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928"/>
  <workbookPr codeName="ThisWorkbook"/>
  <mc:AlternateContent xmlns:mc="http://schemas.openxmlformats.org/markup-compatibility/2006">
    <mc:Choice Requires="x15">
      <x15ac:absPath xmlns:x15ac="http://schemas.microsoft.com/office/spreadsheetml/2010/11/ac" url="https://acaps.sharepoint.com/sites/CrisisInSight/Shared Documents/04 GCSI/03 Monthly reports/Monthly reports complete/"/>
    </mc:Choice>
  </mc:AlternateContent>
  <xr:revisionPtr revIDLastSave="9" documentId="13_ncr:1_{E01C409F-0848-42AF-93B4-09D020A9EE83}" xr6:coauthVersionLast="47" xr6:coauthVersionMax="47" xr10:uidLastSave="{8616203C-3FE1-4F3F-B76F-A3C1DA1A1F36}"/>
  <bookViews>
    <workbookView xWindow="28680" yWindow="-3360" windowWidth="29040" windowHeight="15840" tabRatio="916" xr2:uid="{00000000-000D-0000-FFFF-FFFF00000000}"/>
  </bookViews>
  <sheets>
    <sheet name="About" sheetId="2" r:id="rId1"/>
    <sheet name="INFORM Severity - hidden" sheetId="3" state="hidden" r:id="rId2"/>
    <sheet name="INFORM Severity - all crises" sheetId="4" r:id="rId3"/>
    <sheet name="INFORM Severity - country" sheetId="5" r:id="rId4"/>
    <sheet name="Impact of the crisis" sheetId="6" r:id="rId5"/>
    <sheet name="Conditions of people affected" sheetId="7" r:id="rId6"/>
    <sheet name="Complexity of the crisis" sheetId="8" r:id="rId7"/>
    <sheet name="Core Indicators" sheetId="9" r:id="rId8"/>
    <sheet name="Crisis Indicator Data" sheetId="10" r:id="rId9"/>
    <sheet name="Reliability" sheetId="11" r:id="rId10"/>
    <sheet name="Country Indicator Data" sheetId="12" r:id="rId11"/>
    <sheet name="Regional Crises" sheetId="13" r:id="rId12"/>
    <sheet name="Data Reliability" sheetId="14" r:id="rId13"/>
    <sheet name="Reliability_updated" sheetId="15" r:id="rId14"/>
    <sheet name="Indicator Metadata" sheetId="16" r:id="rId15"/>
    <sheet name="Trends" sheetId="17" r:id="rId16"/>
    <sheet name="Crisis info" sheetId="18" r:id="rId17"/>
    <sheet name="Lists" sheetId="19" r:id="rId18"/>
    <sheet name="Indicator Date hidden" sheetId="20" state="hidden" r:id="rId19"/>
    <sheet name="Indicator Date hidden2" sheetId="21" state="hidden" r:id="rId20"/>
    <sheet name="Imputed and missing data hidden" sheetId="22" state="hidden" r:id="rId21"/>
  </sheets>
  <definedNames>
    <definedName name="_2012.06.11___GFM_Indicator_List" localSheetId="14">'Indicator Metadata'!$D$18:$J$36</definedName>
    <definedName name="_2012.06.11___GFM_Indicator_List_1" localSheetId="14">'Indicator Metadata'!$D$18:$J$36</definedName>
    <definedName name="_2012.06.11___GFM_Indicator_List_2" localSheetId="14">'Indicator Metadata'!$D$16:$J$36</definedName>
    <definedName name="_xlnm._FilterDatabase" localSheetId="16" hidden="1">'Crisis info'!$A$1:$Q$163</definedName>
    <definedName name="_xlnm._FilterDatabase" localSheetId="2" hidden="1">'INFORM Severity - all crises'!$A$4:$T$143</definedName>
    <definedName name="_xlnm._FilterDatabase" localSheetId="3" hidden="1">'INFORM Severity - country'!$A$4:$T$143</definedName>
    <definedName name="_xlnm._FilterDatabase" localSheetId="1" hidden="1">'INFORM Severity - hidden'!$A$4:$T$155</definedName>
    <definedName name="_xlnm._FilterDatabase" localSheetId="17" hidden="1">Lists!$A$1:$L$164</definedName>
    <definedName name="_Key1" localSheetId="4" hidden="1">#REF!</definedName>
    <definedName name="_Key1" localSheetId="18" hidden="1">#REF!</definedName>
    <definedName name="_Key1" localSheetId="14" hidden="1">#REF!</definedName>
    <definedName name="_Key1" hidden="1">#REF!</definedName>
    <definedName name="_Order1" hidden="1">255</definedName>
    <definedName name="_Sort" localSheetId="4" hidden="1">#REF!</definedName>
    <definedName name="_Sort" localSheetId="18" hidden="1">#REF!</definedName>
    <definedName name="_Sort" localSheetId="14" hidden="1">#REF!</definedName>
    <definedName name="_Sort" hidden="1">#REF!</definedName>
    <definedName name="aa" localSheetId="18" hidden="1">#REF!</definedName>
    <definedName name="aa" localSheetId="14" hidden="1">#REF!</definedName>
    <definedName name="aa" hidden="1">#REF!</definedName>
    <definedName name="CrisisList">'Crisis Indicator Data'!$A$13:$A$28</definedName>
    <definedName name="CrisisType">VLOOKUP(#REF!,#REF!,2,FALSE)</definedName>
    <definedName name="iCrisisType" localSheetId="0">INDIRECT(CrisisType)</definedName>
    <definedName name="iCrisisType" localSheetId="1">INDIRECT(CrisisType)</definedName>
    <definedName name="iCrisisType">INDIRECT(CrisisType)</definedName>
    <definedName name="iIcons_a5">INDIRECT(#REF!)</definedName>
    <definedName name="iIcons_a8">INDIRECT(#REF!)</definedName>
    <definedName name="_xlnm.Print_Area" localSheetId="0">About!$A$1:$A$18</definedName>
    <definedName name="_xlnm.Print_Area" localSheetId="4">'Impact of the crisis'!$A$1:$AB$144</definedName>
    <definedName name="_xlnm.Print_Area" localSheetId="2">'INFORM Severity - all crises'!$1:$67</definedName>
    <definedName name="_xlnm.Print_Area" localSheetId="3">'INFORM Severity - country'!$A$1:$U$67</definedName>
    <definedName name="_xlnm.Print_Area" localSheetId="1">'INFORM Severity - hidden'!$A$1:$T$143</definedName>
    <definedName name="_xlnm.Print_Titles" localSheetId="4">'Impact of the crisis'!$1:$5</definedName>
    <definedName name="_xlnm.Print_Titles" localSheetId="1">'INFORM Severity - hidden'!$2:$2</definedName>
  </definedNames>
  <calcPr calcId="191029" calcMode="manual"/>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6" i="5" l="1"/>
  <c r="T7" i="5"/>
  <c r="T8" i="5"/>
  <c r="T5" i="5"/>
  <c r="T6" i="4"/>
  <c r="T7" i="4"/>
  <c r="T8" i="4"/>
  <c r="T5" i="4"/>
  <c r="A87" i="5" a="1"/>
  <c r="A87" i="5" s="1"/>
  <c r="A86" i="5" a="1"/>
  <c r="A86" i="5" s="1"/>
  <c r="A85" i="5" a="1"/>
  <c r="A85" i="5" s="1"/>
  <c r="A84" i="5" a="1"/>
  <c r="A84" i="5" s="1"/>
  <c r="D84" i="5" s="1"/>
  <c r="A83" i="5" a="1"/>
  <c r="A83" i="5" s="1"/>
  <c r="A82" i="5" a="1"/>
  <c r="A82" i="5" s="1"/>
  <c r="A81" i="5" a="1"/>
  <c r="A81" i="5" s="1"/>
  <c r="A80" i="5" a="1"/>
  <c r="A80" i="5" s="1"/>
  <c r="A79" i="5" a="1"/>
  <c r="A79" i="5" s="1"/>
  <c r="A78" i="5" a="1"/>
  <c r="A78" i="5" s="1"/>
  <c r="E78" i="5" s="1"/>
  <c r="A77" i="5" a="1"/>
  <c r="A77" i="5" s="1"/>
  <c r="A76" i="5" a="1"/>
  <c r="A76" i="5" s="1"/>
  <c r="D76" i="5" s="1"/>
  <c r="A75" i="5" a="1"/>
  <c r="A75" i="5" s="1"/>
  <c r="D75" i="5" s="1"/>
  <c r="A74" i="5" a="1"/>
  <c r="A74" i="5" s="1"/>
  <c r="A73" i="5" a="1"/>
  <c r="A73" i="5" s="1"/>
  <c r="A72" i="5" a="1"/>
  <c r="A72" i="5"/>
  <c r="B72" i="5" s="1"/>
  <c r="T72" i="5" s="1"/>
  <c r="A71" i="5" a="1"/>
  <c r="A71" i="5" s="1"/>
  <c r="A70" i="5" a="1"/>
  <c r="A70" i="5" s="1"/>
  <c r="E70" i="5" s="1"/>
  <c r="A69" i="5" a="1"/>
  <c r="A69" i="5" s="1"/>
  <c r="A68" i="5" a="1"/>
  <c r="A68" i="5" s="1"/>
  <c r="D68" i="5" s="1"/>
  <c r="A67" i="5" a="1"/>
  <c r="A67" i="5" s="1"/>
  <c r="A66" i="5" a="1"/>
  <c r="A66" i="5" s="1"/>
  <c r="A65" i="5" a="1"/>
  <c r="A65" i="5" s="1"/>
  <c r="A64" i="5" a="1"/>
  <c r="A64" i="5" s="1"/>
  <c r="B64" i="5" s="1"/>
  <c r="T64" i="5" s="1"/>
  <c r="A63" i="5" a="1"/>
  <c r="A63" i="5" s="1"/>
  <c r="A62" i="5" a="1"/>
  <c r="A62" i="5"/>
  <c r="E62" i="5" s="1"/>
  <c r="A61" i="5" a="1"/>
  <c r="A61" i="5" s="1"/>
  <c r="A60" i="5" a="1"/>
  <c r="A60" i="5" s="1"/>
  <c r="D60" i="5" s="1"/>
  <c r="A59" i="5" a="1"/>
  <c r="A59" i="5" s="1"/>
  <c r="A58" i="5" a="1"/>
  <c r="A58" i="5" s="1"/>
  <c r="A57" i="5" a="1"/>
  <c r="A57" i="5" s="1"/>
  <c r="A56" i="5" a="1"/>
  <c r="A56" i="5" s="1"/>
  <c r="B56" i="5" s="1"/>
  <c r="T56" i="5" s="1"/>
  <c r="A55" i="5" a="1"/>
  <c r="A55" i="5" s="1"/>
  <c r="A54" i="5" a="1"/>
  <c r="A54" i="5" s="1"/>
  <c r="E54" i="5" s="1"/>
  <c r="A53" i="5" a="1"/>
  <c r="A53" i="5" s="1"/>
  <c r="A52" i="5" a="1"/>
  <c r="A52" i="5" s="1"/>
  <c r="D52" i="5" s="1"/>
  <c r="A51" i="5" a="1"/>
  <c r="A51" i="5" s="1"/>
  <c r="A50" i="5" a="1"/>
  <c r="A50" i="5" s="1"/>
  <c r="A49" i="5" a="1"/>
  <c r="A49" i="5" s="1"/>
  <c r="A48" i="5" a="1"/>
  <c r="A48" i="5" s="1"/>
  <c r="A47" i="5" a="1"/>
  <c r="A47" i="5" s="1"/>
  <c r="A46" i="5" a="1"/>
  <c r="A46" i="5" s="1"/>
  <c r="E46" i="5" s="1"/>
  <c r="A45" i="5" a="1"/>
  <c r="A45" i="5" s="1"/>
  <c r="A44" i="5" a="1"/>
  <c r="A44" i="5" s="1"/>
  <c r="D44" i="5" s="1"/>
  <c r="A43" i="5" a="1"/>
  <c r="A43" i="5" s="1"/>
  <c r="A42" i="5" a="1"/>
  <c r="A42" i="5" s="1"/>
  <c r="A41" i="5" a="1"/>
  <c r="A41" i="5" s="1"/>
  <c r="A40" i="5" a="1"/>
  <c r="A40" i="5" s="1"/>
  <c r="A39" i="5" a="1"/>
  <c r="A39" i="5" s="1"/>
  <c r="A38" i="5" a="1"/>
  <c r="A38" i="5" s="1"/>
  <c r="E38" i="5" s="1"/>
  <c r="A37" i="5" a="1"/>
  <c r="A37" i="5" s="1"/>
  <c r="A36" i="5" a="1"/>
  <c r="A36" i="5" s="1"/>
  <c r="D36" i="5" s="1"/>
  <c r="A35" i="5" a="1"/>
  <c r="A35" i="5" s="1"/>
  <c r="A34" i="5" a="1"/>
  <c r="A34" i="5" s="1"/>
  <c r="A33" i="5" a="1"/>
  <c r="A33" i="5" s="1"/>
  <c r="A32" i="5" a="1"/>
  <c r="A32" i="5" s="1"/>
  <c r="E32" i="5" s="1"/>
  <c r="A31" i="5" a="1"/>
  <c r="A31" i="5" s="1"/>
  <c r="A30" i="5" a="1"/>
  <c r="A30" i="5" s="1"/>
  <c r="E30" i="5" s="1"/>
  <c r="A29" i="5" a="1"/>
  <c r="A29" i="5" s="1"/>
  <c r="A28" i="5" a="1"/>
  <c r="A28" i="5" s="1"/>
  <c r="D28" i="5" s="1"/>
  <c r="A27" i="5" a="1"/>
  <c r="A27" i="5" s="1"/>
  <c r="A26" i="5" a="1"/>
  <c r="A26" i="5" s="1"/>
  <c r="A25" i="5" a="1"/>
  <c r="A25" i="5" s="1"/>
  <c r="A24" i="5" a="1"/>
  <c r="A24" i="5" s="1"/>
  <c r="A23" i="5" a="1"/>
  <c r="A23" i="5" s="1"/>
  <c r="A22" i="5" a="1"/>
  <c r="A22" i="5" s="1"/>
  <c r="E22" i="5" s="1"/>
  <c r="A21" i="5" a="1"/>
  <c r="A21" i="5" s="1"/>
  <c r="A20" i="5" a="1"/>
  <c r="A20" i="5" s="1"/>
  <c r="D20" i="5" s="1"/>
  <c r="A19" i="5" a="1"/>
  <c r="A19" i="5" s="1"/>
  <c r="A18" i="5" a="1"/>
  <c r="A18" i="5" s="1"/>
  <c r="A17" i="5" a="1"/>
  <c r="A17" i="5" s="1"/>
  <c r="A16" i="5" a="1"/>
  <c r="A16" i="5" s="1"/>
  <c r="A15" i="5" a="1"/>
  <c r="A15" i="5" s="1"/>
  <c r="A14" i="5" a="1"/>
  <c r="A14" i="5"/>
  <c r="E14" i="5" s="1"/>
  <c r="A13" i="5" a="1"/>
  <c r="A13" i="5" s="1"/>
  <c r="A12" i="5" a="1"/>
  <c r="A12" i="5"/>
  <c r="D12" i="5" s="1"/>
  <c r="A11" i="5" a="1"/>
  <c r="A11" i="5"/>
  <c r="B11" i="5" s="1"/>
  <c r="T11" i="5" s="1"/>
  <c r="A10" i="5" a="1"/>
  <c r="A10" i="5" s="1"/>
  <c r="A9" i="5" a="1"/>
  <c r="A9" i="5" s="1"/>
  <c r="A8" i="5" a="1"/>
  <c r="A8" i="5" s="1"/>
  <c r="A7" i="5" a="1"/>
  <c r="A7" i="5" s="1"/>
  <c r="A6" i="5" a="1"/>
  <c r="A6" i="5"/>
  <c r="E6" i="5" s="1"/>
  <c r="A5" i="5" a="1"/>
  <c r="A5" i="5" s="1"/>
  <c r="A150" i="4" a="1"/>
  <c r="A150" i="4" s="1"/>
  <c r="D150" i="4" s="1"/>
  <c r="A149" i="4" a="1"/>
  <c r="A149" i="4" s="1"/>
  <c r="E149" i="4" s="1"/>
  <c r="A148" i="4" a="1"/>
  <c r="A148" i="4" s="1"/>
  <c r="A147" i="4" a="1"/>
  <c r="A147" i="4" s="1"/>
  <c r="E147" i="4" s="1"/>
  <c r="A146" i="4" a="1"/>
  <c r="A146" i="4" s="1"/>
  <c r="A145" i="4" a="1"/>
  <c r="A145" i="4" s="1"/>
  <c r="D145" i="4" s="1"/>
  <c r="A144" i="4" a="1"/>
  <c r="A144" i="4" s="1"/>
  <c r="D144" i="4" s="1"/>
  <c r="A143" i="4" a="1"/>
  <c r="A143" i="4" s="1"/>
  <c r="E143" i="4" s="1"/>
  <c r="A142" i="4" a="1"/>
  <c r="A142" i="4" s="1"/>
  <c r="A141" i="4" a="1"/>
  <c r="A141" i="4" s="1"/>
  <c r="E141" i="4" s="1"/>
  <c r="A140" i="4" a="1"/>
  <c r="A140" i="4" s="1"/>
  <c r="A139" i="4" a="1"/>
  <c r="A139" i="4" s="1"/>
  <c r="E139" i="4" s="1"/>
  <c r="A138" i="4" a="1"/>
  <c r="A138" i="4" s="1"/>
  <c r="A137" i="4" a="1"/>
  <c r="A137" i="4" s="1"/>
  <c r="D137" i="4" s="1"/>
  <c r="A136" i="4" a="1"/>
  <c r="A136" i="4" s="1"/>
  <c r="D136" i="4" s="1"/>
  <c r="A135" i="4" a="1"/>
  <c r="A135" i="4" s="1"/>
  <c r="E135" i="4" s="1"/>
  <c r="A134" i="4" a="1"/>
  <c r="A134" i="4" s="1"/>
  <c r="D134" i="4" s="1"/>
  <c r="A133" i="4" a="1"/>
  <c r="A133" i="4" s="1"/>
  <c r="E133" i="4" s="1"/>
  <c r="A132" i="4" a="1"/>
  <c r="A132" i="4" s="1"/>
  <c r="A131" i="4" a="1"/>
  <c r="A131" i="4" s="1"/>
  <c r="E131" i="4" s="1"/>
  <c r="A130" i="4" a="1"/>
  <c r="A130" i="4" s="1"/>
  <c r="A129" i="4" a="1"/>
  <c r="A129" i="4" s="1"/>
  <c r="D129" i="4" s="1"/>
  <c r="A128" i="4" a="1"/>
  <c r="A128" i="4" s="1"/>
  <c r="D128" i="4" s="1"/>
  <c r="A127" i="4" a="1"/>
  <c r="A127" i="4" s="1"/>
  <c r="E127" i="4" s="1"/>
  <c r="A126" i="4" a="1"/>
  <c r="A126" i="4" s="1"/>
  <c r="D126" i="4" s="1"/>
  <c r="A125" i="4" a="1"/>
  <c r="A125" i="4" s="1"/>
  <c r="E125" i="4" s="1"/>
  <c r="A124" i="4" a="1"/>
  <c r="A124" i="4" s="1"/>
  <c r="A123" i="4" a="1"/>
  <c r="A123" i="4" s="1"/>
  <c r="E123" i="4" s="1"/>
  <c r="A122" i="4" a="1"/>
  <c r="A122" i="4" s="1"/>
  <c r="A121" i="4" a="1"/>
  <c r="A121" i="4" s="1"/>
  <c r="D121" i="4" s="1"/>
  <c r="A120" i="4" a="1"/>
  <c r="A120" i="4" s="1"/>
  <c r="D120" i="4" s="1"/>
  <c r="A119" i="4" a="1"/>
  <c r="A119" i="4" s="1"/>
  <c r="E119" i="4" s="1"/>
  <c r="A118" i="4" a="1"/>
  <c r="A118" i="4" s="1"/>
  <c r="D118" i="4" s="1"/>
  <c r="A117" i="4" a="1"/>
  <c r="A117" i="4" s="1"/>
  <c r="E117" i="4" s="1"/>
  <c r="A116" i="4" a="1"/>
  <c r="A116" i="4" s="1"/>
  <c r="A115" i="4" a="1"/>
  <c r="A115" i="4" s="1"/>
  <c r="E115" i="4" s="1"/>
  <c r="A114" i="4" a="1"/>
  <c r="A114" i="4" s="1"/>
  <c r="A113" i="4" a="1"/>
  <c r="A113" i="4" s="1"/>
  <c r="D113" i="4" s="1"/>
  <c r="A112" i="4" a="1"/>
  <c r="A112" i="4" s="1"/>
  <c r="D112" i="4" s="1"/>
  <c r="A111" i="4" a="1"/>
  <c r="A111" i="4" s="1"/>
  <c r="E111" i="4" s="1"/>
  <c r="A110" i="4" a="1"/>
  <c r="A110" i="4" s="1"/>
  <c r="D110" i="4" s="1"/>
  <c r="A109" i="4" a="1"/>
  <c r="A109" i="4" s="1"/>
  <c r="E109" i="4" s="1"/>
  <c r="A108" i="4" a="1"/>
  <c r="A108" i="4" s="1"/>
  <c r="A107" i="4" a="1"/>
  <c r="A107" i="4" s="1"/>
  <c r="E107" i="4" s="1"/>
  <c r="A106" i="4" a="1"/>
  <c r="A106" i="4" s="1"/>
  <c r="A105" i="4" a="1"/>
  <c r="A105" i="4" s="1"/>
  <c r="D105" i="4" s="1"/>
  <c r="A104" i="4" a="1"/>
  <c r="A104" i="4" s="1"/>
  <c r="D104" i="4" s="1"/>
  <c r="A103" i="4" a="1"/>
  <c r="A103" i="4" s="1"/>
  <c r="E103" i="4" s="1"/>
  <c r="A102" i="4" a="1"/>
  <c r="A102" i="4" s="1"/>
  <c r="D102" i="4" s="1"/>
  <c r="A101" i="4" a="1"/>
  <c r="A101" i="4" s="1"/>
  <c r="E101" i="4" s="1"/>
  <c r="A100" i="4" a="1"/>
  <c r="A100" i="4" s="1"/>
  <c r="A99" i="4" a="1"/>
  <c r="A99" i="4" s="1"/>
  <c r="E99" i="4" s="1"/>
  <c r="A98" i="4" a="1"/>
  <c r="A98" i="4" s="1"/>
  <c r="A97" i="4" a="1"/>
  <c r="A97" i="4" s="1"/>
  <c r="D97" i="4" s="1"/>
  <c r="A96" i="4" a="1"/>
  <c r="A96" i="4" s="1"/>
  <c r="D96" i="4" s="1"/>
  <c r="A95" i="4" a="1"/>
  <c r="A95" i="4" s="1"/>
  <c r="E95" i="4" s="1"/>
  <c r="A94" i="4" a="1"/>
  <c r="A94" i="4" s="1"/>
  <c r="D94" i="4" s="1"/>
  <c r="A93" i="4" a="1"/>
  <c r="A93" i="4" s="1"/>
  <c r="E93" i="4" s="1"/>
  <c r="A92" i="4" a="1"/>
  <c r="A92" i="4" s="1"/>
  <c r="A91" i="4" a="1"/>
  <c r="A91" i="4" s="1"/>
  <c r="E91" i="4" s="1"/>
  <c r="A90" i="4" a="1"/>
  <c r="A90" i="4" s="1"/>
  <c r="A89" i="4" a="1"/>
  <c r="A89" i="4" s="1"/>
  <c r="D89" i="4" s="1"/>
  <c r="A88" i="4" a="1"/>
  <c r="A88" i="4" s="1"/>
  <c r="D88" i="4" s="1"/>
  <c r="A87" i="4" a="1"/>
  <c r="A87" i="4" s="1"/>
  <c r="E87" i="4" s="1"/>
  <c r="A86" i="4" a="1"/>
  <c r="A86" i="4" s="1"/>
  <c r="D86" i="4" s="1"/>
  <c r="A85" i="4" a="1"/>
  <c r="A85" i="4" s="1"/>
  <c r="E85" i="4" s="1"/>
  <c r="A84" i="4" a="1"/>
  <c r="A84" i="4" s="1"/>
  <c r="A83" i="4" a="1"/>
  <c r="A83" i="4" s="1"/>
  <c r="E83" i="4" s="1"/>
  <c r="A82" i="4" a="1"/>
  <c r="A82" i="4" s="1"/>
  <c r="A81" i="4" a="1"/>
  <c r="A81" i="4" s="1"/>
  <c r="D81" i="4" s="1"/>
  <c r="A80" i="4" a="1"/>
  <c r="A80" i="4" s="1"/>
  <c r="D80" i="4" s="1"/>
  <c r="A79" i="4" a="1"/>
  <c r="A79" i="4" s="1"/>
  <c r="E79" i="4" s="1"/>
  <c r="A78" i="4" a="1"/>
  <c r="A78" i="4" s="1"/>
  <c r="A77" i="4" a="1"/>
  <c r="A77" i="4" s="1"/>
  <c r="E77" i="4" s="1"/>
  <c r="A76" i="4" a="1"/>
  <c r="A76" i="4" s="1"/>
  <c r="A75" i="4" a="1"/>
  <c r="A75" i="4" s="1"/>
  <c r="E75" i="4" s="1"/>
  <c r="A74" i="4" a="1"/>
  <c r="A74" i="4" s="1"/>
  <c r="A73" i="4" a="1"/>
  <c r="A73" i="4" s="1"/>
  <c r="D73" i="4" s="1"/>
  <c r="A72" i="4" a="1"/>
  <c r="A72" i="4" s="1"/>
  <c r="D72" i="4" s="1"/>
  <c r="A71" i="4" a="1"/>
  <c r="A71" i="4" s="1"/>
  <c r="E71" i="4" s="1"/>
  <c r="A70" i="4" a="1"/>
  <c r="A70" i="4" s="1"/>
  <c r="D70" i="4" s="1"/>
  <c r="A69" i="4" a="1"/>
  <c r="A69" i="4" s="1"/>
  <c r="E69" i="4" s="1"/>
  <c r="A68" i="4" a="1"/>
  <c r="A68" i="4" s="1"/>
  <c r="A67" i="4" a="1"/>
  <c r="A67" i="4" s="1"/>
  <c r="E67" i="4" s="1"/>
  <c r="A66" i="4" a="1"/>
  <c r="A66" i="4" s="1"/>
  <c r="A65" i="4" a="1"/>
  <c r="A65" i="4" s="1"/>
  <c r="D65" i="4" s="1"/>
  <c r="A64" i="4" a="1"/>
  <c r="A64" i="4" s="1"/>
  <c r="D64" i="4" s="1"/>
  <c r="A63" i="4" a="1"/>
  <c r="A63" i="4" s="1"/>
  <c r="E63" i="4" s="1"/>
  <c r="A62" i="4" a="1"/>
  <c r="A62" i="4" s="1"/>
  <c r="D62" i="4" s="1"/>
  <c r="A61" i="4" a="1"/>
  <c r="A61" i="4" s="1"/>
  <c r="E61" i="4" s="1"/>
  <c r="A60" i="4" a="1"/>
  <c r="A60" i="4" s="1"/>
  <c r="A59" i="4" a="1"/>
  <c r="A59" i="4" s="1"/>
  <c r="E59" i="4" s="1"/>
  <c r="A58" i="4" a="1"/>
  <c r="A58" i="4" s="1"/>
  <c r="A57" i="4" a="1"/>
  <c r="A57" i="4" s="1"/>
  <c r="D57" i="4" s="1"/>
  <c r="A56" i="4" a="1"/>
  <c r="A56" i="4" s="1"/>
  <c r="D56" i="4" s="1"/>
  <c r="A55" i="4" a="1"/>
  <c r="A55" i="4" s="1"/>
  <c r="E55" i="4" s="1"/>
  <c r="A54" i="4" a="1"/>
  <c r="A54" i="4" s="1"/>
  <c r="D54" i="4" s="1"/>
  <c r="A53" i="4" a="1"/>
  <c r="A53" i="4" s="1"/>
  <c r="E53" i="4" s="1"/>
  <c r="A52" i="4" a="1"/>
  <c r="A52" i="4" s="1"/>
  <c r="A51" i="4" a="1"/>
  <c r="A51" i="4" s="1"/>
  <c r="E51" i="4" s="1"/>
  <c r="A50" i="4" a="1"/>
  <c r="A50" i="4" s="1"/>
  <c r="D50" i="4" s="1"/>
  <c r="A49" i="4" a="1"/>
  <c r="A49" i="4" s="1"/>
  <c r="D49" i="4" s="1"/>
  <c r="A48" i="4" a="1"/>
  <c r="A48" i="4" s="1"/>
  <c r="D48" i="4" s="1"/>
  <c r="A47" i="4" a="1"/>
  <c r="A47" i="4" s="1"/>
  <c r="E47" i="4" s="1"/>
  <c r="A46" i="4" a="1"/>
  <c r="A46" i="4" s="1"/>
  <c r="D46" i="4" s="1"/>
  <c r="A45" i="4" a="1"/>
  <c r="A45" i="4" s="1"/>
  <c r="E45" i="4" s="1"/>
  <c r="A44" i="4" a="1"/>
  <c r="A44" i="4" s="1"/>
  <c r="D44" i="4" s="1"/>
  <c r="A43" i="4" a="1"/>
  <c r="A43" i="4" s="1"/>
  <c r="E43" i="4" s="1"/>
  <c r="A42" i="4" a="1"/>
  <c r="A42" i="4" s="1"/>
  <c r="D42" i="4" s="1"/>
  <c r="A41" i="4" a="1"/>
  <c r="A41" i="4" s="1"/>
  <c r="D41" i="4" s="1"/>
  <c r="A40" i="4" a="1"/>
  <c r="A40" i="4" s="1"/>
  <c r="D40" i="4" s="1"/>
  <c r="A39" i="4" a="1"/>
  <c r="A39" i="4" s="1"/>
  <c r="E39" i="4" s="1"/>
  <c r="A38" i="4" a="1"/>
  <c r="A38" i="4" s="1"/>
  <c r="D38" i="4" s="1"/>
  <c r="A37" i="4" a="1"/>
  <c r="A37" i="4" s="1"/>
  <c r="E37" i="4" s="1"/>
  <c r="A36" i="4" a="1"/>
  <c r="A36" i="4" s="1"/>
  <c r="A35" i="4" a="1"/>
  <c r="A35" i="4" s="1"/>
  <c r="E35" i="4" s="1"/>
  <c r="A34" i="4" a="1"/>
  <c r="A34" i="4" s="1"/>
  <c r="A33" i="4" a="1"/>
  <c r="A33" i="4" s="1"/>
  <c r="D33" i="4" s="1"/>
  <c r="A32" i="4" a="1"/>
  <c r="A32" i="4" s="1"/>
  <c r="D32" i="4" s="1"/>
  <c r="A31" i="4" a="1"/>
  <c r="A31" i="4" s="1"/>
  <c r="E31" i="4" s="1"/>
  <c r="A30" i="4" a="1"/>
  <c r="A30" i="4" s="1"/>
  <c r="D30" i="4" s="1"/>
  <c r="A29" i="4" a="1"/>
  <c r="A29" i="4" s="1"/>
  <c r="E29" i="4" s="1"/>
  <c r="A28" i="4" a="1"/>
  <c r="A28" i="4" s="1"/>
  <c r="A27" i="4" a="1"/>
  <c r="A27" i="4" s="1"/>
  <c r="E27" i="4" s="1"/>
  <c r="A26" i="4" a="1"/>
  <c r="A26" i="4" s="1"/>
  <c r="D26" i="4" s="1"/>
  <c r="A25" i="4" a="1"/>
  <c r="A25" i="4" s="1"/>
  <c r="D25" i="4" s="1"/>
  <c r="A24" i="4" a="1"/>
  <c r="A24" i="4" s="1"/>
  <c r="D24" i="4" s="1"/>
  <c r="A23" i="4" a="1"/>
  <c r="A23" i="4" s="1"/>
  <c r="E23" i="4" s="1"/>
  <c r="A22" i="4" a="1"/>
  <c r="A22" i="4" s="1"/>
  <c r="D22" i="4" s="1"/>
  <c r="A21" i="4" a="1"/>
  <c r="A21" i="4" s="1"/>
  <c r="E21" i="4" s="1"/>
  <c r="A20" i="4" a="1"/>
  <c r="A20" i="4" s="1"/>
  <c r="A19" i="4" a="1"/>
  <c r="A19" i="4" s="1"/>
  <c r="E19" i="4" s="1"/>
  <c r="A18" i="4" a="1"/>
  <c r="A18" i="4" s="1"/>
  <c r="B18" i="4" s="1"/>
  <c r="T18" i="4" s="1"/>
  <c r="A17" i="4" a="1"/>
  <c r="A17" i="4" s="1"/>
  <c r="A16" i="4" a="1"/>
  <c r="A16" i="4" s="1"/>
  <c r="A15" i="4" a="1"/>
  <c r="A15" i="4" s="1"/>
  <c r="A14" i="4" a="1"/>
  <c r="A14" i="4" s="1"/>
  <c r="A13" i="4" a="1"/>
  <c r="A13" i="4" s="1"/>
  <c r="A12" i="4" a="1"/>
  <c r="A12" i="4" s="1"/>
  <c r="A11" i="4" a="1"/>
  <c r="A11" i="4" s="1"/>
  <c r="A10" i="4" a="1"/>
  <c r="A10" i="4" s="1"/>
  <c r="A9" i="4" a="1"/>
  <c r="A9" i="4" s="1"/>
  <c r="A8" i="4" a="1"/>
  <c r="A8" i="4" s="1"/>
  <c r="A7" i="4" a="1"/>
  <c r="A7" i="4" s="1"/>
  <c r="A6" i="4" a="1"/>
  <c r="A6" i="4" s="1"/>
  <c r="A5" i="4" a="1"/>
  <c r="A5" i="4" s="1"/>
  <c r="D148" i="4"/>
  <c r="D147" i="4"/>
  <c r="D146" i="4"/>
  <c r="D143" i="4"/>
  <c r="D142" i="4"/>
  <c r="D140" i="4"/>
  <c r="D139" i="4"/>
  <c r="D138" i="4"/>
  <c r="D135" i="4"/>
  <c r="D132" i="4"/>
  <c r="D131" i="4"/>
  <c r="D130" i="4"/>
  <c r="D127" i="4"/>
  <c r="D124" i="4"/>
  <c r="D123" i="4"/>
  <c r="D122" i="4"/>
  <c r="D119" i="4"/>
  <c r="D116" i="4"/>
  <c r="D115" i="4"/>
  <c r="D114" i="4"/>
  <c r="D111" i="4"/>
  <c r="D108" i="4"/>
  <c r="D107" i="4"/>
  <c r="D106" i="4"/>
  <c r="D103" i="4"/>
  <c r="D100" i="4"/>
  <c r="D99" i="4"/>
  <c r="D98" i="4"/>
  <c r="D95" i="4"/>
  <c r="D92" i="4"/>
  <c r="D91" i="4"/>
  <c r="D90" i="4"/>
  <c r="D87" i="4"/>
  <c r="D84" i="4"/>
  <c r="D83" i="4"/>
  <c r="D82" i="4"/>
  <c r="D79" i="4"/>
  <c r="D78" i="4"/>
  <c r="D76" i="4"/>
  <c r="D75" i="4"/>
  <c r="D74" i="4"/>
  <c r="D71" i="4"/>
  <c r="D68" i="4"/>
  <c r="D67" i="4"/>
  <c r="D66" i="4"/>
  <c r="D63" i="4"/>
  <c r="D60" i="4"/>
  <c r="D59" i="4"/>
  <c r="D58" i="4"/>
  <c r="D55" i="4"/>
  <c r="D52" i="4"/>
  <c r="D51" i="4"/>
  <c r="D47" i="4"/>
  <c r="D43" i="4"/>
  <c r="D39" i="4"/>
  <c r="D36" i="4"/>
  <c r="D35" i="4"/>
  <c r="D34" i="4"/>
  <c r="D31" i="4"/>
  <c r="D28" i="4"/>
  <c r="D27" i="4"/>
  <c r="D20" i="4"/>
  <c r="D19" i="4"/>
  <c r="D18" i="4"/>
  <c r="AZ192" i="22"/>
  <c r="AY192" i="22"/>
  <c r="AX192" i="22"/>
  <c r="AW192" i="22"/>
  <c r="AV192" i="22"/>
  <c r="AU192" i="22"/>
  <c r="AT192" i="22"/>
  <c r="AS192" i="22"/>
  <c r="AR192" i="22"/>
  <c r="AQ192" i="22"/>
  <c r="AP192" i="22"/>
  <c r="AO192" i="22"/>
  <c r="AN192" i="22"/>
  <c r="AM192" i="22"/>
  <c r="AL192" i="22"/>
  <c r="AK192" i="22"/>
  <c r="AJ192" i="22"/>
  <c r="AI192" i="22"/>
  <c r="AH192" i="22"/>
  <c r="AG192" i="22"/>
  <c r="AF192" i="22"/>
  <c r="AE192" i="22"/>
  <c r="AD192" i="22"/>
  <c r="AC192" i="22"/>
  <c r="AB192" i="22"/>
  <c r="AA192" i="22"/>
  <c r="Z192" i="22"/>
  <c r="Y192" i="22"/>
  <c r="X192" i="22"/>
  <c r="W192" i="22"/>
  <c r="V192" i="22"/>
  <c r="U192" i="22"/>
  <c r="T192" i="22"/>
  <c r="S192" i="22"/>
  <c r="R192" i="22"/>
  <c r="Q192" i="22"/>
  <c r="P192" i="22"/>
  <c r="O192" i="22"/>
  <c r="N192" i="22"/>
  <c r="M192" i="22"/>
  <c r="L192" i="22"/>
  <c r="K192" i="22"/>
  <c r="J192" i="22"/>
  <c r="I192" i="22"/>
  <c r="H192" i="22"/>
  <c r="G192" i="22"/>
  <c r="F192" i="22"/>
  <c r="E192" i="22"/>
  <c r="D192" i="22"/>
  <c r="C192" i="22"/>
  <c r="B192" i="22"/>
  <c r="BA192" i="22" s="1"/>
  <c r="BB192" i="22" s="1"/>
  <c r="AZ191" i="22"/>
  <c r="AY191" i="22"/>
  <c r="AX191" i="22"/>
  <c r="AW191" i="22"/>
  <c r="AV191" i="22"/>
  <c r="AU191" i="22"/>
  <c r="AT191" i="22"/>
  <c r="AS191" i="22"/>
  <c r="AR191" i="22"/>
  <c r="AQ191" i="22"/>
  <c r="AP191" i="22"/>
  <c r="AO191" i="22"/>
  <c r="AN191" i="22"/>
  <c r="AM191" i="22"/>
  <c r="AL191" i="22"/>
  <c r="AK191" i="22"/>
  <c r="AJ191" i="22"/>
  <c r="AI191" i="22"/>
  <c r="AH191" i="22"/>
  <c r="AG191" i="22"/>
  <c r="AF191" i="22"/>
  <c r="AE191" i="22"/>
  <c r="AD191" i="22"/>
  <c r="AC191" i="22"/>
  <c r="AB191" i="22"/>
  <c r="AA191" i="22"/>
  <c r="Z191" i="22"/>
  <c r="Y191" i="22"/>
  <c r="X191" i="22"/>
  <c r="W191" i="22"/>
  <c r="V191" i="22"/>
  <c r="U191" i="22"/>
  <c r="T191" i="22"/>
  <c r="S191" i="22"/>
  <c r="R191" i="22"/>
  <c r="Q191" i="22"/>
  <c r="P191" i="22"/>
  <c r="O191" i="22"/>
  <c r="N191" i="22"/>
  <c r="M191" i="22"/>
  <c r="L191" i="22"/>
  <c r="K191" i="22"/>
  <c r="J191" i="22"/>
  <c r="I191" i="22"/>
  <c r="H191" i="22"/>
  <c r="G191" i="22"/>
  <c r="F191" i="22"/>
  <c r="E191" i="22"/>
  <c r="D191" i="22"/>
  <c r="C191" i="22"/>
  <c r="B191" i="22"/>
  <c r="BA191" i="22" s="1"/>
  <c r="BB191" i="22" s="1"/>
  <c r="BA190" i="22"/>
  <c r="BB190" i="22" s="1"/>
  <c r="AZ190" i="22"/>
  <c r="AY190" i="22"/>
  <c r="AX190" i="22"/>
  <c r="AW190" i="22"/>
  <c r="AV190" i="22"/>
  <c r="AU190" i="22"/>
  <c r="AT190" i="22"/>
  <c r="AS190" i="22"/>
  <c r="AR190" i="22"/>
  <c r="AQ190" i="22"/>
  <c r="AP190" i="22"/>
  <c r="AO190" i="22"/>
  <c r="AN190" i="22"/>
  <c r="AM190" i="22"/>
  <c r="AL190" i="22"/>
  <c r="AK190" i="22"/>
  <c r="AJ190" i="22"/>
  <c r="AI190" i="22"/>
  <c r="AH190" i="22"/>
  <c r="AG190" i="22"/>
  <c r="AF190" i="22"/>
  <c r="AE190" i="22"/>
  <c r="AD190" i="22"/>
  <c r="AC190" i="22"/>
  <c r="AB190" i="22"/>
  <c r="AA190" i="22"/>
  <c r="Z190" i="22"/>
  <c r="Y190" i="22"/>
  <c r="X190" i="22"/>
  <c r="W190" i="22"/>
  <c r="V190" i="22"/>
  <c r="U190" i="22"/>
  <c r="T190" i="22"/>
  <c r="S190" i="22"/>
  <c r="R190" i="22"/>
  <c r="Q190" i="22"/>
  <c r="P190" i="22"/>
  <c r="O190" i="22"/>
  <c r="N190" i="22"/>
  <c r="M190" i="22"/>
  <c r="L190" i="22"/>
  <c r="K190" i="22"/>
  <c r="J190" i="22"/>
  <c r="I190" i="22"/>
  <c r="H190" i="22"/>
  <c r="G190" i="22"/>
  <c r="F190" i="22"/>
  <c r="E190" i="22"/>
  <c r="D190" i="22"/>
  <c r="C190" i="22"/>
  <c r="B190" i="22"/>
  <c r="AZ189" i="22"/>
  <c r="AY189" i="22"/>
  <c r="AX189" i="22"/>
  <c r="AW189" i="22"/>
  <c r="AV189" i="22"/>
  <c r="AU189" i="22"/>
  <c r="AT189" i="22"/>
  <c r="AS189" i="22"/>
  <c r="AR189" i="22"/>
  <c r="AQ189" i="22"/>
  <c r="AP189" i="22"/>
  <c r="AO189" i="22"/>
  <c r="AN189" i="22"/>
  <c r="AM189" i="22"/>
  <c r="AL189" i="22"/>
  <c r="AK189" i="22"/>
  <c r="AJ189" i="22"/>
  <c r="AI189" i="22"/>
  <c r="AH189" i="22"/>
  <c r="AG189" i="22"/>
  <c r="AF189" i="22"/>
  <c r="AE189" i="22"/>
  <c r="AD189" i="22"/>
  <c r="AC189" i="22"/>
  <c r="AB189" i="22"/>
  <c r="AA189" i="22"/>
  <c r="Z189" i="22"/>
  <c r="Y189" i="22"/>
  <c r="X189" i="22"/>
  <c r="W189" i="22"/>
  <c r="V189" i="22"/>
  <c r="U189" i="22"/>
  <c r="T189" i="22"/>
  <c r="S189" i="22"/>
  <c r="R189" i="22"/>
  <c r="Q189" i="22"/>
  <c r="P189" i="22"/>
  <c r="O189" i="22"/>
  <c r="N189" i="22"/>
  <c r="M189" i="22"/>
  <c r="L189" i="22"/>
  <c r="K189" i="22"/>
  <c r="J189" i="22"/>
  <c r="I189" i="22"/>
  <c r="H189" i="22"/>
  <c r="G189" i="22"/>
  <c r="F189" i="22"/>
  <c r="E189" i="22"/>
  <c r="D189" i="22"/>
  <c r="C189" i="22"/>
  <c r="B189" i="22"/>
  <c r="BA189" i="22" s="1"/>
  <c r="BB189" i="22" s="1"/>
  <c r="AZ188" i="22"/>
  <c r="AY188" i="22"/>
  <c r="AX188" i="22"/>
  <c r="AW188" i="22"/>
  <c r="AV188" i="22"/>
  <c r="AU188" i="22"/>
  <c r="AT188" i="22"/>
  <c r="AS188" i="22"/>
  <c r="AR188" i="22"/>
  <c r="AQ188" i="22"/>
  <c r="AP188" i="22"/>
  <c r="AO188" i="22"/>
  <c r="AN188" i="22"/>
  <c r="AM188" i="22"/>
  <c r="AL188" i="22"/>
  <c r="AK188" i="22"/>
  <c r="AJ188" i="22"/>
  <c r="AI188" i="22"/>
  <c r="AH188" i="22"/>
  <c r="AG188" i="22"/>
  <c r="AF188" i="22"/>
  <c r="AE188" i="22"/>
  <c r="AD188" i="22"/>
  <c r="AC188" i="22"/>
  <c r="AB188" i="22"/>
  <c r="AA188" i="22"/>
  <c r="Z188" i="22"/>
  <c r="Y188" i="22"/>
  <c r="X188" i="22"/>
  <c r="W188" i="22"/>
  <c r="V188" i="22"/>
  <c r="U188" i="22"/>
  <c r="T188" i="22"/>
  <c r="S188" i="22"/>
  <c r="R188" i="22"/>
  <c r="Q188" i="22"/>
  <c r="P188" i="22"/>
  <c r="O188" i="22"/>
  <c r="N188" i="22"/>
  <c r="M188" i="22"/>
  <c r="L188" i="22"/>
  <c r="K188" i="22"/>
  <c r="J188" i="22"/>
  <c r="I188" i="22"/>
  <c r="H188" i="22"/>
  <c r="G188" i="22"/>
  <c r="F188" i="22"/>
  <c r="E188" i="22"/>
  <c r="D188" i="22"/>
  <c r="C188" i="22"/>
  <c r="B188" i="22"/>
  <c r="BA188" i="22" s="1"/>
  <c r="BB188" i="22" s="1"/>
  <c r="AZ187" i="22"/>
  <c r="AY187" i="22"/>
  <c r="AX187" i="22"/>
  <c r="AW187" i="22"/>
  <c r="AV187" i="22"/>
  <c r="AU187" i="22"/>
  <c r="AT187" i="22"/>
  <c r="AS187" i="22"/>
  <c r="AR187" i="22"/>
  <c r="AQ187" i="22"/>
  <c r="AP187" i="22"/>
  <c r="AO187" i="22"/>
  <c r="AN187" i="22"/>
  <c r="AM187" i="22"/>
  <c r="AL187" i="22"/>
  <c r="AK187" i="22"/>
  <c r="AJ187" i="22"/>
  <c r="AI187" i="22"/>
  <c r="AH187" i="22"/>
  <c r="AG187" i="22"/>
  <c r="AF187" i="22"/>
  <c r="AE187" i="22"/>
  <c r="AD187" i="22"/>
  <c r="AC187" i="22"/>
  <c r="AB187" i="22"/>
  <c r="AA187" i="22"/>
  <c r="Z187" i="22"/>
  <c r="Y187" i="22"/>
  <c r="X187" i="22"/>
  <c r="W187" i="22"/>
  <c r="V187" i="22"/>
  <c r="U187" i="22"/>
  <c r="T187" i="22"/>
  <c r="S187" i="22"/>
  <c r="R187" i="22"/>
  <c r="Q187" i="22"/>
  <c r="P187" i="22"/>
  <c r="O187" i="22"/>
  <c r="N187" i="22"/>
  <c r="M187" i="22"/>
  <c r="L187" i="22"/>
  <c r="K187" i="22"/>
  <c r="J187" i="22"/>
  <c r="I187" i="22"/>
  <c r="H187" i="22"/>
  <c r="G187" i="22"/>
  <c r="F187" i="22"/>
  <c r="E187" i="22"/>
  <c r="D187" i="22"/>
  <c r="C187" i="22"/>
  <c r="B187" i="22"/>
  <c r="BA187" i="22" s="1"/>
  <c r="BB187" i="22" s="1"/>
  <c r="AZ186" i="22"/>
  <c r="AY186" i="22"/>
  <c r="AX186" i="22"/>
  <c r="AW186" i="22"/>
  <c r="AV186" i="22"/>
  <c r="AU186" i="22"/>
  <c r="AT186" i="22"/>
  <c r="AS186" i="22"/>
  <c r="AR186" i="22"/>
  <c r="AQ186" i="22"/>
  <c r="AP186" i="22"/>
  <c r="AO186" i="22"/>
  <c r="AN186" i="22"/>
  <c r="AM186" i="22"/>
  <c r="AL186" i="22"/>
  <c r="AK186" i="22"/>
  <c r="AJ186" i="22"/>
  <c r="AI186" i="22"/>
  <c r="AH186" i="22"/>
  <c r="AG186" i="22"/>
  <c r="AF186" i="22"/>
  <c r="AE186" i="22"/>
  <c r="AD186" i="22"/>
  <c r="AC186" i="22"/>
  <c r="AB186" i="22"/>
  <c r="AA186" i="22"/>
  <c r="Z186" i="22"/>
  <c r="Y186" i="22"/>
  <c r="X186" i="22"/>
  <c r="W186" i="22"/>
  <c r="V186" i="22"/>
  <c r="U186" i="22"/>
  <c r="T186" i="22"/>
  <c r="S186" i="22"/>
  <c r="R186" i="22"/>
  <c r="Q186" i="22"/>
  <c r="P186" i="22"/>
  <c r="O186" i="22"/>
  <c r="N186" i="22"/>
  <c r="M186" i="22"/>
  <c r="L186" i="22"/>
  <c r="K186" i="22"/>
  <c r="J186" i="22"/>
  <c r="I186" i="22"/>
  <c r="H186" i="22"/>
  <c r="G186" i="22"/>
  <c r="F186" i="22"/>
  <c r="E186" i="22"/>
  <c r="D186" i="22"/>
  <c r="C186" i="22"/>
  <c r="B186" i="22"/>
  <c r="BA186" i="22" s="1"/>
  <c r="BB186" i="22" s="1"/>
  <c r="BB185" i="22"/>
  <c r="BA185" i="22"/>
  <c r="AZ185" i="22"/>
  <c r="AY185" i="22"/>
  <c r="AX185" i="22"/>
  <c r="AW185" i="22"/>
  <c r="AV185" i="22"/>
  <c r="AU185" i="22"/>
  <c r="AT185" i="22"/>
  <c r="AS185" i="22"/>
  <c r="AR185" i="22"/>
  <c r="AQ185" i="22"/>
  <c r="AP185" i="22"/>
  <c r="AO185" i="22"/>
  <c r="AN185" i="22"/>
  <c r="AM185" i="22"/>
  <c r="AL185" i="22"/>
  <c r="AK185" i="22"/>
  <c r="AJ185" i="22"/>
  <c r="AI185" i="22"/>
  <c r="AH185" i="22"/>
  <c r="AG185" i="22"/>
  <c r="AF185" i="22"/>
  <c r="AE185" i="22"/>
  <c r="AD185" i="22"/>
  <c r="AC185" i="22"/>
  <c r="AB185" i="22"/>
  <c r="AA185" i="22"/>
  <c r="Z185" i="22"/>
  <c r="Y185" i="22"/>
  <c r="X185" i="22"/>
  <c r="W185" i="22"/>
  <c r="V185" i="22"/>
  <c r="U185" i="22"/>
  <c r="T185" i="22"/>
  <c r="S185" i="22"/>
  <c r="R185" i="22"/>
  <c r="Q185" i="22"/>
  <c r="P185" i="22"/>
  <c r="O185" i="22"/>
  <c r="N185" i="22"/>
  <c r="M185" i="22"/>
  <c r="L185" i="22"/>
  <c r="K185" i="22"/>
  <c r="J185" i="22"/>
  <c r="I185" i="22"/>
  <c r="H185" i="22"/>
  <c r="G185" i="22"/>
  <c r="F185" i="22"/>
  <c r="E185" i="22"/>
  <c r="D185" i="22"/>
  <c r="C185" i="22"/>
  <c r="B185" i="22"/>
  <c r="AZ184" i="22"/>
  <c r="AY184" i="22"/>
  <c r="AX184" i="22"/>
  <c r="AW184" i="22"/>
  <c r="AV184" i="22"/>
  <c r="AU184" i="22"/>
  <c r="AT184" i="22"/>
  <c r="AS184" i="22"/>
  <c r="AR184" i="22"/>
  <c r="AQ184" i="22"/>
  <c r="AP184" i="22"/>
  <c r="AO184" i="22"/>
  <c r="AN184" i="22"/>
  <c r="AM184" i="22"/>
  <c r="AL184" i="22"/>
  <c r="AK184" i="22"/>
  <c r="AJ184" i="22"/>
  <c r="AI184" i="22"/>
  <c r="AH184" i="22"/>
  <c r="AG184" i="22"/>
  <c r="AF184" i="22"/>
  <c r="AE184" i="22"/>
  <c r="AD184" i="22"/>
  <c r="AC184" i="22"/>
  <c r="AB184" i="22"/>
  <c r="AA184" i="22"/>
  <c r="Z184" i="22"/>
  <c r="Y184" i="22"/>
  <c r="X184" i="22"/>
  <c r="W184" i="22"/>
  <c r="V184" i="22"/>
  <c r="U184" i="22"/>
  <c r="T184" i="22"/>
  <c r="S184" i="22"/>
  <c r="R184" i="22"/>
  <c r="Q184" i="22"/>
  <c r="P184" i="22"/>
  <c r="O184" i="22"/>
  <c r="N184" i="22"/>
  <c r="M184" i="22"/>
  <c r="L184" i="22"/>
  <c r="K184" i="22"/>
  <c r="J184" i="22"/>
  <c r="I184" i="22"/>
  <c r="H184" i="22"/>
  <c r="G184" i="22"/>
  <c r="F184" i="22"/>
  <c r="E184" i="22"/>
  <c r="D184" i="22"/>
  <c r="C184" i="22"/>
  <c r="B184" i="22"/>
  <c r="BA184" i="22" s="1"/>
  <c r="BB184" i="22" s="1"/>
  <c r="AZ183" i="22"/>
  <c r="AY183" i="22"/>
  <c r="AX183" i="22"/>
  <c r="AW183" i="22"/>
  <c r="AV183" i="22"/>
  <c r="AU183" i="22"/>
  <c r="AT183" i="22"/>
  <c r="AS183" i="22"/>
  <c r="AR183" i="22"/>
  <c r="AQ183" i="22"/>
  <c r="AP183" i="22"/>
  <c r="AO183" i="22"/>
  <c r="AN183" i="22"/>
  <c r="AM183" i="22"/>
  <c r="AL183" i="22"/>
  <c r="AK183" i="22"/>
  <c r="AJ183" i="22"/>
  <c r="AI183" i="22"/>
  <c r="AH183" i="22"/>
  <c r="AG183" i="22"/>
  <c r="AF183" i="22"/>
  <c r="AE183" i="22"/>
  <c r="AD183" i="22"/>
  <c r="AC183" i="22"/>
  <c r="AB183" i="22"/>
  <c r="AA183" i="22"/>
  <c r="Z183" i="22"/>
  <c r="Y183" i="22"/>
  <c r="X183" i="22"/>
  <c r="W183" i="22"/>
  <c r="V183" i="22"/>
  <c r="U183" i="22"/>
  <c r="T183" i="22"/>
  <c r="S183" i="22"/>
  <c r="R183" i="22"/>
  <c r="Q183" i="22"/>
  <c r="P183" i="22"/>
  <c r="O183" i="22"/>
  <c r="N183" i="22"/>
  <c r="M183" i="22"/>
  <c r="L183" i="22"/>
  <c r="K183" i="22"/>
  <c r="J183" i="22"/>
  <c r="I183" i="22"/>
  <c r="H183" i="22"/>
  <c r="G183" i="22"/>
  <c r="F183" i="22"/>
  <c r="E183" i="22"/>
  <c r="D183" i="22"/>
  <c r="C183" i="22"/>
  <c r="B183" i="22"/>
  <c r="BA183" i="22" s="1"/>
  <c r="BB183" i="22" s="1"/>
  <c r="BA182" i="22"/>
  <c r="BB182" i="22" s="1"/>
  <c r="AZ182" i="22"/>
  <c r="AY182" i="22"/>
  <c r="AX182" i="22"/>
  <c r="AW182" i="22"/>
  <c r="AV182" i="22"/>
  <c r="AU182" i="22"/>
  <c r="AT182" i="22"/>
  <c r="AS182" i="22"/>
  <c r="AR182" i="22"/>
  <c r="AQ182" i="22"/>
  <c r="AP182" i="22"/>
  <c r="AO182" i="22"/>
  <c r="AN182" i="22"/>
  <c r="AM182" i="22"/>
  <c r="AL182" i="22"/>
  <c r="AK182" i="22"/>
  <c r="AJ182" i="22"/>
  <c r="AI182" i="22"/>
  <c r="AH182" i="22"/>
  <c r="AG182" i="22"/>
  <c r="AF182" i="22"/>
  <c r="AE182" i="22"/>
  <c r="AD182" i="22"/>
  <c r="AC182" i="22"/>
  <c r="AB182" i="22"/>
  <c r="AA182" i="22"/>
  <c r="Z182" i="22"/>
  <c r="Y182" i="22"/>
  <c r="X182" i="22"/>
  <c r="W182" i="22"/>
  <c r="V182" i="22"/>
  <c r="U182" i="22"/>
  <c r="T182" i="22"/>
  <c r="S182" i="22"/>
  <c r="R182" i="22"/>
  <c r="Q182" i="22"/>
  <c r="P182" i="22"/>
  <c r="O182" i="22"/>
  <c r="N182" i="22"/>
  <c r="M182" i="22"/>
  <c r="L182" i="22"/>
  <c r="K182" i="22"/>
  <c r="J182" i="22"/>
  <c r="I182" i="22"/>
  <c r="H182" i="22"/>
  <c r="G182" i="22"/>
  <c r="F182" i="22"/>
  <c r="E182" i="22"/>
  <c r="D182" i="22"/>
  <c r="C182" i="22"/>
  <c r="B182" i="22"/>
  <c r="AZ181" i="22"/>
  <c r="AY181" i="22"/>
  <c r="AX181" i="22"/>
  <c r="AW181" i="22"/>
  <c r="AV181" i="22"/>
  <c r="AU181" i="22"/>
  <c r="AT181" i="22"/>
  <c r="AS181" i="22"/>
  <c r="AR181" i="22"/>
  <c r="AQ181" i="22"/>
  <c r="AP181" i="22"/>
  <c r="AO181" i="22"/>
  <c r="AN181" i="22"/>
  <c r="AM181" i="22"/>
  <c r="AL181" i="22"/>
  <c r="AK181" i="22"/>
  <c r="AJ181" i="22"/>
  <c r="AI181" i="22"/>
  <c r="AH181" i="22"/>
  <c r="AG181" i="22"/>
  <c r="AF181" i="22"/>
  <c r="AE181" i="22"/>
  <c r="AD181" i="22"/>
  <c r="AC181" i="22"/>
  <c r="AB181" i="22"/>
  <c r="AA181" i="22"/>
  <c r="Z181" i="22"/>
  <c r="Y181" i="22"/>
  <c r="X181" i="22"/>
  <c r="W181" i="22"/>
  <c r="V181" i="22"/>
  <c r="U181" i="22"/>
  <c r="T181" i="22"/>
  <c r="S181" i="22"/>
  <c r="R181" i="22"/>
  <c r="Q181" i="22"/>
  <c r="P181" i="22"/>
  <c r="O181" i="22"/>
  <c r="N181" i="22"/>
  <c r="M181" i="22"/>
  <c r="L181" i="22"/>
  <c r="K181" i="22"/>
  <c r="J181" i="22"/>
  <c r="I181" i="22"/>
  <c r="H181" i="22"/>
  <c r="G181" i="22"/>
  <c r="F181" i="22"/>
  <c r="E181" i="22"/>
  <c r="D181" i="22"/>
  <c r="C181" i="22"/>
  <c r="B181" i="22"/>
  <c r="BA181" i="22" s="1"/>
  <c r="BB181" i="22" s="1"/>
  <c r="AZ180" i="22"/>
  <c r="AY180" i="22"/>
  <c r="AX180" i="22"/>
  <c r="AW180" i="22"/>
  <c r="AV180" i="22"/>
  <c r="AU180" i="22"/>
  <c r="AT180" i="22"/>
  <c r="AS180" i="22"/>
  <c r="AR180" i="22"/>
  <c r="AQ180" i="22"/>
  <c r="AP180" i="22"/>
  <c r="AO180" i="22"/>
  <c r="AN180" i="22"/>
  <c r="AM180" i="22"/>
  <c r="AL180" i="22"/>
  <c r="AK180" i="22"/>
  <c r="AJ180" i="22"/>
  <c r="AI180" i="22"/>
  <c r="AH180" i="22"/>
  <c r="AG180" i="22"/>
  <c r="AF180" i="22"/>
  <c r="AE180" i="22"/>
  <c r="AD180" i="22"/>
  <c r="AC180" i="22"/>
  <c r="AB180" i="22"/>
  <c r="AA180" i="22"/>
  <c r="Z180" i="22"/>
  <c r="Y180" i="22"/>
  <c r="X180" i="22"/>
  <c r="W180" i="22"/>
  <c r="V180" i="22"/>
  <c r="U180" i="22"/>
  <c r="T180" i="22"/>
  <c r="S180" i="22"/>
  <c r="R180" i="22"/>
  <c r="Q180" i="22"/>
  <c r="P180" i="22"/>
  <c r="O180" i="22"/>
  <c r="N180" i="22"/>
  <c r="M180" i="22"/>
  <c r="L180" i="22"/>
  <c r="K180" i="22"/>
  <c r="J180" i="22"/>
  <c r="I180" i="22"/>
  <c r="H180" i="22"/>
  <c r="G180" i="22"/>
  <c r="F180" i="22"/>
  <c r="E180" i="22"/>
  <c r="D180" i="22"/>
  <c r="C180" i="22"/>
  <c r="B180" i="22"/>
  <c r="BA180" i="22" s="1"/>
  <c r="BB180" i="22" s="1"/>
  <c r="AZ179" i="22"/>
  <c r="AY179" i="22"/>
  <c r="AX179" i="22"/>
  <c r="AW179" i="22"/>
  <c r="AV179" i="22"/>
  <c r="AU179" i="22"/>
  <c r="AT179" i="22"/>
  <c r="AS179" i="22"/>
  <c r="AR179" i="22"/>
  <c r="AQ179" i="22"/>
  <c r="AP179" i="22"/>
  <c r="AO179" i="22"/>
  <c r="AN179" i="22"/>
  <c r="AM179" i="22"/>
  <c r="AL179" i="22"/>
  <c r="AK179" i="22"/>
  <c r="AJ179" i="22"/>
  <c r="AI179" i="22"/>
  <c r="AH179" i="22"/>
  <c r="AG179" i="22"/>
  <c r="AF179" i="22"/>
  <c r="AE179" i="22"/>
  <c r="AD179" i="22"/>
  <c r="AC179" i="22"/>
  <c r="AB179" i="22"/>
  <c r="AA179" i="22"/>
  <c r="Z179" i="22"/>
  <c r="Y179" i="22"/>
  <c r="X179" i="22"/>
  <c r="W179" i="22"/>
  <c r="V179" i="22"/>
  <c r="U179" i="22"/>
  <c r="T179" i="22"/>
  <c r="S179" i="22"/>
  <c r="R179" i="22"/>
  <c r="Q179" i="22"/>
  <c r="P179" i="22"/>
  <c r="O179" i="22"/>
  <c r="N179" i="22"/>
  <c r="M179" i="22"/>
  <c r="L179" i="22"/>
  <c r="K179" i="22"/>
  <c r="J179" i="22"/>
  <c r="I179" i="22"/>
  <c r="H179" i="22"/>
  <c r="G179" i="22"/>
  <c r="F179" i="22"/>
  <c r="E179" i="22"/>
  <c r="D179" i="22"/>
  <c r="C179" i="22"/>
  <c r="B179" i="22"/>
  <c r="BA179" i="22" s="1"/>
  <c r="BB179" i="22" s="1"/>
  <c r="AZ178" i="22"/>
  <c r="AY178" i="22"/>
  <c r="AX178" i="22"/>
  <c r="AW178" i="22"/>
  <c r="AV178" i="22"/>
  <c r="AU178" i="22"/>
  <c r="AT178" i="22"/>
  <c r="AS178" i="22"/>
  <c r="AR178" i="22"/>
  <c r="AQ178" i="22"/>
  <c r="AP178" i="22"/>
  <c r="AO178" i="22"/>
  <c r="AN178" i="22"/>
  <c r="AM178" i="22"/>
  <c r="AL178" i="22"/>
  <c r="AK178" i="22"/>
  <c r="AJ178" i="22"/>
  <c r="AI178" i="22"/>
  <c r="AH178" i="22"/>
  <c r="AG178" i="22"/>
  <c r="AF178" i="22"/>
  <c r="AE178" i="22"/>
  <c r="AD178" i="22"/>
  <c r="AC178" i="22"/>
  <c r="AB178" i="22"/>
  <c r="AA178" i="22"/>
  <c r="Z178" i="22"/>
  <c r="Y178" i="22"/>
  <c r="X178" i="22"/>
  <c r="W178" i="22"/>
  <c r="V178" i="22"/>
  <c r="U178" i="22"/>
  <c r="T178" i="22"/>
  <c r="S178" i="22"/>
  <c r="R178" i="22"/>
  <c r="Q178" i="22"/>
  <c r="P178" i="22"/>
  <c r="O178" i="22"/>
  <c r="N178" i="22"/>
  <c r="M178" i="22"/>
  <c r="L178" i="22"/>
  <c r="K178" i="22"/>
  <c r="J178" i="22"/>
  <c r="I178" i="22"/>
  <c r="H178" i="22"/>
  <c r="G178" i="22"/>
  <c r="F178" i="22"/>
  <c r="E178" i="22"/>
  <c r="D178" i="22"/>
  <c r="C178" i="22"/>
  <c r="B178" i="22"/>
  <c r="BA178" i="22" s="1"/>
  <c r="BB178" i="22" s="1"/>
  <c r="BB177" i="22"/>
  <c r="BA177" i="22"/>
  <c r="AZ177" i="22"/>
  <c r="AY177" i="22"/>
  <c r="AX177" i="22"/>
  <c r="AW177" i="22"/>
  <c r="AV177" i="22"/>
  <c r="AU177" i="22"/>
  <c r="AT177" i="22"/>
  <c r="AS177" i="22"/>
  <c r="AR177" i="22"/>
  <c r="AQ177" i="22"/>
  <c r="AP177" i="22"/>
  <c r="AO177" i="22"/>
  <c r="AN177" i="22"/>
  <c r="AM177" i="22"/>
  <c r="AL177" i="22"/>
  <c r="AK177" i="22"/>
  <c r="AJ177" i="22"/>
  <c r="AI177" i="22"/>
  <c r="AH177" i="22"/>
  <c r="AG177" i="22"/>
  <c r="AF177" i="22"/>
  <c r="AE177" i="22"/>
  <c r="AD177" i="22"/>
  <c r="AC177" i="22"/>
  <c r="AB177" i="22"/>
  <c r="AA177" i="22"/>
  <c r="Z177" i="22"/>
  <c r="Y177" i="22"/>
  <c r="X177" i="22"/>
  <c r="W177" i="22"/>
  <c r="V177" i="22"/>
  <c r="U177" i="22"/>
  <c r="T177" i="22"/>
  <c r="S177" i="22"/>
  <c r="R177" i="22"/>
  <c r="Q177" i="22"/>
  <c r="P177" i="22"/>
  <c r="O177" i="22"/>
  <c r="N177" i="22"/>
  <c r="M177" i="22"/>
  <c r="L177" i="22"/>
  <c r="K177" i="22"/>
  <c r="J177" i="22"/>
  <c r="I177" i="22"/>
  <c r="H177" i="22"/>
  <c r="G177" i="22"/>
  <c r="F177" i="22"/>
  <c r="E177" i="22"/>
  <c r="D177" i="22"/>
  <c r="C177" i="22"/>
  <c r="B177" i="22"/>
  <c r="AZ176" i="22"/>
  <c r="AY176" i="22"/>
  <c r="AX176" i="22"/>
  <c r="AW176" i="22"/>
  <c r="AV176" i="22"/>
  <c r="AU176" i="22"/>
  <c r="AT176" i="22"/>
  <c r="AS176" i="22"/>
  <c r="AR176" i="22"/>
  <c r="AQ176" i="22"/>
  <c r="AP176" i="22"/>
  <c r="AO176" i="22"/>
  <c r="AN176" i="22"/>
  <c r="AM176" i="22"/>
  <c r="AL176" i="22"/>
  <c r="AK176" i="22"/>
  <c r="AJ176" i="22"/>
  <c r="AI176" i="22"/>
  <c r="AH176" i="22"/>
  <c r="AG176" i="22"/>
  <c r="AF176" i="22"/>
  <c r="AE176" i="22"/>
  <c r="AD176" i="22"/>
  <c r="AC176" i="22"/>
  <c r="AB176" i="22"/>
  <c r="AA176" i="22"/>
  <c r="Z176" i="22"/>
  <c r="Y176" i="22"/>
  <c r="X176" i="22"/>
  <c r="W176" i="22"/>
  <c r="V176" i="22"/>
  <c r="U176" i="22"/>
  <c r="T176" i="22"/>
  <c r="S176" i="22"/>
  <c r="R176" i="22"/>
  <c r="Q176" i="22"/>
  <c r="P176" i="22"/>
  <c r="O176" i="22"/>
  <c r="N176" i="22"/>
  <c r="M176" i="22"/>
  <c r="L176" i="22"/>
  <c r="K176" i="22"/>
  <c r="J176" i="22"/>
  <c r="I176" i="22"/>
  <c r="H176" i="22"/>
  <c r="G176" i="22"/>
  <c r="F176" i="22"/>
  <c r="E176" i="22"/>
  <c r="D176" i="22"/>
  <c r="C176" i="22"/>
  <c r="B176" i="22"/>
  <c r="BA176" i="22" s="1"/>
  <c r="BB176" i="22" s="1"/>
  <c r="AZ175" i="22"/>
  <c r="AY175" i="22"/>
  <c r="AX175" i="22"/>
  <c r="AW175" i="22"/>
  <c r="AV175" i="22"/>
  <c r="AU175" i="22"/>
  <c r="AT175" i="22"/>
  <c r="AS175" i="22"/>
  <c r="AR175" i="22"/>
  <c r="AQ175" i="22"/>
  <c r="AP175" i="22"/>
  <c r="AO175" i="22"/>
  <c r="AN175" i="22"/>
  <c r="AM175" i="22"/>
  <c r="AL175" i="22"/>
  <c r="AK175" i="22"/>
  <c r="AJ175" i="22"/>
  <c r="AI175" i="22"/>
  <c r="AH175" i="22"/>
  <c r="AG175" i="22"/>
  <c r="AF175" i="22"/>
  <c r="AE175" i="22"/>
  <c r="AD175" i="22"/>
  <c r="AC175" i="22"/>
  <c r="AB175" i="22"/>
  <c r="AA175" i="22"/>
  <c r="Z175" i="22"/>
  <c r="Y175" i="22"/>
  <c r="X175" i="22"/>
  <c r="W175" i="22"/>
  <c r="V175" i="22"/>
  <c r="U175" i="22"/>
  <c r="T175" i="22"/>
  <c r="S175" i="22"/>
  <c r="R175" i="22"/>
  <c r="Q175" i="22"/>
  <c r="P175" i="22"/>
  <c r="O175" i="22"/>
  <c r="N175" i="22"/>
  <c r="M175" i="22"/>
  <c r="L175" i="22"/>
  <c r="K175" i="22"/>
  <c r="J175" i="22"/>
  <c r="I175" i="22"/>
  <c r="H175" i="22"/>
  <c r="G175" i="22"/>
  <c r="F175" i="22"/>
  <c r="E175" i="22"/>
  <c r="D175" i="22"/>
  <c r="C175" i="22"/>
  <c r="B175" i="22"/>
  <c r="BA175" i="22" s="1"/>
  <c r="BB175" i="22" s="1"/>
  <c r="BA174" i="22"/>
  <c r="BB174" i="22" s="1"/>
  <c r="AZ174" i="22"/>
  <c r="AY174" i="22"/>
  <c r="AX174" i="22"/>
  <c r="AW174" i="22"/>
  <c r="AV174" i="22"/>
  <c r="AU174" i="22"/>
  <c r="AT174" i="22"/>
  <c r="AS174" i="22"/>
  <c r="AR174" i="22"/>
  <c r="AQ174" i="22"/>
  <c r="AP174" i="22"/>
  <c r="AO174" i="22"/>
  <c r="AN174" i="22"/>
  <c r="AM174" i="22"/>
  <c r="AL174" i="22"/>
  <c r="AK174" i="22"/>
  <c r="AJ174" i="22"/>
  <c r="AI174" i="22"/>
  <c r="AH174" i="22"/>
  <c r="AG174" i="22"/>
  <c r="AF174" i="22"/>
  <c r="AE174" i="22"/>
  <c r="AD174" i="22"/>
  <c r="AC174" i="22"/>
  <c r="AB174" i="22"/>
  <c r="AA174" i="22"/>
  <c r="Z174" i="22"/>
  <c r="Y174" i="22"/>
  <c r="X174" i="22"/>
  <c r="W174" i="22"/>
  <c r="V174" i="22"/>
  <c r="U174" i="22"/>
  <c r="T174" i="22"/>
  <c r="S174" i="22"/>
  <c r="R174" i="22"/>
  <c r="Q174" i="22"/>
  <c r="P174" i="22"/>
  <c r="O174" i="22"/>
  <c r="N174" i="22"/>
  <c r="M174" i="22"/>
  <c r="L174" i="22"/>
  <c r="K174" i="22"/>
  <c r="J174" i="22"/>
  <c r="I174" i="22"/>
  <c r="H174" i="22"/>
  <c r="G174" i="22"/>
  <c r="F174" i="22"/>
  <c r="E174" i="22"/>
  <c r="D174" i="22"/>
  <c r="C174" i="22"/>
  <c r="B174" i="22"/>
  <c r="AZ173" i="22"/>
  <c r="AY173" i="22"/>
  <c r="AX173" i="22"/>
  <c r="AW173" i="22"/>
  <c r="AV173" i="22"/>
  <c r="AU173" i="22"/>
  <c r="AT173" i="22"/>
  <c r="AS173" i="22"/>
  <c r="AR173" i="22"/>
  <c r="AQ173" i="22"/>
  <c r="AP173" i="22"/>
  <c r="AO173" i="22"/>
  <c r="AN173" i="22"/>
  <c r="AM173" i="22"/>
  <c r="AL173" i="22"/>
  <c r="AK173" i="22"/>
  <c r="AJ173" i="22"/>
  <c r="AI173" i="22"/>
  <c r="AH173" i="22"/>
  <c r="AG173" i="22"/>
  <c r="AF173" i="22"/>
  <c r="AE173" i="22"/>
  <c r="AD173" i="22"/>
  <c r="AC173" i="22"/>
  <c r="AB173" i="22"/>
  <c r="AA173" i="22"/>
  <c r="Z173" i="22"/>
  <c r="Y173" i="22"/>
  <c r="X173" i="22"/>
  <c r="W173" i="22"/>
  <c r="V173" i="22"/>
  <c r="U173" i="22"/>
  <c r="T173" i="22"/>
  <c r="S173" i="22"/>
  <c r="R173" i="22"/>
  <c r="Q173" i="22"/>
  <c r="P173" i="22"/>
  <c r="O173" i="22"/>
  <c r="N173" i="22"/>
  <c r="M173" i="22"/>
  <c r="L173" i="22"/>
  <c r="K173" i="22"/>
  <c r="J173" i="22"/>
  <c r="I173" i="22"/>
  <c r="H173" i="22"/>
  <c r="G173" i="22"/>
  <c r="F173" i="22"/>
  <c r="E173" i="22"/>
  <c r="D173" i="22"/>
  <c r="C173" i="22"/>
  <c r="B173" i="22"/>
  <c r="BA173" i="22" s="1"/>
  <c r="BB173" i="22" s="1"/>
  <c r="AZ172" i="22"/>
  <c r="AY172" i="22"/>
  <c r="AX172" i="22"/>
  <c r="AW172" i="22"/>
  <c r="AV172" i="22"/>
  <c r="AU172" i="22"/>
  <c r="AT172" i="22"/>
  <c r="AS172" i="22"/>
  <c r="AR172" i="22"/>
  <c r="AQ172" i="22"/>
  <c r="AP172" i="22"/>
  <c r="AO172" i="22"/>
  <c r="AN172" i="22"/>
  <c r="AM172" i="22"/>
  <c r="AL172" i="22"/>
  <c r="AK172" i="22"/>
  <c r="AJ172" i="22"/>
  <c r="AI172" i="22"/>
  <c r="AH172" i="22"/>
  <c r="AG172" i="22"/>
  <c r="AF172" i="22"/>
  <c r="AE172" i="22"/>
  <c r="AD172" i="22"/>
  <c r="AC172" i="22"/>
  <c r="AB172" i="22"/>
  <c r="AA172" i="22"/>
  <c r="Z172" i="22"/>
  <c r="Y172" i="22"/>
  <c r="X172" i="22"/>
  <c r="W172" i="22"/>
  <c r="V172" i="22"/>
  <c r="U172" i="22"/>
  <c r="T172" i="22"/>
  <c r="S172" i="22"/>
  <c r="R172" i="22"/>
  <c r="Q172" i="22"/>
  <c r="P172" i="22"/>
  <c r="O172" i="22"/>
  <c r="N172" i="22"/>
  <c r="M172" i="22"/>
  <c r="L172" i="22"/>
  <c r="K172" i="22"/>
  <c r="J172" i="22"/>
  <c r="I172" i="22"/>
  <c r="H172" i="22"/>
  <c r="G172" i="22"/>
  <c r="F172" i="22"/>
  <c r="E172" i="22"/>
  <c r="D172" i="22"/>
  <c r="C172" i="22"/>
  <c r="B172" i="22"/>
  <c r="BA172" i="22" s="1"/>
  <c r="BB172" i="22" s="1"/>
  <c r="AZ171" i="22"/>
  <c r="AY171" i="22"/>
  <c r="AX171" i="22"/>
  <c r="AW171" i="22"/>
  <c r="AV171" i="22"/>
  <c r="AU171" i="22"/>
  <c r="AT171" i="22"/>
  <c r="AS171" i="22"/>
  <c r="AR171" i="22"/>
  <c r="AQ171" i="22"/>
  <c r="AP171" i="22"/>
  <c r="AO171" i="22"/>
  <c r="AN171" i="22"/>
  <c r="AM171" i="22"/>
  <c r="AL171" i="22"/>
  <c r="AK171" i="22"/>
  <c r="AJ171" i="22"/>
  <c r="AI171" i="22"/>
  <c r="AH171" i="22"/>
  <c r="AG171" i="22"/>
  <c r="AF171" i="22"/>
  <c r="AE171" i="22"/>
  <c r="AD171" i="22"/>
  <c r="AC171" i="22"/>
  <c r="AB171" i="22"/>
  <c r="AA171" i="22"/>
  <c r="Z171" i="22"/>
  <c r="Y171" i="22"/>
  <c r="X171" i="22"/>
  <c r="W171" i="22"/>
  <c r="V171" i="22"/>
  <c r="U171" i="22"/>
  <c r="T171" i="22"/>
  <c r="S171" i="22"/>
  <c r="R171" i="22"/>
  <c r="Q171" i="22"/>
  <c r="P171" i="22"/>
  <c r="O171" i="22"/>
  <c r="N171" i="22"/>
  <c r="M171" i="22"/>
  <c r="L171" i="22"/>
  <c r="K171" i="22"/>
  <c r="J171" i="22"/>
  <c r="I171" i="22"/>
  <c r="H171" i="22"/>
  <c r="G171" i="22"/>
  <c r="F171" i="22"/>
  <c r="E171" i="22"/>
  <c r="D171" i="22"/>
  <c r="C171" i="22"/>
  <c r="B171" i="22"/>
  <c r="BA171" i="22" s="1"/>
  <c r="BB171" i="22" s="1"/>
  <c r="BA170" i="22"/>
  <c r="BB170" i="22" s="1"/>
  <c r="AZ170" i="22"/>
  <c r="AY170" i="22"/>
  <c r="AX170" i="22"/>
  <c r="AW170" i="22"/>
  <c r="AV170" i="22"/>
  <c r="AU170" i="22"/>
  <c r="AT170" i="22"/>
  <c r="AS170" i="22"/>
  <c r="AR170" i="22"/>
  <c r="AQ170" i="22"/>
  <c r="AP170" i="22"/>
  <c r="AO170" i="22"/>
  <c r="AN170" i="22"/>
  <c r="AM170" i="22"/>
  <c r="AL170" i="22"/>
  <c r="AK170" i="22"/>
  <c r="AJ170" i="22"/>
  <c r="AI170" i="22"/>
  <c r="AH170" i="22"/>
  <c r="AG170" i="22"/>
  <c r="AF170" i="22"/>
  <c r="AE170" i="22"/>
  <c r="AD170" i="22"/>
  <c r="AC170" i="22"/>
  <c r="AB170" i="22"/>
  <c r="AA170" i="22"/>
  <c r="Z170" i="22"/>
  <c r="Y170" i="22"/>
  <c r="X170" i="22"/>
  <c r="W170" i="22"/>
  <c r="V170" i="22"/>
  <c r="U170" i="22"/>
  <c r="T170" i="22"/>
  <c r="S170" i="22"/>
  <c r="R170" i="22"/>
  <c r="Q170" i="22"/>
  <c r="P170" i="22"/>
  <c r="O170" i="22"/>
  <c r="N170" i="22"/>
  <c r="M170" i="22"/>
  <c r="L170" i="22"/>
  <c r="K170" i="22"/>
  <c r="J170" i="22"/>
  <c r="I170" i="22"/>
  <c r="H170" i="22"/>
  <c r="G170" i="22"/>
  <c r="F170" i="22"/>
  <c r="E170" i="22"/>
  <c r="D170" i="22"/>
  <c r="C170" i="22"/>
  <c r="B170" i="22"/>
  <c r="BB169" i="22"/>
  <c r="BA169" i="22"/>
  <c r="AZ169" i="22"/>
  <c r="AY169" i="22"/>
  <c r="AX169" i="22"/>
  <c r="AW169" i="22"/>
  <c r="AV169" i="22"/>
  <c r="AU169" i="22"/>
  <c r="AT169" i="22"/>
  <c r="AS169" i="22"/>
  <c r="AR169" i="22"/>
  <c r="AQ169" i="22"/>
  <c r="AP169" i="22"/>
  <c r="AO169" i="22"/>
  <c r="AN169" i="22"/>
  <c r="AM169" i="22"/>
  <c r="AL169" i="22"/>
  <c r="AK169" i="22"/>
  <c r="AJ169" i="22"/>
  <c r="AI169" i="22"/>
  <c r="AH169" i="22"/>
  <c r="AG169" i="22"/>
  <c r="AF169" i="22"/>
  <c r="AE169" i="22"/>
  <c r="AD169" i="22"/>
  <c r="AC169" i="22"/>
  <c r="AB169" i="22"/>
  <c r="AA169" i="22"/>
  <c r="Z169" i="22"/>
  <c r="Y169" i="22"/>
  <c r="X169" i="22"/>
  <c r="W169" i="22"/>
  <c r="V169" i="22"/>
  <c r="U169" i="22"/>
  <c r="T169" i="22"/>
  <c r="S169" i="22"/>
  <c r="R169" i="22"/>
  <c r="Q169" i="22"/>
  <c r="P169" i="22"/>
  <c r="O169" i="22"/>
  <c r="N169" i="22"/>
  <c r="M169" i="22"/>
  <c r="L169" i="22"/>
  <c r="K169" i="22"/>
  <c r="J169" i="22"/>
  <c r="I169" i="22"/>
  <c r="H169" i="22"/>
  <c r="G169" i="22"/>
  <c r="F169" i="22"/>
  <c r="E169" i="22"/>
  <c r="D169" i="22"/>
  <c r="C169" i="22"/>
  <c r="B169" i="22"/>
  <c r="AZ168" i="22"/>
  <c r="AY168" i="22"/>
  <c r="AX168" i="22"/>
  <c r="AW168" i="22"/>
  <c r="AV168" i="22"/>
  <c r="AU168" i="22"/>
  <c r="AT168" i="22"/>
  <c r="AS168" i="22"/>
  <c r="AR168" i="22"/>
  <c r="AQ168" i="22"/>
  <c r="AP168" i="22"/>
  <c r="AO168" i="22"/>
  <c r="AN168" i="22"/>
  <c r="AM168" i="22"/>
  <c r="AL168" i="22"/>
  <c r="AK168" i="22"/>
  <c r="AJ168" i="22"/>
  <c r="AI168" i="22"/>
  <c r="AH168" i="22"/>
  <c r="AG168" i="22"/>
  <c r="AF168" i="22"/>
  <c r="AE168" i="22"/>
  <c r="AD168" i="22"/>
  <c r="AC168" i="22"/>
  <c r="AB168" i="22"/>
  <c r="AA168" i="22"/>
  <c r="Z168" i="22"/>
  <c r="Y168" i="22"/>
  <c r="X168" i="22"/>
  <c r="W168" i="22"/>
  <c r="V168" i="22"/>
  <c r="U168" i="22"/>
  <c r="T168" i="22"/>
  <c r="S168" i="22"/>
  <c r="R168" i="22"/>
  <c r="Q168" i="22"/>
  <c r="P168" i="22"/>
  <c r="O168" i="22"/>
  <c r="N168" i="22"/>
  <c r="M168" i="22"/>
  <c r="L168" i="22"/>
  <c r="K168" i="22"/>
  <c r="J168" i="22"/>
  <c r="I168" i="22"/>
  <c r="H168" i="22"/>
  <c r="G168" i="22"/>
  <c r="F168" i="22"/>
  <c r="E168" i="22"/>
  <c r="D168" i="22"/>
  <c r="C168" i="22"/>
  <c r="B168" i="22"/>
  <c r="BA168" i="22" s="1"/>
  <c r="BB168" i="22" s="1"/>
  <c r="AZ167" i="22"/>
  <c r="AY167" i="22"/>
  <c r="AX167" i="22"/>
  <c r="AW167" i="22"/>
  <c r="AV167" i="22"/>
  <c r="AU167" i="22"/>
  <c r="AT167" i="22"/>
  <c r="AS167" i="22"/>
  <c r="AR167" i="22"/>
  <c r="AQ167" i="22"/>
  <c r="AP167" i="22"/>
  <c r="AO167" i="22"/>
  <c r="AN167" i="22"/>
  <c r="AM167" i="22"/>
  <c r="AL167" i="22"/>
  <c r="AK167" i="22"/>
  <c r="AJ167" i="22"/>
  <c r="AI167" i="22"/>
  <c r="AH167" i="22"/>
  <c r="AG167" i="22"/>
  <c r="AF167" i="22"/>
  <c r="AE167" i="22"/>
  <c r="AD167" i="22"/>
  <c r="AC167" i="22"/>
  <c r="AB167" i="22"/>
  <c r="AA167" i="22"/>
  <c r="Z167" i="22"/>
  <c r="Y167" i="22"/>
  <c r="X167" i="22"/>
  <c r="W167" i="22"/>
  <c r="V167" i="22"/>
  <c r="U167" i="22"/>
  <c r="T167" i="22"/>
  <c r="S167" i="22"/>
  <c r="R167" i="22"/>
  <c r="Q167" i="22"/>
  <c r="P167" i="22"/>
  <c r="O167" i="22"/>
  <c r="N167" i="22"/>
  <c r="M167" i="22"/>
  <c r="L167" i="22"/>
  <c r="K167" i="22"/>
  <c r="J167" i="22"/>
  <c r="I167" i="22"/>
  <c r="H167" i="22"/>
  <c r="G167" i="22"/>
  <c r="F167" i="22"/>
  <c r="E167" i="22"/>
  <c r="D167" i="22"/>
  <c r="C167" i="22"/>
  <c r="B167" i="22"/>
  <c r="BA167" i="22" s="1"/>
  <c r="BB167" i="22" s="1"/>
  <c r="BA166" i="22"/>
  <c r="BB166" i="22" s="1"/>
  <c r="AZ166" i="22"/>
  <c r="AY166" i="22"/>
  <c r="AX166" i="22"/>
  <c r="AW166" i="22"/>
  <c r="AV166" i="22"/>
  <c r="AU166" i="22"/>
  <c r="AT166" i="22"/>
  <c r="AS166" i="22"/>
  <c r="AR166" i="22"/>
  <c r="AQ166" i="22"/>
  <c r="AP166" i="22"/>
  <c r="AO166" i="22"/>
  <c r="AN166" i="22"/>
  <c r="AM166" i="22"/>
  <c r="AL166" i="22"/>
  <c r="AK166" i="22"/>
  <c r="AJ166" i="22"/>
  <c r="AI166" i="22"/>
  <c r="AH166" i="22"/>
  <c r="AG166" i="22"/>
  <c r="AF166" i="22"/>
  <c r="AE166" i="22"/>
  <c r="AD166" i="22"/>
  <c r="AC166" i="22"/>
  <c r="AB166" i="22"/>
  <c r="AA166" i="22"/>
  <c r="Z166" i="22"/>
  <c r="Y166" i="22"/>
  <c r="X166" i="22"/>
  <c r="W166" i="22"/>
  <c r="V166" i="22"/>
  <c r="U166" i="22"/>
  <c r="T166" i="22"/>
  <c r="S166" i="22"/>
  <c r="R166" i="22"/>
  <c r="Q166" i="22"/>
  <c r="P166" i="22"/>
  <c r="O166" i="22"/>
  <c r="N166" i="22"/>
  <c r="M166" i="22"/>
  <c r="L166" i="22"/>
  <c r="K166" i="22"/>
  <c r="J166" i="22"/>
  <c r="I166" i="22"/>
  <c r="H166" i="22"/>
  <c r="G166" i="22"/>
  <c r="F166" i="22"/>
  <c r="E166" i="22"/>
  <c r="D166" i="22"/>
  <c r="C166" i="22"/>
  <c r="B166" i="22"/>
  <c r="AZ165" i="22"/>
  <c r="AY165" i="22"/>
  <c r="AX165" i="22"/>
  <c r="AW165" i="22"/>
  <c r="AV165" i="22"/>
  <c r="AU165" i="22"/>
  <c r="AT165" i="22"/>
  <c r="AS165" i="22"/>
  <c r="AR165" i="22"/>
  <c r="AQ165" i="22"/>
  <c r="AP165" i="22"/>
  <c r="AO165" i="22"/>
  <c r="AN165" i="22"/>
  <c r="AM165" i="22"/>
  <c r="AL165" i="22"/>
  <c r="AK165" i="22"/>
  <c r="AJ165" i="22"/>
  <c r="AI165" i="22"/>
  <c r="AH165" i="22"/>
  <c r="AG165" i="22"/>
  <c r="AF165" i="22"/>
  <c r="AE165" i="22"/>
  <c r="AD165" i="22"/>
  <c r="AC165" i="22"/>
  <c r="AB165" i="22"/>
  <c r="AA165" i="22"/>
  <c r="Z165" i="22"/>
  <c r="Y165" i="22"/>
  <c r="X165" i="22"/>
  <c r="W165" i="22"/>
  <c r="V165" i="22"/>
  <c r="U165" i="22"/>
  <c r="T165" i="22"/>
  <c r="S165" i="22"/>
  <c r="R165" i="22"/>
  <c r="Q165" i="22"/>
  <c r="P165" i="22"/>
  <c r="O165" i="22"/>
  <c r="N165" i="22"/>
  <c r="M165" i="22"/>
  <c r="L165" i="22"/>
  <c r="K165" i="22"/>
  <c r="J165" i="22"/>
  <c r="I165" i="22"/>
  <c r="H165" i="22"/>
  <c r="G165" i="22"/>
  <c r="F165" i="22"/>
  <c r="E165" i="22"/>
  <c r="D165" i="22"/>
  <c r="C165" i="22"/>
  <c r="B165" i="22"/>
  <c r="BA165" i="22" s="1"/>
  <c r="BB165" i="22" s="1"/>
  <c r="BB164" i="22"/>
  <c r="BA164" i="22"/>
  <c r="AZ164" i="22"/>
  <c r="AY164" i="22"/>
  <c r="AX164" i="22"/>
  <c r="AW164" i="22"/>
  <c r="AV164" i="22"/>
  <c r="AU164" i="22"/>
  <c r="AT164" i="22"/>
  <c r="AS164" i="22"/>
  <c r="AR164" i="22"/>
  <c r="AQ164" i="22"/>
  <c r="AP164" i="22"/>
  <c r="AO164" i="22"/>
  <c r="AN164" i="22"/>
  <c r="AM164" i="22"/>
  <c r="AL164" i="22"/>
  <c r="AK164" i="22"/>
  <c r="AJ164" i="22"/>
  <c r="AI164" i="22"/>
  <c r="AH164" i="22"/>
  <c r="AG164" i="22"/>
  <c r="AF164" i="22"/>
  <c r="AE164" i="22"/>
  <c r="AD164" i="22"/>
  <c r="AC164" i="22"/>
  <c r="AB164" i="22"/>
  <c r="AA164" i="22"/>
  <c r="Z164" i="22"/>
  <c r="Y164" i="22"/>
  <c r="X164" i="22"/>
  <c r="W164" i="22"/>
  <c r="V164" i="22"/>
  <c r="U164" i="22"/>
  <c r="T164" i="22"/>
  <c r="S164" i="22"/>
  <c r="R164" i="22"/>
  <c r="Q164" i="22"/>
  <c r="P164" i="22"/>
  <c r="O164" i="22"/>
  <c r="N164" i="22"/>
  <c r="M164" i="22"/>
  <c r="L164" i="22"/>
  <c r="K164" i="22"/>
  <c r="J164" i="22"/>
  <c r="I164" i="22"/>
  <c r="H164" i="22"/>
  <c r="G164" i="22"/>
  <c r="F164" i="22"/>
  <c r="E164" i="22"/>
  <c r="D164" i="22"/>
  <c r="C164" i="22"/>
  <c r="B164" i="22"/>
  <c r="AZ163" i="22"/>
  <c r="AY163" i="22"/>
  <c r="AX163" i="22"/>
  <c r="AW163" i="22"/>
  <c r="AV163" i="22"/>
  <c r="AU163" i="22"/>
  <c r="AT163" i="22"/>
  <c r="AS163" i="22"/>
  <c r="AR163" i="22"/>
  <c r="AQ163" i="22"/>
  <c r="AP163" i="22"/>
  <c r="AO163" i="22"/>
  <c r="AN163" i="22"/>
  <c r="AM163" i="22"/>
  <c r="AL163" i="22"/>
  <c r="AK163" i="22"/>
  <c r="AJ163" i="22"/>
  <c r="AI163" i="22"/>
  <c r="AH163" i="22"/>
  <c r="AG163" i="22"/>
  <c r="AF163" i="22"/>
  <c r="AE163" i="22"/>
  <c r="AD163" i="22"/>
  <c r="AC163" i="22"/>
  <c r="AB163" i="22"/>
  <c r="AA163" i="22"/>
  <c r="Z163" i="22"/>
  <c r="Y163" i="22"/>
  <c r="X163" i="22"/>
  <c r="W163" i="22"/>
  <c r="V163" i="22"/>
  <c r="U163" i="22"/>
  <c r="T163" i="22"/>
  <c r="S163" i="22"/>
  <c r="R163" i="22"/>
  <c r="Q163" i="22"/>
  <c r="P163" i="22"/>
  <c r="O163" i="22"/>
  <c r="N163" i="22"/>
  <c r="M163" i="22"/>
  <c r="L163" i="22"/>
  <c r="K163" i="22"/>
  <c r="J163" i="22"/>
  <c r="I163" i="22"/>
  <c r="H163" i="22"/>
  <c r="G163" i="22"/>
  <c r="F163" i="22"/>
  <c r="E163" i="22"/>
  <c r="D163" i="22"/>
  <c r="C163" i="22"/>
  <c r="B163" i="22"/>
  <c r="BA163" i="22" s="1"/>
  <c r="BB163" i="22" s="1"/>
  <c r="BA162" i="22"/>
  <c r="BB162" i="22" s="1"/>
  <c r="AZ162" i="22"/>
  <c r="AY162" i="22"/>
  <c r="AX162" i="22"/>
  <c r="AW162" i="22"/>
  <c r="AV162" i="22"/>
  <c r="AU162" i="22"/>
  <c r="AT162" i="22"/>
  <c r="AS162" i="22"/>
  <c r="AR162" i="22"/>
  <c r="AQ162" i="22"/>
  <c r="AP162" i="22"/>
  <c r="AO162" i="22"/>
  <c r="AN162" i="22"/>
  <c r="AM162" i="22"/>
  <c r="AL162" i="22"/>
  <c r="AK162" i="22"/>
  <c r="AJ162" i="22"/>
  <c r="AI162" i="22"/>
  <c r="AH162" i="22"/>
  <c r="AG162" i="22"/>
  <c r="AF162" i="22"/>
  <c r="AE162" i="22"/>
  <c r="AD162" i="22"/>
  <c r="AC162" i="22"/>
  <c r="AB162" i="22"/>
  <c r="AA162" i="22"/>
  <c r="Z162" i="22"/>
  <c r="Y162" i="22"/>
  <c r="X162" i="22"/>
  <c r="W162" i="22"/>
  <c r="V162" i="22"/>
  <c r="U162" i="22"/>
  <c r="T162" i="22"/>
  <c r="S162" i="22"/>
  <c r="R162" i="22"/>
  <c r="Q162" i="22"/>
  <c r="P162" i="22"/>
  <c r="O162" i="22"/>
  <c r="N162" i="22"/>
  <c r="M162" i="22"/>
  <c r="L162" i="22"/>
  <c r="K162" i="22"/>
  <c r="J162" i="22"/>
  <c r="I162" i="22"/>
  <c r="H162" i="22"/>
  <c r="G162" i="22"/>
  <c r="F162" i="22"/>
  <c r="E162" i="22"/>
  <c r="D162" i="22"/>
  <c r="C162" i="22"/>
  <c r="B162" i="22"/>
  <c r="BB161" i="22"/>
  <c r="BA161" i="22"/>
  <c r="AZ161" i="22"/>
  <c r="AY161" i="22"/>
  <c r="AX161" i="22"/>
  <c r="AW161" i="22"/>
  <c r="AV161" i="22"/>
  <c r="AU161" i="22"/>
  <c r="AT161" i="22"/>
  <c r="AS161" i="22"/>
  <c r="AR161" i="22"/>
  <c r="AQ161" i="22"/>
  <c r="AP161" i="22"/>
  <c r="AO161" i="22"/>
  <c r="AN161" i="22"/>
  <c r="AM161" i="22"/>
  <c r="AL161" i="22"/>
  <c r="AK161" i="22"/>
  <c r="AJ161" i="22"/>
  <c r="AI161" i="22"/>
  <c r="AH161" i="22"/>
  <c r="AG161" i="22"/>
  <c r="AF161" i="22"/>
  <c r="AE161" i="22"/>
  <c r="AD161" i="22"/>
  <c r="AC161" i="22"/>
  <c r="AB161" i="22"/>
  <c r="AA161" i="22"/>
  <c r="Z161" i="22"/>
  <c r="Y161" i="22"/>
  <c r="X161" i="22"/>
  <c r="W161" i="22"/>
  <c r="V161" i="22"/>
  <c r="U161" i="22"/>
  <c r="T161" i="22"/>
  <c r="S161" i="22"/>
  <c r="R161" i="22"/>
  <c r="Q161" i="22"/>
  <c r="P161" i="22"/>
  <c r="O161" i="22"/>
  <c r="N161" i="22"/>
  <c r="M161" i="22"/>
  <c r="L161" i="22"/>
  <c r="K161" i="22"/>
  <c r="J161" i="22"/>
  <c r="I161" i="22"/>
  <c r="H161" i="22"/>
  <c r="G161" i="22"/>
  <c r="F161" i="22"/>
  <c r="E161" i="22"/>
  <c r="D161" i="22"/>
  <c r="C161" i="22"/>
  <c r="B161" i="22"/>
  <c r="AZ160" i="22"/>
  <c r="AY160" i="22"/>
  <c r="AX160" i="22"/>
  <c r="AW160" i="22"/>
  <c r="AV160" i="22"/>
  <c r="AU160" i="22"/>
  <c r="AT160" i="22"/>
  <c r="AS160" i="22"/>
  <c r="AR160" i="22"/>
  <c r="AQ160" i="22"/>
  <c r="AP160" i="22"/>
  <c r="AO160" i="22"/>
  <c r="AN160" i="22"/>
  <c r="AM160" i="22"/>
  <c r="AL160" i="22"/>
  <c r="AK160" i="22"/>
  <c r="AJ160" i="22"/>
  <c r="AI160" i="22"/>
  <c r="AH160" i="22"/>
  <c r="AG160" i="22"/>
  <c r="AF160" i="22"/>
  <c r="AE160" i="22"/>
  <c r="AD160" i="22"/>
  <c r="AC160" i="22"/>
  <c r="AB160" i="22"/>
  <c r="AA160" i="22"/>
  <c r="Z160" i="22"/>
  <c r="Y160" i="22"/>
  <c r="X160" i="22"/>
  <c r="W160" i="22"/>
  <c r="V160" i="22"/>
  <c r="U160" i="22"/>
  <c r="T160" i="22"/>
  <c r="S160" i="22"/>
  <c r="R160" i="22"/>
  <c r="Q160" i="22"/>
  <c r="P160" i="22"/>
  <c r="O160" i="22"/>
  <c r="N160" i="22"/>
  <c r="M160" i="22"/>
  <c r="L160" i="22"/>
  <c r="K160" i="22"/>
  <c r="J160" i="22"/>
  <c r="I160" i="22"/>
  <c r="H160" i="22"/>
  <c r="G160" i="22"/>
  <c r="F160" i="22"/>
  <c r="E160" i="22"/>
  <c r="D160" i="22"/>
  <c r="C160" i="22"/>
  <c r="B160" i="22"/>
  <c r="BA160" i="22" s="1"/>
  <c r="BB160" i="22" s="1"/>
  <c r="AZ159" i="22"/>
  <c r="AY159" i="22"/>
  <c r="AX159" i="22"/>
  <c r="AW159" i="22"/>
  <c r="AV159" i="22"/>
  <c r="AU159" i="22"/>
  <c r="AT159" i="22"/>
  <c r="AS159" i="22"/>
  <c r="AR159" i="22"/>
  <c r="AQ159" i="22"/>
  <c r="AP159" i="22"/>
  <c r="AO159" i="22"/>
  <c r="AN159" i="22"/>
  <c r="AM159" i="22"/>
  <c r="AL159" i="22"/>
  <c r="AK159" i="22"/>
  <c r="AJ159" i="22"/>
  <c r="AI159" i="22"/>
  <c r="AH159" i="22"/>
  <c r="AG159" i="22"/>
  <c r="AF159" i="22"/>
  <c r="AE159" i="22"/>
  <c r="AD159" i="22"/>
  <c r="AC159" i="22"/>
  <c r="AB159" i="22"/>
  <c r="AA159" i="22"/>
  <c r="Z159" i="22"/>
  <c r="Y159" i="22"/>
  <c r="X159" i="22"/>
  <c r="W159" i="22"/>
  <c r="V159" i="22"/>
  <c r="U159" i="22"/>
  <c r="T159" i="22"/>
  <c r="S159" i="22"/>
  <c r="R159" i="22"/>
  <c r="Q159" i="22"/>
  <c r="P159" i="22"/>
  <c r="O159" i="22"/>
  <c r="N159" i="22"/>
  <c r="M159" i="22"/>
  <c r="L159" i="22"/>
  <c r="K159" i="22"/>
  <c r="J159" i="22"/>
  <c r="I159" i="22"/>
  <c r="H159" i="22"/>
  <c r="G159" i="22"/>
  <c r="F159" i="22"/>
  <c r="E159" i="22"/>
  <c r="D159" i="22"/>
  <c r="C159" i="22"/>
  <c r="B159" i="22"/>
  <c r="BA159" i="22" s="1"/>
  <c r="BB159" i="22" s="1"/>
  <c r="BA158" i="22"/>
  <c r="BB158" i="22" s="1"/>
  <c r="AZ158" i="22"/>
  <c r="AY158" i="22"/>
  <c r="AX158" i="22"/>
  <c r="AW158" i="22"/>
  <c r="AV158" i="22"/>
  <c r="AU158" i="22"/>
  <c r="AT158" i="22"/>
  <c r="AS158" i="22"/>
  <c r="AR158" i="22"/>
  <c r="AQ158" i="22"/>
  <c r="AP158" i="22"/>
  <c r="AO158" i="22"/>
  <c r="AN158" i="22"/>
  <c r="AM158" i="22"/>
  <c r="AL158" i="22"/>
  <c r="AK158" i="22"/>
  <c r="AJ158" i="22"/>
  <c r="AI158" i="22"/>
  <c r="AH158" i="22"/>
  <c r="AG158" i="22"/>
  <c r="AF158" i="22"/>
  <c r="AE158" i="22"/>
  <c r="AD158" i="22"/>
  <c r="AC158" i="22"/>
  <c r="AB158" i="22"/>
  <c r="AA158" i="22"/>
  <c r="Z158" i="22"/>
  <c r="Y158" i="22"/>
  <c r="X158" i="22"/>
  <c r="W158" i="22"/>
  <c r="V158" i="22"/>
  <c r="U158" i="22"/>
  <c r="T158" i="22"/>
  <c r="S158" i="22"/>
  <c r="R158" i="22"/>
  <c r="Q158" i="22"/>
  <c r="P158" i="22"/>
  <c r="O158" i="22"/>
  <c r="N158" i="22"/>
  <c r="M158" i="22"/>
  <c r="L158" i="22"/>
  <c r="K158" i="22"/>
  <c r="J158" i="22"/>
  <c r="I158" i="22"/>
  <c r="H158" i="22"/>
  <c r="G158" i="22"/>
  <c r="F158" i="22"/>
  <c r="E158" i="22"/>
  <c r="D158" i="22"/>
  <c r="C158" i="22"/>
  <c r="B158" i="22"/>
  <c r="AZ157" i="22"/>
  <c r="AY157" i="22"/>
  <c r="AX157" i="22"/>
  <c r="AW157" i="22"/>
  <c r="AV157" i="22"/>
  <c r="AU157" i="22"/>
  <c r="AT157" i="22"/>
  <c r="AS157" i="22"/>
  <c r="AR157" i="22"/>
  <c r="AQ157" i="22"/>
  <c r="AP157" i="22"/>
  <c r="AO157" i="22"/>
  <c r="AN157" i="22"/>
  <c r="AM157" i="22"/>
  <c r="AL157" i="22"/>
  <c r="AK157" i="22"/>
  <c r="AJ157" i="22"/>
  <c r="AI157" i="22"/>
  <c r="AH157" i="22"/>
  <c r="AG157" i="22"/>
  <c r="AF157" i="22"/>
  <c r="AE157" i="22"/>
  <c r="AD157" i="22"/>
  <c r="AC157" i="22"/>
  <c r="AB157" i="22"/>
  <c r="AA157" i="22"/>
  <c r="Z157" i="22"/>
  <c r="Y157" i="22"/>
  <c r="X157" i="22"/>
  <c r="W157" i="22"/>
  <c r="V157" i="22"/>
  <c r="U157" i="22"/>
  <c r="T157" i="22"/>
  <c r="S157" i="22"/>
  <c r="R157" i="22"/>
  <c r="Q157" i="22"/>
  <c r="P157" i="22"/>
  <c r="O157" i="22"/>
  <c r="N157" i="22"/>
  <c r="M157" i="22"/>
  <c r="L157" i="22"/>
  <c r="K157" i="22"/>
  <c r="J157" i="22"/>
  <c r="I157" i="22"/>
  <c r="H157" i="22"/>
  <c r="G157" i="22"/>
  <c r="F157" i="22"/>
  <c r="E157" i="22"/>
  <c r="D157" i="22"/>
  <c r="C157" i="22"/>
  <c r="B157" i="22"/>
  <c r="BA157" i="22" s="1"/>
  <c r="BB157" i="22" s="1"/>
  <c r="BB156" i="22"/>
  <c r="BA156" i="22"/>
  <c r="AZ156" i="22"/>
  <c r="AY156" i="22"/>
  <c r="AX156" i="22"/>
  <c r="AW156" i="22"/>
  <c r="AV156" i="22"/>
  <c r="AU156" i="22"/>
  <c r="AT156" i="22"/>
  <c r="AS156" i="22"/>
  <c r="AR156" i="22"/>
  <c r="AQ156" i="22"/>
  <c r="AP156" i="22"/>
  <c r="AO156" i="22"/>
  <c r="AN156" i="22"/>
  <c r="AM156" i="22"/>
  <c r="AL156" i="22"/>
  <c r="AK156" i="22"/>
  <c r="AJ156" i="22"/>
  <c r="AI156" i="22"/>
  <c r="AH156" i="22"/>
  <c r="AG156" i="22"/>
  <c r="AF156" i="22"/>
  <c r="AE156" i="22"/>
  <c r="AD156" i="22"/>
  <c r="AC156" i="22"/>
  <c r="AB156" i="22"/>
  <c r="AA156" i="22"/>
  <c r="Z156" i="22"/>
  <c r="Y156" i="22"/>
  <c r="X156" i="22"/>
  <c r="W156" i="22"/>
  <c r="V156" i="22"/>
  <c r="U156" i="22"/>
  <c r="T156" i="22"/>
  <c r="S156" i="22"/>
  <c r="R156" i="22"/>
  <c r="Q156" i="22"/>
  <c r="P156" i="22"/>
  <c r="O156" i="22"/>
  <c r="N156" i="22"/>
  <c r="M156" i="22"/>
  <c r="L156" i="22"/>
  <c r="K156" i="22"/>
  <c r="J156" i="22"/>
  <c r="I156" i="22"/>
  <c r="H156" i="22"/>
  <c r="G156" i="22"/>
  <c r="F156" i="22"/>
  <c r="E156" i="22"/>
  <c r="D156" i="22"/>
  <c r="C156" i="22"/>
  <c r="B156" i="22"/>
  <c r="AZ155" i="22"/>
  <c r="AY155" i="22"/>
  <c r="AX155" i="22"/>
  <c r="AW155" i="22"/>
  <c r="AV155" i="22"/>
  <c r="AU155" i="22"/>
  <c r="AT155" i="22"/>
  <c r="AS155" i="22"/>
  <c r="AR155" i="22"/>
  <c r="AQ155" i="22"/>
  <c r="AP155" i="22"/>
  <c r="AO155" i="22"/>
  <c r="AN155" i="22"/>
  <c r="AM155" i="22"/>
  <c r="AL155" i="22"/>
  <c r="AK155" i="22"/>
  <c r="AJ155" i="22"/>
  <c r="AI155" i="22"/>
  <c r="AH155" i="22"/>
  <c r="AG155" i="22"/>
  <c r="AF155" i="22"/>
  <c r="AE155" i="22"/>
  <c r="AD155" i="22"/>
  <c r="AC155" i="22"/>
  <c r="AB155" i="22"/>
  <c r="AA155" i="22"/>
  <c r="Z155" i="22"/>
  <c r="Y155" i="22"/>
  <c r="X155" i="22"/>
  <c r="W155" i="22"/>
  <c r="V155" i="22"/>
  <c r="U155" i="22"/>
  <c r="T155" i="22"/>
  <c r="S155" i="22"/>
  <c r="R155" i="22"/>
  <c r="Q155" i="22"/>
  <c r="P155" i="22"/>
  <c r="O155" i="22"/>
  <c r="N155" i="22"/>
  <c r="M155" i="22"/>
  <c r="L155" i="22"/>
  <c r="K155" i="22"/>
  <c r="J155" i="22"/>
  <c r="I155" i="22"/>
  <c r="H155" i="22"/>
  <c r="G155" i="22"/>
  <c r="F155" i="22"/>
  <c r="E155" i="22"/>
  <c r="D155" i="22"/>
  <c r="C155" i="22"/>
  <c r="B155" i="22"/>
  <c r="BA155" i="22" s="1"/>
  <c r="BB155" i="22" s="1"/>
  <c r="BA154" i="22"/>
  <c r="BB154" i="22" s="1"/>
  <c r="AZ154" i="22"/>
  <c r="AY154" i="22"/>
  <c r="AX154" i="22"/>
  <c r="AW154" i="22"/>
  <c r="AV154" i="22"/>
  <c r="AU154" i="22"/>
  <c r="AT154" i="22"/>
  <c r="AS154" i="22"/>
  <c r="AR154" i="22"/>
  <c r="AQ154" i="22"/>
  <c r="AP154" i="22"/>
  <c r="AO154" i="22"/>
  <c r="AN154" i="22"/>
  <c r="AM154" i="22"/>
  <c r="AL154" i="22"/>
  <c r="AK154" i="22"/>
  <c r="AJ154" i="22"/>
  <c r="AI154" i="22"/>
  <c r="AH154" i="22"/>
  <c r="AG154" i="22"/>
  <c r="AF154" i="22"/>
  <c r="AE154" i="22"/>
  <c r="AD154" i="22"/>
  <c r="AC154" i="22"/>
  <c r="AB154" i="22"/>
  <c r="AA154" i="22"/>
  <c r="Z154" i="22"/>
  <c r="Y154" i="22"/>
  <c r="X154" i="22"/>
  <c r="W154" i="22"/>
  <c r="V154" i="22"/>
  <c r="U154" i="22"/>
  <c r="T154" i="22"/>
  <c r="S154" i="22"/>
  <c r="R154" i="22"/>
  <c r="Q154" i="22"/>
  <c r="P154" i="22"/>
  <c r="O154" i="22"/>
  <c r="N154" i="22"/>
  <c r="M154" i="22"/>
  <c r="L154" i="22"/>
  <c r="K154" i="22"/>
  <c r="J154" i="22"/>
  <c r="I154" i="22"/>
  <c r="H154" i="22"/>
  <c r="G154" i="22"/>
  <c r="F154" i="22"/>
  <c r="E154" i="22"/>
  <c r="D154" i="22"/>
  <c r="C154" i="22"/>
  <c r="B154" i="22"/>
  <c r="BB153" i="22"/>
  <c r="BA153" i="22"/>
  <c r="AZ153" i="22"/>
  <c r="AY153" i="22"/>
  <c r="AX153" i="22"/>
  <c r="AW153" i="22"/>
  <c r="AV153" i="22"/>
  <c r="AU153" i="22"/>
  <c r="AT153" i="22"/>
  <c r="AS153" i="22"/>
  <c r="AR153" i="22"/>
  <c r="AQ153" i="22"/>
  <c r="AP153" i="22"/>
  <c r="AO153" i="22"/>
  <c r="AN153" i="22"/>
  <c r="AM153" i="22"/>
  <c r="AL153" i="22"/>
  <c r="AK153" i="22"/>
  <c r="AJ153" i="22"/>
  <c r="AI153" i="22"/>
  <c r="AH153" i="22"/>
  <c r="AG153" i="22"/>
  <c r="AF153" i="22"/>
  <c r="AE153" i="22"/>
  <c r="AD153" i="22"/>
  <c r="AC153" i="22"/>
  <c r="AB153" i="22"/>
  <c r="AA153" i="22"/>
  <c r="Z153" i="22"/>
  <c r="Y153" i="22"/>
  <c r="X153" i="22"/>
  <c r="W153" i="22"/>
  <c r="V153" i="22"/>
  <c r="U153" i="22"/>
  <c r="T153" i="22"/>
  <c r="S153" i="22"/>
  <c r="R153" i="22"/>
  <c r="Q153" i="22"/>
  <c r="P153" i="22"/>
  <c r="O153" i="22"/>
  <c r="N153" i="22"/>
  <c r="M153" i="22"/>
  <c r="L153" i="22"/>
  <c r="K153" i="22"/>
  <c r="J153" i="22"/>
  <c r="I153" i="22"/>
  <c r="H153" i="22"/>
  <c r="G153" i="22"/>
  <c r="F153" i="22"/>
  <c r="E153" i="22"/>
  <c r="D153" i="22"/>
  <c r="C153" i="22"/>
  <c r="B153" i="22"/>
  <c r="AZ152" i="22"/>
  <c r="AY152" i="22"/>
  <c r="AX152" i="22"/>
  <c r="AW152" i="22"/>
  <c r="AV152" i="22"/>
  <c r="AU152" i="22"/>
  <c r="AT152" i="22"/>
  <c r="AS152" i="22"/>
  <c r="AR152" i="22"/>
  <c r="AQ152" i="22"/>
  <c r="AP152" i="22"/>
  <c r="AO152" i="22"/>
  <c r="AN152" i="22"/>
  <c r="AM152" i="22"/>
  <c r="AL152" i="22"/>
  <c r="AK152" i="22"/>
  <c r="AJ152" i="22"/>
  <c r="AI152" i="22"/>
  <c r="AH152" i="22"/>
  <c r="AG152" i="22"/>
  <c r="AF152" i="22"/>
  <c r="AE152" i="22"/>
  <c r="AD152" i="22"/>
  <c r="AC152" i="22"/>
  <c r="AB152" i="22"/>
  <c r="AA152" i="22"/>
  <c r="Z152" i="22"/>
  <c r="Y152" i="22"/>
  <c r="X152" i="22"/>
  <c r="W152" i="22"/>
  <c r="V152" i="22"/>
  <c r="U152" i="22"/>
  <c r="T152" i="22"/>
  <c r="S152" i="22"/>
  <c r="R152" i="22"/>
  <c r="Q152" i="22"/>
  <c r="P152" i="22"/>
  <c r="O152" i="22"/>
  <c r="N152" i="22"/>
  <c r="M152" i="22"/>
  <c r="L152" i="22"/>
  <c r="K152" i="22"/>
  <c r="J152" i="22"/>
  <c r="I152" i="22"/>
  <c r="H152" i="22"/>
  <c r="G152" i="22"/>
  <c r="F152" i="22"/>
  <c r="E152" i="22"/>
  <c r="D152" i="22"/>
  <c r="C152" i="22"/>
  <c r="B152" i="22"/>
  <c r="BA152" i="22" s="1"/>
  <c r="BB152" i="22" s="1"/>
  <c r="AZ151" i="22"/>
  <c r="AY151" i="22"/>
  <c r="AX151" i="22"/>
  <c r="AW151" i="22"/>
  <c r="AV151" i="22"/>
  <c r="AU151" i="22"/>
  <c r="AT151" i="22"/>
  <c r="AS151" i="22"/>
  <c r="AR151" i="22"/>
  <c r="AQ151" i="22"/>
  <c r="AP151" i="22"/>
  <c r="AO151" i="22"/>
  <c r="AN151" i="22"/>
  <c r="AM151" i="22"/>
  <c r="AL151" i="22"/>
  <c r="AK151" i="22"/>
  <c r="AJ151" i="22"/>
  <c r="AI151" i="22"/>
  <c r="AH151" i="22"/>
  <c r="AG151" i="22"/>
  <c r="AF151" i="22"/>
  <c r="AE151" i="22"/>
  <c r="AD151" i="22"/>
  <c r="AC151" i="22"/>
  <c r="AB151" i="22"/>
  <c r="AA151" i="22"/>
  <c r="Z151" i="22"/>
  <c r="Y151" i="22"/>
  <c r="X151" i="22"/>
  <c r="W151" i="22"/>
  <c r="V151" i="22"/>
  <c r="U151" i="22"/>
  <c r="T151" i="22"/>
  <c r="S151" i="22"/>
  <c r="R151" i="22"/>
  <c r="Q151" i="22"/>
  <c r="P151" i="22"/>
  <c r="O151" i="22"/>
  <c r="N151" i="22"/>
  <c r="M151" i="22"/>
  <c r="L151" i="22"/>
  <c r="K151" i="22"/>
  <c r="J151" i="22"/>
  <c r="I151" i="22"/>
  <c r="H151" i="22"/>
  <c r="G151" i="22"/>
  <c r="F151" i="22"/>
  <c r="E151" i="22"/>
  <c r="D151" i="22"/>
  <c r="C151" i="22"/>
  <c r="B151" i="22"/>
  <c r="BA151" i="22" s="1"/>
  <c r="BB151" i="22" s="1"/>
  <c r="BA150" i="22"/>
  <c r="BB150" i="22" s="1"/>
  <c r="AZ150" i="22"/>
  <c r="AY150" i="22"/>
  <c r="AX150" i="22"/>
  <c r="AW150" i="22"/>
  <c r="AV150" i="22"/>
  <c r="AU150" i="22"/>
  <c r="AT150" i="22"/>
  <c r="AS150" i="22"/>
  <c r="AR150" i="22"/>
  <c r="AQ150" i="22"/>
  <c r="AP150" i="22"/>
  <c r="AO150" i="22"/>
  <c r="AN150" i="22"/>
  <c r="AM150" i="22"/>
  <c r="AL150" i="22"/>
  <c r="AK150" i="22"/>
  <c r="AJ150" i="22"/>
  <c r="AI150" i="22"/>
  <c r="AH150" i="22"/>
  <c r="AG150" i="22"/>
  <c r="AF150" i="22"/>
  <c r="AE150" i="22"/>
  <c r="AD150" i="22"/>
  <c r="AC150" i="22"/>
  <c r="AB150" i="22"/>
  <c r="AA150" i="22"/>
  <c r="Z150" i="22"/>
  <c r="Y150" i="22"/>
  <c r="X150" i="22"/>
  <c r="W150" i="22"/>
  <c r="V150" i="22"/>
  <c r="U150" i="22"/>
  <c r="T150" i="22"/>
  <c r="S150" i="22"/>
  <c r="R150" i="22"/>
  <c r="Q150" i="22"/>
  <c r="P150" i="22"/>
  <c r="O150" i="22"/>
  <c r="N150" i="22"/>
  <c r="M150" i="22"/>
  <c r="L150" i="22"/>
  <c r="K150" i="22"/>
  <c r="J150" i="22"/>
  <c r="I150" i="22"/>
  <c r="H150" i="22"/>
  <c r="G150" i="22"/>
  <c r="F150" i="22"/>
  <c r="E150" i="22"/>
  <c r="D150" i="22"/>
  <c r="C150" i="22"/>
  <c r="B150" i="22"/>
  <c r="AZ149" i="22"/>
  <c r="AY149" i="22"/>
  <c r="AX149" i="22"/>
  <c r="AW149" i="22"/>
  <c r="AV149" i="22"/>
  <c r="AU149" i="22"/>
  <c r="AT149" i="22"/>
  <c r="AS149" i="22"/>
  <c r="AR149" i="22"/>
  <c r="AQ149" i="22"/>
  <c r="AP149" i="22"/>
  <c r="AO149" i="22"/>
  <c r="AN149" i="22"/>
  <c r="AM149" i="22"/>
  <c r="AL149" i="22"/>
  <c r="AK149" i="22"/>
  <c r="AJ149" i="22"/>
  <c r="AI149" i="22"/>
  <c r="AH149" i="22"/>
  <c r="AG149" i="22"/>
  <c r="AF149" i="22"/>
  <c r="AE149" i="22"/>
  <c r="AD149" i="22"/>
  <c r="AC149" i="22"/>
  <c r="AB149" i="22"/>
  <c r="AA149" i="22"/>
  <c r="Z149" i="22"/>
  <c r="Y149" i="22"/>
  <c r="X149" i="22"/>
  <c r="W149" i="22"/>
  <c r="V149" i="22"/>
  <c r="U149" i="22"/>
  <c r="T149" i="22"/>
  <c r="S149" i="22"/>
  <c r="R149" i="22"/>
  <c r="Q149" i="22"/>
  <c r="P149" i="22"/>
  <c r="O149" i="22"/>
  <c r="N149" i="22"/>
  <c r="M149" i="22"/>
  <c r="L149" i="22"/>
  <c r="K149" i="22"/>
  <c r="J149" i="22"/>
  <c r="I149" i="22"/>
  <c r="H149" i="22"/>
  <c r="G149" i="22"/>
  <c r="F149" i="22"/>
  <c r="E149" i="22"/>
  <c r="D149" i="22"/>
  <c r="C149" i="22"/>
  <c r="B149" i="22"/>
  <c r="BA149" i="22" s="1"/>
  <c r="BB149" i="22" s="1"/>
  <c r="BB148" i="22"/>
  <c r="BA148" i="22"/>
  <c r="AZ148" i="22"/>
  <c r="AY148" i="22"/>
  <c r="AX148" i="22"/>
  <c r="AW148" i="22"/>
  <c r="AV148" i="22"/>
  <c r="AU148" i="22"/>
  <c r="AT148" i="22"/>
  <c r="AS148" i="22"/>
  <c r="AR148" i="22"/>
  <c r="AQ148" i="22"/>
  <c r="AP148" i="22"/>
  <c r="AO148" i="22"/>
  <c r="AN148" i="22"/>
  <c r="AM148" i="22"/>
  <c r="AL148" i="22"/>
  <c r="AK148" i="22"/>
  <c r="AJ148" i="22"/>
  <c r="AI148" i="22"/>
  <c r="AH148" i="22"/>
  <c r="AG148" i="22"/>
  <c r="AF148" i="22"/>
  <c r="AE148" i="22"/>
  <c r="AD148" i="22"/>
  <c r="AC148" i="22"/>
  <c r="AB148" i="22"/>
  <c r="AA148" i="22"/>
  <c r="Z148" i="22"/>
  <c r="Y148" i="22"/>
  <c r="X148" i="22"/>
  <c r="W148" i="22"/>
  <c r="V148" i="22"/>
  <c r="U148" i="22"/>
  <c r="T148" i="22"/>
  <c r="S148" i="22"/>
  <c r="R148" i="22"/>
  <c r="Q148" i="22"/>
  <c r="P148" i="22"/>
  <c r="O148" i="22"/>
  <c r="N148" i="22"/>
  <c r="M148" i="22"/>
  <c r="L148" i="22"/>
  <c r="K148" i="22"/>
  <c r="J148" i="22"/>
  <c r="I148" i="22"/>
  <c r="H148" i="22"/>
  <c r="G148" i="22"/>
  <c r="F148" i="22"/>
  <c r="E148" i="22"/>
  <c r="D148" i="22"/>
  <c r="C148" i="22"/>
  <c r="B148" i="22"/>
  <c r="AZ147" i="22"/>
  <c r="AY147" i="22"/>
  <c r="AX147" i="22"/>
  <c r="AW147" i="22"/>
  <c r="AV147" i="22"/>
  <c r="AU147" i="22"/>
  <c r="AT147" i="22"/>
  <c r="AS147" i="22"/>
  <c r="AR147" i="22"/>
  <c r="AQ147" i="22"/>
  <c r="AP147" i="22"/>
  <c r="AO147" i="22"/>
  <c r="AN147" i="22"/>
  <c r="AM147" i="22"/>
  <c r="AL147" i="22"/>
  <c r="AK147" i="22"/>
  <c r="AJ147" i="22"/>
  <c r="AI147" i="22"/>
  <c r="AH147" i="22"/>
  <c r="AG147" i="22"/>
  <c r="AF147" i="22"/>
  <c r="AE147" i="22"/>
  <c r="AD147" i="22"/>
  <c r="AC147" i="22"/>
  <c r="AB147" i="22"/>
  <c r="AA147" i="22"/>
  <c r="Z147" i="22"/>
  <c r="Y147" i="22"/>
  <c r="X147" i="22"/>
  <c r="W147" i="22"/>
  <c r="V147" i="22"/>
  <c r="U147" i="22"/>
  <c r="T147" i="22"/>
  <c r="S147" i="22"/>
  <c r="R147" i="22"/>
  <c r="Q147" i="22"/>
  <c r="P147" i="22"/>
  <c r="O147" i="22"/>
  <c r="N147" i="22"/>
  <c r="M147" i="22"/>
  <c r="L147" i="22"/>
  <c r="K147" i="22"/>
  <c r="J147" i="22"/>
  <c r="I147" i="22"/>
  <c r="H147" i="22"/>
  <c r="G147" i="22"/>
  <c r="F147" i="22"/>
  <c r="E147" i="22"/>
  <c r="D147" i="22"/>
  <c r="C147" i="22"/>
  <c r="B147" i="22"/>
  <c r="BA147" i="22" s="1"/>
  <c r="BB147" i="22" s="1"/>
  <c r="BA146" i="22"/>
  <c r="BB146" i="22" s="1"/>
  <c r="AZ146" i="22"/>
  <c r="AY146" i="22"/>
  <c r="AX146" i="22"/>
  <c r="AW146" i="22"/>
  <c r="AV146" i="22"/>
  <c r="AU146" i="22"/>
  <c r="AT146" i="22"/>
  <c r="AS146" i="22"/>
  <c r="AR146" i="22"/>
  <c r="AQ146" i="22"/>
  <c r="AP146" i="22"/>
  <c r="AO146" i="22"/>
  <c r="AN146" i="22"/>
  <c r="AM146" i="22"/>
  <c r="AL146" i="22"/>
  <c r="AK146" i="22"/>
  <c r="AJ146" i="22"/>
  <c r="AI146" i="22"/>
  <c r="AH146" i="22"/>
  <c r="AG146" i="22"/>
  <c r="AF146" i="22"/>
  <c r="AE146" i="22"/>
  <c r="AD146" i="22"/>
  <c r="AC146" i="22"/>
  <c r="AB146" i="22"/>
  <c r="AA146" i="22"/>
  <c r="Z146" i="22"/>
  <c r="Y146" i="22"/>
  <c r="X146" i="22"/>
  <c r="W146" i="22"/>
  <c r="V146" i="22"/>
  <c r="U146" i="22"/>
  <c r="T146" i="22"/>
  <c r="S146" i="22"/>
  <c r="R146" i="22"/>
  <c r="Q146" i="22"/>
  <c r="P146" i="22"/>
  <c r="O146" i="22"/>
  <c r="N146" i="22"/>
  <c r="M146" i="22"/>
  <c r="L146" i="22"/>
  <c r="K146" i="22"/>
  <c r="J146" i="22"/>
  <c r="I146" i="22"/>
  <c r="H146" i="22"/>
  <c r="G146" i="22"/>
  <c r="F146" i="22"/>
  <c r="E146" i="22"/>
  <c r="D146" i="22"/>
  <c r="C146" i="22"/>
  <c r="B146" i="22"/>
  <c r="BB145" i="22"/>
  <c r="BA145" i="22"/>
  <c r="AZ145" i="22"/>
  <c r="AY145" i="22"/>
  <c r="AX145" i="22"/>
  <c r="AW145" i="22"/>
  <c r="AV145" i="22"/>
  <c r="AU145" i="22"/>
  <c r="AT145" i="22"/>
  <c r="AS145" i="22"/>
  <c r="AR145" i="22"/>
  <c r="AQ145" i="22"/>
  <c r="AP145" i="22"/>
  <c r="AO145" i="22"/>
  <c r="AN145" i="22"/>
  <c r="AM145" i="22"/>
  <c r="AL145" i="22"/>
  <c r="AK145" i="22"/>
  <c r="AJ145" i="22"/>
  <c r="AI145" i="22"/>
  <c r="AH145" i="22"/>
  <c r="AG145" i="22"/>
  <c r="AF145" i="22"/>
  <c r="AE145" i="22"/>
  <c r="AD145" i="22"/>
  <c r="AC145" i="22"/>
  <c r="AB145" i="22"/>
  <c r="AA145" i="22"/>
  <c r="Z145" i="22"/>
  <c r="Y145" i="22"/>
  <c r="X145" i="22"/>
  <c r="W145" i="22"/>
  <c r="V145" i="22"/>
  <c r="U145" i="22"/>
  <c r="T145" i="22"/>
  <c r="S145" i="22"/>
  <c r="R145" i="22"/>
  <c r="Q145" i="22"/>
  <c r="P145" i="22"/>
  <c r="O145" i="22"/>
  <c r="N145" i="22"/>
  <c r="M145" i="22"/>
  <c r="L145" i="22"/>
  <c r="K145" i="22"/>
  <c r="J145" i="22"/>
  <c r="I145" i="22"/>
  <c r="H145" i="22"/>
  <c r="G145" i="22"/>
  <c r="F145" i="22"/>
  <c r="E145" i="22"/>
  <c r="D145" i="22"/>
  <c r="C145" i="22"/>
  <c r="B145" i="22"/>
  <c r="AZ144" i="22"/>
  <c r="AY144" i="22"/>
  <c r="AX144" i="22"/>
  <c r="AW144" i="22"/>
  <c r="AV144" i="22"/>
  <c r="AU144" i="22"/>
  <c r="AT144" i="22"/>
  <c r="AS144" i="22"/>
  <c r="AR144" i="22"/>
  <c r="AQ144" i="22"/>
  <c r="AP144" i="22"/>
  <c r="AO144" i="22"/>
  <c r="AN144" i="22"/>
  <c r="AM144" i="22"/>
  <c r="AL144" i="22"/>
  <c r="AK144" i="22"/>
  <c r="AJ144" i="22"/>
  <c r="AI144" i="22"/>
  <c r="AH144" i="22"/>
  <c r="AG144" i="22"/>
  <c r="AF144" i="22"/>
  <c r="AE144" i="22"/>
  <c r="AD144" i="22"/>
  <c r="AC144" i="22"/>
  <c r="AB144" i="22"/>
  <c r="AA144" i="22"/>
  <c r="Z144" i="22"/>
  <c r="Y144" i="22"/>
  <c r="X144" i="22"/>
  <c r="W144" i="22"/>
  <c r="V144" i="22"/>
  <c r="U144" i="22"/>
  <c r="T144" i="22"/>
  <c r="S144" i="22"/>
  <c r="R144" i="22"/>
  <c r="Q144" i="22"/>
  <c r="P144" i="22"/>
  <c r="O144" i="22"/>
  <c r="N144" i="22"/>
  <c r="M144" i="22"/>
  <c r="L144" i="22"/>
  <c r="K144" i="22"/>
  <c r="J144" i="22"/>
  <c r="I144" i="22"/>
  <c r="H144" i="22"/>
  <c r="G144" i="22"/>
  <c r="F144" i="22"/>
  <c r="E144" i="22"/>
  <c r="D144" i="22"/>
  <c r="C144" i="22"/>
  <c r="B144" i="22"/>
  <c r="BA144" i="22" s="1"/>
  <c r="BB144" i="22" s="1"/>
  <c r="AZ143" i="22"/>
  <c r="AY143" i="22"/>
  <c r="AX143" i="22"/>
  <c r="AW143" i="22"/>
  <c r="AV143" i="22"/>
  <c r="AU143" i="22"/>
  <c r="AT143" i="22"/>
  <c r="AS143" i="22"/>
  <c r="AR143" i="22"/>
  <c r="AQ143" i="22"/>
  <c r="AP143" i="22"/>
  <c r="AO143" i="22"/>
  <c r="AN143" i="22"/>
  <c r="AM143" i="22"/>
  <c r="AL143" i="22"/>
  <c r="AK143" i="22"/>
  <c r="AJ143" i="22"/>
  <c r="AI143" i="22"/>
  <c r="AH143" i="22"/>
  <c r="AG143" i="22"/>
  <c r="AF143" i="22"/>
  <c r="AE143" i="22"/>
  <c r="AD143" i="22"/>
  <c r="AC143" i="22"/>
  <c r="AB143" i="22"/>
  <c r="AA143" i="22"/>
  <c r="Z143" i="22"/>
  <c r="Y143" i="22"/>
  <c r="X143" i="22"/>
  <c r="W143" i="22"/>
  <c r="V143" i="22"/>
  <c r="U143" i="22"/>
  <c r="T143" i="22"/>
  <c r="S143" i="22"/>
  <c r="R143" i="22"/>
  <c r="Q143" i="22"/>
  <c r="P143" i="22"/>
  <c r="O143" i="22"/>
  <c r="N143" i="22"/>
  <c r="M143" i="22"/>
  <c r="L143" i="22"/>
  <c r="K143" i="22"/>
  <c r="J143" i="22"/>
  <c r="I143" i="22"/>
  <c r="H143" i="22"/>
  <c r="G143" i="22"/>
  <c r="F143" i="22"/>
  <c r="E143" i="22"/>
  <c r="D143" i="22"/>
  <c r="C143" i="22"/>
  <c r="B143" i="22"/>
  <c r="BA143" i="22" s="1"/>
  <c r="BB143" i="22" s="1"/>
  <c r="BA142" i="22"/>
  <c r="BB142" i="22" s="1"/>
  <c r="AZ142" i="22"/>
  <c r="AY142" i="22"/>
  <c r="AX142" i="22"/>
  <c r="AW142" i="22"/>
  <c r="AV142" i="22"/>
  <c r="AU142" i="22"/>
  <c r="AT142" i="22"/>
  <c r="AS142" i="22"/>
  <c r="AR142" i="22"/>
  <c r="AQ142" i="22"/>
  <c r="AP142" i="22"/>
  <c r="AO142" i="22"/>
  <c r="AN142" i="22"/>
  <c r="AM142" i="22"/>
  <c r="AL142" i="22"/>
  <c r="AK142" i="22"/>
  <c r="AJ142" i="22"/>
  <c r="AI142" i="22"/>
  <c r="AH142" i="22"/>
  <c r="AG142" i="22"/>
  <c r="AF142" i="22"/>
  <c r="AE142" i="22"/>
  <c r="AD142" i="22"/>
  <c r="AC142" i="22"/>
  <c r="AB142" i="22"/>
  <c r="AA142" i="22"/>
  <c r="Z142" i="22"/>
  <c r="Y142" i="22"/>
  <c r="X142" i="22"/>
  <c r="W142" i="22"/>
  <c r="V142" i="22"/>
  <c r="U142" i="22"/>
  <c r="T142" i="22"/>
  <c r="S142" i="22"/>
  <c r="R142" i="22"/>
  <c r="Q142" i="22"/>
  <c r="P142" i="22"/>
  <c r="O142" i="22"/>
  <c r="N142" i="22"/>
  <c r="M142" i="22"/>
  <c r="L142" i="22"/>
  <c r="K142" i="22"/>
  <c r="J142" i="22"/>
  <c r="I142" i="22"/>
  <c r="H142" i="22"/>
  <c r="G142" i="22"/>
  <c r="F142" i="22"/>
  <c r="E142" i="22"/>
  <c r="D142" i="22"/>
  <c r="C142" i="22"/>
  <c r="B142" i="22"/>
  <c r="AZ141" i="22"/>
  <c r="AY141" i="22"/>
  <c r="AX141" i="22"/>
  <c r="AW141" i="22"/>
  <c r="AV141" i="22"/>
  <c r="AU141" i="22"/>
  <c r="AT141" i="22"/>
  <c r="AS141" i="22"/>
  <c r="AR141" i="22"/>
  <c r="AQ141" i="22"/>
  <c r="AP141" i="22"/>
  <c r="AO141" i="22"/>
  <c r="AN141" i="22"/>
  <c r="AM141" i="22"/>
  <c r="AL141" i="22"/>
  <c r="AK141" i="22"/>
  <c r="AJ141" i="22"/>
  <c r="AI141" i="22"/>
  <c r="AH141" i="22"/>
  <c r="AG141" i="22"/>
  <c r="AF141" i="22"/>
  <c r="AE141" i="22"/>
  <c r="AD141" i="22"/>
  <c r="AC141" i="22"/>
  <c r="AB141" i="22"/>
  <c r="AA141" i="22"/>
  <c r="Z141" i="22"/>
  <c r="Y141" i="22"/>
  <c r="X141" i="22"/>
  <c r="W141" i="22"/>
  <c r="V141" i="22"/>
  <c r="U141" i="22"/>
  <c r="T141" i="22"/>
  <c r="S141" i="22"/>
  <c r="R141" i="22"/>
  <c r="Q141" i="22"/>
  <c r="P141" i="22"/>
  <c r="O141" i="22"/>
  <c r="N141" i="22"/>
  <c r="M141" i="22"/>
  <c r="L141" i="22"/>
  <c r="K141" i="22"/>
  <c r="J141" i="22"/>
  <c r="I141" i="22"/>
  <c r="H141" i="22"/>
  <c r="G141" i="22"/>
  <c r="F141" i="22"/>
  <c r="E141" i="22"/>
  <c r="D141" i="22"/>
  <c r="C141" i="22"/>
  <c r="B141" i="22"/>
  <c r="BA141" i="22" s="1"/>
  <c r="BB141" i="22" s="1"/>
  <c r="BB140" i="22"/>
  <c r="BA140" i="22"/>
  <c r="AZ140" i="22"/>
  <c r="AY140" i="22"/>
  <c r="AX140" i="22"/>
  <c r="AW140" i="22"/>
  <c r="AV140" i="22"/>
  <c r="AU140" i="22"/>
  <c r="AT140" i="22"/>
  <c r="AS140" i="22"/>
  <c r="AR140" i="22"/>
  <c r="AQ140" i="22"/>
  <c r="AP140" i="22"/>
  <c r="AO140" i="22"/>
  <c r="AN140" i="22"/>
  <c r="AM140" i="22"/>
  <c r="AL140" i="22"/>
  <c r="AK140" i="22"/>
  <c r="AJ140" i="22"/>
  <c r="AI140" i="22"/>
  <c r="AH140" i="22"/>
  <c r="AG140" i="22"/>
  <c r="AF140" i="22"/>
  <c r="AE140" i="22"/>
  <c r="AD140" i="22"/>
  <c r="AC140" i="22"/>
  <c r="AB140" i="22"/>
  <c r="AA140" i="22"/>
  <c r="Z140" i="22"/>
  <c r="Y140" i="22"/>
  <c r="X140" i="22"/>
  <c r="W140" i="22"/>
  <c r="V140" i="22"/>
  <c r="U140" i="22"/>
  <c r="T140" i="22"/>
  <c r="S140" i="22"/>
  <c r="R140" i="22"/>
  <c r="Q140" i="22"/>
  <c r="P140" i="22"/>
  <c r="O140" i="22"/>
  <c r="N140" i="22"/>
  <c r="M140" i="22"/>
  <c r="L140" i="22"/>
  <c r="K140" i="22"/>
  <c r="J140" i="22"/>
  <c r="I140" i="22"/>
  <c r="H140" i="22"/>
  <c r="G140" i="22"/>
  <c r="F140" i="22"/>
  <c r="E140" i="22"/>
  <c r="D140" i="22"/>
  <c r="C140" i="22"/>
  <c r="B140" i="22"/>
  <c r="AZ139" i="22"/>
  <c r="AY139" i="22"/>
  <c r="AX139" i="22"/>
  <c r="AW139" i="22"/>
  <c r="AV139" i="22"/>
  <c r="AU139" i="22"/>
  <c r="AT139" i="22"/>
  <c r="AS139" i="22"/>
  <c r="AR139" i="22"/>
  <c r="AQ139" i="22"/>
  <c r="AP139" i="22"/>
  <c r="AO139" i="22"/>
  <c r="AN139" i="22"/>
  <c r="AM139" i="22"/>
  <c r="AL139" i="22"/>
  <c r="AK139" i="22"/>
  <c r="AJ139" i="22"/>
  <c r="AI139" i="22"/>
  <c r="AH139" i="22"/>
  <c r="AG139" i="22"/>
  <c r="AF139" i="22"/>
  <c r="AE139" i="22"/>
  <c r="AD139" i="22"/>
  <c r="AC139" i="22"/>
  <c r="AB139" i="22"/>
  <c r="AA139" i="22"/>
  <c r="Z139" i="22"/>
  <c r="Y139" i="22"/>
  <c r="X139" i="22"/>
  <c r="W139" i="22"/>
  <c r="V139" i="22"/>
  <c r="U139" i="22"/>
  <c r="T139" i="22"/>
  <c r="S139" i="22"/>
  <c r="R139" i="22"/>
  <c r="Q139" i="22"/>
  <c r="P139" i="22"/>
  <c r="O139" i="22"/>
  <c r="N139" i="22"/>
  <c r="M139" i="22"/>
  <c r="L139" i="22"/>
  <c r="K139" i="22"/>
  <c r="J139" i="22"/>
  <c r="I139" i="22"/>
  <c r="H139" i="22"/>
  <c r="G139" i="22"/>
  <c r="F139" i="22"/>
  <c r="E139" i="22"/>
  <c r="D139" i="22"/>
  <c r="C139" i="22"/>
  <c r="B139" i="22"/>
  <c r="BA139" i="22" s="1"/>
  <c r="BB139" i="22" s="1"/>
  <c r="BA138" i="22"/>
  <c r="BB138" i="22" s="1"/>
  <c r="AZ138" i="22"/>
  <c r="AY138" i="22"/>
  <c r="AX138" i="22"/>
  <c r="AW138" i="22"/>
  <c r="AV138" i="22"/>
  <c r="AU138" i="22"/>
  <c r="AT138" i="22"/>
  <c r="AS138" i="22"/>
  <c r="AR138" i="22"/>
  <c r="AQ138" i="22"/>
  <c r="AP138" i="22"/>
  <c r="AO138" i="22"/>
  <c r="AN138" i="22"/>
  <c r="AM138" i="22"/>
  <c r="AL138" i="22"/>
  <c r="AK138" i="22"/>
  <c r="AJ138" i="22"/>
  <c r="AI138" i="22"/>
  <c r="AH138" i="22"/>
  <c r="AG138" i="22"/>
  <c r="AF138" i="22"/>
  <c r="AE138" i="22"/>
  <c r="AD138" i="22"/>
  <c r="AC138" i="22"/>
  <c r="AB138" i="22"/>
  <c r="AA138" i="22"/>
  <c r="Z138" i="22"/>
  <c r="Y138" i="22"/>
  <c r="X138" i="22"/>
  <c r="W138" i="22"/>
  <c r="V138" i="22"/>
  <c r="U138" i="22"/>
  <c r="T138" i="22"/>
  <c r="S138" i="22"/>
  <c r="R138" i="22"/>
  <c r="Q138" i="22"/>
  <c r="P138" i="22"/>
  <c r="O138" i="22"/>
  <c r="N138" i="22"/>
  <c r="M138" i="22"/>
  <c r="L138" i="22"/>
  <c r="K138" i="22"/>
  <c r="J138" i="22"/>
  <c r="I138" i="22"/>
  <c r="H138" i="22"/>
  <c r="G138" i="22"/>
  <c r="F138" i="22"/>
  <c r="E138" i="22"/>
  <c r="D138" i="22"/>
  <c r="C138" i="22"/>
  <c r="B138" i="22"/>
  <c r="BB137" i="22"/>
  <c r="BA137" i="22"/>
  <c r="AZ137" i="22"/>
  <c r="AY137" i="22"/>
  <c r="AX137" i="22"/>
  <c r="AW137" i="22"/>
  <c r="AV137" i="22"/>
  <c r="AU137" i="22"/>
  <c r="AT137" i="22"/>
  <c r="AS137" i="22"/>
  <c r="AR137" i="22"/>
  <c r="AQ137" i="22"/>
  <c r="AP137" i="22"/>
  <c r="AO137" i="22"/>
  <c r="AN137" i="22"/>
  <c r="AM137" i="22"/>
  <c r="AL137" i="22"/>
  <c r="AK137" i="22"/>
  <c r="AJ137" i="22"/>
  <c r="AI137" i="22"/>
  <c r="AH137" i="22"/>
  <c r="AG137" i="22"/>
  <c r="AF137" i="22"/>
  <c r="AE137" i="22"/>
  <c r="AD137" i="22"/>
  <c r="AC137" i="22"/>
  <c r="AB137" i="22"/>
  <c r="AA137" i="22"/>
  <c r="Z137" i="22"/>
  <c r="Y137" i="22"/>
  <c r="X137" i="22"/>
  <c r="W137" i="22"/>
  <c r="V137" i="22"/>
  <c r="U137" i="22"/>
  <c r="T137" i="22"/>
  <c r="S137" i="22"/>
  <c r="R137" i="22"/>
  <c r="Q137" i="22"/>
  <c r="P137" i="22"/>
  <c r="O137" i="22"/>
  <c r="N137" i="22"/>
  <c r="M137" i="22"/>
  <c r="L137" i="22"/>
  <c r="K137" i="22"/>
  <c r="J137" i="22"/>
  <c r="I137" i="22"/>
  <c r="H137" i="22"/>
  <c r="G137" i="22"/>
  <c r="F137" i="22"/>
  <c r="E137" i="22"/>
  <c r="D137" i="22"/>
  <c r="C137" i="22"/>
  <c r="B137" i="22"/>
  <c r="AZ136" i="22"/>
  <c r="AY136" i="22"/>
  <c r="AX136" i="22"/>
  <c r="AW136" i="22"/>
  <c r="AV136" i="22"/>
  <c r="AU136" i="22"/>
  <c r="AT136" i="22"/>
  <c r="AS136" i="22"/>
  <c r="AR136" i="22"/>
  <c r="AQ136" i="22"/>
  <c r="AP136" i="22"/>
  <c r="AO136" i="22"/>
  <c r="AN136" i="22"/>
  <c r="AM136" i="22"/>
  <c r="AL136" i="22"/>
  <c r="AK136" i="22"/>
  <c r="AJ136" i="22"/>
  <c r="AI136" i="22"/>
  <c r="AH136" i="22"/>
  <c r="AG136" i="22"/>
  <c r="AF136" i="22"/>
  <c r="AE136" i="22"/>
  <c r="AD136" i="22"/>
  <c r="AC136" i="22"/>
  <c r="AB136" i="22"/>
  <c r="AA136" i="22"/>
  <c r="Z136" i="22"/>
  <c r="Y136" i="22"/>
  <c r="X136" i="22"/>
  <c r="W136" i="22"/>
  <c r="V136" i="22"/>
  <c r="U136" i="22"/>
  <c r="T136" i="22"/>
  <c r="S136" i="22"/>
  <c r="R136" i="22"/>
  <c r="Q136" i="22"/>
  <c r="P136" i="22"/>
  <c r="O136" i="22"/>
  <c r="N136" i="22"/>
  <c r="M136" i="22"/>
  <c r="L136" i="22"/>
  <c r="K136" i="22"/>
  <c r="J136" i="22"/>
  <c r="I136" i="22"/>
  <c r="H136" i="22"/>
  <c r="G136" i="22"/>
  <c r="F136" i="22"/>
  <c r="E136" i="22"/>
  <c r="D136" i="22"/>
  <c r="C136" i="22"/>
  <c r="B136" i="22"/>
  <c r="BA136" i="22" s="1"/>
  <c r="BB136" i="22" s="1"/>
  <c r="BB135" i="22"/>
  <c r="BA135" i="22"/>
  <c r="AZ135" i="22"/>
  <c r="AY135" i="22"/>
  <c r="AX135" i="22"/>
  <c r="AW135" i="22"/>
  <c r="AV135" i="22"/>
  <c r="AU135" i="22"/>
  <c r="AT135" i="22"/>
  <c r="AS135" i="22"/>
  <c r="AR135" i="22"/>
  <c r="AQ135" i="22"/>
  <c r="AP135" i="22"/>
  <c r="AO135" i="22"/>
  <c r="AN135" i="22"/>
  <c r="AM135" i="22"/>
  <c r="AL135" i="22"/>
  <c r="AK135" i="22"/>
  <c r="AJ135" i="22"/>
  <c r="AI135" i="22"/>
  <c r="AH135" i="22"/>
  <c r="AG135" i="22"/>
  <c r="AF135" i="22"/>
  <c r="AE135" i="22"/>
  <c r="AD135" i="22"/>
  <c r="AC135" i="22"/>
  <c r="AB135" i="22"/>
  <c r="AA135" i="22"/>
  <c r="Z135" i="22"/>
  <c r="Y135" i="22"/>
  <c r="X135" i="22"/>
  <c r="W135" i="22"/>
  <c r="V135" i="22"/>
  <c r="U135" i="22"/>
  <c r="T135" i="22"/>
  <c r="S135" i="22"/>
  <c r="R135" i="22"/>
  <c r="Q135" i="22"/>
  <c r="P135" i="22"/>
  <c r="O135" i="22"/>
  <c r="N135" i="22"/>
  <c r="M135" i="22"/>
  <c r="L135" i="22"/>
  <c r="K135" i="22"/>
  <c r="J135" i="22"/>
  <c r="I135" i="22"/>
  <c r="H135" i="22"/>
  <c r="G135" i="22"/>
  <c r="F135" i="22"/>
  <c r="E135" i="22"/>
  <c r="D135" i="22"/>
  <c r="C135" i="22"/>
  <c r="B135" i="22"/>
  <c r="BA134" i="22"/>
  <c r="BB134" i="22" s="1"/>
  <c r="AZ134" i="22"/>
  <c r="AY134" i="22"/>
  <c r="AX134" i="22"/>
  <c r="AW134" i="22"/>
  <c r="AV134" i="22"/>
  <c r="AU134" i="22"/>
  <c r="AT134" i="22"/>
  <c r="AS134" i="22"/>
  <c r="AR134" i="22"/>
  <c r="AQ134" i="22"/>
  <c r="AP134" i="22"/>
  <c r="AO134" i="22"/>
  <c r="AN134" i="22"/>
  <c r="AM134" i="22"/>
  <c r="AL134" i="22"/>
  <c r="AK134" i="22"/>
  <c r="AJ134" i="22"/>
  <c r="AI134" i="22"/>
  <c r="AH134" i="22"/>
  <c r="AG134" i="22"/>
  <c r="AF134" i="22"/>
  <c r="AE134" i="22"/>
  <c r="AD134" i="22"/>
  <c r="AC134" i="22"/>
  <c r="AB134" i="22"/>
  <c r="AA134" i="22"/>
  <c r="Z134" i="22"/>
  <c r="Y134" i="22"/>
  <c r="X134" i="22"/>
  <c r="W134" i="22"/>
  <c r="V134" i="22"/>
  <c r="U134" i="22"/>
  <c r="T134" i="22"/>
  <c r="S134" i="22"/>
  <c r="R134" i="22"/>
  <c r="Q134" i="22"/>
  <c r="P134" i="22"/>
  <c r="O134" i="22"/>
  <c r="N134" i="22"/>
  <c r="M134" i="22"/>
  <c r="L134" i="22"/>
  <c r="K134" i="22"/>
  <c r="J134" i="22"/>
  <c r="I134" i="22"/>
  <c r="H134" i="22"/>
  <c r="G134" i="22"/>
  <c r="F134" i="22"/>
  <c r="E134" i="22"/>
  <c r="D134" i="22"/>
  <c r="C134" i="22"/>
  <c r="B134" i="22"/>
  <c r="AZ133" i="22"/>
  <c r="AY133" i="22"/>
  <c r="AX133" i="22"/>
  <c r="AW133" i="22"/>
  <c r="AV133" i="22"/>
  <c r="AU133" i="22"/>
  <c r="AT133" i="22"/>
  <c r="AS133" i="22"/>
  <c r="AR133" i="22"/>
  <c r="AQ133" i="22"/>
  <c r="AP133" i="22"/>
  <c r="AO133" i="22"/>
  <c r="AN133" i="22"/>
  <c r="AM133" i="22"/>
  <c r="AL133" i="22"/>
  <c r="AK133" i="22"/>
  <c r="AJ133" i="22"/>
  <c r="AI133" i="22"/>
  <c r="AH133" i="22"/>
  <c r="AG133" i="22"/>
  <c r="AF133" i="22"/>
  <c r="AE133" i="22"/>
  <c r="AD133" i="22"/>
  <c r="AC133" i="22"/>
  <c r="AB133" i="22"/>
  <c r="AA133" i="22"/>
  <c r="Z133" i="22"/>
  <c r="Y133" i="22"/>
  <c r="X133" i="22"/>
  <c r="W133" i="22"/>
  <c r="V133" i="22"/>
  <c r="U133" i="22"/>
  <c r="T133" i="22"/>
  <c r="S133" i="22"/>
  <c r="R133" i="22"/>
  <c r="Q133" i="22"/>
  <c r="P133" i="22"/>
  <c r="O133" i="22"/>
  <c r="N133" i="22"/>
  <c r="M133" i="22"/>
  <c r="L133" i="22"/>
  <c r="K133" i="22"/>
  <c r="J133" i="22"/>
  <c r="I133" i="22"/>
  <c r="H133" i="22"/>
  <c r="G133" i="22"/>
  <c r="F133" i="22"/>
  <c r="E133" i="22"/>
  <c r="D133" i="22"/>
  <c r="C133" i="22"/>
  <c r="B133" i="22"/>
  <c r="BA133" i="22" s="1"/>
  <c r="BB133" i="22" s="1"/>
  <c r="BB132" i="22"/>
  <c r="BA132" i="22"/>
  <c r="AZ132" i="22"/>
  <c r="AY132" i="22"/>
  <c r="AX132" i="22"/>
  <c r="AW132" i="22"/>
  <c r="AV132" i="22"/>
  <c r="AU132" i="22"/>
  <c r="AT132" i="22"/>
  <c r="AS132" i="22"/>
  <c r="AR132" i="22"/>
  <c r="AQ132" i="22"/>
  <c r="AP132" i="22"/>
  <c r="AO132" i="22"/>
  <c r="AN132" i="22"/>
  <c r="AM132" i="22"/>
  <c r="AL132" i="22"/>
  <c r="AK132" i="22"/>
  <c r="AJ132" i="22"/>
  <c r="AI132" i="22"/>
  <c r="AH132" i="22"/>
  <c r="AG132" i="22"/>
  <c r="AF132" i="22"/>
  <c r="AE132" i="22"/>
  <c r="AD132" i="22"/>
  <c r="AC132" i="22"/>
  <c r="AB132" i="22"/>
  <c r="AA132" i="22"/>
  <c r="Z132" i="22"/>
  <c r="Y132" i="22"/>
  <c r="X132" i="22"/>
  <c r="W132" i="22"/>
  <c r="V132" i="22"/>
  <c r="U132" i="22"/>
  <c r="T132" i="22"/>
  <c r="S132" i="22"/>
  <c r="R132" i="22"/>
  <c r="Q132" i="22"/>
  <c r="P132" i="22"/>
  <c r="O132" i="22"/>
  <c r="N132" i="22"/>
  <c r="M132" i="22"/>
  <c r="L132" i="22"/>
  <c r="K132" i="22"/>
  <c r="J132" i="22"/>
  <c r="I132" i="22"/>
  <c r="H132" i="22"/>
  <c r="G132" i="22"/>
  <c r="F132" i="22"/>
  <c r="E132" i="22"/>
  <c r="D132" i="22"/>
  <c r="C132" i="22"/>
  <c r="B132" i="22"/>
  <c r="AZ131" i="22"/>
  <c r="AY131" i="22"/>
  <c r="AX131" i="22"/>
  <c r="AW131" i="22"/>
  <c r="AV131" i="22"/>
  <c r="AU131" i="22"/>
  <c r="AT131" i="22"/>
  <c r="AS131" i="22"/>
  <c r="AR131" i="22"/>
  <c r="AQ131" i="22"/>
  <c r="AP131" i="22"/>
  <c r="AO131" i="22"/>
  <c r="AN131" i="22"/>
  <c r="AM131" i="22"/>
  <c r="AL131" i="22"/>
  <c r="AK131" i="22"/>
  <c r="AJ131" i="22"/>
  <c r="AI131" i="22"/>
  <c r="AH131" i="22"/>
  <c r="AG131" i="22"/>
  <c r="AF131" i="22"/>
  <c r="AE131" i="22"/>
  <c r="AD131" i="22"/>
  <c r="AC131" i="22"/>
  <c r="AB131" i="22"/>
  <c r="AA131" i="22"/>
  <c r="Z131" i="22"/>
  <c r="Y131" i="22"/>
  <c r="X131" i="22"/>
  <c r="W131" i="22"/>
  <c r="V131" i="22"/>
  <c r="U131" i="22"/>
  <c r="T131" i="22"/>
  <c r="S131" i="22"/>
  <c r="R131" i="22"/>
  <c r="Q131" i="22"/>
  <c r="P131" i="22"/>
  <c r="O131" i="22"/>
  <c r="N131" i="22"/>
  <c r="M131" i="22"/>
  <c r="L131" i="22"/>
  <c r="K131" i="22"/>
  <c r="J131" i="22"/>
  <c r="I131" i="22"/>
  <c r="H131" i="22"/>
  <c r="G131" i="22"/>
  <c r="F131" i="22"/>
  <c r="E131" i="22"/>
  <c r="D131" i="22"/>
  <c r="C131" i="22"/>
  <c r="B131" i="22"/>
  <c r="BA131" i="22" s="1"/>
  <c r="BB131" i="22" s="1"/>
  <c r="BA130" i="22"/>
  <c r="BB130" i="22" s="1"/>
  <c r="AZ130" i="22"/>
  <c r="AY130" i="22"/>
  <c r="AX130" i="22"/>
  <c r="AW130" i="22"/>
  <c r="AV130" i="22"/>
  <c r="AU130" i="22"/>
  <c r="AT130" i="22"/>
  <c r="AS130" i="22"/>
  <c r="AR130" i="22"/>
  <c r="AQ130" i="22"/>
  <c r="AP130" i="22"/>
  <c r="AO130" i="22"/>
  <c r="AN130" i="22"/>
  <c r="AM130" i="22"/>
  <c r="AL130" i="22"/>
  <c r="AK130" i="22"/>
  <c r="AJ130" i="22"/>
  <c r="AI130" i="22"/>
  <c r="AH130" i="22"/>
  <c r="AG130" i="22"/>
  <c r="AF130" i="22"/>
  <c r="AE130" i="22"/>
  <c r="AD130" i="22"/>
  <c r="AC130" i="22"/>
  <c r="AB130" i="22"/>
  <c r="AA130" i="22"/>
  <c r="Z130" i="22"/>
  <c r="Y130" i="22"/>
  <c r="X130" i="22"/>
  <c r="W130" i="22"/>
  <c r="V130" i="22"/>
  <c r="U130" i="22"/>
  <c r="T130" i="22"/>
  <c r="S130" i="22"/>
  <c r="R130" i="22"/>
  <c r="Q130" i="22"/>
  <c r="P130" i="22"/>
  <c r="O130" i="22"/>
  <c r="N130" i="22"/>
  <c r="M130" i="22"/>
  <c r="L130" i="22"/>
  <c r="K130" i="22"/>
  <c r="J130" i="22"/>
  <c r="I130" i="22"/>
  <c r="H130" i="22"/>
  <c r="G130" i="22"/>
  <c r="F130" i="22"/>
  <c r="E130" i="22"/>
  <c r="D130" i="22"/>
  <c r="C130" i="22"/>
  <c r="B130" i="22"/>
  <c r="BB129" i="22"/>
  <c r="BA129" i="22"/>
  <c r="AZ129" i="22"/>
  <c r="AY129" i="22"/>
  <c r="AX129" i="22"/>
  <c r="AW129" i="22"/>
  <c r="AV129" i="22"/>
  <c r="AU129" i="22"/>
  <c r="AT129" i="22"/>
  <c r="AS129" i="22"/>
  <c r="AR129" i="22"/>
  <c r="AQ129" i="22"/>
  <c r="AP129" i="22"/>
  <c r="AO129" i="22"/>
  <c r="AN129" i="22"/>
  <c r="AM129" i="22"/>
  <c r="AL129" i="22"/>
  <c r="AK129" i="22"/>
  <c r="AJ129" i="22"/>
  <c r="AI129" i="22"/>
  <c r="AH129" i="22"/>
  <c r="AG129" i="22"/>
  <c r="AF129" i="22"/>
  <c r="AE129" i="22"/>
  <c r="AD129" i="22"/>
  <c r="AC129" i="22"/>
  <c r="AB129" i="22"/>
  <c r="AA129" i="22"/>
  <c r="Z129" i="22"/>
  <c r="Y129" i="22"/>
  <c r="X129" i="22"/>
  <c r="W129" i="22"/>
  <c r="V129" i="22"/>
  <c r="U129" i="22"/>
  <c r="T129" i="22"/>
  <c r="S129" i="22"/>
  <c r="R129" i="22"/>
  <c r="Q129" i="22"/>
  <c r="P129" i="22"/>
  <c r="O129" i="22"/>
  <c r="N129" i="22"/>
  <c r="M129" i="22"/>
  <c r="L129" i="22"/>
  <c r="K129" i="22"/>
  <c r="J129" i="22"/>
  <c r="I129" i="22"/>
  <c r="H129" i="22"/>
  <c r="G129" i="22"/>
  <c r="F129" i="22"/>
  <c r="E129" i="22"/>
  <c r="D129" i="22"/>
  <c r="C129" i="22"/>
  <c r="B129" i="22"/>
  <c r="AZ128" i="22"/>
  <c r="AY128" i="22"/>
  <c r="AX128" i="22"/>
  <c r="AW128" i="22"/>
  <c r="AV128" i="22"/>
  <c r="AU128" i="22"/>
  <c r="AT128" i="22"/>
  <c r="AS128" i="22"/>
  <c r="AR128" i="22"/>
  <c r="AQ128" i="22"/>
  <c r="AP128" i="22"/>
  <c r="AO128" i="22"/>
  <c r="AN128" i="22"/>
  <c r="AM128" i="22"/>
  <c r="AL128" i="22"/>
  <c r="AK128" i="22"/>
  <c r="AJ128" i="22"/>
  <c r="AI128" i="22"/>
  <c r="AH128" i="22"/>
  <c r="AG128" i="22"/>
  <c r="AF128" i="22"/>
  <c r="AE128" i="22"/>
  <c r="AD128" i="22"/>
  <c r="AC128" i="22"/>
  <c r="AB128" i="22"/>
  <c r="AA128" i="22"/>
  <c r="Z128" i="22"/>
  <c r="Y128" i="22"/>
  <c r="X128" i="22"/>
  <c r="W128" i="22"/>
  <c r="V128" i="22"/>
  <c r="U128" i="22"/>
  <c r="T128" i="22"/>
  <c r="S128" i="22"/>
  <c r="R128" i="22"/>
  <c r="Q128" i="22"/>
  <c r="P128" i="22"/>
  <c r="O128" i="22"/>
  <c r="N128" i="22"/>
  <c r="M128" i="22"/>
  <c r="L128" i="22"/>
  <c r="K128" i="22"/>
  <c r="J128" i="22"/>
  <c r="I128" i="22"/>
  <c r="H128" i="22"/>
  <c r="G128" i="22"/>
  <c r="F128" i="22"/>
  <c r="E128" i="22"/>
  <c r="D128" i="22"/>
  <c r="C128" i="22"/>
  <c r="B128" i="22"/>
  <c r="BA128" i="22" s="1"/>
  <c r="BB128" i="22" s="1"/>
  <c r="BB127" i="22"/>
  <c r="BA127" i="22"/>
  <c r="AZ127" i="22"/>
  <c r="AY127" i="22"/>
  <c r="AX127" i="22"/>
  <c r="AW127" i="22"/>
  <c r="AV127" i="22"/>
  <c r="AU127" i="22"/>
  <c r="AT127" i="22"/>
  <c r="AS127" i="22"/>
  <c r="AR127" i="22"/>
  <c r="AQ127" i="22"/>
  <c r="AP127" i="22"/>
  <c r="AO127" i="22"/>
  <c r="AN127" i="22"/>
  <c r="AM127" i="22"/>
  <c r="AL127" i="22"/>
  <c r="AK127" i="22"/>
  <c r="AJ127" i="22"/>
  <c r="AI127" i="22"/>
  <c r="AH127" i="22"/>
  <c r="AG127" i="22"/>
  <c r="AF127" i="22"/>
  <c r="AE127" i="22"/>
  <c r="AD127" i="22"/>
  <c r="AC127" i="22"/>
  <c r="AB127" i="22"/>
  <c r="AA127" i="22"/>
  <c r="Z127" i="22"/>
  <c r="Y127" i="22"/>
  <c r="X127" i="22"/>
  <c r="W127" i="22"/>
  <c r="V127" i="22"/>
  <c r="U127" i="22"/>
  <c r="T127" i="22"/>
  <c r="S127" i="22"/>
  <c r="R127" i="22"/>
  <c r="Q127" i="22"/>
  <c r="P127" i="22"/>
  <c r="O127" i="22"/>
  <c r="N127" i="22"/>
  <c r="M127" i="22"/>
  <c r="L127" i="22"/>
  <c r="K127" i="22"/>
  <c r="J127" i="22"/>
  <c r="I127" i="22"/>
  <c r="H127" i="22"/>
  <c r="G127" i="22"/>
  <c r="F127" i="22"/>
  <c r="E127" i="22"/>
  <c r="D127" i="22"/>
  <c r="C127" i="22"/>
  <c r="B127" i="22"/>
  <c r="BA126" i="22"/>
  <c r="BB126" i="22" s="1"/>
  <c r="AZ126" i="22"/>
  <c r="AY126" i="22"/>
  <c r="AX126" i="22"/>
  <c r="AW126" i="22"/>
  <c r="AV126" i="22"/>
  <c r="AU126" i="22"/>
  <c r="AT126" i="22"/>
  <c r="AS126" i="22"/>
  <c r="AR126" i="22"/>
  <c r="AQ126" i="22"/>
  <c r="AP126" i="22"/>
  <c r="AO126" i="22"/>
  <c r="AN126" i="22"/>
  <c r="AM126" i="22"/>
  <c r="AL126" i="22"/>
  <c r="AK126" i="22"/>
  <c r="AJ126" i="22"/>
  <c r="AI126" i="22"/>
  <c r="AH126" i="22"/>
  <c r="AG126" i="22"/>
  <c r="AF126" i="22"/>
  <c r="AE126" i="22"/>
  <c r="AD126" i="22"/>
  <c r="AC126" i="22"/>
  <c r="AB126" i="22"/>
  <c r="AA126" i="22"/>
  <c r="Z126" i="22"/>
  <c r="Y126" i="22"/>
  <c r="X126" i="22"/>
  <c r="W126" i="22"/>
  <c r="V126" i="22"/>
  <c r="U126" i="22"/>
  <c r="T126" i="22"/>
  <c r="S126" i="22"/>
  <c r="R126" i="22"/>
  <c r="Q126" i="22"/>
  <c r="P126" i="22"/>
  <c r="O126" i="22"/>
  <c r="N126" i="22"/>
  <c r="M126" i="22"/>
  <c r="L126" i="22"/>
  <c r="K126" i="22"/>
  <c r="J126" i="22"/>
  <c r="I126" i="22"/>
  <c r="H126" i="22"/>
  <c r="G126" i="22"/>
  <c r="F126" i="22"/>
  <c r="E126" i="22"/>
  <c r="D126" i="22"/>
  <c r="C126" i="22"/>
  <c r="B126" i="22"/>
  <c r="AZ125" i="22"/>
  <c r="AY125" i="22"/>
  <c r="AX125" i="22"/>
  <c r="AW125" i="22"/>
  <c r="AV125" i="22"/>
  <c r="AU125" i="22"/>
  <c r="AT125" i="22"/>
  <c r="AS125" i="22"/>
  <c r="AR125" i="22"/>
  <c r="AQ125" i="22"/>
  <c r="AP125" i="22"/>
  <c r="AO125" i="22"/>
  <c r="AN125" i="22"/>
  <c r="AM125" i="22"/>
  <c r="AL125" i="22"/>
  <c r="AK125" i="22"/>
  <c r="AJ125" i="22"/>
  <c r="AI125" i="22"/>
  <c r="AH125" i="22"/>
  <c r="AG125" i="22"/>
  <c r="AF125" i="22"/>
  <c r="AE125" i="22"/>
  <c r="AD125" i="22"/>
  <c r="AC125" i="22"/>
  <c r="AB125" i="22"/>
  <c r="AA125" i="22"/>
  <c r="Z125" i="22"/>
  <c r="Y125" i="22"/>
  <c r="X125" i="22"/>
  <c r="W125" i="22"/>
  <c r="V125" i="22"/>
  <c r="U125" i="22"/>
  <c r="T125" i="22"/>
  <c r="S125" i="22"/>
  <c r="R125" i="22"/>
  <c r="Q125" i="22"/>
  <c r="P125" i="22"/>
  <c r="O125" i="22"/>
  <c r="N125" i="22"/>
  <c r="M125" i="22"/>
  <c r="L125" i="22"/>
  <c r="K125" i="22"/>
  <c r="J125" i="22"/>
  <c r="I125" i="22"/>
  <c r="H125" i="22"/>
  <c r="G125" i="22"/>
  <c r="F125" i="22"/>
  <c r="E125" i="22"/>
  <c r="D125" i="22"/>
  <c r="C125" i="22"/>
  <c r="B125" i="22"/>
  <c r="BA125" i="22" s="1"/>
  <c r="BB125" i="22" s="1"/>
  <c r="BB124" i="22"/>
  <c r="BA124" i="22"/>
  <c r="AZ124" i="22"/>
  <c r="AY124" i="22"/>
  <c r="AX124" i="22"/>
  <c r="AW124" i="22"/>
  <c r="AV124" i="22"/>
  <c r="AU124" i="22"/>
  <c r="AT124" i="22"/>
  <c r="AS124" i="22"/>
  <c r="AR124" i="22"/>
  <c r="AQ124" i="22"/>
  <c r="AP124" i="22"/>
  <c r="AO124" i="22"/>
  <c r="AN124" i="22"/>
  <c r="AM124" i="22"/>
  <c r="AL124" i="22"/>
  <c r="AK124" i="22"/>
  <c r="AJ124" i="22"/>
  <c r="AI124" i="22"/>
  <c r="AH124" i="22"/>
  <c r="AG124" i="22"/>
  <c r="AF124" i="22"/>
  <c r="AE124" i="22"/>
  <c r="AD124" i="22"/>
  <c r="AC124" i="22"/>
  <c r="AB124" i="22"/>
  <c r="AA124" i="22"/>
  <c r="Z124" i="22"/>
  <c r="Y124" i="22"/>
  <c r="X124" i="22"/>
  <c r="W124" i="22"/>
  <c r="V124" i="22"/>
  <c r="U124" i="22"/>
  <c r="T124" i="22"/>
  <c r="S124" i="22"/>
  <c r="R124" i="22"/>
  <c r="Q124" i="22"/>
  <c r="P124" i="22"/>
  <c r="O124" i="22"/>
  <c r="N124" i="22"/>
  <c r="M124" i="22"/>
  <c r="L124" i="22"/>
  <c r="K124" i="22"/>
  <c r="J124" i="22"/>
  <c r="I124" i="22"/>
  <c r="H124" i="22"/>
  <c r="G124" i="22"/>
  <c r="F124" i="22"/>
  <c r="E124" i="22"/>
  <c r="D124" i="22"/>
  <c r="C124" i="22"/>
  <c r="B124" i="22"/>
  <c r="AZ123" i="22"/>
  <c r="AY123" i="22"/>
  <c r="AX123" i="22"/>
  <c r="AW123" i="22"/>
  <c r="AV123" i="22"/>
  <c r="AU123" i="22"/>
  <c r="AT123" i="22"/>
  <c r="AS123" i="22"/>
  <c r="AR123" i="22"/>
  <c r="AQ123" i="22"/>
  <c r="AP123" i="22"/>
  <c r="AO123" i="22"/>
  <c r="AN123" i="22"/>
  <c r="AM123" i="22"/>
  <c r="AL123" i="22"/>
  <c r="AK123" i="22"/>
  <c r="AJ123" i="22"/>
  <c r="AI123" i="22"/>
  <c r="AH123" i="22"/>
  <c r="AG123" i="22"/>
  <c r="AF123" i="22"/>
  <c r="AE123" i="22"/>
  <c r="AD123" i="22"/>
  <c r="AC123" i="22"/>
  <c r="AB123" i="22"/>
  <c r="AA123" i="22"/>
  <c r="Z123" i="22"/>
  <c r="Y123" i="22"/>
  <c r="X123" i="22"/>
  <c r="W123" i="22"/>
  <c r="V123" i="22"/>
  <c r="U123" i="22"/>
  <c r="T123" i="22"/>
  <c r="S123" i="22"/>
  <c r="R123" i="22"/>
  <c r="Q123" i="22"/>
  <c r="P123" i="22"/>
  <c r="O123" i="22"/>
  <c r="N123" i="22"/>
  <c r="M123" i="22"/>
  <c r="L123" i="22"/>
  <c r="K123" i="22"/>
  <c r="J123" i="22"/>
  <c r="I123" i="22"/>
  <c r="H123" i="22"/>
  <c r="G123" i="22"/>
  <c r="F123" i="22"/>
  <c r="E123" i="22"/>
  <c r="D123" i="22"/>
  <c r="C123" i="22"/>
  <c r="B123" i="22"/>
  <c r="BA123" i="22" s="1"/>
  <c r="BB123" i="22" s="1"/>
  <c r="BA122" i="22"/>
  <c r="BB122" i="22" s="1"/>
  <c r="AZ122" i="22"/>
  <c r="AY122" i="22"/>
  <c r="AX122" i="22"/>
  <c r="AW122" i="22"/>
  <c r="AV122" i="22"/>
  <c r="AU122" i="22"/>
  <c r="AT122" i="22"/>
  <c r="AS122" i="22"/>
  <c r="AR122" i="22"/>
  <c r="AQ122" i="22"/>
  <c r="AP122" i="22"/>
  <c r="AO122" i="22"/>
  <c r="AN122" i="22"/>
  <c r="AM122" i="22"/>
  <c r="AL122" i="22"/>
  <c r="AK122" i="22"/>
  <c r="AJ122" i="22"/>
  <c r="AI122" i="22"/>
  <c r="AH122" i="22"/>
  <c r="AG122" i="22"/>
  <c r="AF122" i="22"/>
  <c r="AE122" i="22"/>
  <c r="AD122" i="22"/>
  <c r="AC122" i="22"/>
  <c r="AB122" i="22"/>
  <c r="AA122" i="22"/>
  <c r="Z122" i="22"/>
  <c r="Y122" i="22"/>
  <c r="X122" i="22"/>
  <c r="W122" i="22"/>
  <c r="V122" i="22"/>
  <c r="U122" i="22"/>
  <c r="T122" i="22"/>
  <c r="S122" i="22"/>
  <c r="R122" i="22"/>
  <c r="Q122" i="22"/>
  <c r="P122" i="22"/>
  <c r="O122" i="22"/>
  <c r="N122" i="22"/>
  <c r="M122" i="22"/>
  <c r="L122" i="22"/>
  <c r="K122" i="22"/>
  <c r="J122" i="22"/>
  <c r="I122" i="22"/>
  <c r="H122" i="22"/>
  <c r="G122" i="22"/>
  <c r="F122" i="22"/>
  <c r="E122" i="22"/>
  <c r="D122" i="22"/>
  <c r="C122" i="22"/>
  <c r="B122" i="22"/>
  <c r="BB121" i="22"/>
  <c r="BA121" i="22"/>
  <c r="AZ121" i="22"/>
  <c r="AY121" i="22"/>
  <c r="AX121" i="22"/>
  <c r="AW121" i="22"/>
  <c r="AV121" i="22"/>
  <c r="AU121" i="22"/>
  <c r="AT121" i="22"/>
  <c r="AS121" i="22"/>
  <c r="AR121" i="22"/>
  <c r="AQ121" i="22"/>
  <c r="AP121" i="22"/>
  <c r="AO121" i="22"/>
  <c r="AN121" i="22"/>
  <c r="AM121" i="22"/>
  <c r="AL121" i="22"/>
  <c r="AK121" i="22"/>
  <c r="AJ121" i="22"/>
  <c r="AI121" i="22"/>
  <c r="AH121" i="22"/>
  <c r="AG121" i="22"/>
  <c r="AF121" i="22"/>
  <c r="AE121" i="22"/>
  <c r="AD121" i="22"/>
  <c r="AC121" i="22"/>
  <c r="AB121" i="22"/>
  <c r="AA121" i="22"/>
  <c r="Z121" i="22"/>
  <c r="Y121" i="22"/>
  <c r="X121" i="22"/>
  <c r="W121" i="22"/>
  <c r="V121" i="22"/>
  <c r="U121" i="22"/>
  <c r="T121" i="22"/>
  <c r="S121" i="22"/>
  <c r="R121" i="22"/>
  <c r="Q121" i="22"/>
  <c r="P121" i="22"/>
  <c r="O121" i="22"/>
  <c r="N121" i="22"/>
  <c r="M121" i="22"/>
  <c r="L121" i="22"/>
  <c r="K121" i="22"/>
  <c r="J121" i="22"/>
  <c r="I121" i="22"/>
  <c r="H121" i="22"/>
  <c r="G121" i="22"/>
  <c r="F121" i="22"/>
  <c r="E121" i="22"/>
  <c r="D121" i="22"/>
  <c r="C121" i="22"/>
  <c r="B121" i="22"/>
  <c r="AZ120" i="22"/>
  <c r="AY120" i="22"/>
  <c r="AX120" i="22"/>
  <c r="AW120" i="22"/>
  <c r="AV120" i="22"/>
  <c r="AU120" i="22"/>
  <c r="AT120" i="22"/>
  <c r="AS120" i="22"/>
  <c r="AR120" i="22"/>
  <c r="AQ120" i="22"/>
  <c r="AP120" i="22"/>
  <c r="AO120" i="22"/>
  <c r="AN120" i="22"/>
  <c r="AM120" i="22"/>
  <c r="AL120" i="22"/>
  <c r="AK120" i="22"/>
  <c r="AJ120" i="22"/>
  <c r="AI120" i="22"/>
  <c r="AH120" i="22"/>
  <c r="AG120" i="22"/>
  <c r="AF120" i="22"/>
  <c r="AE120" i="22"/>
  <c r="AD120" i="22"/>
  <c r="AC120" i="22"/>
  <c r="AB120" i="22"/>
  <c r="AA120" i="22"/>
  <c r="Z120" i="22"/>
  <c r="Y120" i="22"/>
  <c r="X120" i="22"/>
  <c r="W120" i="22"/>
  <c r="V120" i="22"/>
  <c r="U120" i="22"/>
  <c r="T120" i="22"/>
  <c r="S120" i="22"/>
  <c r="R120" i="22"/>
  <c r="Q120" i="22"/>
  <c r="P120" i="22"/>
  <c r="O120" i="22"/>
  <c r="N120" i="22"/>
  <c r="M120" i="22"/>
  <c r="L120" i="22"/>
  <c r="K120" i="22"/>
  <c r="J120" i="22"/>
  <c r="I120" i="22"/>
  <c r="H120" i="22"/>
  <c r="G120" i="22"/>
  <c r="F120" i="22"/>
  <c r="E120" i="22"/>
  <c r="D120" i="22"/>
  <c r="C120" i="22"/>
  <c r="B120" i="22"/>
  <c r="BA120" i="22" s="1"/>
  <c r="BB120" i="22" s="1"/>
  <c r="BB119" i="22"/>
  <c r="BA119" i="22"/>
  <c r="AZ119" i="22"/>
  <c r="AY119" i="22"/>
  <c r="AX119" i="22"/>
  <c r="AW119" i="22"/>
  <c r="AV119" i="22"/>
  <c r="AU119" i="22"/>
  <c r="AT119" i="22"/>
  <c r="AS119" i="22"/>
  <c r="AR119" i="22"/>
  <c r="AQ119" i="22"/>
  <c r="AP119" i="22"/>
  <c r="AO119" i="22"/>
  <c r="AN119" i="22"/>
  <c r="AM119" i="22"/>
  <c r="AL119" i="22"/>
  <c r="AK119" i="22"/>
  <c r="AJ119" i="22"/>
  <c r="AI119" i="22"/>
  <c r="AH119" i="22"/>
  <c r="AG119" i="22"/>
  <c r="AF119" i="22"/>
  <c r="AE119" i="22"/>
  <c r="AD119" i="22"/>
  <c r="AC119" i="22"/>
  <c r="AB119" i="22"/>
  <c r="AA119" i="22"/>
  <c r="Z119" i="22"/>
  <c r="Y119" i="22"/>
  <c r="X119" i="22"/>
  <c r="W119" i="22"/>
  <c r="V119" i="22"/>
  <c r="U119" i="22"/>
  <c r="T119" i="22"/>
  <c r="S119" i="22"/>
  <c r="R119" i="22"/>
  <c r="Q119" i="22"/>
  <c r="P119" i="22"/>
  <c r="O119" i="22"/>
  <c r="N119" i="22"/>
  <c r="M119" i="22"/>
  <c r="L119" i="22"/>
  <c r="K119" i="22"/>
  <c r="J119" i="22"/>
  <c r="I119" i="22"/>
  <c r="H119" i="22"/>
  <c r="G119" i="22"/>
  <c r="F119" i="22"/>
  <c r="E119" i="22"/>
  <c r="D119" i="22"/>
  <c r="C119" i="22"/>
  <c r="B119" i="22"/>
  <c r="BA118" i="22"/>
  <c r="BB118" i="22" s="1"/>
  <c r="AZ118" i="22"/>
  <c r="AY118" i="22"/>
  <c r="AX118" i="22"/>
  <c r="AW118" i="22"/>
  <c r="AV118" i="22"/>
  <c r="AU118" i="22"/>
  <c r="AT118" i="22"/>
  <c r="AS118" i="22"/>
  <c r="AR118" i="22"/>
  <c r="AQ118" i="22"/>
  <c r="AP118" i="22"/>
  <c r="AO118" i="22"/>
  <c r="AN118" i="22"/>
  <c r="AM118" i="22"/>
  <c r="AL118" i="22"/>
  <c r="AK118" i="22"/>
  <c r="AJ118" i="22"/>
  <c r="AI118" i="22"/>
  <c r="AH118" i="22"/>
  <c r="AG118" i="22"/>
  <c r="AF118" i="22"/>
  <c r="AE118" i="22"/>
  <c r="AD118" i="22"/>
  <c r="AC118" i="22"/>
  <c r="AB118" i="22"/>
  <c r="AA118" i="22"/>
  <c r="Z118" i="22"/>
  <c r="Y118" i="22"/>
  <c r="X118" i="22"/>
  <c r="W118" i="22"/>
  <c r="V118" i="22"/>
  <c r="U118" i="22"/>
  <c r="T118" i="22"/>
  <c r="S118" i="22"/>
  <c r="R118" i="22"/>
  <c r="Q118" i="22"/>
  <c r="P118" i="22"/>
  <c r="O118" i="22"/>
  <c r="N118" i="22"/>
  <c r="M118" i="22"/>
  <c r="L118" i="22"/>
  <c r="K118" i="22"/>
  <c r="J118" i="22"/>
  <c r="I118" i="22"/>
  <c r="H118" i="22"/>
  <c r="G118" i="22"/>
  <c r="F118" i="22"/>
  <c r="E118" i="22"/>
  <c r="D118" i="22"/>
  <c r="C118" i="22"/>
  <c r="B118" i="22"/>
  <c r="AZ117" i="22"/>
  <c r="AY117" i="22"/>
  <c r="AX117" i="22"/>
  <c r="AW117" i="22"/>
  <c r="AV117" i="22"/>
  <c r="AU117" i="22"/>
  <c r="AT117" i="22"/>
  <c r="AS117" i="22"/>
  <c r="AR117" i="22"/>
  <c r="AQ117" i="22"/>
  <c r="AP117" i="22"/>
  <c r="AO117" i="22"/>
  <c r="AN117" i="22"/>
  <c r="AM117" i="22"/>
  <c r="AL117" i="22"/>
  <c r="AK117" i="22"/>
  <c r="AJ117" i="22"/>
  <c r="AI117" i="22"/>
  <c r="AH117" i="22"/>
  <c r="AG117" i="22"/>
  <c r="AF117" i="22"/>
  <c r="AE117" i="22"/>
  <c r="AD117" i="22"/>
  <c r="AC117" i="22"/>
  <c r="AB117" i="22"/>
  <c r="AA117" i="22"/>
  <c r="Z117" i="22"/>
  <c r="Y117" i="22"/>
  <c r="X117" i="22"/>
  <c r="W117" i="22"/>
  <c r="V117" i="22"/>
  <c r="U117" i="22"/>
  <c r="T117" i="22"/>
  <c r="S117" i="22"/>
  <c r="R117" i="22"/>
  <c r="Q117" i="22"/>
  <c r="P117" i="22"/>
  <c r="O117" i="22"/>
  <c r="N117" i="22"/>
  <c r="M117" i="22"/>
  <c r="L117" i="22"/>
  <c r="K117" i="22"/>
  <c r="J117" i="22"/>
  <c r="I117" i="22"/>
  <c r="H117" i="22"/>
  <c r="G117" i="22"/>
  <c r="F117" i="22"/>
  <c r="E117" i="22"/>
  <c r="D117" i="22"/>
  <c r="C117" i="22"/>
  <c r="B117" i="22"/>
  <c r="BA117" i="22" s="1"/>
  <c r="BB117" i="22" s="1"/>
  <c r="BB116" i="22"/>
  <c r="BA116" i="22"/>
  <c r="AZ116" i="22"/>
  <c r="AY116" i="22"/>
  <c r="AX116" i="22"/>
  <c r="AW116" i="22"/>
  <c r="AV116" i="22"/>
  <c r="AU116" i="22"/>
  <c r="AT116" i="22"/>
  <c r="AS116" i="22"/>
  <c r="AR116" i="22"/>
  <c r="AQ116" i="22"/>
  <c r="AP116" i="22"/>
  <c r="AO116" i="22"/>
  <c r="AN116" i="22"/>
  <c r="AM116" i="22"/>
  <c r="AL116" i="22"/>
  <c r="AK116" i="22"/>
  <c r="AJ116" i="22"/>
  <c r="AI116" i="22"/>
  <c r="AH116" i="22"/>
  <c r="AG116" i="22"/>
  <c r="AF116" i="22"/>
  <c r="AE116" i="22"/>
  <c r="AD116" i="22"/>
  <c r="AC116" i="22"/>
  <c r="AB116" i="22"/>
  <c r="AA116" i="22"/>
  <c r="Z116" i="22"/>
  <c r="Y116" i="22"/>
  <c r="X116" i="22"/>
  <c r="W116" i="22"/>
  <c r="V116" i="22"/>
  <c r="U116" i="22"/>
  <c r="T116" i="22"/>
  <c r="S116" i="22"/>
  <c r="R116" i="22"/>
  <c r="Q116" i="22"/>
  <c r="P116" i="22"/>
  <c r="O116" i="22"/>
  <c r="N116" i="22"/>
  <c r="M116" i="22"/>
  <c r="L116" i="22"/>
  <c r="K116" i="22"/>
  <c r="J116" i="22"/>
  <c r="I116" i="22"/>
  <c r="H116" i="22"/>
  <c r="G116" i="22"/>
  <c r="F116" i="22"/>
  <c r="E116" i="22"/>
  <c r="D116" i="22"/>
  <c r="C116" i="22"/>
  <c r="B116" i="22"/>
  <c r="AZ115" i="22"/>
  <c r="AY115" i="22"/>
  <c r="AX115" i="22"/>
  <c r="AW115" i="22"/>
  <c r="AV115" i="22"/>
  <c r="AU115" i="22"/>
  <c r="AT115" i="22"/>
  <c r="AS115" i="22"/>
  <c r="AR115" i="22"/>
  <c r="AQ115" i="22"/>
  <c r="AP115" i="22"/>
  <c r="AO115" i="22"/>
  <c r="AN115" i="22"/>
  <c r="AM115" i="22"/>
  <c r="AL115" i="22"/>
  <c r="AK115" i="22"/>
  <c r="AJ115" i="22"/>
  <c r="AI115" i="22"/>
  <c r="AH115" i="22"/>
  <c r="AG115" i="22"/>
  <c r="AF115" i="22"/>
  <c r="AE115" i="22"/>
  <c r="AD115" i="22"/>
  <c r="AC115" i="22"/>
  <c r="AB115" i="22"/>
  <c r="AA115" i="22"/>
  <c r="Z115" i="22"/>
  <c r="Y115" i="22"/>
  <c r="X115" i="22"/>
  <c r="W115" i="22"/>
  <c r="V115" i="22"/>
  <c r="U115" i="22"/>
  <c r="T115" i="22"/>
  <c r="S115" i="22"/>
  <c r="R115" i="22"/>
  <c r="Q115" i="22"/>
  <c r="P115" i="22"/>
  <c r="O115" i="22"/>
  <c r="N115" i="22"/>
  <c r="M115" i="22"/>
  <c r="L115" i="22"/>
  <c r="K115" i="22"/>
  <c r="J115" i="22"/>
  <c r="I115" i="22"/>
  <c r="H115" i="22"/>
  <c r="G115" i="22"/>
  <c r="F115" i="22"/>
  <c r="E115" i="22"/>
  <c r="D115" i="22"/>
  <c r="C115" i="22"/>
  <c r="B115" i="22"/>
  <c r="BA115" i="22" s="1"/>
  <c r="BB115" i="22" s="1"/>
  <c r="BA114" i="22"/>
  <c r="BB114" i="22" s="1"/>
  <c r="AZ114" i="22"/>
  <c r="AY114" i="22"/>
  <c r="AX114" i="22"/>
  <c r="AW114" i="22"/>
  <c r="AV114" i="22"/>
  <c r="AU114" i="22"/>
  <c r="AT114" i="22"/>
  <c r="AS114" i="22"/>
  <c r="AR114" i="22"/>
  <c r="AQ114" i="22"/>
  <c r="AP114" i="22"/>
  <c r="AO114" i="22"/>
  <c r="AN114" i="22"/>
  <c r="AM114" i="22"/>
  <c r="AL114" i="22"/>
  <c r="AK114" i="22"/>
  <c r="AJ114" i="22"/>
  <c r="AI114" i="22"/>
  <c r="AH114" i="22"/>
  <c r="AG114" i="22"/>
  <c r="AF114" i="22"/>
  <c r="AE114" i="22"/>
  <c r="AD114" i="22"/>
  <c r="AC114" i="22"/>
  <c r="AB114" i="22"/>
  <c r="AA114" i="22"/>
  <c r="Z114" i="22"/>
  <c r="Y114" i="22"/>
  <c r="X114" i="22"/>
  <c r="W114" i="22"/>
  <c r="V114" i="22"/>
  <c r="U114" i="22"/>
  <c r="T114" i="22"/>
  <c r="S114" i="22"/>
  <c r="R114" i="22"/>
  <c r="Q114" i="22"/>
  <c r="P114" i="22"/>
  <c r="O114" i="22"/>
  <c r="N114" i="22"/>
  <c r="M114" i="22"/>
  <c r="L114" i="22"/>
  <c r="K114" i="22"/>
  <c r="J114" i="22"/>
  <c r="I114" i="22"/>
  <c r="H114" i="22"/>
  <c r="G114" i="22"/>
  <c r="F114" i="22"/>
  <c r="E114" i="22"/>
  <c r="D114" i="22"/>
  <c r="C114" i="22"/>
  <c r="B114" i="22"/>
  <c r="BB113" i="22"/>
  <c r="BA113" i="22"/>
  <c r="AZ113" i="22"/>
  <c r="AY113" i="22"/>
  <c r="AX113" i="22"/>
  <c r="AW113" i="22"/>
  <c r="AV113" i="22"/>
  <c r="AU113" i="22"/>
  <c r="AT113" i="22"/>
  <c r="AS113" i="22"/>
  <c r="AR113" i="22"/>
  <c r="AQ113" i="22"/>
  <c r="AP113" i="22"/>
  <c r="AO113" i="22"/>
  <c r="AN113" i="22"/>
  <c r="AM113" i="22"/>
  <c r="AL113" i="22"/>
  <c r="AK113" i="22"/>
  <c r="AJ113" i="22"/>
  <c r="AI113" i="22"/>
  <c r="AH113" i="22"/>
  <c r="AG113" i="22"/>
  <c r="AF113" i="22"/>
  <c r="AE113" i="22"/>
  <c r="AD113" i="22"/>
  <c r="AC113" i="22"/>
  <c r="AB113" i="22"/>
  <c r="AA113" i="22"/>
  <c r="Z113" i="22"/>
  <c r="Y113" i="22"/>
  <c r="X113" i="22"/>
  <c r="W113" i="22"/>
  <c r="V113" i="22"/>
  <c r="U113" i="22"/>
  <c r="T113" i="22"/>
  <c r="S113" i="22"/>
  <c r="R113" i="22"/>
  <c r="Q113" i="22"/>
  <c r="P113" i="22"/>
  <c r="O113" i="22"/>
  <c r="N113" i="22"/>
  <c r="M113" i="22"/>
  <c r="L113" i="22"/>
  <c r="K113" i="22"/>
  <c r="J113" i="22"/>
  <c r="I113" i="22"/>
  <c r="H113" i="22"/>
  <c r="G113" i="22"/>
  <c r="F113" i="22"/>
  <c r="E113" i="22"/>
  <c r="D113" i="22"/>
  <c r="C113" i="22"/>
  <c r="B113" i="22"/>
  <c r="AZ112" i="22"/>
  <c r="AY112" i="22"/>
  <c r="AX112" i="22"/>
  <c r="AW112" i="22"/>
  <c r="AV112" i="22"/>
  <c r="AU112" i="22"/>
  <c r="AT112" i="22"/>
  <c r="AS112" i="22"/>
  <c r="AR112" i="22"/>
  <c r="AQ112" i="22"/>
  <c r="AP112" i="22"/>
  <c r="AO112" i="22"/>
  <c r="AN112" i="22"/>
  <c r="AM112" i="22"/>
  <c r="AL112" i="22"/>
  <c r="AK112" i="22"/>
  <c r="AJ112" i="22"/>
  <c r="AI112" i="22"/>
  <c r="AH112" i="22"/>
  <c r="AG112" i="22"/>
  <c r="AF112" i="22"/>
  <c r="AE112" i="22"/>
  <c r="AD112" i="22"/>
  <c r="AC112" i="22"/>
  <c r="AB112" i="22"/>
  <c r="AA112" i="22"/>
  <c r="Z112" i="22"/>
  <c r="Y112" i="22"/>
  <c r="X112" i="22"/>
  <c r="W112" i="22"/>
  <c r="V112" i="22"/>
  <c r="U112" i="22"/>
  <c r="T112" i="22"/>
  <c r="S112" i="22"/>
  <c r="R112" i="22"/>
  <c r="Q112" i="22"/>
  <c r="P112" i="22"/>
  <c r="O112" i="22"/>
  <c r="N112" i="22"/>
  <c r="M112" i="22"/>
  <c r="L112" i="22"/>
  <c r="K112" i="22"/>
  <c r="J112" i="22"/>
  <c r="I112" i="22"/>
  <c r="H112" i="22"/>
  <c r="G112" i="22"/>
  <c r="F112" i="22"/>
  <c r="E112" i="22"/>
  <c r="D112" i="22"/>
  <c r="C112" i="22"/>
  <c r="B112" i="22"/>
  <c r="BA112" i="22" s="1"/>
  <c r="BB112" i="22" s="1"/>
  <c r="BB111" i="22"/>
  <c r="BA111" i="22"/>
  <c r="AZ111" i="22"/>
  <c r="AY111" i="22"/>
  <c r="AX111" i="22"/>
  <c r="AW111" i="22"/>
  <c r="AV111" i="22"/>
  <c r="AU111" i="22"/>
  <c r="AT111" i="22"/>
  <c r="AS111" i="22"/>
  <c r="AR111" i="22"/>
  <c r="AQ111" i="22"/>
  <c r="AP111" i="22"/>
  <c r="AO111" i="22"/>
  <c r="AN111" i="22"/>
  <c r="AM111" i="22"/>
  <c r="AL111" i="22"/>
  <c r="AK111" i="22"/>
  <c r="AJ111" i="22"/>
  <c r="AI111" i="22"/>
  <c r="AH111" i="22"/>
  <c r="AG111" i="22"/>
  <c r="AF111" i="22"/>
  <c r="AE111" i="22"/>
  <c r="AD111" i="22"/>
  <c r="AC111" i="22"/>
  <c r="AB111" i="22"/>
  <c r="AA111" i="22"/>
  <c r="Z111" i="22"/>
  <c r="Y111" i="22"/>
  <c r="X111" i="22"/>
  <c r="W111" i="22"/>
  <c r="V111" i="22"/>
  <c r="U111" i="22"/>
  <c r="T111" i="22"/>
  <c r="S111" i="22"/>
  <c r="R111" i="22"/>
  <c r="Q111" i="22"/>
  <c r="P111" i="22"/>
  <c r="O111" i="22"/>
  <c r="N111" i="22"/>
  <c r="M111" i="22"/>
  <c r="L111" i="22"/>
  <c r="K111" i="22"/>
  <c r="J111" i="22"/>
  <c r="I111" i="22"/>
  <c r="H111" i="22"/>
  <c r="G111" i="22"/>
  <c r="F111" i="22"/>
  <c r="E111" i="22"/>
  <c r="D111" i="22"/>
  <c r="C111" i="22"/>
  <c r="B111" i="22"/>
  <c r="BA110" i="22"/>
  <c r="BB110" i="22" s="1"/>
  <c r="AZ110" i="22"/>
  <c r="AY110" i="22"/>
  <c r="AX110" i="22"/>
  <c r="AW110" i="22"/>
  <c r="AV110" i="22"/>
  <c r="AU110" i="22"/>
  <c r="AT110" i="22"/>
  <c r="AS110" i="22"/>
  <c r="AR110" i="22"/>
  <c r="AQ110" i="22"/>
  <c r="AP110" i="22"/>
  <c r="AO110" i="22"/>
  <c r="AN110" i="22"/>
  <c r="AM110" i="22"/>
  <c r="AL110" i="22"/>
  <c r="AK110" i="22"/>
  <c r="AJ110" i="22"/>
  <c r="AI110" i="22"/>
  <c r="AH110" i="22"/>
  <c r="AG110" i="22"/>
  <c r="AF110" i="22"/>
  <c r="AE110" i="22"/>
  <c r="AD110" i="22"/>
  <c r="AC110" i="22"/>
  <c r="AB110" i="22"/>
  <c r="AA110" i="22"/>
  <c r="Z110" i="22"/>
  <c r="Y110" i="22"/>
  <c r="X110" i="22"/>
  <c r="W110" i="22"/>
  <c r="V110" i="22"/>
  <c r="U110" i="22"/>
  <c r="T110" i="22"/>
  <c r="S110" i="22"/>
  <c r="R110" i="22"/>
  <c r="Q110" i="22"/>
  <c r="P110" i="22"/>
  <c r="O110" i="22"/>
  <c r="N110" i="22"/>
  <c r="M110" i="22"/>
  <c r="L110" i="22"/>
  <c r="K110" i="22"/>
  <c r="J110" i="22"/>
  <c r="I110" i="22"/>
  <c r="H110" i="22"/>
  <c r="G110" i="22"/>
  <c r="F110" i="22"/>
  <c r="E110" i="22"/>
  <c r="D110" i="22"/>
  <c r="C110" i="22"/>
  <c r="B110" i="22"/>
  <c r="AZ109" i="22"/>
  <c r="AY109" i="22"/>
  <c r="AX109" i="22"/>
  <c r="AW109" i="22"/>
  <c r="AV109" i="22"/>
  <c r="AU109" i="22"/>
  <c r="AT109" i="22"/>
  <c r="AS109" i="22"/>
  <c r="AR109" i="22"/>
  <c r="AQ109" i="22"/>
  <c r="AP109" i="22"/>
  <c r="AO109" i="22"/>
  <c r="AN109" i="22"/>
  <c r="AM109" i="22"/>
  <c r="AL109" i="22"/>
  <c r="AK109" i="22"/>
  <c r="AJ109" i="22"/>
  <c r="AI109" i="22"/>
  <c r="AH109" i="22"/>
  <c r="AG109" i="22"/>
  <c r="AF109" i="22"/>
  <c r="AE109" i="22"/>
  <c r="AD109" i="22"/>
  <c r="AC109" i="22"/>
  <c r="AB109" i="22"/>
  <c r="AA109" i="22"/>
  <c r="Z109" i="22"/>
  <c r="Y109" i="22"/>
  <c r="X109" i="22"/>
  <c r="W109" i="22"/>
  <c r="V109" i="22"/>
  <c r="U109" i="22"/>
  <c r="T109" i="22"/>
  <c r="S109" i="22"/>
  <c r="R109" i="22"/>
  <c r="Q109" i="22"/>
  <c r="P109" i="22"/>
  <c r="O109" i="22"/>
  <c r="N109" i="22"/>
  <c r="M109" i="22"/>
  <c r="L109" i="22"/>
  <c r="K109" i="22"/>
  <c r="J109" i="22"/>
  <c r="I109" i="22"/>
  <c r="H109" i="22"/>
  <c r="G109" i="22"/>
  <c r="F109" i="22"/>
  <c r="E109" i="22"/>
  <c r="D109" i="22"/>
  <c r="C109" i="22"/>
  <c r="B109" i="22"/>
  <c r="BA109" i="22" s="1"/>
  <c r="BB109" i="22" s="1"/>
  <c r="BB108" i="22"/>
  <c r="BA108" i="22"/>
  <c r="AZ108" i="22"/>
  <c r="AY108" i="22"/>
  <c r="AX108" i="22"/>
  <c r="AW108" i="22"/>
  <c r="AV108" i="22"/>
  <c r="AU108" i="22"/>
  <c r="AT108" i="22"/>
  <c r="AS108" i="22"/>
  <c r="AR108" i="22"/>
  <c r="AQ108" i="22"/>
  <c r="AP108" i="22"/>
  <c r="AO108" i="22"/>
  <c r="AN108" i="22"/>
  <c r="AM108" i="22"/>
  <c r="AL108" i="22"/>
  <c r="AK108" i="22"/>
  <c r="AJ108" i="22"/>
  <c r="AI108" i="22"/>
  <c r="AH108" i="22"/>
  <c r="AG108" i="22"/>
  <c r="AF108" i="22"/>
  <c r="AE108" i="22"/>
  <c r="AD108" i="22"/>
  <c r="AC108" i="22"/>
  <c r="AB108" i="22"/>
  <c r="AA108" i="22"/>
  <c r="Z108" i="22"/>
  <c r="Y108" i="22"/>
  <c r="X108" i="22"/>
  <c r="W108" i="22"/>
  <c r="V108" i="22"/>
  <c r="U108" i="22"/>
  <c r="T108" i="22"/>
  <c r="S108" i="22"/>
  <c r="R108" i="22"/>
  <c r="Q108" i="22"/>
  <c r="P108" i="22"/>
  <c r="O108" i="22"/>
  <c r="N108" i="22"/>
  <c r="M108" i="22"/>
  <c r="L108" i="22"/>
  <c r="K108" i="22"/>
  <c r="J108" i="22"/>
  <c r="I108" i="22"/>
  <c r="H108" i="22"/>
  <c r="G108" i="22"/>
  <c r="F108" i="22"/>
  <c r="E108" i="22"/>
  <c r="D108" i="22"/>
  <c r="C108" i="22"/>
  <c r="B108" i="22"/>
  <c r="AZ107" i="22"/>
  <c r="AY107" i="22"/>
  <c r="AX107" i="22"/>
  <c r="AW107" i="22"/>
  <c r="AV107" i="22"/>
  <c r="AU107" i="22"/>
  <c r="AT107" i="22"/>
  <c r="AS107" i="22"/>
  <c r="AR107" i="22"/>
  <c r="AQ107" i="22"/>
  <c r="AP107" i="22"/>
  <c r="AO107" i="22"/>
  <c r="AN107" i="22"/>
  <c r="AM107" i="22"/>
  <c r="AL107" i="22"/>
  <c r="AK107" i="22"/>
  <c r="AJ107" i="22"/>
  <c r="AI107" i="22"/>
  <c r="AH107" i="22"/>
  <c r="AG107" i="22"/>
  <c r="AF107" i="22"/>
  <c r="AE107" i="22"/>
  <c r="AD107" i="22"/>
  <c r="AC107" i="22"/>
  <c r="AB107" i="22"/>
  <c r="AA107" i="22"/>
  <c r="Z107" i="22"/>
  <c r="Y107" i="22"/>
  <c r="X107" i="22"/>
  <c r="W107" i="22"/>
  <c r="V107" i="22"/>
  <c r="U107" i="22"/>
  <c r="T107" i="22"/>
  <c r="S107" i="22"/>
  <c r="R107" i="22"/>
  <c r="Q107" i="22"/>
  <c r="P107" i="22"/>
  <c r="O107" i="22"/>
  <c r="N107" i="22"/>
  <c r="M107" i="22"/>
  <c r="L107" i="22"/>
  <c r="K107" i="22"/>
  <c r="J107" i="22"/>
  <c r="I107" i="22"/>
  <c r="H107" i="22"/>
  <c r="G107" i="22"/>
  <c r="F107" i="22"/>
  <c r="E107" i="22"/>
  <c r="D107" i="22"/>
  <c r="C107" i="22"/>
  <c r="B107" i="22"/>
  <c r="BA107" i="22" s="1"/>
  <c r="BB107" i="22" s="1"/>
  <c r="BA106" i="22"/>
  <c r="BB106" i="22" s="1"/>
  <c r="AZ106" i="22"/>
  <c r="AY106" i="22"/>
  <c r="AX106" i="22"/>
  <c r="AW106" i="22"/>
  <c r="AV106" i="22"/>
  <c r="AU106" i="22"/>
  <c r="AT106" i="22"/>
  <c r="AS106" i="22"/>
  <c r="AR106" i="22"/>
  <c r="AQ106" i="22"/>
  <c r="AP106" i="22"/>
  <c r="AO106" i="22"/>
  <c r="AN106" i="22"/>
  <c r="AM106" i="22"/>
  <c r="AL106" i="22"/>
  <c r="AK106" i="22"/>
  <c r="AJ106" i="22"/>
  <c r="AI106" i="22"/>
  <c r="AH106" i="22"/>
  <c r="AG106" i="22"/>
  <c r="AF106" i="22"/>
  <c r="AE106" i="22"/>
  <c r="AD106" i="22"/>
  <c r="AC106" i="22"/>
  <c r="AB106" i="22"/>
  <c r="AA106" i="22"/>
  <c r="Z106" i="22"/>
  <c r="Y106" i="22"/>
  <c r="X106" i="22"/>
  <c r="W106" i="22"/>
  <c r="V106" i="22"/>
  <c r="U106" i="22"/>
  <c r="T106" i="22"/>
  <c r="S106" i="22"/>
  <c r="R106" i="22"/>
  <c r="Q106" i="22"/>
  <c r="P106" i="22"/>
  <c r="O106" i="22"/>
  <c r="N106" i="22"/>
  <c r="M106" i="22"/>
  <c r="L106" i="22"/>
  <c r="K106" i="22"/>
  <c r="J106" i="22"/>
  <c r="I106" i="22"/>
  <c r="H106" i="22"/>
  <c r="G106" i="22"/>
  <c r="F106" i="22"/>
  <c r="E106" i="22"/>
  <c r="D106" i="22"/>
  <c r="C106" i="22"/>
  <c r="B106" i="22"/>
  <c r="BB105" i="22"/>
  <c r="BA105" i="22"/>
  <c r="AZ105" i="22"/>
  <c r="AY105" i="22"/>
  <c r="AX105" i="22"/>
  <c r="AW105" i="22"/>
  <c r="AV105" i="22"/>
  <c r="AU105" i="22"/>
  <c r="AT105" i="22"/>
  <c r="AS105" i="22"/>
  <c r="AR105" i="22"/>
  <c r="AQ105" i="22"/>
  <c r="AP105" i="22"/>
  <c r="AO105" i="22"/>
  <c r="AN105" i="22"/>
  <c r="AM105" i="22"/>
  <c r="AL105" i="22"/>
  <c r="AK105" i="22"/>
  <c r="AJ105" i="22"/>
  <c r="AI105" i="22"/>
  <c r="AH105" i="22"/>
  <c r="AG105" i="22"/>
  <c r="AF105" i="22"/>
  <c r="AE105" i="22"/>
  <c r="AD105" i="22"/>
  <c r="AC105" i="22"/>
  <c r="AB105" i="22"/>
  <c r="AA105" i="22"/>
  <c r="Z105" i="22"/>
  <c r="Y105" i="22"/>
  <c r="X105" i="22"/>
  <c r="W105" i="22"/>
  <c r="V105" i="22"/>
  <c r="U105" i="22"/>
  <c r="T105" i="22"/>
  <c r="S105" i="22"/>
  <c r="R105" i="22"/>
  <c r="Q105" i="22"/>
  <c r="P105" i="22"/>
  <c r="O105" i="22"/>
  <c r="N105" i="22"/>
  <c r="M105" i="22"/>
  <c r="L105" i="22"/>
  <c r="K105" i="22"/>
  <c r="J105" i="22"/>
  <c r="I105" i="22"/>
  <c r="H105" i="22"/>
  <c r="G105" i="22"/>
  <c r="F105" i="22"/>
  <c r="E105" i="22"/>
  <c r="D105" i="22"/>
  <c r="C105" i="22"/>
  <c r="B105" i="22"/>
  <c r="AZ104" i="22"/>
  <c r="AY104" i="22"/>
  <c r="AX104" i="22"/>
  <c r="AW104" i="22"/>
  <c r="AV104" i="22"/>
  <c r="AU104" i="22"/>
  <c r="AT104" i="22"/>
  <c r="AS104" i="22"/>
  <c r="AR104" i="22"/>
  <c r="AQ104" i="22"/>
  <c r="AP104" i="22"/>
  <c r="AO104" i="22"/>
  <c r="AN104" i="22"/>
  <c r="AM104" i="22"/>
  <c r="AL104" i="22"/>
  <c r="AK104" i="22"/>
  <c r="AJ104" i="22"/>
  <c r="AI104" i="22"/>
  <c r="AH104" i="22"/>
  <c r="AG104" i="22"/>
  <c r="AF104" i="22"/>
  <c r="AE104" i="22"/>
  <c r="AD104" i="22"/>
  <c r="AC104" i="22"/>
  <c r="AB104" i="22"/>
  <c r="AA104" i="22"/>
  <c r="Z104" i="22"/>
  <c r="Y104" i="22"/>
  <c r="X104" i="22"/>
  <c r="W104" i="22"/>
  <c r="V104" i="22"/>
  <c r="U104" i="22"/>
  <c r="T104" i="22"/>
  <c r="S104" i="22"/>
  <c r="R104" i="22"/>
  <c r="Q104" i="22"/>
  <c r="P104" i="22"/>
  <c r="O104" i="22"/>
  <c r="N104" i="22"/>
  <c r="M104" i="22"/>
  <c r="L104" i="22"/>
  <c r="K104" i="22"/>
  <c r="J104" i="22"/>
  <c r="I104" i="22"/>
  <c r="H104" i="22"/>
  <c r="G104" i="22"/>
  <c r="F104" i="22"/>
  <c r="E104" i="22"/>
  <c r="D104" i="22"/>
  <c r="C104" i="22"/>
  <c r="B104" i="22"/>
  <c r="BA104" i="22" s="1"/>
  <c r="BB104" i="22" s="1"/>
  <c r="BB103" i="22"/>
  <c r="BA103" i="22"/>
  <c r="AZ103" i="22"/>
  <c r="AY103" i="22"/>
  <c r="AX103" i="22"/>
  <c r="AW103" i="22"/>
  <c r="AV103" i="22"/>
  <c r="AU103" i="22"/>
  <c r="AT103" i="22"/>
  <c r="AS103" i="22"/>
  <c r="AR103" i="22"/>
  <c r="AQ103" i="22"/>
  <c r="AP103" i="22"/>
  <c r="AO103" i="22"/>
  <c r="AN103" i="22"/>
  <c r="AM103" i="22"/>
  <c r="AL103" i="22"/>
  <c r="AK103" i="22"/>
  <c r="AJ103" i="22"/>
  <c r="AI103" i="22"/>
  <c r="AH103" i="22"/>
  <c r="AG103" i="22"/>
  <c r="AF103" i="22"/>
  <c r="AE103" i="22"/>
  <c r="AD103" i="22"/>
  <c r="AC103" i="22"/>
  <c r="AB103" i="22"/>
  <c r="AA103" i="22"/>
  <c r="Z103" i="22"/>
  <c r="Y103" i="22"/>
  <c r="X103" i="22"/>
  <c r="W103" i="22"/>
  <c r="V103" i="22"/>
  <c r="U103" i="22"/>
  <c r="T103" i="22"/>
  <c r="S103" i="22"/>
  <c r="R103" i="22"/>
  <c r="Q103" i="22"/>
  <c r="P103" i="22"/>
  <c r="O103" i="22"/>
  <c r="N103" i="22"/>
  <c r="M103" i="22"/>
  <c r="L103" i="22"/>
  <c r="K103" i="22"/>
  <c r="J103" i="22"/>
  <c r="I103" i="22"/>
  <c r="H103" i="22"/>
  <c r="G103" i="22"/>
  <c r="F103" i="22"/>
  <c r="E103" i="22"/>
  <c r="D103" i="22"/>
  <c r="C103" i="22"/>
  <c r="B103" i="22"/>
  <c r="BA102" i="22"/>
  <c r="BB102" i="22" s="1"/>
  <c r="AZ102" i="22"/>
  <c r="AY102" i="22"/>
  <c r="AX102" i="22"/>
  <c r="AW102" i="22"/>
  <c r="AV102" i="22"/>
  <c r="AU102" i="22"/>
  <c r="AT102" i="22"/>
  <c r="AS102" i="22"/>
  <c r="AR102" i="22"/>
  <c r="AQ102" i="22"/>
  <c r="AP102" i="22"/>
  <c r="AO102" i="22"/>
  <c r="AN102" i="22"/>
  <c r="AM102" i="22"/>
  <c r="AL102" i="22"/>
  <c r="AK102" i="22"/>
  <c r="AJ102" i="22"/>
  <c r="AI102" i="22"/>
  <c r="AH102" i="22"/>
  <c r="AG102" i="22"/>
  <c r="AF102" i="22"/>
  <c r="AE102" i="22"/>
  <c r="AD102" i="22"/>
  <c r="AC102" i="22"/>
  <c r="AB102" i="22"/>
  <c r="AA102" i="22"/>
  <c r="Z102" i="22"/>
  <c r="Y102" i="22"/>
  <c r="X102" i="22"/>
  <c r="W102" i="22"/>
  <c r="V102" i="22"/>
  <c r="U102" i="22"/>
  <c r="T102" i="22"/>
  <c r="S102" i="22"/>
  <c r="R102" i="22"/>
  <c r="Q102" i="22"/>
  <c r="P102" i="22"/>
  <c r="O102" i="22"/>
  <c r="N102" i="22"/>
  <c r="M102" i="22"/>
  <c r="L102" i="22"/>
  <c r="K102" i="22"/>
  <c r="J102" i="22"/>
  <c r="I102" i="22"/>
  <c r="H102" i="22"/>
  <c r="G102" i="22"/>
  <c r="F102" i="22"/>
  <c r="E102" i="22"/>
  <c r="D102" i="22"/>
  <c r="C102" i="22"/>
  <c r="B102" i="22"/>
  <c r="AZ101" i="22"/>
  <c r="AY101" i="22"/>
  <c r="AX101" i="22"/>
  <c r="AW101" i="22"/>
  <c r="AV101" i="22"/>
  <c r="AU101" i="22"/>
  <c r="AT101" i="22"/>
  <c r="AS101" i="22"/>
  <c r="AR101" i="22"/>
  <c r="AQ101" i="22"/>
  <c r="AP101" i="22"/>
  <c r="AO101" i="22"/>
  <c r="AN101" i="22"/>
  <c r="AM101" i="22"/>
  <c r="AL101" i="22"/>
  <c r="AK101" i="22"/>
  <c r="AJ101" i="22"/>
  <c r="AI101" i="22"/>
  <c r="AH101" i="22"/>
  <c r="AG101" i="22"/>
  <c r="AF101" i="22"/>
  <c r="AE101" i="22"/>
  <c r="AD101" i="22"/>
  <c r="AC101" i="22"/>
  <c r="AB101" i="22"/>
  <c r="AA101" i="22"/>
  <c r="Z101" i="22"/>
  <c r="Y101" i="22"/>
  <c r="X101" i="22"/>
  <c r="W101" i="22"/>
  <c r="V101" i="22"/>
  <c r="U101" i="22"/>
  <c r="T101" i="22"/>
  <c r="S101" i="22"/>
  <c r="R101" i="22"/>
  <c r="Q101" i="22"/>
  <c r="P101" i="22"/>
  <c r="O101" i="22"/>
  <c r="N101" i="22"/>
  <c r="M101" i="22"/>
  <c r="L101" i="22"/>
  <c r="K101" i="22"/>
  <c r="J101" i="22"/>
  <c r="I101" i="22"/>
  <c r="H101" i="22"/>
  <c r="G101" i="22"/>
  <c r="F101" i="22"/>
  <c r="E101" i="22"/>
  <c r="D101" i="22"/>
  <c r="C101" i="22"/>
  <c r="B101" i="22"/>
  <c r="BA101" i="22" s="1"/>
  <c r="BB101" i="22" s="1"/>
  <c r="BB100" i="22"/>
  <c r="BA100" i="22"/>
  <c r="AZ100" i="22"/>
  <c r="AY100" i="22"/>
  <c r="AX100" i="22"/>
  <c r="AW100" i="22"/>
  <c r="AV100" i="22"/>
  <c r="AU100" i="22"/>
  <c r="AT100" i="22"/>
  <c r="AS100" i="22"/>
  <c r="AR100" i="22"/>
  <c r="AQ100" i="22"/>
  <c r="AP100" i="22"/>
  <c r="AO100" i="22"/>
  <c r="AN100" i="22"/>
  <c r="AM100" i="22"/>
  <c r="AL100" i="22"/>
  <c r="AK100" i="22"/>
  <c r="AJ100" i="22"/>
  <c r="AI100" i="22"/>
  <c r="AH100" i="22"/>
  <c r="AG100" i="22"/>
  <c r="AF100" i="22"/>
  <c r="AE100" i="22"/>
  <c r="AD100" i="22"/>
  <c r="AC100" i="22"/>
  <c r="AB100" i="22"/>
  <c r="AA100" i="22"/>
  <c r="Z100" i="22"/>
  <c r="Y100" i="22"/>
  <c r="X100" i="22"/>
  <c r="W100" i="22"/>
  <c r="V100" i="22"/>
  <c r="U100" i="22"/>
  <c r="T100" i="22"/>
  <c r="S100" i="22"/>
  <c r="R100" i="22"/>
  <c r="Q100" i="22"/>
  <c r="P100" i="22"/>
  <c r="O100" i="22"/>
  <c r="N100" i="22"/>
  <c r="M100" i="22"/>
  <c r="L100" i="22"/>
  <c r="K100" i="22"/>
  <c r="J100" i="22"/>
  <c r="I100" i="22"/>
  <c r="H100" i="22"/>
  <c r="G100" i="22"/>
  <c r="F100" i="22"/>
  <c r="E100" i="22"/>
  <c r="D100" i="22"/>
  <c r="C100" i="22"/>
  <c r="B100" i="22"/>
  <c r="AZ99" i="22"/>
  <c r="AY99" i="22"/>
  <c r="AX99" i="22"/>
  <c r="AW99" i="22"/>
  <c r="AV99" i="22"/>
  <c r="AU99" i="22"/>
  <c r="AT99" i="22"/>
  <c r="AS99" i="22"/>
  <c r="AR99" i="22"/>
  <c r="AQ99" i="22"/>
  <c r="AP99" i="22"/>
  <c r="AO99" i="22"/>
  <c r="AN99" i="22"/>
  <c r="AM99" i="22"/>
  <c r="AL99" i="22"/>
  <c r="AK99" i="22"/>
  <c r="AJ99" i="22"/>
  <c r="AI99" i="22"/>
  <c r="AH99" i="22"/>
  <c r="AG99" i="22"/>
  <c r="AF99" i="22"/>
  <c r="AE99" i="22"/>
  <c r="AD99" i="22"/>
  <c r="AC99" i="22"/>
  <c r="AB99" i="22"/>
  <c r="AA99" i="22"/>
  <c r="Z99" i="22"/>
  <c r="Y99" i="22"/>
  <c r="X99" i="22"/>
  <c r="W99" i="22"/>
  <c r="V99" i="22"/>
  <c r="U99" i="22"/>
  <c r="T99" i="22"/>
  <c r="S99" i="22"/>
  <c r="R99" i="22"/>
  <c r="Q99" i="22"/>
  <c r="P99" i="22"/>
  <c r="O99" i="22"/>
  <c r="N99" i="22"/>
  <c r="M99" i="22"/>
  <c r="L99" i="22"/>
  <c r="K99" i="22"/>
  <c r="J99" i="22"/>
  <c r="I99" i="22"/>
  <c r="H99" i="22"/>
  <c r="G99" i="22"/>
  <c r="F99" i="22"/>
  <c r="E99" i="22"/>
  <c r="D99" i="22"/>
  <c r="C99" i="22"/>
  <c r="B99" i="22"/>
  <c r="BA99" i="22" s="1"/>
  <c r="BB99" i="22" s="1"/>
  <c r="BA98" i="22"/>
  <c r="BB98" i="22" s="1"/>
  <c r="AZ98" i="22"/>
  <c r="AY98" i="22"/>
  <c r="AX98" i="22"/>
  <c r="AW98" i="22"/>
  <c r="AV98" i="22"/>
  <c r="AU98" i="22"/>
  <c r="AT98" i="22"/>
  <c r="AS98" i="22"/>
  <c r="AR98" i="22"/>
  <c r="AQ98" i="22"/>
  <c r="AP98" i="22"/>
  <c r="AO98" i="22"/>
  <c r="AN98" i="22"/>
  <c r="AM98" i="22"/>
  <c r="AL98" i="22"/>
  <c r="AK98" i="22"/>
  <c r="AJ98" i="22"/>
  <c r="AI98" i="22"/>
  <c r="AH98" i="22"/>
  <c r="AG98" i="22"/>
  <c r="AF98" i="22"/>
  <c r="AE98" i="22"/>
  <c r="AD98" i="22"/>
  <c r="AC98" i="22"/>
  <c r="AB98" i="22"/>
  <c r="AA98" i="22"/>
  <c r="Z98" i="22"/>
  <c r="Y98" i="22"/>
  <c r="X98" i="22"/>
  <c r="W98" i="22"/>
  <c r="V98" i="22"/>
  <c r="U98" i="22"/>
  <c r="T98" i="22"/>
  <c r="S98" i="22"/>
  <c r="R98" i="22"/>
  <c r="Q98" i="22"/>
  <c r="P98" i="22"/>
  <c r="O98" i="22"/>
  <c r="N98" i="22"/>
  <c r="M98" i="22"/>
  <c r="L98" i="22"/>
  <c r="K98" i="22"/>
  <c r="J98" i="22"/>
  <c r="I98" i="22"/>
  <c r="H98" i="22"/>
  <c r="G98" i="22"/>
  <c r="F98" i="22"/>
  <c r="E98" i="22"/>
  <c r="D98" i="22"/>
  <c r="C98" i="22"/>
  <c r="B98" i="22"/>
  <c r="BB97" i="22"/>
  <c r="BA97" i="22"/>
  <c r="AZ97" i="22"/>
  <c r="AY97" i="22"/>
  <c r="AX97" i="22"/>
  <c r="AW97" i="22"/>
  <c r="AV97" i="22"/>
  <c r="AU97" i="22"/>
  <c r="AT97" i="22"/>
  <c r="AS97" i="22"/>
  <c r="AR97" i="22"/>
  <c r="AQ97" i="22"/>
  <c r="AP97" i="22"/>
  <c r="AO97" i="22"/>
  <c r="AN97" i="22"/>
  <c r="AM97" i="22"/>
  <c r="AL97" i="22"/>
  <c r="AK97" i="22"/>
  <c r="AJ97" i="22"/>
  <c r="AI97" i="22"/>
  <c r="AH97" i="22"/>
  <c r="AG97" i="22"/>
  <c r="AF97" i="22"/>
  <c r="AE97" i="22"/>
  <c r="AD97" i="22"/>
  <c r="AC97" i="22"/>
  <c r="AB97" i="22"/>
  <c r="AA97" i="22"/>
  <c r="Z97" i="22"/>
  <c r="Y97" i="22"/>
  <c r="X97" i="22"/>
  <c r="W97" i="22"/>
  <c r="V97" i="22"/>
  <c r="U97" i="22"/>
  <c r="T97" i="22"/>
  <c r="S97" i="22"/>
  <c r="R97" i="22"/>
  <c r="Q97" i="22"/>
  <c r="P97" i="22"/>
  <c r="O97" i="22"/>
  <c r="N97" i="22"/>
  <c r="M97" i="22"/>
  <c r="L97" i="22"/>
  <c r="K97" i="22"/>
  <c r="J97" i="22"/>
  <c r="I97" i="22"/>
  <c r="H97" i="22"/>
  <c r="G97" i="22"/>
  <c r="F97" i="22"/>
  <c r="E97" i="22"/>
  <c r="D97" i="22"/>
  <c r="C97" i="22"/>
  <c r="B97" i="22"/>
  <c r="AZ96" i="22"/>
  <c r="AY96" i="22"/>
  <c r="AX96" i="22"/>
  <c r="AW96" i="22"/>
  <c r="AV96" i="22"/>
  <c r="AU96" i="22"/>
  <c r="AT96" i="22"/>
  <c r="AS96" i="22"/>
  <c r="AR96" i="22"/>
  <c r="AQ96" i="22"/>
  <c r="AP96" i="22"/>
  <c r="AO96" i="22"/>
  <c r="AN96" i="22"/>
  <c r="AM96" i="22"/>
  <c r="AL96" i="22"/>
  <c r="AK96" i="22"/>
  <c r="AJ96" i="22"/>
  <c r="AI96" i="22"/>
  <c r="AH96" i="22"/>
  <c r="AG96" i="22"/>
  <c r="AF96" i="22"/>
  <c r="AE96" i="22"/>
  <c r="AD96" i="22"/>
  <c r="AC96" i="22"/>
  <c r="AB96" i="22"/>
  <c r="AA96" i="22"/>
  <c r="Z96" i="22"/>
  <c r="Y96" i="22"/>
  <c r="X96" i="22"/>
  <c r="W96" i="22"/>
  <c r="V96" i="22"/>
  <c r="U96" i="22"/>
  <c r="T96" i="22"/>
  <c r="S96" i="22"/>
  <c r="R96" i="22"/>
  <c r="Q96" i="22"/>
  <c r="P96" i="22"/>
  <c r="O96" i="22"/>
  <c r="N96" i="22"/>
  <c r="M96" i="22"/>
  <c r="L96" i="22"/>
  <c r="K96" i="22"/>
  <c r="J96" i="22"/>
  <c r="I96" i="22"/>
  <c r="H96" i="22"/>
  <c r="G96" i="22"/>
  <c r="F96" i="22"/>
  <c r="E96" i="22"/>
  <c r="D96" i="22"/>
  <c r="C96" i="22"/>
  <c r="B96" i="22"/>
  <c r="BA96" i="22" s="1"/>
  <c r="BB96" i="22" s="1"/>
  <c r="BB95" i="22"/>
  <c r="BA95" i="22"/>
  <c r="AZ95" i="22"/>
  <c r="AY95" i="22"/>
  <c r="AX95" i="22"/>
  <c r="AW95" i="22"/>
  <c r="AV95" i="22"/>
  <c r="AU95" i="22"/>
  <c r="AT95" i="22"/>
  <c r="AS95" i="22"/>
  <c r="AR95" i="22"/>
  <c r="AQ95" i="22"/>
  <c r="AP95" i="22"/>
  <c r="AO95" i="22"/>
  <c r="AN95" i="22"/>
  <c r="AM95" i="22"/>
  <c r="AL95" i="22"/>
  <c r="AK95" i="22"/>
  <c r="AJ95" i="22"/>
  <c r="AI95" i="22"/>
  <c r="AH95" i="22"/>
  <c r="AG95" i="22"/>
  <c r="AF95" i="22"/>
  <c r="AE95" i="22"/>
  <c r="AD95" i="22"/>
  <c r="AC95" i="22"/>
  <c r="AB95" i="22"/>
  <c r="AA95" i="22"/>
  <c r="Z95" i="22"/>
  <c r="Y95" i="22"/>
  <c r="X95" i="22"/>
  <c r="W95" i="22"/>
  <c r="V95" i="22"/>
  <c r="U95" i="22"/>
  <c r="T95" i="22"/>
  <c r="S95" i="22"/>
  <c r="R95" i="22"/>
  <c r="Q95" i="22"/>
  <c r="P95" i="22"/>
  <c r="O95" i="22"/>
  <c r="N95" i="22"/>
  <c r="M95" i="22"/>
  <c r="L95" i="22"/>
  <c r="K95" i="22"/>
  <c r="J95" i="22"/>
  <c r="I95" i="22"/>
  <c r="H95" i="22"/>
  <c r="G95" i="22"/>
  <c r="F95" i="22"/>
  <c r="E95" i="22"/>
  <c r="D95" i="22"/>
  <c r="C95" i="22"/>
  <c r="B95" i="22"/>
  <c r="BA94" i="22"/>
  <c r="BB94" i="22" s="1"/>
  <c r="AZ94" i="22"/>
  <c r="AY94" i="22"/>
  <c r="AX94" i="22"/>
  <c r="AW94" i="22"/>
  <c r="AV94" i="22"/>
  <c r="AU94" i="22"/>
  <c r="AT94" i="22"/>
  <c r="AS94" i="22"/>
  <c r="AR94" i="22"/>
  <c r="AQ94" i="22"/>
  <c r="AP94" i="22"/>
  <c r="AO94" i="22"/>
  <c r="AN94" i="22"/>
  <c r="AM94" i="22"/>
  <c r="AL94" i="22"/>
  <c r="AK94" i="22"/>
  <c r="AJ94" i="22"/>
  <c r="AI94" i="22"/>
  <c r="AH94" i="22"/>
  <c r="AG94" i="22"/>
  <c r="AF94" i="22"/>
  <c r="AE94" i="22"/>
  <c r="AD94" i="22"/>
  <c r="AC94" i="22"/>
  <c r="AB94" i="22"/>
  <c r="AA94" i="22"/>
  <c r="Z94" i="22"/>
  <c r="Y94" i="22"/>
  <c r="X94" i="22"/>
  <c r="W94" i="22"/>
  <c r="V94" i="22"/>
  <c r="U94" i="22"/>
  <c r="T94" i="22"/>
  <c r="S94" i="22"/>
  <c r="R94" i="22"/>
  <c r="Q94" i="22"/>
  <c r="P94" i="22"/>
  <c r="O94" i="22"/>
  <c r="N94" i="22"/>
  <c r="M94" i="22"/>
  <c r="L94" i="22"/>
  <c r="K94" i="22"/>
  <c r="J94" i="22"/>
  <c r="I94" i="22"/>
  <c r="H94" i="22"/>
  <c r="G94" i="22"/>
  <c r="F94" i="22"/>
  <c r="E94" i="22"/>
  <c r="D94" i="22"/>
  <c r="C94" i="22"/>
  <c r="B94" i="22"/>
  <c r="AZ93" i="22"/>
  <c r="AY93" i="22"/>
  <c r="AX93" i="22"/>
  <c r="AW93" i="22"/>
  <c r="AV93" i="22"/>
  <c r="AU93" i="22"/>
  <c r="AT93" i="22"/>
  <c r="AS93" i="22"/>
  <c r="AR93" i="22"/>
  <c r="AQ93" i="22"/>
  <c r="AP93" i="22"/>
  <c r="AO93" i="22"/>
  <c r="AN93" i="22"/>
  <c r="AM93" i="22"/>
  <c r="AL93" i="22"/>
  <c r="AK93" i="22"/>
  <c r="AJ93" i="22"/>
  <c r="AI93" i="22"/>
  <c r="AH93" i="22"/>
  <c r="AG93" i="22"/>
  <c r="AF93" i="22"/>
  <c r="AE93" i="22"/>
  <c r="AD93" i="22"/>
  <c r="AC93" i="22"/>
  <c r="AB93" i="22"/>
  <c r="AA93" i="22"/>
  <c r="Z93" i="22"/>
  <c r="Y93" i="22"/>
  <c r="X93" i="22"/>
  <c r="W93" i="22"/>
  <c r="V93" i="22"/>
  <c r="U93" i="22"/>
  <c r="T93" i="22"/>
  <c r="S93" i="22"/>
  <c r="R93" i="22"/>
  <c r="Q93" i="22"/>
  <c r="P93" i="22"/>
  <c r="O93" i="22"/>
  <c r="N93" i="22"/>
  <c r="M93" i="22"/>
  <c r="L93" i="22"/>
  <c r="K93" i="22"/>
  <c r="J93" i="22"/>
  <c r="I93" i="22"/>
  <c r="H93" i="22"/>
  <c r="G93" i="22"/>
  <c r="F93" i="22"/>
  <c r="E93" i="22"/>
  <c r="D93" i="22"/>
  <c r="C93" i="22"/>
  <c r="B93" i="22"/>
  <c r="BA93" i="22" s="1"/>
  <c r="BB93" i="22" s="1"/>
  <c r="BB92" i="22"/>
  <c r="BA92" i="22"/>
  <c r="AZ92" i="22"/>
  <c r="AY92" i="22"/>
  <c r="AX92" i="22"/>
  <c r="AW92" i="22"/>
  <c r="AV92" i="22"/>
  <c r="AU92" i="22"/>
  <c r="AT92" i="22"/>
  <c r="AS92" i="22"/>
  <c r="AR92" i="22"/>
  <c r="AQ92" i="22"/>
  <c r="AP92" i="22"/>
  <c r="AO92" i="22"/>
  <c r="AN92" i="22"/>
  <c r="AM92" i="22"/>
  <c r="AL92" i="22"/>
  <c r="AK92" i="22"/>
  <c r="AJ92" i="22"/>
  <c r="AI92" i="22"/>
  <c r="AH92" i="22"/>
  <c r="AG92" i="22"/>
  <c r="AF92" i="22"/>
  <c r="AE92" i="22"/>
  <c r="AD92" i="22"/>
  <c r="AC92" i="22"/>
  <c r="AB92" i="22"/>
  <c r="AA92" i="22"/>
  <c r="Z92" i="22"/>
  <c r="Y92" i="22"/>
  <c r="X92" i="22"/>
  <c r="W92" i="22"/>
  <c r="V92" i="22"/>
  <c r="U92" i="22"/>
  <c r="T92" i="22"/>
  <c r="S92" i="22"/>
  <c r="R92" i="22"/>
  <c r="Q92" i="22"/>
  <c r="P92" i="22"/>
  <c r="O92" i="22"/>
  <c r="N92" i="22"/>
  <c r="M92" i="22"/>
  <c r="L92" i="22"/>
  <c r="K92" i="22"/>
  <c r="J92" i="22"/>
  <c r="I92" i="22"/>
  <c r="H92" i="22"/>
  <c r="G92" i="22"/>
  <c r="F92" i="22"/>
  <c r="E92" i="22"/>
  <c r="D92" i="22"/>
  <c r="C92" i="22"/>
  <c r="B92" i="22"/>
  <c r="AZ91" i="22"/>
  <c r="AY91" i="22"/>
  <c r="AX91" i="22"/>
  <c r="AW91" i="22"/>
  <c r="AV91" i="22"/>
  <c r="AU91" i="22"/>
  <c r="AT91" i="22"/>
  <c r="AS91" i="22"/>
  <c r="AR91" i="22"/>
  <c r="AQ91" i="22"/>
  <c r="AP91" i="22"/>
  <c r="AO91" i="22"/>
  <c r="AN91" i="22"/>
  <c r="AM91" i="22"/>
  <c r="AL91" i="22"/>
  <c r="AK91" i="22"/>
  <c r="AJ91" i="22"/>
  <c r="AI91" i="22"/>
  <c r="AH91" i="22"/>
  <c r="AG91" i="22"/>
  <c r="AF91" i="22"/>
  <c r="AE91" i="22"/>
  <c r="AD91" i="22"/>
  <c r="AC91" i="22"/>
  <c r="AB91" i="22"/>
  <c r="AA91" i="22"/>
  <c r="Z91" i="22"/>
  <c r="Y91" i="22"/>
  <c r="X91" i="22"/>
  <c r="W91" i="22"/>
  <c r="V91" i="22"/>
  <c r="U91" i="22"/>
  <c r="T91" i="22"/>
  <c r="S91" i="22"/>
  <c r="R91" i="22"/>
  <c r="Q91" i="22"/>
  <c r="P91" i="22"/>
  <c r="O91" i="22"/>
  <c r="N91" i="22"/>
  <c r="M91" i="22"/>
  <c r="L91" i="22"/>
  <c r="K91" i="22"/>
  <c r="J91" i="22"/>
  <c r="I91" i="22"/>
  <c r="H91" i="22"/>
  <c r="G91" i="22"/>
  <c r="F91" i="22"/>
  <c r="E91" i="22"/>
  <c r="D91" i="22"/>
  <c r="C91" i="22"/>
  <c r="B91" i="22"/>
  <c r="BA91" i="22" s="1"/>
  <c r="BB91" i="22" s="1"/>
  <c r="BA90" i="22"/>
  <c r="BB90" i="22" s="1"/>
  <c r="AZ90" i="22"/>
  <c r="AY90" i="22"/>
  <c r="AX90" i="22"/>
  <c r="AW90" i="22"/>
  <c r="AV90" i="22"/>
  <c r="AU90" i="22"/>
  <c r="AT90" i="22"/>
  <c r="AS90" i="22"/>
  <c r="AR90" i="22"/>
  <c r="AQ90" i="22"/>
  <c r="AP90" i="22"/>
  <c r="AO90" i="22"/>
  <c r="AN90" i="22"/>
  <c r="AM90" i="22"/>
  <c r="AL90" i="22"/>
  <c r="AK90" i="22"/>
  <c r="AJ90" i="22"/>
  <c r="AI90" i="22"/>
  <c r="AH90" i="22"/>
  <c r="AG90" i="22"/>
  <c r="AF90" i="22"/>
  <c r="AE90" i="22"/>
  <c r="AD90" i="22"/>
  <c r="AC90" i="22"/>
  <c r="AB90" i="22"/>
  <c r="AA90" i="22"/>
  <c r="Z90" i="22"/>
  <c r="Y90" i="22"/>
  <c r="X90" i="22"/>
  <c r="W90" i="22"/>
  <c r="V90" i="22"/>
  <c r="U90" i="22"/>
  <c r="T90" i="22"/>
  <c r="S90" i="22"/>
  <c r="R90" i="22"/>
  <c r="Q90" i="22"/>
  <c r="P90" i="22"/>
  <c r="O90" i="22"/>
  <c r="N90" i="22"/>
  <c r="M90" i="22"/>
  <c r="L90" i="22"/>
  <c r="K90" i="22"/>
  <c r="J90" i="22"/>
  <c r="I90" i="22"/>
  <c r="H90" i="22"/>
  <c r="G90" i="22"/>
  <c r="F90" i="22"/>
  <c r="E90" i="22"/>
  <c r="D90" i="22"/>
  <c r="C90" i="22"/>
  <c r="B90" i="22"/>
  <c r="BB89" i="22"/>
  <c r="BA89" i="22"/>
  <c r="AZ89" i="22"/>
  <c r="AY89" i="22"/>
  <c r="AX89" i="22"/>
  <c r="AW89" i="22"/>
  <c r="AV89" i="22"/>
  <c r="AU89" i="22"/>
  <c r="AT89" i="22"/>
  <c r="AS89" i="22"/>
  <c r="AR89" i="22"/>
  <c r="AQ89" i="22"/>
  <c r="AP89" i="22"/>
  <c r="AO89" i="22"/>
  <c r="AN89" i="22"/>
  <c r="AM89" i="22"/>
  <c r="AL89" i="22"/>
  <c r="AK89" i="22"/>
  <c r="AJ89" i="22"/>
  <c r="AI89" i="22"/>
  <c r="AH89" i="22"/>
  <c r="AG89" i="22"/>
  <c r="AF89" i="22"/>
  <c r="AE89" i="22"/>
  <c r="AD89" i="22"/>
  <c r="AC89" i="22"/>
  <c r="AB89" i="22"/>
  <c r="AA89" i="22"/>
  <c r="Z89" i="22"/>
  <c r="Y89" i="22"/>
  <c r="X89" i="22"/>
  <c r="W89" i="22"/>
  <c r="V89" i="22"/>
  <c r="U89" i="22"/>
  <c r="T89" i="22"/>
  <c r="S89" i="22"/>
  <c r="R89" i="22"/>
  <c r="Q89" i="22"/>
  <c r="P89" i="22"/>
  <c r="O89" i="22"/>
  <c r="N89" i="22"/>
  <c r="M89" i="22"/>
  <c r="L89" i="22"/>
  <c r="K89" i="22"/>
  <c r="J89" i="22"/>
  <c r="I89" i="22"/>
  <c r="H89" i="22"/>
  <c r="G89" i="22"/>
  <c r="F89" i="22"/>
  <c r="E89" i="22"/>
  <c r="D89" i="22"/>
  <c r="C89" i="22"/>
  <c r="B89" i="22"/>
  <c r="AZ88" i="22"/>
  <c r="AY88" i="22"/>
  <c r="AX88" i="22"/>
  <c r="AW88" i="22"/>
  <c r="AV88" i="22"/>
  <c r="AU88" i="22"/>
  <c r="AT88" i="22"/>
  <c r="AS88" i="22"/>
  <c r="AR88" i="22"/>
  <c r="AQ88" i="22"/>
  <c r="AP88" i="22"/>
  <c r="AO88" i="22"/>
  <c r="AN88" i="22"/>
  <c r="AM88" i="22"/>
  <c r="AL88" i="22"/>
  <c r="AK88" i="22"/>
  <c r="AJ88" i="22"/>
  <c r="AI88" i="22"/>
  <c r="AH88" i="22"/>
  <c r="AG88" i="22"/>
  <c r="AF88" i="22"/>
  <c r="AE88" i="22"/>
  <c r="AD88" i="22"/>
  <c r="AC88" i="22"/>
  <c r="AB88" i="22"/>
  <c r="AA88" i="22"/>
  <c r="Z88" i="22"/>
  <c r="Y88" i="22"/>
  <c r="X88" i="22"/>
  <c r="W88" i="22"/>
  <c r="V88" i="22"/>
  <c r="U88" i="22"/>
  <c r="T88" i="22"/>
  <c r="S88" i="22"/>
  <c r="R88" i="22"/>
  <c r="Q88" i="22"/>
  <c r="P88" i="22"/>
  <c r="O88" i="22"/>
  <c r="N88" i="22"/>
  <c r="M88" i="22"/>
  <c r="L88" i="22"/>
  <c r="K88" i="22"/>
  <c r="J88" i="22"/>
  <c r="I88" i="22"/>
  <c r="H88" i="22"/>
  <c r="G88" i="22"/>
  <c r="F88" i="22"/>
  <c r="E88" i="22"/>
  <c r="D88" i="22"/>
  <c r="C88" i="22"/>
  <c r="B88" i="22"/>
  <c r="BA88" i="22" s="1"/>
  <c r="BB88" i="22" s="1"/>
  <c r="BB87" i="22"/>
  <c r="BA87" i="22"/>
  <c r="AZ87" i="22"/>
  <c r="AY87" i="22"/>
  <c r="AX87" i="22"/>
  <c r="AW87" i="22"/>
  <c r="AV87" i="22"/>
  <c r="AU87" i="22"/>
  <c r="AT87" i="22"/>
  <c r="AS87" i="22"/>
  <c r="AR87" i="22"/>
  <c r="AQ87" i="22"/>
  <c r="AP87" i="22"/>
  <c r="AO87" i="22"/>
  <c r="AN87" i="22"/>
  <c r="AM87" i="22"/>
  <c r="AL87" i="22"/>
  <c r="AK87" i="22"/>
  <c r="AJ87" i="22"/>
  <c r="AI87" i="22"/>
  <c r="AH87" i="22"/>
  <c r="AG87" i="22"/>
  <c r="AF87" i="22"/>
  <c r="AE87" i="22"/>
  <c r="AD87" i="22"/>
  <c r="AC87" i="22"/>
  <c r="AB87" i="22"/>
  <c r="AA87" i="22"/>
  <c r="Z87" i="22"/>
  <c r="Y87" i="22"/>
  <c r="X87" i="22"/>
  <c r="W87" i="22"/>
  <c r="V87" i="22"/>
  <c r="U87" i="22"/>
  <c r="T87" i="22"/>
  <c r="S87" i="22"/>
  <c r="R87" i="22"/>
  <c r="Q87" i="22"/>
  <c r="P87" i="22"/>
  <c r="O87" i="22"/>
  <c r="N87" i="22"/>
  <c r="M87" i="22"/>
  <c r="L87" i="22"/>
  <c r="K87" i="22"/>
  <c r="J87" i="22"/>
  <c r="I87" i="22"/>
  <c r="H87" i="22"/>
  <c r="G87" i="22"/>
  <c r="F87" i="22"/>
  <c r="E87" i="22"/>
  <c r="D87" i="22"/>
  <c r="C87" i="22"/>
  <c r="B87" i="22"/>
  <c r="BA86" i="22"/>
  <c r="BB86" i="22" s="1"/>
  <c r="AZ86" i="22"/>
  <c r="AY86" i="22"/>
  <c r="AX86" i="22"/>
  <c r="AW86" i="22"/>
  <c r="AV86" i="22"/>
  <c r="AU86" i="22"/>
  <c r="AT86" i="22"/>
  <c r="AS86" i="22"/>
  <c r="AR86" i="22"/>
  <c r="AQ86" i="22"/>
  <c r="AP86" i="22"/>
  <c r="AO86" i="22"/>
  <c r="AN86" i="22"/>
  <c r="AM86" i="22"/>
  <c r="AL86" i="22"/>
  <c r="AK86" i="22"/>
  <c r="AJ86" i="22"/>
  <c r="AI86" i="22"/>
  <c r="AH86" i="22"/>
  <c r="AG86" i="22"/>
  <c r="AF86" i="22"/>
  <c r="AE86" i="22"/>
  <c r="AD86" i="22"/>
  <c r="AC86" i="22"/>
  <c r="AB86" i="22"/>
  <c r="AA86" i="22"/>
  <c r="Z86" i="22"/>
  <c r="Y86" i="22"/>
  <c r="X86" i="22"/>
  <c r="W86" i="22"/>
  <c r="V86" i="22"/>
  <c r="U86" i="22"/>
  <c r="T86" i="22"/>
  <c r="S86" i="22"/>
  <c r="R86" i="22"/>
  <c r="Q86" i="22"/>
  <c r="P86" i="22"/>
  <c r="O86" i="22"/>
  <c r="N86" i="22"/>
  <c r="M86" i="22"/>
  <c r="L86" i="22"/>
  <c r="K86" i="22"/>
  <c r="J86" i="22"/>
  <c r="I86" i="22"/>
  <c r="H86" i="22"/>
  <c r="G86" i="22"/>
  <c r="F86" i="22"/>
  <c r="E86" i="22"/>
  <c r="D86" i="22"/>
  <c r="C86" i="22"/>
  <c r="B86" i="22"/>
  <c r="AZ85" i="22"/>
  <c r="AY85" i="22"/>
  <c r="AX85" i="22"/>
  <c r="AW85" i="22"/>
  <c r="AV85" i="22"/>
  <c r="AU85" i="22"/>
  <c r="AT85" i="22"/>
  <c r="AS85" i="22"/>
  <c r="AR85" i="22"/>
  <c r="AQ85" i="22"/>
  <c r="AP85" i="22"/>
  <c r="AO85" i="22"/>
  <c r="AN85" i="22"/>
  <c r="AM85" i="22"/>
  <c r="AL85" i="22"/>
  <c r="AK85" i="22"/>
  <c r="AJ85" i="22"/>
  <c r="AI85" i="22"/>
  <c r="AH85" i="22"/>
  <c r="AG85" i="22"/>
  <c r="AF85" i="22"/>
  <c r="AE85" i="22"/>
  <c r="AD85" i="22"/>
  <c r="AC85" i="22"/>
  <c r="AB85" i="22"/>
  <c r="AA85" i="22"/>
  <c r="Z85" i="22"/>
  <c r="Y85" i="22"/>
  <c r="X85" i="22"/>
  <c r="W85" i="22"/>
  <c r="V85" i="22"/>
  <c r="U85" i="22"/>
  <c r="T85" i="22"/>
  <c r="S85" i="22"/>
  <c r="R85" i="22"/>
  <c r="Q85" i="22"/>
  <c r="P85" i="22"/>
  <c r="O85" i="22"/>
  <c r="N85" i="22"/>
  <c r="M85" i="22"/>
  <c r="L85" i="22"/>
  <c r="K85" i="22"/>
  <c r="J85" i="22"/>
  <c r="I85" i="22"/>
  <c r="H85" i="22"/>
  <c r="G85" i="22"/>
  <c r="F85" i="22"/>
  <c r="E85" i="22"/>
  <c r="D85" i="22"/>
  <c r="C85" i="22"/>
  <c r="B85" i="22"/>
  <c r="BA85" i="22" s="1"/>
  <c r="BB85" i="22" s="1"/>
  <c r="BB84" i="22"/>
  <c r="BA84" i="22"/>
  <c r="AZ84" i="22"/>
  <c r="AY84" i="22"/>
  <c r="AX84" i="22"/>
  <c r="AW84" i="22"/>
  <c r="AV84" i="22"/>
  <c r="AU84" i="22"/>
  <c r="AT84" i="22"/>
  <c r="AS84" i="22"/>
  <c r="AR84" i="22"/>
  <c r="AQ84" i="22"/>
  <c r="AP84" i="22"/>
  <c r="AO84" i="22"/>
  <c r="AN84" i="22"/>
  <c r="AM84" i="22"/>
  <c r="AL84" i="22"/>
  <c r="AK84" i="22"/>
  <c r="AJ84" i="22"/>
  <c r="AI84" i="22"/>
  <c r="AH84" i="22"/>
  <c r="AG84" i="22"/>
  <c r="AF84" i="22"/>
  <c r="AE84" i="22"/>
  <c r="AD84" i="22"/>
  <c r="AC84" i="22"/>
  <c r="AB84" i="22"/>
  <c r="AA84" i="22"/>
  <c r="Z84" i="22"/>
  <c r="Y84" i="22"/>
  <c r="X84" i="22"/>
  <c r="W84" i="22"/>
  <c r="V84" i="22"/>
  <c r="U84" i="22"/>
  <c r="T84" i="22"/>
  <c r="S84" i="22"/>
  <c r="R84" i="22"/>
  <c r="Q84" i="22"/>
  <c r="P84" i="22"/>
  <c r="O84" i="22"/>
  <c r="N84" i="22"/>
  <c r="M84" i="22"/>
  <c r="L84" i="22"/>
  <c r="K84" i="22"/>
  <c r="J84" i="22"/>
  <c r="I84" i="22"/>
  <c r="H84" i="22"/>
  <c r="G84" i="22"/>
  <c r="F84" i="22"/>
  <c r="E84" i="22"/>
  <c r="D84" i="22"/>
  <c r="C84" i="22"/>
  <c r="B84" i="22"/>
  <c r="AZ83" i="22"/>
  <c r="AY83" i="22"/>
  <c r="AX83" i="22"/>
  <c r="AW83" i="22"/>
  <c r="AV83" i="22"/>
  <c r="AU83" i="22"/>
  <c r="AT83" i="22"/>
  <c r="AS83" i="22"/>
  <c r="AR83" i="22"/>
  <c r="AQ83" i="22"/>
  <c r="AP83" i="22"/>
  <c r="AO83" i="22"/>
  <c r="AN83" i="22"/>
  <c r="AM83" i="22"/>
  <c r="AL83" i="22"/>
  <c r="AK83" i="22"/>
  <c r="AJ83" i="22"/>
  <c r="AI83" i="22"/>
  <c r="AH83" i="22"/>
  <c r="AG83" i="22"/>
  <c r="AF83" i="22"/>
  <c r="AE83" i="22"/>
  <c r="AD83" i="22"/>
  <c r="AC83" i="22"/>
  <c r="AB83" i="22"/>
  <c r="AA83" i="22"/>
  <c r="Z83" i="22"/>
  <c r="Y83" i="22"/>
  <c r="X83" i="22"/>
  <c r="W83" i="22"/>
  <c r="V83" i="22"/>
  <c r="U83" i="22"/>
  <c r="T83" i="22"/>
  <c r="S83" i="22"/>
  <c r="R83" i="22"/>
  <c r="Q83" i="22"/>
  <c r="P83" i="22"/>
  <c r="O83" i="22"/>
  <c r="N83" i="22"/>
  <c r="M83" i="22"/>
  <c r="L83" i="22"/>
  <c r="K83" i="22"/>
  <c r="J83" i="22"/>
  <c r="I83" i="22"/>
  <c r="H83" i="22"/>
  <c r="G83" i="22"/>
  <c r="F83" i="22"/>
  <c r="E83" i="22"/>
  <c r="D83" i="22"/>
  <c r="C83" i="22"/>
  <c r="B83" i="22"/>
  <c r="BA83" i="22" s="1"/>
  <c r="BB83" i="22" s="1"/>
  <c r="BA82" i="22"/>
  <c r="BB82" i="22" s="1"/>
  <c r="AZ82" i="22"/>
  <c r="AY82" i="22"/>
  <c r="AX82" i="22"/>
  <c r="AW82" i="22"/>
  <c r="AV82" i="22"/>
  <c r="AU82" i="22"/>
  <c r="AT82" i="22"/>
  <c r="AS82" i="22"/>
  <c r="AR82" i="22"/>
  <c r="AQ82" i="22"/>
  <c r="AP82" i="22"/>
  <c r="AO82" i="22"/>
  <c r="AN82" i="22"/>
  <c r="AM82" i="22"/>
  <c r="AL82" i="22"/>
  <c r="AK82" i="22"/>
  <c r="AJ82" i="22"/>
  <c r="AI82" i="22"/>
  <c r="AH82" i="22"/>
  <c r="AG82" i="22"/>
  <c r="AF82" i="22"/>
  <c r="AE82" i="22"/>
  <c r="AD82" i="22"/>
  <c r="AC82" i="22"/>
  <c r="AB82" i="22"/>
  <c r="AA82" i="22"/>
  <c r="Z82" i="22"/>
  <c r="Y82" i="22"/>
  <c r="X82" i="22"/>
  <c r="W82" i="22"/>
  <c r="V82" i="22"/>
  <c r="U82" i="22"/>
  <c r="T82" i="22"/>
  <c r="S82" i="22"/>
  <c r="R82" i="22"/>
  <c r="Q82" i="22"/>
  <c r="P82" i="22"/>
  <c r="O82" i="22"/>
  <c r="N82" i="22"/>
  <c r="M82" i="22"/>
  <c r="L82" i="22"/>
  <c r="K82" i="22"/>
  <c r="J82" i="22"/>
  <c r="I82" i="22"/>
  <c r="H82" i="22"/>
  <c r="G82" i="22"/>
  <c r="F82" i="22"/>
  <c r="E82" i="22"/>
  <c r="D82" i="22"/>
  <c r="C82" i="22"/>
  <c r="B82" i="22"/>
  <c r="BB81" i="22"/>
  <c r="BA81" i="22"/>
  <c r="AZ81" i="22"/>
  <c r="AY81" i="22"/>
  <c r="AX81" i="22"/>
  <c r="AW81" i="22"/>
  <c r="AV81" i="22"/>
  <c r="AU81" i="22"/>
  <c r="AT81" i="22"/>
  <c r="AS81" i="22"/>
  <c r="AR81" i="22"/>
  <c r="AQ81" i="22"/>
  <c r="AP81" i="22"/>
  <c r="AO81" i="22"/>
  <c r="AN81" i="22"/>
  <c r="AM81" i="22"/>
  <c r="AL81" i="22"/>
  <c r="AK81" i="22"/>
  <c r="AJ81" i="22"/>
  <c r="AI81" i="22"/>
  <c r="AH81" i="22"/>
  <c r="AG81" i="22"/>
  <c r="AF81" i="22"/>
  <c r="AE81" i="22"/>
  <c r="AD81" i="22"/>
  <c r="AC81" i="22"/>
  <c r="AB81" i="22"/>
  <c r="AA81" i="22"/>
  <c r="Z81" i="22"/>
  <c r="Y81" i="22"/>
  <c r="X81" i="22"/>
  <c r="W81" i="22"/>
  <c r="V81" i="22"/>
  <c r="U81" i="22"/>
  <c r="T81" i="22"/>
  <c r="S81" i="22"/>
  <c r="R81" i="22"/>
  <c r="Q81" i="22"/>
  <c r="P81" i="22"/>
  <c r="O81" i="22"/>
  <c r="N81" i="22"/>
  <c r="M81" i="22"/>
  <c r="L81" i="22"/>
  <c r="K81" i="22"/>
  <c r="J81" i="22"/>
  <c r="I81" i="22"/>
  <c r="H81" i="22"/>
  <c r="G81" i="22"/>
  <c r="F81" i="22"/>
  <c r="E81" i="22"/>
  <c r="D81" i="22"/>
  <c r="C81" i="22"/>
  <c r="B81" i="22"/>
  <c r="AZ80" i="22"/>
  <c r="AY80" i="22"/>
  <c r="AX80" i="22"/>
  <c r="AW80" i="22"/>
  <c r="AV80" i="22"/>
  <c r="AU80" i="22"/>
  <c r="AT80" i="22"/>
  <c r="AS80" i="22"/>
  <c r="AR80" i="22"/>
  <c r="AQ80" i="22"/>
  <c r="AP80" i="22"/>
  <c r="AO80" i="22"/>
  <c r="AN80" i="22"/>
  <c r="AM80" i="22"/>
  <c r="AL80" i="22"/>
  <c r="AK80" i="22"/>
  <c r="AJ80" i="22"/>
  <c r="AI80" i="22"/>
  <c r="AH80" i="22"/>
  <c r="AG80" i="22"/>
  <c r="AF80" i="22"/>
  <c r="AE80" i="22"/>
  <c r="AD80" i="22"/>
  <c r="AC80" i="22"/>
  <c r="AB80" i="22"/>
  <c r="AA80" i="22"/>
  <c r="Z80" i="22"/>
  <c r="Y80" i="22"/>
  <c r="X80" i="22"/>
  <c r="W80" i="22"/>
  <c r="V80" i="22"/>
  <c r="U80" i="22"/>
  <c r="T80" i="22"/>
  <c r="S80" i="22"/>
  <c r="R80" i="22"/>
  <c r="Q80" i="22"/>
  <c r="P80" i="22"/>
  <c r="O80" i="22"/>
  <c r="N80" i="22"/>
  <c r="M80" i="22"/>
  <c r="L80" i="22"/>
  <c r="K80" i="22"/>
  <c r="J80" i="22"/>
  <c r="I80" i="22"/>
  <c r="H80" i="22"/>
  <c r="G80" i="22"/>
  <c r="F80" i="22"/>
  <c r="E80" i="22"/>
  <c r="D80" i="22"/>
  <c r="C80" i="22"/>
  <c r="B80" i="22"/>
  <c r="BA80" i="22" s="1"/>
  <c r="BB80" i="22" s="1"/>
  <c r="BB79" i="22"/>
  <c r="BA79" i="22"/>
  <c r="AZ79" i="22"/>
  <c r="AY79" i="22"/>
  <c r="AX79" i="22"/>
  <c r="AW79" i="22"/>
  <c r="AV79" i="22"/>
  <c r="AU79" i="22"/>
  <c r="AT79" i="22"/>
  <c r="AS79" i="22"/>
  <c r="AR79" i="22"/>
  <c r="AQ79" i="22"/>
  <c r="AP79" i="22"/>
  <c r="AO79" i="22"/>
  <c r="AN79" i="22"/>
  <c r="AM79" i="22"/>
  <c r="AL79" i="22"/>
  <c r="AK79" i="22"/>
  <c r="AJ79" i="22"/>
  <c r="AI79" i="22"/>
  <c r="AH79" i="22"/>
  <c r="AG79" i="22"/>
  <c r="AF79" i="22"/>
  <c r="AE79" i="22"/>
  <c r="AD79" i="22"/>
  <c r="AC79" i="22"/>
  <c r="AB79" i="22"/>
  <c r="AA79" i="22"/>
  <c r="Z79" i="22"/>
  <c r="Y79" i="22"/>
  <c r="X79" i="22"/>
  <c r="W79" i="22"/>
  <c r="V79" i="22"/>
  <c r="U79" i="22"/>
  <c r="T79" i="22"/>
  <c r="S79" i="22"/>
  <c r="R79" i="22"/>
  <c r="Q79" i="22"/>
  <c r="P79" i="22"/>
  <c r="O79" i="22"/>
  <c r="N79" i="22"/>
  <c r="M79" i="22"/>
  <c r="L79" i="22"/>
  <c r="K79" i="22"/>
  <c r="J79" i="22"/>
  <c r="I79" i="22"/>
  <c r="H79" i="22"/>
  <c r="G79" i="22"/>
  <c r="F79" i="22"/>
  <c r="E79" i="22"/>
  <c r="D79" i="22"/>
  <c r="C79" i="22"/>
  <c r="B79" i="22"/>
  <c r="BA78" i="22"/>
  <c r="BB78" i="22" s="1"/>
  <c r="AZ78" i="22"/>
  <c r="AY78" i="22"/>
  <c r="AX78" i="22"/>
  <c r="AW78" i="22"/>
  <c r="AV78" i="22"/>
  <c r="AU78" i="22"/>
  <c r="AT78" i="22"/>
  <c r="AS78" i="22"/>
  <c r="AR78" i="22"/>
  <c r="AQ78" i="22"/>
  <c r="AP78" i="22"/>
  <c r="AO78" i="22"/>
  <c r="AN78" i="22"/>
  <c r="AM78" i="22"/>
  <c r="AL78" i="22"/>
  <c r="AK78" i="22"/>
  <c r="AJ78" i="22"/>
  <c r="AI78" i="22"/>
  <c r="AH78" i="22"/>
  <c r="AG78" i="22"/>
  <c r="AF78" i="22"/>
  <c r="AE78" i="22"/>
  <c r="AD78" i="22"/>
  <c r="AC78" i="22"/>
  <c r="AB78" i="22"/>
  <c r="AA78" i="22"/>
  <c r="Z78" i="22"/>
  <c r="Y78" i="22"/>
  <c r="X78" i="22"/>
  <c r="W78" i="22"/>
  <c r="V78" i="22"/>
  <c r="U78" i="22"/>
  <c r="T78" i="22"/>
  <c r="S78" i="22"/>
  <c r="R78" i="22"/>
  <c r="Q78" i="22"/>
  <c r="P78" i="22"/>
  <c r="O78" i="22"/>
  <c r="N78" i="22"/>
  <c r="M78" i="22"/>
  <c r="L78" i="22"/>
  <c r="K78" i="22"/>
  <c r="J78" i="22"/>
  <c r="I78" i="22"/>
  <c r="H78" i="22"/>
  <c r="G78" i="22"/>
  <c r="F78" i="22"/>
  <c r="E78" i="22"/>
  <c r="D78" i="22"/>
  <c r="C78" i="22"/>
  <c r="B78" i="22"/>
  <c r="AZ77" i="22"/>
  <c r="AY77" i="22"/>
  <c r="AX77" i="22"/>
  <c r="AW77" i="22"/>
  <c r="AV77" i="22"/>
  <c r="AU77" i="22"/>
  <c r="AT77" i="22"/>
  <c r="AS77" i="22"/>
  <c r="AR77" i="22"/>
  <c r="AQ77" i="22"/>
  <c r="AP77" i="22"/>
  <c r="AO77" i="22"/>
  <c r="AN77" i="22"/>
  <c r="AM77" i="22"/>
  <c r="AL77" i="22"/>
  <c r="AK77" i="22"/>
  <c r="AJ77" i="22"/>
  <c r="AI77" i="22"/>
  <c r="AH77" i="22"/>
  <c r="AG77" i="22"/>
  <c r="AF77" i="22"/>
  <c r="AE77" i="22"/>
  <c r="AD77" i="22"/>
  <c r="AC77" i="22"/>
  <c r="AB77" i="22"/>
  <c r="AA77" i="22"/>
  <c r="Z77" i="22"/>
  <c r="Y77" i="22"/>
  <c r="X77" i="22"/>
  <c r="W77" i="22"/>
  <c r="V77" i="22"/>
  <c r="U77" i="22"/>
  <c r="T77" i="22"/>
  <c r="S77" i="22"/>
  <c r="R77" i="22"/>
  <c r="Q77" i="22"/>
  <c r="P77" i="22"/>
  <c r="O77" i="22"/>
  <c r="N77" i="22"/>
  <c r="M77" i="22"/>
  <c r="L77" i="22"/>
  <c r="K77" i="22"/>
  <c r="J77" i="22"/>
  <c r="I77" i="22"/>
  <c r="H77" i="22"/>
  <c r="G77" i="22"/>
  <c r="F77" i="22"/>
  <c r="E77" i="22"/>
  <c r="D77" i="22"/>
  <c r="C77" i="22"/>
  <c r="B77" i="22"/>
  <c r="BA77" i="22" s="1"/>
  <c r="BB77" i="22" s="1"/>
  <c r="BB76" i="22"/>
  <c r="BA76" i="22"/>
  <c r="AZ76" i="22"/>
  <c r="AY76" i="22"/>
  <c r="AX76" i="22"/>
  <c r="AW76" i="22"/>
  <c r="AV76" i="22"/>
  <c r="AU76" i="22"/>
  <c r="AT76" i="22"/>
  <c r="AS76" i="22"/>
  <c r="AR76" i="22"/>
  <c r="AQ76" i="22"/>
  <c r="AP76" i="22"/>
  <c r="AO76" i="22"/>
  <c r="AN76" i="22"/>
  <c r="AM76" i="22"/>
  <c r="AL76" i="22"/>
  <c r="AK76" i="22"/>
  <c r="AJ76" i="22"/>
  <c r="AI76" i="22"/>
  <c r="AH76" i="22"/>
  <c r="AG76" i="22"/>
  <c r="AF76" i="22"/>
  <c r="AE76" i="22"/>
  <c r="AD76" i="22"/>
  <c r="AC76" i="22"/>
  <c r="AB76" i="22"/>
  <c r="AA76" i="22"/>
  <c r="Z76" i="22"/>
  <c r="Y76" i="22"/>
  <c r="X76" i="22"/>
  <c r="W76" i="22"/>
  <c r="V76" i="22"/>
  <c r="U76" i="22"/>
  <c r="T76" i="22"/>
  <c r="S76" i="22"/>
  <c r="R76" i="22"/>
  <c r="Q76" i="22"/>
  <c r="P76" i="22"/>
  <c r="O76" i="22"/>
  <c r="N76" i="22"/>
  <c r="M76" i="22"/>
  <c r="L76" i="22"/>
  <c r="K76" i="22"/>
  <c r="J76" i="22"/>
  <c r="I76" i="22"/>
  <c r="H76" i="22"/>
  <c r="G76" i="22"/>
  <c r="F76" i="22"/>
  <c r="E76" i="22"/>
  <c r="D76" i="22"/>
  <c r="C76" i="22"/>
  <c r="B76" i="22"/>
  <c r="AZ75" i="22"/>
  <c r="AY75" i="22"/>
  <c r="AX75" i="22"/>
  <c r="AW75" i="22"/>
  <c r="AV75" i="22"/>
  <c r="AU75" i="22"/>
  <c r="AT75" i="22"/>
  <c r="AS75" i="22"/>
  <c r="AR75" i="22"/>
  <c r="AQ75" i="22"/>
  <c r="AP75" i="22"/>
  <c r="AO75" i="22"/>
  <c r="AN75" i="22"/>
  <c r="AM75" i="22"/>
  <c r="AL75" i="22"/>
  <c r="AK75" i="22"/>
  <c r="AJ75" i="22"/>
  <c r="AI75" i="22"/>
  <c r="AH75" i="22"/>
  <c r="AG75" i="22"/>
  <c r="AF75" i="22"/>
  <c r="AE75" i="22"/>
  <c r="AD75" i="22"/>
  <c r="AC75" i="22"/>
  <c r="AB75" i="22"/>
  <c r="AA75" i="22"/>
  <c r="Z75" i="22"/>
  <c r="Y75" i="22"/>
  <c r="X75" i="22"/>
  <c r="W75" i="22"/>
  <c r="V75" i="22"/>
  <c r="U75" i="22"/>
  <c r="T75" i="22"/>
  <c r="S75" i="22"/>
  <c r="R75" i="22"/>
  <c r="Q75" i="22"/>
  <c r="P75" i="22"/>
  <c r="O75" i="22"/>
  <c r="N75" i="22"/>
  <c r="M75" i="22"/>
  <c r="L75" i="22"/>
  <c r="K75" i="22"/>
  <c r="J75" i="22"/>
  <c r="I75" i="22"/>
  <c r="H75" i="22"/>
  <c r="G75" i="22"/>
  <c r="F75" i="22"/>
  <c r="E75" i="22"/>
  <c r="D75" i="22"/>
  <c r="C75" i="22"/>
  <c r="B75" i="22"/>
  <c r="BA75" i="22" s="1"/>
  <c r="BB75" i="22" s="1"/>
  <c r="BA74" i="22"/>
  <c r="BB74" i="22" s="1"/>
  <c r="AZ74" i="22"/>
  <c r="AY74" i="22"/>
  <c r="AX74" i="22"/>
  <c r="AW74" i="22"/>
  <c r="AV74" i="22"/>
  <c r="AU74" i="22"/>
  <c r="AT74" i="22"/>
  <c r="AS74" i="22"/>
  <c r="AR74" i="22"/>
  <c r="AQ74" i="22"/>
  <c r="AP74" i="22"/>
  <c r="AO74" i="22"/>
  <c r="AN74" i="22"/>
  <c r="AM74" i="22"/>
  <c r="AL74" i="22"/>
  <c r="AK74" i="22"/>
  <c r="AJ74" i="22"/>
  <c r="AI74" i="22"/>
  <c r="AH74" i="22"/>
  <c r="AG74" i="22"/>
  <c r="AF74" i="22"/>
  <c r="AE74" i="22"/>
  <c r="AD74" i="22"/>
  <c r="AC74" i="22"/>
  <c r="AB74" i="22"/>
  <c r="AA74" i="22"/>
  <c r="Z74" i="22"/>
  <c r="Y74" i="22"/>
  <c r="X74" i="22"/>
  <c r="W74" i="22"/>
  <c r="V74" i="22"/>
  <c r="U74" i="22"/>
  <c r="T74" i="22"/>
  <c r="S74" i="22"/>
  <c r="R74" i="22"/>
  <c r="Q74" i="22"/>
  <c r="P74" i="22"/>
  <c r="O74" i="22"/>
  <c r="N74" i="22"/>
  <c r="M74" i="22"/>
  <c r="L74" i="22"/>
  <c r="K74" i="22"/>
  <c r="J74" i="22"/>
  <c r="I74" i="22"/>
  <c r="H74" i="22"/>
  <c r="G74" i="22"/>
  <c r="F74" i="22"/>
  <c r="E74" i="22"/>
  <c r="D74" i="22"/>
  <c r="C74" i="22"/>
  <c r="B74" i="22"/>
  <c r="BB73" i="22"/>
  <c r="BA73" i="22"/>
  <c r="AZ73" i="22"/>
  <c r="AY73" i="22"/>
  <c r="AX73" i="22"/>
  <c r="AW73" i="22"/>
  <c r="AV73" i="22"/>
  <c r="AU73" i="22"/>
  <c r="AT73" i="22"/>
  <c r="AS73" i="22"/>
  <c r="AR73" i="22"/>
  <c r="AQ73" i="22"/>
  <c r="AP73" i="22"/>
  <c r="AO73" i="22"/>
  <c r="AN73" i="22"/>
  <c r="AM73" i="22"/>
  <c r="AL73" i="22"/>
  <c r="AK73" i="22"/>
  <c r="AJ73" i="22"/>
  <c r="AI73" i="22"/>
  <c r="AH73" i="22"/>
  <c r="AG73" i="22"/>
  <c r="AF73" i="22"/>
  <c r="AE73" i="22"/>
  <c r="AD73" i="22"/>
  <c r="AC73" i="22"/>
  <c r="AB73" i="22"/>
  <c r="AA73" i="22"/>
  <c r="Z73" i="22"/>
  <c r="Y73" i="22"/>
  <c r="X73" i="22"/>
  <c r="W73" i="22"/>
  <c r="V73" i="22"/>
  <c r="U73" i="22"/>
  <c r="T73" i="22"/>
  <c r="S73" i="22"/>
  <c r="R73" i="22"/>
  <c r="Q73" i="22"/>
  <c r="P73" i="22"/>
  <c r="O73" i="22"/>
  <c r="N73" i="22"/>
  <c r="M73" i="22"/>
  <c r="L73" i="22"/>
  <c r="K73" i="22"/>
  <c r="J73" i="22"/>
  <c r="I73" i="22"/>
  <c r="H73" i="22"/>
  <c r="G73" i="22"/>
  <c r="F73" i="22"/>
  <c r="E73" i="22"/>
  <c r="D73" i="22"/>
  <c r="C73" i="22"/>
  <c r="B73" i="22"/>
  <c r="BA72" i="22"/>
  <c r="BB72" i="22" s="1"/>
  <c r="AZ72" i="22"/>
  <c r="AY72" i="22"/>
  <c r="AX72" i="22"/>
  <c r="AW72" i="22"/>
  <c r="AV72" i="22"/>
  <c r="AU72" i="22"/>
  <c r="AT72" i="22"/>
  <c r="AS72" i="22"/>
  <c r="AR72" i="22"/>
  <c r="AQ72" i="22"/>
  <c r="AP72" i="22"/>
  <c r="AO72" i="22"/>
  <c r="AN72" i="22"/>
  <c r="AM72" i="22"/>
  <c r="AL72" i="22"/>
  <c r="AK72" i="22"/>
  <c r="AJ72" i="22"/>
  <c r="AI72" i="22"/>
  <c r="AH72" i="22"/>
  <c r="AG72" i="22"/>
  <c r="AF72" i="22"/>
  <c r="AE72" i="22"/>
  <c r="AD72" i="22"/>
  <c r="AC72" i="22"/>
  <c r="AB72" i="22"/>
  <c r="AA72" i="22"/>
  <c r="Z72" i="22"/>
  <c r="Y72" i="22"/>
  <c r="X72" i="22"/>
  <c r="W72" i="22"/>
  <c r="V72" i="22"/>
  <c r="U72" i="22"/>
  <c r="T72" i="22"/>
  <c r="S72" i="22"/>
  <c r="R72" i="22"/>
  <c r="Q72" i="22"/>
  <c r="P72" i="22"/>
  <c r="O72" i="22"/>
  <c r="N72" i="22"/>
  <c r="M72" i="22"/>
  <c r="L72" i="22"/>
  <c r="K72" i="22"/>
  <c r="J72" i="22"/>
  <c r="I72" i="22"/>
  <c r="H72" i="22"/>
  <c r="G72" i="22"/>
  <c r="F72" i="22"/>
  <c r="E72" i="22"/>
  <c r="D72" i="22"/>
  <c r="C72" i="22"/>
  <c r="B72" i="22"/>
  <c r="AZ71" i="22"/>
  <c r="AY71" i="22"/>
  <c r="AX71" i="22"/>
  <c r="AW71" i="22"/>
  <c r="AV71" i="22"/>
  <c r="AU71" i="22"/>
  <c r="AT71" i="22"/>
  <c r="AS71" i="22"/>
  <c r="AR71" i="22"/>
  <c r="AQ71" i="22"/>
  <c r="AP71" i="22"/>
  <c r="AO71" i="22"/>
  <c r="AN71" i="22"/>
  <c r="AM71" i="22"/>
  <c r="AL71" i="22"/>
  <c r="AK71" i="22"/>
  <c r="AJ71" i="22"/>
  <c r="AI71" i="22"/>
  <c r="AH71" i="22"/>
  <c r="AG71" i="22"/>
  <c r="AF71" i="22"/>
  <c r="AE71" i="22"/>
  <c r="AD71" i="22"/>
  <c r="AC71" i="22"/>
  <c r="AB71" i="22"/>
  <c r="AA71" i="22"/>
  <c r="Z71" i="22"/>
  <c r="Y71" i="22"/>
  <c r="X71" i="22"/>
  <c r="W71" i="22"/>
  <c r="V71" i="22"/>
  <c r="U71" i="22"/>
  <c r="T71" i="22"/>
  <c r="S71" i="22"/>
  <c r="R71" i="22"/>
  <c r="Q71" i="22"/>
  <c r="P71" i="22"/>
  <c r="O71" i="22"/>
  <c r="N71" i="22"/>
  <c r="M71" i="22"/>
  <c r="L71" i="22"/>
  <c r="K71" i="22"/>
  <c r="J71" i="22"/>
  <c r="I71" i="22"/>
  <c r="H71" i="22"/>
  <c r="G71" i="22"/>
  <c r="F71" i="22"/>
  <c r="E71" i="22"/>
  <c r="D71" i="22"/>
  <c r="C71" i="22"/>
  <c r="B71" i="22"/>
  <c r="BA71" i="22" s="1"/>
  <c r="BB71" i="22" s="1"/>
  <c r="BA70" i="22"/>
  <c r="BB70" i="22" s="1"/>
  <c r="AZ70" i="22"/>
  <c r="AY70" i="22"/>
  <c r="AX70" i="22"/>
  <c r="AW70" i="22"/>
  <c r="AV70" i="22"/>
  <c r="AU70" i="22"/>
  <c r="AT70" i="22"/>
  <c r="AS70" i="22"/>
  <c r="AR70" i="22"/>
  <c r="AQ70" i="22"/>
  <c r="AP70" i="22"/>
  <c r="AO70" i="22"/>
  <c r="AN70" i="22"/>
  <c r="AM70" i="22"/>
  <c r="AL70" i="22"/>
  <c r="AK70" i="22"/>
  <c r="AJ70" i="22"/>
  <c r="AI70" i="22"/>
  <c r="AH70" i="22"/>
  <c r="AG70" i="22"/>
  <c r="AF70" i="22"/>
  <c r="AE70" i="22"/>
  <c r="AD70" i="22"/>
  <c r="AC70" i="22"/>
  <c r="AB70" i="22"/>
  <c r="AA70" i="22"/>
  <c r="Z70" i="22"/>
  <c r="Y70" i="22"/>
  <c r="X70" i="22"/>
  <c r="W70" i="22"/>
  <c r="V70" i="22"/>
  <c r="U70" i="22"/>
  <c r="T70" i="22"/>
  <c r="S70" i="22"/>
  <c r="R70" i="22"/>
  <c r="Q70" i="22"/>
  <c r="P70" i="22"/>
  <c r="O70" i="22"/>
  <c r="N70" i="22"/>
  <c r="M70" i="22"/>
  <c r="L70" i="22"/>
  <c r="K70" i="22"/>
  <c r="J70" i="22"/>
  <c r="I70" i="22"/>
  <c r="H70" i="22"/>
  <c r="G70" i="22"/>
  <c r="F70" i="22"/>
  <c r="E70" i="22"/>
  <c r="D70" i="22"/>
  <c r="C70" i="22"/>
  <c r="B70" i="22"/>
  <c r="AZ69" i="22"/>
  <c r="AY69" i="22"/>
  <c r="AX69" i="22"/>
  <c r="AW69" i="22"/>
  <c r="AV69" i="22"/>
  <c r="AU69" i="22"/>
  <c r="AT69" i="22"/>
  <c r="AS69" i="22"/>
  <c r="AR69" i="22"/>
  <c r="AQ69" i="22"/>
  <c r="AP69" i="22"/>
  <c r="AO69" i="22"/>
  <c r="AN69" i="22"/>
  <c r="AM69" i="22"/>
  <c r="AL69" i="22"/>
  <c r="AK69" i="22"/>
  <c r="AJ69" i="22"/>
  <c r="AI69" i="22"/>
  <c r="AH69" i="22"/>
  <c r="AG69" i="22"/>
  <c r="AF69" i="22"/>
  <c r="AE69" i="22"/>
  <c r="AD69" i="22"/>
  <c r="AC69" i="22"/>
  <c r="AB69" i="22"/>
  <c r="AA69" i="22"/>
  <c r="Z69" i="22"/>
  <c r="Y69" i="22"/>
  <c r="X69" i="22"/>
  <c r="W69" i="22"/>
  <c r="V69" i="22"/>
  <c r="U69" i="22"/>
  <c r="T69" i="22"/>
  <c r="S69" i="22"/>
  <c r="R69" i="22"/>
  <c r="Q69" i="22"/>
  <c r="P69" i="22"/>
  <c r="O69" i="22"/>
  <c r="N69" i="22"/>
  <c r="M69" i="22"/>
  <c r="L69" i="22"/>
  <c r="K69" i="22"/>
  <c r="J69" i="22"/>
  <c r="I69" i="22"/>
  <c r="H69" i="22"/>
  <c r="G69" i="22"/>
  <c r="F69" i="22"/>
  <c r="E69" i="22"/>
  <c r="D69" i="22"/>
  <c r="C69" i="22"/>
  <c r="B69" i="22"/>
  <c r="BA69" i="22" s="1"/>
  <c r="BB69" i="22" s="1"/>
  <c r="BB68" i="22"/>
  <c r="BA68" i="22"/>
  <c r="AZ68" i="22"/>
  <c r="AY68" i="22"/>
  <c r="AX68" i="22"/>
  <c r="AW68" i="22"/>
  <c r="AV68" i="22"/>
  <c r="AU68" i="22"/>
  <c r="AT68" i="22"/>
  <c r="AS68" i="22"/>
  <c r="AR68" i="22"/>
  <c r="AQ68" i="22"/>
  <c r="AP68" i="22"/>
  <c r="AO68" i="22"/>
  <c r="AN68" i="22"/>
  <c r="AM68" i="22"/>
  <c r="AL68" i="22"/>
  <c r="AK68" i="22"/>
  <c r="AJ68" i="22"/>
  <c r="AI68" i="22"/>
  <c r="AH68" i="22"/>
  <c r="AG68" i="22"/>
  <c r="AF68" i="22"/>
  <c r="AE68" i="22"/>
  <c r="AD68" i="22"/>
  <c r="AC68" i="22"/>
  <c r="AB68" i="22"/>
  <c r="AA68" i="22"/>
  <c r="Z68" i="22"/>
  <c r="Y68" i="22"/>
  <c r="X68" i="22"/>
  <c r="W68" i="22"/>
  <c r="V68" i="22"/>
  <c r="U68" i="22"/>
  <c r="T68" i="22"/>
  <c r="S68" i="22"/>
  <c r="R68" i="22"/>
  <c r="Q68" i="22"/>
  <c r="P68" i="22"/>
  <c r="O68" i="22"/>
  <c r="N68" i="22"/>
  <c r="M68" i="22"/>
  <c r="L68" i="22"/>
  <c r="K68" i="22"/>
  <c r="J68" i="22"/>
  <c r="I68" i="22"/>
  <c r="H68" i="22"/>
  <c r="G68" i="22"/>
  <c r="F68" i="22"/>
  <c r="E68" i="22"/>
  <c r="D68" i="22"/>
  <c r="C68" i="22"/>
  <c r="B68" i="22"/>
  <c r="BB67" i="22"/>
  <c r="AZ67" i="22"/>
  <c r="AY67" i="22"/>
  <c r="AX67" i="22"/>
  <c r="AW67" i="22"/>
  <c r="AV67" i="22"/>
  <c r="AU67" i="22"/>
  <c r="AT67" i="22"/>
  <c r="AS67" i="22"/>
  <c r="AR67" i="22"/>
  <c r="AQ67" i="22"/>
  <c r="AP67" i="22"/>
  <c r="AO67" i="22"/>
  <c r="AN67" i="22"/>
  <c r="AM67" i="22"/>
  <c r="AL67" i="22"/>
  <c r="AK67" i="22"/>
  <c r="AJ67" i="22"/>
  <c r="AI67" i="22"/>
  <c r="AH67" i="22"/>
  <c r="AG67" i="22"/>
  <c r="AF67" i="22"/>
  <c r="AE67" i="22"/>
  <c r="AD67" i="22"/>
  <c r="AC67" i="22"/>
  <c r="AB67" i="22"/>
  <c r="AA67" i="22"/>
  <c r="Z67" i="22"/>
  <c r="Y67" i="22"/>
  <c r="X67" i="22"/>
  <c r="W67" i="22"/>
  <c r="V67" i="22"/>
  <c r="U67" i="22"/>
  <c r="T67" i="22"/>
  <c r="S67" i="22"/>
  <c r="R67" i="22"/>
  <c r="Q67" i="22"/>
  <c r="P67" i="22"/>
  <c r="O67" i="22"/>
  <c r="N67" i="22"/>
  <c r="M67" i="22"/>
  <c r="L67" i="22"/>
  <c r="K67" i="22"/>
  <c r="J67" i="22"/>
  <c r="I67" i="22"/>
  <c r="H67" i="22"/>
  <c r="G67" i="22"/>
  <c r="F67" i="22"/>
  <c r="E67" i="22"/>
  <c r="D67" i="22"/>
  <c r="C67" i="22"/>
  <c r="B67" i="22"/>
  <c r="BA67" i="22" s="1"/>
  <c r="BA66" i="22"/>
  <c r="BB66" i="22" s="1"/>
  <c r="AZ66" i="22"/>
  <c r="AY66" i="22"/>
  <c r="AX66" i="22"/>
  <c r="AW66" i="22"/>
  <c r="AV66" i="22"/>
  <c r="AU66" i="22"/>
  <c r="AT66" i="22"/>
  <c r="AS66" i="22"/>
  <c r="AR66" i="22"/>
  <c r="AQ66" i="22"/>
  <c r="AP66" i="22"/>
  <c r="AO66" i="22"/>
  <c r="AN66" i="22"/>
  <c r="AM66" i="22"/>
  <c r="AL66" i="22"/>
  <c r="AK66" i="22"/>
  <c r="AJ66" i="22"/>
  <c r="AI66" i="22"/>
  <c r="AH66" i="22"/>
  <c r="AG66" i="22"/>
  <c r="AF66" i="22"/>
  <c r="AE66" i="22"/>
  <c r="AD66" i="22"/>
  <c r="AC66" i="22"/>
  <c r="AB66" i="22"/>
  <c r="AA66" i="22"/>
  <c r="Z66" i="22"/>
  <c r="Y66" i="22"/>
  <c r="X66" i="22"/>
  <c r="W66" i="22"/>
  <c r="V66" i="22"/>
  <c r="U66" i="22"/>
  <c r="T66" i="22"/>
  <c r="S66" i="22"/>
  <c r="R66" i="22"/>
  <c r="Q66" i="22"/>
  <c r="P66" i="22"/>
  <c r="O66" i="22"/>
  <c r="N66" i="22"/>
  <c r="M66" i="22"/>
  <c r="L66" i="22"/>
  <c r="K66" i="22"/>
  <c r="J66" i="22"/>
  <c r="I66" i="22"/>
  <c r="H66" i="22"/>
  <c r="G66" i="22"/>
  <c r="F66" i="22"/>
  <c r="E66" i="22"/>
  <c r="D66" i="22"/>
  <c r="C66" i="22"/>
  <c r="B66" i="22"/>
  <c r="BB65" i="22"/>
  <c r="BA65" i="22"/>
  <c r="AZ65" i="22"/>
  <c r="AY65" i="22"/>
  <c r="AX65" i="22"/>
  <c r="AW65" i="22"/>
  <c r="AV65" i="22"/>
  <c r="AU65" i="22"/>
  <c r="AT65" i="22"/>
  <c r="AS65" i="22"/>
  <c r="AR65" i="22"/>
  <c r="AQ65" i="22"/>
  <c r="AP65" i="22"/>
  <c r="AO65" i="22"/>
  <c r="AN65" i="22"/>
  <c r="AM65" i="22"/>
  <c r="AL65" i="22"/>
  <c r="AK65" i="22"/>
  <c r="AJ65" i="22"/>
  <c r="AI65" i="22"/>
  <c r="AH65" i="22"/>
  <c r="AG65" i="22"/>
  <c r="AF65" i="22"/>
  <c r="AE65" i="22"/>
  <c r="AD65" i="22"/>
  <c r="AC65" i="22"/>
  <c r="AB65" i="22"/>
  <c r="AA65" i="22"/>
  <c r="Z65" i="22"/>
  <c r="Y65" i="22"/>
  <c r="X65" i="22"/>
  <c r="W65" i="22"/>
  <c r="V65" i="22"/>
  <c r="U65" i="22"/>
  <c r="T65" i="22"/>
  <c r="S65" i="22"/>
  <c r="R65" i="22"/>
  <c r="Q65" i="22"/>
  <c r="P65" i="22"/>
  <c r="O65" i="22"/>
  <c r="N65" i="22"/>
  <c r="M65" i="22"/>
  <c r="L65" i="22"/>
  <c r="K65" i="22"/>
  <c r="J65" i="22"/>
  <c r="I65" i="22"/>
  <c r="H65" i="22"/>
  <c r="G65" i="22"/>
  <c r="F65" i="22"/>
  <c r="E65" i="22"/>
  <c r="D65" i="22"/>
  <c r="C65" i="22"/>
  <c r="B65" i="22"/>
  <c r="BA64" i="22"/>
  <c r="BB64" i="22" s="1"/>
  <c r="AZ64" i="22"/>
  <c r="AY64" i="22"/>
  <c r="AX64" i="22"/>
  <c r="AW64" i="22"/>
  <c r="AV64" i="22"/>
  <c r="AU64" i="22"/>
  <c r="AT64" i="22"/>
  <c r="AS64" i="22"/>
  <c r="AR64" i="22"/>
  <c r="AQ64" i="22"/>
  <c r="AP64" i="22"/>
  <c r="AO64" i="22"/>
  <c r="AN64" i="22"/>
  <c r="AM64" i="22"/>
  <c r="AL64" i="22"/>
  <c r="AK64" i="22"/>
  <c r="AJ64" i="22"/>
  <c r="AI64" i="22"/>
  <c r="AH64" i="22"/>
  <c r="AG64" i="22"/>
  <c r="AF64" i="22"/>
  <c r="AE64" i="22"/>
  <c r="AD64" i="22"/>
  <c r="AC64" i="22"/>
  <c r="AB64" i="22"/>
  <c r="AA64" i="22"/>
  <c r="Z64" i="22"/>
  <c r="Y64" i="22"/>
  <c r="X64" i="22"/>
  <c r="W64" i="22"/>
  <c r="V64" i="22"/>
  <c r="U64" i="22"/>
  <c r="T64" i="22"/>
  <c r="S64" i="22"/>
  <c r="R64" i="22"/>
  <c r="Q64" i="22"/>
  <c r="P64" i="22"/>
  <c r="O64" i="22"/>
  <c r="N64" i="22"/>
  <c r="M64" i="22"/>
  <c r="L64" i="22"/>
  <c r="K64" i="22"/>
  <c r="J64" i="22"/>
  <c r="I64" i="22"/>
  <c r="H64" i="22"/>
  <c r="G64" i="22"/>
  <c r="F64" i="22"/>
  <c r="E64" i="22"/>
  <c r="D64" i="22"/>
  <c r="C64" i="22"/>
  <c r="B64" i="22"/>
  <c r="AZ63" i="22"/>
  <c r="AY63" i="22"/>
  <c r="AX63" i="22"/>
  <c r="AW63" i="22"/>
  <c r="AV63" i="22"/>
  <c r="AU63" i="22"/>
  <c r="AT63" i="22"/>
  <c r="AS63" i="22"/>
  <c r="AR63" i="22"/>
  <c r="AQ63" i="22"/>
  <c r="AP63" i="22"/>
  <c r="AO63" i="22"/>
  <c r="AN63" i="22"/>
  <c r="AM63" i="22"/>
  <c r="AL63" i="22"/>
  <c r="AK63" i="22"/>
  <c r="AJ63" i="22"/>
  <c r="AI63" i="22"/>
  <c r="AH63" i="22"/>
  <c r="AG63" i="22"/>
  <c r="AF63" i="22"/>
  <c r="AE63" i="22"/>
  <c r="AD63" i="22"/>
  <c r="AC63" i="22"/>
  <c r="AB63" i="22"/>
  <c r="AA63" i="22"/>
  <c r="Z63" i="22"/>
  <c r="Y63" i="22"/>
  <c r="X63" i="22"/>
  <c r="W63" i="22"/>
  <c r="V63" i="22"/>
  <c r="U63" i="22"/>
  <c r="T63" i="22"/>
  <c r="S63" i="22"/>
  <c r="R63" i="22"/>
  <c r="Q63" i="22"/>
  <c r="P63" i="22"/>
  <c r="O63" i="22"/>
  <c r="N63" i="22"/>
  <c r="M63" i="22"/>
  <c r="L63" i="22"/>
  <c r="K63" i="22"/>
  <c r="J63" i="22"/>
  <c r="I63" i="22"/>
  <c r="H63" i="22"/>
  <c r="G63" i="22"/>
  <c r="F63" i="22"/>
  <c r="E63" i="22"/>
  <c r="D63" i="22"/>
  <c r="C63" i="22"/>
  <c r="B63" i="22"/>
  <c r="BA63" i="22" s="1"/>
  <c r="BB63" i="22" s="1"/>
  <c r="BA62" i="22"/>
  <c r="BB62" i="22" s="1"/>
  <c r="AZ62" i="22"/>
  <c r="AY62" i="22"/>
  <c r="AX62" i="22"/>
  <c r="AW62" i="22"/>
  <c r="AV62" i="22"/>
  <c r="AU62" i="22"/>
  <c r="AT62" i="22"/>
  <c r="AS62" i="22"/>
  <c r="AR62" i="22"/>
  <c r="AQ62" i="22"/>
  <c r="AP62" i="22"/>
  <c r="AO62" i="22"/>
  <c r="AN62" i="22"/>
  <c r="AM62" i="22"/>
  <c r="AL62" i="22"/>
  <c r="AK62" i="22"/>
  <c r="AJ62" i="22"/>
  <c r="AI62" i="22"/>
  <c r="AH62" i="22"/>
  <c r="AG62" i="22"/>
  <c r="AF62" i="22"/>
  <c r="AE62" i="22"/>
  <c r="AD62" i="22"/>
  <c r="AC62" i="22"/>
  <c r="AB62" i="22"/>
  <c r="AA62" i="22"/>
  <c r="Z62" i="22"/>
  <c r="Y62" i="22"/>
  <c r="X62" i="22"/>
  <c r="W62" i="22"/>
  <c r="V62" i="22"/>
  <c r="U62" i="22"/>
  <c r="T62" i="22"/>
  <c r="S62" i="22"/>
  <c r="R62" i="22"/>
  <c r="Q62" i="22"/>
  <c r="P62" i="22"/>
  <c r="O62" i="22"/>
  <c r="N62" i="22"/>
  <c r="M62" i="22"/>
  <c r="L62" i="22"/>
  <c r="K62" i="22"/>
  <c r="J62" i="22"/>
  <c r="I62" i="22"/>
  <c r="H62" i="22"/>
  <c r="G62" i="22"/>
  <c r="F62" i="22"/>
  <c r="E62" i="22"/>
  <c r="D62" i="22"/>
  <c r="C62" i="22"/>
  <c r="B62" i="22"/>
  <c r="AZ61" i="22"/>
  <c r="AY61" i="22"/>
  <c r="AX61" i="22"/>
  <c r="AW61" i="22"/>
  <c r="AV61" i="22"/>
  <c r="AU61" i="22"/>
  <c r="AT61" i="22"/>
  <c r="AS61" i="22"/>
  <c r="AR61" i="22"/>
  <c r="AQ61" i="22"/>
  <c r="AP61" i="22"/>
  <c r="AO61" i="22"/>
  <c r="AN61" i="22"/>
  <c r="AM61" i="22"/>
  <c r="AL61" i="22"/>
  <c r="AK61" i="22"/>
  <c r="AJ61" i="22"/>
  <c r="AI61" i="22"/>
  <c r="AH61" i="22"/>
  <c r="AG61" i="22"/>
  <c r="AF61" i="22"/>
  <c r="AE61" i="22"/>
  <c r="AD61" i="22"/>
  <c r="AC61" i="22"/>
  <c r="AB61" i="22"/>
  <c r="AA61" i="22"/>
  <c r="Z61" i="22"/>
  <c r="Y61" i="22"/>
  <c r="X61" i="22"/>
  <c r="W61" i="22"/>
  <c r="V61" i="22"/>
  <c r="U61" i="22"/>
  <c r="T61" i="22"/>
  <c r="S61" i="22"/>
  <c r="R61" i="22"/>
  <c r="Q61" i="22"/>
  <c r="P61" i="22"/>
  <c r="O61" i="22"/>
  <c r="N61" i="22"/>
  <c r="M61" i="22"/>
  <c r="L61" i="22"/>
  <c r="K61" i="22"/>
  <c r="J61" i="22"/>
  <c r="I61" i="22"/>
  <c r="H61" i="22"/>
  <c r="G61" i="22"/>
  <c r="F61" i="22"/>
  <c r="E61" i="22"/>
  <c r="D61" i="22"/>
  <c r="C61" i="22"/>
  <c r="B61" i="22"/>
  <c r="BA61" i="22" s="1"/>
  <c r="BB61" i="22" s="1"/>
  <c r="BB60" i="22"/>
  <c r="BA60" i="22"/>
  <c r="AZ60" i="22"/>
  <c r="AY60" i="22"/>
  <c r="AX60" i="22"/>
  <c r="AW60" i="22"/>
  <c r="AV60" i="22"/>
  <c r="AU60" i="22"/>
  <c r="AT60" i="22"/>
  <c r="AS60" i="22"/>
  <c r="AR60" i="22"/>
  <c r="AQ60" i="22"/>
  <c r="AP60" i="22"/>
  <c r="AO60" i="22"/>
  <c r="AN60" i="22"/>
  <c r="AM60" i="22"/>
  <c r="AL60" i="22"/>
  <c r="AK60" i="22"/>
  <c r="AJ60" i="22"/>
  <c r="AI60" i="22"/>
  <c r="AH60" i="22"/>
  <c r="AG60" i="22"/>
  <c r="AF60" i="22"/>
  <c r="AE60" i="22"/>
  <c r="AD60" i="22"/>
  <c r="AC60" i="22"/>
  <c r="AB60" i="22"/>
  <c r="AA60" i="22"/>
  <c r="Z60" i="22"/>
  <c r="Y60" i="22"/>
  <c r="X60" i="22"/>
  <c r="W60" i="22"/>
  <c r="V60" i="22"/>
  <c r="U60" i="22"/>
  <c r="T60" i="22"/>
  <c r="S60" i="22"/>
  <c r="R60" i="22"/>
  <c r="Q60" i="22"/>
  <c r="P60" i="22"/>
  <c r="O60" i="22"/>
  <c r="N60" i="22"/>
  <c r="M60" i="22"/>
  <c r="L60" i="22"/>
  <c r="K60" i="22"/>
  <c r="J60" i="22"/>
  <c r="I60" i="22"/>
  <c r="H60" i="22"/>
  <c r="G60" i="22"/>
  <c r="F60" i="22"/>
  <c r="E60" i="22"/>
  <c r="D60" i="22"/>
  <c r="C60" i="22"/>
  <c r="B60" i="22"/>
  <c r="BB59" i="22"/>
  <c r="AZ59" i="22"/>
  <c r="AY59" i="22"/>
  <c r="AX59" i="22"/>
  <c r="AW59" i="22"/>
  <c r="AV59" i="22"/>
  <c r="AU59" i="22"/>
  <c r="AT59" i="22"/>
  <c r="AS59" i="22"/>
  <c r="AR59" i="22"/>
  <c r="AQ59" i="22"/>
  <c r="AP59" i="22"/>
  <c r="AO59" i="22"/>
  <c r="AN59" i="22"/>
  <c r="AM59" i="22"/>
  <c r="AL59" i="22"/>
  <c r="AK59" i="22"/>
  <c r="AJ59" i="22"/>
  <c r="AI59" i="22"/>
  <c r="AH59" i="22"/>
  <c r="AG59" i="22"/>
  <c r="AF59" i="22"/>
  <c r="AE59" i="22"/>
  <c r="AD59" i="22"/>
  <c r="AC59" i="22"/>
  <c r="AB59" i="22"/>
  <c r="AA59" i="22"/>
  <c r="Z59" i="22"/>
  <c r="Y59" i="22"/>
  <c r="X59" i="22"/>
  <c r="W59" i="22"/>
  <c r="V59" i="22"/>
  <c r="U59" i="22"/>
  <c r="T59" i="22"/>
  <c r="S59" i="22"/>
  <c r="R59" i="22"/>
  <c r="Q59" i="22"/>
  <c r="P59" i="22"/>
  <c r="O59" i="22"/>
  <c r="N59" i="22"/>
  <c r="M59" i="22"/>
  <c r="L59" i="22"/>
  <c r="K59" i="22"/>
  <c r="J59" i="22"/>
  <c r="I59" i="22"/>
  <c r="H59" i="22"/>
  <c r="G59" i="22"/>
  <c r="F59" i="22"/>
  <c r="E59" i="22"/>
  <c r="D59" i="22"/>
  <c r="C59" i="22"/>
  <c r="B59" i="22"/>
  <c r="BA59" i="22" s="1"/>
  <c r="BA58" i="22"/>
  <c r="BB58" i="22" s="1"/>
  <c r="AZ58" i="22"/>
  <c r="AY58" i="22"/>
  <c r="AX58" i="22"/>
  <c r="AW58" i="22"/>
  <c r="AV58" i="22"/>
  <c r="AU58" i="22"/>
  <c r="AT58" i="22"/>
  <c r="AS58" i="22"/>
  <c r="AR58" i="22"/>
  <c r="AQ58" i="22"/>
  <c r="AP58" i="22"/>
  <c r="AO58" i="22"/>
  <c r="AN58" i="22"/>
  <c r="AM58" i="22"/>
  <c r="AL58" i="22"/>
  <c r="AK58" i="22"/>
  <c r="AJ58" i="22"/>
  <c r="AI58" i="22"/>
  <c r="AH58" i="22"/>
  <c r="AG58" i="22"/>
  <c r="AF58" i="22"/>
  <c r="AE58" i="22"/>
  <c r="AD58" i="22"/>
  <c r="AC58" i="22"/>
  <c r="AB58" i="22"/>
  <c r="AA58" i="22"/>
  <c r="Z58" i="22"/>
  <c r="Y58" i="22"/>
  <c r="X58" i="22"/>
  <c r="W58" i="22"/>
  <c r="V58" i="22"/>
  <c r="U58" i="22"/>
  <c r="T58" i="22"/>
  <c r="S58" i="22"/>
  <c r="R58" i="22"/>
  <c r="Q58" i="22"/>
  <c r="P58" i="22"/>
  <c r="O58" i="22"/>
  <c r="N58" i="22"/>
  <c r="M58" i="22"/>
  <c r="L58" i="22"/>
  <c r="K58" i="22"/>
  <c r="J58" i="22"/>
  <c r="I58" i="22"/>
  <c r="H58" i="22"/>
  <c r="G58" i="22"/>
  <c r="F58" i="22"/>
  <c r="E58" i="22"/>
  <c r="D58" i="22"/>
  <c r="C58" i="22"/>
  <c r="B58" i="22"/>
  <c r="BB57" i="22"/>
  <c r="BA57" i="22"/>
  <c r="AZ57" i="22"/>
  <c r="AY57" i="22"/>
  <c r="AX57" i="22"/>
  <c r="AW57" i="22"/>
  <c r="AV57" i="22"/>
  <c r="AU57" i="22"/>
  <c r="AT57" i="22"/>
  <c r="AS57" i="22"/>
  <c r="AR57" i="22"/>
  <c r="AQ57" i="22"/>
  <c r="AP57" i="22"/>
  <c r="AO57" i="22"/>
  <c r="AN57" i="22"/>
  <c r="AM57" i="22"/>
  <c r="AL57" i="22"/>
  <c r="AK57" i="22"/>
  <c r="AJ57" i="22"/>
  <c r="AI57" i="22"/>
  <c r="AH57" i="22"/>
  <c r="AG57" i="22"/>
  <c r="AF57" i="22"/>
  <c r="AE57" i="22"/>
  <c r="AD57" i="22"/>
  <c r="AC57" i="22"/>
  <c r="AB57" i="22"/>
  <c r="AA57" i="22"/>
  <c r="Z57" i="22"/>
  <c r="Y57" i="22"/>
  <c r="X57" i="22"/>
  <c r="W57" i="22"/>
  <c r="V57" i="22"/>
  <c r="U57" i="22"/>
  <c r="T57" i="22"/>
  <c r="S57" i="22"/>
  <c r="R57" i="22"/>
  <c r="Q57" i="22"/>
  <c r="P57" i="22"/>
  <c r="O57" i="22"/>
  <c r="N57" i="22"/>
  <c r="M57" i="22"/>
  <c r="L57" i="22"/>
  <c r="K57" i="22"/>
  <c r="J57" i="22"/>
  <c r="I57" i="22"/>
  <c r="H57" i="22"/>
  <c r="G57" i="22"/>
  <c r="F57" i="22"/>
  <c r="E57" i="22"/>
  <c r="D57" i="22"/>
  <c r="C57" i="22"/>
  <c r="B57" i="22"/>
  <c r="BA56" i="22"/>
  <c r="BB56" i="22" s="1"/>
  <c r="AZ56" i="22"/>
  <c r="AY56" i="22"/>
  <c r="AX56" i="22"/>
  <c r="AW56" i="22"/>
  <c r="AV56" i="22"/>
  <c r="AU56" i="22"/>
  <c r="AT56" i="22"/>
  <c r="AS56" i="22"/>
  <c r="AR56" i="22"/>
  <c r="AQ56" i="22"/>
  <c r="AP56" i="22"/>
  <c r="AO56" i="22"/>
  <c r="AN56" i="22"/>
  <c r="AM56" i="22"/>
  <c r="AL56" i="22"/>
  <c r="AK56" i="22"/>
  <c r="AJ56" i="22"/>
  <c r="AI56" i="22"/>
  <c r="AH56" i="22"/>
  <c r="AG56" i="22"/>
  <c r="AF56" i="22"/>
  <c r="AE56" i="22"/>
  <c r="AD56" i="22"/>
  <c r="AC56" i="22"/>
  <c r="AB56" i="22"/>
  <c r="AA56" i="22"/>
  <c r="Z56" i="22"/>
  <c r="Y56" i="22"/>
  <c r="X56" i="22"/>
  <c r="W56" i="22"/>
  <c r="V56" i="22"/>
  <c r="U56" i="22"/>
  <c r="T56" i="22"/>
  <c r="S56" i="22"/>
  <c r="R56" i="22"/>
  <c r="Q56" i="22"/>
  <c r="P56" i="22"/>
  <c r="O56" i="22"/>
  <c r="N56" i="22"/>
  <c r="M56" i="22"/>
  <c r="L56" i="22"/>
  <c r="K56" i="22"/>
  <c r="J56" i="22"/>
  <c r="I56" i="22"/>
  <c r="H56" i="22"/>
  <c r="G56" i="22"/>
  <c r="F56" i="22"/>
  <c r="E56" i="22"/>
  <c r="D56" i="22"/>
  <c r="C56" i="22"/>
  <c r="B56" i="22"/>
  <c r="AZ55" i="22"/>
  <c r="AY55" i="22"/>
  <c r="AX55" i="22"/>
  <c r="AW55" i="22"/>
  <c r="AV55" i="22"/>
  <c r="AU55" i="22"/>
  <c r="AT55" i="22"/>
  <c r="AS55" i="22"/>
  <c r="AR55" i="22"/>
  <c r="AQ55" i="22"/>
  <c r="AP55" i="22"/>
  <c r="AO55" i="22"/>
  <c r="AN55" i="22"/>
  <c r="AM55" i="22"/>
  <c r="AL55" i="22"/>
  <c r="AK55" i="22"/>
  <c r="AJ55" i="22"/>
  <c r="AI55" i="22"/>
  <c r="AH55" i="22"/>
  <c r="AG55" i="22"/>
  <c r="AF55" i="22"/>
  <c r="AE55" i="22"/>
  <c r="AD55" i="22"/>
  <c r="AC55" i="22"/>
  <c r="AB55" i="22"/>
  <c r="AA55" i="22"/>
  <c r="Z55" i="22"/>
  <c r="Y55" i="22"/>
  <c r="X55" i="22"/>
  <c r="W55" i="22"/>
  <c r="V55" i="22"/>
  <c r="U55" i="22"/>
  <c r="T55" i="22"/>
  <c r="S55" i="22"/>
  <c r="R55" i="22"/>
  <c r="Q55" i="22"/>
  <c r="P55" i="22"/>
  <c r="O55" i="22"/>
  <c r="N55" i="22"/>
  <c r="M55" i="22"/>
  <c r="L55" i="22"/>
  <c r="K55" i="22"/>
  <c r="J55" i="22"/>
  <c r="I55" i="22"/>
  <c r="H55" i="22"/>
  <c r="G55" i="22"/>
  <c r="F55" i="22"/>
  <c r="E55" i="22"/>
  <c r="D55" i="22"/>
  <c r="C55" i="22"/>
  <c r="B55" i="22"/>
  <c r="BA55" i="22" s="1"/>
  <c r="BB55" i="22" s="1"/>
  <c r="BA54" i="22"/>
  <c r="BB54" i="22" s="1"/>
  <c r="AZ54" i="22"/>
  <c r="AY54" i="22"/>
  <c r="AX54" i="22"/>
  <c r="AW54" i="22"/>
  <c r="AV54" i="22"/>
  <c r="AU54" i="22"/>
  <c r="AT54" i="22"/>
  <c r="AS54" i="22"/>
  <c r="AR54" i="22"/>
  <c r="AQ54" i="22"/>
  <c r="AP54" i="22"/>
  <c r="AO54" i="22"/>
  <c r="AN54" i="22"/>
  <c r="AM54" i="22"/>
  <c r="AL54" i="22"/>
  <c r="AK54" i="22"/>
  <c r="AJ54" i="22"/>
  <c r="AI54" i="22"/>
  <c r="AH54" i="22"/>
  <c r="AG54" i="22"/>
  <c r="AF54" i="22"/>
  <c r="AE54" i="22"/>
  <c r="AD54" i="22"/>
  <c r="AC54" i="22"/>
  <c r="AB54" i="22"/>
  <c r="AA54" i="22"/>
  <c r="Z54" i="22"/>
  <c r="Y54" i="22"/>
  <c r="X54" i="22"/>
  <c r="W54" i="22"/>
  <c r="V54" i="22"/>
  <c r="U54" i="22"/>
  <c r="T54" i="22"/>
  <c r="S54" i="22"/>
  <c r="R54" i="22"/>
  <c r="Q54" i="22"/>
  <c r="P54" i="22"/>
  <c r="O54" i="22"/>
  <c r="N54" i="22"/>
  <c r="M54" i="22"/>
  <c r="L54" i="22"/>
  <c r="K54" i="22"/>
  <c r="J54" i="22"/>
  <c r="I54" i="22"/>
  <c r="H54" i="22"/>
  <c r="G54" i="22"/>
  <c r="F54" i="22"/>
  <c r="E54" i="22"/>
  <c r="D54" i="22"/>
  <c r="C54" i="22"/>
  <c r="B54" i="22"/>
  <c r="AZ53" i="22"/>
  <c r="AY53" i="22"/>
  <c r="AX53" i="22"/>
  <c r="AW53" i="22"/>
  <c r="AV53" i="22"/>
  <c r="AU53" i="22"/>
  <c r="AT53" i="22"/>
  <c r="AS53" i="22"/>
  <c r="AR53" i="22"/>
  <c r="AQ53" i="22"/>
  <c r="AP53" i="22"/>
  <c r="AO53" i="22"/>
  <c r="AN53" i="22"/>
  <c r="AM53" i="22"/>
  <c r="AL53" i="22"/>
  <c r="AK53" i="22"/>
  <c r="AJ53" i="22"/>
  <c r="AI53" i="22"/>
  <c r="AH53" i="22"/>
  <c r="AG53" i="22"/>
  <c r="AF53" i="22"/>
  <c r="AE53" i="22"/>
  <c r="AD53" i="22"/>
  <c r="AC53" i="22"/>
  <c r="AB53" i="22"/>
  <c r="AA53" i="22"/>
  <c r="Z53" i="22"/>
  <c r="Y53" i="22"/>
  <c r="X53" i="22"/>
  <c r="W53" i="22"/>
  <c r="V53" i="22"/>
  <c r="U53" i="22"/>
  <c r="T53" i="22"/>
  <c r="S53" i="22"/>
  <c r="R53" i="22"/>
  <c r="Q53" i="22"/>
  <c r="P53" i="22"/>
  <c r="O53" i="22"/>
  <c r="N53" i="22"/>
  <c r="M53" i="22"/>
  <c r="L53" i="22"/>
  <c r="K53" i="22"/>
  <c r="J53" i="22"/>
  <c r="I53" i="22"/>
  <c r="H53" i="22"/>
  <c r="G53" i="22"/>
  <c r="F53" i="22"/>
  <c r="E53" i="22"/>
  <c r="D53" i="22"/>
  <c r="C53" i="22"/>
  <c r="B53" i="22"/>
  <c r="BA53" i="22" s="1"/>
  <c r="BB53" i="22" s="1"/>
  <c r="BB52" i="22"/>
  <c r="BA52" i="22"/>
  <c r="AZ52" i="22"/>
  <c r="AY52" i="22"/>
  <c r="AX52" i="22"/>
  <c r="AW52" i="22"/>
  <c r="AV52" i="22"/>
  <c r="AU52" i="22"/>
  <c r="AT52" i="22"/>
  <c r="AS52" i="22"/>
  <c r="AR52" i="22"/>
  <c r="AQ52" i="22"/>
  <c r="AP52" i="22"/>
  <c r="AO52" i="22"/>
  <c r="AN52" i="22"/>
  <c r="AM52" i="22"/>
  <c r="AL52" i="22"/>
  <c r="AK52" i="22"/>
  <c r="AJ52" i="22"/>
  <c r="AI52" i="22"/>
  <c r="AH52" i="22"/>
  <c r="AG52" i="22"/>
  <c r="AF52" i="22"/>
  <c r="AE52" i="22"/>
  <c r="AD52" i="22"/>
  <c r="AC52" i="22"/>
  <c r="AB52" i="22"/>
  <c r="AA52" i="22"/>
  <c r="Z52" i="22"/>
  <c r="Y52" i="22"/>
  <c r="X52" i="22"/>
  <c r="W52" i="22"/>
  <c r="V52" i="22"/>
  <c r="U52" i="22"/>
  <c r="T52" i="22"/>
  <c r="S52" i="22"/>
  <c r="R52" i="22"/>
  <c r="Q52" i="22"/>
  <c r="P52" i="22"/>
  <c r="O52" i="22"/>
  <c r="N52" i="22"/>
  <c r="M52" i="22"/>
  <c r="L52" i="22"/>
  <c r="K52" i="22"/>
  <c r="J52" i="22"/>
  <c r="I52" i="22"/>
  <c r="H52" i="22"/>
  <c r="G52" i="22"/>
  <c r="F52" i="22"/>
  <c r="E52" i="22"/>
  <c r="D52" i="22"/>
  <c r="C52" i="22"/>
  <c r="B52" i="22"/>
  <c r="BB51" i="22"/>
  <c r="AZ51" i="22"/>
  <c r="AY51" i="22"/>
  <c r="AX51" i="22"/>
  <c r="AW51" i="22"/>
  <c r="AV51" i="22"/>
  <c r="AU51" i="22"/>
  <c r="AT51" i="22"/>
  <c r="AS51" i="22"/>
  <c r="AR51" i="22"/>
  <c r="AQ51" i="22"/>
  <c r="AP51" i="22"/>
  <c r="AO51" i="22"/>
  <c r="AN51" i="22"/>
  <c r="AM51" i="22"/>
  <c r="AL51" i="22"/>
  <c r="AK51" i="22"/>
  <c r="AJ51" i="22"/>
  <c r="AI51" i="22"/>
  <c r="AH51" i="22"/>
  <c r="AG51" i="22"/>
  <c r="AF51" i="22"/>
  <c r="AE51" i="22"/>
  <c r="AD51" i="22"/>
  <c r="AC51" i="22"/>
  <c r="AB51" i="22"/>
  <c r="AA51" i="22"/>
  <c r="Z51" i="22"/>
  <c r="Y51" i="22"/>
  <c r="X51" i="22"/>
  <c r="W51" i="22"/>
  <c r="V51" i="22"/>
  <c r="U51" i="22"/>
  <c r="T51" i="22"/>
  <c r="S51" i="22"/>
  <c r="R51" i="22"/>
  <c r="Q51" i="22"/>
  <c r="P51" i="22"/>
  <c r="O51" i="22"/>
  <c r="N51" i="22"/>
  <c r="M51" i="22"/>
  <c r="L51" i="22"/>
  <c r="K51" i="22"/>
  <c r="J51" i="22"/>
  <c r="I51" i="22"/>
  <c r="H51" i="22"/>
  <c r="G51" i="22"/>
  <c r="F51" i="22"/>
  <c r="E51" i="22"/>
  <c r="D51" i="22"/>
  <c r="C51" i="22"/>
  <c r="B51" i="22"/>
  <c r="BA51" i="22" s="1"/>
  <c r="BA50" i="22"/>
  <c r="BB50" i="22" s="1"/>
  <c r="AZ50" i="22"/>
  <c r="AY50" i="22"/>
  <c r="AX50" i="22"/>
  <c r="AW50" i="22"/>
  <c r="AV50" i="22"/>
  <c r="AU50" i="22"/>
  <c r="AT50" i="22"/>
  <c r="AS50" i="22"/>
  <c r="AR50" i="22"/>
  <c r="AQ50" i="22"/>
  <c r="AP50" i="22"/>
  <c r="AO50" i="22"/>
  <c r="AN50" i="22"/>
  <c r="AM50" i="22"/>
  <c r="AL50" i="22"/>
  <c r="AK50" i="22"/>
  <c r="AJ50" i="22"/>
  <c r="AI50" i="22"/>
  <c r="AH50" i="22"/>
  <c r="AG50" i="22"/>
  <c r="AF50" i="22"/>
  <c r="AE50" i="22"/>
  <c r="AD50" i="22"/>
  <c r="AC50" i="22"/>
  <c r="AB50" i="22"/>
  <c r="AA50" i="22"/>
  <c r="Z50" i="22"/>
  <c r="Y50" i="22"/>
  <c r="X50" i="22"/>
  <c r="W50" i="22"/>
  <c r="V50" i="22"/>
  <c r="U50" i="22"/>
  <c r="T50" i="22"/>
  <c r="S50" i="22"/>
  <c r="R50" i="22"/>
  <c r="Q50" i="22"/>
  <c r="P50" i="22"/>
  <c r="O50" i="22"/>
  <c r="N50" i="22"/>
  <c r="M50" i="22"/>
  <c r="L50" i="22"/>
  <c r="K50" i="22"/>
  <c r="J50" i="22"/>
  <c r="I50" i="22"/>
  <c r="H50" i="22"/>
  <c r="G50" i="22"/>
  <c r="F50" i="22"/>
  <c r="E50" i="22"/>
  <c r="D50" i="22"/>
  <c r="C50" i="22"/>
  <c r="B50" i="22"/>
  <c r="BB49" i="22"/>
  <c r="BA49" i="22"/>
  <c r="AZ49" i="22"/>
  <c r="AY49" i="22"/>
  <c r="AX49" i="22"/>
  <c r="AW49" i="22"/>
  <c r="AV49" i="22"/>
  <c r="AU49" i="22"/>
  <c r="AT49" i="22"/>
  <c r="AS49" i="22"/>
  <c r="AR49" i="22"/>
  <c r="AQ49" i="22"/>
  <c r="AP49" i="22"/>
  <c r="AO49" i="22"/>
  <c r="AN49" i="22"/>
  <c r="AM49" i="22"/>
  <c r="AL49" i="22"/>
  <c r="AK49" i="22"/>
  <c r="AJ49" i="22"/>
  <c r="AI49" i="22"/>
  <c r="AH49" i="22"/>
  <c r="AG49" i="22"/>
  <c r="AF49" i="22"/>
  <c r="AE49" i="22"/>
  <c r="AD49" i="22"/>
  <c r="AC49" i="22"/>
  <c r="AB49" i="22"/>
  <c r="AA49" i="22"/>
  <c r="Z49" i="22"/>
  <c r="Y49" i="22"/>
  <c r="X49" i="22"/>
  <c r="W49" i="22"/>
  <c r="V49" i="22"/>
  <c r="U49" i="22"/>
  <c r="T49" i="22"/>
  <c r="S49" i="22"/>
  <c r="R49" i="22"/>
  <c r="Q49" i="22"/>
  <c r="P49" i="22"/>
  <c r="O49" i="22"/>
  <c r="N49" i="22"/>
  <c r="M49" i="22"/>
  <c r="L49" i="22"/>
  <c r="K49" i="22"/>
  <c r="J49" i="22"/>
  <c r="I49" i="22"/>
  <c r="H49" i="22"/>
  <c r="G49" i="22"/>
  <c r="F49" i="22"/>
  <c r="E49" i="22"/>
  <c r="D49" i="22"/>
  <c r="C49" i="22"/>
  <c r="B49" i="22"/>
  <c r="BA48" i="22"/>
  <c r="BB48" i="22" s="1"/>
  <c r="AZ48" i="22"/>
  <c r="AY48" i="22"/>
  <c r="AX48" i="22"/>
  <c r="AW48" i="22"/>
  <c r="AV48" i="22"/>
  <c r="AU48" i="22"/>
  <c r="AT48" i="22"/>
  <c r="AS48" i="22"/>
  <c r="AR48" i="22"/>
  <c r="AQ48" i="22"/>
  <c r="AP48" i="22"/>
  <c r="AO48" i="22"/>
  <c r="AN48" i="22"/>
  <c r="AM48" i="22"/>
  <c r="AL48" i="22"/>
  <c r="AK48" i="22"/>
  <c r="AJ48" i="22"/>
  <c r="AI48" i="22"/>
  <c r="AH48" i="22"/>
  <c r="AG48" i="22"/>
  <c r="AF48" i="22"/>
  <c r="AE48" i="22"/>
  <c r="AD48" i="22"/>
  <c r="AC48" i="22"/>
  <c r="AB48" i="22"/>
  <c r="AA48" i="22"/>
  <c r="Z48" i="22"/>
  <c r="Y48" i="22"/>
  <c r="X48" i="22"/>
  <c r="W48" i="22"/>
  <c r="V48" i="22"/>
  <c r="U48" i="22"/>
  <c r="T48" i="22"/>
  <c r="S48" i="22"/>
  <c r="R48" i="22"/>
  <c r="Q48" i="22"/>
  <c r="P48" i="22"/>
  <c r="O48" i="22"/>
  <c r="N48" i="22"/>
  <c r="M48" i="22"/>
  <c r="L48" i="22"/>
  <c r="K48" i="22"/>
  <c r="J48" i="22"/>
  <c r="I48" i="22"/>
  <c r="H48" i="22"/>
  <c r="G48" i="22"/>
  <c r="F48" i="22"/>
  <c r="E48" i="22"/>
  <c r="D48" i="22"/>
  <c r="C48" i="22"/>
  <c r="B48" i="22"/>
  <c r="AZ47" i="22"/>
  <c r="AY47" i="22"/>
  <c r="AX47" i="22"/>
  <c r="AW47" i="22"/>
  <c r="AV47" i="22"/>
  <c r="AU47" i="22"/>
  <c r="AT47" i="22"/>
  <c r="AS47" i="22"/>
  <c r="AR47" i="22"/>
  <c r="AQ47" i="22"/>
  <c r="AP47" i="22"/>
  <c r="AO47" i="22"/>
  <c r="AN47" i="22"/>
  <c r="AM47" i="22"/>
  <c r="AL47" i="22"/>
  <c r="AK47" i="22"/>
  <c r="AJ47" i="22"/>
  <c r="AI47" i="22"/>
  <c r="AH47" i="22"/>
  <c r="AG47" i="22"/>
  <c r="AF47" i="22"/>
  <c r="AE47" i="22"/>
  <c r="AD47" i="22"/>
  <c r="AC47" i="22"/>
  <c r="AB47" i="22"/>
  <c r="AA47" i="22"/>
  <c r="Z47" i="22"/>
  <c r="Y47" i="22"/>
  <c r="X47" i="22"/>
  <c r="W47" i="22"/>
  <c r="V47" i="22"/>
  <c r="U47" i="22"/>
  <c r="T47" i="22"/>
  <c r="S47" i="22"/>
  <c r="R47" i="22"/>
  <c r="Q47" i="22"/>
  <c r="P47" i="22"/>
  <c r="O47" i="22"/>
  <c r="N47" i="22"/>
  <c r="M47" i="22"/>
  <c r="L47" i="22"/>
  <c r="K47" i="22"/>
  <c r="J47" i="22"/>
  <c r="I47" i="22"/>
  <c r="H47" i="22"/>
  <c r="G47" i="22"/>
  <c r="F47" i="22"/>
  <c r="E47" i="22"/>
  <c r="D47" i="22"/>
  <c r="C47" i="22"/>
  <c r="B47" i="22"/>
  <c r="BA47" i="22" s="1"/>
  <c r="BB47" i="22" s="1"/>
  <c r="BA46" i="22"/>
  <c r="BB46" i="22" s="1"/>
  <c r="AZ46" i="22"/>
  <c r="AY46" i="22"/>
  <c r="AX46" i="22"/>
  <c r="AW46" i="22"/>
  <c r="AV46" i="22"/>
  <c r="AU46" i="22"/>
  <c r="AT46" i="22"/>
  <c r="AS46" i="22"/>
  <c r="AR46" i="22"/>
  <c r="AQ46" i="22"/>
  <c r="AP46" i="22"/>
  <c r="AO46" i="22"/>
  <c r="AN46" i="22"/>
  <c r="AM46" i="22"/>
  <c r="AL46" i="22"/>
  <c r="AK46" i="22"/>
  <c r="AJ46" i="22"/>
  <c r="AI46" i="22"/>
  <c r="AH46" i="22"/>
  <c r="AG46" i="22"/>
  <c r="AF46" i="22"/>
  <c r="AE46" i="22"/>
  <c r="AD46" i="22"/>
  <c r="AC46" i="22"/>
  <c r="AB46" i="22"/>
  <c r="AA46" i="22"/>
  <c r="Z46" i="22"/>
  <c r="Y46" i="22"/>
  <c r="X46" i="22"/>
  <c r="W46" i="22"/>
  <c r="V46" i="22"/>
  <c r="U46" i="22"/>
  <c r="T46" i="22"/>
  <c r="S46" i="22"/>
  <c r="R46" i="22"/>
  <c r="Q46" i="22"/>
  <c r="P46" i="22"/>
  <c r="O46" i="22"/>
  <c r="N46" i="22"/>
  <c r="M46" i="22"/>
  <c r="L46" i="22"/>
  <c r="K46" i="22"/>
  <c r="J46" i="22"/>
  <c r="I46" i="22"/>
  <c r="H46" i="22"/>
  <c r="G46" i="22"/>
  <c r="F46" i="22"/>
  <c r="E46" i="22"/>
  <c r="D46" i="22"/>
  <c r="C46" i="22"/>
  <c r="B46" i="22"/>
  <c r="AZ45" i="22"/>
  <c r="AY45" i="22"/>
  <c r="AX45" i="22"/>
  <c r="AW45" i="22"/>
  <c r="AV45" i="22"/>
  <c r="AU45" i="22"/>
  <c r="AT45" i="22"/>
  <c r="AS45" i="22"/>
  <c r="AR45" i="22"/>
  <c r="AQ45" i="22"/>
  <c r="AP45" i="22"/>
  <c r="AO45" i="22"/>
  <c r="AN45" i="22"/>
  <c r="AM45" i="22"/>
  <c r="AL45" i="22"/>
  <c r="AK45" i="22"/>
  <c r="AJ45" i="22"/>
  <c r="AI45" i="22"/>
  <c r="AH45" i="22"/>
  <c r="AG45" i="22"/>
  <c r="AF45" i="22"/>
  <c r="AE45" i="22"/>
  <c r="AD45" i="22"/>
  <c r="AC45" i="22"/>
  <c r="AB45" i="22"/>
  <c r="AA45" i="22"/>
  <c r="Z45" i="22"/>
  <c r="Y45" i="22"/>
  <c r="X45" i="22"/>
  <c r="W45" i="22"/>
  <c r="V45" i="22"/>
  <c r="U45" i="22"/>
  <c r="T45" i="22"/>
  <c r="S45" i="22"/>
  <c r="R45" i="22"/>
  <c r="Q45" i="22"/>
  <c r="P45" i="22"/>
  <c r="O45" i="22"/>
  <c r="N45" i="22"/>
  <c r="M45" i="22"/>
  <c r="L45" i="22"/>
  <c r="K45" i="22"/>
  <c r="J45" i="22"/>
  <c r="I45" i="22"/>
  <c r="H45" i="22"/>
  <c r="G45" i="22"/>
  <c r="F45" i="22"/>
  <c r="E45" i="22"/>
  <c r="D45" i="22"/>
  <c r="C45" i="22"/>
  <c r="B45" i="22"/>
  <c r="BA45" i="22" s="1"/>
  <c r="BB45" i="22" s="1"/>
  <c r="BB44" i="22"/>
  <c r="BA44" i="22"/>
  <c r="AZ44" i="22"/>
  <c r="AY44" i="22"/>
  <c r="AX44" i="22"/>
  <c r="AW44" i="22"/>
  <c r="AV44" i="22"/>
  <c r="AU44" i="22"/>
  <c r="AT44" i="22"/>
  <c r="AS44" i="22"/>
  <c r="AR44" i="22"/>
  <c r="AQ44" i="22"/>
  <c r="AP44" i="22"/>
  <c r="AO44" i="22"/>
  <c r="AN44" i="22"/>
  <c r="AM44" i="22"/>
  <c r="AL44" i="22"/>
  <c r="AK44" i="22"/>
  <c r="AJ44" i="22"/>
  <c r="AI44" i="22"/>
  <c r="AH44" i="22"/>
  <c r="AG44" i="22"/>
  <c r="AF44" i="22"/>
  <c r="AE44" i="22"/>
  <c r="AD44" i="22"/>
  <c r="AC44" i="22"/>
  <c r="AB44" i="22"/>
  <c r="AA44" i="22"/>
  <c r="Z44" i="22"/>
  <c r="Y44" i="22"/>
  <c r="X44" i="22"/>
  <c r="W44" i="22"/>
  <c r="V44" i="22"/>
  <c r="U44" i="22"/>
  <c r="T44" i="22"/>
  <c r="S44" i="22"/>
  <c r="R44" i="22"/>
  <c r="Q44" i="22"/>
  <c r="P44" i="22"/>
  <c r="O44" i="22"/>
  <c r="N44" i="22"/>
  <c r="M44" i="22"/>
  <c r="L44" i="22"/>
  <c r="K44" i="22"/>
  <c r="J44" i="22"/>
  <c r="I44" i="22"/>
  <c r="H44" i="22"/>
  <c r="G44" i="22"/>
  <c r="F44" i="22"/>
  <c r="E44" i="22"/>
  <c r="D44" i="22"/>
  <c r="C44" i="22"/>
  <c r="B44" i="22"/>
  <c r="BB43" i="22"/>
  <c r="AZ43" i="22"/>
  <c r="AY43" i="22"/>
  <c r="AX43" i="22"/>
  <c r="AW43" i="22"/>
  <c r="AV43" i="22"/>
  <c r="AU43" i="22"/>
  <c r="AT43" i="22"/>
  <c r="AS43" i="22"/>
  <c r="AR43" i="22"/>
  <c r="AQ43" i="22"/>
  <c r="AP43" i="22"/>
  <c r="AO43" i="22"/>
  <c r="AN43" i="22"/>
  <c r="AM43" i="22"/>
  <c r="AL43" i="22"/>
  <c r="AK43" i="22"/>
  <c r="AJ43" i="22"/>
  <c r="AI43" i="22"/>
  <c r="AH43" i="22"/>
  <c r="AG43" i="22"/>
  <c r="AF43" i="22"/>
  <c r="AE43" i="22"/>
  <c r="AD43" i="22"/>
  <c r="AC43" i="22"/>
  <c r="AB43" i="22"/>
  <c r="AA43" i="22"/>
  <c r="Z43" i="22"/>
  <c r="Y43" i="22"/>
  <c r="X43" i="22"/>
  <c r="W43" i="22"/>
  <c r="V43" i="22"/>
  <c r="U43" i="22"/>
  <c r="T43" i="22"/>
  <c r="S43" i="22"/>
  <c r="R43" i="22"/>
  <c r="Q43" i="22"/>
  <c r="P43" i="22"/>
  <c r="O43" i="22"/>
  <c r="N43" i="22"/>
  <c r="M43" i="22"/>
  <c r="L43" i="22"/>
  <c r="K43" i="22"/>
  <c r="J43" i="22"/>
  <c r="I43" i="22"/>
  <c r="H43" i="22"/>
  <c r="G43" i="22"/>
  <c r="F43" i="22"/>
  <c r="E43" i="22"/>
  <c r="D43" i="22"/>
  <c r="C43" i="22"/>
  <c r="B43" i="22"/>
  <c r="BA43" i="22" s="1"/>
  <c r="BA42" i="22"/>
  <c r="BB42" i="22" s="1"/>
  <c r="AZ42" i="22"/>
  <c r="AY42" i="22"/>
  <c r="AX42" i="22"/>
  <c r="AW42" i="22"/>
  <c r="AV42" i="22"/>
  <c r="AU42" i="22"/>
  <c r="AT42" i="22"/>
  <c r="AS42" i="22"/>
  <c r="AR42" i="22"/>
  <c r="AQ42" i="22"/>
  <c r="AP42" i="22"/>
  <c r="AO42" i="22"/>
  <c r="AN42" i="22"/>
  <c r="AM42" i="22"/>
  <c r="AL42" i="22"/>
  <c r="AK42" i="22"/>
  <c r="AJ42" i="22"/>
  <c r="AI42" i="22"/>
  <c r="AH42" i="22"/>
  <c r="AG42" i="22"/>
  <c r="AF42" i="22"/>
  <c r="AE42" i="22"/>
  <c r="AD42" i="22"/>
  <c r="AC42" i="22"/>
  <c r="AB42" i="22"/>
  <c r="AA42" i="22"/>
  <c r="Z42" i="22"/>
  <c r="Y42" i="22"/>
  <c r="X42" i="22"/>
  <c r="W42" i="22"/>
  <c r="V42" i="22"/>
  <c r="U42" i="22"/>
  <c r="T42" i="22"/>
  <c r="S42" i="22"/>
  <c r="R42" i="22"/>
  <c r="Q42" i="22"/>
  <c r="P42" i="22"/>
  <c r="O42" i="22"/>
  <c r="N42" i="22"/>
  <c r="M42" i="22"/>
  <c r="L42" i="22"/>
  <c r="K42" i="22"/>
  <c r="J42" i="22"/>
  <c r="I42" i="22"/>
  <c r="H42" i="22"/>
  <c r="G42" i="22"/>
  <c r="F42" i="22"/>
  <c r="E42" i="22"/>
  <c r="D42" i="22"/>
  <c r="C42" i="22"/>
  <c r="B42" i="22"/>
  <c r="BB41" i="22"/>
  <c r="BA41" i="22"/>
  <c r="AZ41" i="22"/>
  <c r="AY41" i="22"/>
  <c r="AX41" i="22"/>
  <c r="AW41" i="22"/>
  <c r="AV41" i="22"/>
  <c r="AU41" i="22"/>
  <c r="AT41" i="22"/>
  <c r="AS41" i="22"/>
  <c r="AR41" i="22"/>
  <c r="AQ41" i="22"/>
  <c r="AP41" i="22"/>
  <c r="AO41" i="22"/>
  <c r="AN41" i="22"/>
  <c r="AM41" i="22"/>
  <c r="AL41" i="22"/>
  <c r="AK41" i="22"/>
  <c r="AJ41" i="22"/>
  <c r="AI41" i="22"/>
  <c r="AH41" i="22"/>
  <c r="AG41" i="22"/>
  <c r="AF41" i="22"/>
  <c r="AE41" i="22"/>
  <c r="AD41" i="22"/>
  <c r="AC41" i="22"/>
  <c r="AB41" i="22"/>
  <c r="AA41" i="22"/>
  <c r="Z41" i="22"/>
  <c r="Y41" i="22"/>
  <c r="X41" i="22"/>
  <c r="W41" i="22"/>
  <c r="V41" i="22"/>
  <c r="U41" i="22"/>
  <c r="T41" i="22"/>
  <c r="S41" i="22"/>
  <c r="R41" i="22"/>
  <c r="Q41" i="22"/>
  <c r="P41" i="22"/>
  <c r="O41" i="22"/>
  <c r="N41" i="22"/>
  <c r="M41" i="22"/>
  <c r="L41" i="22"/>
  <c r="K41" i="22"/>
  <c r="J41" i="22"/>
  <c r="I41" i="22"/>
  <c r="H41" i="22"/>
  <c r="G41" i="22"/>
  <c r="F41" i="22"/>
  <c r="E41" i="22"/>
  <c r="D41" i="22"/>
  <c r="C41" i="22"/>
  <c r="B41" i="22"/>
  <c r="BA40" i="22"/>
  <c r="BB40" i="22" s="1"/>
  <c r="AZ40" i="22"/>
  <c r="AY40" i="22"/>
  <c r="AX40" i="22"/>
  <c r="AW40" i="22"/>
  <c r="AV40" i="22"/>
  <c r="AU40" i="22"/>
  <c r="AT40" i="22"/>
  <c r="AS40" i="22"/>
  <c r="AR40" i="22"/>
  <c r="AQ40" i="22"/>
  <c r="AP40" i="22"/>
  <c r="AO40" i="22"/>
  <c r="AN40" i="22"/>
  <c r="AM40" i="22"/>
  <c r="AL40" i="22"/>
  <c r="AK40" i="22"/>
  <c r="AJ40" i="22"/>
  <c r="AI40" i="22"/>
  <c r="AH40" i="22"/>
  <c r="AG40" i="22"/>
  <c r="AF40" i="22"/>
  <c r="AE40" i="22"/>
  <c r="AD40" i="22"/>
  <c r="AC40" i="22"/>
  <c r="AB40" i="22"/>
  <c r="AA40" i="22"/>
  <c r="Z40" i="22"/>
  <c r="Y40" i="22"/>
  <c r="X40" i="22"/>
  <c r="W40" i="22"/>
  <c r="V40" i="22"/>
  <c r="U40" i="22"/>
  <c r="T40" i="22"/>
  <c r="S40" i="22"/>
  <c r="R40" i="22"/>
  <c r="Q40" i="22"/>
  <c r="P40" i="22"/>
  <c r="O40" i="22"/>
  <c r="N40" i="22"/>
  <c r="M40" i="22"/>
  <c r="L40" i="22"/>
  <c r="K40" i="22"/>
  <c r="J40" i="22"/>
  <c r="I40" i="22"/>
  <c r="H40" i="22"/>
  <c r="G40" i="22"/>
  <c r="F40" i="22"/>
  <c r="E40" i="22"/>
  <c r="D40" i="22"/>
  <c r="C40" i="22"/>
  <c r="B40" i="22"/>
  <c r="AZ39" i="22"/>
  <c r="AY39" i="22"/>
  <c r="AX39" i="22"/>
  <c r="AW39" i="22"/>
  <c r="AV39" i="22"/>
  <c r="AU39" i="22"/>
  <c r="AT39" i="22"/>
  <c r="AS39" i="22"/>
  <c r="AR39" i="22"/>
  <c r="AQ39" i="22"/>
  <c r="AP39" i="22"/>
  <c r="AO39" i="22"/>
  <c r="AN39" i="22"/>
  <c r="AM39" i="22"/>
  <c r="AL39" i="22"/>
  <c r="AK39" i="22"/>
  <c r="AJ39" i="22"/>
  <c r="AI39" i="22"/>
  <c r="AH39" i="22"/>
  <c r="AG39" i="22"/>
  <c r="AF39" i="22"/>
  <c r="AE39" i="22"/>
  <c r="AD39" i="22"/>
  <c r="AC39" i="22"/>
  <c r="AB39" i="22"/>
  <c r="AA39" i="22"/>
  <c r="Z39" i="22"/>
  <c r="Y39" i="22"/>
  <c r="X39" i="22"/>
  <c r="W39" i="22"/>
  <c r="V39" i="22"/>
  <c r="U39" i="22"/>
  <c r="T39" i="22"/>
  <c r="S39" i="22"/>
  <c r="R39" i="22"/>
  <c r="Q39" i="22"/>
  <c r="P39" i="22"/>
  <c r="O39" i="22"/>
  <c r="N39" i="22"/>
  <c r="M39" i="22"/>
  <c r="L39" i="22"/>
  <c r="K39" i="22"/>
  <c r="J39" i="22"/>
  <c r="I39" i="22"/>
  <c r="H39" i="22"/>
  <c r="G39" i="22"/>
  <c r="F39" i="22"/>
  <c r="E39" i="22"/>
  <c r="D39" i="22"/>
  <c r="C39" i="22"/>
  <c r="B39" i="22"/>
  <c r="BA39" i="22" s="1"/>
  <c r="BB39" i="22" s="1"/>
  <c r="BA38" i="22"/>
  <c r="BB38" i="22" s="1"/>
  <c r="AZ38" i="22"/>
  <c r="AY38" i="22"/>
  <c r="AX38" i="22"/>
  <c r="AW38" i="22"/>
  <c r="AV38" i="22"/>
  <c r="AU38" i="22"/>
  <c r="AT38" i="22"/>
  <c r="AS38" i="22"/>
  <c r="AR38" i="22"/>
  <c r="AQ38" i="22"/>
  <c r="AP38" i="22"/>
  <c r="AO38" i="22"/>
  <c r="AN38" i="22"/>
  <c r="AM38" i="22"/>
  <c r="AL38" i="22"/>
  <c r="AK38" i="22"/>
  <c r="AJ38" i="22"/>
  <c r="AI38" i="22"/>
  <c r="AH38" i="22"/>
  <c r="AG38" i="22"/>
  <c r="AF38" i="22"/>
  <c r="AE38" i="22"/>
  <c r="AD38" i="22"/>
  <c r="AC38" i="22"/>
  <c r="AB38" i="22"/>
  <c r="AA38" i="22"/>
  <c r="Z38" i="22"/>
  <c r="Y38" i="22"/>
  <c r="X38" i="22"/>
  <c r="W38" i="22"/>
  <c r="V38" i="22"/>
  <c r="U38" i="22"/>
  <c r="T38" i="22"/>
  <c r="S38" i="22"/>
  <c r="R38" i="22"/>
  <c r="Q38" i="22"/>
  <c r="P38" i="22"/>
  <c r="O38" i="22"/>
  <c r="N38" i="22"/>
  <c r="M38" i="22"/>
  <c r="L38" i="22"/>
  <c r="K38" i="22"/>
  <c r="J38" i="22"/>
  <c r="I38" i="22"/>
  <c r="H38" i="22"/>
  <c r="G38" i="22"/>
  <c r="F38" i="22"/>
  <c r="E38" i="22"/>
  <c r="D38" i="22"/>
  <c r="C38" i="22"/>
  <c r="B38" i="22"/>
  <c r="AZ37" i="22"/>
  <c r="AY37" i="22"/>
  <c r="AX37" i="22"/>
  <c r="AW37" i="22"/>
  <c r="AV37" i="22"/>
  <c r="AU37" i="22"/>
  <c r="AT37" i="22"/>
  <c r="AS37" i="22"/>
  <c r="AR37" i="22"/>
  <c r="AQ37" i="22"/>
  <c r="AP37" i="22"/>
  <c r="AO37" i="22"/>
  <c r="AN37" i="22"/>
  <c r="AM37" i="22"/>
  <c r="AL37" i="22"/>
  <c r="AK37" i="22"/>
  <c r="AJ37" i="22"/>
  <c r="AI37" i="22"/>
  <c r="AH37" i="22"/>
  <c r="AG37" i="22"/>
  <c r="AF37" i="22"/>
  <c r="AE37" i="22"/>
  <c r="AD37" i="22"/>
  <c r="AC37" i="22"/>
  <c r="AB37" i="22"/>
  <c r="AA37" i="22"/>
  <c r="Z37" i="22"/>
  <c r="Y37" i="22"/>
  <c r="X37" i="22"/>
  <c r="W37" i="22"/>
  <c r="V37" i="22"/>
  <c r="U37" i="22"/>
  <c r="T37" i="22"/>
  <c r="S37" i="22"/>
  <c r="R37" i="22"/>
  <c r="Q37" i="22"/>
  <c r="P37" i="22"/>
  <c r="O37" i="22"/>
  <c r="N37" i="22"/>
  <c r="M37" i="22"/>
  <c r="L37" i="22"/>
  <c r="K37" i="22"/>
  <c r="J37" i="22"/>
  <c r="I37" i="22"/>
  <c r="H37" i="22"/>
  <c r="G37" i="22"/>
  <c r="F37" i="22"/>
  <c r="E37" i="22"/>
  <c r="D37" i="22"/>
  <c r="C37" i="22"/>
  <c r="B37" i="22"/>
  <c r="BA37" i="22" s="1"/>
  <c r="BB37" i="22" s="1"/>
  <c r="BB36" i="22"/>
  <c r="BA36" i="22"/>
  <c r="AZ36" i="22"/>
  <c r="AY36" i="22"/>
  <c r="AX36" i="22"/>
  <c r="AW36" i="22"/>
  <c r="AV36" i="22"/>
  <c r="AU36" i="22"/>
  <c r="AT36" i="22"/>
  <c r="AS36" i="22"/>
  <c r="AR36" i="22"/>
  <c r="AQ36" i="22"/>
  <c r="AP36" i="22"/>
  <c r="AO36" i="22"/>
  <c r="AN36" i="22"/>
  <c r="AM36" i="22"/>
  <c r="AL36" i="22"/>
  <c r="AK36" i="22"/>
  <c r="AJ36" i="22"/>
  <c r="AI36" i="22"/>
  <c r="AH36" i="22"/>
  <c r="AG36" i="22"/>
  <c r="AF36" i="22"/>
  <c r="AE36" i="22"/>
  <c r="AD36" i="22"/>
  <c r="AC36" i="22"/>
  <c r="AB36" i="22"/>
  <c r="AA36" i="22"/>
  <c r="Z36" i="22"/>
  <c r="Y36" i="22"/>
  <c r="X36" i="22"/>
  <c r="W36" i="22"/>
  <c r="V36" i="22"/>
  <c r="U36" i="22"/>
  <c r="T36" i="22"/>
  <c r="S36" i="22"/>
  <c r="R36" i="22"/>
  <c r="Q36" i="22"/>
  <c r="P36" i="22"/>
  <c r="O36" i="22"/>
  <c r="N36" i="22"/>
  <c r="M36" i="22"/>
  <c r="L36" i="22"/>
  <c r="K36" i="22"/>
  <c r="J36" i="22"/>
  <c r="I36" i="22"/>
  <c r="H36" i="22"/>
  <c r="G36" i="22"/>
  <c r="F36" i="22"/>
  <c r="E36" i="22"/>
  <c r="D36" i="22"/>
  <c r="C36" i="22"/>
  <c r="B36" i="22"/>
  <c r="BB35" i="22"/>
  <c r="AZ35" i="22"/>
  <c r="AY35" i="22"/>
  <c r="AX35" i="22"/>
  <c r="AW35" i="22"/>
  <c r="AV35" i="22"/>
  <c r="AU35" i="22"/>
  <c r="AT35" i="22"/>
  <c r="AS35" i="22"/>
  <c r="AR35" i="22"/>
  <c r="AQ35" i="22"/>
  <c r="AP35" i="22"/>
  <c r="AO35" i="22"/>
  <c r="AN35" i="22"/>
  <c r="AM35" i="22"/>
  <c r="AL35" i="22"/>
  <c r="AK35" i="22"/>
  <c r="AJ35" i="22"/>
  <c r="AI35" i="22"/>
  <c r="AH35" i="22"/>
  <c r="AG35" i="22"/>
  <c r="AF35" i="22"/>
  <c r="AE35" i="22"/>
  <c r="AD35" i="22"/>
  <c r="AC35" i="22"/>
  <c r="AB35" i="22"/>
  <c r="AA35" i="22"/>
  <c r="Z35" i="22"/>
  <c r="Y35" i="22"/>
  <c r="X35" i="22"/>
  <c r="W35" i="22"/>
  <c r="V35" i="22"/>
  <c r="U35" i="22"/>
  <c r="T35" i="22"/>
  <c r="S35" i="22"/>
  <c r="R35" i="22"/>
  <c r="Q35" i="22"/>
  <c r="P35" i="22"/>
  <c r="O35" i="22"/>
  <c r="N35" i="22"/>
  <c r="M35" i="22"/>
  <c r="L35" i="22"/>
  <c r="K35" i="22"/>
  <c r="J35" i="22"/>
  <c r="I35" i="22"/>
  <c r="H35" i="22"/>
  <c r="G35" i="22"/>
  <c r="F35" i="22"/>
  <c r="E35" i="22"/>
  <c r="D35" i="22"/>
  <c r="C35" i="22"/>
  <c r="B35" i="22"/>
  <c r="BA35" i="22" s="1"/>
  <c r="BA34" i="22"/>
  <c r="BB34" i="22" s="1"/>
  <c r="AZ34" i="22"/>
  <c r="AY34" i="22"/>
  <c r="AX34" i="22"/>
  <c r="AW34" i="22"/>
  <c r="AV34" i="22"/>
  <c r="AU34" i="22"/>
  <c r="AT34" i="22"/>
  <c r="AS34" i="22"/>
  <c r="AR34" i="22"/>
  <c r="AQ34" i="22"/>
  <c r="AP34" i="22"/>
  <c r="AO34" i="22"/>
  <c r="AN34" i="22"/>
  <c r="AM34" i="22"/>
  <c r="AL34" i="22"/>
  <c r="AK34" i="22"/>
  <c r="AJ34" i="22"/>
  <c r="AI34" i="22"/>
  <c r="AH34" i="22"/>
  <c r="AG34" i="22"/>
  <c r="AF34" i="22"/>
  <c r="AE34" i="22"/>
  <c r="AD34" i="22"/>
  <c r="AC34" i="22"/>
  <c r="AB34" i="22"/>
  <c r="AA34" i="22"/>
  <c r="Z34" i="22"/>
  <c r="Y34" i="22"/>
  <c r="X34" i="22"/>
  <c r="W34" i="22"/>
  <c r="V34" i="22"/>
  <c r="U34" i="22"/>
  <c r="T34" i="22"/>
  <c r="S34" i="22"/>
  <c r="R34" i="22"/>
  <c r="Q34" i="22"/>
  <c r="P34" i="22"/>
  <c r="O34" i="22"/>
  <c r="N34" i="22"/>
  <c r="M34" i="22"/>
  <c r="L34" i="22"/>
  <c r="K34" i="22"/>
  <c r="J34" i="22"/>
  <c r="I34" i="22"/>
  <c r="H34" i="22"/>
  <c r="G34" i="22"/>
  <c r="F34" i="22"/>
  <c r="E34" i="22"/>
  <c r="D34" i="22"/>
  <c r="C34" i="22"/>
  <c r="B34" i="22"/>
  <c r="BB33" i="22"/>
  <c r="BA33" i="22"/>
  <c r="AZ33" i="22"/>
  <c r="AY33" i="22"/>
  <c r="AX33" i="22"/>
  <c r="AW33" i="22"/>
  <c r="AV33" i="22"/>
  <c r="AU33" i="22"/>
  <c r="AT33" i="22"/>
  <c r="AS33" i="22"/>
  <c r="AR33" i="22"/>
  <c r="AQ33" i="22"/>
  <c r="AP33" i="22"/>
  <c r="AO33" i="22"/>
  <c r="AN33" i="22"/>
  <c r="AM33" i="22"/>
  <c r="AL33" i="22"/>
  <c r="AK33" i="22"/>
  <c r="AJ33" i="22"/>
  <c r="AI33" i="22"/>
  <c r="AH33" i="22"/>
  <c r="AG33" i="22"/>
  <c r="AF33" i="22"/>
  <c r="AE33" i="22"/>
  <c r="AD33" i="22"/>
  <c r="AC33" i="22"/>
  <c r="AB33" i="22"/>
  <c r="AA33" i="22"/>
  <c r="Z33" i="22"/>
  <c r="Y33" i="22"/>
  <c r="X33" i="22"/>
  <c r="W33" i="22"/>
  <c r="V33" i="22"/>
  <c r="U33" i="22"/>
  <c r="T33" i="22"/>
  <c r="S33" i="22"/>
  <c r="R33" i="22"/>
  <c r="Q33" i="22"/>
  <c r="P33" i="22"/>
  <c r="O33" i="22"/>
  <c r="N33" i="22"/>
  <c r="M33" i="22"/>
  <c r="L33" i="22"/>
  <c r="K33" i="22"/>
  <c r="J33" i="22"/>
  <c r="I33" i="22"/>
  <c r="H33" i="22"/>
  <c r="G33" i="22"/>
  <c r="F33" i="22"/>
  <c r="E33" i="22"/>
  <c r="D33" i="22"/>
  <c r="C33" i="22"/>
  <c r="B33" i="22"/>
  <c r="BA32" i="22"/>
  <c r="BB32" i="22" s="1"/>
  <c r="AZ32" i="22"/>
  <c r="AY32" i="22"/>
  <c r="AX32" i="22"/>
  <c r="AW32" i="22"/>
  <c r="AV32" i="22"/>
  <c r="AU32" i="22"/>
  <c r="AT32" i="22"/>
  <c r="AS32" i="22"/>
  <c r="AR32" i="22"/>
  <c r="AQ32" i="22"/>
  <c r="AP32" i="22"/>
  <c r="AO32" i="22"/>
  <c r="AN32" i="22"/>
  <c r="AM32" i="22"/>
  <c r="AL32" i="22"/>
  <c r="AK32" i="22"/>
  <c r="AJ32" i="22"/>
  <c r="AI32" i="22"/>
  <c r="AH32" i="22"/>
  <c r="AG32" i="22"/>
  <c r="AF32" i="22"/>
  <c r="AE32" i="22"/>
  <c r="AD32" i="22"/>
  <c r="AC32" i="22"/>
  <c r="AB32" i="22"/>
  <c r="AA32" i="22"/>
  <c r="Z32" i="22"/>
  <c r="Y32" i="22"/>
  <c r="X32" i="22"/>
  <c r="W32" i="22"/>
  <c r="V32" i="22"/>
  <c r="U32" i="22"/>
  <c r="T32" i="22"/>
  <c r="S32" i="22"/>
  <c r="R32" i="22"/>
  <c r="Q32" i="22"/>
  <c r="P32" i="22"/>
  <c r="O32" i="22"/>
  <c r="N32" i="22"/>
  <c r="M32" i="22"/>
  <c r="L32" i="22"/>
  <c r="K32" i="22"/>
  <c r="J32" i="22"/>
  <c r="I32" i="22"/>
  <c r="H32" i="22"/>
  <c r="G32" i="22"/>
  <c r="F32" i="22"/>
  <c r="E32" i="22"/>
  <c r="D32" i="22"/>
  <c r="C32" i="22"/>
  <c r="B32" i="22"/>
  <c r="AZ31" i="22"/>
  <c r="AY31" i="22"/>
  <c r="AX31" i="22"/>
  <c r="AW31" i="22"/>
  <c r="AV31" i="22"/>
  <c r="AU31" i="22"/>
  <c r="AT31" i="22"/>
  <c r="AS31" i="22"/>
  <c r="AR31" i="22"/>
  <c r="AQ31" i="22"/>
  <c r="AP31" i="22"/>
  <c r="AO31" i="22"/>
  <c r="AN31" i="22"/>
  <c r="AM31" i="22"/>
  <c r="AL31" i="22"/>
  <c r="AK31" i="22"/>
  <c r="AJ31" i="22"/>
  <c r="AI31" i="22"/>
  <c r="AH31" i="22"/>
  <c r="AG31" i="22"/>
  <c r="AF31" i="22"/>
  <c r="AE31" i="22"/>
  <c r="AD31" i="22"/>
  <c r="AC31" i="22"/>
  <c r="AB31" i="22"/>
  <c r="AA31" i="22"/>
  <c r="Z31" i="22"/>
  <c r="Y31" i="22"/>
  <c r="X31" i="22"/>
  <c r="W31" i="22"/>
  <c r="V31" i="22"/>
  <c r="U31" i="22"/>
  <c r="T31" i="22"/>
  <c r="S31" i="22"/>
  <c r="R31" i="22"/>
  <c r="Q31" i="22"/>
  <c r="P31" i="22"/>
  <c r="O31" i="22"/>
  <c r="N31" i="22"/>
  <c r="M31" i="22"/>
  <c r="L31" i="22"/>
  <c r="K31" i="22"/>
  <c r="J31" i="22"/>
  <c r="I31" i="22"/>
  <c r="H31" i="22"/>
  <c r="G31" i="22"/>
  <c r="F31" i="22"/>
  <c r="E31" i="22"/>
  <c r="D31" i="22"/>
  <c r="C31" i="22"/>
  <c r="B31" i="22"/>
  <c r="BA31" i="22" s="1"/>
  <c r="BB31" i="22" s="1"/>
  <c r="BA30" i="22"/>
  <c r="BB30" i="22" s="1"/>
  <c r="AZ30" i="22"/>
  <c r="AY30" i="22"/>
  <c r="AX30" i="22"/>
  <c r="AW30" i="22"/>
  <c r="AV30" i="22"/>
  <c r="AU30" i="22"/>
  <c r="AT30" i="22"/>
  <c r="AS30" i="22"/>
  <c r="AR30" i="22"/>
  <c r="AQ30" i="22"/>
  <c r="AP30" i="22"/>
  <c r="AO30" i="22"/>
  <c r="AN30" i="22"/>
  <c r="AM30" i="22"/>
  <c r="AL30" i="22"/>
  <c r="AK30" i="22"/>
  <c r="AJ30" i="22"/>
  <c r="AI30" i="22"/>
  <c r="AH30" i="22"/>
  <c r="AG30" i="22"/>
  <c r="AF30" i="22"/>
  <c r="AE30" i="22"/>
  <c r="AD30" i="22"/>
  <c r="AC30" i="22"/>
  <c r="AB30" i="22"/>
  <c r="AA30" i="22"/>
  <c r="Z30" i="22"/>
  <c r="Y30" i="22"/>
  <c r="X30" i="22"/>
  <c r="W30" i="22"/>
  <c r="V30" i="22"/>
  <c r="U30" i="22"/>
  <c r="T30" i="22"/>
  <c r="S30" i="22"/>
  <c r="R30" i="22"/>
  <c r="Q30" i="22"/>
  <c r="P30" i="22"/>
  <c r="O30" i="22"/>
  <c r="N30" i="22"/>
  <c r="M30" i="22"/>
  <c r="L30" i="22"/>
  <c r="K30" i="22"/>
  <c r="J30" i="22"/>
  <c r="I30" i="22"/>
  <c r="H30" i="22"/>
  <c r="G30" i="22"/>
  <c r="F30" i="22"/>
  <c r="E30" i="22"/>
  <c r="D30" i="22"/>
  <c r="C30" i="22"/>
  <c r="B30" i="22"/>
  <c r="AZ29" i="22"/>
  <c r="AY29" i="22"/>
  <c r="AX29" i="22"/>
  <c r="AW29" i="22"/>
  <c r="AV29" i="22"/>
  <c r="AU29" i="22"/>
  <c r="AT29" i="22"/>
  <c r="AS29" i="22"/>
  <c r="AR29" i="22"/>
  <c r="AQ29" i="22"/>
  <c r="AP29" i="22"/>
  <c r="AO29" i="22"/>
  <c r="AN29" i="22"/>
  <c r="AM29" i="22"/>
  <c r="AL29" i="22"/>
  <c r="AK29" i="22"/>
  <c r="AJ29" i="22"/>
  <c r="AI29" i="22"/>
  <c r="AH29" i="22"/>
  <c r="AG29" i="22"/>
  <c r="AF29" i="22"/>
  <c r="AE29" i="22"/>
  <c r="AD29" i="22"/>
  <c r="AC29" i="22"/>
  <c r="AB29" i="22"/>
  <c r="AA29" i="22"/>
  <c r="Z29" i="22"/>
  <c r="Y29" i="22"/>
  <c r="X29" i="22"/>
  <c r="W29" i="22"/>
  <c r="V29" i="22"/>
  <c r="U29" i="22"/>
  <c r="T29" i="22"/>
  <c r="S29" i="22"/>
  <c r="R29" i="22"/>
  <c r="Q29" i="22"/>
  <c r="P29" i="22"/>
  <c r="O29" i="22"/>
  <c r="N29" i="22"/>
  <c r="M29" i="22"/>
  <c r="L29" i="22"/>
  <c r="K29" i="22"/>
  <c r="J29" i="22"/>
  <c r="I29" i="22"/>
  <c r="H29" i="22"/>
  <c r="G29" i="22"/>
  <c r="F29" i="22"/>
  <c r="E29" i="22"/>
  <c r="D29" i="22"/>
  <c r="C29" i="22"/>
  <c r="B29" i="22"/>
  <c r="BA29" i="22" s="1"/>
  <c r="BB29" i="22" s="1"/>
  <c r="BB28" i="22"/>
  <c r="BA28" i="22"/>
  <c r="AZ28" i="22"/>
  <c r="AY28" i="22"/>
  <c r="AX28" i="22"/>
  <c r="AW28" i="22"/>
  <c r="AV28" i="22"/>
  <c r="AU28" i="22"/>
  <c r="AT28" i="22"/>
  <c r="AS28" i="22"/>
  <c r="AR28" i="22"/>
  <c r="AQ28" i="22"/>
  <c r="AP28" i="22"/>
  <c r="AO28" i="22"/>
  <c r="AN28" i="22"/>
  <c r="AM28" i="22"/>
  <c r="AL28" i="22"/>
  <c r="AK28" i="22"/>
  <c r="AJ28" i="22"/>
  <c r="AI28" i="22"/>
  <c r="AH28" i="22"/>
  <c r="AG28" i="22"/>
  <c r="AF28" i="22"/>
  <c r="AE28" i="22"/>
  <c r="AD28" i="22"/>
  <c r="AC28" i="22"/>
  <c r="AB28" i="22"/>
  <c r="AA28" i="22"/>
  <c r="Z28" i="22"/>
  <c r="Y28" i="22"/>
  <c r="X28" i="22"/>
  <c r="W28" i="22"/>
  <c r="V28" i="22"/>
  <c r="U28" i="22"/>
  <c r="T28" i="22"/>
  <c r="S28" i="22"/>
  <c r="R28" i="22"/>
  <c r="Q28" i="22"/>
  <c r="P28" i="22"/>
  <c r="O28" i="22"/>
  <c r="N28" i="22"/>
  <c r="M28" i="22"/>
  <c r="L28" i="22"/>
  <c r="K28" i="22"/>
  <c r="J28" i="22"/>
  <c r="I28" i="22"/>
  <c r="H28" i="22"/>
  <c r="G28" i="22"/>
  <c r="F28" i="22"/>
  <c r="E28" i="22"/>
  <c r="D28" i="22"/>
  <c r="C28" i="22"/>
  <c r="B28" i="22"/>
  <c r="BB27" i="22"/>
  <c r="AZ27" i="22"/>
  <c r="AY27" i="22"/>
  <c r="AX27" i="22"/>
  <c r="AW27" i="22"/>
  <c r="AV27" i="22"/>
  <c r="AU27" i="22"/>
  <c r="AT27" i="22"/>
  <c r="AS27" i="22"/>
  <c r="AR27" i="22"/>
  <c r="AQ27" i="22"/>
  <c r="AP27" i="22"/>
  <c r="AO27" i="22"/>
  <c r="AN27" i="22"/>
  <c r="AM27" i="22"/>
  <c r="AL27" i="22"/>
  <c r="AK27" i="22"/>
  <c r="AJ27" i="22"/>
  <c r="AI27" i="22"/>
  <c r="AH27" i="22"/>
  <c r="AG27" i="22"/>
  <c r="AF27" i="22"/>
  <c r="AE27" i="22"/>
  <c r="AD27" i="22"/>
  <c r="AC27" i="22"/>
  <c r="AB27" i="22"/>
  <c r="AA27" i="22"/>
  <c r="Z27" i="22"/>
  <c r="Y27" i="22"/>
  <c r="X27" i="22"/>
  <c r="W27" i="22"/>
  <c r="V27" i="22"/>
  <c r="U27" i="22"/>
  <c r="T27" i="22"/>
  <c r="S27" i="22"/>
  <c r="R27" i="22"/>
  <c r="Q27" i="22"/>
  <c r="P27" i="22"/>
  <c r="O27" i="22"/>
  <c r="N27" i="22"/>
  <c r="M27" i="22"/>
  <c r="L27" i="22"/>
  <c r="K27" i="22"/>
  <c r="J27" i="22"/>
  <c r="I27" i="22"/>
  <c r="H27" i="22"/>
  <c r="G27" i="22"/>
  <c r="F27" i="22"/>
  <c r="E27" i="22"/>
  <c r="D27" i="22"/>
  <c r="C27" i="22"/>
  <c r="B27" i="22"/>
  <c r="BA27" i="22" s="1"/>
  <c r="BA26" i="22"/>
  <c r="BB26" i="22" s="1"/>
  <c r="AZ26" i="22"/>
  <c r="AY26" i="22"/>
  <c r="AX26" i="22"/>
  <c r="AW26" i="22"/>
  <c r="AV26" i="22"/>
  <c r="AU26" i="22"/>
  <c r="AT26" i="22"/>
  <c r="AS26" i="22"/>
  <c r="AR26" i="22"/>
  <c r="AQ26" i="22"/>
  <c r="AP26" i="22"/>
  <c r="AO26" i="22"/>
  <c r="AN26" i="22"/>
  <c r="AM26" i="22"/>
  <c r="AL26" i="22"/>
  <c r="AK26" i="22"/>
  <c r="AJ26" i="22"/>
  <c r="AI26" i="22"/>
  <c r="AH26" i="22"/>
  <c r="AG26" i="22"/>
  <c r="AF26" i="22"/>
  <c r="AE26" i="22"/>
  <c r="AD26" i="22"/>
  <c r="AC26" i="22"/>
  <c r="AB26" i="22"/>
  <c r="AA26" i="22"/>
  <c r="Z26" i="22"/>
  <c r="Y26" i="22"/>
  <c r="X26" i="22"/>
  <c r="W26" i="22"/>
  <c r="V26" i="22"/>
  <c r="U26" i="22"/>
  <c r="T26" i="22"/>
  <c r="S26" i="22"/>
  <c r="R26" i="22"/>
  <c r="Q26" i="22"/>
  <c r="P26" i="22"/>
  <c r="O26" i="22"/>
  <c r="N26" i="22"/>
  <c r="M26" i="22"/>
  <c r="L26" i="22"/>
  <c r="K26" i="22"/>
  <c r="J26" i="22"/>
  <c r="I26" i="22"/>
  <c r="H26" i="22"/>
  <c r="G26" i="22"/>
  <c r="F26" i="22"/>
  <c r="E26" i="22"/>
  <c r="D26" i="22"/>
  <c r="C26" i="22"/>
  <c r="B26" i="22"/>
  <c r="BA25" i="22"/>
  <c r="BB25" i="22" s="1"/>
  <c r="AZ25" i="22"/>
  <c r="AY25" i="22"/>
  <c r="AX25" i="22"/>
  <c r="AW25" i="22"/>
  <c r="AV25" i="22"/>
  <c r="AU25" i="22"/>
  <c r="AT25" i="22"/>
  <c r="AS25" i="22"/>
  <c r="AR25" i="22"/>
  <c r="AQ25" i="22"/>
  <c r="AP25" i="22"/>
  <c r="AO25" i="22"/>
  <c r="AN25" i="22"/>
  <c r="AM25" i="22"/>
  <c r="AL25" i="22"/>
  <c r="AK25" i="22"/>
  <c r="AJ25" i="22"/>
  <c r="AI25" i="22"/>
  <c r="AH25" i="22"/>
  <c r="AG25" i="22"/>
  <c r="AF25" i="22"/>
  <c r="AE25" i="22"/>
  <c r="AD25" i="22"/>
  <c r="AC25" i="22"/>
  <c r="AB25" i="22"/>
  <c r="AA25" i="22"/>
  <c r="Z25" i="22"/>
  <c r="Y25" i="22"/>
  <c r="X25" i="22"/>
  <c r="W25" i="22"/>
  <c r="V25" i="22"/>
  <c r="U25" i="22"/>
  <c r="T25" i="22"/>
  <c r="S25" i="22"/>
  <c r="R25" i="22"/>
  <c r="Q25" i="22"/>
  <c r="P25" i="22"/>
  <c r="O25" i="22"/>
  <c r="N25" i="22"/>
  <c r="M25" i="22"/>
  <c r="L25" i="22"/>
  <c r="K25" i="22"/>
  <c r="J25" i="22"/>
  <c r="I25" i="22"/>
  <c r="H25" i="22"/>
  <c r="G25" i="22"/>
  <c r="F25" i="22"/>
  <c r="E25" i="22"/>
  <c r="D25" i="22"/>
  <c r="C25" i="22"/>
  <c r="B25" i="22"/>
  <c r="BA24" i="22"/>
  <c r="BB24" i="22" s="1"/>
  <c r="AZ24" i="22"/>
  <c r="AY24" i="22"/>
  <c r="AX24" i="22"/>
  <c r="AW24" i="22"/>
  <c r="AV24" i="22"/>
  <c r="AU24" i="22"/>
  <c r="AT24" i="22"/>
  <c r="AS24" i="22"/>
  <c r="AR24" i="22"/>
  <c r="AQ24" i="22"/>
  <c r="AP24" i="22"/>
  <c r="AO24" i="22"/>
  <c r="AN24" i="22"/>
  <c r="AM24" i="22"/>
  <c r="AL24" i="22"/>
  <c r="AK24" i="22"/>
  <c r="AJ24" i="22"/>
  <c r="AI24" i="22"/>
  <c r="AH24" i="22"/>
  <c r="AG24" i="22"/>
  <c r="AF24" i="22"/>
  <c r="AE24" i="22"/>
  <c r="AD24" i="22"/>
  <c r="AC24" i="22"/>
  <c r="AB24" i="22"/>
  <c r="AA24" i="22"/>
  <c r="Z24" i="22"/>
  <c r="Y24" i="22"/>
  <c r="X24" i="22"/>
  <c r="W24" i="22"/>
  <c r="V24" i="22"/>
  <c r="U24" i="22"/>
  <c r="T24" i="22"/>
  <c r="S24" i="22"/>
  <c r="R24" i="22"/>
  <c r="Q24" i="22"/>
  <c r="P24" i="22"/>
  <c r="O24" i="22"/>
  <c r="N24" i="22"/>
  <c r="M24" i="22"/>
  <c r="L24" i="22"/>
  <c r="K24" i="22"/>
  <c r="J24" i="22"/>
  <c r="I24" i="22"/>
  <c r="H24" i="22"/>
  <c r="G24" i="22"/>
  <c r="F24" i="22"/>
  <c r="E24" i="22"/>
  <c r="D24" i="22"/>
  <c r="C24" i="22"/>
  <c r="B24" i="22"/>
  <c r="AZ23" i="22"/>
  <c r="AY23" i="22"/>
  <c r="AX23" i="22"/>
  <c r="AW23" i="22"/>
  <c r="AV23" i="22"/>
  <c r="AU23" i="22"/>
  <c r="AT23" i="22"/>
  <c r="AS23" i="22"/>
  <c r="AR23" i="22"/>
  <c r="AQ23" i="22"/>
  <c r="AP23" i="22"/>
  <c r="AO23" i="22"/>
  <c r="AN23" i="22"/>
  <c r="AM23" i="22"/>
  <c r="AL23" i="22"/>
  <c r="AK23" i="22"/>
  <c r="AJ23" i="22"/>
  <c r="AI23" i="22"/>
  <c r="AH23" i="22"/>
  <c r="AG23" i="22"/>
  <c r="AF23" i="22"/>
  <c r="AE23" i="22"/>
  <c r="AD23" i="22"/>
  <c r="AC23" i="22"/>
  <c r="AB23" i="22"/>
  <c r="AA23" i="22"/>
  <c r="Z23" i="22"/>
  <c r="Y23" i="22"/>
  <c r="X23" i="22"/>
  <c r="W23" i="22"/>
  <c r="V23" i="22"/>
  <c r="U23" i="22"/>
  <c r="T23" i="22"/>
  <c r="S23" i="22"/>
  <c r="R23" i="22"/>
  <c r="Q23" i="22"/>
  <c r="P23" i="22"/>
  <c r="O23" i="22"/>
  <c r="N23" i="22"/>
  <c r="M23" i="22"/>
  <c r="L23" i="22"/>
  <c r="K23" i="22"/>
  <c r="J23" i="22"/>
  <c r="I23" i="22"/>
  <c r="H23" i="22"/>
  <c r="G23" i="22"/>
  <c r="F23" i="22"/>
  <c r="E23" i="22"/>
  <c r="D23" i="22"/>
  <c r="C23" i="22"/>
  <c r="B23" i="22"/>
  <c r="BA23" i="22" s="1"/>
  <c r="BB23" i="22" s="1"/>
  <c r="BA22" i="22"/>
  <c r="BB22" i="22" s="1"/>
  <c r="AZ22" i="22"/>
  <c r="AY22" i="22"/>
  <c r="AX22" i="22"/>
  <c r="AW22" i="22"/>
  <c r="AV22" i="22"/>
  <c r="AU22" i="22"/>
  <c r="AT22" i="22"/>
  <c r="AS22" i="22"/>
  <c r="AR22" i="22"/>
  <c r="AQ22" i="22"/>
  <c r="AP22" i="22"/>
  <c r="AO22" i="22"/>
  <c r="AN22" i="22"/>
  <c r="AM22" i="22"/>
  <c r="AL22" i="22"/>
  <c r="AK22" i="22"/>
  <c r="AJ22" i="22"/>
  <c r="AI22" i="22"/>
  <c r="AH22" i="22"/>
  <c r="AG22" i="22"/>
  <c r="AF22" i="22"/>
  <c r="AE22" i="22"/>
  <c r="AD22" i="22"/>
  <c r="AC22" i="22"/>
  <c r="AB22" i="22"/>
  <c r="AA22" i="22"/>
  <c r="Z22" i="22"/>
  <c r="Y22" i="22"/>
  <c r="X22" i="22"/>
  <c r="W22" i="22"/>
  <c r="V22" i="22"/>
  <c r="U22" i="22"/>
  <c r="T22" i="22"/>
  <c r="S22" i="22"/>
  <c r="R22" i="22"/>
  <c r="Q22" i="22"/>
  <c r="P22" i="22"/>
  <c r="O22" i="22"/>
  <c r="N22" i="22"/>
  <c r="M22" i="22"/>
  <c r="L22" i="22"/>
  <c r="K22" i="22"/>
  <c r="J22" i="22"/>
  <c r="I22" i="22"/>
  <c r="H22" i="22"/>
  <c r="G22" i="22"/>
  <c r="F22" i="22"/>
  <c r="E22" i="22"/>
  <c r="D22" i="22"/>
  <c r="C22" i="22"/>
  <c r="B22" i="22"/>
  <c r="AZ21" i="22"/>
  <c r="AY21" i="22"/>
  <c r="AX21" i="22"/>
  <c r="AW21" i="22"/>
  <c r="AV21" i="22"/>
  <c r="AU21" i="22"/>
  <c r="AT21" i="22"/>
  <c r="AS21" i="22"/>
  <c r="AR21" i="22"/>
  <c r="AQ21" i="22"/>
  <c r="AP21" i="22"/>
  <c r="AO21" i="22"/>
  <c r="AN21" i="22"/>
  <c r="AM21" i="22"/>
  <c r="AL21" i="22"/>
  <c r="AK21" i="22"/>
  <c r="AJ21" i="22"/>
  <c r="AI21" i="22"/>
  <c r="AH21" i="22"/>
  <c r="AG21" i="22"/>
  <c r="AF21" i="22"/>
  <c r="AE21" i="22"/>
  <c r="AD21" i="22"/>
  <c r="AC21" i="22"/>
  <c r="AB21" i="22"/>
  <c r="AA21" i="22"/>
  <c r="Z21" i="22"/>
  <c r="Y21" i="22"/>
  <c r="X21" i="22"/>
  <c r="W21" i="22"/>
  <c r="V21" i="22"/>
  <c r="U21" i="22"/>
  <c r="T21" i="22"/>
  <c r="S21" i="22"/>
  <c r="R21" i="22"/>
  <c r="Q21" i="22"/>
  <c r="P21" i="22"/>
  <c r="O21" i="22"/>
  <c r="N21" i="22"/>
  <c r="M21" i="22"/>
  <c r="L21" i="22"/>
  <c r="K21" i="22"/>
  <c r="J21" i="22"/>
  <c r="I21" i="22"/>
  <c r="H21" i="22"/>
  <c r="G21" i="22"/>
  <c r="F21" i="22"/>
  <c r="E21" i="22"/>
  <c r="D21" i="22"/>
  <c r="C21" i="22"/>
  <c r="B21" i="22"/>
  <c r="BA21" i="22" s="1"/>
  <c r="BB21" i="22" s="1"/>
  <c r="BB20" i="22"/>
  <c r="BA20" i="22"/>
  <c r="AZ20" i="22"/>
  <c r="AY20" i="22"/>
  <c r="AX20" i="22"/>
  <c r="AW20" i="22"/>
  <c r="AV20" i="22"/>
  <c r="AU20" i="22"/>
  <c r="AT20" i="22"/>
  <c r="AS20" i="22"/>
  <c r="AR20" i="22"/>
  <c r="AQ20" i="22"/>
  <c r="AP20" i="22"/>
  <c r="AO20" i="22"/>
  <c r="AN20" i="22"/>
  <c r="AM20" i="22"/>
  <c r="AL20" i="22"/>
  <c r="AK20" i="22"/>
  <c r="AJ20" i="22"/>
  <c r="AI20" i="22"/>
  <c r="AH20" i="22"/>
  <c r="AG20" i="22"/>
  <c r="AF20" i="22"/>
  <c r="AE20" i="22"/>
  <c r="AD20" i="22"/>
  <c r="AC20" i="22"/>
  <c r="AB20" i="22"/>
  <c r="AA20" i="22"/>
  <c r="Z20" i="22"/>
  <c r="Y20" i="22"/>
  <c r="X20" i="22"/>
  <c r="W20" i="22"/>
  <c r="V20" i="22"/>
  <c r="U20" i="22"/>
  <c r="T20" i="22"/>
  <c r="S20" i="22"/>
  <c r="R20" i="22"/>
  <c r="Q20" i="22"/>
  <c r="P20" i="22"/>
  <c r="O20" i="22"/>
  <c r="N20" i="22"/>
  <c r="M20" i="22"/>
  <c r="L20" i="22"/>
  <c r="K20" i="22"/>
  <c r="J20" i="22"/>
  <c r="I20" i="22"/>
  <c r="H20" i="22"/>
  <c r="G20" i="22"/>
  <c r="F20" i="22"/>
  <c r="E20" i="22"/>
  <c r="D20" i="22"/>
  <c r="C20" i="22"/>
  <c r="B20" i="22"/>
  <c r="AZ19" i="22"/>
  <c r="AY19" i="22"/>
  <c r="AX19" i="22"/>
  <c r="AW19" i="22"/>
  <c r="AV19" i="22"/>
  <c r="AU19" i="22"/>
  <c r="AT19" i="22"/>
  <c r="AS19" i="22"/>
  <c r="AR19" i="22"/>
  <c r="AQ19" i="22"/>
  <c r="AP19" i="22"/>
  <c r="AO19" i="22"/>
  <c r="AN19" i="22"/>
  <c r="AM19" i="22"/>
  <c r="AL19" i="22"/>
  <c r="AK19" i="22"/>
  <c r="AJ19" i="22"/>
  <c r="AI19" i="22"/>
  <c r="AH19" i="22"/>
  <c r="AG19" i="22"/>
  <c r="AF19" i="22"/>
  <c r="AE19" i="22"/>
  <c r="AD19" i="22"/>
  <c r="AC19" i="22"/>
  <c r="AB19" i="22"/>
  <c r="AA19" i="22"/>
  <c r="Z19" i="22"/>
  <c r="Y19" i="22"/>
  <c r="X19" i="22"/>
  <c r="W19" i="22"/>
  <c r="V19" i="22"/>
  <c r="U19" i="22"/>
  <c r="T19" i="22"/>
  <c r="S19" i="22"/>
  <c r="R19" i="22"/>
  <c r="Q19" i="22"/>
  <c r="P19" i="22"/>
  <c r="O19" i="22"/>
  <c r="N19" i="22"/>
  <c r="M19" i="22"/>
  <c r="L19" i="22"/>
  <c r="K19" i="22"/>
  <c r="J19" i="22"/>
  <c r="I19" i="22"/>
  <c r="H19" i="22"/>
  <c r="G19" i="22"/>
  <c r="F19" i="22"/>
  <c r="E19" i="22"/>
  <c r="D19" i="22"/>
  <c r="C19" i="22"/>
  <c r="B19" i="22"/>
  <c r="BA19" i="22" s="1"/>
  <c r="BB19" i="22" s="1"/>
  <c r="BA18" i="22"/>
  <c r="BB18" i="22" s="1"/>
  <c r="AZ18" i="22"/>
  <c r="AY18" i="22"/>
  <c r="AX18" i="22"/>
  <c r="AW18" i="22"/>
  <c r="AV18" i="22"/>
  <c r="AU18" i="22"/>
  <c r="AT18" i="22"/>
  <c r="AS18" i="22"/>
  <c r="AR18" i="22"/>
  <c r="AQ18" i="22"/>
  <c r="AP18" i="22"/>
  <c r="AO18" i="22"/>
  <c r="AN18" i="22"/>
  <c r="AM18" i="22"/>
  <c r="AL18" i="22"/>
  <c r="AK18" i="22"/>
  <c r="AJ18" i="22"/>
  <c r="AI18" i="22"/>
  <c r="AH18" i="22"/>
  <c r="AG18" i="22"/>
  <c r="AF18" i="22"/>
  <c r="AE18" i="22"/>
  <c r="AD18" i="22"/>
  <c r="AC18" i="22"/>
  <c r="AB18" i="22"/>
  <c r="AA18" i="22"/>
  <c r="Z18" i="22"/>
  <c r="Y18" i="22"/>
  <c r="X18" i="22"/>
  <c r="W18" i="22"/>
  <c r="V18" i="22"/>
  <c r="U18" i="22"/>
  <c r="T18" i="22"/>
  <c r="S18" i="22"/>
  <c r="R18" i="22"/>
  <c r="Q18" i="22"/>
  <c r="P18" i="22"/>
  <c r="O18" i="22"/>
  <c r="N18" i="22"/>
  <c r="M18" i="22"/>
  <c r="L18" i="22"/>
  <c r="K18" i="22"/>
  <c r="J18" i="22"/>
  <c r="I18" i="22"/>
  <c r="H18" i="22"/>
  <c r="G18" i="22"/>
  <c r="F18" i="22"/>
  <c r="E18" i="22"/>
  <c r="D18" i="22"/>
  <c r="C18" i="22"/>
  <c r="B18" i="22"/>
  <c r="BA17" i="22"/>
  <c r="BB17" i="22" s="1"/>
  <c r="AZ17" i="22"/>
  <c r="AY17" i="22"/>
  <c r="AX17" i="22"/>
  <c r="AW17" i="22"/>
  <c r="AV17" i="22"/>
  <c r="AU17" i="22"/>
  <c r="AT17" i="22"/>
  <c r="AS17" i="22"/>
  <c r="AR17" i="22"/>
  <c r="AQ17" i="22"/>
  <c r="AP17" i="22"/>
  <c r="AO17" i="22"/>
  <c r="AN17" i="22"/>
  <c r="AM17" i="22"/>
  <c r="AL17" i="22"/>
  <c r="AK17" i="22"/>
  <c r="AJ17" i="22"/>
  <c r="AI17" i="22"/>
  <c r="AH17" i="22"/>
  <c r="AG17" i="22"/>
  <c r="AF17" i="22"/>
  <c r="AE17" i="22"/>
  <c r="AD17" i="22"/>
  <c r="AC17" i="22"/>
  <c r="AB17" i="22"/>
  <c r="AA17" i="22"/>
  <c r="Z17" i="22"/>
  <c r="Y17" i="22"/>
  <c r="X17" i="22"/>
  <c r="W17" i="22"/>
  <c r="V17" i="22"/>
  <c r="U17" i="22"/>
  <c r="T17" i="22"/>
  <c r="S17" i="22"/>
  <c r="R17" i="22"/>
  <c r="Q17" i="22"/>
  <c r="P17" i="22"/>
  <c r="O17" i="22"/>
  <c r="N17" i="22"/>
  <c r="M17" i="22"/>
  <c r="L17" i="22"/>
  <c r="K17" i="22"/>
  <c r="J17" i="22"/>
  <c r="I17" i="22"/>
  <c r="H17" i="22"/>
  <c r="G17" i="22"/>
  <c r="F17" i="22"/>
  <c r="E17" i="22"/>
  <c r="D17" i="22"/>
  <c r="C17" i="22"/>
  <c r="B17" i="22"/>
  <c r="BA16" i="22"/>
  <c r="BB16" i="22" s="1"/>
  <c r="AZ16" i="22"/>
  <c r="AY16" i="22"/>
  <c r="AX16" i="22"/>
  <c r="AW16" i="22"/>
  <c r="AV16" i="22"/>
  <c r="AU16" i="22"/>
  <c r="AT16" i="22"/>
  <c r="AS16" i="22"/>
  <c r="AR16" i="22"/>
  <c r="AQ16" i="22"/>
  <c r="AP16" i="22"/>
  <c r="AO16" i="22"/>
  <c r="AN16" i="22"/>
  <c r="AM16" i="22"/>
  <c r="AL16" i="22"/>
  <c r="AK16" i="22"/>
  <c r="AJ16" i="22"/>
  <c r="AI16" i="22"/>
  <c r="AH16" i="22"/>
  <c r="AG16" i="22"/>
  <c r="AF16" i="22"/>
  <c r="AE16" i="22"/>
  <c r="AD16" i="22"/>
  <c r="AC16" i="22"/>
  <c r="AB16" i="22"/>
  <c r="AA16" i="22"/>
  <c r="Z16" i="22"/>
  <c r="Y16" i="22"/>
  <c r="X16" i="22"/>
  <c r="W16" i="22"/>
  <c r="V16" i="22"/>
  <c r="U16" i="22"/>
  <c r="T16" i="22"/>
  <c r="S16" i="22"/>
  <c r="R16" i="22"/>
  <c r="Q16" i="22"/>
  <c r="P16" i="22"/>
  <c r="O16" i="22"/>
  <c r="N16" i="22"/>
  <c r="M16" i="22"/>
  <c r="L16" i="22"/>
  <c r="K16" i="22"/>
  <c r="J16" i="22"/>
  <c r="I16" i="22"/>
  <c r="H16" i="22"/>
  <c r="G16" i="22"/>
  <c r="F16" i="22"/>
  <c r="E16" i="22"/>
  <c r="D16" i="22"/>
  <c r="C16" i="22"/>
  <c r="B16" i="22"/>
  <c r="AZ15" i="22"/>
  <c r="AY15" i="22"/>
  <c r="AX15" i="22"/>
  <c r="AW15" i="22"/>
  <c r="AV15" i="22"/>
  <c r="AU15" i="22"/>
  <c r="AT15" i="22"/>
  <c r="AS15" i="22"/>
  <c r="AR15" i="22"/>
  <c r="AQ15" i="22"/>
  <c r="AP15" i="22"/>
  <c r="AO15" i="22"/>
  <c r="AN15" i="22"/>
  <c r="AM15" i="22"/>
  <c r="AL15" i="22"/>
  <c r="AK15" i="22"/>
  <c r="AJ15" i="22"/>
  <c r="AI15" i="22"/>
  <c r="AH15" i="22"/>
  <c r="AG15" i="22"/>
  <c r="AF15" i="22"/>
  <c r="AE15" i="22"/>
  <c r="AD15" i="22"/>
  <c r="AC15" i="22"/>
  <c r="AB15" i="22"/>
  <c r="AA15" i="22"/>
  <c r="Z15" i="22"/>
  <c r="Y15" i="22"/>
  <c r="X15" i="22"/>
  <c r="W15" i="22"/>
  <c r="V15" i="22"/>
  <c r="U15" i="22"/>
  <c r="T15" i="22"/>
  <c r="S15" i="22"/>
  <c r="R15" i="22"/>
  <c r="Q15" i="22"/>
  <c r="P15" i="22"/>
  <c r="O15" i="22"/>
  <c r="N15" i="22"/>
  <c r="M15" i="22"/>
  <c r="L15" i="22"/>
  <c r="K15" i="22"/>
  <c r="J15" i="22"/>
  <c r="I15" i="22"/>
  <c r="H15" i="22"/>
  <c r="G15" i="22"/>
  <c r="F15" i="22"/>
  <c r="E15" i="22"/>
  <c r="D15" i="22"/>
  <c r="C15" i="22"/>
  <c r="B15" i="22"/>
  <c r="BA15" i="22" s="1"/>
  <c r="BB15" i="22" s="1"/>
  <c r="BA14" i="22"/>
  <c r="BB14" i="22" s="1"/>
  <c r="AZ14" i="22"/>
  <c r="AY14" i="22"/>
  <c r="AX14" i="22"/>
  <c r="AW14" i="22"/>
  <c r="AV14" i="22"/>
  <c r="AU14" i="22"/>
  <c r="AT14" i="22"/>
  <c r="AS14" i="22"/>
  <c r="AR14" i="22"/>
  <c r="AQ14" i="22"/>
  <c r="AP14" i="22"/>
  <c r="AO14" i="22"/>
  <c r="AN14" i="22"/>
  <c r="AM14" i="22"/>
  <c r="AL14" i="22"/>
  <c r="AK14" i="22"/>
  <c r="AJ14" i="22"/>
  <c r="AI14" i="22"/>
  <c r="AH14" i="22"/>
  <c r="AG14" i="22"/>
  <c r="AF14" i="22"/>
  <c r="AE14" i="22"/>
  <c r="AD14" i="22"/>
  <c r="AC14" i="22"/>
  <c r="AB14" i="22"/>
  <c r="AA14" i="22"/>
  <c r="Z14" i="22"/>
  <c r="Y14" i="22"/>
  <c r="X14" i="22"/>
  <c r="W14" i="22"/>
  <c r="V14" i="22"/>
  <c r="U14" i="22"/>
  <c r="T14" i="22"/>
  <c r="S14" i="22"/>
  <c r="R14" i="22"/>
  <c r="Q14" i="22"/>
  <c r="P14" i="22"/>
  <c r="O14" i="22"/>
  <c r="N14" i="22"/>
  <c r="M14" i="22"/>
  <c r="L14" i="22"/>
  <c r="K14" i="22"/>
  <c r="J14" i="22"/>
  <c r="I14" i="22"/>
  <c r="H14" i="22"/>
  <c r="G14" i="22"/>
  <c r="F14" i="22"/>
  <c r="E14" i="22"/>
  <c r="D14" i="22"/>
  <c r="C14" i="22"/>
  <c r="B14" i="22"/>
  <c r="AZ13" i="22"/>
  <c r="AY13" i="22"/>
  <c r="AX13" i="22"/>
  <c r="AW13" i="22"/>
  <c r="AV13" i="22"/>
  <c r="AU13" i="22"/>
  <c r="AT13" i="22"/>
  <c r="AS13" i="22"/>
  <c r="AR13" i="22"/>
  <c r="AQ13" i="22"/>
  <c r="AP13" i="22"/>
  <c r="AO13" i="22"/>
  <c r="AN13" i="22"/>
  <c r="AM13" i="22"/>
  <c r="AL13" i="22"/>
  <c r="AK13" i="22"/>
  <c r="AJ13" i="22"/>
  <c r="AI13" i="22"/>
  <c r="AH13" i="22"/>
  <c r="AG13" i="22"/>
  <c r="AF13" i="22"/>
  <c r="AE13" i="22"/>
  <c r="AD13" i="22"/>
  <c r="AC13" i="22"/>
  <c r="AB13" i="22"/>
  <c r="AA13" i="22"/>
  <c r="Z13" i="22"/>
  <c r="Y13" i="22"/>
  <c r="X13" i="22"/>
  <c r="W13" i="22"/>
  <c r="V13" i="22"/>
  <c r="U13" i="22"/>
  <c r="T13" i="22"/>
  <c r="S13" i="22"/>
  <c r="R13" i="22"/>
  <c r="Q13" i="22"/>
  <c r="P13" i="22"/>
  <c r="O13" i="22"/>
  <c r="N13" i="22"/>
  <c r="M13" i="22"/>
  <c r="L13" i="22"/>
  <c r="K13" i="22"/>
  <c r="J13" i="22"/>
  <c r="I13" i="22"/>
  <c r="H13" i="22"/>
  <c r="G13" i="22"/>
  <c r="F13" i="22"/>
  <c r="E13" i="22"/>
  <c r="D13" i="22"/>
  <c r="C13" i="22"/>
  <c r="B13" i="22"/>
  <c r="BA13" i="22" s="1"/>
  <c r="BB13" i="22" s="1"/>
  <c r="BB12" i="22"/>
  <c r="BA12" i="22"/>
  <c r="AZ12" i="22"/>
  <c r="AY12" i="22"/>
  <c r="AX12" i="22"/>
  <c r="AW12" i="22"/>
  <c r="AV12" i="22"/>
  <c r="AU12" i="22"/>
  <c r="AT12" i="22"/>
  <c r="AS12" i="22"/>
  <c r="AR12" i="22"/>
  <c r="AQ12" i="22"/>
  <c r="AP12" i="22"/>
  <c r="AO12" i="22"/>
  <c r="AN12" i="22"/>
  <c r="AM12" i="22"/>
  <c r="AL12" i="22"/>
  <c r="AK12" i="22"/>
  <c r="AJ12" i="22"/>
  <c r="AI12" i="22"/>
  <c r="AH12" i="22"/>
  <c r="AG12" i="22"/>
  <c r="AF12" i="22"/>
  <c r="AE12" i="22"/>
  <c r="AD12" i="22"/>
  <c r="AC12" i="22"/>
  <c r="AB12" i="22"/>
  <c r="AA12" i="22"/>
  <c r="Z12" i="22"/>
  <c r="Y12" i="22"/>
  <c r="X12" i="22"/>
  <c r="W12" i="22"/>
  <c r="V12" i="22"/>
  <c r="U12" i="22"/>
  <c r="T12" i="22"/>
  <c r="S12" i="22"/>
  <c r="R12" i="22"/>
  <c r="Q12" i="22"/>
  <c r="P12" i="22"/>
  <c r="O12" i="22"/>
  <c r="N12" i="22"/>
  <c r="M12" i="22"/>
  <c r="L12" i="22"/>
  <c r="K12" i="22"/>
  <c r="J12" i="22"/>
  <c r="I12" i="22"/>
  <c r="H12" i="22"/>
  <c r="G12" i="22"/>
  <c r="F12" i="22"/>
  <c r="E12" i="22"/>
  <c r="D12" i="22"/>
  <c r="C12" i="22"/>
  <c r="B12" i="22"/>
  <c r="BB11" i="22"/>
  <c r="AZ11" i="22"/>
  <c r="AY11" i="22"/>
  <c r="AX11" i="22"/>
  <c r="AW11" i="22"/>
  <c r="AV11" i="22"/>
  <c r="AU11" i="22"/>
  <c r="AT11" i="22"/>
  <c r="AS11" i="22"/>
  <c r="AR11" i="22"/>
  <c r="AQ11" i="22"/>
  <c r="AP11" i="22"/>
  <c r="AO11" i="22"/>
  <c r="AN11" i="22"/>
  <c r="AM11" i="22"/>
  <c r="AL11" i="22"/>
  <c r="AK11" i="22"/>
  <c r="AJ11" i="22"/>
  <c r="AI11" i="22"/>
  <c r="AH11" i="22"/>
  <c r="AG11" i="22"/>
  <c r="AF11" i="22"/>
  <c r="AE11" i="22"/>
  <c r="AD11" i="22"/>
  <c r="AC11" i="22"/>
  <c r="AB11" i="22"/>
  <c r="AA11" i="22"/>
  <c r="Z11" i="22"/>
  <c r="Y11" i="22"/>
  <c r="X11" i="22"/>
  <c r="W11" i="22"/>
  <c r="V11" i="22"/>
  <c r="U11" i="22"/>
  <c r="T11" i="22"/>
  <c r="S11" i="22"/>
  <c r="R11" i="22"/>
  <c r="Q11" i="22"/>
  <c r="P11" i="22"/>
  <c r="O11" i="22"/>
  <c r="N11" i="22"/>
  <c r="M11" i="22"/>
  <c r="L11" i="22"/>
  <c r="K11" i="22"/>
  <c r="J11" i="22"/>
  <c r="I11" i="22"/>
  <c r="H11" i="22"/>
  <c r="G11" i="22"/>
  <c r="F11" i="22"/>
  <c r="E11" i="22"/>
  <c r="D11" i="22"/>
  <c r="C11" i="22"/>
  <c r="B11" i="22"/>
  <c r="BA11" i="22" s="1"/>
  <c r="BA10" i="22"/>
  <c r="BB10" i="22" s="1"/>
  <c r="AZ10" i="22"/>
  <c r="AY10" i="22"/>
  <c r="AX10" i="22"/>
  <c r="AW10" i="22"/>
  <c r="AV10" i="22"/>
  <c r="AU10" i="22"/>
  <c r="AT10" i="22"/>
  <c r="AS10" i="22"/>
  <c r="AR10" i="22"/>
  <c r="AQ10" i="22"/>
  <c r="AP10" i="22"/>
  <c r="AO10" i="22"/>
  <c r="AN10" i="22"/>
  <c r="AM10" i="22"/>
  <c r="AL10" i="22"/>
  <c r="AK10" i="22"/>
  <c r="AJ10" i="22"/>
  <c r="AI10" i="22"/>
  <c r="AH10" i="22"/>
  <c r="AG10" i="22"/>
  <c r="AF10" i="22"/>
  <c r="AE10" i="22"/>
  <c r="AD10" i="22"/>
  <c r="AC10" i="22"/>
  <c r="AB10" i="22"/>
  <c r="AA10" i="22"/>
  <c r="Z10" i="22"/>
  <c r="Y10" i="22"/>
  <c r="X10" i="22"/>
  <c r="W10" i="22"/>
  <c r="V10" i="22"/>
  <c r="U10" i="22"/>
  <c r="T10" i="22"/>
  <c r="S10" i="22"/>
  <c r="R10" i="22"/>
  <c r="Q10" i="22"/>
  <c r="P10" i="22"/>
  <c r="O10" i="22"/>
  <c r="N10" i="22"/>
  <c r="M10" i="22"/>
  <c r="L10" i="22"/>
  <c r="K10" i="22"/>
  <c r="J10" i="22"/>
  <c r="I10" i="22"/>
  <c r="H10" i="22"/>
  <c r="G10" i="22"/>
  <c r="F10" i="22"/>
  <c r="E10" i="22"/>
  <c r="D10" i="22"/>
  <c r="C10" i="22"/>
  <c r="B10" i="22"/>
  <c r="BA9" i="22"/>
  <c r="BB9" i="22" s="1"/>
  <c r="AZ9" i="22"/>
  <c r="AY9" i="22"/>
  <c r="AX9" i="22"/>
  <c r="AW9" i="22"/>
  <c r="AV9" i="22"/>
  <c r="AU9" i="22"/>
  <c r="AT9" i="22"/>
  <c r="AS9" i="22"/>
  <c r="AR9" i="22"/>
  <c r="AQ9" i="22"/>
  <c r="AP9" i="22"/>
  <c r="AO9" i="22"/>
  <c r="AN9" i="22"/>
  <c r="AM9" i="22"/>
  <c r="AL9" i="22"/>
  <c r="AK9" i="22"/>
  <c r="AJ9" i="22"/>
  <c r="AI9" i="22"/>
  <c r="AH9" i="22"/>
  <c r="AG9" i="22"/>
  <c r="AF9" i="22"/>
  <c r="AE9" i="22"/>
  <c r="AD9" i="22"/>
  <c r="AC9" i="22"/>
  <c r="AB9" i="22"/>
  <c r="AA9" i="22"/>
  <c r="Z9" i="22"/>
  <c r="Y9" i="22"/>
  <c r="X9" i="22"/>
  <c r="W9" i="22"/>
  <c r="V9" i="22"/>
  <c r="U9" i="22"/>
  <c r="T9" i="22"/>
  <c r="S9" i="22"/>
  <c r="R9" i="22"/>
  <c r="Q9" i="22"/>
  <c r="P9" i="22"/>
  <c r="O9" i="22"/>
  <c r="N9" i="22"/>
  <c r="M9" i="22"/>
  <c r="L9" i="22"/>
  <c r="K9" i="22"/>
  <c r="J9" i="22"/>
  <c r="I9" i="22"/>
  <c r="H9" i="22"/>
  <c r="G9" i="22"/>
  <c r="F9" i="22"/>
  <c r="E9" i="22"/>
  <c r="D9" i="22"/>
  <c r="C9" i="22"/>
  <c r="B9" i="22"/>
  <c r="BA8" i="22"/>
  <c r="BB8" i="22" s="1"/>
  <c r="AZ8" i="22"/>
  <c r="AY8" i="22"/>
  <c r="AX8" i="22"/>
  <c r="AW8" i="22"/>
  <c r="AV8" i="22"/>
  <c r="AU8" i="22"/>
  <c r="AT8" i="22"/>
  <c r="AS8" i="22"/>
  <c r="AR8" i="22"/>
  <c r="AQ8" i="22"/>
  <c r="AP8" i="22"/>
  <c r="AO8" i="22"/>
  <c r="AN8" i="22"/>
  <c r="AM8" i="22"/>
  <c r="AL8" i="22"/>
  <c r="AK8" i="22"/>
  <c r="AJ8" i="22"/>
  <c r="AI8" i="22"/>
  <c r="AH8" i="22"/>
  <c r="AG8" i="22"/>
  <c r="AF8" i="22"/>
  <c r="AE8" i="22"/>
  <c r="AD8" i="22"/>
  <c r="AC8" i="22"/>
  <c r="AB8" i="22"/>
  <c r="AA8" i="22"/>
  <c r="Z8" i="22"/>
  <c r="Y8" i="22"/>
  <c r="X8" i="22"/>
  <c r="W8" i="22"/>
  <c r="V8" i="22"/>
  <c r="U8" i="22"/>
  <c r="T8" i="22"/>
  <c r="S8" i="22"/>
  <c r="R8" i="22"/>
  <c r="Q8" i="22"/>
  <c r="P8" i="22"/>
  <c r="O8" i="22"/>
  <c r="N8" i="22"/>
  <c r="M8" i="22"/>
  <c r="L8" i="22"/>
  <c r="K8" i="22"/>
  <c r="J8" i="22"/>
  <c r="I8" i="22"/>
  <c r="H8" i="22"/>
  <c r="G8" i="22"/>
  <c r="F8" i="22"/>
  <c r="E8" i="22"/>
  <c r="D8" i="22"/>
  <c r="C8" i="22"/>
  <c r="B8" i="22"/>
  <c r="AZ7" i="22"/>
  <c r="AY7" i="22"/>
  <c r="AX7" i="22"/>
  <c r="AW7" i="22"/>
  <c r="AV7" i="22"/>
  <c r="AU7" i="22"/>
  <c r="AT7" i="22"/>
  <c r="AS7" i="22"/>
  <c r="AR7" i="22"/>
  <c r="AQ7" i="22"/>
  <c r="AP7" i="22"/>
  <c r="AO7" i="22"/>
  <c r="AN7" i="22"/>
  <c r="AM7" i="22"/>
  <c r="AL7" i="22"/>
  <c r="AK7" i="22"/>
  <c r="AJ7" i="22"/>
  <c r="AI7" i="22"/>
  <c r="AH7" i="22"/>
  <c r="AG7" i="22"/>
  <c r="AF7" i="22"/>
  <c r="AE7" i="22"/>
  <c r="AD7" i="22"/>
  <c r="AC7" i="22"/>
  <c r="AB7" i="22"/>
  <c r="AA7" i="22"/>
  <c r="Z7" i="22"/>
  <c r="Y7" i="22"/>
  <c r="X7" i="22"/>
  <c r="W7" i="22"/>
  <c r="V7" i="22"/>
  <c r="U7" i="22"/>
  <c r="T7" i="22"/>
  <c r="S7" i="22"/>
  <c r="R7" i="22"/>
  <c r="Q7" i="22"/>
  <c r="P7" i="22"/>
  <c r="O7" i="22"/>
  <c r="N7" i="22"/>
  <c r="M7" i="22"/>
  <c r="L7" i="22"/>
  <c r="K7" i="22"/>
  <c r="J7" i="22"/>
  <c r="I7" i="22"/>
  <c r="H7" i="22"/>
  <c r="G7" i="22"/>
  <c r="F7" i="22"/>
  <c r="E7" i="22"/>
  <c r="D7" i="22"/>
  <c r="C7" i="22"/>
  <c r="B7" i="22"/>
  <c r="BA7" i="22" s="1"/>
  <c r="BB7" i="22" s="1"/>
  <c r="BA6" i="22"/>
  <c r="BB6" i="22" s="1"/>
  <c r="AZ6" i="22"/>
  <c r="AY6" i="22"/>
  <c r="AX6" i="22"/>
  <c r="AW6" i="22"/>
  <c r="AV6" i="22"/>
  <c r="AU6" i="22"/>
  <c r="AT6" i="22"/>
  <c r="AS6" i="22"/>
  <c r="AR6" i="22"/>
  <c r="AQ6" i="22"/>
  <c r="AP6" i="22"/>
  <c r="AO6" i="22"/>
  <c r="AN6" i="22"/>
  <c r="AM6" i="22"/>
  <c r="AL6" i="22"/>
  <c r="AK6" i="22"/>
  <c r="AJ6" i="22"/>
  <c r="AI6" i="22"/>
  <c r="AH6" i="22"/>
  <c r="AG6" i="22"/>
  <c r="AF6" i="22"/>
  <c r="AE6" i="22"/>
  <c r="AD6" i="22"/>
  <c r="AC6" i="22"/>
  <c r="AB6" i="22"/>
  <c r="AA6" i="22"/>
  <c r="Z6" i="22"/>
  <c r="Y6" i="22"/>
  <c r="X6" i="22"/>
  <c r="W6" i="22"/>
  <c r="V6" i="22"/>
  <c r="U6" i="22"/>
  <c r="T6" i="22"/>
  <c r="S6" i="22"/>
  <c r="R6" i="22"/>
  <c r="Q6" i="22"/>
  <c r="P6" i="22"/>
  <c r="O6" i="22"/>
  <c r="N6" i="22"/>
  <c r="M6" i="22"/>
  <c r="L6" i="22"/>
  <c r="K6" i="22"/>
  <c r="J6" i="22"/>
  <c r="I6" i="22"/>
  <c r="H6" i="22"/>
  <c r="G6" i="22"/>
  <c r="F6" i="22"/>
  <c r="E6" i="22"/>
  <c r="D6" i="22"/>
  <c r="C6" i="22"/>
  <c r="B6" i="22"/>
  <c r="AZ5" i="22"/>
  <c r="AY5" i="22"/>
  <c r="AX5" i="22"/>
  <c r="AW5" i="22"/>
  <c r="AV5" i="22"/>
  <c r="AU5" i="22"/>
  <c r="AT5" i="22"/>
  <c r="AS5" i="22"/>
  <c r="AR5" i="22"/>
  <c r="AQ5" i="22"/>
  <c r="AP5" i="22"/>
  <c r="AO5" i="22"/>
  <c r="AN5" i="22"/>
  <c r="AM5" i="22"/>
  <c r="AL5" i="22"/>
  <c r="AK5" i="22"/>
  <c r="AJ5" i="22"/>
  <c r="AI5" i="22"/>
  <c r="AH5" i="22"/>
  <c r="AG5" i="22"/>
  <c r="AF5" i="22"/>
  <c r="AE5" i="22"/>
  <c r="AD5" i="22"/>
  <c r="AC5" i="22"/>
  <c r="AB5" i="22"/>
  <c r="AA5" i="22"/>
  <c r="Z5" i="22"/>
  <c r="Y5" i="22"/>
  <c r="X5" i="22"/>
  <c r="W5" i="22"/>
  <c r="V5" i="22"/>
  <c r="U5" i="22"/>
  <c r="T5" i="22"/>
  <c r="S5" i="22"/>
  <c r="R5" i="22"/>
  <c r="Q5" i="22"/>
  <c r="P5" i="22"/>
  <c r="O5" i="22"/>
  <c r="N5" i="22"/>
  <c r="M5" i="22"/>
  <c r="L5" i="22"/>
  <c r="K5" i="22"/>
  <c r="J5" i="22"/>
  <c r="I5" i="22"/>
  <c r="H5" i="22"/>
  <c r="G5" i="22"/>
  <c r="F5" i="22"/>
  <c r="E5" i="22"/>
  <c r="D5" i="22"/>
  <c r="C5" i="22"/>
  <c r="B5" i="22"/>
  <c r="BA5" i="22" s="1"/>
  <c r="BB5" i="22" s="1"/>
  <c r="BB4" i="22"/>
  <c r="BA4" i="22"/>
  <c r="AZ4" i="22"/>
  <c r="AY4" i="22"/>
  <c r="AX4" i="22"/>
  <c r="AW4" i="22"/>
  <c r="AV4" i="22"/>
  <c r="AU4" i="22"/>
  <c r="AT4" i="22"/>
  <c r="AS4" i="22"/>
  <c r="AR4" i="22"/>
  <c r="AQ4" i="22"/>
  <c r="AP4" i="22"/>
  <c r="AO4" i="22"/>
  <c r="AN4" i="22"/>
  <c r="AM4" i="22"/>
  <c r="AL4" i="22"/>
  <c r="AK4" i="22"/>
  <c r="AJ4" i="22"/>
  <c r="AI4" i="22"/>
  <c r="AH4" i="22"/>
  <c r="AG4" i="22"/>
  <c r="AF4" i="22"/>
  <c r="AE4" i="22"/>
  <c r="AD4" i="22"/>
  <c r="AC4" i="22"/>
  <c r="AB4" i="22"/>
  <c r="AA4" i="22"/>
  <c r="Z4" i="22"/>
  <c r="Y4" i="22"/>
  <c r="X4" i="22"/>
  <c r="W4" i="22"/>
  <c r="V4" i="22"/>
  <c r="U4" i="22"/>
  <c r="T4" i="22"/>
  <c r="S4" i="22"/>
  <c r="R4" i="22"/>
  <c r="Q4" i="22"/>
  <c r="P4" i="22"/>
  <c r="O4" i="22"/>
  <c r="N4" i="22"/>
  <c r="M4" i="22"/>
  <c r="L4" i="22"/>
  <c r="K4" i="22"/>
  <c r="J4" i="22"/>
  <c r="I4" i="22"/>
  <c r="H4" i="22"/>
  <c r="G4" i="22"/>
  <c r="F4" i="22"/>
  <c r="E4" i="22"/>
  <c r="D4" i="22"/>
  <c r="C4" i="22"/>
  <c r="B4" i="22"/>
  <c r="AZ3" i="22"/>
  <c r="AY3" i="22"/>
  <c r="AX3" i="22"/>
  <c r="AW3" i="22"/>
  <c r="AV3" i="22"/>
  <c r="AU3" i="22"/>
  <c r="AT3" i="22"/>
  <c r="AS3" i="22"/>
  <c r="AR3" i="22"/>
  <c r="AQ3" i="22"/>
  <c r="AP3" i="22"/>
  <c r="AO3" i="22"/>
  <c r="AN3" i="22"/>
  <c r="AM3" i="22"/>
  <c r="AL3" i="22"/>
  <c r="AK3" i="22"/>
  <c r="AJ3" i="22"/>
  <c r="AI3" i="22"/>
  <c r="AH3" i="22"/>
  <c r="AG3" i="22"/>
  <c r="AF3" i="22"/>
  <c r="AE3" i="22"/>
  <c r="AD3" i="22"/>
  <c r="AC3" i="22"/>
  <c r="AB3" i="22"/>
  <c r="AA3" i="22"/>
  <c r="Z3" i="22"/>
  <c r="Y3" i="22"/>
  <c r="X3" i="22"/>
  <c r="W3" i="22"/>
  <c r="V3" i="22"/>
  <c r="U3" i="22"/>
  <c r="T3" i="22"/>
  <c r="S3" i="22"/>
  <c r="R3" i="22"/>
  <c r="Q3" i="22"/>
  <c r="P3" i="22"/>
  <c r="O3" i="22"/>
  <c r="N3" i="22"/>
  <c r="M3" i="22"/>
  <c r="L3" i="22"/>
  <c r="K3" i="22"/>
  <c r="J3" i="22"/>
  <c r="I3" i="22"/>
  <c r="H3" i="22"/>
  <c r="G3" i="22"/>
  <c r="F3" i="22"/>
  <c r="E3" i="22"/>
  <c r="D3" i="22"/>
  <c r="C3" i="22"/>
  <c r="B3" i="22"/>
  <c r="BA3" i="22" s="1"/>
  <c r="BB3" i="22" s="1"/>
  <c r="BA2" i="22"/>
  <c r="BB2" i="22" s="1"/>
  <c r="AZ2" i="22"/>
  <c r="AY2" i="22"/>
  <c r="AX2" i="22"/>
  <c r="AW2" i="22"/>
  <c r="AV2" i="22"/>
  <c r="AU2" i="22"/>
  <c r="AT2" i="22"/>
  <c r="AS2" i="22"/>
  <c r="AR2" i="22"/>
  <c r="AQ2" i="22"/>
  <c r="AP2" i="22"/>
  <c r="AO2" i="22"/>
  <c r="AN2" i="22"/>
  <c r="AM2" i="22"/>
  <c r="AL2" i="22"/>
  <c r="AK2" i="22"/>
  <c r="AJ2" i="22"/>
  <c r="AI2" i="22"/>
  <c r="AH2" i="22"/>
  <c r="AG2" i="22"/>
  <c r="AF2" i="22"/>
  <c r="AE2" i="22"/>
  <c r="AD2" i="22"/>
  <c r="AC2" i="22"/>
  <c r="AB2" i="22"/>
  <c r="AA2" i="22"/>
  <c r="Z2" i="22"/>
  <c r="Y2" i="22"/>
  <c r="X2" i="22"/>
  <c r="W2" i="22"/>
  <c r="V2" i="22"/>
  <c r="U2" i="22"/>
  <c r="T2" i="22"/>
  <c r="S2" i="22"/>
  <c r="R2" i="22"/>
  <c r="Q2" i="22"/>
  <c r="P2" i="22"/>
  <c r="O2" i="22"/>
  <c r="N2" i="22"/>
  <c r="M2" i="22"/>
  <c r="L2" i="22"/>
  <c r="K2" i="22"/>
  <c r="J2" i="22"/>
  <c r="I2" i="22"/>
  <c r="H2" i="22"/>
  <c r="G2" i="22"/>
  <c r="F2" i="22"/>
  <c r="E2" i="22"/>
  <c r="D2" i="22"/>
  <c r="C2" i="22"/>
  <c r="B2" i="22"/>
  <c r="AZ193" i="21"/>
  <c r="AY193" i="21"/>
  <c r="AX193" i="21"/>
  <c r="AW193" i="21"/>
  <c r="AV193" i="21"/>
  <c r="AU193" i="21"/>
  <c r="AT193" i="21"/>
  <c r="AS193" i="21"/>
  <c r="AR193" i="21"/>
  <c r="AQ193" i="21"/>
  <c r="AP193" i="21"/>
  <c r="AO193" i="21"/>
  <c r="AN193" i="21"/>
  <c r="AM193" i="21"/>
  <c r="AL193" i="21"/>
  <c r="AK193" i="21"/>
  <c r="AJ193" i="21"/>
  <c r="AI193" i="21"/>
  <c r="AH193" i="21"/>
  <c r="AG193" i="21"/>
  <c r="AF193" i="21"/>
  <c r="AE193" i="21"/>
  <c r="AD193" i="21"/>
  <c r="AC193" i="21"/>
  <c r="AB193" i="21"/>
  <c r="AA193" i="21"/>
  <c r="Z193" i="21"/>
  <c r="Y193" i="21"/>
  <c r="X193" i="21"/>
  <c r="W193" i="21"/>
  <c r="V193" i="21"/>
  <c r="U193" i="21"/>
  <c r="T193" i="21"/>
  <c r="S193" i="21"/>
  <c r="R193" i="21"/>
  <c r="Q193" i="21"/>
  <c r="P193" i="21"/>
  <c r="O193" i="21"/>
  <c r="N193" i="21"/>
  <c r="M193" i="21"/>
  <c r="L193" i="21"/>
  <c r="K193" i="21"/>
  <c r="J193" i="21"/>
  <c r="I193" i="21"/>
  <c r="H193" i="21"/>
  <c r="G193" i="21"/>
  <c r="BE193" i="21" s="1"/>
  <c r="F193" i="21"/>
  <c r="E193" i="21"/>
  <c r="D193" i="21"/>
  <c r="C193" i="21"/>
  <c r="B193" i="21"/>
  <c r="BC192" i="21"/>
  <c r="AZ192" i="21"/>
  <c r="AY192" i="21"/>
  <c r="AX192" i="21"/>
  <c r="AW192" i="21"/>
  <c r="AV192" i="21"/>
  <c r="AU192" i="21"/>
  <c r="AT192" i="21"/>
  <c r="AS192" i="21"/>
  <c r="AR192" i="21"/>
  <c r="AQ192" i="21"/>
  <c r="AP192" i="21"/>
  <c r="AO192" i="21"/>
  <c r="AN192" i="21"/>
  <c r="AM192" i="21"/>
  <c r="AL192" i="21"/>
  <c r="AK192" i="21"/>
  <c r="AJ192" i="21"/>
  <c r="AI192" i="21"/>
  <c r="AH192" i="21"/>
  <c r="AG192" i="21"/>
  <c r="AF192" i="21"/>
  <c r="AE192" i="21"/>
  <c r="AD192" i="21"/>
  <c r="AC192" i="21"/>
  <c r="AB192" i="21"/>
  <c r="AA192" i="21"/>
  <c r="Z192" i="21"/>
  <c r="Y192" i="21"/>
  <c r="X192" i="21"/>
  <c r="W192" i="21"/>
  <c r="V192" i="21"/>
  <c r="U192" i="21"/>
  <c r="T192" i="21"/>
  <c r="S192" i="21"/>
  <c r="R192" i="21"/>
  <c r="Q192" i="21"/>
  <c r="P192" i="21"/>
  <c r="O192" i="21"/>
  <c r="N192" i="21"/>
  <c r="M192" i="21"/>
  <c r="L192" i="21"/>
  <c r="K192" i="21"/>
  <c r="J192" i="21"/>
  <c r="I192" i="21"/>
  <c r="H192" i="21"/>
  <c r="BE192" i="21" s="1"/>
  <c r="G192" i="21"/>
  <c r="F192" i="21"/>
  <c r="E192" i="21"/>
  <c r="BA192" i="21" s="1"/>
  <c r="BB192" i="21" s="1"/>
  <c r="D192" i="21"/>
  <c r="C192" i="21"/>
  <c r="BD192" i="21" s="1"/>
  <c r="B192" i="21"/>
  <c r="AZ191" i="21"/>
  <c r="AY191" i="21"/>
  <c r="AX191" i="21"/>
  <c r="AW191" i="21"/>
  <c r="AV191" i="21"/>
  <c r="AU191" i="21"/>
  <c r="AT191" i="21"/>
  <c r="AS191" i="21"/>
  <c r="AR191" i="21"/>
  <c r="AQ191" i="21"/>
  <c r="AP191" i="21"/>
  <c r="AO191" i="21"/>
  <c r="AN191" i="21"/>
  <c r="AM191" i="21"/>
  <c r="AL191" i="21"/>
  <c r="AK191" i="21"/>
  <c r="AJ191" i="21"/>
  <c r="AI191" i="21"/>
  <c r="AH191" i="21"/>
  <c r="AG191" i="21"/>
  <c r="AF191" i="21"/>
  <c r="AE191" i="21"/>
  <c r="AD191" i="21"/>
  <c r="AC191" i="21"/>
  <c r="AB191" i="21"/>
  <c r="AA191" i="21"/>
  <c r="Z191" i="21"/>
  <c r="Y191" i="21"/>
  <c r="X191" i="21"/>
  <c r="W191" i="21"/>
  <c r="V191" i="21"/>
  <c r="U191" i="21"/>
  <c r="T191" i="21"/>
  <c r="S191" i="21"/>
  <c r="R191" i="21"/>
  <c r="Q191" i="21"/>
  <c r="P191" i="21"/>
  <c r="O191" i="21"/>
  <c r="N191" i="21"/>
  <c r="M191" i="21"/>
  <c r="L191" i="21"/>
  <c r="K191" i="21"/>
  <c r="J191" i="21"/>
  <c r="I191" i="21"/>
  <c r="H191" i="21"/>
  <c r="G191" i="21"/>
  <c r="F191" i="21"/>
  <c r="E191" i="21"/>
  <c r="BD191" i="21" s="1"/>
  <c r="D191" i="21"/>
  <c r="C191" i="21"/>
  <c r="B191" i="21"/>
  <c r="BC190" i="21"/>
  <c r="AZ190" i="21"/>
  <c r="AY190" i="21"/>
  <c r="AX190" i="21"/>
  <c r="AW190" i="21"/>
  <c r="AV190" i="21"/>
  <c r="AU190" i="21"/>
  <c r="AT190" i="21"/>
  <c r="AS190" i="21"/>
  <c r="AR190" i="21"/>
  <c r="AQ190" i="21"/>
  <c r="AP190" i="21"/>
  <c r="AO190" i="21"/>
  <c r="AN190" i="21"/>
  <c r="AM190" i="21"/>
  <c r="AL190" i="21"/>
  <c r="AK190" i="21"/>
  <c r="AJ190" i="21"/>
  <c r="AI190" i="21"/>
  <c r="AH190" i="21"/>
  <c r="AG190" i="21"/>
  <c r="AF190" i="21"/>
  <c r="AE190" i="21"/>
  <c r="AD190" i="21"/>
  <c r="AC190" i="21"/>
  <c r="AB190" i="21"/>
  <c r="AA190" i="21"/>
  <c r="Z190" i="21"/>
  <c r="Y190" i="21"/>
  <c r="X190" i="21"/>
  <c r="W190" i="21"/>
  <c r="V190" i="21"/>
  <c r="U190" i="21"/>
  <c r="T190" i="21"/>
  <c r="S190" i="21"/>
  <c r="R190" i="21"/>
  <c r="Q190" i="21"/>
  <c r="P190" i="21"/>
  <c r="O190" i="21"/>
  <c r="N190" i="21"/>
  <c r="M190" i="21"/>
  <c r="L190" i="21"/>
  <c r="K190" i="21"/>
  <c r="J190" i="21"/>
  <c r="I190" i="21"/>
  <c r="H190" i="21"/>
  <c r="G190" i="21"/>
  <c r="BE190" i="21" s="1"/>
  <c r="F190" i="21"/>
  <c r="E190" i="21"/>
  <c r="BA190" i="21" s="1"/>
  <c r="BB190" i="21" s="1"/>
  <c r="D190" i="21"/>
  <c r="C190" i="21"/>
  <c r="B190" i="21"/>
  <c r="AZ189" i="21"/>
  <c r="AY189" i="21"/>
  <c r="AX189" i="21"/>
  <c r="AW189" i="21"/>
  <c r="AV189" i="21"/>
  <c r="AU189" i="21"/>
  <c r="AT189" i="21"/>
  <c r="AS189" i="21"/>
  <c r="AR189" i="21"/>
  <c r="AQ189" i="21"/>
  <c r="AP189" i="21"/>
  <c r="AO189" i="21"/>
  <c r="AN189" i="21"/>
  <c r="AM189" i="21"/>
  <c r="AL189" i="21"/>
  <c r="AK189" i="21"/>
  <c r="AJ189" i="21"/>
  <c r="AI189" i="21"/>
  <c r="AH189" i="21"/>
  <c r="AG189" i="21"/>
  <c r="AF189" i="21"/>
  <c r="AE189" i="21"/>
  <c r="AD189" i="21"/>
  <c r="AC189" i="21"/>
  <c r="AB189" i="21"/>
  <c r="AA189" i="21"/>
  <c r="Z189" i="21"/>
  <c r="Y189" i="21"/>
  <c r="X189" i="21"/>
  <c r="W189" i="21"/>
  <c r="V189" i="21"/>
  <c r="U189" i="21"/>
  <c r="T189" i="21"/>
  <c r="S189" i="21"/>
  <c r="R189" i="21"/>
  <c r="Q189" i="21"/>
  <c r="P189" i="21"/>
  <c r="O189" i="21"/>
  <c r="N189" i="21"/>
  <c r="M189" i="21"/>
  <c r="L189" i="21"/>
  <c r="K189" i="21"/>
  <c r="J189" i="21"/>
  <c r="I189" i="21"/>
  <c r="H189" i="21"/>
  <c r="G189" i="21"/>
  <c r="F189" i="21"/>
  <c r="E189" i="21"/>
  <c r="D189" i="21"/>
  <c r="C189" i="21"/>
  <c r="BA189" i="21" s="1"/>
  <c r="BB189" i="21" s="1"/>
  <c r="B189" i="21"/>
  <c r="AZ188" i="21"/>
  <c r="AY188" i="21"/>
  <c r="AX188" i="21"/>
  <c r="AW188" i="21"/>
  <c r="AV188" i="21"/>
  <c r="AU188" i="21"/>
  <c r="AT188" i="21"/>
  <c r="AS188" i="21"/>
  <c r="AR188" i="21"/>
  <c r="AQ188" i="21"/>
  <c r="AP188" i="21"/>
  <c r="AO188" i="21"/>
  <c r="AN188" i="21"/>
  <c r="AM188" i="21"/>
  <c r="AL188" i="21"/>
  <c r="AK188" i="21"/>
  <c r="AJ188" i="21"/>
  <c r="AI188" i="21"/>
  <c r="AH188" i="21"/>
  <c r="AG188" i="21"/>
  <c r="AF188" i="21"/>
  <c r="AE188" i="21"/>
  <c r="AD188" i="21"/>
  <c r="AC188" i="21"/>
  <c r="AB188" i="21"/>
  <c r="AA188" i="21"/>
  <c r="Z188" i="21"/>
  <c r="Y188" i="21"/>
  <c r="X188" i="21"/>
  <c r="W188" i="21"/>
  <c r="V188" i="21"/>
  <c r="U188" i="21"/>
  <c r="T188" i="21"/>
  <c r="S188" i="21"/>
  <c r="R188" i="21"/>
  <c r="Q188" i="21"/>
  <c r="P188" i="21"/>
  <c r="O188" i="21"/>
  <c r="N188" i="21"/>
  <c r="M188" i="21"/>
  <c r="L188" i="21"/>
  <c r="K188" i="21"/>
  <c r="J188" i="21"/>
  <c r="I188" i="21"/>
  <c r="H188" i="21"/>
  <c r="G188" i="21"/>
  <c r="F188" i="21"/>
  <c r="E188" i="21"/>
  <c r="BE188" i="21" s="1"/>
  <c r="D188" i="21"/>
  <c r="C188" i="21"/>
  <c r="B188" i="21"/>
  <c r="AZ187" i="21"/>
  <c r="AY187" i="21"/>
  <c r="AX187" i="21"/>
  <c r="AW187" i="21"/>
  <c r="AV187" i="21"/>
  <c r="AU187" i="21"/>
  <c r="AT187" i="21"/>
  <c r="AS187" i="21"/>
  <c r="AR187" i="21"/>
  <c r="AQ187" i="21"/>
  <c r="AP187" i="21"/>
  <c r="AO187" i="21"/>
  <c r="AN187" i="21"/>
  <c r="AM187" i="21"/>
  <c r="AL187" i="21"/>
  <c r="AK187" i="21"/>
  <c r="AJ187" i="21"/>
  <c r="AI187" i="21"/>
  <c r="AH187" i="21"/>
  <c r="AG187" i="21"/>
  <c r="AF187" i="21"/>
  <c r="AE187" i="21"/>
  <c r="AD187" i="21"/>
  <c r="AC187" i="21"/>
  <c r="AB187" i="21"/>
  <c r="AA187" i="21"/>
  <c r="Z187" i="21"/>
  <c r="Y187" i="21"/>
  <c r="X187" i="21"/>
  <c r="W187" i="21"/>
  <c r="V187" i="21"/>
  <c r="U187" i="21"/>
  <c r="T187" i="21"/>
  <c r="S187" i="21"/>
  <c r="R187" i="21"/>
  <c r="Q187" i="21"/>
  <c r="P187" i="21"/>
  <c r="O187" i="21"/>
  <c r="N187" i="21"/>
  <c r="M187" i="21"/>
  <c r="L187" i="21"/>
  <c r="K187" i="21"/>
  <c r="J187" i="21"/>
  <c r="I187" i="21"/>
  <c r="H187" i="21"/>
  <c r="G187" i="21"/>
  <c r="F187" i="21"/>
  <c r="E187" i="21"/>
  <c r="D187" i="21"/>
  <c r="C187" i="21"/>
  <c r="BE187" i="21" s="1"/>
  <c r="B187" i="21"/>
  <c r="AZ186" i="21"/>
  <c r="AY186" i="21"/>
  <c r="AX186" i="21"/>
  <c r="AW186" i="21"/>
  <c r="AV186" i="21"/>
  <c r="AU186" i="21"/>
  <c r="AT186" i="21"/>
  <c r="AS186" i="21"/>
  <c r="AR186" i="21"/>
  <c r="AQ186" i="21"/>
  <c r="AP186" i="21"/>
  <c r="AO186" i="21"/>
  <c r="AN186" i="21"/>
  <c r="AM186" i="21"/>
  <c r="AL186" i="21"/>
  <c r="AK186" i="21"/>
  <c r="AJ186" i="21"/>
  <c r="AI186" i="21"/>
  <c r="AH186" i="21"/>
  <c r="AG186" i="21"/>
  <c r="AF186" i="21"/>
  <c r="AE186" i="21"/>
  <c r="AD186" i="21"/>
  <c r="AC186" i="21"/>
  <c r="AB186" i="21"/>
  <c r="AA186" i="21"/>
  <c r="Z186" i="21"/>
  <c r="Y186" i="21"/>
  <c r="X186" i="21"/>
  <c r="W186" i="21"/>
  <c r="V186" i="21"/>
  <c r="U186" i="21"/>
  <c r="T186" i="21"/>
  <c r="S186" i="21"/>
  <c r="R186" i="21"/>
  <c r="Q186" i="21"/>
  <c r="P186" i="21"/>
  <c r="O186" i="21"/>
  <c r="N186" i="21"/>
  <c r="M186" i="21"/>
  <c r="L186" i="21"/>
  <c r="K186" i="21"/>
  <c r="J186" i="21"/>
  <c r="I186" i="21"/>
  <c r="H186" i="21"/>
  <c r="BE186" i="21" s="1"/>
  <c r="G186" i="21"/>
  <c r="BD186" i="21" s="1"/>
  <c r="F186" i="21"/>
  <c r="E186" i="21"/>
  <c r="D186" i="21"/>
  <c r="C186" i="21"/>
  <c r="BC186" i="21" s="1"/>
  <c r="B186" i="21"/>
  <c r="AZ185" i="21"/>
  <c r="AY185" i="21"/>
  <c r="AX185" i="21"/>
  <c r="AW185" i="21"/>
  <c r="AV185" i="21"/>
  <c r="AU185" i="21"/>
  <c r="AT185" i="21"/>
  <c r="AS185" i="21"/>
  <c r="AR185" i="21"/>
  <c r="AQ185" i="21"/>
  <c r="AP185" i="21"/>
  <c r="AO185" i="21"/>
  <c r="AN185" i="21"/>
  <c r="AM185" i="21"/>
  <c r="AL185" i="21"/>
  <c r="AK185" i="21"/>
  <c r="AJ185" i="21"/>
  <c r="AI185" i="21"/>
  <c r="AH185" i="21"/>
  <c r="AG185" i="21"/>
  <c r="AF185" i="21"/>
  <c r="AE185" i="21"/>
  <c r="AD185" i="21"/>
  <c r="AC185" i="21"/>
  <c r="AB185" i="21"/>
  <c r="AA185" i="21"/>
  <c r="Z185" i="21"/>
  <c r="Y185" i="21"/>
  <c r="X185" i="21"/>
  <c r="W185" i="21"/>
  <c r="V185" i="21"/>
  <c r="U185" i="21"/>
  <c r="T185" i="21"/>
  <c r="S185" i="21"/>
  <c r="R185" i="21"/>
  <c r="Q185" i="21"/>
  <c r="P185" i="21"/>
  <c r="O185" i="21"/>
  <c r="N185" i="21"/>
  <c r="M185" i="21"/>
  <c r="L185" i="21"/>
  <c r="K185" i="21"/>
  <c r="J185" i="21"/>
  <c r="I185" i="21"/>
  <c r="H185" i="21"/>
  <c r="G185" i="21"/>
  <c r="BD185" i="21" s="1"/>
  <c r="F185" i="21"/>
  <c r="E185" i="21"/>
  <c r="D185" i="21"/>
  <c r="C185" i="21"/>
  <c r="BE185" i="21" s="1"/>
  <c r="B185" i="21"/>
  <c r="BC184" i="21"/>
  <c r="AZ184" i="21"/>
  <c r="AY184" i="21"/>
  <c r="AX184" i="21"/>
  <c r="AW184" i="21"/>
  <c r="AV184" i="21"/>
  <c r="AU184" i="21"/>
  <c r="AT184" i="21"/>
  <c r="AS184" i="21"/>
  <c r="AR184" i="21"/>
  <c r="AQ184" i="21"/>
  <c r="AP184" i="21"/>
  <c r="AO184" i="21"/>
  <c r="AN184" i="21"/>
  <c r="AM184" i="21"/>
  <c r="AL184" i="21"/>
  <c r="AK184" i="21"/>
  <c r="AJ184" i="21"/>
  <c r="AI184" i="21"/>
  <c r="AH184" i="21"/>
  <c r="AG184" i="21"/>
  <c r="AF184" i="21"/>
  <c r="AE184" i="21"/>
  <c r="AD184" i="21"/>
  <c r="AC184" i="21"/>
  <c r="AB184" i="21"/>
  <c r="AA184" i="21"/>
  <c r="Z184" i="21"/>
  <c r="Y184" i="21"/>
  <c r="X184" i="21"/>
  <c r="W184" i="21"/>
  <c r="V184" i="21"/>
  <c r="U184" i="21"/>
  <c r="T184" i="21"/>
  <c r="S184" i="21"/>
  <c r="R184" i="21"/>
  <c r="Q184" i="21"/>
  <c r="P184" i="21"/>
  <c r="O184" i="21"/>
  <c r="N184" i="21"/>
  <c r="M184" i="21"/>
  <c r="L184" i="21"/>
  <c r="K184" i="21"/>
  <c r="J184" i="21"/>
  <c r="I184" i="21"/>
  <c r="H184" i="21"/>
  <c r="BE184" i="21" s="1"/>
  <c r="G184" i="21"/>
  <c r="F184" i="21"/>
  <c r="E184" i="21"/>
  <c r="BA184" i="21" s="1"/>
  <c r="BB184" i="21" s="1"/>
  <c r="D184" i="21"/>
  <c r="C184" i="21"/>
  <c r="BD184" i="21" s="1"/>
  <c r="B184" i="21"/>
  <c r="AZ183" i="21"/>
  <c r="AY183" i="21"/>
  <c r="AX183" i="21"/>
  <c r="AW183" i="21"/>
  <c r="AV183" i="21"/>
  <c r="AU183" i="21"/>
  <c r="AT183" i="21"/>
  <c r="AS183" i="21"/>
  <c r="AR183" i="21"/>
  <c r="AQ183" i="21"/>
  <c r="AP183" i="21"/>
  <c r="AO183" i="21"/>
  <c r="AN183" i="21"/>
  <c r="AM183" i="21"/>
  <c r="AL183" i="21"/>
  <c r="AK183" i="21"/>
  <c r="AJ183" i="21"/>
  <c r="AI183" i="21"/>
  <c r="AH183" i="21"/>
  <c r="AG183" i="21"/>
  <c r="AF183" i="21"/>
  <c r="AE183" i="21"/>
  <c r="AD183" i="21"/>
  <c r="AC183" i="21"/>
  <c r="AB183" i="21"/>
  <c r="AA183" i="21"/>
  <c r="Z183" i="21"/>
  <c r="Y183" i="21"/>
  <c r="X183" i="21"/>
  <c r="W183" i="21"/>
  <c r="V183" i="21"/>
  <c r="U183" i="21"/>
  <c r="T183" i="21"/>
  <c r="S183" i="21"/>
  <c r="R183" i="21"/>
  <c r="Q183" i="21"/>
  <c r="P183" i="21"/>
  <c r="O183" i="21"/>
  <c r="N183" i="21"/>
  <c r="M183" i="21"/>
  <c r="L183" i="21"/>
  <c r="K183" i="21"/>
  <c r="J183" i="21"/>
  <c r="I183" i="21"/>
  <c r="H183" i="21"/>
  <c r="G183" i="21"/>
  <c r="F183" i="21"/>
  <c r="E183" i="21"/>
  <c r="BD183" i="21" s="1"/>
  <c r="D183" i="21"/>
  <c r="C183" i="21"/>
  <c r="BC183" i="21" s="1"/>
  <c r="B183" i="21"/>
  <c r="BC182" i="21"/>
  <c r="AZ182" i="21"/>
  <c r="AY182" i="21"/>
  <c r="AX182" i="21"/>
  <c r="AW182" i="21"/>
  <c r="AV182" i="21"/>
  <c r="AU182" i="21"/>
  <c r="AT182" i="21"/>
  <c r="AS182" i="21"/>
  <c r="AR182" i="21"/>
  <c r="AQ182" i="21"/>
  <c r="AP182" i="21"/>
  <c r="AO182" i="21"/>
  <c r="AN182" i="21"/>
  <c r="AM182" i="21"/>
  <c r="AL182" i="21"/>
  <c r="AK182" i="21"/>
  <c r="AJ182" i="21"/>
  <c r="AI182" i="21"/>
  <c r="AH182" i="21"/>
  <c r="AG182" i="21"/>
  <c r="AF182" i="21"/>
  <c r="AE182" i="21"/>
  <c r="AD182" i="21"/>
  <c r="AC182" i="21"/>
  <c r="AB182" i="21"/>
  <c r="AA182" i="21"/>
  <c r="Z182" i="21"/>
  <c r="Y182" i="21"/>
  <c r="X182" i="21"/>
  <c r="W182" i="21"/>
  <c r="V182" i="21"/>
  <c r="U182" i="21"/>
  <c r="T182" i="21"/>
  <c r="S182" i="21"/>
  <c r="R182" i="21"/>
  <c r="Q182" i="21"/>
  <c r="P182" i="21"/>
  <c r="O182" i="21"/>
  <c r="N182" i="21"/>
  <c r="M182" i="21"/>
  <c r="L182" i="21"/>
  <c r="K182" i="21"/>
  <c r="J182" i="21"/>
  <c r="I182" i="21"/>
  <c r="H182" i="21"/>
  <c r="G182" i="21"/>
  <c r="F182" i="21"/>
  <c r="E182" i="21"/>
  <c r="D182" i="21"/>
  <c r="C182" i="21"/>
  <c r="BA182" i="21" s="1"/>
  <c r="BB182" i="21" s="1"/>
  <c r="B182" i="21"/>
  <c r="AZ181" i="21"/>
  <c r="AY181" i="21"/>
  <c r="AX181" i="21"/>
  <c r="AW181" i="21"/>
  <c r="AV181" i="21"/>
  <c r="AU181" i="21"/>
  <c r="AT181" i="21"/>
  <c r="AS181" i="21"/>
  <c r="AR181" i="21"/>
  <c r="AQ181" i="21"/>
  <c r="AP181" i="21"/>
  <c r="AO181" i="21"/>
  <c r="AN181" i="21"/>
  <c r="AM181" i="21"/>
  <c r="AL181" i="21"/>
  <c r="AK181" i="21"/>
  <c r="AJ181" i="21"/>
  <c r="AI181" i="21"/>
  <c r="AH181" i="21"/>
  <c r="AG181" i="21"/>
  <c r="AF181" i="21"/>
  <c r="AE181" i="21"/>
  <c r="AD181" i="21"/>
  <c r="AC181" i="21"/>
  <c r="AB181" i="21"/>
  <c r="AA181" i="21"/>
  <c r="Z181" i="21"/>
  <c r="Y181" i="21"/>
  <c r="X181" i="21"/>
  <c r="W181" i="21"/>
  <c r="V181" i="21"/>
  <c r="U181" i="21"/>
  <c r="T181" i="21"/>
  <c r="S181" i="21"/>
  <c r="R181" i="21"/>
  <c r="Q181" i="21"/>
  <c r="P181" i="21"/>
  <c r="O181" i="21"/>
  <c r="N181" i="21"/>
  <c r="M181" i="21"/>
  <c r="L181" i="21"/>
  <c r="K181" i="21"/>
  <c r="J181" i="21"/>
  <c r="I181" i="21"/>
  <c r="H181" i="21"/>
  <c r="G181" i="21"/>
  <c r="F181" i="21"/>
  <c r="E181" i="21"/>
  <c r="D181" i="21"/>
  <c r="C181" i="21"/>
  <c r="BA181" i="21" s="1"/>
  <c r="BB181" i="21" s="1"/>
  <c r="B181" i="21"/>
  <c r="AZ180" i="21"/>
  <c r="AY180" i="21"/>
  <c r="AX180" i="21"/>
  <c r="AW180" i="21"/>
  <c r="AV180" i="21"/>
  <c r="AU180" i="21"/>
  <c r="AT180" i="21"/>
  <c r="AS180" i="21"/>
  <c r="AR180" i="21"/>
  <c r="AQ180" i="21"/>
  <c r="AP180" i="21"/>
  <c r="AO180" i="21"/>
  <c r="AN180" i="21"/>
  <c r="AM180" i="21"/>
  <c r="AL180" i="21"/>
  <c r="AK180" i="21"/>
  <c r="AJ180" i="21"/>
  <c r="AI180" i="21"/>
  <c r="AH180" i="21"/>
  <c r="AG180" i="21"/>
  <c r="AF180" i="21"/>
  <c r="AE180" i="21"/>
  <c r="AD180" i="21"/>
  <c r="AC180" i="21"/>
  <c r="AB180" i="21"/>
  <c r="AA180" i="21"/>
  <c r="Z180" i="21"/>
  <c r="Y180" i="21"/>
  <c r="X180" i="21"/>
  <c r="W180" i="21"/>
  <c r="V180" i="21"/>
  <c r="U180" i="21"/>
  <c r="T180" i="21"/>
  <c r="S180" i="21"/>
  <c r="R180" i="21"/>
  <c r="Q180" i="21"/>
  <c r="P180" i="21"/>
  <c r="O180" i="21"/>
  <c r="N180" i="21"/>
  <c r="M180" i="21"/>
  <c r="L180" i="21"/>
  <c r="K180" i="21"/>
  <c r="J180" i="21"/>
  <c r="I180" i="21"/>
  <c r="H180" i="21"/>
  <c r="BE180" i="21" s="1"/>
  <c r="G180" i="21"/>
  <c r="F180" i="21"/>
  <c r="E180" i="21"/>
  <c r="BD180" i="21" s="1"/>
  <c r="D180" i="21"/>
  <c r="C180" i="21"/>
  <c r="BA180" i="21" s="1"/>
  <c r="BB180" i="21" s="1"/>
  <c r="B180" i="21"/>
  <c r="AZ179" i="21"/>
  <c r="AY179" i="21"/>
  <c r="AX179" i="21"/>
  <c r="AW179" i="21"/>
  <c r="AV179" i="21"/>
  <c r="AU179" i="21"/>
  <c r="AT179" i="21"/>
  <c r="AS179" i="21"/>
  <c r="AR179" i="21"/>
  <c r="AQ179" i="21"/>
  <c r="AP179" i="21"/>
  <c r="AO179" i="21"/>
  <c r="AN179" i="21"/>
  <c r="AM179" i="21"/>
  <c r="AL179" i="21"/>
  <c r="AK179" i="21"/>
  <c r="AJ179" i="21"/>
  <c r="AI179" i="21"/>
  <c r="AH179" i="21"/>
  <c r="AG179" i="21"/>
  <c r="AF179" i="21"/>
  <c r="AE179" i="21"/>
  <c r="AD179" i="21"/>
  <c r="AC179" i="21"/>
  <c r="AB179" i="21"/>
  <c r="AA179" i="21"/>
  <c r="Z179" i="21"/>
  <c r="Y179" i="21"/>
  <c r="X179" i="21"/>
  <c r="W179" i="21"/>
  <c r="V179" i="21"/>
  <c r="U179" i="21"/>
  <c r="T179" i="21"/>
  <c r="S179" i="21"/>
  <c r="R179" i="21"/>
  <c r="Q179" i="21"/>
  <c r="P179" i="21"/>
  <c r="O179" i="21"/>
  <c r="N179" i="21"/>
  <c r="M179" i="21"/>
  <c r="L179" i="21"/>
  <c r="K179" i="21"/>
  <c r="J179" i="21"/>
  <c r="I179" i="21"/>
  <c r="H179" i="21"/>
  <c r="G179" i="21"/>
  <c r="F179" i="21"/>
  <c r="E179" i="21"/>
  <c r="D179" i="21"/>
  <c r="C179" i="21"/>
  <c r="BE179" i="21" s="1"/>
  <c r="B179" i="21"/>
  <c r="AZ178" i="21"/>
  <c r="AY178" i="21"/>
  <c r="AX178" i="21"/>
  <c r="AW178" i="21"/>
  <c r="AV178" i="21"/>
  <c r="AU178" i="21"/>
  <c r="AT178" i="21"/>
  <c r="AS178" i="21"/>
  <c r="AR178" i="21"/>
  <c r="AQ178" i="21"/>
  <c r="AP178" i="21"/>
  <c r="AO178" i="21"/>
  <c r="AN178" i="21"/>
  <c r="AM178" i="21"/>
  <c r="AL178" i="21"/>
  <c r="AK178" i="21"/>
  <c r="AJ178" i="21"/>
  <c r="AI178" i="21"/>
  <c r="AH178" i="21"/>
  <c r="AG178" i="21"/>
  <c r="AF178" i="21"/>
  <c r="AE178" i="21"/>
  <c r="AD178" i="21"/>
  <c r="AC178" i="21"/>
  <c r="AB178" i="21"/>
  <c r="AA178" i="21"/>
  <c r="Z178" i="21"/>
  <c r="Y178" i="21"/>
  <c r="X178" i="21"/>
  <c r="W178" i="21"/>
  <c r="V178" i="21"/>
  <c r="U178" i="21"/>
  <c r="T178" i="21"/>
  <c r="S178" i="21"/>
  <c r="R178" i="21"/>
  <c r="Q178" i="21"/>
  <c r="P178" i="21"/>
  <c r="O178" i="21"/>
  <c r="N178" i="21"/>
  <c r="M178" i="21"/>
  <c r="L178" i="21"/>
  <c r="K178" i="21"/>
  <c r="J178" i="21"/>
  <c r="I178" i="21"/>
  <c r="H178" i="21"/>
  <c r="BE178" i="21" s="1"/>
  <c r="G178" i="21"/>
  <c r="BD178" i="21" s="1"/>
  <c r="F178" i="21"/>
  <c r="E178" i="21"/>
  <c r="D178" i="21"/>
  <c r="C178" i="21"/>
  <c r="BA178" i="21" s="1"/>
  <c r="BB178" i="21" s="1"/>
  <c r="B178" i="21"/>
  <c r="AZ177" i="21"/>
  <c r="AY177" i="21"/>
  <c r="AX177" i="21"/>
  <c r="AW177" i="21"/>
  <c r="AV177" i="21"/>
  <c r="AU177" i="21"/>
  <c r="AT177" i="21"/>
  <c r="AS177" i="21"/>
  <c r="AR177" i="21"/>
  <c r="AQ177" i="21"/>
  <c r="AP177" i="21"/>
  <c r="AO177" i="21"/>
  <c r="AN177" i="21"/>
  <c r="AM177" i="21"/>
  <c r="AL177" i="21"/>
  <c r="AK177" i="21"/>
  <c r="AJ177" i="21"/>
  <c r="AI177" i="21"/>
  <c r="AH177" i="21"/>
  <c r="AG177" i="21"/>
  <c r="AF177" i="21"/>
  <c r="AE177" i="21"/>
  <c r="AD177" i="21"/>
  <c r="AC177" i="21"/>
  <c r="AB177" i="21"/>
  <c r="AA177" i="21"/>
  <c r="Z177" i="21"/>
  <c r="Y177" i="21"/>
  <c r="X177" i="21"/>
  <c r="W177" i="21"/>
  <c r="V177" i="21"/>
  <c r="U177" i="21"/>
  <c r="T177" i="21"/>
  <c r="S177" i="21"/>
  <c r="R177" i="21"/>
  <c r="Q177" i="21"/>
  <c r="P177" i="21"/>
  <c r="O177" i="21"/>
  <c r="N177" i="21"/>
  <c r="M177" i="21"/>
  <c r="L177" i="21"/>
  <c r="K177" i="21"/>
  <c r="J177" i="21"/>
  <c r="I177" i="21"/>
  <c r="H177" i="21"/>
  <c r="G177" i="21"/>
  <c r="BD177" i="21" s="1"/>
  <c r="F177" i="21"/>
  <c r="E177" i="21"/>
  <c r="BC177" i="21" s="1"/>
  <c r="D177" i="21"/>
  <c r="C177" i="21"/>
  <c r="BE177" i="21" s="1"/>
  <c r="B177" i="21"/>
  <c r="BC176" i="21"/>
  <c r="AZ176" i="21"/>
  <c r="AY176" i="21"/>
  <c r="AX176" i="21"/>
  <c r="AW176" i="21"/>
  <c r="AV176" i="21"/>
  <c r="AU176" i="21"/>
  <c r="AT176" i="21"/>
  <c r="AS176" i="21"/>
  <c r="AR176" i="21"/>
  <c r="AQ176" i="21"/>
  <c r="AP176" i="21"/>
  <c r="AO176" i="21"/>
  <c r="AN176" i="21"/>
  <c r="AM176" i="21"/>
  <c r="AL176" i="21"/>
  <c r="AK176" i="21"/>
  <c r="AJ176" i="21"/>
  <c r="AI176" i="21"/>
  <c r="AH176" i="21"/>
  <c r="AG176" i="21"/>
  <c r="AF176" i="21"/>
  <c r="AE176" i="21"/>
  <c r="AD176" i="21"/>
  <c r="AC176" i="21"/>
  <c r="AB176" i="21"/>
  <c r="AA176" i="21"/>
  <c r="Z176" i="21"/>
  <c r="Y176" i="21"/>
  <c r="X176" i="21"/>
  <c r="W176" i="21"/>
  <c r="V176" i="21"/>
  <c r="U176" i="21"/>
  <c r="T176" i="21"/>
  <c r="S176" i="21"/>
  <c r="R176" i="21"/>
  <c r="Q176" i="21"/>
  <c r="P176" i="21"/>
  <c r="O176" i="21"/>
  <c r="N176" i="21"/>
  <c r="M176" i="21"/>
  <c r="L176" i="21"/>
  <c r="K176" i="21"/>
  <c r="J176" i="21"/>
  <c r="I176" i="21"/>
  <c r="H176" i="21"/>
  <c r="BE176" i="21" s="1"/>
  <c r="G176" i="21"/>
  <c r="F176" i="21"/>
  <c r="E176" i="21"/>
  <c r="BA176" i="21" s="1"/>
  <c r="BB176" i="21" s="1"/>
  <c r="D176" i="21"/>
  <c r="C176" i="21"/>
  <c r="BD176" i="21" s="1"/>
  <c r="B176" i="21"/>
  <c r="AZ175" i="21"/>
  <c r="AY175" i="21"/>
  <c r="AX175" i="21"/>
  <c r="AW175" i="21"/>
  <c r="AV175" i="21"/>
  <c r="AU175" i="21"/>
  <c r="AT175" i="21"/>
  <c r="AS175" i="21"/>
  <c r="AR175" i="21"/>
  <c r="AQ175" i="21"/>
  <c r="AP175" i="21"/>
  <c r="AO175" i="21"/>
  <c r="AN175" i="21"/>
  <c r="AM175" i="21"/>
  <c r="AL175" i="21"/>
  <c r="AK175" i="21"/>
  <c r="AJ175" i="21"/>
  <c r="AI175" i="21"/>
  <c r="AH175" i="21"/>
  <c r="AG175" i="21"/>
  <c r="AF175" i="21"/>
  <c r="AE175" i="21"/>
  <c r="AD175" i="21"/>
  <c r="AC175" i="21"/>
  <c r="AB175" i="21"/>
  <c r="AA175" i="21"/>
  <c r="Z175" i="21"/>
  <c r="Y175" i="21"/>
  <c r="X175" i="21"/>
  <c r="W175" i="21"/>
  <c r="V175" i="21"/>
  <c r="U175" i="21"/>
  <c r="T175" i="21"/>
  <c r="S175" i="21"/>
  <c r="R175" i="21"/>
  <c r="Q175" i="21"/>
  <c r="P175" i="21"/>
  <c r="O175" i="21"/>
  <c r="N175" i="21"/>
  <c r="M175" i="21"/>
  <c r="L175" i="21"/>
  <c r="K175" i="21"/>
  <c r="J175" i="21"/>
  <c r="I175" i="21"/>
  <c r="H175" i="21"/>
  <c r="G175" i="21"/>
  <c r="F175" i="21"/>
  <c r="E175" i="21"/>
  <c r="BD175" i="21" s="1"/>
  <c r="D175" i="21"/>
  <c r="C175" i="21"/>
  <c r="BC175" i="21" s="1"/>
  <c r="B175" i="21"/>
  <c r="BC174" i="21"/>
  <c r="AZ174" i="21"/>
  <c r="AY174" i="21"/>
  <c r="AX174" i="21"/>
  <c r="AW174" i="21"/>
  <c r="AV174" i="21"/>
  <c r="AU174" i="21"/>
  <c r="AT174" i="21"/>
  <c r="AS174" i="21"/>
  <c r="AR174" i="21"/>
  <c r="AQ174" i="21"/>
  <c r="AP174" i="21"/>
  <c r="AO174" i="21"/>
  <c r="AN174" i="21"/>
  <c r="AM174" i="21"/>
  <c r="AL174" i="21"/>
  <c r="AK174" i="21"/>
  <c r="AJ174" i="21"/>
  <c r="AI174" i="21"/>
  <c r="AH174" i="21"/>
  <c r="AG174" i="21"/>
  <c r="AF174" i="21"/>
  <c r="AE174" i="21"/>
  <c r="AD174" i="21"/>
  <c r="AC174" i="21"/>
  <c r="AB174" i="21"/>
  <c r="AA174" i="21"/>
  <c r="Z174" i="21"/>
  <c r="Y174" i="21"/>
  <c r="X174" i="21"/>
  <c r="W174" i="21"/>
  <c r="V174" i="21"/>
  <c r="U174" i="21"/>
  <c r="T174" i="21"/>
  <c r="S174" i="21"/>
  <c r="R174" i="21"/>
  <c r="Q174" i="21"/>
  <c r="P174" i="21"/>
  <c r="O174" i="21"/>
  <c r="N174" i="21"/>
  <c r="M174" i="21"/>
  <c r="L174" i="21"/>
  <c r="K174" i="21"/>
  <c r="J174" i="21"/>
  <c r="I174" i="21"/>
  <c r="H174" i="21"/>
  <c r="G174" i="21"/>
  <c r="F174" i="21"/>
  <c r="E174" i="21"/>
  <c r="D174" i="21"/>
  <c r="C174" i="21"/>
  <c r="BA174" i="21" s="1"/>
  <c r="BB174" i="21" s="1"/>
  <c r="B174" i="21"/>
  <c r="AZ173" i="21"/>
  <c r="AY173" i="21"/>
  <c r="AX173" i="21"/>
  <c r="AW173" i="21"/>
  <c r="AV173" i="21"/>
  <c r="AU173" i="21"/>
  <c r="AT173" i="21"/>
  <c r="AS173" i="21"/>
  <c r="AR173" i="21"/>
  <c r="AQ173" i="21"/>
  <c r="AP173" i="21"/>
  <c r="AO173" i="21"/>
  <c r="AN173" i="21"/>
  <c r="AM173" i="21"/>
  <c r="AL173" i="21"/>
  <c r="AK173" i="21"/>
  <c r="AJ173" i="21"/>
  <c r="AI173" i="21"/>
  <c r="AH173" i="21"/>
  <c r="AG173" i="21"/>
  <c r="AF173" i="21"/>
  <c r="AE173" i="21"/>
  <c r="AD173" i="21"/>
  <c r="AC173" i="21"/>
  <c r="AB173" i="21"/>
  <c r="AA173" i="21"/>
  <c r="Z173" i="21"/>
  <c r="Y173" i="21"/>
  <c r="X173" i="21"/>
  <c r="W173" i="21"/>
  <c r="V173" i="21"/>
  <c r="U173" i="21"/>
  <c r="T173" i="21"/>
  <c r="S173" i="21"/>
  <c r="R173" i="21"/>
  <c r="Q173" i="21"/>
  <c r="P173" i="21"/>
  <c r="O173" i="21"/>
  <c r="N173" i="21"/>
  <c r="M173" i="21"/>
  <c r="L173" i="21"/>
  <c r="K173" i="21"/>
  <c r="J173" i="21"/>
  <c r="I173" i="21"/>
  <c r="H173" i="21"/>
  <c r="G173" i="21"/>
  <c r="F173" i="21"/>
  <c r="E173" i="21"/>
  <c r="D173" i="21"/>
  <c r="C173" i="21"/>
  <c r="BA173" i="21" s="1"/>
  <c r="BB173" i="21" s="1"/>
  <c r="B173" i="21"/>
  <c r="AZ172" i="21"/>
  <c r="AY172" i="21"/>
  <c r="AX172" i="21"/>
  <c r="AW172" i="21"/>
  <c r="AV172" i="21"/>
  <c r="AU172" i="21"/>
  <c r="AT172" i="21"/>
  <c r="AS172" i="21"/>
  <c r="AR172" i="21"/>
  <c r="AQ172" i="21"/>
  <c r="AP172" i="21"/>
  <c r="AO172" i="21"/>
  <c r="AN172" i="21"/>
  <c r="AM172" i="21"/>
  <c r="AL172" i="21"/>
  <c r="AK172" i="21"/>
  <c r="AJ172" i="21"/>
  <c r="AI172" i="21"/>
  <c r="AH172" i="21"/>
  <c r="AG172" i="21"/>
  <c r="AF172" i="21"/>
  <c r="AE172" i="21"/>
  <c r="AD172" i="21"/>
  <c r="AC172" i="21"/>
  <c r="AB172" i="21"/>
  <c r="AA172" i="21"/>
  <c r="Z172" i="21"/>
  <c r="Y172" i="21"/>
  <c r="X172" i="21"/>
  <c r="W172" i="21"/>
  <c r="V172" i="21"/>
  <c r="U172" i="21"/>
  <c r="T172" i="21"/>
  <c r="S172" i="21"/>
  <c r="R172" i="21"/>
  <c r="Q172" i="21"/>
  <c r="P172" i="21"/>
  <c r="O172" i="21"/>
  <c r="N172" i="21"/>
  <c r="M172" i="21"/>
  <c r="L172" i="21"/>
  <c r="K172" i="21"/>
  <c r="J172" i="21"/>
  <c r="I172" i="21"/>
  <c r="H172" i="21"/>
  <c r="BE172" i="21" s="1"/>
  <c r="G172" i="21"/>
  <c r="F172" i="21"/>
  <c r="E172" i="21"/>
  <c r="D172" i="21"/>
  <c r="C172" i="21"/>
  <c r="BD172" i="21" s="1"/>
  <c r="B172" i="21"/>
  <c r="AZ171" i="21"/>
  <c r="AY171" i="21"/>
  <c r="AX171" i="21"/>
  <c r="AW171" i="21"/>
  <c r="AV171" i="21"/>
  <c r="AU171" i="21"/>
  <c r="AT171" i="21"/>
  <c r="AS171" i="21"/>
  <c r="AR171" i="21"/>
  <c r="AQ171" i="21"/>
  <c r="AP171" i="21"/>
  <c r="AO171" i="21"/>
  <c r="AN171" i="21"/>
  <c r="AM171" i="21"/>
  <c r="AL171" i="21"/>
  <c r="AK171" i="21"/>
  <c r="AJ171" i="21"/>
  <c r="AI171" i="21"/>
  <c r="AH171" i="21"/>
  <c r="AG171" i="21"/>
  <c r="AF171" i="21"/>
  <c r="AE171" i="21"/>
  <c r="AD171" i="21"/>
  <c r="AC171" i="21"/>
  <c r="AB171" i="21"/>
  <c r="AA171" i="21"/>
  <c r="Z171" i="21"/>
  <c r="Y171" i="21"/>
  <c r="X171" i="21"/>
  <c r="W171" i="21"/>
  <c r="V171" i="21"/>
  <c r="U171" i="21"/>
  <c r="T171" i="21"/>
  <c r="S171" i="21"/>
  <c r="R171" i="21"/>
  <c r="Q171" i="21"/>
  <c r="P171" i="21"/>
  <c r="O171" i="21"/>
  <c r="N171" i="21"/>
  <c r="M171" i="21"/>
  <c r="L171" i="21"/>
  <c r="K171" i="21"/>
  <c r="J171" i="21"/>
  <c r="I171" i="21"/>
  <c r="H171" i="21"/>
  <c r="G171" i="21"/>
  <c r="F171" i="21"/>
  <c r="E171" i="21"/>
  <c r="D171" i="21"/>
  <c r="C171" i="21"/>
  <c r="BE171" i="21" s="1"/>
  <c r="B171" i="21"/>
  <c r="AZ170" i="21"/>
  <c r="AY170" i="21"/>
  <c r="AX170" i="21"/>
  <c r="AW170" i="21"/>
  <c r="AV170" i="21"/>
  <c r="AU170" i="21"/>
  <c r="AT170" i="21"/>
  <c r="AS170" i="21"/>
  <c r="AR170" i="21"/>
  <c r="AQ170" i="21"/>
  <c r="AP170" i="21"/>
  <c r="AO170" i="21"/>
  <c r="AN170" i="21"/>
  <c r="AM170" i="21"/>
  <c r="AL170" i="21"/>
  <c r="AK170" i="21"/>
  <c r="AJ170" i="21"/>
  <c r="AI170" i="21"/>
  <c r="AH170" i="21"/>
  <c r="AG170" i="21"/>
  <c r="AF170" i="21"/>
  <c r="AE170" i="21"/>
  <c r="AD170" i="21"/>
  <c r="AC170" i="21"/>
  <c r="AB170" i="21"/>
  <c r="AA170" i="21"/>
  <c r="Z170" i="21"/>
  <c r="Y170" i="21"/>
  <c r="X170" i="21"/>
  <c r="W170" i="21"/>
  <c r="V170" i="21"/>
  <c r="U170" i="21"/>
  <c r="T170" i="21"/>
  <c r="S170" i="21"/>
  <c r="R170" i="21"/>
  <c r="Q170" i="21"/>
  <c r="P170" i="21"/>
  <c r="O170" i="21"/>
  <c r="N170" i="21"/>
  <c r="M170" i="21"/>
  <c r="L170" i="21"/>
  <c r="K170" i="21"/>
  <c r="J170" i="21"/>
  <c r="I170" i="21"/>
  <c r="H170" i="21"/>
  <c r="BE170" i="21" s="1"/>
  <c r="G170" i="21"/>
  <c r="BD170" i="21" s="1"/>
  <c r="F170" i="21"/>
  <c r="E170" i="21"/>
  <c r="D170" i="21"/>
  <c r="C170" i="21"/>
  <c r="BA170" i="21" s="1"/>
  <c r="BB170" i="21" s="1"/>
  <c r="B170" i="21"/>
  <c r="AZ169" i="21"/>
  <c r="AY169" i="21"/>
  <c r="AX169" i="21"/>
  <c r="AW169" i="21"/>
  <c r="AV169" i="21"/>
  <c r="AU169" i="21"/>
  <c r="AT169" i="21"/>
  <c r="AS169" i="21"/>
  <c r="AR169" i="21"/>
  <c r="AQ169" i="21"/>
  <c r="AP169" i="21"/>
  <c r="AO169" i="21"/>
  <c r="AN169" i="21"/>
  <c r="AM169" i="21"/>
  <c r="AL169" i="21"/>
  <c r="AK169" i="21"/>
  <c r="AJ169" i="21"/>
  <c r="AI169" i="21"/>
  <c r="AH169" i="21"/>
  <c r="AG169" i="21"/>
  <c r="AF169" i="21"/>
  <c r="AE169" i="21"/>
  <c r="AD169" i="21"/>
  <c r="AC169" i="21"/>
  <c r="AB169" i="21"/>
  <c r="AA169" i="21"/>
  <c r="Z169" i="21"/>
  <c r="Y169" i="21"/>
  <c r="X169" i="21"/>
  <c r="W169" i="21"/>
  <c r="V169" i="21"/>
  <c r="U169" i="21"/>
  <c r="T169" i="21"/>
  <c r="S169" i="21"/>
  <c r="R169" i="21"/>
  <c r="Q169" i="21"/>
  <c r="P169" i="21"/>
  <c r="O169" i="21"/>
  <c r="N169" i="21"/>
  <c r="M169" i="21"/>
  <c r="L169" i="21"/>
  <c r="K169" i="21"/>
  <c r="J169" i="21"/>
  <c r="I169" i="21"/>
  <c r="H169" i="21"/>
  <c r="G169" i="21"/>
  <c r="BD169" i="21" s="1"/>
  <c r="F169" i="21"/>
  <c r="E169" i="21"/>
  <c r="BA169" i="21" s="1"/>
  <c r="BB169" i="21" s="1"/>
  <c r="D169" i="21"/>
  <c r="C169" i="21"/>
  <c r="BE169" i="21" s="1"/>
  <c r="B169" i="21"/>
  <c r="BC168" i="21"/>
  <c r="AZ168" i="21"/>
  <c r="AY168" i="21"/>
  <c r="AX168" i="21"/>
  <c r="AW168" i="21"/>
  <c r="AV168" i="21"/>
  <c r="AU168" i="21"/>
  <c r="AT168" i="21"/>
  <c r="AS168" i="21"/>
  <c r="AR168" i="21"/>
  <c r="AQ168" i="21"/>
  <c r="AP168" i="21"/>
  <c r="AO168" i="21"/>
  <c r="AN168" i="21"/>
  <c r="AM168" i="21"/>
  <c r="AL168" i="21"/>
  <c r="AK168" i="21"/>
  <c r="AJ168" i="21"/>
  <c r="AI168" i="21"/>
  <c r="AH168" i="21"/>
  <c r="AG168" i="21"/>
  <c r="AF168" i="21"/>
  <c r="AE168" i="21"/>
  <c r="AD168" i="21"/>
  <c r="AC168" i="21"/>
  <c r="AB168" i="21"/>
  <c r="AA168" i="21"/>
  <c r="Z168" i="21"/>
  <c r="Y168" i="21"/>
  <c r="X168" i="21"/>
  <c r="W168" i="21"/>
  <c r="V168" i="21"/>
  <c r="U168" i="21"/>
  <c r="T168" i="21"/>
  <c r="S168" i="21"/>
  <c r="R168" i="21"/>
  <c r="Q168" i="21"/>
  <c r="P168" i="21"/>
  <c r="O168" i="21"/>
  <c r="N168" i="21"/>
  <c r="M168" i="21"/>
  <c r="L168" i="21"/>
  <c r="K168" i="21"/>
  <c r="J168" i="21"/>
  <c r="I168" i="21"/>
  <c r="H168" i="21"/>
  <c r="BE168" i="21" s="1"/>
  <c r="G168" i="21"/>
  <c r="F168" i="21"/>
  <c r="E168" i="21"/>
  <c r="BD168" i="21" s="1"/>
  <c r="D168" i="21"/>
  <c r="C168" i="21"/>
  <c r="B168" i="21"/>
  <c r="AZ167" i="21"/>
  <c r="AY167" i="21"/>
  <c r="AX167" i="21"/>
  <c r="AW167" i="21"/>
  <c r="AV167" i="21"/>
  <c r="AU167" i="21"/>
  <c r="AT167" i="21"/>
  <c r="AS167" i="21"/>
  <c r="AR167" i="21"/>
  <c r="AQ167" i="21"/>
  <c r="AP167" i="21"/>
  <c r="AO167" i="21"/>
  <c r="AN167" i="21"/>
  <c r="AM167" i="21"/>
  <c r="AL167" i="21"/>
  <c r="AK167" i="21"/>
  <c r="AJ167" i="21"/>
  <c r="AI167" i="21"/>
  <c r="AH167" i="21"/>
  <c r="AG167" i="21"/>
  <c r="AF167" i="21"/>
  <c r="AE167" i="21"/>
  <c r="AD167" i="21"/>
  <c r="AC167" i="21"/>
  <c r="AB167" i="21"/>
  <c r="AA167" i="21"/>
  <c r="Z167" i="21"/>
  <c r="Y167" i="21"/>
  <c r="X167" i="21"/>
  <c r="W167" i="21"/>
  <c r="V167" i="21"/>
  <c r="U167" i="21"/>
  <c r="T167" i="21"/>
  <c r="S167" i="21"/>
  <c r="R167" i="21"/>
  <c r="Q167" i="21"/>
  <c r="P167" i="21"/>
  <c r="O167" i="21"/>
  <c r="N167" i="21"/>
  <c r="M167" i="21"/>
  <c r="L167" i="21"/>
  <c r="K167" i="21"/>
  <c r="J167" i="21"/>
  <c r="I167" i="21"/>
  <c r="H167" i="21"/>
  <c r="G167" i="21"/>
  <c r="F167" i="21"/>
  <c r="E167" i="21"/>
  <c r="BD167" i="21" s="1"/>
  <c r="D167" i="21"/>
  <c r="C167" i="21"/>
  <c r="BC167" i="21" s="1"/>
  <c r="B167" i="21"/>
  <c r="BC166" i="21"/>
  <c r="AZ166" i="21"/>
  <c r="AY166" i="21"/>
  <c r="AX166" i="21"/>
  <c r="AW166" i="21"/>
  <c r="AV166" i="21"/>
  <c r="AU166" i="21"/>
  <c r="AT166" i="21"/>
  <c r="AS166" i="21"/>
  <c r="AR166" i="21"/>
  <c r="AQ166" i="21"/>
  <c r="AP166" i="21"/>
  <c r="AO166" i="21"/>
  <c r="AN166" i="21"/>
  <c r="AM166" i="21"/>
  <c r="AL166" i="21"/>
  <c r="AK166" i="21"/>
  <c r="AJ166" i="21"/>
  <c r="AI166" i="21"/>
  <c r="AH166" i="21"/>
  <c r="AG166" i="21"/>
  <c r="AF166" i="21"/>
  <c r="AE166" i="21"/>
  <c r="AD166" i="21"/>
  <c r="AC166" i="21"/>
  <c r="AB166" i="21"/>
  <c r="AA166" i="21"/>
  <c r="Z166" i="21"/>
  <c r="Y166" i="21"/>
  <c r="X166" i="21"/>
  <c r="W166" i="21"/>
  <c r="V166" i="21"/>
  <c r="U166" i="21"/>
  <c r="T166" i="21"/>
  <c r="S166" i="21"/>
  <c r="R166" i="21"/>
  <c r="Q166" i="21"/>
  <c r="P166" i="21"/>
  <c r="O166" i="21"/>
  <c r="N166" i="21"/>
  <c r="M166" i="21"/>
  <c r="L166" i="21"/>
  <c r="K166" i="21"/>
  <c r="J166" i="21"/>
  <c r="I166" i="21"/>
  <c r="H166" i="21"/>
  <c r="G166" i="21"/>
  <c r="F166" i="21"/>
  <c r="E166" i="21"/>
  <c r="D166" i="21"/>
  <c r="C166" i="21"/>
  <c r="BA166" i="21" s="1"/>
  <c r="BB166" i="21" s="1"/>
  <c r="B166" i="21"/>
  <c r="AZ165" i="21"/>
  <c r="AY165" i="21"/>
  <c r="AX165" i="21"/>
  <c r="AW165" i="21"/>
  <c r="AV165" i="21"/>
  <c r="AU165" i="21"/>
  <c r="AT165" i="21"/>
  <c r="AS165" i="21"/>
  <c r="AR165" i="21"/>
  <c r="AQ165" i="21"/>
  <c r="AP165" i="21"/>
  <c r="AO165" i="21"/>
  <c r="AN165" i="21"/>
  <c r="AM165" i="21"/>
  <c r="AL165" i="21"/>
  <c r="AK165" i="21"/>
  <c r="AJ165" i="21"/>
  <c r="AI165" i="21"/>
  <c r="AH165" i="21"/>
  <c r="AG165" i="21"/>
  <c r="AF165" i="21"/>
  <c r="AE165" i="21"/>
  <c r="AD165" i="21"/>
  <c r="AC165" i="21"/>
  <c r="AB165" i="21"/>
  <c r="AA165" i="21"/>
  <c r="Z165" i="21"/>
  <c r="Y165" i="21"/>
  <c r="X165" i="21"/>
  <c r="W165" i="21"/>
  <c r="V165" i="21"/>
  <c r="U165" i="21"/>
  <c r="T165" i="21"/>
  <c r="S165" i="21"/>
  <c r="R165" i="21"/>
  <c r="Q165" i="21"/>
  <c r="P165" i="21"/>
  <c r="O165" i="21"/>
  <c r="N165" i="21"/>
  <c r="M165" i="21"/>
  <c r="L165" i="21"/>
  <c r="K165" i="21"/>
  <c r="J165" i="21"/>
  <c r="I165" i="21"/>
  <c r="H165" i="21"/>
  <c r="G165" i="21"/>
  <c r="F165" i="21"/>
  <c r="E165" i="21"/>
  <c r="D165" i="21"/>
  <c r="C165" i="21"/>
  <c r="BA165" i="21" s="1"/>
  <c r="BB165" i="21" s="1"/>
  <c r="B165" i="21"/>
  <c r="AZ164" i="21"/>
  <c r="AY164" i="21"/>
  <c r="AX164" i="21"/>
  <c r="AW164" i="21"/>
  <c r="AV164" i="21"/>
  <c r="AU164" i="21"/>
  <c r="AT164" i="21"/>
  <c r="AS164" i="21"/>
  <c r="AR164" i="21"/>
  <c r="AQ164" i="21"/>
  <c r="AP164" i="21"/>
  <c r="AO164" i="21"/>
  <c r="AN164" i="21"/>
  <c r="AM164" i="21"/>
  <c r="AL164" i="21"/>
  <c r="AK164" i="21"/>
  <c r="AJ164" i="21"/>
  <c r="AI164" i="21"/>
  <c r="AH164" i="21"/>
  <c r="AG164" i="21"/>
  <c r="AF164" i="21"/>
  <c r="AE164" i="21"/>
  <c r="AD164" i="21"/>
  <c r="AC164" i="21"/>
  <c r="AB164" i="21"/>
  <c r="AA164" i="21"/>
  <c r="Z164" i="21"/>
  <c r="Y164" i="21"/>
  <c r="X164" i="21"/>
  <c r="W164" i="21"/>
  <c r="V164" i="21"/>
  <c r="U164" i="21"/>
  <c r="T164" i="21"/>
  <c r="S164" i="21"/>
  <c r="R164" i="21"/>
  <c r="Q164" i="21"/>
  <c r="P164" i="21"/>
  <c r="O164" i="21"/>
  <c r="N164" i="21"/>
  <c r="M164" i="21"/>
  <c r="L164" i="21"/>
  <c r="K164" i="21"/>
  <c r="J164" i="21"/>
  <c r="I164" i="21"/>
  <c r="H164" i="21"/>
  <c r="BE164" i="21" s="1"/>
  <c r="G164" i="21"/>
  <c r="F164" i="21"/>
  <c r="E164" i="21"/>
  <c r="D164" i="21"/>
  <c r="C164" i="21"/>
  <c r="BD164" i="21" s="1"/>
  <c r="B164" i="21"/>
  <c r="AZ163" i="21"/>
  <c r="AY163" i="21"/>
  <c r="AX163" i="21"/>
  <c r="AW163" i="21"/>
  <c r="AV163" i="21"/>
  <c r="AU163" i="21"/>
  <c r="AT163" i="21"/>
  <c r="AS163" i="21"/>
  <c r="AR163" i="21"/>
  <c r="AQ163" i="21"/>
  <c r="AP163" i="21"/>
  <c r="AO163" i="21"/>
  <c r="AN163" i="21"/>
  <c r="AM163" i="21"/>
  <c r="AL163" i="21"/>
  <c r="AK163" i="21"/>
  <c r="AJ163" i="21"/>
  <c r="AI163" i="21"/>
  <c r="AH163" i="21"/>
  <c r="AG163" i="21"/>
  <c r="AF163" i="21"/>
  <c r="AE163" i="21"/>
  <c r="AD163" i="21"/>
  <c r="AC163" i="21"/>
  <c r="AB163" i="21"/>
  <c r="AA163" i="21"/>
  <c r="Z163" i="21"/>
  <c r="Y163" i="21"/>
  <c r="X163" i="21"/>
  <c r="W163" i="21"/>
  <c r="V163" i="21"/>
  <c r="U163" i="21"/>
  <c r="T163" i="21"/>
  <c r="S163" i="21"/>
  <c r="R163" i="21"/>
  <c r="Q163" i="21"/>
  <c r="P163" i="21"/>
  <c r="O163" i="21"/>
  <c r="N163" i="21"/>
  <c r="M163" i="21"/>
  <c r="L163" i="21"/>
  <c r="K163" i="21"/>
  <c r="J163" i="21"/>
  <c r="I163" i="21"/>
  <c r="H163" i="21"/>
  <c r="G163" i="21"/>
  <c r="F163" i="21"/>
  <c r="E163" i="21"/>
  <c r="D163" i="21"/>
  <c r="C163" i="21"/>
  <c r="BE163" i="21" s="1"/>
  <c r="B163" i="21"/>
  <c r="AZ162" i="21"/>
  <c r="AY162" i="21"/>
  <c r="AX162" i="21"/>
  <c r="AW162" i="21"/>
  <c r="AV162" i="21"/>
  <c r="AU162" i="21"/>
  <c r="AT162" i="21"/>
  <c r="AS162" i="21"/>
  <c r="AR162" i="21"/>
  <c r="AQ162" i="21"/>
  <c r="AP162" i="21"/>
  <c r="AO162" i="21"/>
  <c r="AN162" i="21"/>
  <c r="AM162" i="21"/>
  <c r="AL162" i="21"/>
  <c r="AK162" i="21"/>
  <c r="AJ162" i="21"/>
  <c r="AI162" i="21"/>
  <c r="AH162" i="21"/>
  <c r="AG162" i="21"/>
  <c r="AF162" i="21"/>
  <c r="AE162" i="21"/>
  <c r="AD162" i="21"/>
  <c r="AC162" i="21"/>
  <c r="AB162" i="21"/>
  <c r="AA162" i="21"/>
  <c r="Z162" i="21"/>
  <c r="Y162" i="21"/>
  <c r="X162" i="21"/>
  <c r="W162" i="21"/>
  <c r="V162" i="21"/>
  <c r="U162" i="21"/>
  <c r="T162" i="21"/>
  <c r="S162" i="21"/>
  <c r="R162" i="21"/>
  <c r="Q162" i="21"/>
  <c r="P162" i="21"/>
  <c r="O162" i="21"/>
  <c r="N162" i="21"/>
  <c r="M162" i="21"/>
  <c r="L162" i="21"/>
  <c r="K162" i="21"/>
  <c r="J162" i="21"/>
  <c r="I162" i="21"/>
  <c r="H162" i="21"/>
  <c r="BE162" i="21" s="1"/>
  <c r="G162" i="21"/>
  <c r="BD162" i="21" s="1"/>
  <c r="F162" i="21"/>
  <c r="E162" i="21"/>
  <c r="D162" i="21"/>
  <c r="C162" i="21"/>
  <c r="BA162" i="21" s="1"/>
  <c r="BB162" i="21" s="1"/>
  <c r="B162" i="21"/>
  <c r="AZ161" i="21"/>
  <c r="AY161" i="21"/>
  <c r="AX161" i="21"/>
  <c r="AW161" i="21"/>
  <c r="AV161" i="21"/>
  <c r="AU161" i="21"/>
  <c r="AT161" i="21"/>
  <c r="AS161" i="21"/>
  <c r="AR161" i="21"/>
  <c r="AQ161" i="21"/>
  <c r="AP161" i="21"/>
  <c r="AO161" i="21"/>
  <c r="AN161" i="21"/>
  <c r="AM161" i="21"/>
  <c r="AL161" i="21"/>
  <c r="AK161" i="21"/>
  <c r="AJ161" i="21"/>
  <c r="AI161" i="21"/>
  <c r="AH161" i="21"/>
  <c r="AG161" i="21"/>
  <c r="AF161" i="21"/>
  <c r="AE161" i="21"/>
  <c r="AD161" i="21"/>
  <c r="AC161" i="21"/>
  <c r="AB161" i="21"/>
  <c r="AA161" i="21"/>
  <c r="Z161" i="21"/>
  <c r="Y161" i="21"/>
  <c r="X161" i="21"/>
  <c r="W161" i="21"/>
  <c r="V161" i="21"/>
  <c r="U161" i="21"/>
  <c r="T161" i="21"/>
  <c r="S161" i="21"/>
  <c r="R161" i="21"/>
  <c r="Q161" i="21"/>
  <c r="P161" i="21"/>
  <c r="O161" i="21"/>
  <c r="N161" i="21"/>
  <c r="M161" i="21"/>
  <c r="L161" i="21"/>
  <c r="K161" i="21"/>
  <c r="J161" i="21"/>
  <c r="I161" i="21"/>
  <c r="H161" i="21"/>
  <c r="G161" i="21"/>
  <c r="BD161" i="21" s="1"/>
  <c r="F161" i="21"/>
  <c r="E161" i="21"/>
  <c r="BA161" i="21" s="1"/>
  <c r="BB161" i="21" s="1"/>
  <c r="D161" i="21"/>
  <c r="C161" i="21"/>
  <c r="BE161" i="21" s="1"/>
  <c r="B161" i="21"/>
  <c r="BC160" i="21"/>
  <c r="AZ160" i="21"/>
  <c r="AY160" i="21"/>
  <c r="AX160" i="21"/>
  <c r="AW160" i="21"/>
  <c r="AV160" i="21"/>
  <c r="AU160" i="21"/>
  <c r="AT160" i="21"/>
  <c r="AS160" i="21"/>
  <c r="AR160" i="21"/>
  <c r="AQ160" i="21"/>
  <c r="AP160" i="21"/>
  <c r="AO160" i="21"/>
  <c r="AN160" i="21"/>
  <c r="AM160" i="21"/>
  <c r="AL160" i="21"/>
  <c r="AK160" i="21"/>
  <c r="AJ160" i="21"/>
  <c r="AI160" i="21"/>
  <c r="AH160" i="21"/>
  <c r="AG160" i="21"/>
  <c r="AF160" i="21"/>
  <c r="AE160" i="21"/>
  <c r="AD160" i="21"/>
  <c r="AC160" i="21"/>
  <c r="AB160" i="21"/>
  <c r="AA160" i="21"/>
  <c r="Z160" i="21"/>
  <c r="Y160" i="21"/>
  <c r="X160" i="21"/>
  <c r="W160" i="21"/>
  <c r="V160" i="21"/>
  <c r="U160" i="21"/>
  <c r="T160" i="21"/>
  <c r="S160" i="21"/>
  <c r="R160" i="21"/>
  <c r="Q160" i="21"/>
  <c r="P160" i="21"/>
  <c r="O160" i="21"/>
  <c r="N160" i="21"/>
  <c r="M160" i="21"/>
  <c r="L160" i="21"/>
  <c r="K160" i="21"/>
  <c r="J160" i="21"/>
  <c r="I160" i="21"/>
  <c r="H160" i="21"/>
  <c r="BE160" i="21" s="1"/>
  <c r="G160" i="21"/>
  <c r="F160" i="21"/>
  <c r="E160" i="21"/>
  <c r="BD160" i="21" s="1"/>
  <c r="D160" i="21"/>
  <c r="C160" i="21"/>
  <c r="B160" i="21"/>
  <c r="AZ159" i="21"/>
  <c r="AY159" i="21"/>
  <c r="AX159" i="21"/>
  <c r="AW159" i="21"/>
  <c r="AV159" i="21"/>
  <c r="AU159" i="21"/>
  <c r="AT159" i="21"/>
  <c r="AS159" i="21"/>
  <c r="AR159" i="21"/>
  <c r="AQ159" i="21"/>
  <c r="AP159" i="21"/>
  <c r="AO159" i="21"/>
  <c r="AN159" i="21"/>
  <c r="AM159" i="21"/>
  <c r="AL159" i="21"/>
  <c r="AK159" i="21"/>
  <c r="AJ159" i="21"/>
  <c r="AI159" i="21"/>
  <c r="AH159" i="21"/>
  <c r="AG159" i="21"/>
  <c r="AF159" i="21"/>
  <c r="AE159" i="21"/>
  <c r="AD159" i="21"/>
  <c r="AC159" i="21"/>
  <c r="AB159" i="21"/>
  <c r="AA159" i="21"/>
  <c r="Z159" i="21"/>
  <c r="Y159" i="21"/>
  <c r="X159" i="21"/>
  <c r="W159" i="21"/>
  <c r="V159" i="21"/>
  <c r="U159" i="21"/>
  <c r="T159" i="21"/>
  <c r="S159" i="21"/>
  <c r="R159" i="21"/>
  <c r="Q159" i="21"/>
  <c r="P159" i="21"/>
  <c r="O159" i="21"/>
  <c r="N159" i="21"/>
  <c r="M159" i="21"/>
  <c r="L159" i="21"/>
  <c r="K159" i="21"/>
  <c r="J159" i="21"/>
  <c r="I159" i="21"/>
  <c r="H159" i="21"/>
  <c r="G159" i="21"/>
  <c r="F159" i="21"/>
  <c r="E159" i="21"/>
  <c r="BD159" i="21" s="1"/>
  <c r="D159" i="21"/>
  <c r="C159" i="21"/>
  <c r="BC159" i="21" s="1"/>
  <c r="B159" i="21"/>
  <c r="BC158" i="21"/>
  <c r="AZ158" i="21"/>
  <c r="AY158" i="21"/>
  <c r="AX158" i="21"/>
  <c r="AW158" i="21"/>
  <c r="AV158" i="21"/>
  <c r="AU158" i="21"/>
  <c r="AT158" i="21"/>
  <c r="AS158" i="21"/>
  <c r="AR158" i="21"/>
  <c r="AQ158" i="21"/>
  <c r="AP158" i="21"/>
  <c r="AO158" i="21"/>
  <c r="AN158" i="21"/>
  <c r="AM158" i="21"/>
  <c r="AL158" i="21"/>
  <c r="AK158" i="21"/>
  <c r="AJ158" i="21"/>
  <c r="AI158" i="21"/>
  <c r="AH158" i="21"/>
  <c r="AG158" i="21"/>
  <c r="AF158" i="21"/>
  <c r="AE158" i="21"/>
  <c r="AD158" i="21"/>
  <c r="AC158" i="21"/>
  <c r="AB158" i="21"/>
  <c r="AA158" i="21"/>
  <c r="Z158" i="21"/>
  <c r="Y158" i="21"/>
  <c r="X158" i="21"/>
  <c r="W158" i="21"/>
  <c r="V158" i="21"/>
  <c r="U158" i="21"/>
  <c r="T158" i="21"/>
  <c r="S158" i="21"/>
  <c r="R158" i="21"/>
  <c r="Q158" i="21"/>
  <c r="P158" i="21"/>
  <c r="O158" i="21"/>
  <c r="N158" i="21"/>
  <c r="M158" i="21"/>
  <c r="L158" i="21"/>
  <c r="K158" i="21"/>
  <c r="J158" i="21"/>
  <c r="I158" i="21"/>
  <c r="H158" i="21"/>
  <c r="G158" i="21"/>
  <c r="F158" i="21"/>
  <c r="E158" i="21"/>
  <c r="D158" i="21"/>
  <c r="C158" i="21"/>
  <c r="BA158" i="21" s="1"/>
  <c r="BB158" i="21" s="1"/>
  <c r="B158" i="21"/>
  <c r="AZ157" i="21"/>
  <c r="AY157" i="21"/>
  <c r="AX157" i="21"/>
  <c r="AW157" i="21"/>
  <c r="AV157" i="21"/>
  <c r="AU157" i="21"/>
  <c r="AT157" i="21"/>
  <c r="AS157" i="21"/>
  <c r="AR157" i="21"/>
  <c r="AQ157" i="21"/>
  <c r="AP157" i="21"/>
  <c r="AO157" i="21"/>
  <c r="AN157" i="21"/>
  <c r="AM157" i="21"/>
  <c r="AL157" i="21"/>
  <c r="AK157" i="21"/>
  <c r="AJ157" i="21"/>
  <c r="AI157" i="21"/>
  <c r="AH157" i="21"/>
  <c r="AG157" i="21"/>
  <c r="AF157" i="21"/>
  <c r="AE157" i="21"/>
  <c r="AD157" i="21"/>
  <c r="AC157" i="21"/>
  <c r="AB157" i="21"/>
  <c r="AA157" i="21"/>
  <c r="Z157" i="21"/>
  <c r="Y157" i="21"/>
  <c r="X157" i="21"/>
  <c r="W157" i="21"/>
  <c r="V157" i="21"/>
  <c r="U157" i="21"/>
  <c r="T157" i="21"/>
  <c r="S157" i="21"/>
  <c r="R157" i="21"/>
  <c r="Q157" i="21"/>
  <c r="P157" i="21"/>
  <c r="O157" i="21"/>
  <c r="N157" i="21"/>
  <c r="M157" i="21"/>
  <c r="L157" i="21"/>
  <c r="K157" i="21"/>
  <c r="J157" i="21"/>
  <c r="I157" i="21"/>
  <c r="H157" i="21"/>
  <c r="G157" i="21"/>
  <c r="F157" i="21"/>
  <c r="E157" i="21"/>
  <c r="D157" i="21"/>
  <c r="C157" i="21"/>
  <c r="BA157" i="21" s="1"/>
  <c r="BB157" i="21" s="1"/>
  <c r="B157" i="21"/>
  <c r="AZ156" i="21"/>
  <c r="AY156" i="21"/>
  <c r="AX156" i="21"/>
  <c r="AW156" i="21"/>
  <c r="AV156" i="21"/>
  <c r="AU156" i="21"/>
  <c r="AT156" i="21"/>
  <c r="AS156" i="21"/>
  <c r="AR156" i="21"/>
  <c r="AQ156" i="21"/>
  <c r="AP156" i="21"/>
  <c r="AO156" i="21"/>
  <c r="AN156" i="21"/>
  <c r="AM156" i="21"/>
  <c r="AL156" i="21"/>
  <c r="AK156" i="21"/>
  <c r="AJ156" i="21"/>
  <c r="AI156" i="21"/>
  <c r="AH156" i="21"/>
  <c r="AG156" i="21"/>
  <c r="AF156" i="21"/>
  <c r="AE156" i="21"/>
  <c r="AD156" i="21"/>
  <c r="AC156" i="21"/>
  <c r="AB156" i="21"/>
  <c r="AA156" i="21"/>
  <c r="Z156" i="21"/>
  <c r="Y156" i="21"/>
  <c r="X156" i="21"/>
  <c r="W156" i="21"/>
  <c r="V156" i="21"/>
  <c r="U156" i="21"/>
  <c r="T156" i="21"/>
  <c r="S156" i="21"/>
  <c r="R156" i="21"/>
  <c r="Q156" i="21"/>
  <c r="P156" i="21"/>
  <c r="O156" i="21"/>
  <c r="N156" i="21"/>
  <c r="M156" i="21"/>
  <c r="L156" i="21"/>
  <c r="K156" i="21"/>
  <c r="J156" i="21"/>
  <c r="I156" i="21"/>
  <c r="H156" i="21"/>
  <c r="BE156" i="21" s="1"/>
  <c r="G156" i="21"/>
  <c r="F156" i="21"/>
  <c r="E156" i="21"/>
  <c r="D156" i="21"/>
  <c r="C156" i="21"/>
  <c r="BD156" i="21" s="1"/>
  <c r="B156" i="21"/>
  <c r="AZ155" i="21"/>
  <c r="AY155" i="21"/>
  <c r="AX155" i="21"/>
  <c r="AW155" i="21"/>
  <c r="AV155" i="21"/>
  <c r="AU155" i="21"/>
  <c r="AT155" i="21"/>
  <c r="AS155" i="21"/>
  <c r="AR155" i="21"/>
  <c r="AQ155" i="21"/>
  <c r="AP155" i="21"/>
  <c r="AO155" i="21"/>
  <c r="AN155" i="21"/>
  <c r="AM155" i="21"/>
  <c r="AL155" i="21"/>
  <c r="AK155" i="21"/>
  <c r="AJ155" i="21"/>
  <c r="AI155" i="21"/>
  <c r="AH155" i="21"/>
  <c r="AG155" i="21"/>
  <c r="AF155" i="21"/>
  <c r="AE155" i="21"/>
  <c r="AD155" i="21"/>
  <c r="AC155" i="21"/>
  <c r="AB155" i="21"/>
  <c r="AA155" i="21"/>
  <c r="Z155" i="21"/>
  <c r="Y155" i="21"/>
  <c r="X155" i="21"/>
  <c r="W155" i="21"/>
  <c r="V155" i="21"/>
  <c r="U155" i="21"/>
  <c r="T155" i="21"/>
  <c r="S155" i="21"/>
  <c r="R155" i="21"/>
  <c r="Q155" i="21"/>
  <c r="P155" i="21"/>
  <c r="O155" i="21"/>
  <c r="N155" i="21"/>
  <c r="M155" i="21"/>
  <c r="L155" i="21"/>
  <c r="K155" i="21"/>
  <c r="J155" i="21"/>
  <c r="I155" i="21"/>
  <c r="H155" i="21"/>
  <c r="G155" i="21"/>
  <c r="F155" i="21"/>
  <c r="E155" i="21"/>
  <c r="D155" i="21"/>
  <c r="C155" i="21"/>
  <c r="BE155" i="21" s="1"/>
  <c r="B155" i="21"/>
  <c r="AZ154" i="21"/>
  <c r="AY154" i="21"/>
  <c r="AX154" i="21"/>
  <c r="AW154" i="21"/>
  <c r="AV154" i="21"/>
  <c r="AU154" i="21"/>
  <c r="AT154" i="21"/>
  <c r="AS154" i="21"/>
  <c r="AR154" i="21"/>
  <c r="AQ154" i="21"/>
  <c r="AP154" i="21"/>
  <c r="AO154" i="21"/>
  <c r="AN154" i="21"/>
  <c r="AM154" i="21"/>
  <c r="AL154" i="21"/>
  <c r="AK154" i="21"/>
  <c r="AJ154" i="21"/>
  <c r="AI154" i="21"/>
  <c r="AH154" i="21"/>
  <c r="AG154" i="21"/>
  <c r="AF154" i="21"/>
  <c r="AE154" i="21"/>
  <c r="AD154" i="21"/>
  <c r="AC154" i="21"/>
  <c r="AB154" i="21"/>
  <c r="AA154" i="21"/>
  <c r="Z154" i="21"/>
  <c r="Y154" i="21"/>
  <c r="X154" i="21"/>
  <c r="W154" i="21"/>
  <c r="V154" i="21"/>
  <c r="U154" i="21"/>
  <c r="T154" i="21"/>
  <c r="S154" i="21"/>
  <c r="R154" i="21"/>
  <c r="Q154" i="21"/>
  <c r="P154" i="21"/>
  <c r="O154" i="21"/>
  <c r="N154" i="21"/>
  <c r="M154" i="21"/>
  <c r="L154" i="21"/>
  <c r="K154" i="21"/>
  <c r="J154" i="21"/>
  <c r="I154" i="21"/>
  <c r="H154" i="21"/>
  <c r="BE154" i="21" s="1"/>
  <c r="G154" i="21"/>
  <c r="BD154" i="21" s="1"/>
  <c r="F154" i="21"/>
  <c r="E154" i="21"/>
  <c r="D154" i="21"/>
  <c r="C154" i="21"/>
  <c r="BA154" i="21" s="1"/>
  <c r="BB154" i="21" s="1"/>
  <c r="B154" i="21"/>
  <c r="AZ153" i="21"/>
  <c r="AY153" i="21"/>
  <c r="AX153" i="21"/>
  <c r="AW153" i="21"/>
  <c r="AV153" i="21"/>
  <c r="AU153" i="21"/>
  <c r="AT153" i="21"/>
  <c r="AS153" i="21"/>
  <c r="AR153" i="21"/>
  <c r="AQ153" i="21"/>
  <c r="AP153" i="21"/>
  <c r="AO153" i="21"/>
  <c r="AN153" i="21"/>
  <c r="AM153" i="21"/>
  <c r="AL153" i="21"/>
  <c r="AK153" i="21"/>
  <c r="AJ153" i="21"/>
  <c r="AI153" i="21"/>
  <c r="AH153" i="21"/>
  <c r="AG153" i="21"/>
  <c r="AF153" i="21"/>
  <c r="AE153" i="21"/>
  <c r="AD153" i="21"/>
  <c r="AC153" i="21"/>
  <c r="AB153" i="21"/>
  <c r="AA153" i="21"/>
  <c r="Z153" i="21"/>
  <c r="Y153" i="21"/>
  <c r="X153" i="21"/>
  <c r="W153" i="21"/>
  <c r="V153" i="21"/>
  <c r="U153" i="21"/>
  <c r="T153" i="21"/>
  <c r="S153" i="21"/>
  <c r="R153" i="21"/>
  <c r="Q153" i="21"/>
  <c r="P153" i="21"/>
  <c r="O153" i="21"/>
  <c r="N153" i="21"/>
  <c r="M153" i="21"/>
  <c r="L153" i="21"/>
  <c r="K153" i="21"/>
  <c r="J153" i="21"/>
  <c r="I153" i="21"/>
  <c r="H153" i="21"/>
  <c r="G153" i="21"/>
  <c r="BD153" i="21" s="1"/>
  <c r="F153" i="21"/>
  <c r="E153" i="21"/>
  <c r="BA153" i="21" s="1"/>
  <c r="BB153" i="21" s="1"/>
  <c r="D153" i="21"/>
  <c r="C153" i="21"/>
  <c r="B153" i="21"/>
  <c r="BE153" i="21" s="1"/>
  <c r="BC152" i="21"/>
  <c r="AZ152" i="21"/>
  <c r="AY152" i="21"/>
  <c r="AX152" i="21"/>
  <c r="AW152" i="21"/>
  <c r="AV152" i="21"/>
  <c r="AU152" i="21"/>
  <c r="AT152" i="21"/>
  <c r="AS152" i="21"/>
  <c r="AR152" i="21"/>
  <c r="AQ152" i="21"/>
  <c r="AP152" i="21"/>
  <c r="AO152" i="21"/>
  <c r="AN152" i="21"/>
  <c r="AM152" i="21"/>
  <c r="AL152" i="21"/>
  <c r="AK152" i="21"/>
  <c r="AJ152" i="21"/>
  <c r="AI152" i="21"/>
  <c r="AH152" i="21"/>
  <c r="AG152" i="21"/>
  <c r="AF152" i="21"/>
  <c r="AE152" i="21"/>
  <c r="AD152" i="21"/>
  <c r="AC152" i="21"/>
  <c r="AB152" i="21"/>
  <c r="AA152" i="21"/>
  <c r="Z152" i="21"/>
  <c r="Y152" i="21"/>
  <c r="X152" i="21"/>
  <c r="W152" i="21"/>
  <c r="V152" i="21"/>
  <c r="U152" i="21"/>
  <c r="T152" i="21"/>
  <c r="S152" i="21"/>
  <c r="R152" i="21"/>
  <c r="Q152" i="21"/>
  <c r="P152" i="21"/>
  <c r="O152" i="21"/>
  <c r="N152" i="21"/>
  <c r="M152" i="21"/>
  <c r="L152" i="21"/>
  <c r="K152" i="21"/>
  <c r="J152" i="21"/>
  <c r="I152" i="21"/>
  <c r="H152" i="21"/>
  <c r="BE152" i="21" s="1"/>
  <c r="G152" i="21"/>
  <c r="F152" i="21"/>
  <c r="E152" i="21"/>
  <c r="BA152" i="21" s="1"/>
  <c r="BB152" i="21" s="1"/>
  <c r="D152" i="21"/>
  <c r="C152" i="21"/>
  <c r="B152" i="21"/>
  <c r="BD152" i="21" s="1"/>
  <c r="AZ151" i="21"/>
  <c r="AY151" i="21"/>
  <c r="AX151" i="21"/>
  <c r="AW151" i="21"/>
  <c r="AV151" i="21"/>
  <c r="AU151" i="21"/>
  <c r="AT151" i="21"/>
  <c r="AS151" i="21"/>
  <c r="AR151" i="21"/>
  <c r="AQ151" i="21"/>
  <c r="AP151" i="21"/>
  <c r="AO151" i="21"/>
  <c r="AN151" i="21"/>
  <c r="AM151" i="21"/>
  <c r="AL151" i="21"/>
  <c r="AK151" i="21"/>
  <c r="AJ151" i="21"/>
  <c r="AI151" i="21"/>
  <c r="AH151" i="21"/>
  <c r="AG151" i="21"/>
  <c r="AF151" i="21"/>
  <c r="AE151" i="21"/>
  <c r="AD151" i="21"/>
  <c r="AC151" i="21"/>
  <c r="AB151" i="21"/>
  <c r="AA151" i="21"/>
  <c r="Z151" i="21"/>
  <c r="Y151" i="21"/>
  <c r="X151" i="21"/>
  <c r="W151" i="21"/>
  <c r="V151" i="21"/>
  <c r="U151" i="21"/>
  <c r="T151" i="21"/>
  <c r="S151" i="21"/>
  <c r="R151" i="21"/>
  <c r="Q151" i="21"/>
  <c r="P151" i="21"/>
  <c r="O151" i="21"/>
  <c r="N151" i="21"/>
  <c r="M151" i="21"/>
  <c r="L151" i="21"/>
  <c r="K151" i="21"/>
  <c r="J151" i="21"/>
  <c r="I151" i="21"/>
  <c r="H151" i="21"/>
  <c r="G151" i="21"/>
  <c r="F151" i="21"/>
  <c r="E151" i="21"/>
  <c r="BD151" i="21" s="1"/>
  <c r="D151" i="21"/>
  <c r="C151" i="21"/>
  <c r="BC151" i="21" s="1"/>
  <c r="B151" i="21"/>
  <c r="BC150" i="21"/>
  <c r="AZ150" i="21"/>
  <c r="AY150" i="21"/>
  <c r="AX150" i="21"/>
  <c r="AW150" i="21"/>
  <c r="AV150" i="21"/>
  <c r="AU150" i="21"/>
  <c r="AT150" i="21"/>
  <c r="AS150" i="21"/>
  <c r="AR150" i="21"/>
  <c r="AQ150" i="21"/>
  <c r="AP150" i="21"/>
  <c r="AO150" i="21"/>
  <c r="AN150" i="21"/>
  <c r="AM150" i="21"/>
  <c r="AL150" i="21"/>
  <c r="AK150" i="21"/>
  <c r="AJ150" i="21"/>
  <c r="AI150" i="21"/>
  <c r="AH150" i="21"/>
  <c r="AG150" i="21"/>
  <c r="AF150" i="21"/>
  <c r="AE150" i="21"/>
  <c r="AD150" i="21"/>
  <c r="AC150" i="21"/>
  <c r="AB150" i="21"/>
  <c r="AA150" i="21"/>
  <c r="Z150" i="21"/>
  <c r="Y150" i="21"/>
  <c r="X150" i="21"/>
  <c r="W150" i="21"/>
  <c r="V150" i="21"/>
  <c r="U150" i="21"/>
  <c r="T150" i="21"/>
  <c r="S150" i="21"/>
  <c r="R150" i="21"/>
  <c r="Q150" i="21"/>
  <c r="P150" i="21"/>
  <c r="O150" i="21"/>
  <c r="N150" i="21"/>
  <c r="M150" i="21"/>
  <c r="L150" i="21"/>
  <c r="K150" i="21"/>
  <c r="J150" i="21"/>
  <c r="I150" i="21"/>
  <c r="H150" i="21"/>
  <c r="G150" i="21"/>
  <c r="F150" i="21"/>
  <c r="E150" i="21"/>
  <c r="D150" i="21"/>
  <c r="C150" i="21"/>
  <c r="B150" i="21"/>
  <c r="BA150" i="21" s="1"/>
  <c r="BB150" i="21" s="1"/>
  <c r="AZ149" i="21"/>
  <c r="AY149" i="21"/>
  <c r="AX149" i="21"/>
  <c r="AW149" i="21"/>
  <c r="AV149" i="21"/>
  <c r="AU149" i="21"/>
  <c r="AT149" i="21"/>
  <c r="AS149" i="21"/>
  <c r="AR149" i="21"/>
  <c r="AQ149" i="21"/>
  <c r="AP149" i="21"/>
  <c r="AO149" i="21"/>
  <c r="AN149" i="21"/>
  <c r="AM149" i="21"/>
  <c r="AL149" i="21"/>
  <c r="AK149" i="21"/>
  <c r="AJ149" i="21"/>
  <c r="AI149" i="21"/>
  <c r="AH149" i="21"/>
  <c r="AG149" i="21"/>
  <c r="AF149" i="21"/>
  <c r="AE149" i="21"/>
  <c r="AD149" i="21"/>
  <c r="AC149" i="21"/>
  <c r="AB149" i="21"/>
  <c r="AA149" i="21"/>
  <c r="Z149" i="21"/>
  <c r="Y149" i="21"/>
  <c r="X149" i="21"/>
  <c r="W149" i="21"/>
  <c r="V149" i="21"/>
  <c r="U149" i="21"/>
  <c r="T149" i="21"/>
  <c r="S149" i="21"/>
  <c r="R149" i="21"/>
  <c r="Q149" i="21"/>
  <c r="P149" i="21"/>
  <c r="O149" i="21"/>
  <c r="N149" i="21"/>
  <c r="M149" i="21"/>
  <c r="L149" i="21"/>
  <c r="K149" i="21"/>
  <c r="J149" i="21"/>
  <c r="I149" i="21"/>
  <c r="H149" i="21"/>
  <c r="G149" i="21"/>
  <c r="F149" i="21"/>
  <c r="E149" i="21"/>
  <c r="D149" i="21"/>
  <c r="C149" i="21"/>
  <c r="BA149" i="21" s="1"/>
  <c r="BB149" i="21" s="1"/>
  <c r="B149" i="21"/>
  <c r="BE149" i="21" s="1"/>
  <c r="AZ148" i="21"/>
  <c r="AY148" i="21"/>
  <c r="AX148" i="21"/>
  <c r="AW148" i="21"/>
  <c r="AV148" i="21"/>
  <c r="AU148" i="21"/>
  <c r="AT148" i="21"/>
  <c r="AS148" i="21"/>
  <c r="AR148" i="21"/>
  <c r="AQ148" i="21"/>
  <c r="AP148" i="21"/>
  <c r="AO148" i="21"/>
  <c r="AN148" i="21"/>
  <c r="AM148" i="21"/>
  <c r="AL148" i="21"/>
  <c r="AK148" i="21"/>
  <c r="AJ148" i="21"/>
  <c r="AI148" i="21"/>
  <c r="AH148" i="21"/>
  <c r="AG148" i="21"/>
  <c r="AF148" i="21"/>
  <c r="AE148" i="21"/>
  <c r="AD148" i="21"/>
  <c r="AC148" i="21"/>
  <c r="AB148" i="21"/>
  <c r="AA148" i="21"/>
  <c r="Z148" i="21"/>
  <c r="Y148" i="21"/>
  <c r="X148" i="21"/>
  <c r="W148" i="21"/>
  <c r="V148" i="21"/>
  <c r="U148" i="21"/>
  <c r="T148" i="21"/>
  <c r="S148" i="21"/>
  <c r="R148" i="21"/>
  <c r="Q148" i="21"/>
  <c r="P148" i="21"/>
  <c r="O148" i="21"/>
  <c r="N148" i="21"/>
  <c r="M148" i="21"/>
  <c r="L148" i="21"/>
  <c r="K148" i="21"/>
  <c r="J148" i="21"/>
  <c r="I148" i="21"/>
  <c r="H148" i="21"/>
  <c r="G148" i="21"/>
  <c r="F148" i="21"/>
  <c r="E148" i="21"/>
  <c r="D148" i="21"/>
  <c r="C148" i="21"/>
  <c r="BA148" i="21" s="1"/>
  <c r="BB148" i="21" s="1"/>
  <c r="B148" i="21"/>
  <c r="BE148" i="21" s="1"/>
  <c r="AZ147" i="21"/>
  <c r="AY147" i="21"/>
  <c r="AX147" i="21"/>
  <c r="AW147" i="21"/>
  <c r="AV147" i="21"/>
  <c r="AU147" i="21"/>
  <c r="AT147" i="21"/>
  <c r="AS147" i="21"/>
  <c r="AR147" i="21"/>
  <c r="AQ147" i="21"/>
  <c r="AP147" i="21"/>
  <c r="AO147" i="21"/>
  <c r="AN147" i="21"/>
  <c r="AM147" i="21"/>
  <c r="AL147" i="21"/>
  <c r="AK147" i="21"/>
  <c r="AJ147" i="21"/>
  <c r="AI147" i="21"/>
  <c r="AH147" i="21"/>
  <c r="AG147" i="21"/>
  <c r="AF147" i="21"/>
  <c r="AE147" i="21"/>
  <c r="AD147" i="21"/>
  <c r="AC147" i="21"/>
  <c r="AB147" i="21"/>
  <c r="AA147" i="21"/>
  <c r="Z147" i="21"/>
  <c r="Y147" i="21"/>
  <c r="X147" i="21"/>
  <c r="W147" i="21"/>
  <c r="V147" i="21"/>
  <c r="U147" i="21"/>
  <c r="T147" i="21"/>
  <c r="S147" i="21"/>
  <c r="R147" i="21"/>
  <c r="Q147" i="21"/>
  <c r="P147" i="21"/>
  <c r="O147" i="21"/>
  <c r="N147" i="21"/>
  <c r="M147" i="21"/>
  <c r="L147" i="21"/>
  <c r="K147" i="21"/>
  <c r="J147" i="21"/>
  <c r="I147" i="21"/>
  <c r="H147" i="21"/>
  <c r="G147" i="21"/>
  <c r="F147" i="21"/>
  <c r="E147" i="21"/>
  <c r="D147" i="21"/>
  <c r="C147" i="21"/>
  <c r="BA147" i="21" s="1"/>
  <c r="BB147" i="21" s="1"/>
  <c r="B147" i="21"/>
  <c r="BE147" i="21" s="1"/>
  <c r="AZ146" i="21"/>
  <c r="AY146" i="21"/>
  <c r="AX146" i="21"/>
  <c r="AW146" i="21"/>
  <c r="AV146" i="21"/>
  <c r="AU146" i="21"/>
  <c r="AT146" i="21"/>
  <c r="AS146" i="21"/>
  <c r="AR146" i="21"/>
  <c r="AQ146" i="21"/>
  <c r="AP146" i="21"/>
  <c r="AO146" i="21"/>
  <c r="AN146" i="21"/>
  <c r="AM146" i="21"/>
  <c r="AL146" i="21"/>
  <c r="AK146" i="21"/>
  <c r="AJ146" i="21"/>
  <c r="AI146" i="21"/>
  <c r="AH146" i="21"/>
  <c r="AG146" i="21"/>
  <c r="AF146" i="21"/>
  <c r="AE146" i="21"/>
  <c r="AD146" i="21"/>
  <c r="AC146" i="21"/>
  <c r="AB146" i="21"/>
  <c r="AA146" i="21"/>
  <c r="Z146" i="21"/>
  <c r="Y146" i="21"/>
  <c r="X146" i="21"/>
  <c r="W146" i="21"/>
  <c r="V146" i="21"/>
  <c r="U146" i="21"/>
  <c r="T146" i="21"/>
  <c r="S146" i="21"/>
  <c r="R146" i="21"/>
  <c r="Q146" i="21"/>
  <c r="P146" i="21"/>
  <c r="O146" i="21"/>
  <c r="N146" i="21"/>
  <c r="M146" i="21"/>
  <c r="L146" i="21"/>
  <c r="K146" i="21"/>
  <c r="J146" i="21"/>
  <c r="I146" i="21"/>
  <c r="H146" i="21"/>
  <c r="G146" i="21"/>
  <c r="F146" i="21"/>
  <c r="E146" i="21"/>
  <c r="D146" i="21"/>
  <c r="C146" i="21"/>
  <c r="BA146" i="21" s="1"/>
  <c r="BB146" i="21" s="1"/>
  <c r="B146" i="21"/>
  <c r="BE146" i="21" s="1"/>
  <c r="AZ145" i="21"/>
  <c r="AY145" i="21"/>
  <c r="AX145" i="21"/>
  <c r="AW145" i="21"/>
  <c r="AV145" i="21"/>
  <c r="AU145" i="21"/>
  <c r="AT145" i="21"/>
  <c r="AS145" i="21"/>
  <c r="AR145" i="21"/>
  <c r="AQ145" i="21"/>
  <c r="AP145" i="21"/>
  <c r="AO145" i="21"/>
  <c r="AN145" i="21"/>
  <c r="AM145" i="21"/>
  <c r="AL145" i="21"/>
  <c r="AK145" i="21"/>
  <c r="AJ145" i="21"/>
  <c r="AI145" i="21"/>
  <c r="AH145" i="21"/>
  <c r="AG145" i="21"/>
  <c r="AF145" i="21"/>
  <c r="AE145" i="21"/>
  <c r="AD145" i="21"/>
  <c r="AC145" i="21"/>
  <c r="AB145" i="21"/>
  <c r="AA145" i="21"/>
  <c r="Z145" i="21"/>
  <c r="Y145" i="21"/>
  <c r="X145" i="21"/>
  <c r="W145" i="21"/>
  <c r="V145" i="21"/>
  <c r="U145" i="21"/>
  <c r="T145" i="21"/>
  <c r="S145" i="21"/>
  <c r="R145" i="21"/>
  <c r="Q145" i="21"/>
  <c r="P145" i="21"/>
  <c r="O145" i="21"/>
  <c r="N145" i="21"/>
  <c r="M145" i="21"/>
  <c r="L145" i="21"/>
  <c r="K145" i="21"/>
  <c r="J145" i="21"/>
  <c r="I145" i="21"/>
  <c r="H145" i="21"/>
  <c r="G145" i="21"/>
  <c r="F145" i="21"/>
  <c r="E145" i="21"/>
  <c r="D145" i="21"/>
  <c r="C145" i="21"/>
  <c r="BA145" i="21" s="1"/>
  <c r="BB145" i="21" s="1"/>
  <c r="B145" i="21"/>
  <c r="BE145" i="21" s="1"/>
  <c r="AZ144" i="21"/>
  <c r="AY144" i="21"/>
  <c r="AX144" i="21"/>
  <c r="AW144" i="21"/>
  <c r="AV144" i="21"/>
  <c r="AU144" i="21"/>
  <c r="AT144" i="21"/>
  <c r="AS144" i="21"/>
  <c r="AR144" i="21"/>
  <c r="AQ144" i="21"/>
  <c r="AP144" i="21"/>
  <c r="AO144" i="21"/>
  <c r="AN144" i="21"/>
  <c r="AM144" i="21"/>
  <c r="AL144" i="21"/>
  <c r="AK144" i="21"/>
  <c r="AJ144" i="21"/>
  <c r="AI144" i="21"/>
  <c r="AH144" i="21"/>
  <c r="AG144" i="21"/>
  <c r="AF144" i="21"/>
  <c r="AE144" i="21"/>
  <c r="AD144" i="21"/>
  <c r="AC144" i="21"/>
  <c r="AB144" i="21"/>
  <c r="AA144" i="21"/>
  <c r="Z144" i="21"/>
  <c r="Y144" i="21"/>
  <c r="X144" i="21"/>
  <c r="W144" i="21"/>
  <c r="V144" i="21"/>
  <c r="U144" i="21"/>
  <c r="T144" i="21"/>
  <c r="S144" i="21"/>
  <c r="R144" i="21"/>
  <c r="Q144" i="21"/>
  <c r="P144" i="21"/>
  <c r="O144" i="21"/>
  <c r="N144" i="21"/>
  <c r="M144" i="21"/>
  <c r="L144" i="21"/>
  <c r="K144" i="21"/>
  <c r="J144" i="21"/>
  <c r="I144" i="21"/>
  <c r="H144" i="21"/>
  <c r="G144" i="21"/>
  <c r="F144" i="21"/>
  <c r="E144" i="21"/>
  <c r="D144" i="21"/>
  <c r="C144" i="21"/>
  <c r="BA144" i="21" s="1"/>
  <c r="BB144" i="21" s="1"/>
  <c r="B144" i="21"/>
  <c r="BE144" i="21" s="1"/>
  <c r="AZ143" i="21"/>
  <c r="AY143" i="21"/>
  <c r="AX143" i="21"/>
  <c r="AW143" i="21"/>
  <c r="AV143" i="21"/>
  <c r="AU143" i="21"/>
  <c r="AT143" i="21"/>
  <c r="AS143" i="21"/>
  <c r="AR143" i="21"/>
  <c r="AQ143" i="21"/>
  <c r="AP143" i="21"/>
  <c r="AO143" i="21"/>
  <c r="AN143" i="21"/>
  <c r="AM143" i="21"/>
  <c r="AL143" i="21"/>
  <c r="AK143" i="21"/>
  <c r="AJ143" i="21"/>
  <c r="AI143" i="21"/>
  <c r="AH143" i="21"/>
  <c r="AG143" i="21"/>
  <c r="AF143" i="21"/>
  <c r="AE143" i="21"/>
  <c r="AD143" i="21"/>
  <c r="AC143" i="21"/>
  <c r="AB143" i="21"/>
  <c r="AA143" i="21"/>
  <c r="Z143" i="21"/>
  <c r="Y143" i="21"/>
  <c r="X143" i="21"/>
  <c r="W143" i="21"/>
  <c r="V143" i="21"/>
  <c r="U143" i="21"/>
  <c r="T143" i="21"/>
  <c r="S143" i="21"/>
  <c r="R143" i="21"/>
  <c r="Q143" i="21"/>
  <c r="P143" i="21"/>
  <c r="O143" i="21"/>
  <c r="N143" i="21"/>
  <c r="M143" i="21"/>
  <c r="L143" i="21"/>
  <c r="K143" i="21"/>
  <c r="J143" i="21"/>
  <c r="I143" i="21"/>
  <c r="H143" i="21"/>
  <c r="G143" i="21"/>
  <c r="F143" i="21"/>
  <c r="E143" i="21"/>
  <c r="D143" i="21"/>
  <c r="C143" i="21"/>
  <c r="BA143" i="21" s="1"/>
  <c r="BB143" i="21" s="1"/>
  <c r="B143" i="21"/>
  <c r="BE143" i="21" s="1"/>
  <c r="AZ142" i="21"/>
  <c r="AY142" i="21"/>
  <c r="AX142" i="21"/>
  <c r="AW142" i="21"/>
  <c r="AV142" i="21"/>
  <c r="AU142" i="21"/>
  <c r="AT142" i="21"/>
  <c r="AS142" i="21"/>
  <c r="AR142" i="21"/>
  <c r="AQ142" i="21"/>
  <c r="AP142" i="21"/>
  <c r="AO142" i="21"/>
  <c r="AN142" i="21"/>
  <c r="AM142" i="21"/>
  <c r="AL142" i="21"/>
  <c r="AK142" i="21"/>
  <c r="AJ142" i="21"/>
  <c r="AI142" i="21"/>
  <c r="AH142" i="21"/>
  <c r="AG142" i="21"/>
  <c r="AF142" i="21"/>
  <c r="AE142" i="21"/>
  <c r="AD142" i="21"/>
  <c r="AC142" i="21"/>
  <c r="AB142" i="21"/>
  <c r="AA142" i="21"/>
  <c r="Z142" i="21"/>
  <c r="Y142" i="21"/>
  <c r="X142" i="21"/>
  <c r="W142" i="21"/>
  <c r="V142" i="21"/>
  <c r="U142" i="21"/>
  <c r="T142" i="21"/>
  <c r="S142" i="21"/>
  <c r="R142" i="21"/>
  <c r="Q142" i="21"/>
  <c r="P142" i="21"/>
  <c r="O142" i="21"/>
  <c r="N142" i="21"/>
  <c r="M142" i="21"/>
  <c r="L142" i="21"/>
  <c r="K142" i="21"/>
  <c r="J142" i="21"/>
  <c r="I142" i="21"/>
  <c r="H142" i="21"/>
  <c r="G142" i="21"/>
  <c r="F142" i="21"/>
  <c r="E142" i="21"/>
  <c r="D142" i="21"/>
  <c r="C142" i="21"/>
  <c r="B142" i="21"/>
  <c r="AZ141" i="21"/>
  <c r="AY141" i="21"/>
  <c r="AX141" i="21"/>
  <c r="AW141" i="21"/>
  <c r="AV141" i="21"/>
  <c r="AU141" i="21"/>
  <c r="AT141" i="21"/>
  <c r="AS141" i="21"/>
  <c r="AR141" i="21"/>
  <c r="AQ141" i="21"/>
  <c r="AP141" i="21"/>
  <c r="AO141" i="21"/>
  <c r="AN141" i="21"/>
  <c r="AM141" i="21"/>
  <c r="AL141" i="21"/>
  <c r="AK141" i="21"/>
  <c r="AJ141" i="21"/>
  <c r="AI141" i="21"/>
  <c r="AH141" i="21"/>
  <c r="AG141" i="21"/>
  <c r="AF141" i="21"/>
  <c r="AE141" i="21"/>
  <c r="AD141" i="21"/>
  <c r="AC141" i="21"/>
  <c r="AB141" i="21"/>
  <c r="AA141" i="21"/>
  <c r="Z141" i="21"/>
  <c r="Y141" i="21"/>
  <c r="X141" i="21"/>
  <c r="W141" i="21"/>
  <c r="V141" i="21"/>
  <c r="U141" i="21"/>
  <c r="T141" i="21"/>
  <c r="S141" i="21"/>
  <c r="R141" i="21"/>
  <c r="Q141" i="21"/>
  <c r="P141" i="21"/>
  <c r="O141" i="21"/>
  <c r="N141" i="21"/>
  <c r="M141" i="21"/>
  <c r="L141" i="21"/>
  <c r="K141" i="21"/>
  <c r="J141" i="21"/>
  <c r="I141" i="21"/>
  <c r="H141" i="21"/>
  <c r="G141" i="21"/>
  <c r="F141" i="21"/>
  <c r="E141" i="21"/>
  <c r="D141" i="21"/>
  <c r="C141" i="21"/>
  <c r="B141" i="21"/>
  <c r="AZ140" i="21"/>
  <c r="AY140" i="21"/>
  <c r="AX140" i="21"/>
  <c r="AW140" i="21"/>
  <c r="AV140" i="21"/>
  <c r="AU140" i="21"/>
  <c r="AT140" i="21"/>
  <c r="AS140" i="21"/>
  <c r="AR140" i="21"/>
  <c r="AQ140" i="21"/>
  <c r="AP140" i="21"/>
  <c r="AO140" i="21"/>
  <c r="AN140" i="21"/>
  <c r="AM140" i="21"/>
  <c r="AL140" i="21"/>
  <c r="AK140" i="21"/>
  <c r="AJ140" i="21"/>
  <c r="AI140" i="21"/>
  <c r="AH140" i="21"/>
  <c r="AG140" i="21"/>
  <c r="AF140" i="21"/>
  <c r="AE140" i="21"/>
  <c r="AD140" i="21"/>
  <c r="AC140" i="21"/>
  <c r="AB140" i="21"/>
  <c r="AA140" i="21"/>
  <c r="Z140" i="21"/>
  <c r="Y140" i="21"/>
  <c r="X140" i="21"/>
  <c r="W140" i="21"/>
  <c r="V140" i="21"/>
  <c r="U140" i="21"/>
  <c r="T140" i="21"/>
  <c r="S140" i="21"/>
  <c r="R140" i="21"/>
  <c r="Q140" i="21"/>
  <c r="P140" i="21"/>
  <c r="O140" i="21"/>
  <c r="N140" i="21"/>
  <c r="M140" i="21"/>
  <c r="L140" i="21"/>
  <c r="K140" i="21"/>
  <c r="J140" i="21"/>
  <c r="I140" i="21"/>
  <c r="H140" i="21"/>
  <c r="G140" i="21"/>
  <c r="F140" i="21"/>
  <c r="E140" i="21"/>
  <c r="D140" i="21"/>
  <c r="C140" i="21"/>
  <c r="B140" i="21"/>
  <c r="AZ139" i="21"/>
  <c r="AY139" i="21"/>
  <c r="AX139" i="21"/>
  <c r="AW139" i="21"/>
  <c r="AV139" i="21"/>
  <c r="AU139" i="21"/>
  <c r="AT139" i="21"/>
  <c r="AS139" i="21"/>
  <c r="AR139" i="21"/>
  <c r="AQ139" i="21"/>
  <c r="AP139" i="21"/>
  <c r="AO139" i="21"/>
  <c r="AN139" i="21"/>
  <c r="AM139" i="21"/>
  <c r="AL139" i="21"/>
  <c r="AK139" i="21"/>
  <c r="AJ139" i="21"/>
  <c r="AI139" i="21"/>
  <c r="AH139" i="21"/>
  <c r="AG139" i="21"/>
  <c r="AF139" i="21"/>
  <c r="AE139" i="21"/>
  <c r="AD139" i="21"/>
  <c r="AC139" i="21"/>
  <c r="AB139" i="21"/>
  <c r="AA139" i="21"/>
  <c r="Z139" i="21"/>
  <c r="Y139" i="21"/>
  <c r="X139" i="21"/>
  <c r="W139" i="21"/>
  <c r="V139" i="21"/>
  <c r="U139" i="21"/>
  <c r="T139" i="21"/>
  <c r="S139" i="21"/>
  <c r="R139" i="21"/>
  <c r="Q139" i="21"/>
  <c r="P139" i="21"/>
  <c r="O139" i="21"/>
  <c r="N139" i="21"/>
  <c r="M139" i="21"/>
  <c r="L139" i="21"/>
  <c r="K139" i="21"/>
  <c r="J139" i="21"/>
  <c r="I139" i="21"/>
  <c r="H139" i="21"/>
  <c r="G139" i="21"/>
  <c r="F139" i="21"/>
  <c r="E139" i="21"/>
  <c r="D139" i="21"/>
  <c r="C139" i="21"/>
  <c r="B139" i="21"/>
  <c r="AZ138" i="21"/>
  <c r="AY138" i="21"/>
  <c r="AX138" i="21"/>
  <c r="AW138" i="21"/>
  <c r="AV138" i="21"/>
  <c r="AU138" i="21"/>
  <c r="AT138" i="21"/>
  <c r="AS138" i="21"/>
  <c r="AR138" i="21"/>
  <c r="AQ138" i="21"/>
  <c r="AP138" i="21"/>
  <c r="AO138" i="21"/>
  <c r="AN138" i="21"/>
  <c r="AM138" i="21"/>
  <c r="AL138" i="21"/>
  <c r="AK138" i="21"/>
  <c r="AJ138" i="21"/>
  <c r="AI138" i="21"/>
  <c r="AH138" i="21"/>
  <c r="AG138" i="21"/>
  <c r="AF138" i="21"/>
  <c r="AE138" i="21"/>
  <c r="AD138" i="21"/>
  <c r="AC138" i="21"/>
  <c r="AB138" i="21"/>
  <c r="AA138" i="21"/>
  <c r="Z138" i="21"/>
  <c r="Y138" i="21"/>
  <c r="X138" i="21"/>
  <c r="W138" i="21"/>
  <c r="V138" i="21"/>
  <c r="U138" i="21"/>
  <c r="T138" i="21"/>
  <c r="S138" i="21"/>
  <c r="R138" i="21"/>
  <c r="Q138" i="21"/>
  <c r="P138" i="21"/>
  <c r="O138" i="21"/>
  <c r="N138" i="21"/>
  <c r="M138" i="21"/>
  <c r="L138" i="21"/>
  <c r="K138" i="21"/>
  <c r="J138" i="21"/>
  <c r="I138" i="21"/>
  <c r="H138" i="21"/>
  <c r="G138" i="21"/>
  <c r="F138" i="21"/>
  <c r="E138" i="21"/>
  <c r="D138" i="21"/>
  <c r="C138" i="21"/>
  <c r="B138" i="21"/>
  <c r="AZ137" i="21"/>
  <c r="AY137" i="21"/>
  <c r="AX137" i="21"/>
  <c r="AW137" i="21"/>
  <c r="AV137" i="21"/>
  <c r="AU137" i="21"/>
  <c r="AT137" i="21"/>
  <c r="AS137" i="21"/>
  <c r="AR137" i="21"/>
  <c r="AQ137" i="21"/>
  <c r="AP137" i="21"/>
  <c r="AO137" i="21"/>
  <c r="AN137" i="21"/>
  <c r="AM137" i="21"/>
  <c r="AL137" i="21"/>
  <c r="AK137" i="21"/>
  <c r="AJ137" i="21"/>
  <c r="AI137" i="21"/>
  <c r="AH137" i="21"/>
  <c r="AG137" i="21"/>
  <c r="AF137" i="21"/>
  <c r="AE137" i="21"/>
  <c r="AD137" i="21"/>
  <c r="AC137" i="21"/>
  <c r="AB137" i="21"/>
  <c r="AA137" i="21"/>
  <c r="Z137" i="21"/>
  <c r="Y137" i="21"/>
  <c r="X137" i="21"/>
  <c r="W137" i="21"/>
  <c r="V137" i="21"/>
  <c r="U137" i="21"/>
  <c r="T137" i="21"/>
  <c r="S137" i="21"/>
  <c r="R137" i="21"/>
  <c r="Q137" i="21"/>
  <c r="P137" i="21"/>
  <c r="O137" i="21"/>
  <c r="N137" i="21"/>
  <c r="M137" i="21"/>
  <c r="L137" i="21"/>
  <c r="K137" i="21"/>
  <c r="J137" i="21"/>
  <c r="I137" i="21"/>
  <c r="H137" i="21"/>
  <c r="G137" i="21"/>
  <c r="F137" i="21"/>
  <c r="E137" i="21"/>
  <c r="D137" i="21"/>
  <c r="C137" i="21"/>
  <c r="B137" i="21"/>
  <c r="AZ136" i="21"/>
  <c r="AY136" i="21"/>
  <c r="AX136" i="21"/>
  <c r="AW136" i="21"/>
  <c r="AV136" i="21"/>
  <c r="AU136" i="21"/>
  <c r="AT136" i="21"/>
  <c r="AS136" i="21"/>
  <c r="AR136" i="21"/>
  <c r="AQ136" i="21"/>
  <c r="AP136" i="21"/>
  <c r="AO136" i="21"/>
  <c r="AN136" i="21"/>
  <c r="AM136" i="21"/>
  <c r="AL136" i="21"/>
  <c r="AK136" i="21"/>
  <c r="AJ136" i="21"/>
  <c r="AI136" i="21"/>
  <c r="AH136" i="21"/>
  <c r="AG136" i="21"/>
  <c r="AF136" i="21"/>
  <c r="AE136" i="21"/>
  <c r="AD136" i="21"/>
  <c r="AC136" i="21"/>
  <c r="AB136" i="21"/>
  <c r="AA136" i="21"/>
  <c r="Z136" i="21"/>
  <c r="Y136" i="21"/>
  <c r="X136" i="21"/>
  <c r="W136" i="21"/>
  <c r="V136" i="21"/>
  <c r="U136" i="21"/>
  <c r="T136" i="21"/>
  <c r="S136" i="21"/>
  <c r="R136" i="21"/>
  <c r="Q136" i="21"/>
  <c r="P136" i="21"/>
  <c r="O136" i="21"/>
  <c r="N136" i="21"/>
  <c r="M136" i="21"/>
  <c r="L136" i="21"/>
  <c r="K136" i="21"/>
  <c r="J136" i="21"/>
  <c r="I136" i="21"/>
  <c r="H136" i="21"/>
  <c r="G136" i="21"/>
  <c r="F136" i="21"/>
  <c r="E136" i="21"/>
  <c r="D136" i="21"/>
  <c r="C136" i="21"/>
  <c r="B136" i="21"/>
  <c r="AZ135" i="21"/>
  <c r="AY135" i="21"/>
  <c r="AX135" i="21"/>
  <c r="AW135" i="21"/>
  <c r="AV135" i="21"/>
  <c r="AU135" i="21"/>
  <c r="AT135" i="21"/>
  <c r="AS135" i="21"/>
  <c r="AR135" i="21"/>
  <c r="AQ135" i="21"/>
  <c r="AP135" i="21"/>
  <c r="AO135" i="21"/>
  <c r="AN135" i="21"/>
  <c r="AM135" i="21"/>
  <c r="AL135" i="21"/>
  <c r="AK135" i="21"/>
  <c r="AJ135" i="21"/>
  <c r="AI135" i="21"/>
  <c r="AH135" i="21"/>
  <c r="AG135" i="21"/>
  <c r="AF135" i="21"/>
  <c r="AE135" i="21"/>
  <c r="AD135" i="21"/>
  <c r="AC135" i="21"/>
  <c r="AB135" i="21"/>
  <c r="AA135" i="21"/>
  <c r="Z135" i="21"/>
  <c r="Y135" i="21"/>
  <c r="X135" i="21"/>
  <c r="W135" i="21"/>
  <c r="V135" i="21"/>
  <c r="U135" i="21"/>
  <c r="T135" i="21"/>
  <c r="S135" i="21"/>
  <c r="R135" i="21"/>
  <c r="Q135" i="21"/>
  <c r="P135" i="21"/>
  <c r="O135" i="21"/>
  <c r="N135" i="21"/>
  <c r="M135" i="21"/>
  <c r="L135" i="21"/>
  <c r="K135" i="21"/>
  <c r="J135" i="21"/>
  <c r="I135" i="21"/>
  <c r="H135" i="21"/>
  <c r="G135" i="21"/>
  <c r="F135" i="21"/>
  <c r="E135" i="21"/>
  <c r="D135" i="21"/>
  <c r="C135" i="21"/>
  <c r="B135" i="21"/>
  <c r="AZ134" i="21"/>
  <c r="AY134" i="21"/>
  <c r="AX134" i="21"/>
  <c r="AW134" i="21"/>
  <c r="AV134" i="21"/>
  <c r="AU134" i="21"/>
  <c r="AT134" i="21"/>
  <c r="AS134" i="21"/>
  <c r="AR134" i="21"/>
  <c r="AQ134" i="21"/>
  <c r="AP134" i="21"/>
  <c r="AO134" i="21"/>
  <c r="AN134" i="21"/>
  <c r="AM134" i="21"/>
  <c r="AL134" i="21"/>
  <c r="AK134" i="21"/>
  <c r="AJ134" i="21"/>
  <c r="AI134" i="21"/>
  <c r="AH134" i="21"/>
  <c r="AG134" i="21"/>
  <c r="AF134" i="21"/>
  <c r="AE134" i="21"/>
  <c r="AD134" i="21"/>
  <c r="AC134" i="21"/>
  <c r="AB134" i="21"/>
  <c r="AA134" i="21"/>
  <c r="Z134" i="21"/>
  <c r="Y134" i="21"/>
  <c r="X134" i="21"/>
  <c r="W134" i="21"/>
  <c r="V134" i="21"/>
  <c r="U134" i="21"/>
  <c r="T134" i="21"/>
  <c r="S134" i="21"/>
  <c r="R134" i="21"/>
  <c r="Q134" i="21"/>
  <c r="P134" i="21"/>
  <c r="O134" i="21"/>
  <c r="N134" i="21"/>
  <c r="M134" i="21"/>
  <c r="L134" i="21"/>
  <c r="K134" i="21"/>
  <c r="J134" i="21"/>
  <c r="I134" i="21"/>
  <c r="H134" i="21"/>
  <c r="G134" i="21"/>
  <c r="F134" i="21"/>
  <c r="E134" i="21"/>
  <c r="D134" i="21"/>
  <c r="C134" i="21"/>
  <c r="B134" i="21"/>
  <c r="AZ133" i="21"/>
  <c r="AY133" i="21"/>
  <c r="AX133" i="21"/>
  <c r="AW133" i="21"/>
  <c r="AV133" i="21"/>
  <c r="AU133" i="21"/>
  <c r="AT133" i="21"/>
  <c r="AS133" i="21"/>
  <c r="AR133" i="21"/>
  <c r="AQ133" i="21"/>
  <c r="AP133" i="21"/>
  <c r="AO133" i="21"/>
  <c r="AN133" i="21"/>
  <c r="AM133" i="21"/>
  <c r="AL133" i="21"/>
  <c r="AK133" i="21"/>
  <c r="AJ133" i="21"/>
  <c r="AI133" i="21"/>
  <c r="AH133" i="21"/>
  <c r="AG133" i="21"/>
  <c r="AF133" i="21"/>
  <c r="AE133" i="21"/>
  <c r="AD133" i="21"/>
  <c r="AC133" i="21"/>
  <c r="AB133" i="21"/>
  <c r="AA133" i="21"/>
  <c r="Z133" i="21"/>
  <c r="Y133" i="21"/>
  <c r="X133" i="21"/>
  <c r="W133" i="21"/>
  <c r="V133" i="21"/>
  <c r="U133" i="21"/>
  <c r="T133" i="21"/>
  <c r="S133" i="21"/>
  <c r="R133" i="21"/>
  <c r="Q133" i="21"/>
  <c r="P133" i="21"/>
  <c r="O133" i="21"/>
  <c r="N133" i="21"/>
  <c r="M133" i="21"/>
  <c r="L133" i="21"/>
  <c r="K133" i="21"/>
  <c r="J133" i="21"/>
  <c r="I133" i="21"/>
  <c r="H133" i="21"/>
  <c r="G133" i="21"/>
  <c r="F133" i="21"/>
  <c r="E133" i="21"/>
  <c r="D133" i="21"/>
  <c r="C133" i="21"/>
  <c r="B133" i="21"/>
  <c r="AZ132" i="21"/>
  <c r="AY132" i="21"/>
  <c r="AX132" i="21"/>
  <c r="AW132" i="21"/>
  <c r="AV132" i="21"/>
  <c r="AU132" i="21"/>
  <c r="AT132" i="21"/>
  <c r="AS132" i="21"/>
  <c r="AR132" i="21"/>
  <c r="AQ132" i="21"/>
  <c r="AP132" i="21"/>
  <c r="AO132" i="21"/>
  <c r="AN132" i="21"/>
  <c r="AM132" i="21"/>
  <c r="AL132" i="21"/>
  <c r="AK132" i="21"/>
  <c r="AJ132" i="21"/>
  <c r="AI132" i="21"/>
  <c r="AH132" i="21"/>
  <c r="AG132" i="21"/>
  <c r="AF132" i="21"/>
  <c r="AE132" i="21"/>
  <c r="AD132" i="21"/>
  <c r="AC132" i="21"/>
  <c r="AB132" i="21"/>
  <c r="AA132" i="21"/>
  <c r="Z132" i="21"/>
  <c r="Y132" i="21"/>
  <c r="X132" i="21"/>
  <c r="W132" i="21"/>
  <c r="V132" i="21"/>
  <c r="U132" i="21"/>
  <c r="T132" i="21"/>
  <c r="S132" i="21"/>
  <c r="R132" i="21"/>
  <c r="Q132" i="21"/>
  <c r="P132" i="21"/>
  <c r="O132" i="21"/>
  <c r="N132" i="21"/>
  <c r="M132" i="21"/>
  <c r="L132" i="21"/>
  <c r="K132" i="21"/>
  <c r="J132" i="21"/>
  <c r="I132" i="21"/>
  <c r="H132" i="21"/>
  <c r="G132" i="21"/>
  <c r="F132" i="21"/>
  <c r="E132" i="21"/>
  <c r="D132" i="21"/>
  <c r="C132" i="21"/>
  <c r="B132" i="21"/>
  <c r="AZ131" i="21"/>
  <c r="AY131" i="21"/>
  <c r="AX131" i="21"/>
  <c r="AW131" i="21"/>
  <c r="AV131" i="21"/>
  <c r="AU131" i="21"/>
  <c r="AT131" i="21"/>
  <c r="AS131" i="21"/>
  <c r="AR131" i="21"/>
  <c r="AQ131" i="21"/>
  <c r="AP131" i="21"/>
  <c r="AO131" i="21"/>
  <c r="AN131" i="21"/>
  <c r="AM131" i="21"/>
  <c r="AL131" i="21"/>
  <c r="AK131" i="21"/>
  <c r="AJ131" i="21"/>
  <c r="AI131" i="21"/>
  <c r="AH131" i="21"/>
  <c r="AG131" i="21"/>
  <c r="AF131" i="21"/>
  <c r="AE131" i="21"/>
  <c r="AD131" i="21"/>
  <c r="AC131" i="21"/>
  <c r="AB131" i="21"/>
  <c r="AA131" i="21"/>
  <c r="Z131" i="21"/>
  <c r="Y131" i="21"/>
  <c r="X131" i="21"/>
  <c r="W131" i="21"/>
  <c r="V131" i="21"/>
  <c r="U131" i="21"/>
  <c r="T131" i="21"/>
  <c r="S131" i="21"/>
  <c r="R131" i="21"/>
  <c r="Q131" i="21"/>
  <c r="P131" i="21"/>
  <c r="O131" i="21"/>
  <c r="N131" i="21"/>
  <c r="M131" i="21"/>
  <c r="L131" i="21"/>
  <c r="K131" i="21"/>
  <c r="J131" i="21"/>
  <c r="I131" i="21"/>
  <c r="H131" i="21"/>
  <c r="G131" i="21"/>
  <c r="F131" i="21"/>
  <c r="E131" i="21"/>
  <c r="D131" i="21"/>
  <c r="C131" i="21"/>
  <c r="B131" i="21"/>
  <c r="AZ130" i="21"/>
  <c r="AY130" i="21"/>
  <c r="AX130" i="21"/>
  <c r="AW130" i="21"/>
  <c r="AV130" i="21"/>
  <c r="AU130" i="21"/>
  <c r="AT130" i="21"/>
  <c r="AS130" i="21"/>
  <c r="AR130" i="21"/>
  <c r="AQ130" i="21"/>
  <c r="AP130" i="21"/>
  <c r="AO130" i="21"/>
  <c r="AN130" i="21"/>
  <c r="AM130" i="21"/>
  <c r="AL130" i="21"/>
  <c r="AK130" i="21"/>
  <c r="AJ130" i="21"/>
  <c r="AI130" i="21"/>
  <c r="AH130" i="21"/>
  <c r="AG130" i="21"/>
  <c r="AF130" i="21"/>
  <c r="AE130" i="21"/>
  <c r="AD130" i="21"/>
  <c r="AC130" i="21"/>
  <c r="AB130" i="21"/>
  <c r="AA130" i="21"/>
  <c r="Z130" i="21"/>
  <c r="Y130" i="21"/>
  <c r="X130" i="21"/>
  <c r="W130" i="21"/>
  <c r="V130" i="21"/>
  <c r="U130" i="21"/>
  <c r="T130" i="21"/>
  <c r="S130" i="21"/>
  <c r="R130" i="21"/>
  <c r="Q130" i="21"/>
  <c r="P130" i="21"/>
  <c r="O130" i="21"/>
  <c r="N130" i="21"/>
  <c r="M130" i="21"/>
  <c r="L130" i="21"/>
  <c r="K130" i="21"/>
  <c r="J130" i="21"/>
  <c r="I130" i="21"/>
  <c r="H130" i="21"/>
  <c r="G130" i="21"/>
  <c r="F130" i="21"/>
  <c r="E130" i="21"/>
  <c r="D130" i="21"/>
  <c r="C130" i="21"/>
  <c r="B130" i="21"/>
  <c r="AZ129" i="21"/>
  <c r="AY129" i="21"/>
  <c r="AX129" i="21"/>
  <c r="AW129" i="21"/>
  <c r="AV129" i="21"/>
  <c r="AU129" i="21"/>
  <c r="AT129" i="21"/>
  <c r="AS129" i="21"/>
  <c r="AR129" i="21"/>
  <c r="AQ129" i="21"/>
  <c r="AP129" i="21"/>
  <c r="AO129" i="21"/>
  <c r="AN129" i="21"/>
  <c r="AM129" i="21"/>
  <c r="AL129" i="21"/>
  <c r="AK129" i="21"/>
  <c r="AJ129" i="21"/>
  <c r="AI129" i="21"/>
  <c r="AH129" i="21"/>
  <c r="AG129" i="21"/>
  <c r="AF129" i="21"/>
  <c r="AE129" i="21"/>
  <c r="AD129" i="21"/>
  <c r="AC129" i="21"/>
  <c r="AB129" i="21"/>
  <c r="AA129" i="21"/>
  <c r="Z129" i="21"/>
  <c r="Y129" i="21"/>
  <c r="X129" i="21"/>
  <c r="W129" i="21"/>
  <c r="V129" i="21"/>
  <c r="U129" i="21"/>
  <c r="T129" i="21"/>
  <c r="S129" i="21"/>
  <c r="R129" i="21"/>
  <c r="Q129" i="21"/>
  <c r="P129" i="21"/>
  <c r="O129" i="21"/>
  <c r="N129" i="21"/>
  <c r="M129" i="21"/>
  <c r="L129" i="21"/>
  <c r="K129" i="21"/>
  <c r="J129" i="21"/>
  <c r="I129" i="21"/>
  <c r="H129" i="21"/>
  <c r="G129" i="21"/>
  <c r="F129" i="21"/>
  <c r="E129" i="21"/>
  <c r="D129" i="21"/>
  <c r="C129" i="21"/>
  <c r="B129" i="21"/>
  <c r="AZ128" i="21"/>
  <c r="AY128" i="21"/>
  <c r="AX128" i="21"/>
  <c r="AW128" i="21"/>
  <c r="AV128" i="21"/>
  <c r="AU128" i="21"/>
  <c r="AT128" i="21"/>
  <c r="AS128" i="21"/>
  <c r="AR128" i="21"/>
  <c r="AQ128" i="21"/>
  <c r="AP128" i="21"/>
  <c r="AO128" i="21"/>
  <c r="AN128" i="21"/>
  <c r="AM128" i="21"/>
  <c r="AL128" i="21"/>
  <c r="AK128" i="21"/>
  <c r="AJ128" i="21"/>
  <c r="AI128" i="21"/>
  <c r="AH128" i="21"/>
  <c r="AG128" i="21"/>
  <c r="AF128" i="21"/>
  <c r="AE128" i="21"/>
  <c r="AD128" i="21"/>
  <c r="AC128" i="21"/>
  <c r="AB128" i="21"/>
  <c r="AA128" i="21"/>
  <c r="Z128" i="21"/>
  <c r="Y128" i="21"/>
  <c r="X128" i="21"/>
  <c r="W128" i="21"/>
  <c r="V128" i="21"/>
  <c r="U128" i="21"/>
  <c r="T128" i="21"/>
  <c r="S128" i="21"/>
  <c r="R128" i="21"/>
  <c r="Q128" i="21"/>
  <c r="P128" i="21"/>
  <c r="O128" i="21"/>
  <c r="N128" i="21"/>
  <c r="M128" i="21"/>
  <c r="L128" i="21"/>
  <c r="K128" i="21"/>
  <c r="J128" i="21"/>
  <c r="I128" i="21"/>
  <c r="H128" i="21"/>
  <c r="G128" i="21"/>
  <c r="F128" i="21"/>
  <c r="E128" i="21"/>
  <c r="D128" i="21"/>
  <c r="C128" i="21"/>
  <c r="B128" i="21"/>
  <c r="AZ127" i="21"/>
  <c r="AY127" i="21"/>
  <c r="AX127" i="21"/>
  <c r="AW127" i="21"/>
  <c r="AV127" i="21"/>
  <c r="AU127" i="21"/>
  <c r="AT127" i="21"/>
  <c r="AS127" i="21"/>
  <c r="AR127" i="21"/>
  <c r="AQ127" i="21"/>
  <c r="AP127" i="21"/>
  <c r="AO127" i="21"/>
  <c r="AN127" i="21"/>
  <c r="AM127" i="21"/>
  <c r="AL127" i="21"/>
  <c r="AK127" i="21"/>
  <c r="AJ127" i="21"/>
  <c r="AI127" i="21"/>
  <c r="AH127" i="21"/>
  <c r="AG127" i="21"/>
  <c r="AF127" i="21"/>
  <c r="AE127" i="21"/>
  <c r="AD127" i="21"/>
  <c r="AC127" i="21"/>
  <c r="AB127" i="21"/>
  <c r="AA127" i="21"/>
  <c r="Z127" i="21"/>
  <c r="Y127" i="21"/>
  <c r="X127" i="21"/>
  <c r="W127" i="21"/>
  <c r="V127" i="21"/>
  <c r="U127" i="21"/>
  <c r="T127" i="21"/>
  <c r="S127" i="21"/>
  <c r="R127" i="21"/>
  <c r="Q127" i="21"/>
  <c r="P127" i="21"/>
  <c r="O127" i="21"/>
  <c r="N127" i="21"/>
  <c r="M127" i="21"/>
  <c r="L127" i="21"/>
  <c r="K127" i="21"/>
  <c r="J127" i="21"/>
  <c r="I127" i="21"/>
  <c r="H127" i="21"/>
  <c r="G127" i="21"/>
  <c r="F127" i="21"/>
  <c r="E127" i="21"/>
  <c r="D127" i="21"/>
  <c r="C127" i="21"/>
  <c r="B127" i="21"/>
  <c r="AZ126" i="21"/>
  <c r="AY126" i="21"/>
  <c r="AX126" i="21"/>
  <c r="AW126" i="21"/>
  <c r="AV126" i="21"/>
  <c r="AU126" i="21"/>
  <c r="AT126" i="21"/>
  <c r="AS126" i="21"/>
  <c r="AR126" i="21"/>
  <c r="AQ126" i="21"/>
  <c r="AP126" i="21"/>
  <c r="AO126" i="21"/>
  <c r="AN126" i="21"/>
  <c r="AM126" i="21"/>
  <c r="AL126" i="21"/>
  <c r="AK126" i="21"/>
  <c r="AJ126" i="21"/>
  <c r="AI126" i="21"/>
  <c r="AH126" i="21"/>
  <c r="AG126" i="21"/>
  <c r="AF126" i="21"/>
  <c r="AE126" i="21"/>
  <c r="AD126" i="21"/>
  <c r="AC126" i="21"/>
  <c r="AB126" i="21"/>
  <c r="AA126" i="21"/>
  <c r="Z126" i="21"/>
  <c r="Y126" i="21"/>
  <c r="X126" i="21"/>
  <c r="W126" i="21"/>
  <c r="V126" i="21"/>
  <c r="U126" i="21"/>
  <c r="T126" i="21"/>
  <c r="S126" i="21"/>
  <c r="R126" i="21"/>
  <c r="Q126" i="21"/>
  <c r="P126" i="21"/>
  <c r="O126" i="21"/>
  <c r="N126" i="21"/>
  <c r="M126" i="21"/>
  <c r="L126" i="21"/>
  <c r="K126" i="21"/>
  <c r="J126" i="21"/>
  <c r="I126" i="21"/>
  <c r="H126" i="21"/>
  <c r="G126" i="21"/>
  <c r="F126" i="21"/>
  <c r="E126" i="21"/>
  <c r="D126" i="21"/>
  <c r="C126" i="21"/>
  <c r="B126" i="21"/>
  <c r="AZ125" i="21"/>
  <c r="AY125" i="21"/>
  <c r="AX125" i="21"/>
  <c r="AW125" i="21"/>
  <c r="AV125" i="21"/>
  <c r="AU125" i="21"/>
  <c r="AT125" i="21"/>
  <c r="AS125" i="21"/>
  <c r="AR125" i="21"/>
  <c r="AQ125" i="21"/>
  <c r="AP125" i="21"/>
  <c r="AO125" i="21"/>
  <c r="AN125" i="21"/>
  <c r="AM125" i="21"/>
  <c r="AL125" i="21"/>
  <c r="AK125" i="21"/>
  <c r="AJ125" i="21"/>
  <c r="AI125" i="21"/>
  <c r="AH125" i="21"/>
  <c r="AG125" i="21"/>
  <c r="AF125" i="21"/>
  <c r="AE125" i="21"/>
  <c r="AD125" i="21"/>
  <c r="AC125" i="21"/>
  <c r="AB125" i="21"/>
  <c r="AA125" i="21"/>
  <c r="Z125" i="21"/>
  <c r="Y125" i="21"/>
  <c r="X125" i="21"/>
  <c r="W125" i="21"/>
  <c r="V125" i="21"/>
  <c r="U125" i="21"/>
  <c r="T125" i="21"/>
  <c r="S125" i="21"/>
  <c r="R125" i="21"/>
  <c r="Q125" i="21"/>
  <c r="P125" i="21"/>
  <c r="O125" i="21"/>
  <c r="N125" i="21"/>
  <c r="M125" i="21"/>
  <c r="L125" i="21"/>
  <c r="K125" i="21"/>
  <c r="J125" i="21"/>
  <c r="I125" i="21"/>
  <c r="H125" i="21"/>
  <c r="G125" i="21"/>
  <c r="F125" i="21"/>
  <c r="E125" i="21"/>
  <c r="D125" i="21"/>
  <c r="C125" i="21"/>
  <c r="B125" i="21"/>
  <c r="AZ124" i="21"/>
  <c r="AY124" i="21"/>
  <c r="AX124" i="21"/>
  <c r="AW124" i="21"/>
  <c r="AV124" i="21"/>
  <c r="AU124" i="21"/>
  <c r="AT124" i="21"/>
  <c r="AS124" i="21"/>
  <c r="AR124" i="21"/>
  <c r="AQ124" i="21"/>
  <c r="AP124" i="21"/>
  <c r="AO124" i="21"/>
  <c r="AN124" i="21"/>
  <c r="AM124" i="21"/>
  <c r="AL124" i="21"/>
  <c r="AK124" i="21"/>
  <c r="AJ124" i="21"/>
  <c r="AI124" i="21"/>
  <c r="AH124" i="21"/>
  <c r="AG124" i="21"/>
  <c r="AF124" i="21"/>
  <c r="AE124" i="21"/>
  <c r="AD124" i="21"/>
  <c r="AC124" i="21"/>
  <c r="AB124" i="21"/>
  <c r="AA124" i="21"/>
  <c r="Z124" i="21"/>
  <c r="Y124" i="21"/>
  <c r="X124" i="21"/>
  <c r="W124" i="21"/>
  <c r="V124" i="21"/>
  <c r="U124" i="21"/>
  <c r="T124" i="21"/>
  <c r="S124" i="21"/>
  <c r="R124" i="21"/>
  <c r="Q124" i="21"/>
  <c r="P124" i="21"/>
  <c r="O124" i="21"/>
  <c r="N124" i="21"/>
  <c r="M124" i="21"/>
  <c r="L124" i="21"/>
  <c r="K124" i="21"/>
  <c r="J124" i="21"/>
  <c r="I124" i="21"/>
  <c r="H124" i="21"/>
  <c r="G124" i="21"/>
  <c r="F124" i="21"/>
  <c r="E124" i="21"/>
  <c r="D124" i="21"/>
  <c r="C124" i="21"/>
  <c r="B124" i="21"/>
  <c r="AZ123" i="21"/>
  <c r="AY123" i="21"/>
  <c r="AX123" i="21"/>
  <c r="AW123" i="21"/>
  <c r="AV123" i="21"/>
  <c r="AU123" i="21"/>
  <c r="AT123" i="21"/>
  <c r="AS123" i="21"/>
  <c r="AR123" i="21"/>
  <c r="AQ123" i="21"/>
  <c r="AP123" i="21"/>
  <c r="AO123" i="21"/>
  <c r="AN123" i="21"/>
  <c r="AM123" i="21"/>
  <c r="AL123" i="21"/>
  <c r="AK123" i="21"/>
  <c r="AJ123" i="21"/>
  <c r="AI123" i="21"/>
  <c r="AH123" i="21"/>
  <c r="AG123" i="21"/>
  <c r="AF123" i="21"/>
  <c r="AE123" i="21"/>
  <c r="AD123" i="21"/>
  <c r="AC123" i="21"/>
  <c r="AB123" i="21"/>
  <c r="AA123" i="21"/>
  <c r="Z123" i="21"/>
  <c r="Y123" i="21"/>
  <c r="X123" i="21"/>
  <c r="W123" i="21"/>
  <c r="V123" i="21"/>
  <c r="U123" i="21"/>
  <c r="T123" i="21"/>
  <c r="S123" i="21"/>
  <c r="R123" i="21"/>
  <c r="Q123" i="21"/>
  <c r="P123" i="21"/>
  <c r="O123" i="21"/>
  <c r="N123" i="21"/>
  <c r="M123" i="21"/>
  <c r="L123" i="21"/>
  <c r="K123" i="21"/>
  <c r="J123" i="21"/>
  <c r="I123" i="21"/>
  <c r="H123" i="21"/>
  <c r="G123" i="21"/>
  <c r="F123" i="21"/>
  <c r="E123" i="21"/>
  <c r="D123" i="21"/>
  <c r="C123" i="21"/>
  <c r="B123" i="21"/>
  <c r="AZ122" i="21"/>
  <c r="AY122" i="21"/>
  <c r="AX122" i="21"/>
  <c r="AW122" i="21"/>
  <c r="AV122" i="21"/>
  <c r="AU122" i="21"/>
  <c r="AT122" i="21"/>
  <c r="AS122" i="21"/>
  <c r="AR122" i="21"/>
  <c r="AQ122" i="21"/>
  <c r="AP122" i="21"/>
  <c r="AO122" i="21"/>
  <c r="AN122" i="21"/>
  <c r="AM122" i="21"/>
  <c r="AL122" i="21"/>
  <c r="AK122" i="21"/>
  <c r="AJ122" i="21"/>
  <c r="AI122" i="21"/>
  <c r="AH122" i="21"/>
  <c r="AG122" i="21"/>
  <c r="AF122" i="21"/>
  <c r="AE122" i="21"/>
  <c r="AD122" i="21"/>
  <c r="AC122" i="21"/>
  <c r="AB122" i="21"/>
  <c r="AA122" i="21"/>
  <c r="Z122" i="21"/>
  <c r="Y122" i="21"/>
  <c r="X122" i="21"/>
  <c r="W122" i="21"/>
  <c r="V122" i="21"/>
  <c r="U122" i="21"/>
  <c r="T122" i="21"/>
  <c r="S122" i="21"/>
  <c r="R122" i="21"/>
  <c r="Q122" i="21"/>
  <c r="P122" i="21"/>
  <c r="O122" i="21"/>
  <c r="N122" i="21"/>
  <c r="M122" i="21"/>
  <c r="L122" i="21"/>
  <c r="K122" i="21"/>
  <c r="J122" i="21"/>
  <c r="I122" i="21"/>
  <c r="H122" i="21"/>
  <c r="G122" i="21"/>
  <c r="F122" i="21"/>
  <c r="E122" i="21"/>
  <c r="D122" i="21"/>
  <c r="C122" i="21"/>
  <c r="B122" i="21"/>
  <c r="AZ121" i="21"/>
  <c r="AY121" i="21"/>
  <c r="AX121" i="21"/>
  <c r="AW121" i="21"/>
  <c r="AV121" i="21"/>
  <c r="AU121" i="21"/>
  <c r="AT121" i="21"/>
  <c r="AS121" i="21"/>
  <c r="AR121" i="21"/>
  <c r="AQ121" i="21"/>
  <c r="AP121" i="21"/>
  <c r="AO121" i="21"/>
  <c r="AN121" i="21"/>
  <c r="AM121" i="21"/>
  <c r="AL121" i="21"/>
  <c r="AK121" i="21"/>
  <c r="AJ121" i="21"/>
  <c r="AI121" i="21"/>
  <c r="AH121" i="21"/>
  <c r="AG121" i="21"/>
  <c r="AF121" i="21"/>
  <c r="AE121" i="21"/>
  <c r="AD121" i="21"/>
  <c r="AC121" i="21"/>
  <c r="AB121" i="21"/>
  <c r="AA121" i="21"/>
  <c r="Z121" i="21"/>
  <c r="Y121" i="21"/>
  <c r="X121" i="21"/>
  <c r="W121" i="21"/>
  <c r="V121" i="21"/>
  <c r="U121" i="21"/>
  <c r="T121" i="21"/>
  <c r="S121" i="21"/>
  <c r="R121" i="21"/>
  <c r="Q121" i="21"/>
  <c r="P121" i="21"/>
  <c r="O121" i="21"/>
  <c r="N121" i="21"/>
  <c r="M121" i="21"/>
  <c r="L121" i="21"/>
  <c r="K121" i="21"/>
  <c r="J121" i="21"/>
  <c r="I121" i="21"/>
  <c r="H121" i="21"/>
  <c r="G121" i="21"/>
  <c r="F121" i="21"/>
  <c r="E121" i="21"/>
  <c r="D121" i="21"/>
  <c r="C121" i="21"/>
  <c r="B121" i="21"/>
  <c r="AZ120" i="21"/>
  <c r="AY120" i="21"/>
  <c r="AX120" i="21"/>
  <c r="AW120" i="21"/>
  <c r="AV120" i="21"/>
  <c r="AU120" i="21"/>
  <c r="AT120" i="21"/>
  <c r="AS120" i="21"/>
  <c r="AR120" i="21"/>
  <c r="AQ120" i="21"/>
  <c r="AP120" i="21"/>
  <c r="AO120" i="21"/>
  <c r="AN120" i="21"/>
  <c r="AM120" i="21"/>
  <c r="AL120" i="21"/>
  <c r="AK120" i="21"/>
  <c r="AJ120" i="21"/>
  <c r="AI120" i="21"/>
  <c r="AH120" i="21"/>
  <c r="AG120" i="21"/>
  <c r="AF120" i="21"/>
  <c r="AE120" i="21"/>
  <c r="AD120" i="21"/>
  <c r="AC120" i="21"/>
  <c r="AB120" i="21"/>
  <c r="AA120" i="21"/>
  <c r="Z120" i="21"/>
  <c r="Y120" i="21"/>
  <c r="X120" i="21"/>
  <c r="W120" i="21"/>
  <c r="V120" i="21"/>
  <c r="U120" i="21"/>
  <c r="T120" i="21"/>
  <c r="S120" i="21"/>
  <c r="R120" i="21"/>
  <c r="Q120" i="21"/>
  <c r="P120" i="21"/>
  <c r="O120" i="21"/>
  <c r="N120" i="21"/>
  <c r="M120" i="21"/>
  <c r="L120" i="21"/>
  <c r="K120" i="21"/>
  <c r="J120" i="21"/>
  <c r="I120" i="21"/>
  <c r="H120" i="21"/>
  <c r="G120" i="21"/>
  <c r="F120" i="21"/>
  <c r="E120" i="21"/>
  <c r="D120" i="21"/>
  <c r="C120" i="21"/>
  <c r="B120" i="21"/>
  <c r="AZ119" i="21"/>
  <c r="AY119" i="21"/>
  <c r="AX119" i="21"/>
  <c r="AW119" i="21"/>
  <c r="AV119" i="21"/>
  <c r="AU119" i="21"/>
  <c r="AT119" i="21"/>
  <c r="AS119" i="21"/>
  <c r="AR119" i="21"/>
  <c r="AQ119" i="21"/>
  <c r="AP119" i="21"/>
  <c r="AO119" i="21"/>
  <c r="AN119" i="21"/>
  <c r="AM119" i="21"/>
  <c r="AL119" i="21"/>
  <c r="AK119" i="21"/>
  <c r="AJ119" i="21"/>
  <c r="AI119" i="21"/>
  <c r="AH119" i="21"/>
  <c r="AG119" i="21"/>
  <c r="AF119" i="21"/>
  <c r="AE119" i="21"/>
  <c r="AD119" i="21"/>
  <c r="AC119" i="21"/>
  <c r="AB119" i="21"/>
  <c r="AA119" i="21"/>
  <c r="Z119" i="21"/>
  <c r="Y119" i="21"/>
  <c r="X119" i="21"/>
  <c r="W119" i="21"/>
  <c r="V119" i="21"/>
  <c r="U119" i="21"/>
  <c r="T119" i="21"/>
  <c r="S119" i="21"/>
  <c r="R119" i="21"/>
  <c r="Q119" i="21"/>
  <c r="P119" i="21"/>
  <c r="O119" i="21"/>
  <c r="N119" i="21"/>
  <c r="M119" i="21"/>
  <c r="L119" i="21"/>
  <c r="K119" i="21"/>
  <c r="J119" i="21"/>
  <c r="I119" i="21"/>
  <c r="H119" i="21"/>
  <c r="G119" i="21"/>
  <c r="F119" i="21"/>
  <c r="E119" i="21"/>
  <c r="D119" i="21"/>
  <c r="C119" i="21"/>
  <c r="B119" i="21"/>
  <c r="AZ118" i="21"/>
  <c r="AY118" i="21"/>
  <c r="AX118" i="21"/>
  <c r="AW118" i="21"/>
  <c r="AV118" i="21"/>
  <c r="AU118" i="21"/>
  <c r="AT118" i="21"/>
  <c r="AS118" i="21"/>
  <c r="AR118" i="21"/>
  <c r="AQ118" i="21"/>
  <c r="AP118" i="21"/>
  <c r="AO118" i="21"/>
  <c r="AN118" i="21"/>
  <c r="AM118" i="21"/>
  <c r="AL118" i="21"/>
  <c r="AK118" i="21"/>
  <c r="AJ118" i="21"/>
  <c r="AI118" i="21"/>
  <c r="AH118" i="21"/>
  <c r="AG118" i="21"/>
  <c r="AF118" i="21"/>
  <c r="AE118" i="21"/>
  <c r="AD118" i="21"/>
  <c r="AC118" i="21"/>
  <c r="AB118" i="21"/>
  <c r="AA118" i="21"/>
  <c r="Z118" i="21"/>
  <c r="Y118" i="21"/>
  <c r="X118" i="21"/>
  <c r="W118" i="21"/>
  <c r="V118" i="21"/>
  <c r="U118" i="21"/>
  <c r="T118" i="21"/>
  <c r="S118" i="21"/>
  <c r="R118" i="21"/>
  <c r="Q118" i="21"/>
  <c r="P118" i="21"/>
  <c r="O118" i="21"/>
  <c r="N118" i="21"/>
  <c r="M118" i="21"/>
  <c r="L118" i="21"/>
  <c r="K118" i="21"/>
  <c r="J118" i="21"/>
  <c r="I118" i="21"/>
  <c r="H118" i="21"/>
  <c r="G118" i="21"/>
  <c r="F118" i="21"/>
  <c r="E118" i="21"/>
  <c r="D118" i="21"/>
  <c r="C118" i="21"/>
  <c r="B118" i="21"/>
  <c r="AZ117" i="21"/>
  <c r="AY117" i="21"/>
  <c r="AX117" i="21"/>
  <c r="AW117" i="21"/>
  <c r="AV117" i="21"/>
  <c r="AU117" i="21"/>
  <c r="AT117" i="21"/>
  <c r="AS117" i="21"/>
  <c r="AR117" i="21"/>
  <c r="AQ117" i="21"/>
  <c r="AP117" i="21"/>
  <c r="AO117" i="21"/>
  <c r="AN117" i="21"/>
  <c r="AM117" i="21"/>
  <c r="AL117" i="21"/>
  <c r="AK117" i="21"/>
  <c r="AJ117" i="21"/>
  <c r="AI117" i="21"/>
  <c r="AH117" i="21"/>
  <c r="AG117" i="21"/>
  <c r="AF117" i="21"/>
  <c r="AE117" i="21"/>
  <c r="AD117" i="21"/>
  <c r="AC117" i="21"/>
  <c r="AB117" i="21"/>
  <c r="AA117" i="21"/>
  <c r="Z117" i="21"/>
  <c r="Y117" i="21"/>
  <c r="X117" i="21"/>
  <c r="W117" i="21"/>
  <c r="V117" i="21"/>
  <c r="U117" i="21"/>
  <c r="T117" i="21"/>
  <c r="S117" i="21"/>
  <c r="R117" i="21"/>
  <c r="Q117" i="21"/>
  <c r="P117" i="21"/>
  <c r="O117" i="21"/>
  <c r="N117" i="21"/>
  <c r="M117" i="21"/>
  <c r="L117" i="21"/>
  <c r="K117" i="21"/>
  <c r="J117" i="21"/>
  <c r="I117" i="21"/>
  <c r="H117" i="21"/>
  <c r="G117" i="21"/>
  <c r="F117" i="21"/>
  <c r="E117" i="21"/>
  <c r="D117" i="21"/>
  <c r="C117" i="21"/>
  <c r="B117" i="21"/>
  <c r="AZ116" i="21"/>
  <c r="AY116" i="21"/>
  <c r="AX116" i="21"/>
  <c r="AW116" i="21"/>
  <c r="AV116" i="21"/>
  <c r="AU116" i="21"/>
  <c r="AT116" i="21"/>
  <c r="AS116" i="21"/>
  <c r="AR116" i="21"/>
  <c r="AQ116" i="21"/>
  <c r="AP116" i="21"/>
  <c r="AO116" i="21"/>
  <c r="AN116" i="21"/>
  <c r="AM116" i="21"/>
  <c r="AL116" i="21"/>
  <c r="AK116" i="21"/>
  <c r="AJ116" i="21"/>
  <c r="AI116" i="21"/>
  <c r="AH116" i="21"/>
  <c r="AG116" i="21"/>
  <c r="AF116" i="21"/>
  <c r="AE116" i="21"/>
  <c r="AD116" i="21"/>
  <c r="AC116" i="21"/>
  <c r="AB116" i="21"/>
  <c r="AA116" i="21"/>
  <c r="Z116" i="21"/>
  <c r="Y116" i="21"/>
  <c r="X116" i="21"/>
  <c r="W116" i="21"/>
  <c r="V116" i="21"/>
  <c r="U116" i="21"/>
  <c r="T116" i="21"/>
  <c r="S116" i="21"/>
  <c r="R116" i="21"/>
  <c r="Q116" i="21"/>
  <c r="P116" i="21"/>
  <c r="O116" i="21"/>
  <c r="N116" i="21"/>
  <c r="M116" i="21"/>
  <c r="L116" i="21"/>
  <c r="K116" i="21"/>
  <c r="J116" i="21"/>
  <c r="I116" i="21"/>
  <c r="H116" i="21"/>
  <c r="G116" i="21"/>
  <c r="F116" i="21"/>
  <c r="E116" i="21"/>
  <c r="BA116" i="21" s="1"/>
  <c r="BB116" i="21" s="1"/>
  <c r="D116" i="21"/>
  <c r="C116" i="21"/>
  <c r="B116" i="21"/>
  <c r="AZ115" i="21"/>
  <c r="AY115" i="21"/>
  <c r="AX115" i="21"/>
  <c r="AW115" i="21"/>
  <c r="AV115" i="21"/>
  <c r="AU115" i="21"/>
  <c r="AT115" i="21"/>
  <c r="AS115" i="21"/>
  <c r="AR115" i="21"/>
  <c r="AQ115" i="21"/>
  <c r="AP115" i="21"/>
  <c r="AO115" i="21"/>
  <c r="AN115" i="21"/>
  <c r="AM115" i="21"/>
  <c r="AL115" i="21"/>
  <c r="AK115" i="21"/>
  <c r="AJ115" i="21"/>
  <c r="AI115" i="21"/>
  <c r="AH115" i="21"/>
  <c r="AG115" i="21"/>
  <c r="AF115" i="21"/>
  <c r="AE115" i="21"/>
  <c r="AD115" i="21"/>
  <c r="AC115" i="21"/>
  <c r="AB115" i="21"/>
  <c r="AA115" i="21"/>
  <c r="Z115" i="21"/>
  <c r="Y115" i="21"/>
  <c r="X115" i="21"/>
  <c r="W115" i="21"/>
  <c r="V115" i="21"/>
  <c r="U115" i="21"/>
  <c r="T115" i="21"/>
  <c r="S115" i="21"/>
  <c r="R115" i="21"/>
  <c r="Q115" i="21"/>
  <c r="P115" i="21"/>
  <c r="O115" i="21"/>
  <c r="N115" i="21"/>
  <c r="M115" i="21"/>
  <c r="L115" i="21"/>
  <c r="K115" i="21"/>
  <c r="J115" i="21"/>
  <c r="I115" i="21"/>
  <c r="H115" i="21"/>
  <c r="G115" i="21"/>
  <c r="F115" i="21"/>
  <c r="E115" i="21"/>
  <c r="BA115" i="21" s="1"/>
  <c r="BB115" i="21" s="1"/>
  <c r="D115" i="21"/>
  <c r="C115" i="21"/>
  <c r="B115" i="21"/>
  <c r="AZ114" i="21"/>
  <c r="AY114" i="21"/>
  <c r="AX114" i="21"/>
  <c r="AW114" i="21"/>
  <c r="AV114" i="21"/>
  <c r="AU114" i="21"/>
  <c r="AT114" i="21"/>
  <c r="AS114" i="21"/>
  <c r="AR114" i="21"/>
  <c r="AQ114" i="21"/>
  <c r="AP114" i="21"/>
  <c r="AO114" i="21"/>
  <c r="AN114" i="21"/>
  <c r="AM114" i="21"/>
  <c r="AL114" i="21"/>
  <c r="AK114" i="21"/>
  <c r="AJ114" i="21"/>
  <c r="AI114" i="21"/>
  <c r="AH114" i="21"/>
  <c r="AG114" i="21"/>
  <c r="AF114" i="21"/>
  <c r="AE114" i="21"/>
  <c r="AD114" i="21"/>
  <c r="AC114" i="21"/>
  <c r="AB114" i="21"/>
  <c r="AA114" i="21"/>
  <c r="Z114" i="21"/>
  <c r="Y114" i="21"/>
  <c r="X114" i="21"/>
  <c r="W114" i="21"/>
  <c r="V114" i="21"/>
  <c r="U114" i="21"/>
  <c r="T114" i="21"/>
  <c r="S114" i="21"/>
  <c r="R114" i="21"/>
  <c r="Q114" i="21"/>
  <c r="P114" i="21"/>
  <c r="O114" i="21"/>
  <c r="N114" i="21"/>
  <c r="M114" i="21"/>
  <c r="L114" i="21"/>
  <c r="K114" i="21"/>
  <c r="J114" i="21"/>
  <c r="I114" i="21"/>
  <c r="H114" i="21"/>
  <c r="G114" i="21"/>
  <c r="F114" i="21"/>
  <c r="E114" i="21"/>
  <c r="BA114" i="21" s="1"/>
  <c r="BB114" i="21" s="1"/>
  <c r="D114" i="21"/>
  <c r="C114" i="21"/>
  <c r="B114" i="21"/>
  <c r="AZ113" i="21"/>
  <c r="AY113" i="21"/>
  <c r="AX113" i="21"/>
  <c r="AW113" i="21"/>
  <c r="AV113" i="21"/>
  <c r="AU113" i="21"/>
  <c r="AT113" i="21"/>
  <c r="AS113" i="21"/>
  <c r="AR113" i="21"/>
  <c r="AQ113" i="21"/>
  <c r="AP113" i="21"/>
  <c r="AO113" i="21"/>
  <c r="AN113" i="21"/>
  <c r="AM113" i="21"/>
  <c r="AL113" i="21"/>
  <c r="AK113" i="21"/>
  <c r="AJ113" i="21"/>
  <c r="AI113" i="21"/>
  <c r="AH113" i="21"/>
  <c r="AG113" i="21"/>
  <c r="AF113" i="21"/>
  <c r="AE113" i="21"/>
  <c r="AD113" i="21"/>
  <c r="AC113" i="21"/>
  <c r="AB113" i="21"/>
  <c r="AA113" i="21"/>
  <c r="Z113" i="21"/>
  <c r="Y113" i="21"/>
  <c r="X113" i="21"/>
  <c r="W113" i="21"/>
  <c r="V113" i="21"/>
  <c r="U113" i="21"/>
  <c r="T113" i="21"/>
  <c r="S113" i="21"/>
  <c r="R113" i="21"/>
  <c r="Q113" i="21"/>
  <c r="P113" i="21"/>
  <c r="O113" i="21"/>
  <c r="N113" i="21"/>
  <c r="M113" i="21"/>
  <c r="L113" i="21"/>
  <c r="K113" i="21"/>
  <c r="J113" i="21"/>
  <c r="I113" i="21"/>
  <c r="H113" i="21"/>
  <c r="G113" i="21"/>
  <c r="F113" i="21"/>
  <c r="E113" i="21"/>
  <c r="BA113" i="21" s="1"/>
  <c r="BB113" i="21" s="1"/>
  <c r="D113" i="21"/>
  <c r="C113" i="21"/>
  <c r="B113" i="21"/>
  <c r="AZ112" i="21"/>
  <c r="AY112" i="21"/>
  <c r="AX112" i="21"/>
  <c r="AW112" i="21"/>
  <c r="AV112" i="21"/>
  <c r="AU112" i="21"/>
  <c r="AT112" i="21"/>
  <c r="AS112" i="21"/>
  <c r="AR112" i="21"/>
  <c r="AQ112" i="21"/>
  <c r="AP112" i="21"/>
  <c r="AO112" i="21"/>
  <c r="AN112" i="21"/>
  <c r="AM112" i="21"/>
  <c r="AL112" i="21"/>
  <c r="AK112" i="21"/>
  <c r="AJ112" i="21"/>
  <c r="AI112" i="21"/>
  <c r="AH112" i="21"/>
  <c r="AG112" i="21"/>
  <c r="AF112" i="21"/>
  <c r="AE112" i="21"/>
  <c r="AD112" i="21"/>
  <c r="AC112" i="21"/>
  <c r="AB112" i="21"/>
  <c r="AA112" i="21"/>
  <c r="Z112" i="21"/>
  <c r="Y112" i="21"/>
  <c r="X112" i="21"/>
  <c r="W112" i="21"/>
  <c r="V112" i="21"/>
  <c r="U112" i="21"/>
  <c r="T112" i="21"/>
  <c r="S112" i="21"/>
  <c r="R112" i="21"/>
  <c r="Q112" i="21"/>
  <c r="P112" i="21"/>
  <c r="O112" i="21"/>
  <c r="N112" i="21"/>
  <c r="M112" i="21"/>
  <c r="L112" i="21"/>
  <c r="K112" i="21"/>
  <c r="J112" i="21"/>
  <c r="I112" i="21"/>
  <c r="H112" i="21"/>
  <c r="G112" i="21"/>
  <c r="F112" i="21"/>
  <c r="E112" i="21"/>
  <c r="BA112" i="21" s="1"/>
  <c r="BB112" i="21" s="1"/>
  <c r="D112" i="21"/>
  <c r="C112" i="21"/>
  <c r="B112" i="21"/>
  <c r="AZ111" i="21"/>
  <c r="AY111" i="21"/>
  <c r="AX111" i="21"/>
  <c r="AW111" i="21"/>
  <c r="AV111" i="21"/>
  <c r="AU111" i="21"/>
  <c r="AT111" i="21"/>
  <c r="AS111" i="21"/>
  <c r="AR111" i="21"/>
  <c r="AQ111" i="21"/>
  <c r="AP111" i="21"/>
  <c r="AO111" i="21"/>
  <c r="AN111" i="21"/>
  <c r="AM111" i="21"/>
  <c r="AL111" i="21"/>
  <c r="AK111" i="21"/>
  <c r="AJ111" i="21"/>
  <c r="AI111" i="21"/>
  <c r="AH111" i="21"/>
  <c r="AG111" i="21"/>
  <c r="AF111" i="21"/>
  <c r="AE111" i="21"/>
  <c r="AD111" i="21"/>
  <c r="AC111" i="21"/>
  <c r="AB111" i="21"/>
  <c r="AA111" i="21"/>
  <c r="Z111" i="21"/>
  <c r="Y111" i="21"/>
  <c r="X111" i="21"/>
  <c r="W111" i="21"/>
  <c r="V111" i="21"/>
  <c r="U111" i="21"/>
  <c r="T111" i="21"/>
  <c r="S111" i="21"/>
  <c r="R111" i="21"/>
  <c r="Q111" i="21"/>
  <c r="P111" i="21"/>
  <c r="O111" i="21"/>
  <c r="N111" i="21"/>
  <c r="M111" i="21"/>
  <c r="L111" i="21"/>
  <c r="K111" i="21"/>
  <c r="J111" i="21"/>
  <c r="I111" i="21"/>
  <c r="H111" i="21"/>
  <c r="G111" i="21"/>
  <c r="F111" i="21"/>
  <c r="E111" i="21"/>
  <c r="BA111" i="21" s="1"/>
  <c r="BB111" i="21" s="1"/>
  <c r="D111" i="21"/>
  <c r="C111" i="21"/>
  <c r="B111" i="21"/>
  <c r="AZ110" i="21"/>
  <c r="AY110" i="21"/>
  <c r="AX110" i="21"/>
  <c r="AW110" i="21"/>
  <c r="AV110" i="21"/>
  <c r="AU110" i="21"/>
  <c r="AT110" i="21"/>
  <c r="AS110" i="21"/>
  <c r="AR110" i="21"/>
  <c r="AQ110" i="21"/>
  <c r="AP110" i="21"/>
  <c r="AO110" i="21"/>
  <c r="AN110" i="21"/>
  <c r="AM110" i="21"/>
  <c r="AL110" i="21"/>
  <c r="AK110" i="21"/>
  <c r="AJ110" i="21"/>
  <c r="AI110" i="21"/>
  <c r="AH110" i="21"/>
  <c r="AG110" i="21"/>
  <c r="AF110" i="21"/>
  <c r="AE110" i="21"/>
  <c r="AD110" i="21"/>
  <c r="AC110" i="21"/>
  <c r="AB110" i="21"/>
  <c r="AA110" i="21"/>
  <c r="Z110" i="21"/>
  <c r="Y110" i="21"/>
  <c r="X110" i="21"/>
  <c r="W110" i="21"/>
  <c r="V110" i="21"/>
  <c r="U110" i="21"/>
  <c r="T110" i="21"/>
  <c r="S110" i="21"/>
  <c r="R110" i="21"/>
  <c r="Q110" i="21"/>
  <c r="P110" i="21"/>
  <c r="O110" i="21"/>
  <c r="N110" i="21"/>
  <c r="M110" i="21"/>
  <c r="L110" i="21"/>
  <c r="K110" i="21"/>
  <c r="J110" i="21"/>
  <c r="I110" i="21"/>
  <c r="H110" i="21"/>
  <c r="G110" i="21"/>
  <c r="F110" i="21"/>
  <c r="E110" i="21"/>
  <c r="BA110" i="21" s="1"/>
  <c r="BB110" i="21" s="1"/>
  <c r="D110" i="21"/>
  <c r="C110" i="21"/>
  <c r="B110" i="21"/>
  <c r="AZ109" i="21"/>
  <c r="AY109" i="21"/>
  <c r="AX109" i="21"/>
  <c r="AW109" i="21"/>
  <c r="AV109" i="21"/>
  <c r="AU109" i="21"/>
  <c r="AT109" i="21"/>
  <c r="AS109" i="21"/>
  <c r="AR109" i="21"/>
  <c r="AQ109" i="21"/>
  <c r="AP109" i="21"/>
  <c r="AO109" i="21"/>
  <c r="AN109" i="21"/>
  <c r="AM109" i="21"/>
  <c r="AL109" i="21"/>
  <c r="AK109" i="21"/>
  <c r="AJ109" i="21"/>
  <c r="AI109" i="21"/>
  <c r="AH109" i="21"/>
  <c r="AG109" i="21"/>
  <c r="AF109" i="21"/>
  <c r="AE109" i="21"/>
  <c r="AD109" i="21"/>
  <c r="AC109" i="21"/>
  <c r="AB109" i="21"/>
  <c r="AA109" i="21"/>
  <c r="Z109" i="21"/>
  <c r="Y109" i="21"/>
  <c r="X109" i="21"/>
  <c r="W109" i="21"/>
  <c r="V109" i="21"/>
  <c r="U109" i="21"/>
  <c r="T109" i="21"/>
  <c r="S109" i="21"/>
  <c r="R109" i="21"/>
  <c r="Q109" i="21"/>
  <c r="P109" i="21"/>
  <c r="O109" i="21"/>
  <c r="N109" i="21"/>
  <c r="M109" i="21"/>
  <c r="L109" i="21"/>
  <c r="K109" i="21"/>
  <c r="J109" i="21"/>
  <c r="I109" i="21"/>
  <c r="H109" i="21"/>
  <c r="G109" i="21"/>
  <c r="F109" i="21"/>
  <c r="E109" i="21"/>
  <c r="BA109" i="21" s="1"/>
  <c r="BB109" i="21" s="1"/>
  <c r="D109" i="21"/>
  <c r="C109" i="21"/>
  <c r="B109" i="21"/>
  <c r="AZ108" i="21"/>
  <c r="AY108" i="21"/>
  <c r="AX108" i="21"/>
  <c r="AW108" i="21"/>
  <c r="AV108" i="21"/>
  <c r="AU108" i="21"/>
  <c r="AT108" i="21"/>
  <c r="AS108" i="21"/>
  <c r="AR108" i="21"/>
  <c r="AQ108" i="21"/>
  <c r="AP108" i="21"/>
  <c r="AO108" i="21"/>
  <c r="AN108" i="21"/>
  <c r="AM108" i="21"/>
  <c r="AL108" i="21"/>
  <c r="AK108" i="21"/>
  <c r="AJ108" i="21"/>
  <c r="AI108" i="21"/>
  <c r="AH108" i="21"/>
  <c r="AG108" i="21"/>
  <c r="AF108" i="21"/>
  <c r="AE108" i="21"/>
  <c r="AD108" i="21"/>
  <c r="AC108" i="21"/>
  <c r="AB108" i="21"/>
  <c r="AA108" i="21"/>
  <c r="Z108" i="21"/>
  <c r="Y108" i="21"/>
  <c r="X108" i="21"/>
  <c r="W108" i="21"/>
  <c r="V108" i="21"/>
  <c r="U108" i="21"/>
  <c r="T108" i="21"/>
  <c r="S108" i="21"/>
  <c r="R108" i="21"/>
  <c r="Q108" i="21"/>
  <c r="P108" i="21"/>
  <c r="O108" i="21"/>
  <c r="N108" i="21"/>
  <c r="M108" i="21"/>
  <c r="L108" i="21"/>
  <c r="K108" i="21"/>
  <c r="J108" i="21"/>
  <c r="I108" i="21"/>
  <c r="H108" i="21"/>
  <c r="G108" i="21"/>
  <c r="F108" i="21"/>
  <c r="E108" i="21"/>
  <c r="BA108" i="21" s="1"/>
  <c r="BB108" i="21" s="1"/>
  <c r="D108" i="21"/>
  <c r="C108" i="21"/>
  <c r="B108" i="21"/>
  <c r="AZ107" i="21"/>
  <c r="AY107" i="21"/>
  <c r="AX107" i="21"/>
  <c r="AW107" i="21"/>
  <c r="AV107" i="21"/>
  <c r="AU107" i="21"/>
  <c r="AT107" i="21"/>
  <c r="AS107" i="21"/>
  <c r="AR107" i="21"/>
  <c r="AQ107" i="21"/>
  <c r="AP107" i="21"/>
  <c r="AO107" i="21"/>
  <c r="AN107" i="21"/>
  <c r="AM107" i="21"/>
  <c r="AL107" i="21"/>
  <c r="AK107" i="21"/>
  <c r="AJ107" i="21"/>
  <c r="AI107" i="21"/>
  <c r="AH107" i="21"/>
  <c r="AG107" i="21"/>
  <c r="AF107" i="21"/>
  <c r="AE107" i="21"/>
  <c r="AD107" i="21"/>
  <c r="AC107" i="21"/>
  <c r="AB107" i="21"/>
  <c r="AA107" i="21"/>
  <c r="Z107" i="21"/>
  <c r="Y107" i="21"/>
  <c r="X107" i="21"/>
  <c r="W107" i="21"/>
  <c r="V107" i="21"/>
  <c r="U107" i="21"/>
  <c r="T107" i="21"/>
  <c r="S107" i="21"/>
  <c r="R107" i="21"/>
  <c r="Q107" i="21"/>
  <c r="P107" i="21"/>
  <c r="O107" i="21"/>
  <c r="N107" i="21"/>
  <c r="M107" i="21"/>
  <c r="L107" i="21"/>
  <c r="K107" i="21"/>
  <c r="J107" i="21"/>
  <c r="I107" i="21"/>
  <c r="H107" i="21"/>
  <c r="G107" i="21"/>
  <c r="F107" i="21"/>
  <c r="E107" i="21"/>
  <c r="BA107" i="21" s="1"/>
  <c r="BB107" i="21" s="1"/>
  <c r="D107" i="21"/>
  <c r="C107" i="21"/>
  <c r="B107" i="21"/>
  <c r="AZ106" i="21"/>
  <c r="AY106" i="21"/>
  <c r="AX106" i="21"/>
  <c r="AW106" i="21"/>
  <c r="AV106" i="21"/>
  <c r="AU106" i="21"/>
  <c r="AT106" i="21"/>
  <c r="AS106" i="21"/>
  <c r="AR106" i="21"/>
  <c r="AQ106" i="21"/>
  <c r="AP106" i="21"/>
  <c r="AO106" i="21"/>
  <c r="AN106" i="21"/>
  <c r="AM106" i="21"/>
  <c r="AL106" i="21"/>
  <c r="AK106" i="21"/>
  <c r="AJ106" i="21"/>
  <c r="AI106" i="21"/>
  <c r="AH106" i="21"/>
  <c r="AG106" i="21"/>
  <c r="AF106" i="21"/>
  <c r="AE106" i="21"/>
  <c r="AD106" i="21"/>
  <c r="AC106" i="21"/>
  <c r="AB106" i="21"/>
  <c r="AA106" i="21"/>
  <c r="Z106" i="21"/>
  <c r="Y106" i="21"/>
  <c r="X106" i="21"/>
  <c r="W106" i="21"/>
  <c r="V106" i="21"/>
  <c r="U106" i="21"/>
  <c r="T106" i="21"/>
  <c r="S106" i="21"/>
  <c r="R106" i="21"/>
  <c r="Q106" i="21"/>
  <c r="P106" i="21"/>
  <c r="O106" i="21"/>
  <c r="N106" i="21"/>
  <c r="M106" i="21"/>
  <c r="L106" i="21"/>
  <c r="K106" i="21"/>
  <c r="J106" i="21"/>
  <c r="I106" i="21"/>
  <c r="H106" i="21"/>
  <c r="G106" i="21"/>
  <c r="F106" i="21"/>
  <c r="E106" i="21"/>
  <c r="BA106" i="21" s="1"/>
  <c r="BB106" i="21" s="1"/>
  <c r="D106" i="21"/>
  <c r="C106" i="21"/>
  <c r="B106" i="21"/>
  <c r="AZ105" i="21"/>
  <c r="AY105" i="21"/>
  <c r="AX105" i="21"/>
  <c r="AW105" i="21"/>
  <c r="AV105" i="21"/>
  <c r="AU105" i="21"/>
  <c r="AT105" i="21"/>
  <c r="AS105" i="21"/>
  <c r="AR105" i="21"/>
  <c r="AQ105" i="21"/>
  <c r="AP105" i="21"/>
  <c r="AO105" i="21"/>
  <c r="AN105" i="21"/>
  <c r="AM105" i="21"/>
  <c r="AL105" i="21"/>
  <c r="AK105" i="21"/>
  <c r="AJ105" i="21"/>
  <c r="AI105" i="21"/>
  <c r="AH105" i="21"/>
  <c r="AG105" i="21"/>
  <c r="AF105" i="21"/>
  <c r="AE105" i="21"/>
  <c r="AD105" i="21"/>
  <c r="AC105" i="21"/>
  <c r="AB105" i="21"/>
  <c r="AA105" i="21"/>
  <c r="Z105" i="21"/>
  <c r="Y105" i="21"/>
  <c r="X105" i="21"/>
  <c r="W105" i="21"/>
  <c r="V105" i="21"/>
  <c r="U105" i="21"/>
  <c r="T105" i="21"/>
  <c r="S105" i="21"/>
  <c r="R105" i="21"/>
  <c r="Q105" i="21"/>
  <c r="P105" i="21"/>
  <c r="O105" i="21"/>
  <c r="N105" i="21"/>
  <c r="M105" i="21"/>
  <c r="L105" i="21"/>
  <c r="K105" i="21"/>
  <c r="J105" i="21"/>
  <c r="I105" i="21"/>
  <c r="H105" i="21"/>
  <c r="G105" i="21"/>
  <c r="F105" i="21"/>
  <c r="E105" i="21"/>
  <c r="BA105" i="21" s="1"/>
  <c r="BB105" i="21" s="1"/>
  <c r="D105" i="21"/>
  <c r="C105" i="21"/>
  <c r="B105" i="21"/>
  <c r="AZ104" i="21"/>
  <c r="AY104" i="21"/>
  <c r="AX104" i="21"/>
  <c r="AW104" i="21"/>
  <c r="AV104" i="21"/>
  <c r="AU104" i="21"/>
  <c r="AT104" i="21"/>
  <c r="AS104" i="21"/>
  <c r="AR104" i="21"/>
  <c r="AQ104" i="21"/>
  <c r="AP104" i="21"/>
  <c r="AO104" i="21"/>
  <c r="AN104" i="21"/>
  <c r="AM104" i="21"/>
  <c r="AL104" i="21"/>
  <c r="AK104" i="21"/>
  <c r="AJ104" i="21"/>
  <c r="AI104" i="21"/>
  <c r="AH104" i="21"/>
  <c r="AG104" i="21"/>
  <c r="AF104" i="21"/>
  <c r="AE104" i="21"/>
  <c r="AD104" i="21"/>
  <c r="AC104" i="21"/>
  <c r="AB104" i="21"/>
  <c r="AA104" i="21"/>
  <c r="Z104" i="21"/>
  <c r="Y104" i="21"/>
  <c r="X104" i="21"/>
  <c r="W104" i="21"/>
  <c r="V104" i="21"/>
  <c r="U104" i="21"/>
  <c r="T104" i="21"/>
  <c r="S104" i="21"/>
  <c r="R104" i="21"/>
  <c r="Q104" i="21"/>
  <c r="P104" i="21"/>
  <c r="O104" i="21"/>
  <c r="N104" i="21"/>
  <c r="M104" i="21"/>
  <c r="L104" i="21"/>
  <c r="K104" i="21"/>
  <c r="J104" i="21"/>
  <c r="I104" i="21"/>
  <c r="H104" i="21"/>
  <c r="G104" i="21"/>
  <c r="F104" i="21"/>
  <c r="E104" i="21"/>
  <c r="BA104" i="21" s="1"/>
  <c r="BB104" i="21" s="1"/>
  <c r="D104" i="21"/>
  <c r="C104" i="21"/>
  <c r="B104" i="21"/>
  <c r="AZ103" i="21"/>
  <c r="AY103" i="21"/>
  <c r="AX103" i="21"/>
  <c r="AW103" i="21"/>
  <c r="AV103" i="21"/>
  <c r="AU103" i="21"/>
  <c r="AT103" i="21"/>
  <c r="AS103" i="21"/>
  <c r="AR103" i="21"/>
  <c r="AQ103" i="21"/>
  <c r="AP103" i="21"/>
  <c r="AO103" i="21"/>
  <c r="AN103" i="21"/>
  <c r="AM103" i="21"/>
  <c r="AL103" i="21"/>
  <c r="AK103" i="21"/>
  <c r="AJ103" i="21"/>
  <c r="AI103" i="21"/>
  <c r="AH103" i="21"/>
  <c r="AG103" i="21"/>
  <c r="AF103" i="21"/>
  <c r="AE103" i="21"/>
  <c r="AD103" i="21"/>
  <c r="AC103" i="21"/>
  <c r="AB103" i="21"/>
  <c r="AA103" i="21"/>
  <c r="Z103" i="21"/>
  <c r="Y103" i="21"/>
  <c r="X103" i="21"/>
  <c r="W103" i="21"/>
  <c r="V103" i="21"/>
  <c r="U103" i="21"/>
  <c r="T103" i="21"/>
  <c r="S103" i="21"/>
  <c r="R103" i="21"/>
  <c r="Q103" i="21"/>
  <c r="P103" i="21"/>
  <c r="O103" i="21"/>
  <c r="N103" i="21"/>
  <c r="M103" i="21"/>
  <c r="L103" i="21"/>
  <c r="K103" i="21"/>
  <c r="J103" i="21"/>
  <c r="I103" i="21"/>
  <c r="H103" i="21"/>
  <c r="G103" i="21"/>
  <c r="F103" i="21"/>
  <c r="E103" i="21"/>
  <c r="BA103" i="21" s="1"/>
  <c r="BB103" i="21" s="1"/>
  <c r="D103" i="21"/>
  <c r="C103" i="21"/>
  <c r="B103" i="21"/>
  <c r="AZ102" i="21"/>
  <c r="AY102" i="21"/>
  <c r="AX102" i="21"/>
  <c r="AW102" i="21"/>
  <c r="AV102" i="21"/>
  <c r="AU102" i="21"/>
  <c r="AT102" i="21"/>
  <c r="AS102" i="21"/>
  <c r="AR102" i="21"/>
  <c r="AQ102" i="21"/>
  <c r="AP102" i="21"/>
  <c r="AO102" i="21"/>
  <c r="AN102" i="21"/>
  <c r="AM102" i="21"/>
  <c r="AL102" i="21"/>
  <c r="AK102" i="21"/>
  <c r="AJ102" i="21"/>
  <c r="AI102" i="21"/>
  <c r="AH102" i="21"/>
  <c r="AG102" i="21"/>
  <c r="AF102" i="21"/>
  <c r="AE102" i="21"/>
  <c r="AD102" i="21"/>
  <c r="AC102" i="21"/>
  <c r="AB102" i="21"/>
  <c r="AA102" i="21"/>
  <c r="Z102" i="21"/>
  <c r="Y102" i="21"/>
  <c r="X102" i="21"/>
  <c r="W102" i="21"/>
  <c r="V102" i="21"/>
  <c r="U102" i="21"/>
  <c r="T102" i="21"/>
  <c r="S102" i="21"/>
  <c r="R102" i="21"/>
  <c r="Q102" i="21"/>
  <c r="P102" i="21"/>
  <c r="O102" i="21"/>
  <c r="N102" i="21"/>
  <c r="M102" i="21"/>
  <c r="L102" i="21"/>
  <c r="K102" i="21"/>
  <c r="J102" i="21"/>
  <c r="I102" i="21"/>
  <c r="H102" i="21"/>
  <c r="G102" i="21"/>
  <c r="F102" i="21"/>
  <c r="E102" i="21"/>
  <c r="D102" i="21"/>
  <c r="C102" i="21"/>
  <c r="B102" i="21"/>
  <c r="AZ101" i="21"/>
  <c r="AY101" i="21"/>
  <c r="AX101" i="21"/>
  <c r="AW101" i="21"/>
  <c r="AV101" i="21"/>
  <c r="AU101" i="21"/>
  <c r="AT101" i="21"/>
  <c r="AS101" i="21"/>
  <c r="AR101" i="21"/>
  <c r="AQ101" i="21"/>
  <c r="AP101" i="21"/>
  <c r="AO101" i="21"/>
  <c r="AN101" i="21"/>
  <c r="AM101" i="21"/>
  <c r="AL101" i="21"/>
  <c r="AK101" i="21"/>
  <c r="AJ101" i="21"/>
  <c r="AI101" i="21"/>
  <c r="AH101" i="21"/>
  <c r="AG101" i="21"/>
  <c r="AF101" i="21"/>
  <c r="AE101" i="21"/>
  <c r="AD101" i="21"/>
  <c r="AC101" i="21"/>
  <c r="AB101" i="21"/>
  <c r="AA101" i="21"/>
  <c r="Z101" i="21"/>
  <c r="Y101" i="21"/>
  <c r="X101" i="21"/>
  <c r="W101" i="21"/>
  <c r="V101" i="21"/>
  <c r="U101" i="21"/>
  <c r="T101" i="21"/>
  <c r="S101" i="21"/>
  <c r="R101" i="21"/>
  <c r="Q101" i="21"/>
  <c r="P101" i="21"/>
  <c r="O101" i="21"/>
  <c r="N101" i="21"/>
  <c r="M101" i="21"/>
  <c r="L101" i="21"/>
  <c r="K101" i="21"/>
  <c r="J101" i="21"/>
  <c r="I101" i="21"/>
  <c r="H101" i="21"/>
  <c r="G101" i="21"/>
  <c r="F101" i="21"/>
  <c r="E101" i="21"/>
  <c r="D101" i="21"/>
  <c r="C101" i="21"/>
  <c r="BE101" i="21" s="1"/>
  <c r="B101" i="21"/>
  <c r="AZ100" i="21"/>
  <c r="AY100" i="21"/>
  <c r="AX100" i="21"/>
  <c r="AW100" i="21"/>
  <c r="AV100" i="21"/>
  <c r="AU100" i="21"/>
  <c r="AT100" i="21"/>
  <c r="AS100" i="21"/>
  <c r="AR100" i="21"/>
  <c r="AQ100" i="21"/>
  <c r="AP100" i="21"/>
  <c r="AO100" i="21"/>
  <c r="AN100" i="21"/>
  <c r="AM100" i="21"/>
  <c r="AL100" i="21"/>
  <c r="AK100" i="21"/>
  <c r="AJ100" i="21"/>
  <c r="AI100" i="21"/>
  <c r="AH100" i="21"/>
  <c r="AG100" i="21"/>
  <c r="AF100" i="21"/>
  <c r="AE100" i="21"/>
  <c r="AD100" i="21"/>
  <c r="AC100" i="21"/>
  <c r="AB100" i="21"/>
  <c r="AA100" i="21"/>
  <c r="Z100" i="21"/>
  <c r="Y100" i="21"/>
  <c r="X100" i="21"/>
  <c r="W100" i="21"/>
  <c r="V100" i="21"/>
  <c r="U100" i="21"/>
  <c r="T100" i="21"/>
  <c r="S100" i="21"/>
  <c r="R100" i="21"/>
  <c r="Q100" i="21"/>
  <c r="P100" i="21"/>
  <c r="O100" i="21"/>
  <c r="N100" i="21"/>
  <c r="M100" i="21"/>
  <c r="L100" i="21"/>
  <c r="K100" i="21"/>
  <c r="J100" i="21"/>
  <c r="I100" i="21"/>
  <c r="H100" i="21"/>
  <c r="G100" i="21"/>
  <c r="F100" i="21"/>
  <c r="E100" i="21"/>
  <c r="D100" i="21"/>
  <c r="C100" i="21"/>
  <c r="B100" i="21"/>
  <c r="BE100" i="21" s="1"/>
  <c r="AZ99" i="21"/>
  <c r="AY99" i="21"/>
  <c r="AX99" i="21"/>
  <c r="AW99" i="21"/>
  <c r="AV99" i="21"/>
  <c r="AU99" i="21"/>
  <c r="AT99" i="21"/>
  <c r="AS99" i="21"/>
  <c r="AR99" i="21"/>
  <c r="AQ99" i="21"/>
  <c r="AP99" i="21"/>
  <c r="AO99" i="21"/>
  <c r="AN99" i="21"/>
  <c r="AM99" i="21"/>
  <c r="AL99" i="21"/>
  <c r="AK99" i="21"/>
  <c r="AJ99" i="21"/>
  <c r="AI99" i="21"/>
  <c r="AH99" i="21"/>
  <c r="AG99" i="21"/>
  <c r="AF99" i="21"/>
  <c r="AE99" i="21"/>
  <c r="AD99" i="21"/>
  <c r="AC99" i="21"/>
  <c r="AB99" i="21"/>
  <c r="AA99" i="21"/>
  <c r="Z99" i="21"/>
  <c r="Y99" i="21"/>
  <c r="X99" i="21"/>
  <c r="W99" i="21"/>
  <c r="V99" i="21"/>
  <c r="U99" i="21"/>
  <c r="T99" i="21"/>
  <c r="S99" i="21"/>
  <c r="R99" i="21"/>
  <c r="Q99" i="21"/>
  <c r="P99" i="21"/>
  <c r="O99" i="21"/>
  <c r="N99" i="21"/>
  <c r="M99" i="21"/>
  <c r="L99" i="21"/>
  <c r="K99" i="21"/>
  <c r="J99" i="21"/>
  <c r="I99" i="21"/>
  <c r="H99" i="21"/>
  <c r="G99" i="21"/>
  <c r="F99" i="21"/>
  <c r="E99" i="21"/>
  <c r="D99" i="21"/>
  <c r="C99" i="21"/>
  <c r="B99" i="21"/>
  <c r="BE98" i="21"/>
  <c r="AZ98" i="21"/>
  <c r="AY98" i="21"/>
  <c r="AX98" i="21"/>
  <c r="AW98" i="21"/>
  <c r="AV98" i="21"/>
  <c r="AU98" i="21"/>
  <c r="AT98" i="21"/>
  <c r="AS98" i="21"/>
  <c r="AR98" i="21"/>
  <c r="AQ98" i="21"/>
  <c r="AP98" i="21"/>
  <c r="AO98" i="21"/>
  <c r="AN98" i="21"/>
  <c r="AM98" i="21"/>
  <c r="AL98" i="21"/>
  <c r="AK98" i="21"/>
  <c r="AJ98" i="21"/>
  <c r="AI98" i="21"/>
  <c r="AH98" i="21"/>
  <c r="AG98" i="21"/>
  <c r="AF98" i="21"/>
  <c r="AE98" i="21"/>
  <c r="AD98" i="21"/>
  <c r="AC98" i="21"/>
  <c r="AB98" i="21"/>
  <c r="AA98" i="21"/>
  <c r="Z98" i="21"/>
  <c r="Y98" i="21"/>
  <c r="X98" i="21"/>
  <c r="W98" i="21"/>
  <c r="V98" i="21"/>
  <c r="U98" i="21"/>
  <c r="T98" i="21"/>
  <c r="S98" i="21"/>
  <c r="R98" i="21"/>
  <c r="Q98" i="21"/>
  <c r="P98" i="21"/>
  <c r="O98" i="21"/>
  <c r="N98" i="21"/>
  <c r="M98" i="21"/>
  <c r="L98" i="21"/>
  <c r="K98" i="21"/>
  <c r="J98" i="21"/>
  <c r="I98" i="21"/>
  <c r="H98" i="21"/>
  <c r="G98" i="21"/>
  <c r="F98" i="21"/>
  <c r="E98" i="21"/>
  <c r="D98" i="21"/>
  <c r="C98" i="21"/>
  <c r="B98" i="21"/>
  <c r="AZ97" i="21"/>
  <c r="AY97" i="21"/>
  <c r="AX97" i="21"/>
  <c r="AW97" i="21"/>
  <c r="AV97" i="21"/>
  <c r="AU97" i="21"/>
  <c r="AT97" i="21"/>
  <c r="AS97" i="21"/>
  <c r="AR97" i="21"/>
  <c r="AQ97" i="21"/>
  <c r="AP97" i="21"/>
  <c r="AO97" i="21"/>
  <c r="AN97" i="21"/>
  <c r="AM97" i="21"/>
  <c r="AL97" i="21"/>
  <c r="AK97" i="21"/>
  <c r="AJ97" i="21"/>
  <c r="AI97" i="21"/>
  <c r="AH97" i="21"/>
  <c r="AG97" i="21"/>
  <c r="AF97" i="21"/>
  <c r="AE97" i="21"/>
  <c r="AD97" i="21"/>
  <c r="AC97" i="21"/>
  <c r="AB97" i="21"/>
  <c r="AA97" i="21"/>
  <c r="Z97" i="21"/>
  <c r="Y97" i="21"/>
  <c r="X97" i="21"/>
  <c r="W97" i="21"/>
  <c r="V97" i="21"/>
  <c r="U97" i="21"/>
  <c r="T97" i="21"/>
  <c r="S97" i="21"/>
  <c r="R97" i="21"/>
  <c r="Q97" i="21"/>
  <c r="P97" i="21"/>
  <c r="O97" i="21"/>
  <c r="N97" i="21"/>
  <c r="M97" i="21"/>
  <c r="L97" i="21"/>
  <c r="K97" i="21"/>
  <c r="J97" i="21"/>
  <c r="I97" i="21"/>
  <c r="H97" i="21"/>
  <c r="G97" i="21"/>
  <c r="F97" i="21"/>
  <c r="E97" i="21"/>
  <c r="D97" i="21"/>
  <c r="C97" i="21"/>
  <c r="BA97" i="21" s="1"/>
  <c r="BB97" i="21" s="1"/>
  <c r="B97" i="21"/>
  <c r="AZ96" i="21"/>
  <c r="AY96" i="21"/>
  <c r="AX96" i="21"/>
  <c r="AW96" i="21"/>
  <c r="AV96" i="21"/>
  <c r="AU96" i="21"/>
  <c r="AT96" i="21"/>
  <c r="AS96" i="21"/>
  <c r="AR96" i="21"/>
  <c r="AQ96" i="21"/>
  <c r="AP96" i="21"/>
  <c r="AO96" i="21"/>
  <c r="AN96" i="21"/>
  <c r="AM96" i="21"/>
  <c r="AL96" i="21"/>
  <c r="AK96" i="21"/>
  <c r="AJ96" i="21"/>
  <c r="AI96" i="21"/>
  <c r="AH96" i="21"/>
  <c r="AG96" i="21"/>
  <c r="AF96" i="21"/>
  <c r="AE96" i="21"/>
  <c r="AD96" i="21"/>
  <c r="AC96" i="21"/>
  <c r="AB96" i="21"/>
  <c r="AA96" i="21"/>
  <c r="Z96" i="21"/>
  <c r="Y96" i="21"/>
  <c r="X96" i="21"/>
  <c r="W96" i="21"/>
  <c r="V96" i="21"/>
  <c r="U96" i="21"/>
  <c r="T96" i="21"/>
  <c r="S96" i="21"/>
  <c r="R96" i="21"/>
  <c r="Q96" i="21"/>
  <c r="P96" i="21"/>
  <c r="O96" i="21"/>
  <c r="N96" i="21"/>
  <c r="M96" i="21"/>
  <c r="L96" i="21"/>
  <c r="K96" i="21"/>
  <c r="J96" i="21"/>
  <c r="I96" i="21"/>
  <c r="H96" i="21"/>
  <c r="G96" i="21"/>
  <c r="F96" i="21"/>
  <c r="E96" i="21"/>
  <c r="D96" i="21"/>
  <c r="C96" i="21"/>
  <c r="B96" i="21"/>
  <c r="AZ95" i="21"/>
  <c r="AY95" i="21"/>
  <c r="AX95" i="21"/>
  <c r="AW95" i="21"/>
  <c r="AV95" i="21"/>
  <c r="AU95" i="21"/>
  <c r="AT95" i="21"/>
  <c r="AS95" i="21"/>
  <c r="AR95" i="21"/>
  <c r="AQ95" i="21"/>
  <c r="AP95" i="21"/>
  <c r="AO95" i="21"/>
  <c r="AN95" i="21"/>
  <c r="AM95" i="21"/>
  <c r="AL95" i="21"/>
  <c r="AK95" i="21"/>
  <c r="AJ95" i="21"/>
  <c r="AI95" i="21"/>
  <c r="AH95" i="21"/>
  <c r="AG95" i="21"/>
  <c r="AF95" i="21"/>
  <c r="AE95" i="21"/>
  <c r="AD95" i="21"/>
  <c r="AC95" i="21"/>
  <c r="AB95" i="21"/>
  <c r="AA95" i="21"/>
  <c r="Z95" i="21"/>
  <c r="Y95" i="21"/>
  <c r="X95" i="21"/>
  <c r="W95" i="21"/>
  <c r="V95" i="21"/>
  <c r="U95" i="21"/>
  <c r="T95" i="21"/>
  <c r="S95" i="21"/>
  <c r="R95" i="21"/>
  <c r="Q95" i="21"/>
  <c r="P95" i="21"/>
  <c r="O95" i="21"/>
  <c r="N95" i="21"/>
  <c r="M95" i="21"/>
  <c r="L95" i="21"/>
  <c r="K95" i="21"/>
  <c r="J95" i="21"/>
  <c r="I95" i="21"/>
  <c r="H95" i="21"/>
  <c r="G95" i="21"/>
  <c r="F95" i="21"/>
  <c r="E95" i="21"/>
  <c r="BA95" i="21" s="1"/>
  <c r="BB95" i="21" s="1"/>
  <c r="D95" i="21"/>
  <c r="C95" i="21"/>
  <c r="B95" i="21"/>
  <c r="BE95" i="21" s="1"/>
  <c r="AZ94" i="21"/>
  <c r="AY94" i="21"/>
  <c r="AX94" i="21"/>
  <c r="AW94" i="21"/>
  <c r="AV94" i="21"/>
  <c r="AU94" i="21"/>
  <c r="AT94" i="21"/>
  <c r="AS94" i="21"/>
  <c r="AR94" i="21"/>
  <c r="AQ94" i="21"/>
  <c r="AP94" i="21"/>
  <c r="AO94" i="21"/>
  <c r="AN94" i="21"/>
  <c r="AM94" i="21"/>
  <c r="AL94" i="21"/>
  <c r="AK94" i="21"/>
  <c r="AJ94" i="21"/>
  <c r="AI94" i="21"/>
  <c r="AH94" i="21"/>
  <c r="AG94" i="21"/>
  <c r="AF94" i="21"/>
  <c r="AE94" i="21"/>
  <c r="AD94" i="21"/>
  <c r="AC94" i="21"/>
  <c r="AB94" i="21"/>
  <c r="AA94" i="21"/>
  <c r="Z94" i="21"/>
  <c r="Y94" i="21"/>
  <c r="X94" i="21"/>
  <c r="W94" i="21"/>
  <c r="V94" i="21"/>
  <c r="U94" i="21"/>
  <c r="T94" i="21"/>
  <c r="S94" i="21"/>
  <c r="R94" i="21"/>
  <c r="Q94" i="21"/>
  <c r="P94" i="21"/>
  <c r="O94" i="21"/>
  <c r="N94" i="21"/>
  <c r="M94" i="21"/>
  <c r="L94" i="21"/>
  <c r="K94" i="21"/>
  <c r="J94" i="21"/>
  <c r="I94" i="21"/>
  <c r="H94" i="21"/>
  <c r="G94" i="21"/>
  <c r="F94" i="21"/>
  <c r="E94" i="21"/>
  <c r="D94" i="21"/>
  <c r="C94" i="21"/>
  <c r="B94" i="21"/>
  <c r="AZ93" i="21"/>
  <c r="AY93" i="21"/>
  <c r="AX93" i="21"/>
  <c r="AW93" i="21"/>
  <c r="AV93" i="21"/>
  <c r="AU93" i="21"/>
  <c r="AT93" i="21"/>
  <c r="AS93" i="21"/>
  <c r="AR93" i="21"/>
  <c r="AQ93" i="21"/>
  <c r="AP93" i="21"/>
  <c r="AO93" i="21"/>
  <c r="AN93" i="21"/>
  <c r="AM93" i="21"/>
  <c r="AL93" i="21"/>
  <c r="AK93" i="21"/>
  <c r="AJ93" i="21"/>
  <c r="AI93" i="21"/>
  <c r="AH93" i="21"/>
  <c r="AG93" i="21"/>
  <c r="AF93" i="21"/>
  <c r="AE93" i="21"/>
  <c r="AD93" i="21"/>
  <c r="AC93" i="21"/>
  <c r="AB93" i="21"/>
  <c r="AA93" i="21"/>
  <c r="Z93" i="21"/>
  <c r="Y93" i="21"/>
  <c r="X93" i="21"/>
  <c r="W93" i="21"/>
  <c r="V93" i="21"/>
  <c r="U93" i="21"/>
  <c r="T93" i="21"/>
  <c r="S93" i="21"/>
  <c r="R93" i="21"/>
  <c r="Q93" i="21"/>
  <c r="P93" i="21"/>
  <c r="O93" i="21"/>
  <c r="N93" i="21"/>
  <c r="M93" i="21"/>
  <c r="L93" i="21"/>
  <c r="K93" i="21"/>
  <c r="J93" i="21"/>
  <c r="I93" i="21"/>
  <c r="H93" i="21"/>
  <c r="G93" i="21"/>
  <c r="F93" i="21"/>
  <c r="E93" i="21"/>
  <c r="D93" i="21"/>
  <c r="C93" i="21"/>
  <c r="BA93" i="21" s="1"/>
  <c r="BB93" i="21" s="1"/>
  <c r="B93" i="21"/>
  <c r="AZ92" i="21"/>
  <c r="AY92" i="21"/>
  <c r="AX92" i="21"/>
  <c r="AW92" i="21"/>
  <c r="AV92" i="21"/>
  <c r="AU92" i="21"/>
  <c r="AT92" i="21"/>
  <c r="AS92" i="21"/>
  <c r="AR92" i="21"/>
  <c r="AQ92" i="21"/>
  <c r="AP92" i="21"/>
  <c r="AO92" i="21"/>
  <c r="AN92" i="21"/>
  <c r="AM92" i="21"/>
  <c r="AL92" i="21"/>
  <c r="AK92" i="21"/>
  <c r="AJ92" i="21"/>
  <c r="AI92" i="21"/>
  <c r="AH92" i="21"/>
  <c r="AG92" i="21"/>
  <c r="AF92" i="21"/>
  <c r="AE92" i="21"/>
  <c r="AD92" i="21"/>
  <c r="AC92" i="21"/>
  <c r="AB92" i="21"/>
  <c r="AA92" i="21"/>
  <c r="Z92" i="21"/>
  <c r="Y92" i="21"/>
  <c r="X92" i="21"/>
  <c r="W92" i="21"/>
  <c r="V92" i="21"/>
  <c r="U92" i="21"/>
  <c r="T92" i="21"/>
  <c r="S92" i="21"/>
  <c r="R92" i="21"/>
  <c r="Q92" i="21"/>
  <c r="P92" i="21"/>
  <c r="O92" i="21"/>
  <c r="N92" i="21"/>
  <c r="M92" i="21"/>
  <c r="L92" i="21"/>
  <c r="K92" i="21"/>
  <c r="J92" i="21"/>
  <c r="I92" i="21"/>
  <c r="H92" i="21"/>
  <c r="G92" i="21"/>
  <c r="F92" i="21"/>
  <c r="E92" i="21"/>
  <c r="D92" i="21"/>
  <c r="C92" i="21"/>
  <c r="B92" i="21"/>
  <c r="BE92" i="21" s="1"/>
  <c r="AZ91" i="21"/>
  <c r="AY91" i="21"/>
  <c r="AX91" i="21"/>
  <c r="AW91" i="21"/>
  <c r="AV91" i="21"/>
  <c r="AU91" i="21"/>
  <c r="AT91" i="21"/>
  <c r="AS91" i="21"/>
  <c r="AR91" i="21"/>
  <c r="AQ91" i="21"/>
  <c r="AP91" i="21"/>
  <c r="AO91" i="21"/>
  <c r="AN91" i="21"/>
  <c r="AM91" i="21"/>
  <c r="AL91" i="21"/>
  <c r="AK91" i="21"/>
  <c r="AJ91" i="21"/>
  <c r="AI91" i="21"/>
  <c r="AH91" i="21"/>
  <c r="AG91" i="21"/>
  <c r="AF91" i="21"/>
  <c r="AE91" i="21"/>
  <c r="AD91" i="21"/>
  <c r="AC91" i="21"/>
  <c r="AB91" i="21"/>
  <c r="AA91" i="21"/>
  <c r="Z91" i="21"/>
  <c r="Y91" i="21"/>
  <c r="X91" i="21"/>
  <c r="W91" i="21"/>
  <c r="V91" i="21"/>
  <c r="U91" i="21"/>
  <c r="T91" i="21"/>
  <c r="S91" i="21"/>
  <c r="R91" i="21"/>
  <c r="Q91" i="21"/>
  <c r="P91" i="21"/>
  <c r="O91" i="21"/>
  <c r="N91" i="21"/>
  <c r="M91" i="21"/>
  <c r="L91" i="21"/>
  <c r="K91" i="21"/>
  <c r="J91" i="21"/>
  <c r="I91" i="21"/>
  <c r="H91" i="21"/>
  <c r="G91" i="21"/>
  <c r="F91" i="21"/>
  <c r="E91" i="21"/>
  <c r="D91" i="21"/>
  <c r="C91" i="21"/>
  <c r="B91" i="21"/>
  <c r="BE90" i="21"/>
  <c r="AZ90" i="21"/>
  <c r="AY90" i="21"/>
  <c r="AX90" i="21"/>
  <c r="AW90" i="21"/>
  <c r="AV90" i="21"/>
  <c r="AU90" i="21"/>
  <c r="AT90" i="21"/>
  <c r="AS90" i="21"/>
  <c r="AR90" i="21"/>
  <c r="AQ90" i="21"/>
  <c r="AP90" i="21"/>
  <c r="AO90" i="21"/>
  <c r="AN90" i="21"/>
  <c r="AM90" i="21"/>
  <c r="AL90" i="21"/>
  <c r="AK90" i="21"/>
  <c r="AJ90" i="21"/>
  <c r="AI90" i="21"/>
  <c r="AH90" i="21"/>
  <c r="AG90" i="21"/>
  <c r="AF90" i="21"/>
  <c r="AE90" i="21"/>
  <c r="AD90" i="21"/>
  <c r="AC90" i="21"/>
  <c r="AB90" i="21"/>
  <c r="AA90" i="21"/>
  <c r="Z90" i="21"/>
  <c r="Y90" i="21"/>
  <c r="X90" i="21"/>
  <c r="W90" i="21"/>
  <c r="V90" i="21"/>
  <c r="U90" i="21"/>
  <c r="T90" i="21"/>
  <c r="S90" i="21"/>
  <c r="R90" i="21"/>
  <c r="Q90" i="21"/>
  <c r="P90" i="21"/>
  <c r="O90" i="21"/>
  <c r="N90" i="21"/>
  <c r="M90" i="21"/>
  <c r="L90" i="21"/>
  <c r="K90" i="21"/>
  <c r="J90" i="21"/>
  <c r="I90" i="21"/>
  <c r="H90" i="21"/>
  <c r="G90" i="21"/>
  <c r="F90" i="21"/>
  <c r="E90" i="21"/>
  <c r="D90" i="21"/>
  <c r="C90" i="21"/>
  <c r="B90" i="21"/>
  <c r="AZ89" i="21"/>
  <c r="AY89" i="21"/>
  <c r="AX89" i="21"/>
  <c r="AW89" i="21"/>
  <c r="AV89" i="21"/>
  <c r="AU89" i="21"/>
  <c r="AT89" i="21"/>
  <c r="AS89" i="21"/>
  <c r="AR89" i="21"/>
  <c r="AQ89" i="21"/>
  <c r="AP89" i="21"/>
  <c r="AO89" i="21"/>
  <c r="AN89" i="21"/>
  <c r="AM89" i="21"/>
  <c r="AL89" i="21"/>
  <c r="AK89" i="21"/>
  <c r="AJ89" i="21"/>
  <c r="AI89" i="21"/>
  <c r="AH89" i="21"/>
  <c r="AG89" i="21"/>
  <c r="AF89" i="21"/>
  <c r="AE89" i="21"/>
  <c r="AD89" i="21"/>
  <c r="AC89" i="21"/>
  <c r="AB89" i="21"/>
  <c r="AA89" i="21"/>
  <c r="Z89" i="21"/>
  <c r="Y89" i="21"/>
  <c r="X89" i="21"/>
  <c r="W89" i="21"/>
  <c r="V89" i="21"/>
  <c r="U89" i="21"/>
  <c r="T89" i="21"/>
  <c r="S89" i="21"/>
  <c r="R89" i="21"/>
  <c r="Q89" i="21"/>
  <c r="P89" i="21"/>
  <c r="O89" i="21"/>
  <c r="N89" i="21"/>
  <c r="M89" i="21"/>
  <c r="L89" i="21"/>
  <c r="K89" i="21"/>
  <c r="J89" i="21"/>
  <c r="I89" i="21"/>
  <c r="H89" i="21"/>
  <c r="G89" i="21"/>
  <c r="F89" i="21"/>
  <c r="E89" i="21"/>
  <c r="D89" i="21"/>
  <c r="C89" i="21"/>
  <c r="BA89" i="21" s="1"/>
  <c r="BB89" i="21" s="1"/>
  <c r="B89" i="21"/>
  <c r="AZ88" i="21"/>
  <c r="AY88" i="21"/>
  <c r="AX88" i="21"/>
  <c r="AW88" i="21"/>
  <c r="AV88" i="21"/>
  <c r="AU88" i="21"/>
  <c r="AT88" i="21"/>
  <c r="AS88" i="21"/>
  <c r="AR88" i="21"/>
  <c r="AQ88" i="21"/>
  <c r="AP88" i="21"/>
  <c r="AO88" i="21"/>
  <c r="AN88" i="21"/>
  <c r="AM88" i="21"/>
  <c r="AL88" i="21"/>
  <c r="AK88" i="21"/>
  <c r="AJ88" i="21"/>
  <c r="AI88" i="21"/>
  <c r="AH88" i="21"/>
  <c r="AG88" i="21"/>
  <c r="AF88" i="21"/>
  <c r="AE88" i="21"/>
  <c r="AD88" i="21"/>
  <c r="AC88" i="21"/>
  <c r="AB88" i="21"/>
  <c r="AA88" i="21"/>
  <c r="Z88" i="21"/>
  <c r="Y88" i="21"/>
  <c r="X88" i="21"/>
  <c r="W88" i="21"/>
  <c r="V88" i="21"/>
  <c r="U88" i="21"/>
  <c r="T88" i="21"/>
  <c r="S88" i="21"/>
  <c r="R88" i="21"/>
  <c r="Q88" i="21"/>
  <c r="P88" i="21"/>
  <c r="O88" i="21"/>
  <c r="N88" i="21"/>
  <c r="M88" i="21"/>
  <c r="L88" i="21"/>
  <c r="K88" i="21"/>
  <c r="J88" i="21"/>
  <c r="I88" i="21"/>
  <c r="H88" i="21"/>
  <c r="G88" i="21"/>
  <c r="F88" i="21"/>
  <c r="E88" i="21"/>
  <c r="BA88" i="21" s="1"/>
  <c r="BB88" i="21" s="1"/>
  <c r="D88" i="21"/>
  <c r="C88" i="21"/>
  <c r="B88" i="21"/>
  <c r="AZ87" i="21"/>
  <c r="AY87" i="21"/>
  <c r="AX87" i="21"/>
  <c r="AW87" i="21"/>
  <c r="AV87" i="21"/>
  <c r="AU87" i="21"/>
  <c r="AT87" i="21"/>
  <c r="AS87" i="21"/>
  <c r="AR87" i="21"/>
  <c r="AQ87" i="21"/>
  <c r="AP87" i="21"/>
  <c r="AO87" i="21"/>
  <c r="AN87" i="21"/>
  <c r="AM87" i="21"/>
  <c r="AL87" i="21"/>
  <c r="AK87" i="21"/>
  <c r="AJ87" i="21"/>
  <c r="AI87" i="21"/>
  <c r="AH87" i="21"/>
  <c r="AG87" i="21"/>
  <c r="AF87" i="21"/>
  <c r="AE87" i="21"/>
  <c r="AD87" i="21"/>
  <c r="AC87" i="21"/>
  <c r="AB87" i="21"/>
  <c r="AA87" i="21"/>
  <c r="Z87" i="21"/>
  <c r="Y87" i="21"/>
  <c r="X87" i="21"/>
  <c r="W87" i="21"/>
  <c r="V87" i="21"/>
  <c r="U87" i="21"/>
  <c r="T87" i="21"/>
  <c r="S87" i="21"/>
  <c r="R87" i="21"/>
  <c r="Q87" i="21"/>
  <c r="P87" i="21"/>
  <c r="O87" i="21"/>
  <c r="N87" i="21"/>
  <c r="M87" i="21"/>
  <c r="L87" i="21"/>
  <c r="K87" i="21"/>
  <c r="J87" i="21"/>
  <c r="I87" i="21"/>
  <c r="H87" i="21"/>
  <c r="G87" i="21"/>
  <c r="BD87" i="21" s="1"/>
  <c r="F87" i="21"/>
  <c r="E87" i="21"/>
  <c r="D87" i="21"/>
  <c r="C87" i="21"/>
  <c r="B87" i="21"/>
  <c r="BC87" i="21" s="1"/>
  <c r="BC86" i="21"/>
  <c r="AZ86" i="21"/>
  <c r="AY86" i="21"/>
  <c r="AX86" i="21"/>
  <c r="AW86" i="21"/>
  <c r="AV86" i="21"/>
  <c r="AU86" i="21"/>
  <c r="AT86" i="21"/>
  <c r="AS86" i="21"/>
  <c r="AR86" i="21"/>
  <c r="AQ86" i="21"/>
  <c r="AP86" i="21"/>
  <c r="AO86" i="21"/>
  <c r="AN86" i="21"/>
  <c r="AM86" i="21"/>
  <c r="AL86" i="21"/>
  <c r="AK86" i="21"/>
  <c r="AJ86" i="21"/>
  <c r="AI86" i="21"/>
  <c r="AH86" i="21"/>
  <c r="AG86" i="21"/>
  <c r="AF86" i="21"/>
  <c r="AE86" i="21"/>
  <c r="AD86" i="21"/>
  <c r="AC86" i="21"/>
  <c r="AB86" i="21"/>
  <c r="AA86" i="21"/>
  <c r="Z86" i="21"/>
  <c r="Y86" i="21"/>
  <c r="X86" i="21"/>
  <c r="W86" i="21"/>
  <c r="V86" i="21"/>
  <c r="U86" i="21"/>
  <c r="T86" i="21"/>
  <c r="S86" i="21"/>
  <c r="R86" i="21"/>
  <c r="Q86" i="21"/>
  <c r="P86" i="21"/>
  <c r="O86" i="21"/>
  <c r="N86" i="21"/>
  <c r="M86" i="21"/>
  <c r="L86" i="21"/>
  <c r="K86" i="21"/>
  <c r="J86" i="21"/>
  <c r="I86" i="21"/>
  <c r="H86" i="21"/>
  <c r="G86" i="21"/>
  <c r="F86" i="21"/>
  <c r="E86" i="21"/>
  <c r="D86" i="21"/>
  <c r="C86" i="21"/>
  <c r="BA86" i="21" s="1"/>
  <c r="BB86" i="21" s="1"/>
  <c r="B86" i="21"/>
  <c r="AZ85" i="21"/>
  <c r="AY85" i="21"/>
  <c r="AX85" i="21"/>
  <c r="AW85" i="21"/>
  <c r="AV85" i="21"/>
  <c r="AU85" i="21"/>
  <c r="AT85" i="21"/>
  <c r="AS85" i="21"/>
  <c r="AR85" i="21"/>
  <c r="AQ85" i="21"/>
  <c r="AP85" i="21"/>
  <c r="AO85" i="21"/>
  <c r="AN85" i="21"/>
  <c r="AM85" i="21"/>
  <c r="AL85" i="21"/>
  <c r="AK85" i="21"/>
  <c r="AJ85" i="21"/>
  <c r="AI85" i="21"/>
  <c r="AH85" i="21"/>
  <c r="AG85" i="21"/>
  <c r="AF85" i="21"/>
  <c r="AE85" i="21"/>
  <c r="AD85" i="21"/>
  <c r="AC85" i="21"/>
  <c r="AB85" i="21"/>
  <c r="AA85" i="21"/>
  <c r="Z85" i="21"/>
  <c r="Y85" i="21"/>
  <c r="X85" i="21"/>
  <c r="W85" i="21"/>
  <c r="V85" i="21"/>
  <c r="U85" i="21"/>
  <c r="T85" i="21"/>
  <c r="S85" i="21"/>
  <c r="R85" i="21"/>
  <c r="Q85" i="21"/>
  <c r="P85" i="21"/>
  <c r="O85" i="21"/>
  <c r="N85" i="21"/>
  <c r="M85" i="21"/>
  <c r="L85" i="21"/>
  <c r="K85" i="21"/>
  <c r="J85" i="21"/>
  <c r="I85" i="21"/>
  <c r="H85" i="21"/>
  <c r="G85" i="21"/>
  <c r="BC85" i="21" s="1"/>
  <c r="F85" i="21"/>
  <c r="E85" i="21"/>
  <c r="D85" i="21"/>
  <c r="C85" i="21"/>
  <c r="B85" i="21"/>
  <c r="BC84" i="21"/>
  <c r="AZ84" i="21"/>
  <c r="AY84" i="21"/>
  <c r="AX84" i="21"/>
  <c r="AW84" i="21"/>
  <c r="AV84" i="21"/>
  <c r="AU84" i="21"/>
  <c r="AT84" i="21"/>
  <c r="AS84" i="21"/>
  <c r="AR84" i="21"/>
  <c r="AQ84" i="21"/>
  <c r="AP84" i="21"/>
  <c r="AO84" i="21"/>
  <c r="AN84" i="21"/>
  <c r="AM84" i="21"/>
  <c r="AL84" i="21"/>
  <c r="AK84" i="21"/>
  <c r="AJ84" i="21"/>
  <c r="AI84" i="21"/>
  <c r="AH84" i="21"/>
  <c r="AG84" i="21"/>
  <c r="AF84" i="21"/>
  <c r="AE84" i="21"/>
  <c r="AD84" i="21"/>
  <c r="AC84" i="21"/>
  <c r="AB84" i="21"/>
  <c r="AA84" i="21"/>
  <c r="Z84" i="21"/>
  <c r="Y84" i="21"/>
  <c r="X84" i="21"/>
  <c r="W84" i="21"/>
  <c r="V84" i="21"/>
  <c r="U84" i="21"/>
  <c r="T84" i="21"/>
  <c r="S84" i="21"/>
  <c r="R84" i="21"/>
  <c r="Q84" i="21"/>
  <c r="P84" i="21"/>
  <c r="O84" i="21"/>
  <c r="N84" i="21"/>
  <c r="M84" i="21"/>
  <c r="L84" i="21"/>
  <c r="K84" i="21"/>
  <c r="J84" i="21"/>
  <c r="I84" i="21"/>
  <c r="H84" i="21"/>
  <c r="G84" i="21"/>
  <c r="F84" i="21"/>
  <c r="E84" i="21"/>
  <c r="D84" i="21"/>
  <c r="C84" i="21"/>
  <c r="BA84" i="21" s="1"/>
  <c r="BB84" i="21" s="1"/>
  <c r="B84" i="21"/>
  <c r="AZ83" i="21"/>
  <c r="AY83" i="21"/>
  <c r="AX83" i="21"/>
  <c r="AW83" i="21"/>
  <c r="AV83" i="21"/>
  <c r="AU83" i="21"/>
  <c r="AT83" i="21"/>
  <c r="AS83" i="21"/>
  <c r="AR83" i="21"/>
  <c r="AQ83" i="21"/>
  <c r="AP83" i="21"/>
  <c r="AO83" i="21"/>
  <c r="AN83" i="21"/>
  <c r="AM83" i="21"/>
  <c r="AL83" i="21"/>
  <c r="AK83" i="21"/>
  <c r="AJ83" i="21"/>
  <c r="AI83" i="21"/>
  <c r="AH83" i="21"/>
  <c r="AG83" i="21"/>
  <c r="AF83" i="21"/>
  <c r="AE83" i="21"/>
  <c r="AD83" i="21"/>
  <c r="AC83" i="21"/>
  <c r="AB83" i="21"/>
  <c r="AA83" i="21"/>
  <c r="Z83" i="21"/>
  <c r="Y83" i="21"/>
  <c r="X83" i="21"/>
  <c r="W83" i="21"/>
  <c r="V83" i="21"/>
  <c r="U83" i="21"/>
  <c r="T83" i="21"/>
  <c r="S83" i="21"/>
  <c r="R83" i="21"/>
  <c r="Q83" i="21"/>
  <c r="P83" i="21"/>
  <c r="O83" i="21"/>
  <c r="N83" i="21"/>
  <c r="M83" i="21"/>
  <c r="L83" i="21"/>
  <c r="K83" i="21"/>
  <c r="J83" i="21"/>
  <c r="I83" i="21"/>
  <c r="H83" i="21"/>
  <c r="G83" i="21"/>
  <c r="BC83" i="21" s="1"/>
  <c r="F83" i="21"/>
  <c r="E83" i="21"/>
  <c r="D83" i="21"/>
  <c r="C83" i="21"/>
  <c r="B83" i="21"/>
  <c r="BC82" i="21"/>
  <c r="AZ82" i="21"/>
  <c r="AY82" i="21"/>
  <c r="AX82" i="21"/>
  <c r="AW82" i="21"/>
  <c r="AV82" i="21"/>
  <c r="AU82" i="21"/>
  <c r="AT82" i="21"/>
  <c r="AS82" i="21"/>
  <c r="AR82" i="21"/>
  <c r="AQ82" i="21"/>
  <c r="AP82" i="21"/>
  <c r="AO82" i="21"/>
  <c r="AN82" i="21"/>
  <c r="AM82" i="21"/>
  <c r="AL82" i="21"/>
  <c r="AK82" i="21"/>
  <c r="AJ82" i="21"/>
  <c r="AI82" i="21"/>
  <c r="AH82" i="21"/>
  <c r="AG82" i="21"/>
  <c r="AF82" i="21"/>
  <c r="AE82" i="21"/>
  <c r="AD82" i="21"/>
  <c r="AC82" i="21"/>
  <c r="AB82" i="21"/>
  <c r="AA82" i="21"/>
  <c r="Z82" i="21"/>
  <c r="Y82" i="21"/>
  <c r="X82" i="21"/>
  <c r="W82" i="21"/>
  <c r="V82" i="21"/>
  <c r="U82" i="21"/>
  <c r="T82" i="21"/>
  <c r="S82" i="21"/>
  <c r="R82" i="21"/>
  <c r="Q82" i="21"/>
  <c r="P82" i="21"/>
  <c r="O82" i="21"/>
  <c r="N82" i="21"/>
  <c r="M82" i="21"/>
  <c r="L82" i="21"/>
  <c r="K82" i="21"/>
  <c r="J82" i="21"/>
  <c r="I82" i="21"/>
  <c r="H82" i="21"/>
  <c r="G82" i="21"/>
  <c r="F82" i="21"/>
  <c r="E82" i="21"/>
  <c r="D82" i="21"/>
  <c r="C82" i="21"/>
  <c r="BA82" i="21" s="1"/>
  <c r="BB82" i="21" s="1"/>
  <c r="B82" i="21"/>
  <c r="AZ81" i="21"/>
  <c r="AY81" i="21"/>
  <c r="AX81" i="21"/>
  <c r="AW81" i="21"/>
  <c r="AV81" i="21"/>
  <c r="AU81" i="21"/>
  <c r="AT81" i="21"/>
  <c r="AS81" i="21"/>
  <c r="AR81" i="21"/>
  <c r="AQ81" i="21"/>
  <c r="AP81" i="21"/>
  <c r="AO81" i="21"/>
  <c r="AN81" i="21"/>
  <c r="AM81" i="21"/>
  <c r="AL81" i="21"/>
  <c r="AK81" i="21"/>
  <c r="AJ81" i="21"/>
  <c r="AI81" i="21"/>
  <c r="AH81" i="21"/>
  <c r="AG81" i="21"/>
  <c r="AF81" i="21"/>
  <c r="AE81" i="21"/>
  <c r="AD81" i="21"/>
  <c r="AC81" i="21"/>
  <c r="AB81" i="21"/>
  <c r="AA81" i="21"/>
  <c r="Z81" i="21"/>
  <c r="Y81" i="21"/>
  <c r="X81" i="21"/>
  <c r="W81" i="21"/>
  <c r="V81" i="21"/>
  <c r="U81" i="21"/>
  <c r="T81" i="21"/>
  <c r="S81" i="21"/>
  <c r="R81" i="21"/>
  <c r="Q81" i="21"/>
  <c r="P81" i="21"/>
  <c r="O81" i="21"/>
  <c r="N81" i="21"/>
  <c r="M81" i="21"/>
  <c r="L81" i="21"/>
  <c r="K81" i="21"/>
  <c r="J81" i="21"/>
  <c r="I81" i="21"/>
  <c r="H81" i="21"/>
  <c r="G81" i="21"/>
  <c r="BC81" i="21" s="1"/>
  <c r="F81" i="21"/>
  <c r="E81" i="21"/>
  <c r="D81" i="21"/>
  <c r="C81" i="21"/>
  <c r="B81" i="21"/>
  <c r="BC80" i="21"/>
  <c r="AZ80" i="21"/>
  <c r="AY80" i="21"/>
  <c r="AX80" i="21"/>
  <c r="AW80" i="21"/>
  <c r="AV80" i="21"/>
  <c r="AU80" i="21"/>
  <c r="AT80" i="21"/>
  <c r="AS80" i="21"/>
  <c r="AR80" i="21"/>
  <c r="AQ80" i="21"/>
  <c r="AP80" i="21"/>
  <c r="AO80" i="21"/>
  <c r="AN80" i="21"/>
  <c r="AM80" i="21"/>
  <c r="AL80" i="21"/>
  <c r="AK80" i="21"/>
  <c r="AJ80" i="21"/>
  <c r="AI80" i="21"/>
  <c r="AH80" i="21"/>
  <c r="AG80" i="21"/>
  <c r="AF80" i="21"/>
  <c r="AE80" i="21"/>
  <c r="AD80" i="21"/>
  <c r="AC80" i="21"/>
  <c r="AB80" i="21"/>
  <c r="AA80" i="21"/>
  <c r="Z80" i="21"/>
  <c r="Y80" i="21"/>
  <c r="X80" i="21"/>
  <c r="W80" i="21"/>
  <c r="V80" i="21"/>
  <c r="U80" i="21"/>
  <c r="T80" i="21"/>
  <c r="S80" i="21"/>
  <c r="R80" i="21"/>
  <c r="Q80" i="21"/>
  <c r="P80" i="21"/>
  <c r="O80" i="21"/>
  <c r="N80" i="21"/>
  <c r="M80" i="21"/>
  <c r="L80" i="21"/>
  <c r="K80" i="21"/>
  <c r="J80" i="21"/>
  <c r="I80" i="21"/>
  <c r="H80" i="21"/>
  <c r="G80" i="21"/>
  <c r="F80" i="21"/>
  <c r="E80" i="21"/>
  <c r="D80" i="21"/>
  <c r="C80" i="21"/>
  <c r="BA80" i="21" s="1"/>
  <c r="BB80" i="21" s="1"/>
  <c r="B80" i="21"/>
  <c r="AZ79" i="21"/>
  <c r="AY79" i="21"/>
  <c r="AX79" i="21"/>
  <c r="AW79" i="21"/>
  <c r="AV79" i="21"/>
  <c r="AU79" i="21"/>
  <c r="AT79" i="21"/>
  <c r="AS79" i="21"/>
  <c r="AR79" i="21"/>
  <c r="AQ79" i="21"/>
  <c r="AP79" i="21"/>
  <c r="AO79" i="21"/>
  <c r="AN79" i="21"/>
  <c r="AM79" i="21"/>
  <c r="AL79" i="21"/>
  <c r="AK79" i="21"/>
  <c r="AJ79" i="21"/>
  <c r="AI79" i="21"/>
  <c r="AH79" i="21"/>
  <c r="AG79" i="21"/>
  <c r="AF79" i="21"/>
  <c r="AE79" i="21"/>
  <c r="AD79" i="21"/>
  <c r="AC79" i="21"/>
  <c r="AB79" i="21"/>
  <c r="AA79" i="21"/>
  <c r="Z79" i="21"/>
  <c r="Y79" i="21"/>
  <c r="X79" i="21"/>
  <c r="W79" i="21"/>
  <c r="V79" i="21"/>
  <c r="U79" i="21"/>
  <c r="T79" i="21"/>
  <c r="S79" i="21"/>
  <c r="R79" i="21"/>
  <c r="Q79" i="21"/>
  <c r="P79" i="21"/>
  <c r="O79" i="21"/>
  <c r="N79" i="21"/>
  <c r="M79" i="21"/>
  <c r="L79" i="21"/>
  <c r="K79" i="21"/>
  <c r="J79" i="21"/>
  <c r="I79" i="21"/>
  <c r="H79" i="21"/>
  <c r="G79" i="21"/>
  <c r="BC79" i="21" s="1"/>
  <c r="F79" i="21"/>
  <c r="E79" i="21"/>
  <c r="D79" i="21"/>
  <c r="C79" i="21"/>
  <c r="B79" i="21"/>
  <c r="BC78" i="21"/>
  <c r="AZ78" i="21"/>
  <c r="AY78" i="21"/>
  <c r="AX78" i="21"/>
  <c r="AW78" i="21"/>
  <c r="AV78" i="21"/>
  <c r="AU78" i="21"/>
  <c r="AT78" i="21"/>
  <c r="AS78" i="21"/>
  <c r="AR78" i="21"/>
  <c r="AQ78" i="21"/>
  <c r="AP78" i="21"/>
  <c r="AO78" i="21"/>
  <c r="AN78" i="21"/>
  <c r="AM78" i="21"/>
  <c r="AL78" i="21"/>
  <c r="AK78" i="21"/>
  <c r="AJ78" i="21"/>
  <c r="AI78" i="21"/>
  <c r="AH78" i="21"/>
  <c r="AG78" i="21"/>
  <c r="AF78" i="21"/>
  <c r="AE78" i="21"/>
  <c r="AD78" i="21"/>
  <c r="AC78" i="21"/>
  <c r="AB78" i="21"/>
  <c r="AA78" i="21"/>
  <c r="Z78" i="21"/>
  <c r="Y78" i="21"/>
  <c r="X78" i="21"/>
  <c r="W78" i="21"/>
  <c r="V78" i="21"/>
  <c r="U78" i="21"/>
  <c r="T78" i="21"/>
  <c r="S78" i="21"/>
  <c r="R78" i="21"/>
  <c r="Q78" i="21"/>
  <c r="P78" i="21"/>
  <c r="O78" i="21"/>
  <c r="N78" i="21"/>
  <c r="M78" i="21"/>
  <c r="L78" i="21"/>
  <c r="K78" i="21"/>
  <c r="J78" i="21"/>
  <c r="I78" i="21"/>
  <c r="H78" i="21"/>
  <c r="G78" i="21"/>
  <c r="F78" i="21"/>
  <c r="E78" i="21"/>
  <c r="D78" i="21"/>
  <c r="C78" i="21"/>
  <c r="BA78" i="21" s="1"/>
  <c r="BB78" i="21" s="1"/>
  <c r="B78" i="21"/>
  <c r="AZ77" i="21"/>
  <c r="AY77" i="21"/>
  <c r="AX77" i="21"/>
  <c r="AW77" i="21"/>
  <c r="AV77" i="21"/>
  <c r="AU77" i="21"/>
  <c r="AT77" i="21"/>
  <c r="AS77" i="21"/>
  <c r="AR77" i="21"/>
  <c r="AQ77" i="21"/>
  <c r="AP77" i="21"/>
  <c r="AO77" i="21"/>
  <c r="AN77" i="21"/>
  <c r="AM77" i="21"/>
  <c r="AL77" i="21"/>
  <c r="AK77" i="21"/>
  <c r="AJ77" i="21"/>
  <c r="AI77" i="21"/>
  <c r="AH77" i="21"/>
  <c r="AG77" i="21"/>
  <c r="AF77" i="21"/>
  <c r="AE77" i="21"/>
  <c r="AD77" i="21"/>
  <c r="AC77" i="21"/>
  <c r="AB77" i="21"/>
  <c r="AA77" i="21"/>
  <c r="Z77" i="21"/>
  <c r="Y77" i="21"/>
  <c r="X77" i="21"/>
  <c r="W77" i="21"/>
  <c r="V77" i="21"/>
  <c r="U77" i="21"/>
  <c r="T77" i="21"/>
  <c r="S77" i="21"/>
  <c r="R77" i="21"/>
  <c r="Q77" i="21"/>
  <c r="P77" i="21"/>
  <c r="O77" i="21"/>
  <c r="N77" i="21"/>
  <c r="M77" i="21"/>
  <c r="L77" i="21"/>
  <c r="K77" i="21"/>
  <c r="J77" i="21"/>
  <c r="I77" i="21"/>
  <c r="H77" i="21"/>
  <c r="G77" i="21"/>
  <c r="BC77" i="21" s="1"/>
  <c r="F77" i="21"/>
  <c r="E77" i="21"/>
  <c r="D77" i="21"/>
  <c r="C77" i="21"/>
  <c r="B77" i="21"/>
  <c r="BC76" i="21"/>
  <c r="AZ76" i="21"/>
  <c r="AY76" i="21"/>
  <c r="AX76" i="21"/>
  <c r="AW76" i="21"/>
  <c r="AV76" i="21"/>
  <c r="AU76" i="21"/>
  <c r="AT76" i="21"/>
  <c r="AS76" i="21"/>
  <c r="AR76" i="21"/>
  <c r="AQ76" i="21"/>
  <c r="AP76" i="21"/>
  <c r="AO76" i="21"/>
  <c r="AN76" i="21"/>
  <c r="AM76" i="21"/>
  <c r="AL76" i="21"/>
  <c r="AK76" i="21"/>
  <c r="AJ76" i="21"/>
  <c r="AI76" i="21"/>
  <c r="AH76" i="21"/>
  <c r="AG76" i="21"/>
  <c r="AF76" i="21"/>
  <c r="AE76" i="21"/>
  <c r="AD76" i="21"/>
  <c r="AC76" i="21"/>
  <c r="AB76" i="21"/>
  <c r="AA76" i="21"/>
  <c r="Z76" i="21"/>
  <c r="Y76" i="21"/>
  <c r="X76" i="21"/>
  <c r="W76" i="21"/>
  <c r="V76" i="21"/>
  <c r="U76" i="21"/>
  <c r="T76" i="21"/>
  <c r="S76" i="21"/>
  <c r="R76" i="21"/>
  <c r="Q76" i="21"/>
  <c r="P76" i="21"/>
  <c r="O76" i="21"/>
  <c r="N76" i="21"/>
  <c r="M76" i="21"/>
  <c r="L76" i="21"/>
  <c r="K76" i="21"/>
  <c r="J76" i="21"/>
  <c r="I76" i="21"/>
  <c r="H76" i="21"/>
  <c r="G76" i="21"/>
  <c r="F76" i="21"/>
  <c r="E76" i="21"/>
  <c r="D76" i="21"/>
  <c r="C76" i="21"/>
  <c r="BA76" i="21" s="1"/>
  <c r="BB76" i="21" s="1"/>
  <c r="B76" i="21"/>
  <c r="AZ75" i="21"/>
  <c r="AY75" i="21"/>
  <c r="AX75" i="21"/>
  <c r="AW75" i="21"/>
  <c r="AV75" i="21"/>
  <c r="AU75" i="21"/>
  <c r="AT75" i="21"/>
  <c r="AS75" i="21"/>
  <c r="AR75" i="21"/>
  <c r="AQ75" i="21"/>
  <c r="AP75" i="21"/>
  <c r="AO75" i="21"/>
  <c r="AN75" i="21"/>
  <c r="AM75" i="21"/>
  <c r="AL75" i="21"/>
  <c r="AK75" i="21"/>
  <c r="AJ75" i="21"/>
  <c r="AI75" i="21"/>
  <c r="AH75" i="21"/>
  <c r="AG75" i="21"/>
  <c r="AF75" i="21"/>
  <c r="AE75" i="21"/>
  <c r="AD75" i="21"/>
  <c r="AC75" i="21"/>
  <c r="AB75" i="21"/>
  <c r="AA75" i="21"/>
  <c r="Z75" i="21"/>
  <c r="Y75" i="21"/>
  <c r="X75" i="21"/>
  <c r="W75" i="21"/>
  <c r="V75" i="21"/>
  <c r="U75" i="21"/>
  <c r="T75" i="21"/>
  <c r="S75" i="21"/>
  <c r="R75" i="21"/>
  <c r="Q75" i="21"/>
  <c r="P75" i="21"/>
  <c r="O75" i="21"/>
  <c r="N75" i="21"/>
  <c r="M75" i="21"/>
  <c r="L75" i="21"/>
  <c r="K75" i="21"/>
  <c r="J75" i="21"/>
  <c r="I75" i="21"/>
  <c r="H75" i="21"/>
  <c r="G75" i="21"/>
  <c r="BC75" i="21" s="1"/>
  <c r="F75" i="21"/>
  <c r="E75" i="21"/>
  <c r="D75" i="21"/>
  <c r="C75" i="21"/>
  <c r="B75" i="21"/>
  <c r="BC74" i="21"/>
  <c r="AZ74" i="21"/>
  <c r="AY74" i="21"/>
  <c r="AX74" i="21"/>
  <c r="AW74" i="21"/>
  <c r="AV74" i="21"/>
  <c r="AU74" i="21"/>
  <c r="AT74" i="21"/>
  <c r="AS74" i="21"/>
  <c r="AR74" i="21"/>
  <c r="AQ74" i="21"/>
  <c r="AP74" i="21"/>
  <c r="AO74" i="21"/>
  <c r="AN74" i="21"/>
  <c r="AM74" i="21"/>
  <c r="AL74" i="21"/>
  <c r="AK74" i="21"/>
  <c r="AJ74" i="21"/>
  <c r="AI74" i="21"/>
  <c r="AH74" i="21"/>
  <c r="AG74" i="21"/>
  <c r="AF74" i="21"/>
  <c r="AE74" i="21"/>
  <c r="AD74" i="21"/>
  <c r="AC74" i="21"/>
  <c r="AB74" i="21"/>
  <c r="AA74" i="21"/>
  <c r="Z74" i="21"/>
  <c r="Y74" i="21"/>
  <c r="X74" i="21"/>
  <c r="W74" i="21"/>
  <c r="V74" i="21"/>
  <c r="U74" i="21"/>
  <c r="T74" i="21"/>
  <c r="S74" i="21"/>
  <c r="R74" i="21"/>
  <c r="Q74" i="21"/>
  <c r="P74" i="21"/>
  <c r="O74" i="21"/>
  <c r="N74" i="21"/>
  <c r="M74" i="21"/>
  <c r="L74" i="21"/>
  <c r="K74" i="21"/>
  <c r="J74" i="21"/>
  <c r="I74" i="21"/>
  <c r="H74" i="21"/>
  <c r="G74" i="21"/>
  <c r="F74" i="21"/>
  <c r="E74" i="21"/>
  <c r="D74" i="21"/>
  <c r="C74" i="21"/>
  <c r="BA74" i="21" s="1"/>
  <c r="BB74" i="21" s="1"/>
  <c r="B74" i="21"/>
  <c r="AZ73" i="21"/>
  <c r="AY73" i="21"/>
  <c r="AX73" i="21"/>
  <c r="AW73" i="21"/>
  <c r="AV73" i="21"/>
  <c r="AU73" i="21"/>
  <c r="AT73" i="21"/>
  <c r="AS73" i="21"/>
  <c r="AR73" i="21"/>
  <c r="AQ73" i="21"/>
  <c r="AP73" i="21"/>
  <c r="AO73" i="21"/>
  <c r="AN73" i="21"/>
  <c r="AM73" i="21"/>
  <c r="AL73" i="21"/>
  <c r="AK73" i="21"/>
  <c r="AJ73" i="21"/>
  <c r="AI73" i="21"/>
  <c r="AH73" i="21"/>
  <c r="AG73" i="21"/>
  <c r="AF73" i="21"/>
  <c r="AE73" i="21"/>
  <c r="AD73" i="21"/>
  <c r="AC73" i="21"/>
  <c r="AB73" i="21"/>
  <c r="AA73" i="21"/>
  <c r="Z73" i="21"/>
  <c r="Y73" i="21"/>
  <c r="X73" i="21"/>
  <c r="W73" i="21"/>
  <c r="V73" i="21"/>
  <c r="U73" i="21"/>
  <c r="T73" i="21"/>
  <c r="S73" i="21"/>
  <c r="R73" i="21"/>
  <c r="Q73" i="21"/>
  <c r="P73" i="21"/>
  <c r="O73" i="21"/>
  <c r="N73" i="21"/>
  <c r="M73" i="21"/>
  <c r="L73" i="21"/>
  <c r="K73" i="21"/>
  <c r="J73" i="21"/>
  <c r="I73" i="21"/>
  <c r="H73" i="21"/>
  <c r="G73" i="21"/>
  <c r="BC73" i="21" s="1"/>
  <c r="F73" i="21"/>
  <c r="E73" i="21"/>
  <c r="D73" i="21"/>
  <c r="C73" i="21"/>
  <c r="B73" i="21"/>
  <c r="BC72" i="21"/>
  <c r="AZ72" i="21"/>
  <c r="AY72" i="21"/>
  <c r="AX72" i="21"/>
  <c r="AW72" i="21"/>
  <c r="AV72" i="21"/>
  <c r="AU72" i="21"/>
  <c r="AT72" i="21"/>
  <c r="AS72" i="21"/>
  <c r="AR72" i="21"/>
  <c r="AQ72" i="21"/>
  <c r="AP72" i="21"/>
  <c r="AO72" i="21"/>
  <c r="AN72" i="21"/>
  <c r="AM72" i="21"/>
  <c r="AL72" i="21"/>
  <c r="AK72" i="21"/>
  <c r="AJ72" i="21"/>
  <c r="AI72" i="21"/>
  <c r="AH72" i="21"/>
  <c r="AG72" i="21"/>
  <c r="AF72" i="21"/>
  <c r="AE72" i="21"/>
  <c r="AD72" i="21"/>
  <c r="AC72" i="21"/>
  <c r="AB72" i="21"/>
  <c r="AA72" i="21"/>
  <c r="Z72" i="21"/>
  <c r="Y72" i="21"/>
  <c r="X72" i="21"/>
  <c r="W72" i="21"/>
  <c r="V72" i="21"/>
  <c r="U72" i="21"/>
  <c r="T72" i="21"/>
  <c r="S72" i="21"/>
  <c r="R72" i="21"/>
  <c r="Q72" i="21"/>
  <c r="P72" i="21"/>
  <c r="O72" i="21"/>
  <c r="N72" i="21"/>
  <c r="M72" i="21"/>
  <c r="L72" i="21"/>
  <c r="K72" i="21"/>
  <c r="J72" i="21"/>
  <c r="I72" i="21"/>
  <c r="H72" i="21"/>
  <c r="G72" i="21"/>
  <c r="F72" i="21"/>
  <c r="E72" i="21"/>
  <c r="D72" i="21"/>
  <c r="C72" i="21"/>
  <c r="BA72" i="21" s="1"/>
  <c r="BB72" i="21" s="1"/>
  <c r="B72" i="21"/>
  <c r="AZ71" i="21"/>
  <c r="AY71" i="21"/>
  <c r="AX71" i="21"/>
  <c r="AW71" i="21"/>
  <c r="AV71" i="21"/>
  <c r="AU71" i="21"/>
  <c r="AT71" i="21"/>
  <c r="AS71" i="21"/>
  <c r="AR71" i="21"/>
  <c r="AQ71" i="21"/>
  <c r="AP71" i="21"/>
  <c r="AO71" i="21"/>
  <c r="AN71" i="21"/>
  <c r="AM71" i="21"/>
  <c r="AL71" i="21"/>
  <c r="AK71" i="21"/>
  <c r="AJ71" i="21"/>
  <c r="AI71" i="21"/>
  <c r="AH71" i="21"/>
  <c r="AG71" i="21"/>
  <c r="AF71" i="21"/>
  <c r="AE71" i="21"/>
  <c r="AD71" i="21"/>
  <c r="AC71" i="21"/>
  <c r="AB71" i="21"/>
  <c r="AA71" i="21"/>
  <c r="Z71" i="21"/>
  <c r="Y71" i="21"/>
  <c r="X71" i="21"/>
  <c r="W71" i="21"/>
  <c r="V71" i="21"/>
  <c r="U71" i="21"/>
  <c r="T71" i="21"/>
  <c r="S71" i="21"/>
  <c r="R71" i="21"/>
  <c r="Q71" i="21"/>
  <c r="P71" i="21"/>
  <c r="O71" i="21"/>
  <c r="N71" i="21"/>
  <c r="M71" i="21"/>
  <c r="L71" i="21"/>
  <c r="K71" i="21"/>
  <c r="J71" i="21"/>
  <c r="I71" i="21"/>
  <c r="H71" i="21"/>
  <c r="G71" i="21"/>
  <c r="BC71" i="21" s="1"/>
  <c r="F71" i="21"/>
  <c r="E71" i="21"/>
  <c r="D71" i="21"/>
  <c r="C71" i="21"/>
  <c r="B71" i="21"/>
  <c r="AZ70" i="21"/>
  <c r="AY70" i="21"/>
  <c r="AX70" i="21"/>
  <c r="AW70" i="21"/>
  <c r="AV70" i="21"/>
  <c r="AU70" i="21"/>
  <c r="AT70" i="21"/>
  <c r="AS70" i="21"/>
  <c r="AR70" i="21"/>
  <c r="AQ70" i="21"/>
  <c r="AP70" i="21"/>
  <c r="AO70" i="21"/>
  <c r="AN70" i="21"/>
  <c r="AM70" i="21"/>
  <c r="AL70" i="21"/>
  <c r="AK70" i="21"/>
  <c r="AJ70" i="21"/>
  <c r="AI70" i="21"/>
  <c r="AH70" i="21"/>
  <c r="AG70" i="21"/>
  <c r="AF70" i="21"/>
  <c r="AE70" i="21"/>
  <c r="AD70" i="21"/>
  <c r="AC70" i="21"/>
  <c r="AB70" i="21"/>
  <c r="AA70" i="21"/>
  <c r="Z70" i="21"/>
  <c r="Y70" i="21"/>
  <c r="X70" i="21"/>
  <c r="W70" i="21"/>
  <c r="V70" i="21"/>
  <c r="U70" i="21"/>
  <c r="T70" i="21"/>
  <c r="S70" i="21"/>
  <c r="R70" i="21"/>
  <c r="Q70" i="21"/>
  <c r="P70" i="21"/>
  <c r="O70" i="21"/>
  <c r="N70" i="21"/>
  <c r="M70" i="21"/>
  <c r="L70" i="21"/>
  <c r="K70" i="21"/>
  <c r="J70" i="21"/>
  <c r="I70" i="21"/>
  <c r="H70" i="21"/>
  <c r="G70" i="21"/>
  <c r="BC70" i="21" s="1"/>
  <c r="F70" i="21"/>
  <c r="E70" i="21"/>
  <c r="D70" i="21"/>
  <c r="C70" i="21"/>
  <c r="BA70" i="21" s="1"/>
  <c r="BB70" i="21" s="1"/>
  <c r="B70" i="21"/>
  <c r="AZ69" i="21"/>
  <c r="AY69" i="21"/>
  <c r="AX69" i="21"/>
  <c r="AW69" i="21"/>
  <c r="AV69" i="21"/>
  <c r="AU69" i="21"/>
  <c r="AT69" i="21"/>
  <c r="AS69" i="21"/>
  <c r="AR69" i="21"/>
  <c r="AQ69" i="21"/>
  <c r="AP69" i="21"/>
  <c r="AO69" i="21"/>
  <c r="AN69" i="21"/>
  <c r="AM69" i="21"/>
  <c r="AL69" i="21"/>
  <c r="AK69" i="21"/>
  <c r="AJ69" i="21"/>
  <c r="AI69" i="21"/>
  <c r="AH69" i="21"/>
  <c r="AG69" i="21"/>
  <c r="AF69" i="21"/>
  <c r="AE69" i="21"/>
  <c r="AD69" i="21"/>
  <c r="AC69" i="21"/>
  <c r="AB69" i="21"/>
  <c r="AA69" i="21"/>
  <c r="Z69" i="21"/>
  <c r="Y69" i="21"/>
  <c r="X69" i="21"/>
  <c r="W69" i="21"/>
  <c r="V69" i="21"/>
  <c r="U69" i="21"/>
  <c r="T69" i="21"/>
  <c r="S69" i="21"/>
  <c r="R69" i="21"/>
  <c r="Q69" i="21"/>
  <c r="P69" i="21"/>
  <c r="O69" i="21"/>
  <c r="N69" i="21"/>
  <c r="M69" i="21"/>
  <c r="L69" i="21"/>
  <c r="K69" i="21"/>
  <c r="J69" i="21"/>
  <c r="I69" i="21"/>
  <c r="H69" i="21"/>
  <c r="G69" i="21"/>
  <c r="BC69" i="21" s="1"/>
  <c r="F69" i="21"/>
  <c r="E69" i="21"/>
  <c r="D69" i="21"/>
  <c r="C69" i="21"/>
  <c r="B69" i="21"/>
  <c r="AZ68" i="21"/>
  <c r="AY68" i="21"/>
  <c r="AX68" i="21"/>
  <c r="AW68" i="21"/>
  <c r="AV68" i="21"/>
  <c r="AU68" i="21"/>
  <c r="AT68" i="21"/>
  <c r="AS68" i="21"/>
  <c r="AR68" i="21"/>
  <c r="AQ68" i="21"/>
  <c r="AP68" i="21"/>
  <c r="AO68" i="21"/>
  <c r="AN68" i="21"/>
  <c r="AM68" i="21"/>
  <c r="AL68" i="21"/>
  <c r="AK68" i="21"/>
  <c r="AJ68" i="21"/>
  <c r="AI68" i="21"/>
  <c r="AH68" i="21"/>
  <c r="AG68" i="21"/>
  <c r="AF68" i="21"/>
  <c r="AE68" i="21"/>
  <c r="AD68" i="21"/>
  <c r="AC68" i="21"/>
  <c r="AB68" i="21"/>
  <c r="AA68" i="21"/>
  <c r="Z68" i="21"/>
  <c r="Y68" i="21"/>
  <c r="X68" i="21"/>
  <c r="W68" i="21"/>
  <c r="V68" i="21"/>
  <c r="U68" i="21"/>
  <c r="T68" i="21"/>
  <c r="S68" i="21"/>
  <c r="R68" i="21"/>
  <c r="Q68" i="21"/>
  <c r="P68" i="21"/>
  <c r="O68" i="21"/>
  <c r="N68" i="21"/>
  <c r="M68" i="21"/>
  <c r="L68" i="21"/>
  <c r="K68" i="21"/>
  <c r="J68" i="21"/>
  <c r="I68" i="21"/>
  <c r="H68" i="21"/>
  <c r="G68" i="21"/>
  <c r="BC68" i="21" s="1"/>
  <c r="F68" i="21"/>
  <c r="E68" i="21"/>
  <c r="D68" i="21"/>
  <c r="C68" i="21"/>
  <c r="BA68" i="21" s="1"/>
  <c r="BB68" i="21" s="1"/>
  <c r="B68" i="21"/>
  <c r="AZ67" i="21"/>
  <c r="AY67" i="21"/>
  <c r="AX67" i="21"/>
  <c r="AW67" i="21"/>
  <c r="AV67" i="21"/>
  <c r="AU67" i="21"/>
  <c r="AT67" i="21"/>
  <c r="AS67" i="21"/>
  <c r="AR67" i="21"/>
  <c r="AQ67" i="21"/>
  <c r="AP67" i="21"/>
  <c r="AO67" i="21"/>
  <c r="AN67" i="21"/>
  <c r="AM67" i="21"/>
  <c r="AL67" i="21"/>
  <c r="AK67" i="21"/>
  <c r="AJ67" i="21"/>
  <c r="AI67" i="21"/>
  <c r="AH67" i="21"/>
  <c r="AG67" i="21"/>
  <c r="AF67" i="21"/>
  <c r="AE67" i="21"/>
  <c r="AD67" i="21"/>
  <c r="AC67" i="21"/>
  <c r="AB67" i="21"/>
  <c r="AA67" i="21"/>
  <c r="Z67" i="21"/>
  <c r="Y67" i="21"/>
  <c r="X67" i="21"/>
  <c r="W67" i="21"/>
  <c r="V67" i="21"/>
  <c r="U67" i="21"/>
  <c r="T67" i="21"/>
  <c r="S67" i="21"/>
  <c r="R67" i="21"/>
  <c r="Q67" i="21"/>
  <c r="P67" i="21"/>
  <c r="O67" i="21"/>
  <c r="N67" i="21"/>
  <c r="M67" i="21"/>
  <c r="L67" i="21"/>
  <c r="K67" i="21"/>
  <c r="J67" i="21"/>
  <c r="I67" i="21"/>
  <c r="H67" i="21"/>
  <c r="G67" i="21"/>
  <c r="BC67" i="21" s="1"/>
  <c r="F67" i="21"/>
  <c r="E67" i="21"/>
  <c r="D67" i="21"/>
  <c r="C67" i="21"/>
  <c r="B67" i="21"/>
  <c r="AZ66" i="21"/>
  <c r="AY66" i="21"/>
  <c r="AX66" i="21"/>
  <c r="AW66" i="21"/>
  <c r="AV66" i="21"/>
  <c r="AU66" i="21"/>
  <c r="AT66" i="21"/>
  <c r="AS66" i="21"/>
  <c r="AR66" i="21"/>
  <c r="AQ66" i="21"/>
  <c r="AP66" i="21"/>
  <c r="AO66" i="21"/>
  <c r="AN66" i="21"/>
  <c r="AM66" i="21"/>
  <c r="AL66" i="21"/>
  <c r="AK66" i="21"/>
  <c r="AJ66" i="21"/>
  <c r="AI66" i="21"/>
  <c r="AH66" i="21"/>
  <c r="AG66" i="21"/>
  <c r="AF66" i="21"/>
  <c r="AE66" i="21"/>
  <c r="AD66" i="21"/>
  <c r="AC66" i="21"/>
  <c r="AB66" i="21"/>
  <c r="AA66" i="21"/>
  <c r="Z66" i="21"/>
  <c r="Y66" i="21"/>
  <c r="X66" i="21"/>
  <c r="W66" i="21"/>
  <c r="V66" i="21"/>
  <c r="U66" i="21"/>
  <c r="T66" i="21"/>
  <c r="S66" i="21"/>
  <c r="R66" i="21"/>
  <c r="Q66" i="21"/>
  <c r="P66" i="21"/>
  <c r="O66" i="21"/>
  <c r="N66" i="21"/>
  <c r="M66" i="21"/>
  <c r="L66" i="21"/>
  <c r="K66" i="21"/>
  <c r="J66" i="21"/>
  <c r="I66" i="21"/>
  <c r="H66" i="21"/>
  <c r="G66" i="21"/>
  <c r="BC66" i="21" s="1"/>
  <c r="F66" i="21"/>
  <c r="E66" i="21"/>
  <c r="D66" i="21"/>
  <c r="C66" i="21"/>
  <c r="BA66" i="21" s="1"/>
  <c r="BB66" i="21" s="1"/>
  <c r="B66" i="21"/>
  <c r="AZ65" i="21"/>
  <c r="AY65" i="21"/>
  <c r="AX65" i="21"/>
  <c r="AW65" i="21"/>
  <c r="AV65" i="21"/>
  <c r="AU65" i="21"/>
  <c r="AT65" i="21"/>
  <c r="AS65" i="21"/>
  <c r="AR65" i="21"/>
  <c r="AQ65" i="21"/>
  <c r="AP65" i="21"/>
  <c r="AO65" i="21"/>
  <c r="AN65" i="21"/>
  <c r="AM65" i="21"/>
  <c r="AL65" i="21"/>
  <c r="AK65" i="21"/>
  <c r="AJ65" i="21"/>
  <c r="AI65" i="21"/>
  <c r="AH65" i="21"/>
  <c r="AG65" i="21"/>
  <c r="AF65" i="21"/>
  <c r="AE65" i="21"/>
  <c r="AD65" i="21"/>
  <c r="AC65" i="21"/>
  <c r="AB65" i="21"/>
  <c r="AA65" i="21"/>
  <c r="Z65" i="21"/>
  <c r="Y65" i="21"/>
  <c r="X65" i="21"/>
  <c r="W65" i="21"/>
  <c r="V65" i="21"/>
  <c r="U65" i="21"/>
  <c r="T65" i="21"/>
  <c r="S65" i="21"/>
  <c r="R65" i="21"/>
  <c r="Q65" i="21"/>
  <c r="P65" i="21"/>
  <c r="O65" i="21"/>
  <c r="N65" i="21"/>
  <c r="M65" i="21"/>
  <c r="L65" i="21"/>
  <c r="K65" i="21"/>
  <c r="J65" i="21"/>
  <c r="I65" i="21"/>
  <c r="H65" i="21"/>
  <c r="G65" i="21"/>
  <c r="BC65" i="21" s="1"/>
  <c r="F65" i="21"/>
  <c r="E65" i="21"/>
  <c r="D65" i="21"/>
  <c r="C65" i="21"/>
  <c r="B65" i="21"/>
  <c r="AZ64" i="21"/>
  <c r="AY64" i="21"/>
  <c r="AX64" i="21"/>
  <c r="AW64" i="21"/>
  <c r="AV64" i="21"/>
  <c r="AU64" i="21"/>
  <c r="AT64" i="21"/>
  <c r="AS64" i="21"/>
  <c r="AR64" i="21"/>
  <c r="AQ64" i="21"/>
  <c r="AP64" i="21"/>
  <c r="AO64" i="21"/>
  <c r="AN64" i="21"/>
  <c r="AM64" i="21"/>
  <c r="AL64" i="21"/>
  <c r="AK64" i="21"/>
  <c r="AJ64" i="21"/>
  <c r="AI64" i="21"/>
  <c r="AH64" i="21"/>
  <c r="AG64" i="21"/>
  <c r="AF64" i="21"/>
  <c r="AE64" i="21"/>
  <c r="AD64" i="21"/>
  <c r="AC64" i="21"/>
  <c r="AB64" i="21"/>
  <c r="AA64" i="21"/>
  <c r="Z64" i="21"/>
  <c r="Y64" i="21"/>
  <c r="X64" i="21"/>
  <c r="W64" i="21"/>
  <c r="V64" i="21"/>
  <c r="U64" i="21"/>
  <c r="T64" i="21"/>
  <c r="S64" i="21"/>
  <c r="R64" i="21"/>
  <c r="Q64" i="21"/>
  <c r="P64" i="21"/>
  <c r="O64" i="21"/>
  <c r="N64" i="21"/>
  <c r="M64" i="21"/>
  <c r="L64" i="21"/>
  <c r="K64" i="21"/>
  <c r="J64" i="21"/>
  <c r="I64" i="21"/>
  <c r="H64" i="21"/>
  <c r="G64" i="21"/>
  <c r="BC64" i="21" s="1"/>
  <c r="F64" i="21"/>
  <c r="E64" i="21"/>
  <c r="D64" i="21"/>
  <c r="C64" i="21"/>
  <c r="BA64" i="21" s="1"/>
  <c r="BB64" i="21" s="1"/>
  <c r="B64" i="21"/>
  <c r="AZ63" i="21"/>
  <c r="AY63" i="21"/>
  <c r="AX63" i="21"/>
  <c r="AW63" i="21"/>
  <c r="AV63" i="21"/>
  <c r="AU63" i="21"/>
  <c r="AT63" i="21"/>
  <c r="AS63" i="21"/>
  <c r="AR63" i="21"/>
  <c r="AQ63" i="21"/>
  <c r="AP63" i="21"/>
  <c r="AO63" i="21"/>
  <c r="AN63" i="21"/>
  <c r="AM63" i="21"/>
  <c r="AL63" i="21"/>
  <c r="AK63" i="21"/>
  <c r="AJ63" i="21"/>
  <c r="AI63" i="21"/>
  <c r="AH63" i="21"/>
  <c r="AG63" i="21"/>
  <c r="AF63" i="21"/>
  <c r="AE63" i="21"/>
  <c r="AD63" i="21"/>
  <c r="AC63" i="21"/>
  <c r="AB63" i="21"/>
  <c r="AA63" i="21"/>
  <c r="Z63" i="21"/>
  <c r="Y63" i="21"/>
  <c r="X63" i="21"/>
  <c r="W63" i="21"/>
  <c r="V63" i="21"/>
  <c r="U63" i="21"/>
  <c r="T63" i="21"/>
  <c r="S63" i="21"/>
  <c r="R63" i="21"/>
  <c r="Q63" i="21"/>
  <c r="P63" i="21"/>
  <c r="O63" i="21"/>
  <c r="N63" i="21"/>
  <c r="M63" i="21"/>
  <c r="L63" i="21"/>
  <c r="K63" i="21"/>
  <c r="J63" i="21"/>
  <c r="I63" i="21"/>
  <c r="H63" i="21"/>
  <c r="G63" i="21"/>
  <c r="BC63" i="21" s="1"/>
  <c r="F63" i="21"/>
  <c r="E63" i="21"/>
  <c r="D63" i="21"/>
  <c r="C63" i="21"/>
  <c r="B63" i="21"/>
  <c r="AZ62" i="21"/>
  <c r="AY62" i="21"/>
  <c r="AX62" i="21"/>
  <c r="AW62" i="21"/>
  <c r="AV62" i="21"/>
  <c r="AU62" i="21"/>
  <c r="AT62" i="21"/>
  <c r="AS62" i="21"/>
  <c r="AR62" i="21"/>
  <c r="AQ62" i="21"/>
  <c r="AP62" i="21"/>
  <c r="AO62" i="21"/>
  <c r="AN62" i="21"/>
  <c r="AM62" i="21"/>
  <c r="AL62" i="21"/>
  <c r="AK62" i="21"/>
  <c r="AJ62" i="21"/>
  <c r="AI62" i="21"/>
  <c r="AH62" i="21"/>
  <c r="AG62" i="21"/>
  <c r="AF62" i="21"/>
  <c r="AE62" i="21"/>
  <c r="AD62" i="21"/>
  <c r="AC62" i="21"/>
  <c r="AB62" i="21"/>
  <c r="AA62" i="21"/>
  <c r="Z62" i="21"/>
  <c r="Y62" i="21"/>
  <c r="X62" i="21"/>
  <c r="W62" i="21"/>
  <c r="V62" i="21"/>
  <c r="U62" i="21"/>
  <c r="T62" i="21"/>
  <c r="S62" i="21"/>
  <c r="R62" i="21"/>
  <c r="Q62" i="21"/>
  <c r="P62" i="21"/>
  <c r="O62" i="21"/>
  <c r="N62" i="21"/>
  <c r="M62" i="21"/>
  <c r="L62" i="21"/>
  <c r="K62" i="21"/>
  <c r="J62" i="21"/>
  <c r="I62" i="21"/>
  <c r="H62" i="21"/>
  <c r="G62" i="21"/>
  <c r="BC62" i="21" s="1"/>
  <c r="F62" i="21"/>
  <c r="E62" i="21"/>
  <c r="D62" i="21"/>
  <c r="C62" i="21"/>
  <c r="BA62" i="21" s="1"/>
  <c r="BB62" i="21" s="1"/>
  <c r="B62" i="21"/>
  <c r="AZ61" i="21"/>
  <c r="AY61" i="21"/>
  <c r="AX61" i="21"/>
  <c r="AW61" i="21"/>
  <c r="AV61" i="21"/>
  <c r="AU61" i="21"/>
  <c r="AT61" i="21"/>
  <c r="AS61" i="21"/>
  <c r="AR61" i="21"/>
  <c r="AQ61" i="21"/>
  <c r="AP61" i="21"/>
  <c r="AO61" i="21"/>
  <c r="AN61" i="21"/>
  <c r="AM61" i="21"/>
  <c r="AL61" i="21"/>
  <c r="AK61" i="21"/>
  <c r="AJ61" i="21"/>
  <c r="AI61" i="21"/>
  <c r="AH61" i="21"/>
  <c r="AG61" i="21"/>
  <c r="AF61" i="21"/>
  <c r="AE61" i="21"/>
  <c r="AD61" i="21"/>
  <c r="AC61" i="21"/>
  <c r="AB61" i="21"/>
  <c r="AA61" i="21"/>
  <c r="Z61" i="21"/>
  <c r="Y61" i="21"/>
  <c r="X61" i="21"/>
  <c r="W61" i="21"/>
  <c r="V61" i="21"/>
  <c r="U61" i="21"/>
  <c r="T61" i="21"/>
  <c r="S61" i="21"/>
  <c r="R61" i="21"/>
  <c r="Q61" i="21"/>
  <c r="P61" i="21"/>
  <c r="O61" i="21"/>
  <c r="N61" i="21"/>
  <c r="M61" i="21"/>
  <c r="L61" i="21"/>
  <c r="K61" i="21"/>
  <c r="J61" i="21"/>
  <c r="I61" i="21"/>
  <c r="H61" i="21"/>
  <c r="G61" i="21"/>
  <c r="BC61" i="21" s="1"/>
  <c r="F61" i="21"/>
  <c r="E61" i="21"/>
  <c r="D61" i="21"/>
  <c r="C61" i="21"/>
  <c r="B61" i="21"/>
  <c r="AZ60" i="21"/>
  <c r="AY60" i="21"/>
  <c r="AX60" i="21"/>
  <c r="AW60" i="21"/>
  <c r="AV60" i="21"/>
  <c r="AU60" i="21"/>
  <c r="AT60" i="21"/>
  <c r="AS60" i="21"/>
  <c r="AR60" i="21"/>
  <c r="AQ60" i="21"/>
  <c r="AP60" i="21"/>
  <c r="AO60" i="21"/>
  <c r="AN60" i="21"/>
  <c r="AM60" i="21"/>
  <c r="AL60" i="21"/>
  <c r="AK60" i="21"/>
  <c r="AJ60" i="21"/>
  <c r="AI60" i="21"/>
  <c r="AH60" i="21"/>
  <c r="AG60" i="21"/>
  <c r="AF60" i="21"/>
  <c r="AE60" i="21"/>
  <c r="AD60" i="21"/>
  <c r="AC60" i="21"/>
  <c r="AB60" i="21"/>
  <c r="AA60" i="21"/>
  <c r="Z60" i="21"/>
  <c r="Y60" i="21"/>
  <c r="X60" i="21"/>
  <c r="W60" i="21"/>
  <c r="V60" i="21"/>
  <c r="U60" i="21"/>
  <c r="T60" i="21"/>
  <c r="S60" i="21"/>
  <c r="R60" i="21"/>
  <c r="Q60" i="21"/>
  <c r="P60" i="21"/>
  <c r="O60" i="21"/>
  <c r="N60" i="21"/>
  <c r="M60" i="21"/>
  <c r="L60" i="21"/>
  <c r="K60" i="21"/>
  <c r="J60" i="21"/>
  <c r="I60" i="21"/>
  <c r="H60" i="21"/>
  <c r="G60" i="21"/>
  <c r="BC60" i="21" s="1"/>
  <c r="F60" i="21"/>
  <c r="E60" i="21"/>
  <c r="D60" i="21"/>
  <c r="C60" i="21"/>
  <c r="BA60" i="21" s="1"/>
  <c r="BB60" i="21" s="1"/>
  <c r="B60" i="21"/>
  <c r="AZ59" i="21"/>
  <c r="AY59" i="21"/>
  <c r="AX59" i="21"/>
  <c r="AW59" i="21"/>
  <c r="AV59" i="21"/>
  <c r="AU59" i="21"/>
  <c r="AT59" i="21"/>
  <c r="AS59" i="21"/>
  <c r="AR59" i="21"/>
  <c r="AQ59" i="21"/>
  <c r="AP59" i="21"/>
  <c r="AO59" i="21"/>
  <c r="AN59" i="21"/>
  <c r="AM59" i="21"/>
  <c r="AL59" i="21"/>
  <c r="AK59" i="21"/>
  <c r="AJ59" i="21"/>
  <c r="AI59" i="21"/>
  <c r="AH59" i="21"/>
  <c r="AG59" i="21"/>
  <c r="AF59" i="21"/>
  <c r="AE59" i="21"/>
  <c r="AD59" i="21"/>
  <c r="AC59" i="21"/>
  <c r="AB59" i="21"/>
  <c r="AA59" i="21"/>
  <c r="Z59" i="21"/>
  <c r="Y59" i="21"/>
  <c r="X59" i="21"/>
  <c r="W59" i="21"/>
  <c r="V59" i="21"/>
  <c r="U59" i="21"/>
  <c r="T59" i="21"/>
  <c r="S59" i="21"/>
  <c r="R59" i="21"/>
  <c r="Q59" i="21"/>
  <c r="P59" i="21"/>
  <c r="O59" i="21"/>
  <c r="N59" i="21"/>
  <c r="M59" i="21"/>
  <c r="L59" i="21"/>
  <c r="K59" i="21"/>
  <c r="J59" i="21"/>
  <c r="I59" i="21"/>
  <c r="H59" i="21"/>
  <c r="G59" i="21"/>
  <c r="BC59" i="21" s="1"/>
  <c r="F59" i="21"/>
  <c r="E59" i="21"/>
  <c r="D59" i="21"/>
  <c r="C59" i="21"/>
  <c r="B59" i="21"/>
  <c r="AZ58" i="21"/>
  <c r="AY58" i="21"/>
  <c r="AX58" i="21"/>
  <c r="AW58" i="21"/>
  <c r="AV58" i="21"/>
  <c r="AU58" i="21"/>
  <c r="AT58" i="21"/>
  <c r="AS58" i="21"/>
  <c r="AR58" i="21"/>
  <c r="AQ58" i="21"/>
  <c r="AP58" i="21"/>
  <c r="AO58" i="21"/>
  <c r="AN58" i="21"/>
  <c r="AM58" i="21"/>
  <c r="AL58" i="21"/>
  <c r="AK58" i="21"/>
  <c r="AJ58" i="21"/>
  <c r="AI58" i="21"/>
  <c r="AH58" i="21"/>
  <c r="AG58" i="21"/>
  <c r="AF58" i="21"/>
  <c r="AE58" i="21"/>
  <c r="AD58" i="21"/>
  <c r="AC58" i="21"/>
  <c r="AB58" i="21"/>
  <c r="AA58" i="21"/>
  <c r="Z58" i="21"/>
  <c r="Y58" i="21"/>
  <c r="X58" i="21"/>
  <c r="W58" i="21"/>
  <c r="V58" i="21"/>
  <c r="U58" i="21"/>
  <c r="T58" i="21"/>
  <c r="S58" i="21"/>
  <c r="R58" i="21"/>
  <c r="Q58" i="21"/>
  <c r="P58" i="21"/>
  <c r="O58" i="21"/>
  <c r="N58" i="21"/>
  <c r="M58" i="21"/>
  <c r="L58" i="21"/>
  <c r="K58" i="21"/>
  <c r="J58" i="21"/>
  <c r="I58" i="21"/>
  <c r="H58" i="21"/>
  <c r="G58" i="21"/>
  <c r="BC58" i="21" s="1"/>
  <c r="F58" i="21"/>
  <c r="E58" i="21"/>
  <c r="D58" i="21"/>
  <c r="C58" i="21"/>
  <c r="BA58" i="21" s="1"/>
  <c r="BB58" i="21" s="1"/>
  <c r="B58" i="21"/>
  <c r="AZ57" i="21"/>
  <c r="AY57" i="21"/>
  <c r="AX57" i="21"/>
  <c r="AW57" i="21"/>
  <c r="AV57" i="21"/>
  <c r="AU57" i="21"/>
  <c r="AT57" i="21"/>
  <c r="AS57" i="21"/>
  <c r="AR57" i="21"/>
  <c r="AQ57" i="21"/>
  <c r="AP57" i="21"/>
  <c r="AO57" i="21"/>
  <c r="AN57" i="21"/>
  <c r="AM57" i="21"/>
  <c r="AL57" i="21"/>
  <c r="AK57" i="21"/>
  <c r="AJ57" i="21"/>
  <c r="AI57" i="21"/>
  <c r="AH57" i="21"/>
  <c r="AG57" i="21"/>
  <c r="AF57" i="21"/>
  <c r="AE57" i="21"/>
  <c r="AD57" i="21"/>
  <c r="AC57" i="21"/>
  <c r="AB57" i="21"/>
  <c r="AA57" i="21"/>
  <c r="Z57" i="21"/>
  <c r="Y57" i="21"/>
  <c r="X57" i="21"/>
  <c r="W57" i="21"/>
  <c r="V57" i="21"/>
  <c r="U57" i="21"/>
  <c r="T57" i="21"/>
  <c r="S57" i="21"/>
  <c r="R57" i="21"/>
  <c r="Q57" i="21"/>
  <c r="P57" i="21"/>
  <c r="O57" i="21"/>
  <c r="N57" i="21"/>
  <c r="M57" i="21"/>
  <c r="L57" i="21"/>
  <c r="K57" i="21"/>
  <c r="J57" i="21"/>
  <c r="I57" i="21"/>
  <c r="H57" i="21"/>
  <c r="G57" i="21"/>
  <c r="BC57" i="21" s="1"/>
  <c r="F57" i="21"/>
  <c r="E57" i="21"/>
  <c r="D57" i="21"/>
  <c r="C57" i="21"/>
  <c r="B57" i="21"/>
  <c r="AZ56" i="21"/>
  <c r="AY56" i="21"/>
  <c r="AX56" i="21"/>
  <c r="AW56" i="21"/>
  <c r="AV56" i="21"/>
  <c r="AU56" i="21"/>
  <c r="AT56" i="21"/>
  <c r="AS56" i="21"/>
  <c r="AR56" i="21"/>
  <c r="AQ56" i="21"/>
  <c r="AP56" i="21"/>
  <c r="AO56" i="21"/>
  <c r="AN56" i="21"/>
  <c r="AM56" i="21"/>
  <c r="AL56" i="21"/>
  <c r="AK56" i="21"/>
  <c r="AJ56" i="21"/>
  <c r="AI56" i="21"/>
  <c r="AH56" i="21"/>
  <c r="AG56" i="21"/>
  <c r="AF56" i="21"/>
  <c r="AE56" i="21"/>
  <c r="AD56" i="21"/>
  <c r="AC56" i="21"/>
  <c r="AB56" i="21"/>
  <c r="AA56" i="21"/>
  <c r="Z56" i="21"/>
  <c r="Y56" i="21"/>
  <c r="X56" i="21"/>
  <c r="W56" i="21"/>
  <c r="V56" i="21"/>
  <c r="U56" i="21"/>
  <c r="T56" i="21"/>
  <c r="S56" i="21"/>
  <c r="R56" i="21"/>
  <c r="Q56" i="21"/>
  <c r="P56" i="21"/>
  <c r="O56" i="21"/>
  <c r="N56" i="21"/>
  <c r="M56" i="21"/>
  <c r="L56" i="21"/>
  <c r="K56" i="21"/>
  <c r="J56" i="21"/>
  <c r="I56" i="21"/>
  <c r="H56" i="21"/>
  <c r="G56" i="21"/>
  <c r="BC56" i="21" s="1"/>
  <c r="F56" i="21"/>
  <c r="E56" i="21"/>
  <c r="D56" i="21"/>
  <c r="C56" i="21"/>
  <c r="BD56" i="21" s="1"/>
  <c r="B56" i="21"/>
  <c r="AZ55" i="21"/>
  <c r="AY55" i="21"/>
  <c r="AX55" i="21"/>
  <c r="AW55" i="21"/>
  <c r="AV55" i="21"/>
  <c r="AU55" i="21"/>
  <c r="AT55" i="21"/>
  <c r="AS55" i="21"/>
  <c r="AR55" i="21"/>
  <c r="AQ55" i="21"/>
  <c r="AP55" i="21"/>
  <c r="AO55" i="21"/>
  <c r="AN55" i="21"/>
  <c r="AM55" i="21"/>
  <c r="AL55" i="21"/>
  <c r="AK55" i="21"/>
  <c r="AJ55" i="21"/>
  <c r="AI55" i="21"/>
  <c r="AH55" i="21"/>
  <c r="AG55" i="21"/>
  <c r="AF55" i="21"/>
  <c r="AE55" i="21"/>
  <c r="AD55" i="21"/>
  <c r="AC55" i="21"/>
  <c r="AB55" i="21"/>
  <c r="AA55" i="21"/>
  <c r="Z55" i="21"/>
  <c r="Y55" i="21"/>
  <c r="X55" i="21"/>
  <c r="W55" i="21"/>
  <c r="V55" i="21"/>
  <c r="U55" i="21"/>
  <c r="T55" i="21"/>
  <c r="S55" i="21"/>
  <c r="R55" i="21"/>
  <c r="Q55" i="21"/>
  <c r="P55" i="21"/>
  <c r="O55" i="21"/>
  <c r="N55" i="21"/>
  <c r="M55" i="21"/>
  <c r="L55" i="21"/>
  <c r="K55" i="21"/>
  <c r="J55" i="21"/>
  <c r="I55" i="21"/>
  <c r="H55" i="21"/>
  <c r="G55" i="21"/>
  <c r="BC55" i="21" s="1"/>
  <c r="F55" i="21"/>
  <c r="E55" i="21"/>
  <c r="D55" i="21"/>
  <c r="C55" i="21"/>
  <c r="B55" i="21"/>
  <c r="AZ54" i="21"/>
  <c r="AY54" i="21"/>
  <c r="AX54" i="21"/>
  <c r="AW54" i="21"/>
  <c r="AV54" i="21"/>
  <c r="AU54" i="21"/>
  <c r="AT54" i="21"/>
  <c r="AS54" i="21"/>
  <c r="AR54" i="21"/>
  <c r="AQ54" i="21"/>
  <c r="AP54" i="21"/>
  <c r="AO54" i="21"/>
  <c r="AN54" i="21"/>
  <c r="AM54" i="21"/>
  <c r="AL54" i="21"/>
  <c r="AK54" i="21"/>
  <c r="AJ54" i="21"/>
  <c r="AI54" i="21"/>
  <c r="AH54" i="21"/>
  <c r="AG54" i="21"/>
  <c r="AF54" i="21"/>
  <c r="AE54" i="21"/>
  <c r="AD54" i="21"/>
  <c r="AC54" i="21"/>
  <c r="AB54" i="21"/>
  <c r="AA54" i="21"/>
  <c r="Z54" i="21"/>
  <c r="Y54" i="21"/>
  <c r="X54" i="21"/>
  <c r="W54" i="21"/>
  <c r="V54" i="21"/>
  <c r="U54" i="21"/>
  <c r="T54" i="21"/>
  <c r="S54" i="21"/>
  <c r="R54" i="21"/>
  <c r="Q54" i="21"/>
  <c r="P54" i="21"/>
  <c r="O54" i="21"/>
  <c r="N54" i="21"/>
  <c r="M54" i="21"/>
  <c r="L54" i="21"/>
  <c r="K54" i="21"/>
  <c r="J54" i="21"/>
  <c r="I54" i="21"/>
  <c r="H54" i="21"/>
  <c r="G54" i="21"/>
  <c r="BC54" i="21" s="1"/>
  <c r="F54" i="21"/>
  <c r="E54" i="21"/>
  <c r="D54" i="21"/>
  <c r="C54" i="21"/>
  <c r="BA54" i="21" s="1"/>
  <c r="BB54" i="21" s="1"/>
  <c r="B54" i="21"/>
  <c r="AZ53" i="21"/>
  <c r="AY53" i="21"/>
  <c r="AX53" i="21"/>
  <c r="AW53" i="21"/>
  <c r="AV53" i="21"/>
  <c r="AU53" i="21"/>
  <c r="AT53" i="21"/>
  <c r="AS53" i="21"/>
  <c r="AR53" i="21"/>
  <c r="AQ53" i="21"/>
  <c r="AP53" i="21"/>
  <c r="AO53" i="21"/>
  <c r="AN53" i="21"/>
  <c r="AM53" i="21"/>
  <c r="AL53" i="21"/>
  <c r="AK53" i="21"/>
  <c r="AJ53" i="21"/>
  <c r="AI53" i="21"/>
  <c r="AH53" i="21"/>
  <c r="AG53" i="21"/>
  <c r="AF53" i="21"/>
  <c r="AE53" i="21"/>
  <c r="AD53" i="21"/>
  <c r="AC53" i="21"/>
  <c r="AB53" i="21"/>
  <c r="AA53" i="21"/>
  <c r="Z53" i="21"/>
  <c r="Y53" i="21"/>
  <c r="X53" i="21"/>
  <c r="W53" i="21"/>
  <c r="V53" i="21"/>
  <c r="U53" i="21"/>
  <c r="T53" i="21"/>
  <c r="S53" i="21"/>
  <c r="R53" i="21"/>
  <c r="Q53" i="21"/>
  <c r="P53" i="21"/>
  <c r="O53" i="21"/>
  <c r="N53" i="21"/>
  <c r="M53" i="21"/>
  <c r="L53" i="21"/>
  <c r="K53" i="21"/>
  <c r="J53" i="21"/>
  <c r="I53" i="21"/>
  <c r="H53" i="21"/>
  <c r="G53" i="21"/>
  <c r="BC53" i="21" s="1"/>
  <c r="F53" i="21"/>
  <c r="E53" i="21"/>
  <c r="D53" i="21"/>
  <c r="C53" i="21"/>
  <c r="B53" i="21"/>
  <c r="AZ52" i="21"/>
  <c r="AY52" i="21"/>
  <c r="AX52" i="21"/>
  <c r="AW52" i="21"/>
  <c r="AV52" i="21"/>
  <c r="AU52" i="21"/>
  <c r="AT52" i="21"/>
  <c r="AS52" i="21"/>
  <c r="AR52" i="21"/>
  <c r="AQ52" i="21"/>
  <c r="AP52" i="21"/>
  <c r="AO52" i="21"/>
  <c r="AN52" i="21"/>
  <c r="AM52" i="21"/>
  <c r="AL52" i="21"/>
  <c r="AK52" i="21"/>
  <c r="AJ52" i="21"/>
  <c r="AI52" i="21"/>
  <c r="AH52" i="21"/>
  <c r="AG52" i="21"/>
  <c r="AF52" i="21"/>
  <c r="AE52" i="21"/>
  <c r="AD52" i="21"/>
  <c r="AC52" i="21"/>
  <c r="AB52" i="21"/>
  <c r="AA52" i="21"/>
  <c r="Z52" i="21"/>
  <c r="Y52" i="21"/>
  <c r="X52" i="21"/>
  <c r="W52" i="21"/>
  <c r="V52" i="21"/>
  <c r="U52" i="21"/>
  <c r="T52" i="21"/>
  <c r="S52" i="21"/>
  <c r="R52" i="21"/>
  <c r="Q52" i="21"/>
  <c r="P52" i="21"/>
  <c r="O52" i="21"/>
  <c r="N52" i="21"/>
  <c r="M52" i="21"/>
  <c r="L52" i="21"/>
  <c r="K52" i="21"/>
  <c r="J52" i="21"/>
  <c r="I52" i="21"/>
  <c r="H52" i="21"/>
  <c r="G52" i="21"/>
  <c r="BC52" i="21" s="1"/>
  <c r="F52" i="21"/>
  <c r="E52" i="21"/>
  <c r="D52" i="21"/>
  <c r="C52" i="21"/>
  <c r="BA52" i="21" s="1"/>
  <c r="BB52" i="21" s="1"/>
  <c r="B52" i="21"/>
  <c r="AZ51" i="21"/>
  <c r="AY51" i="21"/>
  <c r="AX51" i="21"/>
  <c r="AW51" i="21"/>
  <c r="AV51" i="21"/>
  <c r="AU51" i="21"/>
  <c r="AT51" i="21"/>
  <c r="AS51" i="21"/>
  <c r="AR51" i="21"/>
  <c r="AQ51" i="21"/>
  <c r="AP51" i="21"/>
  <c r="AO51" i="21"/>
  <c r="AN51" i="21"/>
  <c r="AM51" i="21"/>
  <c r="AL51" i="21"/>
  <c r="AK51" i="21"/>
  <c r="AJ51" i="21"/>
  <c r="AI51" i="21"/>
  <c r="AH51" i="21"/>
  <c r="AG51" i="21"/>
  <c r="AF51" i="21"/>
  <c r="AE51" i="21"/>
  <c r="AD51" i="21"/>
  <c r="AC51" i="21"/>
  <c r="AB51" i="21"/>
  <c r="AA51" i="21"/>
  <c r="Z51" i="21"/>
  <c r="Y51" i="21"/>
  <c r="X51" i="21"/>
  <c r="W51" i="21"/>
  <c r="V51" i="21"/>
  <c r="U51" i="21"/>
  <c r="T51" i="21"/>
  <c r="S51" i="21"/>
  <c r="R51" i="21"/>
  <c r="Q51" i="21"/>
  <c r="P51" i="21"/>
  <c r="O51" i="21"/>
  <c r="N51" i="21"/>
  <c r="M51" i="21"/>
  <c r="L51" i="21"/>
  <c r="K51" i="21"/>
  <c r="J51" i="21"/>
  <c r="I51" i="21"/>
  <c r="H51" i="21"/>
  <c r="G51" i="21"/>
  <c r="BC51" i="21" s="1"/>
  <c r="F51" i="21"/>
  <c r="E51" i="21"/>
  <c r="D51" i="21"/>
  <c r="C51" i="21"/>
  <c r="B51" i="21"/>
  <c r="AZ50" i="21"/>
  <c r="AY50" i="21"/>
  <c r="AX50" i="21"/>
  <c r="AW50" i="21"/>
  <c r="AV50" i="21"/>
  <c r="AU50" i="21"/>
  <c r="AT50" i="21"/>
  <c r="AS50" i="21"/>
  <c r="AR50" i="21"/>
  <c r="AQ50" i="21"/>
  <c r="AP50" i="21"/>
  <c r="AO50" i="21"/>
  <c r="AN50" i="21"/>
  <c r="AM50" i="21"/>
  <c r="AL50" i="21"/>
  <c r="AK50" i="21"/>
  <c r="AJ50" i="21"/>
  <c r="AI50" i="21"/>
  <c r="AH50" i="21"/>
  <c r="AG50" i="21"/>
  <c r="AF50" i="21"/>
  <c r="AE50" i="21"/>
  <c r="AD50" i="21"/>
  <c r="AC50" i="21"/>
  <c r="AB50" i="21"/>
  <c r="AA50" i="21"/>
  <c r="Z50" i="21"/>
  <c r="Y50" i="21"/>
  <c r="X50" i="21"/>
  <c r="W50" i="21"/>
  <c r="V50" i="21"/>
  <c r="U50" i="21"/>
  <c r="T50" i="21"/>
  <c r="S50" i="21"/>
  <c r="R50" i="21"/>
  <c r="Q50" i="21"/>
  <c r="P50" i="21"/>
  <c r="O50" i="21"/>
  <c r="N50" i="21"/>
  <c r="M50" i="21"/>
  <c r="L50" i="21"/>
  <c r="K50" i="21"/>
  <c r="J50" i="21"/>
  <c r="I50" i="21"/>
  <c r="H50" i="21"/>
  <c r="G50" i="21"/>
  <c r="BC50" i="21" s="1"/>
  <c r="F50" i="21"/>
  <c r="E50" i="21"/>
  <c r="D50" i="21"/>
  <c r="C50" i="21"/>
  <c r="BD50" i="21" s="1"/>
  <c r="B50" i="21"/>
  <c r="AZ49" i="21"/>
  <c r="AY49" i="21"/>
  <c r="AX49" i="21"/>
  <c r="AW49" i="21"/>
  <c r="AV49" i="21"/>
  <c r="AU49" i="21"/>
  <c r="AT49" i="21"/>
  <c r="AS49" i="21"/>
  <c r="AR49" i="21"/>
  <c r="AQ49" i="21"/>
  <c r="AP49" i="21"/>
  <c r="AO49" i="21"/>
  <c r="AN49" i="21"/>
  <c r="AM49" i="21"/>
  <c r="AL49" i="21"/>
  <c r="AK49" i="21"/>
  <c r="AJ49" i="21"/>
  <c r="AI49" i="21"/>
  <c r="AH49" i="21"/>
  <c r="AG49" i="21"/>
  <c r="AF49" i="21"/>
  <c r="AE49" i="21"/>
  <c r="AD49" i="21"/>
  <c r="AC49" i="21"/>
  <c r="AB49" i="21"/>
  <c r="AA49" i="21"/>
  <c r="Z49" i="21"/>
  <c r="Y49" i="21"/>
  <c r="X49" i="21"/>
  <c r="W49" i="21"/>
  <c r="V49" i="21"/>
  <c r="U49" i="21"/>
  <c r="T49" i="21"/>
  <c r="S49" i="21"/>
  <c r="R49" i="21"/>
  <c r="Q49" i="21"/>
  <c r="P49" i="21"/>
  <c r="O49" i="21"/>
  <c r="N49" i="21"/>
  <c r="M49" i="21"/>
  <c r="L49" i="21"/>
  <c r="K49" i="21"/>
  <c r="J49" i="21"/>
  <c r="I49" i="21"/>
  <c r="H49" i="21"/>
  <c r="G49" i="21"/>
  <c r="BC49" i="21" s="1"/>
  <c r="F49" i="21"/>
  <c r="E49" i="21"/>
  <c r="D49" i="21"/>
  <c r="C49" i="21"/>
  <c r="B49" i="21"/>
  <c r="AZ48" i="21"/>
  <c r="AY48" i="21"/>
  <c r="AX48" i="21"/>
  <c r="AW48" i="21"/>
  <c r="AV48" i="21"/>
  <c r="AU48" i="21"/>
  <c r="AT48" i="21"/>
  <c r="AS48" i="21"/>
  <c r="AR48" i="21"/>
  <c r="AQ48" i="21"/>
  <c r="AP48" i="21"/>
  <c r="AO48" i="21"/>
  <c r="AN48" i="21"/>
  <c r="AM48" i="21"/>
  <c r="AL48" i="21"/>
  <c r="AK48" i="21"/>
  <c r="AJ48" i="21"/>
  <c r="AI48" i="21"/>
  <c r="AH48" i="21"/>
  <c r="AG48" i="21"/>
  <c r="AF48" i="21"/>
  <c r="AE48" i="21"/>
  <c r="AD48" i="21"/>
  <c r="AC48" i="21"/>
  <c r="AB48" i="21"/>
  <c r="AA48" i="21"/>
  <c r="Z48" i="21"/>
  <c r="Y48" i="21"/>
  <c r="X48" i="21"/>
  <c r="W48" i="21"/>
  <c r="V48" i="21"/>
  <c r="U48" i="21"/>
  <c r="T48" i="21"/>
  <c r="S48" i="21"/>
  <c r="R48" i="21"/>
  <c r="Q48" i="21"/>
  <c r="P48" i="21"/>
  <c r="O48" i="21"/>
  <c r="N48" i="21"/>
  <c r="M48" i="21"/>
  <c r="L48" i="21"/>
  <c r="K48" i="21"/>
  <c r="J48" i="21"/>
  <c r="I48" i="21"/>
  <c r="H48" i="21"/>
  <c r="G48" i="21"/>
  <c r="BC48" i="21" s="1"/>
  <c r="F48" i="21"/>
  <c r="E48" i="21"/>
  <c r="D48" i="21"/>
  <c r="C48" i="21"/>
  <c r="BD48" i="21" s="1"/>
  <c r="B48" i="21"/>
  <c r="AZ47" i="21"/>
  <c r="AY47" i="21"/>
  <c r="AX47" i="21"/>
  <c r="AW47" i="21"/>
  <c r="AV47" i="21"/>
  <c r="AU47" i="21"/>
  <c r="AT47" i="21"/>
  <c r="AS47" i="21"/>
  <c r="AR47" i="21"/>
  <c r="AQ47" i="21"/>
  <c r="AP47" i="21"/>
  <c r="AO47" i="21"/>
  <c r="AN47" i="21"/>
  <c r="AM47" i="21"/>
  <c r="AL47" i="21"/>
  <c r="AK47" i="21"/>
  <c r="AJ47" i="21"/>
  <c r="AI47" i="21"/>
  <c r="AH47" i="21"/>
  <c r="AG47" i="21"/>
  <c r="AF47" i="21"/>
  <c r="AE47" i="21"/>
  <c r="AD47" i="21"/>
  <c r="AC47" i="21"/>
  <c r="AB47" i="21"/>
  <c r="AA47" i="21"/>
  <c r="Z47" i="21"/>
  <c r="Y47" i="21"/>
  <c r="X47" i="21"/>
  <c r="W47" i="21"/>
  <c r="V47" i="21"/>
  <c r="U47" i="21"/>
  <c r="T47" i="21"/>
  <c r="S47" i="21"/>
  <c r="R47" i="21"/>
  <c r="Q47" i="21"/>
  <c r="P47" i="21"/>
  <c r="O47" i="21"/>
  <c r="N47" i="21"/>
  <c r="M47" i="21"/>
  <c r="L47" i="21"/>
  <c r="K47" i="21"/>
  <c r="J47" i="21"/>
  <c r="I47" i="21"/>
  <c r="H47" i="21"/>
  <c r="G47" i="21"/>
  <c r="BC47" i="21" s="1"/>
  <c r="F47" i="21"/>
  <c r="E47" i="21"/>
  <c r="D47" i="21"/>
  <c r="C47" i="21"/>
  <c r="B47" i="21"/>
  <c r="AZ46" i="21"/>
  <c r="AY46" i="21"/>
  <c r="AX46" i="21"/>
  <c r="AW46" i="21"/>
  <c r="AV46" i="21"/>
  <c r="AU46" i="21"/>
  <c r="AT46" i="21"/>
  <c r="AS46" i="21"/>
  <c r="AR46" i="21"/>
  <c r="AQ46" i="21"/>
  <c r="AP46" i="21"/>
  <c r="AO46" i="21"/>
  <c r="AN46" i="21"/>
  <c r="AM46" i="21"/>
  <c r="AL46" i="21"/>
  <c r="AK46" i="21"/>
  <c r="AJ46" i="21"/>
  <c r="AI46" i="21"/>
  <c r="AH46" i="21"/>
  <c r="AG46" i="21"/>
  <c r="AF46" i="21"/>
  <c r="AE46" i="21"/>
  <c r="AD46" i="21"/>
  <c r="AC46" i="21"/>
  <c r="AB46" i="21"/>
  <c r="AA46" i="21"/>
  <c r="Z46" i="21"/>
  <c r="Y46" i="21"/>
  <c r="X46" i="21"/>
  <c r="W46" i="21"/>
  <c r="V46" i="21"/>
  <c r="U46" i="21"/>
  <c r="T46" i="21"/>
  <c r="S46" i="21"/>
  <c r="R46" i="21"/>
  <c r="Q46" i="21"/>
  <c r="P46" i="21"/>
  <c r="O46" i="21"/>
  <c r="N46" i="21"/>
  <c r="M46" i="21"/>
  <c r="L46" i="21"/>
  <c r="K46" i="21"/>
  <c r="J46" i="21"/>
  <c r="I46" i="21"/>
  <c r="H46" i="21"/>
  <c r="G46" i="21"/>
  <c r="BC46" i="21" s="1"/>
  <c r="F46" i="21"/>
  <c r="E46" i="21"/>
  <c r="D46" i="21"/>
  <c r="C46" i="21"/>
  <c r="BD46" i="21" s="1"/>
  <c r="B46" i="21"/>
  <c r="AZ45" i="21"/>
  <c r="AY45" i="21"/>
  <c r="AX45" i="21"/>
  <c r="AW45" i="21"/>
  <c r="AV45" i="21"/>
  <c r="AU45" i="21"/>
  <c r="AT45" i="21"/>
  <c r="AS45" i="21"/>
  <c r="AR45" i="21"/>
  <c r="AQ45" i="21"/>
  <c r="AP45" i="21"/>
  <c r="AO45" i="21"/>
  <c r="AN45" i="21"/>
  <c r="AM45" i="21"/>
  <c r="AL45" i="21"/>
  <c r="AK45" i="21"/>
  <c r="AJ45" i="21"/>
  <c r="AI45" i="21"/>
  <c r="AH45" i="21"/>
  <c r="AG45" i="21"/>
  <c r="AF45" i="21"/>
  <c r="AE45" i="21"/>
  <c r="AD45" i="21"/>
  <c r="AC45" i="21"/>
  <c r="AB45" i="21"/>
  <c r="AA45" i="21"/>
  <c r="Z45" i="21"/>
  <c r="Y45" i="21"/>
  <c r="X45" i="21"/>
  <c r="W45" i="21"/>
  <c r="V45" i="21"/>
  <c r="U45" i="21"/>
  <c r="T45" i="21"/>
  <c r="S45" i="21"/>
  <c r="R45" i="21"/>
  <c r="Q45" i="21"/>
  <c r="P45" i="21"/>
  <c r="O45" i="21"/>
  <c r="N45" i="21"/>
  <c r="M45" i="21"/>
  <c r="L45" i="21"/>
  <c r="K45" i="21"/>
  <c r="J45" i="21"/>
  <c r="I45" i="21"/>
  <c r="H45" i="21"/>
  <c r="G45" i="21"/>
  <c r="BC45" i="21" s="1"/>
  <c r="F45" i="21"/>
  <c r="E45" i="21"/>
  <c r="D45" i="21"/>
  <c r="C45" i="21"/>
  <c r="B45" i="21"/>
  <c r="AZ44" i="21"/>
  <c r="AY44" i="21"/>
  <c r="AX44" i="21"/>
  <c r="AW44" i="21"/>
  <c r="AV44" i="21"/>
  <c r="AU44" i="21"/>
  <c r="AT44" i="21"/>
  <c r="AS44" i="21"/>
  <c r="AR44" i="21"/>
  <c r="AQ44" i="21"/>
  <c r="AP44" i="21"/>
  <c r="AO44" i="21"/>
  <c r="AN44" i="21"/>
  <c r="AM44" i="21"/>
  <c r="AL44" i="21"/>
  <c r="AK44" i="21"/>
  <c r="AJ44" i="21"/>
  <c r="AI44" i="21"/>
  <c r="AH44" i="21"/>
  <c r="AG44" i="21"/>
  <c r="AF44" i="21"/>
  <c r="AE44" i="21"/>
  <c r="AD44" i="21"/>
  <c r="AC44" i="21"/>
  <c r="AB44" i="21"/>
  <c r="AA44" i="21"/>
  <c r="Z44" i="21"/>
  <c r="Y44" i="21"/>
  <c r="X44" i="21"/>
  <c r="W44" i="21"/>
  <c r="V44" i="21"/>
  <c r="U44" i="21"/>
  <c r="T44" i="21"/>
  <c r="S44" i="21"/>
  <c r="R44" i="21"/>
  <c r="Q44" i="21"/>
  <c r="P44" i="21"/>
  <c r="O44" i="21"/>
  <c r="N44" i="21"/>
  <c r="M44" i="21"/>
  <c r="L44" i="21"/>
  <c r="K44" i="21"/>
  <c r="J44" i="21"/>
  <c r="I44" i="21"/>
  <c r="H44" i="21"/>
  <c r="G44" i="21"/>
  <c r="BC44" i="21" s="1"/>
  <c r="F44" i="21"/>
  <c r="E44" i="21"/>
  <c r="D44" i="21"/>
  <c r="C44" i="21"/>
  <c r="BD44" i="21" s="1"/>
  <c r="B44" i="21"/>
  <c r="AZ43" i="21"/>
  <c r="AY43" i="21"/>
  <c r="AX43" i="21"/>
  <c r="AW43" i="21"/>
  <c r="AV43" i="21"/>
  <c r="AU43" i="21"/>
  <c r="AT43" i="21"/>
  <c r="AS43" i="21"/>
  <c r="AR43" i="21"/>
  <c r="AQ43" i="21"/>
  <c r="AP43" i="21"/>
  <c r="AO43" i="21"/>
  <c r="AN43" i="21"/>
  <c r="AM43" i="21"/>
  <c r="AL43" i="21"/>
  <c r="AK43" i="21"/>
  <c r="AJ43" i="21"/>
  <c r="AI43" i="21"/>
  <c r="AH43" i="21"/>
  <c r="AG43" i="21"/>
  <c r="AF43" i="21"/>
  <c r="AE43" i="21"/>
  <c r="AD43" i="21"/>
  <c r="AC43" i="21"/>
  <c r="AB43" i="21"/>
  <c r="AA43" i="21"/>
  <c r="Z43" i="21"/>
  <c r="Y43" i="21"/>
  <c r="X43" i="21"/>
  <c r="W43" i="21"/>
  <c r="V43" i="21"/>
  <c r="U43" i="21"/>
  <c r="T43" i="21"/>
  <c r="S43" i="21"/>
  <c r="R43" i="21"/>
  <c r="Q43" i="21"/>
  <c r="P43" i="21"/>
  <c r="O43" i="21"/>
  <c r="N43" i="21"/>
  <c r="M43" i="21"/>
  <c r="L43" i="21"/>
  <c r="K43" i="21"/>
  <c r="J43" i="21"/>
  <c r="I43" i="21"/>
  <c r="H43" i="21"/>
  <c r="G43" i="21"/>
  <c r="BC43" i="21" s="1"/>
  <c r="F43" i="21"/>
  <c r="E43" i="21"/>
  <c r="D43" i="21"/>
  <c r="C43" i="21"/>
  <c r="B43" i="21"/>
  <c r="AZ42" i="21"/>
  <c r="AY42" i="21"/>
  <c r="AX42" i="21"/>
  <c r="AW42" i="21"/>
  <c r="AV42" i="21"/>
  <c r="AU42" i="21"/>
  <c r="AT42" i="21"/>
  <c r="AS42" i="21"/>
  <c r="AR42" i="21"/>
  <c r="AQ42" i="21"/>
  <c r="AP42" i="21"/>
  <c r="AO42" i="21"/>
  <c r="AN42" i="21"/>
  <c r="AM42" i="21"/>
  <c r="AL42" i="21"/>
  <c r="AK42" i="21"/>
  <c r="AJ42" i="21"/>
  <c r="AI42" i="21"/>
  <c r="AH42" i="21"/>
  <c r="AG42" i="21"/>
  <c r="AF42" i="21"/>
  <c r="AE42" i="21"/>
  <c r="AD42" i="21"/>
  <c r="AC42" i="21"/>
  <c r="AB42" i="21"/>
  <c r="AA42" i="21"/>
  <c r="Z42" i="21"/>
  <c r="Y42" i="21"/>
  <c r="X42" i="21"/>
  <c r="W42" i="21"/>
  <c r="V42" i="21"/>
  <c r="U42" i="21"/>
  <c r="T42" i="21"/>
  <c r="S42" i="21"/>
  <c r="R42" i="21"/>
  <c r="Q42" i="21"/>
  <c r="P42" i="21"/>
  <c r="O42" i="21"/>
  <c r="N42" i="21"/>
  <c r="M42" i="21"/>
  <c r="L42" i="21"/>
  <c r="K42" i="21"/>
  <c r="J42" i="21"/>
  <c r="I42" i="21"/>
  <c r="H42" i="21"/>
  <c r="G42" i="21"/>
  <c r="BC42" i="21" s="1"/>
  <c r="F42" i="21"/>
  <c r="E42" i="21"/>
  <c r="D42" i="21"/>
  <c r="C42" i="21"/>
  <c r="B42" i="21"/>
  <c r="AZ41" i="21"/>
  <c r="AY41" i="21"/>
  <c r="AX41" i="21"/>
  <c r="AW41" i="21"/>
  <c r="AV41" i="21"/>
  <c r="AU41" i="21"/>
  <c r="AT41" i="21"/>
  <c r="AS41" i="21"/>
  <c r="AR41" i="21"/>
  <c r="AQ41" i="21"/>
  <c r="AP41" i="21"/>
  <c r="AO41" i="21"/>
  <c r="AN41" i="21"/>
  <c r="AM41" i="21"/>
  <c r="AL41" i="21"/>
  <c r="AK41" i="21"/>
  <c r="AJ41" i="21"/>
  <c r="AI41" i="21"/>
  <c r="AH41" i="21"/>
  <c r="AG41" i="21"/>
  <c r="AF41" i="21"/>
  <c r="AE41" i="21"/>
  <c r="AD41" i="21"/>
  <c r="AC41" i="21"/>
  <c r="AB41" i="21"/>
  <c r="AA41" i="21"/>
  <c r="Z41" i="21"/>
  <c r="Y41" i="21"/>
  <c r="X41" i="21"/>
  <c r="W41" i="21"/>
  <c r="V41" i="21"/>
  <c r="U41" i="21"/>
  <c r="T41" i="21"/>
  <c r="S41" i="21"/>
  <c r="R41" i="21"/>
  <c r="Q41" i="21"/>
  <c r="P41" i="21"/>
  <c r="O41" i="21"/>
  <c r="N41" i="21"/>
  <c r="M41" i="21"/>
  <c r="L41" i="21"/>
  <c r="K41" i="21"/>
  <c r="J41" i="21"/>
  <c r="I41" i="21"/>
  <c r="H41" i="21"/>
  <c r="G41" i="21"/>
  <c r="BC41" i="21" s="1"/>
  <c r="F41" i="21"/>
  <c r="E41" i="21"/>
  <c r="D41" i="21"/>
  <c r="C41" i="21"/>
  <c r="B41" i="21"/>
  <c r="AZ40" i="21"/>
  <c r="AY40" i="21"/>
  <c r="AX40" i="21"/>
  <c r="AW40" i="21"/>
  <c r="AV40" i="21"/>
  <c r="AU40" i="21"/>
  <c r="AT40" i="21"/>
  <c r="AS40" i="21"/>
  <c r="AR40" i="21"/>
  <c r="AQ40" i="21"/>
  <c r="AP40" i="21"/>
  <c r="AO40" i="21"/>
  <c r="AN40" i="21"/>
  <c r="AM40" i="21"/>
  <c r="AL40" i="21"/>
  <c r="AK40" i="21"/>
  <c r="AJ40" i="21"/>
  <c r="AI40" i="21"/>
  <c r="AH40" i="21"/>
  <c r="AG40" i="21"/>
  <c r="AF40" i="21"/>
  <c r="AE40" i="21"/>
  <c r="AD40" i="21"/>
  <c r="AC40" i="21"/>
  <c r="AB40" i="21"/>
  <c r="AA40" i="21"/>
  <c r="Z40" i="21"/>
  <c r="Y40" i="21"/>
  <c r="X40" i="21"/>
  <c r="W40" i="21"/>
  <c r="V40" i="21"/>
  <c r="U40" i="21"/>
  <c r="T40" i="21"/>
  <c r="S40" i="21"/>
  <c r="R40" i="21"/>
  <c r="Q40" i="21"/>
  <c r="P40" i="21"/>
  <c r="O40" i="21"/>
  <c r="N40" i="21"/>
  <c r="M40" i="21"/>
  <c r="L40" i="21"/>
  <c r="K40" i="21"/>
  <c r="J40" i="21"/>
  <c r="I40" i="21"/>
  <c r="H40" i="21"/>
  <c r="G40" i="21"/>
  <c r="BC40" i="21" s="1"/>
  <c r="F40" i="21"/>
  <c r="E40" i="21"/>
  <c r="D40" i="21"/>
  <c r="C40" i="21"/>
  <c r="B40" i="21"/>
  <c r="AZ39" i="21"/>
  <c r="AY39" i="21"/>
  <c r="AX39" i="21"/>
  <c r="AW39" i="21"/>
  <c r="AV39" i="21"/>
  <c r="AU39" i="21"/>
  <c r="AT39" i="21"/>
  <c r="AS39" i="21"/>
  <c r="AR39" i="21"/>
  <c r="AQ39" i="21"/>
  <c r="AP39" i="21"/>
  <c r="AO39" i="21"/>
  <c r="AN39" i="21"/>
  <c r="AM39" i="21"/>
  <c r="AL39" i="21"/>
  <c r="AK39" i="21"/>
  <c r="AJ39" i="21"/>
  <c r="AI39" i="21"/>
  <c r="AH39" i="21"/>
  <c r="AG39" i="21"/>
  <c r="AF39" i="21"/>
  <c r="AE39" i="21"/>
  <c r="AD39" i="21"/>
  <c r="AC39" i="21"/>
  <c r="AB39" i="21"/>
  <c r="AA39" i="21"/>
  <c r="Z39" i="21"/>
  <c r="Y39" i="21"/>
  <c r="X39" i="21"/>
  <c r="W39" i="21"/>
  <c r="V39" i="21"/>
  <c r="U39" i="21"/>
  <c r="T39" i="21"/>
  <c r="S39" i="21"/>
  <c r="R39" i="21"/>
  <c r="Q39" i="21"/>
  <c r="P39" i="21"/>
  <c r="O39" i="21"/>
  <c r="N39" i="21"/>
  <c r="M39" i="21"/>
  <c r="L39" i="21"/>
  <c r="K39" i="21"/>
  <c r="J39" i="21"/>
  <c r="I39" i="21"/>
  <c r="H39" i="21"/>
  <c r="G39" i="21"/>
  <c r="BC39" i="21" s="1"/>
  <c r="F39" i="21"/>
  <c r="E39" i="21"/>
  <c r="D39" i="21"/>
  <c r="C39" i="21"/>
  <c r="B39" i="21"/>
  <c r="AZ38" i="21"/>
  <c r="AY38" i="21"/>
  <c r="AX38" i="21"/>
  <c r="AW38" i="21"/>
  <c r="AV38" i="21"/>
  <c r="AU38" i="21"/>
  <c r="AT38" i="21"/>
  <c r="AS38" i="21"/>
  <c r="AR38" i="21"/>
  <c r="AQ38" i="21"/>
  <c r="AP38" i="21"/>
  <c r="AO38" i="21"/>
  <c r="AN38" i="21"/>
  <c r="AM38" i="21"/>
  <c r="AL38" i="21"/>
  <c r="AK38" i="21"/>
  <c r="AJ38" i="21"/>
  <c r="AI38" i="21"/>
  <c r="AH38" i="21"/>
  <c r="AG38" i="21"/>
  <c r="AF38" i="21"/>
  <c r="AE38" i="21"/>
  <c r="AD38" i="21"/>
  <c r="AC38" i="21"/>
  <c r="AB38" i="21"/>
  <c r="AA38" i="21"/>
  <c r="Z38" i="21"/>
  <c r="Y38" i="21"/>
  <c r="X38" i="21"/>
  <c r="W38" i="21"/>
  <c r="V38" i="21"/>
  <c r="U38" i="21"/>
  <c r="T38" i="21"/>
  <c r="S38" i="21"/>
  <c r="R38" i="21"/>
  <c r="Q38" i="21"/>
  <c r="P38" i="21"/>
  <c r="O38" i="21"/>
  <c r="N38" i="21"/>
  <c r="M38" i="21"/>
  <c r="L38" i="21"/>
  <c r="K38" i="21"/>
  <c r="J38" i="21"/>
  <c r="I38" i="21"/>
  <c r="H38" i="21"/>
  <c r="G38" i="21"/>
  <c r="BC38" i="21" s="1"/>
  <c r="F38" i="21"/>
  <c r="E38" i="21"/>
  <c r="D38" i="21"/>
  <c r="C38" i="21"/>
  <c r="B38" i="21"/>
  <c r="AZ37" i="21"/>
  <c r="AY37" i="21"/>
  <c r="AX37" i="21"/>
  <c r="AW37" i="21"/>
  <c r="AV37" i="21"/>
  <c r="AU37" i="21"/>
  <c r="AT37" i="21"/>
  <c r="AS37" i="21"/>
  <c r="AR37" i="21"/>
  <c r="AQ37" i="21"/>
  <c r="AP37" i="21"/>
  <c r="AO37" i="21"/>
  <c r="AN37" i="21"/>
  <c r="AM37" i="21"/>
  <c r="AL37" i="21"/>
  <c r="AK37" i="21"/>
  <c r="AJ37" i="21"/>
  <c r="AI37" i="21"/>
  <c r="AH37" i="21"/>
  <c r="AG37" i="21"/>
  <c r="AF37" i="21"/>
  <c r="AE37" i="21"/>
  <c r="AD37" i="21"/>
  <c r="AC37" i="21"/>
  <c r="AB37" i="21"/>
  <c r="AA37" i="21"/>
  <c r="Z37" i="21"/>
  <c r="Y37" i="21"/>
  <c r="X37" i="21"/>
  <c r="W37" i="21"/>
  <c r="V37" i="21"/>
  <c r="U37" i="21"/>
  <c r="T37" i="21"/>
  <c r="S37" i="21"/>
  <c r="R37" i="21"/>
  <c r="Q37" i="21"/>
  <c r="P37" i="21"/>
  <c r="O37" i="21"/>
  <c r="N37" i="21"/>
  <c r="M37" i="21"/>
  <c r="L37" i="21"/>
  <c r="K37" i="21"/>
  <c r="J37" i="21"/>
  <c r="I37" i="21"/>
  <c r="H37" i="21"/>
  <c r="G37" i="21"/>
  <c r="BC37" i="21" s="1"/>
  <c r="F37" i="21"/>
  <c r="E37" i="21"/>
  <c r="D37" i="21"/>
  <c r="C37" i="21"/>
  <c r="B37" i="21"/>
  <c r="AZ36" i="21"/>
  <c r="AY36" i="21"/>
  <c r="AX36" i="21"/>
  <c r="AW36" i="21"/>
  <c r="AV36" i="21"/>
  <c r="AU36" i="21"/>
  <c r="AT36" i="21"/>
  <c r="AS36" i="21"/>
  <c r="AR36" i="21"/>
  <c r="AQ36" i="21"/>
  <c r="AP36" i="21"/>
  <c r="AO36" i="21"/>
  <c r="AN36" i="21"/>
  <c r="AM36" i="21"/>
  <c r="AL36" i="21"/>
  <c r="AK36" i="21"/>
  <c r="AJ36" i="21"/>
  <c r="AI36" i="21"/>
  <c r="AH36" i="21"/>
  <c r="AG36" i="21"/>
  <c r="AF36" i="21"/>
  <c r="AE36" i="21"/>
  <c r="AD36" i="21"/>
  <c r="AC36" i="21"/>
  <c r="AB36" i="21"/>
  <c r="AA36" i="21"/>
  <c r="Z36" i="21"/>
  <c r="Y36" i="21"/>
  <c r="X36" i="21"/>
  <c r="W36" i="21"/>
  <c r="V36" i="21"/>
  <c r="U36" i="21"/>
  <c r="T36" i="21"/>
  <c r="S36" i="21"/>
  <c r="R36" i="21"/>
  <c r="Q36" i="21"/>
  <c r="P36" i="21"/>
  <c r="O36" i="21"/>
  <c r="N36" i="21"/>
  <c r="M36" i="21"/>
  <c r="L36" i="21"/>
  <c r="K36" i="21"/>
  <c r="J36" i="21"/>
  <c r="I36" i="21"/>
  <c r="H36" i="21"/>
  <c r="G36" i="21"/>
  <c r="BC36" i="21" s="1"/>
  <c r="F36" i="21"/>
  <c r="E36" i="21"/>
  <c r="D36" i="21"/>
  <c r="C36" i="21"/>
  <c r="B36" i="21"/>
  <c r="AZ35" i="21"/>
  <c r="AY35" i="21"/>
  <c r="AX35" i="21"/>
  <c r="AW35" i="21"/>
  <c r="AV35" i="21"/>
  <c r="AU35" i="21"/>
  <c r="AT35" i="21"/>
  <c r="AS35" i="21"/>
  <c r="AR35" i="21"/>
  <c r="AQ35" i="21"/>
  <c r="AP35" i="21"/>
  <c r="AO35" i="21"/>
  <c r="AN35" i="21"/>
  <c r="AM35" i="21"/>
  <c r="AL35" i="21"/>
  <c r="AK35" i="21"/>
  <c r="AJ35" i="21"/>
  <c r="AI35" i="21"/>
  <c r="AH35" i="21"/>
  <c r="AG35" i="21"/>
  <c r="AF35" i="21"/>
  <c r="AE35" i="21"/>
  <c r="AD35" i="21"/>
  <c r="AC35" i="21"/>
  <c r="AB35" i="21"/>
  <c r="AA35" i="21"/>
  <c r="Z35" i="21"/>
  <c r="Y35" i="21"/>
  <c r="X35" i="21"/>
  <c r="W35" i="21"/>
  <c r="V35" i="21"/>
  <c r="U35" i="21"/>
  <c r="T35" i="21"/>
  <c r="S35" i="21"/>
  <c r="R35" i="21"/>
  <c r="Q35" i="21"/>
  <c r="P35" i="21"/>
  <c r="O35" i="21"/>
  <c r="N35" i="21"/>
  <c r="M35" i="21"/>
  <c r="L35" i="21"/>
  <c r="K35" i="21"/>
  <c r="J35" i="21"/>
  <c r="I35" i="21"/>
  <c r="H35" i="21"/>
  <c r="G35" i="21"/>
  <c r="BC35" i="21" s="1"/>
  <c r="F35" i="21"/>
  <c r="E35" i="21"/>
  <c r="D35" i="21"/>
  <c r="C35" i="21"/>
  <c r="B35" i="21"/>
  <c r="AZ34" i="21"/>
  <c r="AY34" i="21"/>
  <c r="AX34" i="21"/>
  <c r="AW34" i="21"/>
  <c r="AV34" i="21"/>
  <c r="AU34" i="21"/>
  <c r="AT34" i="21"/>
  <c r="AS34" i="21"/>
  <c r="AR34" i="21"/>
  <c r="AQ34" i="21"/>
  <c r="AP34" i="21"/>
  <c r="AO34" i="21"/>
  <c r="AN34" i="21"/>
  <c r="AM34" i="21"/>
  <c r="AL34" i="21"/>
  <c r="AK34" i="21"/>
  <c r="AJ34" i="21"/>
  <c r="AI34" i="21"/>
  <c r="AH34" i="21"/>
  <c r="AG34" i="21"/>
  <c r="AF34" i="21"/>
  <c r="AE34" i="21"/>
  <c r="AD34" i="21"/>
  <c r="AC34" i="21"/>
  <c r="AB34" i="21"/>
  <c r="AA34" i="21"/>
  <c r="Z34" i="21"/>
  <c r="Y34" i="21"/>
  <c r="X34" i="21"/>
  <c r="W34" i="21"/>
  <c r="V34" i="21"/>
  <c r="U34" i="21"/>
  <c r="T34" i="21"/>
  <c r="S34" i="21"/>
  <c r="R34" i="21"/>
  <c r="Q34" i="21"/>
  <c r="P34" i="21"/>
  <c r="O34" i="21"/>
  <c r="N34" i="21"/>
  <c r="M34" i="21"/>
  <c r="L34" i="21"/>
  <c r="K34" i="21"/>
  <c r="J34" i="21"/>
  <c r="I34" i="21"/>
  <c r="H34" i="21"/>
  <c r="G34" i="21"/>
  <c r="BC34" i="21" s="1"/>
  <c r="F34" i="21"/>
  <c r="E34" i="21"/>
  <c r="D34" i="21"/>
  <c r="C34" i="21"/>
  <c r="B34" i="21"/>
  <c r="AZ33" i="21"/>
  <c r="AY33" i="21"/>
  <c r="AX33" i="21"/>
  <c r="AW33" i="21"/>
  <c r="AV33" i="21"/>
  <c r="AU33" i="21"/>
  <c r="AT33" i="21"/>
  <c r="AS33" i="21"/>
  <c r="AR33" i="21"/>
  <c r="AQ33" i="21"/>
  <c r="AP33" i="21"/>
  <c r="AO33" i="21"/>
  <c r="AN33" i="21"/>
  <c r="AM33" i="21"/>
  <c r="AL33" i="21"/>
  <c r="AK33" i="21"/>
  <c r="AJ33" i="21"/>
  <c r="AI33" i="21"/>
  <c r="AH33" i="21"/>
  <c r="AG33" i="21"/>
  <c r="AF33" i="21"/>
  <c r="AE33" i="21"/>
  <c r="AD33" i="21"/>
  <c r="AC33" i="21"/>
  <c r="AB33" i="21"/>
  <c r="AA33" i="21"/>
  <c r="Z33" i="21"/>
  <c r="Y33" i="21"/>
  <c r="X33" i="21"/>
  <c r="W33" i="21"/>
  <c r="V33" i="21"/>
  <c r="U33" i="21"/>
  <c r="T33" i="21"/>
  <c r="S33" i="21"/>
  <c r="R33" i="21"/>
  <c r="Q33" i="21"/>
  <c r="P33" i="21"/>
  <c r="O33" i="21"/>
  <c r="N33" i="21"/>
  <c r="M33" i="21"/>
  <c r="L33" i="21"/>
  <c r="K33" i="21"/>
  <c r="J33" i="21"/>
  <c r="I33" i="21"/>
  <c r="H33" i="21"/>
  <c r="G33" i="21"/>
  <c r="BC33" i="21" s="1"/>
  <c r="F33" i="21"/>
  <c r="E33" i="21"/>
  <c r="D33" i="21"/>
  <c r="C33" i="21"/>
  <c r="B33" i="21"/>
  <c r="AZ32" i="21"/>
  <c r="AY32" i="21"/>
  <c r="AX32" i="21"/>
  <c r="AW32" i="21"/>
  <c r="AV32" i="21"/>
  <c r="AU32" i="21"/>
  <c r="AT32" i="21"/>
  <c r="AS32" i="21"/>
  <c r="AR32" i="21"/>
  <c r="AQ32" i="21"/>
  <c r="AP32" i="21"/>
  <c r="AO32" i="21"/>
  <c r="AN32" i="21"/>
  <c r="AM32" i="21"/>
  <c r="AL32" i="21"/>
  <c r="AK32" i="21"/>
  <c r="AJ32" i="21"/>
  <c r="AI32" i="21"/>
  <c r="AH32" i="21"/>
  <c r="AG32" i="21"/>
  <c r="AF32" i="21"/>
  <c r="AE32" i="21"/>
  <c r="AD32" i="21"/>
  <c r="AC32" i="21"/>
  <c r="AB32" i="21"/>
  <c r="AA32" i="21"/>
  <c r="Z32" i="21"/>
  <c r="Y32" i="21"/>
  <c r="X32" i="21"/>
  <c r="W32" i="21"/>
  <c r="V32" i="21"/>
  <c r="U32" i="21"/>
  <c r="T32" i="21"/>
  <c r="S32" i="21"/>
  <c r="R32" i="21"/>
  <c r="Q32" i="21"/>
  <c r="P32" i="21"/>
  <c r="O32" i="21"/>
  <c r="N32" i="21"/>
  <c r="M32" i="21"/>
  <c r="L32" i="21"/>
  <c r="K32" i="21"/>
  <c r="J32" i="21"/>
  <c r="I32" i="21"/>
  <c r="H32" i="21"/>
  <c r="G32" i="21"/>
  <c r="BC32" i="21" s="1"/>
  <c r="F32" i="21"/>
  <c r="E32" i="21"/>
  <c r="D32" i="21"/>
  <c r="C32" i="21"/>
  <c r="B32" i="21"/>
  <c r="AZ31" i="21"/>
  <c r="AY31" i="21"/>
  <c r="AX31" i="21"/>
  <c r="AW31" i="21"/>
  <c r="AV31" i="21"/>
  <c r="AU31" i="21"/>
  <c r="AT31" i="21"/>
  <c r="AS31" i="21"/>
  <c r="AR31" i="21"/>
  <c r="AQ31" i="21"/>
  <c r="AP31" i="21"/>
  <c r="AO31" i="21"/>
  <c r="AN31" i="21"/>
  <c r="AM31" i="21"/>
  <c r="AL31" i="21"/>
  <c r="AK31" i="21"/>
  <c r="AJ31" i="21"/>
  <c r="AI31" i="21"/>
  <c r="AH31" i="21"/>
  <c r="AG31" i="21"/>
  <c r="AF31" i="21"/>
  <c r="AE31" i="21"/>
  <c r="AD31" i="21"/>
  <c r="AC31" i="21"/>
  <c r="AB31" i="21"/>
  <c r="AA31" i="21"/>
  <c r="Z31" i="21"/>
  <c r="Y31" i="21"/>
  <c r="X31" i="21"/>
  <c r="W31" i="21"/>
  <c r="V31" i="21"/>
  <c r="U31" i="21"/>
  <c r="T31" i="21"/>
  <c r="S31" i="21"/>
  <c r="R31" i="21"/>
  <c r="Q31" i="21"/>
  <c r="P31" i="21"/>
  <c r="O31" i="21"/>
  <c r="N31" i="21"/>
  <c r="M31" i="21"/>
  <c r="L31" i="21"/>
  <c r="K31" i="21"/>
  <c r="J31" i="21"/>
  <c r="I31" i="21"/>
  <c r="H31" i="21"/>
  <c r="G31" i="21"/>
  <c r="BC31" i="21" s="1"/>
  <c r="F31" i="21"/>
  <c r="E31" i="21"/>
  <c r="D31" i="21"/>
  <c r="C31" i="21"/>
  <c r="B31" i="21"/>
  <c r="AZ30" i="21"/>
  <c r="AY30" i="21"/>
  <c r="AX30" i="21"/>
  <c r="AW30" i="21"/>
  <c r="AV30" i="21"/>
  <c r="AU30" i="21"/>
  <c r="AT30" i="21"/>
  <c r="AS30" i="21"/>
  <c r="AR30" i="21"/>
  <c r="AQ30" i="21"/>
  <c r="AP30" i="21"/>
  <c r="AO30" i="21"/>
  <c r="AN30" i="21"/>
  <c r="AM30" i="21"/>
  <c r="AL30" i="21"/>
  <c r="AK30" i="21"/>
  <c r="AJ30" i="21"/>
  <c r="AI30" i="21"/>
  <c r="AH30" i="21"/>
  <c r="AG30" i="21"/>
  <c r="AF30" i="21"/>
  <c r="AE30" i="21"/>
  <c r="AD30" i="21"/>
  <c r="AC30" i="21"/>
  <c r="AB30" i="21"/>
  <c r="AA30" i="21"/>
  <c r="Z30" i="21"/>
  <c r="Y30" i="21"/>
  <c r="X30" i="21"/>
  <c r="W30" i="21"/>
  <c r="V30" i="21"/>
  <c r="U30" i="21"/>
  <c r="T30" i="21"/>
  <c r="S30" i="21"/>
  <c r="R30" i="21"/>
  <c r="Q30" i="21"/>
  <c r="P30" i="21"/>
  <c r="O30" i="21"/>
  <c r="N30" i="21"/>
  <c r="M30" i="21"/>
  <c r="L30" i="21"/>
  <c r="K30" i="21"/>
  <c r="J30" i="21"/>
  <c r="I30" i="21"/>
  <c r="H30" i="21"/>
  <c r="G30" i="21"/>
  <c r="BC30" i="21" s="1"/>
  <c r="F30" i="21"/>
  <c r="E30" i="21"/>
  <c r="D30" i="21"/>
  <c r="C30" i="21"/>
  <c r="B30" i="21"/>
  <c r="AZ29" i="21"/>
  <c r="AY29" i="21"/>
  <c r="AX29" i="21"/>
  <c r="AW29" i="21"/>
  <c r="AV29" i="21"/>
  <c r="AU29" i="21"/>
  <c r="AT29" i="21"/>
  <c r="AS29" i="21"/>
  <c r="AR29" i="21"/>
  <c r="AQ29" i="21"/>
  <c r="AP29" i="21"/>
  <c r="AO29" i="21"/>
  <c r="AN29" i="21"/>
  <c r="AM29" i="21"/>
  <c r="AL29" i="21"/>
  <c r="AK29" i="21"/>
  <c r="AJ29" i="21"/>
  <c r="AI29" i="21"/>
  <c r="AH29" i="21"/>
  <c r="AG29" i="21"/>
  <c r="AF29" i="21"/>
  <c r="AE29" i="21"/>
  <c r="AD29" i="21"/>
  <c r="AC29" i="21"/>
  <c r="AB29" i="21"/>
  <c r="AA29" i="21"/>
  <c r="Z29" i="21"/>
  <c r="Y29" i="21"/>
  <c r="X29" i="21"/>
  <c r="W29" i="21"/>
  <c r="V29" i="21"/>
  <c r="U29" i="21"/>
  <c r="T29" i="21"/>
  <c r="S29" i="21"/>
  <c r="R29" i="21"/>
  <c r="Q29" i="21"/>
  <c r="P29" i="21"/>
  <c r="O29" i="21"/>
  <c r="N29" i="21"/>
  <c r="M29" i="21"/>
  <c r="L29" i="21"/>
  <c r="K29" i="21"/>
  <c r="J29" i="21"/>
  <c r="I29" i="21"/>
  <c r="H29" i="21"/>
  <c r="G29" i="21"/>
  <c r="BC29" i="21" s="1"/>
  <c r="F29" i="21"/>
  <c r="E29" i="21"/>
  <c r="D29" i="21"/>
  <c r="C29" i="21"/>
  <c r="B29" i="21"/>
  <c r="AZ28" i="21"/>
  <c r="AY28" i="21"/>
  <c r="AX28" i="21"/>
  <c r="AW28" i="21"/>
  <c r="AV28" i="21"/>
  <c r="AU28" i="21"/>
  <c r="AT28" i="21"/>
  <c r="AS28" i="21"/>
  <c r="AR28" i="21"/>
  <c r="AQ28" i="21"/>
  <c r="AP28" i="21"/>
  <c r="AO28" i="21"/>
  <c r="AN28" i="21"/>
  <c r="AM28" i="21"/>
  <c r="AL28" i="21"/>
  <c r="AK28" i="21"/>
  <c r="AJ28" i="21"/>
  <c r="AI28" i="21"/>
  <c r="AH28" i="21"/>
  <c r="AG28" i="21"/>
  <c r="AF28" i="21"/>
  <c r="AE28" i="21"/>
  <c r="AD28" i="21"/>
  <c r="AC28" i="21"/>
  <c r="AB28" i="21"/>
  <c r="AA28" i="21"/>
  <c r="Z28" i="21"/>
  <c r="Y28" i="21"/>
  <c r="X28" i="21"/>
  <c r="W28" i="21"/>
  <c r="V28" i="21"/>
  <c r="U28" i="21"/>
  <c r="T28" i="21"/>
  <c r="S28" i="21"/>
  <c r="R28" i="21"/>
  <c r="Q28" i="21"/>
  <c r="P28" i="21"/>
  <c r="O28" i="21"/>
  <c r="N28" i="21"/>
  <c r="M28" i="21"/>
  <c r="L28" i="21"/>
  <c r="K28" i="21"/>
  <c r="J28" i="21"/>
  <c r="I28" i="21"/>
  <c r="H28" i="21"/>
  <c r="G28" i="21"/>
  <c r="BC28" i="21" s="1"/>
  <c r="F28" i="21"/>
  <c r="E28" i="21"/>
  <c r="D28" i="21"/>
  <c r="C28" i="21"/>
  <c r="B28" i="21"/>
  <c r="AZ27" i="21"/>
  <c r="AY27" i="21"/>
  <c r="AX27" i="21"/>
  <c r="AW27" i="21"/>
  <c r="AV27" i="21"/>
  <c r="AU27" i="21"/>
  <c r="AT27" i="21"/>
  <c r="AS27" i="21"/>
  <c r="AR27" i="21"/>
  <c r="AQ27" i="21"/>
  <c r="AP27" i="21"/>
  <c r="AO27" i="21"/>
  <c r="AN27" i="21"/>
  <c r="AM27" i="21"/>
  <c r="AL27" i="21"/>
  <c r="AK27" i="21"/>
  <c r="AJ27" i="21"/>
  <c r="AI27" i="21"/>
  <c r="AH27" i="21"/>
  <c r="AG27" i="21"/>
  <c r="AF27" i="21"/>
  <c r="AE27" i="21"/>
  <c r="AD27" i="21"/>
  <c r="AC27" i="21"/>
  <c r="AB27" i="21"/>
  <c r="AA27" i="21"/>
  <c r="Z27" i="21"/>
  <c r="Y27" i="21"/>
  <c r="X27" i="21"/>
  <c r="W27" i="21"/>
  <c r="V27" i="21"/>
  <c r="U27" i="21"/>
  <c r="T27" i="21"/>
  <c r="S27" i="21"/>
  <c r="R27" i="21"/>
  <c r="Q27" i="21"/>
  <c r="P27" i="21"/>
  <c r="O27" i="21"/>
  <c r="N27" i="21"/>
  <c r="M27" i="21"/>
  <c r="L27" i="21"/>
  <c r="K27" i="21"/>
  <c r="J27" i="21"/>
  <c r="I27" i="21"/>
  <c r="H27" i="21"/>
  <c r="G27" i="21"/>
  <c r="BC27" i="21" s="1"/>
  <c r="F27" i="21"/>
  <c r="E27" i="21"/>
  <c r="D27" i="21"/>
  <c r="C27" i="21"/>
  <c r="B27" i="21"/>
  <c r="AZ26" i="21"/>
  <c r="AY26" i="21"/>
  <c r="AX26" i="21"/>
  <c r="AW26" i="21"/>
  <c r="AV26" i="21"/>
  <c r="AU26" i="21"/>
  <c r="AT26" i="21"/>
  <c r="AS26" i="21"/>
  <c r="AR26" i="21"/>
  <c r="AQ26" i="21"/>
  <c r="AP26" i="21"/>
  <c r="AO26" i="21"/>
  <c r="AN26" i="21"/>
  <c r="AM26" i="21"/>
  <c r="AL26" i="21"/>
  <c r="AK26" i="21"/>
  <c r="AJ26" i="21"/>
  <c r="AI26" i="21"/>
  <c r="AH26" i="21"/>
  <c r="AG26" i="21"/>
  <c r="AF26" i="21"/>
  <c r="AE26" i="21"/>
  <c r="AD26" i="21"/>
  <c r="AC26" i="21"/>
  <c r="AB26" i="21"/>
  <c r="AA26" i="21"/>
  <c r="Z26" i="21"/>
  <c r="Y26" i="21"/>
  <c r="X26" i="21"/>
  <c r="W26" i="21"/>
  <c r="V26" i="21"/>
  <c r="U26" i="21"/>
  <c r="T26" i="21"/>
  <c r="S26" i="21"/>
  <c r="R26" i="21"/>
  <c r="Q26" i="21"/>
  <c r="P26" i="21"/>
  <c r="O26" i="21"/>
  <c r="N26" i="21"/>
  <c r="M26" i="21"/>
  <c r="L26" i="21"/>
  <c r="K26" i="21"/>
  <c r="J26" i="21"/>
  <c r="I26" i="21"/>
  <c r="H26" i="21"/>
  <c r="G26" i="21"/>
  <c r="BC26" i="21" s="1"/>
  <c r="F26" i="21"/>
  <c r="E26" i="21"/>
  <c r="D26" i="21"/>
  <c r="C26" i="21"/>
  <c r="B26" i="21"/>
  <c r="AZ25" i="21"/>
  <c r="AY25" i="21"/>
  <c r="AX25" i="21"/>
  <c r="AW25" i="21"/>
  <c r="AV25" i="21"/>
  <c r="AU25" i="21"/>
  <c r="AT25" i="21"/>
  <c r="AS25" i="21"/>
  <c r="AR25" i="21"/>
  <c r="AQ25" i="21"/>
  <c r="AP25" i="21"/>
  <c r="AO25" i="21"/>
  <c r="AN25" i="21"/>
  <c r="AM25" i="21"/>
  <c r="AL25" i="21"/>
  <c r="AK25" i="21"/>
  <c r="AJ25" i="21"/>
  <c r="AI25" i="21"/>
  <c r="AH25" i="21"/>
  <c r="AG25" i="21"/>
  <c r="AF25" i="21"/>
  <c r="AE25" i="21"/>
  <c r="AD25" i="21"/>
  <c r="AC25" i="21"/>
  <c r="AB25" i="21"/>
  <c r="AA25" i="21"/>
  <c r="Z25" i="21"/>
  <c r="Y25" i="21"/>
  <c r="X25" i="21"/>
  <c r="W25" i="21"/>
  <c r="V25" i="21"/>
  <c r="U25" i="21"/>
  <c r="T25" i="21"/>
  <c r="S25" i="21"/>
  <c r="R25" i="21"/>
  <c r="Q25" i="21"/>
  <c r="P25" i="21"/>
  <c r="O25" i="21"/>
  <c r="N25" i="21"/>
  <c r="M25" i="21"/>
  <c r="L25" i="21"/>
  <c r="K25" i="21"/>
  <c r="J25" i="21"/>
  <c r="I25" i="21"/>
  <c r="H25" i="21"/>
  <c r="G25" i="21"/>
  <c r="BC25" i="21" s="1"/>
  <c r="F25" i="21"/>
  <c r="E25" i="21"/>
  <c r="D25" i="21"/>
  <c r="C25" i="21"/>
  <c r="B25" i="21"/>
  <c r="AZ24" i="21"/>
  <c r="AY24" i="21"/>
  <c r="AX24" i="21"/>
  <c r="AW24" i="21"/>
  <c r="AV24" i="21"/>
  <c r="AU24" i="21"/>
  <c r="AT24" i="21"/>
  <c r="AS24" i="21"/>
  <c r="AR24" i="21"/>
  <c r="AQ24" i="21"/>
  <c r="AP24" i="21"/>
  <c r="AO24" i="21"/>
  <c r="AN24" i="21"/>
  <c r="AM24" i="21"/>
  <c r="AL24" i="21"/>
  <c r="AK24" i="21"/>
  <c r="AJ24" i="21"/>
  <c r="AI24" i="21"/>
  <c r="AH24" i="21"/>
  <c r="AG24" i="21"/>
  <c r="AF24" i="21"/>
  <c r="AE24" i="21"/>
  <c r="AD24" i="21"/>
  <c r="AC24" i="21"/>
  <c r="AB24" i="21"/>
  <c r="AA24" i="21"/>
  <c r="Z24" i="21"/>
  <c r="Y24" i="21"/>
  <c r="X24" i="21"/>
  <c r="W24" i="21"/>
  <c r="V24" i="21"/>
  <c r="U24" i="21"/>
  <c r="T24" i="21"/>
  <c r="S24" i="21"/>
  <c r="R24" i="21"/>
  <c r="Q24" i="21"/>
  <c r="P24" i="21"/>
  <c r="O24" i="21"/>
  <c r="N24" i="21"/>
  <c r="M24" i="21"/>
  <c r="L24" i="21"/>
  <c r="K24" i="21"/>
  <c r="J24" i="21"/>
  <c r="I24" i="21"/>
  <c r="H24" i="21"/>
  <c r="G24" i="21"/>
  <c r="BC24" i="21" s="1"/>
  <c r="F24" i="21"/>
  <c r="E24" i="21"/>
  <c r="D24" i="21"/>
  <c r="C24" i="21"/>
  <c r="B24" i="21"/>
  <c r="AZ23" i="21"/>
  <c r="AY23" i="21"/>
  <c r="AX23" i="21"/>
  <c r="AW23" i="21"/>
  <c r="AV23" i="21"/>
  <c r="AU23" i="21"/>
  <c r="AT23" i="21"/>
  <c r="AS23" i="21"/>
  <c r="AR23" i="21"/>
  <c r="AQ23" i="21"/>
  <c r="AP23" i="21"/>
  <c r="AO23" i="21"/>
  <c r="AN23" i="21"/>
  <c r="AM23" i="21"/>
  <c r="AL23" i="21"/>
  <c r="AK23" i="21"/>
  <c r="AJ23" i="21"/>
  <c r="AI23" i="21"/>
  <c r="AH23" i="21"/>
  <c r="AG23" i="21"/>
  <c r="AF23" i="21"/>
  <c r="AE23" i="21"/>
  <c r="AD23" i="21"/>
  <c r="AC23" i="21"/>
  <c r="AB23" i="21"/>
  <c r="AA23" i="21"/>
  <c r="Z23" i="21"/>
  <c r="Y23" i="21"/>
  <c r="X23" i="21"/>
  <c r="W23" i="21"/>
  <c r="V23" i="21"/>
  <c r="U23" i="21"/>
  <c r="T23" i="21"/>
  <c r="S23" i="21"/>
  <c r="R23" i="21"/>
  <c r="Q23" i="21"/>
  <c r="P23" i="21"/>
  <c r="O23" i="21"/>
  <c r="N23" i="21"/>
  <c r="M23" i="21"/>
  <c r="L23" i="21"/>
  <c r="K23" i="21"/>
  <c r="J23" i="21"/>
  <c r="I23" i="21"/>
  <c r="H23" i="21"/>
  <c r="G23" i="21"/>
  <c r="BC23" i="21" s="1"/>
  <c r="F23" i="21"/>
  <c r="E23" i="21"/>
  <c r="D23" i="21"/>
  <c r="C23" i="21"/>
  <c r="B23" i="21"/>
  <c r="AZ22" i="21"/>
  <c r="AY22" i="21"/>
  <c r="AX22" i="21"/>
  <c r="AW22" i="21"/>
  <c r="AV22" i="21"/>
  <c r="AU22" i="21"/>
  <c r="AT22" i="21"/>
  <c r="AS22" i="21"/>
  <c r="AR22" i="21"/>
  <c r="AQ22" i="21"/>
  <c r="AP22" i="21"/>
  <c r="AO22" i="21"/>
  <c r="AN22" i="21"/>
  <c r="AM22" i="21"/>
  <c r="AL22" i="21"/>
  <c r="AK22" i="21"/>
  <c r="AJ22" i="21"/>
  <c r="AI22" i="21"/>
  <c r="AH22" i="21"/>
  <c r="AG22" i="21"/>
  <c r="AF22" i="21"/>
  <c r="AE22" i="21"/>
  <c r="AD22" i="21"/>
  <c r="AC22" i="21"/>
  <c r="AB22" i="21"/>
  <c r="AA22" i="21"/>
  <c r="Z22" i="21"/>
  <c r="Y22" i="21"/>
  <c r="X22" i="21"/>
  <c r="W22" i="21"/>
  <c r="V22" i="21"/>
  <c r="U22" i="21"/>
  <c r="T22" i="21"/>
  <c r="S22" i="21"/>
  <c r="R22" i="21"/>
  <c r="Q22" i="21"/>
  <c r="P22" i="21"/>
  <c r="O22" i="21"/>
  <c r="N22" i="21"/>
  <c r="M22" i="21"/>
  <c r="L22" i="21"/>
  <c r="K22" i="21"/>
  <c r="J22" i="21"/>
  <c r="I22" i="21"/>
  <c r="H22" i="21"/>
  <c r="G22" i="21"/>
  <c r="BC22" i="21" s="1"/>
  <c r="F22" i="21"/>
  <c r="E22" i="21"/>
  <c r="D22" i="21"/>
  <c r="C22" i="21"/>
  <c r="B22" i="21"/>
  <c r="AZ21" i="21"/>
  <c r="AY21" i="21"/>
  <c r="AX21" i="21"/>
  <c r="AW21" i="21"/>
  <c r="AV21" i="21"/>
  <c r="AU21" i="21"/>
  <c r="AT21" i="21"/>
  <c r="AS21" i="21"/>
  <c r="AR21" i="21"/>
  <c r="AQ21" i="21"/>
  <c r="AP21" i="21"/>
  <c r="AO21" i="21"/>
  <c r="AN21" i="21"/>
  <c r="AM21" i="21"/>
  <c r="AL21" i="21"/>
  <c r="AK21" i="21"/>
  <c r="AJ21" i="21"/>
  <c r="AI21" i="21"/>
  <c r="AH21" i="21"/>
  <c r="AG21" i="21"/>
  <c r="AF21" i="21"/>
  <c r="AE21" i="21"/>
  <c r="AD21" i="21"/>
  <c r="AC21" i="21"/>
  <c r="AB21" i="21"/>
  <c r="AA21" i="21"/>
  <c r="Z21" i="21"/>
  <c r="Y21" i="21"/>
  <c r="X21" i="21"/>
  <c r="W21" i="21"/>
  <c r="V21" i="21"/>
  <c r="U21" i="21"/>
  <c r="T21" i="21"/>
  <c r="S21" i="21"/>
  <c r="R21" i="21"/>
  <c r="Q21" i="21"/>
  <c r="P21" i="21"/>
  <c r="O21" i="21"/>
  <c r="N21" i="21"/>
  <c r="M21" i="21"/>
  <c r="L21" i="21"/>
  <c r="K21" i="21"/>
  <c r="J21" i="21"/>
  <c r="I21" i="21"/>
  <c r="H21" i="21"/>
  <c r="G21" i="21"/>
  <c r="BC21" i="21" s="1"/>
  <c r="F21" i="21"/>
  <c r="E21" i="21"/>
  <c r="D21" i="21"/>
  <c r="C21" i="21"/>
  <c r="B21" i="21"/>
  <c r="AZ20" i="21"/>
  <c r="AY20" i="21"/>
  <c r="AX20" i="21"/>
  <c r="AW20" i="21"/>
  <c r="AV20" i="21"/>
  <c r="AU20" i="21"/>
  <c r="AT20" i="21"/>
  <c r="AS20" i="21"/>
  <c r="AR20" i="21"/>
  <c r="AQ20" i="21"/>
  <c r="AP20" i="21"/>
  <c r="AO20" i="21"/>
  <c r="AN20" i="21"/>
  <c r="AM20" i="21"/>
  <c r="AL20" i="21"/>
  <c r="AK20" i="21"/>
  <c r="AJ20" i="21"/>
  <c r="AI20" i="21"/>
  <c r="AH20" i="21"/>
  <c r="AG20" i="21"/>
  <c r="AF20" i="21"/>
  <c r="AE20" i="21"/>
  <c r="AD20" i="21"/>
  <c r="AC20" i="21"/>
  <c r="AB20" i="21"/>
  <c r="AA20" i="21"/>
  <c r="Z20" i="21"/>
  <c r="Y20" i="21"/>
  <c r="X20" i="21"/>
  <c r="W20" i="21"/>
  <c r="V20" i="21"/>
  <c r="U20" i="21"/>
  <c r="T20" i="21"/>
  <c r="S20" i="21"/>
  <c r="R20" i="21"/>
  <c r="Q20" i="21"/>
  <c r="P20" i="21"/>
  <c r="O20" i="21"/>
  <c r="N20" i="21"/>
  <c r="M20" i="21"/>
  <c r="L20" i="21"/>
  <c r="K20" i="21"/>
  <c r="J20" i="21"/>
  <c r="I20" i="21"/>
  <c r="H20" i="21"/>
  <c r="G20" i="21"/>
  <c r="BC20" i="21" s="1"/>
  <c r="F20" i="21"/>
  <c r="E20" i="21"/>
  <c r="D20" i="21"/>
  <c r="C20" i="21"/>
  <c r="BA20" i="21" s="1"/>
  <c r="BB20" i="21" s="1"/>
  <c r="B20" i="21"/>
  <c r="AZ19" i="21"/>
  <c r="AY19" i="21"/>
  <c r="AX19" i="21"/>
  <c r="AW19" i="21"/>
  <c r="AV19" i="21"/>
  <c r="AU19" i="21"/>
  <c r="AT19" i="21"/>
  <c r="AS19" i="21"/>
  <c r="AR19" i="21"/>
  <c r="AQ19" i="21"/>
  <c r="AP19" i="21"/>
  <c r="AO19" i="21"/>
  <c r="AN19" i="21"/>
  <c r="AM19" i="21"/>
  <c r="AL19" i="21"/>
  <c r="AK19" i="21"/>
  <c r="AJ19" i="21"/>
  <c r="AI19" i="21"/>
  <c r="AH19" i="21"/>
  <c r="AG19" i="21"/>
  <c r="AF19" i="21"/>
  <c r="AE19" i="21"/>
  <c r="AD19" i="21"/>
  <c r="AC19" i="21"/>
  <c r="AB19" i="21"/>
  <c r="AA19" i="21"/>
  <c r="Z19" i="21"/>
  <c r="Y19" i="21"/>
  <c r="X19" i="21"/>
  <c r="W19" i="21"/>
  <c r="V19" i="21"/>
  <c r="U19" i="21"/>
  <c r="T19" i="21"/>
  <c r="S19" i="21"/>
  <c r="R19" i="21"/>
  <c r="Q19" i="21"/>
  <c r="P19" i="21"/>
  <c r="O19" i="21"/>
  <c r="N19" i="21"/>
  <c r="M19" i="21"/>
  <c r="L19" i="21"/>
  <c r="K19" i="21"/>
  <c r="J19" i="21"/>
  <c r="I19" i="21"/>
  <c r="H19" i="21"/>
  <c r="G19" i="21"/>
  <c r="BC19" i="21" s="1"/>
  <c r="F19" i="21"/>
  <c r="E19" i="21"/>
  <c r="D19" i="21"/>
  <c r="C19" i="21"/>
  <c r="BA19" i="21" s="1"/>
  <c r="BB19" i="21" s="1"/>
  <c r="B19" i="21"/>
  <c r="AZ18" i="21"/>
  <c r="AY18" i="21"/>
  <c r="AX18" i="21"/>
  <c r="AW18" i="21"/>
  <c r="AV18" i="21"/>
  <c r="AU18" i="21"/>
  <c r="AT18" i="21"/>
  <c r="AS18" i="21"/>
  <c r="AR18" i="21"/>
  <c r="AQ18" i="21"/>
  <c r="AP18" i="21"/>
  <c r="AO18" i="21"/>
  <c r="AN18" i="21"/>
  <c r="AM18" i="21"/>
  <c r="AL18" i="21"/>
  <c r="AK18" i="21"/>
  <c r="AJ18" i="21"/>
  <c r="AI18" i="21"/>
  <c r="AH18" i="21"/>
  <c r="AG18" i="21"/>
  <c r="AF18" i="21"/>
  <c r="AE18" i="21"/>
  <c r="AD18" i="21"/>
  <c r="AC18" i="21"/>
  <c r="AB18" i="21"/>
  <c r="AA18" i="21"/>
  <c r="Z18" i="21"/>
  <c r="Y18" i="21"/>
  <c r="X18" i="21"/>
  <c r="W18" i="21"/>
  <c r="V18" i="21"/>
  <c r="U18" i="21"/>
  <c r="T18" i="21"/>
  <c r="S18" i="21"/>
  <c r="R18" i="21"/>
  <c r="Q18" i="21"/>
  <c r="P18" i="21"/>
  <c r="O18" i="21"/>
  <c r="N18" i="21"/>
  <c r="M18" i="21"/>
  <c r="L18" i="21"/>
  <c r="K18" i="21"/>
  <c r="J18" i="21"/>
  <c r="I18" i="21"/>
  <c r="H18" i="21"/>
  <c r="G18" i="21"/>
  <c r="BC18" i="21" s="1"/>
  <c r="F18" i="21"/>
  <c r="E18" i="21"/>
  <c r="D18" i="21"/>
  <c r="C18" i="21"/>
  <c r="BA18" i="21" s="1"/>
  <c r="BB18" i="21" s="1"/>
  <c r="B18" i="21"/>
  <c r="AZ17" i="21"/>
  <c r="AY17" i="21"/>
  <c r="AX17" i="21"/>
  <c r="AW17" i="21"/>
  <c r="AV17" i="21"/>
  <c r="AU17" i="21"/>
  <c r="AT17" i="21"/>
  <c r="AS17" i="21"/>
  <c r="AR17" i="21"/>
  <c r="AQ17" i="21"/>
  <c r="AP17" i="21"/>
  <c r="AO17" i="21"/>
  <c r="AN17" i="21"/>
  <c r="AM17" i="21"/>
  <c r="AL17" i="21"/>
  <c r="AK17" i="21"/>
  <c r="AJ17" i="21"/>
  <c r="AI17" i="21"/>
  <c r="AH17" i="21"/>
  <c r="AG17" i="21"/>
  <c r="AF17" i="21"/>
  <c r="AE17" i="21"/>
  <c r="AD17" i="21"/>
  <c r="AC17" i="21"/>
  <c r="AB17" i="21"/>
  <c r="AA17" i="21"/>
  <c r="Z17" i="21"/>
  <c r="Y17" i="21"/>
  <c r="X17" i="21"/>
  <c r="W17" i="21"/>
  <c r="V17" i="21"/>
  <c r="U17" i="21"/>
  <c r="T17" i="21"/>
  <c r="S17" i="21"/>
  <c r="R17" i="21"/>
  <c r="Q17" i="21"/>
  <c r="P17" i="21"/>
  <c r="O17" i="21"/>
  <c r="N17" i="21"/>
  <c r="M17" i="21"/>
  <c r="L17" i="21"/>
  <c r="K17" i="21"/>
  <c r="J17" i="21"/>
  <c r="I17" i="21"/>
  <c r="H17" i="21"/>
  <c r="G17" i="21"/>
  <c r="BC17" i="21" s="1"/>
  <c r="F17" i="21"/>
  <c r="E17" i="21"/>
  <c r="D17" i="21"/>
  <c r="C17" i="21"/>
  <c r="BA17" i="21" s="1"/>
  <c r="BB17" i="21" s="1"/>
  <c r="B17" i="21"/>
  <c r="AZ16" i="21"/>
  <c r="AY16" i="21"/>
  <c r="AX16" i="21"/>
  <c r="AW16" i="21"/>
  <c r="AV16" i="21"/>
  <c r="AU16" i="21"/>
  <c r="AT16" i="21"/>
  <c r="AS16" i="21"/>
  <c r="AR16" i="21"/>
  <c r="AQ16" i="21"/>
  <c r="AP16" i="21"/>
  <c r="AO16" i="21"/>
  <c r="AN16" i="21"/>
  <c r="AM16" i="21"/>
  <c r="AL16" i="21"/>
  <c r="AK16" i="21"/>
  <c r="AJ16" i="21"/>
  <c r="AI16" i="21"/>
  <c r="AH16" i="21"/>
  <c r="AG16" i="21"/>
  <c r="AF16" i="21"/>
  <c r="AE16" i="21"/>
  <c r="AD16" i="21"/>
  <c r="AC16" i="21"/>
  <c r="AB16" i="21"/>
  <c r="AA16" i="21"/>
  <c r="Z16" i="21"/>
  <c r="Y16" i="21"/>
  <c r="X16" i="21"/>
  <c r="W16" i="21"/>
  <c r="V16" i="21"/>
  <c r="U16" i="21"/>
  <c r="T16" i="21"/>
  <c r="S16" i="21"/>
  <c r="R16" i="21"/>
  <c r="Q16" i="21"/>
  <c r="P16" i="21"/>
  <c r="O16" i="21"/>
  <c r="N16" i="21"/>
  <c r="M16" i="21"/>
  <c r="L16" i="21"/>
  <c r="K16" i="21"/>
  <c r="J16" i="21"/>
  <c r="I16" i="21"/>
  <c r="H16" i="21"/>
  <c r="G16" i="21"/>
  <c r="BC16" i="21" s="1"/>
  <c r="F16" i="21"/>
  <c r="E16" i="21"/>
  <c r="D16" i="21"/>
  <c r="C16" i="21"/>
  <c r="B16" i="21"/>
  <c r="AZ15" i="21"/>
  <c r="AY15" i="21"/>
  <c r="AX15" i="21"/>
  <c r="AW15" i="21"/>
  <c r="AV15" i="21"/>
  <c r="AU15" i="21"/>
  <c r="AT15" i="21"/>
  <c r="AS15" i="21"/>
  <c r="AR15" i="21"/>
  <c r="AQ15" i="21"/>
  <c r="AP15" i="21"/>
  <c r="AO15" i="21"/>
  <c r="AN15" i="21"/>
  <c r="AM15" i="21"/>
  <c r="AL15" i="21"/>
  <c r="AK15" i="21"/>
  <c r="AJ15" i="21"/>
  <c r="AI15" i="21"/>
  <c r="AH15" i="21"/>
  <c r="AG15" i="21"/>
  <c r="AF15" i="21"/>
  <c r="AE15" i="21"/>
  <c r="AD15" i="21"/>
  <c r="AC15" i="21"/>
  <c r="AB15" i="21"/>
  <c r="AA15" i="21"/>
  <c r="Z15" i="21"/>
  <c r="Y15" i="21"/>
  <c r="X15" i="21"/>
  <c r="W15" i="21"/>
  <c r="V15" i="21"/>
  <c r="U15" i="21"/>
  <c r="T15" i="21"/>
  <c r="S15" i="21"/>
  <c r="R15" i="21"/>
  <c r="Q15" i="21"/>
  <c r="P15" i="21"/>
  <c r="O15" i="21"/>
  <c r="N15" i="21"/>
  <c r="M15" i="21"/>
  <c r="L15" i="21"/>
  <c r="K15" i="21"/>
  <c r="J15" i="21"/>
  <c r="I15" i="21"/>
  <c r="H15" i="21"/>
  <c r="G15" i="21"/>
  <c r="BC15" i="21" s="1"/>
  <c r="F15" i="21"/>
  <c r="E15" i="21"/>
  <c r="D15" i="21"/>
  <c r="C15" i="21"/>
  <c r="B15" i="21"/>
  <c r="AZ14" i="21"/>
  <c r="AY14" i="21"/>
  <c r="AX14" i="21"/>
  <c r="AW14" i="21"/>
  <c r="AV14" i="21"/>
  <c r="AU14" i="21"/>
  <c r="AT14" i="21"/>
  <c r="AS14" i="21"/>
  <c r="AR14" i="21"/>
  <c r="AQ14" i="21"/>
  <c r="AP14" i="21"/>
  <c r="AO14" i="21"/>
  <c r="AN14" i="21"/>
  <c r="AM14" i="21"/>
  <c r="AL14" i="21"/>
  <c r="AK14" i="21"/>
  <c r="AJ14" i="21"/>
  <c r="AI14" i="21"/>
  <c r="AH14" i="21"/>
  <c r="AG14" i="21"/>
  <c r="AF14" i="21"/>
  <c r="AE14" i="21"/>
  <c r="AD14" i="21"/>
  <c r="AC14" i="21"/>
  <c r="AB14" i="21"/>
  <c r="AA14" i="21"/>
  <c r="Z14" i="21"/>
  <c r="Y14" i="21"/>
  <c r="X14" i="21"/>
  <c r="W14" i="21"/>
  <c r="V14" i="21"/>
  <c r="U14" i="21"/>
  <c r="T14" i="21"/>
  <c r="S14" i="21"/>
  <c r="R14" i="21"/>
  <c r="Q14" i="21"/>
  <c r="P14" i="21"/>
  <c r="O14" i="21"/>
  <c r="N14" i="21"/>
  <c r="M14" i="21"/>
  <c r="L14" i="21"/>
  <c r="K14" i="21"/>
  <c r="J14" i="21"/>
  <c r="I14" i="21"/>
  <c r="H14" i="21"/>
  <c r="G14" i="21"/>
  <c r="F14" i="21"/>
  <c r="E14" i="21"/>
  <c r="D14" i="21"/>
  <c r="C14" i="21"/>
  <c r="B14" i="21"/>
  <c r="AZ13" i="21"/>
  <c r="AY13" i="21"/>
  <c r="AX13" i="21"/>
  <c r="AW13" i="21"/>
  <c r="AV13" i="21"/>
  <c r="AU13" i="21"/>
  <c r="AT13" i="21"/>
  <c r="AS13" i="21"/>
  <c r="AR13" i="21"/>
  <c r="AQ13" i="21"/>
  <c r="AP13" i="21"/>
  <c r="AO13" i="21"/>
  <c r="AN13" i="21"/>
  <c r="AM13" i="21"/>
  <c r="AL13" i="21"/>
  <c r="AK13" i="21"/>
  <c r="AJ13" i="21"/>
  <c r="AI13" i="21"/>
  <c r="AH13" i="21"/>
  <c r="AG13" i="21"/>
  <c r="AF13" i="21"/>
  <c r="AE13" i="21"/>
  <c r="AD13" i="21"/>
  <c r="AC13" i="21"/>
  <c r="AB13" i="21"/>
  <c r="AA13" i="21"/>
  <c r="Z13" i="21"/>
  <c r="Y13" i="21"/>
  <c r="X13" i="21"/>
  <c r="W13" i="21"/>
  <c r="V13" i="21"/>
  <c r="U13" i="21"/>
  <c r="T13" i="21"/>
  <c r="S13" i="21"/>
  <c r="R13" i="21"/>
  <c r="Q13" i="21"/>
  <c r="P13" i="21"/>
  <c r="O13" i="21"/>
  <c r="N13" i="21"/>
  <c r="M13" i="21"/>
  <c r="L13" i="21"/>
  <c r="K13" i="21"/>
  <c r="J13" i="21"/>
  <c r="I13" i="21"/>
  <c r="H13" i="21"/>
  <c r="G13" i="21"/>
  <c r="F13" i="21"/>
  <c r="E13" i="21"/>
  <c r="D13" i="21"/>
  <c r="C13" i="21"/>
  <c r="B13" i="21"/>
  <c r="BC12" i="21"/>
  <c r="AZ12" i="21"/>
  <c r="AY12" i="21"/>
  <c r="AX12" i="21"/>
  <c r="AW12" i="21"/>
  <c r="AV12" i="21"/>
  <c r="AU12" i="21"/>
  <c r="AT12" i="21"/>
  <c r="AS12" i="21"/>
  <c r="AR12" i="21"/>
  <c r="AQ12" i="21"/>
  <c r="AP12" i="21"/>
  <c r="AO12" i="21"/>
  <c r="AN12" i="21"/>
  <c r="AM12" i="21"/>
  <c r="AL12" i="21"/>
  <c r="AK12" i="21"/>
  <c r="AJ12" i="21"/>
  <c r="AI12" i="21"/>
  <c r="AH12" i="21"/>
  <c r="AG12" i="21"/>
  <c r="AF12" i="21"/>
  <c r="AE12" i="21"/>
  <c r="AD12" i="21"/>
  <c r="AC12" i="21"/>
  <c r="AB12" i="21"/>
  <c r="AA12" i="21"/>
  <c r="Z12" i="21"/>
  <c r="Y12" i="21"/>
  <c r="X12" i="21"/>
  <c r="W12" i="21"/>
  <c r="V12" i="21"/>
  <c r="U12" i="21"/>
  <c r="T12" i="21"/>
  <c r="S12" i="21"/>
  <c r="R12" i="21"/>
  <c r="Q12" i="21"/>
  <c r="P12" i="21"/>
  <c r="O12" i="21"/>
  <c r="N12" i="21"/>
  <c r="M12" i="21"/>
  <c r="L12" i="21"/>
  <c r="K12" i="21"/>
  <c r="J12" i="21"/>
  <c r="I12" i="21"/>
  <c r="H12" i="21"/>
  <c r="G12" i="21"/>
  <c r="F12" i="21"/>
  <c r="E12" i="21"/>
  <c r="D12" i="21"/>
  <c r="C12" i="21"/>
  <c r="BA12" i="21" s="1"/>
  <c r="BB12" i="21" s="1"/>
  <c r="B12" i="21"/>
  <c r="BC11" i="21"/>
  <c r="AZ11" i="21"/>
  <c r="AY11" i="21"/>
  <c r="AX11" i="21"/>
  <c r="AW11" i="21"/>
  <c r="AV11" i="21"/>
  <c r="AU11" i="21"/>
  <c r="AT11" i="21"/>
  <c r="AS11" i="21"/>
  <c r="AR11" i="21"/>
  <c r="AQ11" i="21"/>
  <c r="AP11" i="21"/>
  <c r="AO11" i="21"/>
  <c r="AN11" i="21"/>
  <c r="AM11" i="21"/>
  <c r="AL11" i="21"/>
  <c r="AK11" i="21"/>
  <c r="AJ11" i="21"/>
  <c r="AI11" i="21"/>
  <c r="AH11" i="21"/>
  <c r="AG11" i="21"/>
  <c r="AF11" i="21"/>
  <c r="AE11" i="21"/>
  <c r="AD11" i="21"/>
  <c r="AC11" i="21"/>
  <c r="AB11" i="21"/>
  <c r="AA11" i="21"/>
  <c r="Z11" i="21"/>
  <c r="Y11" i="21"/>
  <c r="X11" i="21"/>
  <c r="W11" i="21"/>
  <c r="V11" i="21"/>
  <c r="U11" i="21"/>
  <c r="T11" i="21"/>
  <c r="S11" i="21"/>
  <c r="R11" i="21"/>
  <c r="Q11" i="21"/>
  <c r="P11" i="21"/>
  <c r="O11" i="21"/>
  <c r="N11" i="21"/>
  <c r="M11" i="21"/>
  <c r="L11" i="21"/>
  <c r="K11" i="21"/>
  <c r="J11" i="21"/>
  <c r="I11" i="21"/>
  <c r="H11" i="21"/>
  <c r="G11" i="21"/>
  <c r="F11" i="21"/>
  <c r="E11" i="21"/>
  <c r="BA11" i="21" s="1"/>
  <c r="BB11" i="21" s="1"/>
  <c r="D11" i="21"/>
  <c r="C11" i="21"/>
  <c r="B11" i="21"/>
  <c r="BC10" i="21"/>
  <c r="AZ10" i="21"/>
  <c r="AY10" i="21"/>
  <c r="AX10" i="21"/>
  <c r="AW10" i="21"/>
  <c r="AV10" i="21"/>
  <c r="AU10" i="21"/>
  <c r="AT10" i="21"/>
  <c r="AS10" i="21"/>
  <c r="AR10" i="21"/>
  <c r="AQ10" i="21"/>
  <c r="AP10" i="21"/>
  <c r="AO10" i="21"/>
  <c r="AN10" i="21"/>
  <c r="AM10" i="21"/>
  <c r="AL10" i="21"/>
  <c r="AK10" i="21"/>
  <c r="AJ10" i="21"/>
  <c r="AI10" i="21"/>
  <c r="AH10" i="21"/>
  <c r="AG10" i="21"/>
  <c r="AF10" i="21"/>
  <c r="AE10" i="21"/>
  <c r="AD10" i="21"/>
  <c r="AC10" i="21"/>
  <c r="AB10" i="21"/>
  <c r="AA10" i="21"/>
  <c r="Z10" i="21"/>
  <c r="Y10" i="21"/>
  <c r="X10" i="21"/>
  <c r="W10" i="21"/>
  <c r="V10" i="21"/>
  <c r="U10" i="21"/>
  <c r="T10" i="21"/>
  <c r="S10" i="21"/>
  <c r="R10" i="21"/>
  <c r="Q10" i="21"/>
  <c r="P10" i="21"/>
  <c r="O10" i="21"/>
  <c r="N10" i="21"/>
  <c r="M10" i="21"/>
  <c r="L10" i="21"/>
  <c r="K10" i="21"/>
  <c r="J10" i="21"/>
  <c r="I10" i="21"/>
  <c r="H10" i="21"/>
  <c r="G10" i="21"/>
  <c r="F10" i="21"/>
  <c r="E10" i="21"/>
  <c r="D10" i="21"/>
  <c r="C10" i="21"/>
  <c r="B10" i="21"/>
  <c r="AZ9" i="21"/>
  <c r="AY9" i="21"/>
  <c r="AX9" i="21"/>
  <c r="AW9" i="21"/>
  <c r="AV9" i="21"/>
  <c r="AU9" i="21"/>
  <c r="AT9" i="21"/>
  <c r="AS9" i="21"/>
  <c r="AR9" i="21"/>
  <c r="AQ9" i="21"/>
  <c r="AP9" i="21"/>
  <c r="AO9" i="21"/>
  <c r="AN9" i="21"/>
  <c r="AM9" i="21"/>
  <c r="AL9" i="21"/>
  <c r="AK9" i="21"/>
  <c r="AJ9" i="21"/>
  <c r="AI9" i="21"/>
  <c r="AH9" i="21"/>
  <c r="AG9" i="21"/>
  <c r="AF9" i="21"/>
  <c r="AE9" i="21"/>
  <c r="AD9" i="21"/>
  <c r="AC9" i="21"/>
  <c r="AB9" i="21"/>
  <c r="AA9" i="21"/>
  <c r="Z9" i="21"/>
  <c r="Y9" i="21"/>
  <c r="X9" i="21"/>
  <c r="W9" i="21"/>
  <c r="V9" i="21"/>
  <c r="U9" i="21"/>
  <c r="T9" i="21"/>
  <c r="S9" i="21"/>
  <c r="R9" i="21"/>
  <c r="Q9" i="21"/>
  <c r="P9" i="21"/>
  <c r="O9" i="21"/>
  <c r="N9" i="21"/>
  <c r="M9" i="21"/>
  <c r="L9" i="21"/>
  <c r="K9" i="21"/>
  <c r="J9" i="21"/>
  <c r="I9" i="21"/>
  <c r="H9" i="21"/>
  <c r="G9" i="21"/>
  <c r="F9" i="21"/>
  <c r="E9" i="21"/>
  <c r="D9" i="21"/>
  <c r="C9" i="21"/>
  <c r="B9" i="21"/>
  <c r="BE8" i="21"/>
  <c r="AZ8" i="21"/>
  <c r="AY8" i="21"/>
  <c r="AX8" i="21"/>
  <c r="AW8" i="21"/>
  <c r="AV8" i="21"/>
  <c r="AU8" i="21"/>
  <c r="AT8" i="21"/>
  <c r="AS8" i="21"/>
  <c r="AR8" i="21"/>
  <c r="AQ8" i="21"/>
  <c r="AP8" i="21"/>
  <c r="AO8" i="21"/>
  <c r="AN8" i="21"/>
  <c r="AM8" i="21"/>
  <c r="AL8" i="21"/>
  <c r="AK8" i="21"/>
  <c r="AJ8" i="21"/>
  <c r="AI8" i="21"/>
  <c r="AH8" i="21"/>
  <c r="AG8" i="21"/>
  <c r="AF8" i="21"/>
  <c r="AE8" i="21"/>
  <c r="AD8" i="21"/>
  <c r="AC8" i="21"/>
  <c r="AB8" i="21"/>
  <c r="AA8" i="21"/>
  <c r="Z8" i="21"/>
  <c r="Y8" i="21"/>
  <c r="X8" i="21"/>
  <c r="W8" i="21"/>
  <c r="V8" i="21"/>
  <c r="U8" i="21"/>
  <c r="T8" i="21"/>
  <c r="S8" i="21"/>
  <c r="R8" i="21"/>
  <c r="Q8" i="21"/>
  <c r="P8" i="21"/>
  <c r="O8" i="21"/>
  <c r="N8" i="21"/>
  <c r="M8" i="21"/>
  <c r="L8" i="21"/>
  <c r="K8" i="21"/>
  <c r="J8" i="21"/>
  <c r="I8" i="21"/>
  <c r="H8" i="21"/>
  <c r="G8" i="21"/>
  <c r="F8" i="21"/>
  <c r="E8" i="21"/>
  <c r="D8" i="21"/>
  <c r="C8" i="21"/>
  <c r="B8" i="21"/>
  <c r="AZ7" i="21"/>
  <c r="AY7" i="21"/>
  <c r="AX7" i="21"/>
  <c r="AW7" i="21"/>
  <c r="AV7" i="21"/>
  <c r="AU7" i="21"/>
  <c r="AT7" i="21"/>
  <c r="AS7" i="21"/>
  <c r="AR7" i="21"/>
  <c r="AQ7" i="21"/>
  <c r="AP7" i="21"/>
  <c r="AO7" i="21"/>
  <c r="AN7" i="21"/>
  <c r="AM7" i="21"/>
  <c r="AL7" i="21"/>
  <c r="AK7" i="21"/>
  <c r="AJ7" i="21"/>
  <c r="AI7" i="21"/>
  <c r="AH7" i="21"/>
  <c r="AG7" i="21"/>
  <c r="AF7" i="21"/>
  <c r="AE7" i="21"/>
  <c r="AD7" i="21"/>
  <c r="AC7" i="21"/>
  <c r="AB7" i="21"/>
  <c r="AA7" i="21"/>
  <c r="Z7" i="21"/>
  <c r="Y7" i="21"/>
  <c r="X7" i="21"/>
  <c r="W7" i="21"/>
  <c r="V7" i="21"/>
  <c r="U7" i="21"/>
  <c r="T7" i="21"/>
  <c r="S7" i="21"/>
  <c r="R7" i="21"/>
  <c r="Q7" i="21"/>
  <c r="P7" i="21"/>
  <c r="O7" i="21"/>
  <c r="N7" i="21"/>
  <c r="M7" i="21"/>
  <c r="L7" i="21"/>
  <c r="K7" i="21"/>
  <c r="J7" i="21"/>
  <c r="I7" i="21"/>
  <c r="H7" i="21"/>
  <c r="G7" i="21"/>
  <c r="F7" i="21"/>
  <c r="E7" i="21"/>
  <c r="D7" i="21"/>
  <c r="C7" i="21"/>
  <c r="B7" i="21"/>
  <c r="BE7" i="21" s="1"/>
  <c r="AZ6" i="21"/>
  <c r="AY6" i="21"/>
  <c r="AX6" i="21"/>
  <c r="AW6" i="21"/>
  <c r="AV6" i="21"/>
  <c r="AU6" i="21"/>
  <c r="AT6" i="21"/>
  <c r="AS6" i="21"/>
  <c r="AR6" i="21"/>
  <c r="AQ6" i="21"/>
  <c r="AP6" i="21"/>
  <c r="AO6" i="21"/>
  <c r="AN6" i="21"/>
  <c r="AM6" i="21"/>
  <c r="AL6" i="21"/>
  <c r="AK6" i="21"/>
  <c r="AJ6" i="21"/>
  <c r="AI6" i="21"/>
  <c r="AH6" i="21"/>
  <c r="AG6" i="21"/>
  <c r="AF6" i="21"/>
  <c r="AE6" i="21"/>
  <c r="AD6" i="21"/>
  <c r="AC6" i="21"/>
  <c r="AB6" i="21"/>
  <c r="AA6" i="21"/>
  <c r="Z6" i="21"/>
  <c r="Y6" i="21"/>
  <c r="X6" i="21"/>
  <c r="W6" i="21"/>
  <c r="V6" i="21"/>
  <c r="U6" i="21"/>
  <c r="T6" i="21"/>
  <c r="S6" i="21"/>
  <c r="R6" i="21"/>
  <c r="Q6" i="21"/>
  <c r="P6" i="21"/>
  <c r="O6" i="21"/>
  <c r="N6" i="21"/>
  <c r="M6" i="21"/>
  <c r="L6" i="21"/>
  <c r="K6" i="21"/>
  <c r="J6" i="21"/>
  <c r="I6" i="21"/>
  <c r="H6" i="21"/>
  <c r="G6" i="21"/>
  <c r="F6" i="21"/>
  <c r="E6" i="21"/>
  <c r="D6" i="21"/>
  <c r="C6" i="21"/>
  <c r="B6" i="21"/>
  <c r="BE5" i="21"/>
  <c r="AZ5" i="21"/>
  <c r="AY5" i="21"/>
  <c r="AX5" i="21"/>
  <c r="AW5" i="21"/>
  <c r="AV5" i="21"/>
  <c r="AU5" i="21"/>
  <c r="AT5" i="21"/>
  <c r="AS5" i="21"/>
  <c r="AR5" i="21"/>
  <c r="AQ5" i="21"/>
  <c r="AP5" i="21"/>
  <c r="AO5" i="21"/>
  <c r="AN5" i="21"/>
  <c r="AM5" i="21"/>
  <c r="AL5" i="21"/>
  <c r="AK5" i="21"/>
  <c r="AJ5" i="21"/>
  <c r="AI5" i="21"/>
  <c r="AH5" i="21"/>
  <c r="AG5" i="21"/>
  <c r="AF5" i="21"/>
  <c r="AE5" i="21"/>
  <c r="AD5" i="21"/>
  <c r="AC5" i="21"/>
  <c r="AB5" i="21"/>
  <c r="AA5" i="21"/>
  <c r="Z5" i="21"/>
  <c r="Y5" i="21"/>
  <c r="X5" i="21"/>
  <c r="W5" i="21"/>
  <c r="V5" i="21"/>
  <c r="U5" i="21"/>
  <c r="T5" i="21"/>
  <c r="S5" i="21"/>
  <c r="R5" i="21"/>
  <c r="Q5" i="21"/>
  <c r="P5" i="21"/>
  <c r="O5" i="21"/>
  <c r="N5" i="21"/>
  <c r="M5" i="21"/>
  <c r="L5" i="21"/>
  <c r="K5" i="21"/>
  <c r="J5" i="21"/>
  <c r="I5" i="21"/>
  <c r="H5" i="21"/>
  <c r="G5" i="21"/>
  <c r="BC5" i="21" s="1"/>
  <c r="F5" i="21"/>
  <c r="E5" i="21"/>
  <c r="D5" i="21"/>
  <c r="C5" i="21"/>
  <c r="B5" i="21"/>
  <c r="AZ4" i="21"/>
  <c r="AY4" i="21"/>
  <c r="AX4" i="21"/>
  <c r="AW4" i="21"/>
  <c r="AV4" i="21"/>
  <c r="AU4" i="21"/>
  <c r="AT4" i="21"/>
  <c r="AS4" i="21"/>
  <c r="AR4" i="21"/>
  <c r="AQ4" i="21"/>
  <c r="AP4" i="21"/>
  <c r="AO4" i="21"/>
  <c r="AN4" i="21"/>
  <c r="AM4" i="21"/>
  <c r="AL4" i="21"/>
  <c r="AK4" i="21"/>
  <c r="AJ4" i="21"/>
  <c r="AI4" i="21"/>
  <c r="AH4" i="21"/>
  <c r="AG4" i="21"/>
  <c r="AF4" i="21"/>
  <c r="AE4" i="21"/>
  <c r="AD4" i="21"/>
  <c r="AC4" i="21"/>
  <c r="AB4" i="21"/>
  <c r="AA4" i="21"/>
  <c r="Z4" i="21"/>
  <c r="Y4" i="21"/>
  <c r="X4" i="21"/>
  <c r="W4" i="21"/>
  <c r="V4" i="21"/>
  <c r="U4" i="21"/>
  <c r="T4" i="21"/>
  <c r="S4" i="21"/>
  <c r="R4" i="21"/>
  <c r="Q4" i="21"/>
  <c r="P4" i="21"/>
  <c r="O4" i="21"/>
  <c r="N4" i="21"/>
  <c r="M4" i="21"/>
  <c r="L4" i="21"/>
  <c r="K4" i="21"/>
  <c r="J4" i="21"/>
  <c r="I4" i="21"/>
  <c r="H4" i="21"/>
  <c r="G4" i="21"/>
  <c r="F4" i="21"/>
  <c r="E4" i="21"/>
  <c r="BA4" i="21" s="1"/>
  <c r="BB4" i="21" s="1"/>
  <c r="D4" i="21"/>
  <c r="C4" i="21"/>
  <c r="B4" i="21"/>
  <c r="AZ3" i="21"/>
  <c r="AY3" i="21"/>
  <c r="AX3" i="21"/>
  <c r="AW3" i="21"/>
  <c r="AV3" i="21"/>
  <c r="AU3" i="21"/>
  <c r="AT3" i="21"/>
  <c r="AS3" i="21"/>
  <c r="AR3" i="21"/>
  <c r="AQ3" i="21"/>
  <c r="AP3" i="21"/>
  <c r="AO3" i="21"/>
  <c r="AN3" i="21"/>
  <c r="AM3" i="21"/>
  <c r="AL3" i="21"/>
  <c r="AK3" i="21"/>
  <c r="AJ3" i="21"/>
  <c r="AI3" i="21"/>
  <c r="AH3" i="21"/>
  <c r="AG3" i="21"/>
  <c r="AF3" i="21"/>
  <c r="AE3" i="21"/>
  <c r="AD3" i="21"/>
  <c r="AC3" i="21"/>
  <c r="AB3" i="21"/>
  <c r="AA3" i="21"/>
  <c r="Z3" i="21"/>
  <c r="Y3" i="21"/>
  <c r="X3" i="21"/>
  <c r="W3" i="21"/>
  <c r="V3" i="21"/>
  <c r="U3" i="21"/>
  <c r="T3" i="21"/>
  <c r="S3" i="21"/>
  <c r="R3" i="21"/>
  <c r="Q3" i="21"/>
  <c r="P3" i="21"/>
  <c r="O3" i="21"/>
  <c r="N3" i="21"/>
  <c r="M3" i="21"/>
  <c r="L3" i="21"/>
  <c r="K3" i="21"/>
  <c r="J3" i="21"/>
  <c r="I3" i="21"/>
  <c r="H3" i="21"/>
  <c r="G3" i="21"/>
  <c r="BE3" i="21" s="1"/>
  <c r="F3" i="21"/>
  <c r="E3" i="21"/>
  <c r="D3" i="21"/>
  <c r="C3" i="21"/>
  <c r="B3" i="21"/>
  <c r="BC3" i="21" s="1"/>
  <c r="A164" i="15"/>
  <c r="A163" i="15"/>
  <c r="A162" i="15"/>
  <c r="A161" i="15"/>
  <c r="A160" i="15"/>
  <c r="A159" i="15"/>
  <c r="A158" i="15"/>
  <c r="A157" i="15"/>
  <c r="A156" i="15"/>
  <c r="A155" i="15"/>
  <c r="A154" i="15"/>
  <c r="A153" i="15"/>
  <c r="A152" i="15"/>
  <c r="A151" i="15"/>
  <c r="A150" i="15"/>
  <c r="A149" i="15"/>
  <c r="A148" i="15"/>
  <c r="A147" i="15"/>
  <c r="A146" i="15"/>
  <c r="A145" i="15"/>
  <c r="A144" i="15"/>
  <c r="A143" i="15"/>
  <c r="A142" i="15"/>
  <c r="A141" i="15"/>
  <c r="A140" i="15"/>
  <c r="A139" i="15"/>
  <c r="A138" i="15"/>
  <c r="A137" i="15"/>
  <c r="A136" i="15"/>
  <c r="A135" i="15"/>
  <c r="A134" i="15"/>
  <c r="A133" i="15"/>
  <c r="A132" i="15"/>
  <c r="A131" i="15"/>
  <c r="A130" i="15"/>
  <c r="A129" i="15"/>
  <c r="A128" i="15"/>
  <c r="A127" i="15"/>
  <c r="A126" i="15"/>
  <c r="A125" i="15"/>
  <c r="A124" i="15"/>
  <c r="A123" i="15"/>
  <c r="A122" i="15"/>
  <c r="A121" i="15"/>
  <c r="A120" i="15"/>
  <c r="A119" i="15"/>
  <c r="A118" i="15"/>
  <c r="A117" i="15"/>
  <c r="A116" i="15"/>
  <c r="A115" i="15"/>
  <c r="A114" i="15"/>
  <c r="A113" i="15"/>
  <c r="A112" i="15"/>
  <c r="A111" i="15"/>
  <c r="A110" i="15"/>
  <c r="A109" i="15"/>
  <c r="A108" i="15"/>
  <c r="A107" i="15"/>
  <c r="A106" i="15"/>
  <c r="A105" i="15"/>
  <c r="A104" i="15"/>
  <c r="A103" i="15"/>
  <c r="A102" i="15"/>
  <c r="A101" i="15"/>
  <c r="A100" i="15"/>
  <c r="A99" i="15"/>
  <c r="A98" i="15"/>
  <c r="A97" i="15"/>
  <c r="A96" i="15"/>
  <c r="A95" i="15"/>
  <c r="A94" i="15"/>
  <c r="A93" i="15"/>
  <c r="A92" i="15"/>
  <c r="A91" i="15"/>
  <c r="A90" i="15"/>
  <c r="A89" i="15"/>
  <c r="A88" i="15"/>
  <c r="A87" i="15"/>
  <c r="A86" i="15"/>
  <c r="A85" i="15"/>
  <c r="A84" i="15"/>
  <c r="A83" i="15"/>
  <c r="A82" i="15"/>
  <c r="A81" i="15"/>
  <c r="A80" i="15"/>
  <c r="A79" i="15"/>
  <c r="A78" i="15"/>
  <c r="A77" i="15"/>
  <c r="A76" i="15"/>
  <c r="A75" i="15"/>
  <c r="A74" i="15"/>
  <c r="A73" i="15"/>
  <c r="A72" i="15"/>
  <c r="A71" i="15"/>
  <c r="A70" i="15"/>
  <c r="A69" i="15"/>
  <c r="A68" i="15"/>
  <c r="A67" i="15"/>
  <c r="A66" i="15"/>
  <c r="A65" i="15"/>
  <c r="A64" i="15"/>
  <c r="A63" i="15"/>
  <c r="A62" i="15"/>
  <c r="A61" i="15"/>
  <c r="A60" i="15"/>
  <c r="A59" i="15"/>
  <c r="A58" i="15"/>
  <c r="A57" i="15"/>
  <c r="A56" i="15"/>
  <c r="A55" i="15"/>
  <c r="A54" i="15"/>
  <c r="A53" i="15"/>
  <c r="A52" i="15"/>
  <c r="A51" i="15"/>
  <c r="A50" i="15"/>
  <c r="A49" i="15"/>
  <c r="A48" i="15"/>
  <c r="A47" i="15"/>
  <c r="A46" i="15"/>
  <c r="A45" i="15"/>
  <c r="A44" i="15"/>
  <c r="A43" i="15"/>
  <c r="A42" i="15"/>
  <c r="A41" i="15"/>
  <c r="A40" i="15"/>
  <c r="A39" i="15"/>
  <c r="A38" i="15"/>
  <c r="A37" i="15"/>
  <c r="A36" i="15"/>
  <c r="A35" i="15"/>
  <c r="A34" i="15"/>
  <c r="A33" i="15"/>
  <c r="A32" i="15"/>
  <c r="A31" i="15"/>
  <c r="A30" i="15"/>
  <c r="A29" i="15"/>
  <c r="A28" i="15"/>
  <c r="A27" i="15"/>
  <c r="A26" i="15"/>
  <c r="A25" i="15"/>
  <c r="A24" i="15"/>
  <c r="A23" i="15"/>
  <c r="A22" i="15"/>
  <c r="A21" i="15"/>
  <c r="A20" i="15"/>
  <c r="A19" i="15"/>
  <c r="A18" i="15"/>
  <c r="A17" i="15"/>
  <c r="A16" i="15"/>
  <c r="A15" i="15"/>
  <c r="A14" i="15"/>
  <c r="A13" i="15"/>
  <c r="A12" i="15"/>
  <c r="A11" i="15"/>
  <c r="A10" i="15"/>
  <c r="A9" i="15"/>
  <c r="A8" i="15"/>
  <c r="A7" i="15"/>
  <c r="A6" i="15"/>
  <c r="A5" i="15"/>
  <c r="A4" i="15"/>
  <c r="A3" i="15"/>
  <c r="A164" i="14"/>
  <c r="A163" i="14"/>
  <c r="A162" i="14"/>
  <c r="A161" i="14"/>
  <c r="A160" i="14"/>
  <c r="A159" i="14"/>
  <c r="A158" i="14"/>
  <c r="A157" i="14"/>
  <c r="A156" i="14"/>
  <c r="A155" i="14"/>
  <c r="A154" i="14"/>
  <c r="A153" i="14"/>
  <c r="A152" i="14"/>
  <c r="A151" i="14"/>
  <c r="A150" i="14"/>
  <c r="A149" i="14"/>
  <c r="A148" i="14"/>
  <c r="A147" i="14"/>
  <c r="A146" i="14"/>
  <c r="A145" i="14"/>
  <c r="A144" i="14"/>
  <c r="A143" i="14"/>
  <c r="A142" i="14"/>
  <c r="A141" i="14"/>
  <c r="A140" i="14"/>
  <c r="A139" i="14"/>
  <c r="A138" i="14"/>
  <c r="A137" i="14"/>
  <c r="A136" i="14"/>
  <c r="A135" i="14"/>
  <c r="A134" i="14"/>
  <c r="A133" i="14"/>
  <c r="A132" i="14"/>
  <c r="A131" i="14"/>
  <c r="A130" i="14"/>
  <c r="A129" i="14"/>
  <c r="A128" i="14"/>
  <c r="A127" i="14"/>
  <c r="A126" i="14"/>
  <c r="A125" i="14"/>
  <c r="A124" i="14"/>
  <c r="A123" i="14"/>
  <c r="A122" i="14"/>
  <c r="A121" i="14"/>
  <c r="A120" i="14"/>
  <c r="A119" i="14"/>
  <c r="A118" i="14"/>
  <c r="A117" i="14"/>
  <c r="A116" i="14"/>
  <c r="A115" i="14"/>
  <c r="A114" i="14"/>
  <c r="A113" i="14"/>
  <c r="A112" i="14"/>
  <c r="A111" i="14"/>
  <c r="A110" i="14"/>
  <c r="A109" i="14"/>
  <c r="A108" i="14"/>
  <c r="A107" i="14"/>
  <c r="A106" i="14"/>
  <c r="A105" i="14"/>
  <c r="A104" i="14"/>
  <c r="A103" i="14"/>
  <c r="A102" i="14"/>
  <c r="A101" i="14"/>
  <c r="A100" i="14"/>
  <c r="A99" i="14"/>
  <c r="A98" i="14"/>
  <c r="A97" i="14"/>
  <c r="A96" i="14"/>
  <c r="A95" i="14"/>
  <c r="A94" i="14"/>
  <c r="A93" i="14"/>
  <c r="A92" i="14"/>
  <c r="A91" i="14"/>
  <c r="A90" i="14"/>
  <c r="A89" i="14"/>
  <c r="A88" i="14"/>
  <c r="A87" i="14"/>
  <c r="A86" i="14"/>
  <c r="A85" i="14"/>
  <c r="A84" i="14"/>
  <c r="A83" i="14"/>
  <c r="A82" i="14"/>
  <c r="A81" i="14"/>
  <c r="A80" i="14"/>
  <c r="A79" i="14"/>
  <c r="A78" i="14"/>
  <c r="A77" i="14"/>
  <c r="A76" i="14"/>
  <c r="A75" i="14"/>
  <c r="A74" i="14"/>
  <c r="A73" i="14"/>
  <c r="A72" i="14"/>
  <c r="A71" i="14"/>
  <c r="A70" i="14"/>
  <c r="A69" i="14"/>
  <c r="A68" i="14"/>
  <c r="A67" i="14"/>
  <c r="A66" i="14"/>
  <c r="A65" i="14"/>
  <c r="A64" i="14"/>
  <c r="A63" i="14"/>
  <c r="A62" i="14"/>
  <c r="A61" i="14"/>
  <c r="A60" i="14"/>
  <c r="A59" i="14"/>
  <c r="A58" i="14"/>
  <c r="A57" i="14"/>
  <c r="A56" i="14"/>
  <c r="A55" i="14"/>
  <c r="A54" i="14"/>
  <c r="A53" i="14"/>
  <c r="A52" i="14"/>
  <c r="A51" i="14"/>
  <c r="A50" i="14"/>
  <c r="A49" i="14"/>
  <c r="A48" i="14"/>
  <c r="A47" i="14"/>
  <c r="A46" i="14"/>
  <c r="A45" i="14"/>
  <c r="A44" i="14"/>
  <c r="A43" i="14"/>
  <c r="A42" i="14"/>
  <c r="A41" i="14"/>
  <c r="A40" i="14"/>
  <c r="A39" i="14"/>
  <c r="A38" i="14"/>
  <c r="A37" i="14"/>
  <c r="A36" i="14"/>
  <c r="A35" i="14"/>
  <c r="A34" i="14"/>
  <c r="A33" i="14"/>
  <c r="A32" i="14"/>
  <c r="A31" i="14"/>
  <c r="A30" i="14"/>
  <c r="A29" i="14"/>
  <c r="A28" i="14"/>
  <c r="A27" i="14"/>
  <c r="A26" i="14"/>
  <c r="A25" i="14"/>
  <c r="A24" i="14"/>
  <c r="A23" i="14"/>
  <c r="A22" i="14"/>
  <c r="A21" i="14"/>
  <c r="A20" i="14"/>
  <c r="A19" i="14"/>
  <c r="A18" i="14"/>
  <c r="A17" i="14"/>
  <c r="A16" i="14"/>
  <c r="A15" i="14"/>
  <c r="A14" i="14"/>
  <c r="A13" i="14"/>
  <c r="A12" i="14"/>
  <c r="A11" i="14"/>
  <c r="A10" i="14"/>
  <c r="A9" i="14"/>
  <c r="A8" i="14"/>
  <c r="A7" i="14"/>
  <c r="A6" i="14"/>
  <c r="A5" i="14"/>
  <c r="A4" i="14"/>
  <c r="A3" i="14"/>
  <c r="R14" i="13"/>
  <c r="Q14" i="13"/>
  <c r="P14" i="13"/>
  <c r="O14" i="13"/>
  <c r="M14" i="13"/>
  <c r="L14" i="13"/>
  <c r="K14" i="13"/>
  <c r="J14" i="13"/>
  <c r="I14" i="13"/>
  <c r="H14" i="13"/>
  <c r="G14" i="13"/>
  <c r="E14" i="13"/>
  <c r="R13" i="13"/>
  <c r="Q13" i="13"/>
  <c r="P13" i="13"/>
  <c r="O13" i="13"/>
  <c r="M13" i="13"/>
  <c r="L13" i="13"/>
  <c r="K13" i="13"/>
  <c r="J13" i="13"/>
  <c r="I13" i="13"/>
  <c r="H13" i="13"/>
  <c r="G13" i="13"/>
  <c r="E13" i="13"/>
  <c r="R12" i="13"/>
  <c r="Q12" i="13"/>
  <c r="P12" i="13"/>
  <c r="O12" i="13"/>
  <c r="M12" i="13"/>
  <c r="L12" i="13"/>
  <c r="K12" i="13"/>
  <c r="J12" i="13"/>
  <c r="I12" i="13"/>
  <c r="H12" i="13"/>
  <c r="G12" i="13"/>
  <c r="E12" i="13"/>
  <c r="R11" i="13"/>
  <c r="Q11" i="13"/>
  <c r="P11" i="13"/>
  <c r="O11" i="13"/>
  <c r="M11" i="13"/>
  <c r="L11" i="13"/>
  <c r="K11" i="13"/>
  <c r="J11" i="13"/>
  <c r="I11" i="13"/>
  <c r="H11" i="13"/>
  <c r="G11" i="13"/>
  <c r="E11" i="13"/>
  <c r="R10" i="13"/>
  <c r="Q10" i="13"/>
  <c r="P10" i="13"/>
  <c r="O10" i="13"/>
  <c r="M10" i="13"/>
  <c r="L10" i="13"/>
  <c r="K10" i="13"/>
  <c r="J10" i="13"/>
  <c r="I10" i="13"/>
  <c r="H10" i="13"/>
  <c r="G10" i="13"/>
  <c r="E10" i="13"/>
  <c r="R9" i="13"/>
  <c r="Q9" i="13"/>
  <c r="P9" i="13"/>
  <c r="O9" i="13"/>
  <c r="M9" i="13"/>
  <c r="L9" i="13"/>
  <c r="K9" i="13"/>
  <c r="J9" i="13"/>
  <c r="I9" i="13"/>
  <c r="H9" i="13"/>
  <c r="G9" i="13"/>
  <c r="E9" i="13"/>
  <c r="R8" i="13"/>
  <c r="Q8" i="13"/>
  <c r="P8" i="13"/>
  <c r="O8" i="13"/>
  <c r="M8" i="13"/>
  <c r="L8" i="13"/>
  <c r="K8" i="13"/>
  <c r="J8" i="13"/>
  <c r="I8" i="13"/>
  <c r="H8" i="13"/>
  <c r="G8" i="13"/>
  <c r="E8" i="13"/>
  <c r="R7" i="13"/>
  <c r="Q7" i="13"/>
  <c r="P7" i="13"/>
  <c r="O7" i="13"/>
  <c r="M7" i="13"/>
  <c r="L7" i="13"/>
  <c r="K7" i="13"/>
  <c r="J7" i="13"/>
  <c r="I7" i="13"/>
  <c r="H7" i="13"/>
  <c r="G7" i="13"/>
  <c r="E7" i="13"/>
  <c r="R6" i="13"/>
  <c r="Q6" i="13"/>
  <c r="P6" i="13"/>
  <c r="O6" i="13"/>
  <c r="M6" i="13"/>
  <c r="L6" i="13"/>
  <c r="K6" i="13"/>
  <c r="J6" i="13"/>
  <c r="I6" i="13"/>
  <c r="H6" i="13"/>
  <c r="G6" i="13"/>
  <c r="E6" i="13"/>
  <c r="R5" i="13"/>
  <c r="Q5" i="13"/>
  <c r="P5" i="13"/>
  <c r="O5" i="13"/>
  <c r="M5" i="13"/>
  <c r="L5" i="13"/>
  <c r="K5" i="13"/>
  <c r="J5" i="13"/>
  <c r="I5" i="13"/>
  <c r="H5" i="13"/>
  <c r="G5" i="13"/>
  <c r="E5" i="13"/>
  <c r="R4" i="13"/>
  <c r="Q4" i="13"/>
  <c r="P4" i="13"/>
  <c r="O4" i="13"/>
  <c r="M4" i="13"/>
  <c r="L4" i="13"/>
  <c r="K4" i="13"/>
  <c r="J4" i="13"/>
  <c r="I4" i="13"/>
  <c r="H4" i="13"/>
  <c r="G4" i="13"/>
  <c r="E4" i="13"/>
  <c r="R3" i="13"/>
  <c r="Q3" i="13"/>
  <c r="P3" i="13"/>
  <c r="O3" i="13"/>
  <c r="M3" i="13"/>
  <c r="L3" i="13"/>
  <c r="K3" i="13"/>
  <c r="J3" i="13"/>
  <c r="I3" i="13"/>
  <c r="H3" i="13"/>
  <c r="G3" i="13"/>
  <c r="E3" i="13"/>
  <c r="A164" i="11"/>
  <c r="A163" i="11"/>
  <c r="A162" i="11"/>
  <c r="A161" i="11"/>
  <c r="A160" i="11"/>
  <c r="A159" i="11"/>
  <c r="A158" i="11"/>
  <c r="A157" i="11"/>
  <c r="A156" i="11"/>
  <c r="A155" i="11"/>
  <c r="A154" i="11"/>
  <c r="A153" i="11"/>
  <c r="A152" i="11"/>
  <c r="A151" i="11"/>
  <c r="A150" i="11"/>
  <c r="A149" i="11"/>
  <c r="A148" i="11"/>
  <c r="A147" i="11"/>
  <c r="A146" i="11"/>
  <c r="A145" i="11"/>
  <c r="A144" i="11"/>
  <c r="A143" i="11"/>
  <c r="A142" i="11"/>
  <c r="A141" i="11"/>
  <c r="A140" i="11"/>
  <c r="A139" i="11"/>
  <c r="A138" i="11"/>
  <c r="A137" i="11"/>
  <c r="A136" i="11"/>
  <c r="A135" i="11"/>
  <c r="A134" i="11"/>
  <c r="A133" i="11"/>
  <c r="A132" i="11"/>
  <c r="A131" i="11"/>
  <c r="A130" i="11"/>
  <c r="A129" i="11"/>
  <c r="A128" i="11"/>
  <c r="A127" i="11"/>
  <c r="A126" i="11"/>
  <c r="A125" i="11"/>
  <c r="A124" i="11"/>
  <c r="A123" i="11"/>
  <c r="A122" i="11"/>
  <c r="A121" i="11"/>
  <c r="A120" i="11"/>
  <c r="A119" i="11"/>
  <c r="A118" i="11"/>
  <c r="A117" i="11"/>
  <c r="A116" i="11"/>
  <c r="A115" i="11"/>
  <c r="A114" i="11"/>
  <c r="A113" i="11"/>
  <c r="A112" i="11"/>
  <c r="A111" i="11"/>
  <c r="A110" i="11"/>
  <c r="A109" i="11"/>
  <c r="A108" i="11"/>
  <c r="A107" i="11"/>
  <c r="A106" i="11"/>
  <c r="A105" i="11"/>
  <c r="A104" i="11"/>
  <c r="A103" i="11"/>
  <c r="A102" i="11"/>
  <c r="A101" i="11"/>
  <c r="A100" i="11"/>
  <c r="A99" i="11"/>
  <c r="A98" i="11"/>
  <c r="A97" i="11"/>
  <c r="A96" i="11"/>
  <c r="A95" i="11"/>
  <c r="A94" i="11"/>
  <c r="A93" i="11"/>
  <c r="A92" i="11"/>
  <c r="A91" i="11"/>
  <c r="A90" i="11"/>
  <c r="A89" i="11"/>
  <c r="A88" i="11"/>
  <c r="A87" i="11"/>
  <c r="A86" i="11"/>
  <c r="A85" i="11"/>
  <c r="A84" i="11"/>
  <c r="A83" i="11"/>
  <c r="A82" i="11"/>
  <c r="A81" i="11"/>
  <c r="A80" i="11"/>
  <c r="A79" i="11"/>
  <c r="A78" i="11"/>
  <c r="A77" i="11"/>
  <c r="A76" i="11"/>
  <c r="A75" i="11"/>
  <c r="A74" i="11"/>
  <c r="A73" i="11"/>
  <c r="A72" i="11"/>
  <c r="A71" i="11"/>
  <c r="A70" i="11"/>
  <c r="A69" i="11"/>
  <c r="A68" i="11"/>
  <c r="A67" i="11"/>
  <c r="A66" i="11"/>
  <c r="A65" i="11"/>
  <c r="A64" i="11"/>
  <c r="A63" i="11"/>
  <c r="A62" i="11"/>
  <c r="A61" i="11"/>
  <c r="A60" i="11"/>
  <c r="A59" i="11"/>
  <c r="A58" i="11"/>
  <c r="A57" i="11"/>
  <c r="A56" i="11"/>
  <c r="A55" i="11"/>
  <c r="A54" i="11"/>
  <c r="A53" i="11"/>
  <c r="A52" i="11"/>
  <c r="A51" i="11"/>
  <c r="A50" i="11"/>
  <c r="A49" i="11"/>
  <c r="A48" i="11"/>
  <c r="A47" i="11"/>
  <c r="A46" i="11"/>
  <c r="A45" i="11"/>
  <c r="A44" i="11"/>
  <c r="A43" i="11"/>
  <c r="A42" i="11"/>
  <c r="A41" i="11"/>
  <c r="A40" i="11"/>
  <c r="A39" i="11"/>
  <c r="A38" i="11"/>
  <c r="A37" i="11"/>
  <c r="A36" i="11"/>
  <c r="A35" i="11"/>
  <c r="A34" i="11"/>
  <c r="A33" i="11"/>
  <c r="A32" i="11"/>
  <c r="A31" i="11"/>
  <c r="A30" i="11"/>
  <c r="A29" i="11"/>
  <c r="A28" i="11"/>
  <c r="A27" i="11"/>
  <c r="A26" i="11"/>
  <c r="A25" i="11"/>
  <c r="A24" i="11"/>
  <c r="A23" i="11"/>
  <c r="A22" i="11"/>
  <c r="A21" i="11"/>
  <c r="A20" i="11"/>
  <c r="A19" i="11"/>
  <c r="A18" i="11"/>
  <c r="A17" i="11"/>
  <c r="A16" i="11"/>
  <c r="A15" i="11"/>
  <c r="A14" i="11"/>
  <c r="A13" i="11"/>
  <c r="A12" i="11"/>
  <c r="A11" i="11"/>
  <c r="A10" i="11"/>
  <c r="A9" i="11"/>
  <c r="A8" i="11"/>
  <c r="A7" i="11"/>
  <c r="A6" i="11"/>
  <c r="A5" i="11"/>
  <c r="A4" i="11"/>
  <c r="A3" i="11"/>
  <c r="R164" i="14"/>
  <c r="E164" i="10"/>
  <c r="D164" i="10"/>
  <c r="C164" i="10"/>
  <c r="B164" i="10"/>
  <c r="A164" i="10"/>
  <c r="W163" i="14"/>
  <c r="X163" i="14" s="1"/>
  <c r="T163" i="14" s="1"/>
  <c r="E163" i="10"/>
  <c r="D163" i="10"/>
  <c r="C163" i="10"/>
  <c r="B163" i="10"/>
  <c r="A163" i="10"/>
  <c r="AI162" i="14"/>
  <c r="X162" i="10"/>
  <c r="AA162" i="14"/>
  <c r="H162" i="15"/>
  <c r="O162" i="14"/>
  <c r="Q162" i="10"/>
  <c r="G162" i="15"/>
  <c r="O162" i="10"/>
  <c r="J162" i="14"/>
  <c r="K162" i="10"/>
  <c r="C162" i="15"/>
  <c r="G162" i="10"/>
  <c r="E162" i="10"/>
  <c r="D162" i="10"/>
  <c r="C162" i="10"/>
  <c r="B162" i="10"/>
  <c r="B165" i="8" s="1"/>
  <c r="A162" i="10"/>
  <c r="J161" i="15"/>
  <c r="T161" i="10"/>
  <c r="R161" i="10"/>
  <c r="F161" i="15"/>
  <c r="L161" i="10"/>
  <c r="J161" i="10"/>
  <c r="E161" i="10"/>
  <c r="E164" i="8" s="1"/>
  <c r="D161" i="10"/>
  <c r="B161" i="10"/>
  <c r="A161" i="10"/>
  <c r="U160" i="15"/>
  <c r="T160" i="15"/>
  <c r="AL160" i="14"/>
  <c r="AF160" i="10"/>
  <c r="AI160" i="14"/>
  <c r="AD160" i="10"/>
  <c r="P160" i="15"/>
  <c r="AB160" i="10"/>
  <c r="O160" i="15"/>
  <c r="AE160" i="14"/>
  <c r="AD160" i="14"/>
  <c r="Z160" i="10"/>
  <c r="M160" i="15"/>
  <c r="X160" i="10"/>
  <c r="AA160" i="14"/>
  <c r="K160" i="15"/>
  <c r="R160" i="14"/>
  <c r="U160" i="10"/>
  <c r="Q160" i="14"/>
  <c r="H160" i="15"/>
  <c r="G160" i="15"/>
  <c r="Q160" i="10"/>
  <c r="N160" i="14"/>
  <c r="M160" i="10"/>
  <c r="L160" i="10"/>
  <c r="E160" i="15"/>
  <c r="I160" i="10"/>
  <c r="C160" i="15"/>
  <c r="G160" i="10"/>
  <c r="F160" i="14"/>
  <c r="E160" i="14"/>
  <c r="E160" i="10"/>
  <c r="D160" i="10"/>
  <c r="C160" i="10"/>
  <c r="B160" i="10"/>
  <c r="A160" i="10"/>
  <c r="E159" i="14"/>
  <c r="E159" i="10"/>
  <c r="D159" i="10"/>
  <c r="B159" i="10"/>
  <c r="A159" i="10"/>
  <c r="U158" i="15"/>
  <c r="AK158" i="14"/>
  <c r="R158" i="15"/>
  <c r="AI158" i="14"/>
  <c r="Q158" i="15"/>
  <c r="AC158" i="10"/>
  <c r="AH158" i="14"/>
  <c r="AF158" i="14"/>
  <c r="W158" i="10"/>
  <c r="AA158" i="14"/>
  <c r="J158" i="15"/>
  <c r="Q158" i="14"/>
  <c r="O158" i="14"/>
  <c r="R158" i="10"/>
  <c r="N158" i="14"/>
  <c r="F158" i="15"/>
  <c r="J158" i="14"/>
  <c r="J158" i="10"/>
  <c r="I158" i="14"/>
  <c r="E158" i="10"/>
  <c r="E161" i="8" s="1"/>
  <c r="D158" i="10"/>
  <c r="B158" i="10"/>
  <c r="A158" i="10"/>
  <c r="N157" i="15"/>
  <c r="W157" i="14"/>
  <c r="X157" i="14" s="1"/>
  <c r="T157" i="14" s="1"/>
  <c r="E157" i="10"/>
  <c r="D157" i="10"/>
  <c r="B157" i="10"/>
  <c r="B160" i="8" s="1"/>
  <c r="A157" i="10"/>
  <c r="AM156" i="14"/>
  <c r="S156" i="15"/>
  <c r="AE156" i="10"/>
  <c r="AA156" i="14"/>
  <c r="I156" i="14"/>
  <c r="E156" i="14"/>
  <c r="F156" i="10"/>
  <c r="E156" i="10"/>
  <c r="D156" i="10"/>
  <c r="B156" i="10"/>
  <c r="A156" i="10"/>
  <c r="AM155" i="14"/>
  <c r="T155" i="15"/>
  <c r="AL155" i="14"/>
  <c r="AF155" i="10"/>
  <c r="AJ158" i="8" s="1"/>
  <c r="AI155" i="14"/>
  <c r="AD155" i="10"/>
  <c r="O155" i="15"/>
  <c r="AE155" i="14"/>
  <c r="AA155" i="10"/>
  <c r="N155" i="15"/>
  <c r="AD155" i="14"/>
  <c r="X155" i="10"/>
  <c r="K155" i="15"/>
  <c r="R155" i="14"/>
  <c r="U155" i="10"/>
  <c r="J155" i="15"/>
  <c r="Q155" i="14"/>
  <c r="T155" i="10"/>
  <c r="I155" i="15"/>
  <c r="G155" i="15"/>
  <c r="N155" i="14"/>
  <c r="Q155" i="10"/>
  <c r="O155" i="10"/>
  <c r="N155" i="10"/>
  <c r="E155" i="15"/>
  <c r="I155" i="14"/>
  <c r="I155" i="10"/>
  <c r="F155" i="14"/>
  <c r="E155" i="14"/>
  <c r="E155" i="10"/>
  <c r="D155" i="10"/>
  <c r="C155" i="10"/>
  <c r="B155" i="10"/>
  <c r="A155" i="10"/>
  <c r="AK154" i="14"/>
  <c r="AH154" i="14"/>
  <c r="O154" i="15"/>
  <c r="N154" i="15"/>
  <c r="H154" i="10"/>
  <c r="F154" i="14"/>
  <c r="G154" i="10"/>
  <c r="E154" i="10"/>
  <c r="D154" i="10"/>
  <c r="B154" i="10"/>
  <c r="B157" i="8" s="1"/>
  <c r="A154" i="10"/>
  <c r="K153" i="15"/>
  <c r="E153" i="10"/>
  <c r="D153" i="10"/>
  <c r="B153" i="10"/>
  <c r="A153" i="10"/>
  <c r="S152" i="15"/>
  <c r="AK152" i="14"/>
  <c r="AE152" i="10"/>
  <c r="R152" i="15"/>
  <c r="AI152" i="14"/>
  <c r="AE152" i="14"/>
  <c r="AA152" i="14"/>
  <c r="K152" i="15"/>
  <c r="R152" i="14"/>
  <c r="Q152" i="14"/>
  <c r="J152" i="15"/>
  <c r="R152" i="10"/>
  <c r="H152" i="15"/>
  <c r="P152" i="10"/>
  <c r="O152" i="10"/>
  <c r="K152" i="10"/>
  <c r="E152" i="15"/>
  <c r="F152" i="14"/>
  <c r="E152" i="14"/>
  <c r="E152" i="10"/>
  <c r="D152" i="10"/>
  <c r="B152" i="10"/>
  <c r="A152" i="10"/>
  <c r="Q151" i="15"/>
  <c r="AA151" i="10"/>
  <c r="AE151" i="14"/>
  <c r="M151" i="15"/>
  <c r="AC151" i="14"/>
  <c r="W151" i="10"/>
  <c r="AA151" i="14"/>
  <c r="W151" i="14"/>
  <c r="X151" i="14" s="1"/>
  <c r="T151" i="14" s="1"/>
  <c r="R151" i="10"/>
  <c r="P151" i="10"/>
  <c r="F151" i="15"/>
  <c r="J151" i="14"/>
  <c r="L151" i="10"/>
  <c r="K151" i="10"/>
  <c r="C151" i="15"/>
  <c r="F151" i="14"/>
  <c r="E151" i="14"/>
  <c r="E151" i="10"/>
  <c r="D151" i="10"/>
  <c r="D154" i="8" s="1"/>
  <c r="B151" i="10"/>
  <c r="A151" i="10"/>
  <c r="S150" i="15"/>
  <c r="AI150" i="14"/>
  <c r="AD150" i="10"/>
  <c r="AF150" i="14"/>
  <c r="AD150" i="14"/>
  <c r="Y150" i="10"/>
  <c r="AA153" i="8" s="1"/>
  <c r="AA150" i="14"/>
  <c r="O150" i="14"/>
  <c r="R150" i="10"/>
  <c r="J150" i="10"/>
  <c r="H150" i="14"/>
  <c r="E150" i="10"/>
  <c r="D150" i="10"/>
  <c r="B150" i="10"/>
  <c r="A150" i="10"/>
  <c r="B149" i="15"/>
  <c r="E149" i="10"/>
  <c r="D149" i="10"/>
  <c r="B149" i="10"/>
  <c r="A149" i="10"/>
  <c r="AL148" i="14"/>
  <c r="AF148" i="10"/>
  <c r="AJ151" i="8" s="1"/>
  <c r="AI148" i="14"/>
  <c r="AD148" i="10"/>
  <c r="AH148" i="14"/>
  <c r="O148" i="15"/>
  <c r="AE148" i="14"/>
  <c r="AA148" i="10"/>
  <c r="N148" i="15"/>
  <c r="AD148" i="14"/>
  <c r="Z148" i="10"/>
  <c r="M148" i="15"/>
  <c r="AC148" i="14"/>
  <c r="X148" i="10"/>
  <c r="L148" i="15"/>
  <c r="AA148" i="14"/>
  <c r="W148" i="14"/>
  <c r="X148" i="14" s="1"/>
  <c r="T148" i="14" s="1"/>
  <c r="K148" i="15"/>
  <c r="R148" i="14"/>
  <c r="J148" i="15"/>
  <c r="Q148" i="14"/>
  <c r="T148" i="10"/>
  <c r="I148" i="15"/>
  <c r="P148" i="14"/>
  <c r="H148" i="15"/>
  <c r="O148" i="14"/>
  <c r="Q148" i="10"/>
  <c r="O148" i="10"/>
  <c r="F148" i="15"/>
  <c r="J148" i="14"/>
  <c r="L148" i="10"/>
  <c r="K148" i="10"/>
  <c r="I148" i="10"/>
  <c r="E148" i="10"/>
  <c r="D148" i="10"/>
  <c r="C148" i="10"/>
  <c r="B148" i="10"/>
  <c r="A148" i="10"/>
  <c r="U147" i="10"/>
  <c r="M147" i="10"/>
  <c r="E147" i="10"/>
  <c r="D147" i="10"/>
  <c r="D150" i="8" s="1"/>
  <c r="B147" i="10"/>
  <c r="A147" i="10"/>
  <c r="V146" i="10"/>
  <c r="L146" i="15"/>
  <c r="W146" i="14"/>
  <c r="X146" i="14" s="1"/>
  <c r="T146" i="14" s="1"/>
  <c r="O146" i="10"/>
  <c r="E146" i="10"/>
  <c r="D146" i="10"/>
  <c r="D149" i="8" s="1"/>
  <c r="B146" i="10"/>
  <c r="A146" i="10"/>
  <c r="R145" i="15"/>
  <c r="O145" i="15"/>
  <c r="V145" i="10"/>
  <c r="J145" i="15"/>
  <c r="J145" i="10"/>
  <c r="B145" i="15"/>
  <c r="E145" i="10"/>
  <c r="D145" i="10"/>
  <c r="B145" i="10"/>
  <c r="A145" i="10"/>
  <c r="E144" i="10"/>
  <c r="D144" i="10"/>
  <c r="B144" i="10"/>
  <c r="A144" i="10"/>
  <c r="E143" i="10"/>
  <c r="D143" i="10"/>
  <c r="B143" i="10"/>
  <c r="A143" i="10"/>
  <c r="N142" i="14"/>
  <c r="N142" i="10"/>
  <c r="I142" i="14"/>
  <c r="E142" i="10"/>
  <c r="E145" i="8" s="1"/>
  <c r="D142" i="10"/>
  <c r="B142" i="10"/>
  <c r="A142" i="10"/>
  <c r="U141" i="15"/>
  <c r="AM141" i="14"/>
  <c r="AL141" i="14"/>
  <c r="AF141" i="10"/>
  <c r="T141" i="15"/>
  <c r="AI141" i="14"/>
  <c r="AH141" i="14"/>
  <c r="P141" i="15"/>
  <c r="AF141" i="14"/>
  <c r="AB141" i="10"/>
  <c r="M141" i="15"/>
  <c r="AC141" i="14"/>
  <c r="L141" i="15"/>
  <c r="V141" i="10"/>
  <c r="AA141" i="14"/>
  <c r="W141" i="14"/>
  <c r="X141" i="14" s="1"/>
  <c r="T141" i="14" s="1"/>
  <c r="K141" i="15"/>
  <c r="R141" i="14"/>
  <c r="U141" i="10"/>
  <c r="T141" i="10"/>
  <c r="J141" i="15"/>
  <c r="I141" i="15"/>
  <c r="H141" i="15"/>
  <c r="O141" i="14"/>
  <c r="O141" i="10"/>
  <c r="N141" i="10"/>
  <c r="M141" i="10"/>
  <c r="F141" i="15"/>
  <c r="L141" i="10"/>
  <c r="C141" i="15"/>
  <c r="F141" i="14"/>
  <c r="G141" i="10"/>
  <c r="E141" i="10"/>
  <c r="D141" i="10"/>
  <c r="C141" i="10"/>
  <c r="B141" i="10"/>
  <c r="A141" i="10"/>
  <c r="A144" i="8" s="1"/>
  <c r="P140" i="15"/>
  <c r="H140" i="15"/>
  <c r="G140" i="10"/>
  <c r="E140" i="10"/>
  <c r="D140" i="10"/>
  <c r="B140" i="10"/>
  <c r="A140" i="10"/>
  <c r="AK139" i="14"/>
  <c r="AE139" i="10"/>
  <c r="R139" i="15"/>
  <c r="AF139" i="14"/>
  <c r="AB139" i="10"/>
  <c r="J139" i="15"/>
  <c r="Q139" i="14"/>
  <c r="G139" i="15"/>
  <c r="P139" i="10"/>
  <c r="M139" i="10"/>
  <c r="F139" i="15"/>
  <c r="K139" i="10"/>
  <c r="E139" i="15"/>
  <c r="I139" i="14"/>
  <c r="H139" i="10"/>
  <c r="H139" i="14"/>
  <c r="F139" i="14"/>
  <c r="G139" i="10"/>
  <c r="E139" i="10"/>
  <c r="D139" i="10"/>
  <c r="B139" i="10"/>
  <c r="A139" i="10"/>
  <c r="AF138" i="10"/>
  <c r="AK138" i="14"/>
  <c r="AH138" i="14"/>
  <c r="AC138" i="10"/>
  <c r="P138" i="15"/>
  <c r="AF138" i="14"/>
  <c r="M138" i="15"/>
  <c r="AC138" i="14"/>
  <c r="H138" i="15"/>
  <c r="O138" i="14"/>
  <c r="N138" i="10"/>
  <c r="F138" i="14"/>
  <c r="C138" i="15"/>
  <c r="E138" i="10"/>
  <c r="D138" i="10"/>
  <c r="AD138" i="10"/>
  <c r="B138" i="10"/>
  <c r="A138" i="10"/>
  <c r="E137" i="10"/>
  <c r="E140" i="8" s="1"/>
  <c r="L140" i="8" s="1"/>
  <c r="D137" i="10"/>
  <c r="B137" i="10"/>
  <c r="A137" i="10"/>
  <c r="U136" i="15"/>
  <c r="AM136" i="14"/>
  <c r="AG136" i="10"/>
  <c r="T136" i="15"/>
  <c r="AL136" i="14"/>
  <c r="AF136" i="10"/>
  <c r="Z136" i="10"/>
  <c r="AC136" i="14"/>
  <c r="L136" i="15"/>
  <c r="AA136" i="14"/>
  <c r="K136" i="15"/>
  <c r="R136" i="14"/>
  <c r="U136" i="10"/>
  <c r="Q136" i="14"/>
  <c r="T136" i="10"/>
  <c r="I136" i="15"/>
  <c r="S136" i="10"/>
  <c r="M136" i="10"/>
  <c r="J136" i="14"/>
  <c r="L136" i="10"/>
  <c r="K136" i="10"/>
  <c r="H136" i="14"/>
  <c r="E136" i="10"/>
  <c r="D136" i="10"/>
  <c r="B136" i="10"/>
  <c r="A136" i="10"/>
  <c r="AL135" i="14"/>
  <c r="T135" i="15"/>
  <c r="S135" i="15"/>
  <c r="AK135" i="14"/>
  <c r="Q135" i="15"/>
  <c r="AH135" i="14"/>
  <c r="AC135" i="10"/>
  <c r="AF135" i="14"/>
  <c r="AB135" i="10"/>
  <c r="P135" i="14"/>
  <c r="I135" i="15"/>
  <c r="H135" i="15"/>
  <c r="O135" i="14"/>
  <c r="R135" i="10"/>
  <c r="L135" i="10"/>
  <c r="K135" i="10"/>
  <c r="J135" i="10"/>
  <c r="E135" i="10"/>
  <c r="D135" i="10"/>
  <c r="B135" i="10"/>
  <c r="A135" i="10"/>
  <c r="AB134" i="10"/>
  <c r="AE134" i="14"/>
  <c r="AA134" i="10"/>
  <c r="N134" i="15"/>
  <c r="AD134" i="14"/>
  <c r="Z134" i="10"/>
  <c r="AB137" i="8" s="1"/>
  <c r="M134" i="15"/>
  <c r="AC134" i="14"/>
  <c r="X134" i="10"/>
  <c r="L134" i="15"/>
  <c r="AA134" i="14"/>
  <c r="V134" i="10"/>
  <c r="W134" i="14"/>
  <c r="X134" i="14" s="1"/>
  <c r="T134" i="14" s="1"/>
  <c r="K134" i="15"/>
  <c r="R134" i="14"/>
  <c r="U134" i="10"/>
  <c r="O134" i="10"/>
  <c r="N134" i="10"/>
  <c r="M134" i="10"/>
  <c r="C134" i="15"/>
  <c r="E134" i="14"/>
  <c r="E134" i="10"/>
  <c r="E137" i="8" s="1"/>
  <c r="D134" i="10"/>
  <c r="C134" i="10"/>
  <c r="B134" i="10"/>
  <c r="A134" i="10"/>
  <c r="S133" i="15"/>
  <c r="AK133" i="14"/>
  <c r="AE133" i="10"/>
  <c r="Q133" i="15"/>
  <c r="AH133" i="14"/>
  <c r="AC133" i="10"/>
  <c r="AA133" i="14"/>
  <c r="W133" i="14"/>
  <c r="X133" i="14" s="1"/>
  <c r="T133" i="14" s="1"/>
  <c r="K133" i="15"/>
  <c r="R133" i="14"/>
  <c r="U133" i="10"/>
  <c r="R133" i="10"/>
  <c r="O133" i="10"/>
  <c r="N133" i="10"/>
  <c r="M133" i="10"/>
  <c r="J133" i="10"/>
  <c r="D133" i="15"/>
  <c r="H133" i="14"/>
  <c r="H133" i="10"/>
  <c r="E133" i="10"/>
  <c r="E136" i="8" s="1"/>
  <c r="D133" i="10"/>
  <c r="B133" i="10"/>
  <c r="A133" i="10"/>
  <c r="S132" i="15"/>
  <c r="AK132" i="14"/>
  <c r="AF132" i="14"/>
  <c r="Y132" i="10"/>
  <c r="AC132" i="14"/>
  <c r="AA132" i="14"/>
  <c r="E132" i="10"/>
  <c r="D132" i="10"/>
  <c r="B132" i="10"/>
  <c r="A132" i="10"/>
  <c r="AL131" i="14"/>
  <c r="AD131" i="14"/>
  <c r="Q131" i="14"/>
  <c r="J131" i="14"/>
  <c r="E131" i="14"/>
  <c r="E131" i="10"/>
  <c r="D131" i="10"/>
  <c r="B131" i="10"/>
  <c r="A131" i="10"/>
  <c r="AM130" i="14"/>
  <c r="AL130" i="14"/>
  <c r="AF130" i="10"/>
  <c r="R130" i="15"/>
  <c r="AD130" i="10"/>
  <c r="AI130" i="14"/>
  <c r="AC130" i="10"/>
  <c r="AH130" i="14"/>
  <c r="AJ130" i="14" s="1"/>
  <c r="AF130" i="14"/>
  <c r="AE130" i="14"/>
  <c r="AA130" i="10"/>
  <c r="M130" i="15"/>
  <c r="AC130" i="14"/>
  <c r="X130" i="10"/>
  <c r="AA130" i="14"/>
  <c r="W130" i="14"/>
  <c r="X130" i="14" s="1"/>
  <c r="T130" i="14" s="1"/>
  <c r="K130" i="15"/>
  <c r="R130" i="14"/>
  <c r="Q130" i="14"/>
  <c r="T130" i="10"/>
  <c r="O130" i="14"/>
  <c r="N130" i="14"/>
  <c r="Q130" i="10"/>
  <c r="O130" i="10"/>
  <c r="N130" i="10"/>
  <c r="J130" i="14"/>
  <c r="C130" i="15"/>
  <c r="F130" i="14"/>
  <c r="G130" i="10"/>
  <c r="E130" i="14"/>
  <c r="F130" i="10"/>
  <c r="E130" i="10"/>
  <c r="D130" i="10"/>
  <c r="C130" i="10"/>
  <c r="C133" i="8" s="1"/>
  <c r="B130" i="10"/>
  <c r="A130" i="10"/>
  <c r="W129" i="14"/>
  <c r="X129" i="14" s="1"/>
  <c r="T129" i="14" s="1"/>
  <c r="E129" i="10"/>
  <c r="D129" i="10"/>
  <c r="B129" i="10"/>
  <c r="A129" i="10"/>
  <c r="S128" i="10"/>
  <c r="K128" i="10"/>
  <c r="E128" i="15"/>
  <c r="H128" i="14"/>
  <c r="H128" i="10"/>
  <c r="F128" i="10"/>
  <c r="E128" i="10"/>
  <c r="D128" i="10"/>
  <c r="B128" i="10"/>
  <c r="B131" i="8" s="1"/>
  <c r="A128" i="10"/>
  <c r="S127" i="15"/>
  <c r="AK127" i="14"/>
  <c r="AC127" i="14"/>
  <c r="Y127" i="10"/>
  <c r="R127" i="14"/>
  <c r="D127" i="15"/>
  <c r="H127" i="14"/>
  <c r="E127" i="10"/>
  <c r="D127" i="10"/>
  <c r="B127" i="10"/>
  <c r="A127" i="10"/>
  <c r="E126" i="10"/>
  <c r="D126" i="10"/>
  <c r="B126" i="10"/>
  <c r="A126" i="10"/>
  <c r="AI125" i="14"/>
  <c r="AH125" i="14"/>
  <c r="AJ125" i="14" s="1"/>
  <c r="AC125" i="10"/>
  <c r="P125" i="15"/>
  <c r="AF125" i="14"/>
  <c r="AB125" i="10"/>
  <c r="O125" i="15"/>
  <c r="AE125" i="14"/>
  <c r="AA125" i="10"/>
  <c r="L125" i="15"/>
  <c r="AA125" i="14"/>
  <c r="K125" i="15"/>
  <c r="U125" i="10"/>
  <c r="R125" i="14"/>
  <c r="H125" i="15"/>
  <c r="O125" i="14"/>
  <c r="G125" i="15"/>
  <c r="N125" i="14"/>
  <c r="Q125" i="10"/>
  <c r="N125" i="10"/>
  <c r="M125" i="10"/>
  <c r="F125" i="15"/>
  <c r="J125" i="14"/>
  <c r="K125" i="14" s="1"/>
  <c r="L125" i="10"/>
  <c r="E125" i="15"/>
  <c r="I125" i="14"/>
  <c r="C125" i="15"/>
  <c r="F125" i="14"/>
  <c r="G125" i="14" s="1"/>
  <c r="E125" i="14"/>
  <c r="F125" i="10"/>
  <c r="E125" i="10"/>
  <c r="D125" i="10"/>
  <c r="C125" i="10"/>
  <c r="B125" i="10"/>
  <c r="A125" i="10"/>
  <c r="U124" i="15"/>
  <c r="AE124" i="14"/>
  <c r="Q124" i="14"/>
  <c r="O124" i="14"/>
  <c r="J124" i="14"/>
  <c r="D124" i="15"/>
  <c r="F124" i="14"/>
  <c r="E124" i="10"/>
  <c r="D124" i="10"/>
  <c r="B124" i="10"/>
  <c r="A124" i="10"/>
  <c r="T123" i="15"/>
  <c r="AL123" i="14"/>
  <c r="AK123" i="14"/>
  <c r="AE123" i="10"/>
  <c r="Q123" i="15"/>
  <c r="AF123" i="14"/>
  <c r="O123" i="15"/>
  <c r="AE123" i="14"/>
  <c r="U123" i="10"/>
  <c r="M123" i="10"/>
  <c r="B123" i="15"/>
  <c r="E123" i="14"/>
  <c r="E123" i="10"/>
  <c r="D123" i="10"/>
  <c r="B123" i="10"/>
  <c r="A123" i="10"/>
  <c r="U122" i="15"/>
  <c r="AL122" i="14"/>
  <c r="R122" i="15"/>
  <c r="AI122" i="14"/>
  <c r="AD122" i="10"/>
  <c r="O122" i="15"/>
  <c r="M122" i="15"/>
  <c r="AC122" i="14"/>
  <c r="L122" i="15"/>
  <c r="AA122" i="14"/>
  <c r="W122" i="14"/>
  <c r="X122" i="14" s="1"/>
  <c r="T122" i="14" s="1"/>
  <c r="K122" i="15"/>
  <c r="R122" i="14"/>
  <c r="T122" i="10"/>
  <c r="Q122" i="14"/>
  <c r="N122" i="14"/>
  <c r="J122" i="14"/>
  <c r="I122" i="14"/>
  <c r="C122" i="15"/>
  <c r="F122" i="14"/>
  <c r="G122" i="10"/>
  <c r="E122" i="10"/>
  <c r="D122" i="10"/>
  <c r="C122" i="10"/>
  <c r="B122" i="10"/>
  <c r="A122" i="10"/>
  <c r="E121" i="10"/>
  <c r="D121" i="10"/>
  <c r="B121" i="10"/>
  <c r="A121" i="10"/>
  <c r="AK120" i="14"/>
  <c r="S120" i="10"/>
  <c r="K120" i="10"/>
  <c r="E120" i="14"/>
  <c r="E120" i="10"/>
  <c r="D120" i="10"/>
  <c r="B120" i="10"/>
  <c r="A120" i="10"/>
  <c r="E119" i="10"/>
  <c r="D119" i="10"/>
  <c r="B119" i="10"/>
  <c r="A119" i="10"/>
  <c r="T118" i="15"/>
  <c r="AL118" i="14"/>
  <c r="AB118" i="10"/>
  <c r="N118" i="15"/>
  <c r="AD118" i="14"/>
  <c r="Z118" i="10"/>
  <c r="W118" i="10"/>
  <c r="R118" i="14"/>
  <c r="U118" i="10"/>
  <c r="Q118" i="14"/>
  <c r="P118" i="10"/>
  <c r="N118" i="10"/>
  <c r="M118" i="10"/>
  <c r="F118" i="15"/>
  <c r="L118" i="10"/>
  <c r="J118" i="14"/>
  <c r="J118" i="10"/>
  <c r="E118" i="10"/>
  <c r="D118" i="10"/>
  <c r="B118" i="10"/>
  <c r="A118" i="10"/>
  <c r="U117" i="15"/>
  <c r="AL117" i="14"/>
  <c r="AF117" i="10"/>
  <c r="T117" i="15"/>
  <c r="AH117" i="14"/>
  <c r="AC117" i="10"/>
  <c r="O117" i="15"/>
  <c r="AE117" i="14"/>
  <c r="N117" i="15"/>
  <c r="M117" i="15"/>
  <c r="AC117" i="14"/>
  <c r="L117" i="15"/>
  <c r="AA117" i="14"/>
  <c r="V117" i="10"/>
  <c r="W117" i="14"/>
  <c r="X117" i="14" s="1"/>
  <c r="T117" i="14" s="1"/>
  <c r="U117" i="10"/>
  <c r="H117" i="15"/>
  <c r="O117" i="14"/>
  <c r="N117" i="14"/>
  <c r="Q117" i="10"/>
  <c r="O117" i="10"/>
  <c r="M117" i="10"/>
  <c r="F117" i="15"/>
  <c r="L117" i="10"/>
  <c r="K117" i="10"/>
  <c r="E117" i="15"/>
  <c r="I117" i="14"/>
  <c r="I117" i="10"/>
  <c r="C117" i="15"/>
  <c r="E117" i="10"/>
  <c r="D117" i="10"/>
  <c r="C117" i="10"/>
  <c r="B117" i="10"/>
  <c r="A117" i="10"/>
  <c r="U116" i="15"/>
  <c r="AD116" i="14"/>
  <c r="AC116" i="14"/>
  <c r="H116" i="15"/>
  <c r="O116" i="14"/>
  <c r="E116" i="10"/>
  <c r="D116" i="10"/>
  <c r="B116" i="10"/>
  <c r="A116" i="10"/>
  <c r="T115" i="15"/>
  <c r="AL115" i="14"/>
  <c r="AF115" i="10"/>
  <c r="AK115" i="14"/>
  <c r="R115" i="15"/>
  <c r="AI115" i="14"/>
  <c r="AD115" i="10"/>
  <c r="X115" i="10"/>
  <c r="W115" i="10"/>
  <c r="AA115" i="14"/>
  <c r="V115" i="10"/>
  <c r="K115" i="15"/>
  <c r="R115" i="14"/>
  <c r="U115" i="10"/>
  <c r="G115" i="15"/>
  <c r="N115" i="14"/>
  <c r="Q115" i="10"/>
  <c r="O115" i="10"/>
  <c r="M115" i="10"/>
  <c r="L115" i="10"/>
  <c r="I115" i="14"/>
  <c r="E115" i="10"/>
  <c r="D115" i="10"/>
  <c r="B115" i="10"/>
  <c r="B118" i="8" s="1"/>
  <c r="A115" i="10"/>
  <c r="U114" i="15"/>
  <c r="AM114" i="14"/>
  <c r="AI114" i="14"/>
  <c r="N114" i="15"/>
  <c r="AC114" i="14"/>
  <c r="W114" i="10"/>
  <c r="AA114" i="14"/>
  <c r="J114" i="15"/>
  <c r="P114" i="10"/>
  <c r="F114" i="15"/>
  <c r="E114" i="10"/>
  <c r="D114" i="10"/>
  <c r="B114" i="10"/>
  <c r="A114" i="10"/>
  <c r="AD113" i="10"/>
  <c r="P113" i="15"/>
  <c r="AF113" i="14"/>
  <c r="Z113" i="10"/>
  <c r="AA113" i="14"/>
  <c r="L113" i="15"/>
  <c r="R113" i="14"/>
  <c r="F113" i="14"/>
  <c r="C113" i="15"/>
  <c r="E113" i="10"/>
  <c r="D113" i="10"/>
  <c r="B113" i="10"/>
  <c r="A113" i="10"/>
  <c r="U112" i="15"/>
  <c r="AG112" i="10"/>
  <c r="AD112" i="10"/>
  <c r="P112" i="15"/>
  <c r="AF112" i="14"/>
  <c r="M112" i="15"/>
  <c r="AC112" i="14"/>
  <c r="Y112" i="10"/>
  <c r="L112" i="15"/>
  <c r="AA112" i="14"/>
  <c r="R112" i="14"/>
  <c r="H112" i="15"/>
  <c r="O112" i="14"/>
  <c r="N112" i="10"/>
  <c r="I112" i="10"/>
  <c r="H112" i="14"/>
  <c r="C112" i="15"/>
  <c r="F112" i="14"/>
  <c r="G112" i="10"/>
  <c r="E112" i="10"/>
  <c r="D112" i="10"/>
  <c r="B112" i="10"/>
  <c r="A112" i="10"/>
  <c r="R111" i="10"/>
  <c r="Q111" i="10"/>
  <c r="E111" i="10"/>
  <c r="D111" i="10"/>
  <c r="B111" i="10"/>
  <c r="A111" i="10"/>
  <c r="AM110" i="14"/>
  <c r="G110" i="15"/>
  <c r="Q110" i="10"/>
  <c r="N110" i="14"/>
  <c r="J110" i="14"/>
  <c r="K110" i="14" s="1"/>
  <c r="E110" i="15"/>
  <c r="I110" i="10"/>
  <c r="I110" i="14"/>
  <c r="C110" i="15"/>
  <c r="F110" i="14"/>
  <c r="E110" i="10"/>
  <c r="D110" i="10"/>
  <c r="B110" i="10"/>
  <c r="A110" i="10"/>
  <c r="E109" i="10"/>
  <c r="E112" i="8" s="1"/>
  <c r="D109" i="10"/>
  <c r="B109" i="10"/>
  <c r="A109" i="10"/>
  <c r="AE108" i="10"/>
  <c r="AK108" i="14"/>
  <c r="Q108" i="15"/>
  <c r="AH108" i="14"/>
  <c r="AB108" i="10"/>
  <c r="AD111" i="8" s="1"/>
  <c r="Z108" i="10"/>
  <c r="AC108" i="14"/>
  <c r="W108" i="10"/>
  <c r="AA108" i="14"/>
  <c r="U108" i="10"/>
  <c r="R108" i="10"/>
  <c r="O108" i="14"/>
  <c r="P108" i="10"/>
  <c r="M108" i="10"/>
  <c r="J108" i="10"/>
  <c r="D108" i="15"/>
  <c r="H108" i="10"/>
  <c r="H108" i="14"/>
  <c r="E108" i="10"/>
  <c r="D108" i="10"/>
  <c r="B108" i="10"/>
  <c r="B111" i="8" s="1"/>
  <c r="A108" i="10"/>
  <c r="AF107" i="10"/>
  <c r="AL107" i="14"/>
  <c r="R107" i="15"/>
  <c r="AI107" i="14"/>
  <c r="AC107" i="10"/>
  <c r="AA107" i="10"/>
  <c r="S107" i="10"/>
  <c r="G107" i="15"/>
  <c r="Q107" i="10"/>
  <c r="N107" i="14"/>
  <c r="N107" i="10"/>
  <c r="E107" i="15"/>
  <c r="I107" i="10"/>
  <c r="I107" i="14"/>
  <c r="E107" i="10"/>
  <c r="D107" i="10"/>
  <c r="B107" i="10"/>
  <c r="A107" i="10"/>
  <c r="E106" i="10"/>
  <c r="D106" i="10"/>
  <c r="B106" i="10"/>
  <c r="A106" i="10"/>
  <c r="AM105" i="14"/>
  <c r="Q105" i="15"/>
  <c r="AH105" i="14"/>
  <c r="AC105" i="10"/>
  <c r="N105" i="15"/>
  <c r="Z105" i="10"/>
  <c r="AD105" i="14"/>
  <c r="W105" i="10"/>
  <c r="R105" i="14"/>
  <c r="U105" i="10"/>
  <c r="I105" i="15"/>
  <c r="S105" i="10"/>
  <c r="P105" i="10"/>
  <c r="N105" i="10"/>
  <c r="M105" i="10"/>
  <c r="K105" i="10"/>
  <c r="D105" i="15"/>
  <c r="H105" i="10"/>
  <c r="E105" i="10"/>
  <c r="D105" i="10"/>
  <c r="B105" i="10"/>
  <c r="A105" i="10"/>
  <c r="U104" i="15"/>
  <c r="AM104" i="14"/>
  <c r="AL104" i="14"/>
  <c r="AF104" i="10"/>
  <c r="R104" i="15"/>
  <c r="AD104" i="10"/>
  <c r="AH104" i="14"/>
  <c r="AC104" i="10"/>
  <c r="P104" i="15"/>
  <c r="O104" i="15"/>
  <c r="AE104" i="14"/>
  <c r="AA104" i="10"/>
  <c r="Z104" i="10"/>
  <c r="M104" i="15"/>
  <c r="AC104" i="14"/>
  <c r="L104" i="15"/>
  <c r="AA104" i="14"/>
  <c r="V104" i="10"/>
  <c r="R104" i="14"/>
  <c r="J104" i="15"/>
  <c r="T104" i="10"/>
  <c r="Q104" i="14"/>
  <c r="P104" i="14"/>
  <c r="H104" i="15"/>
  <c r="G104" i="15"/>
  <c r="N104" i="14"/>
  <c r="Q104" i="10"/>
  <c r="O104" i="10"/>
  <c r="F104" i="15"/>
  <c r="L104" i="10"/>
  <c r="J104" i="14"/>
  <c r="K104" i="10"/>
  <c r="E104" i="15"/>
  <c r="I104" i="14"/>
  <c r="I104" i="10"/>
  <c r="C104" i="15"/>
  <c r="F104" i="14"/>
  <c r="E104" i="14"/>
  <c r="F104" i="10"/>
  <c r="E104" i="10"/>
  <c r="D104" i="10"/>
  <c r="C104" i="10"/>
  <c r="B104" i="10"/>
  <c r="A104" i="10"/>
  <c r="U103" i="15"/>
  <c r="AG103" i="10"/>
  <c r="AD103" i="10"/>
  <c r="AE103" i="14"/>
  <c r="AA103" i="10"/>
  <c r="F103" i="15"/>
  <c r="L103" i="10"/>
  <c r="H103" i="14"/>
  <c r="F103" i="10"/>
  <c r="E103" i="10"/>
  <c r="D103" i="10"/>
  <c r="B103" i="10"/>
  <c r="A103" i="10"/>
  <c r="AI102" i="14"/>
  <c r="AD102" i="10"/>
  <c r="P102" i="15"/>
  <c r="AE102" i="14"/>
  <c r="AA102" i="14"/>
  <c r="V102" i="10"/>
  <c r="Q102" i="14"/>
  <c r="Q102" i="10"/>
  <c r="O102" i="10"/>
  <c r="I102" i="10"/>
  <c r="H102" i="14"/>
  <c r="G102" i="10"/>
  <c r="E102" i="14"/>
  <c r="E102" i="10"/>
  <c r="D102" i="10"/>
  <c r="B102" i="10"/>
  <c r="A102" i="10"/>
  <c r="R101" i="15"/>
  <c r="W101" i="10"/>
  <c r="P101" i="10"/>
  <c r="C101" i="15"/>
  <c r="E101" i="10"/>
  <c r="D101" i="10"/>
  <c r="B101" i="10"/>
  <c r="A101" i="10"/>
  <c r="X100" i="10"/>
  <c r="R100" i="10"/>
  <c r="J100" i="10"/>
  <c r="D100" i="15"/>
  <c r="E100" i="10"/>
  <c r="D100" i="10"/>
  <c r="B100" i="10"/>
  <c r="A100" i="10"/>
  <c r="AG99" i="10"/>
  <c r="S99" i="15"/>
  <c r="D99" i="15"/>
  <c r="E99" i="10"/>
  <c r="D99" i="10"/>
  <c r="B99" i="10"/>
  <c r="A99" i="10"/>
  <c r="U98" i="15"/>
  <c r="AM98" i="14"/>
  <c r="R98" i="15"/>
  <c r="AI98" i="14"/>
  <c r="AD98" i="10"/>
  <c r="AC98" i="10"/>
  <c r="AH98" i="14"/>
  <c r="AJ98" i="14" s="1"/>
  <c r="P98" i="15"/>
  <c r="AF98" i="14"/>
  <c r="AB98" i="10"/>
  <c r="AE98" i="14"/>
  <c r="AA98" i="10"/>
  <c r="N98" i="15"/>
  <c r="Z98" i="10"/>
  <c r="M98" i="15"/>
  <c r="AA98" i="14"/>
  <c r="V98" i="10"/>
  <c r="W98" i="14"/>
  <c r="X98" i="14" s="1"/>
  <c r="T98" i="14" s="1"/>
  <c r="R98" i="14"/>
  <c r="U98" i="10"/>
  <c r="Q98" i="14"/>
  <c r="T98" i="10"/>
  <c r="H98" i="15"/>
  <c r="O98" i="14"/>
  <c r="G98" i="15"/>
  <c r="N98" i="10"/>
  <c r="M98" i="10"/>
  <c r="E98" i="15"/>
  <c r="I98" i="14"/>
  <c r="I98" i="10"/>
  <c r="E98" i="14"/>
  <c r="F98" i="10"/>
  <c r="E98" i="10"/>
  <c r="D98" i="10"/>
  <c r="D101" i="8" s="1"/>
  <c r="C98" i="10"/>
  <c r="B98" i="10"/>
  <c r="A98" i="10"/>
  <c r="E97" i="10"/>
  <c r="D97" i="10"/>
  <c r="B97" i="10"/>
  <c r="A97" i="10"/>
  <c r="T96" i="15"/>
  <c r="AL96" i="14"/>
  <c r="AF96" i="10"/>
  <c r="AI96" i="14"/>
  <c r="AD96" i="10"/>
  <c r="O96" i="15"/>
  <c r="AE96" i="14"/>
  <c r="N96" i="15"/>
  <c r="AD96" i="14"/>
  <c r="Z96" i="10"/>
  <c r="V96" i="10"/>
  <c r="K96" i="15"/>
  <c r="R96" i="14"/>
  <c r="U96" i="10"/>
  <c r="N96" i="10"/>
  <c r="J96" i="14"/>
  <c r="K96" i="10"/>
  <c r="E96" i="15"/>
  <c r="F96" i="14"/>
  <c r="G96" i="10"/>
  <c r="F96" i="10"/>
  <c r="E96" i="14"/>
  <c r="E96" i="10"/>
  <c r="D96" i="10"/>
  <c r="C96" i="10"/>
  <c r="B96" i="10"/>
  <c r="A96" i="10"/>
  <c r="AC95" i="10"/>
  <c r="Q95" i="15"/>
  <c r="H95" i="10"/>
  <c r="D95" i="15"/>
  <c r="E95" i="10"/>
  <c r="D95" i="10"/>
  <c r="B95" i="10"/>
  <c r="A95" i="10"/>
  <c r="C94" i="15"/>
  <c r="E94" i="14"/>
  <c r="E94" i="10"/>
  <c r="D94" i="10"/>
  <c r="B94" i="10"/>
  <c r="A94" i="10"/>
  <c r="A97" i="8" s="1"/>
  <c r="U93" i="15"/>
  <c r="AC93" i="14"/>
  <c r="W93" i="10"/>
  <c r="J93" i="15"/>
  <c r="P93" i="10"/>
  <c r="F93" i="14"/>
  <c r="B93" i="15"/>
  <c r="E93" i="10"/>
  <c r="D93" i="10"/>
  <c r="B93" i="10"/>
  <c r="A93" i="10"/>
  <c r="K92" i="15"/>
  <c r="E92" i="10"/>
  <c r="D92" i="10"/>
  <c r="B92" i="10"/>
  <c r="A92" i="10"/>
  <c r="AL91" i="14"/>
  <c r="Q91" i="15"/>
  <c r="W91" i="14"/>
  <c r="X91" i="14" s="1"/>
  <c r="T91" i="14" s="1"/>
  <c r="G91" i="15"/>
  <c r="J91" i="14"/>
  <c r="F91" i="10"/>
  <c r="E91" i="14"/>
  <c r="E91" i="10"/>
  <c r="D91" i="10"/>
  <c r="B91" i="10"/>
  <c r="A91" i="10"/>
  <c r="AM90" i="14"/>
  <c r="T90" i="15"/>
  <c r="R90" i="15"/>
  <c r="AC90" i="10"/>
  <c r="AF90" i="14"/>
  <c r="O90" i="15"/>
  <c r="AE90" i="14"/>
  <c r="N90" i="15"/>
  <c r="AD90" i="14"/>
  <c r="Z90" i="10"/>
  <c r="M90" i="15"/>
  <c r="AC90" i="14"/>
  <c r="X90" i="10"/>
  <c r="AA90" i="14"/>
  <c r="V90" i="10"/>
  <c r="W90" i="14"/>
  <c r="X90" i="14" s="1"/>
  <c r="T90" i="14" s="1"/>
  <c r="G90" i="15"/>
  <c r="N90" i="10"/>
  <c r="K90" i="10"/>
  <c r="E90" i="15"/>
  <c r="C90" i="15"/>
  <c r="F90" i="14"/>
  <c r="G90" i="10"/>
  <c r="E90" i="10"/>
  <c r="D90" i="10"/>
  <c r="C90" i="10"/>
  <c r="B90" i="10"/>
  <c r="A90" i="10"/>
  <c r="K89" i="15"/>
  <c r="E89" i="10"/>
  <c r="D89" i="10"/>
  <c r="B89" i="10"/>
  <c r="A89" i="10"/>
  <c r="T88" i="15"/>
  <c r="AK88" i="14"/>
  <c r="R88" i="15"/>
  <c r="AI88" i="14"/>
  <c r="AD88" i="10"/>
  <c r="O88" i="15"/>
  <c r="AD88" i="14"/>
  <c r="L88" i="15"/>
  <c r="AA88" i="14"/>
  <c r="V88" i="10"/>
  <c r="U88" i="10"/>
  <c r="F88" i="15"/>
  <c r="J88" i="14"/>
  <c r="E88" i="10"/>
  <c r="D88" i="10"/>
  <c r="B88" i="10"/>
  <c r="A88" i="10"/>
  <c r="AG87" i="10"/>
  <c r="T87" i="15"/>
  <c r="Q87" i="15"/>
  <c r="N87" i="10"/>
  <c r="L87" i="10"/>
  <c r="D87" i="15"/>
  <c r="E87" i="10"/>
  <c r="D87" i="10"/>
  <c r="B87" i="10"/>
  <c r="A87" i="10"/>
  <c r="E86" i="10"/>
  <c r="D86" i="10"/>
  <c r="B86" i="10"/>
  <c r="A86" i="10"/>
  <c r="AG85" i="10"/>
  <c r="T85" i="15"/>
  <c r="AL85" i="14"/>
  <c r="S85" i="15"/>
  <c r="AK85" i="14"/>
  <c r="AE85" i="10"/>
  <c r="Q85" i="15"/>
  <c r="AC85" i="10"/>
  <c r="AF85" i="14"/>
  <c r="AB85" i="10"/>
  <c r="N85" i="15"/>
  <c r="AD85" i="14"/>
  <c r="Z85" i="10"/>
  <c r="M85" i="15"/>
  <c r="W85" i="10"/>
  <c r="U85" i="10"/>
  <c r="Q85" i="14"/>
  <c r="H85" i="15"/>
  <c r="R85" i="10"/>
  <c r="L85" i="10"/>
  <c r="J85" i="10"/>
  <c r="D85" i="15"/>
  <c r="H85" i="14"/>
  <c r="H85" i="10"/>
  <c r="E85" i="10"/>
  <c r="D85" i="10"/>
  <c r="B85" i="10"/>
  <c r="A85" i="10"/>
  <c r="AF84" i="10"/>
  <c r="AJ87" i="8" s="1"/>
  <c r="R84" i="15"/>
  <c r="AF84" i="14"/>
  <c r="O84" i="15"/>
  <c r="AA84" i="10"/>
  <c r="N84" i="15"/>
  <c r="AD84" i="14"/>
  <c r="Z84" i="10"/>
  <c r="M84" i="15"/>
  <c r="AC84" i="14"/>
  <c r="X84" i="10"/>
  <c r="L84" i="15"/>
  <c r="AA84" i="14"/>
  <c r="V84" i="10"/>
  <c r="W84" i="14"/>
  <c r="X84" i="14" s="1"/>
  <c r="T84" i="14" s="1"/>
  <c r="R84" i="14"/>
  <c r="G84" i="15"/>
  <c r="N84" i="14"/>
  <c r="Q84" i="10"/>
  <c r="O84" i="10"/>
  <c r="N84" i="10"/>
  <c r="K84" i="10"/>
  <c r="E84" i="15"/>
  <c r="I84" i="14"/>
  <c r="I84" i="10"/>
  <c r="E84" i="10"/>
  <c r="D84" i="10"/>
  <c r="C84" i="10"/>
  <c r="B84" i="10"/>
  <c r="A84" i="10"/>
  <c r="AD83" i="14"/>
  <c r="Y83" i="10"/>
  <c r="AA83" i="14"/>
  <c r="E83" i="10"/>
  <c r="D83" i="10"/>
  <c r="B83" i="10"/>
  <c r="A83" i="10"/>
  <c r="AE82" i="10"/>
  <c r="R82" i="15"/>
  <c r="V82" i="10"/>
  <c r="E82" i="14"/>
  <c r="E82" i="10"/>
  <c r="D82" i="10"/>
  <c r="B82" i="10"/>
  <c r="A82" i="10"/>
  <c r="U81" i="15"/>
  <c r="AM81" i="14"/>
  <c r="AG81" i="10"/>
  <c r="AF81" i="10"/>
  <c r="AJ84" i="8" s="1"/>
  <c r="AE81" i="10"/>
  <c r="AK81" i="14"/>
  <c r="Q81" i="15"/>
  <c r="P81" i="15"/>
  <c r="AF81" i="14"/>
  <c r="AC81" i="14"/>
  <c r="Y81" i="10"/>
  <c r="J81" i="15"/>
  <c r="Q81" i="14"/>
  <c r="T81" i="10"/>
  <c r="H81" i="15"/>
  <c r="O81" i="14"/>
  <c r="R81" i="10"/>
  <c r="Q81" i="10"/>
  <c r="N81" i="14"/>
  <c r="N81" i="10"/>
  <c r="D81" i="15"/>
  <c r="H81" i="14"/>
  <c r="H81" i="10"/>
  <c r="C81" i="15"/>
  <c r="F81" i="14"/>
  <c r="G81" i="10"/>
  <c r="E81" i="10"/>
  <c r="D81" i="10"/>
  <c r="B81" i="10"/>
  <c r="A81" i="10"/>
  <c r="AG80" i="10"/>
  <c r="AF80" i="10"/>
  <c r="AL80" i="14"/>
  <c r="AK80" i="14"/>
  <c r="Q80" i="15"/>
  <c r="AH80" i="14"/>
  <c r="K80" i="15"/>
  <c r="R80" i="14"/>
  <c r="U80" i="10"/>
  <c r="S80" i="10"/>
  <c r="G80" i="15"/>
  <c r="Q80" i="10"/>
  <c r="I80" i="14"/>
  <c r="I80" i="10"/>
  <c r="E80" i="10"/>
  <c r="D80" i="10"/>
  <c r="B80" i="10"/>
  <c r="A80" i="10"/>
  <c r="AK79" i="14"/>
  <c r="Q79" i="15"/>
  <c r="AH79" i="14"/>
  <c r="AC79" i="10"/>
  <c r="P79" i="15"/>
  <c r="AF79" i="14"/>
  <c r="AB79" i="10"/>
  <c r="U79" i="10"/>
  <c r="Q79" i="14"/>
  <c r="T79" i="10"/>
  <c r="P79" i="14"/>
  <c r="P79" i="10"/>
  <c r="N79" i="10"/>
  <c r="L79" i="10"/>
  <c r="J79" i="14"/>
  <c r="E79" i="15"/>
  <c r="I79" i="14"/>
  <c r="I79" i="10"/>
  <c r="C79" i="15"/>
  <c r="G79" i="10"/>
  <c r="F79" i="14"/>
  <c r="G79" i="14" s="1"/>
  <c r="E79" i="14"/>
  <c r="F79" i="10"/>
  <c r="E79" i="10"/>
  <c r="D79" i="10"/>
  <c r="B79" i="10"/>
  <c r="A79" i="10"/>
  <c r="S78" i="15"/>
  <c r="Q78" i="15"/>
  <c r="AF78" i="14"/>
  <c r="AB78" i="10"/>
  <c r="AE78" i="14"/>
  <c r="N78" i="15"/>
  <c r="AD78" i="14"/>
  <c r="AC78" i="14"/>
  <c r="Y78" i="10"/>
  <c r="M78" i="15"/>
  <c r="R78" i="14"/>
  <c r="J78" i="15"/>
  <c r="O78" i="14"/>
  <c r="R78" i="10"/>
  <c r="F78" i="15"/>
  <c r="J78" i="10"/>
  <c r="H78" i="14"/>
  <c r="B78" i="15"/>
  <c r="E78" i="14"/>
  <c r="E78" i="10"/>
  <c r="D78" i="10"/>
  <c r="B78" i="10"/>
  <c r="A78" i="10"/>
  <c r="T77" i="15"/>
  <c r="AL77" i="14"/>
  <c r="R77" i="15"/>
  <c r="AI77" i="14"/>
  <c r="AD77" i="10"/>
  <c r="AH77" i="14"/>
  <c r="AJ77" i="14" s="1"/>
  <c r="P77" i="15"/>
  <c r="O77" i="15"/>
  <c r="AE77" i="14"/>
  <c r="AD77" i="14"/>
  <c r="Z77" i="10"/>
  <c r="L77" i="15"/>
  <c r="AA77" i="14"/>
  <c r="K77" i="15"/>
  <c r="R77" i="14"/>
  <c r="U77" i="10"/>
  <c r="Q77" i="14"/>
  <c r="M77" i="10"/>
  <c r="J77" i="14"/>
  <c r="K77" i="10"/>
  <c r="F77" i="14"/>
  <c r="F77" i="10"/>
  <c r="E77" i="14"/>
  <c r="E77" i="10"/>
  <c r="D77" i="10"/>
  <c r="C77" i="10"/>
  <c r="B77" i="10"/>
  <c r="A77" i="10"/>
  <c r="AM76" i="14"/>
  <c r="AF76" i="14"/>
  <c r="AA76" i="10"/>
  <c r="O76" i="15"/>
  <c r="V76" i="10"/>
  <c r="AA76" i="14"/>
  <c r="H76" i="15"/>
  <c r="O76" i="10"/>
  <c r="D76" i="15"/>
  <c r="F76" i="14"/>
  <c r="G76" i="10"/>
  <c r="E76" i="14"/>
  <c r="E76" i="10"/>
  <c r="D76" i="10"/>
  <c r="B76" i="10"/>
  <c r="A76" i="10"/>
  <c r="AL75" i="14"/>
  <c r="P75" i="15"/>
  <c r="I75" i="10"/>
  <c r="C75" i="15"/>
  <c r="F75" i="14"/>
  <c r="G75" i="10"/>
  <c r="E75" i="10"/>
  <c r="D75" i="10"/>
  <c r="B75" i="10"/>
  <c r="A75" i="10"/>
  <c r="AM74" i="14"/>
  <c r="AF74" i="10"/>
  <c r="R74" i="15"/>
  <c r="AI74" i="14"/>
  <c r="M74" i="15"/>
  <c r="X74" i="10"/>
  <c r="L74" i="15"/>
  <c r="J74" i="15"/>
  <c r="Q74" i="14"/>
  <c r="F74" i="15"/>
  <c r="J74" i="14"/>
  <c r="I74" i="14"/>
  <c r="C74" i="15"/>
  <c r="F74" i="14"/>
  <c r="E74" i="14"/>
  <c r="F74" i="10"/>
  <c r="E74" i="10"/>
  <c r="D74" i="10"/>
  <c r="B74" i="10"/>
  <c r="A74" i="10"/>
  <c r="AG73" i="10"/>
  <c r="S73" i="15"/>
  <c r="AK73" i="14"/>
  <c r="P73" i="15"/>
  <c r="AF73" i="14"/>
  <c r="M73" i="15"/>
  <c r="U73" i="10"/>
  <c r="R73" i="14"/>
  <c r="O73" i="14"/>
  <c r="H73" i="15"/>
  <c r="C73" i="15"/>
  <c r="E73" i="10"/>
  <c r="D73" i="10"/>
  <c r="B73" i="10"/>
  <c r="A73" i="10"/>
  <c r="E72" i="10"/>
  <c r="D72" i="10"/>
  <c r="B72" i="10"/>
  <c r="A72" i="10"/>
  <c r="AM71" i="14"/>
  <c r="T71" i="15"/>
  <c r="AI71" i="14"/>
  <c r="P71" i="15"/>
  <c r="AF71" i="14"/>
  <c r="AB71" i="10"/>
  <c r="AA71" i="10"/>
  <c r="N71" i="15"/>
  <c r="AD71" i="14"/>
  <c r="M71" i="15"/>
  <c r="X71" i="10"/>
  <c r="V71" i="10"/>
  <c r="W71" i="14"/>
  <c r="X71" i="14" s="1"/>
  <c r="T71" i="14" s="1"/>
  <c r="K71" i="15"/>
  <c r="U71" i="10"/>
  <c r="I71" i="15"/>
  <c r="H71" i="15"/>
  <c r="O71" i="14"/>
  <c r="N71" i="14"/>
  <c r="M71" i="10"/>
  <c r="J71" i="14"/>
  <c r="C71" i="15"/>
  <c r="F71" i="14"/>
  <c r="G71" i="10"/>
  <c r="F71" i="10"/>
  <c r="E71" i="10"/>
  <c r="D71" i="10"/>
  <c r="C71" i="10"/>
  <c r="B71" i="10"/>
  <c r="A71" i="10"/>
  <c r="AF70" i="14"/>
  <c r="B70" i="15"/>
  <c r="E70" i="10"/>
  <c r="D70" i="10"/>
  <c r="B70" i="10"/>
  <c r="A70" i="10"/>
  <c r="E69" i="10"/>
  <c r="D69" i="10"/>
  <c r="B69" i="10"/>
  <c r="A69" i="10"/>
  <c r="U68" i="15"/>
  <c r="AM68" i="14"/>
  <c r="T68" i="15"/>
  <c r="R68" i="15"/>
  <c r="AD68" i="10"/>
  <c r="AI68" i="14"/>
  <c r="AB68" i="10"/>
  <c r="AE68" i="14"/>
  <c r="N68" i="15"/>
  <c r="M68" i="15"/>
  <c r="AC68" i="14"/>
  <c r="L68" i="15"/>
  <c r="V68" i="10"/>
  <c r="AA68" i="14"/>
  <c r="Q68" i="14"/>
  <c r="H68" i="15"/>
  <c r="O68" i="14"/>
  <c r="G68" i="15"/>
  <c r="N68" i="14"/>
  <c r="O68" i="10"/>
  <c r="M68" i="10"/>
  <c r="J68" i="14"/>
  <c r="E68" i="15"/>
  <c r="C68" i="15"/>
  <c r="G68" i="10"/>
  <c r="F68" i="14"/>
  <c r="E68" i="10"/>
  <c r="D68" i="10"/>
  <c r="C68" i="10"/>
  <c r="B68" i="10"/>
  <c r="A68" i="10"/>
  <c r="U67" i="15"/>
  <c r="AH67" i="14"/>
  <c r="AF67" i="14"/>
  <c r="O67" i="15"/>
  <c r="AA67" i="10"/>
  <c r="N67" i="15"/>
  <c r="AD67" i="14"/>
  <c r="M67" i="15"/>
  <c r="W67" i="14"/>
  <c r="X67" i="14" s="1"/>
  <c r="T67" i="14" s="1"/>
  <c r="R67" i="14"/>
  <c r="U67" i="10"/>
  <c r="Q67" i="14"/>
  <c r="T67" i="10"/>
  <c r="P67" i="14"/>
  <c r="O67" i="14"/>
  <c r="M67" i="10"/>
  <c r="J67" i="14"/>
  <c r="L67" i="10"/>
  <c r="E67" i="14"/>
  <c r="F67" i="10"/>
  <c r="E67" i="10"/>
  <c r="D67" i="10"/>
  <c r="C67" i="10"/>
  <c r="B67" i="10"/>
  <c r="A67" i="10"/>
  <c r="U66" i="15"/>
  <c r="T66" i="15"/>
  <c r="AF66" i="10"/>
  <c r="AL66" i="14"/>
  <c r="AI66" i="14"/>
  <c r="AD66" i="10"/>
  <c r="AH66" i="14"/>
  <c r="AC66" i="10"/>
  <c r="AF66" i="14"/>
  <c r="AE66" i="14"/>
  <c r="AD66" i="14"/>
  <c r="M66" i="15"/>
  <c r="X66" i="10"/>
  <c r="V66" i="10"/>
  <c r="AA66" i="14"/>
  <c r="U66" i="10"/>
  <c r="Q66" i="14"/>
  <c r="P66" i="14"/>
  <c r="H66" i="15"/>
  <c r="G66" i="15"/>
  <c r="Q66" i="10"/>
  <c r="N66" i="14"/>
  <c r="O66" i="10"/>
  <c r="N66" i="10"/>
  <c r="J66" i="14"/>
  <c r="E66" i="15"/>
  <c r="I66" i="10"/>
  <c r="I66" i="14"/>
  <c r="G66" i="10"/>
  <c r="F66" i="14"/>
  <c r="E66" i="10"/>
  <c r="D66" i="10"/>
  <c r="C66" i="10"/>
  <c r="B66" i="10"/>
  <c r="A66" i="10"/>
  <c r="E65" i="10"/>
  <c r="D65" i="10"/>
  <c r="B65" i="10"/>
  <c r="A65" i="10"/>
  <c r="AL64" i="14"/>
  <c r="AF64" i="10"/>
  <c r="AE64" i="10"/>
  <c r="AK64" i="14"/>
  <c r="AH64" i="14"/>
  <c r="AF64" i="14"/>
  <c r="X64" i="10"/>
  <c r="W64" i="10"/>
  <c r="W64" i="14"/>
  <c r="X64" i="14" s="1"/>
  <c r="T64" i="14" s="1"/>
  <c r="N64" i="14"/>
  <c r="P64" i="10"/>
  <c r="I64" i="14"/>
  <c r="F64" i="14"/>
  <c r="G64" i="10"/>
  <c r="E64" i="14"/>
  <c r="E64" i="10"/>
  <c r="D64" i="10"/>
  <c r="B64" i="10"/>
  <c r="A64" i="10"/>
  <c r="F63" i="14"/>
  <c r="E63" i="10"/>
  <c r="D63" i="10"/>
  <c r="B63" i="10"/>
  <c r="A63" i="10"/>
  <c r="T62" i="15"/>
  <c r="AF62" i="10"/>
  <c r="S62" i="15"/>
  <c r="AK62" i="14"/>
  <c r="P62" i="15"/>
  <c r="AF62" i="14"/>
  <c r="AC62" i="14"/>
  <c r="Y62" i="10"/>
  <c r="X62" i="10"/>
  <c r="L62" i="15"/>
  <c r="V62" i="10"/>
  <c r="R62" i="14"/>
  <c r="U62" i="10"/>
  <c r="K62" i="15"/>
  <c r="O62" i="14"/>
  <c r="O62" i="10"/>
  <c r="M62" i="10"/>
  <c r="D62" i="15"/>
  <c r="H62" i="14"/>
  <c r="C62" i="15"/>
  <c r="G62" i="10"/>
  <c r="E62" i="10"/>
  <c r="D62" i="10"/>
  <c r="B62" i="10"/>
  <c r="A62" i="10"/>
  <c r="E61" i="10"/>
  <c r="D61" i="10"/>
  <c r="B61" i="10"/>
  <c r="A61" i="10"/>
  <c r="T60" i="15"/>
  <c r="AF60" i="10"/>
  <c r="AI60" i="14"/>
  <c r="AD60" i="10"/>
  <c r="R60" i="15"/>
  <c r="N60" i="15"/>
  <c r="AD60" i="14"/>
  <c r="Z60" i="10"/>
  <c r="M60" i="15"/>
  <c r="AC60" i="14"/>
  <c r="X60" i="10"/>
  <c r="V60" i="10"/>
  <c r="L60" i="15"/>
  <c r="U60" i="10"/>
  <c r="Q60" i="14"/>
  <c r="T60" i="10"/>
  <c r="P60" i="14"/>
  <c r="G60" i="15"/>
  <c r="N60" i="14"/>
  <c r="Q60" i="10"/>
  <c r="N60" i="10"/>
  <c r="J60" i="14"/>
  <c r="L60" i="10"/>
  <c r="K60" i="10"/>
  <c r="I60" i="14"/>
  <c r="C60" i="15"/>
  <c r="F60" i="14"/>
  <c r="G60" i="10"/>
  <c r="F60" i="10"/>
  <c r="E60" i="14"/>
  <c r="E60" i="10"/>
  <c r="D60" i="10"/>
  <c r="C60" i="10"/>
  <c r="B60" i="10"/>
  <c r="A60" i="10"/>
  <c r="S59" i="15"/>
  <c r="AK59" i="14"/>
  <c r="AE59" i="10"/>
  <c r="AC59" i="10"/>
  <c r="Q59" i="15"/>
  <c r="N59" i="15"/>
  <c r="AD59" i="14"/>
  <c r="AC59" i="14"/>
  <c r="R59" i="14"/>
  <c r="U59" i="10"/>
  <c r="J59" i="15"/>
  <c r="T59" i="10"/>
  <c r="H59" i="15"/>
  <c r="M59" i="10"/>
  <c r="L59" i="10"/>
  <c r="H59" i="14"/>
  <c r="H59" i="10"/>
  <c r="D59" i="15"/>
  <c r="E59" i="14"/>
  <c r="E59" i="10"/>
  <c r="D59" i="10"/>
  <c r="B59" i="10"/>
  <c r="A59" i="10"/>
  <c r="T58" i="15"/>
  <c r="AL58" i="14"/>
  <c r="R58" i="15"/>
  <c r="AI58" i="14"/>
  <c r="AD58" i="10"/>
  <c r="AH58" i="14"/>
  <c r="AJ58" i="14" s="1"/>
  <c r="AC58" i="10"/>
  <c r="P58" i="15"/>
  <c r="AD58" i="14"/>
  <c r="N58" i="15"/>
  <c r="X58" i="10"/>
  <c r="AA58" i="14"/>
  <c r="K58" i="15"/>
  <c r="R58" i="14"/>
  <c r="U58" i="10"/>
  <c r="J58" i="15"/>
  <c r="Q58" i="14"/>
  <c r="Q58" i="10"/>
  <c r="M58" i="10"/>
  <c r="F58" i="15"/>
  <c r="J58" i="14"/>
  <c r="E58" i="15"/>
  <c r="F58" i="14"/>
  <c r="G58" i="10"/>
  <c r="E58" i="14"/>
  <c r="F58" i="10"/>
  <c r="E58" i="10"/>
  <c r="D58" i="10"/>
  <c r="C58" i="10"/>
  <c r="B58" i="10"/>
  <c r="A58" i="10"/>
  <c r="O57" i="15"/>
  <c r="Y57" i="10"/>
  <c r="M57" i="15"/>
  <c r="H57" i="10"/>
  <c r="E57" i="10"/>
  <c r="D57" i="10"/>
  <c r="B57" i="10"/>
  <c r="A57" i="10"/>
  <c r="AH56" i="14"/>
  <c r="E56" i="10"/>
  <c r="D56" i="10"/>
  <c r="B56" i="10"/>
  <c r="A56" i="10"/>
  <c r="Y55" i="10"/>
  <c r="H55" i="10"/>
  <c r="E55" i="10"/>
  <c r="D55" i="10"/>
  <c r="B55" i="10"/>
  <c r="A55" i="10"/>
  <c r="AL54" i="14"/>
  <c r="Z54" i="10"/>
  <c r="N54" i="15"/>
  <c r="D54" i="15"/>
  <c r="E54" i="10"/>
  <c r="D54" i="10"/>
  <c r="B54" i="10"/>
  <c r="A54" i="10"/>
  <c r="AE53" i="10"/>
  <c r="S53" i="15"/>
  <c r="W53" i="10"/>
  <c r="P53" i="10"/>
  <c r="E53" i="10"/>
  <c r="D53" i="10"/>
  <c r="B53" i="10"/>
  <c r="A53" i="10"/>
  <c r="AD52" i="10"/>
  <c r="AF52" i="14"/>
  <c r="X52" i="10"/>
  <c r="AA52" i="14"/>
  <c r="K52" i="15"/>
  <c r="G52" i="10"/>
  <c r="E52" i="10"/>
  <c r="D52" i="10"/>
  <c r="B52" i="10"/>
  <c r="A52" i="10"/>
  <c r="E51" i="10"/>
  <c r="D51" i="10"/>
  <c r="B51" i="10"/>
  <c r="A51" i="10"/>
  <c r="AM50" i="14"/>
  <c r="AL50" i="14"/>
  <c r="R50" i="15"/>
  <c r="O50" i="15"/>
  <c r="AA50" i="10"/>
  <c r="X50" i="10"/>
  <c r="AA50" i="14"/>
  <c r="W50" i="14"/>
  <c r="X50" i="14" s="1"/>
  <c r="T50" i="14" s="1"/>
  <c r="J50" i="15"/>
  <c r="T50" i="10"/>
  <c r="O50" i="14"/>
  <c r="N50" i="14"/>
  <c r="F50" i="15"/>
  <c r="L50" i="10"/>
  <c r="K50" i="10"/>
  <c r="I50" i="14"/>
  <c r="I50" i="10"/>
  <c r="C50" i="15"/>
  <c r="E50" i="10"/>
  <c r="D50" i="10"/>
  <c r="C50" i="10"/>
  <c r="B50" i="10"/>
  <c r="A50" i="10"/>
  <c r="U49" i="15"/>
  <c r="H49" i="15"/>
  <c r="E49" i="10"/>
  <c r="D49" i="10"/>
  <c r="B49" i="10"/>
  <c r="A49" i="10"/>
  <c r="T48" i="15"/>
  <c r="AK48" i="14"/>
  <c r="Q48" i="15"/>
  <c r="AC48" i="10"/>
  <c r="AH48" i="14"/>
  <c r="O48" i="15"/>
  <c r="AD48" i="14"/>
  <c r="J48" i="15"/>
  <c r="Q48" i="14"/>
  <c r="P48" i="14"/>
  <c r="F48" i="15"/>
  <c r="J48" i="14"/>
  <c r="E48" i="10"/>
  <c r="D48" i="10"/>
  <c r="B48" i="10"/>
  <c r="A48" i="10"/>
  <c r="U47" i="15"/>
  <c r="AM47" i="14"/>
  <c r="AL47" i="14"/>
  <c r="R47" i="15"/>
  <c r="AI47" i="14"/>
  <c r="AD47" i="10"/>
  <c r="AC47" i="10"/>
  <c r="P47" i="15"/>
  <c r="AF47" i="14"/>
  <c r="AE47" i="14"/>
  <c r="N47" i="15"/>
  <c r="AD47" i="14"/>
  <c r="Z47" i="10"/>
  <c r="X47" i="10"/>
  <c r="W47" i="14"/>
  <c r="X47" i="14" s="1"/>
  <c r="T47" i="14" s="1"/>
  <c r="R47" i="14"/>
  <c r="J47" i="15"/>
  <c r="I47" i="15"/>
  <c r="P47" i="14"/>
  <c r="H47" i="15"/>
  <c r="N47" i="14"/>
  <c r="F47" i="15"/>
  <c r="J47" i="14"/>
  <c r="L47" i="10"/>
  <c r="K47" i="10"/>
  <c r="I47" i="14"/>
  <c r="I47" i="10"/>
  <c r="C47" i="15"/>
  <c r="F47" i="14"/>
  <c r="E47" i="14"/>
  <c r="E47" i="10"/>
  <c r="D47" i="10"/>
  <c r="C47" i="10"/>
  <c r="B47" i="10"/>
  <c r="A47" i="10"/>
  <c r="S46" i="15"/>
  <c r="AE46" i="10"/>
  <c r="AA46" i="14"/>
  <c r="O46" i="14"/>
  <c r="E46" i="10"/>
  <c r="D46" i="10"/>
  <c r="B46" i="10"/>
  <c r="A46" i="10"/>
  <c r="T45" i="15"/>
  <c r="AL45" i="14"/>
  <c r="AF45" i="10"/>
  <c r="R45" i="15"/>
  <c r="Q45" i="15"/>
  <c r="AH45" i="14"/>
  <c r="O45" i="15"/>
  <c r="AE45" i="14"/>
  <c r="L45" i="15"/>
  <c r="AA45" i="14"/>
  <c r="J45" i="15"/>
  <c r="Q45" i="14"/>
  <c r="N45" i="14"/>
  <c r="F45" i="15"/>
  <c r="K45" i="10"/>
  <c r="F45" i="14"/>
  <c r="E45" i="10"/>
  <c r="D45" i="10"/>
  <c r="B45" i="10"/>
  <c r="A45" i="10"/>
  <c r="U44" i="15"/>
  <c r="AG44" i="10"/>
  <c r="AM44" i="14"/>
  <c r="S44" i="15"/>
  <c r="AI44" i="14"/>
  <c r="P44" i="15"/>
  <c r="AF44" i="14"/>
  <c r="AE44" i="14"/>
  <c r="X44" i="10"/>
  <c r="L44" i="15"/>
  <c r="T44" i="10"/>
  <c r="H44" i="15"/>
  <c r="O44" i="14"/>
  <c r="C44" i="15"/>
  <c r="G44" i="10"/>
  <c r="E44" i="10"/>
  <c r="D44" i="10"/>
  <c r="B44" i="10"/>
  <c r="A44" i="10"/>
  <c r="AH43" i="14"/>
  <c r="Q43" i="15"/>
  <c r="AF43" i="14"/>
  <c r="Z43" i="10"/>
  <c r="W43" i="14"/>
  <c r="X43" i="14" s="1"/>
  <c r="T43" i="14" s="1"/>
  <c r="G43" i="15"/>
  <c r="N43" i="14"/>
  <c r="E43" i="15"/>
  <c r="I43" i="14"/>
  <c r="D43" i="15"/>
  <c r="E43" i="10"/>
  <c r="D43" i="10"/>
  <c r="B43" i="10"/>
  <c r="A43" i="10"/>
  <c r="U42" i="15"/>
  <c r="AM42" i="14"/>
  <c r="T42" i="15"/>
  <c r="AL42" i="14"/>
  <c r="R42" i="15"/>
  <c r="AI42" i="14"/>
  <c r="AE42" i="14"/>
  <c r="AD42" i="14"/>
  <c r="Z42" i="10"/>
  <c r="M42" i="15"/>
  <c r="AC42" i="14"/>
  <c r="AA42" i="14"/>
  <c r="W42" i="14"/>
  <c r="X42" i="14" s="1"/>
  <c r="T42" i="14" s="1"/>
  <c r="T42" i="10"/>
  <c r="G42" i="15"/>
  <c r="N42" i="14"/>
  <c r="Q42" i="10"/>
  <c r="N42" i="10"/>
  <c r="L42" i="10"/>
  <c r="E42" i="15"/>
  <c r="I42" i="14"/>
  <c r="I42" i="10"/>
  <c r="E42" i="14"/>
  <c r="E42" i="10"/>
  <c r="D42" i="10"/>
  <c r="C42" i="10"/>
  <c r="B42" i="10"/>
  <c r="A42" i="10"/>
  <c r="AG41" i="10"/>
  <c r="AA41" i="10"/>
  <c r="AD41" i="14"/>
  <c r="N41" i="15"/>
  <c r="H41" i="15"/>
  <c r="E41" i="10"/>
  <c r="D41" i="10"/>
  <c r="B41" i="10"/>
  <c r="A41" i="10"/>
  <c r="N40" i="15"/>
  <c r="N40" i="14"/>
  <c r="I40" i="14"/>
  <c r="E40" i="10"/>
  <c r="D40" i="10"/>
  <c r="B40" i="10"/>
  <c r="A40" i="10"/>
  <c r="U39" i="15"/>
  <c r="AM39" i="14"/>
  <c r="AL39" i="14"/>
  <c r="AF39" i="10"/>
  <c r="AI39" i="14"/>
  <c r="P39" i="15"/>
  <c r="AF39" i="14"/>
  <c r="O39" i="15"/>
  <c r="AE39" i="14"/>
  <c r="AA39" i="10"/>
  <c r="N39" i="15"/>
  <c r="AD39" i="14"/>
  <c r="Z39" i="10"/>
  <c r="M39" i="15"/>
  <c r="AC39" i="14"/>
  <c r="X39" i="10"/>
  <c r="L39" i="15"/>
  <c r="AA39" i="14"/>
  <c r="W39" i="14"/>
  <c r="X39" i="14" s="1"/>
  <c r="T39" i="14" s="1"/>
  <c r="K39" i="15"/>
  <c r="R39" i="14"/>
  <c r="U39" i="10"/>
  <c r="J39" i="15"/>
  <c r="Q39" i="14"/>
  <c r="N39" i="10"/>
  <c r="F39" i="15"/>
  <c r="J39" i="14"/>
  <c r="K39" i="10"/>
  <c r="I39" i="10"/>
  <c r="F39" i="10"/>
  <c r="E39" i="14"/>
  <c r="E39" i="10"/>
  <c r="D39" i="10"/>
  <c r="C39" i="10"/>
  <c r="B39" i="10"/>
  <c r="A39" i="10"/>
  <c r="AD38" i="14"/>
  <c r="Y38" i="10"/>
  <c r="W38" i="14"/>
  <c r="X38" i="14" s="1"/>
  <c r="T38" i="14" s="1"/>
  <c r="O38" i="10"/>
  <c r="E38" i="10"/>
  <c r="D38" i="10"/>
  <c r="B38" i="10"/>
  <c r="A38" i="10"/>
  <c r="R37" i="15"/>
  <c r="F37" i="15"/>
  <c r="E37" i="10"/>
  <c r="D37" i="10"/>
  <c r="B37" i="10"/>
  <c r="A37" i="10"/>
  <c r="AL36" i="14"/>
  <c r="S36" i="15"/>
  <c r="AI36" i="14"/>
  <c r="AD36" i="10"/>
  <c r="P36" i="15"/>
  <c r="AF36" i="14"/>
  <c r="M36" i="15"/>
  <c r="L36" i="15"/>
  <c r="AA36" i="14"/>
  <c r="V36" i="10"/>
  <c r="W36" i="14"/>
  <c r="X36" i="14" s="1"/>
  <c r="T36" i="14" s="1"/>
  <c r="T36" i="10"/>
  <c r="N36" i="14"/>
  <c r="F36" i="15"/>
  <c r="J36" i="14"/>
  <c r="J36" i="10"/>
  <c r="H36" i="10"/>
  <c r="E36" i="10"/>
  <c r="D36" i="10"/>
  <c r="B36" i="10"/>
  <c r="A36" i="10"/>
  <c r="AM35" i="14"/>
  <c r="T35" i="15"/>
  <c r="AL35" i="14"/>
  <c r="AF35" i="10"/>
  <c r="AK35" i="14"/>
  <c r="AE35" i="10"/>
  <c r="N35" i="15"/>
  <c r="AC35" i="14"/>
  <c r="Y35" i="10"/>
  <c r="R35" i="14"/>
  <c r="U35" i="10"/>
  <c r="J35" i="15"/>
  <c r="Q35" i="14"/>
  <c r="T35" i="10"/>
  <c r="H35" i="15"/>
  <c r="P35" i="10"/>
  <c r="M35" i="10"/>
  <c r="F35" i="15"/>
  <c r="J35" i="14"/>
  <c r="L35" i="10"/>
  <c r="H35" i="14"/>
  <c r="E35" i="10"/>
  <c r="D35" i="10"/>
  <c r="B35" i="10"/>
  <c r="A35" i="10"/>
  <c r="U34" i="15"/>
  <c r="AL34" i="14"/>
  <c r="AF34" i="10"/>
  <c r="T34" i="15"/>
  <c r="R34" i="15"/>
  <c r="AH34" i="14"/>
  <c r="AC34" i="10"/>
  <c r="P34" i="15"/>
  <c r="AF34" i="14"/>
  <c r="AB34" i="10"/>
  <c r="O34" i="15"/>
  <c r="AE34" i="14"/>
  <c r="N34" i="15"/>
  <c r="M34" i="15"/>
  <c r="AC34" i="14"/>
  <c r="L34" i="15"/>
  <c r="AA34" i="14"/>
  <c r="V34" i="10"/>
  <c r="K34" i="15"/>
  <c r="I34" i="15"/>
  <c r="H34" i="15"/>
  <c r="O34" i="14"/>
  <c r="N34" i="14"/>
  <c r="Q34" i="10"/>
  <c r="O34" i="10"/>
  <c r="N34" i="10"/>
  <c r="L34" i="10"/>
  <c r="K34" i="10"/>
  <c r="F34" i="14"/>
  <c r="G34" i="14" s="1"/>
  <c r="G34" i="10"/>
  <c r="E34" i="14"/>
  <c r="E34" i="10"/>
  <c r="D34" i="10"/>
  <c r="C34" i="10"/>
  <c r="B34" i="10"/>
  <c r="A34" i="10"/>
  <c r="Q33" i="15"/>
  <c r="N33" i="15"/>
  <c r="AD33" i="14"/>
  <c r="AC33" i="14"/>
  <c r="Y33" i="10"/>
  <c r="W33" i="10"/>
  <c r="AA33" i="14"/>
  <c r="Q33" i="14"/>
  <c r="T33" i="10"/>
  <c r="R33" i="10"/>
  <c r="P33" i="10"/>
  <c r="J33" i="14"/>
  <c r="J33" i="10"/>
  <c r="H33" i="14"/>
  <c r="G33" i="10"/>
  <c r="E33" i="10"/>
  <c r="D33" i="10"/>
  <c r="B33" i="10"/>
  <c r="A33" i="10"/>
  <c r="E32" i="10"/>
  <c r="D32" i="10"/>
  <c r="B32" i="10"/>
  <c r="A32" i="10"/>
  <c r="AM31" i="14"/>
  <c r="AK31" i="14"/>
  <c r="AE31" i="10"/>
  <c r="S31" i="15"/>
  <c r="R31" i="15"/>
  <c r="AI31" i="14"/>
  <c r="AD31" i="10"/>
  <c r="AH31" i="14"/>
  <c r="P31" i="15"/>
  <c r="L31" i="15"/>
  <c r="R31" i="14"/>
  <c r="J31" i="15"/>
  <c r="Q31" i="14"/>
  <c r="T31" i="10"/>
  <c r="H31" i="15"/>
  <c r="O31" i="14"/>
  <c r="R31" i="10"/>
  <c r="N31" i="14"/>
  <c r="Q31" i="10"/>
  <c r="P31" i="10"/>
  <c r="F31" i="15"/>
  <c r="J31" i="14"/>
  <c r="K31" i="14" s="1"/>
  <c r="J31" i="10"/>
  <c r="I31" i="14"/>
  <c r="I31" i="10"/>
  <c r="H31" i="14"/>
  <c r="H31" i="10"/>
  <c r="E31" i="10"/>
  <c r="D31" i="10"/>
  <c r="B31" i="10"/>
  <c r="A31" i="10"/>
  <c r="Q30" i="15"/>
  <c r="K30" i="15"/>
  <c r="G30" i="15"/>
  <c r="Q30" i="10"/>
  <c r="E30" i="10"/>
  <c r="D30" i="10"/>
  <c r="B30" i="10"/>
  <c r="A30" i="10"/>
  <c r="E29" i="10"/>
  <c r="D29" i="10"/>
  <c r="B29" i="10"/>
  <c r="A29" i="10"/>
  <c r="U28" i="15"/>
  <c r="AM28" i="14"/>
  <c r="AG28" i="10"/>
  <c r="AL28" i="14"/>
  <c r="P28" i="15"/>
  <c r="AB28" i="10"/>
  <c r="N28" i="15"/>
  <c r="Z28" i="10"/>
  <c r="X28" i="10"/>
  <c r="L28" i="15"/>
  <c r="K28" i="15"/>
  <c r="R28" i="14"/>
  <c r="U28" i="10"/>
  <c r="J31" i="7" s="1"/>
  <c r="Q28" i="14"/>
  <c r="I28" i="15"/>
  <c r="S28" i="10"/>
  <c r="H28" i="15"/>
  <c r="M28" i="10"/>
  <c r="J28" i="14"/>
  <c r="K28" i="10"/>
  <c r="J28" i="10"/>
  <c r="D28" i="15"/>
  <c r="H28" i="14"/>
  <c r="E28" i="10"/>
  <c r="D28" i="10"/>
  <c r="B28" i="10"/>
  <c r="A28" i="10"/>
  <c r="U27" i="15"/>
  <c r="AI27" i="14"/>
  <c r="AE27" i="14"/>
  <c r="O27" i="15"/>
  <c r="M27" i="15"/>
  <c r="AC27" i="14"/>
  <c r="Y27" i="10"/>
  <c r="AA27" i="14"/>
  <c r="O27" i="14"/>
  <c r="D27" i="15"/>
  <c r="H27" i="14"/>
  <c r="H27" i="10"/>
  <c r="F27" i="10"/>
  <c r="E27" i="10"/>
  <c r="D27" i="10"/>
  <c r="D30" i="7" s="1"/>
  <c r="B27" i="10"/>
  <c r="A27" i="10"/>
  <c r="L26" i="15"/>
  <c r="E26" i="10"/>
  <c r="D26" i="10"/>
  <c r="B26" i="10"/>
  <c r="A26" i="10"/>
  <c r="S25" i="15"/>
  <c r="AC25" i="14"/>
  <c r="M25" i="15"/>
  <c r="R25" i="14"/>
  <c r="H25" i="14"/>
  <c r="E25" i="10"/>
  <c r="D25" i="10"/>
  <c r="B25" i="10"/>
  <c r="A25" i="10"/>
  <c r="AF24" i="10"/>
  <c r="R24" i="15"/>
  <c r="AD24" i="10"/>
  <c r="AI24" i="14"/>
  <c r="AH24" i="14"/>
  <c r="AB24" i="10"/>
  <c r="AA24" i="14"/>
  <c r="V24" i="10"/>
  <c r="K24" i="15"/>
  <c r="I24" i="15"/>
  <c r="P24" i="14"/>
  <c r="O24" i="14"/>
  <c r="O24" i="10"/>
  <c r="K24" i="10"/>
  <c r="E24" i="14"/>
  <c r="E24" i="10"/>
  <c r="D24" i="10"/>
  <c r="C24" i="10"/>
  <c r="B24" i="10"/>
  <c r="B27" i="7" s="1"/>
  <c r="A24" i="10"/>
  <c r="AM23" i="14"/>
  <c r="J23" i="15"/>
  <c r="T23" i="10"/>
  <c r="Q23" i="14"/>
  <c r="H23" i="15"/>
  <c r="R23" i="10"/>
  <c r="F23" i="15"/>
  <c r="L23" i="10"/>
  <c r="J23" i="14"/>
  <c r="J23" i="10"/>
  <c r="E23" i="10"/>
  <c r="D23" i="10"/>
  <c r="B23" i="10"/>
  <c r="A23" i="10"/>
  <c r="Z22" i="10"/>
  <c r="J22" i="14"/>
  <c r="E22" i="10"/>
  <c r="D22" i="10"/>
  <c r="B22" i="10"/>
  <c r="A22" i="10"/>
  <c r="Q21" i="15"/>
  <c r="AF21" i="14"/>
  <c r="AC21" i="14"/>
  <c r="Y21" i="10"/>
  <c r="T21" i="10"/>
  <c r="H21" i="15"/>
  <c r="R21" i="10"/>
  <c r="L21" i="10"/>
  <c r="E21" i="10"/>
  <c r="D21" i="10"/>
  <c r="B21" i="10"/>
  <c r="A21" i="10"/>
  <c r="T20" i="15"/>
  <c r="AL20" i="14"/>
  <c r="AI20" i="14"/>
  <c r="AD20" i="10"/>
  <c r="P20" i="15"/>
  <c r="O20" i="15"/>
  <c r="AA20" i="10"/>
  <c r="N20" i="15"/>
  <c r="Z20" i="10"/>
  <c r="AC20" i="14"/>
  <c r="K20" i="15"/>
  <c r="R20" i="14"/>
  <c r="J20" i="15"/>
  <c r="T20" i="10"/>
  <c r="P20" i="14"/>
  <c r="O20" i="14"/>
  <c r="Q20" i="10"/>
  <c r="F20" i="15"/>
  <c r="L20" i="10"/>
  <c r="E20" i="15"/>
  <c r="I20" i="14"/>
  <c r="I20" i="10"/>
  <c r="C20" i="15"/>
  <c r="E20" i="14"/>
  <c r="E20" i="10"/>
  <c r="D20" i="10"/>
  <c r="C20" i="10"/>
  <c r="B20" i="10"/>
  <c r="A20" i="10"/>
  <c r="E19" i="10"/>
  <c r="D19" i="10"/>
  <c r="D22" i="7" s="1"/>
  <c r="B19" i="10"/>
  <c r="A19" i="10"/>
  <c r="T18" i="15"/>
  <c r="AL18" i="14"/>
  <c r="AF18" i="10"/>
  <c r="AK18" i="14"/>
  <c r="AE18" i="10"/>
  <c r="R18" i="15"/>
  <c r="AI18" i="14"/>
  <c r="Q18" i="15"/>
  <c r="AH18" i="14"/>
  <c r="AC18" i="10"/>
  <c r="AF21" i="8" s="1"/>
  <c r="Z18" i="10"/>
  <c r="V18" i="10"/>
  <c r="W18" i="14"/>
  <c r="X18" i="14" s="1"/>
  <c r="T18" i="14" s="1"/>
  <c r="U18" i="10"/>
  <c r="R18" i="14"/>
  <c r="J18" i="15"/>
  <c r="P18" i="14"/>
  <c r="N18" i="14"/>
  <c r="O18" i="10"/>
  <c r="N18" i="10"/>
  <c r="M18" i="10"/>
  <c r="F18" i="15"/>
  <c r="J18" i="14"/>
  <c r="K18" i="10"/>
  <c r="I18" i="14"/>
  <c r="H18" i="14"/>
  <c r="H18" i="10"/>
  <c r="E18" i="14"/>
  <c r="E18" i="10"/>
  <c r="D18" i="10"/>
  <c r="B18" i="10"/>
  <c r="A18" i="10"/>
  <c r="E17" i="10"/>
  <c r="D17" i="10"/>
  <c r="B17" i="10"/>
  <c r="A17" i="10"/>
  <c r="AL16" i="14"/>
  <c r="AD16" i="14"/>
  <c r="AA16" i="14"/>
  <c r="F16" i="14"/>
  <c r="E16" i="10"/>
  <c r="D16" i="10"/>
  <c r="B16" i="10"/>
  <c r="B19" i="7" s="1"/>
  <c r="A16" i="10"/>
  <c r="AK15" i="14"/>
  <c r="Y15" i="10"/>
  <c r="R15" i="14"/>
  <c r="O15" i="14"/>
  <c r="E15" i="10"/>
  <c r="D15" i="10"/>
  <c r="B15" i="10"/>
  <c r="A15" i="10"/>
  <c r="AM14" i="14"/>
  <c r="AB14" i="10"/>
  <c r="N14" i="15"/>
  <c r="Z14" i="10"/>
  <c r="AD14" i="14"/>
  <c r="W14" i="14"/>
  <c r="X14" i="14" s="1"/>
  <c r="T14" i="14" s="1"/>
  <c r="U14" i="10"/>
  <c r="N14" i="14"/>
  <c r="M14" i="10"/>
  <c r="K14" i="10"/>
  <c r="I14" i="14"/>
  <c r="E14" i="14"/>
  <c r="E14" i="10"/>
  <c r="D14" i="10"/>
  <c r="C14" i="10"/>
  <c r="B14" i="10"/>
  <c r="A14" i="10"/>
  <c r="U13" i="15"/>
  <c r="AM13" i="14"/>
  <c r="T13" i="15"/>
  <c r="AL13" i="14"/>
  <c r="AF13" i="10"/>
  <c r="AI13" i="14"/>
  <c r="AC13" i="10"/>
  <c r="AF16" i="8" s="1"/>
  <c r="O13" i="15"/>
  <c r="AE13" i="14"/>
  <c r="AA13" i="10"/>
  <c r="M13" i="15"/>
  <c r="AC13" i="14"/>
  <c r="X13" i="10"/>
  <c r="L13" i="15"/>
  <c r="J13" i="15"/>
  <c r="Q13" i="14"/>
  <c r="T13" i="10"/>
  <c r="N13" i="14"/>
  <c r="F13" i="15"/>
  <c r="J13" i="14"/>
  <c r="L13" i="10"/>
  <c r="I13" i="14"/>
  <c r="C13" i="15"/>
  <c r="F13" i="14"/>
  <c r="E13" i="10"/>
  <c r="D13" i="10"/>
  <c r="C13" i="10"/>
  <c r="B13" i="10"/>
  <c r="A13" i="10"/>
  <c r="E12" i="10"/>
  <c r="D12" i="10"/>
  <c r="B12" i="10"/>
  <c r="A12" i="10"/>
  <c r="E11" i="10"/>
  <c r="D11" i="10"/>
  <c r="B11" i="10"/>
  <c r="A11" i="10"/>
  <c r="AL10" i="14"/>
  <c r="AF10" i="10"/>
  <c r="AD10" i="10"/>
  <c r="AG13" i="8" s="1"/>
  <c r="O10" i="15"/>
  <c r="AE10" i="14"/>
  <c r="AA10" i="10"/>
  <c r="N10" i="15"/>
  <c r="AD10" i="14"/>
  <c r="Z10" i="10"/>
  <c r="M10" i="15"/>
  <c r="AC10" i="14"/>
  <c r="X10" i="10"/>
  <c r="L10" i="15"/>
  <c r="V10" i="10"/>
  <c r="W10" i="14"/>
  <c r="X10" i="14" s="1"/>
  <c r="T10" i="14" s="1"/>
  <c r="K10" i="15"/>
  <c r="R10" i="14"/>
  <c r="J10" i="15"/>
  <c r="Q10" i="14"/>
  <c r="T10" i="10"/>
  <c r="I10" i="15"/>
  <c r="H10" i="15"/>
  <c r="O10" i="14"/>
  <c r="N10" i="14"/>
  <c r="Q10" i="10"/>
  <c r="F13" i="7" s="1"/>
  <c r="O10" i="10"/>
  <c r="F10" i="15"/>
  <c r="J10" i="14"/>
  <c r="K10" i="10"/>
  <c r="F10" i="14"/>
  <c r="G10" i="14" s="1"/>
  <c r="F10" i="10"/>
  <c r="E10" i="14"/>
  <c r="E10" i="10"/>
  <c r="D10" i="10"/>
  <c r="C10" i="10"/>
  <c r="B10" i="10"/>
  <c r="A10" i="10"/>
  <c r="AM9" i="14"/>
  <c r="AI9" i="14"/>
  <c r="Q9" i="15"/>
  <c r="AH9" i="14"/>
  <c r="P9" i="15"/>
  <c r="AF9" i="14"/>
  <c r="AC9" i="14"/>
  <c r="Y9" i="10"/>
  <c r="AA12" i="8" s="1"/>
  <c r="R9" i="14"/>
  <c r="U9" i="10"/>
  <c r="P9" i="14"/>
  <c r="O9" i="14"/>
  <c r="R9" i="10"/>
  <c r="M9" i="10"/>
  <c r="H9" i="10"/>
  <c r="E9" i="14"/>
  <c r="E9" i="10"/>
  <c r="D9" i="10"/>
  <c r="B9" i="10"/>
  <c r="A9" i="10"/>
  <c r="R8" i="15"/>
  <c r="AH8" i="14"/>
  <c r="X8" i="10"/>
  <c r="W8" i="10"/>
  <c r="K8" i="15"/>
  <c r="P8" i="14"/>
  <c r="B8" i="15"/>
  <c r="F8" i="10"/>
  <c r="E8" i="10"/>
  <c r="D8" i="10"/>
  <c r="B8" i="10"/>
  <c r="B11" i="7" s="1"/>
  <c r="A8" i="10"/>
  <c r="E7" i="10"/>
  <c r="D7" i="10"/>
  <c r="D10" i="7" s="1"/>
  <c r="B7" i="10"/>
  <c r="A7" i="10"/>
  <c r="AF6" i="14"/>
  <c r="Y6" i="10"/>
  <c r="AA9" i="8" s="1"/>
  <c r="P6" i="10"/>
  <c r="G6" i="10"/>
  <c r="J9" i="6" s="1"/>
  <c r="E6" i="10"/>
  <c r="D6" i="10"/>
  <c r="B6" i="10"/>
  <c r="A6" i="10"/>
  <c r="S5" i="15"/>
  <c r="AH5" i="14"/>
  <c r="E5" i="10"/>
  <c r="D5" i="10"/>
  <c r="D8" i="8" s="1"/>
  <c r="B5" i="10"/>
  <c r="A5" i="10"/>
  <c r="T4" i="15"/>
  <c r="AI4" i="14"/>
  <c r="AE4" i="14"/>
  <c r="Z4" i="10"/>
  <c r="AB7" i="8" s="1"/>
  <c r="M4" i="15"/>
  <c r="Y4" i="10"/>
  <c r="X4" i="10"/>
  <c r="I4" i="15"/>
  <c r="S4" i="10"/>
  <c r="H7" i="7" s="1"/>
  <c r="G4" i="15"/>
  <c r="N4" i="14"/>
  <c r="Q4" i="10"/>
  <c r="J4" i="14"/>
  <c r="L4" i="10"/>
  <c r="W7" i="6" s="1"/>
  <c r="C4" i="15"/>
  <c r="G4" i="10"/>
  <c r="F4" i="14"/>
  <c r="E4" i="10"/>
  <c r="D4" i="10"/>
  <c r="D7" i="7" s="1"/>
  <c r="B4" i="10"/>
  <c r="B7" i="7" s="1"/>
  <c r="A4" i="10"/>
  <c r="U3" i="15"/>
  <c r="AM3" i="14"/>
  <c r="AG3" i="10"/>
  <c r="AK6" i="8" s="1"/>
  <c r="T3" i="15"/>
  <c r="AL3" i="14"/>
  <c r="AE3" i="10"/>
  <c r="AF3" i="14"/>
  <c r="N3" i="15"/>
  <c r="AD3" i="14"/>
  <c r="Z3" i="10"/>
  <c r="AB6" i="8" s="1"/>
  <c r="W3" i="14"/>
  <c r="X3" i="14" s="1"/>
  <c r="T3" i="14" s="1"/>
  <c r="U3" i="10"/>
  <c r="J6" i="7" s="1"/>
  <c r="Q3" i="14"/>
  <c r="H3" i="15"/>
  <c r="R3" i="10"/>
  <c r="G6" i="7" s="1"/>
  <c r="N3" i="14"/>
  <c r="Q3" i="10"/>
  <c r="O3" i="10"/>
  <c r="M3" i="10"/>
  <c r="F3" i="15"/>
  <c r="J3" i="14"/>
  <c r="L3" i="10"/>
  <c r="K3" i="10"/>
  <c r="E3" i="14"/>
  <c r="D3" i="10"/>
  <c r="D6" i="7" s="1"/>
  <c r="B3" i="10"/>
  <c r="B6" i="8" s="1"/>
  <c r="A3" i="10"/>
  <c r="A6" i="8" s="1"/>
  <c r="A2" i="10"/>
  <c r="A1" i="10"/>
  <c r="L167" i="8"/>
  <c r="E167" i="8"/>
  <c r="P167" i="8" s="1"/>
  <c r="D167" i="8"/>
  <c r="C167" i="8"/>
  <c r="B167" i="8"/>
  <c r="A167" i="8"/>
  <c r="U166" i="8"/>
  <c r="E166" i="8"/>
  <c r="V166" i="8" s="1"/>
  <c r="D166" i="8"/>
  <c r="C166" i="8"/>
  <c r="B166" i="8"/>
  <c r="A166" i="8"/>
  <c r="E165" i="8"/>
  <c r="D165" i="8"/>
  <c r="C165" i="8"/>
  <c r="A165" i="8"/>
  <c r="J164" i="8"/>
  <c r="D164" i="8"/>
  <c r="B164" i="8"/>
  <c r="A164" i="8"/>
  <c r="AJ163" i="8"/>
  <c r="AG163" i="8"/>
  <c r="AD163" i="8"/>
  <c r="AB163" i="8"/>
  <c r="E163" i="8"/>
  <c r="D163" i="8"/>
  <c r="C163" i="8"/>
  <c r="B163" i="8"/>
  <c r="A163" i="8"/>
  <c r="L162" i="8"/>
  <c r="I162" i="8"/>
  <c r="G162" i="8"/>
  <c r="E162" i="8"/>
  <c r="U162" i="8" s="1"/>
  <c r="D162" i="8"/>
  <c r="B162" i="8"/>
  <c r="A162" i="8"/>
  <c r="AF161" i="8"/>
  <c r="S161" i="8"/>
  <c r="D161" i="8"/>
  <c r="B161" i="8"/>
  <c r="A161" i="8"/>
  <c r="F160" i="8"/>
  <c r="E160" i="8"/>
  <c r="M160" i="8" s="1"/>
  <c r="D160" i="8"/>
  <c r="A160" i="8"/>
  <c r="AI159" i="8"/>
  <c r="E159" i="8"/>
  <c r="J159" i="8" s="1"/>
  <c r="D159" i="8"/>
  <c r="B159" i="8"/>
  <c r="A159" i="8"/>
  <c r="AG158" i="8"/>
  <c r="AC158" i="8"/>
  <c r="E158" i="8"/>
  <c r="D158" i="8"/>
  <c r="C158" i="8"/>
  <c r="B158" i="8"/>
  <c r="A158" i="8"/>
  <c r="T157" i="8"/>
  <c r="L157" i="8"/>
  <c r="J157" i="8"/>
  <c r="E157" i="8"/>
  <c r="U157" i="8" s="1"/>
  <c r="D157" i="8"/>
  <c r="A157" i="8"/>
  <c r="E156" i="8"/>
  <c r="D156" i="8"/>
  <c r="B156" i="8"/>
  <c r="A156" i="8"/>
  <c r="AI155" i="8"/>
  <c r="U155" i="8"/>
  <c r="L155" i="8"/>
  <c r="J155" i="8"/>
  <c r="E155" i="8"/>
  <c r="V155" i="8" s="1"/>
  <c r="D155" i="8"/>
  <c r="B155" i="8"/>
  <c r="A155" i="8"/>
  <c r="AC154" i="8"/>
  <c r="T154" i="8"/>
  <c r="E154" i="8"/>
  <c r="B154" i="8"/>
  <c r="A154" i="8"/>
  <c r="AG153" i="8"/>
  <c r="E153" i="8"/>
  <c r="V153" i="8" s="1"/>
  <c r="D153" i="8"/>
  <c r="B153" i="8"/>
  <c r="A153" i="8"/>
  <c r="V152" i="8"/>
  <c r="T152" i="8"/>
  <c r="S152" i="8"/>
  <c r="I152" i="8"/>
  <c r="G152" i="8"/>
  <c r="F152" i="8"/>
  <c r="E152" i="8"/>
  <c r="M152" i="8" s="1"/>
  <c r="D152" i="8"/>
  <c r="B152" i="8"/>
  <c r="A152" i="8"/>
  <c r="AG151" i="8"/>
  <c r="AC151" i="8"/>
  <c r="AB151" i="8"/>
  <c r="E151" i="8"/>
  <c r="D151" i="8"/>
  <c r="C151" i="8"/>
  <c r="B151" i="8"/>
  <c r="A151" i="8"/>
  <c r="U150" i="8"/>
  <c r="E150" i="8"/>
  <c r="B150" i="8"/>
  <c r="A150" i="8"/>
  <c r="Z149" i="8"/>
  <c r="Y149" i="8"/>
  <c r="E149" i="8"/>
  <c r="T149" i="8" s="1"/>
  <c r="B149" i="8"/>
  <c r="A149" i="8"/>
  <c r="Y148" i="8"/>
  <c r="Z148" i="8" s="1"/>
  <c r="T148" i="8"/>
  <c r="E148" i="8"/>
  <c r="J148" i="8" s="1"/>
  <c r="D148" i="8"/>
  <c r="B148" i="8"/>
  <c r="A148" i="8"/>
  <c r="V147" i="8"/>
  <c r="U147" i="8"/>
  <c r="N147" i="8"/>
  <c r="M147" i="8"/>
  <c r="L147" i="8"/>
  <c r="J147" i="8"/>
  <c r="G147" i="8"/>
  <c r="E147" i="8"/>
  <c r="D147" i="8"/>
  <c r="B147" i="8"/>
  <c r="A147" i="8"/>
  <c r="T146" i="8"/>
  <c r="L146" i="8"/>
  <c r="J146" i="8"/>
  <c r="F146" i="8"/>
  <c r="E146" i="8"/>
  <c r="P146" i="8" s="1"/>
  <c r="D146" i="8"/>
  <c r="B146" i="8"/>
  <c r="A146" i="8"/>
  <c r="V145" i="8"/>
  <c r="S145" i="8"/>
  <c r="J145" i="8"/>
  <c r="F145" i="8"/>
  <c r="D145" i="8"/>
  <c r="B145" i="8"/>
  <c r="A145" i="8"/>
  <c r="AJ144" i="8"/>
  <c r="AD144" i="8"/>
  <c r="Y144" i="8"/>
  <c r="Z144" i="8" s="1"/>
  <c r="V144" i="8"/>
  <c r="S144" i="8"/>
  <c r="M144" i="8"/>
  <c r="I144" i="8"/>
  <c r="K144" i="8" s="1"/>
  <c r="G144" i="8"/>
  <c r="F144" i="8"/>
  <c r="H144" i="8" s="1"/>
  <c r="E144" i="8"/>
  <c r="J144" i="8" s="1"/>
  <c r="D144" i="8"/>
  <c r="C144" i="8"/>
  <c r="B144" i="8"/>
  <c r="U143" i="8"/>
  <c r="E143" i="8"/>
  <c r="D143" i="8"/>
  <c r="B143" i="8"/>
  <c r="A143" i="8"/>
  <c r="AI142" i="8"/>
  <c r="AD142" i="8"/>
  <c r="U142" i="8"/>
  <c r="T142" i="8"/>
  <c r="N142" i="8"/>
  <c r="L142" i="8"/>
  <c r="I142" i="8"/>
  <c r="G142" i="8"/>
  <c r="F142" i="8"/>
  <c r="E142" i="8"/>
  <c r="M142" i="8" s="1"/>
  <c r="D142" i="8"/>
  <c r="B142" i="8"/>
  <c r="A142" i="8"/>
  <c r="AJ141" i="8"/>
  <c r="AG141" i="8"/>
  <c r="AF141" i="8"/>
  <c r="T141" i="8"/>
  <c r="S141" i="8"/>
  <c r="M141" i="8"/>
  <c r="F141" i="8"/>
  <c r="E141" i="8"/>
  <c r="D141" i="8"/>
  <c r="B141" i="8"/>
  <c r="A141" i="8"/>
  <c r="U140" i="8"/>
  <c r="D140" i="8"/>
  <c r="B140" i="8"/>
  <c r="A140" i="8"/>
  <c r="AK139" i="8"/>
  <c r="AJ139" i="8"/>
  <c r="AB139" i="8"/>
  <c r="S139" i="8"/>
  <c r="J139" i="8"/>
  <c r="I139" i="8"/>
  <c r="E139" i="8"/>
  <c r="D139" i="8"/>
  <c r="B139" i="8"/>
  <c r="A139" i="8"/>
  <c r="AF138" i="8"/>
  <c r="AD138" i="8"/>
  <c r="M138" i="8"/>
  <c r="F138" i="8"/>
  <c r="E138" i="8"/>
  <c r="D138" i="8"/>
  <c r="B138" i="8"/>
  <c r="A138" i="8"/>
  <c r="AD137" i="8"/>
  <c r="AC137" i="8"/>
  <c r="Y137" i="8"/>
  <c r="Z137" i="8" s="1"/>
  <c r="S137" i="8"/>
  <c r="G137" i="8"/>
  <c r="D137" i="8"/>
  <c r="C137" i="8"/>
  <c r="B137" i="8"/>
  <c r="A137" i="8"/>
  <c r="AI136" i="8"/>
  <c r="AF136" i="8"/>
  <c r="M136" i="8"/>
  <c r="J136" i="8"/>
  <c r="I136" i="8"/>
  <c r="D136" i="8"/>
  <c r="B136" i="8"/>
  <c r="A136" i="8"/>
  <c r="AA135" i="8"/>
  <c r="V135" i="8"/>
  <c r="E135" i="8"/>
  <c r="D135" i="8"/>
  <c r="B135" i="8"/>
  <c r="A135" i="8"/>
  <c r="U134" i="8"/>
  <c r="G134" i="8"/>
  <c r="E134" i="8"/>
  <c r="L134" i="8" s="1"/>
  <c r="D134" i="8"/>
  <c r="B134" i="8"/>
  <c r="A134" i="8"/>
  <c r="AJ133" i="8"/>
  <c r="AG133" i="8"/>
  <c r="AH133" i="8" s="1"/>
  <c r="AF133" i="8"/>
  <c r="AC133" i="8"/>
  <c r="E133" i="8"/>
  <c r="D133" i="8"/>
  <c r="B133" i="8"/>
  <c r="A133" i="8"/>
  <c r="J132" i="8"/>
  <c r="E132" i="8"/>
  <c r="T132" i="8" s="1"/>
  <c r="D132" i="8"/>
  <c r="B132" i="8"/>
  <c r="A132" i="8"/>
  <c r="S131" i="8"/>
  <c r="M131" i="8"/>
  <c r="L131" i="8"/>
  <c r="E131" i="8"/>
  <c r="V131" i="8" s="1"/>
  <c r="D131" i="8"/>
  <c r="A131" i="8"/>
  <c r="AA130" i="8"/>
  <c r="U130" i="8"/>
  <c r="L130" i="8"/>
  <c r="F130" i="8"/>
  <c r="E130" i="8"/>
  <c r="V130" i="8" s="1"/>
  <c r="D130" i="8"/>
  <c r="B130" i="8"/>
  <c r="A130" i="8"/>
  <c r="U129" i="8"/>
  <c r="L129" i="8"/>
  <c r="J129" i="8"/>
  <c r="G129" i="8"/>
  <c r="F129" i="8"/>
  <c r="H129" i="8" s="1"/>
  <c r="E129" i="8"/>
  <c r="T129" i="8" s="1"/>
  <c r="D129" i="8"/>
  <c r="B129" i="8"/>
  <c r="A129" i="8"/>
  <c r="AF128" i="8"/>
  <c r="AD128" i="8"/>
  <c r="AC128" i="8"/>
  <c r="V128" i="8"/>
  <c r="T128" i="8"/>
  <c r="W128" i="8" s="1"/>
  <c r="S128" i="8"/>
  <c r="M128" i="8"/>
  <c r="L128" i="8"/>
  <c r="J128" i="8"/>
  <c r="G128" i="8"/>
  <c r="F128" i="8"/>
  <c r="E128" i="8"/>
  <c r="U128" i="8" s="1"/>
  <c r="D128" i="8"/>
  <c r="C128" i="8"/>
  <c r="B128" i="8"/>
  <c r="A128" i="8"/>
  <c r="E127" i="8"/>
  <c r="D127" i="8"/>
  <c r="B127" i="8"/>
  <c r="A127" i="8"/>
  <c r="AI126" i="8"/>
  <c r="J126" i="8"/>
  <c r="E126" i="8"/>
  <c r="T126" i="8" s="1"/>
  <c r="D126" i="8"/>
  <c r="B126" i="8"/>
  <c r="A126" i="8"/>
  <c r="AG125" i="8"/>
  <c r="E125" i="8"/>
  <c r="D125" i="8"/>
  <c r="C125" i="8"/>
  <c r="B125" i="8"/>
  <c r="A125" i="8"/>
  <c r="E124" i="8"/>
  <c r="D124" i="8"/>
  <c r="B124" i="8"/>
  <c r="A124" i="8"/>
  <c r="E123" i="8"/>
  <c r="D123" i="8"/>
  <c r="B123" i="8"/>
  <c r="A123" i="8"/>
  <c r="E122" i="8"/>
  <c r="D122" i="8"/>
  <c r="B122" i="8"/>
  <c r="A122" i="8"/>
  <c r="AD121" i="8"/>
  <c r="AB121" i="8"/>
  <c r="E121" i="8"/>
  <c r="D121" i="8"/>
  <c r="B121" i="8"/>
  <c r="A121" i="8"/>
  <c r="AJ120" i="8"/>
  <c r="AF120" i="8"/>
  <c r="Z120" i="8"/>
  <c r="Y120" i="8"/>
  <c r="E120" i="8"/>
  <c r="F120" i="8" s="1"/>
  <c r="D120" i="8"/>
  <c r="C120" i="8"/>
  <c r="B120" i="8"/>
  <c r="A120" i="8"/>
  <c r="E119" i="8"/>
  <c r="D119" i="8"/>
  <c r="B119" i="8"/>
  <c r="A119" i="8"/>
  <c r="AJ118" i="8"/>
  <c r="AG118" i="8"/>
  <c r="Y118" i="8"/>
  <c r="Z118" i="8" s="1"/>
  <c r="E118" i="8"/>
  <c r="D118" i="8"/>
  <c r="A118" i="8"/>
  <c r="E117" i="8"/>
  <c r="D117" i="8"/>
  <c r="B117" i="8"/>
  <c r="A117" i="8"/>
  <c r="AG116" i="8"/>
  <c r="AB116" i="8"/>
  <c r="E116" i="8"/>
  <c r="D116" i="8"/>
  <c r="B116" i="8"/>
  <c r="A116" i="8"/>
  <c r="AK115" i="8"/>
  <c r="AG115" i="8"/>
  <c r="AA115" i="8"/>
  <c r="E115" i="8"/>
  <c r="D115" i="8"/>
  <c r="B115" i="8"/>
  <c r="A115" i="8"/>
  <c r="E114" i="8"/>
  <c r="D114" i="8"/>
  <c r="B114" i="8"/>
  <c r="A114" i="8"/>
  <c r="E113" i="8"/>
  <c r="D113" i="8"/>
  <c r="B113" i="8"/>
  <c r="A113" i="8"/>
  <c r="T112" i="8"/>
  <c r="L112" i="8"/>
  <c r="F112" i="8"/>
  <c r="D112" i="8"/>
  <c r="B112" i="8"/>
  <c r="A112" i="8"/>
  <c r="AI111" i="8"/>
  <c r="AB111" i="8"/>
  <c r="U111" i="8"/>
  <c r="J111" i="8"/>
  <c r="I111" i="8"/>
  <c r="G111" i="8"/>
  <c r="E111" i="8"/>
  <c r="L111" i="8" s="1"/>
  <c r="D111" i="8"/>
  <c r="A111" i="8"/>
  <c r="AJ110" i="8"/>
  <c r="AF110" i="8"/>
  <c r="AC110" i="8"/>
  <c r="U110" i="8"/>
  <c r="T110" i="8"/>
  <c r="L110" i="8"/>
  <c r="J110" i="8"/>
  <c r="G110" i="8"/>
  <c r="E110" i="8"/>
  <c r="D110" i="8"/>
  <c r="B110" i="8"/>
  <c r="A110" i="8"/>
  <c r="S109" i="8"/>
  <c r="M109" i="8"/>
  <c r="I109" i="8"/>
  <c r="F109" i="8"/>
  <c r="E109" i="8"/>
  <c r="D109" i="8"/>
  <c r="B109" i="8"/>
  <c r="A109" i="8"/>
  <c r="AF108" i="8"/>
  <c r="AB108" i="8"/>
  <c r="S108" i="8"/>
  <c r="L108" i="8"/>
  <c r="E108" i="8"/>
  <c r="D108" i="8"/>
  <c r="B108" i="8"/>
  <c r="A108" i="8"/>
  <c r="AJ107" i="8"/>
  <c r="AG107" i="8"/>
  <c r="AH107" i="8" s="1"/>
  <c r="AF107" i="8"/>
  <c r="AC107" i="8"/>
  <c r="AB107" i="8"/>
  <c r="Z107" i="8"/>
  <c r="Y107" i="8"/>
  <c r="V107" i="8"/>
  <c r="G107" i="8"/>
  <c r="F107" i="8"/>
  <c r="H107" i="8" s="1"/>
  <c r="E107" i="8"/>
  <c r="M107" i="8" s="1"/>
  <c r="D107" i="8"/>
  <c r="C107" i="8"/>
  <c r="B107" i="8"/>
  <c r="A107" i="8"/>
  <c r="AK106" i="8"/>
  <c r="AG106" i="8"/>
  <c r="AC106" i="8"/>
  <c r="E106" i="8"/>
  <c r="U106" i="8" s="1"/>
  <c r="D106" i="8"/>
  <c r="B106" i="8"/>
  <c r="A106" i="8"/>
  <c r="AG105" i="8"/>
  <c r="Z105" i="8"/>
  <c r="Y105" i="8"/>
  <c r="E105" i="8"/>
  <c r="T105" i="8" s="1"/>
  <c r="D105" i="8"/>
  <c r="B105" i="8"/>
  <c r="A105" i="8"/>
  <c r="I104" i="8"/>
  <c r="E104" i="8"/>
  <c r="S104" i="8" s="1"/>
  <c r="D104" i="8"/>
  <c r="B104" i="8"/>
  <c r="A104" i="8"/>
  <c r="E103" i="8"/>
  <c r="M103" i="8" s="1"/>
  <c r="D103" i="8"/>
  <c r="B103" i="8"/>
  <c r="A103" i="8"/>
  <c r="AK102" i="8"/>
  <c r="U102" i="8"/>
  <c r="M102" i="8"/>
  <c r="L102" i="8"/>
  <c r="J102" i="8"/>
  <c r="G102" i="8"/>
  <c r="E102" i="8"/>
  <c r="V102" i="8" s="1"/>
  <c r="D102" i="8"/>
  <c r="B102" i="8"/>
  <c r="A102" i="8"/>
  <c r="AH101" i="8"/>
  <c r="AG101" i="8"/>
  <c r="AF101" i="8"/>
  <c r="AD101" i="8"/>
  <c r="AC101" i="8"/>
  <c r="AB101" i="8"/>
  <c r="Z101" i="8"/>
  <c r="Y101" i="8"/>
  <c r="E101" i="8"/>
  <c r="C101" i="8"/>
  <c r="B101" i="8"/>
  <c r="A101" i="8"/>
  <c r="E100" i="8"/>
  <c r="M100" i="8" s="1"/>
  <c r="D100" i="8"/>
  <c r="B100" i="8"/>
  <c r="A100" i="8"/>
  <c r="AJ99" i="8"/>
  <c r="AG99" i="8"/>
  <c r="AB99" i="8"/>
  <c r="Y99" i="8"/>
  <c r="Z99" i="8" s="1"/>
  <c r="U99" i="8"/>
  <c r="T99" i="8"/>
  <c r="J99" i="8"/>
  <c r="E99" i="8"/>
  <c r="L99" i="8" s="1"/>
  <c r="D99" i="8"/>
  <c r="C99" i="8"/>
  <c r="B99" i="8"/>
  <c r="A99" i="8"/>
  <c r="AF98" i="8"/>
  <c r="V98" i="8"/>
  <c r="U98" i="8"/>
  <c r="S98" i="8"/>
  <c r="M98" i="8"/>
  <c r="L98" i="8"/>
  <c r="N98" i="8" s="1"/>
  <c r="G98" i="8"/>
  <c r="E98" i="8"/>
  <c r="D98" i="8"/>
  <c r="B98" i="8"/>
  <c r="A98" i="8"/>
  <c r="I97" i="8"/>
  <c r="E97" i="8"/>
  <c r="T97" i="8" s="1"/>
  <c r="D97" i="8"/>
  <c r="B97" i="8"/>
  <c r="U96" i="8"/>
  <c r="T96" i="8"/>
  <c r="L96" i="8"/>
  <c r="I96" i="8"/>
  <c r="G96" i="8"/>
  <c r="E96" i="8"/>
  <c r="D96" i="8"/>
  <c r="B96" i="8"/>
  <c r="A96" i="8"/>
  <c r="T95" i="8"/>
  <c r="I95" i="8"/>
  <c r="G95" i="8"/>
  <c r="F95" i="8"/>
  <c r="E95" i="8"/>
  <c r="V95" i="8" s="1"/>
  <c r="D95" i="8"/>
  <c r="B95" i="8"/>
  <c r="A95" i="8"/>
  <c r="L94" i="8"/>
  <c r="I94" i="8"/>
  <c r="E94" i="8"/>
  <c r="D94" i="8"/>
  <c r="B94" i="8"/>
  <c r="A94" i="8"/>
  <c r="AF93" i="8"/>
  <c r="AB93" i="8"/>
  <c r="Z93" i="8"/>
  <c r="Y93" i="8"/>
  <c r="M93" i="8"/>
  <c r="F93" i="8"/>
  <c r="E93" i="8"/>
  <c r="T93" i="8" s="1"/>
  <c r="D93" i="8"/>
  <c r="C93" i="8"/>
  <c r="B93" i="8"/>
  <c r="A93" i="8"/>
  <c r="E92" i="8"/>
  <c r="D92" i="8"/>
  <c r="B92" i="8"/>
  <c r="A92" i="8"/>
  <c r="AG91" i="8"/>
  <c r="Y91" i="8"/>
  <c r="Z91" i="8" s="1"/>
  <c r="G91" i="8"/>
  <c r="E91" i="8"/>
  <c r="U91" i="8" s="1"/>
  <c r="D91" i="8"/>
  <c r="B91" i="8"/>
  <c r="A91" i="8"/>
  <c r="AK90" i="8"/>
  <c r="F90" i="8"/>
  <c r="E90" i="8"/>
  <c r="U90" i="8" s="1"/>
  <c r="D90" i="8"/>
  <c r="B90" i="8"/>
  <c r="A90" i="8"/>
  <c r="E89" i="8"/>
  <c r="D89" i="8"/>
  <c r="B89" i="8"/>
  <c r="A89" i="8"/>
  <c r="AK88" i="8"/>
  <c r="AI88" i="8"/>
  <c r="AF88" i="8"/>
  <c r="AD88" i="8"/>
  <c r="AB88" i="8"/>
  <c r="V88" i="8"/>
  <c r="L88" i="8"/>
  <c r="N88" i="8" s="1"/>
  <c r="G88" i="8"/>
  <c r="F88" i="8"/>
  <c r="E88" i="8"/>
  <c r="M88" i="8" s="1"/>
  <c r="D88" i="8"/>
  <c r="B88" i="8"/>
  <c r="A88" i="8"/>
  <c r="AC87" i="8"/>
  <c r="AB87" i="8"/>
  <c r="Z87" i="8"/>
  <c r="Y87" i="8"/>
  <c r="T87" i="8"/>
  <c r="J87" i="8"/>
  <c r="F87" i="8"/>
  <c r="E87" i="8"/>
  <c r="D87" i="8"/>
  <c r="C87" i="8"/>
  <c r="B87" i="8"/>
  <c r="A87" i="8"/>
  <c r="AA86" i="8"/>
  <c r="E86" i="8"/>
  <c r="D86" i="8"/>
  <c r="B86" i="8"/>
  <c r="A86" i="8"/>
  <c r="AI85" i="8"/>
  <c r="Y85" i="8"/>
  <c r="Z85" i="8" s="1"/>
  <c r="M85" i="8"/>
  <c r="E85" i="8"/>
  <c r="L85" i="8" s="1"/>
  <c r="N85" i="8" s="1"/>
  <c r="D85" i="8"/>
  <c r="B85" i="8"/>
  <c r="A85" i="8"/>
  <c r="AK84" i="8"/>
  <c r="AI84" i="8"/>
  <c r="AL84" i="8" s="1"/>
  <c r="AA84" i="8"/>
  <c r="U84" i="8"/>
  <c r="L84" i="8"/>
  <c r="G84" i="8"/>
  <c r="E84" i="8"/>
  <c r="T84" i="8" s="1"/>
  <c r="D84" i="8"/>
  <c r="B84" i="8"/>
  <c r="A84" i="8"/>
  <c r="AK83" i="8"/>
  <c r="AJ83" i="8"/>
  <c r="E83" i="8"/>
  <c r="S83" i="8" s="1"/>
  <c r="D83" i="8"/>
  <c r="B83" i="8"/>
  <c r="A83" i="8"/>
  <c r="AF82" i="8"/>
  <c r="AD82" i="8"/>
  <c r="V82" i="8"/>
  <c r="T82" i="8"/>
  <c r="M82" i="8"/>
  <c r="J82" i="8"/>
  <c r="G82" i="8"/>
  <c r="E82" i="8"/>
  <c r="D82" i="8"/>
  <c r="B82" i="8"/>
  <c r="A82" i="8"/>
  <c r="AD81" i="8"/>
  <c r="AA81" i="8"/>
  <c r="E81" i="8"/>
  <c r="V81" i="8" s="1"/>
  <c r="D81" i="8"/>
  <c r="B81" i="8"/>
  <c r="A81" i="8"/>
  <c r="AG80" i="8"/>
  <c r="AB80" i="8"/>
  <c r="E80" i="8"/>
  <c r="U80" i="8" s="1"/>
  <c r="D80" i="8"/>
  <c r="C80" i="8"/>
  <c r="B80" i="8"/>
  <c r="A80" i="8"/>
  <c r="AC79" i="8"/>
  <c r="Z79" i="8"/>
  <c r="Y79" i="8"/>
  <c r="U79" i="8"/>
  <c r="E79" i="8"/>
  <c r="T79" i="8" s="1"/>
  <c r="D79" i="8"/>
  <c r="B79" i="8"/>
  <c r="A79" i="8"/>
  <c r="U78" i="8"/>
  <c r="S78" i="8"/>
  <c r="L78" i="8"/>
  <c r="N78" i="8" s="1"/>
  <c r="J78" i="8"/>
  <c r="F78" i="8"/>
  <c r="E78" i="8"/>
  <c r="M78" i="8" s="1"/>
  <c r="D78" i="8"/>
  <c r="B78" i="8"/>
  <c r="A78" i="8"/>
  <c r="AJ77" i="8"/>
  <c r="I77" i="8"/>
  <c r="F77" i="8"/>
  <c r="E77" i="8"/>
  <c r="V77" i="8" s="1"/>
  <c r="D77" i="8"/>
  <c r="B77" i="8"/>
  <c r="A77" i="8"/>
  <c r="AK76" i="8"/>
  <c r="E76" i="8"/>
  <c r="P76" i="8" s="1"/>
  <c r="D76" i="8"/>
  <c r="B76" i="8"/>
  <c r="A76" i="8"/>
  <c r="L75" i="8"/>
  <c r="F75" i="8"/>
  <c r="E75" i="8"/>
  <c r="M75" i="8" s="1"/>
  <c r="D75" i="8"/>
  <c r="B75" i="8"/>
  <c r="A75" i="8"/>
  <c r="AD74" i="8"/>
  <c r="AC74" i="8"/>
  <c r="Y74" i="8"/>
  <c r="Z74" i="8" s="1"/>
  <c r="V74" i="8"/>
  <c r="G74" i="8"/>
  <c r="E74" i="8"/>
  <c r="M74" i="8" s="1"/>
  <c r="D74" i="8"/>
  <c r="C74" i="8"/>
  <c r="B74" i="8"/>
  <c r="A74" i="8"/>
  <c r="E73" i="8"/>
  <c r="G73" i="8" s="1"/>
  <c r="D73" i="8"/>
  <c r="B73" i="8"/>
  <c r="A73" i="8"/>
  <c r="E72" i="8"/>
  <c r="T72" i="8" s="1"/>
  <c r="D72" i="8"/>
  <c r="B72" i="8"/>
  <c r="A72" i="8"/>
  <c r="AG71" i="8"/>
  <c r="AD71" i="8"/>
  <c r="Z71" i="8"/>
  <c r="Y71" i="8"/>
  <c r="S71" i="8"/>
  <c r="E71" i="8"/>
  <c r="I71" i="8" s="1"/>
  <c r="D71" i="8"/>
  <c r="C71" i="8"/>
  <c r="B71" i="8"/>
  <c r="A71" i="8"/>
  <c r="AC70" i="8"/>
  <c r="V70" i="8"/>
  <c r="S70" i="8"/>
  <c r="E70" i="8"/>
  <c r="U70" i="8" s="1"/>
  <c r="D70" i="8"/>
  <c r="C70" i="8"/>
  <c r="B70" i="8"/>
  <c r="A70" i="8"/>
  <c r="AJ69" i="8"/>
  <c r="AG69" i="8"/>
  <c r="AF69" i="8"/>
  <c r="AH69" i="8" s="1"/>
  <c r="Y69" i="8"/>
  <c r="Z69" i="8" s="1"/>
  <c r="V69" i="8"/>
  <c r="T69" i="8"/>
  <c r="M69" i="8"/>
  <c r="J69" i="8"/>
  <c r="G69" i="8"/>
  <c r="E69" i="8"/>
  <c r="D69" i="8"/>
  <c r="C69" i="8"/>
  <c r="B69" i="8"/>
  <c r="A69" i="8"/>
  <c r="V68" i="8"/>
  <c r="U68" i="8"/>
  <c r="S68" i="8"/>
  <c r="M68" i="8"/>
  <c r="L68" i="8"/>
  <c r="J68" i="8"/>
  <c r="K68" i="8" s="1"/>
  <c r="I68" i="8"/>
  <c r="G68" i="8"/>
  <c r="E68" i="8"/>
  <c r="T68" i="8" s="1"/>
  <c r="W68" i="8" s="1"/>
  <c r="D68" i="8"/>
  <c r="B68" i="8"/>
  <c r="A68" i="8"/>
  <c r="AJ67" i="8"/>
  <c r="AI67" i="8"/>
  <c r="E67" i="8"/>
  <c r="V67" i="8" s="1"/>
  <c r="D67" i="8"/>
  <c r="B67" i="8"/>
  <c r="A67" i="8"/>
  <c r="E66" i="8"/>
  <c r="U66" i="8" s="1"/>
  <c r="D66" i="8"/>
  <c r="B66" i="8"/>
  <c r="A66" i="8"/>
  <c r="AJ65" i="8"/>
  <c r="AA65" i="8"/>
  <c r="Y65" i="8"/>
  <c r="Z65" i="8" s="1"/>
  <c r="V65" i="8"/>
  <c r="T65" i="8"/>
  <c r="S65" i="8"/>
  <c r="J65" i="8"/>
  <c r="F65" i="8"/>
  <c r="E65" i="8"/>
  <c r="M65" i="8" s="1"/>
  <c r="D65" i="8"/>
  <c r="B65" i="8"/>
  <c r="A65" i="8"/>
  <c r="E64" i="8"/>
  <c r="V64" i="8" s="1"/>
  <c r="D64" i="8"/>
  <c r="B64" i="8"/>
  <c r="A64" i="8"/>
  <c r="AJ63" i="8"/>
  <c r="AG63" i="8"/>
  <c r="AB63" i="8"/>
  <c r="Y63" i="8"/>
  <c r="Z63" i="8" s="1"/>
  <c r="V63" i="8"/>
  <c r="G63" i="8"/>
  <c r="E63" i="8"/>
  <c r="P63" i="8" s="1"/>
  <c r="D63" i="8"/>
  <c r="C63" i="8"/>
  <c r="B63" i="8"/>
  <c r="A63" i="8"/>
  <c r="AI62" i="8"/>
  <c r="AF62" i="8"/>
  <c r="U62" i="8"/>
  <c r="I62" i="8"/>
  <c r="F62" i="8"/>
  <c r="E62" i="8"/>
  <c r="M62" i="8" s="1"/>
  <c r="D62" i="8"/>
  <c r="B62" i="8"/>
  <c r="A62" i="8"/>
  <c r="AG61" i="8"/>
  <c r="AF61" i="8"/>
  <c r="U61" i="8"/>
  <c r="G61" i="8"/>
  <c r="E61" i="8"/>
  <c r="P61" i="8" s="1"/>
  <c r="D61" i="8"/>
  <c r="C61" i="8"/>
  <c r="B61" i="8"/>
  <c r="A61" i="8"/>
  <c r="AA60" i="8"/>
  <c r="G60" i="8"/>
  <c r="E60" i="8"/>
  <c r="V60" i="8" s="1"/>
  <c r="D60" i="8"/>
  <c r="B60" i="8"/>
  <c r="A60" i="8"/>
  <c r="V59" i="8"/>
  <c r="J59" i="8"/>
  <c r="E59" i="8"/>
  <c r="T59" i="8" s="1"/>
  <c r="D59" i="8"/>
  <c r="B59" i="8"/>
  <c r="A59" i="8"/>
  <c r="AA58" i="8"/>
  <c r="T58" i="8"/>
  <c r="M58" i="8"/>
  <c r="J58" i="8"/>
  <c r="I58" i="8"/>
  <c r="K58" i="8" s="1"/>
  <c r="E58" i="8"/>
  <c r="V58" i="8" s="1"/>
  <c r="D58" i="8"/>
  <c r="B58" i="8"/>
  <c r="A58" i="8"/>
  <c r="AB57" i="8"/>
  <c r="M57" i="8"/>
  <c r="E57" i="8"/>
  <c r="V57" i="8" s="1"/>
  <c r="D57" i="8"/>
  <c r="B57" i="8"/>
  <c r="A57" i="8"/>
  <c r="AI56" i="8"/>
  <c r="E56" i="8"/>
  <c r="U56" i="8" s="1"/>
  <c r="D56" i="8"/>
  <c r="B56" i="8"/>
  <c r="A56" i="8"/>
  <c r="AG55" i="8"/>
  <c r="I55" i="8"/>
  <c r="E55" i="8"/>
  <c r="M55" i="8" s="1"/>
  <c r="D55" i="8"/>
  <c r="B55" i="8"/>
  <c r="A55" i="8"/>
  <c r="E54" i="8"/>
  <c r="U54" i="8" s="1"/>
  <c r="D54" i="8"/>
  <c r="B54" i="8"/>
  <c r="A54" i="8"/>
  <c r="AC53" i="8"/>
  <c r="V53" i="8"/>
  <c r="U53" i="8"/>
  <c r="S53" i="8"/>
  <c r="M53" i="8"/>
  <c r="L53" i="8"/>
  <c r="J53" i="8"/>
  <c r="I53" i="8"/>
  <c r="G53" i="8"/>
  <c r="F53" i="8"/>
  <c r="H53" i="8" s="1"/>
  <c r="E53" i="8"/>
  <c r="P53" i="8" s="1"/>
  <c r="D53" i="8"/>
  <c r="C53" i="8"/>
  <c r="B53" i="8"/>
  <c r="A53" i="8"/>
  <c r="T52" i="8"/>
  <c r="E52" i="8"/>
  <c r="J52" i="8" s="1"/>
  <c r="D52" i="8"/>
  <c r="B52" i="8"/>
  <c r="A52" i="8"/>
  <c r="AF51" i="8"/>
  <c r="E51" i="8"/>
  <c r="I51" i="8" s="1"/>
  <c r="D51" i="8"/>
  <c r="B51" i="8"/>
  <c r="A51" i="8"/>
  <c r="AG50" i="8"/>
  <c r="AF50" i="8"/>
  <c r="AH50" i="8" s="1"/>
  <c r="AB50" i="8"/>
  <c r="T50" i="8"/>
  <c r="E50" i="8"/>
  <c r="J50" i="8" s="1"/>
  <c r="D50" i="8"/>
  <c r="C50" i="8"/>
  <c r="B50" i="8"/>
  <c r="A50" i="8"/>
  <c r="AI49" i="8"/>
  <c r="V49" i="8"/>
  <c r="M49" i="8"/>
  <c r="G49" i="8"/>
  <c r="E49" i="8"/>
  <c r="T49" i="8" s="1"/>
  <c r="D49" i="8"/>
  <c r="B49" i="8"/>
  <c r="A49" i="8"/>
  <c r="AJ48" i="8"/>
  <c r="E48" i="8"/>
  <c r="U48" i="8" s="1"/>
  <c r="D48" i="8"/>
  <c r="B48" i="8"/>
  <c r="A48" i="8"/>
  <c r="AK47" i="8"/>
  <c r="E47" i="8"/>
  <c r="U47" i="8" s="1"/>
  <c r="D47" i="8"/>
  <c r="B47" i="8"/>
  <c r="A47" i="8"/>
  <c r="AB46" i="8"/>
  <c r="E46" i="8"/>
  <c r="U46" i="8" s="1"/>
  <c r="D46" i="8"/>
  <c r="B46" i="8"/>
  <c r="A46" i="8"/>
  <c r="AB45" i="8"/>
  <c r="V45" i="8"/>
  <c r="T45" i="8"/>
  <c r="S45" i="8"/>
  <c r="J45" i="8"/>
  <c r="F45" i="8"/>
  <c r="E45" i="8"/>
  <c r="M45" i="8" s="1"/>
  <c r="D45" i="8"/>
  <c r="C45" i="8"/>
  <c r="B45" i="8"/>
  <c r="A45" i="8"/>
  <c r="AK44" i="8"/>
  <c r="AC44" i="8"/>
  <c r="V44" i="8"/>
  <c r="S44" i="8"/>
  <c r="L44" i="8"/>
  <c r="N44" i="8" s="1"/>
  <c r="I44" i="8"/>
  <c r="F44" i="8"/>
  <c r="E44" i="8"/>
  <c r="M44" i="8" s="1"/>
  <c r="D44" i="8"/>
  <c r="B44" i="8"/>
  <c r="A44" i="8"/>
  <c r="V43" i="8"/>
  <c r="U43" i="8"/>
  <c r="S43" i="8"/>
  <c r="M43" i="8"/>
  <c r="L43" i="8"/>
  <c r="J43" i="8"/>
  <c r="I43" i="8"/>
  <c r="G43" i="8"/>
  <c r="F43" i="8"/>
  <c r="E43" i="8"/>
  <c r="P43" i="8" s="1"/>
  <c r="D43" i="8"/>
  <c r="B43" i="8"/>
  <c r="A43" i="8"/>
  <c r="AJ42" i="8"/>
  <c r="AC42" i="8"/>
  <c r="AB42" i="8"/>
  <c r="V42" i="8"/>
  <c r="T42" i="8"/>
  <c r="S42" i="8"/>
  <c r="N42" i="8"/>
  <c r="L42" i="8"/>
  <c r="J42" i="8"/>
  <c r="G42" i="8"/>
  <c r="F42" i="8"/>
  <c r="E42" i="8"/>
  <c r="M42" i="8" s="1"/>
  <c r="D42" i="8"/>
  <c r="C42" i="8"/>
  <c r="B42" i="8"/>
  <c r="A42" i="8"/>
  <c r="AA41" i="8"/>
  <c r="E41" i="8"/>
  <c r="V41" i="8" s="1"/>
  <c r="D41" i="8"/>
  <c r="B41" i="8"/>
  <c r="A41" i="8"/>
  <c r="E40" i="8"/>
  <c r="U40" i="8" s="1"/>
  <c r="D40" i="8"/>
  <c r="B40" i="8"/>
  <c r="A40" i="8"/>
  <c r="AG39" i="8"/>
  <c r="Y39" i="8"/>
  <c r="Z39" i="8" s="1"/>
  <c r="E39" i="8"/>
  <c r="D39" i="8"/>
  <c r="B39" i="8"/>
  <c r="A39" i="8"/>
  <c r="AJ38" i="8"/>
  <c r="AI38" i="8"/>
  <c r="AA38" i="8"/>
  <c r="S38" i="8"/>
  <c r="I38" i="8"/>
  <c r="E38" i="8"/>
  <c r="D38" i="8"/>
  <c r="B38" i="8"/>
  <c r="A38" i="8"/>
  <c r="AJ37" i="8"/>
  <c r="AF37" i="8"/>
  <c r="AD37" i="8"/>
  <c r="Z37" i="8"/>
  <c r="Y37" i="8"/>
  <c r="J37" i="8"/>
  <c r="E37" i="8"/>
  <c r="D37" i="8"/>
  <c r="C37" i="8"/>
  <c r="B37" i="8"/>
  <c r="A37" i="8"/>
  <c r="AA36" i="8"/>
  <c r="J36" i="8"/>
  <c r="E36" i="8"/>
  <c r="G36" i="8" s="1"/>
  <c r="D36" i="8"/>
  <c r="B36" i="8"/>
  <c r="A36" i="8"/>
  <c r="E35" i="8"/>
  <c r="V35" i="8" s="1"/>
  <c r="D35" i="8"/>
  <c r="B35" i="8"/>
  <c r="A35" i="8"/>
  <c r="AI34" i="8"/>
  <c r="AG34" i="8"/>
  <c r="V34" i="8"/>
  <c r="T34" i="8"/>
  <c r="L34" i="8"/>
  <c r="I34" i="8"/>
  <c r="G34" i="8"/>
  <c r="F34" i="8"/>
  <c r="E34" i="8"/>
  <c r="M34" i="8" s="1"/>
  <c r="D34" i="8"/>
  <c r="B34" i="8"/>
  <c r="A34" i="8"/>
  <c r="T33" i="8"/>
  <c r="J33" i="8"/>
  <c r="E33" i="8"/>
  <c r="L33" i="8" s="1"/>
  <c r="D33" i="8"/>
  <c r="B33" i="8"/>
  <c r="A33" i="8"/>
  <c r="E32" i="8"/>
  <c r="V32" i="8" s="1"/>
  <c r="D32" i="8"/>
  <c r="B32" i="8"/>
  <c r="A32" i="8"/>
  <c r="AK31" i="8"/>
  <c r="AD31" i="8"/>
  <c r="AB31" i="8"/>
  <c r="V31" i="8"/>
  <c r="L31" i="8"/>
  <c r="N31" i="8" s="1"/>
  <c r="G31" i="8"/>
  <c r="F31" i="8"/>
  <c r="H31" i="8" s="1"/>
  <c r="E31" i="8"/>
  <c r="M31" i="8" s="1"/>
  <c r="D31" i="8"/>
  <c r="B31" i="8"/>
  <c r="A31" i="8"/>
  <c r="AA30" i="8"/>
  <c r="V30" i="8"/>
  <c r="U30" i="8"/>
  <c r="T30" i="8"/>
  <c r="M30" i="8"/>
  <c r="J30" i="8"/>
  <c r="I30" i="8"/>
  <c r="K30" i="8" s="1"/>
  <c r="G30" i="8"/>
  <c r="F30" i="8"/>
  <c r="E30" i="8"/>
  <c r="P30" i="8" s="1"/>
  <c r="D30" i="8"/>
  <c r="B30" i="8"/>
  <c r="A30" i="8"/>
  <c r="E29" i="8"/>
  <c r="U29" i="8" s="1"/>
  <c r="D29" i="8"/>
  <c r="B29" i="8"/>
  <c r="A29" i="8"/>
  <c r="E28" i="8"/>
  <c r="S28" i="8" s="1"/>
  <c r="D28" i="8"/>
  <c r="B28" i="8"/>
  <c r="A28" i="8"/>
  <c r="AJ27" i="8"/>
  <c r="AG27" i="8"/>
  <c r="AD27" i="8"/>
  <c r="Y27" i="8"/>
  <c r="Z27" i="8" s="1"/>
  <c r="V27" i="8"/>
  <c r="U27" i="8"/>
  <c r="S27" i="8"/>
  <c r="M27" i="8"/>
  <c r="N27" i="8" s="1"/>
  <c r="L27" i="8"/>
  <c r="I27" i="8"/>
  <c r="E27" i="8"/>
  <c r="D27" i="8"/>
  <c r="C27" i="8"/>
  <c r="B27" i="8"/>
  <c r="A27" i="8"/>
  <c r="G26" i="8"/>
  <c r="E26" i="8"/>
  <c r="F26" i="8" s="1"/>
  <c r="H26" i="8" s="1"/>
  <c r="D26" i="8"/>
  <c r="B26" i="8"/>
  <c r="A26" i="8"/>
  <c r="AB25" i="8"/>
  <c r="E25" i="8"/>
  <c r="S25" i="8" s="1"/>
  <c r="D25" i="8"/>
  <c r="B25" i="8"/>
  <c r="A25" i="8"/>
  <c r="AA24" i="8"/>
  <c r="E24" i="8"/>
  <c r="V24" i="8" s="1"/>
  <c r="D24" i="8"/>
  <c r="B24" i="8"/>
  <c r="A24" i="8"/>
  <c r="AG23" i="8"/>
  <c r="AC23" i="8"/>
  <c r="AB23" i="8"/>
  <c r="J23" i="8"/>
  <c r="E23" i="8"/>
  <c r="V23" i="8" s="1"/>
  <c r="D23" i="8"/>
  <c r="C23" i="8"/>
  <c r="B23" i="8"/>
  <c r="A23" i="8"/>
  <c r="M22" i="8"/>
  <c r="J22" i="8"/>
  <c r="E22" i="8"/>
  <c r="P22" i="8" s="1"/>
  <c r="D22" i="8"/>
  <c r="B22" i="8"/>
  <c r="A22" i="8"/>
  <c r="AJ21" i="8"/>
  <c r="AI21" i="8"/>
  <c r="AB21" i="8"/>
  <c r="Y21" i="8"/>
  <c r="Z21" i="8" s="1"/>
  <c r="E21" i="8"/>
  <c r="U21" i="8" s="1"/>
  <c r="D21" i="8"/>
  <c r="B21" i="8"/>
  <c r="A21" i="8"/>
  <c r="V20" i="8"/>
  <c r="S20" i="8"/>
  <c r="J20" i="8"/>
  <c r="I20" i="8"/>
  <c r="G20" i="8"/>
  <c r="F20" i="8"/>
  <c r="E20" i="8"/>
  <c r="M20" i="8" s="1"/>
  <c r="D20" i="8"/>
  <c r="B20" i="8"/>
  <c r="A20" i="8"/>
  <c r="S19" i="8"/>
  <c r="L19" i="8"/>
  <c r="I19" i="8"/>
  <c r="E19" i="8"/>
  <c r="M19" i="8" s="1"/>
  <c r="D19" i="8"/>
  <c r="B19" i="8"/>
  <c r="A19" i="8"/>
  <c r="AA18" i="8"/>
  <c r="E18" i="8"/>
  <c r="U18" i="8" s="1"/>
  <c r="D18" i="8"/>
  <c r="B18" i="8"/>
  <c r="A18" i="8"/>
  <c r="AD17" i="8"/>
  <c r="AB17" i="8"/>
  <c r="T17" i="8"/>
  <c r="E17" i="8"/>
  <c r="D17" i="8"/>
  <c r="C17" i="8"/>
  <c r="B17" i="8"/>
  <c r="A17" i="8"/>
  <c r="AJ16" i="8"/>
  <c r="AC16" i="8"/>
  <c r="T16" i="8"/>
  <c r="E16" i="8"/>
  <c r="J16" i="8" s="1"/>
  <c r="D16" i="8"/>
  <c r="C16" i="8"/>
  <c r="B16" i="8"/>
  <c r="A16" i="8"/>
  <c r="E15" i="8"/>
  <c r="M15" i="8" s="1"/>
  <c r="D15" i="8"/>
  <c r="B15" i="8"/>
  <c r="A15" i="8"/>
  <c r="E14" i="8"/>
  <c r="P14" i="8" s="1"/>
  <c r="D14" i="8"/>
  <c r="B14" i="8"/>
  <c r="A14" i="8"/>
  <c r="AJ13" i="8"/>
  <c r="AC13" i="8"/>
  <c r="AB13" i="8"/>
  <c r="Y13" i="8"/>
  <c r="Z13" i="8" s="1"/>
  <c r="V13" i="8"/>
  <c r="U13" i="8"/>
  <c r="T13" i="8"/>
  <c r="M13" i="8"/>
  <c r="J13" i="8"/>
  <c r="I13" i="8"/>
  <c r="K13" i="8" s="1"/>
  <c r="G13" i="8"/>
  <c r="F13" i="8"/>
  <c r="H13" i="8" s="1"/>
  <c r="E13" i="8"/>
  <c r="P13" i="8" s="1"/>
  <c r="D13" i="8"/>
  <c r="C13" i="8"/>
  <c r="B13" i="8"/>
  <c r="A13" i="8"/>
  <c r="S12" i="8"/>
  <c r="E12" i="8"/>
  <c r="D12" i="8"/>
  <c r="B12" i="8"/>
  <c r="A12" i="8"/>
  <c r="T11" i="8"/>
  <c r="S11" i="8"/>
  <c r="M11" i="8"/>
  <c r="J11" i="8"/>
  <c r="I11" i="8"/>
  <c r="G11" i="8"/>
  <c r="F11" i="8"/>
  <c r="E11" i="8"/>
  <c r="P11" i="8" s="1"/>
  <c r="D11" i="8"/>
  <c r="B11" i="8"/>
  <c r="A11" i="8"/>
  <c r="U10" i="8"/>
  <c r="L10" i="8"/>
  <c r="G10" i="8"/>
  <c r="E10" i="8"/>
  <c r="P10" i="8" s="1"/>
  <c r="D10" i="8"/>
  <c r="B10" i="8"/>
  <c r="A10" i="8"/>
  <c r="E9" i="8"/>
  <c r="P9" i="8" s="1"/>
  <c r="D9" i="8"/>
  <c r="B9" i="8"/>
  <c r="A9" i="8"/>
  <c r="E8" i="8"/>
  <c r="S8" i="8" s="1"/>
  <c r="B8" i="8"/>
  <c r="A8" i="8"/>
  <c r="AA7" i="8"/>
  <c r="I7" i="8"/>
  <c r="E7" i="8"/>
  <c r="V7" i="8" s="1"/>
  <c r="D7" i="8"/>
  <c r="B7" i="8"/>
  <c r="AI6" i="8"/>
  <c r="E167" i="7"/>
  <c r="D167" i="7"/>
  <c r="C167" i="7"/>
  <c r="B167" i="7"/>
  <c r="A167" i="7"/>
  <c r="E166" i="7"/>
  <c r="D166" i="7"/>
  <c r="C166" i="7"/>
  <c r="B166" i="7"/>
  <c r="A166" i="7"/>
  <c r="F165" i="7"/>
  <c r="E165" i="7"/>
  <c r="D165" i="7"/>
  <c r="C165" i="7"/>
  <c r="B165" i="7"/>
  <c r="A165" i="7"/>
  <c r="I164" i="7"/>
  <c r="G164" i="7"/>
  <c r="E164" i="7"/>
  <c r="D164" i="7"/>
  <c r="B164" i="7"/>
  <c r="A164" i="7"/>
  <c r="J163" i="7"/>
  <c r="F163" i="7"/>
  <c r="E163" i="7"/>
  <c r="D163" i="7"/>
  <c r="C163" i="7"/>
  <c r="B163" i="7"/>
  <c r="A163" i="7"/>
  <c r="E162" i="7"/>
  <c r="D162" i="7"/>
  <c r="B162" i="7"/>
  <c r="A162" i="7"/>
  <c r="G161" i="7"/>
  <c r="E161" i="7"/>
  <c r="D161" i="7"/>
  <c r="B161" i="7"/>
  <c r="A161" i="7"/>
  <c r="E160" i="7"/>
  <c r="D160" i="7"/>
  <c r="B160" i="7"/>
  <c r="A160" i="7"/>
  <c r="E159" i="7"/>
  <c r="D159" i="7"/>
  <c r="B159" i="7"/>
  <c r="A159" i="7"/>
  <c r="J158" i="7"/>
  <c r="I158" i="7"/>
  <c r="F158" i="7"/>
  <c r="E158" i="7"/>
  <c r="D158" i="7"/>
  <c r="C158" i="7"/>
  <c r="B158" i="7"/>
  <c r="A158" i="7"/>
  <c r="E157" i="7"/>
  <c r="D157" i="7"/>
  <c r="B157" i="7"/>
  <c r="A157" i="7"/>
  <c r="E156" i="7"/>
  <c r="D156" i="7"/>
  <c r="B156" i="7"/>
  <c r="A156" i="7"/>
  <c r="G155" i="7"/>
  <c r="E155" i="7"/>
  <c r="D155" i="7"/>
  <c r="B155" i="7"/>
  <c r="A155" i="7"/>
  <c r="M154" i="7"/>
  <c r="G154" i="7"/>
  <c r="E154" i="7"/>
  <c r="D154" i="7"/>
  <c r="B154" i="7"/>
  <c r="A154" i="7"/>
  <c r="G153" i="7"/>
  <c r="E153" i="7"/>
  <c r="D153" i="7"/>
  <c r="B153" i="7"/>
  <c r="A153" i="7"/>
  <c r="E152" i="7"/>
  <c r="D152" i="7"/>
  <c r="B152" i="7"/>
  <c r="A152" i="7"/>
  <c r="I151" i="7"/>
  <c r="F151" i="7"/>
  <c r="E151" i="7"/>
  <c r="D151" i="7"/>
  <c r="C151" i="7"/>
  <c r="B151" i="7"/>
  <c r="A151" i="7"/>
  <c r="J150" i="7"/>
  <c r="E150" i="7"/>
  <c r="D150" i="7"/>
  <c r="B150" i="7"/>
  <c r="A150" i="7"/>
  <c r="E149" i="7"/>
  <c r="D149" i="7"/>
  <c r="B149" i="7"/>
  <c r="A149" i="7"/>
  <c r="E148" i="7"/>
  <c r="D148" i="7"/>
  <c r="B148" i="7"/>
  <c r="A148" i="7"/>
  <c r="E147" i="7"/>
  <c r="D147" i="7"/>
  <c r="B147" i="7"/>
  <c r="A147" i="7"/>
  <c r="E146" i="7"/>
  <c r="D146" i="7"/>
  <c r="B146" i="7"/>
  <c r="A146" i="7"/>
  <c r="E145" i="7"/>
  <c r="D145" i="7"/>
  <c r="B145" i="7"/>
  <c r="A145" i="7"/>
  <c r="J144" i="7"/>
  <c r="I144" i="7"/>
  <c r="E144" i="7"/>
  <c r="D144" i="7"/>
  <c r="C144" i="7"/>
  <c r="B144" i="7"/>
  <c r="A144" i="7"/>
  <c r="E143" i="7"/>
  <c r="D143" i="7"/>
  <c r="B143" i="7"/>
  <c r="A143" i="7"/>
  <c r="E142" i="7"/>
  <c r="D142" i="7"/>
  <c r="B142" i="7"/>
  <c r="A142" i="7"/>
  <c r="E141" i="7"/>
  <c r="D141" i="7"/>
  <c r="B141" i="7"/>
  <c r="A141" i="7"/>
  <c r="E140" i="7"/>
  <c r="D140" i="7"/>
  <c r="B140" i="7"/>
  <c r="A140" i="7"/>
  <c r="J139" i="7"/>
  <c r="I139" i="7"/>
  <c r="H139" i="7"/>
  <c r="E139" i="7"/>
  <c r="D139" i="7"/>
  <c r="B139" i="7"/>
  <c r="A139" i="7"/>
  <c r="G138" i="7"/>
  <c r="E138" i="7"/>
  <c r="D138" i="7"/>
  <c r="B138" i="7"/>
  <c r="A138" i="7"/>
  <c r="J137" i="7"/>
  <c r="E137" i="7"/>
  <c r="D137" i="7"/>
  <c r="C137" i="7"/>
  <c r="B137" i="7"/>
  <c r="A137" i="7"/>
  <c r="J136" i="7"/>
  <c r="G136" i="7"/>
  <c r="E136" i="7"/>
  <c r="D136" i="7"/>
  <c r="B136" i="7"/>
  <c r="A136" i="7"/>
  <c r="E135" i="7"/>
  <c r="D135" i="7"/>
  <c r="B135" i="7"/>
  <c r="A135" i="7"/>
  <c r="E134" i="7"/>
  <c r="D134" i="7"/>
  <c r="B134" i="7"/>
  <c r="A134" i="7"/>
  <c r="I133" i="7"/>
  <c r="F133" i="7"/>
  <c r="E133" i="7"/>
  <c r="D133" i="7"/>
  <c r="C133" i="7"/>
  <c r="B133" i="7"/>
  <c r="A133" i="7"/>
  <c r="E132" i="7"/>
  <c r="D132" i="7"/>
  <c r="B132" i="7"/>
  <c r="A132" i="7"/>
  <c r="H131" i="7"/>
  <c r="E131" i="7"/>
  <c r="D131" i="7"/>
  <c r="B131" i="7"/>
  <c r="A131" i="7"/>
  <c r="E130" i="7"/>
  <c r="D130" i="7"/>
  <c r="B130" i="7"/>
  <c r="A130" i="7"/>
  <c r="E129" i="7"/>
  <c r="D129" i="7"/>
  <c r="B129" i="7"/>
  <c r="A129" i="7"/>
  <c r="J128" i="7"/>
  <c r="F128" i="7"/>
  <c r="E128" i="7"/>
  <c r="D128" i="7"/>
  <c r="C128" i="7"/>
  <c r="B128" i="7"/>
  <c r="A128" i="7"/>
  <c r="E127" i="7"/>
  <c r="D127" i="7"/>
  <c r="B127" i="7"/>
  <c r="A127" i="7"/>
  <c r="J126" i="7"/>
  <c r="E126" i="7"/>
  <c r="D126" i="7"/>
  <c r="B126" i="7"/>
  <c r="A126" i="7"/>
  <c r="I125" i="7"/>
  <c r="E125" i="7"/>
  <c r="D125" i="7"/>
  <c r="C125" i="7"/>
  <c r="B125" i="7"/>
  <c r="A125" i="7"/>
  <c r="E124" i="7"/>
  <c r="D124" i="7"/>
  <c r="B124" i="7"/>
  <c r="A124" i="7"/>
  <c r="H123" i="7"/>
  <c r="E123" i="7"/>
  <c r="D123" i="7"/>
  <c r="B123" i="7"/>
  <c r="A123" i="7"/>
  <c r="E122" i="7"/>
  <c r="D122" i="7"/>
  <c r="B122" i="7"/>
  <c r="A122" i="7"/>
  <c r="J121" i="7"/>
  <c r="E121" i="7"/>
  <c r="D121" i="7"/>
  <c r="B121" i="7"/>
  <c r="A121" i="7"/>
  <c r="J120" i="7"/>
  <c r="F120" i="7"/>
  <c r="E120" i="7"/>
  <c r="D120" i="7"/>
  <c r="C120" i="7"/>
  <c r="B120" i="7"/>
  <c r="A120" i="7"/>
  <c r="E119" i="7"/>
  <c r="D119" i="7"/>
  <c r="B119" i="7"/>
  <c r="A119" i="7"/>
  <c r="J118" i="7"/>
  <c r="F118" i="7"/>
  <c r="E118" i="7"/>
  <c r="D118" i="7"/>
  <c r="B118" i="7"/>
  <c r="A118" i="7"/>
  <c r="E117" i="7"/>
  <c r="D117" i="7"/>
  <c r="B117" i="7"/>
  <c r="A117" i="7"/>
  <c r="E116" i="7"/>
  <c r="D116" i="7"/>
  <c r="B116" i="7"/>
  <c r="A116" i="7"/>
  <c r="E115" i="7"/>
  <c r="D115" i="7"/>
  <c r="B115" i="7"/>
  <c r="A115" i="7"/>
  <c r="G114" i="7"/>
  <c r="F114" i="7"/>
  <c r="E114" i="7"/>
  <c r="D114" i="7"/>
  <c r="B114" i="7"/>
  <c r="A114" i="7"/>
  <c r="F113" i="7"/>
  <c r="E113" i="7"/>
  <c r="D113" i="7"/>
  <c r="B113" i="7"/>
  <c r="A113" i="7"/>
  <c r="E112" i="7"/>
  <c r="D112" i="7"/>
  <c r="B112" i="7"/>
  <c r="A112" i="7"/>
  <c r="J111" i="7"/>
  <c r="G111" i="7"/>
  <c r="E111" i="7"/>
  <c r="D111" i="7"/>
  <c r="B111" i="7"/>
  <c r="A111" i="7"/>
  <c r="H110" i="7"/>
  <c r="F110" i="7"/>
  <c r="E110" i="7"/>
  <c r="D110" i="7"/>
  <c r="B110" i="7"/>
  <c r="A110" i="7"/>
  <c r="E109" i="7"/>
  <c r="D109" i="7"/>
  <c r="B109" i="7"/>
  <c r="A109" i="7"/>
  <c r="J108" i="7"/>
  <c r="H108" i="7"/>
  <c r="E108" i="7"/>
  <c r="D108" i="7"/>
  <c r="B108" i="7"/>
  <c r="A108" i="7"/>
  <c r="I107" i="7"/>
  <c r="F107" i="7"/>
  <c r="E107" i="7"/>
  <c r="D107" i="7"/>
  <c r="C107" i="7"/>
  <c r="B107" i="7"/>
  <c r="A107" i="7"/>
  <c r="E106" i="7"/>
  <c r="D106" i="7"/>
  <c r="B106" i="7"/>
  <c r="A106" i="7"/>
  <c r="F105" i="7"/>
  <c r="E105" i="7"/>
  <c r="D105" i="7"/>
  <c r="B105" i="7"/>
  <c r="A105" i="7"/>
  <c r="E104" i="7"/>
  <c r="D104" i="7"/>
  <c r="B104" i="7"/>
  <c r="A104" i="7"/>
  <c r="G103" i="7"/>
  <c r="E103" i="7"/>
  <c r="D103" i="7"/>
  <c r="B103" i="7"/>
  <c r="A103" i="7"/>
  <c r="E102" i="7"/>
  <c r="D102" i="7"/>
  <c r="B102" i="7"/>
  <c r="A102" i="7"/>
  <c r="J101" i="7"/>
  <c r="P101" i="7" s="1"/>
  <c r="I101" i="7"/>
  <c r="O101" i="7" s="1"/>
  <c r="E101" i="7"/>
  <c r="D101" i="7"/>
  <c r="C101" i="7"/>
  <c r="B101" i="7"/>
  <c r="A101" i="7"/>
  <c r="E100" i="7"/>
  <c r="D100" i="7"/>
  <c r="B100" i="7"/>
  <c r="A100" i="7"/>
  <c r="P99" i="7"/>
  <c r="J99" i="7"/>
  <c r="E99" i="7"/>
  <c r="D99" i="7"/>
  <c r="C99" i="7"/>
  <c r="B99" i="7"/>
  <c r="A99" i="7"/>
  <c r="E98" i="7"/>
  <c r="D98" i="7"/>
  <c r="B98" i="7"/>
  <c r="A98" i="7"/>
  <c r="E97" i="7"/>
  <c r="D97" i="7"/>
  <c r="B97" i="7"/>
  <c r="A97" i="7"/>
  <c r="E96" i="7"/>
  <c r="D96" i="7"/>
  <c r="B96" i="7"/>
  <c r="A96" i="7"/>
  <c r="E95" i="7"/>
  <c r="D95" i="7"/>
  <c r="B95" i="7"/>
  <c r="A95" i="7"/>
  <c r="E94" i="7"/>
  <c r="D94" i="7"/>
  <c r="B94" i="7"/>
  <c r="A94" i="7"/>
  <c r="E93" i="7"/>
  <c r="D93" i="7"/>
  <c r="C93" i="7"/>
  <c r="B93" i="7"/>
  <c r="A93" i="7"/>
  <c r="E92" i="7"/>
  <c r="D92" i="7"/>
  <c r="B92" i="7"/>
  <c r="A92" i="7"/>
  <c r="J91" i="7"/>
  <c r="E91" i="7"/>
  <c r="D91" i="7"/>
  <c r="B91" i="7"/>
  <c r="A91" i="7"/>
  <c r="E90" i="7"/>
  <c r="D90" i="7"/>
  <c r="B90" i="7"/>
  <c r="A90" i="7"/>
  <c r="E89" i="7"/>
  <c r="D89" i="7"/>
  <c r="B89" i="7"/>
  <c r="A89" i="7"/>
  <c r="J88" i="7"/>
  <c r="G88" i="7"/>
  <c r="E88" i="7"/>
  <c r="D88" i="7"/>
  <c r="B88" i="7"/>
  <c r="A88" i="7"/>
  <c r="F87" i="7"/>
  <c r="E87" i="7"/>
  <c r="D87" i="7"/>
  <c r="C87" i="7"/>
  <c r="B87" i="7"/>
  <c r="A87" i="7"/>
  <c r="E86" i="7"/>
  <c r="D86" i="7"/>
  <c r="B86" i="7"/>
  <c r="A86" i="7"/>
  <c r="E85" i="7"/>
  <c r="D85" i="7"/>
  <c r="B85" i="7"/>
  <c r="A85" i="7"/>
  <c r="I84" i="7"/>
  <c r="G84" i="7"/>
  <c r="F84" i="7"/>
  <c r="E84" i="7"/>
  <c r="D84" i="7"/>
  <c r="B84" i="7"/>
  <c r="A84" i="7"/>
  <c r="J83" i="7"/>
  <c r="H83" i="7"/>
  <c r="F83" i="7"/>
  <c r="E83" i="7"/>
  <c r="D83" i="7"/>
  <c r="B83" i="7"/>
  <c r="A83" i="7"/>
  <c r="J82" i="7"/>
  <c r="I82" i="7"/>
  <c r="E82" i="7"/>
  <c r="D82" i="7"/>
  <c r="B82" i="7"/>
  <c r="A82" i="7"/>
  <c r="G81" i="7"/>
  <c r="E81" i="7"/>
  <c r="D81" i="7"/>
  <c r="B81" i="7"/>
  <c r="A81" i="7"/>
  <c r="J80" i="7"/>
  <c r="E80" i="7"/>
  <c r="D80" i="7"/>
  <c r="C80" i="7"/>
  <c r="B80" i="7"/>
  <c r="A80" i="7"/>
  <c r="E79" i="7"/>
  <c r="D79" i="7"/>
  <c r="B79" i="7"/>
  <c r="A79" i="7"/>
  <c r="E78" i="7"/>
  <c r="D78" i="7"/>
  <c r="B78" i="7"/>
  <c r="A78" i="7"/>
  <c r="E77" i="7"/>
  <c r="D77" i="7"/>
  <c r="B77" i="7"/>
  <c r="A77" i="7"/>
  <c r="J76" i="7"/>
  <c r="E76" i="7"/>
  <c r="D76" i="7"/>
  <c r="B76" i="7"/>
  <c r="A76" i="7"/>
  <c r="E75" i="7"/>
  <c r="D75" i="7"/>
  <c r="B75" i="7"/>
  <c r="A75" i="7"/>
  <c r="J74" i="7"/>
  <c r="E74" i="7"/>
  <c r="D74" i="7"/>
  <c r="C74" i="7"/>
  <c r="B74" i="7"/>
  <c r="A74" i="7"/>
  <c r="E73" i="7"/>
  <c r="D73" i="7"/>
  <c r="B73" i="7"/>
  <c r="A73" i="7"/>
  <c r="E72" i="7"/>
  <c r="D72" i="7"/>
  <c r="B72" i="7"/>
  <c r="A72" i="7"/>
  <c r="E71" i="7"/>
  <c r="D71" i="7"/>
  <c r="C71" i="7"/>
  <c r="B71" i="7"/>
  <c r="A71" i="7"/>
  <c r="J70" i="7"/>
  <c r="I70" i="7"/>
  <c r="E70" i="7"/>
  <c r="D70" i="7"/>
  <c r="C70" i="7"/>
  <c r="B70" i="7"/>
  <c r="A70" i="7"/>
  <c r="J69" i="7"/>
  <c r="F69" i="7"/>
  <c r="E69" i="7"/>
  <c r="D69" i="7"/>
  <c r="C69" i="7"/>
  <c r="B69" i="7"/>
  <c r="A69" i="7"/>
  <c r="E68" i="7"/>
  <c r="D68" i="7"/>
  <c r="B68" i="7"/>
  <c r="A68" i="7"/>
  <c r="E67" i="7"/>
  <c r="D67" i="7"/>
  <c r="B67" i="7"/>
  <c r="A67" i="7"/>
  <c r="E66" i="7"/>
  <c r="D66" i="7"/>
  <c r="B66" i="7"/>
  <c r="A66" i="7"/>
  <c r="J65" i="7"/>
  <c r="E65" i="7"/>
  <c r="D65" i="7"/>
  <c r="B65" i="7"/>
  <c r="A65" i="7"/>
  <c r="E64" i="7"/>
  <c r="D64" i="7"/>
  <c r="B64" i="7"/>
  <c r="A64" i="7"/>
  <c r="J63" i="7"/>
  <c r="I63" i="7"/>
  <c r="F63" i="7"/>
  <c r="E63" i="7"/>
  <c r="D63" i="7"/>
  <c r="C63" i="7"/>
  <c r="B63" i="7"/>
  <c r="A63" i="7"/>
  <c r="J62" i="7"/>
  <c r="I62" i="7"/>
  <c r="E62" i="7"/>
  <c r="D62" i="7"/>
  <c r="B62" i="7"/>
  <c r="A62" i="7"/>
  <c r="J61" i="7"/>
  <c r="F61" i="7"/>
  <c r="E61" i="7"/>
  <c r="D61" i="7"/>
  <c r="C61" i="7"/>
  <c r="B61" i="7"/>
  <c r="A61" i="7"/>
  <c r="E60" i="7"/>
  <c r="D60" i="7"/>
  <c r="B60" i="7"/>
  <c r="A60" i="7"/>
  <c r="E59" i="7"/>
  <c r="D59" i="7"/>
  <c r="B59" i="7"/>
  <c r="A59" i="7"/>
  <c r="E58" i="7"/>
  <c r="D58" i="7"/>
  <c r="B58" i="7"/>
  <c r="A58" i="7"/>
  <c r="E57" i="7"/>
  <c r="D57" i="7"/>
  <c r="B57" i="7"/>
  <c r="A57" i="7"/>
  <c r="E56" i="7"/>
  <c r="D56" i="7"/>
  <c r="B56" i="7"/>
  <c r="A56" i="7"/>
  <c r="E55" i="7"/>
  <c r="D55" i="7"/>
  <c r="B55" i="7"/>
  <c r="A55" i="7"/>
  <c r="E54" i="7"/>
  <c r="D54" i="7"/>
  <c r="B54" i="7"/>
  <c r="A54" i="7"/>
  <c r="I53" i="7"/>
  <c r="O53" i="7" s="1"/>
  <c r="E53" i="7"/>
  <c r="D53" i="7"/>
  <c r="C53" i="7"/>
  <c r="B53" i="7"/>
  <c r="A53" i="7"/>
  <c r="E52" i="7"/>
  <c r="D52" i="7"/>
  <c r="B52" i="7"/>
  <c r="A52" i="7"/>
  <c r="E51" i="7"/>
  <c r="D51" i="7"/>
  <c r="B51" i="7"/>
  <c r="A51" i="7"/>
  <c r="E50" i="7"/>
  <c r="D50" i="7"/>
  <c r="C50" i="7"/>
  <c r="B50" i="7"/>
  <c r="A50" i="7"/>
  <c r="E49" i="7"/>
  <c r="D49" i="7"/>
  <c r="B49" i="7"/>
  <c r="A49" i="7"/>
  <c r="E48" i="7"/>
  <c r="D48" i="7"/>
  <c r="B48" i="7"/>
  <c r="A48" i="7"/>
  <c r="I47" i="7"/>
  <c r="E47" i="7"/>
  <c r="D47" i="7"/>
  <c r="B47" i="7"/>
  <c r="A47" i="7"/>
  <c r="E46" i="7"/>
  <c r="D46" i="7"/>
  <c r="B46" i="7"/>
  <c r="A46" i="7"/>
  <c r="I45" i="7"/>
  <c r="F45" i="7"/>
  <c r="E45" i="7"/>
  <c r="D45" i="7"/>
  <c r="C45" i="7"/>
  <c r="B45" i="7"/>
  <c r="A45" i="7"/>
  <c r="E44" i="7"/>
  <c r="D44" i="7"/>
  <c r="B44" i="7"/>
  <c r="A44" i="7"/>
  <c r="E43" i="7"/>
  <c r="D43" i="7"/>
  <c r="B43" i="7"/>
  <c r="A43" i="7"/>
  <c r="J42" i="7"/>
  <c r="E42" i="7"/>
  <c r="D42" i="7"/>
  <c r="C42" i="7"/>
  <c r="B42" i="7"/>
  <c r="A42" i="7"/>
  <c r="E41" i="7"/>
  <c r="D41" i="7"/>
  <c r="B41" i="7"/>
  <c r="A41" i="7"/>
  <c r="E40" i="7"/>
  <c r="D40" i="7"/>
  <c r="B40" i="7"/>
  <c r="A40" i="7"/>
  <c r="I39" i="7"/>
  <c r="E39" i="7"/>
  <c r="D39" i="7"/>
  <c r="B39" i="7"/>
  <c r="A39" i="7"/>
  <c r="J38" i="7"/>
  <c r="I38" i="7"/>
  <c r="E38" i="7"/>
  <c r="D38" i="7"/>
  <c r="B38" i="7"/>
  <c r="A38" i="7"/>
  <c r="F37" i="7"/>
  <c r="E37" i="7"/>
  <c r="D37" i="7"/>
  <c r="C37" i="7"/>
  <c r="B37" i="7"/>
  <c r="A37" i="7"/>
  <c r="I36" i="7"/>
  <c r="G36" i="7"/>
  <c r="E36" i="7"/>
  <c r="D36" i="7"/>
  <c r="B36" i="7"/>
  <c r="A36" i="7"/>
  <c r="E35" i="7"/>
  <c r="D35" i="7"/>
  <c r="B35" i="7"/>
  <c r="A35" i="7"/>
  <c r="I34" i="7"/>
  <c r="G34" i="7"/>
  <c r="F34" i="7"/>
  <c r="E34" i="7"/>
  <c r="D34" i="7"/>
  <c r="B34" i="7"/>
  <c r="A34" i="7"/>
  <c r="F33" i="7"/>
  <c r="E33" i="7"/>
  <c r="D33" i="7"/>
  <c r="B33" i="7"/>
  <c r="A33" i="7"/>
  <c r="E32" i="7"/>
  <c r="D32" i="7"/>
  <c r="B32" i="7"/>
  <c r="A32" i="7"/>
  <c r="H31" i="7"/>
  <c r="E31" i="7"/>
  <c r="D31" i="7"/>
  <c r="B31" i="7"/>
  <c r="A31" i="7"/>
  <c r="E30" i="7"/>
  <c r="B30" i="7"/>
  <c r="A30" i="7"/>
  <c r="E29" i="7"/>
  <c r="D29" i="7"/>
  <c r="B29" i="7"/>
  <c r="A29" i="7"/>
  <c r="E28" i="7"/>
  <c r="D28" i="7"/>
  <c r="B28" i="7"/>
  <c r="A28" i="7"/>
  <c r="E27" i="7"/>
  <c r="D27" i="7"/>
  <c r="C27" i="7"/>
  <c r="A27" i="7"/>
  <c r="I26" i="7"/>
  <c r="G26" i="7"/>
  <c r="E26" i="7"/>
  <c r="D26" i="7"/>
  <c r="B26" i="7"/>
  <c r="A26" i="7"/>
  <c r="E25" i="7"/>
  <c r="D25" i="7"/>
  <c r="B25" i="7"/>
  <c r="A25" i="7"/>
  <c r="I24" i="7"/>
  <c r="G24" i="7"/>
  <c r="E24" i="7"/>
  <c r="D24" i="7"/>
  <c r="B24" i="7"/>
  <c r="A24" i="7"/>
  <c r="I23" i="7"/>
  <c r="F23" i="7"/>
  <c r="E23" i="7"/>
  <c r="D23" i="7"/>
  <c r="C23" i="7"/>
  <c r="B23" i="7"/>
  <c r="A23" i="7"/>
  <c r="E22" i="7"/>
  <c r="B22" i="7"/>
  <c r="A22" i="7"/>
  <c r="J21" i="7"/>
  <c r="E21" i="7"/>
  <c r="D21" i="7"/>
  <c r="B21" i="7"/>
  <c r="A21" i="7"/>
  <c r="E20" i="7"/>
  <c r="D20" i="7"/>
  <c r="B20" i="7"/>
  <c r="A20" i="7"/>
  <c r="E19" i="7"/>
  <c r="D19" i="7"/>
  <c r="A19" i="7"/>
  <c r="E18" i="7"/>
  <c r="D18" i="7"/>
  <c r="B18" i="7"/>
  <c r="A18" i="7"/>
  <c r="J17" i="7"/>
  <c r="E17" i="7"/>
  <c r="D17" i="7"/>
  <c r="C17" i="7"/>
  <c r="B17" i="7"/>
  <c r="A17" i="7"/>
  <c r="I16" i="7"/>
  <c r="E16" i="7"/>
  <c r="D16" i="7"/>
  <c r="C16" i="7"/>
  <c r="B16" i="7"/>
  <c r="A16" i="7"/>
  <c r="E15" i="7"/>
  <c r="D15" i="7"/>
  <c r="B15" i="7"/>
  <c r="A15" i="7"/>
  <c r="E14" i="7"/>
  <c r="D14" i="7"/>
  <c r="B14" i="7"/>
  <c r="A14" i="7"/>
  <c r="I13" i="7"/>
  <c r="E13" i="7"/>
  <c r="D13" i="7"/>
  <c r="C13" i="7"/>
  <c r="B13" i="7"/>
  <c r="A13" i="7"/>
  <c r="J12" i="7"/>
  <c r="G12" i="7"/>
  <c r="E12" i="7"/>
  <c r="D12" i="7"/>
  <c r="B12" i="7"/>
  <c r="A12" i="7"/>
  <c r="E11" i="7"/>
  <c r="D11" i="7"/>
  <c r="A11" i="7"/>
  <c r="E10" i="7"/>
  <c r="B10" i="7"/>
  <c r="A10" i="7"/>
  <c r="E9" i="7"/>
  <c r="D9" i="7"/>
  <c r="B9" i="7"/>
  <c r="A9" i="7"/>
  <c r="D8" i="7"/>
  <c r="B8" i="7"/>
  <c r="A8" i="7"/>
  <c r="F7" i="7"/>
  <c r="E7" i="7"/>
  <c r="A7" i="7"/>
  <c r="F6" i="7"/>
  <c r="B6" i="7"/>
  <c r="E167" i="6"/>
  <c r="D167" i="6"/>
  <c r="C167" i="6"/>
  <c r="B167" i="6"/>
  <c r="A167" i="6"/>
  <c r="E166" i="6"/>
  <c r="D166" i="6"/>
  <c r="C166" i="6"/>
  <c r="B166" i="6"/>
  <c r="A166" i="6"/>
  <c r="J165" i="6"/>
  <c r="E165" i="6"/>
  <c r="D165" i="6"/>
  <c r="C165" i="6"/>
  <c r="B165" i="6"/>
  <c r="A165" i="6"/>
  <c r="W164" i="6"/>
  <c r="E164" i="6"/>
  <c r="D164" i="6"/>
  <c r="B164" i="6"/>
  <c r="A164" i="6"/>
  <c r="W163" i="6"/>
  <c r="S163" i="6"/>
  <c r="J163" i="6"/>
  <c r="E163" i="6"/>
  <c r="D163" i="6"/>
  <c r="C163" i="6"/>
  <c r="B163" i="6"/>
  <c r="A163" i="6"/>
  <c r="E162" i="6"/>
  <c r="D162" i="6"/>
  <c r="B162" i="6"/>
  <c r="A162" i="6"/>
  <c r="E161" i="6"/>
  <c r="D161" i="6"/>
  <c r="B161" i="6"/>
  <c r="A161" i="6"/>
  <c r="E160" i="6"/>
  <c r="D160" i="6"/>
  <c r="B160" i="6"/>
  <c r="A160" i="6"/>
  <c r="F159" i="6"/>
  <c r="E159" i="6"/>
  <c r="G159" i="6" s="1"/>
  <c r="H159" i="6" s="1"/>
  <c r="D159" i="6"/>
  <c r="B159" i="6"/>
  <c r="A159" i="6"/>
  <c r="S158" i="6"/>
  <c r="E158" i="6"/>
  <c r="D158" i="6"/>
  <c r="C158" i="6"/>
  <c r="B158" i="6"/>
  <c r="A158" i="6"/>
  <c r="P157" i="6"/>
  <c r="Q157" i="6" s="1"/>
  <c r="O157" i="6"/>
  <c r="J157" i="6"/>
  <c r="E157" i="6"/>
  <c r="D157" i="6"/>
  <c r="B157" i="6"/>
  <c r="A157" i="6"/>
  <c r="E156" i="6"/>
  <c r="D156" i="6"/>
  <c r="B156" i="6"/>
  <c r="A156" i="6"/>
  <c r="E155" i="6"/>
  <c r="D155" i="6"/>
  <c r="B155" i="6"/>
  <c r="A155" i="6"/>
  <c r="W154" i="6"/>
  <c r="E154" i="6"/>
  <c r="D154" i="6"/>
  <c r="B154" i="6"/>
  <c r="A154" i="6"/>
  <c r="E153" i="6"/>
  <c r="D153" i="6"/>
  <c r="B153" i="6"/>
  <c r="A153" i="6"/>
  <c r="E152" i="6"/>
  <c r="D152" i="6"/>
  <c r="B152" i="6"/>
  <c r="A152" i="6"/>
  <c r="W151" i="6"/>
  <c r="S151" i="6"/>
  <c r="E151" i="6"/>
  <c r="D151" i="6"/>
  <c r="C151" i="6"/>
  <c r="B151" i="6"/>
  <c r="A151" i="6"/>
  <c r="E150" i="6"/>
  <c r="D150" i="6"/>
  <c r="B150" i="6"/>
  <c r="A150" i="6"/>
  <c r="E149" i="6"/>
  <c r="D149" i="6"/>
  <c r="B149" i="6"/>
  <c r="A149" i="6"/>
  <c r="E148" i="6"/>
  <c r="D148" i="6"/>
  <c r="B148" i="6"/>
  <c r="A148" i="6"/>
  <c r="E147" i="6"/>
  <c r="D147" i="6"/>
  <c r="B147" i="6"/>
  <c r="A147" i="6"/>
  <c r="E146" i="6"/>
  <c r="D146" i="6"/>
  <c r="B146" i="6"/>
  <c r="A146" i="6"/>
  <c r="E145" i="6"/>
  <c r="D145" i="6"/>
  <c r="B145" i="6"/>
  <c r="A145" i="6"/>
  <c r="W144" i="6"/>
  <c r="J144" i="6"/>
  <c r="E144" i="6"/>
  <c r="D144" i="6"/>
  <c r="C144" i="6"/>
  <c r="B144" i="6"/>
  <c r="A144" i="6"/>
  <c r="J143" i="6"/>
  <c r="E143" i="6"/>
  <c r="D143" i="6"/>
  <c r="B143" i="6"/>
  <c r="A143" i="6"/>
  <c r="P142" i="6"/>
  <c r="Q142" i="6" s="1"/>
  <c r="R142" i="6" s="1"/>
  <c r="O142" i="6"/>
  <c r="J142" i="6"/>
  <c r="E142" i="6"/>
  <c r="D142" i="6"/>
  <c r="B142" i="6"/>
  <c r="A142" i="6"/>
  <c r="E141" i="6"/>
  <c r="D141" i="6"/>
  <c r="B141" i="6"/>
  <c r="A141" i="6"/>
  <c r="E140" i="6"/>
  <c r="D140" i="6"/>
  <c r="B140" i="6"/>
  <c r="A140" i="6"/>
  <c r="W139" i="6"/>
  <c r="E139" i="6"/>
  <c r="D139" i="6"/>
  <c r="B139" i="6"/>
  <c r="A139" i="6"/>
  <c r="W138" i="6"/>
  <c r="E138" i="6"/>
  <c r="D138" i="6"/>
  <c r="B138" i="6"/>
  <c r="A138" i="6"/>
  <c r="E137" i="6"/>
  <c r="D137" i="6"/>
  <c r="C137" i="6"/>
  <c r="B137" i="6"/>
  <c r="A137" i="6"/>
  <c r="O136" i="6"/>
  <c r="E136" i="6"/>
  <c r="D136" i="6"/>
  <c r="B136" i="6"/>
  <c r="A136" i="6"/>
  <c r="E135" i="6"/>
  <c r="D135" i="6"/>
  <c r="B135" i="6"/>
  <c r="A135" i="6"/>
  <c r="E134" i="6"/>
  <c r="D134" i="6"/>
  <c r="B134" i="6"/>
  <c r="A134" i="6"/>
  <c r="J133" i="6"/>
  <c r="F133" i="6"/>
  <c r="E133" i="6"/>
  <c r="D133" i="6"/>
  <c r="C133" i="6"/>
  <c r="B133" i="6"/>
  <c r="A133" i="6"/>
  <c r="E132" i="6"/>
  <c r="D132" i="6"/>
  <c r="B132" i="6"/>
  <c r="A132" i="6"/>
  <c r="O131" i="6"/>
  <c r="H131" i="6"/>
  <c r="F131" i="6"/>
  <c r="E131" i="6"/>
  <c r="G131" i="6" s="1"/>
  <c r="D131" i="6"/>
  <c r="B131" i="6"/>
  <c r="A131" i="6"/>
  <c r="E130" i="6"/>
  <c r="D130" i="6"/>
  <c r="B130" i="6"/>
  <c r="A130" i="6"/>
  <c r="E129" i="6"/>
  <c r="D129" i="6"/>
  <c r="B129" i="6"/>
  <c r="A129" i="6"/>
  <c r="W128" i="6"/>
  <c r="H128" i="6"/>
  <c r="I128" i="6" s="1"/>
  <c r="G128" i="6"/>
  <c r="F128" i="6"/>
  <c r="E128" i="6"/>
  <c r="D128" i="6"/>
  <c r="C128" i="6"/>
  <c r="B128" i="6"/>
  <c r="A128" i="6"/>
  <c r="E127" i="6"/>
  <c r="D127" i="6"/>
  <c r="B127" i="6"/>
  <c r="A127" i="6"/>
  <c r="E126" i="6"/>
  <c r="D126" i="6"/>
  <c r="B126" i="6"/>
  <c r="A126" i="6"/>
  <c r="J125" i="6"/>
  <c r="E125" i="6"/>
  <c r="D125" i="6"/>
  <c r="C125" i="6"/>
  <c r="B125" i="6"/>
  <c r="A125" i="6"/>
  <c r="E124" i="6"/>
  <c r="D124" i="6"/>
  <c r="B124" i="6"/>
  <c r="A124" i="6"/>
  <c r="E123" i="6"/>
  <c r="D123" i="6"/>
  <c r="B123" i="6"/>
  <c r="A123" i="6"/>
  <c r="E122" i="6"/>
  <c r="D122" i="6"/>
  <c r="B122" i="6"/>
  <c r="A122" i="6"/>
  <c r="W121" i="6"/>
  <c r="E121" i="6"/>
  <c r="D121" i="6"/>
  <c r="B121" i="6"/>
  <c r="A121" i="6"/>
  <c r="W120" i="6"/>
  <c r="S120" i="6"/>
  <c r="E120" i="6"/>
  <c r="D120" i="6"/>
  <c r="C120" i="6"/>
  <c r="B120" i="6"/>
  <c r="A120" i="6"/>
  <c r="E119" i="6"/>
  <c r="D119" i="6"/>
  <c r="B119" i="6"/>
  <c r="A119" i="6"/>
  <c r="W118" i="6"/>
  <c r="E118" i="6"/>
  <c r="D118" i="6"/>
  <c r="B118" i="6"/>
  <c r="A118" i="6"/>
  <c r="E117" i="6"/>
  <c r="D117" i="6"/>
  <c r="B117" i="6"/>
  <c r="A117" i="6"/>
  <c r="E116" i="6"/>
  <c r="D116" i="6"/>
  <c r="B116" i="6"/>
  <c r="A116" i="6"/>
  <c r="S115" i="6"/>
  <c r="J115" i="6"/>
  <c r="E115" i="6"/>
  <c r="D115" i="6"/>
  <c r="B115" i="6"/>
  <c r="A115" i="6"/>
  <c r="E114" i="6"/>
  <c r="D114" i="6"/>
  <c r="B114" i="6"/>
  <c r="A114" i="6"/>
  <c r="S113" i="6"/>
  <c r="E113" i="6"/>
  <c r="D113" i="6"/>
  <c r="B113" i="6"/>
  <c r="A113" i="6"/>
  <c r="E112" i="6"/>
  <c r="D112" i="6"/>
  <c r="B112" i="6"/>
  <c r="A112" i="6"/>
  <c r="O111" i="6"/>
  <c r="E111" i="6"/>
  <c r="D111" i="6"/>
  <c r="B111" i="6"/>
  <c r="A111" i="6"/>
  <c r="S110" i="6"/>
  <c r="E110" i="6"/>
  <c r="D110" i="6"/>
  <c r="B110" i="6"/>
  <c r="A110" i="6"/>
  <c r="E109" i="6"/>
  <c r="D109" i="6"/>
  <c r="B109" i="6"/>
  <c r="A109" i="6"/>
  <c r="O108" i="6"/>
  <c r="E108" i="6"/>
  <c r="D108" i="6"/>
  <c r="B108" i="6"/>
  <c r="A108" i="6"/>
  <c r="W107" i="6"/>
  <c r="S107" i="6"/>
  <c r="H107" i="6"/>
  <c r="F107" i="6"/>
  <c r="E107" i="6"/>
  <c r="G107" i="6" s="1"/>
  <c r="D107" i="6"/>
  <c r="C107" i="6"/>
  <c r="B107" i="6"/>
  <c r="A107" i="6"/>
  <c r="W106" i="6"/>
  <c r="G106" i="6"/>
  <c r="H106" i="6" s="1"/>
  <c r="I106" i="6" s="1"/>
  <c r="F106" i="6"/>
  <c r="E106" i="6"/>
  <c r="D106" i="6"/>
  <c r="B106" i="6"/>
  <c r="A106" i="6"/>
  <c r="S105" i="6"/>
  <c r="J105" i="6"/>
  <c r="E105" i="6"/>
  <c r="D105" i="6"/>
  <c r="B105" i="6"/>
  <c r="A105" i="6"/>
  <c r="E104" i="6"/>
  <c r="D104" i="6"/>
  <c r="B104" i="6"/>
  <c r="A104" i="6"/>
  <c r="E103" i="6"/>
  <c r="D103" i="6"/>
  <c r="B103" i="6"/>
  <c r="A103" i="6"/>
  <c r="E102" i="6"/>
  <c r="D102" i="6"/>
  <c r="B102" i="6"/>
  <c r="A102" i="6"/>
  <c r="S101" i="6"/>
  <c r="H101" i="6"/>
  <c r="F101" i="6"/>
  <c r="E101" i="6"/>
  <c r="G101" i="6" s="1"/>
  <c r="D101" i="6"/>
  <c r="C101" i="6"/>
  <c r="B101" i="6"/>
  <c r="A101" i="6"/>
  <c r="E100" i="6"/>
  <c r="D100" i="6"/>
  <c r="B100" i="6"/>
  <c r="A100" i="6"/>
  <c r="J99" i="6"/>
  <c r="F99" i="6"/>
  <c r="E99" i="6"/>
  <c r="D99" i="6"/>
  <c r="C99" i="6"/>
  <c r="B99" i="6"/>
  <c r="A99" i="6"/>
  <c r="O98" i="6"/>
  <c r="E98" i="6"/>
  <c r="D98" i="6"/>
  <c r="B98" i="6"/>
  <c r="A98" i="6"/>
  <c r="E97" i="6"/>
  <c r="D97" i="6"/>
  <c r="B97" i="6"/>
  <c r="A97" i="6"/>
  <c r="E96" i="6"/>
  <c r="D96" i="6"/>
  <c r="B96" i="6"/>
  <c r="A96" i="6"/>
  <c r="E95" i="6"/>
  <c r="D95" i="6"/>
  <c r="B95" i="6"/>
  <c r="A95" i="6"/>
  <c r="G94" i="6"/>
  <c r="H94" i="6" s="1"/>
  <c r="I94" i="6" s="1"/>
  <c r="F94" i="6"/>
  <c r="E94" i="6"/>
  <c r="D94" i="6"/>
  <c r="B94" i="6"/>
  <c r="A94" i="6"/>
  <c r="J93" i="6"/>
  <c r="E93" i="6"/>
  <c r="D93" i="6"/>
  <c r="C93" i="6"/>
  <c r="B93" i="6"/>
  <c r="A93" i="6"/>
  <c r="E92" i="6"/>
  <c r="D92" i="6"/>
  <c r="B92" i="6"/>
  <c r="A92" i="6"/>
  <c r="E91" i="6"/>
  <c r="D91" i="6"/>
  <c r="B91" i="6"/>
  <c r="A91" i="6"/>
  <c r="W90" i="6"/>
  <c r="E90" i="6"/>
  <c r="D90" i="6"/>
  <c r="B90" i="6"/>
  <c r="A90" i="6"/>
  <c r="E89" i="6"/>
  <c r="D89" i="6"/>
  <c r="B89" i="6"/>
  <c r="A89" i="6"/>
  <c r="X88" i="6"/>
  <c r="Y88" i="6" s="1"/>
  <c r="W88" i="6"/>
  <c r="O88" i="6"/>
  <c r="E88" i="6"/>
  <c r="D88" i="6"/>
  <c r="B88" i="6"/>
  <c r="A88" i="6"/>
  <c r="S87" i="6"/>
  <c r="E87" i="6"/>
  <c r="D87" i="6"/>
  <c r="C87" i="6"/>
  <c r="B87" i="6"/>
  <c r="A87" i="6"/>
  <c r="E86" i="6"/>
  <c r="D86" i="6"/>
  <c r="B86" i="6"/>
  <c r="A86" i="6"/>
  <c r="E85" i="6"/>
  <c r="D85" i="6"/>
  <c r="B85" i="6"/>
  <c r="A85" i="6"/>
  <c r="Q84" i="6"/>
  <c r="R84" i="6" s="1"/>
  <c r="P84" i="6"/>
  <c r="O84" i="6"/>
  <c r="J84" i="6"/>
  <c r="E84" i="6"/>
  <c r="D84" i="6"/>
  <c r="B84" i="6"/>
  <c r="A84" i="6"/>
  <c r="S83" i="6"/>
  <c r="E83" i="6"/>
  <c r="D83" i="6"/>
  <c r="B83" i="6"/>
  <c r="A83" i="6"/>
  <c r="W82" i="6"/>
  <c r="S82" i="6"/>
  <c r="J82" i="6"/>
  <c r="H82" i="6"/>
  <c r="I82" i="6" s="1"/>
  <c r="G82" i="6"/>
  <c r="F82" i="6"/>
  <c r="E82" i="6"/>
  <c r="D82" i="6"/>
  <c r="B82" i="6"/>
  <c r="A82" i="6"/>
  <c r="E81" i="6"/>
  <c r="D81" i="6"/>
  <c r="B81" i="6"/>
  <c r="A81" i="6"/>
  <c r="F80" i="6"/>
  <c r="E80" i="6"/>
  <c r="G80" i="6" s="1"/>
  <c r="H80" i="6" s="1"/>
  <c r="I80" i="6" s="1"/>
  <c r="D80" i="6"/>
  <c r="C80" i="6"/>
  <c r="B80" i="6"/>
  <c r="A80" i="6"/>
  <c r="J79" i="6"/>
  <c r="E79" i="6"/>
  <c r="D79" i="6"/>
  <c r="B79" i="6"/>
  <c r="A79" i="6"/>
  <c r="S78" i="6"/>
  <c r="J78" i="6"/>
  <c r="E78" i="6"/>
  <c r="D78" i="6"/>
  <c r="B78" i="6"/>
  <c r="A78" i="6"/>
  <c r="F77" i="6"/>
  <c r="E77" i="6"/>
  <c r="G77" i="6" s="1"/>
  <c r="H77" i="6" s="1"/>
  <c r="I77" i="6" s="1"/>
  <c r="D77" i="6"/>
  <c r="B77" i="6"/>
  <c r="A77" i="6"/>
  <c r="E76" i="6"/>
  <c r="D76" i="6"/>
  <c r="B76" i="6"/>
  <c r="A76" i="6"/>
  <c r="E75" i="6"/>
  <c r="D75" i="6"/>
  <c r="B75" i="6"/>
  <c r="A75" i="6"/>
  <c r="J74" i="6"/>
  <c r="H74" i="6"/>
  <c r="I74" i="6" s="1"/>
  <c r="G74" i="6"/>
  <c r="F74" i="6"/>
  <c r="E74" i="6"/>
  <c r="D74" i="6"/>
  <c r="C74" i="6"/>
  <c r="B74" i="6"/>
  <c r="A74" i="6"/>
  <c r="E73" i="6"/>
  <c r="D73" i="6"/>
  <c r="B73" i="6"/>
  <c r="A73" i="6"/>
  <c r="E72" i="6"/>
  <c r="D72" i="6"/>
  <c r="B72" i="6"/>
  <c r="A72" i="6"/>
  <c r="J71" i="6"/>
  <c r="E71" i="6"/>
  <c r="D71" i="6"/>
  <c r="C71" i="6"/>
  <c r="B71" i="6"/>
  <c r="A71" i="6"/>
  <c r="W70" i="6"/>
  <c r="H70" i="6"/>
  <c r="I70" i="6" s="1"/>
  <c r="G70" i="6"/>
  <c r="F70" i="6"/>
  <c r="E70" i="6"/>
  <c r="D70" i="6"/>
  <c r="C70" i="6"/>
  <c r="B70" i="6"/>
  <c r="A70" i="6"/>
  <c r="S69" i="6"/>
  <c r="J69" i="6"/>
  <c r="E69" i="6"/>
  <c r="D69" i="6"/>
  <c r="C69" i="6"/>
  <c r="B69" i="6"/>
  <c r="A69" i="6"/>
  <c r="E68" i="6"/>
  <c r="D68" i="6"/>
  <c r="B68" i="6"/>
  <c r="A68" i="6"/>
  <c r="J67" i="6"/>
  <c r="E67" i="6"/>
  <c r="D67" i="6"/>
  <c r="B67" i="6"/>
  <c r="A67" i="6"/>
  <c r="E66" i="6"/>
  <c r="D66" i="6"/>
  <c r="B66" i="6"/>
  <c r="A66" i="6"/>
  <c r="J65" i="6"/>
  <c r="E65" i="6"/>
  <c r="D65" i="6"/>
  <c r="B65" i="6"/>
  <c r="A65" i="6"/>
  <c r="E64" i="6"/>
  <c r="D64" i="6"/>
  <c r="B64" i="6"/>
  <c r="A64" i="6"/>
  <c r="W63" i="6"/>
  <c r="J63" i="6"/>
  <c r="F63" i="6"/>
  <c r="E63" i="6"/>
  <c r="D63" i="6"/>
  <c r="C63" i="6"/>
  <c r="B63" i="6"/>
  <c r="A63" i="6"/>
  <c r="X62" i="6"/>
  <c r="Y62" i="6" s="1"/>
  <c r="W62" i="6"/>
  <c r="O62" i="6"/>
  <c r="E62" i="6"/>
  <c r="D62" i="6"/>
  <c r="B62" i="6"/>
  <c r="A62" i="6"/>
  <c r="J61" i="6"/>
  <c r="F61" i="6"/>
  <c r="E61" i="6"/>
  <c r="D61" i="6"/>
  <c r="C61" i="6"/>
  <c r="B61" i="6"/>
  <c r="A61" i="6"/>
  <c r="O60" i="6"/>
  <c r="E60" i="6"/>
  <c r="D60" i="6"/>
  <c r="B60" i="6"/>
  <c r="A60" i="6"/>
  <c r="E59" i="6"/>
  <c r="D59" i="6"/>
  <c r="B59" i="6"/>
  <c r="A59" i="6"/>
  <c r="O58" i="6"/>
  <c r="E58" i="6"/>
  <c r="D58" i="6"/>
  <c r="B58" i="6"/>
  <c r="A58" i="6"/>
  <c r="E57" i="6"/>
  <c r="D57" i="6"/>
  <c r="B57" i="6"/>
  <c r="A57" i="6"/>
  <c r="E56" i="6"/>
  <c r="D56" i="6"/>
  <c r="B56" i="6"/>
  <c r="A56" i="6"/>
  <c r="J55" i="6"/>
  <c r="E55" i="6"/>
  <c r="D55" i="6"/>
  <c r="B55" i="6"/>
  <c r="A55" i="6"/>
  <c r="E54" i="6"/>
  <c r="D54" i="6"/>
  <c r="B54" i="6"/>
  <c r="A54" i="6"/>
  <c r="W53" i="6"/>
  <c r="S53" i="6"/>
  <c r="E53" i="6"/>
  <c r="D53" i="6"/>
  <c r="C53" i="6"/>
  <c r="B53" i="6"/>
  <c r="A53" i="6"/>
  <c r="E52" i="6"/>
  <c r="D52" i="6"/>
  <c r="B52" i="6"/>
  <c r="A52" i="6"/>
  <c r="E51" i="6"/>
  <c r="D51" i="6"/>
  <c r="B51" i="6"/>
  <c r="A51" i="6"/>
  <c r="W50" i="6"/>
  <c r="S50" i="6"/>
  <c r="E50" i="6"/>
  <c r="D50" i="6"/>
  <c r="C50" i="6"/>
  <c r="B50" i="6"/>
  <c r="A50" i="6"/>
  <c r="E49" i="6"/>
  <c r="D49" i="6"/>
  <c r="B49" i="6"/>
  <c r="A49" i="6"/>
  <c r="E48" i="6"/>
  <c r="D48" i="6"/>
  <c r="B48" i="6"/>
  <c r="A48" i="6"/>
  <c r="J47" i="6"/>
  <c r="E47" i="6"/>
  <c r="D47" i="6"/>
  <c r="B47" i="6"/>
  <c r="A47" i="6"/>
  <c r="E46" i="6"/>
  <c r="D46" i="6"/>
  <c r="B46" i="6"/>
  <c r="A46" i="6"/>
  <c r="W45" i="6"/>
  <c r="S45" i="6"/>
  <c r="E45" i="6"/>
  <c r="D45" i="6"/>
  <c r="C45" i="6"/>
  <c r="B45" i="6"/>
  <c r="A45" i="6"/>
  <c r="E44" i="6"/>
  <c r="D44" i="6"/>
  <c r="B44" i="6"/>
  <c r="A44" i="6"/>
  <c r="E43" i="6"/>
  <c r="D43" i="6"/>
  <c r="B43" i="6"/>
  <c r="A43" i="6"/>
  <c r="S42" i="6"/>
  <c r="H42" i="6"/>
  <c r="I42" i="6" s="1"/>
  <c r="G42" i="6"/>
  <c r="F42" i="6"/>
  <c r="E42" i="6"/>
  <c r="D42" i="6"/>
  <c r="C42" i="6"/>
  <c r="B42" i="6"/>
  <c r="A42" i="6"/>
  <c r="E41" i="6"/>
  <c r="D41" i="6"/>
  <c r="B41" i="6"/>
  <c r="A41" i="6"/>
  <c r="E40" i="6"/>
  <c r="D40" i="6"/>
  <c r="B40" i="6"/>
  <c r="A40" i="6"/>
  <c r="O39" i="6"/>
  <c r="E39" i="6"/>
  <c r="D39" i="6"/>
  <c r="B39" i="6"/>
  <c r="A39" i="6"/>
  <c r="W38" i="6"/>
  <c r="E38" i="6"/>
  <c r="D38" i="6"/>
  <c r="B38" i="6"/>
  <c r="A38" i="6"/>
  <c r="W37" i="6"/>
  <c r="J37" i="6"/>
  <c r="E37" i="6"/>
  <c r="D37" i="6"/>
  <c r="C37" i="6"/>
  <c r="B37" i="6"/>
  <c r="A37" i="6"/>
  <c r="J36" i="6"/>
  <c r="E36" i="6"/>
  <c r="D36" i="6"/>
  <c r="B36" i="6"/>
  <c r="A36" i="6"/>
  <c r="E35" i="6"/>
  <c r="D35" i="6"/>
  <c r="B35" i="6"/>
  <c r="A35" i="6"/>
  <c r="T34" i="6"/>
  <c r="U34" i="6" s="1"/>
  <c r="V34" i="6" s="1"/>
  <c r="S34" i="6"/>
  <c r="O34" i="6"/>
  <c r="E34" i="6"/>
  <c r="D34" i="6"/>
  <c r="B34" i="6"/>
  <c r="A34" i="6"/>
  <c r="E33" i="6"/>
  <c r="D33" i="6"/>
  <c r="B33" i="6"/>
  <c r="A33" i="6"/>
  <c r="E32" i="6"/>
  <c r="D32" i="6"/>
  <c r="B32" i="6"/>
  <c r="A32" i="6"/>
  <c r="E31" i="6"/>
  <c r="D31" i="6"/>
  <c r="B31" i="6"/>
  <c r="A31" i="6"/>
  <c r="O30" i="6"/>
  <c r="H30" i="6"/>
  <c r="I30" i="6" s="1"/>
  <c r="G30" i="6"/>
  <c r="F30" i="6"/>
  <c r="E30" i="6"/>
  <c r="D30" i="6"/>
  <c r="B30" i="6"/>
  <c r="A30" i="6"/>
  <c r="E29" i="6"/>
  <c r="D29" i="6"/>
  <c r="B29" i="6"/>
  <c r="A29" i="6"/>
  <c r="E28" i="6"/>
  <c r="D28" i="6"/>
  <c r="B28" i="6"/>
  <c r="A28" i="6"/>
  <c r="E27" i="6"/>
  <c r="D27" i="6"/>
  <c r="C27" i="6"/>
  <c r="B27" i="6"/>
  <c r="A27" i="6"/>
  <c r="W26" i="6"/>
  <c r="E26" i="6"/>
  <c r="D26" i="6"/>
  <c r="B26" i="6"/>
  <c r="A26" i="6"/>
  <c r="E25" i="6"/>
  <c r="D25" i="6"/>
  <c r="B25" i="6"/>
  <c r="A25" i="6"/>
  <c r="W24" i="6"/>
  <c r="E24" i="6"/>
  <c r="D24" i="6"/>
  <c r="B24" i="6"/>
  <c r="A24" i="6"/>
  <c r="W23" i="6"/>
  <c r="S23" i="6"/>
  <c r="E23" i="6"/>
  <c r="D23" i="6"/>
  <c r="C23" i="6"/>
  <c r="B23" i="6"/>
  <c r="A23" i="6"/>
  <c r="E22" i="6"/>
  <c r="D22" i="6"/>
  <c r="B22" i="6"/>
  <c r="A22" i="6"/>
  <c r="O21" i="6"/>
  <c r="E21" i="6"/>
  <c r="D21" i="6"/>
  <c r="B21" i="6"/>
  <c r="A21" i="6"/>
  <c r="E20" i="6"/>
  <c r="D20" i="6"/>
  <c r="B20" i="6"/>
  <c r="A20" i="6"/>
  <c r="E19" i="6"/>
  <c r="D19" i="6"/>
  <c r="B19" i="6"/>
  <c r="A19" i="6"/>
  <c r="E18" i="6"/>
  <c r="D18" i="6"/>
  <c r="B18" i="6"/>
  <c r="A18" i="6"/>
  <c r="E17" i="6"/>
  <c r="D17" i="6"/>
  <c r="C17" i="6"/>
  <c r="B17" i="6"/>
  <c r="A17" i="6"/>
  <c r="W16" i="6"/>
  <c r="E16" i="6"/>
  <c r="D16" i="6"/>
  <c r="C16" i="6"/>
  <c r="B16" i="6"/>
  <c r="A16" i="6"/>
  <c r="E15" i="6"/>
  <c r="D15" i="6"/>
  <c r="B15" i="6"/>
  <c r="A15" i="6"/>
  <c r="E14" i="6"/>
  <c r="D14" i="6"/>
  <c r="B14" i="6"/>
  <c r="A14" i="6"/>
  <c r="E13" i="6"/>
  <c r="D13" i="6"/>
  <c r="C13" i="6"/>
  <c r="B13" i="6"/>
  <c r="A13" i="6"/>
  <c r="O12" i="6"/>
  <c r="E12" i="6"/>
  <c r="D12" i="6"/>
  <c r="B12" i="6"/>
  <c r="A12" i="6"/>
  <c r="E11" i="6"/>
  <c r="D11" i="6"/>
  <c r="B11" i="6"/>
  <c r="A11" i="6"/>
  <c r="E10" i="6"/>
  <c r="D10" i="6"/>
  <c r="B10" i="6"/>
  <c r="A10" i="6"/>
  <c r="E9" i="6"/>
  <c r="D9" i="6"/>
  <c r="B9" i="6"/>
  <c r="A9" i="6"/>
  <c r="D8" i="6"/>
  <c r="B8" i="6"/>
  <c r="A8" i="6"/>
  <c r="J7" i="6"/>
  <c r="E7" i="6"/>
  <c r="D7" i="6"/>
  <c r="B7" i="6"/>
  <c r="W6" i="6"/>
  <c r="D6" i="6"/>
  <c r="B6" i="6"/>
  <c r="A1" i="5"/>
  <c r="A1" i="4"/>
  <c r="F166" i="3"/>
  <c r="E166" i="3"/>
  <c r="D166" i="3"/>
  <c r="C166" i="3"/>
  <c r="U166" i="3" s="1"/>
  <c r="B166" i="3"/>
  <c r="A166" i="3"/>
  <c r="F165" i="3"/>
  <c r="E165" i="3"/>
  <c r="D165" i="3"/>
  <c r="C165" i="3"/>
  <c r="U165" i="3" s="1"/>
  <c r="B165" i="3"/>
  <c r="A165" i="3"/>
  <c r="F164" i="3"/>
  <c r="E164" i="3"/>
  <c r="D164" i="3"/>
  <c r="C164" i="3"/>
  <c r="U164" i="3" s="1"/>
  <c r="B164" i="3"/>
  <c r="A164" i="3"/>
  <c r="F163" i="3"/>
  <c r="E163" i="3"/>
  <c r="D163" i="3"/>
  <c r="B163" i="3"/>
  <c r="A163" i="3"/>
  <c r="F162" i="3"/>
  <c r="E162" i="3"/>
  <c r="D162" i="3"/>
  <c r="C162" i="3"/>
  <c r="U162" i="3" s="1"/>
  <c r="B162" i="3"/>
  <c r="A162" i="3"/>
  <c r="F161" i="3"/>
  <c r="E161" i="3"/>
  <c r="D161" i="3"/>
  <c r="B161" i="3"/>
  <c r="A161" i="3"/>
  <c r="F160" i="3"/>
  <c r="E160" i="3"/>
  <c r="D160" i="3"/>
  <c r="B160" i="3"/>
  <c r="A160" i="3"/>
  <c r="F159" i="3"/>
  <c r="E159" i="3"/>
  <c r="D159" i="3"/>
  <c r="B159" i="3"/>
  <c r="A159" i="3"/>
  <c r="F158" i="3"/>
  <c r="E158" i="3"/>
  <c r="D158" i="3"/>
  <c r="B158" i="3"/>
  <c r="A158" i="3"/>
  <c r="F157" i="3"/>
  <c r="E157" i="3"/>
  <c r="D157" i="3"/>
  <c r="C157" i="3"/>
  <c r="U157" i="3" s="1"/>
  <c r="B157" i="3"/>
  <c r="A157" i="3"/>
  <c r="F156" i="3"/>
  <c r="E156" i="3"/>
  <c r="D156" i="3"/>
  <c r="B156" i="3"/>
  <c r="A156" i="3"/>
  <c r="F155" i="3"/>
  <c r="E155" i="3"/>
  <c r="D155" i="3"/>
  <c r="B155" i="3"/>
  <c r="A155" i="3"/>
  <c r="F154" i="3"/>
  <c r="E154" i="3"/>
  <c r="D154" i="3"/>
  <c r="B154" i="3"/>
  <c r="A154" i="3"/>
  <c r="F153" i="3"/>
  <c r="E153" i="3"/>
  <c r="D153" i="3"/>
  <c r="B153" i="3"/>
  <c r="A153" i="3"/>
  <c r="F152" i="3"/>
  <c r="E152" i="3"/>
  <c r="D152" i="3"/>
  <c r="B152" i="3"/>
  <c r="A152" i="3"/>
  <c r="F151" i="3"/>
  <c r="E151" i="3"/>
  <c r="D151" i="3"/>
  <c r="B151" i="3"/>
  <c r="A151" i="3"/>
  <c r="F150" i="3"/>
  <c r="E150" i="3"/>
  <c r="D150" i="3"/>
  <c r="C150" i="3"/>
  <c r="U150" i="3" s="1"/>
  <c r="B150" i="3"/>
  <c r="A150" i="3"/>
  <c r="F149" i="3"/>
  <c r="E149" i="3"/>
  <c r="D149" i="3"/>
  <c r="B149" i="3"/>
  <c r="A149" i="3"/>
  <c r="F148" i="3"/>
  <c r="E148" i="3"/>
  <c r="D148" i="3"/>
  <c r="B148" i="3"/>
  <c r="A148" i="3"/>
  <c r="F147" i="3"/>
  <c r="E147" i="3"/>
  <c r="D147" i="3"/>
  <c r="B147" i="3"/>
  <c r="A147" i="3"/>
  <c r="F146" i="3"/>
  <c r="E146" i="3"/>
  <c r="D146" i="3"/>
  <c r="B146" i="3"/>
  <c r="A146" i="3"/>
  <c r="F145" i="3"/>
  <c r="E145" i="3"/>
  <c r="D145" i="3"/>
  <c r="B145" i="3"/>
  <c r="A145" i="3"/>
  <c r="F144" i="3"/>
  <c r="E144" i="3"/>
  <c r="D144" i="3"/>
  <c r="B144" i="3"/>
  <c r="A144" i="3"/>
  <c r="F143" i="3"/>
  <c r="E143" i="3"/>
  <c r="D143" i="3"/>
  <c r="C143" i="3"/>
  <c r="U143" i="3" s="1"/>
  <c r="B143" i="3"/>
  <c r="A143" i="3"/>
  <c r="F142" i="3"/>
  <c r="E142" i="3"/>
  <c r="D142" i="3"/>
  <c r="B142" i="3"/>
  <c r="A142" i="3"/>
  <c r="F141" i="3"/>
  <c r="E141" i="3"/>
  <c r="D141" i="3"/>
  <c r="B141" i="3"/>
  <c r="A141" i="3"/>
  <c r="F140" i="3"/>
  <c r="E140" i="3"/>
  <c r="D140" i="3"/>
  <c r="B140" i="3"/>
  <c r="A140" i="3"/>
  <c r="F139" i="3"/>
  <c r="E139" i="3"/>
  <c r="D139" i="3"/>
  <c r="B139" i="3"/>
  <c r="A139" i="3"/>
  <c r="F138" i="3"/>
  <c r="E138" i="3"/>
  <c r="D138" i="3"/>
  <c r="B138" i="3"/>
  <c r="A138" i="3"/>
  <c r="F137" i="3"/>
  <c r="E137" i="3"/>
  <c r="D137" i="3"/>
  <c r="B137" i="3"/>
  <c r="A137" i="3"/>
  <c r="F136" i="3"/>
  <c r="E136" i="3"/>
  <c r="D136" i="3"/>
  <c r="C136" i="3"/>
  <c r="U136" i="3" s="1"/>
  <c r="B136" i="3"/>
  <c r="A136" i="3"/>
  <c r="F135" i="3"/>
  <c r="E135" i="3"/>
  <c r="D135" i="3"/>
  <c r="B135" i="3"/>
  <c r="A135" i="3"/>
  <c r="F134" i="3"/>
  <c r="E134" i="3"/>
  <c r="D134" i="3"/>
  <c r="B134" i="3"/>
  <c r="A134" i="3"/>
  <c r="F133" i="3"/>
  <c r="E133" i="3"/>
  <c r="D133" i="3"/>
  <c r="B133" i="3"/>
  <c r="A133" i="3"/>
  <c r="F132" i="3"/>
  <c r="E132" i="3"/>
  <c r="D132" i="3"/>
  <c r="C132" i="3"/>
  <c r="U132" i="3" s="1"/>
  <c r="B132" i="3"/>
  <c r="A132" i="3"/>
  <c r="F131" i="3"/>
  <c r="E131" i="3"/>
  <c r="D131" i="3"/>
  <c r="B131" i="3"/>
  <c r="A131" i="3"/>
  <c r="F130" i="3"/>
  <c r="E130" i="3"/>
  <c r="D130" i="3"/>
  <c r="B130" i="3"/>
  <c r="A130" i="3"/>
  <c r="F129" i="3"/>
  <c r="E129" i="3"/>
  <c r="D129" i="3"/>
  <c r="B129" i="3"/>
  <c r="A129" i="3"/>
  <c r="F128" i="3"/>
  <c r="E128" i="3"/>
  <c r="D128" i="3"/>
  <c r="B128" i="3"/>
  <c r="A128" i="3"/>
  <c r="F127" i="3"/>
  <c r="E127" i="3"/>
  <c r="D127" i="3"/>
  <c r="C127" i="3"/>
  <c r="U127" i="3" s="1"/>
  <c r="B127" i="3"/>
  <c r="A127" i="3"/>
  <c r="F126" i="3"/>
  <c r="E126" i="3"/>
  <c r="D126" i="3"/>
  <c r="B126" i="3"/>
  <c r="A126" i="3"/>
  <c r="F125" i="3"/>
  <c r="E125" i="3"/>
  <c r="D125" i="3"/>
  <c r="B125" i="3"/>
  <c r="A125" i="3"/>
  <c r="F124" i="3"/>
  <c r="E124" i="3"/>
  <c r="D124" i="3"/>
  <c r="C124" i="3"/>
  <c r="U124" i="3" s="1"/>
  <c r="B124" i="3"/>
  <c r="A124" i="3"/>
  <c r="F123" i="3"/>
  <c r="E123" i="3"/>
  <c r="D123" i="3"/>
  <c r="B123" i="3"/>
  <c r="A123" i="3"/>
  <c r="F122" i="3"/>
  <c r="E122" i="3"/>
  <c r="D122" i="3"/>
  <c r="B122" i="3"/>
  <c r="A122" i="3"/>
  <c r="F121" i="3"/>
  <c r="E121" i="3"/>
  <c r="D121" i="3"/>
  <c r="B121" i="3"/>
  <c r="A121" i="3"/>
  <c r="F120" i="3"/>
  <c r="E120" i="3"/>
  <c r="D120" i="3"/>
  <c r="B120" i="3"/>
  <c r="A120" i="3"/>
  <c r="F119" i="3"/>
  <c r="E119" i="3"/>
  <c r="D119" i="3"/>
  <c r="C119" i="3"/>
  <c r="U119" i="3" s="1"/>
  <c r="B119" i="3"/>
  <c r="A119" i="3"/>
  <c r="F118" i="3"/>
  <c r="E118" i="3"/>
  <c r="D118" i="3"/>
  <c r="B118" i="3"/>
  <c r="A118" i="3"/>
  <c r="F117" i="3"/>
  <c r="E117" i="3"/>
  <c r="D117" i="3"/>
  <c r="B117" i="3"/>
  <c r="A117" i="3"/>
  <c r="F116" i="3"/>
  <c r="E116" i="3"/>
  <c r="D116" i="3"/>
  <c r="B116" i="3"/>
  <c r="A116" i="3"/>
  <c r="F115" i="3"/>
  <c r="E115" i="3"/>
  <c r="D115" i="3"/>
  <c r="B115" i="3"/>
  <c r="A115" i="3"/>
  <c r="F114" i="3"/>
  <c r="E114" i="3"/>
  <c r="D114" i="3"/>
  <c r="B114" i="3"/>
  <c r="A114" i="3"/>
  <c r="F113" i="3"/>
  <c r="E113" i="3"/>
  <c r="D113" i="3"/>
  <c r="B113" i="3"/>
  <c r="A113" i="3"/>
  <c r="F112" i="3"/>
  <c r="E112" i="3"/>
  <c r="D112" i="3"/>
  <c r="B112" i="3"/>
  <c r="A112" i="3"/>
  <c r="F111" i="3"/>
  <c r="E111" i="3"/>
  <c r="D111" i="3"/>
  <c r="B111" i="3"/>
  <c r="A111" i="3"/>
  <c r="F110" i="3"/>
  <c r="E110" i="3"/>
  <c r="D110" i="3"/>
  <c r="B110" i="3"/>
  <c r="A110" i="3"/>
  <c r="F109" i="3"/>
  <c r="E109" i="3"/>
  <c r="D109" i="3"/>
  <c r="B109" i="3"/>
  <c r="A109" i="3"/>
  <c r="F108" i="3"/>
  <c r="E108" i="3"/>
  <c r="D108" i="3"/>
  <c r="B108" i="3"/>
  <c r="A108" i="3"/>
  <c r="F107" i="3"/>
  <c r="E107" i="3"/>
  <c r="D107" i="3"/>
  <c r="B107" i="3"/>
  <c r="A107" i="3"/>
  <c r="F106" i="3"/>
  <c r="E106" i="3"/>
  <c r="D106" i="3"/>
  <c r="C106" i="3"/>
  <c r="U106" i="3" s="1"/>
  <c r="B106" i="3"/>
  <c r="A106" i="3"/>
  <c r="F105" i="3"/>
  <c r="E105" i="3"/>
  <c r="D105" i="3"/>
  <c r="B105" i="3"/>
  <c r="A105" i="3"/>
  <c r="F104" i="3"/>
  <c r="E104" i="3"/>
  <c r="D104" i="3"/>
  <c r="B104" i="3"/>
  <c r="A104" i="3"/>
  <c r="F103" i="3"/>
  <c r="E103" i="3"/>
  <c r="D103" i="3"/>
  <c r="B103" i="3"/>
  <c r="A103" i="3"/>
  <c r="F102" i="3"/>
  <c r="E102" i="3"/>
  <c r="D102" i="3"/>
  <c r="B102" i="3"/>
  <c r="A102" i="3"/>
  <c r="F101" i="3"/>
  <c r="E101" i="3"/>
  <c r="D101" i="3"/>
  <c r="B101" i="3"/>
  <c r="A101" i="3"/>
  <c r="F100" i="3"/>
  <c r="E100" i="3"/>
  <c r="D100" i="3"/>
  <c r="C100" i="3"/>
  <c r="U100" i="3" s="1"/>
  <c r="B100" i="3"/>
  <c r="A100" i="3"/>
  <c r="F99" i="3"/>
  <c r="E99" i="3"/>
  <c r="D99" i="3"/>
  <c r="B99" i="3"/>
  <c r="A99" i="3"/>
  <c r="F98" i="3"/>
  <c r="E98" i="3"/>
  <c r="D98" i="3"/>
  <c r="C98" i="3"/>
  <c r="U98" i="3" s="1"/>
  <c r="B98" i="3"/>
  <c r="A98" i="3"/>
  <c r="F97" i="3"/>
  <c r="E97" i="3"/>
  <c r="D97" i="3"/>
  <c r="B97" i="3"/>
  <c r="A97" i="3"/>
  <c r="F96" i="3"/>
  <c r="E96" i="3"/>
  <c r="D96" i="3"/>
  <c r="B96" i="3"/>
  <c r="A96" i="3"/>
  <c r="F95" i="3"/>
  <c r="E95" i="3"/>
  <c r="D95" i="3"/>
  <c r="B95" i="3"/>
  <c r="A95" i="3"/>
  <c r="F94" i="3"/>
  <c r="E94" i="3"/>
  <c r="D94" i="3"/>
  <c r="B94" i="3"/>
  <c r="A94" i="3"/>
  <c r="F93" i="3"/>
  <c r="E93" i="3"/>
  <c r="D93" i="3"/>
  <c r="B93" i="3"/>
  <c r="A93" i="3"/>
  <c r="F92" i="3"/>
  <c r="E92" i="3"/>
  <c r="D92" i="3"/>
  <c r="C92" i="3"/>
  <c r="U92" i="3" s="1"/>
  <c r="B92" i="3"/>
  <c r="A92" i="3"/>
  <c r="F91" i="3"/>
  <c r="E91" i="3"/>
  <c r="D91" i="3"/>
  <c r="B91" i="3"/>
  <c r="A91" i="3"/>
  <c r="F90" i="3"/>
  <c r="E90" i="3"/>
  <c r="D90" i="3"/>
  <c r="B90" i="3"/>
  <c r="A90" i="3"/>
  <c r="F89" i="3"/>
  <c r="E89" i="3"/>
  <c r="D89" i="3"/>
  <c r="B89" i="3"/>
  <c r="A89" i="3"/>
  <c r="F88" i="3"/>
  <c r="E88" i="3"/>
  <c r="D88" i="3"/>
  <c r="B88" i="3"/>
  <c r="A88" i="3"/>
  <c r="F87" i="3"/>
  <c r="E87" i="3"/>
  <c r="D87" i="3"/>
  <c r="B87" i="3"/>
  <c r="A87" i="3"/>
  <c r="F86" i="3"/>
  <c r="E86" i="3"/>
  <c r="D86" i="3"/>
  <c r="C86" i="3"/>
  <c r="U86" i="3" s="1"/>
  <c r="B86" i="3"/>
  <c r="A86" i="3"/>
  <c r="F85" i="3"/>
  <c r="E85" i="3"/>
  <c r="D85" i="3"/>
  <c r="B85" i="3"/>
  <c r="A85" i="3"/>
  <c r="F84" i="3"/>
  <c r="E84" i="3"/>
  <c r="D84" i="3"/>
  <c r="B84" i="3"/>
  <c r="A84" i="3"/>
  <c r="F83" i="3"/>
  <c r="E83" i="3"/>
  <c r="D83" i="3"/>
  <c r="B83" i="3"/>
  <c r="A83" i="3"/>
  <c r="F82" i="3"/>
  <c r="E82" i="3"/>
  <c r="D82" i="3"/>
  <c r="B82" i="3"/>
  <c r="A82" i="3"/>
  <c r="F81" i="3"/>
  <c r="E81" i="3"/>
  <c r="D81" i="3"/>
  <c r="B81" i="3"/>
  <c r="A81" i="3"/>
  <c r="F80" i="3"/>
  <c r="E80" i="3"/>
  <c r="D80" i="3"/>
  <c r="B80" i="3"/>
  <c r="A80" i="3"/>
  <c r="F79" i="3"/>
  <c r="E79" i="3"/>
  <c r="D79" i="3"/>
  <c r="C79" i="3"/>
  <c r="U79" i="3" s="1"/>
  <c r="B79" i="3"/>
  <c r="A79" i="3"/>
  <c r="F78" i="3"/>
  <c r="E78" i="3"/>
  <c r="D78" i="3"/>
  <c r="B78" i="3"/>
  <c r="A78" i="3"/>
  <c r="F77" i="3"/>
  <c r="E77" i="3"/>
  <c r="D77" i="3"/>
  <c r="B77" i="3"/>
  <c r="A77" i="3"/>
  <c r="F76" i="3"/>
  <c r="E76" i="3"/>
  <c r="D76" i="3"/>
  <c r="B76" i="3"/>
  <c r="A76" i="3"/>
  <c r="F75" i="3"/>
  <c r="E75" i="3"/>
  <c r="D75" i="3"/>
  <c r="B75" i="3"/>
  <c r="A75" i="3"/>
  <c r="F74" i="3"/>
  <c r="E74" i="3"/>
  <c r="D74" i="3"/>
  <c r="B74" i="3"/>
  <c r="A74" i="3"/>
  <c r="F73" i="3"/>
  <c r="E73" i="3"/>
  <c r="D73" i="3"/>
  <c r="C73" i="3"/>
  <c r="U73" i="3" s="1"/>
  <c r="B73" i="3"/>
  <c r="A73" i="3"/>
  <c r="F72" i="3"/>
  <c r="E72" i="3"/>
  <c r="D72" i="3"/>
  <c r="B72" i="3"/>
  <c r="A72" i="3"/>
  <c r="F71" i="3"/>
  <c r="E71" i="3"/>
  <c r="D71" i="3"/>
  <c r="B71" i="3"/>
  <c r="A71" i="3"/>
  <c r="F70" i="3"/>
  <c r="E70" i="3"/>
  <c r="D70" i="3"/>
  <c r="C70" i="3"/>
  <c r="U70" i="3" s="1"/>
  <c r="B70" i="3"/>
  <c r="A70" i="3"/>
  <c r="F69" i="3"/>
  <c r="E69" i="3"/>
  <c r="D69" i="3"/>
  <c r="C69" i="3"/>
  <c r="U69" i="3" s="1"/>
  <c r="B69" i="3"/>
  <c r="A69" i="3"/>
  <c r="F68" i="3"/>
  <c r="E68" i="3"/>
  <c r="D68" i="3"/>
  <c r="C68" i="3"/>
  <c r="U68" i="3" s="1"/>
  <c r="B68" i="3"/>
  <c r="A68" i="3"/>
  <c r="F67" i="3"/>
  <c r="E67" i="3"/>
  <c r="D67" i="3"/>
  <c r="B67" i="3"/>
  <c r="A67" i="3"/>
  <c r="F66" i="3"/>
  <c r="E66" i="3"/>
  <c r="D66" i="3"/>
  <c r="B66" i="3"/>
  <c r="A66" i="3"/>
  <c r="F65" i="3"/>
  <c r="E65" i="3"/>
  <c r="D65" i="3"/>
  <c r="B65" i="3"/>
  <c r="A65" i="3"/>
  <c r="F64" i="3"/>
  <c r="E64" i="3"/>
  <c r="D64" i="3"/>
  <c r="B64" i="3"/>
  <c r="A64" i="3"/>
  <c r="F63" i="3"/>
  <c r="E63" i="3"/>
  <c r="D63" i="3"/>
  <c r="B63" i="3"/>
  <c r="A63" i="3"/>
  <c r="F62" i="3"/>
  <c r="E62" i="3"/>
  <c r="D62" i="3"/>
  <c r="C62" i="3"/>
  <c r="U62" i="3" s="1"/>
  <c r="B62" i="3"/>
  <c r="A62" i="3"/>
  <c r="F61" i="3"/>
  <c r="E61" i="3"/>
  <c r="D61" i="3"/>
  <c r="B61" i="3"/>
  <c r="A61" i="3"/>
  <c r="F60" i="3"/>
  <c r="E60" i="3"/>
  <c r="D60" i="3"/>
  <c r="C60" i="3"/>
  <c r="U60" i="3" s="1"/>
  <c r="B60" i="3"/>
  <c r="A60" i="3"/>
  <c r="F59" i="3"/>
  <c r="E59" i="3"/>
  <c r="D59" i="3"/>
  <c r="B59" i="3"/>
  <c r="A59" i="3"/>
  <c r="F58" i="3"/>
  <c r="E58" i="3"/>
  <c r="D58" i="3"/>
  <c r="B58" i="3"/>
  <c r="A58" i="3"/>
  <c r="F57" i="3"/>
  <c r="E57" i="3"/>
  <c r="D57" i="3"/>
  <c r="B57" i="3"/>
  <c r="A57" i="3"/>
  <c r="F56" i="3"/>
  <c r="E56" i="3"/>
  <c r="D56" i="3"/>
  <c r="B56" i="3"/>
  <c r="A56" i="3"/>
  <c r="F55" i="3"/>
  <c r="E55" i="3"/>
  <c r="D55" i="3"/>
  <c r="B55" i="3"/>
  <c r="A55" i="3"/>
  <c r="F54" i="3"/>
  <c r="E54" i="3"/>
  <c r="D54" i="3"/>
  <c r="B54" i="3"/>
  <c r="A54" i="3"/>
  <c r="F53" i="3"/>
  <c r="E53" i="3"/>
  <c r="D53" i="3"/>
  <c r="B53" i="3"/>
  <c r="A53" i="3"/>
  <c r="F52" i="3"/>
  <c r="E52" i="3"/>
  <c r="D52" i="3"/>
  <c r="C52" i="3"/>
  <c r="U52" i="3" s="1"/>
  <c r="B52" i="3"/>
  <c r="A52" i="3"/>
  <c r="F51" i="3"/>
  <c r="E51" i="3"/>
  <c r="D51" i="3"/>
  <c r="B51" i="3"/>
  <c r="A51" i="3"/>
  <c r="F50" i="3"/>
  <c r="E50" i="3"/>
  <c r="D50" i="3"/>
  <c r="B50" i="3"/>
  <c r="A50" i="3"/>
  <c r="F49" i="3"/>
  <c r="E49" i="3"/>
  <c r="D49" i="3"/>
  <c r="C49" i="3"/>
  <c r="U49" i="3" s="1"/>
  <c r="B49" i="3"/>
  <c r="A49" i="3"/>
  <c r="F48" i="3"/>
  <c r="E48" i="3"/>
  <c r="D48" i="3"/>
  <c r="B48" i="3"/>
  <c r="A48" i="3"/>
  <c r="F47" i="3"/>
  <c r="E47" i="3"/>
  <c r="D47" i="3"/>
  <c r="B47" i="3"/>
  <c r="A47" i="3"/>
  <c r="F46" i="3"/>
  <c r="E46" i="3"/>
  <c r="D46" i="3"/>
  <c r="B46" i="3"/>
  <c r="A46" i="3"/>
  <c r="F45" i="3"/>
  <c r="E45" i="3"/>
  <c r="D45" i="3"/>
  <c r="B45" i="3"/>
  <c r="A45" i="3"/>
  <c r="F44" i="3"/>
  <c r="E44" i="3"/>
  <c r="D44" i="3"/>
  <c r="C44" i="3"/>
  <c r="U44" i="3" s="1"/>
  <c r="B44" i="3"/>
  <c r="A44" i="3"/>
  <c r="F43" i="3"/>
  <c r="E43" i="3"/>
  <c r="D43" i="3"/>
  <c r="B43" i="3"/>
  <c r="A43" i="3"/>
  <c r="F42" i="3"/>
  <c r="E42" i="3"/>
  <c r="D42" i="3"/>
  <c r="B42" i="3"/>
  <c r="A42" i="3"/>
  <c r="F41" i="3"/>
  <c r="E41" i="3"/>
  <c r="D41" i="3"/>
  <c r="C41" i="3"/>
  <c r="U41" i="3" s="1"/>
  <c r="B41" i="3"/>
  <c r="A41" i="3"/>
  <c r="F40" i="3"/>
  <c r="E40" i="3"/>
  <c r="D40" i="3"/>
  <c r="B40" i="3"/>
  <c r="A40" i="3"/>
  <c r="F39" i="3"/>
  <c r="E39" i="3"/>
  <c r="D39" i="3"/>
  <c r="B39" i="3"/>
  <c r="A39" i="3"/>
  <c r="F38" i="3"/>
  <c r="E38" i="3"/>
  <c r="D38" i="3"/>
  <c r="B38" i="3"/>
  <c r="A38" i="3"/>
  <c r="F37" i="3"/>
  <c r="E37" i="3"/>
  <c r="D37" i="3"/>
  <c r="B37" i="3"/>
  <c r="A37" i="3"/>
  <c r="F36" i="3"/>
  <c r="E36" i="3"/>
  <c r="D36" i="3"/>
  <c r="C36" i="3"/>
  <c r="U36" i="3" s="1"/>
  <c r="B36" i="3"/>
  <c r="A36" i="3"/>
  <c r="F35" i="3"/>
  <c r="E35" i="3"/>
  <c r="D35" i="3"/>
  <c r="B35" i="3"/>
  <c r="A35" i="3"/>
  <c r="F34" i="3"/>
  <c r="E34" i="3"/>
  <c r="D34" i="3"/>
  <c r="B34" i="3"/>
  <c r="A34" i="3"/>
  <c r="F33" i="3"/>
  <c r="E33" i="3"/>
  <c r="D33" i="3"/>
  <c r="B33" i="3"/>
  <c r="A33" i="3"/>
  <c r="F32" i="3"/>
  <c r="E32" i="3"/>
  <c r="D32" i="3"/>
  <c r="B32" i="3"/>
  <c r="A32" i="3"/>
  <c r="F31" i="3"/>
  <c r="E31" i="3"/>
  <c r="D31" i="3"/>
  <c r="B31" i="3"/>
  <c r="A31" i="3"/>
  <c r="F30" i="3"/>
  <c r="E30" i="3"/>
  <c r="D30" i="3"/>
  <c r="B30" i="3"/>
  <c r="A30" i="3"/>
  <c r="F29" i="3"/>
  <c r="E29" i="3"/>
  <c r="D29" i="3"/>
  <c r="B29" i="3"/>
  <c r="A29" i="3"/>
  <c r="F28" i="3"/>
  <c r="E28" i="3"/>
  <c r="D28" i="3"/>
  <c r="B28" i="3"/>
  <c r="A28" i="3"/>
  <c r="F27" i="3"/>
  <c r="E27" i="3"/>
  <c r="D27" i="3"/>
  <c r="B27" i="3"/>
  <c r="A27" i="3"/>
  <c r="F26" i="3"/>
  <c r="E26" i="3"/>
  <c r="D26" i="3"/>
  <c r="C26" i="3"/>
  <c r="U26" i="3" s="1"/>
  <c r="B26" i="3"/>
  <c r="A26" i="3"/>
  <c r="F25" i="3"/>
  <c r="E25" i="3"/>
  <c r="D25" i="3"/>
  <c r="B25" i="3"/>
  <c r="A25" i="3"/>
  <c r="F24" i="3"/>
  <c r="E24" i="3"/>
  <c r="D24" i="3"/>
  <c r="B24" i="3"/>
  <c r="A24" i="3"/>
  <c r="F23" i="3"/>
  <c r="E23" i="3"/>
  <c r="D23" i="3"/>
  <c r="B23" i="3"/>
  <c r="A23" i="3"/>
  <c r="F22" i="3"/>
  <c r="E22" i="3"/>
  <c r="D22" i="3"/>
  <c r="C22" i="3"/>
  <c r="U22" i="3" s="1"/>
  <c r="B22" i="3"/>
  <c r="A22" i="3"/>
  <c r="F21" i="3"/>
  <c r="E21" i="3"/>
  <c r="D21" i="3"/>
  <c r="B21" i="3"/>
  <c r="A21" i="3"/>
  <c r="F20" i="3"/>
  <c r="E20" i="3"/>
  <c r="D20" i="3"/>
  <c r="B20" i="3"/>
  <c r="A20" i="3"/>
  <c r="F19" i="3"/>
  <c r="E19" i="3"/>
  <c r="D19" i="3"/>
  <c r="B19" i="3"/>
  <c r="A19" i="3"/>
  <c r="F18" i="3"/>
  <c r="E18" i="3"/>
  <c r="D18" i="3"/>
  <c r="B18" i="3"/>
  <c r="A18" i="3"/>
  <c r="F17" i="3"/>
  <c r="E17" i="3"/>
  <c r="D17" i="3"/>
  <c r="B17" i="3"/>
  <c r="A17" i="3"/>
  <c r="F16" i="3"/>
  <c r="E16" i="3"/>
  <c r="D16" i="3"/>
  <c r="C16" i="3"/>
  <c r="U16" i="3" s="1"/>
  <c r="B16" i="3"/>
  <c r="A16" i="3"/>
  <c r="F15" i="3"/>
  <c r="E15" i="3"/>
  <c r="D15" i="3"/>
  <c r="C15" i="3"/>
  <c r="U15" i="3" s="1"/>
  <c r="B15" i="3"/>
  <c r="A15" i="3"/>
  <c r="F14" i="3"/>
  <c r="E14" i="3"/>
  <c r="D14" i="3"/>
  <c r="B14" i="3"/>
  <c r="A14" i="3"/>
  <c r="F13" i="3"/>
  <c r="E13" i="3"/>
  <c r="D13" i="3"/>
  <c r="B13" i="3"/>
  <c r="A13" i="3"/>
  <c r="F12" i="3"/>
  <c r="E12" i="3"/>
  <c r="D12" i="3"/>
  <c r="C12" i="3"/>
  <c r="U12" i="3" s="1"/>
  <c r="B12" i="3"/>
  <c r="A12" i="3"/>
  <c r="F11" i="3"/>
  <c r="E11" i="3"/>
  <c r="D11" i="3"/>
  <c r="B11" i="3"/>
  <c r="A11" i="3"/>
  <c r="F10" i="3"/>
  <c r="E10" i="3"/>
  <c r="D10" i="3"/>
  <c r="B10" i="3"/>
  <c r="A10" i="3"/>
  <c r="F9" i="3"/>
  <c r="E9" i="3"/>
  <c r="D9" i="3"/>
  <c r="B9" i="3"/>
  <c r="A9" i="3"/>
  <c r="F8" i="3"/>
  <c r="E8" i="3"/>
  <c r="D8" i="3"/>
  <c r="B8" i="3"/>
  <c r="A8" i="3"/>
  <c r="F7" i="3"/>
  <c r="E7" i="3"/>
  <c r="D7" i="3"/>
  <c r="B7" i="3"/>
  <c r="A7" i="3"/>
  <c r="F6" i="3"/>
  <c r="E6" i="3"/>
  <c r="D6" i="3"/>
  <c r="B6" i="3"/>
  <c r="A6" i="3"/>
  <c r="F5" i="3"/>
  <c r="D5" i="3"/>
  <c r="B5" i="3"/>
  <c r="A5" i="3"/>
  <c r="D24" i="5" l="1"/>
  <c r="B24" i="5"/>
  <c r="T24" i="5" s="1"/>
  <c r="E24" i="5"/>
  <c r="B40" i="5"/>
  <c r="T40" i="5" s="1"/>
  <c r="D40" i="5"/>
  <c r="D11" i="5"/>
  <c r="E72" i="5"/>
  <c r="E18" i="4"/>
  <c r="T76" i="8"/>
  <c r="M92" i="8"/>
  <c r="V92" i="8"/>
  <c r="M125" i="8"/>
  <c r="L125" i="8"/>
  <c r="N125" i="8" s="1"/>
  <c r="G125" i="8"/>
  <c r="M151" i="8"/>
  <c r="S151" i="8"/>
  <c r="L151" i="8"/>
  <c r="I151" i="8"/>
  <c r="G151" i="8"/>
  <c r="V151" i="8"/>
  <c r="B80" i="5"/>
  <c r="T80" i="5" s="1"/>
  <c r="E80" i="5"/>
  <c r="D80" i="5"/>
  <c r="F9" i="8"/>
  <c r="J10" i="8"/>
  <c r="F14" i="8"/>
  <c r="V19" i="8"/>
  <c r="S22" i="8"/>
  <c r="F25" i="8"/>
  <c r="U25" i="8"/>
  <c r="I26" i="8"/>
  <c r="F32" i="8"/>
  <c r="U33" i="8"/>
  <c r="M36" i="8"/>
  <c r="F41" i="8"/>
  <c r="U44" i="8"/>
  <c r="U45" i="8"/>
  <c r="L55" i="8"/>
  <c r="F56" i="8"/>
  <c r="S58" i="8"/>
  <c r="J60" i="8"/>
  <c r="I61" i="8"/>
  <c r="V61" i="8"/>
  <c r="G62" i="8"/>
  <c r="H62" i="8" s="1"/>
  <c r="O62" i="8" s="1"/>
  <c r="I63" i="8"/>
  <c r="F64" i="8"/>
  <c r="U65" i="8"/>
  <c r="I72" i="8"/>
  <c r="G75" i="8"/>
  <c r="F76" i="8"/>
  <c r="U76" i="8"/>
  <c r="G77" i="8"/>
  <c r="H77" i="8" s="1"/>
  <c r="T78" i="8"/>
  <c r="V80" i="8"/>
  <c r="F83" i="8"/>
  <c r="U83" i="8"/>
  <c r="F92" i="8"/>
  <c r="G93" i="8"/>
  <c r="J97" i="8"/>
  <c r="G100" i="8"/>
  <c r="L103" i="8"/>
  <c r="N103" i="8" s="1"/>
  <c r="F125" i="8"/>
  <c r="E81" i="5"/>
  <c r="D81" i="5"/>
  <c r="B81" i="5"/>
  <c r="T81" i="5" s="1"/>
  <c r="T22" i="8"/>
  <c r="L26" i="8"/>
  <c r="N26" i="8" s="1"/>
  <c r="T36" i="8"/>
  <c r="S55" i="8"/>
  <c r="G56" i="8"/>
  <c r="L60" i="8"/>
  <c r="J61" i="8"/>
  <c r="J63" i="8"/>
  <c r="G64" i="8"/>
  <c r="G76" i="8"/>
  <c r="V76" i="8"/>
  <c r="I83" i="8"/>
  <c r="V83" i="8"/>
  <c r="W83" i="8" s="1"/>
  <c r="U85" i="8"/>
  <c r="G92" i="8"/>
  <c r="M97" i="8"/>
  <c r="V125" i="8"/>
  <c r="M133" i="8"/>
  <c r="S133" i="8"/>
  <c r="L133" i="8"/>
  <c r="E82" i="5"/>
  <c r="B82" i="5"/>
  <c r="T82" i="5" s="1"/>
  <c r="G9" i="8"/>
  <c r="G14" i="8"/>
  <c r="G25" i="8"/>
  <c r="I32" i="8"/>
  <c r="G41" i="8"/>
  <c r="Z62" i="6"/>
  <c r="Z88" i="6"/>
  <c r="R157" i="6"/>
  <c r="J8" i="8"/>
  <c r="T9" i="8"/>
  <c r="M10" i="8"/>
  <c r="N10" i="8" s="1"/>
  <c r="V11" i="8"/>
  <c r="L13" i="8"/>
  <c r="N13" i="8" s="1"/>
  <c r="O13" i="8" s="1"/>
  <c r="I14" i="8"/>
  <c r="T20" i="8"/>
  <c r="F22" i="8"/>
  <c r="U22" i="8"/>
  <c r="U23" i="8"/>
  <c r="U24" i="8"/>
  <c r="I25" i="8"/>
  <c r="M26" i="8"/>
  <c r="I28" i="8"/>
  <c r="L30" i="8"/>
  <c r="J32" i="8"/>
  <c r="F33" i="8"/>
  <c r="U34" i="8"/>
  <c r="V36" i="8"/>
  <c r="G40" i="8"/>
  <c r="I41" i="8"/>
  <c r="U42" i="8"/>
  <c r="T43" i="8"/>
  <c r="G44" i="8"/>
  <c r="I45" i="8"/>
  <c r="L48" i="8"/>
  <c r="J49" i="8"/>
  <c r="T53" i="8"/>
  <c r="V55" i="8"/>
  <c r="I56" i="8"/>
  <c r="F57" i="8"/>
  <c r="M60" i="8"/>
  <c r="AH61" i="8"/>
  <c r="L62" i="8"/>
  <c r="N62" i="8" s="1"/>
  <c r="L63" i="8"/>
  <c r="N63" i="8" s="1"/>
  <c r="I64" i="8"/>
  <c r="I65" i="8"/>
  <c r="I70" i="8"/>
  <c r="S75" i="8"/>
  <c r="I76" i="8"/>
  <c r="M77" i="8"/>
  <c r="I78" i="8"/>
  <c r="K78" i="8" s="1"/>
  <c r="V78" i="8"/>
  <c r="W78" i="8" s="1"/>
  <c r="J83" i="8"/>
  <c r="J84" i="8"/>
  <c r="V85" i="8"/>
  <c r="H88" i="8"/>
  <c r="S93" i="8"/>
  <c r="M96" i="8"/>
  <c r="N96" i="8" s="1"/>
  <c r="J96" i="8"/>
  <c r="K96" i="8" s="1"/>
  <c r="S96" i="8"/>
  <c r="W96" i="8" s="1"/>
  <c r="V96" i="8"/>
  <c r="S97" i="8"/>
  <c r="F133" i="8"/>
  <c r="K136" i="8"/>
  <c r="P141" i="8"/>
  <c r="V141" i="8"/>
  <c r="I141" i="8"/>
  <c r="U141" i="8"/>
  <c r="W141" i="8" s="1"/>
  <c r="G141" i="8"/>
  <c r="L141" i="8"/>
  <c r="N141" i="8" s="1"/>
  <c r="M156" i="8"/>
  <c r="L156" i="8"/>
  <c r="J156" i="8"/>
  <c r="V156" i="8"/>
  <c r="I156" i="8"/>
  <c r="K156" i="8" s="1"/>
  <c r="U156" i="8"/>
  <c r="F156" i="8"/>
  <c r="S156" i="8"/>
  <c r="V163" i="8"/>
  <c r="T163" i="8"/>
  <c r="M163" i="8"/>
  <c r="I163" i="8"/>
  <c r="G163" i="8"/>
  <c r="F163" i="8"/>
  <c r="H163" i="8" s="1"/>
  <c r="V100" i="8"/>
  <c r="L100" i="8"/>
  <c r="N100" i="8" s="1"/>
  <c r="I103" i="8"/>
  <c r="S103" i="8"/>
  <c r="S10" i="8"/>
  <c r="L14" i="8"/>
  <c r="G22" i="8"/>
  <c r="H22" i="8" s="1"/>
  <c r="O22" i="8" s="1"/>
  <c r="V22" i="8"/>
  <c r="J25" i="8"/>
  <c r="T26" i="8"/>
  <c r="M32" i="8"/>
  <c r="G33" i="8"/>
  <c r="M41" i="8"/>
  <c r="K45" i="8"/>
  <c r="L56" i="8"/>
  <c r="G57" i="8"/>
  <c r="S60" i="8"/>
  <c r="L61" i="8"/>
  <c r="M63" i="8"/>
  <c r="M64" i="8"/>
  <c r="K65" i="8"/>
  <c r="L70" i="8"/>
  <c r="V75" i="8"/>
  <c r="J76" i="8"/>
  <c r="S77" i="8"/>
  <c r="U94" i="8"/>
  <c r="S94" i="8"/>
  <c r="F94" i="8"/>
  <c r="U100" i="8"/>
  <c r="S102" i="8"/>
  <c r="I102" i="8"/>
  <c r="K102" i="8" s="1"/>
  <c r="O102" i="8" s="1"/>
  <c r="U103" i="8"/>
  <c r="M108" i="8"/>
  <c r="F108" i="8"/>
  <c r="V108" i="8"/>
  <c r="G133" i="8"/>
  <c r="M135" i="8"/>
  <c r="F135" i="8"/>
  <c r="G135" i="8"/>
  <c r="H135" i="8" s="1"/>
  <c r="H141" i="8"/>
  <c r="T156" i="8"/>
  <c r="T25" i="8"/>
  <c r="T83" i="8"/>
  <c r="I101" i="6"/>
  <c r="I131" i="6"/>
  <c r="T10" i="8"/>
  <c r="S13" i="8"/>
  <c r="U14" i="8"/>
  <c r="G19" i="8"/>
  <c r="I22" i="8"/>
  <c r="U26" i="8"/>
  <c r="S30" i="8"/>
  <c r="S32" i="8"/>
  <c r="I33" i="8"/>
  <c r="N34" i="8"/>
  <c r="S41" i="8"/>
  <c r="J44" i="8"/>
  <c r="L45" i="8"/>
  <c r="N45" i="8" s="1"/>
  <c r="V47" i="8"/>
  <c r="S56" i="8"/>
  <c r="I57" i="8"/>
  <c r="G58" i="8"/>
  <c r="T60" i="8"/>
  <c r="M61" i="8"/>
  <c r="T62" i="8"/>
  <c r="S63" i="8"/>
  <c r="S64" i="8"/>
  <c r="L65" i="8"/>
  <c r="N65" i="8" s="1"/>
  <c r="M70" i="8"/>
  <c r="N70" i="8" s="1"/>
  <c r="F74" i="8"/>
  <c r="L76" i="8"/>
  <c r="N76" i="8" s="1"/>
  <c r="L83" i="8"/>
  <c r="G94" i="8"/>
  <c r="G99" i="8"/>
  <c r="F102" i="8"/>
  <c r="H102" i="8" s="1"/>
  <c r="V103" i="8"/>
  <c r="I108" i="8"/>
  <c r="V109" i="8"/>
  <c r="G109" i="8"/>
  <c r="H109" i="8" s="1"/>
  <c r="M110" i="8"/>
  <c r="N110" i="8" s="1"/>
  <c r="S110" i="8"/>
  <c r="W110" i="8" s="1"/>
  <c r="V110" i="8"/>
  <c r="F110" i="8"/>
  <c r="M130" i="8"/>
  <c r="I130" i="8"/>
  <c r="G130" i="8"/>
  <c r="T130" i="8"/>
  <c r="F132" i="8"/>
  <c r="V133" i="8"/>
  <c r="L135" i="8"/>
  <c r="N135" i="8" s="1"/>
  <c r="V138" i="8"/>
  <c r="S138" i="8"/>
  <c r="J138" i="8"/>
  <c r="I138" i="8"/>
  <c r="T138" i="8"/>
  <c r="M139" i="8"/>
  <c r="F139" i="8"/>
  <c r="V139" i="8"/>
  <c r="T139" i="8"/>
  <c r="G139" i="8"/>
  <c r="J141" i="8"/>
  <c r="P154" i="8"/>
  <c r="M154" i="8"/>
  <c r="L154" i="8"/>
  <c r="J154" i="8"/>
  <c r="K154" i="8" s="1"/>
  <c r="I154" i="8"/>
  <c r="V154" i="8"/>
  <c r="G154" i="8"/>
  <c r="U154" i="8"/>
  <c r="F154" i="8"/>
  <c r="S154" i="8"/>
  <c r="W154" i="8" s="1"/>
  <c r="T32" i="8"/>
  <c r="U60" i="8"/>
  <c r="S61" i="8"/>
  <c r="T63" i="8"/>
  <c r="M76" i="8"/>
  <c r="M83" i="8"/>
  <c r="V97" i="8"/>
  <c r="F97" i="8"/>
  <c r="V127" i="8"/>
  <c r="J127" i="8"/>
  <c r="H130" i="8"/>
  <c r="M112" i="8"/>
  <c r="N112" i="8" s="1"/>
  <c r="G112" i="8"/>
  <c r="V112" i="8"/>
  <c r="U112" i="8"/>
  <c r="I112" i="8"/>
  <c r="V136" i="8"/>
  <c r="T136" i="8"/>
  <c r="S136" i="8"/>
  <c r="G136" i="8"/>
  <c r="V137" i="8"/>
  <c r="I137" i="8"/>
  <c r="F137" i="8"/>
  <c r="M137" i="8"/>
  <c r="T145" i="8"/>
  <c r="W145" i="8" s="1"/>
  <c r="M145" i="8"/>
  <c r="L145" i="8"/>
  <c r="G145" i="8"/>
  <c r="H145" i="8" s="1"/>
  <c r="U145" i="8"/>
  <c r="V161" i="8"/>
  <c r="J161" i="8"/>
  <c r="G161" i="8"/>
  <c r="F161" i="8"/>
  <c r="T161" i="8"/>
  <c r="M161" i="8"/>
  <c r="V164" i="8"/>
  <c r="G164" i="8"/>
  <c r="T164" i="8"/>
  <c r="S164" i="8"/>
  <c r="M164" i="8"/>
  <c r="I164" i="8"/>
  <c r="K164" i="8" s="1"/>
  <c r="I159" i="6"/>
  <c r="K97" i="8"/>
  <c r="K22" i="8"/>
  <c r="L25" i="8"/>
  <c r="V26" i="8"/>
  <c r="I107" i="6"/>
  <c r="V10" i="8"/>
  <c r="F18" i="8"/>
  <c r="L22" i="8"/>
  <c r="N22" i="8" s="1"/>
  <c r="S33" i="8"/>
  <c r="K53" i="8"/>
  <c r="F55" i="8"/>
  <c r="T57" i="8"/>
  <c r="F60" i="8"/>
  <c r="H60" i="8" s="1"/>
  <c r="F61" i="8"/>
  <c r="H61" i="8" s="1"/>
  <c r="T61" i="8"/>
  <c r="V62" i="8"/>
  <c r="F63" i="8"/>
  <c r="U63" i="8"/>
  <c r="S76" i="8"/>
  <c r="W76" i="8" s="1"/>
  <c r="G85" i="8"/>
  <c r="V93" i="8"/>
  <c r="J93" i="8"/>
  <c r="G97" i="8"/>
  <c r="V126" i="8"/>
  <c r="M126" i="8"/>
  <c r="I126" i="8"/>
  <c r="K126" i="8" s="1"/>
  <c r="G126" i="8"/>
  <c r="S126" i="8"/>
  <c r="N131" i="8"/>
  <c r="V158" i="8"/>
  <c r="U158" i="8"/>
  <c r="M158" i="8"/>
  <c r="L158" i="8"/>
  <c r="G158" i="8"/>
  <c r="M165" i="8"/>
  <c r="T165" i="8"/>
  <c r="S165" i="8"/>
  <c r="J165" i="8"/>
  <c r="I165" i="8"/>
  <c r="G165" i="8"/>
  <c r="F165" i="8"/>
  <c r="V165" i="8"/>
  <c r="B48" i="5"/>
  <c r="T48" i="5" s="1"/>
  <c r="E48" i="5"/>
  <c r="D48" i="5"/>
  <c r="F111" i="8"/>
  <c r="I129" i="8"/>
  <c r="K129" i="8" s="1"/>
  <c r="I131" i="8"/>
  <c r="F134" i="8"/>
  <c r="H134" i="8" s="1"/>
  <c r="T144" i="8"/>
  <c r="I146" i="8"/>
  <c r="K146" i="8" s="1"/>
  <c r="V146" i="8"/>
  <c r="G157" i="8"/>
  <c r="T159" i="8"/>
  <c r="V160" i="8"/>
  <c r="F162" i="8"/>
  <c r="B32" i="5"/>
  <c r="T32" i="5" s="1"/>
  <c r="D56" i="5"/>
  <c r="E75" i="5"/>
  <c r="D23" i="4"/>
  <c r="D32" i="5"/>
  <c r="E56" i="5"/>
  <c r="M167" i="8"/>
  <c r="N167" i="8" s="1"/>
  <c r="AJ24" i="14"/>
  <c r="K122" i="14"/>
  <c r="D72" i="5"/>
  <c r="S167" i="8"/>
  <c r="W167" i="8" s="1"/>
  <c r="K18" i="14"/>
  <c r="S88" i="8"/>
  <c r="M95" i="8"/>
  <c r="S111" i="8"/>
  <c r="S129" i="8"/>
  <c r="U131" i="8"/>
  <c r="V142" i="8"/>
  <c r="M146" i="8"/>
  <c r="N146" i="8" s="1"/>
  <c r="J152" i="8"/>
  <c r="K152" i="8" s="1"/>
  <c r="S162" i="8"/>
  <c r="F167" i="8"/>
  <c r="T167" i="8"/>
  <c r="AJ31" i="14"/>
  <c r="K158" i="14"/>
  <c r="T111" i="8"/>
  <c r="H128" i="8"/>
  <c r="S146" i="8"/>
  <c r="G167" i="8"/>
  <c r="U167" i="8"/>
  <c r="K66" i="14"/>
  <c r="G76" i="14"/>
  <c r="K104" i="14"/>
  <c r="D64" i="5"/>
  <c r="I167" i="8"/>
  <c r="V167" i="8"/>
  <c r="E64" i="5"/>
  <c r="AH141" i="8"/>
  <c r="G146" i="8"/>
  <c r="U146" i="8"/>
  <c r="F149" i="8"/>
  <c r="G160" i="8"/>
  <c r="J167" i="8"/>
  <c r="G130" i="14"/>
  <c r="E11" i="5"/>
  <c r="E40" i="5"/>
  <c r="E7" i="5"/>
  <c r="D7" i="5"/>
  <c r="B7" i="5"/>
  <c r="E18" i="5"/>
  <c r="D18" i="5"/>
  <c r="B18" i="5"/>
  <c r="T18" i="5" s="1"/>
  <c r="E37" i="5"/>
  <c r="D37" i="5"/>
  <c r="B37" i="5"/>
  <c r="T37" i="5" s="1"/>
  <c r="B41" i="5"/>
  <c r="T41" i="5" s="1"/>
  <c r="E41" i="5"/>
  <c r="D41" i="5"/>
  <c r="E47" i="5"/>
  <c r="D47" i="5"/>
  <c r="B47" i="5"/>
  <c r="T47" i="5" s="1"/>
  <c r="E66" i="5"/>
  <c r="D66" i="5"/>
  <c r="B66" i="5"/>
  <c r="T66" i="5" s="1"/>
  <c r="E8" i="5"/>
  <c r="D8" i="5"/>
  <c r="B8" i="5"/>
  <c r="E19" i="5"/>
  <c r="D19" i="5"/>
  <c r="B19" i="5"/>
  <c r="T19" i="5" s="1"/>
  <c r="E42" i="5"/>
  <c r="D42" i="5"/>
  <c r="B42" i="5"/>
  <c r="T42" i="5" s="1"/>
  <c r="E67" i="5"/>
  <c r="D67" i="5"/>
  <c r="B67" i="5"/>
  <c r="T67" i="5" s="1"/>
  <c r="B9" i="5"/>
  <c r="T9" i="5" s="1"/>
  <c r="E9" i="5"/>
  <c r="D9" i="5"/>
  <c r="E13" i="5"/>
  <c r="D13" i="5"/>
  <c r="B13" i="5"/>
  <c r="T13" i="5" s="1"/>
  <c r="E29" i="5"/>
  <c r="D29" i="5"/>
  <c r="B29" i="5"/>
  <c r="T29" i="5" s="1"/>
  <c r="E43" i="5"/>
  <c r="D43" i="5"/>
  <c r="B43" i="5"/>
  <c r="T43" i="5" s="1"/>
  <c r="E53" i="5"/>
  <c r="D53" i="5"/>
  <c r="B53" i="5"/>
  <c r="T53" i="5" s="1"/>
  <c r="B57" i="5"/>
  <c r="T57" i="5" s="1"/>
  <c r="E57" i="5"/>
  <c r="D57" i="5"/>
  <c r="E63" i="5"/>
  <c r="D63" i="5"/>
  <c r="B63" i="5"/>
  <c r="T63" i="5" s="1"/>
  <c r="E83" i="5"/>
  <c r="D83" i="5"/>
  <c r="B83" i="5"/>
  <c r="T83" i="5" s="1"/>
  <c r="E10" i="5"/>
  <c r="D10" i="5"/>
  <c r="B10" i="5"/>
  <c r="T10" i="5" s="1"/>
  <c r="B33" i="5"/>
  <c r="T33" i="5" s="1"/>
  <c r="E33" i="5"/>
  <c r="D33" i="5"/>
  <c r="E39" i="5"/>
  <c r="D39" i="5"/>
  <c r="B39" i="5"/>
  <c r="T39" i="5" s="1"/>
  <c r="E58" i="5"/>
  <c r="D58" i="5"/>
  <c r="B58" i="5"/>
  <c r="T58" i="5" s="1"/>
  <c r="E77" i="5"/>
  <c r="D77" i="5"/>
  <c r="B77" i="5"/>
  <c r="T77" i="5" s="1"/>
  <c r="E21" i="5"/>
  <c r="D21" i="5"/>
  <c r="B21" i="5"/>
  <c r="T21" i="5" s="1"/>
  <c r="E34" i="5"/>
  <c r="D34" i="5"/>
  <c r="B34" i="5"/>
  <c r="T34" i="5" s="1"/>
  <c r="E59" i="5"/>
  <c r="D59" i="5"/>
  <c r="B59" i="5"/>
  <c r="T59" i="5" s="1"/>
  <c r="E69" i="5"/>
  <c r="D69" i="5"/>
  <c r="B69" i="5"/>
  <c r="T69" i="5" s="1"/>
  <c r="B73" i="5"/>
  <c r="T73" i="5" s="1"/>
  <c r="E73" i="5"/>
  <c r="D73" i="5"/>
  <c r="E5" i="5"/>
  <c r="B5" i="5"/>
  <c r="D5" i="5"/>
  <c r="E15" i="5"/>
  <c r="D15" i="5"/>
  <c r="B15" i="5"/>
  <c r="T15" i="5" s="1"/>
  <c r="B25" i="5"/>
  <c r="T25" i="5" s="1"/>
  <c r="E25" i="5"/>
  <c r="D25" i="5"/>
  <c r="E31" i="5"/>
  <c r="D31" i="5"/>
  <c r="B31" i="5"/>
  <c r="T31" i="5" s="1"/>
  <c r="E35" i="5"/>
  <c r="D35" i="5"/>
  <c r="B35" i="5"/>
  <c r="T35" i="5" s="1"/>
  <c r="E45" i="5"/>
  <c r="D45" i="5"/>
  <c r="B45" i="5"/>
  <c r="T45" i="5" s="1"/>
  <c r="B49" i="5"/>
  <c r="T49" i="5" s="1"/>
  <c r="E49" i="5"/>
  <c r="D49" i="5"/>
  <c r="E55" i="5"/>
  <c r="D55" i="5"/>
  <c r="B55" i="5"/>
  <c r="T55" i="5" s="1"/>
  <c r="E74" i="5"/>
  <c r="D74" i="5"/>
  <c r="B74" i="5"/>
  <c r="T74" i="5" s="1"/>
  <c r="E85" i="5"/>
  <c r="D85" i="5"/>
  <c r="B85" i="5"/>
  <c r="T85" i="5" s="1"/>
  <c r="E16" i="5"/>
  <c r="D16" i="5"/>
  <c r="B16" i="5"/>
  <c r="T16" i="5" s="1"/>
  <c r="E26" i="5"/>
  <c r="D26" i="5"/>
  <c r="B26" i="5"/>
  <c r="T26" i="5" s="1"/>
  <c r="E50" i="5"/>
  <c r="D50" i="5"/>
  <c r="B50" i="5"/>
  <c r="T50" i="5" s="1"/>
  <c r="E79" i="5"/>
  <c r="D79" i="5"/>
  <c r="B79" i="5"/>
  <c r="T79" i="5" s="1"/>
  <c r="E86" i="5"/>
  <c r="D86" i="5"/>
  <c r="B86" i="5"/>
  <c r="T86" i="5" s="1"/>
  <c r="B17" i="5"/>
  <c r="T17" i="5" s="1"/>
  <c r="E17" i="5"/>
  <c r="D17" i="5"/>
  <c r="E23" i="5"/>
  <c r="D23" i="5"/>
  <c r="B23" i="5"/>
  <c r="T23" i="5" s="1"/>
  <c r="E27" i="5"/>
  <c r="D27" i="5"/>
  <c r="B27" i="5"/>
  <c r="T27" i="5" s="1"/>
  <c r="E51" i="5"/>
  <c r="D51" i="5"/>
  <c r="B51" i="5"/>
  <c r="T51" i="5" s="1"/>
  <c r="E61" i="5"/>
  <c r="D61" i="5"/>
  <c r="B61" i="5"/>
  <c r="T61" i="5" s="1"/>
  <c r="B65" i="5"/>
  <c r="T65" i="5" s="1"/>
  <c r="E65" i="5"/>
  <c r="D65" i="5"/>
  <c r="E71" i="5"/>
  <c r="D71" i="5"/>
  <c r="B71" i="5"/>
  <c r="T71" i="5" s="1"/>
  <c r="E87" i="5"/>
  <c r="D87" i="5"/>
  <c r="B87" i="5"/>
  <c r="T87" i="5" s="1"/>
  <c r="B6" i="5"/>
  <c r="E12" i="5"/>
  <c r="B14" i="5"/>
  <c r="T14" i="5" s="1"/>
  <c r="E20" i="5"/>
  <c r="B22" i="5"/>
  <c r="T22" i="5" s="1"/>
  <c r="E28" i="5"/>
  <c r="B30" i="5"/>
  <c r="T30" i="5" s="1"/>
  <c r="E36" i="5"/>
  <c r="B38" i="5"/>
  <c r="T38" i="5" s="1"/>
  <c r="E44" i="5"/>
  <c r="B46" i="5"/>
  <c r="T46" i="5" s="1"/>
  <c r="E52" i="5"/>
  <c r="B54" i="5"/>
  <c r="T54" i="5" s="1"/>
  <c r="E60" i="5"/>
  <c r="B62" i="5"/>
  <c r="T62" i="5" s="1"/>
  <c r="E68" i="5"/>
  <c r="B70" i="5"/>
  <c r="T70" i="5" s="1"/>
  <c r="E76" i="5"/>
  <c r="B78" i="5"/>
  <c r="T78" i="5" s="1"/>
  <c r="E84" i="5"/>
  <c r="D6" i="5"/>
  <c r="D14" i="5"/>
  <c r="D22" i="5"/>
  <c r="D30" i="5"/>
  <c r="D38" i="5"/>
  <c r="D46" i="5"/>
  <c r="D54" i="5"/>
  <c r="D62" i="5"/>
  <c r="D70" i="5"/>
  <c r="B75" i="5"/>
  <c r="T75" i="5" s="1"/>
  <c r="D78" i="5"/>
  <c r="D82" i="5"/>
  <c r="B12" i="5"/>
  <c r="T12" i="5" s="1"/>
  <c r="B20" i="5"/>
  <c r="T20" i="5" s="1"/>
  <c r="B28" i="5"/>
  <c r="T28" i="5" s="1"/>
  <c r="B36" i="5"/>
  <c r="T36" i="5" s="1"/>
  <c r="B44" i="5"/>
  <c r="T44" i="5" s="1"/>
  <c r="B52" i="5"/>
  <c r="T52" i="5" s="1"/>
  <c r="B60" i="5"/>
  <c r="T60" i="5" s="1"/>
  <c r="B68" i="5"/>
  <c r="T68" i="5" s="1"/>
  <c r="B76" i="5"/>
  <c r="T76" i="5" s="1"/>
  <c r="B84" i="5"/>
  <c r="T84" i="5" s="1"/>
  <c r="E8" i="4"/>
  <c r="D8" i="4"/>
  <c r="B8" i="4"/>
  <c r="E16" i="4"/>
  <c r="D16" i="4"/>
  <c r="B16" i="4"/>
  <c r="T16" i="4" s="1"/>
  <c r="D9" i="4"/>
  <c r="E9" i="4"/>
  <c r="B9" i="4"/>
  <c r="T9" i="4" s="1"/>
  <c r="D17" i="4"/>
  <c r="E17" i="4"/>
  <c r="B17" i="4"/>
  <c r="T17" i="4" s="1"/>
  <c r="D10" i="4"/>
  <c r="E10" i="4"/>
  <c r="B10" i="4"/>
  <c r="T10" i="4" s="1"/>
  <c r="E11" i="4"/>
  <c r="B11" i="4"/>
  <c r="T11" i="4" s="1"/>
  <c r="D11" i="4"/>
  <c r="E12" i="4"/>
  <c r="B12" i="4"/>
  <c r="T12" i="4" s="1"/>
  <c r="D12" i="4"/>
  <c r="D5" i="4"/>
  <c r="E5" i="4"/>
  <c r="B5" i="4"/>
  <c r="D13" i="4"/>
  <c r="E13" i="4"/>
  <c r="B13" i="4"/>
  <c r="T13" i="4" s="1"/>
  <c r="E6" i="4"/>
  <c r="B6" i="4"/>
  <c r="D6" i="4"/>
  <c r="E14" i="4"/>
  <c r="B14" i="4"/>
  <c r="T14" i="4" s="1"/>
  <c r="D14" i="4"/>
  <c r="D7" i="4"/>
  <c r="E7" i="4"/>
  <c r="B7" i="4"/>
  <c r="D15" i="4"/>
  <c r="E15" i="4"/>
  <c r="B15" i="4"/>
  <c r="T15" i="4" s="1"/>
  <c r="B21" i="4"/>
  <c r="T21" i="4" s="1"/>
  <c r="B25" i="4"/>
  <c r="T25" i="4" s="1"/>
  <c r="B29" i="4"/>
  <c r="T29" i="4" s="1"/>
  <c r="B33" i="4"/>
  <c r="T33" i="4" s="1"/>
  <c r="B37" i="4"/>
  <c r="T37" i="4" s="1"/>
  <c r="B41" i="4"/>
  <c r="T41" i="4" s="1"/>
  <c r="B45" i="4"/>
  <c r="T45" i="4" s="1"/>
  <c r="B49" i="4"/>
  <c r="T49" i="4" s="1"/>
  <c r="B53" i="4"/>
  <c r="T53" i="4" s="1"/>
  <c r="B57" i="4"/>
  <c r="T57" i="4" s="1"/>
  <c r="B61" i="4"/>
  <c r="T61" i="4" s="1"/>
  <c r="B65" i="4"/>
  <c r="T65" i="4" s="1"/>
  <c r="B69" i="4"/>
  <c r="T69" i="4" s="1"/>
  <c r="B73" i="4"/>
  <c r="T73" i="4" s="1"/>
  <c r="B77" i="4"/>
  <c r="T77" i="4" s="1"/>
  <c r="B81" i="4"/>
  <c r="T81" i="4" s="1"/>
  <c r="B85" i="4"/>
  <c r="T85" i="4" s="1"/>
  <c r="B89" i="4"/>
  <c r="T89" i="4" s="1"/>
  <c r="B93" i="4"/>
  <c r="T93" i="4" s="1"/>
  <c r="B97" i="4"/>
  <c r="T97" i="4" s="1"/>
  <c r="B101" i="4"/>
  <c r="T101" i="4" s="1"/>
  <c r="B105" i="4"/>
  <c r="T105" i="4" s="1"/>
  <c r="B109" i="4"/>
  <c r="T109" i="4" s="1"/>
  <c r="B113" i="4"/>
  <c r="T113" i="4" s="1"/>
  <c r="B117" i="4"/>
  <c r="T117" i="4" s="1"/>
  <c r="B121" i="4"/>
  <c r="T121" i="4" s="1"/>
  <c r="B125" i="4"/>
  <c r="T125" i="4" s="1"/>
  <c r="B129" i="4"/>
  <c r="T129" i="4" s="1"/>
  <c r="B133" i="4"/>
  <c r="T133" i="4" s="1"/>
  <c r="B137" i="4"/>
  <c r="T137" i="4" s="1"/>
  <c r="B141" i="4"/>
  <c r="T141" i="4" s="1"/>
  <c r="B145" i="4"/>
  <c r="T145" i="4" s="1"/>
  <c r="B149" i="4"/>
  <c r="T149" i="4" s="1"/>
  <c r="D21" i="4"/>
  <c r="D29" i="4"/>
  <c r="D37" i="4"/>
  <c r="D45" i="4"/>
  <c r="D53" i="4"/>
  <c r="D61" i="4"/>
  <c r="D69" i="4"/>
  <c r="D77" i="4"/>
  <c r="D85" i="4"/>
  <c r="D93" i="4"/>
  <c r="D101" i="4"/>
  <c r="D109" i="4"/>
  <c r="D117" i="4"/>
  <c r="D125" i="4"/>
  <c r="D133" i="4"/>
  <c r="D141" i="4"/>
  <c r="D149" i="4"/>
  <c r="E25" i="4"/>
  <c r="E33" i="4"/>
  <c r="E41" i="4"/>
  <c r="E49" i="4"/>
  <c r="E57" i="4"/>
  <c r="E65" i="4"/>
  <c r="E73" i="4"/>
  <c r="E81" i="4"/>
  <c r="E89" i="4"/>
  <c r="E97" i="4"/>
  <c r="E105" i="4"/>
  <c r="E113" i="4"/>
  <c r="E121" i="4"/>
  <c r="E129" i="4"/>
  <c r="E137" i="4"/>
  <c r="E145" i="4"/>
  <c r="E22" i="4"/>
  <c r="B22" i="4"/>
  <c r="T22" i="4" s="1"/>
  <c r="E26" i="4"/>
  <c r="B26" i="4"/>
  <c r="T26" i="4" s="1"/>
  <c r="E30" i="4"/>
  <c r="B30" i="4"/>
  <c r="T30" i="4" s="1"/>
  <c r="E34" i="4"/>
  <c r="B34" i="4"/>
  <c r="T34" i="4" s="1"/>
  <c r="E38" i="4"/>
  <c r="B38" i="4"/>
  <c r="T38" i="4" s="1"/>
  <c r="E42" i="4"/>
  <c r="B42" i="4"/>
  <c r="T42" i="4" s="1"/>
  <c r="E46" i="4"/>
  <c r="B46" i="4"/>
  <c r="T46" i="4" s="1"/>
  <c r="E50" i="4"/>
  <c r="B50" i="4"/>
  <c r="T50" i="4" s="1"/>
  <c r="E54" i="4"/>
  <c r="B54" i="4"/>
  <c r="T54" i="4" s="1"/>
  <c r="E58" i="4"/>
  <c r="B58" i="4"/>
  <c r="T58" i="4" s="1"/>
  <c r="E62" i="4"/>
  <c r="B62" i="4"/>
  <c r="T62" i="4" s="1"/>
  <c r="E66" i="4"/>
  <c r="B66" i="4"/>
  <c r="T66" i="4" s="1"/>
  <c r="E70" i="4"/>
  <c r="B70" i="4"/>
  <c r="T70" i="4" s="1"/>
  <c r="E74" i="4"/>
  <c r="B74" i="4"/>
  <c r="T74" i="4" s="1"/>
  <c r="E78" i="4"/>
  <c r="B78" i="4"/>
  <c r="T78" i="4" s="1"/>
  <c r="E82" i="4"/>
  <c r="B82" i="4"/>
  <c r="T82" i="4" s="1"/>
  <c r="E86" i="4"/>
  <c r="B86" i="4"/>
  <c r="T86" i="4" s="1"/>
  <c r="E90" i="4"/>
  <c r="B90" i="4"/>
  <c r="T90" i="4" s="1"/>
  <c r="E94" i="4"/>
  <c r="B94" i="4"/>
  <c r="T94" i="4" s="1"/>
  <c r="E98" i="4"/>
  <c r="B98" i="4"/>
  <c r="T98" i="4" s="1"/>
  <c r="E102" i="4"/>
  <c r="B102" i="4"/>
  <c r="T102" i="4" s="1"/>
  <c r="E106" i="4"/>
  <c r="B106" i="4"/>
  <c r="T106" i="4" s="1"/>
  <c r="E110" i="4"/>
  <c r="B110" i="4"/>
  <c r="T110" i="4" s="1"/>
  <c r="E114" i="4"/>
  <c r="B114" i="4"/>
  <c r="T114" i="4" s="1"/>
  <c r="E118" i="4"/>
  <c r="B118" i="4"/>
  <c r="T118" i="4" s="1"/>
  <c r="E122" i="4"/>
  <c r="B122" i="4"/>
  <c r="T122" i="4" s="1"/>
  <c r="E126" i="4"/>
  <c r="B126" i="4"/>
  <c r="T126" i="4" s="1"/>
  <c r="E130" i="4"/>
  <c r="B130" i="4"/>
  <c r="T130" i="4" s="1"/>
  <c r="E134" i="4"/>
  <c r="B134" i="4"/>
  <c r="T134" i="4" s="1"/>
  <c r="E138" i="4"/>
  <c r="B138" i="4"/>
  <c r="T138" i="4" s="1"/>
  <c r="E142" i="4"/>
  <c r="B142" i="4"/>
  <c r="T142" i="4" s="1"/>
  <c r="E146" i="4"/>
  <c r="B146" i="4"/>
  <c r="T146" i="4" s="1"/>
  <c r="E150" i="4"/>
  <c r="B150" i="4"/>
  <c r="T150" i="4" s="1"/>
  <c r="B19" i="4"/>
  <c r="T19" i="4" s="1"/>
  <c r="B23" i="4"/>
  <c r="T23" i="4" s="1"/>
  <c r="B27" i="4"/>
  <c r="T27" i="4" s="1"/>
  <c r="B31" i="4"/>
  <c r="T31" i="4" s="1"/>
  <c r="B35" i="4"/>
  <c r="T35" i="4" s="1"/>
  <c r="B39" i="4"/>
  <c r="T39" i="4" s="1"/>
  <c r="B43" i="4"/>
  <c r="T43" i="4" s="1"/>
  <c r="B47" i="4"/>
  <c r="T47" i="4" s="1"/>
  <c r="B51" i="4"/>
  <c r="T51" i="4" s="1"/>
  <c r="B55" i="4"/>
  <c r="T55" i="4" s="1"/>
  <c r="B59" i="4"/>
  <c r="T59" i="4" s="1"/>
  <c r="B63" i="4"/>
  <c r="T63" i="4" s="1"/>
  <c r="B67" i="4"/>
  <c r="T67" i="4" s="1"/>
  <c r="B71" i="4"/>
  <c r="T71" i="4" s="1"/>
  <c r="B75" i="4"/>
  <c r="T75" i="4" s="1"/>
  <c r="B79" i="4"/>
  <c r="T79" i="4" s="1"/>
  <c r="B83" i="4"/>
  <c r="T83" i="4" s="1"/>
  <c r="B87" i="4"/>
  <c r="T87" i="4" s="1"/>
  <c r="B91" i="4"/>
  <c r="T91" i="4" s="1"/>
  <c r="B95" i="4"/>
  <c r="T95" i="4" s="1"/>
  <c r="B99" i="4"/>
  <c r="T99" i="4" s="1"/>
  <c r="B103" i="4"/>
  <c r="T103" i="4" s="1"/>
  <c r="B107" i="4"/>
  <c r="T107" i="4" s="1"/>
  <c r="B111" i="4"/>
  <c r="T111" i="4" s="1"/>
  <c r="B115" i="4"/>
  <c r="T115" i="4" s="1"/>
  <c r="B119" i="4"/>
  <c r="T119" i="4" s="1"/>
  <c r="B123" i="4"/>
  <c r="T123" i="4" s="1"/>
  <c r="B127" i="4"/>
  <c r="T127" i="4" s="1"/>
  <c r="B131" i="4"/>
  <c r="T131" i="4" s="1"/>
  <c r="B135" i="4"/>
  <c r="T135" i="4" s="1"/>
  <c r="B139" i="4"/>
  <c r="T139" i="4" s="1"/>
  <c r="B143" i="4"/>
  <c r="T143" i="4" s="1"/>
  <c r="B147" i="4"/>
  <c r="T147" i="4" s="1"/>
  <c r="E20" i="4"/>
  <c r="B20" i="4"/>
  <c r="T20" i="4" s="1"/>
  <c r="E24" i="4"/>
  <c r="B24" i="4"/>
  <c r="T24" i="4" s="1"/>
  <c r="E28" i="4"/>
  <c r="B28" i="4"/>
  <c r="T28" i="4" s="1"/>
  <c r="E32" i="4"/>
  <c r="B32" i="4"/>
  <c r="T32" i="4" s="1"/>
  <c r="E36" i="4"/>
  <c r="B36" i="4"/>
  <c r="T36" i="4" s="1"/>
  <c r="E40" i="4"/>
  <c r="B40" i="4"/>
  <c r="T40" i="4" s="1"/>
  <c r="E44" i="4"/>
  <c r="B44" i="4"/>
  <c r="T44" i="4" s="1"/>
  <c r="E48" i="4"/>
  <c r="B48" i="4"/>
  <c r="T48" i="4" s="1"/>
  <c r="E52" i="4"/>
  <c r="B52" i="4"/>
  <c r="T52" i="4" s="1"/>
  <c r="E56" i="4"/>
  <c r="B56" i="4"/>
  <c r="T56" i="4" s="1"/>
  <c r="E60" i="4"/>
  <c r="B60" i="4"/>
  <c r="T60" i="4" s="1"/>
  <c r="E64" i="4"/>
  <c r="B64" i="4"/>
  <c r="T64" i="4" s="1"/>
  <c r="E68" i="4"/>
  <c r="B68" i="4"/>
  <c r="T68" i="4" s="1"/>
  <c r="E72" i="4"/>
  <c r="B72" i="4"/>
  <c r="T72" i="4" s="1"/>
  <c r="E76" i="4"/>
  <c r="B76" i="4"/>
  <c r="T76" i="4" s="1"/>
  <c r="E80" i="4"/>
  <c r="B80" i="4"/>
  <c r="T80" i="4" s="1"/>
  <c r="E84" i="4"/>
  <c r="B84" i="4"/>
  <c r="T84" i="4" s="1"/>
  <c r="E88" i="4"/>
  <c r="B88" i="4"/>
  <c r="T88" i="4" s="1"/>
  <c r="E92" i="4"/>
  <c r="B92" i="4"/>
  <c r="T92" i="4" s="1"/>
  <c r="E96" i="4"/>
  <c r="B96" i="4"/>
  <c r="T96" i="4" s="1"/>
  <c r="E100" i="4"/>
  <c r="B100" i="4"/>
  <c r="T100" i="4" s="1"/>
  <c r="E104" i="4"/>
  <c r="B104" i="4"/>
  <c r="T104" i="4" s="1"/>
  <c r="E108" i="4"/>
  <c r="B108" i="4"/>
  <c r="T108" i="4" s="1"/>
  <c r="E112" i="4"/>
  <c r="B112" i="4"/>
  <c r="T112" i="4" s="1"/>
  <c r="E116" i="4"/>
  <c r="B116" i="4"/>
  <c r="T116" i="4" s="1"/>
  <c r="E120" i="4"/>
  <c r="B120" i="4"/>
  <c r="T120" i="4" s="1"/>
  <c r="E124" i="4"/>
  <c r="B124" i="4"/>
  <c r="T124" i="4" s="1"/>
  <c r="E128" i="4"/>
  <c r="B128" i="4"/>
  <c r="T128" i="4" s="1"/>
  <c r="E132" i="4"/>
  <c r="B132" i="4"/>
  <c r="T132" i="4" s="1"/>
  <c r="E136" i="4"/>
  <c r="B136" i="4"/>
  <c r="T136" i="4" s="1"/>
  <c r="E140" i="4"/>
  <c r="B140" i="4"/>
  <c r="T140" i="4" s="1"/>
  <c r="E144" i="4"/>
  <c r="B144" i="4"/>
  <c r="T144" i="4" s="1"/>
  <c r="E148" i="4"/>
  <c r="B148" i="4"/>
  <c r="T148" i="4" s="1"/>
  <c r="P8" i="8"/>
  <c r="I8" i="8"/>
  <c r="K8" i="8" s="1"/>
  <c r="G8" i="8"/>
  <c r="F8" i="8"/>
  <c r="V8" i="8"/>
  <c r="M8" i="8"/>
  <c r="U8" i="8"/>
  <c r="L8" i="8"/>
  <c r="H9" i="8"/>
  <c r="P21" i="8"/>
  <c r="I21" i="8"/>
  <c r="T21" i="8"/>
  <c r="J21" i="8"/>
  <c r="S21" i="8"/>
  <c r="G21" i="8"/>
  <c r="F21" i="8"/>
  <c r="H21" i="8" s="1"/>
  <c r="M21" i="8"/>
  <c r="J54" i="8"/>
  <c r="N102" i="8"/>
  <c r="P104" i="8"/>
  <c r="V104" i="8"/>
  <c r="M104" i="8"/>
  <c r="L104" i="8"/>
  <c r="N104" i="8" s="1"/>
  <c r="U104" i="8"/>
  <c r="W104" i="8" s="1"/>
  <c r="T104" i="8"/>
  <c r="J104" i="8"/>
  <c r="K104" i="8" s="1"/>
  <c r="G104" i="8"/>
  <c r="F104" i="8"/>
  <c r="K111" i="8"/>
  <c r="P120" i="8"/>
  <c r="S120" i="8"/>
  <c r="J120" i="8"/>
  <c r="M120" i="8"/>
  <c r="V120" i="8"/>
  <c r="L120" i="8"/>
  <c r="T120" i="8"/>
  <c r="I120" i="8"/>
  <c r="G120" i="8"/>
  <c r="K138" i="8"/>
  <c r="P143" i="8"/>
  <c r="F143" i="8"/>
  <c r="H143" i="8" s="1"/>
  <c r="T143" i="8"/>
  <c r="J143" i="8"/>
  <c r="S143" i="8"/>
  <c r="I143" i="8"/>
  <c r="G143" i="8"/>
  <c r="M143" i="8"/>
  <c r="N145" i="8"/>
  <c r="P148" i="8"/>
  <c r="G148" i="8"/>
  <c r="M148" i="8"/>
  <c r="V148" i="8"/>
  <c r="L148" i="8"/>
  <c r="N148" i="8" s="1"/>
  <c r="U148" i="8"/>
  <c r="S148" i="8"/>
  <c r="I148" i="8"/>
  <c r="K148" i="8" s="1"/>
  <c r="F148" i="8"/>
  <c r="P159" i="8"/>
  <c r="F159" i="8"/>
  <c r="M159" i="8"/>
  <c r="V159" i="8"/>
  <c r="L159" i="8"/>
  <c r="N159" i="8" s="1"/>
  <c r="U159" i="8"/>
  <c r="S159" i="8"/>
  <c r="I159" i="8"/>
  <c r="K159" i="8" s="1"/>
  <c r="G159" i="8"/>
  <c r="C3" i="15"/>
  <c r="F3" i="14"/>
  <c r="G3" i="14" s="1"/>
  <c r="G3" i="10"/>
  <c r="Y5" i="10"/>
  <c r="AA8" i="8" s="1"/>
  <c r="M5" i="15"/>
  <c r="AC5" i="14"/>
  <c r="AE5" i="10"/>
  <c r="AI8" i="8" s="1"/>
  <c r="AK5" i="14"/>
  <c r="P39" i="8"/>
  <c r="S39" i="8"/>
  <c r="J39" i="8"/>
  <c r="M39" i="8"/>
  <c r="V39" i="8"/>
  <c r="L39" i="8"/>
  <c r="U39" i="8"/>
  <c r="G39" i="8"/>
  <c r="F39" i="8"/>
  <c r="P86" i="8"/>
  <c r="F86" i="8"/>
  <c r="M86" i="8"/>
  <c r="V86" i="8"/>
  <c r="L86" i="8"/>
  <c r="U86" i="8"/>
  <c r="S86" i="8"/>
  <c r="I86" i="8"/>
  <c r="G86" i="8"/>
  <c r="P89" i="8"/>
  <c r="V89" i="8"/>
  <c r="M89" i="8"/>
  <c r="L89" i="8"/>
  <c r="N89" i="8" s="1"/>
  <c r="U89" i="8"/>
  <c r="S89" i="8"/>
  <c r="W89" i="8" s="1"/>
  <c r="I89" i="8"/>
  <c r="G89" i="8"/>
  <c r="P101" i="8"/>
  <c r="F101" i="8"/>
  <c r="M101" i="8"/>
  <c r="V101" i="8"/>
  <c r="L101" i="8"/>
  <c r="U101" i="8"/>
  <c r="S101" i="8"/>
  <c r="I101" i="8"/>
  <c r="K101" i="8" s="1"/>
  <c r="G101" i="8"/>
  <c r="H120" i="8"/>
  <c r="I3" i="14"/>
  <c r="K3" i="14" s="1"/>
  <c r="E3" i="15"/>
  <c r="L21" i="8"/>
  <c r="N21" i="8" s="1"/>
  <c r="P38" i="8"/>
  <c r="V38" i="8"/>
  <c r="M38" i="8"/>
  <c r="L38" i="8"/>
  <c r="U38" i="8"/>
  <c r="T38" i="8"/>
  <c r="J38" i="8"/>
  <c r="K38" i="8" s="1"/>
  <c r="G38" i="8"/>
  <c r="F38" i="8"/>
  <c r="I39" i="8"/>
  <c r="K39" i="8" s="1"/>
  <c r="K44" i="8"/>
  <c r="W45" i="8"/>
  <c r="T46" i="8"/>
  <c r="P48" i="8"/>
  <c r="F48" i="8"/>
  <c r="T48" i="8"/>
  <c r="J48" i="8"/>
  <c r="S48" i="8"/>
  <c r="I48" i="8"/>
  <c r="G48" i="8"/>
  <c r="M48" i="8"/>
  <c r="P50" i="8"/>
  <c r="I50" i="8"/>
  <c r="K50" i="8" s="1"/>
  <c r="M50" i="8"/>
  <c r="V50" i="8"/>
  <c r="L50" i="8"/>
  <c r="U50" i="8"/>
  <c r="S50" i="8"/>
  <c r="G50" i="8"/>
  <c r="F50" i="8"/>
  <c r="P52" i="8"/>
  <c r="I52" i="8"/>
  <c r="K52" i="8" s="1"/>
  <c r="M52" i="8"/>
  <c r="V52" i="8"/>
  <c r="L52" i="8"/>
  <c r="U52" i="8"/>
  <c r="S52" i="8"/>
  <c r="G52" i="8"/>
  <c r="F52" i="8"/>
  <c r="W65" i="8"/>
  <c r="T66" i="8"/>
  <c r="P73" i="8"/>
  <c r="F73" i="8"/>
  <c r="H73" i="8" s="1"/>
  <c r="M73" i="8"/>
  <c r="V73" i="8"/>
  <c r="L73" i="8"/>
  <c r="T73" i="8"/>
  <c r="J73" i="8"/>
  <c r="S73" i="8"/>
  <c r="I73" i="8"/>
  <c r="H74" i="8"/>
  <c r="J86" i="8"/>
  <c r="F89" i="8"/>
  <c r="J101" i="8"/>
  <c r="K139" i="8"/>
  <c r="P140" i="8"/>
  <c r="I140" i="8"/>
  <c r="T140" i="8"/>
  <c r="J140" i="8"/>
  <c r="S140" i="8"/>
  <c r="G140" i="8"/>
  <c r="F140" i="8"/>
  <c r="M140" i="8"/>
  <c r="N140" i="8" s="1"/>
  <c r="L143" i="8"/>
  <c r="I3" i="10"/>
  <c r="S6" i="6" s="1"/>
  <c r="AC3" i="14"/>
  <c r="M3" i="15"/>
  <c r="Y3" i="10"/>
  <c r="AA6" i="8" s="1"/>
  <c r="AF4" i="10"/>
  <c r="AJ7" i="8" s="1"/>
  <c r="AL4" i="14"/>
  <c r="E8" i="6"/>
  <c r="E8" i="7"/>
  <c r="G99" i="6"/>
  <c r="H99" i="6" s="1"/>
  <c r="I99" i="6" s="1"/>
  <c r="P7" i="8"/>
  <c r="U7" i="8"/>
  <c r="L7" i="8"/>
  <c r="T7" i="8"/>
  <c r="S7" i="8"/>
  <c r="J7" i="8"/>
  <c r="K7" i="8" s="1"/>
  <c r="G7" i="8"/>
  <c r="F7" i="8"/>
  <c r="P18" i="8"/>
  <c r="S18" i="8"/>
  <c r="J18" i="8"/>
  <c r="M18" i="8"/>
  <c r="V18" i="8"/>
  <c r="L18" i="8"/>
  <c r="T18" i="8"/>
  <c r="I18" i="8"/>
  <c r="G18" i="8"/>
  <c r="H18" i="8" s="1"/>
  <c r="K20" i="8"/>
  <c r="H30" i="8"/>
  <c r="K32" i="8"/>
  <c r="K33" i="8"/>
  <c r="P35" i="8"/>
  <c r="F35" i="8"/>
  <c r="T35" i="8"/>
  <c r="J35" i="8"/>
  <c r="S35" i="8"/>
  <c r="I35" i="8"/>
  <c r="G35" i="8"/>
  <c r="M35" i="8"/>
  <c r="P37" i="8"/>
  <c r="I37" i="8"/>
  <c r="K37" i="8" s="1"/>
  <c r="M37" i="8"/>
  <c r="V37" i="8"/>
  <c r="L37" i="8"/>
  <c r="U37" i="8"/>
  <c r="S37" i="8"/>
  <c r="G37" i="8"/>
  <c r="F37" i="8"/>
  <c r="H37" i="8" s="1"/>
  <c r="W43" i="8"/>
  <c r="P51" i="8"/>
  <c r="V51" i="8"/>
  <c r="M51" i="8"/>
  <c r="L51" i="8"/>
  <c r="N51" i="8" s="1"/>
  <c r="U51" i="8"/>
  <c r="T51" i="8"/>
  <c r="J51" i="8"/>
  <c r="K51" i="8" s="1"/>
  <c r="G51" i="8"/>
  <c r="F51" i="8"/>
  <c r="H51" i="8" s="1"/>
  <c r="W63" i="8"/>
  <c r="P67" i="8"/>
  <c r="S67" i="8"/>
  <c r="J67" i="8"/>
  <c r="T67" i="8"/>
  <c r="I67" i="8"/>
  <c r="G67" i="8"/>
  <c r="F67" i="8"/>
  <c r="M67" i="8"/>
  <c r="P81" i="8"/>
  <c r="F81" i="8"/>
  <c r="T81" i="8"/>
  <c r="J81" i="8"/>
  <c r="S81" i="8"/>
  <c r="I81" i="8"/>
  <c r="G81" i="8"/>
  <c r="M81" i="8"/>
  <c r="J89" i="8"/>
  <c r="P127" i="8"/>
  <c r="U127" i="8"/>
  <c r="L127" i="8"/>
  <c r="S127" i="8"/>
  <c r="I127" i="8"/>
  <c r="K127" i="8" s="1"/>
  <c r="G127" i="8"/>
  <c r="F127" i="8"/>
  <c r="M127" i="8"/>
  <c r="P153" i="8"/>
  <c r="I153" i="8"/>
  <c r="K153" i="8" s="1"/>
  <c r="T153" i="8"/>
  <c r="J153" i="8"/>
  <c r="S153" i="8"/>
  <c r="G153" i="8"/>
  <c r="F153" i="8"/>
  <c r="M153" i="8"/>
  <c r="N156" i="8"/>
  <c r="AH3" i="14"/>
  <c r="Q3" i="15"/>
  <c r="P12" i="8"/>
  <c r="V12" i="8"/>
  <c r="M12" i="8"/>
  <c r="U12" i="8"/>
  <c r="L12" i="8"/>
  <c r="N12" i="8" s="1"/>
  <c r="T12" i="8"/>
  <c r="I12" i="8"/>
  <c r="G12" i="8"/>
  <c r="P17" i="8"/>
  <c r="V17" i="8"/>
  <c r="M17" i="8"/>
  <c r="L17" i="8"/>
  <c r="U17" i="8"/>
  <c r="S17" i="8"/>
  <c r="W17" i="8" s="1"/>
  <c r="I17" i="8"/>
  <c r="G17" i="8"/>
  <c r="N19" i="8"/>
  <c r="P29" i="8"/>
  <c r="I29" i="8"/>
  <c r="M29" i="8"/>
  <c r="V29" i="8"/>
  <c r="L29" i="8"/>
  <c r="N29" i="8" s="1"/>
  <c r="T29" i="8"/>
  <c r="J29" i="8"/>
  <c r="S29" i="8"/>
  <c r="G29" i="8"/>
  <c r="P47" i="8"/>
  <c r="S47" i="8"/>
  <c r="J47" i="8"/>
  <c r="T47" i="8"/>
  <c r="I47" i="8"/>
  <c r="G47" i="8"/>
  <c r="F47" i="8"/>
  <c r="M47" i="8"/>
  <c r="N48" i="8"/>
  <c r="P79" i="8"/>
  <c r="V79" i="8"/>
  <c r="M79" i="8"/>
  <c r="S79" i="8"/>
  <c r="I79" i="8"/>
  <c r="G79" i="8"/>
  <c r="F79" i="8"/>
  <c r="H79" i="8" s="1"/>
  <c r="L79" i="8"/>
  <c r="P80" i="8"/>
  <c r="S80" i="8"/>
  <c r="J80" i="8"/>
  <c r="T80" i="8"/>
  <c r="I80" i="8"/>
  <c r="G80" i="8"/>
  <c r="F80" i="8"/>
  <c r="M80" i="8"/>
  <c r="P106" i="8"/>
  <c r="F106" i="8"/>
  <c r="M106" i="8"/>
  <c r="V106" i="8"/>
  <c r="L106" i="8"/>
  <c r="T106" i="8"/>
  <c r="J106" i="8"/>
  <c r="S106" i="8"/>
  <c r="I106" i="8"/>
  <c r="K106" i="8" s="1"/>
  <c r="N108" i="8"/>
  <c r="P150" i="8"/>
  <c r="S150" i="8"/>
  <c r="J150" i="8"/>
  <c r="M150" i="8"/>
  <c r="V150" i="8"/>
  <c r="L150" i="8"/>
  <c r="T150" i="8"/>
  <c r="I150" i="8"/>
  <c r="G150" i="8"/>
  <c r="AC3" i="10"/>
  <c r="AF6" i="8" s="1"/>
  <c r="H4" i="10"/>
  <c r="H4" i="14"/>
  <c r="D4" i="15"/>
  <c r="G11" i="6"/>
  <c r="H11" i="6" s="1"/>
  <c r="F11" i="6"/>
  <c r="G13" i="6"/>
  <c r="H13" i="6" s="1"/>
  <c r="F13" i="6"/>
  <c r="A6" i="6"/>
  <c r="G63" i="6"/>
  <c r="H63" i="6" s="1"/>
  <c r="I63" i="6" s="1"/>
  <c r="G133" i="6"/>
  <c r="H133" i="6" s="1"/>
  <c r="I133" i="6" s="1"/>
  <c r="M7" i="8"/>
  <c r="T8" i="8"/>
  <c r="K11" i="8"/>
  <c r="F12" i="8"/>
  <c r="W13" i="8"/>
  <c r="P16" i="8"/>
  <c r="G16" i="8"/>
  <c r="M16" i="8"/>
  <c r="V16" i="8"/>
  <c r="L16" i="8"/>
  <c r="U16" i="8"/>
  <c r="S16" i="8"/>
  <c r="I16" i="8"/>
  <c r="K16" i="8" s="1"/>
  <c r="F16" i="8"/>
  <c r="F17" i="8"/>
  <c r="H17" i="8" s="1"/>
  <c r="V21" i="8"/>
  <c r="P23" i="8"/>
  <c r="T23" i="8"/>
  <c r="S23" i="8"/>
  <c r="W23" i="8" s="1"/>
  <c r="I23" i="8"/>
  <c r="K23" i="8" s="1"/>
  <c r="G23" i="8"/>
  <c r="F23" i="8"/>
  <c r="M23" i="8"/>
  <c r="P24" i="8"/>
  <c r="G24" i="8"/>
  <c r="T24" i="8"/>
  <c r="J24" i="8"/>
  <c r="S24" i="8"/>
  <c r="I24" i="8"/>
  <c r="K24" i="8" s="1"/>
  <c r="F24" i="8"/>
  <c r="M24" i="8"/>
  <c r="F29" i="8"/>
  <c r="H29" i="8" s="1"/>
  <c r="L35" i="8"/>
  <c r="N35" i="8" s="1"/>
  <c r="T39" i="8"/>
  <c r="W42" i="8"/>
  <c r="L67" i="8"/>
  <c r="N67" i="8" s="1"/>
  <c r="P71" i="8"/>
  <c r="V71" i="8"/>
  <c r="M71" i="8"/>
  <c r="L71" i="8"/>
  <c r="U71" i="8"/>
  <c r="T71" i="8"/>
  <c r="J71" i="8"/>
  <c r="K71" i="8" s="1"/>
  <c r="G71" i="8"/>
  <c r="F71" i="8"/>
  <c r="H71" i="8" s="1"/>
  <c r="P72" i="8"/>
  <c r="S72" i="8"/>
  <c r="J72" i="8"/>
  <c r="M72" i="8"/>
  <c r="V72" i="8"/>
  <c r="L72" i="8"/>
  <c r="U72" i="8"/>
  <c r="G72" i="8"/>
  <c r="F72" i="8"/>
  <c r="H75" i="8"/>
  <c r="J79" i="8"/>
  <c r="L81" i="8"/>
  <c r="N81" i="8" s="1"/>
  <c r="T86" i="8"/>
  <c r="P91" i="8"/>
  <c r="F91" i="8"/>
  <c r="H91" i="8" s="1"/>
  <c r="M91" i="8"/>
  <c r="V91" i="8"/>
  <c r="L91" i="8"/>
  <c r="T91" i="8"/>
  <c r="J91" i="8"/>
  <c r="S91" i="8"/>
  <c r="I91" i="8"/>
  <c r="T101" i="8"/>
  <c r="G106" i="8"/>
  <c r="U120" i="8"/>
  <c r="H125" i="8"/>
  <c r="N128" i="8"/>
  <c r="V143" i="8"/>
  <c r="P149" i="8"/>
  <c r="V149" i="8"/>
  <c r="M149" i="8"/>
  <c r="L149" i="8"/>
  <c r="N149" i="8" s="1"/>
  <c r="U149" i="8"/>
  <c r="S149" i="8"/>
  <c r="I149" i="8"/>
  <c r="G149" i="8"/>
  <c r="F150" i="8"/>
  <c r="L153" i="8"/>
  <c r="N153" i="8" s="1"/>
  <c r="P166" i="8"/>
  <c r="I166" i="8"/>
  <c r="K166" i="8" s="1"/>
  <c r="T166" i="8"/>
  <c r="J166" i="8"/>
  <c r="S166" i="8"/>
  <c r="G166" i="8"/>
  <c r="F166" i="8"/>
  <c r="M166" i="8"/>
  <c r="AE3" i="14"/>
  <c r="O3" i="15"/>
  <c r="AA3" i="10"/>
  <c r="AC6" i="8" s="1"/>
  <c r="A7" i="8"/>
  <c r="A7" i="6"/>
  <c r="O4" i="10"/>
  <c r="I9" i="15"/>
  <c r="W10" i="8"/>
  <c r="J12" i="8"/>
  <c r="P15" i="8"/>
  <c r="T15" i="8"/>
  <c r="V15" i="8"/>
  <c r="L15" i="8"/>
  <c r="N15" i="8" s="1"/>
  <c r="U15" i="8"/>
  <c r="S15" i="8"/>
  <c r="J15" i="8"/>
  <c r="G15" i="8"/>
  <c r="F15" i="8"/>
  <c r="J17" i="8"/>
  <c r="W38" i="8"/>
  <c r="P46" i="8"/>
  <c r="V46" i="8"/>
  <c r="M46" i="8"/>
  <c r="S46" i="8"/>
  <c r="I46" i="8"/>
  <c r="G46" i="8"/>
  <c r="F46" i="8"/>
  <c r="H46" i="8" s="1"/>
  <c r="L46" i="8"/>
  <c r="L47" i="8"/>
  <c r="P54" i="8"/>
  <c r="T54" i="8"/>
  <c r="M54" i="8"/>
  <c r="V54" i="8"/>
  <c r="L54" i="8"/>
  <c r="S54" i="8"/>
  <c r="I54" i="8"/>
  <c r="K54" i="8" s="1"/>
  <c r="G54" i="8"/>
  <c r="P66" i="8"/>
  <c r="V66" i="8"/>
  <c r="M66" i="8"/>
  <c r="S66" i="8"/>
  <c r="I66" i="8"/>
  <c r="G66" i="8"/>
  <c r="F66" i="8"/>
  <c r="L66" i="8"/>
  <c r="K72" i="8"/>
  <c r="L80" i="8"/>
  <c r="T89" i="8"/>
  <c r="P105" i="8"/>
  <c r="S105" i="8"/>
  <c r="J105" i="8"/>
  <c r="M105" i="8"/>
  <c r="V105" i="8"/>
  <c r="L105" i="8"/>
  <c r="U105" i="8"/>
  <c r="G105" i="8"/>
  <c r="F105" i="8"/>
  <c r="H105" i="8" s="1"/>
  <c r="H149" i="8"/>
  <c r="J4" i="15"/>
  <c r="Q4" i="14"/>
  <c r="T4" i="10"/>
  <c r="I7" i="7" s="1"/>
  <c r="S10" i="10"/>
  <c r="H13" i="7" s="1"/>
  <c r="G61" i="6"/>
  <c r="H61" i="6" s="1"/>
  <c r="I61" i="6" s="1"/>
  <c r="A6" i="7"/>
  <c r="I15" i="8"/>
  <c r="L23" i="8"/>
  <c r="L24" i="8"/>
  <c r="N24" i="8" s="1"/>
  <c r="P28" i="8"/>
  <c r="U28" i="8"/>
  <c r="L28" i="8"/>
  <c r="M28" i="8"/>
  <c r="V28" i="8"/>
  <c r="T28" i="8"/>
  <c r="J28" i="8"/>
  <c r="K28" i="8" s="1"/>
  <c r="G28" i="8"/>
  <c r="F28" i="8"/>
  <c r="U35" i="8"/>
  <c r="T37" i="8"/>
  <c r="P40" i="8"/>
  <c r="F40" i="8"/>
  <c r="H40" i="8" s="1"/>
  <c r="M40" i="8"/>
  <c r="V40" i="8"/>
  <c r="L40" i="8"/>
  <c r="T40" i="8"/>
  <c r="J40" i="8"/>
  <c r="S40" i="8"/>
  <c r="I40" i="8"/>
  <c r="K43" i="8"/>
  <c r="J46" i="8"/>
  <c r="V48" i="8"/>
  <c r="S51" i="8"/>
  <c r="W51" i="8" s="1"/>
  <c r="F54" i="8"/>
  <c r="N55" i="8"/>
  <c r="P59" i="8"/>
  <c r="U59" i="8"/>
  <c r="L59" i="8"/>
  <c r="S59" i="8"/>
  <c r="I59" i="8"/>
  <c r="K59" i="8" s="1"/>
  <c r="G59" i="8"/>
  <c r="F59" i="8"/>
  <c r="M59" i="8"/>
  <c r="K63" i="8"/>
  <c r="J66" i="8"/>
  <c r="U67" i="8"/>
  <c r="N68" i="8"/>
  <c r="U73" i="8"/>
  <c r="N75" i="8"/>
  <c r="U81" i="8"/>
  <c r="P87" i="8"/>
  <c r="U87" i="8"/>
  <c r="L87" i="8"/>
  <c r="M87" i="8"/>
  <c r="V87" i="8"/>
  <c r="S87" i="8"/>
  <c r="I87" i="8"/>
  <c r="K87" i="8" s="1"/>
  <c r="G87" i="8"/>
  <c r="H87" i="8" s="1"/>
  <c r="P90" i="8"/>
  <c r="S90" i="8"/>
  <c r="J90" i="8"/>
  <c r="M90" i="8"/>
  <c r="V90" i="8"/>
  <c r="L90" i="8"/>
  <c r="N90" i="8" s="1"/>
  <c r="T90" i="8"/>
  <c r="I90" i="8"/>
  <c r="G90" i="8"/>
  <c r="H90" i="8" s="1"/>
  <c r="I105" i="8"/>
  <c r="T127" i="8"/>
  <c r="N130" i="8"/>
  <c r="P132" i="8"/>
  <c r="U132" i="8"/>
  <c r="L132" i="8"/>
  <c r="N132" i="8" s="1"/>
  <c r="M132" i="8"/>
  <c r="V132" i="8"/>
  <c r="S132" i="8"/>
  <c r="I132" i="8"/>
  <c r="K132" i="8" s="1"/>
  <c r="G132" i="8"/>
  <c r="H132" i="8" s="1"/>
  <c r="H133" i="8"/>
  <c r="V140" i="8"/>
  <c r="O144" i="8"/>
  <c r="J149" i="8"/>
  <c r="U153" i="8"/>
  <c r="P155" i="8"/>
  <c r="T155" i="8"/>
  <c r="S155" i="8"/>
  <c r="W155" i="8" s="1"/>
  <c r="I155" i="8"/>
  <c r="K155" i="8" s="1"/>
  <c r="G155" i="8"/>
  <c r="F155" i="8"/>
  <c r="M155" i="8"/>
  <c r="N155" i="8" s="1"/>
  <c r="H160" i="8"/>
  <c r="K165" i="8"/>
  <c r="L166" i="8"/>
  <c r="N166" i="8" s="1"/>
  <c r="U6" i="15"/>
  <c r="AG6" i="10"/>
  <c r="AK9" i="8" s="1"/>
  <c r="AM6" i="14"/>
  <c r="AD6" i="10"/>
  <c r="AG9" i="8" s="1"/>
  <c r="R6" i="15"/>
  <c r="C7" i="10"/>
  <c r="N8" i="15"/>
  <c r="AD8" i="14"/>
  <c r="L9" i="15"/>
  <c r="W9" i="10"/>
  <c r="Q10" i="15"/>
  <c r="AC10" i="10"/>
  <c r="AF13" i="8" s="1"/>
  <c r="AH13" i="8" s="1"/>
  <c r="AH10" i="14"/>
  <c r="AG10" i="10"/>
  <c r="AK13" i="8" s="1"/>
  <c r="C11" i="10"/>
  <c r="Z13" i="10"/>
  <c r="AB16" i="8" s="1"/>
  <c r="N13" i="15"/>
  <c r="AD13" i="14"/>
  <c r="I20" i="15"/>
  <c r="L6" i="15"/>
  <c r="G8" i="10"/>
  <c r="C8" i="15"/>
  <c r="K8" i="10"/>
  <c r="Z8" i="10"/>
  <c r="AB11" i="8" s="1"/>
  <c r="K9" i="10"/>
  <c r="C12" i="10"/>
  <c r="O16" i="15"/>
  <c r="AA16" i="10"/>
  <c r="AC19" i="8" s="1"/>
  <c r="AE16" i="14"/>
  <c r="K139" i="7"/>
  <c r="P138" i="3" s="1"/>
  <c r="I9" i="8"/>
  <c r="J14" i="8"/>
  <c r="K14" i="8" s="1"/>
  <c r="S14" i="8"/>
  <c r="W14" i="8" s="1"/>
  <c r="J19" i="8"/>
  <c r="K19" i="8" s="1"/>
  <c r="T19" i="8"/>
  <c r="W19" i="8" s="1"/>
  <c r="P27" i="8"/>
  <c r="F27" i="8"/>
  <c r="W30" i="8"/>
  <c r="I31" i="8"/>
  <c r="S31" i="8"/>
  <c r="U32" i="8"/>
  <c r="W32" i="8" s="1"/>
  <c r="P36" i="8"/>
  <c r="U36" i="8"/>
  <c r="L36" i="8"/>
  <c r="N36" i="8" s="1"/>
  <c r="J41" i="8"/>
  <c r="K41" i="8" s="1"/>
  <c r="T41" i="8"/>
  <c r="P49" i="8"/>
  <c r="U49" i="8"/>
  <c r="L49" i="8"/>
  <c r="N49" i="8" s="1"/>
  <c r="J55" i="8"/>
  <c r="K55" i="8" s="1"/>
  <c r="T55" i="8"/>
  <c r="J56" i="8"/>
  <c r="K56" i="8" s="1"/>
  <c r="T56" i="8"/>
  <c r="U57" i="8"/>
  <c r="U58" i="8"/>
  <c r="W58" i="8" s="1"/>
  <c r="J64" i="8"/>
  <c r="K64" i="8" s="1"/>
  <c r="U64" i="8"/>
  <c r="P69" i="8"/>
  <c r="U69" i="8"/>
  <c r="L69" i="8"/>
  <c r="N69" i="8" s="1"/>
  <c r="P70" i="8"/>
  <c r="G70" i="8"/>
  <c r="I74" i="8"/>
  <c r="S74" i="8"/>
  <c r="J75" i="8"/>
  <c r="T75" i="8"/>
  <c r="J77" i="8"/>
  <c r="K77" i="8" s="1"/>
  <c r="U77" i="8"/>
  <c r="P82" i="8"/>
  <c r="U82" i="8"/>
  <c r="L82" i="8"/>
  <c r="N82" i="8" s="1"/>
  <c r="P84" i="8"/>
  <c r="V84" i="8"/>
  <c r="M84" i="8"/>
  <c r="N84" i="8" s="1"/>
  <c r="P85" i="8"/>
  <c r="S85" i="8"/>
  <c r="J85" i="8"/>
  <c r="J88" i="8"/>
  <c r="T88" i="8"/>
  <c r="I92" i="8"/>
  <c r="S92" i="8"/>
  <c r="W92" i="8" s="1"/>
  <c r="U93" i="8"/>
  <c r="W93" i="8" s="1"/>
  <c r="J94" i="8"/>
  <c r="K94" i="8" s="1"/>
  <c r="T94" i="8"/>
  <c r="U95" i="8"/>
  <c r="P98" i="8"/>
  <c r="I98" i="8"/>
  <c r="P99" i="8"/>
  <c r="V99" i="8"/>
  <c r="M99" i="8"/>
  <c r="N99" i="8" s="1"/>
  <c r="P100" i="8"/>
  <c r="S100" i="8"/>
  <c r="J100" i="8"/>
  <c r="P103" i="8"/>
  <c r="G103" i="8"/>
  <c r="I107" i="8"/>
  <c r="S107" i="8"/>
  <c r="J108" i="8"/>
  <c r="K108" i="8" s="1"/>
  <c r="T108" i="8"/>
  <c r="W108" i="8" s="1"/>
  <c r="J109" i="8"/>
  <c r="K109" i="8" s="1"/>
  <c r="T109" i="8"/>
  <c r="I125" i="8"/>
  <c r="T125" i="8"/>
  <c r="U126" i="8"/>
  <c r="W126" i="8" s="1"/>
  <c r="P131" i="8"/>
  <c r="F131" i="8"/>
  <c r="J133" i="8"/>
  <c r="T133" i="8"/>
  <c r="I134" i="8"/>
  <c r="S134" i="8"/>
  <c r="I135" i="8"/>
  <c r="T135" i="8"/>
  <c r="U136" i="8"/>
  <c r="W136" i="8" s="1"/>
  <c r="J137" i="8"/>
  <c r="U137" i="8"/>
  <c r="U138" i="8"/>
  <c r="P147" i="8"/>
  <c r="T147" i="8"/>
  <c r="J151" i="8"/>
  <c r="K151" i="8" s="1"/>
  <c r="T151" i="8"/>
  <c r="P157" i="8"/>
  <c r="V157" i="8"/>
  <c r="M157" i="8"/>
  <c r="N157" i="8" s="1"/>
  <c r="P158" i="8"/>
  <c r="S158" i="8"/>
  <c r="J158" i="8"/>
  <c r="I160" i="8"/>
  <c r="S160" i="8"/>
  <c r="U161" i="8"/>
  <c r="W161" i="8" s="1"/>
  <c r="J162" i="8"/>
  <c r="K162" i="8" s="1"/>
  <c r="T162" i="8"/>
  <c r="U163" i="8"/>
  <c r="U164" i="8"/>
  <c r="S3" i="15"/>
  <c r="I4" i="14"/>
  <c r="K4" i="14" s="1"/>
  <c r="R4" i="14"/>
  <c r="N5" i="10"/>
  <c r="M6" i="10"/>
  <c r="C8" i="10"/>
  <c r="J9" i="10"/>
  <c r="P10" i="14"/>
  <c r="AM10" i="14"/>
  <c r="B13" i="15"/>
  <c r="E13" i="14"/>
  <c r="O13" i="10"/>
  <c r="G13" i="15"/>
  <c r="Q13" i="10"/>
  <c r="F16" i="7" s="1"/>
  <c r="W13" i="14"/>
  <c r="X13" i="14" s="1"/>
  <c r="T13" i="14" s="1"/>
  <c r="S14" i="10"/>
  <c r="H17" i="7" s="1"/>
  <c r="J9" i="8"/>
  <c r="S9" i="8"/>
  <c r="F10" i="8"/>
  <c r="H10" i="8" s="1"/>
  <c r="L11" i="8"/>
  <c r="N11" i="8" s="1"/>
  <c r="U11" i="8"/>
  <c r="W11" i="8" s="1"/>
  <c r="T14" i="8"/>
  <c r="U19" i="8"/>
  <c r="P25" i="8"/>
  <c r="V25" i="8"/>
  <c r="W25" i="8" s="1"/>
  <c r="M25" i="8"/>
  <c r="P26" i="8"/>
  <c r="S26" i="8"/>
  <c r="W26" i="8" s="1"/>
  <c r="J26" i="8"/>
  <c r="K26" i="8" s="1"/>
  <c r="G27" i="8"/>
  <c r="J31" i="8"/>
  <c r="U31" i="8"/>
  <c r="L32" i="8"/>
  <c r="N32" i="8" s="1"/>
  <c r="F36" i="8"/>
  <c r="H36" i="8" s="1"/>
  <c r="N43" i="8"/>
  <c r="F49" i="8"/>
  <c r="H49" i="8" s="1"/>
  <c r="W53" i="8"/>
  <c r="U55" i="8"/>
  <c r="L57" i="8"/>
  <c r="N57" i="8" s="1"/>
  <c r="L58" i="8"/>
  <c r="N58" i="8" s="1"/>
  <c r="P60" i="8"/>
  <c r="I60" i="8"/>
  <c r="K60" i="8" s="1"/>
  <c r="L64" i="8"/>
  <c r="N64" i="8" s="1"/>
  <c r="P68" i="8"/>
  <c r="F68" i="8"/>
  <c r="H68" i="8" s="1"/>
  <c r="O68" i="8" s="1"/>
  <c r="F69" i="8"/>
  <c r="H69" i="8" s="1"/>
  <c r="F70" i="8"/>
  <c r="H70" i="8" s="1"/>
  <c r="J74" i="8"/>
  <c r="T74" i="8"/>
  <c r="U75" i="8"/>
  <c r="L77" i="8"/>
  <c r="N77" i="8" s="1"/>
  <c r="F82" i="8"/>
  <c r="H82" i="8" s="1"/>
  <c r="P83" i="8"/>
  <c r="G83" i="8"/>
  <c r="H83" i="8" s="1"/>
  <c r="F84" i="8"/>
  <c r="H84" i="8" s="1"/>
  <c r="F85" i="8"/>
  <c r="H85" i="8" s="1"/>
  <c r="U88" i="8"/>
  <c r="J92" i="8"/>
  <c r="T92" i="8"/>
  <c r="L93" i="8"/>
  <c r="N93" i="8" s="1"/>
  <c r="L95" i="8"/>
  <c r="N95" i="8" s="1"/>
  <c r="P97" i="8"/>
  <c r="U97" i="8"/>
  <c r="L97" i="8"/>
  <c r="N97" i="8" s="1"/>
  <c r="F98" i="8"/>
  <c r="H98" i="8" s="1"/>
  <c r="F99" i="8"/>
  <c r="H99" i="8" s="1"/>
  <c r="F100" i="8"/>
  <c r="P102" i="8"/>
  <c r="T102" i="8"/>
  <c r="W102" i="8" s="1"/>
  <c r="F103" i="8"/>
  <c r="H103" i="8" s="1"/>
  <c r="J107" i="8"/>
  <c r="T107" i="8"/>
  <c r="U108" i="8"/>
  <c r="U125" i="8"/>
  <c r="L126" i="8"/>
  <c r="N126" i="8" s="1"/>
  <c r="P128" i="8"/>
  <c r="I128" i="8"/>
  <c r="K128" i="8" s="1"/>
  <c r="P129" i="8"/>
  <c r="V129" i="8"/>
  <c r="W129" i="8" s="1"/>
  <c r="M129" i="8"/>
  <c r="N129" i="8" s="1"/>
  <c r="O129" i="8" s="1"/>
  <c r="P130" i="8"/>
  <c r="S130" i="8"/>
  <c r="W130" i="8" s="1"/>
  <c r="J130" i="8"/>
  <c r="K130" i="8" s="1"/>
  <c r="O130" i="8" s="1"/>
  <c r="G131" i="8"/>
  <c r="U133" i="8"/>
  <c r="J134" i="8"/>
  <c r="T134" i="8"/>
  <c r="U135" i="8"/>
  <c r="L136" i="8"/>
  <c r="N136" i="8" s="1"/>
  <c r="L137" i="8"/>
  <c r="N137" i="8" s="1"/>
  <c r="L138" i="8"/>
  <c r="N138" i="8" s="1"/>
  <c r="P144" i="8"/>
  <c r="U144" i="8"/>
  <c r="W144" i="8" s="1"/>
  <c r="L144" i="8"/>
  <c r="N144" i="8" s="1"/>
  <c r="P145" i="8"/>
  <c r="I145" i="8"/>
  <c r="K145" i="8" s="1"/>
  <c r="H146" i="8"/>
  <c r="F147" i="8"/>
  <c r="H147" i="8" s="1"/>
  <c r="U151" i="8"/>
  <c r="P156" i="8"/>
  <c r="G156" i="8"/>
  <c r="H156" i="8" s="1"/>
  <c r="F157" i="8"/>
  <c r="H157" i="8" s="1"/>
  <c r="F158" i="8"/>
  <c r="H158" i="8" s="1"/>
  <c r="J160" i="8"/>
  <c r="T160" i="8"/>
  <c r="L161" i="8"/>
  <c r="N161" i="8" s="1"/>
  <c r="L163" i="8"/>
  <c r="N163" i="8" s="1"/>
  <c r="L164" i="8"/>
  <c r="N164" i="8" s="1"/>
  <c r="J3" i="10"/>
  <c r="N3" i="10"/>
  <c r="O3" i="14"/>
  <c r="W3" i="10"/>
  <c r="AF3" i="10"/>
  <c r="AJ6" i="8" s="1"/>
  <c r="AL6" i="8" s="1"/>
  <c r="C4" i="10"/>
  <c r="M4" i="10"/>
  <c r="N4" i="15"/>
  <c r="AG4" i="10"/>
  <c r="AK7" i="8" s="1"/>
  <c r="U4" i="15"/>
  <c r="W5" i="10"/>
  <c r="AF5" i="10"/>
  <c r="AJ8" i="8" s="1"/>
  <c r="T5" i="15"/>
  <c r="F6" i="14"/>
  <c r="N6" i="14"/>
  <c r="AC6" i="14"/>
  <c r="AE6" i="10"/>
  <c r="AI9" i="8" s="1"/>
  <c r="S6" i="15"/>
  <c r="P8" i="10"/>
  <c r="R8" i="14"/>
  <c r="H9" i="14"/>
  <c r="D9" i="15"/>
  <c r="K9" i="15"/>
  <c r="AJ9" i="14"/>
  <c r="R9" i="15"/>
  <c r="AD9" i="10"/>
  <c r="AG12" i="8" s="1"/>
  <c r="G10" i="15"/>
  <c r="AA10" i="14"/>
  <c r="AB10" i="10"/>
  <c r="AD13" i="8" s="1"/>
  <c r="P10" i="15"/>
  <c r="F13" i="10"/>
  <c r="K13" i="10"/>
  <c r="K13" i="14"/>
  <c r="J3" i="15"/>
  <c r="P3" i="15"/>
  <c r="O4" i="15"/>
  <c r="R4" i="15"/>
  <c r="Q5" i="15"/>
  <c r="P6" i="15"/>
  <c r="M8" i="10"/>
  <c r="AD8" i="10"/>
  <c r="AG11" i="8" s="1"/>
  <c r="AI8" i="14"/>
  <c r="AJ8" i="14" s="1"/>
  <c r="C9" i="15"/>
  <c r="F9" i="14"/>
  <c r="G9" i="14" s="1"/>
  <c r="P9" i="10"/>
  <c r="AA9" i="14"/>
  <c r="E10" i="15"/>
  <c r="I10" i="14"/>
  <c r="K10" i="14" s="1"/>
  <c r="J13" i="10"/>
  <c r="P14" i="14"/>
  <c r="Y14" i="10"/>
  <c r="AA17" i="8" s="1"/>
  <c r="M14" i="15"/>
  <c r="F15" i="15"/>
  <c r="L15" i="10"/>
  <c r="J15" i="14"/>
  <c r="AF15" i="10"/>
  <c r="AJ18" i="8" s="1"/>
  <c r="T15" i="15"/>
  <c r="AL15" i="14"/>
  <c r="D6" i="8"/>
  <c r="L9" i="8"/>
  <c r="U9" i="8"/>
  <c r="I10" i="8"/>
  <c r="K10" i="8" s="1"/>
  <c r="M14" i="8"/>
  <c r="N14" i="8" s="1"/>
  <c r="V14" i="8"/>
  <c r="P20" i="8"/>
  <c r="U20" i="8"/>
  <c r="W20" i="8" s="1"/>
  <c r="L20" i="8"/>
  <c r="N20" i="8" s="1"/>
  <c r="J27" i="8"/>
  <c r="K27" i="8" s="1"/>
  <c r="T27" i="8"/>
  <c r="W27" i="8" s="1"/>
  <c r="N30" i="8"/>
  <c r="P33" i="8"/>
  <c r="V33" i="8"/>
  <c r="W33" i="8" s="1"/>
  <c r="M33" i="8"/>
  <c r="N33" i="8" s="1"/>
  <c r="P34" i="8"/>
  <c r="S34" i="8"/>
  <c r="W34" i="8" s="1"/>
  <c r="J34" i="8"/>
  <c r="K34" i="8" s="1"/>
  <c r="I36" i="8"/>
  <c r="K36" i="8" s="1"/>
  <c r="S36" i="8"/>
  <c r="P42" i="8"/>
  <c r="I42" i="8"/>
  <c r="K42" i="8" s="1"/>
  <c r="P44" i="8"/>
  <c r="T44" i="8"/>
  <c r="P45" i="8"/>
  <c r="G45" i="8"/>
  <c r="H45" i="8" s="1"/>
  <c r="O45" i="8" s="1"/>
  <c r="I49" i="8"/>
  <c r="S49" i="8"/>
  <c r="W49" i="8" s="1"/>
  <c r="P62" i="8"/>
  <c r="S62" i="8"/>
  <c r="W62" i="8" s="1"/>
  <c r="J62" i="8"/>
  <c r="K62" i="8" s="1"/>
  <c r="P65" i="8"/>
  <c r="G65" i="8"/>
  <c r="H65" i="8" s="1"/>
  <c r="O65" i="8" s="1"/>
  <c r="I69" i="8"/>
  <c r="K69" i="8" s="1"/>
  <c r="S69" i="8"/>
  <c r="J70" i="8"/>
  <c r="K70" i="8" s="1"/>
  <c r="T70" i="8"/>
  <c r="W70" i="8" s="1"/>
  <c r="P78" i="8"/>
  <c r="G78" i="8"/>
  <c r="H78" i="8" s="1"/>
  <c r="O78" i="8" s="1"/>
  <c r="I82" i="8"/>
  <c r="K82" i="8" s="1"/>
  <c r="S82" i="8"/>
  <c r="W82" i="8" s="1"/>
  <c r="I84" i="8"/>
  <c r="K84" i="8" s="1"/>
  <c r="S84" i="8"/>
  <c r="I85" i="8"/>
  <c r="K85" i="8" s="1"/>
  <c r="T85" i="8"/>
  <c r="P96" i="8"/>
  <c r="F96" i="8"/>
  <c r="H96" i="8" s="1"/>
  <c r="O96" i="8" s="1"/>
  <c r="J98" i="8"/>
  <c r="T98" i="8"/>
  <c r="W98" i="8" s="1"/>
  <c r="I99" i="8"/>
  <c r="K99" i="8" s="1"/>
  <c r="S99" i="8"/>
  <c r="I100" i="8"/>
  <c r="T100" i="8"/>
  <c r="J103" i="8"/>
  <c r="K103" i="8" s="1"/>
  <c r="T103" i="8"/>
  <c r="W103" i="8" s="1"/>
  <c r="P110" i="8"/>
  <c r="I110" i="8"/>
  <c r="K110" i="8" s="1"/>
  <c r="P111" i="8"/>
  <c r="V111" i="8"/>
  <c r="W111" i="8" s="1"/>
  <c r="M111" i="8"/>
  <c r="N111" i="8" s="1"/>
  <c r="P112" i="8"/>
  <c r="S112" i="8"/>
  <c r="J112" i="8"/>
  <c r="K112" i="8" s="1"/>
  <c r="J131" i="8"/>
  <c r="K131" i="8" s="1"/>
  <c r="T131" i="8"/>
  <c r="W131" i="8" s="1"/>
  <c r="P139" i="8"/>
  <c r="U139" i="8"/>
  <c r="W139" i="8" s="1"/>
  <c r="L139" i="8"/>
  <c r="N139" i="8" s="1"/>
  <c r="P142" i="8"/>
  <c r="S142" i="8"/>
  <c r="W142" i="8" s="1"/>
  <c r="J142" i="8"/>
  <c r="K142" i="8" s="1"/>
  <c r="W146" i="8"/>
  <c r="I147" i="8"/>
  <c r="K147" i="8" s="1"/>
  <c r="S147" i="8"/>
  <c r="W147" i="8" s="1"/>
  <c r="P152" i="8"/>
  <c r="U152" i="8"/>
  <c r="W152" i="8" s="1"/>
  <c r="L152" i="8"/>
  <c r="N152" i="8" s="1"/>
  <c r="H154" i="8"/>
  <c r="I157" i="8"/>
  <c r="K157" i="8" s="1"/>
  <c r="S157" i="8"/>
  <c r="I158" i="8"/>
  <c r="K158" i="8" s="1"/>
  <c r="T158" i="8"/>
  <c r="P165" i="8"/>
  <c r="U165" i="8"/>
  <c r="W165" i="8" s="1"/>
  <c r="L165" i="8"/>
  <c r="B3" i="15"/>
  <c r="F3" i="10"/>
  <c r="AK3" i="14"/>
  <c r="AN3" i="14" s="1"/>
  <c r="P4" i="10"/>
  <c r="U4" i="10"/>
  <c r="J7" i="7" s="1"/>
  <c r="AC4" i="14"/>
  <c r="AD4" i="10"/>
  <c r="AG7" i="8" s="1"/>
  <c r="AC5" i="10"/>
  <c r="AF8" i="8" s="1"/>
  <c r="AB6" i="10"/>
  <c r="AD9" i="8" s="1"/>
  <c r="AI6" i="14"/>
  <c r="G9" i="10"/>
  <c r="H9" i="15"/>
  <c r="I10" i="10"/>
  <c r="S13" i="6" s="1"/>
  <c r="U10" i="10"/>
  <c r="J13" i="7" s="1"/>
  <c r="AF10" i="14"/>
  <c r="AG10" i="14" s="1"/>
  <c r="AI10" i="14"/>
  <c r="R10" i="15"/>
  <c r="U10" i="15"/>
  <c r="G13" i="14"/>
  <c r="N13" i="10"/>
  <c r="AA13" i="14"/>
  <c r="R14" i="10"/>
  <c r="G17" i="7" s="1"/>
  <c r="H14" i="15"/>
  <c r="O14" i="14"/>
  <c r="Q14" i="15"/>
  <c r="AC14" i="10"/>
  <c r="AF17" i="8" s="1"/>
  <c r="AH14" i="14"/>
  <c r="AG14" i="10"/>
  <c r="AK17" i="8" s="1"/>
  <c r="U14" i="15"/>
  <c r="K16" i="10"/>
  <c r="W19" i="14"/>
  <c r="X19" i="14" s="1"/>
  <c r="T19" i="14" s="1"/>
  <c r="M9" i="8"/>
  <c r="V9" i="8"/>
  <c r="H11" i="8"/>
  <c r="H20" i="8"/>
  <c r="O20" i="8" s="1"/>
  <c r="P32" i="8"/>
  <c r="G32" i="8"/>
  <c r="H32" i="8" s="1"/>
  <c r="O32" i="8" s="1"/>
  <c r="H33" i="8"/>
  <c r="H34" i="8"/>
  <c r="P41" i="8"/>
  <c r="U41" i="8"/>
  <c r="L41" i="8"/>
  <c r="N41" i="8" s="1"/>
  <c r="H42" i="8"/>
  <c r="H43" i="8"/>
  <c r="H44" i="8"/>
  <c r="O44" i="8" s="1"/>
  <c r="N53" i="8"/>
  <c r="O53" i="8" s="1"/>
  <c r="P56" i="8"/>
  <c r="V56" i="8"/>
  <c r="W56" i="8" s="1"/>
  <c r="M56" i="8"/>
  <c r="P57" i="8"/>
  <c r="S57" i="8"/>
  <c r="W57" i="8" s="1"/>
  <c r="J57" i="8"/>
  <c r="K57" i="8" s="1"/>
  <c r="P58" i="8"/>
  <c r="F58" i="8"/>
  <c r="H58" i="8" s="1"/>
  <c r="W61" i="8"/>
  <c r="H63" i="8"/>
  <c r="P64" i="8"/>
  <c r="T64" i="8"/>
  <c r="P77" i="8"/>
  <c r="T77" i="8"/>
  <c r="W77" i="8" s="1"/>
  <c r="P93" i="8"/>
  <c r="I93" i="8"/>
  <c r="K93" i="8" s="1"/>
  <c r="P94" i="8"/>
  <c r="V94" i="8"/>
  <c r="W94" i="8" s="1"/>
  <c r="M94" i="8"/>
  <c r="N94" i="8" s="1"/>
  <c r="P95" i="8"/>
  <c r="S95" i="8"/>
  <c r="W95" i="8" s="1"/>
  <c r="J95" i="8"/>
  <c r="K95" i="8" s="1"/>
  <c r="P109" i="8"/>
  <c r="U109" i="8"/>
  <c r="L109" i="8"/>
  <c r="N109" i="8" s="1"/>
  <c r="H110" i="8"/>
  <c r="H111" i="8"/>
  <c r="H112" i="8"/>
  <c r="O112" i="8" s="1"/>
  <c r="P126" i="8"/>
  <c r="F126" i="8"/>
  <c r="P136" i="8"/>
  <c r="F136" i="8"/>
  <c r="H136" i="8" s="1"/>
  <c r="P137" i="8"/>
  <c r="T137" i="8"/>
  <c r="P138" i="8"/>
  <c r="G138" i="8"/>
  <c r="H138" i="8" s="1"/>
  <c r="H139" i="8"/>
  <c r="H142" i="8"/>
  <c r="O142" i="8" s="1"/>
  <c r="H152" i="8"/>
  <c r="P161" i="8"/>
  <c r="I161" i="8"/>
  <c r="K161" i="8" s="1"/>
  <c r="P162" i="8"/>
  <c r="V162" i="8"/>
  <c r="W162" i="8" s="1"/>
  <c r="M162" i="8"/>
  <c r="N162" i="8" s="1"/>
  <c r="P163" i="8"/>
  <c r="S163" i="8"/>
  <c r="W163" i="8" s="1"/>
  <c r="J163" i="8"/>
  <c r="K163" i="8" s="1"/>
  <c r="P164" i="8"/>
  <c r="F164" i="8"/>
  <c r="H164" i="8" s="1"/>
  <c r="H165" i="8"/>
  <c r="T3" i="10"/>
  <c r="I6" i="7" s="1"/>
  <c r="X3" i="10"/>
  <c r="AB3" i="10"/>
  <c r="AD6" i="8" s="1"/>
  <c r="I4" i="10"/>
  <c r="S7" i="6" s="1"/>
  <c r="F4" i="15"/>
  <c r="AA4" i="10"/>
  <c r="AC7" i="8" s="1"/>
  <c r="AM4" i="14"/>
  <c r="C5" i="10"/>
  <c r="AL5" i="14"/>
  <c r="C6" i="15"/>
  <c r="Q6" i="10"/>
  <c r="F9" i="7" s="1"/>
  <c r="G6" i="15"/>
  <c r="AA6" i="14"/>
  <c r="M6" i="15"/>
  <c r="AK6" i="14"/>
  <c r="E8" i="14"/>
  <c r="F8" i="14"/>
  <c r="G8" i="14" s="1"/>
  <c r="Q8" i="15"/>
  <c r="AC8" i="10"/>
  <c r="AF11" i="8" s="1"/>
  <c r="AH11" i="8" s="1"/>
  <c r="F9" i="10"/>
  <c r="B9" i="15"/>
  <c r="O9" i="10"/>
  <c r="M9" i="15"/>
  <c r="C10" i="15"/>
  <c r="G10" i="10"/>
  <c r="M10" i="14"/>
  <c r="AG13" i="10"/>
  <c r="AK16" i="8" s="1"/>
  <c r="AC14" i="14"/>
  <c r="J15" i="15"/>
  <c r="T15" i="10"/>
  <c r="I18" i="7" s="1"/>
  <c r="Q15" i="14"/>
  <c r="H14" i="8"/>
  <c r="P19" i="8"/>
  <c r="F19" i="8"/>
  <c r="H19" i="8" s="1"/>
  <c r="W22" i="8"/>
  <c r="P31" i="8"/>
  <c r="T31" i="8"/>
  <c r="H41" i="8"/>
  <c r="P55" i="8"/>
  <c r="G55" i="8"/>
  <c r="H56" i="8"/>
  <c r="H57" i="8"/>
  <c r="H64" i="8"/>
  <c r="P74" i="8"/>
  <c r="U74" i="8"/>
  <c r="L74" i="8"/>
  <c r="N74" i="8" s="1"/>
  <c r="P75" i="8"/>
  <c r="I75" i="8"/>
  <c r="H76" i="8"/>
  <c r="P88" i="8"/>
  <c r="I88" i="8"/>
  <c r="K88" i="8" s="1"/>
  <c r="O88" i="8" s="1"/>
  <c r="P92" i="8"/>
  <c r="U92" i="8"/>
  <c r="L92" i="8"/>
  <c r="N92" i="8" s="1"/>
  <c r="H93" i="8"/>
  <c r="H94" i="8"/>
  <c r="H95" i="8"/>
  <c r="P107" i="8"/>
  <c r="U107" i="8"/>
  <c r="L107" i="8"/>
  <c r="N107" i="8" s="1"/>
  <c r="P108" i="8"/>
  <c r="G108" i="8"/>
  <c r="H108" i="8" s="1"/>
  <c r="P125" i="8"/>
  <c r="S125" i="8"/>
  <c r="J125" i="8"/>
  <c r="P133" i="8"/>
  <c r="I133" i="8"/>
  <c r="K133" i="8" s="1"/>
  <c r="P134" i="8"/>
  <c r="V134" i="8"/>
  <c r="M134" i="8"/>
  <c r="N134" i="8" s="1"/>
  <c r="P135" i="8"/>
  <c r="S135" i="8"/>
  <c r="J135" i="8"/>
  <c r="H137" i="8"/>
  <c r="P151" i="8"/>
  <c r="F151" i="8"/>
  <c r="H151" i="8" s="1"/>
  <c r="P160" i="8"/>
  <c r="U160" i="8"/>
  <c r="L160" i="8"/>
  <c r="N160" i="8" s="1"/>
  <c r="H161" i="8"/>
  <c r="H162" i="8"/>
  <c r="K3" i="15"/>
  <c r="R3" i="14"/>
  <c r="E4" i="15"/>
  <c r="K4" i="15"/>
  <c r="W4" i="10"/>
  <c r="AD4" i="14"/>
  <c r="C6" i="10"/>
  <c r="U8" i="10"/>
  <c r="J11" i="7" s="1"/>
  <c r="N10" i="10"/>
  <c r="E13" i="15"/>
  <c r="I13" i="10"/>
  <c r="S16" i="6" s="1"/>
  <c r="R13" i="10"/>
  <c r="G16" i="7" s="1"/>
  <c r="H13" i="15"/>
  <c r="O13" i="14"/>
  <c r="J14" i="10"/>
  <c r="C17" i="10"/>
  <c r="AA18" i="10"/>
  <c r="AC21" i="8" s="1"/>
  <c r="B19" i="15"/>
  <c r="E19" i="14"/>
  <c r="C19" i="15"/>
  <c r="F19" i="14"/>
  <c r="G19" i="10"/>
  <c r="Z19" i="10"/>
  <c r="AB22" i="8" s="1"/>
  <c r="N19" i="15"/>
  <c r="C22" i="15"/>
  <c r="G22" i="10"/>
  <c r="L23" i="15"/>
  <c r="AA23" i="14"/>
  <c r="F24" i="14"/>
  <c r="G24" i="14" s="1"/>
  <c r="G24" i="15"/>
  <c r="Q24" i="10"/>
  <c r="F27" i="7" s="1"/>
  <c r="N24" i="14"/>
  <c r="W24" i="14"/>
  <c r="X24" i="14" s="1"/>
  <c r="T24" i="14" s="1"/>
  <c r="U24" i="15"/>
  <c r="AG24" i="10"/>
  <c r="AK27" i="8" s="1"/>
  <c r="AM24" i="14"/>
  <c r="J25" i="10"/>
  <c r="O25" i="15"/>
  <c r="AA25" i="10"/>
  <c r="AC28" i="8" s="1"/>
  <c r="AE25" i="14"/>
  <c r="U9" i="15"/>
  <c r="J10" i="10"/>
  <c r="G13" i="10"/>
  <c r="AH13" i="14"/>
  <c r="AJ13" i="14" s="1"/>
  <c r="R14" i="14"/>
  <c r="C15" i="10"/>
  <c r="I18" i="10"/>
  <c r="E18" i="15"/>
  <c r="Q18" i="14"/>
  <c r="X20" i="10"/>
  <c r="H21" i="10"/>
  <c r="W21" i="10"/>
  <c r="S24" i="10"/>
  <c r="H27" i="7" s="1"/>
  <c r="H25" i="15"/>
  <c r="R25" i="10"/>
  <c r="G28" i="7" s="1"/>
  <c r="O25" i="14"/>
  <c r="P26" i="10"/>
  <c r="U26" i="10"/>
  <c r="J29" i="7" s="1"/>
  <c r="P26" i="15"/>
  <c r="AB26" i="10"/>
  <c r="AD29" i="8" s="1"/>
  <c r="AF26" i="14"/>
  <c r="O193" i="12"/>
  <c r="O189" i="12"/>
  <c r="O185" i="12"/>
  <c r="O173" i="12"/>
  <c r="O169" i="12"/>
  <c r="O165" i="12"/>
  <c r="O157" i="12"/>
  <c r="O145" i="12"/>
  <c r="O133" i="12"/>
  <c r="O125" i="12"/>
  <c r="O121" i="12"/>
  <c r="K82" i="6" s="1"/>
  <c r="L82" i="6" s="1"/>
  <c r="M82" i="6" s="1"/>
  <c r="N82" i="6" s="1"/>
  <c r="M81" i="3" s="1"/>
  <c r="O117" i="12"/>
  <c r="O113" i="12"/>
  <c r="K74" i="6" s="1"/>
  <c r="L74" i="6" s="1"/>
  <c r="M74" i="6" s="1"/>
  <c r="N74" i="6" s="1"/>
  <c r="M73" i="3" s="1"/>
  <c r="O109" i="12"/>
  <c r="K69" i="6" s="1"/>
  <c r="L69" i="6" s="1"/>
  <c r="M69" i="6" s="1"/>
  <c r="O97" i="12"/>
  <c r="O93" i="12"/>
  <c r="O89" i="12"/>
  <c r="O85" i="12"/>
  <c r="O81" i="12"/>
  <c r="O69" i="12"/>
  <c r="O65" i="12"/>
  <c r="O61" i="12"/>
  <c r="O57" i="12"/>
  <c r="O49" i="12"/>
  <c r="O45" i="12"/>
  <c r="O41" i="12"/>
  <c r="O33" i="12"/>
  <c r="O29" i="12"/>
  <c r="O25" i="12"/>
  <c r="O21" i="12"/>
  <c r="O17" i="12"/>
  <c r="J193" i="12"/>
  <c r="J189" i="12"/>
  <c r="J185" i="12"/>
  <c r="J173" i="12"/>
  <c r="J165" i="12"/>
  <c r="J157" i="12"/>
  <c r="J145" i="12"/>
  <c r="J133" i="12"/>
  <c r="J117" i="12"/>
  <c r="J97" i="12"/>
  <c r="J93" i="12"/>
  <c r="J89" i="12"/>
  <c r="J85" i="12"/>
  <c r="J81" i="12"/>
  <c r="J73" i="12"/>
  <c r="Q45" i="8" s="1"/>
  <c r="J69" i="12"/>
  <c r="J65" i="12"/>
  <c r="J61" i="12"/>
  <c r="J57" i="12"/>
  <c r="J49" i="12"/>
  <c r="J45" i="12"/>
  <c r="J41" i="12"/>
  <c r="J33" i="12"/>
  <c r="J29" i="12"/>
  <c r="J25" i="12"/>
  <c r="J21" i="12"/>
  <c r="O192" i="12"/>
  <c r="K165" i="6" s="1"/>
  <c r="L165" i="6" s="1"/>
  <c r="M165" i="6" s="1"/>
  <c r="O188" i="12"/>
  <c r="K163" i="6" s="1"/>
  <c r="L163" i="6" s="1"/>
  <c r="M163" i="6" s="1"/>
  <c r="O184" i="12"/>
  <c r="O180" i="12"/>
  <c r="O176" i="12"/>
  <c r="O168" i="12"/>
  <c r="O164" i="12"/>
  <c r="O160" i="12"/>
  <c r="O156" i="12"/>
  <c r="O152" i="12"/>
  <c r="O148" i="12"/>
  <c r="O144" i="12"/>
  <c r="O140" i="12"/>
  <c r="O132" i="12"/>
  <c r="O124" i="12"/>
  <c r="O120" i="12"/>
  <c r="O112" i="12"/>
  <c r="O108" i="12"/>
  <c r="O100" i="12"/>
  <c r="O96" i="12"/>
  <c r="O92" i="12"/>
  <c r="O84" i="12"/>
  <c r="O76" i="12"/>
  <c r="O72" i="12"/>
  <c r="O68" i="12"/>
  <c r="O64" i="12"/>
  <c r="O60" i="12"/>
  <c r="O56" i="12"/>
  <c r="O48" i="12"/>
  <c r="O44" i="12"/>
  <c r="O36" i="12"/>
  <c r="O32" i="12"/>
  <c r="O28" i="12"/>
  <c r="O24" i="12"/>
  <c r="O20" i="12"/>
  <c r="O16" i="12"/>
  <c r="O12" i="12"/>
  <c r="O8" i="12"/>
  <c r="O4" i="12"/>
  <c r="K7" i="6" s="1"/>
  <c r="L7" i="6" s="1"/>
  <c r="M7" i="6" s="1"/>
  <c r="J184" i="12"/>
  <c r="J180" i="12"/>
  <c r="J176" i="12"/>
  <c r="J168" i="12"/>
  <c r="J164" i="12"/>
  <c r="Q137" i="8" s="1"/>
  <c r="O191" i="12"/>
  <c r="O187" i="12"/>
  <c r="O175" i="12"/>
  <c r="O171" i="12"/>
  <c r="O163" i="12"/>
  <c r="J191" i="12"/>
  <c r="J187" i="12"/>
  <c r="J175" i="12"/>
  <c r="J171" i="12"/>
  <c r="J163" i="12"/>
  <c r="J159" i="12"/>
  <c r="J155" i="12"/>
  <c r="J147" i="12"/>
  <c r="J135" i="12"/>
  <c r="J131" i="12"/>
  <c r="J123" i="12"/>
  <c r="J119" i="12"/>
  <c r="J115" i="12"/>
  <c r="J107" i="12"/>
  <c r="J103" i="12"/>
  <c r="J95" i="12"/>
  <c r="J87" i="12"/>
  <c r="O190" i="12"/>
  <c r="O186" i="12"/>
  <c r="O174" i="12"/>
  <c r="O166" i="12"/>
  <c r="O162" i="12"/>
  <c r="O150" i="12"/>
  <c r="O134" i="12"/>
  <c r="O130" i="12"/>
  <c r="O114" i="12"/>
  <c r="O106" i="12"/>
  <c r="O102" i="12"/>
  <c r="O98" i="12"/>
  <c r="O94" i="12"/>
  <c r="O90" i="12"/>
  <c r="O74" i="12"/>
  <c r="O70" i="12"/>
  <c r="O66" i="12"/>
  <c r="O62" i="12"/>
  <c r="O54" i="12"/>
  <c r="K36" i="6" s="1"/>
  <c r="L36" i="6" s="1"/>
  <c r="M36" i="6" s="1"/>
  <c r="O50" i="12"/>
  <c r="O46" i="12"/>
  <c r="O42" i="12"/>
  <c r="O38" i="12"/>
  <c r="O34" i="12"/>
  <c r="O30" i="12"/>
  <c r="O22" i="12"/>
  <c r="O18" i="12"/>
  <c r="O10" i="12"/>
  <c r="O6" i="12"/>
  <c r="J190" i="12"/>
  <c r="J186" i="12"/>
  <c r="J174" i="12"/>
  <c r="J170" i="12"/>
  <c r="J166" i="12"/>
  <c r="J162" i="12"/>
  <c r="J150" i="12"/>
  <c r="J142" i="12"/>
  <c r="Q110" i="8" s="1"/>
  <c r="J134" i="12"/>
  <c r="J130" i="12"/>
  <c r="J122" i="12"/>
  <c r="Q86" i="8" s="1"/>
  <c r="J114" i="12"/>
  <c r="J110" i="12"/>
  <c r="Q70" i="8" s="1"/>
  <c r="J106" i="12"/>
  <c r="J102" i="12"/>
  <c r="J98" i="12"/>
  <c r="J94" i="12"/>
  <c r="J90" i="12"/>
  <c r="J74" i="12"/>
  <c r="J70" i="12"/>
  <c r="J66" i="12"/>
  <c r="J62" i="12"/>
  <c r="J50" i="12"/>
  <c r="J46" i="12"/>
  <c r="J42" i="12"/>
  <c r="J30" i="12"/>
  <c r="J22" i="12"/>
  <c r="J18" i="12"/>
  <c r="Q13" i="8" s="1"/>
  <c r="R13" i="8" s="1"/>
  <c r="J10" i="12"/>
  <c r="J6" i="12"/>
  <c r="J152" i="12"/>
  <c r="J120" i="12"/>
  <c r="J76" i="12"/>
  <c r="J67" i="12"/>
  <c r="J44" i="12"/>
  <c r="J35" i="12"/>
  <c r="O23" i="12"/>
  <c r="J12" i="12"/>
  <c r="O151" i="12"/>
  <c r="O135" i="12"/>
  <c r="O119" i="12"/>
  <c r="O103" i="12"/>
  <c r="O87" i="12"/>
  <c r="J64" i="12"/>
  <c r="O43" i="12"/>
  <c r="J32" i="12"/>
  <c r="J23" i="12"/>
  <c r="O11" i="12"/>
  <c r="J148" i="12"/>
  <c r="J132" i="12"/>
  <c r="J100" i="12"/>
  <c r="J84" i="12"/>
  <c r="O63" i="12"/>
  <c r="J43" i="12"/>
  <c r="Q27" i="8" s="1"/>
  <c r="J20" i="12"/>
  <c r="J11" i="12"/>
  <c r="O147" i="12"/>
  <c r="O131" i="12"/>
  <c r="O115" i="12"/>
  <c r="O99" i="12"/>
  <c r="K63" i="6" s="1"/>
  <c r="L63" i="6" s="1"/>
  <c r="M63" i="6" s="1"/>
  <c r="N63" i="6" s="1"/>
  <c r="M62" i="3" s="1"/>
  <c r="J72" i="12"/>
  <c r="J63" i="12"/>
  <c r="O51" i="12"/>
  <c r="J31" i="12"/>
  <c r="Q17" i="8" s="1"/>
  <c r="O19" i="12"/>
  <c r="J8" i="12"/>
  <c r="J160" i="12"/>
  <c r="J144" i="12"/>
  <c r="J112" i="12"/>
  <c r="J96" i="12"/>
  <c r="J60" i="12"/>
  <c r="J28" i="12"/>
  <c r="J19" i="12"/>
  <c r="O7" i="12"/>
  <c r="O143" i="12"/>
  <c r="O95" i="12"/>
  <c r="O59" i="12"/>
  <c r="O27" i="12"/>
  <c r="J16" i="12"/>
  <c r="J7" i="12"/>
  <c r="J156" i="12"/>
  <c r="J140" i="12"/>
  <c r="J124" i="12"/>
  <c r="Q87" i="8" s="1"/>
  <c r="J108" i="12"/>
  <c r="J92" i="12"/>
  <c r="J59" i="12"/>
  <c r="O47" i="12"/>
  <c r="J36" i="12"/>
  <c r="J27" i="12"/>
  <c r="O15" i="12"/>
  <c r="J4" i="12"/>
  <c r="Q7" i="8" s="1"/>
  <c r="J79" i="12"/>
  <c r="Q52" i="8" s="1"/>
  <c r="O67" i="12"/>
  <c r="O155" i="12"/>
  <c r="J47" i="12"/>
  <c r="O35" i="12"/>
  <c r="O123" i="12"/>
  <c r="J24" i="12"/>
  <c r="O107" i="12"/>
  <c r="J15" i="12"/>
  <c r="E3" i="10"/>
  <c r="C9" i="10"/>
  <c r="AB9" i="10"/>
  <c r="AD12" i="8" s="1"/>
  <c r="AG9" i="10"/>
  <c r="AK12" i="8" s="1"/>
  <c r="L10" i="10"/>
  <c r="R10" i="10"/>
  <c r="G13" i="7" s="1"/>
  <c r="O31" i="12"/>
  <c r="B14" i="15"/>
  <c r="F14" i="10"/>
  <c r="X14" i="10"/>
  <c r="AL14" i="14"/>
  <c r="X16" i="10"/>
  <c r="Q18" i="10"/>
  <c r="F21" i="7" s="1"/>
  <c r="G18" i="15"/>
  <c r="AD18" i="10"/>
  <c r="AG21" i="8" s="1"/>
  <c r="AH21" i="8" s="1"/>
  <c r="S18" i="15"/>
  <c r="F19" i="10"/>
  <c r="Q20" i="15"/>
  <c r="AC20" i="10"/>
  <c r="AF23" i="8" s="1"/>
  <c r="AH23" i="8" s="1"/>
  <c r="AH20" i="14"/>
  <c r="AJ20" i="14" s="1"/>
  <c r="R21" i="14"/>
  <c r="C22" i="10"/>
  <c r="F22" i="14"/>
  <c r="O23" i="14"/>
  <c r="K26" i="10"/>
  <c r="W26" i="10"/>
  <c r="P27" i="14"/>
  <c r="P34" i="14"/>
  <c r="AC15" i="14"/>
  <c r="G16" i="10"/>
  <c r="C16" i="15"/>
  <c r="N16" i="15"/>
  <c r="N20" i="10"/>
  <c r="H21" i="14"/>
  <c r="U21" i="15"/>
  <c r="AG21" i="10"/>
  <c r="AK24" i="8" s="1"/>
  <c r="O23" i="10"/>
  <c r="AD23" i="10"/>
  <c r="AG26" i="8" s="1"/>
  <c r="R23" i="15"/>
  <c r="AC9" i="10"/>
  <c r="AF12" i="8" s="1"/>
  <c r="AH12" i="8" s="1"/>
  <c r="B10" i="15"/>
  <c r="M10" i="10"/>
  <c r="Q13" i="15"/>
  <c r="K14" i="15"/>
  <c r="AF14" i="14"/>
  <c r="P15" i="10"/>
  <c r="H15" i="15"/>
  <c r="W15" i="10"/>
  <c r="Z16" i="10"/>
  <c r="AB19" i="8" s="1"/>
  <c r="T16" i="15"/>
  <c r="L18" i="14"/>
  <c r="L18" i="10"/>
  <c r="S18" i="10"/>
  <c r="H21" i="7" s="1"/>
  <c r="I18" i="15"/>
  <c r="AE18" i="14"/>
  <c r="AD19" i="14"/>
  <c r="O20" i="10"/>
  <c r="R20" i="10"/>
  <c r="G23" i="7" s="1"/>
  <c r="H20" i="15"/>
  <c r="AD20" i="14"/>
  <c r="AF20" i="14"/>
  <c r="AB20" i="10"/>
  <c r="AD23" i="8" s="1"/>
  <c r="AG20" i="10"/>
  <c r="AK23" i="8" s="1"/>
  <c r="U20" i="15"/>
  <c r="AM20" i="14"/>
  <c r="AF21" i="10"/>
  <c r="AJ24" i="8" s="1"/>
  <c r="T21" i="15"/>
  <c r="AL21" i="14"/>
  <c r="J21" i="10"/>
  <c r="M21" i="15"/>
  <c r="F22" i="15"/>
  <c r="L22" i="10"/>
  <c r="AG23" i="10"/>
  <c r="AK26" i="8" s="1"/>
  <c r="U23" i="15"/>
  <c r="AI23" i="14"/>
  <c r="P24" i="15"/>
  <c r="AF24" i="14"/>
  <c r="U30" i="15"/>
  <c r="AM30" i="14"/>
  <c r="AG30" i="10"/>
  <c r="AK33" i="8" s="1"/>
  <c r="Y10" i="10"/>
  <c r="AA13" i="8" s="1"/>
  <c r="T10" i="15"/>
  <c r="Y13" i="10"/>
  <c r="AA16" i="8" s="1"/>
  <c r="R13" i="15"/>
  <c r="AD13" i="10"/>
  <c r="AG16" i="8" s="1"/>
  <c r="AH16" i="8" s="1"/>
  <c r="N14" i="10"/>
  <c r="AF14" i="10"/>
  <c r="AJ17" i="8" s="1"/>
  <c r="T14" i="15"/>
  <c r="J15" i="10"/>
  <c r="R15" i="10"/>
  <c r="G18" i="7" s="1"/>
  <c r="X15" i="10"/>
  <c r="C16" i="10"/>
  <c r="AF16" i="10"/>
  <c r="AJ19" i="8" s="1"/>
  <c r="P18" i="10"/>
  <c r="T18" i="10"/>
  <c r="I21" i="7" s="1"/>
  <c r="K18" i="15"/>
  <c r="AJ18" i="14"/>
  <c r="F20" i="14"/>
  <c r="G20" i="14" s="1"/>
  <c r="G20" i="10"/>
  <c r="K20" i="10"/>
  <c r="M20" i="10"/>
  <c r="N20" i="14"/>
  <c r="G20" i="15"/>
  <c r="S20" i="10"/>
  <c r="H23" i="7" s="1"/>
  <c r="L20" i="15"/>
  <c r="AA20" i="14"/>
  <c r="B21" i="15"/>
  <c r="F21" i="10"/>
  <c r="E21" i="14"/>
  <c r="M21" i="10"/>
  <c r="O21" i="14"/>
  <c r="AM21" i="14"/>
  <c r="D23" i="15"/>
  <c r="H23" i="10"/>
  <c r="H23" i="14"/>
  <c r="O23" i="15"/>
  <c r="AE23" i="14"/>
  <c r="O16" i="10"/>
  <c r="L16" i="15"/>
  <c r="F18" i="10"/>
  <c r="B18" i="15"/>
  <c r="L18" i="15"/>
  <c r="AA18" i="14"/>
  <c r="W18" i="10"/>
  <c r="C19" i="10"/>
  <c r="D21" i="15"/>
  <c r="P21" i="15"/>
  <c r="AB21" i="10"/>
  <c r="AD24" i="8" s="1"/>
  <c r="M23" i="15"/>
  <c r="Y23" i="10"/>
  <c r="AA26" i="8" s="1"/>
  <c r="E24" i="15"/>
  <c r="I24" i="10"/>
  <c r="S27" i="6" s="1"/>
  <c r="I24" i="14"/>
  <c r="AM25" i="14"/>
  <c r="U25" i="15"/>
  <c r="AG25" i="10"/>
  <c r="AK28" i="8" s="1"/>
  <c r="R26" i="14"/>
  <c r="K26" i="15"/>
  <c r="R26" i="15"/>
  <c r="AI26" i="14"/>
  <c r="C27" i="15"/>
  <c r="G27" i="10"/>
  <c r="F27" i="14"/>
  <c r="I14" i="10"/>
  <c r="S17" i="6" s="1"/>
  <c r="E14" i="15"/>
  <c r="Q14" i="10"/>
  <c r="F17" i="7" s="1"/>
  <c r="G14" i="15"/>
  <c r="P14" i="15"/>
  <c r="M15" i="10"/>
  <c r="K15" i="15"/>
  <c r="U15" i="10"/>
  <c r="J18" i="7" s="1"/>
  <c r="M15" i="15"/>
  <c r="AE15" i="10"/>
  <c r="AI18" i="8" s="1"/>
  <c r="S15" i="15"/>
  <c r="P16" i="10"/>
  <c r="W16" i="10"/>
  <c r="X18" i="10"/>
  <c r="AD18" i="14"/>
  <c r="N18" i="15"/>
  <c r="O18" i="15"/>
  <c r="B20" i="15"/>
  <c r="F20" i="10"/>
  <c r="J38" i="12"/>
  <c r="Q23" i="8" s="1"/>
  <c r="W20" i="14"/>
  <c r="X20" i="14" s="1"/>
  <c r="T20" i="14" s="1"/>
  <c r="O39" i="12"/>
  <c r="P21" i="10"/>
  <c r="K21" i="15"/>
  <c r="U21" i="10"/>
  <c r="J24" i="7" s="1"/>
  <c r="X22" i="10"/>
  <c r="N22" i="15"/>
  <c r="AD22" i="14"/>
  <c r="AC23" i="14"/>
  <c r="AA23" i="10"/>
  <c r="AC26" i="8" s="1"/>
  <c r="C24" i="15"/>
  <c r="G24" i="10"/>
  <c r="N24" i="10"/>
  <c r="N24" i="15"/>
  <c r="Z24" i="10"/>
  <c r="AB27" i="8" s="1"/>
  <c r="AD24" i="14"/>
  <c r="T25" i="15"/>
  <c r="AF25" i="10"/>
  <c r="AJ28" i="8" s="1"/>
  <c r="AL25" i="14"/>
  <c r="AD26" i="10"/>
  <c r="AG29" i="8" s="1"/>
  <c r="AC29" i="14"/>
  <c r="M29" i="15"/>
  <c r="Y29" i="10"/>
  <c r="AA32" i="8" s="1"/>
  <c r="I33" i="15"/>
  <c r="S34" i="10"/>
  <c r="H37" i="7" s="1"/>
  <c r="G23" i="10"/>
  <c r="C23" i="15"/>
  <c r="M24" i="15"/>
  <c r="Y24" i="10"/>
  <c r="AA27" i="8" s="1"/>
  <c r="AA26" i="10"/>
  <c r="AC29" i="8" s="1"/>
  <c r="O26" i="15"/>
  <c r="J27" i="14"/>
  <c r="Q27" i="14"/>
  <c r="Y28" i="10"/>
  <c r="AA31" i="8" s="1"/>
  <c r="AG31" i="10"/>
  <c r="AK34" i="8" s="1"/>
  <c r="U31" i="15"/>
  <c r="K33" i="10"/>
  <c r="F33" i="15"/>
  <c r="N33" i="10"/>
  <c r="O33" i="10"/>
  <c r="AM33" i="14"/>
  <c r="O36" i="10"/>
  <c r="AC36" i="14"/>
  <c r="Y36" i="10"/>
  <c r="AA39" i="8" s="1"/>
  <c r="Q37" i="10"/>
  <c r="F40" i="7" s="1"/>
  <c r="N37" i="14"/>
  <c r="AB38" i="10"/>
  <c r="AD41" i="8" s="1"/>
  <c r="AF38" i="14"/>
  <c r="N10" i="13"/>
  <c r="Q120" i="8" s="1"/>
  <c r="F10" i="13"/>
  <c r="N6" i="13"/>
  <c r="F7" i="13"/>
  <c r="F8" i="13"/>
  <c r="C3" i="10"/>
  <c r="C18" i="10"/>
  <c r="J20" i="10"/>
  <c r="R20" i="15"/>
  <c r="F21" i="15"/>
  <c r="J21" i="15"/>
  <c r="AC21" i="10"/>
  <c r="AF24" i="8" s="1"/>
  <c r="F24" i="10"/>
  <c r="B24" i="15"/>
  <c r="M24" i="10"/>
  <c r="U24" i="10"/>
  <c r="J27" i="7" s="1"/>
  <c r="L24" i="15"/>
  <c r="T24" i="15"/>
  <c r="AE25" i="10"/>
  <c r="AI28" i="8" s="1"/>
  <c r="AL28" i="8" s="1"/>
  <c r="O26" i="10"/>
  <c r="C27" i="10"/>
  <c r="B27" i="15"/>
  <c r="P27" i="10"/>
  <c r="W27" i="10"/>
  <c r="AH27" i="14"/>
  <c r="AJ27" i="14" s="1"/>
  <c r="AG27" i="10"/>
  <c r="AK30" i="8" s="1"/>
  <c r="F28" i="14"/>
  <c r="R28" i="10"/>
  <c r="G31" i="7" s="1"/>
  <c r="M28" i="15"/>
  <c r="AF31" i="10"/>
  <c r="AJ34" i="8" s="1"/>
  <c r="AL34" i="8" s="1"/>
  <c r="L33" i="10"/>
  <c r="M33" i="15"/>
  <c r="O55" i="12"/>
  <c r="K37" i="6" s="1"/>
  <c r="L37" i="6" s="1"/>
  <c r="M37" i="6" s="1"/>
  <c r="B34" i="15"/>
  <c r="F34" i="10"/>
  <c r="AC35" i="10"/>
  <c r="AF38" i="8" s="1"/>
  <c r="Q35" i="15"/>
  <c r="AH35" i="14"/>
  <c r="O36" i="14"/>
  <c r="R36" i="10"/>
  <c r="G39" i="7" s="1"/>
  <c r="AA36" i="10"/>
  <c r="AC39" i="8" s="1"/>
  <c r="AE36" i="14"/>
  <c r="O36" i="15"/>
  <c r="U36" i="15"/>
  <c r="AG36" i="10"/>
  <c r="AK39" i="8" s="1"/>
  <c r="AM36" i="14"/>
  <c r="L37" i="10"/>
  <c r="J37" i="14"/>
  <c r="N37" i="10"/>
  <c r="U30" i="10"/>
  <c r="J33" i="7" s="1"/>
  <c r="AC30" i="10"/>
  <c r="AF33" i="8" s="1"/>
  <c r="AH30" i="14"/>
  <c r="L31" i="14"/>
  <c r="W31" i="14"/>
  <c r="X31" i="14" s="1"/>
  <c r="T31" i="14" s="1"/>
  <c r="AF33" i="14"/>
  <c r="P33" i="15"/>
  <c r="Q34" i="14"/>
  <c r="J34" i="15"/>
  <c r="F36" i="14"/>
  <c r="C36" i="15"/>
  <c r="G36" i="10"/>
  <c r="J36" i="15"/>
  <c r="Q36" i="14"/>
  <c r="S37" i="10"/>
  <c r="H40" i="7" s="1"/>
  <c r="N38" i="10"/>
  <c r="P42" i="14"/>
  <c r="J28" i="15"/>
  <c r="AE28" i="10"/>
  <c r="AI31" i="8" s="1"/>
  <c r="AK28" i="14"/>
  <c r="AN28" i="14" s="1"/>
  <c r="C29" i="10"/>
  <c r="P30" i="10"/>
  <c r="F31" i="14"/>
  <c r="Y31" i="10"/>
  <c r="AA34" i="8" s="1"/>
  <c r="AC31" i="14"/>
  <c r="M31" i="15"/>
  <c r="C32" i="10"/>
  <c r="P33" i="14"/>
  <c r="AC33" i="10"/>
  <c r="AF36" i="8" s="1"/>
  <c r="R33" i="15"/>
  <c r="E34" i="15"/>
  <c r="U34" i="10"/>
  <c r="J37" i="7" s="1"/>
  <c r="N35" i="10"/>
  <c r="J56" i="12"/>
  <c r="Q38" i="8" s="1"/>
  <c r="W35" i="14"/>
  <c r="X35" i="14" s="1"/>
  <c r="T35" i="14" s="1"/>
  <c r="X37" i="10"/>
  <c r="M25" i="10"/>
  <c r="U25" i="10"/>
  <c r="J28" i="7" s="1"/>
  <c r="K25" i="15"/>
  <c r="C26" i="10"/>
  <c r="L27" i="10"/>
  <c r="O27" i="10"/>
  <c r="T27" i="10"/>
  <c r="I30" i="7" s="1"/>
  <c r="L27" i="15"/>
  <c r="AC27" i="10"/>
  <c r="AF30" i="8" s="1"/>
  <c r="AH30" i="8" s="1"/>
  <c r="O28" i="10"/>
  <c r="T28" i="10"/>
  <c r="I31" i="7" s="1"/>
  <c r="S28" i="15"/>
  <c r="C30" i="10"/>
  <c r="C31" i="15"/>
  <c r="N31" i="10"/>
  <c r="O31" i="10"/>
  <c r="W31" i="10"/>
  <c r="AB31" i="10"/>
  <c r="AD34" i="8" s="1"/>
  <c r="AF31" i="14"/>
  <c r="AC31" i="10"/>
  <c r="AF34" i="8" s="1"/>
  <c r="AH34" i="8" s="1"/>
  <c r="Q31" i="15"/>
  <c r="AB33" i="10"/>
  <c r="AD36" i="8" s="1"/>
  <c r="AD33" i="10"/>
  <c r="AG36" i="8" s="1"/>
  <c r="U33" i="15"/>
  <c r="AG33" i="10"/>
  <c r="AK36" i="8" s="1"/>
  <c r="I34" i="10"/>
  <c r="S37" i="6" s="1"/>
  <c r="T34" i="10"/>
  <c r="I37" i="7" s="1"/>
  <c r="J55" i="12"/>
  <c r="Q37" i="8" s="1"/>
  <c r="X34" i="10"/>
  <c r="AI34" i="14"/>
  <c r="AJ34" i="14" s="1"/>
  <c r="AD34" i="10"/>
  <c r="AG37" i="8" s="1"/>
  <c r="AH37" i="8" s="1"/>
  <c r="X36" i="10"/>
  <c r="Z37" i="10"/>
  <c r="AB40" i="8" s="1"/>
  <c r="AD37" i="14"/>
  <c r="N37" i="15"/>
  <c r="C38" i="15"/>
  <c r="G38" i="10"/>
  <c r="F38" i="14"/>
  <c r="AE38" i="10"/>
  <c r="AI41" i="8" s="1"/>
  <c r="AK38" i="14"/>
  <c r="Y20" i="10"/>
  <c r="AA23" i="8" s="1"/>
  <c r="M20" i="15"/>
  <c r="C21" i="10"/>
  <c r="J21" i="14"/>
  <c r="Q21" i="14"/>
  <c r="AH21" i="14"/>
  <c r="AC24" i="10"/>
  <c r="AF27" i="8" s="1"/>
  <c r="AH27" i="8" s="1"/>
  <c r="Q24" i="15"/>
  <c r="AL24" i="14"/>
  <c r="H25" i="10"/>
  <c r="E27" i="14"/>
  <c r="J27" i="10"/>
  <c r="F27" i="15"/>
  <c r="R27" i="10"/>
  <c r="G30" i="7" s="1"/>
  <c r="J27" i="15"/>
  <c r="Q27" i="15"/>
  <c r="G28" i="10"/>
  <c r="C28" i="15"/>
  <c r="F28" i="15"/>
  <c r="AC28" i="14"/>
  <c r="AF28" i="14"/>
  <c r="AF28" i="10"/>
  <c r="AJ31" i="8" s="1"/>
  <c r="G31" i="10"/>
  <c r="Z34" i="10"/>
  <c r="AB37" i="8" s="1"/>
  <c r="AD34" i="14"/>
  <c r="AG34" i="14" s="1"/>
  <c r="J35" i="10"/>
  <c r="R35" i="10"/>
  <c r="G38" i="7" s="1"/>
  <c r="O35" i="14"/>
  <c r="AN35" i="14"/>
  <c r="G37" i="15"/>
  <c r="AD37" i="10"/>
  <c r="AG40" i="8" s="1"/>
  <c r="AI37" i="14"/>
  <c r="T37" i="15"/>
  <c r="AF37" i="10"/>
  <c r="AJ40" i="8" s="1"/>
  <c r="AL37" i="14"/>
  <c r="D18" i="15"/>
  <c r="U20" i="10"/>
  <c r="J23" i="7" s="1"/>
  <c r="AF20" i="10"/>
  <c r="AJ23" i="8" s="1"/>
  <c r="F23" i="14"/>
  <c r="J24" i="10"/>
  <c r="H24" i="15"/>
  <c r="R24" i="10"/>
  <c r="G27" i="7" s="1"/>
  <c r="R24" i="14"/>
  <c r="X24" i="10"/>
  <c r="AC24" i="14"/>
  <c r="D25" i="15"/>
  <c r="Y25" i="10"/>
  <c r="AA28" i="8" s="1"/>
  <c r="AK25" i="14"/>
  <c r="AN25" i="14" s="1"/>
  <c r="AA26" i="14"/>
  <c r="AE26" i="14"/>
  <c r="H27" i="15"/>
  <c r="AA27" i="10"/>
  <c r="AC30" i="8" s="1"/>
  <c r="R27" i="15"/>
  <c r="AD27" i="10"/>
  <c r="AG30" i="8" s="1"/>
  <c r="AM27" i="14"/>
  <c r="H28" i="10"/>
  <c r="L28" i="10"/>
  <c r="P28" i="14"/>
  <c r="T28" i="15"/>
  <c r="D31" i="15"/>
  <c r="L31" i="10"/>
  <c r="C33" i="15"/>
  <c r="F33" i="14"/>
  <c r="O33" i="14"/>
  <c r="H33" i="15"/>
  <c r="J34" i="14"/>
  <c r="F34" i="15"/>
  <c r="P35" i="14"/>
  <c r="AD35" i="10"/>
  <c r="AG38" i="8" s="1"/>
  <c r="AI35" i="14"/>
  <c r="R35" i="15"/>
  <c r="B36" i="15"/>
  <c r="F36" i="10"/>
  <c r="E36" i="14"/>
  <c r="D36" i="15"/>
  <c r="H36" i="14"/>
  <c r="H36" i="15"/>
  <c r="M38" i="10"/>
  <c r="H38" i="15"/>
  <c r="R38" i="10"/>
  <c r="G41" i="7" s="1"/>
  <c r="O38" i="14"/>
  <c r="P38" i="15"/>
  <c r="X21" i="10"/>
  <c r="C23" i="10"/>
  <c r="C25" i="10"/>
  <c r="K27" i="10"/>
  <c r="O28" i="14"/>
  <c r="AA28" i="14"/>
  <c r="AD28" i="14"/>
  <c r="N30" i="14"/>
  <c r="R30" i="14"/>
  <c r="E31" i="15"/>
  <c r="AA31" i="14"/>
  <c r="T31" i="15"/>
  <c r="AL31" i="14"/>
  <c r="AN31" i="14" s="1"/>
  <c r="H33" i="10"/>
  <c r="D33" i="15"/>
  <c r="J33" i="15"/>
  <c r="J54" i="12"/>
  <c r="Q36" i="8" s="1"/>
  <c r="W33" i="14"/>
  <c r="X33" i="14" s="1"/>
  <c r="T33" i="14" s="1"/>
  <c r="L33" i="15"/>
  <c r="AH33" i="14"/>
  <c r="AI33" i="14"/>
  <c r="I34" i="14"/>
  <c r="M34" i="10"/>
  <c r="G34" i="15"/>
  <c r="R34" i="14"/>
  <c r="M34" i="14" s="1"/>
  <c r="W34" i="14"/>
  <c r="X34" i="14" s="1"/>
  <c r="T34" i="14" s="1"/>
  <c r="AG34" i="10"/>
  <c r="AK37" i="8" s="1"/>
  <c r="AM34" i="14"/>
  <c r="I35" i="15"/>
  <c r="L35" i="15"/>
  <c r="AA35" i="14"/>
  <c r="M36" i="10"/>
  <c r="AK36" i="14"/>
  <c r="AN36" i="14" s="1"/>
  <c r="AE36" i="10"/>
  <c r="AI39" i="8" s="1"/>
  <c r="E37" i="14"/>
  <c r="B37" i="15"/>
  <c r="F37" i="10"/>
  <c r="W37" i="10"/>
  <c r="E38" i="14"/>
  <c r="B38" i="15"/>
  <c r="F38" i="10"/>
  <c r="S38" i="15"/>
  <c r="R39" i="10"/>
  <c r="G42" i="7" s="1"/>
  <c r="O39" i="14"/>
  <c r="H39" i="15"/>
  <c r="I39" i="15"/>
  <c r="AB35" i="10"/>
  <c r="AD38" i="8" s="1"/>
  <c r="U35" i="15"/>
  <c r="AG35" i="10"/>
  <c r="AK38" i="8" s="1"/>
  <c r="AL38" i="8" s="1"/>
  <c r="R36" i="15"/>
  <c r="C37" i="10"/>
  <c r="F39" i="14"/>
  <c r="G39" i="14" s="1"/>
  <c r="I39" i="14"/>
  <c r="K39" i="14" s="1"/>
  <c r="AG39" i="14"/>
  <c r="M40" i="10"/>
  <c r="N40" i="10"/>
  <c r="K40" i="15"/>
  <c r="U40" i="10"/>
  <c r="J43" i="7" s="1"/>
  <c r="J68" i="12"/>
  <c r="Q43" i="8" s="1"/>
  <c r="R43" i="8" s="1"/>
  <c r="C41" i="10"/>
  <c r="AI41" i="14"/>
  <c r="J42" i="14"/>
  <c r="K42" i="14" s="1"/>
  <c r="F42" i="15"/>
  <c r="O42" i="10"/>
  <c r="Q42" i="14"/>
  <c r="J42" i="15"/>
  <c r="AA42" i="10"/>
  <c r="AC45" i="8" s="1"/>
  <c r="H43" i="14"/>
  <c r="I43" i="10"/>
  <c r="S46" i="6" s="1"/>
  <c r="U43" i="10"/>
  <c r="J46" i="7" s="1"/>
  <c r="P43" i="15"/>
  <c r="F44" i="15"/>
  <c r="J44" i="14"/>
  <c r="L45" i="10"/>
  <c r="G45" i="15"/>
  <c r="G46" i="10"/>
  <c r="J46" i="10"/>
  <c r="H46" i="15"/>
  <c r="R46" i="10"/>
  <c r="G49" i="7" s="1"/>
  <c r="O47" i="10"/>
  <c r="Q47" i="14"/>
  <c r="Q47" i="15"/>
  <c r="AH47" i="14"/>
  <c r="AJ47" i="14" s="1"/>
  <c r="B48" i="15"/>
  <c r="F48" i="10"/>
  <c r="E48" i="14"/>
  <c r="D48" i="15"/>
  <c r="H48" i="14"/>
  <c r="U48" i="10"/>
  <c r="J51" i="7" s="1"/>
  <c r="F49" i="14"/>
  <c r="L49" i="15"/>
  <c r="AA49" i="14"/>
  <c r="Y50" i="10"/>
  <c r="AA53" i="8" s="1"/>
  <c r="M50" i="15"/>
  <c r="AC50" i="14"/>
  <c r="J51" i="10"/>
  <c r="J54" i="15"/>
  <c r="Q54" i="14"/>
  <c r="T54" i="10"/>
  <c r="I57" i="7" s="1"/>
  <c r="J20" i="14"/>
  <c r="K20" i="14" s="1"/>
  <c r="Q20" i="14"/>
  <c r="AE20" i="14"/>
  <c r="AG20" i="14" s="1"/>
  <c r="P28" i="10"/>
  <c r="W28" i="10"/>
  <c r="M31" i="10"/>
  <c r="U31" i="10"/>
  <c r="J34" i="7" s="1"/>
  <c r="C33" i="10"/>
  <c r="C34" i="15"/>
  <c r="AA34" i="10"/>
  <c r="AC37" i="8" s="1"/>
  <c r="Q34" i="15"/>
  <c r="H35" i="10"/>
  <c r="K35" i="10"/>
  <c r="K35" i="15"/>
  <c r="Z35" i="10"/>
  <c r="AB38" i="8" s="1"/>
  <c r="P35" i="15"/>
  <c r="S35" i="15"/>
  <c r="L36" i="10"/>
  <c r="Q36" i="10"/>
  <c r="F39" i="7" s="1"/>
  <c r="J58" i="12"/>
  <c r="AB36" i="10"/>
  <c r="AD39" i="8" s="1"/>
  <c r="W38" i="10"/>
  <c r="M38" i="15"/>
  <c r="M39" i="10"/>
  <c r="O39" i="10"/>
  <c r="Q39" i="15"/>
  <c r="AC39" i="10"/>
  <c r="AF42" i="8" s="1"/>
  <c r="AH42" i="8" s="1"/>
  <c r="AD39" i="10"/>
  <c r="AG42" i="8" s="1"/>
  <c r="R39" i="15"/>
  <c r="C40" i="10"/>
  <c r="AF42" i="10"/>
  <c r="AJ45" i="8" s="1"/>
  <c r="C43" i="10"/>
  <c r="H43" i="10"/>
  <c r="AB43" i="10"/>
  <c r="AD46" i="8" s="1"/>
  <c r="L44" i="10"/>
  <c r="E45" i="14"/>
  <c r="G45" i="14" s="1"/>
  <c r="Q45" i="10"/>
  <c r="F48" i="7" s="1"/>
  <c r="C46" i="10"/>
  <c r="T47" i="10"/>
  <c r="I50" i="7" s="1"/>
  <c r="H48" i="10"/>
  <c r="M48" i="10"/>
  <c r="AC51" i="10"/>
  <c r="AF54" i="8" s="1"/>
  <c r="Q51" i="15"/>
  <c r="AH51" i="14"/>
  <c r="Z38" i="10"/>
  <c r="AB41" i="8" s="1"/>
  <c r="N38" i="15"/>
  <c r="G39" i="15"/>
  <c r="Q39" i="10"/>
  <c r="F42" i="7" s="1"/>
  <c r="H40" i="14"/>
  <c r="Z41" i="10"/>
  <c r="AB44" i="8" s="1"/>
  <c r="O41" i="15"/>
  <c r="AE41" i="14"/>
  <c r="AF41" i="14"/>
  <c r="P41" i="15"/>
  <c r="U41" i="15"/>
  <c r="K42" i="10"/>
  <c r="F43" i="10"/>
  <c r="E43" i="14"/>
  <c r="B43" i="15"/>
  <c r="M43" i="15"/>
  <c r="AC43" i="14"/>
  <c r="N43" i="15"/>
  <c r="J44" i="10"/>
  <c r="W45" i="10"/>
  <c r="AA47" i="14"/>
  <c r="L47" i="15"/>
  <c r="S57" i="15"/>
  <c r="AE57" i="10"/>
  <c r="AI60" i="8" s="1"/>
  <c r="AK57" i="14"/>
  <c r="Z40" i="10"/>
  <c r="AB43" i="8" s="1"/>
  <c r="AD40" i="14"/>
  <c r="AA40" i="10"/>
  <c r="AC43" i="8" s="1"/>
  <c r="AE40" i="14"/>
  <c r="O40" i="15"/>
  <c r="O71" i="12"/>
  <c r="R41" i="15"/>
  <c r="G42" i="10"/>
  <c r="F42" i="14"/>
  <c r="G42" i="14" s="1"/>
  <c r="C42" i="15"/>
  <c r="J42" i="10"/>
  <c r="R42" i="10"/>
  <c r="G45" i="7" s="1"/>
  <c r="H42" i="15"/>
  <c r="N43" i="10"/>
  <c r="U43" i="15"/>
  <c r="AG43" i="10"/>
  <c r="AK46" i="8" s="1"/>
  <c r="AE44" i="10"/>
  <c r="AI47" i="8" s="1"/>
  <c r="AK44" i="14"/>
  <c r="T44" i="15"/>
  <c r="D45" i="15"/>
  <c r="H45" i="14"/>
  <c r="E45" i="15"/>
  <c r="AC46" i="10"/>
  <c r="AF49" i="8" s="1"/>
  <c r="Q46" i="15"/>
  <c r="M47" i="10"/>
  <c r="P50" i="14"/>
  <c r="N50" i="15"/>
  <c r="Z50" i="10"/>
  <c r="AB53" i="8" s="1"/>
  <c r="AD50" i="14"/>
  <c r="AD50" i="10"/>
  <c r="AG53" i="8" s="1"/>
  <c r="AI50" i="14"/>
  <c r="U51" i="15"/>
  <c r="AM51" i="14"/>
  <c r="AG51" i="10"/>
  <c r="AK54" i="8" s="1"/>
  <c r="W51" i="10"/>
  <c r="G31" i="15"/>
  <c r="Z33" i="10"/>
  <c r="AB36" i="8" s="1"/>
  <c r="J34" i="10"/>
  <c r="R34" i="10"/>
  <c r="G37" i="7" s="1"/>
  <c r="D35" i="15"/>
  <c r="M35" i="15"/>
  <c r="C38" i="10"/>
  <c r="G39" i="10"/>
  <c r="E39" i="15"/>
  <c r="L39" i="10"/>
  <c r="R40" i="14"/>
  <c r="AB41" i="10"/>
  <c r="AD44" i="8" s="1"/>
  <c r="AD41" i="10"/>
  <c r="AG44" i="8" s="1"/>
  <c r="M43" i="10"/>
  <c r="Q43" i="10"/>
  <c r="F46" i="7" s="1"/>
  <c r="X43" i="10"/>
  <c r="Y43" i="10"/>
  <c r="AA46" i="8" s="1"/>
  <c r="M44" i="15"/>
  <c r="Y44" i="10"/>
  <c r="AA47" i="8" s="1"/>
  <c r="AC44" i="14"/>
  <c r="AF44" i="10"/>
  <c r="AJ47" i="8" s="1"/>
  <c r="I45" i="10"/>
  <c r="S48" i="6" s="1"/>
  <c r="J45" i="14"/>
  <c r="O78" i="12"/>
  <c r="O46" i="10"/>
  <c r="L46" i="15"/>
  <c r="B47" i="15"/>
  <c r="F47" i="10"/>
  <c r="R47" i="10"/>
  <c r="G50" i="7" s="1"/>
  <c r="O47" i="14"/>
  <c r="M47" i="14" s="1"/>
  <c r="Y47" i="10"/>
  <c r="AA50" i="8" s="1"/>
  <c r="M47" i="15"/>
  <c r="W48" i="10"/>
  <c r="P48" i="15"/>
  <c r="AB48" i="10"/>
  <c r="AD51" i="8" s="1"/>
  <c r="C49" i="10"/>
  <c r="S50" i="10"/>
  <c r="H53" i="7" s="1"/>
  <c r="H51" i="15"/>
  <c r="O51" i="14"/>
  <c r="R51" i="10"/>
  <c r="G54" i="7" s="1"/>
  <c r="C28" i="10"/>
  <c r="C31" i="10"/>
  <c r="K31" i="15"/>
  <c r="Y34" i="10"/>
  <c r="AA37" i="8" s="1"/>
  <c r="C35" i="10"/>
  <c r="AD35" i="14"/>
  <c r="AF35" i="14"/>
  <c r="C36" i="10"/>
  <c r="AC38" i="14"/>
  <c r="C39" i="15"/>
  <c r="J39" i="10"/>
  <c r="AH39" i="14"/>
  <c r="AJ39" i="14" s="1"/>
  <c r="W40" i="14"/>
  <c r="X40" i="14" s="1"/>
  <c r="T40" i="14" s="1"/>
  <c r="AM41" i="14"/>
  <c r="B42" i="15"/>
  <c r="F42" i="10"/>
  <c r="AD43" i="14"/>
  <c r="F44" i="14"/>
  <c r="J44" i="15"/>
  <c r="Q44" i="14"/>
  <c r="R44" i="15"/>
  <c r="AD44" i="10"/>
  <c r="AG47" i="8" s="1"/>
  <c r="G45" i="10"/>
  <c r="C45" i="15"/>
  <c r="H45" i="10"/>
  <c r="P45" i="10"/>
  <c r="T45" i="10"/>
  <c r="I48" i="7" s="1"/>
  <c r="N46" i="10"/>
  <c r="J78" i="12"/>
  <c r="Q49" i="8" s="1"/>
  <c r="W46" i="14"/>
  <c r="X46" i="14" s="1"/>
  <c r="T46" i="14" s="1"/>
  <c r="AH46" i="14"/>
  <c r="AK46" i="14"/>
  <c r="O47" i="15"/>
  <c r="AA47" i="10"/>
  <c r="AC50" i="8" s="1"/>
  <c r="P48" i="10"/>
  <c r="AF48" i="14"/>
  <c r="D40" i="15"/>
  <c r="I40" i="10"/>
  <c r="S43" i="6" s="1"/>
  <c r="E40" i="15"/>
  <c r="Q40" i="10"/>
  <c r="F43" i="7" s="1"/>
  <c r="G40" i="15"/>
  <c r="J41" i="10"/>
  <c r="K41" i="10"/>
  <c r="R41" i="10"/>
  <c r="G44" i="7" s="1"/>
  <c r="O41" i="14"/>
  <c r="O42" i="14"/>
  <c r="Q42" i="15"/>
  <c r="AH42" i="14"/>
  <c r="AJ42" i="14" s="1"/>
  <c r="AM43" i="14"/>
  <c r="O44" i="10"/>
  <c r="AA44" i="14"/>
  <c r="AL44" i="14"/>
  <c r="B45" i="15"/>
  <c r="I45" i="14"/>
  <c r="AD45" i="10"/>
  <c r="AG48" i="8" s="1"/>
  <c r="AI45" i="14"/>
  <c r="AJ45" i="14" s="1"/>
  <c r="C46" i="15"/>
  <c r="F46" i="14"/>
  <c r="G47" i="14"/>
  <c r="AC47" i="14"/>
  <c r="AG47" i="14" s="1"/>
  <c r="K48" i="10"/>
  <c r="K48" i="15"/>
  <c r="R48" i="14"/>
  <c r="AM49" i="14"/>
  <c r="G50" i="10"/>
  <c r="F50" i="14"/>
  <c r="P51" i="15"/>
  <c r="AB51" i="10"/>
  <c r="AD54" i="8" s="1"/>
  <c r="AF51" i="14"/>
  <c r="N36" i="10"/>
  <c r="G36" i="15"/>
  <c r="T36" i="15"/>
  <c r="AF36" i="10"/>
  <c r="AJ39" i="8" s="1"/>
  <c r="B39" i="15"/>
  <c r="N39" i="14"/>
  <c r="T39" i="10"/>
  <c r="I42" i="7" s="1"/>
  <c r="H40" i="10"/>
  <c r="L42" i="15"/>
  <c r="X42" i="10"/>
  <c r="O42" i="15"/>
  <c r="AC42" i="10"/>
  <c r="AF45" i="8" s="1"/>
  <c r="K43" i="15"/>
  <c r="R43" i="14"/>
  <c r="J75" i="12"/>
  <c r="Q46" i="8" s="1"/>
  <c r="AC43" i="10"/>
  <c r="AF46" i="8" s="1"/>
  <c r="O77" i="12"/>
  <c r="K47" i="6" s="1"/>
  <c r="L47" i="6" s="1"/>
  <c r="M47" i="6" s="1"/>
  <c r="R44" i="10"/>
  <c r="G47" i="7" s="1"/>
  <c r="O44" i="15"/>
  <c r="AA44" i="10"/>
  <c r="AC47" i="8" s="1"/>
  <c r="F45" i="10"/>
  <c r="K47" i="14"/>
  <c r="U47" i="10"/>
  <c r="J50" i="7" s="1"/>
  <c r="K47" i="15"/>
  <c r="T47" i="15"/>
  <c r="AF47" i="10"/>
  <c r="AJ50" i="8" s="1"/>
  <c r="C49" i="15"/>
  <c r="G49" i="10"/>
  <c r="R49" i="10"/>
  <c r="G52" i="7" s="1"/>
  <c r="O49" i="14"/>
  <c r="AG49" i="10"/>
  <c r="AK52" i="8" s="1"/>
  <c r="P51" i="10"/>
  <c r="H52" i="10"/>
  <c r="D52" i="15"/>
  <c r="H52" i="14"/>
  <c r="I58" i="15"/>
  <c r="AA48" i="10"/>
  <c r="AC51" i="8" s="1"/>
  <c r="AF48" i="10"/>
  <c r="AJ51" i="8" s="1"/>
  <c r="B50" i="15"/>
  <c r="F50" i="10"/>
  <c r="R52" i="15"/>
  <c r="C53" i="10"/>
  <c r="O54" i="10"/>
  <c r="AA54" i="14"/>
  <c r="T54" i="15"/>
  <c r="AF54" i="10"/>
  <c r="AJ57" i="8" s="1"/>
  <c r="H55" i="14"/>
  <c r="M55" i="15"/>
  <c r="AC55" i="14"/>
  <c r="AC56" i="10"/>
  <c r="AF59" i="8" s="1"/>
  <c r="N58" i="14"/>
  <c r="J59" i="14"/>
  <c r="M59" i="15"/>
  <c r="Y59" i="10"/>
  <c r="AA62" i="8" s="1"/>
  <c r="R60" i="10"/>
  <c r="G63" i="7" s="1"/>
  <c r="H60" i="15"/>
  <c r="O60" i="14"/>
  <c r="P61" i="10"/>
  <c r="W61" i="10"/>
  <c r="J62" i="10"/>
  <c r="O63" i="10"/>
  <c r="D64" i="15"/>
  <c r="H64" i="14"/>
  <c r="H64" i="10"/>
  <c r="AK70" i="14"/>
  <c r="S70" i="15"/>
  <c r="AE70" i="10"/>
  <c r="AI73" i="8" s="1"/>
  <c r="Q50" i="15"/>
  <c r="AC50" i="10"/>
  <c r="AF53" i="8" s="1"/>
  <c r="C51" i="10"/>
  <c r="F52" i="15"/>
  <c r="L52" i="10"/>
  <c r="J52" i="15"/>
  <c r="T52" i="10"/>
  <c r="I55" i="7" s="1"/>
  <c r="AE52" i="10"/>
  <c r="AI55" i="8" s="1"/>
  <c r="S52" i="15"/>
  <c r="AC53" i="10"/>
  <c r="AF56" i="8" s="1"/>
  <c r="Q53" i="15"/>
  <c r="H54" i="10"/>
  <c r="H54" i="14"/>
  <c r="AD54" i="14"/>
  <c r="D56" i="15"/>
  <c r="H56" i="10"/>
  <c r="D57" i="15"/>
  <c r="H57" i="14"/>
  <c r="G58" i="14"/>
  <c r="O58" i="10"/>
  <c r="W58" i="14"/>
  <c r="X58" i="14" s="1"/>
  <c r="T58" i="14" s="1"/>
  <c r="AH61" i="14"/>
  <c r="Q61" i="15"/>
  <c r="AC61" i="10"/>
  <c r="AF64" i="8" s="1"/>
  <c r="AE63" i="10"/>
  <c r="AI66" i="8" s="1"/>
  <c r="S63" i="15"/>
  <c r="AK63" i="14"/>
  <c r="C52" i="15"/>
  <c r="M52" i="10"/>
  <c r="U52" i="10"/>
  <c r="J55" i="7" s="1"/>
  <c r="T52" i="15"/>
  <c r="AK53" i="14"/>
  <c r="AF53" i="10"/>
  <c r="AJ56" i="8" s="1"/>
  <c r="T53" i="15"/>
  <c r="M54" i="10"/>
  <c r="U54" i="10"/>
  <c r="J57" i="7" s="1"/>
  <c r="K54" i="15"/>
  <c r="AE54" i="10"/>
  <c r="AI57" i="8" s="1"/>
  <c r="S54" i="15"/>
  <c r="AK54" i="14"/>
  <c r="N56" i="10"/>
  <c r="J88" i="12"/>
  <c r="Q59" i="8" s="1"/>
  <c r="W56" i="14"/>
  <c r="X56" i="14" s="1"/>
  <c r="T56" i="14" s="1"/>
  <c r="S56" i="15"/>
  <c r="AK56" i="14"/>
  <c r="AC57" i="14"/>
  <c r="I58" i="14"/>
  <c r="K58" i="14" s="1"/>
  <c r="AF58" i="14"/>
  <c r="AE59" i="14"/>
  <c r="J63" i="10"/>
  <c r="AA63" i="14"/>
  <c r="K53" i="10"/>
  <c r="N55" i="10"/>
  <c r="J86" i="12"/>
  <c r="Q58" i="8" s="1"/>
  <c r="S55" i="15"/>
  <c r="AE55" i="10"/>
  <c r="AI58" i="8" s="1"/>
  <c r="C56" i="15"/>
  <c r="G56" i="10"/>
  <c r="F56" i="14"/>
  <c r="X56" i="10"/>
  <c r="I58" i="10"/>
  <c r="S61" i="6" s="1"/>
  <c r="N58" i="10"/>
  <c r="AA59" i="10"/>
  <c r="AC62" i="8" s="1"/>
  <c r="X61" i="10"/>
  <c r="K62" i="10"/>
  <c r="L63" i="15"/>
  <c r="F69" i="15"/>
  <c r="J69" i="14"/>
  <c r="L69" i="10"/>
  <c r="Y39" i="10"/>
  <c r="AA42" i="8" s="1"/>
  <c r="T39" i="15"/>
  <c r="Y42" i="10"/>
  <c r="AA45" i="8" s="1"/>
  <c r="AD42" i="10"/>
  <c r="AG45" i="8" s="1"/>
  <c r="C45" i="10"/>
  <c r="E47" i="15"/>
  <c r="C48" i="10"/>
  <c r="E50" i="15"/>
  <c r="N50" i="10"/>
  <c r="C52" i="10"/>
  <c r="AF52" i="10"/>
  <c r="AJ55" i="8" s="1"/>
  <c r="H56" i="14"/>
  <c r="AE56" i="10"/>
  <c r="AI59" i="8" s="1"/>
  <c r="AB58" i="10"/>
  <c r="AD61" i="8" s="1"/>
  <c r="O60" i="10"/>
  <c r="O60" i="15"/>
  <c r="AA60" i="10"/>
  <c r="AC63" i="8" s="1"/>
  <c r="AE60" i="14"/>
  <c r="U61" i="15"/>
  <c r="AG61" i="10"/>
  <c r="AK64" i="8" s="1"/>
  <c r="AM61" i="14"/>
  <c r="O101" i="12"/>
  <c r="K65" i="6" s="1"/>
  <c r="L65" i="6" s="1"/>
  <c r="M65" i="6" s="1"/>
  <c r="AI62" i="14"/>
  <c r="R62" i="15"/>
  <c r="AD62" i="10"/>
  <c r="AG65" i="8" s="1"/>
  <c r="H63" i="15"/>
  <c r="O63" i="14"/>
  <c r="R63" i="10"/>
  <c r="G66" i="7" s="1"/>
  <c r="G47" i="15"/>
  <c r="S47" i="10"/>
  <c r="H50" i="7" s="1"/>
  <c r="S48" i="15"/>
  <c r="E50" i="14"/>
  <c r="J50" i="10"/>
  <c r="O50" i="10"/>
  <c r="G50" i="15"/>
  <c r="J80" i="12"/>
  <c r="Q53" i="8" s="1"/>
  <c r="R53" i="8" s="1"/>
  <c r="T50" i="15"/>
  <c r="L52" i="15"/>
  <c r="AB52" i="10"/>
  <c r="AD55" i="8" s="1"/>
  <c r="AI52" i="14"/>
  <c r="AH53" i="14"/>
  <c r="C54" i="10"/>
  <c r="R54" i="14"/>
  <c r="L54" i="15"/>
  <c r="C55" i="10"/>
  <c r="Q56" i="15"/>
  <c r="AE57" i="14"/>
  <c r="B59" i="15"/>
  <c r="F59" i="10"/>
  <c r="J59" i="10"/>
  <c r="K60" i="14"/>
  <c r="G64" i="14"/>
  <c r="AG42" i="10"/>
  <c r="AK45" i="8" s="1"/>
  <c r="P44" i="10"/>
  <c r="W44" i="10"/>
  <c r="AB44" i="10"/>
  <c r="AD47" i="8" s="1"/>
  <c r="Q47" i="10"/>
  <c r="F50" i="7" s="1"/>
  <c r="AB47" i="10"/>
  <c r="AD50" i="8" s="1"/>
  <c r="AG47" i="10"/>
  <c r="AK50" i="8" s="1"/>
  <c r="L48" i="10"/>
  <c r="T48" i="10"/>
  <c r="I51" i="7" s="1"/>
  <c r="X48" i="10"/>
  <c r="Z48" i="10"/>
  <c r="AB51" i="8" s="1"/>
  <c r="AE48" i="14"/>
  <c r="AE48" i="10"/>
  <c r="AI51" i="8" s="1"/>
  <c r="AL48" i="14"/>
  <c r="Q50" i="10"/>
  <c r="F53" i="7" s="1"/>
  <c r="R50" i="10"/>
  <c r="G53" i="7" s="1"/>
  <c r="M53" i="7" s="1"/>
  <c r="H50" i="15"/>
  <c r="AH50" i="14"/>
  <c r="AJ50" i="14" s="1"/>
  <c r="AF50" i="10"/>
  <c r="AJ53" i="8" s="1"/>
  <c r="AG50" i="10"/>
  <c r="AK53" i="8" s="1"/>
  <c r="U50" i="15"/>
  <c r="J52" i="14"/>
  <c r="O52" i="10"/>
  <c r="P52" i="10"/>
  <c r="Q52" i="14"/>
  <c r="W52" i="10"/>
  <c r="P52" i="15"/>
  <c r="AK52" i="14"/>
  <c r="AL53" i="14"/>
  <c r="D55" i="15"/>
  <c r="W55" i="14"/>
  <c r="X55" i="14" s="1"/>
  <c r="T55" i="14" s="1"/>
  <c r="AK55" i="14"/>
  <c r="C56" i="10"/>
  <c r="C57" i="10"/>
  <c r="AA57" i="10"/>
  <c r="AC60" i="8" s="1"/>
  <c r="K58" i="10"/>
  <c r="G58" i="15"/>
  <c r="F59" i="15"/>
  <c r="O59" i="15"/>
  <c r="G60" i="14"/>
  <c r="M60" i="10"/>
  <c r="J105" i="12"/>
  <c r="Q68" i="8" s="1"/>
  <c r="W65" i="14"/>
  <c r="X65" i="14" s="1"/>
  <c r="T65" i="14" s="1"/>
  <c r="P68" i="14"/>
  <c r="K72" i="15"/>
  <c r="R72" i="14"/>
  <c r="U72" i="10"/>
  <c r="J75" i="7" s="1"/>
  <c r="P75" i="7" s="1"/>
  <c r="AB39" i="10"/>
  <c r="AD42" i="8" s="1"/>
  <c r="AG39" i="10"/>
  <c r="AK42" i="8" s="1"/>
  <c r="N42" i="15"/>
  <c r="C44" i="10"/>
  <c r="O45" i="10"/>
  <c r="X45" i="10"/>
  <c r="AA45" i="10"/>
  <c r="AC48" i="8" s="1"/>
  <c r="AC45" i="10"/>
  <c r="AF48" i="8" s="1"/>
  <c r="O79" i="12"/>
  <c r="G47" i="10"/>
  <c r="J47" i="10"/>
  <c r="N47" i="10"/>
  <c r="N48" i="15"/>
  <c r="L50" i="15"/>
  <c r="O83" i="12"/>
  <c r="K55" i="6" s="1"/>
  <c r="L55" i="6" s="1"/>
  <c r="M55" i="6" s="1"/>
  <c r="F52" i="14"/>
  <c r="R52" i="14"/>
  <c r="AL52" i="14"/>
  <c r="C58" i="15"/>
  <c r="L58" i="15"/>
  <c r="Z58" i="10"/>
  <c r="AB61" i="8" s="1"/>
  <c r="R59" i="10"/>
  <c r="G62" i="7" s="1"/>
  <c r="O59" i="14"/>
  <c r="R60" i="14"/>
  <c r="M60" i="14" s="1"/>
  <c r="K60" i="15"/>
  <c r="AA60" i="14"/>
  <c r="AF60" i="14"/>
  <c r="P60" i="15"/>
  <c r="AB60" i="10"/>
  <c r="AD63" i="8" s="1"/>
  <c r="AN62" i="14"/>
  <c r="AA58" i="10"/>
  <c r="AC61" i="8" s="1"/>
  <c r="K59" i="10"/>
  <c r="P59" i="15"/>
  <c r="AG60" i="10"/>
  <c r="AK63" i="8" s="1"/>
  <c r="P62" i="10"/>
  <c r="W62" i="10"/>
  <c r="U62" i="15"/>
  <c r="E64" i="15"/>
  <c r="N64" i="10"/>
  <c r="G64" i="15"/>
  <c r="J104" i="12"/>
  <c r="Q67" i="8" s="1"/>
  <c r="R66" i="14"/>
  <c r="P66" i="15"/>
  <c r="J67" i="10"/>
  <c r="R67" i="10"/>
  <c r="G70" i="7" s="1"/>
  <c r="H67" i="15"/>
  <c r="Q67" i="15"/>
  <c r="I68" i="14"/>
  <c r="K68" i="14" s="1"/>
  <c r="R68" i="14"/>
  <c r="AD68" i="14"/>
  <c r="J70" i="10"/>
  <c r="R70" i="10"/>
  <c r="G73" i="7" s="1"/>
  <c r="L70" i="15"/>
  <c r="T71" i="10"/>
  <c r="I74" i="7" s="1"/>
  <c r="J71" i="15"/>
  <c r="AL71" i="14"/>
  <c r="AF71" i="10"/>
  <c r="AJ74" i="8" s="1"/>
  <c r="AD73" i="14"/>
  <c r="D74" i="15"/>
  <c r="H74" i="10"/>
  <c r="H74" i="14"/>
  <c r="X75" i="10"/>
  <c r="AB75" i="10"/>
  <c r="AD78" i="8" s="1"/>
  <c r="AF75" i="14"/>
  <c r="I77" i="10"/>
  <c r="S80" i="6" s="1"/>
  <c r="I77" i="14"/>
  <c r="K77" i="14" s="1"/>
  <c r="E77" i="15"/>
  <c r="W77" i="14"/>
  <c r="X77" i="14" s="1"/>
  <c r="T77" i="14" s="1"/>
  <c r="AF58" i="10"/>
  <c r="AJ61" i="8" s="1"/>
  <c r="C59" i="10"/>
  <c r="P59" i="10"/>
  <c r="Q59" i="14"/>
  <c r="W59" i="10"/>
  <c r="AH59" i="14"/>
  <c r="I60" i="10"/>
  <c r="S63" i="6" s="1"/>
  <c r="F60" i="15"/>
  <c r="C62" i="10"/>
  <c r="F62" i="14"/>
  <c r="AB62" i="10"/>
  <c r="AD65" i="8" s="1"/>
  <c r="AL63" i="14"/>
  <c r="C64" i="10"/>
  <c r="AI64" i="14"/>
  <c r="AJ64" i="14" s="1"/>
  <c r="AD65" i="10"/>
  <c r="AG68" i="8" s="1"/>
  <c r="E66" i="14"/>
  <c r="G66" i="14" s="1"/>
  <c r="W66" i="14"/>
  <c r="X66" i="14" s="1"/>
  <c r="T66" i="14" s="1"/>
  <c r="Q66" i="15"/>
  <c r="B67" i="15"/>
  <c r="K67" i="10"/>
  <c r="AB67" i="10"/>
  <c r="AD70" i="8" s="1"/>
  <c r="P67" i="15"/>
  <c r="O70" i="10"/>
  <c r="L71" i="10"/>
  <c r="F71" i="15"/>
  <c r="O71" i="10"/>
  <c r="K73" i="10"/>
  <c r="P73" i="10"/>
  <c r="U73" i="15"/>
  <c r="AM73" i="14"/>
  <c r="O74" i="10"/>
  <c r="AD74" i="10"/>
  <c r="AG77" i="8" s="1"/>
  <c r="T74" i="15"/>
  <c r="AL74" i="14"/>
  <c r="O118" i="12"/>
  <c r="E75" i="15"/>
  <c r="I75" i="14"/>
  <c r="AA75" i="14"/>
  <c r="T75" i="15"/>
  <c r="AF75" i="10"/>
  <c r="AJ78" i="8" s="1"/>
  <c r="U76" i="10"/>
  <c r="J79" i="7" s="1"/>
  <c r="R76" i="14"/>
  <c r="K76" i="15"/>
  <c r="K79" i="14"/>
  <c r="J50" i="14"/>
  <c r="K50" i="14" s="1"/>
  <c r="Q50" i="14"/>
  <c r="AE50" i="14"/>
  <c r="B58" i="15"/>
  <c r="O58" i="15"/>
  <c r="Z59" i="10"/>
  <c r="AB62" i="8" s="1"/>
  <c r="AB59" i="10"/>
  <c r="AD62" i="8" s="1"/>
  <c r="E60" i="15"/>
  <c r="J60" i="15"/>
  <c r="U60" i="15"/>
  <c r="AE62" i="10"/>
  <c r="AI65" i="8" s="1"/>
  <c r="AG62" i="10"/>
  <c r="AK65" i="8" s="1"/>
  <c r="I64" i="10"/>
  <c r="S67" i="6" s="1"/>
  <c r="Q64" i="10"/>
  <c r="F67" i="7" s="1"/>
  <c r="AB64" i="10"/>
  <c r="AD67" i="8" s="1"/>
  <c r="P64" i="15"/>
  <c r="M66" i="10"/>
  <c r="T66" i="10"/>
  <c r="I69" i="7" s="1"/>
  <c r="J66" i="15"/>
  <c r="AB66" i="10"/>
  <c r="AD69" i="8" s="1"/>
  <c r="R66" i="15"/>
  <c r="O110" i="12"/>
  <c r="F67" i="15"/>
  <c r="J67" i="15"/>
  <c r="Y67" i="10"/>
  <c r="AA70" i="8" s="1"/>
  <c r="AC67" i="10"/>
  <c r="AF70" i="8" s="1"/>
  <c r="P68" i="15"/>
  <c r="AF68" i="10"/>
  <c r="AJ71" i="8" s="1"/>
  <c r="O70" i="14"/>
  <c r="Q71" i="10"/>
  <c r="F74" i="7" s="1"/>
  <c r="G71" i="15"/>
  <c r="AD71" i="10"/>
  <c r="AG74" i="8" s="1"/>
  <c r="R71" i="15"/>
  <c r="W73" i="10"/>
  <c r="G74" i="15"/>
  <c r="Q74" i="10"/>
  <c r="F77" i="7" s="1"/>
  <c r="N77" i="10"/>
  <c r="S77" i="10"/>
  <c r="H80" i="7" s="1"/>
  <c r="J60" i="10"/>
  <c r="AL60" i="14"/>
  <c r="AA62" i="14"/>
  <c r="AL62" i="14"/>
  <c r="AC64" i="10"/>
  <c r="AF67" i="8" s="1"/>
  <c r="Q64" i="15"/>
  <c r="K66" i="15"/>
  <c r="K67" i="15"/>
  <c r="AM67" i="14"/>
  <c r="L68" i="10"/>
  <c r="F68" i="15"/>
  <c r="AA68" i="10"/>
  <c r="AC71" i="8" s="1"/>
  <c r="O68" i="15"/>
  <c r="C70" i="10"/>
  <c r="AA70" i="14"/>
  <c r="B71" i="15"/>
  <c r="I71" i="10"/>
  <c r="S74" i="6" s="1"/>
  <c r="E71" i="15"/>
  <c r="K71" i="10"/>
  <c r="Q71" i="14"/>
  <c r="Y71" i="10"/>
  <c r="AA74" i="8" s="1"/>
  <c r="AC71" i="14"/>
  <c r="O71" i="15"/>
  <c r="H73" i="10"/>
  <c r="D73" i="15"/>
  <c r="AA74" i="14"/>
  <c r="O75" i="10"/>
  <c r="H62" i="15"/>
  <c r="G63" i="10"/>
  <c r="C63" i="15"/>
  <c r="T63" i="15"/>
  <c r="O104" i="12"/>
  <c r="K67" i="6" s="1"/>
  <c r="L67" i="6" s="1"/>
  <c r="M67" i="6" s="1"/>
  <c r="R64" i="14"/>
  <c r="R64" i="15"/>
  <c r="C65" i="10"/>
  <c r="AI65" i="14"/>
  <c r="B66" i="15"/>
  <c r="I68" i="10"/>
  <c r="S71" i="6" s="1"/>
  <c r="I68" i="15"/>
  <c r="K68" i="15"/>
  <c r="X68" i="10"/>
  <c r="C69" i="10"/>
  <c r="Y70" i="10"/>
  <c r="AA73" i="8" s="1"/>
  <c r="M70" i="15"/>
  <c r="Q71" i="15"/>
  <c r="AH71" i="14"/>
  <c r="AJ71" i="14" s="1"/>
  <c r="AC71" i="10"/>
  <c r="AF74" i="8" s="1"/>
  <c r="AH74" i="8" s="1"/>
  <c r="N72" i="10"/>
  <c r="AL73" i="14"/>
  <c r="AN73" i="14" s="1"/>
  <c r="T73" i="15"/>
  <c r="AF73" i="10"/>
  <c r="AJ76" i="8" s="1"/>
  <c r="K74" i="14"/>
  <c r="O74" i="15"/>
  <c r="AA74" i="10"/>
  <c r="AC77" i="8" s="1"/>
  <c r="AE74" i="14"/>
  <c r="Y76" i="10"/>
  <c r="AA79" i="8" s="1"/>
  <c r="AC76" i="14"/>
  <c r="M76" i="15"/>
  <c r="I77" i="15"/>
  <c r="C61" i="10"/>
  <c r="C63" i="10"/>
  <c r="F64" i="10"/>
  <c r="B64" i="15"/>
  <c r="S64" i="15"/>
  <c r="C66" i="15"/>
  <c r="L66" i="15"/>
  <c r="AJ66" i="14"/>
  <c r="K68" i="10"/>
  <c r="T68" i="10"/>
  <c r="I71" i="7" s="1"/>
  <c r="O71" i="7" s="1"/>
  <c r="J68" i="15"/>
  <c r="Z68" i="10"/>
  <c r="AB71" i="8" s="1"/>
  <c r="E70" i="14"/>
  <c r="F70" i="10"/>
  <c r="F73" i="14"/>
  <c r="G73" i="10"/>
  <c r="Z73" i="10"/>
  <c r="AB76" i="8" s="1"/>
  <c r="N73" i="15"/>
  <c r="N74" i="14"/>
  <c r="G75" i="15"/>
  <c r="N75" i="14"/>
  <c r="L58" i="10"/>
  <c r="T58" i="10"/>
  <c r="I61" i="7" s="1"/>
  <c r="AE58" i="14"/>
  <c r="Q58" i="15"/>
  <c r="K59" i="15"/>
  <c r="AF59" i="14"/>
  <c r="Y60" i="10"/>
  <c r="AA63" i="8" s="1"/>
  <c r="AM60" i="14"/>
  <c r="H62" i="10"/>
  <c r="R62" i="10"/>
  <c r="G65" i="7" s="1"/>
  <c r="M62" i="15"/>
  <c r="AM62" i="14"/>
  <c r="AF63" i="10"/>
  <c r="AJ66" i="8" s="1"/>
  <c r="C64" i="15"/>
  <c r="AD64" i="10"/>
  <c r="AG67" i="8" s="1"/>
  <c r="T64" i="15"/>
  <c r="F66" i="10"/>
  <c r="K66" i="10"/>
  <c r="J109" i="12"/>
  <c r="Q69" i="8" s="1"/>
  <c r="Z66" i="10"/>
  <c r="AB69" i="8" s="1"/>
  <c r="N66" i="15"/>
  <c r="N67" i="10"/>
  <c r="AC67" i="14"/>
  <c r="AE67" i="14"/>
  <c r="O111" i="12"/>
  <c r="K71" i="6" s="1"/>
  <c r="L71" i="6" s="1"/>
  <c r="M71" i="6" s="1"/>
  <c r="Q68" i="10"/>
  <c r="F71" i="7" s="1"/>
  <c r="U68" i="10"/>
  <c r="J71" i="7" s="1"/>
  <c r="AF68" i="14"/>
  <c r="AL68" i="14"/>
  <c r="E71" i="14"/>
  <c r="I71" i="14"/>
  <c r="K71" i="14" s="1"/>
  <c r="AA71" i="14"/>
  <c r="L71" i="15"/>
  <c r="AE71" i="14"/>
  <c r="AG71" i="10"/>
  <c r="AK74" i="8" s="1"/>
  <c r="U71" i="15"/>
  <c r="H73" i="14"/>
  <c r="M73" i="10"/>
  <c r="K73" i="15"/>
  <c r="G74" i="14"/>
  <c r="E74" i="15"/>
  <c r="I74" i="10"/>
  <c r="S77" i="6" s="1"/>
  <c r="W75" i="10"/>
  <c r="Q75" i="10"/>
  <c r="F78" i="7" s="1"/>
  <c r="J76" i="10"/>
  <c r="R76" i="15"/>
  <c r="AI76" i="14"/>
  <c r="AD76" i="10"/>
  <c r="AG79" i="8" s="1"/>
  <c r="Q77" i="10"/>
  <c r="F80" i="7" s="1"/>
  <c r="N77" i="14"/>
  <c r="G77" i="15"/>
  <c r="P78" i="14"/>
  <c r="M64" i="10"/>
  <c r="U64" i="10"/>
  <c r="J67" i="7" s="1"/>
  <c r="K64" i="15"/>
  <c r="O105" i="12"/>
  <c r="R65" i="15"/>
  <c r="L66" i="10"/>
  <c r="F66" i="15"/>
  <c r="AA66" i="10"/>
  <c r="AC69" i="8" s="1"/>
  <c r="O66" i="15"/>
  <c r="AG67" i="10"/>
  <c r="AK70" i="8" s="1"/>
  <c r="S68" i="10"/>
  <c r="H71" i="7" s="1"/>
  <c r="H70" i="15"/>
  <c r="AC70" i="14"/>
  <c r="AB70" i="10"/>
  <c r="AD73" i="8" s="1"/>
  <c r="P70" i="15"/>
  <c r="C72" i="10"/>
  <c r="W72" i="14"/>
  <c r="X72" i="14" s="1"/>
  <c r="T72" i="14" s="1"/>
  <c r="I73" i="15"/>
  <c r="AC73" i="14"/>
  <c r="Y73" i="10"/>
  <c r="AA76" i="8" s="1"/>
  <c r="AE73" i="10"/>
  <c r="AI76" i="8" s="1"/>
  <c r="AL76" i="8" s="1"/>
  <c r="L75" i="15"/>
  <c r="M76" i="10"/>
  <c r="I78" i="15"/>
  <c r="I79" i="15"/>
  <c r="P83" i="14"/>
  <c r="AB76" i="10"/>
  <c r="AD79" i="8" s="1"/>
  <c r="L77" i="10"/>
  <c r="T77" i="10"/>
  <c r="I80" i="7" s="1"/>
  <c r="Q77" i="15"/>
  <c r="K78" i="15"/>
  <c r="M79" i="10"/>
  <c r="L79" i="15"/>
  <c r="R79" i="15"/>
  <c r="P80" i="14"/>
  <c r="W80" i="10"/>
  <c r="X80" i="10"/>
  <c r="Z80" i="10"/>
  <c r="AB83" i="8" s="1"/>
  <c r="AH81" i="14"/>
  <c r="AC81" i="10"/>
  <c r="AF84" i="8" s="1"/>
  <c r="AA82" i="10"/>
  <c r="AC85" i="8" s="1"/>
  <c r="O82" i="15"/>
  <c r="B60" i="15"/>
  <c r="O66" i="14"/>
  <c r="M66" i="14" s="1"/>
  <c r="AC66" i="14"/>
  <c r="AG66" i="14" s="1"/>
  <c r="AM66" i="14"/>
  <c r="Z67" i="10"/>
  <c r="AB70" i="8" s="1"/>
  <c r="J68" i="10"/>
  <c r="R68" i="10"/>
  <c r="G71" i="7" s="1"/>
  <c r="M71" i="7" s="1"/>
  <c r="Y68" i="10"/>
  <c r="AA71" i="8" s="1"/>
  <c r="AG68" i="10"/>
  <c r="AK71" i="8" s="1"/>
  <c r="N71" i="10"/>
  <c r="R71" i="14"/>
  <c r="J113" i="12"/>
  <c r="J73" i="10"/>
  <c r="R73" i="10"/>
  <c r="G76" i="7" s="1"/>
  <c r="AB73" i="10"/>
  <c r="AD76" i="8" s="1"/>
  <c r="C74" i="10"/>
  <c r="B74" i="15"/>
  <c r="P74" i="10"/>
  <c r="W74" i="10"/>
  <c r="AG74" i="10"/>
  <c r="AK77" i="8" s="1"/>
  <c r="C76" i="10"/>
  <c r="F76" i="10"/>
  <c r="B76" i="15"/>
  <c r="P76" i="10"/>
  <c r="W76" i="10"/>
  <c r="AG76" i="10"/>
  <c r="AK79" i="8" s="1"/>
  <c r="G77" i="10"/>
  <c r="X77" i="10"/>
  <c r="N77" i="15"/>
  <c r="H78" i="10"/>
  <c r="H78" i="15"/>
  <c r="AA78" i="10"/>
  <c r="AC81" i="8" s="1"/>
  <c r="O78" i="15"/>
  <c r="R79" i="14"/>
  <c r="N79" i="15"/>
  <c r="AD79" i="10"/>
  <c r="AG82" i="8" s="1"/>
  <c r="AH82" i="8" s="1"/>
  <c r="G80" i="10"/>
  <c r="AD80" i="14"/>
  <c r="E81" i="15"/>
  <c r="I81" i="14"/>
  <c r="I81" i="10"/>
  <c r="U81" i="10"/>
  <c r="J84" i="7" s="1"/>
  <c r="K81" i="15"/>
  <c r="R81" i="14"/>
  <c r="M82" i="10"/>
  <c r="W82" i="14"/>
  <c r="X82" i="14" s="1"/>
  <c r="T82" i="14" s="1"/>
  <c r="W82" i="10"/>
  <c r="AE82" i="14"/>
  <c r="Z83" i="10"/>
  <c r="AB86" i="8" s="1"/>
  <c r="N83" i="15"/>
  <c r="AC83" i="10"/>
  <c r="AF86" i="8" s="1"/>
  <c r="AH83" i="14"/>
  <c r="Q83" i="15"/>
  <c r="G71" i="14"/>
  <c r="C73" i="10"/>
  <c r="G74" i="10"/>
  <c r="U74" i="15"/>
  <c r="C76" i="15"/>
  <c r="O76" i="14"/>
  <c r="P76" i="15"/>
  <c r="C77" i="15"/>
  <c r="F77" i="15"/>
  <c r="J77" i="15"/>
  <c r="AA77" i="10"/>
  <c r="AC80" i="8" s="1"/>
  <c r="AC77" i="10"/>
  <c r="AF80" i="8" s="1"/>
  <c r="AH80" i="8" s="1"/>
  <c r="K78" i="10"/>
  <c r="M78" i="10"/>
  <c r="U78" i="10"/>
  <c r="J81" i="7" s="1"/>
  <c r="P78" i="15"/>
  <c r="AK78" i="14"/>
  <c r="K79" i="10"/>
  <c r="J80" i="10"/>
  <c r="M80" i="10"/>
  <c r="O80" i="10"/>
  <c r="I80" i="15"/>
  <c r="W80" i="14"/>
  <c r="X80" i="14" s="1"/>
  <c r="T80" i="14" s="1"/>
  <c r="AA80" i="14"/>
  <c r="L80" i="15"/>
  <c r="W81" i="10"/>
  <c r="AI82" i="14"/>
  <c r="AD82" i="10"/>
  <c r="AG85" i="8" s="1"/>
  <c r="J66" i="10"/>
  <c r="R66" i="10"/>
  <c r="G69" i="7" s="1"/>
  <c r="Y66" i="10"/>
  <c r="AA69" i="8" s="1"/>
  <c r="AG66" i="10"/>
  <c r="AK69" i="8" s="1"/>
  <c r="J71" i="10"/>
  <c r="R71" i="10"/>
  <c r="G74" i="7" s="1"/>
  <c r="M74" i="7" s="1"/>
  <c r="Z71" i="10"/>
  <c r="AB74" i="8" s="1"/>
  <c r="L74" i="10"/>
  <c r="T74" i="10"/>
  <c r="I77" i="7" s="1"/>
  <c r="AC74" i="14"/>
  <c r="H76" i="14"/>
  <c r="AE76" i="14"/>
  <c r="U76" i="15"/>
  <c r="O77" i="10"/>
  <c r="AF77" i="14"/>
  <c r="AF77" i="10"/>
  <c r="AJ80" i="8" s="1"/>
  <c r="C78" i="10"/>
  <c r="F78" i="10"/>
  <c r="D78" i="15"/>
  <c r="J78" i="14"/>
  <c r="P78" i="10"/>
  <c r="Q78" i="14"/>
  <c r="W78" i="10"/>
  <c r="AH78" i="14"/>
  <c r="F79" i="15"/>
  <c r="O79" i="10"/>
  <c r="O79" i="14"/>
  <c r="J79" i="15"/>
  <c r="W79" i="10"/>
  <c r="AC79" i="14"/>
  <c r="AE79" i="10"/>
  <c r="AI82" i="8" s="1"/>
  <c r="S79" i="15"/>
  <c r="AM79" i="14"/>
  <c r="E80" i="14"/>
  <c r="E80" i="15"/>
  <c r="K80" i="10"/>
  <c r="L81" i="10"/>
  <c r="F81" i="15"/>
  <c r="J81" i="14"/>
  <c r="S82" i="15"/>
  <c r="AK82" i="14"/>
  <c r="F82" i="10"/>
  <c r="B82" i="15"/>
  <c r="K83" i="10"/>
  <c r="L83" i="15"/>
  <c r="Z86" i="10"/>
  <c r="AB89" i="8" s="1"/>
  <c r="AD86" i="14"/>
  <c r="N86" i="15"/>
  <c r="L76" i="15"/>
  <c r="B77" i="15"/>
  <c r="Z78" i="10"/>
  <c r="AB81" i="8" s="1"/>
  <c r="AE81" i="8" s="1"/>
  <c r="K79" i="15"/>
  <c r="H80" i="15"/>
  <c r="U80" i="15"/>
  <c r="AM80" i="14"/>
  <c r="AN80" i="14" s="1"/>
  <c r="AA81" i="14"/>
  <c r="L81" i="15"/>
  <c r="L82" i="10"/>
  <c r="J82" i="14"/>
  <c r="F82" i="15"/>
  <c r="AD82" i="14"/>
  <c r="N82" i="15"/>
  <c r="Z82" i="10"/>
  <c r="AB85" i="8" s="1"/>
  <c r="C83" i="15"/>
  <c r="G83" i="10"/>
  <c r="F83" i="14"/>
  <c r="C75" i="10"/>
  <c r="R76" i="10"/>
  <c r="G79" i="7" s="1"/>
  <c r="G77" i="14"/>
  <c r="AE78" i="10"/>
  <c r="AI81" i="8" s="1"/>
  <c r="J79" i="10"/>
  <c r="AA79" i="14"/>
  <c r="AI79" i="14"/>
  <c r="AJ79" i="14" s="1"/>
  <c r="R80" i="10"/>
  <c r="G83" i="7" s="1"/>
  <c r="AI80" i="14"/>
  <c r="AJ80" i="14" s="1"/>
  <c r="R80" i="15"/>
  <c r="AA82" i="14"/>
  <c r="L82" i="15"/>
  <c r="AG78" i="14"/>
  <c r="W79" i="14"/>
  <c r="X79" i="14" s="1"/>
  <c r="T79" i="14" s="1"/>
  <c r="M79" i="15"/>
  <c r="AG79" i="10"/>
  <c r="AK82" i="8" s="1"/>
  <c r="U79" i="15"/>
  <c r="B80" i="15"/>
  <c r="F80" i="10"/>
  <c r="N80" i="15"/>
  <c r="S80" i="15"/>
  <c r="AE80" i="10"/>
  <c r="AI83" i="8" s="1"/>
  <c r="AL83" i="8" s="1"/>
  <c r="P83" i="10"/>
  <c r="C84" i="15"/>
  <c r="G84" i="10"/>
  <c r="P85" i="14"/>
  <c r="I88" i="15"/>
  <c r="Y74" i="10"/>
  <c r="AA77" i="8" s="1"/>
  <c r="H76" i="10"/>
  <c r="AB77" i="10"/>
  <c r="AD80" i="8" s="1"/>
  <c r="L78" i="10"/>
  <c r="T78" i="10"/>
  <c r="I81" i="7" s="1"/>
  <c r="AC78" i="10"/>
  <c r="AF81" i="8" s="1"/>
  <c r="R79" i="10"/>
  <c r="G82" i="7" s="1"/>
  <c r="H79" i="15"/>
  <c r="J121" i="12"/>
  <c r="Y79" i="10"/>
  <c r="AA82" i="8" s="1"/>
  <c r="Z79" i="10"/>
  <c r="AB82" i="8" s="1"/>
  <c r="AD79" i="14"/>
  <c r="F80" i="14"/>
  <c r="G80" i="14" s="1"/>
  <c r="C80" i="15"/>
  <c r="O80" i="14"/>
  <c r="AD80" i="10"/>
  <c r="AG83" i="8" s="1"/>
  <c r="J81" i="10"/>
  <c r="P81" i="10"/>
  <c r="G81" i="15"/>
  <c r="W81" i="14"/>
  <c r="X81" i="14" s="1"/>
  <c r="T81" i="14" s="1"/>
  <c r="R81" i="15"/>
  <c r="AD81" i="10"/>
  <c r="AG84" i="8" s="1"/>
  <c r="AI81" i="14"/>
  <c r="W83" i="14"/>
  <c r="X83" i="14" s="1"/>
  <c r="T83" i="14" s="1"/>
  <c r="F84" i="14"/>
  <c r="E87" i="14"/>
  <c r="B87" i="15"/>
  <c r="G87" i="10"/>
  <c r="F87" i="14"/>
  <c r="C87" i="15"/>
  <c r="L87" i="15"/>
  <c r="Y87" i="10"/>
  <c r="AA90" i="8" s="1"/>
  <c r="AC87" i="14"/>
  <c r="M87" i="15"/>
  <c r="F88" i="10"/>
  <c r="B84" i="15"/>
  <c r="J84" i="10"/>
  <c r="R84" i="10"/>
  <c r="G87" i="7" s="1"/>
  <c r="H84" i="15"/>
  <c r="K85" i="10"/>
  <c r="J125" i="12"/>
  <c r="Q88" i="8" s="1"/>
  <c r="W85" i="14"/>
  <c r="X85" i="14" s="1"/>
  <c r="T85" i="14" s="1"/>
  <c r="Y85" i="10"/>
  <c r="AA88" i="8" s="1"/>
  <c r="U85" i="15"/>
  <c r="F87" i="10"/>
  <c r="H87" i="10"/>
  <c r="K87" i="10"/>
  <c r="F87" i="15"/>
  <c r="J127" i="12"/>
  <c r="N87" i="15"/>
  <c r="Z87" i="10"/>
  <c r="AB90" i="8" s="1"/>
  <c r="P88" i="10"/>
  <c r="K88" i="15"/>
  <c r="R88" i="14"/>
  <c r="T81" i="15"/>
  <c r="AL81" i="14"/>
  <c r="AN81" i="14" s="1"/>
  <c r="C83" i="10"/>
  <c r="M83" i="15"/>
  <c r="F84" i="10"/>
  <c r="AL84" i="14"/>
  <c r="T84" i="15"/>
  <c r="F85" i="15"/>
  <c r="P85" i="10"/>
  <c r="O87" i="10"/>
  <c r="X87" i="10"/>
  <c r="AC87" i="10"/>
  <c r="AF90" i="8" s="1"/>
  <c r="AF87" i="10"/>
  <c r="AJ90" i="8" s="1"/>
  <c r="U87" i="15"/>
  <c r="AM87" i="14"/>
  <c r="O88" i="10"/>
  <c r="T88" i="10"/>
  <c r="I91" i="7" s="1"/>
  <c r="Q88" i="14"/>
  <c r="J88" i="15"/>
  <c r="AA88" i="10"/>
  <c r="AC91" i="8" s="1"/>
  <c r="AE88" i="14"/>
  <c r="C89" i="10"/>
  <c r="B90" i="15"/>
  <c r="F90" i="10"/>
  <c r="E90" i="14"/>
  <c r="P91" i="14"/>
  <c r="P84" i="15"/>
  <c r="F86" i="14"/>
  <c r="C86" i="15"/>
  <c r="O86" i="15"/>
  <c r="AA86" i="10"/>
  <c r="AC89" i="8" s="1"/>
  <c r="E88" i="14"/>
  <c r="U89" i="10"/>
  <c r="J92" i="7" s="1"/>
  <c r="C82" i="10"/>
  <c r="AE83" i="14"/>
  <c r="O83" i="15"/>
  <c r="L84" i="10"/>
  <c r="J84" i="14"/>
  <c r="K84" i="14" s="1"/>
  <c r="T84" i="10"/>
  <c r="I87" i="7" s="1"/>
  <c r="Q84" i="14"/>
  <c r="AB84" i="10"/>
  <c r="AD87" i="8" s="1"/>
  <c r="Q84" i="15"/>
  <c r="AH84" i="14"/>
  <c r="AG84" i="10"/>
  <c r="AK87" i="8" s="1"/>
  <c r="AM84" i="14"/>
  <c r="C86" i="10"/>
  <c r="G86" i="10"/>
  <c r="W87" i="14"/>
  <c r="X87" i="14" s="1"/>
  <c r="T87" i="14" s="1"/>
  <c r="AA87" i="14"/>
  <c r="N88" i="10"/>
  <c r="N88" i="14"/>
  <c r="G88" i="15"/>
  <c r="W88" i="14"/>
  <c r="X88" i="14" s="1"/>
  <c r="T88" i="14" s="1"/>
  <c r="AL88" i="14"/>
  <c r="C79" i="10"/>
  <c r="B79" i="15"/>
  <c r="N80" i="14"/>
  <c r="AC80" i="10"/>
  <c r="AF83" i="8" s="1"/>
  <c r="AH83" i="8" s="1"/>
  <c r="M81" i="15"/>
  <c r="AB81" i="10"/>
  <c r="AD84" i="8" s="1"/>
  <c r="F84" i="15"/>
  <c r="J84" i="15"/>
  <c r="U84" i="15"/>
  <c r="M85" i="10"/>
  <c r="N85" i="10"/>
  <c r="H87" i="14"/>
  <c r="J87" i="14"/>
  <c r="AD87" i="14"/>
  <c r="Q88" i="10"/>
  <c r="F91" i="7" s="1"/>
  <c r="AF88" i="10"/>
  <c r="AJ91" i="8" s="1"/>
  <c r="R89" i="14"/>
  <c r="P80" i="10"/>
  <c r="O81" i="10"/>
  <c r="AC83" i="14"/>
  <c r="AA83" i="10"/>
  <c r="AC86" i="8" s="1"/>
  <c r="E84" i="14"/>
  <c r="M84" i="10"/>
  <c r="O84" i="14"/>
  <c r="U84" i="10"/>
  <c r="J87" i="7" s="1"/>
  <c r="AE84" i="14"/>
  <c r="AG84" i="14" s="1"/>
  <c r="AC84" i="10"/>
  <c r="AF87" i="8" s="1"/>
  <c r="AD84" i="10"/>
  <c r="AG87" i="8" s="1"/>
  <c r="AI84" i="14"/>
  <c r="J85" i="15"/>
  <c r="AC85" i="14"/>
  <c r="AH85" i="14"/>
  <c r="AM85" i="14"/>
  <c r="AN85" i="14" s="1"/>
  <c r="C87" i="10"/>
  <c r="AH87" i="14"/>
  <c r="AL87" i="14"/>
  <c r="B88" i="15"/>
  <c r="D88" i="15"/>
  <c r="H88" i="14"/>
  <c r="H88" i="10"/>
  <c r="N80" i="10"/>
  <c r="T80" i="15"/>
  <c r="M81" i="10"/>
  <c r="S81" i="15"/>
  <c r="K84" i="15"/>
  <c r="J85" i="14"/>
  <c r="O85" i="14"/>
  <c r="T85" i="10"/>
  <c r="I88" i="7" s="1"/>
  <c r="K85" i="15"/>
  <c r="R85" i="14"/>
  <c r="X85" i="10"/>
  <c r="P85" i="15"/>
  <c r="AF85" i="10"/>
  <c r="AJ88" i="8" s="1"/>
  <c r="AL88" i="8" s="1"/>
  <c r="AE86" i="14"/>
  <c r="AG90" i="14"/>
  <c r="I91" i="15"/>
  <c r="N92" i="14"/>
  <c r="G92" i="15"/>
  <c r="AI92" i="14"/>
  <c r="R92" i="15"/>
  <c r="AH93" i="14"/>
  <c r="Q93" i="15"/>
  <c r="AC95" i="14"/>
  <c r="M95" i="15"/>
  <c r="Y95" i="10"/>
  <c r="AA98" i="8" s="1"/>
  <c r="AB95" i="10"/>
  <c r="AD98" i="8" s="1"/>
  <c r="P95" i="15"/>
  <c r="AF95" i="14"/>
  <c r="Q90" i="10"/>
  <c r="F93" i="7" s="1"/>
  <c r="R90" i="10"/>
  <c r="G93" i="7" s="1"/>
  <c r="H90" i="15"/>
  <c r="F91" i="15"/>
  <c r="AF91" i="10"/>
  <c r="AJ94" i="8" s="1"/>
  <c r="C92" i="10"/>
  <c r="AD92" i="10"/>
  <c r="AG95" i="8" s="1"/>
  <c r="AC93" i="10"/>
  <c r="AF96" i="8" s="1"/>
  <c r="AM93" i="14"/>
  <c r="F94" i="14"/>
  <c r="G94" i="14" s="1"/>
  <c r="O94" i="10"/>
  <c r="S94" i="15"/>
  <c r="AK94" i="14"/>
  <c r="AE94" i="10"/>
  <c r="AI97" i="8" s="1"/>
  <c r="H95" i="14"/>
  <c r="M96" i="10"/>
  <c r="W96" i="14"/>
  <c r="X96" i="14" s="1"/>
  <c r="T96" i="14" s="1"/>
  <c r="J129" i="12"/>
  <c r="Q99" i="8" s="1"/>
  <c r="J90" i="14"/>
  <c r="J90" i="15"/>
  <c r="T90" i="10"/>
  <c r="I93" i="7" s="1"/>
  <c r="R90" i="14"/>
  <c r="M91" i="10"/>
  <c r="Q91" i="10"/>
  <c r="F94" i="7" s="1"/>
  <c r="N91" i="14"/>
  <c r="AH91" i="14"/>
  <c r="K92" i="10"/>
  <c r="Q92" i="10"/>
  <c r="F95" i="7" s="1"/>
  <c r="R92" i="14"/>
  <c r="J93" i="10"/>
  <c r="Q93" i="14"/>
  <c r="F94" i="10"/>
  <c r="B94" i="15"/>
  <c r="G94" i="10"/>
  <c r="X94" i="10"/>
  <c r="Z88" i="10"/>
  <c r="AB91" i="8" s="1"/>
  <c r="S88" i="15"/>
  <c r="I90" i="10"/>
  <c r="S93" i="6" s="1"/>
  <c r="J90" i="10"/>
  <c r="O90" i="10"/>
  <c r="K90" i="15"/>
  <c r="AD90" i="10"/>
  <c r="AG93" i="8" s="1"/>
  <c r="AH93" i="8" s="1"/>
  <c r="K91" i="10"/>
  <c r="L91" i="10"/>
  <c r="AC91" i="10"/>
  <c r="AF94" i="8" s="1"/>
  <c r="F93" i="10"/>
  <c r="E93" i="14"/>
  <c r="G93" i="14" s="1"/>
  <c r="G93" i="10"/>
  <c r="C93" i="15"/>
  <c r="M93" i="15"/>
  <c r="Y93" i="10"/>
  <c r="AA96" i="8" s="1"/>
  <c r="N94" i="10"/>
  <c r="O129" i="12"/>
  <c r="K99" i="6" s="1"/>
  <c r="L99" i="6" s="1"/>
  <c r="M99" i="6" s="1"/>
  <c r="N99" i="6" s="1"/>
  <c r="M98" i="3" s="1"/>
  <c r="C80" i="10"/>
  <c r="C81" i="10"/>
  <c r="Y84" i="10"/>
  <c r="AA87" i="8" s="1"/>
  <c r="C85" i="10"/>
  <c r="C88" i="10"/>
  <c r="M88" i="10"/>
  <c r="X88" i="10"/>
  <c r="N88" i="15"/>
  <c r="AE88" i="10"/>
  <c r="AI91" i="8" s="1"/>
  <c r="U90" i="10"/>
  <c r="J93" i="7" s="1"/>
  <c r="AA90" i="10"/>
  <c r="AC93" i="8" s="1"/>
  <c r="C91" i="10"/>
  <c r="X93" i="10"/>
  <c r="W94" i="10"/>
  <c r="C95" i="10"/>
  <c r="X96" i="10"/>
  <c r="F90" i="15"/>
  <c r="L90" i="10"/>
  <c r="N90" i="14"/>
  <c r="O90" i="14"/>
  <c r="B91" i="15"/>
  <c r="AH95" i="14"/>
  <c r="P92" i="10"/>
  <c r="O93" i="10"/>
  <c r="S95" i="15"/>
  <c r="AK95" i="14"/>
  <c r="AE95" i="10"/>
  <c r="AI98" i="8" s="1"/>
  <c r="K97" i="15"/>
  <c r="R97" i="14"/>
  <c r="U97" i="10"/>
  <c r="J100" i="7" s="1"/>
  <c r="L88" i="10"/>
  <c r="W88" i="10"/>
  <c r="I90" i="14"/>
  <c r="M90" i="10"/>
  <c r="Q90" i="14"/>
  <c r="AI90" i="14"/>
  <c r="P91" i="10"/>
  <c r="J128" i="12"/>
  <c r="T91" i="15"/>
  <c r="U92" i="10"/>
  <c r="J95" i="7" s="1"/>
  <c r="T93" i="10"/>
  <c r="I96" i="7" s="1"/>
  <c r="AG93" i="10"/>
  <c r="AK96" i="8" s="1"/>
  <c r="C94" i="10"/>
  <c r="O96" i="10"/>
  <c r="N96" i="14"/>
  <c r="Q96" i="10"/>
  <c r="F99" i="7" s="1"/>
  <c r="G96" i="15"/>
  <c r="T96" i="10"/>
  <c r="I99" i="7" s="1"/>
  <c r="O99" i="7" s="1"/>
  <c r="J96" i="15"/>
  <c r="S98" i="10"/>
  <c r="H101" i="7" s="1"/>
  <c r="AF100" i="10"/>
  <c r="AJ103" i="8" s="1"/>
  <c r="T100" i="15"/>
  <c r="AL100" i="14"/>
  <c r="P100" i="14"/>
  <c r="C97" i="10"/>
  <c r="J98" i="10"/>
  <c r="AF98" i="10"/>
  <c r="AJ101" i="8" s="1"/>
  <c r="AL98" i="14"/>
  <c r="N99" i="15"/>
  <c r="AD99" i="14"/>
  <c r="P96" i="15"/>
  <c r="AB96" i="10"/>
  <c r="AD99" i="8" s="1"/>
  <c r="O99" i="14"/>
  <c r="R99" i="10"/>
  <c r="G102" i="7" s="1"/>
  <c r="Z99" i="10"/>
  <c r="AB102" i="8" s="1"/>
  <c r="AM99" i="14"/>
  <c r="AE100" i="10"/>
  <c r="AI103" i="8" s="1"/>
  <c r="AK100" i="14"/>
  <c r="Q98" i="10"/>
  <c r="F101" i="7" s="1"/>
  <c r="L101" i="7" s="1"/>
  <c r="AE99" i="10"/>
  <c r="AI102" i="8" s="1"/>
  <c r="AK99" i="14"/>
  <c r="M101" i="15"/>
  <c r="AC101" i="14"/>
  <c r="G96" i="14"/>
  <c r="L96" i="10"/>
  <c r="F96" i="15"/>
  <c r="Q96" i="14"/>
  <c r="C98" i="15"/>
  <c r="G98" i="10"/>
  <c r="F98" i="15"/>
  <c r="I98" i="15"/>
  <c r="J99" i="10"/>
  <c r="S100" i="15"/>
  <c r="J138" i="12"/>
  <c r="Q104" i="8" s="1"/>
  <c r="W101" i="14"/>
  <c r="X101" i="14" s="1"/>
  <c r="T101" i="14" s="1"/>
  <c r="G101" i="10"/>
  <c r="F101" i="14"/>
  <c r="Y101" i="10"/>
  <c r="AA104" i="8" s="1"/>
  <c r="T101" i="15"/>
  <c r="AL101" i="14"/>
  <c r="AF101" i="10"/>
  <c r="AJ104" i="8" s="1"/>
  <c r="P90" i="15"/>
  <c r="AF90" i="10"/>
  <c r="AJ93" i="8" s="1"/>
  <c r="AL90" i="14"/>
  <c r="C93" i="10"/>
  <c r="L96" i="15"/>
  <c r="AA96" i="14"/>
  <c r="AF96" i="14"/>
  <c r="R96" i="15"/>
  <c r="L98" i="10"/>
  <c r="T98" i="15"/>
  <c r="H99" i="10"/>
  <c r="H99" i="14"/>
  <c r="H99" i="15"/>
  <c r="U99" i="15"/>
  <c r="O106" i="15"/>
  <c r="AA106" i="10"/>
  <c r="AC109" i="8" s="1"/>
  <c r="AE106" i="14"/>
  <c r="K98" i="10"/>
  <c r="N98" i="14"/>
  <c r="M98" i="14" s="1"/>
  <c r="H100" i="10"/>
  <c r="H100" i="14"/>
  <c r="N100" i="15"/>
  <c r="AD100" i="14"/>
  <c r="O139" i="12"/>
  <c r="K105" i="6" s="1"/>
  <c r="L105" i="6" s="1"/>
  <c r="M105" i="6" s="1"/>
  <c r="P103" i="14"/>
  <c r="S104" i="10"/>
  <c r="H107" i="7" s="1"/>
  <c r="L90" i="15"/>
  <c r="Y90" i="10"/>
  <c r="AA93" i="8" s="1"/>
  <c r="AB90" i="10"/>
  <c r="AD93" i="8" s="1"/>
  <c r="Q90" i="15"/>
  <c r="AH90" i="14"/>
  <c r="AJ90" i="14" s="1"/>
  <c r="AG90" i="10"/>
  <c r="AK93" i="8" s="1"/>
  <c r="U90" i="15"/>
  <c r="I96" i="14"/>
  <c r="K96" i="14" s="1"/>
  <c r="I96" i="10"/>
  <c r="S99" i="6" s="1"/>
  <c r="Q96" i="15"/>
  <c r="AH96" i="14"/>
  <c r="AJ96" i="14" s="1"/>
  <c r="AC96" i="10"/>
  <c r="AF99" i="8" s="1"/>
  <c r="AH99" i="8" s="1"/>
  <c r="F98" i="14"/>
  <c r="G98" i="14" s="1"/>
  <c r="J98" i="14"/>
  <c r="K98" i="14" s="1"/>
  <c r="Y98" i="10"/>
  <c r="AA101" i="8" s="1"/>
  <c r="AC98" i="14"/>
  <c r="C99" i="10"/>
  <c r="Z100" i="10"/>
  <c r="AB103" i="8" s="1"/>
  <c r="U100" i="15"/>
  <c r="AM100" i="14"/>
  <c r="AG100" i="10"/>
  <c r="AK103" i="8" s="1"/>
  <c r="AD101" i="10"/>
  <c r="AG104" i="8" s="1"/>
  <c r="AI101" i="14"/>
  <c r="O98" i="10"/>
  <c r="X98" i="10"/>
  <c r="O98" i="15"/>
  <c r="O100" i="10"/>
  <c r="H100" i="15"/>
  <c r="L100" i="15"/>
  <c r="C102" i="15"/>
  <c r="T102" i="10"/>
  <c r="I105" i="7" s="1"/>
  <c r="J102" i="15"/>
  <c r="L102" i="15"/>
  <c r="H103" i="10"/>
  <c r="J103" i="14"/>
  <c r="T103" i="10"/>
  <c r="I106" i="7" s="1"/>
  <c r="W103" i="10"/>
  <c r="O103" i="15"/>
  <c r="R103" i="15"/>
  <c r="AI103" i="14"/>
  <c r="N104" i="10"/>
  <c r="F105" i="15"/>
  <c r="L105" i="10"/>
  <c r="O105" i="14"/>
  <c r="H105" i="15"/>
  <c r="J105" i="15"/>
  <c r="T105" i="10"/>
  <c r="I108" i="7" s="1"/>
  <c r="P105" i="15"/>
  <c r="AF105" i="14"/>
  <c r="AM106" i="14"/>
  <c r="U106" i="15"/>
  <c r="AG107" i="10"/>
  <c r="AK110" i="8" s="1"/>
  <c r="AM107" i="14"/>
  <c r="AD109" i="10"/>
  <c r="AG112" i="8" s="1"/>
  <c r="AI109" i="14"/>
  <c r="R109" i="15"/>
  <c r="P100" i="10"/>
  <c r="W100" i="10"/>
  <c r="C101" i="10"/>
  <c r="D102" i="15"/>
  <c r="M102" i="10"/>
  <c r="J139" i="12"/>
  <c r="X102" i="10"/>
  <c r="AF102" i="14"/>
  <c r="K103" i="10"/>
  <c r="Z103" i="10"/>
  <c r="AB106" i="8" s="1"/>
  <c r="Q103" i="15"/>
  <c r="AC103" i="10"/>
  <c r="AF106" i="8" s="1"/>
  <c r="AH106" i="8" s="1"/>
  <c r="AM103" i="14"/>
  <c r="O104" i="14"/>
  <c r="M104" i="14" s="1"/>
  <c r="W104" i="14"/>
  <c r="X104" i="14" s="1"/>
  <c r="T104" i="14" s="1"/>
  <c r="M105" i="15"/>
  <c r="Y105" i="10"/>
  <c r="AA108" i="8" s="1"/>
  <c r="F106" i="15"/>
  <c r="J106" i="14"/>
  <c r="O106" i="10"/>
  <c r="D107" i="15"/>
  <c r="H107" i="10"/>
  <c r="P107" i="14"/>
  <c r="AH107" i="14"/>
  <c r="AJ107" i="14" s="1"/>
  <c r="Q107" i="15"/>
  <c r="E102" i="15"/>
  <c r="N102" i="10"/>
  <c r="AA102" i="10"/>
  <c r="AC105" i="8" s="1"/>
  <c r="O102" i="15"/>
  <c r="R102" i="15"/>
  <c r="P103" i="10"/>
  <c r="X104" i="10"/>
  <c r="J105" i="10"/>
  <c r="J105" i="14"/>
  <c r="R105" i="10"/>
  <c r="G108" i="7" s="1"/>
  <c r="Q105" i="14"/>
  <c r="AB105" i="10"/>
  <c r="AD108" i="8" s="1"/>
  <c r="AA106" i="14"/>
  <c r="L106" i="15"/>
  <c r="R106" i="15"/>
  <c r="AG106" i="10"/>
  <c r="AK109" i="8" s="1"/>
  <c r="K107" i="10"/>
  <c r="P107" i="10"/>
  <c r="C96" i="15"/>
  <c r="AA96" i="10"/>
  <c r="AC99" i="8" s="1"/>
  <c r="K98" i="15"/>
  <c r="L98" i="15"/>
  <c r="AD98" i="14"/>
  <c r="K100" i="10"/>
  <c r="C102" i="10"/>
  <c r="H102" i="10"/>
  <c r="N102" i="14"/>
  <c r="AB102" i="10"/>
  <c r="AD105" i="8" s="1"/>
  <c r="E103" i="14"/>
  <c r="N103" i="10"/>
  <c r="W103" i="14"/>
  <c r="X103" i="14" s="1"/>
  <c r="T103" i="14" s="1"/>
  <c r="G104" i="10"/>
  <c r="K104" i="15"/>
  <c r="U104" i="10"/>
  <c r="J107" i="7" s="1"/>
  <c r="AD104" i="14"/>
  <c r="N104" i="15"/>
  <c r="AC105" i="14"/>
  <c r="L106" i="10"/>
  <c r="AD106" i="10"/>
  <c r="AG109" i="8" s="1"/>
  <c r="H107" i="14"/>
  <c r="F108" i="14"/>
  <c r="C108" i="15"/>
  <c r="G108" i="10"/>
  <c r="AB104" i="10"/>
  <c r="AD107" i="8" s="1"/>
  <c r="P105" i="14"/>
  <c r="AK105" i="14"/>
  <c r="S105" i="15"/>
  <c r="AI106" i="14"/>
  <c r="W107" i="10"/>
  <c r="U107" i="15"/>
  <c r="O108" i="10"/>
  <c r="T111" i="15"/>
  <c r="AF111" i="10"/>
  <c r="AJ114" i="8" s="1"/>
  <c r="AL111" i="14"/>
  <c r="B96" i="15"/>
  <c r="J98" i="15"/>
  <c r="AG98" i="10"/>
  <c r="AK101" i="8" s="1"/>
  <c r="O100" i="14"/>
  <c r="AA100" i="14"/>
  <c r="F102" i="14"/>
  <c r="G102" i="14" s="1"/>
  <c r="W102" i="14"/>
  <c r="X102" i="14" s="1"/>
  <c r="T102" i="14" s="1"/>
  <c r="C103" i="10"/>
  <c r="AD103" i="14"/>
  <c r="AH103" i="14"/>
  <c r="AJ103" i="14" s="1"/>
  <c r="AE105" i="10"/>
  <c r="AI108" i="8" s="1"/>
  <c r="C106" i="10"/>
  <c r="N107" i="15"/>
  <c r="AD107" i="14"/>
  <c r="Z107" i="10"/>
  <c r="AB110" i="8" s="1"/>
  <c r="Q103" i="14"/>
  <c r="J104" i="10"/>
  <c r="R104" i="10"/>
  <c r="G107" i="7" s="1"/>
  <c r="I111" i="15"/>
  <c r="R98" i="10"/>
  <c r="G101" i="7" s="1"/>
  <c r="M101" i="7" s="1"/>
  <c r="C100" i="10"/>
  <c r="F102" i="10"/>
  <c r="B102" i="15"/>
  <c r="I102" i="14"/>
  <c r="G102" i="15"/>
  <c r="B103" i="15"/>
  <c r="D103" i="15"/>
  <c r="J103" i="15"/>
  <c r="N103" i="15"/>
  <c r="G104" i="14"/>
  <c r="M104" i="10"/>
  <c r="AF104" i="14"/>
  <c r="U105" i="15"/>
  <c r="AG105" i="10"/>
  <c r="AK108" i="8" s="1"/>
  <c r="R108" i="15"/>
  <c r="AD108" i="10"/>
  <c r="AG111" i="8" s="1"/>
  <c r="AI108" i="14"/>
  <c r="AJ108" i="14" s="1"/>
  <c r="AL110" i="14"/>
  <c r="AF110" i="10"/>
  <c r="AJ113" i="8" s="1"/>
  <c r="T110" i="15"/>
  <c r="U108" i="15"/>
  <c r="E109" i="15"/>
  <c r="G109" i="15"/>
  <c r="O110" i="10"/>
  <c r="F111" i="10"/>
  <c r="E111" i="15"/>
  <c r="N4" i="13"/>
  <c r="X111" i="10"/>
  <c r="G112" i="15"/>
  <c r="N112" i="14"/>
  <c r="M112" i="14" s="1"/>
  <c r="S112" i="15"/>
  <c r="AE112" i="10"/>
  <c r="AI115" i="8" s="1"/>
  <c r="O114" i="14"/>
  <c r="H114" i="15"/>
  <c r="AF114" i="14"/>
  <c r="P114" i="15"/>
  <c r="J115" i="10"/>
  <c r="T115" i="10"/>
  <c r="I118" i="7" s="1"/>
  <c r="Q115" i="14"/>
  <c r="J115" i="15"/>
  <c r="AD115" i="14"/>
  <c r="N115" i="15"/>
  <c r="Z115" i="10"/>
  <c r="AB118" i="8" s="1"/>
  <c r="AF115" i="14"/>
  <c r="P115" i="15"/>
  <c r="AB115" i="10"/>
  <c r="AD118" i="8" s="1"/>
  <c r="B98" i="15"/>
  <c r="Q98" i="15"/>
  <c r="Y104" i="10"/>
  <c r="AA107" i="8" s="1"/>
  <c r="AI104" i="14"/>
  <c r="AJ104" i="14" s="1"/>
  <c r="T104" i="15"/>
  <c r="C105" i="10"/>
  <c r="W105" i="14"/>
  <c r="X105" i="14" s="1"/>
  <c r="T105" i="14" s="1"/>
  <c r="O107" i="15"/>
  <c r="Y108" i="10"/>
  <c r="AA111" i="8" s="1"/>
  <c r="N108" i="15"/>
  <c r="F110" i="15"/>
  <c r="J111" i="10"/>
  <c r="D112" i="15"/>
  <c r="E112" i="15"/>
  <c r="I112" i="14"/>
  <c r="Q112" i="10"/>
  <c r="F115" i="7" s="1"/>
  <c r="L115" i="7" s="1"/>
  <c r="R112" i="10"/>
  <c r="G115" i="7" s="1"/>
  <c r="M115" i="7" s="1"/>
  <c r="T112" i="10"/>
  <c r="I115" i="7" s="1"/>
  <c r="O115" i="7" s="1"/>
  <c r="Q112" i="14"/>
  <c r="J112" i="15"/>
  <c r="W112" i="14"/>
  <c r="X112" i="14" s="1"/>
  <c r="T112" i="14" s="1"/>
  <c r="AC112" i="10"/>
  <c r="AF115" i="8" s="1"/>
  <c r="AH115" i="8" s="1"/>
  <c r="AF112" i="10"/>
  <c r="AJ115" i="8" s="1"/>
  <c r="F6" i="13"/>
  <c r="AK113" i="14"/>
  <c r="J114" i="10"/>
  <c r="J114" i="14"/>
  <c r="O114" i="10"/>
  <c r="R114" i="10"/>
  <c r="G117" i="7" s="1"/>
  <c r="Q114" i="14"/>
  <c r="L114" i="15"/>
  <c r="E115" i="14"/>
  <c r="S117" i="10"/>
  <c r="H120" i="7" s="1"/>
  <c r="AG104" i="10"/>
  <c r="AK107" i="8" s="1"/>
  <c r="X105" i="10"/>
  <c r="T107" i="15"/>
  <c r="C108" i="10"/>
  <c r="K108" i="15"/>
  <c r="S108" i="15"/>
  <c r="AG108" i="10"/>
  <c r="AK111" i="8" s="1"/>
  <c r="I109" i="10"/>
  <c r="S112" i="6" s="1"/>
  <c r="Q109" i="10"/>
  <c r="F112" i="7" s="1"/>
  <c r="I111" i="10"/>
  <c r="S114" i="6" s="1"/>
  <c r="N111" i="14"/>
  <c r="J112" i="10"/>
  <c r="L112" i="10"/>
  <c r="J112" i="14"/>
  <c r="K112" i="14" s="1"/>
  <c r="L112" i="14" s="1"/>
  <c r="F112" i="15"/>
  <c r="U112" i="10"/>
  <c r="J115" i="7" s="1"/>
  <c r="P115" i="7" s="1"/>
  <c r="K112" i="15"/>
  <c r="P113" i="10"/>
  <c r="AB114" i="10"/>
  <c r="AD117" i="8" s="1"/>
  <c r="AG114" i="10"/>
  <c r="AK117" i="8" s="1"/>
  <c r="E115" i="15"/>
  <c r="B116" i="15"/>
  <c r="F116" i="10"/>
  <c r="E116" i="14"/>
  <c r="AF117" i="14"/>
  <c r="P117" i="15"/>
  <c r="AB117" i="10"/>
  <c r="AD120" i="8" s="1"/>
  <c r="U126" i="15"/>
  <c r="AM126" i="14"/>
  <c r="AG126" i="10"/>
  <c r="AK129" i="8" s="1"/>
  <c r="B104" i="15"/>
  <c r="H105" i="14"/>
  <c r="AE107" i="14"/>
  <c r="AD108" i="14"/>
  <c r="P108" i="15"/>
  <c r="H112" i="10"/>
  <c r="M112" i="10"/>
  <c r="N5" i="13"/>
  <c r="W112" i="10"/>
  <c r="AH112" i="14"/>
  <c r="N113" i="10"/>
  <c r="W113" i="14"/>
  <c r="X113" i="14" s="1"/>
  <c r="T113" i="14" s="1"/>
  <c r="W113" i="10"/>
  <c r="AB113" i="10"/>
  <c r="AD116" i="8" s="1"/>
  <c r="Z114" i="10"/>
  <c r="AB117" i="8" s="1"/>
  <c r="AD114" i="14"/>
  <c r="I115" i="10"/>
  <c r="S118" i="6" s="1"/>
  <c r="P116" i="10"/>
  <c r="J117" i="10"/>
  <c r="P118" i="14"/>
  <c r="X118" i="10"/>
  <c r="AD107" i="10"/>
  <c r="AG110" i="8" s="1"/>
  <c r="AH110" i="8" s="1"/>
  <c r="L108" i="15"/>
  <c r="AC108" i="10"/>
  <c r="AF111" i="8" s="1"/>
  <c r="U110" i="15"/>
  <c r="AG110" i="10"/>
  <c r="AK113" i="8" s="1"/>
  <c r="E111" i="14"/>
  <c r="I111" i="14"/>
  <c r="W111" i="14"/>
  <c r="X111" i="14" s="1"/>
  <c r="T111" i="14" s="1"/>
  <c r="P112" i="10"/>
  <c r="AK112" i="14"/>
  <c r="AI113" i="14"/>
  <c r="M113" i="10"/>
  <c r="AL113" i="14"/>
  <c r="T113" i="15"/>
  <c r="C114" i="15"/>
  <c r="F114" i="14"/>
  <c r="F115" i="14"/>
  <c r="C115" i="15"/>
  <c r="W115" i="14"/>
  <c r="X115" i="14" s="1"/>
  <c r="T115" i="14" s="1"/>
  <c r="AA115" i="10"/>
  <c r="AC118" i="8" s="1"/>
  <c r="O115" i="15"/>
  <c r="AE115" i="14"/>
  <c r="L116" i="15"/>
  <c r="AA116" i="14"/>
  <c r="O116" i="15"/>
  <c r="AE116" i="14"/>
  <c r="AA116" i="10"/>
  <c r="AC119" i="8" s="1"/>
  <c r="P117" i="14"/>
  <c r="H118" i="10"/>
  <c r="H118" i="14"/>
  <c r="D118" i="15"/>
  <c r="Q104" i="15"/>
  <c r="K105" i="15"/>
  <c r="C107" i="10"/>
  <c r="W107" i="14"/>
  <c r="X107" i="14" s="1"/>
  <c r="T107" i="14" s="1"/>
  <c r="R108" i="14"/>
  <c r="C110" i="10"/>
  <c r="C111" i="10"/>
  <c r="G113" i="10"/>
  <c r="K113" i="15"/>
  <c r="U113" i="10"/>
  <c r="J116" i="7" s="1"/>
  <c r="AD113" i="14"/>
  <c r="N113" i="15"/>
  <c r="R113" i="15"/>
  <c r="AF113" i="10"/>
  <c r="AJ116" i="8" s="1"/>
  <c r="M114" i="15"/>
  <c r="G115" i="10"/>
  <c r="N115" i="10"/>
  <c r="N8" i="13"/>
  <c r="N116" i="10"/>
  <c r="H108" i="15"/>
  <c r="AF108" i="14"/>
  <c r="I109" i="14"/>
  <c r="N109" i="14"/>
  <c r="G110" i="10"/>
  <c r="L110" i="10"/>
  <c r="G111" i="15"/>
  <c r="H111" i="15"/>
  <c r="O111" i="14"/>
  <c r="S113" i="15"/>
  <c r="AE113" i="10"/>
  <c r="AI116" i="8" s="1"/>
  <c r="G114" i="10"/>
  <c r="L114" i="10"/>
  <c r="T114" i="10"/>
  <c r="I117" i="7" s="1"/>
  <c r="Y114" i="10"/>
  <c r="AA117" i="8" s="1"/>
  <c r="R114" i="15"/>
  <c r="AD114" i="10"/>
  <c r="AG117" i="8" s="1"/>
  <c r="B115" i="15"/>
  <c r="F115" i="10"/>
  <c r="J115" i="14"/>
  <c r="K115" i="14" s="1"/>
  <c r="F115" i="15"/>
  <c r="C116" i="15"/>
  <c r="F116" i="14"/>
  <c r="G116" i="10"/>
  <c r="I117" i="15"/>
  <c r="I118" i="15"/>
  <c r="M108" i="15"/>
  <c r="AM108" i="14"/>
  <c r="C109" i="10"/>
  <c r="B111" i="15"/>
  <c r="U111" i="10"/>
  <c r="J114" i="7" s="1"/>
  <c r="R111" i="14"/>
  <c r="K111" i="15"/>
  <c r="AA111" i="14"/>
  <c r="L111" i="15"/>
  <c r="F5" i="13"/>
  <c r="Q112" i="15"/>
  <c r="AI112" i="14"/>
  <c r="R112" i="15"/>
  <c r="T112" i="15"/>
  <c r="AL112" i="14"/>
  <c r="Y119" i="10"/>
  <c r="AA122" i="8" s="1"/>
  <c r="M119" i="15"/>
  <c r="AC119" i="14"/>
  <c r="E119" i="15"/>
  <c r="I119" i="10"/>
  <c r="S122" i="6" s="1"/>
  <c r="I119" i="14"/>
  <c r="G119" i="15"/>
  <c r="Q119" i="10"/>
  <c r="F122" i="7" s="1"/>
  <c r="N119" i="14"/>
  <c r="H119" i="15"/>
  <c r="C121" i="10"/>
  <c r="O122" i="10"/>
  <c r="X122" i="10"/>
  <c r="I123" i="15"/>
  <c r="N123" i="15"/>
  <c r="AL125" i="14"/>
  <c r="T125" i="15"/>
  <c r="AF125" i="10"/>
  <c r="AJ128" i="8" s="1"/>
  <c r="R127" i="15"/>
  <c r="AB127" i="10"/>
  <c r="AD130" i="8" s="1"/>
  <c r="P127" i="15"/>
  <c r="AF127" i="14"/>
  <c r="B117" i="15"/>
  <c r="Q117" i="14"/>
  <c r="O118" i="14"/>
  <c r="W118" i="14"/>
  <c r="X118" i="14" s="1"/>
  <c r="T118" i="14" s="1"/>
  <c r="AC118" i="10"/>
  <c r="AF121" i="8" s="1"/>
  <c r="N120" i="10"/>
  <c r="O120" i="10"/>
  <c r="N13" i="13"/>
  <c r="L120" i="15"/>
  <c r="AA120" i="14"/>
  <c r="O149" i="12"/>
  <c r="K125" i="6" s="1"/>
  <c r="L125" i="6" s="1"/>
  <c r="M125" i="6" s="1"/>
  <c r="B122" i="15"/>
  <c r="N122" i="10"/>
  <c r="L123" i="10"/>
  <c r="J123" i="14"/>
  <c r="F123" i="15"/>
  <c r="T123" i="10"/>
  <c r="I126" i="7" s="1"/>
  <c r="Q123" i="14"/>
  <c r="J123" i="15"/>
  <c r="Z123" i="10"/>
  <c r="AB126" i="8" s="1"/>
  <c r="C124" i="15"/>
  <c r="G124" i="10"/>
  <c r="O127" i="10"/>
  <c r="AD127" i="10"/>
  <c r="AG130" i="8" s="1"/>
  <c r="F129" i="10"/>
  <c r="B129" i="15"/>
  <c r="E129" i="14"/>
  <c r="C114" i="10"/>
  <c r="S115" i="15"/>
  <c r="Y116" i="10"/>
  <c r="AA119" i="8" s="1"/>
  <c r="G117" i="15"/>
  <c r="R117" i="14"/>
  <c r="M117" i="14" s="1"/>
  <c r="H118" i="15"/>
  <c r="Y118" i="10"/>
  <c r="AA121" i="8" s="1"/>
  <c r="AG118" i="10"/>
  <c r="AK121" i="8" s="1"/>
  <c r="U118" i="15"/>
  <c r="F12" i="13"/>
  <c r="J119" i="10"/>
  <c r="R119" i="10"/>
  <c r="G122" i="7" s="1"/>
  <c r="C120" i="10"/>
  <c r="AE122" i="14"/>
  <c r="Q122" i="15"/>
  <c r="AH122" i="14"/>
  <c r="AJ122" i="14" s="1"/>
  <c r="D123" i="15"/>
  <c r="H123" i="10"/>
  <c r="H123" i="14"/>
  <c r="H124" i="15"/>
  <c r="O124" i="15"/>
  <c r="AA124" i="10"/>
  <c r="AC127" i="8" s="1"/>
  <c r="Y125" i="10"/>
  <c r="AA128" i="8" s="1"/>
  <c r="AC125" i="14"/>
  <c r="M125" i="15"/>
  <c r="C126" i="10"/>
  <c r="J127" i="10"/>
  <c r="W127" i="10"/>
  <c r="T127" i="15"/>
  <c r="AL127" i="14"/>
  <c r="AF127" i="10"/>
  <c r="AJ130" i="8" s="1"/>
  <c r="I128" i="14"/>
  <c r="I128" i="10"/>
  <c r="AA131" i="10"/>
  <c r="AC134" i="8" s="1"/>
  <c r="O131" i="15"/>
  <c r="AE131" i="14"/>
  <c r="AB112" i="10"/>
  <c r="AD115" i="8" s="1"/>
  <c r="AM112" i="14"/>
  <c r="L115" i="15"/>
  <c r="AM116" i="14"/>
  <c r="F117" i="10"/>
  <c r="F117" i="14"/>
  <c r="R117" i="10"/>
  <c r="G120" i="7" s="1"/>
  <c r="T117" i="10"/>
  <c r="I120" i="7" s="1"/>
  <c r="AG117" i="10"/>
  <c r="AK120" i="8" s="1"/>
  <c r="AM117" i="14"/>
  <c r="F11" i="13"/>
  <c r="R118" i="10"/>
  <c r="G121" i="7" s="1"/>
  <c r="N11" i="13"/>
  <c r="M118" i="15"/>
  <c r="Q118" i="15"/>
  <c r="P120" i="10"/>
  <c r="W120" i="10"/>
  <c r="F122" i="10"/>
  <c r="J149" i="12"/>
  <c r="Q125" i="8" s="1"/>
  <c r="AC122" i="10"/>
  <c r="AF125" i="8" s="1"/>
  <c r="AH125" i="8" s="1"/>
  <c r="K123" i="10"/>
  <c r="AD123" i="14"/>
  <c r="AH123" i="14"/>
  <c r="AC123" i="10"/>
  <c r="AF126" i="8" s="1"/>
  <c r="C124" i="10"/>
  <c r="J124" i="10"/>
  <c r="R124" i="10"/>
  <c r="G127" i="7" s="1"/>
  <c r="K125" i="10"/>
  <c r="AI127" i="14"/>
  <c r="Q128" i="15"/>
  <c r="AC128" i="10"/>
  <c r="AF131" i="8" s="1"/>
  <c r="AH128" i="14"/>
  <c r="U129" i="15"/>
  <c r="AG129" i="10"/>
  <c r="AK132" i="8" s="1"/>
  <c r="AM129" i="14"/>
  <c r="C113" i="10"/>
  <c r="O113" i="10"/>
  <c r="K115" i="10"/>
  <c r="AE115" i="10"/>
  <c r="AI118" i="8" s="1"/>
  <c r="M116" i="15"/>
  <c r="J117" i="15"/>
  <c r="AD117" i="14"/>
  <c r="AI117" i="14"/>
  <c r="AJ117" i="14" s="1"/>
  <c r="E122" i="15"/>
  <c r="I122" i="10"/>
  <c r="S125" i="6" s="1"/>
  <c r="J122" i="10"/>
  <c r="AG122" i="10"/>
  <c r="AK125" i="8" s="1"/>
  <c r="AM122" i="14"/>
  <c r="AG124" i="10"/>
  <c r="AK127" i="8" s="1"/>
  <c r="AM124" i="14"/>
  <c r="W125" i="14"/>
  <c r="X125" i="14" s="1"/>
  <c r="T125" i="14" s="1"/>
  <c r="AG125" i="10"/>
  <c r="AK128" i="8" s="1"/>
  <c r="U125" i="15"/>
  <c r="AM125" i="14"/>
  <c r="O127" i="15"/>
  <c r="AE127" i="14"/>
  <c r="AA127" i="10"/>
  <c r="AC130" i="8" s="1"/>
  <c r="N128" i="14"/>
  <c r="Q128" i="10"/>
  <c r="F131" i="7" s="1"/>
  <c r="J129" i="10"/>
  <c r="P129" i="14"/>
  <c r="J158" i="12"/>
  <c r="Q132" i="8" s="1"/>
  <c r="Z116" i="10"/>
  <c r="AB119" i="8" s="1"/>
  <c r="K118" i="10"/>
  <c r="AK118" i="14"/>
  <c r="C119" i="10"/>
  <c r="O119" i="14"/>
  <c r="B120" i="15"/>
  <c r="W120" i="14"/>
  <c r="X120" i="14" s="1"/>
  <c r="T120" i="14" s="1"/>
  <c r="S120" i="15"/>
  <c r="AF120" i="10"/>
  <c r="AJ123" i="8" s="1"/>
  <c r="AL120" i="14"/>
  <c r="T120" i="15"/>
  <c r="F122" i="15"/>
  <c r="AB122" i="10"/>
  <c r="AD125" i="8" s="1"/>
  <c r="AF122" i="14"/>
  <c r="P122" i="15"/>
  <c r="X123" i="10"/>
  <c r="P123" i="15"/>
  <c r="F124" i="15"/>
  <c r="J124" i="15"/>
  <c r="P127" i="10"/>
  <c r="U127" i="15"/>
  <c r="AG127" i="10"/>
  <c r="AK130" i="8" s="1"/>
  <c r="AM127" i="14"/>
  <c r="P132" i="14"/>
  <c r="C112" i="10"/>
  <c r="O112" i="10"/>
  <c r="R116" i="10"/>
  <c r="G119" i="7" s="1"/>
  <c r="AG116" i="10"/>
  <c r="AK119" i="8" s="1"/>
  <c r="G117" i="10"/>
  <c r="J117" i="14"/>
  <c r="K117" i="14" s="1"/>
  <c r="K117" i="15"/>
  <c r="Z117" i="10"/>
  <c r="AB120" i="8" s="1"/>
  <c r="AA117" i="10"/>
  <c r="AC120" i="8" s="1"/>
  <c r="AD117" i="10"/>
  <c r="AG120" i="8" s="1"/>
  <c r="AH120" i="8" s="1"/>
  <c r="R117" i="15"/>
  <c r="T118" i="10"/>
  <c r="I121" i="7" s="1"/>
  <c r="J118" i="15"/>
  <c r="AH118" i="14"/>
  <c r="AE118" i="10"/>
  <c r="AI121" i="8" s="1"/>
  <c r="AL121" i="8" s="1"/>
  <c r="S118" i="15"/>
  <c r="AM118" i="14"/>
  <c r="F120" i="10"/>
  <c r="AE120" i="10"/>
  <c r="AI123" i="8" s="1"/>
  <c r="E122" i="14"/>
  <c r="G122" i="14" s="1"/>
  <c r="L122" i="10"/>
  <c r="G122" i="15"/>
  <c r="Q122" i="10"/>
  <c r="F125" i="7" s="1"/>
  <c r="R122" i="10"/>
  <c r="G125" i="7" s="1"/>
  <c r="O122" i="14"/>
  <c r="H122" i="15"/>
  <c r="T122" i="15"/>
  <c r="AF122" i="10"/>
  <c r="AJ125" i="8" s="1"/>
  <c r="K123" i="15"/>
  <c r="R123" i="14"/>
  <c r="AB123" i="10"/>
  <c r="AD126" i="8" s="1"/>
  <c r="S123" i="15"/>
  <c r="L124" i="10"/>
  <c r="T124" i="10"/>
  <c r="I127" i="7" s="1"/>
  <c r="B125" i="15"/>
  <c r="N125" i="15"/>
  <c r="Z125" i="10"/>
  <c r="AB128" i="8" s="1"/>
  <c r="AD125" i="14"/>
  <c r="AA127" i="14"/>
  <c r="L127" i="15"/>
  <c r="O158" i="12"/>
  <c r="C116" i="10"/>
  <c r="N116" i="15"/>
  <c r="E117" i="14"/>
  <c r="N117" i="10"/>
  <c r="X117" i="10"/>
  <c r="AC118" i="14"/>
  <c r="P118" i="15"/>
  <c r="AF118" i="14"/>
  <c r="AF118" i="10"/>
  <c r="AJ121" i="8" s="1"/>
  <c r="J122" i="15"/>
  <c r="AA122" i="10"/>
  <c r="AC125" i="8" s="1"/>
  <c r="P123" i="10"/>
  <c r="W123" i="10"/>
  <c r="H124" i="10"/>
  <c r="H124" i="14"/>
  <c r="J125" i="15"/>
  <c r="T125" i="10"/>
  <c r="I128" i="7" s="1"/>
  <c r="Q125" i="14"/>
  <c r="O127" i="14"/>
  <c r="H127" i="15"/>
  <c r="R127" i="10"/>
  <c r="G130" i="7" s="1"/>
  <c r="G128" i="15"/>
  <c r="K129" i="10"/>
  <c r="N129" i="10"/>
  <c r="I129" i="15"/>
  <c r="C132" i="15"/>
  <c r="Z132" i="10"/>
  <c r="AB135" i="8" s="1"/>
  <c r="N135" i="10"/>
  <c r="K135" i="15"/>
  <c r="R135" i="14"/>
  <c r="U135" i="10"/>
  <c r="J138" i="7" s="1"/>
  <c r="AD137" i="10"/>
  <c r="AG140" i="8" s="1"/>
  <c r="AI137" i="14"/>
  <c r="R137" i="15"/>
  <c r="AD125" i="10"/>
  <c r="AG128" i="8" s="1"/>
  <c r="AH128" i="8" s="1"/>
  <c r="H127" i="10"/>
  <c r="M127" i="10"/>
  <c r="U127" i="10"/>
  <c r="J130" i="7" s="1"/>
  <c r="C128" i="10"/>
  <c r="B128" i="15"/>
  <c r="P128" i="10"/>
  <c r="W128" i="10"/>
  <c r="E130" i="15"/>
  <c r="G132" i="10"/>
  <c r="H132" i="10"/>
  <c r="M132" i="10"/>
  <c r="U132" i="10"/>
  <c r="J135" i="7" s="1"/>
  <c r="K132" i="15"/>
  <c r="N132" i="15"/>
  <c r="P133" i="14"/>
  <c r="Y133" i="10"/>
  <c r="AA136" i="8" s="1"/>
  <c r="M133" i="15"/>
  <c r="I134" i="10"/>
  <c r="S137" i="6" s="1"/>
  <c r="E134" i="15"/>
  <c r="R134" i="10"/>
  <c r="G137" i="7" s="1"/>
  <c r="H134" i="15"/>
  <c r="O134" i="14"/>
  <c r="Q134" i="15"/>
  <c r="AH134" i="14"/>
  <c r="AC134" i="10"/>
  <c r="AF137" i="8" s="1"/>
  <c r="Q117" i="15"/>
  <c r="K118" i="15"/>
  <c r="AA123" i="10"/>
  <c r="AC126" i="8" s="1"/>
  <c r="AF123" i="10"/>
  <c r="AJ126" i="8" s="1"/>
  <c r="G125" i="10"/>
  <c r="I125" i="10"/>
  <c r="S128" i="6" s="1"/>
  <c r="O159" i="12"/>
  <c r="K133" i="6" s="1"/>
  <c r="L133" i="6" s="1"/>
  <c r="M133" i="6" s="1"/>
  <c r="N133" i="6" s="1"/>
  <c r="M132" i="3" s="1"/>
  <c r="I130" i="10"/>
  <c r="S133" i="6" s="1"/>
  <c r="J130" i="10"/>
  <c r="G130" i="15"/>
  <c r="O130" i="15"/>
  <c r="T130" i="15"/>
  <c r="C132" i="10"/>
  <c r="D132" i="15"/>
  <c r="P134" i="15"/>
  <c r="AF134" i="14"/>
  <c r="AG134" i="14" s="1"/>
  <c r="AL134" i="14"/>
  <c r="T134" i="15"/>
  <c r="AF134" i="10"/>
  <c r="AJ137" i="8" s="1"/>
  <c r="P135" i="10"/>
  <c r="R130" i="10"/>
  <c r="G133" i="7" s="1"/>
  <c r="AB130" i="10"/>
  <c r="AD133" i="8" s="1"/>
  <c r="AG130" i="10"/>
  <c r="AK133" i="8" s="1"/>
  <c r="L131" i="10"/>
  <c r="T131" i="10"/>
  <c r="I134" i="7" s="1"/>
  <c r="L132" i="15"/>
  <c r="E133" i="14"/>
  <c r="B133" i="15"/>
  <c r="F133" i="10"/>
  <c r="C133" i="15"/>
  <c r="G133" i="10"/>
  <c r="F133" i="14"/>
  <c r="F134" i="14"/>
  <c r="G134" i="14" s="1"/>
  <c r="Q134" i="10"/>
  <c r="F137" i="7" s="1"/>
  <c r="G134" i="15"/>
  <c r="M135" i="10"/>
  <c r="J135" i="15"/>
  <c r="Q135" i="14"/>
  <c r="J125" i="10"/>
  <c r="R125" i="15"/>
  <c r="C127" i="10"/>
  <c r="K127" i="15"/>
  <c r="M127" i="15"/>
  <c r="H130" i="15"/>
  <c r="L130" i="15"/>
  <c r="P130" i="15"/>
  <c r="U130" i="15"/>
  <c r="F131" i="10"/>
  <c r="B131" i="15"/>
  <c r="F131" i="15"/>
  <c r="J131" i="15"/>
  <c r="O132" i="10"/>
  <c r="AB132" i="10"/>
  <c r="AD135" i="8" s="1"/>
  <c r="P132" i="15"/>
  <c r="W133" i="10"/>
  <c r="AC133" i="14"/>
  <c r="AB133" i="10"/>
  <c r="AD136" i="8" s="1"/>
  <c r="AF133" i="14"/>
  <c r="P133" i="15"/>
  <c r="G134" i="10"/>
  <c r="I134" i="14"/>
  <c r="L134" i="10"/>
  <c r="J134" i="14"/>
  <c r="F134" i="15"/>
  <c r="O134" i="15"/>
  <c r="T135" i="10"/>
  <c r="I138" i="7" s="1"/>
  <c r="X135" i="10"/>
  <c r="F136" i="14"/>
  <c r="C136" i="15"/>
  <c r="G136" i="10"/>
  <c r="O125" i="10"/>
  <c r="R125" i="10"/>
  <c r="G128" i="7" s="1"/>
  <c r="AE127" i="10"/>
  <c r="AI130" i="8" s="1"/>
  <c r="E128" i="14"/>
  <c r="D128" i="15"/>
  <c r="C129" i="10"/>
  <c r="F130" i="15"/>
  <c r="N131" i="15"/>
  <c r="AF131" i="10"/>
  <c r="AJ134" i="8" s="1"/>
  <c r="F132" i="14"/>
  <c r="K132" i="10"/>
  <c r="R132" i="14"/>
  <c r="AD132" i="14"/>
  <c r="I133" i="15"/>
  <c r="L133" i="15"/>
  <c r="B134" i="15"/>
  <c r="J167" i="12"/>
  <c r="Q138" i="8" s="1"/>
  <c r="W135" i="14"/>
  <c r="X135" i="14" s="1"/>
  <c r="T135" i="14" s="1"/>
  <c r="U135" i="15"/>
  <c r="AG135" i="10"/>
  <c r="AK138" i="8" s="1"/>
  <c r="AM135" i="14"/>
  <c r="AN135" i="14" s="1"/>
  <c r="P136" i="14"/>
  <c r="C115" i="10"/>
  <c r="Y117" i="10"/>
  <c r="AA120" i="8" s="1"/>
  <c r="C118" i="10"/>
  <c r="M122" i="10"/>
  <c r="U122" i="10"/>
  <c r="J125" i="7" s="1"/>
  <c r="Y122" i="10"/>
  <c r="AA125" i="8" s="1"/>
  <c r="C123" i="10"/>
  <c r="F123" i="10"/>
  <c r="X125" i="10"/>
  <c r="Q125" i="15"/>
  <c r="I130" i="14"/>
  <c r="K130" i="14" s="1"/>
  <c r="L130" i="10"/>
  <c r="M130" i="10"/>
  <c r="J130" i="15"/>
  <c r="Z131" i="10"/>
  <c r="AB134" i="8" s="1"/>
  <c r="T131" i="15"/>
  <c r="O161" i="12"/>
  <c r="H132" i="14"/>
  <c r="P133" i="10"/>
  <c r="O133" i="14"/>
  <c r="H133" i="15"/>
  <c r="AE133" i="14"/>
  <c r="O133" i="15"/>
  <c r="AA133" i="10"/>
  <c r="AC136" i="8" s="1"/>
  <c r="F134" i="10"/>
  <c r="K134" i="10"/>
  <c r="N134" i="14"/>
  <c r="T134" i="10"/>
  <c r="I137" i="7" s="1"/>
  <c r="Q134" i="14"/>
  <c r="J134" i="15"/>
  <c r="M135" i="15"/>
  <c r="Y135" i="10"/>
  <c r="AA138" i="8" s="1"/>
  <c r="AC135" i="14"/>
  <c r="F135" i="15"/>
  <c r="J135" i="14"/>
  <c r="U130" i="10"/>
  <c r="J133" i="7" s="1"/>
  <c r="Y130" i="10"/>
  <c r="AA133" i="8" s="1"/>
  <c r="C131" i="10"/>
  <c r="M132" i="15"/>
  <c r="AE132" i="10"/>
  <c r="AI135" i="8" s="1"/>
  <c r="Z133" i="10"/>
  <c r="AB136" i="8" s="1"/>
  <c r="N133" i="15"/>
  <c r="AD133" i="14"/>
  <c r="J134" i="10"/>
  <c r="AD134" i="10"/>
  <c r="AG137" i="8" s="1"/>
  <c r="AI134" i="14"/>
  <c r="R134" i="15"/>
  <c r="AG134" i="10"/>
  <c r="AK137" i="8" s="1"/>
  <c r="AM134" i="14"/>
  <c r="U134" i="15"/>
  <c r="S135" i="10"/>
  <c r="H138" i="7" s="1"/>
  <c r="W135" i="10"/>
  <c r="P141" i="14"/>
  <c r="P135" i="15"/>
  <c r="D136" i="15"/>
  <c r="F136" i="15"/>
  <c r="J136" i="15"/>
  <c r="N136" i="15"/>
  <c r="N139" i="14"/>
  <c r="R139" i="14"/>
  <c r="C140" i="15"/>
  <c r="F140" i="14"/>
  <c r="AA140" i="14"/>
  <c r="I141" i="10"/>
  <c r="S144" i="6" s="1"/>
  <c r="Q141" i="10"/>
  <c r="F144" i="7" s="1"/>
  <c r="S148" i="10"/>
  <c r="H151" i="7" s="1"/>
  <c r="B130" i="15"/>
  <c r="Q130" i="15"/>
  <c r="K133" i="10"/>
  <c r="AE135" i="10"/>
  <c r="AI138" i="8" s="1"/>
  <c r="C136" i="10"/>
  <c r="O136" i="10"/>
  <c r="Y136" i="10"/>
  <c r="AA139" i="8" s="1"/>
  <c r="R138" i="10"/>
  <c r="G141" i="7" s="1"/>
  <c r="W138" i="14"/>
  <c r="X138" i="14" s="1"/>
  <c r="T138" i="14" s="1"/>
  <c r="AA139" i="14"/>
  <c r="C140" i="10"/>
  <c r="O170" i="12"/>
  <c r="D138" i="15"/>
  <c r="U138" i="10"/>
  <c r="J141" i="7" s="1"/>
  <c r="K138" i="15"/>
  <c r="F140" i="15"/>
  <c r="J140" i="15"/>
  <c r="R140" i="15"/>
  <c r="E141" i="14"/>
  <c r="I141" i="14"/>
  <c r="N141" i="14"/>
  <c r="M142" i="10"/>
  <c r="U142" i="10"/>
  <c r="J145" i="7" s="1"/>
  <c r="K142" i="15"/>
  <c r="R142" i="14"/>
  <c r="K143" i="10"/>
  <c r="Y134" i="10"/>
  <c r="AA137" i="8" s="1"/>
  <c r="C135" i="10"/>
  <c r="M136" i="15"/>
  <c r="AD136" i="14"/>
  <c r="G138" i="10"/>
  <c r="J138" i="10"/>
  <c r="Y138" i="10"/>
  <c r="AA141" i="8" s="1"/>
  <c r="Q138" i="15"/>
  <c r="R138" i="15"/>
  <c r="T138" i="15"/>
  <c r="AL138" i="14"/>
  <c r="C139" i="15"/>
  <c r="J139" i="14"/>
  <c r="K139" i="14" s="1"/>
  <c r="L139" i="14" s="1"/>
  <c r="AI139" i="14"/>
  <c r="L140" i="10"/>
  <c r="T140" i="10"/>
  <c r="I143" i="7" s="1"/>
  <c r="AD140" i="10"/>
  <c r="AG143" i="8" s="1"/>
  <c r="N141" i="15"/>
  <c r="Z141" i="10"/>
  <c r="AB144" i="8" s="1"/>
  <c r="AD141" i="14"/>
  <c r="AG141" i="14" s="1"/>
  <c r="C143" i="10"/>
  <c r="J145" i="14"/>
  <c r="L145" i="10"/>
  <c r="F145" i="15"/>
  <c r="AF146" i="10"/>
  <c r="AJ149" i="8" s="1"/>
  <c r="AL146" i="14"/>
  <c r="T146" i="15"/>
  <c r="H136" i="10"/>
  <c r="X136" i="10"/>
  <c r="H138" i="10"/>
  <c r="M138" i="10"/>
  <c r="W138" i="10"/>
  <c r="AB138" i="10"/>
  <c r="AD141" i="8" s="1"/>
  <c r="S138" i="15"/>
  <c r="AE138" i="10"/>
  <c r="AI141" i="8" s="1"/>
  <c r="Q139" i="10"/>
  <c r="F142" i="7" s="1"/>
  <c r="K139" i="15"/>
  <c r="O140" i="14"/>
  <c r="AF140" i="14"/>
  <c r="H143" i="10"/>
  <c r="H143" i="14"/>
  <c r="D143" i="15"/>
  <c r="F143" i="15"/>
  <c r="J143" i="14"/>
  <c r="L143" i="10"/>
  <c r="N143" i="15"/>
  <c r="Z143" i="10"/>
  <c r="AB146" i="8" s="1"/>
  <c r="AD143" i="14"/>
  <c r="J144" i="10"/>
  <c r="M145" i="10"/>
  <c r="AF135" i="10"/>
  <c r="AJ138" i="8" s="1"/>
  <c r="P136" i="10"/>
  <c r="W136" i="10"/>
  <c r="I139" i="10"/>
  <c r="T139" i="10"/>
  <c r="I142" i="7" s="1"/>
  <c r="L139" i="15"/>
  <c r="AD139" i="14"/>
  <c r="J140" i="10"/>
  <c r="J140" i="14"/>
  <c r="O140" i="10"/>
  <c r="R140" i="10"/>
  <c r="G143" i="7" s="1"/>
  <c r="Q140" i="14"/>
  <c r="L140" i="15"/>
  <c r="AI140" i="14"/>
  <c r="C133" i="10"/>
  <c r="H138" i="14"/>
  <c r="P138" i="10"/>
  <c r="R138" i="14"/>
  <c r="U139" i="10"/>
  <c r="J142" i="7" s="1"/>
  <c r="W139" i="10"/>
  <c r="Z139" i="10"/>
  <c r="AB142" i="8" s="1"/>
  <c r="N139" i="15"/>
  <c r="P139" i="15"/>
  <c r="S139" i="15"/>
  <c r="AB140" i="10"/>
  <c r="AD143" i="8" s="1"/>
  <c r="J141" i="14"/>
  <c r="Q141" i="14"/>
  <c r="AE141" i="14"/>
  <c r="O141" i="15"/>
  <c r="AA141" i="10"/>
  <c r="AC144" i="8" s="1"/>
  <c r="AJ141" i="14"/>
  <c r="O142" i="15"/>
  <c r="AA142" i="10"/>
  <c r="AC145" i="8" s="1"/>
  <c r="AE142" i="14"/>
  <c r="G144" i="10"/>
  <c r="F144" i="14"/>
  <c r="C144" i="15"/>
  <c r="K144" i="10"/>
  <c r="M144" i="15"/>
  <c r="Y144" i="10"/>
  <c r="AA147" i="8" s="1"/>
  <c r="AC144" i="14"/>
  <c r="O145" i="10"/>
  <c r="C137" i="10"/>
  <c r="AI138" i="14"/>
  <c r="AJ138" i="14" s="1"/>
  <c r="L139" i="10"/>
  <c r="O139" i="10"/>
  <c r="AD139" i="10"/>
  <c r="AG142" i="8" s="1"/>
  <c r="N140" i="10"/>
  <c r="W140" i="14"/>
  <c r="X140" i="14" s="1"/>
  <c r="T140" i="14" s="1"/>
  <c r="B141" i="15"/>
  <c r="F141" i="10"/>
  <c r="E141" i="15"/>
  <c r="G141" i="15"/>
  <c r="AF144" i="10"/>
  <c r="AJ147" i="8" s="1"/>
  <c r="T144" i="15"/>
  <c r="AL144" i="14"/>
  <c r="P145" i="10"/>
  <c r="G145" i="15"/>
  <c r="Q145" i="10"/>
  <c r="F148" i="7" s="1"/>
  <c r="H145" i="15"/>
  <c r="B146" i="15"/>
  <c r="E146" i="14"/>
  <c r="F146" i="14"/>
  <c r="G146" i="14" s="1"/>
  <c r="G146" i="10"/>
  <c r="C146" i="15"/>
  <c r="P147" i="10"/>
  <c r="W147" i="10"/>
  <c r="N148" i="10"/>
  <c r="AD141" i="10"/>
  <c r="AG144" i="8" s="1"/>
  <c r="E142" i="15"/>
  <c r="I142" i="10"/>
  <c r="S145" i="6" s="1"/>
  <c r="R145" i="10"/>
  <c r="G148" i="7" s="1"/>
  <c r="U145" i="10"/>
  <c r="J148" i="7" s="1"/>
  <c r="K145" i="15"/>
  <c r="L145" i="15"/>
  <c r="AA145" i="14"/>
  <c r="W145" i="10"/>
  <c r="D146" i="15"/>
  <c r="H146" i="10"/>
  <c r="K146" i="10"/>
  <c r="X146" i="10"/>
  <c r="AC146" i="10"/>
  <c r="AF149" i="8" s="1"/>
  <c r="AC147" i="10"/>
  <c r="AF150" i="8" s="1"/>
  <c r="AH147" i="14"/>
  <c r="B148" i="15"/>
  <c r="E148" i="14"/>
  <c r="X141" i="10"/>
  <c r="Q141" i="15"/>
  <c r="G142" i="15"/>
  <c r="Q142" i="10"/>
  <c r="F145" i="7" s="1"/>
  <c r="F145" i="10"/>
  <c r="E145" i="15"/>
  <c r="I145" i="10"/>
  <c r="S148" i="6" s="1"/>
  <c r="T145" i="10"/>
  <c r="I148" i="7" s="1"/>
  <c r="X145" i="10"/>
  <c r="F146" i="10"/>
  <c r="AA146" i="14"/>
  <c r="D147" i="15"/>
  <c r="F148" i="10"/>
  <c r="E148" i="15"/>
  <c r="M148" i="10"/>
  <c r="AB148" i="10"/>
  <c r="AD151" i="8" s="1"/>
  <c r="P148" i="15"/>
  <c r="AF148" i="14"/>
  <c r="AJ148" i="14"/>
  <c r="AA145" i="10"/>
  <c r="AC148" i="8" s="1"/>
  <c r="AD145" i="10"/>
  <c r="AG148" i="8" s="1"/>
  <c r="S145" i="15"/>
  <c r="AM145" i="14"/>
  <c r="U145" i="15"/>
  <c r="AA146" i="10"/>
  <c r="AC149" i="8" s="1"/>
  <c r="O146" i="15"/>
  <c r="AE146" i="14"/>
  <c r="M147" i="15"/>
  <c r="AC147" i="14"/>
  <c r="P149" i="10"/>
  <c r="C150" i="15"/>
  <c r="G150" i="10"/>
  <c r="F150" i="14"/>
  <c r="C139" i="10"/>
  <c r="K141" i="10"/>
  <c r="AC141" i="10"/>
  <c r="AF144" i="8" s="1"/>
  <c r="R141" i="15"/>
  <c r="J142" i="14"/>
  <c r="K142" i="14" s="1"/>
  <c r="Q142" i="14"/>
  <c r="N145" i="14"/>
  <c r="O145" i="14"/>
  <c r="AE145" i="10"/>
  <c r="AI148" i="8" s="1"/>
  <c r="N146" i="10"/>
  <c r="J177" i="12"/>
  <c r="Q149" i="8" s="1"/>
  <c r="AH146" i="14"/>
  <c r="C147" i="10"/>
  <c r="H147" i="10"/>
  <c r="Y147" i="10"/>
  <c r="AA150" i="8" s="1"/>
  <c r="AA149" i="10"/>
  <c r="AC152" i="8" s="1"/>
  <c r="AE149" i="14"/>
  <c r="O149" i="15"/>
  <c r="J141" i="10"/>
  <c r="R141" i="10"/>
  <c r="G144" i="7" s="1"/>
  <c r="M144" i="7" s="1"/>
  <c r="Q145" i="14"/>
  <c r="R145" i="14"/>
  <c r="AG145" i="10"/>
  <c r="AK148" i="8" s="1"/>
  <c r="H146" i="14"/>
  <c r="H147" i="14"/>
  <c r="I148" i="14"/>
  <c r="K148" i="14" s="1"/>
  <c r="C138" i="10"/>
  <c r="D139" i="15"/>
  <c r="Y141" i="10"/>
  <c r="AA144" i="8" s="1"/>
  <c r="C142" i="10"/>
  <c r="W142" i="14"/>
  <c r="X142" i="14" s="1"/>
  <c r="T142" i="14" s="1"/>
  <c r="C145" i="10"/>
  <c r="E145" i="14"/>
  <c r="I145" i="14"/>
  <c r="C146" i="10"/>
  <c r="Q146" i="15"/>
  <c r="Q147" i="15"/>
  <c r="J179" i="12"/>
  <c r="Q149" i="15"/>
  <c r="AC149" i="10"/>
  <c r="AF152" i="8" s="1"/>
  <c r="AH149" i="14"/>
  <c r="AG141" i="10"/>
  <c r="AK144" i="8" s="1"/>
  <c r="L142" i="10"/>
  <c r="F142" i="15"/>
  <c r="T142" i="10"/>
  <c r="I145" i="7" s="1"/>
  <c r="J142" i="15"/>
  <c r="C144" i="10"/>
  <c r="AE145" i="14"/>
  <c r="AI145" i="14"/>
  <c r="AK145" i="14"/>
  <c r="O178" i="12"/>
  <c r="K147" i="15"/>
  <c r="R147" i="14"/>
  <c r="R147" i="15"/>
  <c r="AD147" i="10"/>
  <c r="AG150" i="8" s="1"/>
  <c r="AI147" i="14"/>
  <c r="C148" i="15"/>
  <c r="G148" i="10"/>
  <c r="F148" i="14"/>
  <c r="G148" i="14" s="1"/>
  <c r="G148" i="15"/>
  <c r="N148" i="14"/>
  <c r="M148" i="14" s="1"/>
  <c r="AG148" i="10"/>
  <c r="AK151" i="8" s="1"/>
  <c r="U148" i="15"/>
  <c r="AM148" i="14"/>
  <c r="W149" i="10"/>
  <c r="N149" i="15"/>
  <c r="AF149" i="10"/>
  <c r="AJ152" i="8" s="1"/>
  <c r="K150" i="10"/>
  <c r="R150" i="14"/>
  <c r="E151" i="15"/>
  <c r="G152" i="14"/>
  <c r="U148" i="10"/>
  <c r="J151" i="7" s="1"/>
  <c r="Y148" i="10"/>
  <c r="AA151" i="8" s="1"/>
  <c r="AC148" i="10"/>
  <c r="AF151" i="8" s="1"/>
  <c r="AH151" i="8" s="1"/>
  <c r="T148" i="15"/>
  <c r="Z149" i="10"/>
  <c r="AB152" i="8" s="1"/>
  <c r="T149" i="15"/>
  <c r="R150" i="15"/>
  <c r="I151" i="10"/>
  <c r="S154" i="6" s="1"/>
  <c r="J151" i="10"/>
  <c r="N151" i="10"/>
  <c r="O151" i="10"/>
  <c r="L151" i="15"/>
  <c r="AB151" i="10"/>
  <c r="AD154" i="8" s="1"/>
  <c r="AF151" i="14"/>
  <c r="P151" i="15"/>
  <c r="J152" i="10"/>
  <c r="X152" i="10"/>
  <c r="C149" i="10"/>
  <c r="F149" i="10"/>
  <c r="M150" i="15"/>
  <c r="AE150" i="10"/>
  <c r="AI153" i="8" s="1"/>
  <c r="G151" i="14"/>
  <c r="Z150" i="10"/>
  <c r="AB153" i="8" s="1"/>
  <c r="Z151" i="10"/>
  <c r="AB154" i="8" s="1"/>
  <c r="N151" i="15"/>
  <c r="I152" i="10"/>
  <c r="S155" i="6" s="1"/>
  <c r="Q153" i="15"/>
  <c r="AC153" i="10"/>
  <c r="AF156" i="8" s="1"/>
  <c r="AH153" i="14"/>
  <c r="H150" i="10"/>
  <c r="M150" i="10"/>
  <c r="U150" i="10"/>
  <c r="J153" i="7" s="1"/>
  <c r="K150" i="15"/>
  <c r="N150" i="15"/>
  <c r="B151" i="15"/>
  <c r="AC152" i="14"/>
  <c r="M152" i="15"/>
  <c r="Y152" i="10"/>
  <c r="AA155" i="8" s="1"/>
  <c r="O179" i="12"/>
  <c r="J148" i="10"/>
  <c r="R148" i="15"/>
  <c r="AD149" i="14"/>
  <c r="AL149" i="14"/>
  <c r="C150" i="10"/>
  <c r="D150" i="15"/>
  <c r="F151" i="10"/>
  <c r="G151" i="10"/>
  <c r="I151" i="14"/>
  <c r="K151" i="14" s="1"/>
  <c r="Y151" i="10"/>
  <c r="AA154" i="8" s="1"/>
  <c r="C152" i="15"/>
  <c r="M152" i="10"/>
  <c r="G152" i="15"/>
  <c r="Q152" i="10"/>
  <c r="F155" i="7" s="1"/>
  <c r="N152" i="14"/>
  <c r="C153" i="15"/>
  <c r="G153" i="10"/>
  <c r="F153" i="14"/>
  <c r="R148" i="10"/>
  <c r="G151" i="7" s="1"/>
  <c r="E149" i="14"/>
  <c r="L150" i="15"/>
  <c r="AD151" i="14"/>
  <c r="AG151" i="14" s="1"/>
  <c r="G152" i="10"/>
  <c r="I152" i="14"/>
  <c r="AI153" i="14"/>
  <c r="R153" i="15"/>
  <c r="AD153" i="10"/>
  <c r="AG156" i="8" s="1"/>
  <c r="AA153" i="10"/>
  <c r="AC156" i="8" s="1"/>
  <c r="AE153" i="14"/>
  <c r="O153" i="15"/>
  <c r="AG148" i="14"/>
  <c r="Q148" i="15"/>
  <c r="O150" i="10"/>
  <c r="P150" i="10"/>
  <c r="H150" i="15"/>
  <c r="W150" i="10"/>
  <c r="AC150" i="14"/>
  <c r="AB150" i="10"/>
  <c r="AD153" i="8" s="1"/>
  <c r="P150" i="15"/>
  <c r="AK150" i="14"/>
  <c r="O151" i="14"/>
  <c r="H151" i="15"/>
  <c r="AC151" i="10"/>
  <c r="AF154" i="8" s="1"/>
  <c r="AH151" i="14"/>
  <c r="B152" i="15"/>
  <c r="F152" i="10"/>
  <c r="L152" i="10"/>
  <c r="J152" i="14"/>
  <c r="K152" i="14" s="1"/>
  <c r="F152" i="15"/>
  <c r="L152" i="15"/>
  <c r="K153" i="10"/>
  <c r="T152" i="10"/>
  <c r="I155" i="7" s="1"/>
  <c r="O155" i="7" s="1"/>
  <c r="W152" i="10"/>
  <c r="AB152" i="10"/>
  <c r="AD155" i="8" s="1"/>
  <c r="AF152" i="14"/>
  <c r="P152" i="15"/>
  <c r="K154" i="10"/>
  <c r="AD154" i="14"/>
  <c r="L155" i="15"/>
  <c r="AA155" i="14"/>
  <c r="U156" i="15"/>
  <c r="AG156" i="10"/>
  <c r="AK159" i="8" s="1"/>
  <c r="H158" i="14"/>
  <c r="L158" i="14" s="1"/>
  <c r="H158" i="10"/>
  <c r="D158" i="15"/>
  <c r="N154" i="10"/>
  <c r="O154" i="10"/>
  <c r="L154" i="15"/>
  <c r="G155" i="14"/>
  <c r="G156" i="15"/>
  <c r="Q156" i="10"/>
  <c r="F159" i="7" s="1"/>
  <c r="N156" i="14"/>
  <c r="M156" i="15"/>
  <c r="Y156" i="10"/>
  <c r="AA159" i="8" s="1"/>
  <c r="AC156" i="14"/>
  <c r="AA156" i="10"/>
  <c r="AC159" i="8" s="1"/>
  <c r="O156" i="15"/>
  <c r="D157" i="15"/>
  <c r="H157" i="10"/>
  <c r="H157" i="14"/>
  <c r="AC152" i="10"/>
  <c r="AF155" i="8" s="1"/>
  <c r="AH152" i="14"/>
  <c r="AJ152" i="14" s="1"/>
  <c r="N153" i="10"/>
  <c r="T153" i="10"/>
  <c r="I156" i="7" s="1"/>
  <c r="Q153" i="14"/>
  <c r="J153" i="15"/>
  <c r="T153" i="15"/>
  <c r="AF153" i="10"/>
  <c r="AJ156" i="8" s="1"/>
  <c r="P155" i="15"/>
  <c r="AB155" i="10"/>
  <c r="AD158" i="8" s="1"/>
  <c r="AF155" i="14"/>
  <c r="F156" i="15"/>
  <c r="J156" i="14"/>
  <c r="K156" i="14" s="1"/>
  <c r="L156" i="10"/>
  <c r="F157" i="10"/>
  <c r="B157" i="15"/>
  <c r="C151" i="10"/>
  <c r="O151" i="15"/>
  <c r="Q152" i="15"/>
  <c r="P154" i="10"/>
  <c r="W154" i="10"/>
  <c r="F155" i="15"/>
  <c r="L155" i="10"/>
  <c r="M155" i="10"/>
  <c r="W155" i="14"/>
  <c r="X155" i="14" s="1"/>
  <c r="T155" i="14" s="1"/>
  <c r="AE156" i="14"/>
  <c r="I157" i="14"/>
  <c r="I157" i="10"/>
  <c r="S160" i="6" s="1"/>
  <c r="E157" i="15"/>
  <c r="X157" i="10"/>
  <c r="AD152" i="10"/>
  <c r="AG155" i="8" s="1"/>
  <c r="AG152" i="10"/>
  <c r="AK155" i="8" s="1"/>
  <c r="U152" i="15"/>
  <c r="N153" i="14"/>
  <c r="U153" i="10"/>
  <c r="J156" i="7" s="1"/>
  <c r="R153" i="14"/>
  <c r="Z154" i="10"/>
  <c r="AB157" i="8" s="1"/>
  <c r="AA154" i="10"/>
  <c r="AC157" i="8" s="1"/>
  <c r="AE154" i="14"/>
  <c r="AF154" i="14"/>
  <c r="P154" i="15"/>
  <c r="Q154" i="15"/>
  <c r="B155" i="15"/>
  <c r="F155" i="10"/>
  <c r="C155" i="15"/>
  <c r="E157" i="14"/>
  <c r="W154" i="14"/>
  <c r="X154" i="14" s="1"/>
  <c r="T154" i="14" s="1"/>
  <c r="S154" i="15"/>
  <c r="AE154" i="10"/>
  <c r="AI157" i="8" s="1"/>
  <c r="R155" i="10"/>
  <c r="G158" i="7" s="1"/>
  <c r="O155" i="14"/>
  <c r="H155" i="15"/>
  <c r="Y155" i="10"/>
  <c r="AA158" i="8" s="1"/>
  <c r="AC155" i="14"/>
  <c r="M155" i="15"/>
  <c r="O156" i="14"/>
  <c r="H156" i="15"/>
  <c r="R156" i="10"/>
  <c r="G159" i="7" s="1"/>
  <c r="O152" i="14"/>
  <c r="Q153" i="10"/>
  <c r="F156" i="7" s="1"/>
  <c r="G153" i="15"/>
  <c r="C154" i="15"/>
  <c r="D154" i="15"/>
  <c r="H154" i="14"/>
  <c r="AA154" i="14"/>
  <c r="AB154" i="10"/>
  <c r="AD157" i="8" s="1"/>
  <c r="AC154" i="10"/>
  <c r="AF157" i="8" s="1"/>
  <c r="G155" i="10"/>
  <c r="G156" i="10"/>
  <c r="C156" i="15"/>
  <c r="F156" i="14"/>
  <c r="G156" i="14" s="1"/>
  <c r="E156" i="15"/>
  <c r="I156" i="10"/>
  <c r="S159" i="6" s="1"/>
  <c r="K156" i="10"/>
  <c r="O152" i="15"/>
  <c r="AA152" i="10"/>
  <c r="AC155" i="8" s="1"/>
  <c r="AM152" i="14"/>
  <c r="C153" i="10"/>
  <c r="AL153" i="14"/>
  <c r="J155" i="14"/>
  <c r="K155" i="14" s="1"/>
  <c r="Q155" i="15"/>
  <c r="AC155" i="10"/>
  <c r="AF158" i="8" s="1"/>
  <c r="AH158" i="8" s="1"/>
  <c r="AH155" i="14"/>
  <c r="AJ155" i="14" s="1"/>
  <c r="R155" i="15"/>
  <c r="L156" i="15"/>
  <c r="AK156" i="14"/>
  <c r="K157" i="10"/>
  <c r="P157" i="10"/>
  <c r="AD157" i="10"/>
  <c r="AG160" i="8" s="1"/>
  <c r="U158" i="10"/>
  <c r="J161" i="7" s="1"/>
  <c r="K158" i="15"/>
  <c r="AG158" i="10"/>
  <c r="AK161" i="8" s="1"/>
  <c r="C159" i="10"/>
  <c r="I159" i="14"/>
  <c r="N159" i="14"/>
  <c r="J160" i="14"/>
  <c r="F160" i="15"/>
  <c r="M158" i="10"/>
  <c r="M158" i="15"/>
  <c r="Y158" i="10"/>
  <c r="AA161" i="8" s="1"/>
  <c r="L159" i="10"/>
  <c r="F159" i="15"/>
  <c r="T159" i="10"/>
  <c r="I162" i="7" s="1"/>
  <c r="J159" i="15"/>
  <c r="J156" i="15"/>
  <c r="AD157" i="14"/>
  <c r="F158" i="14"/>
  <c r="O158" i="10"/>
  <c r="S158" i="15"/>
  <c r="B159" i="15"/>
  <c r="F159" i="10"/>
  <c r="N156" i="10"/>
  <c r="C157" i="10"/>
  <c r="P158" i="10"/>
  <c r="R158" i="14"/>
  <c r="AJ158" i="14"/>
  <c r="AM158" i="14"/>
  <c r="C152" i="10"/>
  <c r="J155" i="10"/>
  <c r="Z155" i="10"/>
  <c r="AB158" i="8" s="1"/>
  <c r="AG155" i="10"/>
  <c r="AK158" i="8" s="1"/>
  <c r="U155" i="15"/>
  <c r="B156" i="15"/>
  <c r="J156" i="10"/>
  <c r="O156" i="10"/>
  <c r="T156" i="10"/>
  <c r="I159" i="7" s="1"/>
  <c r="X156" i="10"/>
  <c r="AC158" i="14"/>
  <c r="AE158" i="10"/>
  <c r="AI161" i="8" s="1"/>
  <c r="J159" i="14"/>
  <c r="Q159" i="14"/>
  <c r="AB158" i="10"/>
  <c r="AD161" i="8" s="1"/>
  <c r="P158" i="15"/>
  <c r="E159" i="15"/>
  <c r="I159" i="10"/>
  <c r="S162" i="6" s="1"/>
  <c r="G159" i="15"/>
  <c r="Q159" i="10"/>
  <c r="F162" i="7" s="1"/>
  <c r="W157" i="10"/>
  <c r="Z157" i="10"/>
  <c r="AB160" i="8" s="1"/>
  <c r="AI157" i="14"/>
  <c r="C158" i="15"/>
  <c r="G158" i="10"/>
  <c r="L158" i="15"/>
  <c r="N160" i="10"/>
  <c r="U152" i="10"/>
  <c r="J155" i="7" s="1"/>
  <c r="P155" i="7" s="1"/>
  <c r="C154" i="10"/>
  <c r="K155" i="10"/>
  <c r="C156" i="10"/>
  <c r="Q156" i="14"/>
  <c r="R157" i="15"/>
  <c r="H158" i="15"/>
  <c r="W160" i="14"/>
  <c r="X160" i="14" s="1"/>
  <c r="T160" i="14" s="1"/>
  <c r="L160" i="15"/>
  <c r="H161" i="10"/>
  <c r="D161" i="15"/>
  <c r="H161" i="15"/>
  <c r="O161" i="14"/>
  <c r="AK161" i="14"/>
  <c r="S161" i="15"/>
  <c r="AE161" i="10"/>
  <c r="AI164" i="8" s="1"/>
  <c r="M161" i="10"/>
  <c r="E162" i="15"/>
  <c r="I162" i="14"/>
  <c r="I162" i="10"/>
  <c r="S165" i="6" s="1"/>
  <c r="J160" i="10"/>
  <c r="J188" i="12"/>
  <c r="Q163" i="8" s="1"/>
  <c r="H161" i="14"/>
  <c r="E158" i="15"/>
  <c r="G158" i="15"/>
  <c r="B160" i="15"/>
  <c r="C158" i="10"/>
  <c r="L158" i="10"/>
  <c r="T158" i="10"/>
  <c r="I161" i="7" s="1"/>
  <c r="I160" i="14"/>
  <c r="Q160" i="15"/>
  <c r="AC160" i="10"/>
  <c r="AF163" i="8" s="1"/>
  <c r="AH163" i="8" s="1"/>
  <c r="AH160" i="14"/>
  <c r="AJ160" i="14" s="1"/>
  <c r="I158" i="10"/>
  <c r="S161" i="6" s="1"/>
  <c r="Q158" i="10"/>
  <c r="F161" i="7" s="1"/>
  <c r="AD158" i="10"/>
  <c r="AG161" i="8" s="1"/>
  <c r="AH161" i="8" s="1"/>
  <c r="F160" i="10"/>
  <c r="K160" i="10"/>
  <c r="O160" i="10"/>
  <c r="T160" i="10"/>
  <c r="I163" i="7" s="1"/>
  <c r="J160" i="15"/>
  <c r="N160" i="15"/>
  <c r="G160" i="14"/>
  <c r="AF160" i="14"/>
  <c r="K161" i="15"/>
  <c r="U161" i="10"/>
  <c r="J164" i="7" s="1"/>
  <c r="R161" i="14"/>
  <c r="Z161" i="10"/>
  <c r="AB164" i="8" s="1"/>
  <c r="AD161" i="14"/>
  <c r="N161" i="15"/>
  <c r="C161" i="10"/>
  <c r="J161" i="14"/>
  <c r="Q161" i="14"/>
  <c r="U162" i="10"/>
  <c r="J165" i="7" s="1"/>
  <c r="M164" i="10"/>
  <c r="U164" i="10"/>
  <c r="J167" i="7" s="1"/>
  <c r="K164" i="15"/>
  <c r="O195" i="12"/>
  <c r="R160" i="15"/>
  <c r="AE161" i="14"/>
  <c r="L162" i="10"/>
  <c r="F162" i="15"/>
  <c r="R162" i="14"/>
  <c r="AC163" i="10"/>
  <c r="AF166" i="8" s="1"/>
  <c r="Q163" i="15"/>
  <c r="K162" i="15"/>
  <c r="N163" i="10"/>
  <c r="J194" i="12"/>
  <c r="Q166" i="8" s="1"/>
  <c r="AH163" i="14"/>
  <c r="K162" i="14"/>
  <c r="F163" i="10"/>
  <c r="B163" i="15"/>
  <c r="E163" i="14"/>
  <c r="AA160" i="10"/>
  <c r="AC163" i="8" s="1"/>
  <c r="AA161" i="10"/>
  <c r="AC164" i="8" s="1"/>
  <c r="O161" i="15"/>
  <c r="F162" i="14"/>
  <c r="AD162" i="10"/>
  <c r="AG165" i="8" s="1"/>
  <c r="R162" i="15"/>
  <c r="M162" i="10"/>
  <c r="L162" i="15"/>
  <c r="N162" i="14"/>
  <c r="P164" i="15"/>
  <c r="O160" i="14"/>
  <c r="AC160" i="14"/>
  <c r="AG160" i="14" s="1"/>
  <c r="AM160" i="14"/>
  <c r="J162" i="10"/>
  <c r="R162" i="10"/>
  <c r="G165" i="7" s="1"/>
  <c r="AF164" i="14"/>
  <c r="R160" i="10"/>
  <c r="G163" i="7" s="1"/>
  <c r="Y160" i="10"/>
  <c r="AA163" i="8" s="1"/>
  <c r="AG160" i="10"/>
  <c r="AK163" i="8" s="1"/>
  <c r="J162" i="15"/>
  <c r="O162" i="15"/>
  <c r="AB164" i="10"/>
  <c r="AD167" i="8" s="1"/>
  <c r="Q162" i="14"/>
  <c r="AE162" i="14"/>
  <c r="T162" i="10"/>
  <c r="I165" i="7" s="1"/>
  <c r="AA162" i="10"/>
  <c r="AC165" i="8" s="1"/>
  <c r="BE4" i="21"/>
  <c r="BE6" i="21"/>
  <c r="BC4" i="21"/>
  <c r="BD6" i="21"/>
  <c r="BD9" i="21"/>
  <c r="BC9" i="21"/>
  <c r="BE9" i="21"/>
  <c r="BA15" i="21"/>
  <c r="BB15" i="21" s="1"/>
  <c r="BA23" i="21"/>
  <c r="BB23" i="21" s="1"/>
  <c r="BA3" i="21"/>
  <c r="BB3" i="21" s="1"/>
  <c r="BA7" i="21"/>
  <c r="BB7" i="21" s="1"/>
  <c r="BD5" i="21"/>
  <c r="BA13" i="21"/>
  <c r="BB13" i="21" s="1"/>
  <c r="BC13" i="21"/>
  <c r="BA21" i="21"/>
  <c r="BB21" i="21" s="1"/>
  <c r="BA6" i="21"/>
  <c r="BB6" i="21" s="1"/>
  <c r="BC8" i="21"/>
  <c r="BD8" i="21"/>
  <c r="BA9" i="21"/>
  <c r="BB9" i="21" s="1"/>
  <c r="BA16" i="21"/>
  <c r="BB16" i="21" s="1"/>
  <c r="BA24" i="21"/>
  <c r="BB24" i="21" s="1"/>
  <c r="BD4" i="21"/>
  <c r="BC6" i="21"/>
  <c r="BE10" i="21"/>
  <c r="BD10" i="21"/>
  <c r="BA10" i="21"/>
  <c r="BB10" i="21" s="1"/>
  <c r="BA5" i="21"/>
  <c r="BB5" i="21" s="1"/>
  <c r="BA14" i="21"/>
  <c r="BB14" i="21" s="1"/>
  <c r="BC14" i="21"/>
  <c r="BA22" i="21"/>
  <c r="BB22" i="21" s="1"/>
  <c r="BD3" i="21"/>
  <c r="BC7" i="21"/>
  <c r="BD7" i="21"/>
  <c r="BA8" i="21"/>
  <c r="BB8" i="21" s="1"/>
  <c r="BA25" i="21"/>
  <c r="BB25" i="21" s="1"/>
  <c r="BE13" i="21"/>
  <c r="BE15" i="21"/>
  <c r="BE17" i="21"/>
  <c r="BE19" i="21"/>
  <c r="BE21" i="21"/>
  <c r="BE23" i="21"/>
  <c r="BE25" i="21"/>
  <c r="BE27" i="21"/>
  <c r="BE29" i="21"/>
  <c r="BE31" i="21"/>
  <c r="BE33" i="21"/>
  <c r="BE35" i="21"/>
  <c r="BE37" i="21"/>
  <c r="BE39" i="21"/>
  <c r="BE41" i="21"/>
  <c r="BE43" i="21"/>
  <c r="BE45" i="21"/>
  <c r="BE47" i="21"/>
  <c r="BE49" i="21"/>
  <c r="BE51" i="21"/>
  <c r="BE53" i="21"/>
  <c r="BA55" i="21"/>
  <c r="BB55" i="21" s="1"/>
  <c r="BA57" i="21"/>
  <c r="BB57" i="21" s="1"/>
  <c r="BA118" i="21"/>
  <c r="BB118" i="21" s="1"/>
  <c r="BE118" i="21"/>
  <c r="BD118" i="21"/>
  <c r="BC118" i="21"/>
  <c r="BA126" i="21"/>
  <c r="BB126" i="21" s="1"/>
  <c r="BE126" i="21"/>
  <c r="BD126" i="21"/>
  <c r="BC126" i="21"/>
  <c r="BA134" i="21"/>
  <c r="BB134" i="21" s="1"/>
  <c r="BE134" i="21"/>
  <c r="BD134" i="21"/>
  <c r="BC134" i="21"/>
  <c r="BA142" i="21"/>
  <c r="BB142" i="21" s="1"/>
  <c r="BE142" i="21"/>
  <c r="BD142" i="21"/>
  <c r="BC142" i="21"/>
  <c r="BD45" i="21"/>
  <c r="BD47" i="21"/>
  <c r="BD49" i="21"/>
  <c r="BA51" i="21"/>
  <c r="BB51" i="21" s="1"/>
  <c r="BA53" i="21"/>
  <c r="BB53" i="21" s="1"/>
  <c r="BD55" i="21"/>
  <c r="BD57" i="21"/>
  <c r="BA59" i="21"/>
  <c r="BB59" i="21" s="1"/>
  <c r="BA61" i="21"/>
  <c r="BB61" i="21" s="1"/>
  <c r="BA63" i="21"/>
  <c r="BB63" i="21" s="1"/>
  <c r="BA65" i="21"/>
  <c r="BB65" i="21" s="1"/>
  <c r="BA67" i="21"/>
  <c r="BB67" i="21" s="1"/>
  <c r="BA69" i="21"/>
  <c r="BB69" i="21" s="1"/>
  <c r="BA71" i="21"/>
  <c r="BB71" i="21" s="1"/>
  <c r="BA73" i="21"/>
  <c r="BB73" i="21" s="1"/>
  <c r="BA75" i="21"/>
  <c r="BB75" i="21" s="1"/>
  <c r="BA77" i="21"/>
  <c r="BB77" i="21" s="1"/>
  <c r="BA79" i="21"/>
  <c r="BB79" i="21" s="1"/>
  <c r="BA81" i="21"/>
  <c r="BB81" i="21" s="1"/>
  <c r="BA83" i="21"/>
  <c r="BB83" i="21" s="1"/>
  <c r="BA85" i="21"/>
  <c r="BB85" i="21" s="1"/>
  <c r="BA87" i="21"/>
  <c r="BB87" i="21" s="1"/>
  <c r="BE91" i="21"/>
  <c r="BE97" i="21"/>
  <c r="BD102" i="21"/>
  <c r="BC102" i="21"/>
  <c r="BE102" i="21"/>
  <c r="BA102" i="21"/>
  <c r="BB102" i="21" s="1"/>
  <c r="BE12" i="21"/>
  <c r="BA27" i="21"/>
  <c r="BB27" i="21" s="1"/>
  <c r="BA29" i="21"/>
  <c r="BB29" i="21" s="1"/>
  <c r="BA31" i="21"/>
  <c r="BB31" i="21" s="1"/>
  <c r="BA33" i="21"/>
  <c r="BB33" i="21" s="1"/>
  <c r="BA35" i="21"/>
  <c r="BB35" i="21" s="1"/>
  <c r="BA37" i="21"/>
  <c r="BB37" i="21" s="1"/>
  <c r="BA39" i="21"/>
  <c r="BB39" i="21" s="1"/>
  <c r="BA41" i="21"/>
  <c r="BB41" i="21" s="1"/>
  <c r="BA43" i="21"/>
  <c r="BB43" i="21" s="1"/>
  <c r="BA45" i="21"/>
  <c r="BB45" i="21" s="1"/>
  <c r="BA47" i="21"/>
  <c r="BB47" i="21" s="1"/>
  <c r="BA49" i="21"/>
  <c r="BB49" i="21" s="1"/>
  <c r="BA99" i="21"/>
  <c r="BB99" i="21" s="1"/>
  <c r="BE14" i="21"/>
  <c r="BE16" i="21"/>
  <c r="BE18" i="21"/>
  <c r="BE20" i="21"/>
  <c r="BE22" i="21"/>
  <c r="BE24" i="21"/>
  <c r="BE26" i="21"/>
  <c r="BE28" i="21"/>
  <c r="BE30" i="21"/>
  <c r="BE32" i="21"/>
  <c r="BE34" i="21"/>
  <c r="BE36" i="21"/>
  <c r="BE38" i="21"/>
  <c r="BE40" i="21"/>
  <c r="BE42" i="21"/>
  <c r="BE44" i="21"/>
  <c r="BE46" i="21"/>
  <c r="BE48" i="21"/>
  <c r="BE50" i="21"/>
  <c r="BE52" i="21"/>
  <c r="BE54" i="21"/>
  <c r="BA56" i="21"/>
  <c r="BB56" i="21" s="1"/>
  <c r="BE11" i="21"/>
  <c r="BA26" i="21"/>
  <c r="BB26" i="21" s="1"/>
  <c r="BA28" i="21"/>
  <c r="BB28" i="21" s="1"/>
  <c r="BA30" i="21"/>
  <c r="BB30" i="21" s="1"/>
  <c r="BA32" i="21"/>
  <c r="BB32" i="21" s="1"/>
  <c r="BA34" i="21"/>
  <c r="BB34" i="21" s="1"/>
  <c r="BA36" i="21"/>
  <c r="BB36" i="21" s="1"/>
  <c r="BA38" i="21"/>
  <c r="BB38" i="21" s="1"/>
  <c r="BA40" i="21"/>
  <c r="BB40" i="21" s="1"/>
  <c r="BA42" i="21"/>
  <c r="BB42" i="21" s="1"/>
  <c r="BA44" i="21"/>
  <c r="BB44" i="21" s="1"/>
  <c r="BA46" i="21"/>
  <c r="BB46" i="21" s="1"/>
  <c r="BA48" i="21"/>
  <c r="BB48" i="21" s="1"/>
  <c r="BA50" i="21"/>
  <c r="BB50" i="21" s="1"/>
  <c r="BE89" i="21"/>
  <c r="BD94" i="21"/>
  <c r="BC94" i="21"/>
  <c r="BE94" i="21"/>
  <c r="BA94" i="21"/>
  <c r="BB94" i="21" s="1"/>
  <c r="BD11" i="21"/>
  <c r="BD12" i="21"/>
  <c r="BD13" i="21"/>
  <c r="BD14" i="21"/>
  <c r="BD15" i="21"/>
  <c r="BD16" i="21"/>
  <c r="BD17" i="21"/>
  <c r="BD18" i="21"/>
  <c r="BD19" i="21"/>
  <c r="BD20" i="21"/>
  <c r="BD21" i="21"/>
  <c r="BD22" i="21"/>
  <c r="BD23" i="21"/>
  <c r="BD24" i="21"/>
  <c r="BD25" i="21"/>
  <c r="BD26" i="21"/>
  <c r="BD27" i="21"/>
  <c r="BD28" i="21"/>
  <c r="BD29" i="21"/>
  <c r="BD30" i="21"/>
  <c r="BD31" i="21"/>
  <c r="BD32" i="21"/>
  <c r="BD33" i="21"/>
  <c r="BD34" i="21"/>
  <c r="BD35" i="21"/>
  <c r="BD36" i="21"/>
  <c r="BD37" i="21"/>
  <c r="BD38" i="21"/>
  <c r="BD39" i="21"/>
  <c r="BD40" i="21"/>
  <c r="BD41" i="21"/>
  <c r="BD42" i="21"/>
  <c r="BD43" i="21"/>
  <c r="BD51" i="21"/>
  <c r="BD52" i="21"/>
  <c r="BD53" i="21"/>
  <c r="BD54" i="21"/>
  <c r="BD58" i="21"/>
  <c r="BD59" i="21"/>
  <c r="BD60" i="21"/>
  <c r="BD61" i="21"/>
  <c r="BD62" i="21"/>
  <c r="BD63" i="21"/>
  <c r="BD64" i="21"/>
  <c r="BD65" i="21"/>
  <c r="BD66" i="21"/>
  <c r="BD67" i="21"/>
  <c r="BD68" i="21"/>
  <c r="BD69" i="21"/>
  <c r="BD70" i="21"/>
  <c r="BD71" i="21"/>
  <c r="BD72" i="21"/>
  <c r="BD73" i="21"/>
  <c r="BD74" i="21"/>
  <c r="BD75" i="21"/>
  <c r="BD76" i="21"/>
  <c r="BD77" i="21"/>
  <c r="BD78" i="21"/>
  <c r="BD79" i="21"/>
  <c r="BD80" i="21"/>
  <c r="BD81" i="21"/>
  <c r="BD82" i="21"/>
  <c r="BD83" i="21"/>
  <c r="BD84" i="21"/>
  <c r="BD85" i="21"/>
  <c r="BD86" i="21"/>
  <c r="BE87" i="21"/>
  <c r="BD91" i="21"/>
  <c r="BC91" i="21"/>
  <c r="BA92" i="21"/>
  <c r="BB92" i="21" s="1"/>
  <c r="BD99" i="21"/>
  <c r="BC99" i="21"/>
  <c r="BA100" i="21"/>
  <c r="BB100" i="21" s="1"/>
  <c r="BE104" i="21"/>
  <c r="BD104" i="21"/>
  <c r="BC104" i="21"/>
  <c r="BE106" i="21"/>
  <c r="BD106" i="21"/>
  <c r="BC106" i="21"/>
  <c r="BE108" i="21"/>
  <c r="BD108" i="21"/>
  <c r="BC108" i="21"/>
  <c r="BE110" i="21"/>
  <c r="BD110" i="21"/>
  <c r="BC110" i="21"/>
  <c r="BE112" i="21"/>
  <c r="BD112" i="21"/>
  <c r="BC112" i="21"/>
  <c r="BE114" i="21"/>
  <c r="BD114" i="21"/>
  <c r="BC114" i="21"/>
  <c r="BE116" i="21"/>
  <c r="BD116" i="21"/>
  <c r="BC116" i="21"/>
  <c r="BA121" i="21"/>
  <c r="BB121" i="21" s="1"/>
  <c r="BE121" i="21"/>
  <c r="BD121" i="21"/>
  <c r="BC121" i="21"/>
  <c r="BA129" i="21"/>
  <c r="BB129" i="21" s="1"/>
  <c r="BE129" i="21"/>
  <c r="BD129" i="21"/>
  <c r="BC129" i="21"/>
  <c r="BA137" i="21"/>
  <c r="BB137" i="21" s="1"/>
  <c r="BE137" i="21"/>
  <c r="BD137" i="21"/>
  <c r="BC137" i="21"/>
  <c r="BE55" i="21"/>
  <c r="BE56" i="21"/>
  <c r="BE57" i="21"/>
  <c r="BE58" i="21"/>
  <c r="BE59" i="21"/>
  <c r="BE60" i="21"/>
  <c r="BE61" i="21"/>
  <c r="BE62" i="21"/>
  <c r="BE63" i="21"/>
  <c r="BE64" i="21"/>
  <c r="BE65" i="21"/>
  <c r="BE66" i="21"/>
  <c r="BE67" i="21"/>
  <c r="BE68" i="21"/>
  <c r="BE69" i="21"/>
  <c r="BE70" i="21"/>
  <c r="BE71" i="21"/>
  <c r="BE72" i="21"/>
  <c r="BE73" i="21"/>
  <c r="BE74" i="21"/>
  <c r="BE75" i="21"/>
  <c r="BE76" i="21"/>
  <c r="BE77" i="21"/>
  <c r="BE78" i="21"/>
  <c r="BE79" i="21"/>
  <c r="BE80" i="21"/>
  <c r="BE81" i="21"/>
  <c r="BE82" i="21"/>
  <c r="BE83" i="21"/>
  <c r="BE84" i="21"/>
  <c r="BE85" i="21"/>
  <c r="BE86" i="21"/>
  <c r="BD88" i="21"/>
  <c r="BC88" i="21"/>
  <c r="BD96" i="21"/>
  <c r="BC96" i="21"/>
  <c r="BA124" i="21"/>
  <c r="BB124" i="21" s="1"/>
  <c r="BE124" i="21"/>
  <c r="BD124" i="21"/>
  <c r="BC124" i="21"/>
  <c r="BA132" i="21"/>
  <c r="BB132" i="21" s="1"/>
  <c r="BE132" i="21"/>
  <c r="BD132" i="21"/>
  <c r="BC132" i="21"/>
  <c r="BA140" i="21"/>
  <c r="BB140" i="21" s="1"/>
  <c r="BE140" i="21"/>
  <c r="BD140" i="21"/>
  <c r="BC140" i="21"/>
  <c r="BD93" i="21"/>
  <c r="BC93" i="21"/>
  <c r="BD101" i="21"/>
  <c r="BC101" i="21"/>
  <c r="BA119" i="21"/>
  <c r="BB119" i="21" s="1"/>
  <c r="BE119" i="21"/>
  <c r="BD119" i="21"/>
  <c r="BC119" i="21"/>
  <c r="BA127" i="21"/>
  <c r="BB127" i="21" s="1"/>
  <c r="BE127" i="21"/>
  <c r="BD127" i="21"/>
  <c r="BC127" i="21"/>
  <c r="BA135" i="21"/>
  <c r="BB135" i="21" s="1"/>
  <c r="BE135" i="21"/>
  <c r="BD135" i="21"/>
  <c r="BC135" i="21"/>
  <c r="BD90" i="21"/>
  <c r="BC90" i="21"/>
  <c r="BA91" i="21"/>
  <c r="BB91" i="21" s="1"/>
  <c r="BD98" i="21"/>
  <c r="BC98" i="21"/>
  <c r="BA122" i="21"/>
  <c r="BB122" i="21" s="1"/>
  <c r="BE122" i="21"/>
  <c r="BD122" i="21"/>
  <c r="BC122" i="21"/>
  <c r="BA130" i="21"/>
  <c r="BB130" i="21" s="1"/>
  <c r="BE130" i="21"/>
  <c r="BD130" i="21"/>
  <c r="BC130" i="21"/>
  <c r="BA138" i="21"/>
  <c r="BB138" i="21" s="1"/>
  <c r="BE138" i="21"/>
  <c r="BD138" i="21"/>
  <c r="BC138" i="21"/>
  <c r="BD95" i="21"/>
  <c r="BC95" i="21"/>
  <c r="BA96" i="21"/>
  <c r="BB96" i="21" s="1"/>
  <c r="BE99" i="21"/>
  <c r="BE103" i="21"/>
  <c r="BD103" i="21"/>
  <c r="BC103" i="21"/>
  <c r="BE105" i="21"/>
  <c r="BD105" i="21"/>
  <c r="BC105" i="21"/>
  <c r="BE107" i="21"/>
  <c r="BD107" i="21"/>
  <c r="BC107" i="21"/>
  <c r="BE109" i="21"/>
  <c r="BD109" i="21"/>
  <c r="BC109" i="21"/>
  <c r="BE111" i="21"/>
  <c r="BD111" i="21"/>
  <c r="BC111" i="21"/>
  <c r="BE113" i="21"/>
  <c r="BD113" i="21"/>
  <c r="BC113" i="21"/>
  <c r="BE115" i="21"/>
  <c r="BD115" i="21"/>
  <c r="BC115" i="21"/>
  <c r="BA117" i="21"/>
  <c r="BB117" i="21" s="1"/>
  <c r="BE117" i="21"/>
  <c r="BD117" i="21"/>
  <c r="BC117" i="21"/>
  <c r="BA125" i="21"/>
  <c r="BB125" i="21" s="1"/>
  <c r="BE125" i="21"/>
  <c r="BD125" i="21"/>
  <c r="BC125" i="21"/>
  <c r="BA133" i="21"/>
  <c r="BB133" i="21" s="1"/>
  <c r="BE133" i="21"/>
  <c r="BD133" i="21"/>
  <c r="BC133" i="21"/>
  <c r="BA141" i="21"/>
  <c r="BB141" i="21" s="1"/>
  <c r="BE141" i="21"/>
  <c r="BD141" i="21"/>
  <c r="BC141" i="21"/>
  <c r="BE88" i="21"/>
  <c r="BD92" i="21"/>
  <c r="BC92" i="21"/>
  <c r="BE96" i="21"/>
  <c r="BD100" i="21"/>
  <c r="BC100" i="21"/>
  <c r="BA101" i="21"/>
  <c r="BB101" i="21" s="1"/>
  <c r="BA120" i="21"/>
  <c r="BB120" i="21" s="1"/>
  <c r="BE120" i="21"/>
  <c r="BD120" i="21"/>
  <c r="BC120" i="21"/>
  <c r="BA128" i="21"/>
  <c r="BB128" i="21" s="1"/>
  <c r="BE128" i="21"/>
  <c r="BD128" i="21"/>
  <c r="BC128" i="21"/>
  <c r="BA136" i="21"/>
  <c r="BB136" i="21" s="1"/>
  <c r="BE136" i="21"/>
  <c r="BD136" i="21"/>
  <c r="BC136" i="21"/>
  <c r="BD89" i="21"/>
  <c r="BC89" i="21"/>
  <c r="BA90" i="21"/>
  <c r="BB90" i="21" s="1"/>
  <c r="BE93" i="21"/>
  <c r="BD97" i="21"/>
  <c r="BC97" i="21"/>
  <c r="BA98" i="21"/>
  <c r="BB98" i="21" s="1"/>
  <c r="BA123" i="21"/>
  <c r="BB123" i="21" s="1"/>
  <c r="BE123" i="21"/>
  <c r="BD123" i="21"/>
  <c r="BC123" i="21"/>
  <c r="BA131" i="21"/>
  <c r="BB131" i="21" s="1"/>
  <c r="BE131" i="21"/>
  <c r="BD131" i="21"/>
  <c r="BC131" i="21"/>
  <c r="BA139" i="21"/>
  <c r="BB139" i="21" s="1"/>
  <c r="BE139" i="21"/>
  <c r="BD139" i="21"/>
  <c r="BC139" i="21"/>
  <c r="BC149" i="21"/>
  <c r="BD150" i="21"/>
  <c r="BE151" i="21"/>
  <c r="BA156" i="21"/>
  <c r="BB156" i="21" s="1"/>
  <c r="BC157" i="21"/>
  <c r="BD158" i="21"/>
  <c r="BE159" i="21"/>
  <c r="BA164" i="21"/>
  <c r="BB164" i="21" s="1"/>
  <c r="BC165" i="21"/>
  <c r="BD166" i="21"/>
  <c r="BE167" i="21"/>
  <c r="BA172" i="21"/>
  <c r="BB172" i="21" s="1"/>
  <c r="BC173" i="21"/>
  <c r="BD174" i="21"/>
  <c r="BE175" i="21"/>
  <c r="BC181" i="21"/>
  <c r="BD182" i="21"/>
  <c r="BE183" i="21"/>
  <c r="BA188" i="21"/>
  <c r="BB188" i="21" s="1"/>
  <c r="BC189" i="21"/>
  <c r="BD190" i="21"/>
  <c r="BE191" i="21"/>
  <c r="BC143" i="21"/>
  <c r="BC144" i="21"/>
  <c r="BC145" i="21"/>
  <c r="BC146" i="21"/>
  <c r="BC147" i="21"/>
  <c r="BC148" i="21"/>
  <c r="BD149" i="21"/>
  <c r="BE150" i="21"/>
  <c r="BA155" i="21"/>
  <c r="BB155" i="21" s="1"/>
  <c r="BC156" i="21"/>
  <c r="BD157" i="21"/>
  <c r="BE158" i="21"/>
  <c r="BA163" i="21"/>
  <c r="BB163" i="21" s="1"/>
  <c r="BC164" i="21"/>
  <c r="BD165" i="21"/>
  <c r="BE166" i="21"/>
  <c r="BA171" i="21"/>
  <c r="BB171" i="21" s="1"/>
  <c r="BC172" i="21"/>
  <c r="BD173" i="21"/>
  <c r="BE174" i="21"/>
  <c r="BA179" i="21"/>
  <c r="BB179" i="21" s="1"/>
  <c r="BC180" i="21"/>
  <c r="BD181" i="21"/>
  <c r="BE182" i="21"/>
  <c r="BA187" i="21"/>
  <c r="BB187" i="21" s="1"/>
  <c r="BC188" i="21"/>
  <c r="BD189" i="21"/>
  <c r="BC193" i="21"/>
  <c r="BD143" i="21"/>
  <c r="BD144" i="21"/>
  <c r="BD145" i="21"/>
  <c r="BD146" i="21"/>
  <c r="BD147" i="21"/>
  <c r="BD148" i="21"/>
  <c r="BC155" i="21"/>
  <c r="BE157" i="21"/>
  <c r="BC163" i="21"/>
  <c r="BE165" i="21"/>
  <c r="BC171" i="21"/>
  <c r="BE173" i="21"/>
  <c r="BC179" i="21"/>
  <c r="BE181" i="21"/>
  <c r="BA186" i="21"/>
  <c r="BB186" i="21" s="1"/>
  <c r="BC187" i="21"/>
  <c r="BD188" i="21"/>
  <c r="BE189" i="21"/>
  <c r="BC154" i="21"/>
  <c r="BD155" i="21"/>
  <c r="BC162" i="21"/>
  <c r="BD163" i="21"/>
  <c r="BC170" i="21"/>
  <c r="BD171" i="21"/>
  <c r="BA177" i="21"/>
  <c r="BB177" i="21" s="1"/>
  <c r="BC178" i="21"/>
  <c r="BD179" i="21"/>
  <c r="BA185" i="21"/>
  <c r="BB185" i="21" s="1"/>
  <c r="BD187" i="21"/>
  <c r="BA193" i="21"/>
  <c r="BB193" i="21" s="1"/>
  <c r="BC153" i="21"/>
  <c r="BA160" i="21"/>
  <c r="BB160" i="21" s="1"/>
  <c r="BC161" i="21"/>
  <c r="BA168" i="21"/>
  <c r="BB168" i="21" s="1"/>
  <c r="BC169" i="21"/>
  <c r="BC185" i="21"/>
  <c r="BD193" i="21"/>
  <c r="BA151" i="21"/>
  <c r="BB151" i="21" s="1"/>
  <c r="BA159" i="21"/>
  <c r="BB159" i="21" s="1"/>
  <c r="BA167" i="21"/>
  <c r="BB167" i="21" s="1"/>
  <c r="BA175" i="21"/>
  <c r="BB175" i="21" s="1"/>
  <c r="BA183" i="21"/>
  <c r="BB183" i="21" s="1"/>
  <c r="BA191" i="21"/>
  <c r="BB191" i="21" s="1"/>
  <c r="BC191" i="21"/>
  <c r="X13" i="8" l="1"/>
  <c r="S12" i="3" s="1"/>
  <c r="K167" i="8"/>
  <c r="K134" i="14"/>
  <c r="AJ134" i="14"/>
  <c r="AH84" i="8"/>
  <c r="AG71" i="14"/>
  <c r="M68" i="14"/>
  <c r="O93" i="8"/>
  <c r="K75" i="8"/>
  <c r="H55" i="8"/>
  <c r="O55" i="8" s="1"/>
  <c r="L128" i="7"/>
  <c r="O138" i="8"/>
  <c r="O146" i="8"/>
  <c r="O10" i="8"/>
  <c r="W151" i="8"/>
  <c r="O132" i="8"/>
  <c r="N46" i="8"/>
  <c r="W24" i="8"/>
  <c r="H12" i="8"/>
  <c r="K141" i="8"/>
  <c r="P71" i="7"/>
  <c r="AH67" i="8"/>
  <c r="AN44" i="14"/>
  <c r="O144" i="7"/>
  <c r="O108" i="8"/>
  <c r="W64" i="8"/>
  <c r="O145" i="8"/>
  <c r="Q85" i="8"/>
  <c r="O60" i="8"/>
  <c r="N25" i="8"/>
  <c r="K160" i="8"/>
  <c r="W88" i="8"/>
  <c r="K9" i="8"/>
  <c r="K15" i="8"/>
  <c r="K91" i="8"/>
  <c r="W106" i="8"/>
  <c r="N37" i="8"/>
  <c r="N86" i="8"/>
  <c r="N39" i="8"/>
  <c r="N158" i="8"/>
  <c r="W156" i="8"/>
  <c r="K61" i="8"/>
  <c r="M151" i="7"/>
  <c r="M107" i="7"/>
  <c r="O69" i="7"/>
  <c r="AG60" i="14"/>
  <c r="AL47" i="8"/>
  <c r="O151" i="8"/>
  <c r="W137" i="8"/>
  <c r="O110" i="8"/>
  <c r="O11" i="8"/>
  <c r="W44" i="8"/>
  <c r="O158" i="8"/>
  <c r="W97" i="8"/>
  <c r="W132" i="8"/>
  <c r="N59" i="8"/>
  <c r="W28" i="8"/>
  <c r="N54" i="8"/>
  <c r="H153" i="8"/>
  <c r="H127" i="8"/>
  <c r="W52" i="8"/>
  <c r="Q50" i="8"/>
  <c r="W8" i="8"/>
  <c r="K76" i="8"/>
  <c r="H92" i="8"/>
  <c r="N151" i="8"/>
  <c r="K159" i="14"/>
  <c r="P151" i="7"/>
  <c r="AN118" i="14"/>
  <c r="AG117" i="14"/>
  <c r="AN127" i="14"/>
  <c r="AG104" i="14"/>
  <c r="M69" i="7"/>
  <c r="AG68" i="14"/>
  <c r="P23" i="7"/>
  <c r="AH38" i="8"/>
  <c r="R137" i="8"/>
  <c r="N56" i="8"/>
  <c r="W112" i="8"/>
  <c r="W164" i="8"/>
  <c r="K134" i="8"/>
  <c r="W109" i="8"/>
  <c r="H27" i="8"/>
  <c r="AJ10" i="14"/>
  <c r="W166" i="8"/>
  <c r="W12" i="8"/>
  <c r="N60" i="8"/>
  <c r="O76" i="8"/>
  <c r="AG98" i="14"/>
  <c r="M20" i="14"/>
  <c r="O152" i="8"/>
  <c r="N165" i="8"/>
  <c r="O165" i="8" s="1"/>
  <c r="O128" i="8"/>
  <c r="W138" i="8"/>
  <c r="W133" i="8"/>
  <c r="W46" i="8"/>
  <c r="K81" i="8"/>
  <c r="H7" i="8"/>
  <c r="K73" i="8"/>
  <c r="N52" i="8"/>
  <c r="W50" i="8"/>
  <c r="N38" i="8"/>
  <c r="H86" i="8"/>
  <c r="H167" i="8"/>
  <c r="O167" i="8" s="1"/>
  <c r="N61" i="8"/>
  <c r="K160" i="14"/>
  <c r="AH48" i="8"/>
  <c r="AG59" i="14"/>
  <c r="AH45" i="8"/>
  <c r="R85" i="8"/>
  <c r="W55" i="8"/>
  <c r="W127" i="8"/>
  <c r="K67" i="8"/>
  <c r="O37" i="8"/>
  <c r="K48" i="8"/>
  <c r="W60" i="8"/>
  <c r="N133" i="8"/>
  <c r="O133" i="8" s="1"/>
  <c r="K83" i="8"/>
  <c r="O83" i="8" s="1"/>
  <c r="O163" i="7"/>
  <c r="AJ147" i="14"/>
  <c r="W125" i="8"/>
  <c r="H126" i="8"/>
  <c r="K49" i="8"/>
  <c r="W36" i="8"/>
  <c r="H100" i="8"/>
  <c r="O26" i="8"/>
  <c r="K137" i="8"/>
  <c r="W75" i="8"/>
  <c r="K90" i="8"/>
  <c r="O90" i="8" s="1"/>
  <c r="H54" i="8"/>
  <c r="N105" i="8"/>
  <c r="W71" i="8"/>
  <c r="H24" i="8"/>
  <c r="O24" i="8" s="1"/>
  <c r="H23" i="8"/>
  <c r="K12" i="8"/>
  <c r="N143" i="8"/>
  <c r="K86" i="8"/>
  <c r="H97" i="8"/>
  <c r="O97" i="8" s="1"/>
  <c r="N154" i="8"/>
  <c r="O154" i="8" s="1"/>
  <c r="N83" i="8"/>
  <c r="O141" i="8"/>
  <c r="K25" i="8"/>
  <c r="H25" i="8"/>
  <c r="Q107" i="8"/>
  <c r="Q105" i="8"/>
  <c r="Q108" i="8"/>
  <c r="Q106" i="8"/>
  <c r="Q76" i="8"/>
  <c r="R76" i="8" s="1"/>
  <c r="Q74" i="8"/>
  <c r="Q75" i="8"/>
  <c r="K79" i="6"/>
  <c r="L79" i="6" s="1"/>
  <c r="M79" i="6" s="1"/>
  <c r="K78" i="6"/>
  <c r="L78" i="6" s="1"/>
  <c r="M78" i="6" s="1"/>
  <c r="K143" i="6"/>
  <c r="L143" i="6" s="1"/>
  <c r="M143" i="6" s="1"/>
  <c r="K144" i="6"/>
  <c r="L144" i="6" s="1"/>
  <c r="M144" i="6" s="1"/>
  <c r="K142" i="6"/>
  <c r="L142" i="6" s="1"/>
  <c r="M142" i="6" s="1"/>
  <c r="Q41" i="8"/>
  <c r="Q42" i="8"/>
  <c r="Q40" i="8"/>
  <c r="Q39" i="8"/>
  <c r="O134" i="8"/>
  <c r="Q93" i="8"/>
  <c r="Q90" i="8"/>
  <c r="Q92" i="8"/>
  <c r="Q91" i="8"/>
  <c r="Q152" i="8"/>
  <c r="Q154" i="8"/>
  <c r="R154" i="8" s="1"/>
  <c r="Q153" i="8"/>
  <c r="Q155" i="8"/>
  <c r="Q151" i="8"/>
  <c r="Q95" i="8"/>
  <c r="Q94" i="8"/>
  <c r="Q97" i="8"/>
  <c r="Q96" i="8"/>
  <c r="Q98" i="8"/>
  <c r="X53" i="8"/>
  <c r="S52" i="3" s="1"/>
  <c r="Q84" i="8"/>
  <c r="Q82" i="8"/>
  <c r="Q83" i="8"/>
  <c r="Q161" i="15"/>
  <c r="AC161" i="10"/>
  <c r="AF164" i="8" s="1"/>
  <c r="AH161" i="14"/>
  <c r="W158" i="14"/>
  <c r="X158" i="14" s="1"/>
  <c r="T158" i="14" s="1"/>
  <c r="T151" i="10"/>
  <c r="I154" i="7" s="1"/>
  <c r="O154" i="7" s="1"/>
  <c r="J151" i="15"/>
  <c r="Q151" i="14"/>
  <c r="J149" i="10"/>
  <c r="C152" i="8"/>
  <c r="C152" i="7"/>
  <c r="C151" i="3"/>
  <c r="U151" i="3" s="1"/>
  <c r="C152" i="6"/>
  <c r="P146" i="10"/>
  <c r="O146" i="14"/>
  <c r="R146" i="10"/>
  <c r="G149" i="7" s="1"/>
  <c r="H146" i="15"/>
  <c r="W145" i="14"/>
  <c r="X145" i="14" s="1"/>
  <c r="T145" i="14" s="1"/>
  <c r="AG142" i="10"/>
  <c r="AK145" i="8" s="1"/>
  <c r="U142" i="15"/>
  <c r="AM142" i="14"/>
  <c r="O142" i="10"/>
  <c r="O142" i="14"/>
  <c r="H142" i="15"/>
  <c r="R142" i="10"/>
  <c r="G145" i="7" s="1"/>
  <c r="N139" i="10"/>
  <c r="P134" i="10"/>
  <c r="P147" i="15"/>
  <c r="AB147" i="10"/>
  <c r="AD150" i="8" s="1"/>
  <c r="AF147" i="14"/>
  <c r="AE147" i="14"/>
  <c r="AA147" i="10"/>
  <c r="AC150" i="8" s="1"/>
  <c r="O147" i="15"/>
  <c r="N144" i="10"/>
  <c r="X139" i="10"/>
  <c r="AG138" i="10"/>
  <c r="AK141" i="8" s="1"/>
  <c r="U138" i="15"/>
  <c r="AM138" i="14"/>
  <c r="AN138" i="14" s="1"/>
  <c r="R137" i="14"/>
  <c r="U137" i="10"/>
  <c r="J140" i="7" s="1"/>
  <c r="P140" i="7" s="1"/>
  <c r="K137" i="15"/>
  <c r="U140" i="15"/>
  <c r="AG140" i="10"/>
  <c r="AK143" i="8" s="1"/>
  <c r="AM140" i="14"/>
  <c r="I133" i="14"/>
  <c r="E133" i="15"/>
  <c r="I133" i="10"/>
  <c r="K130" i="10"/>
  <c r="AK117" i="14"/>
  <c r="AN117" i="14" s="1"/>
  <c r="AB117" i="14" s="1"/>
  <c r="Z117" i="14" s="1"/>
  <c r="AE117" i="10"/>
  <c r="AI120" i="8" s="1"/>
  <c r="AL120" i="8" s="1"/>
  <c r="S117" i="15"/>
  <c r="M137" i="15"/>
  <c r="Y137" i="10"/>
  <c r="AA140" i="8" s="1"/>
  <c r="AC137" i="14"/>
  <c r="AC143" i="14"/>
  <c r="Y143" i="10"/>
  <c r="AA146" i="8" s="1"/>
  <c r="M143" i="15"/>
  <c r="G143" i="15"/>
  <c r="N143" i="14"/>
  <c r="Q143" i="10"/>
  <c r="F146" i="7" s="1"/>
  <c r="O172" i="12"/>
  <c r="K141" i="6"/>
  <c r="L141" i="6" s="1"/>
  <c r="J141" i="6"/>
  <c r="O135" i="10"/>
  <c r="M140" i="15"/>
  <c r="AC140" i="14"/>
  <c r="Y140" i="10"/>
  <c r="AA143" i="8" s="1"/>
  <c r="AC140" i="10"/>
  <c r="AF143" i="8" s="1"/>
  <c r="AH143" i="8" s="1"/>
  <c r="AH140" i="14"/>
  <c r="AJ140" i="14" s="1"/>
  <c r="Q140" i="15"/>
  <c r="I140" i="14"/>
  <c r="E140" i="15"/>
  <c r="I140" i="10"/>
  <c r="S143" i="6" s="1"/>
  <c r="W137" i="14"/>
  <c r="X137" i="14" s="1"/>
  <c r="T137" i="14" s="1"/>
  <c r="V136" i="10"/>
  <c r="Y139" i="8"/>
  <c r="Z139" i="8" s="1"/>
  <c r="AE130" i="10"/>
  <c r="AI133" i="8" s="1"/>
  <c r="AL133" i="8" s="1"/>
  <c r="AK130" i="14"/>
  <c r="AN130" i="14" s="1"/>
  <c r="S130" i="15"/>
  <c r="O131" i="10"/>
  <c r="O131" i="14"/>
  <c r="R131" i="10"/>
  <c r="G134" i="7" s="1"/>
  <c r="H131" i="15"/>
  <c r="AC129" i="10"/>
  <c r="AF132" i="8" s="1"/>
  <c r="Q129" i="15"/>
  <c r="AH129" i="14"/>
  <c r="N123" i="10"/>
  <c r="O123" i="14"/>
  <c r="H123" i="15"/>
  <c r="R123" i="10"/>
  <c r="G126" i="7" s="1"/>
  <c r="Q118" i="10"/>
  <c r="F121" i="7" s="1"/>
  <c r="G118" i="15"/>
  <c r="N118" i="14"/>
  <c r="M118" i="14" s="1"/>
  <c r="C121" i="8"/>
  <c r="C121" i="6"/>
  <c r="C121" i="7"/>
  <c r="C120" i="3"/>
  <c r="U120" i="3" s="1"/>
  <c r="O115" i="14"/>
  <c r="R115" i="10"/>
  <c r="G118" i="7" s="1"/>
  <c r="H115" i="15"/>
  <c r="S132" i="10"/>
  <c r="H135" i="7" s="1"/>
  <c r="Q129" i="14"/>
  <c r="T129" i="10"/>
  <c r="I132" i="7" s="1"/>
  <c r="J129" i="15"/>
  <c r="L128" i="15"/>
  <c r="AA128" i="14"/>
  <c r="E127" i="15"/>
  <c r="I127" i="10"/>
  <c r="S130" i="6" s="1"/>
  <c r="I127" i="14"/>
  <c r="AH127" i="14"/>
  <c r="AJ127" i="14" s="1"/>
  <c r="Q127" i="15"/>
  <c r="AC127" i="10"/>
  <c r="AF130" i="8" s="1"/>
  <c r="AH130" i="8" s="1"/>
  <c r="I132" i="14"/>
  <c r="I132" i="10"/>
  <c r="S135" i="6" s="1"/>
  <c r="E132" i="15"/>
  <c r="X128" i="10"/>
  <c r="G128" i="10"/>
  <c r="C128" i="15"/>
  <c r="F128" i="14"/>
  <c r="G128" i="14" s="1"/>
  <c r="K135" i="6"/>
  <c r="L135" i="6" s="1"/>
  <c r="J135" i="6"/>
  <c r="M128" i="10"/>
  <c r="S134" i="10"/>
  <c r="H137" i="7" s="1"/>
  <c r="W126" i="10"/>
  <c r="O121" i="10"/>
  <c r="AC116" i="10"/>
  <c r="AF119" i="8" s="1"/>
  <c r="AH116" i="14"/>
  <c r="Q116" i="15"/>
  <c r="I116" i="14"/>
  <c r="E116" i="15"/>
  <c r="I116" i="10"/>
  <c r="S119" i="6" s="1"/>
  <c r="F123" i="6"/>
  <c r="K120" i="6"/>
  <c r="L120" i="6" s="1"/>
  <c r="J120" i="6"/>
  <c r="Q113" i="15"/>
  <c r="AH113" i="14"/>
  <c r="AJ113" i="14" s="1"/>
  <c r="AC113" i="10"/>
  <c r="AF116" i="8" s="1"/>
  <c r="AH116" i="8" s="1"/>
  <c r="X112" i="10"/>
  <c r="C115" i="8"/>
  <c r="C115" i="6"/>
  <c r="K115" i="6" s="1"/>
  <c r="L115" i="6" s="1"/>
  <c r="M115" i="6" s="1"/>
  <c r="C115" i="7"/>
  <c r="C114" i="3"/>
  <c r="U114" i="3" s="1"/>
  <c r="AD126" i="14"/>
  <c r="Z126" i="10"/>
  <c r="AB129" i="8" s="1"/>
  <c r="N126" i="15"/>
  <c r="K114" i="10"/>
  <c r="J113" i="10"/>
  <c r="W124" i="14"/>
  <c r="X124" i="14" s="1"/>
  <c r="T124" i="14" s="1"/>
  <c r="J153" i="12"/>
  <c r="M120" i="7"/>
  <c r="AF116" i="14"/>
  <c r="AG116" i="14" s="1"/>
  <c r="P116" i="15"/>
  <c r="AB116" i="10"/>
  <c r="AD119" i="8" s="1"/>
  <c r="N113" i="14"/>
  <c r="Q113" i="10"/>
  <c r="F116" i="7" s="1"/>
  <c r="G113" i="15"/>
  <c r="Q126" i="10"/>
  <c r="F129" i="7" s="1"/>
  <c r="N126" i="14"/>
  <c r="G126" i="15"/>
  <c r="M126" i="10"/>
  <c r="AE126" i="14"/>
  <c r="O126" i="15"/>
  <c r="AA126" i="10"/>
  <c r="AC129" i="8" s="1"/>
  <c r="X120" i="10"/>
  <c r="R120" i="14"/>
  <c r="U120" i="10"/>
  <c r="J123" i="7" s="1"/>
  <c r="K120" i="15"/>
  <c r="F116" i="15"/>
  <c r="L116" i="10"/>
  <c r="J116" i="14"/>
  <c r="B114" i="15"/>
  <c r="F114" i="10"/>
  <c r="E114" i="14"/>
  <c r="U121" i="10"/>
  <c r="J124" i="7" s="1"/>
  <c r="P124" i="7" s="1"/>
  <c r="K121" i="15"/>
  <c r="R121" i="14"/>
  <c r="AL121" i="14"/>
  <c r="AF121" i="10"/>
  <c r="AJ124" i="8" s="1"/>
  <c r="T121" i="15"/>
  <c r="AB109" i="10"/>
  <c r="AD112" i="8" s="1"/>
  <c r="AF109" i="14"/>
  <c r="P109" i="15"/>
  <c r="J116" i="6"/>
  <c r="AD111" i="14"/>
  <c r="Z111" i="10"/>
  <c r="AB114" i="8" s="1"/>
  <c r="N111" i="15"/>
  <c r="J111" i="14"/>
  <c r="K111" i="14" s="1"/>
  <c r="F111" i="15"/>
  <c r="L111" i="10"/>
  <c r="AE110" i="14"/>
  <c r="AA110" i="10"/>
  <c r="AC113" i="8" s="1"/>
  <c r="O110" i="15"/>
  <c r="AF110" i="14"/>
  <c r="AB110" i="10"/>
  <c r="AD113" i="8" s="1"/>
  <c r="P110" i="15"/>
  <c r="C110" i="7"/>
  <c r="C110" i="8"/>
  <c r="C110" i="6"/>
  <c r="C109" i="3"/>
  <c r="U109" i="3" s="1"/>
  <c r="L110" i="15"/>
  <c r="AA110" i="14"/>
  <c r="X108" i="10"/>
  <c r="F108" i="10"/>
  <c r="B108" i="15"/>
  <c r="E108" i="14"/>
  <c r="M107" i="15"/>
  <c r="Y107" i="10"/>
  <c r="AA110" i="8" s="1"/>
  <c r="AC107" i="14"/>
  <c r="J107" i="10"/>
  <c r="C108" i="7"/>
  <c r="C108" i="8"/>
  <c r="C108" i="6"/>
  <c r="C107" i="3"/>
  <c r="U107" i="3" s="1"/>
  <c r="P90" i="10"/>
  <c r="F100" i="10"/>
  <c r="E100" i="14"/>
  <c r="B100" i="15"/>
  <c r="J100" i="14"/>
  <c r="F100" i="15"/>
  <c r="L100" i="10"/>
  <c r="X106" i="10"/>
  <c r="O141" i="12"/>
  <c r="O106" i="14"/>
  <c r="H106" i="15"/>
  <c r="R106" i="10"/>
  <c r="G109" i="7" s="1"/>
  <c r="AH106" i="14"/>
  <c r="AJ106" i="14" s="1"/>
  <c r="AC106" i="10"/>
  <c r="AF109" i="8" s="1"/>
  <c r="AH109" i="8" s="1"/>
  <c r="Q106" i="15"/>
  <c r="U103" i="10"/>
  <c r="J106" i="7" s="1"/>
  <c r="K103" i="15"/>
  <c r="R103" i="14"/>
  <c r="AC103" i="14"/>
  <c r="M103" i="15"/>
  <c r="Y103" i="10"/>
  <c r="AA106" i="8" s="1"/>
  <c r="K111" i="6"/>
  <c r="L111" i="6" s="1"/>
  <c r="J111" i="6"/>
  <c r="P111" i="6"/>
  <c r="Q111" i="6" s="1"/>
  <c r="R111" i="6" s="1"/>
  <c r="AF102" i="10"/>
  <c r="AJ105" i="8" s="1"/>
  <c r="AL102" i="14"/>
  <c r="T102" i="15"/>
  <c r="L102" i="10"/>
  <c r="J102" i="14"/>
  <c r="K102" i="14" s="1"/>
  <c r="L102" i="14" s="1"/>
  <c r="D102" i="14" s="1"/>
  <c r="F102" i="15"/>
  <c r="R102" i="14"/>
  <c r="U102" i="10"/>
  <c r="J105" i="7" s="1"/>
  <c r="K102" i="15"/>
  <c r="W84" i="10"/>
  <c r="O110" i="6"/>
  <c r="T110" i="6"/>
  <c r="U110" i="6" s="1"/>
  <c r="V110" i="6" s="1"/>
  <c r="M101" i="10"/>
  <c r="AD101" i="14"/>
  <c r="N101" i="15"/>
  <c r="Z101" i="10"/>
  <c r="AB104" i="8" s="1"/>
  <c r="I100" i="15"/>
  <c r="G101" i="15"/>
  <c r="N101" i="14"/>
  <c r="Q101" i="10"/>
  <c r="F104" i="7" s="1"/>
  <c r="K99" i="10"/>
  <c r="N99" i="10"/>
  <c r="N97" i="10"/>
  <c r="H93" i="14"/>
  <c r="D93" i="15"/>
  <c r="H93" i="10"/>
  <c r="W93" i="14"/>
  <c r="X93" i="14" s="1"/>
  <c r="T93" i="14" s="1"/>
  <c r="AG97" i="10"/>
  <c r="AK100" i="8" s="1"/>
  <c r="U97" i="15"/>
  <c r="AM97" i="14"/>
  <c r="B97" i="15"/>
  <c r="E97" i="14"/>
  <c r="F97" i="10"/>
  <c r="P97" i="15"/>
  <c r="AB97" i="10"/>
  <c r="AD100" i="8" s="1"/>
  <c r="AF97" i="14"/>
  <c r="AF97" i="10"/>
  <c r="AJ100" i="8" s="1"/>
  <c r="AL97" i="14"/>
  <c r="T97" i="15"/>
  <c r="N101" i="7"/>
  <c r="Q101" i="7" s="1"/>
  <c r="K101" i="7"/>
  <c r="P100" i="3" s="1"/>
  <c r="AC94" i="10"/>
  <c r="AF97" i="8" s="1"/>
  <c r="Q94" i="15"/>
  <c r="AH94" i="14"/>
  <c r="G94" i="15"/>
  <c r="N94" i="14"/>
  <c r="Q94" i="10"/>
  <c r="F97" i="7" s="1"/>
  <c r="J94" i="10"/>
  <c r="AM94" i="14"/>
  <c r="U94" i="15"/>
  <c r="AG94" i="10"/>
  <c r="AK97" i="8" s="1"/>
  <c r="I96" i="15"/>
  <c r="U95" i="10"/>
  <c r="J98" i="7" s="1"/>
  <c r="R95" i="14"/>
  <c r="K95" i="15"/>
  <c r="C95" i="15"/>
  <c r="G95" i="10"/>
  <c r="F95" i="14"/>
  <c r="Z95" i="10"/>
  <c r="AB98" i="8" s="1"/>
  <c r="AD95" i="14"/>
  <c r="N95" i="15"/>
  <c r="J91" i="15"/>
  <c r="T91" i="10"/>
  <c r="I94" i="7" s="1"/>
  <c r="Q91" i="14"/>
  <c r="J91" i="10"/>
  <c r="C94" i="6"/>
  <c r="C93" i="3"/>
  <c r="U93" i="3" s="1"/>
  <c r="C94" i="7"/>
  <c r="C94" i="8"/>
  <c r="O88" i="14"/>
  <c r="R88" i="10"/>
  <c r="G91" i="7" s="1"/>
  <c r="H88" i="15"/>
  <c r="B85" i="15"/>
  <c r="F85" i="10"/>
  <c r="E85" i="14"/>
  <c r="C84" i="7"/>
  <c r="C84" i="6"/>
  <c r="C83" i="3"/>
  <c r="U83" i="3" s="1"/>
  <c r="C84" i="8"/>
  <c r="W94" i="6"/>
  <c r="F92" i="15"/>
  <c r="J92" i="14"/>
  <c r="L92" i="10"/>
  <c r="AH92" i="14"/>
  <c r="AJ92" i="14" s="1"/>
  <c r="Q92" i="15"/>
  <c r="AC92" i="10"/>
  <c r="AF95" i="8" s="1"/>
  <c r="AH95" i="8" s="1"/>
  <c r="O83" i="10"/>
  <c r="H77" i="14"/>
  <c r="D77" i="15"/>
  <c r="H77" i="10"/>
  <c r="AK87" i="14"/>
  <c r="AN87" i="14" s="1"/>
  <c r="AE87" i="10"/>
  <c r="AI90" i="8" s="1"/>
  <c r="AL90" i="8" s="1"/>
  <c r="S87" i="15"/>
  <c r="AF87" i="14"/>
  <c r="AB87" i="10"/>
  <c r="AD90" i="8" s="1"/>
  <c r="P87" i="15"/>
  <c r="D89" i="15"/>
  <c r="H89" i="10"/>
  <c r="H89" i="14"/>
  <c r="I82" i="10"/>
  <c r="S85" i="6" s="1"/>
  <c r="E82" i="15"/>
  <c r="I82" i="14"/>
  <c r="Y77" i="10"/>
  <c r="AA80" i="8" s="1"/>
  <c r="AC77" i="14"/>
  <c r="AG77" i="14" s="1"/>
  <c r="M77" i="15"/>
  <c r="F86" i="15"/>
  <c r="L86" i="10"/>
  <c r="J86" i="14"/>
  <c r="H86" i="15"/>
  <c r="O86" i="14"/>
  <c r="R86" i="10"/>
  <c r="G89" i="7" s="1"/>
  <c r="O82" i="14"/>
  <c r="H82" i="15"/>
  <c r="R82" i="10"/>
  <c r="G85" i="7" s="1"/>
  <c r="W89" i="10"/>
  <c r="AE89" i="14"/>
  <c r="AA89" i="10"/>
  <c r="AC92" i="8" s="1"/>
  <c r="O89" i="15"/>
  <c r="Z89" i="10"/>
  <c r="AB92" i="8" s="1"/>
  <c r="N89" i="15"/>
  <c r="AD89" i="14"/>
  <c r="X89" i="10"/>
  <c r="R83" i="15"/>
  <c r="AI83" i="14"/>
  <c r="AD83" i="10"/>
  <c r="AG86" i="8" s="1"/>
  <c r="T82" i="10"/>
  <c r="I85" i="7" s="1"/>
  <c r="J82" i="15"/>
  <c r="Q82" i="14"/>
  <c r="J118" i="12"/>
  <c r="W75" i="14"/>
  <c r="X75" i="14" s="1"/>
  <c r="T75" i="14" s="1"/>
  <c r="AM75" i="14"/>
  <c r="U75" i="15"/>
  <c r="AG75" i="10"/>
  <c r="AK78" i="8" s="1"/>
  <c r="N78" i="10"/>
  <c r="Q78" i="10"/>
  <c r="F81" i="7" s="1"/>
  <c r="N78" i="14"/>
  <c r="M78" i="14" s="1"/>
  <c r="G78" i="15"/>
  <c r="J76" i="15"/>
  <c r="T76" i="10"/>
  <c r="I79" i="7" s="1"/>
  <c r="Q76" i="14"/>
  <c r="K75" i="10"/>
  <c r="AI67" i="14"/>
  <c r="AJ67" i="14" s="1"/>
  <c r="R67" i="15"/>
  <c r="AD67" i="10"/>
  <c r="AG70" i="8" s="1"/>
  <c r="AE69" i="8"/>
  <c r="AK58" i="14"/>
  <c r="S58" i="15"/>
  <c r="AE58" i="10"/>
  <c r="AI61" i="8" s="1"/>
  <c r="R75" i="15"/>
  <c r="AI75" i="14"/>
  <c r="AD75" i="10"/>
  <c r="AG78" i="8" s="1"/>
  <c r="AD73" i="10"/>
  <c r="AG76" i="8" s="1"/>
  <c r="AI73" i="14"/>
  <c r="R73" i="15"/>
  <c r="AH73" i="14"/>
  <c r="AJ73" i="14" s="1"/>
  <c r="Q73" i="15"/>
  <c r="AC73" i="10"/>
  <c r="AF76" i="8" s="1"/>
  <c r="P67" i="10"/>
  <c r="X76" i="10"/>
  <c r="AD74" i="14"/>
  <c r="N74" i="15"/>
  <c r="Z74" i="10"/>
  <c r="AB77" i="8" s="1"/>
  <c r="S68" i="15"/>
  <c r="AE68" i="10"/>
  <c r="AI71" i="8" s="1"/>
  <c r="AL71" i="8" s="1"/>
  <c r="AK68" i="14"/>
  <c r="AN68" i="14" s="1"/>
  <c r="I67" i="10"/>
  <c r="S70" i="6" s="1"/>
  <c r="I67" i="14"/>
  <c r="K67" i="14" s="1"/>
  <c r="E67" i="15"/>
  <c r="J58" i="10"/>
  <c r="W80" i="6"/>
  <c r="X80" i="6"/>
  <c r="Y80" i="6" s="1"/>
  <c r="Z80" i="6" s="1"/>
  <c r="AE72" i="10"/>
  <c r="AI75" i="8" s="1"/>
  <c r="S72" i="15"/>
  <c r="AK72" i="14"/>
  <c r="F72" i="14"/>
  <c r="G72" i="10"/>
  <c r="C72" i="15"/>
  <c r="W63" i="14"/>
  <c r="X63" i="14" s="1"/>
  <c r="T63" i="14" s="1"/>
  <c r="W50" i="10"/>
  <c r="H42" i="14"/>
  <c r="D42" i="15"/>
  <c r="H42" i="10"/>
  <c r="J63" i="14"/>
  <c r="F63" i="15"/>
  <c r="L63" i="10"/>
  <c r="O61" i="10"/>
  <c r="Q69" i="10"/>
  <c r="F72" i="7" s="1"/>
  <c r="N69" i="14"/>
  <c r="G69" i="15"/>
  <c r="AM69" i="14"/>
  <c r="AG69" i="10"/>
  <c r="AK72" i="8" s="1"/>
  <c r="U69" i="15"/>
  <c r="AA65" i="10"/>
  <c r="AC68" i="8" s="1"/>
  <c r="O65" i="15"/>
  <c r="AE65" i="14"/>
  <c r="AC65" i="14"/>
  <c r="M65" i="15"/>
  <c r="Y65" i="10"/>
  <c r="AA68" i="8" s="1"/>
  <c r="AE72" i="14"/>
  <c r="AA72" i="10"/>
  <c r="AC75" i="8" s="1"/>
  <c r="O72" i="15"/>
  <c r="W70" i="14"/>
  <c r="X70" i="14" s="1"/>
  <c r="T70" i="14" s="1"/>
  <c r="Z70" i="10"/>
  <c r="AB73" i="8" s="1"/>
  <c r="N70" i="15"/>
  <c r="AD70" i="14"/>
  <c r="X70" i="10"/>
  <c r="AA69" i="14"/>
  <c r="L69" i="15"/>
  <c r="AD63" i="10"/>
  <c r="AG66" i="8" s="1"/>
  <c r="R63" i="15"/>
  <c r="AI63" i="14"/>
  <c r="K72" i="10"/>
  <c r="AE70" i="14"/>
  <c r="AA70" i="10"/>
  <c r="AC73" i="8" s="1"/>
  <c r="O70" i="15"/>
  <c r="I67" i="15"/>
  <c r="T65" i="10"/>
  <c r="I68" i="7" s="1"/>
  <c r="Q65" i="14"/>
  <c r="J65" i="15"/>
  <c r="O64" i="14"/>
  <c r="H64" i="15"/>
  <c r="R64" i="10"/>
  <c r="G67" i="7" s="1"/>
  <c r="J62" i="14"/>
  <c r="F62" i="15"/>
  <c r="L62" i="10"/>
  <c r="AA59" i="14"/>
  <c r="L59" i="15"/>
  <c r="M50" i="10"/>
  <c r="M42" i="10"/>
  <c r="I61" i="15"/>
  <c r="W57" i="10"/>
  <c r="M51" i="10"/>
  <c r="K50" i="6"/>
  <c r="L50" i="6" s="1"/>
  <c r="J50" i="6"/>
  <c r="G44" i="15"/>
  <c r="N44" i="14"/>
  <c r="Q44" i="10"/>
  <c r="F47" i="7" s="1"/>
  <c r="W44" i="14"/>
  <c r="X44" i="14" s="1"/>
  <c r="T44" i="14" s="1"/>
  <c r="J77" i="12"/>
  <c r="I62" i="15"/>
  <c r="L57" i="10"/>
  <c r="F57" i="15"/>
  <c r="J57" i="14"/>
  <c r="AB57" i="10"/>
  <c r="AD60" i="8" s="1"/>
  <c r="P57" i="15"/>
  <c r="AF57" i="14"/>
  <c r="X57" i="10"/>
  <c r="F56" i="10"/>
  <c r="B56" i="15"/>
  <c r="E56" i="14"/>
  <c r="O88" i="12"/>
  <c r="O56" i="14"/>
  <c r="H56" i="15"/>
  <c r="R56" i="10"/>
  <c r="G59" i="7" s="1"/>
  <c r="X55" i="10"/>
  <c r="E55" i="15"/>
  <c r="I55" i="10"/>
  <c r="I55" i="14"/>
  <c r="AD55" i="14"/>
  <c r="N55" i="15"/>
  <c r="Z55" i="10"/>
  <c r="AB58" i="8" s="1"/>
  <c r="O54" i="15"/>
  <c r="AA54" i="10"/>
  <c r="AC57" i="8" s="1"/>
  <c r="AE54" i="14"/>
  <c r="M54" i="15"/>
  <c r="Y54" i="10"/>
  <c r="AA57" i="8" s="1"/>
  <c r="AC54" i="14"/>
  <c r="N50" i="7"/>
  <c r="K50" i="7"/>
  <c r="P49" i="3" s="1"/>
  <c r="S58" i="10"/>
  <c r="H61" i="7" s="1"/>
  <c r="L53" i="10"/>
  <c r="F53" i="15"/>
  <c r="J53" i="14"/>
  <c r="E52" i="15"/>
  <c r="I52" i="10"/>
  <c r="S55" i="6" s="1"/>
  <c r="I52" i="14"/>
  <c r="K52" i="14" s="1"/>
  <c r="L52" i="14" s="1"/>
  <c r="E52" i="14"/>
  <c r="F52" i="10"/>
  <c r="B52" i="15"/>
  <c r="AI48" i="14"/>
  <c r="AJ48" i="14" s="1"/>
  <c r="R48" i="15"/>
  <c r="AD48" i="10"/>
  <c r="AG51" i="8" s="1"/>
  <c r="AH51" i="8" s="1"/>
  <c r="J45" i="10"/>
  <c r="C48" i="6"/>
  <c r="C48" i="8"/>
  <c r="C47" i="3"/>
  <c r="U47" i="3" s="1"/>
  <c r="C48" i="7"/>
  <c r="I51" i="10"/>
  <c r="S54" i="6" s="1"/>
  <c r="E51" i="15"/>
  <c r="I51" i="14"/>
  <c r="O51" i="10"/>
  <c r="M63" i="7"/>
  <c r="P53" i="14"/>
  <c r="C56" i="6"/>
  <c r="C56" i="7"/>
  <c r="C55" i="3"/>
  <c r="U55" i="3" s="1"/>
  <c r="C56" i="8"/>
  <c r="I45" i="15"/>
  <c r="P41" i="14"/>
  <c r="S48" i="10"/>
  <c r="H51" i="7" s="1"/>
  <c r="K48" i="6"/>
  <c r="L48" i="6" s="1"/>
  <c r="J48" i="6"/>
  <c r="P38" i="10"/>
  <c r="O58" i="12"/>
  <c r="F35" i="14"/>
  <c r="C35" i="15"/>
  <c r="G35" i="10"/>
  <c r="AK33" i="14"/>
  <c r="AE33" i="10"/>
  <c r="AI36" i="8" s="1"/>
  <c r="S33" i="15"/>
  <c r="C34" i="8"/>
  <c r="C34" i="6"/>
  <c r="C34" i="7"/>
  <c r="C33" i="3"/>
  <c r="U33" i="3" s="1"/>
  <c r="N28" i="10"/>
  <c r="W49" i="10"/>
  <c r="O49" i="10"/>
  <c r="E49" i="14"/>
  <c r="B49" i="15"/>
  <c r="F49" i="10"/>
  <c r="N49" i="14"/>
  <c r="G49" i="15"/>
  <c r="Q49" i="10"/>
  <c r="F52" i="7" s="1"/>
  <c r="J38" i="15"/>
  <c r="Q38" i="14"/>
  <c r="T38" i="10"/>
  <c r="I41" i="7" s="1"/>
  <c r="O41" i="7" s="1"/>
  <c r="C41" i="8"/>
  <c r="C41" i="6"/>
  <c r="C41" i="7"/>
  <c r="C40" i="3"/>
  <c r="U40" i="3" s="1"/>
  <c r="M45" i="7"/>
  <c r="J45" i="6"/>
  <c r="G46" i="6"/>
  <c r="H46" i="6" s="1"/>
  <c r="F46" i="6"/>
  <c r="O50" i="7"/>
  <c r="K46" i="10"/>
  <c r="N46" i="14"/>
  <c r="G46" i="15"/>
  <c r="Q46" i="10"/>
  <c r="F49" i="7" s="1"/>
  <c r="L48" i="7"/>
  <c r="O46" i="6"/>
  <c r="T46" i="6"/>
  <c r="U46" i="6" s="1"/>
  <c r="V46" i="6" s="1"/>
  <c r="AE43" i="14"/>
  <c r="O43" i="15"/>
  <c r="AA43" i="10"/>
  <c r="AC46" i="8" s="1"/>
  <c r="K40" i="10"/>
  <c r="X40" i="10"/>
  <c r="AC40" i="14"/>
  <c r="Y40" i="10"/>
  <c r="AA43" i="8" s="1"/>
  <c r="M40" i="15"/>
  <c r="I33" i="14"/>
  <c r="K33" i="14" s="1"/>
  <c r="L33" i="14" s="1"/>
  <c r="E33" i="15"/>
  <c r="I33" i="10"/>
  <c r="S36" i="6" s="1"/>
  <c r="W24" i="10"/>
  <c r="O41" i="10"/>
  <c r="E41" i="14"/>
  <c r="F41" i="10"/>
  <c r="B41" i="15"/>
  <c r="AL41" i="14"/>
  <c r="AF41" i="10"/>
  <c r="AJ44" i="8" s="1"/>
  <c r="T41" i="15"/>
  <c r="O37" i="14"/>
  <c r="R37" i="10"/>
  <c r="G40" i="7" s="1"/>
  <c r="H37" i="15"/>
  <c r="G40" i="6"/>
  <c r="H40" i="6" s="1"/>
  <c r="I40" i="6" s="1"/>
  <c r="F40" i="6"/>
  <c r="G25" i="15"/>
  <c r="Q25" i="10"/>
  <c r="F28" i="7" s="1"/>
  <c r="N25" i="14"/>
  <c r="K25" i="10"/>
  <c r="I23" i="14"/>
  <c r="K23" i="14" s="1"/>
  <c r="E23" i="15"/>
  <c r="I23" i="10"/>
  <c r="S26" i="6" s="1"/>
  <c r="AF23" i="14"/>
  <c r="AB23" i="10"/>
  <c r="AD26" i="8" s="1"/>
  <c r="P23" i="15"/>
  <c r="I30" i="10"/>
  <c r="S33" i="6" s="1"/>
  <c r="E30" i="15"/>
  <c r="I30" i="14"/>
  <c r="G26" i="10"/>
  <c r="F26" i="14"/>
  <c r="C26" i="15"/>
  <c r="AA14" i="14"/>
  <c r="L14" i="15"/>
  <c r="AE29" i="10"/>
  <c r="AI32" i="8" s="1"/>
  <c r="S29" i="15"/>
  <c r="AK29" i="14"/>
  <c r="AK14" i="14"/>
  <c r="AN14" i="14" s="1"/>
  <c r="S14" i="15"/>
  <c r="AE14" i="10"/>
  <c r="AI17" i="8" s="1"/>
  <c r="AL17" i="8" s="1"/>
  <c r="AD30" i="10"/>
  <c r="AG33" i="8" s="1"/>
  <c r="AH33" i="8" s="1"/>
  <c r="R30" i="15"/>
  <c r="AI30" i="14"/>
  <c r="AE30" i="14"/>
  <c r="AA30" i="10"/>
  <c r="AC33" i="8" s="1"/>
  <c r="O30" i="15"/>
  <c r="AC26" i="14"/>
  <c r="M26" i="15"/>
  <c r="Y26" i="10"/>
  <c r="AA29" i="8" s="1"/>
  <c r="T32" i="15"/>
  <c r="AL32" i="14"/>
  <c r="AF32" i="10"/>
  <c r="AJ35" i="8" s="1"/>
  <c r="AM32" i="14"/>
  <c r="AG32" i="10"/>
  <c r="AK35" i="8" s="1"/>
  <c r="U32" i="15"/>
  <c r="O29" i="10"/>
  <c r="M29" i="10"/>
  <c r="X25" i="10"/>
  <c r="C18" i="15"/>
  <c r="F18" i="14"/>
  <c r="G18" i="10"/>
  <c r="J14" i="14"/>
  <c r="K14" i="14" s="1"/>
  <c r="L14" i="10"/>
  <c r="F14" i="15"/>
  <c r="W10" i="10"/>
  <c r="AA32" i="10"/>
  <c r="AC35" i="8" s="1"/>
  <c r="O32" i="15"/>
  <c r="AE32" i="14"/>
  <c r="J30" i="10"/>
  <c r="AL26" i="14"/>
  <c r="T26" i="15"/>
  <c r="AF26" i="10"/>
  <c r="AJ29" i="8" s="1"/>
  <c r="L19" i="15"/>
  <c r="AA19" i="14"/>
  <c r="X19" i="10"/>
  <c r="P26" i="6"/>
  <c r="Q26" i="6" s="1"/>
  <c r="O26" i="6"/>
  <c r="X26" i="6"/>
  <c r="Y26" i="6" s="1"/>
  <c r="Z26" i="6" s="1"/>
  <c r="T26" i="6"/>
  <c r="U26" i="6" s="1"/>
  <c r="V26" i="6" s="1"/>
  <c r="N23" i="7"/>
  <c r="K23" i="7"/>
  <c r="P22" i="3" s="1"/>
  <c r="N17" i="15"/>
  <c r="Z17" i="10"/>
  <c r="AB20" i="8" s="1"/>
  <c r="AD17" i="14"/>
  <c r="J16" i="10"/>
  <c r="O37" i="12"/>
  <c r="W21" i="6"/>
  <c r="X21" i="6"/>
  <c r="Y21" i="6" s="1"/>
  <c r="W22" i="10"/>
  <c r="M22" i="10"/>
  <c r="W22" i="14"/>
  <c r="X22" i="14" s="1"/>
  <c r="T22" i="14" s="1"/>
  <c r="J40" i="12"/>
  <c r="F22" i="6"/>
  <c r="G22" i="6"/>
  <c r="H22" i="6" s="1"/>
  <c r="I15" i="10"/>
  <c r="S18" i="6" s="1"/>
  <c r="E15" i="15"/>
  <c r="I15" i="14"/>
  <c r="N9" i="14"/>
  <c r="G9" i="15"/>
  <c r="Q9" i="10"/>
  <c r="F12" i="7" s="1"/>
  <c r="Q134" i="8"/>
  <c r="Q133" i="8"/>
  <c r="O24" i="6"/>
  <c r="X24" i="6"/>
  <c r="Y24" i="6" s="1"/>
  <c r="Z24" i="6" s="1"/>
  <c r="J19" i="10"/>
  <c r="AD16" i="10"/>
  <c r="AG19" i="8" s="1"/>
  <c r="AI16" i="14"/>
  <c r="R16" i="15"/>
  <c r="F16" i="15"/>
  <c r="L16" i="10"/>
  <c r="J16" i="14"/>
  <c r="F15" i="14"/>
  <c r="G15" i="10"/>
  <c r="C15" i="15"/>
  <c r="C18" i="8"/>
  <c r="C18" i="6"/>
  <c r="C17" i="3"/>
  <c r="U17" i="3" s="1"/>
  <c r="C18" i="7"/>
  <c r="J25" i="6"/>
  <c r="P19" i="14"/>
  <c r="M11" i="10"/>
  <c r="J9" i="12"/>
  <c r="Q9" i="8" s="1"/>
  <c r="R9" i="8" s="1"/>
  <c r="W6" i="14"/>
  <c r="X6" i="14" s="1"/>
  <c r="T6" i="14" s="1"/>
  <c r="C9" i="8"/>
  <c r="C9" i="7"/>
  <c r="C8" i="3"/>
  <c r="U8" i="3" s="1"/>
  <c r="C9" i="6"/>
  <c r="R92" i="8"/>
  <c r="O19" i="8"/>
  <c r="S13" i="10"/>
  <c r="H16" i="7" s="1"/>
  <c r="AA5" i="14"/>
  <c r="L5" i="15"/>
  <c r="R5" i="14"/>
  <c r="U5" i="10"/>
  <c r="J8" i="7" s="1"/>
  <c r="K5" i="15"/>
  <c r="R93" i="8"/>
  <c r="P13" i="7"/>
  <c r="F6" i="10"/>
  <c r="B6" i="15"/>
  <c r="E6" i="14"/>
  <c r="R110" i="8"/>
  <c r="S8" i="15"/>
  <c r="AK8" i="14"/>
  <c r="AE8" i="10"/>
  <c r="AI11" i="8" s="1"/>
  <c r="W7" i="10"/>
  <c r="V6" i="10"/>
  <c r="Y9" i="8"/>
  <c r="Z9" i="8" s="1"/>
  <c r="L4" i="15"/>
  <c r="AA4" i="14"/>
  <c r="AF4" i="14"/>
  <c r="AG4" i="14" s="1"/>
  <c r="P4" i="15"/>
  <c r="AB4" i="10"/>
  <c r="AD7" i="8" s="1"/>
  <c r="O157" i="8"/>
  <c r="O70" i="8"/>
  <c r="N8" i="14"/>
  <c r="G8" i="15"/>
  <c r="Q8" i="10"/>
  <c r="F11" i="7" s="1"/>
  <c r="C11" i="8"/>
  <c r="C11" i="7"/>
  <c r="C10" i="3"/>
  <c r="U10" i="3" s="1"/>
  <c r="C11" i="6"/>
  <c r="J5" i="10"/>
  <c r="Y12" i="10"/>
  <c r="AA15" i="8" s="1"/>
  <c r="M12" i="15"/>
  <c r="AC12" i="14"/>
  <c r="AE12" i="10"/>
  <c r="AI15" i="8" s="1"/>
  <c r="AK12" i="14"/>
  <c r="S12" i="15"/>
  <c r="I12" i="14"/>
  <c r="I12" i="10"/>
  <c r="S15" i="6" s="1"/>
  <c r="E12" i="15"/>
  <c r="E11" i="14"/>
  <c r="B11" i="15"/>
  <c r="F11" i="10"/>
  <c r="AA11" i="14"/>
  <c r="L11" i="15"/>
  <c r="H7" i="10"/>
  <c r="H7" i="14"/>
  <c r="D7" i="15"/>
  <c r="AB7" i="10"/>
  <c r="AD10" i="8" s="1"/>
  <c r="AF7" i="14"/>
  <c r="P7" i="15"/>
  <c r="P128" i="7"/>
  <c r="R67" i="8"/>
  <c r="R37" i="8"/>
  <c r="N7" i="8"/>
  <c r="K140" i="8"/>
  <c r="H159" i="8"/>
  <c r="O159" i="8" s="1"/>
  <c r="K143" i="8"/>
  <c r="L120" i="7"/>
  <c r="L163" i="10"/>
  <c r="J163" i="14"/>
  <c r="F163" i="15"/>
  <c r="O194" i="12"/>
  <c r="M154" i="10"/>
  <c r="N154" i="14"/>
  <c r="G154" i="15"/>
  <c r="Q154" i="10"/>
  <c r="F157" i="7" s="1"/>
  <c r="AC144" i="10"/>
  <c r="AF147" i="8" s="1"/>
  <c r="Q144" i="15"/>
  <c r="AH144" i="14"/>
  <c r="AL163" i="14"/>
  <c r="T163" i="15"/>
  <c r="AF163" i="10"/>
  <c r="AJ166" i="8" s="1"/>
  <c r="U161" i="15"/>
  <c r="AG161" i="10"/>
  <c r="AK164" i="8" s="1"/>
  <c r="AM161" i="14"/>
  <c r="I160" i="15"/>
  <c r="H157" i="15"/>
  <c r="R157" i="10"/>
  <c r="G160" i="7" s="1"/>
  <c r="O157" i="14"/>
  <c r="U157" i="15"/>
  <c r="AM157" i="14"/>
  <c r="AG157" i="10"/>
  <c r="AK160" i="8" s="1"/>
  <c r="L153" i="15"/>
  <c r="AA153" i="14"/>
  <c r="B153" i="15"/>
  <c r="E153" i="14"/>
  <c r="F153" i="10"/>
  <c r="K151" i="15"/>
  <c r="R151" i="14"/>
  <c r="U151" i="10"/>
  <c r="J154" i="7" s="1"/>
  <c r="P154" i="7" s="1"/>
  <c r="T160" i="6"/>
  <c r="U160" i="6" s="1"/>
  <c r="V160" i="6" s="1"/>
  <c r="O160" i="6"/>
  <c r="M153" i="10"/>
  <c r="W155" i="6"/>
  <c r="I151" i="15"/>
  <c r="S153" i="10"/>
  <c r="H156" i="7" s="1"/>
  <c r="AE154" i="8"/>
  <c r="X150" i="10"/>
  <c r="O149" i="14"/>
  <c r="R149" i="10"/>
  <c r="G152" i="7" s="1"/>
  <c r="H149" i="15"/>
  <c r="O144" i="10"/>
  <c r="AE144" i="14"/>
  <c r="AA144" i="10"/>
  <c r="AC147" i="8" s="1"/>
  <c r="O144" i="15"/>
  <c r="W146" i="10"/>
  <c r="AC146" i="14"/>
  <c r="Y146" i="10"/>
  <c r="AA149" i="8" s="1"/>
  <c r="M146" i="15"/>
  <c r="T145" i="15"/>
  <c r="AF145" i="10"/>
  <c r="AJ148" i="8" s="1"/>
  <c r="AL145" i="14"/>
  <c r="AD142" i="10"/>
  <c r="AG145" i="8" s="1"/>
  <c r="R142" i="15"/>
  <c r="AI142" i="14"/>
  <c r="AA142" i="14"/>
  <c r="L142" i="15"/>
  <c r="AL142" i="14"/>
  <c r="AF142" i="10"/>
  <c r="AJ145" i="8" s="1"/>
  <c r="T142" i="15"/>
  <c r="AD138" i="14"/>
  <c r="N138" i="15"/>
  <c r="Z138" i="10"/>
  <c r="AB141" i="8" s="1"/>
  <c r="H134" i="14"/>
  <c r="L134" i="14" s="1"/>
  <c r="D134" i="14" s="1"/>
  <c r="H134" i="10"/>
  <c r="D134" i="15"/>
  <c r="K147" i="10"/>
  <c r="U147" i="15"/>
  <c r="AG147" i="10"/>
  <c r="AK150" i="8" s="1"/>
  <c r="AM147" i="14"/>
  <c r="I147" i="14"/>
  <c r="I147" i="10"/>
  <c r="S150" i="6" s="1"/>
  <c r="E147" i="15"/>
  <c r="M144" i="10"/>
  <c r="AA138" i="14"/>
  <c r="L138" i="15"/>
  <c r="G149" i="6"/>
  <c r="H149" i="6" s="1"/>
  <c r="I149" i="6" s="1"/>
  <c r="F149" i="6"/>
  <c r="G148" i="6"/>
  <c r="H148" i="6" s="1"/>
  <c r="F148" i="6"/>
  <c r="AH150" i="8"/>
  <c r="AF137" i="14"/>
  <c r="P137" i="15"/>
  <c r="AB137" i="10"/>
  <c r="AD140" i="8" s="1"/>
  <c r="K147" i="6"/>
  <c r="L147" i="6" s="1"/>
  <c r="J147" i="6"/>
  <c r="I137" i="14"/>
  <c r="E137" i="15"/>
  <c r="I137" i="10"/>
  <c r="S140" i="6" s="1"/>
  <c r="AM133" i="14"/>
  <c r="AG133" i="10"/>
  <c r="AK136" i="8" s="1"/>
  <c r="U133" i="15"/>
  <c r="AK125" i="14"/>
  <c r="AN125" i="14" s="1"/>
  <c r="AE125" i="10"/>
  <c r="AI128" i="8" s="1"/>
  <c r="AL128" i="8" s="1"/>
  <c r="S125" i="15"/>
  <c r="W117" i="10"/>
  <c r="L137" i="10"/>
  <c r="J137" i="14"/>
  <c r="K137" i="14" s="1"/>
  <c r="F137" i="15"/>
  <c r="X139" i="6"/>
  <c r="Y139" i="6" s="1"/>
  <c r="Z139" i="6" s="1"/>
  <c r="P139" i="6"/>
  <c r="Q139" i="6" s="1"/>
  <c r="O139" i="6"/>
  <c r="N143" i="10"/>
  <c r="O143" i="15"/>
  <c r="AE143" i="14"/>
  <c r="AA143" i="10"/>
  <c r="AC146" i="8" s="1"/>
  <c r="M143" i="10"/>
  <c r="AA135" i="14"/>
  <c r="L135" i="15"/>
  <c r="D137" i="15"/>
  <c r="H137" i="10"/>
  <c r="H137" i="14"/>
  <c r="H130" i="10"/>
  <c r="H130" i="14"/>
  <c r="D130" i="15"/>
  <c r="K151" i="7"/>
  <c r="P150" i="3" s="1"/>
  <c r="N151" i="7"/>
  <c r="N137" i="15"/>
  <c r="AD137" i="14"/>
  <c r="Z137" i="10"/>
  <c r="AB140" i="8" s="1"/>
  <c r="AA131" i="14"/>
  <c r="L131" i="15"/>
  <c r="AC131" i="14"/>
  <c r="Y131" i="10"/>
  <c r="AA134" i="8" s="1"/>
  <c r="M131" i="15"/>
  <c r="S129" i="10"/>
  <c r="H132" i="7" s="1"/>
  <c r="I128" i="15"/>
  <c r="O137" i="7"/>
  <c r="I132" i="15"/>
  <c r="W129" i="10"/>
  <c r="X127" i="10"/>
  <c r="I123" i="10"/>
  <c r="S126" i="6" s="1"/>
  <c r="I123" i="14"/>
  <c r="K123" i="14" s="1"/>
  <c r="L123" i="14" s="1"/>
  <c r="E123" i="15"/>
  <c r="AC123" i="14"/>
  <c r="AG123" i="14" s="1"/>
  <c r="M123" i="15"/>
  <c r="Y123" i="10"/>
  <c r="AA126" i="8" s="1"/>
  <c r="V122" i="10"/>
  <c r="Y125" i="8"/>
  <c r="Z125" i="8" s="1"/>
  <c r="AC115" i="14"/>
  <c r="AG115" i="14" s="1"/>
  <c r="M115" i="15"/>
  <c r="Y115" i="10"/>
  <c r="AA118" i="8" s="1"/>
  <c r="Q129" i="10"/>
  <c r="F132" i="7" s="1"/>
  <c r="N129" i="14"/>
  <c r="G129" i="15"/>
  <c r="AE129" i="14"/>
  <c r="AA129" i="10"/>
  <c r="AC132" i="8" s="1"/>
  <c r="O129" i="15"/>
  <c r="AL130" i="8"/>
  <c r="O128" i="10"/>
  <c r="C130" i="7"/>
  <c r="C130" i="6"/>
  <c r="C129" i="3"/>
  <c r="U129" i="3" s="1"/>
  <c r="C130" i="8"/>
  <c r="W134" i="6"/>
  <c r="F132" i="10"/>
  <c r="E132" i="14"/>
  <c r="B132" i="15"/>
  <c r="K131" i="10"/>
  <c r="AK129" i="14"/>
  <c r="S129" i="15"/>
  <c r="AE129" i="10"/>
  <c r="AI132" i="8" s="1"/>
  <c r="N128" i="10"/>
  <c r="R128" i="14"/>
  <c r="U128" i="10"/>
  <c r="J131" i="7" s="1"/>
  <c r="K128" i="15"/>
  <c r="W126" i="14"/>
  <c r="X126" i="14" s="1"/>
  <c r="T126" i="14" s="1"/>
  <c r="N121" i="10"/>
  <c r="V112" i="10"/>
  <c r="Y115" i="8"/>
  <c r="Z115" i="8" s="1"/>
  <c r="AK104" i="14"/>
  <c r="AN104" i="14" s="1"/>
  <c r="AB104" i="14" s="1"/>
  <c r="Z104" i="14" s="1"/>
  <c r="S104" i="14" s="1"/>
  <c r="AE104" i="10"/>
  <c r="AI107" i="8" s="1"/>
  <c r="AL107" i="8" s="1"/>
  <c r="S104" i="15"/>
  <c r="C119" i="15"/>
  <c r="G119" i="10"/>
  <c r="F119" i="14"/>
  <c r="AD119" i="14"/>
  <c r="Z119" i="10"/>
  <c r="AB122" i="8" s="1"/>
  <c r="N119" i="15"/>
  <c r="H114" i="10"/>
  <c r="H114" i="14"/>
  <c r="D114" i="15"/>
  <c r="O113" i="14"/>
  <c r="R113" i="10"/>
  <c r="G116" i="7" s="1"/>
  <c r="H113" i="15"/>
  <c r="I125" i="15"/>
  <c r="M124" i="10"/>
  <c r="W124" i="10"/>
  <c r="AH124" i="14"/>
  <c r="AC124" i="10"/>
  <c r="AF127" i="8" s="1"/>
  <c r="Q124" i="15"/>
  <c r="G125" i="6"/>
  <c r="H125" i="6" s="1"/>
  <c r="I125" i="6" s="1"/>
  <c r="N125" i="6" s="1"/>
  <c r="M124" i="3" s="1"/>
  <c r="F125" i="6"/>
  <c r="N9" i="13"/>
  <c r="W116" i="14"/>
  <c r="X116" i="14" s="1"/>
  <c r="T116" i="14" s="1"/>
  <c r="S131" i="6"/>
  <c r="T131" i="6"/>
  <c r="U131" i="6" s="1"/>
  <c r="J126" i="10"/>
  <c r="K126" i="15"/>
  <c r="U126" i="10"/>
  <c r="J129" i="7" s="1"/>
  <c r="R126" i="14"/>
  <c r="F126" i="14"/>
  <c r="C126" i="15"/>
  <c r="G126" i="10"/>
  <c r="AC121" i="10"/>
  <c r="AF124" i="8" s="1"/>
  <c r="AH121" i="14"/>
  <c r="Q121" i="15"/>
  <c r="AD120" i="10"/>
  <c r="AG123" i="8" s="1"/>
  <c r="R120" i="15"/>
  <c r="AI120" i="14"/>
  <c r="AF120" i="14"/>
  <c r="P120" i="15"/>
  <c r="AB120" i="10"/>
  <c r="AD123" i="8" s="1"/>
  <c r="F9" i="13"/>
  <c r="I114" i="14"/>
  <c r="E114" i="15"/>
  <c r="I114" i="10"/>
  <c r="S117" i="6" s="1"/>
  <c r="J127" i="6"/>
  <c r="W126" i="6"/>
  <c r="X126" i="6"/>
  <c r="Y126" i="6" s="1"/>
  <c r="M121" i="15"/>
  <c r="AC121" i="14"/>
  <c r="Y121" i="10"/>
  <c r="AA124" i="8" s="1"/>
  <c r="J121" i="14"/>
  <c r="L121" i="10"/>
  <c r="F121" i="15"/>
  <c r="W109" i="10"/>
  <c r="AD109" i="14"/>
  <c r="N109" i="15"/>
  <c r="Z109" i="10"/>
  <c r="AB112" i="8" s="1"/>
  <c r="W117" i="6"/>
  <c r="X117" i="6"/>
  <c r="Y117" i="6" s="1"/>
  <c r="Z117" i="6" s="1"/>
  <c r="J113" i="6"/>
  <c r="AC111" i="10"/>
  <c r="AF114" i="8" s="1"/>
  <c r="AH111" i="14"/>
  <c r="Q111" i="15"/>
  <c r="Q111" i="14"/>
  <c r="J111" i="15"/>
  <c r="T111" i="10"/>
  <c r="I114" i="7" s="1"/>
  <c r="AD110" i="10"/>
  <c r="AG113" i="8" s="1"/>
  <c r="R110" i="15"/>
  <c r="AI110" i="14"/>
  <c r="C113" i="6"/>
  <c r="C113" i="8"/>
  <c r="C112" i="3"/>
  <c r="U112" i="3" s="1"/>
  <c r="C113" i="7"/>
  <c r="L113" i="7" s="1"/>
  <c r="T109" i="15"/>
  <c r="AF109" i="10"/>
  <c r="AJ112" i="8" s="1"/>
  <c r="AL109" i="14"/>
  <c r="T108" i="15"/>
  <c r="AF108" i="10"/>
  <c r="AJ111" i="8" s="1"/>
  <c r="AL111" i="8" s="1"/>
  <c r="AL108" i="14"/>
  <c r="AN108" i="14" s="1"/>
  <c r="Q107" i="14"/>
  <c r="J107" i="15"/>
  <c r="AK96" i="14"/>
  <c r="S96" i="15"/>
  <c r="AE96" i="10"/>
  <c r="AI99" i="8" s="1"/>
  <c r="F119" i="6"/>
  <c r="C109" i="15"/>
  <c r="G109" i="10"/>
  <c r="F109" i="14"/>
  <c r="U111" i="15"/>
  <c r="AM111" i="14"/>
  <c r="AG111" i="10"/>
  <c r="AK114" i="8" s="1"/>
  <c r="O111" i="10"/>
  <c r="S107" i="15"/>
  <c r="AE107" i="10"/>
  <c r="AI110" i="8" s="1"/>
  <c r="AL110" i="8" s="1"/>
  <c r="AK107" i="14"/>
  <c r="AN107" i="14" s="1"/>
  <c r="I105" i="10"/>
  <c r="E105" i="15"/>
  <c r="I105" i="14"/>
  <c r="W98" i="10"/>
  <c r="H90" i="14"/>
  <c r="D90" i="15"/>
  <c r="H90" i="10"/>
  <c r="N100" i="10"/>
  <c r="Q100" i="14"/>
  <c r="J100" i="15"/>
  <c r="T100" i="10"/>
  <c r="I103" i="7" s="1"/>
  <c r="H106" i="10"/>
  <c r="H106" i="14"/>
  <c r="D106" i="15"/>
  <c r="AF106" i="14"/>
  <c r="P106" i="15"/>
  <c r="AB106" i="10"/>
  <c r="AD109" i="8" s="1"/>
  <c r="C109" i="8"/>
  <c r="C109" i="7"/>
  <c r="C109" i="6"/>
  <c r="C108" i="3"/>
  <c r="U108" i="3" s="1"/>
  <c r="AE103" i="10"/>
  <c r="AI106" i="8" s="1"/>
  <c r="AK103" i="14"/>
  <c r="S103" i="15"/>
  <c r="I103" i="14"/>
  <c r="E103" i="15"/>
  <c r="I103" i="10"/>
  <c r="S106" i="6" s="1"/>
  <c r="S102" i="15"/>
  <c r="AK102" i="14"/>
  <c r="AE102" i="10"/>
  <c r="AI105" i="8" s="1"/>
  <c r="AD100" i="10"/>
  <c r="AG103" i="8" s="1"/>
  <c r="R100" i="15"/>
  <c r="AI100" i="14"/>
  <c r="P84" i="10"/>
  <c r="K105" i="14"/>
  <c r="U101" i="10"/>
  <c r="J104" i="7" s="1"/>
  <c r="R101" i="14"/>
  <c r="K101" i="15"/>
  <c r="C104" i="8"/>
  <c r="C104" i="6"/>
  <c r="C103" i="3"/>
  <c r="U103" i="3" s="1"/>
  <c r="C104" i="7"/>
  <c r="W108" i="6"/>
  <c r="X108" i="6"/>
  <c r="Y108" i="6" s="1"/>
  <c r="Z108" i="6" s="1"/>
  <c r="N101" i="10"/>
  <c r="J99" i="15"/>
  <c r="Q99" i="14"/>
  <c r="T99" i="10"/>
  <c r="I102" i="7" s="1"/>
  <c r="P99" i="10"/>
  <c r="W99" i="14"/>
  <c r="X99" i="14" s="1"/>
  <c r="T99" i="14" s="1"/>
  <c r="AE101" i="8"/>
  <c r="W101" i="6"/>
  <c r="I93" i="10"/>
  <c r="S96" i="6" s="1"/>
  <c r="I93" i="14"/>
  <c r="E93" i="15"/>
  <c r="AF93" i="10"/>
  <c r="AJ96" i="8" s="1"/>
  <c r="T93" i="15"/>
  <c r="AL93" i="14"/>
  <c r="J101" i="6"/>
  <c r="J97" i="10"/>
  <c r="Z97" i="10"/>
  <c r="AB100" i="8" s="1"/>
  <c r="N97" i="15"/>
  <c r="AD97" i="14"/>
  <c r="F97" i="14"/>
  <c r="G97" i="14" s="1"/>
  <c r="C97" i="15"/>
  <c r="G97" i="10"/>
  <c r="M94" i="15"/>
  <c r="AC94" i="14"/>
  <c r="Y94" i="10"/>
  <c r="AA97" i="8" s="1"/>
  <c r="M94" i="10"/>
  <c r="C97" i="8"/>
  <c r="C97" i="6"/>
  <c r="C97" i="7"/>
  <c r="C96" i="3"/>
  <c r="U96" i="3" s="1"/>
  <c r="W91" i="6"/>
  <c r="X91" i="6"/>
  <c r="Y91" i="6" s="1"/>
  <c r="Z91" i="6" s="1"/>
  <c r="AG95" i="10"/>
  <c r="AK98" i="8" s="1"/>
  <c r="U95" i="15"/>
  <c r="AM95" i="14"/>
  <c r="I95" i="14"/>
  <c r="E95" i="15"/>
  <c r="I95" i="10"/>
  <c r="W91" i="10"/>
  <c r="O91" i="14"/>
  <c r="R91" i="10"/>
  <c r="G94" i="7" s="1"/>
  <c r="H91" i="15"/>
  <c r="AC88" i="14"/>
  <c r="Y88" i="10"/>
  <c r="AA91" i="8" s="1"/>
  <c r="M88" i="15"/>
  <c r="F85" i="14"/>
  <c r="G85" i="14" s="1"/>
  <c r="C85" i="15"/>
  <c r="G85" i="10"/>
  <c r="AA81" i="10"/>
  <c r="AC84" i="8" s="1"/>
  <c r="AE81" i="14"/>
  <c r="O81" i="15"/>
  <c r="AB80" i="10"/>
  <c r="AD83" i="8" s="1"/>
  <c r="P80" i="15"/>
  <c r="AF80" i="14"/>
  <c r="J96" i="6"/>
  <c r="O92" i="15"/>
  <c r="AE92" i="14"/>
  <c r="AA92" i="10"/>
  <c r="AC95" i="8" s="1"/>
  <c r="O92" i="10"/>
  <c r="C95" i="6"/>
  <c r="C95" i="7"/>
  <c r="C94" i="3"/>
  <c r="U94" i="3" s="1"/>
  <c r="C95" i="8"/>
  <c r="L93" i="7"/>
  <c r="N82" i="14"/>
  <c r="G82" i="15"/>
  <c r="Q82" i="10"/>
  <c r="F85" i="7" s="1"/>
  <c r="K89" i="10"/>
  <c r="E87" i="15"/>
  <c r="I87" i="14"/>
  <c r="I87" i="10"/>
  <c r="S90" i="6" s="1"/>
  <c r="C90" i="8"/>
  <c r="C90" i="7"/>
  <c r="C90" i="6"/>
  <c r="C89" i="3"/>
  <c r="U89" i="3" s="1"/>
  <c r="AB83" i="10"/>
  <c r="AD86" i="8" s="1"/>
  <c r="AE86" i="8" s="1"/>
  <c r="AF83" i="14"/>
  <c r="P83" i="15"/>
  <c r="H86" i="10"/>
  <c r="H86" i="14"/>
  <c r="D86" i="15"/>
  <c r="W83" i="10"/>
  <c r="R77" i="10"/>
  <c r="G80" i="7" s="1"/>
  <c r="M80" i="7" s="1"/>
  <c r="O77" i="14"/>
  <c r="H77" i="15"/>
  <c r="J89" i="6"/>
  <c r="P86" i="15"/>
  <c r="AF86" i="14"/>
  <c r="AB86" i="10"/>
  <c r="AD89" i="8" s="1"/>
  <c r="T82" i="15"/>
  <c r="AF82" i="10"/>
  <c r="AJ85" i="8" s="1"/>
  <c r="AL82" i="14"/>
  <c r="AC82" i="14"/>
  <c r="M82" i="15"/>
  <c r="Y82" i="10"/>
  <c r="AA85" i="8" s="1"/>
  <c r="P88" i="14"/>
  <c r="O89" i="10"/>
  <c r="J89" i="10"/>
  <c r="J89" i="14"/>
  <c r="L89" i="10"/>
  <c r="F89" i="15"/>
  <c r="AL89" i="14"/>
  <c r="T89" i="15"/>
  <c r="AF89" i="10"/>
  <c r="AJ92" i="8" s="1"/>
  <c r="O83" i="14"/>
  <c r="H83" i="15"/>
  <c r="R83" i="10"/>
  <c r="G86" i="7" s="1"/>
  <c r="AM83" i="14"/>
  <c r="U83" i="15"/>
  <c r="AG83" i="10"/>
  <c r="AK86" i="8" s="1"/>
  <c r="O82" i="10"/>
  <c r="G91" i="6"/>
  <c r="H91" i="6" s="1"/>
  <c r="F91" i="6"/>
  <c r="N75" i="10"/>
  <c r="C78" i="8"/>
  <c r="C78" i="6"/>
  <c r="C78" i="7"/>
  <c r="C77" i="3"/>
  <c r="U77" i="3" s="1"/>
  <c r="V81" i="10"/>
  <c r="Y84" i="8"/>
  <c r="Z84" i="8" s="1"/>
  <c r="X78" i="10"/>
  <c r="F75" i="10"/>
  <c r="B75" i="15"/>
  <c r="E75" i="14"/>
  <c r="W77" i="6"/>
  <c r="X77" i="6"/>
  <c r="Y77" i="6" s="1"/>
  <c r="W68" i="14"/>
  <c r="X68" i="14" s="1"/>
  <c r="T68" i="14" s="1"/>
  <c r="J111" i="12"/>
  <c r="W66" i="10"/>
  <c r="W58" i="10"/>
  <c r="U75" i="10"/>
  <c r="J78" i="7" s="1"/>
  <c r="K75" i="15"/>
  <c r="R75" i="14"/>
  <c r="C76" i="6"/>
  <c r="C76" i="7"/>
  <c r="P76" i="7" s="1"/>
  <c r="C75" i="3"/>
  <c r="U75" i="3" s="1"/>
  <c r="C76" i="8"/>
  <c r="H67" i="14"/>
  <c r="L67" i="14" s="1"/>
  <c r="D67" i="15"/>
  <c r="H67" i="10"/>
  <c r="G79" i="6"/>
  <c r="H79" i="6" s="1"/>
  <c r="I79" i="6" s="1"/>
  <c r="F79" i="6"/>
  <c r="AL76" i="14"/>
  <c r="T76" i="15"/>
  <c r="AF76" i="10"/>
  <c r="AJ79" i="8" s="1"/>
  <c r="C77" i="6"/>
  <c r="C77" i="7"/>
  <c r="C76" i="3"/>
  <c r="U76" i="3" s="1"/>
  <c r="C77" i="8"/>
  <c r="D68" i="15"/>
  <c r="V68" i="15" s="1"/>
  <c r="G68" i="11" s="1"/>
  <c r="D68" i="11" s="1"/>
  <c r="H68" i="10"/>
  <c r="H68" i="14"/>
  <c r="L68" i="14" s="1"/>
  <c r="AC72" i="14"/>
  <c r="Y72" i="10"/>
  <c r="AA75" i="8" s="1"/>
  <c r="M72" i="15"/>
  <c r="O72" i="10"/>
  <c r="G63" i="15"/>
  <c r="N63" i="14"/>
  <c r="Q63" i="10"/>
  <c r="F66" i="7" s="1"/>
  <c r="P59" i="14"/>
  <c r="S69" i="15"/>
  <c r="AE69" i="10"/>
  <c r="AI72" i="8" s="1"/>
  <c r="AK69" i="14"/>
  <c r="Q63" i="14"/>
  <c r="J63" i="15"/>
  <c r="T63" i="10"/>
  <c r="I66" i="7" s="1"/>
  <c r="AA61" i="14"/>
  <c r="L61" i="15"/>
  <c r="T69" i="10"/>
  <c r="I72" i="7" s="1"/>
  <c r="J69" i="15"/>
  <c r="Q69" i="14"/>
  <c r="M69" i="10"/>
  <c r="C72" i="8"/>
  <c r="C72" i="6"/>
  <c r="C71" i="3"/>
  <c r="U71" i="3" s="1"/>
  <c r="C72" i="7"/>
  <c r="L65" i="15"/>
  <c r="AA65" i="14"/>
  <c r="AM65" i="14"/>
  <c r="U65" i="15"/>
  <c r="AG65" i="10"/>
  <c r="AK68" i="8" s="1"/>
  <c r="Q72" i="10"/>
  <c r="F75" i="7" s="1"/>
  <c r="N72" i="14"/>
  <c r="G72" i="15"/>
  <c r="D70" i="15"/>
  <c r="H70" i="14"/>
  <c r="H70" i="10"/>
  <c r="F70" i="15"/>
  <c r="L70" i="10"/>
  <c r="J70" i="14"/>
  <c r="AL70" i="14"/>
  <c r="AF70" i="10"/>
  <c r="AJ73" i="8" s="1"/>
  <c r="T70" i="15"/>
  <c r="S73" i="10"/>
  <c r="H76" i="7" s="1"/>
  <c r="O69" i="10"/>
  <c r="M63" i="15"/>
  <c r="Y63" i="10"/>
  <c r="AA66" i="8" s="1"/>
  <c r="AC63" i="14"/>
  <c r="V70" i="10"/>
  <c r="Y73" i="8"/>
  <c r="Z73" i="8" s="1"/>
  <c r="S67" i="10"/>
  <c r="H70" i="7" s="1"/>
  <c r="L65" i="10"/>
  <c r="J65" i="14"/>
  <c r="F65" i="15"/>
  <c r="L64" i="10"/>
  <c r="J64" i="14"/>
  <c r="K64" i="14" s="1"/>
  <c r="F64" i="15"/>
  <c r="AC64" i="14"/>
  <c r="M64" i="15"/>
  <c r="Y64" i="10"/>
  <c r="AA67" i="8" s="1"/>
  <c r="Q62" i="14"/>
  <c r="J62" i="15"/>
  <c r="T62" i="10"/>
  <c r="I65" i="7" s="1"/>
  <c r="I59" i="10"/>
  <c r="I59" i="14"/>
  <c r="E59" i="15"/>
  <c r="AI59" i="14"/>
  <c r="AJ59" i="14" s="1"/>
  <c r="R59" i="15"/>
  <c r="AD59" i="10"/>
  <c r="AG62" i="8" s="1"/>
  <c r="AH62" i="8" s="1"/>
  <c r="O80" i="12"/>
  <c r="O73" i="12"/>
  <c r="K45" i="6" s="1"/>
  <c r="L45" i="6" s="1"/>
  <c r="M45" i="6" s="1"/>
  <c r="P73" i="14"/>
  <c r="S65" i="15"/>
  <c r="AK65" i="14"/>
  <c r="AE65" i="10"/>
  <c r="AI68" i="8" s="1"/>
  <c r="P57" i="10"/>
  <c r="P54" i="15"/>
  <c r="AF54" i="14"/>
  <c r="AB54" i="10"/>
  <c r="AD57" i="8" s="1"/>
  <c r="AA53" i="10"/>
  <c r="AC56" i="8" s="1"/>
  <c r="AE53" i="14"/>
  <c r="O53" i="15"/>
  <c r="AH44" i="14"/>
  <c r="AJ44" i="14" s="1"/>
  <c r="Q44" i="15"/>
  <c r="AC44" i="10"/>
  <c r="AF47" i="8" s="1"/>
  <c r="AH47" i="8" s="1"/>
  <c r="T57" i="10"/>
  <c r="I60" i="7" s="1"/>
  <c r="J57" i="15"/>
  <c r="Q57" i="14"/>
  <c r="U57" i="15"/>
  <c r="AM57" i="14"/>
  <c r="AG57" i="10"/>
  <c r="AK60" i="8" s="1"/>
  <c r="AL57" i="14"/>
  <c r="T57" i="15"/>
  <c r="AF57" i="10"/>
  <c r="AJ60" i="8" s="1"/>
  <c r="K56" i="10"/>
  <c r="O56" i="10"/>
  <c r="AC56" i="14"/>
  <c r="M56" i="15"/>
  <c r="Y56" i="10"/>
  <c r="AA59" i="8" s="1"/>
  <c r="P55" i="10"/>
  <c r="AE51" i="10"/>
  <c r="AI54" i="8" s="1"/>
  <c r="S51" i="15"/>
  <c r="AK51" i="14"/>
  <c r="L53" i="7"/>
  <c r="J55" i="10"/>
  <c r="G55" i="15"/>
  <c r="Q55" i="10"/>
  <c r="F58" i="7" s="1"/>
  <c r="N55" i="14"/>
  <c r="C58" i="6"/>
  <c r="C58" i="7"/>
  <c r="C58" i="8"/>
  <c r="C57" i="3"/>
  <c r="U57" i="3" s="1"/>
  <c r="AD54" i="10"/>
  <c r="AG57" i="8" s="1"/>
  <c r="R54" i="15"/>
  <c r="AI54" i="14"/>
  <c r="E54" i="14"/>
  <c r="F54" i="10"/>
  <c r="B54" i="15"/>
  <c r="F53" i="10"/>
  <c r="B53" i="15"/>
  <c r="E53" i="14"/>
  <c r="K52" i="10"/>
  <c r="N52" i="10"/>
  <c r="W48" i="14"/>
  <c r="X48" i="14" s="1"/>
  <c r="T48" i="14" s="1"/>
  <c r="J48" i="10"/>
  <c r="O45" i="14"/>
  <c r="R45" i="10"/>
  <c r="G48" i="7" s="1"/>
  <c r="M48" i="7" s="1"/>
  <c r="H45" i="15"/>
  <c r="U44" i="10"/>
  <c r="J47" i="7" s="1"/>
  <c r="K44" i="15"/>
  <c r="R44" i="14"/>
  <c r="W72" i="6"/>
  <c r="P58" i="14"/>
  <c r="S53" i="10"/>
  <c r="H56" i="7" s="1"/>
  <c r="J51" i="14"/>
  <c r="K51" i="14" s="1"/>
  <c r="F51" i="15"/>
  <c r="L51" i="10"/>
  <c r="AA51" i="14"/>
  <c r="L51" i="15"/>
  <c r="K59" i="14"/>
  <c r="L59" i="14" s="1"/>
  <c r="O53" i="10"/>
  <c r="N53" i="14"/>
  <c r="G53" i="15"/>
  <c r="Q53" i="10"/>
  <c r="F56" i="7" s="1"/>
  <c r="S41" i="10"/>
  <c r="H44" i="7" s="1"/>
  <c r="I48" i="15"/>
  <c r="P39" i="14"/>
  <c r="J37" i="15"/>
  <c r="Q37" i="14"/>
  <c r="P36" i="10"/>
  <c r="O35" i="10"/>
  <c r="R33" i="14"/>
  <c r="K33" i="15"/>
  <c r="U33" i="10"/>
  <c r="J36" i="7" s="1"/>
  <c r="R28" i="15"/>
  <c r="AI28" i="14"/>
  <c r="AD28" i="10"/>
  <c r="AG31" i="8" s="1"/>
  <c r="W28" i="14"/>
  <c r="X28" i="14" s="1"/>
  <c r="T28" i="14" s="1"/>
  <c r="J51" i="12"/>
  <c r="Q31" i="8" s="1"/>
  <c r="W20" i="10"/>
  <c r="F49" i="15"/>
  <c r="L49" i="10"/>
  <c r="J49" i="14"/>
  <c r="J49" i="15"/>
  <c r="T49" i="10"/>
  <c r="I52" i="7" s="1"/>
  <c r="Q49" i="14"/>
  <c r="N49" i="10"/>
  <c r="X49" i="10"/>
  <c r="G50" i="6"/>
  <c r="H50" i="6" s="1"/>
  <c r="F50" i="6"/>
  <c r="AE46" i="8"/>
  <c r="K42" i="6"/>
  <c r="L42" i="6" s="1"/>
  <c r="M42" i="6" s="1"/>
  <c r="N42" i="6" s="1"/>
  <c r="M41" i="3" s="1"/>
  <c r="J42" i="6"/>
  <c r="R38" i="15"/>
  <c r="AD38" i="10"/>
  <c r="AG41" i="8" s="1"/>
  <c r="AI38" i="14"/>
  <c r="W37" i="14"/>
  <c r="X37" i="14" s="1"/>
  <c r="T37" i="14" s="1"/>
  <c r="AG43" i="14"/>
  <c r="Z46" i="10"/>
  <c r="AB49" i="8" s="1"/>
  <c r="AD46" i="14"/>
  <c r="N46" i="15"/>
  <c r="P46" i="10"/>
  <c r="X46" i="10"/>
  <c r="S43" i="15"/>
  <c r="AE43" i="10"/>
  <c r="AI46" i="8" s="1"/>
  <c r="AK43" i="14"/>
  <c r="F43" i="14"/>
  <c r="G43" i="14" s="1"/>
  <c r="C43" i="15"/>
  <c r="G43" i="10"/>
  <c r="P46" i="6" s="1"/>
  <c r="Q46" i="6" s="1"/>
  <c r="R46" i="6" s="1"/>
  <c r="P40" i="10"/>
  <c r="AC40" i="10"/>
  <c r="AF43" i="8" s="1"/>
  <c r="Q40" i="15"/>
  <c r="AH40" i="14"/>
  <c r="AM40" i="14"/>
  <c r="U40" i="15"/>
  <c r="AG40" i="10"/>
  <c r="AK43" i="8" s="1"/>
  <c r="J38" i="10"/>
  <c r="W39" i="6"/>
  <c r="X39" i="6"/>
  <c r="Y39" i="6" s="1"/>
  <c r="Z39" i="6" s="1"/>
  <c r="P24" i="10"/>
  <c r="G49" i="14"/>
  <c r="N41" i="10"/>
  <c r="C44" i="7"/>
  <c r="C44" i="8"/>
  <c r="C44" i="6"/>
  <c r="C43" i="3"/>
  <c r="U43" i="3" s="1"/>
  <c r="AC37" i="14"/>
  <c r="M37" i="15"/>
  <c r="Y37" i="10"/>
  <c r="AA40" i="8" s="1"/>
  <c r="O36" i="6"/>
  <c r="T36" i="6"/>
  <c r="U36" i="6" s="1"/>
  <c r="V36" i="6" s="1"/>
  <c r="P36" i="6"/>
  <c r="Q36" i="6" s="1"/>
  <c r="N25" i="10"/>
  <c r="C26" i="6"/>
  <c r="C26" i="8"/>
  <c r="C25" i="3"/>
  <c r="U25" i="3" s="1"/>
  <c r="C26" i="7"/>
  <c r="W29" i="10"/>
  <c r="O14" i="10"/>
  <c r="AE29" i="14"/>
  <c r="O29" i="15"/>
  <c r="AA29" i="10"/>
  <c r="AC32" i="8" s="1"/>
  <c r="J31" i="6"/>
  <c r="K31" i="6"/>
  <c r="L31" i="6" s="1"/>
  <c r="O28" i="6"/>
  <c r="W23" i="10"/>
  <c r="J39" i="12"/>
  <c r="Q24" i="8" s="1"/>
  <c r="W21" i="14"/>
  <c r="X21" i="14" s="1"/>
  <c r="T21" i="14" s="1"/>
  <c r="AD21" i="14"/>
  <c r="Z21" i="10"/>
  <c r="AB24" i="8" s="1"/>
  <c r="N21" i="15"/>
  <c r="AE23" i="8"/>
  <c r="W14" i="10"/>
  <c r="O37" i="7"/>
  <c r="AD30" i="14"/>
  <c r="N30" i="15"/>
  <c r="Z30" i="10"/>
  <c r="AB33" i="8" s="1"/>
  <c r="W30" i="14"/>
  <c r="X30" i="14" s="1"/>
  <c r="T30" i="14" s="1"/>
  <c r="C33" i="8"/>
  <c r="C32" i="3"/>
  <c r="U32" i="3" s="1"/>
  <c r="C33" i="7"/>
  <c r="C33" i="6"/>
  <c r="E26" i="15"/>
  <c r="I26" i="10"/>
  <c r="S29" i="6" s="1"/>
  <c r="I26" i="14"/>
  <c r="AM26" i="14"/>
  <c r="U26" i="15"/>
  <c r="AG26" i="10"/>
  <c r="AK29" i="8" s="1"/>
  <c r="D32" i="15"/>
  <c r="H32" i="14"/>
  <c r="H32" i="10"/>
  <c r="C35" i="6"/>
  <c r="C35" i="7"/>
  <c r="C35" i="8"/>
  <c r="C34" i="3"/>
  <c r="U34" i="3" s="1"/>
  <c r="Q29" i="14"/>
  <c r="J29" i="15"/>
  <c r="T29" i="10"/>
  <c r="I32" i="7" s="1"/>
  <c r="R29" i="14"/>
  <c r="K29" i="15"/>
  <c r="U29" i="10"/>
  <c r="J32" i="7" s="1"/>
  <c r="I38" i="15"/>
  <c r="K39" i="6"/>
  <c r="L39" i="6" s="1"/>
  <c r="J39" i="6"/>
  <c r="P39" i="6"/>
  <c r="Q39" i="6" s="1"/>
  <c r="R39" i="6" s="1"/>
  <c r="P37" i="14"/>
  <c r="X30" i="10"/>
  <c r="N27" i="10"/>
  <c r="N27" i="14"/>
  <c r="G27" i="15"/>
  <c r="Q27" i="10"/>
  <c r="F30" i="7" s="1"/>
  <c r="Q25" i="14"/>
  <c r="T25" i="10"/>
  <c r="I28" i="7" s="1"/>
  <c r="J25" i="15"/>
  <c r="AE21" i="14"/>
  <c r="O21" i="15"/>
  <c r="AA21" i="10"/>
  <c r="AC24" i="8" s="1"/>
  <c r="J18" i="10"/>
  <c r="P10" i="10"/>
  <c r="P32" i="10"/>
  <c r="X29" i="10"/>
  <c r="O19" i="15"/>
  <c r="AE19" i="14"/>
  <c r="AA19" i="10"/>
  <c r="AC22" i="8" s="1"/>
  <c r="AL19" i="14"/>
  <c r="AF19" i="10"/>
  <c r="AJ22" i="8" s="1"/>
  <c r="T19" i="15"/>
  <c r="G17" i="10"/>
  <c r="C17" i="15"/>
  <c r="F17" i="14"/>
  <c r="O16" i="14"/>
  <c r="H16" i="15"/>
  <c r="R16" i="10"/>
  <c r="G19" i="7" s="1"/>
  <c r="M16" i="10"/>
  <c r="M18" i="7"/>
  <c r="W25" i="6"/>
  <c r="H16" i="10"/>
  <c r="D16" i="15"/>
  <c r="H16" i="14"/>
  <c r="J22" i="15"/>
  <c r="T22" i="10"/>
  <c r="I25" i="7" s="1"/>
  <c r="Q22" i="14"/>
  <c r="AF22" i="14"/>
  <c r="P22" i="15"/>
  <c r="AB22" i="10"/>
  <c r="AD25" i="8" s="1"/>
  <c r="R22" i="14"/>
  <c r="U22" i="10"/>
  <c r="J25" i="7" s="1"/>
  <c r="K22" i="15"/>
  <c r="AH22" i="14"/>
  <c r="Q22" i="15"/>
  <c r="AC22" i="10"/>
  <c r="AF25" i="8" s="1"/>
  <c r="AE9" i="10"/>
  <c r="AI12" i="8" s="1"/>
  <c r="AK9" i="14"/>
  <c r="S9" i="15"/>
  <c r="X9" i="10"/>
  <c r="E6" i="8"/>
  <c r="E6" i="6"/>
  <c r="E6" i="7"/>
  <c r="E5" i="3"/>
  <c r="H19" i="10"/>
  <c r="D19" i="15"/>
  <c r="H19" i="14"/>
  <c r="AM15" i="14"/>
  <c r="AN15" i="14" s="1"/>
  <c r="AG15" i="10"/>
  <c r="AK18" i="8" s="1"/>
  <c r="U15" i="15"/>
  <c r="O15" i="10"/>
  <c r="L17" i="15"/>
  <c r="AA17" i="14"/>
  <c r="M17" i="10"/>
  <c r="T6" i="15"/>
  <c r="AF6" i="10"/>
  <c r="AJ9" i="8" s="1"/>
  <c r="AL6" i="14"/>
  <c r="O163" i="8"/>
  <c r="J13" i="6"/>
  <c r="K13" i="6"/>
  <c r="L13" i="6" s="1"/>
  <c r="M13" i="6" s="1"/>
  <c r="R5" i="10"/>
  <c r="G8" i="7" s="1"/>
  <c r="H5" i="15"/>
  <c r="O5" i="14"/>
  <c r="U5" i="15"/>
  <c r="AG5" i="10"/>
  <c r="AK8" i="8" s="1"/>
  <c r="AM5" i="14"/>
  <c r="AN5" i="14" s="1"/>
  <c r="AF5" i="14"/>
  <c r="AB5" i="10"/>
  <c r="AD8" i="8" s="1"/>
  <c r="P5" i="15"/>
  <c r="O14" i="12"/>
  <c r="R152" i="8"/>
  <c r="X152" i="8" s="1"/>
  <c r="S151" i="3" s="1"/>
  <c r="K15" i="14"/>
  <c r="I13" i="15"/>
  <c r="J7" i="15"/>
  <c r="T7" i="10"/>
  <c r="I10" i="7" s="1"/>
  <c r="Q7" i="14"/>
  <c r="P4" i="14"/>
  <c r="AE4" i="10"/>
  <c r="AI7" i="8" s="1"/>
  <c r="AL7" i="8" s="1"/>
  <c r="AK4" i="14"/>
  <c r="AN4" i="14" s="1"/>
  <c r="S4" i="15"/>
  <c r="O103" i="8"/>
  <c r="R83" i="8"/>
  <c r="U12" i="10"/>
  <c r="J15" i="7" s="1"/>
  <c r="K12" i="15"/>
  <c r="R12" i="14"/>
  <c r="D8" i="15"/>
  <c r="H8" i="14"/>
  <c r="H8" i="10"/>
  <c r="T8" i="10"/>
  <c r="I11" i="7" s="1"/>
  <c r="O11" i="7" s="1"/>
  <c r="Q8" i="14"/>
  <c r="J8" i="15"/>
  <c r="O7" i="15"/>
  <c r="AE7" i="14"/>
  <c r="AA7" i="10"/>
  <c r="AC10" i="8" s="1"/>
  <c r="E5" i="14"/>
  <c r="B5" i="15"/>
  <c r="F5" i="10"/>
  <c r="H131" i="8"/>
  <c r="O131" i="8" s="1"/>
  <c r="W107" i="8"/>
  <c r="L158" i="7"/>
  <c r="R12" i="15"/>
  <c r="AD12" i="10"/>
  <c r="AG15" i="8" s="1"/>
  <c r="AI12" i="14"/>
  <c r="C12" i="15"/>
  <c r="F12" i="14"/>
  <c r="G12" i="10"/>
  <c r="K11" i="10"/>
  <c r="AI11" i="14"/>
  <c r="AD11" i="10"/>
  <c r="AG14" i="8" s="1"/>
  <c r="R11" i="15"/>
  <c r="J7" i="10"/>
  <c r="K7" i="10"/>
  <c r="W87" i="8"/>
  <c r="L107" i="7"/>
  <c r="H150" i="8"/>
  <c r="R149" i="8"/>
  <c r="O158" i="7"/>
  <c r="I13" i="6"/>
  <c r="O7" i="6"/>
  <c r="T7" i="6"/>
  <c r="U7" i="6" s="1"/>
  <c r="V7" i="6" s="1"/>
  <c r="P7" i="6"/>
  <c r="Q7" i="6" s="1"/>
  <c r="X7" i="6"/>
  <c r="Y7" i="6" s="1"/>
  <c r="Z7" i="6" s="1"/>
  <c r="K150" i="8"/>
  <c r="H80" i="8"/>
  <c r="N79" i="8"/>
  <c r="K47" i="8"/>
  <c r="P3" i="14"/>
  <c r="M3" i="14" s="1"/>
  <c r="R153" i="8"/>
  <c r="N127" i="8"/>
  <c r="W81" i="8"/>
  <c r="H67" i="8"/>
  <c r="O67" i="8" s="1"/>
  <c r="K18" i="8"/>
  <c r="N73" i="8"/>
  <c r="N50" i="8"/>
  <c r="W48" i="8"/>
  <c r="H101" i="8"/>
  <c r="W143" i="8"/>
  <c r="K21" i="8"/>
  <c r="L63" i="7"/>
  <c r="AC162" i="14"/>
  <c r="M162" i="15"/>
  <c r="Y162" i="10"/>
  <c r="AA165" i="8" s="1"/>
  <c r="N161" i="10"/>
  <c r="O161" i="10"/>
  <c r="V158" i="10"/>
  <c r="Y161" i="8"/>
  <c r="Z161" i="8" s="1"/>
  <c r="AM159" i="14"/>
  <c r="AG159" i="10"/>
  <c r="AK162" i="8" s="1"/>
  <c r="U159" i="15"/>
  <c r="M163" i="7"/>
  <c r="R163" i="15"/>
  <c r="AD163" i="10"/>
  <c r="AG166" i="8" s="1"/>
  <c r="AI163" i="14"/>
  <c r="L159" i="15"/>
  <c r="AA159" i="14"/>
  <c r="M151" i="10"/>
  <c r="X163" i="10"/>
  <c r="AL164" i="14"/>
  <c r="T164" i="15"/>
  <c r="AF164" i="10"/>
  <c r="AJ167" i="8" s="1"/>
  <c r="O163" i="14"/>
  <c r="H163" i="15"/>
  <c r="R163" i="10"/>
  <c r="G166" i="7" s="1"/>
  <c r="R164" i="10"/>
  <c r="G167" i="7" s="1"/>
  <c r="O164" i="14"/>
  <c r="H164" i="15"/>
  <c r="S163" i="15"/>
  <c r="AK163" i="14"/>
  <c r="AE163" i="10"/>
  <c r="AI166" i="8" s="1"/>
  <c r="N158" i="10"/>
  <c r="AD156" i="10"/>
  <c r="AG159" i="8" s="1"/>
  <c r="R156" i="15"/>
  <c r="AI156" i="14"/>
  <c r="D156" i="15"/>
  <c r="H156" i="10"/>
  <c r="H156" i="14"/>
  <c r="AF156" i="14"/>
  <c r="AB156" i="10"/>
  <c r="AD159" i="8" s="1"/>
  <c r="P156" i="15"/>
  <c r="L154" i="10"/>
  <c r="J154" i="14"/>
  <c r="F154" i="15"/>
  <c r="Z159" i="10"/>
  <c r="AB162" i="8" s="1"/>
  <c r="AD159" i="14"/>
  <c r="N159" i="15"/>
  <c r="AK159" i="14"/>
  <c r="S159" i="15"/>
  <c r="AE159" i="10"/>
  <c r="AI162" i="8" s="1"/>
  <c r="AF159" i="14"/>
  <c r="P159" i="15"/>
  <c r="AB159" i="10"/>
  <c r="AD162" i="8" s="1"/>
  <c r="W158" i="6"/>
  <c r="S156" i="10"/>
  <c r="H159" i="7" s="1"/>
  <c r="V154" i="10"/>
  <c r="Y157" i="8"/>
  <c r="Z157" i="8" s="1"/>
  <c r="I153" i="14"/>
  <c r="E153" i="15"/>
  <c r="I153" i="10"/>
  <c r="S156" i="6" s="1"/>
  <c r="P151" i="14"/>
  <c r="I153" i="15"/>
  <c r="AL150" i="14"/>
  <c r="AF150" i="10"/>
  <c r="AJ153" i="8" s="1"/>
  <c r="T150" i="15"/>
  <c r="X149" i="10"/>
  <c r="Q149" i="10"/>
  <c r="F152" i="7" s="1"/>
  <c r="N149" i="14"/>
  <c r="G149" i="15"/>
  <c r="AC149" i="14"/>
  <c r="M149" i="15"/>
  <c r="Y149" i="10"/>
  <c r="AA152" i="8" s="1"/>
  <c r="AN145" i="14"/>
  <c r="L144" i="15"/>
  <c r="AA144" i="14"/>
  <c r="C147" i="7"/>
  <c r="C146" i="3"/>
  <c r="U146" i="3" s="1"/>
  <c r="C147" i="8"/>
  <c r="C147" i="6"/>
  <c r="E146" i="15"/>
  <c r="I146" i="14"/>
  <c r="I146" i="10"/>
  <c r="S149" i="6" s="1"/>
  <c r="Z146" i="10"/>
  <c r="AB149" i="8" s="1"/>
  <c r="N146" i="15"/>
  <c r="AD146" i="14"/>
  <c r="AM146" i="14"/>
  <c r="U146" i="15"/>
  <c r="AG146" i="10"/>
  <c r="AK149" i="8" s="1"/>
  <c r="H145" i="14"/>
  <c r="D145" i="15"/>
  <c r="H145" i="10"/>
  <c r="P142" i="15"/>
  <c r="AB142" i="10"/>
  <c r="AD145" i="8" s="1"/>
  <c r="AF142" i="14"/>
  <c r="AH142" i="14"/>
  <c r="AJ142" i="14" s="1"/>
  <c r="AC142" i="10"/>
  <c r="AF145" i="8" s="1"/>
  <c r="AH145" i="8" s="1"/>
  <c r="Q142" i="15"/>
  <c r="C141" i="6"/>
  <c r="C141" i="7"/>
  <c r="C141" i="8"/>
  <c r="C140" i="3"/>
  <c r="U140" i="3" s="1"/>
  <c r="E147" i="14"/>
  <c r="F147" i="10"/>
  <c r="B147" i="15"/>
  <c r="T138" i="10"/>
  <c r="I141" i="7" s="1"/>
  <c r="Q138" i="14"/>
  <c r="J138" i="15"/>
  <c r="T150" i="6"/>
  <c r="U150" i="6" s="1"/>
  <c r="V150" i="6" s="1"/>
  <c r="O150" i="6"/>
  <c r="N147" i="10"/>
  <c r="AD142" i="14"/>
  <c r="Z142" i="10"/>
  <c r="AB145" i="8" s="1"/>
  <c r="N142" i="15"/>
  <c r="S141" i="10"/>
  <c r="H144" i="7" s="1"/>
  <c r="F139" i="10"/>
  <c r="B139" i="15"/>
  <c r="E139" i="14"/>
  <c r="O138" i="10"/>
  <c r="F151" i="6"/>
  <c r="G151" i="6"/>
  <c r="H151" i="6" s="1"/>
  <c r="X142" i="6"/>
  <c r="Y142" i="6" s="1"/>
  <c r="W142" i="6"/>
  <c r="Q137" i="14"/>
  <c r="J137" i="15"/>
  <c r="T137" i="10"/>
  <c r="I140" i="7" s="1"/>
  <c r="O140" i="7" s="1"/>
  <c r="AE136" i="10"/>
  <c r="AI139" i="8" s="1"/>
  <c r="AL139" i="8" s="1"/>
  <c r="AK136" i="14"/>
  <c r="AN136" i="14" s="1"/>
  <c r="S136" i="15"/>
  <c r="H135" i="14"/>
  <c r="D135" i="15"/>
  <c r="H135" i="10"/>
  <c r="R133" i="15"/>
  <c r="AD133" i="10"/>
  <c r="AG136" i="8" s="1"/>
  <c r="AH136" i="8" s="1"/>
  <c r="AI133" i="14"/>
  <c r="AJ133" i="14" s="1"/>
  <c r="N133" i="14"/>
  <c r="G133" i="15"/>
  <c r="Q133" i="10"/>
  <c r="F136" i="7" s="1"/>
  <c r="W125" i="10"/>
  <c r="P117" i="10"/>
  <c r="P141" i="6"/>
  <c r="Q141" i="6" s="1"/>
  <c r="O141" i="6"/>
  <c r="J143" i="15"/>
  <c r="Q143" i="14"/>
  <c r="T143" i="10"/>
  <c r="I146" i="7" s="1"/>
  <c r="O143" i="10"/>
  <c r="AD143" i="10"/>
  <c r="AG146" i="8" s="1"/>
  <c r="R143" i="15"/>
  <c r="AI143" i="14"/>
  <c r="R143" i="14"/>
  <c r="U143" i="10"/>
  <c r="J146" i="7" s="1"/>
  <c r="K143" i="15"/>
  <c r="AI135" i="14"/>
  <c r="AJ135" i="14" s="1"/>
  <c r="AD135" i="10"/>
  <c r="AG138" i="8" s="1"/>
  <c r="AH138" i="8" s="1"/>
  <c r="R135" i="15"/>
  <c r="P140" i="10"/>
  <c r="N140" i="14"/>
  <c r="G140" i="15"/>
  <c r="Q140" i="10"/>
  <c r="F143" i="7" s="1"/>
  <c r="E136" i="14"/>
  <c r="B136" i="15"/>
  <c r="F136" i="10"/>
  <c r="S133" i="10"/>
  <c r="H136" i="7" s="1"/>
  <c r="L144" i="7"/>
  <c r="N137" i="14"/>
  <c r="G137" i="15"/>
  <c r="Q137" i="10"/>
  <c r="F140" i="7" s="1"/>
  <c r="AD131" i="10"/>
  <c r="AG134" i="8" s="1"/>
  <c r="AI131" i="14"/>
  <c r="R131" i="15"/>
  <c r="AM131" i="14"/>
  <c r="U131" i="15"/>
  <c r="AG131" i="10"/>
  <c r="AK134" i="8" s="1"/>
  <c r="W131" i="14"/>
  <c r="X131" i="14" s="1"/>
  <c r="T131" i="14" s="1"/>
  <c r="X133" i="6"/>
  <c r="Y133" i="6" s="1"/>
  <c r="Z133" i="6" s="1"/>
  <c r="W133" i="6"/>
  <c r="H129" i="15"/>
  <c r="R129" i="10"/>
  <c r="G132" i="7" s="1"/>
  <c r="O129" i="14"/>
  <c r="G126" i="6"/>
  <c r="H126" i="6" s="1"/>
  <c r="F126" i="6"/>
  <c r="AM123" i="14"/>
  <c r="AN123" i="14" s="1"/>
  <c r="AG123" i="10"/>
  <c r="AK126" i="8" s="1"/>
  <c r="AL126" i="8" s="1"/>
  <c r="U123" i="15"/>
  <c r="P125" i="7"/>
  <c r="I118" i="10"/>
  <c r="S121" i="6" s="1"/>
  <c r="E118" i="15"/>
  <c r="I118" i="14"/>
  <c r="K118" i="14" s="1"/>
  <c r="AE120" i="8"/>
  <c r="AM120" i="8" s="1"/>
  <c r="AN120" i="8" s="1"/>
  <c r="T119" i="3" s="1"/>
  <c r="AM115" i="14"/>
  <c r="AN115" i="14" s="1"/>
  <c r="U115" i="15"/>
  <c r="AG115" i="10"/>
  <c r="AK118" i="8" s="1"/>
  <c r="AL118" i="8" s="1"/>
  <c r="X129" i="10"/>
  <c r="C132" i="8"/>
  <c r="C132" i="7"/>
  <c r="C132" i="6"/>
  <c r="C131" i="3"/>
  <c r="U131" i="3" s="1"/>
  <c r="J132" i="10"/>
  <c r="K127" i="10"/>
  <c r="G136" i="6"/>
  <c r="H136" i="6" s="1"/>
  <c r="F136" i="6"/>
  <c r="N132" i="10"/>
  <c r="N132" i="14"/>
  <c r="Q132" i="10"/>
  <c r="F135" i="7" s="1"/>
  <c r="G132" i="15"/>
  <c r="J128" i="15"/>
  <c r="Q128" i="14"/>
  <c r="M129" i="15"/>
  <c r="AC129" i="14"/>
  <c r="Y129" i="10"/>
  <c r="AA132" i="8" s="1"/>
  <c r="AF128" i="14"/>
  <c r="P128" i="15"/>
  <c r="AB128" i="10"/>
  <c r="AD131" i="8" s="1"/>
  <c r="I134" i="15"/>
  <c r="N116" i="14"/>
  <c r="G116" i="15"/>
  <c r="Q116" i="10"/>
  <c r="F119" i="7" s="1"/>
  <c r="W104" i="10"/>
  <c r="AD119" i="10"/>
  <c r="AG122" i="8" s="1"/>
  <c r="R119" i="15"/>
  <c r="AI119" i="14"/>
  <c r="E119" i="14"/>
  <c r="F119" i="10"/>
  <c r="B119" i="15"/>
  <c r="P120" i="14"/>
  <c r="AA113" i="10"/>
  <c r="AC116" i="8" s="1"/>
  <c r="AE113" i="14"/>
  <c r="O113" i="15"/>
  <c r="AC113" i="14"/>
  <c r="M113" i="15"/>
  <c r="Y113" i="10"/>
  <c r="AA116" i="8" s="1"/>
  <c r="P126" i="10"/>
  <c r="AB124" i="10"/>
  <c r="AD127" i="8" s="1"/>
  <c r="P124" i="15"/>
  <c r="AF124" i="14"/>
  <c r="I124" i="14"/>
  <c r="K124" i="14" s="1"/>
  <c r="L124" i="14" s="1"/>
  <c r="E124" i="15"/>
  <c r="I124" i="10"/>
  <c r="S127" i="6" s="1"/>
  <c r="I116" i="15"/>
  <c r="L113" i="10"/>
  <c r="J113" i="14"/>
  <c r="F113" i="15"/>
  <c r="AE126" i="10"/>
  <c r="AI129" i="8" s="1"/>
  <c r="S126" i="15"/>
  <c r="AK126" i="14"/>
  <c r="M126" i="15"/>
  <c r="AC126" i="14"/>
  <c r="Y126" i="10"/>
  <c r="AA129" i="8" s="1"/>
  <c r="O126" i="10"/>
  <c r="P121" i="15"/>
  <c r="AF121" i="14"/>
  <c r="AB121" i="10"/>
  <c r="AD124" i="8" s="1"/>
  <c r="J120" i="10"/>
  <c r="C123" i="6"/>
  <c r="G123" i="6" s="1"/>
  <c r="H123" i="6" s="1"/>
  <c r="I123" i="6" s="1"/>
  <c r="C123" i="8"/>
  <c r="C123" i="7"/>
  <c r="C122" i="3"/>
  <c r="U122" i="3" s="1"/>
  <c r="R121" i="15"/>
  <c r="AI121" i="14"/>
  <c r="AD121" i="10"/>
  <c r="AG124" i="8" s="1"/>
  <c r="Q121" i="14"/>
  <c r="T121" i="10"/>
  <c r="I124" i="7" s="1"/>
  <c r="O124" i="7" s="1"/>
  <c r="J121" i="15"/>
  <c r="P109" i="10"/>
  <c r="C112" i="8"/>
  <c r="C112" i="6"/>
  <c r="C111" i="3"/>
  <c r="U111" i="3" s="1"/>
  <c r="C112" i="7"/>
  <c r="F4" i="13"/>
  <c r="AE111" i="14"/>
  <c r="AA111" i="10"/>
  <c r="AC114" i="8" s="1"/>
  <c r="O111" i="15"/>
  <c r="X110" i="10"/>
  <c r="Y109" i="10"/>
  <c r="AA112" i="8" s="1"/>
  <c r="AC109" i="14"/>
  <c r="AG109" i="14" s="1"/>
  <c r="M109" i="15"/>
  <c r="O109" i="15"/>
  <c r="AA109" i="10"/>
  <c r="AC112" i="8" s="1"/>
  <c r="AE109" i="14"/>
  <c r="P111" i="14"/>
  <c r="K110" i="10"/>
  <c r="N108" i="10"/>
  <c r="O107" i="10"/>
  <c r="L105" i="14"/>
  <c r="W96" i="10"/>
  <c r="V116" i="10"/>
  <c r="Y119" i="8"/>
  <c r="Z119" i="8" s="1"/>
  <c r="O146" i="12"/>
  <c r="V108" i="10"/>
  <c r="Y111" i="8"/>
  <c r="Z111" i="8" s="1"/>
  <c r="J108" i="14"/>
  <c r="F108" i="15"/>
  <c r="L108" i="10"/>
  <c r="N120" i="7"/>
  <c r="K120" i="7"/>
  <c r="P119" i="3" s="1"/>
  <c r="K114" i="14"/>
  <c r="AK111" i="14"/>
  <c r="AN111" i="14" s="1"/>
  <c r="AE111" i="10"/>
  <c r="AI114" i="8" s="1"/>
  <c r="AL114" i="8" s="1"/>
  <c r="S111" i="15"/>
  <c r="M111" i="10"/>
  <c r="G108" i="15"/>
  <c r="Q108" i="10"/>
  <c r="F111" i="7" s="1"/>
  <c r="N108" i="14"/>
  <c r="O105" i="15"/>
  <c r="AA105" i="10"/>
  <c r="AC108" i="8" s="1"/>
  <c r="AE105" i="14"/>
  <c r="AG105" i="14" s="1"/>
  <c r="AG96" i="10"/>
  <c r="AK99" i="8" s="1"/>
  <c r="AM96" i="14"/>
  <c r="U96" i="15"/>
  <c r="D101" i="15"/>
  <c r="H101" i="10"/>
  <c r="H101" i="14"/>
  <c r="J137" i="12"/>
  <c r="Q103" i="8" s="1"/>
  <c r="W100" i="14"/>
  <c r="X100" i="14" s="1"/>
  <c r="T100" i="14" s="1"/>
  <c r="AE100" i="14"/>
  <c r="O100" i="15"/>
  <c r="AA100" i="10"/>
  <c r="AC103" i="8" s="1"/>
  <c r="G106" i="15"/>
  <c r="Q106" i="10"/>
  <c r="F109" i="7" s="1"/>
  <c r="N106" i="14"/>
  <c r="Z106" i="10"/>
  <c r="AB109" i="8" s="1"/>
  <c r="AD106" i="14"/>
  <c r="N106" i="15"/>
  <c r="AE106" i="10"/>
  <c r="AI109" i="8" s="1"/>
  <c r="AK106" i="14"/>
  <c r="S106" i="15"/>
  <c r="C103" i="15"/>
  <c r="F103" i="14"/>
  <c r="G103" i="14" s="1"/>
  <c r="G103" i="10"/>
  <c r="V106" i="10"/>
  <c r="Y109" i="8"/>
  <c r="Z109" i="8" s="1"/>
  <c r="AC102" i="10"/>
  <c r="AF105" i="8" s="1"/>
  <c r="AH105" i="8" s="1"/>
  <c r="AH102" i="14"/>
  <c r="AJ102" i="14" s="1"/>
  <c r="Q102" i="15"/>
  <c r="O102" i="14"/>
  <c r="H102" i="15"/>
  <c r="R102" i="10"/>
  <c r="G105" i="7" s="1"/>
  <c r="M100" i="15"/>
  <c r="Y100" i="10"/>
  <c r="AA103" i="8" s="1"/>
  <c r="AC100" i="14"/>
  <c r="H84" i="14"/>
  <c r="L84" i="14" s="1"/>
  <c r="D84" i="15"/>
  <c r="H84" i="10"/>
  <c r="AB101" i="10"/>
  <c r="AD104" i="8" s="1"/>
  <c r="AF101" i="14"/>
  <c r="P101" i="15"/>
  <c r="E101" i="15"/>
  <c r="I101" i="14"/>
  <c r="I101" i="10"/>
  <c r="S104" i="6" s="1"/>
  <c r="X99" i="10"/>
  <c r="AH99" i="14"/>
  <c r="AC99" i="10"/>
  <c r="AF102" i="8" s="1"/>
  <c r="Q99" i="15"/>
  <c r="Q93" i="10"/>
  <c r="F96" i="7" s="1"/>
  <c r="G93" i="15"/>
  <c r="N93" i="14"/>
  <c r="W99" i="6"/>
  <c r="AC97" i="10"/>
  <c r="AF100" i="8" s="1"/>
  <c r="AH97" i="14"/>
  <c r="Q97" i="15"/>
  <c r="H97" i="15"/>
  <c r="O97" i="14"/>
  <c r="R97" i="10"/>
  <c r="G100" i="7" s="1"/>
  <c r="AK97" i="14"/>
  <c r="AN97" i="14" s="1"/>
  <c r="S97" i="15"/>
  <c r="AE97" i="10"/>
  <c r="AI100" i="8" s="1"/>
  <c r="AL100" i="8" s="1"/>
  <c r="O97" i="10"/>
  <c r="M97" i="10"/>
  <c r="W94" i="14"/>
  <c r="X94" i="14" s="1"/>
  <c r="T94" i="14" s="1"/>
  <c r="P94" i="10"/>
  <c r="H94" i="15"/>
  <c r="R94" i="10"/>
  <c r="G97" i="7" s="1"/>
  <c r="M97" i="7" s="1"/>
  <c r="O94" i="14"/>
  <c r="N95" i="10"/>
  <c r="J95" i="10"/>
  <c r="K91" i="15"/>
  <c r="R91" i="14"/>
  <c r="U91" i="10"/>
  <c r="J94" i="7" s="1"/>
  <c r="P91" i="15"/>
  <c r="AB91" i="10"/>
  <c r="AD94" i="8" s="1"/>
  <c r="AF91" i="14"/>
  <c r="AM88" i="14"/>
  <c r="AN88" i="14" s="1"/>
  <c r="AG88" i="10"/>
  <c r="AK91" i="8" s="1"/>
  <c r="U88" i="15"/>
  <c r="O85" i="10"/>
  <c r="X81" i="10"/>
  <c r="M80" i="15"/>
  <c r="AC80" i="14"/>
  <c r="Y80" i="10"/>
  <c r="AA83" i="8" s="1"/>
  <c r="G97" i="6"/>
  <c r="H97" i="6" s="1"/>
  <c r="F97" i="6"/>
  <c r="S90" i="10"/>
  <c r="H93" i="7" s="1"/>
  <c r="W92" i="10"/>
  <c r="J92" i="15"/>
  <c r="T92" i="10"/>
  <c r="I95" i="7" s="1"/>
  <c r="Q92" i="14"/>
  <c r="N82" i="10"/>
  <c r="G87" i="15"/>
  <c r="N87" i="14"/>
  <c r="Q87" i="10"/>
  <c r="F90" i="7" s="1"/>
  <c r="L90" i="7" s="1"/>
  <c r="M86" i="10"/>
  <c r="I83" i="15"/>
  <c r="J77" i="10"/>
  <c r="AE86" i="10"/>
  <c r="AI89" i="8" s="1"/>
  <c r="S86" i="15"/>
  <c r="AK86" i="14"/>
  <c r="AJ84" i="14"/>
  <c r="S84" i="10"/>
  <c r="H87" i="7" s="1"/>
  <c r="D82" i="15"/>
  <c r="H82" i="14"/>
  <c r="H82" i="10"/>
  <c r="AM82" i="14"/>
  <c r="AN82" i="14" s="1"/>
  <c r="U82" i="15"/>
  <c r="AG82" i="10"/>
  <c r="AK85" i="8" s="1"/>
  <c r="S88" i="10"/>
  <c r="H91" i="7" s="1"/>
  <c r="P94" i="14"/>
  <c r="E89" i="14"/>
  <c r="F89" i="10"/>
  <c r="B89" i="15"/>
  <c r="N89" i="10"/>
  <c r="Q89" i="14"/>
  <c r="J89" i="15"/>
  <c r="T89" i="10"/>
  <c r="I92" i="7" s="1"/>
  <c r="C92" i="8"/>
  <c r="C92" i="6"/>
  <c r="C91" i="3"/>
  <c r="U91" i="3" s="1"/>
  <c r="C92" i="7"/>
  <c r="I84" i="15"/>
  <c r="D83" i="15"/>
  <c r="H83" i="10"/>
  <c r="H83" i="14"/>
  <c r="I83" i="14"/>
  <c r="E83" i="15"/>
  <c r="I83" i="10"/>
  <c r="S86" i="6" s="1"/>
  <c r="G90" i="6"/>
  <c r="H90" i="6" s="1"/>
  <c r="F90" i="6"/>
  <c r="K87" i="6"/>
  <c r="L87" i="6" s="1"/>
  <c r="M87" i="6" s="1"/>
  <c r="J87" i="6"/>
  <c r="G83" i="6"/>
  <c r="H83" i="6" s="1"/>
  <c r="I83" i="6" s="1"/>
  <c r="F83" i="6"/>
  <c r="L75" i="10"/>
  <c r="J75" i="14"/>
  <c r="K75" i="14" s="1"/>
  <c r="F75" i="15"/>
  <c r="W84" i="6"/>
  <c r="X84" i="6"/>
  <c r="Y84" i="6" s="1"/>
  <c r="AF78" i="10"/>
  <c r="AJ81" i="8" s="1"/>
  <c r="AL78" i="14"/>
  <c r="T78" i="15"/>
  <c r="J74" i="10"/>
  <c r="P58" i="10"/>
  <c r="V80" i="10"/>
  <c r="Y83" i="8"/>
  <c r="Z83" i="8" s="1"/>
  <c r="M75" i="10"/>
  <c r="O73" i="15"/>
  <c r="AE73" i="14"/>
  <c r="AA73" i="10"/>
  <c r="AC76" i="8" s="1"/>
  <c r="K80" i="6"/>
  <c r="L80" i="6" s="1"/>
  <c r="M80" i="6" s="1"/>
  <c r="N80" i="6" s="1"/>
  <c r="M79" i="3" s="1"/>
  <c r="J80" i="6"/>
  <c r="W76" i="14"/>
  <c r="X76" i="14" s="1"/>
  <c r="T76" i="14" s="1"/>
  <c r="K76" i="10"/>
  <c r="C79" i="6"/>
  <c r="C79" i="7"/>
  <c r="C79" i="8"/>
  <c r="C78" i="3"/>
  <c r="U78" i="3" s="1"/>
  <c r="W74" i="14"/>
  <c r="X74" i="14" s="1"/>
  <c r="T74" i="14" s="1"/>
  <c r="J116" i="12"/>
  <c r="Q77" i="8" s="1"/>
  <c r="O116" i="12"/>
  <c r="AE71" i="8"/>
  <c r="T67" i="15"/>
  <c r="AF67" i="10"/>
  <c r="AJ70" i="8" s="1"/>
  <c r="AL67" i="14"/>
  <c r="H60" i="10"/>
  <c r="H60" i="14"/>
  <c r="D60" i="15"/>
  <c r="AJ81" i="14"/>
  <c r="F72" i="15"/>
  <c r="J72" i="14"/>
  <c r="L72" i="10"/>
  <c r="AA72" i="14"/>
  <c r="L72" i="15"/>
  <c r="N71" i="7"/>
  <c r="K71" i="7"/>
  <c r="P70" i="3" s="1"/>
  <c r="N63" i="10"/>
  <c r="S61" i="15"/>
  <c r="AE61" i="10"/>
  <c r="AI64" i="8" s="1"/>
  <c r="AK61" i="14"/>
  <c r="W61" i="6"/>
  <c r="P50" i="10"/>
  <c r="K69" i="15"/>
  <c r="U69" i="10"/>
  <c r="J72" i="7" s="1"/>
  <c r="R69" i="14"/>
  <c r="U63" i="15"/>
  <c r="AM63" i="14"/>
  <c r="AN63" i="14" s="1"/>
  <c r="AG63" i="10"/>
  <c r="AK66" i="8" s="1"/>
  <c r="AE63" i="14"/>
  <c r="AA63" i="10"/>
  <c r="AC66" i="8" s="1"/>
  <c r="O63" i="15"/>
  <c r="N61" i="15"/>
  <c r="AD61" i="14"/>
  <c r="Z61" i="10"/>
  <c r="AB64" i="8" s="1"/>
  <c r="AD61" i="10"/>
  <c r="AG64" i="8" s="1"/>
  <c r="AI61" i="14"/>
  <c r="R61" i="15"/>
  <c r="AD69" i="10"/>
  <c r="AG72" i="8" s="1"/>
  <c r="R69" i="15"/>
  <c r="AI69" i="14"/>
  <c r="W69" i="14"/>
  <c r="X69" i="14" s="1"/>
  <c r="T69" i="14" s="1"/>
  <c r="O65" i="10"/>
  <c r="I65" i="14"/>
  <c r="E65" i="15"/>
  <c r="I65" i="10"/>
  <c r="S68" i="6" s="1"/>
  <c r="I72" i="10"/>
  <c r="S75" i="6" s="1"/>
  <c r="I72" i="14"/>
  <c r="E72" i="15"/>
  <c r="K70" i="10"/>
  <c r="J70" i="15"/>
  <c r="T70" i="10"/>
  <c r="I73" i="7" s="1"/>
  <c r="Q70" i="14"/>
  <c r="C73" i="6"/>
  <c r="C73" i="8"/>
  <c r="C72" i="3"/>
  <c r="U72" i="3" s="1"/>
  <c r="C73" i="7"/>
  <c r="AC61" i="14"/>
  <c r="Y61" i="10"/>
  <c r="AA64" i="8" s="1"/>
  <c r="M61" i="15"/>
  <c r="I59" i="15"/>
  <c r="C65" i="15"/>
  <c r="F65" i="14"/>
  <c r="G65" i="10"/>
  <c r="T64" i="10"/>
  <c r="I67" i="7" s="1"/>
  <c r="Q64" i="14"/>
  <c r="J64" i="15"/>
  <c r="AM64" i="14"/>
  <c r="AN64" i="14" s="1"/>
  <c r="U64" i="15"/>
  <c r="AG64" i="10"/>
  <c r="AK67" i="8" s="1"/>
  <c r="AL67" i="8" s="1"/>
  <c r="E62" i="15"/>
  <c r="I62" i="10"/>
  <c r="S65" i="6" s="1"/>
  <c r="I62" i="14"/>
  <c r="AE62" i="14"/>
  <c r="O62" i="15"/>
  <c r="AA62" i="10"/>
  <c r="AC65" i="8" s="1"/>
  <c r="C62" i="8"/>
  <c r="C62" i="6"/>
  <c r="C62" i="7"/>
  <c r="C61" i="3"/>
  <c r="U61" i="3" s="1"/>
  <c r="AK47" i="14"/>
  <c r="AN47" i="14" s="1"/>
  <c r="AB47" i="14" s="1"/>
  <c r="Z47" i="14" s="1"/>
  <c r="S47" i="14" s="1"/>
  <c r="S47" i="15"/>
  <c r="AE47" i="10"/>
  <c r="AI50" i="8" s="1"/>
  <c r="AL50" i="8" s="1"/>
  <c r="AK39" i="14"/>
  <c r="AN39" i="14" s="1"/>
  <c r="AB39" i="14" s="1"/>
  <c r="Z39" i="14" s="1"/>
  <c r="AE39" i="10"/>
  <c r="AI42" i="8" s="1"/>
  <c r="AL42" i="8" s="1"/>
  <c r="S39" i="15"/>
  <c r="E65" i="14"/>
  <c r="F65" i="10"/>
  <c r="B65" i="15"/>
  <c r="P61" i="14"/>
  <c r="W53" i="14"/>
  <c r="X53" i="14" s="1"/>
  <c r="T53" i="14" s="1"/>
  <c r="V45" i="10"/>
  <c r="Y48" i="8"/>
  <c r="Z48" i="8" s="1"/>
  <c r="E44" i="15"/>
  <c r="I44" i="14"/>
  <c r="I44" i="10"/>
  <c r="S47" i="6" s="1"/>
  <c r="C47" i="6"/>
  <c r="C47" i="8"/>
  <c r="C47" i="7"/>
  <c r="O47" i="7" s="1"/>
  <c r="C46" i="3"/>
  <c r="U46" i="3" s="1"/>
  <c r="Q57" i="15"/>
  <c r="AH57" i="14"/>
  <c r="AC57" i="10"/>
  <c r="AF60" i="8" s="1"/>
  <c r="K57" i="10"/>
  <c r="C60" i="7"/>
  <c r="C60" i="6"/>
  <c r="C60" i="8"/>
  <c r="C59" i="3"/>
  <c r="U59" i="3" s="1"/>
  <c r="P56" i="10"/>
  <c r="L56" i="15"/>
  <c r="AA56" i="14"/>
  <c r="AM56" i="14"/>
  <c r="U56" i="15"/>
  <c r="AG56" i="10"/>
  <c r="AK59" i="8" s="1"/>
  <c r="N53" i="15"/>
  <c r="Z53" i="10"/>
  <c r="AB56" i="8" s="1"/>
  <c r="AD53" i="14"/>
  <c r="V50" i="10"/>
  <c r="Y53" i="8"/>
  <c r="Z53" i="8" s="1"/>
  <c r="W51" i="6"/>
  <c r="X51" i="6"/>
  <c r="Y51" i="6" s="1"/>
  <c r="S60" i="10"/>
  <c r="H63" i="7" s="1"/>
  <c r="AD55" i="10"/>
  <c r="AG58" i="8" s="1"/>
  <c r="R55" i="15"/>
  <c r="AI55" i="14"/>
  <c r="O55" i="14"/>
  <c r="R55" i="10"/>
  <c r="G58" i="7" s="1"/>
  <c r="H55" i="15"/>
  <c r="O86" i="12"/>
  <c r="N54" i="10"/>
  <c r="G53" i="10"/>
  <c r="C53" i="15"/>
  <c r="F53" i="14"/>
  <c r="G53" i="14" s="1"/>
  <c r="F54" i="15"/>
  <c r="J54" i="14"/>
  <c r="L54" i="10"/>
  <c r="W52" i="14"/>
  <c r="X52" i="14" s="1"/>
  <c r="T52" i="14" s="1"/>
  <c r="J83" i="12"/>
  <c r="Q48" i="10"/>
  <c r="F51" i="7" s="1"/>
  <c r="G48" i="15"/>
  <c r="N48" i="14"/>
  <c r="O48" i="14"/>
  <c r="H48" i="15"/>
  <c r="R48" i="10"/>
  <c r="G51" i="7" s="1"/>
  <c r="AC45" i="14"/>
  <c r="Y45" i="10"/>
  <c r="AA48" i="8" s="1"/>
  <c r="M45" i="15"/>
  <c r="M44" i="10"/>
  <c r="AK34" i="14"/>
  <c r="AN34" i="14" s="1"/>
  <c r="AB34" i="14" s="1"/>
  <c r="Z34" i="14" s="1"/>
  <c r="S34" i="14" s="1"/>
  <c r="AE34" i="10"/>
  <c r="AI37" i="8" s="1"/>
  <c r="AL37" i="8" s="1"/>
  <c r="S34" i="15"/>
  <c r="G56" i="14"/>
  <c r="Q51" i="14"/>
  <c r="J51" i="15"/>
  <c r="T51" i="10"/>
  <c r="I54" i="7" s="1"/>
  <c r="AI51" i="14"/>
  <c r="AD51" i="10"/>
  <c r="AG54" i="8" s="1"/>
  <c r="AH54" i="8" s="1"/>
  <c r="R51" i="15"/>
  <c r="X53" i="10"/>
  <c r="O42" i="7"/>
  <c r="AF40" i="10"/>
  <c r="AJ43" i="8" s="1"/>
  <c r="AL40" i="14"/>
  <c r="T40" i="15"/>
  <c r="S39" i="10"/>
  <c r="H42" i="7" s="1"/>
  <c r="O37" i="10"/>
  <c r="W36" i="10"/>
  <c r="W35" i="10"/>
  <c r="X35" i="10"/>
  <c r="M33" i="10"/>
  <c r="O28" i="15"/>
  <c r="AA28" i="10"/>
  <c r="AC31" i="8" s="1"/>
  <c r="AE28" i="14"/>
  <c r="AG28" i="14" s="1"/>
  <c r="AH28" i="14"/>
  <c r="AJ28" i="14" s="1"/>
  <c r="AC28" i="10"/>
  <c r="AF31" i="8" s="1"/>
  <c r="AH31" i="8" s="1"/>
  <c r="Q28" i="15"/>
  <c r="K49" i="10"/>
  <c r="R49" i="15"/>
  <c r="AD49" i="10"/>
  <c r="AG52" i="8" s="1"/>
  <c r="AI49" i="14"/>
  <c r="W49" i="14"/>
  <c r="X49" i="14" s="1"/>
  <c r="T49" i="14" s="1"/>
  <c r="AL49" i="14"/>
  <c r="T49" i="15"/>
  <c r="AF49" i="10"/>
  <c r="AJ52" i="8" s="1"/>
  <c r="AE50" i="8"/>
  <c r="AM50" i="8" s="1"/>
  <c r="Q38" i="15"/>
  <c r="AH38" i="14"/>
  <c r="AJ38" i="14" s="1"/>
  <c r="AC38" i="10"/>
  <c r="AF41" i="8" s="1"/>
  <c r="AH41" i="8" s="1"/>
  <c r="U38" i="15"/>
  <c r="AM38" i="14"/>
  <c r="AG38" i="10"/>
  <c r="AK41" i="8" s="1"/>
  <c r="D46" i="15"/>
  <c r="H46" i="10"/>
  <c r="H46" i="14"/>
  <c r="AL46" i="14"/>
  <c r="T46" i="15"/>
  <c r="AF46" i="10"/>
  <c r="AJ49" i="8" s="1"/>
  <c r="O75" i="12"/>
  <c r="O43" i="10"/>
  <c r="F40" i="14"/>
  <c r="G40" i="10"/>
  <c r="C40" i="15"/>
  <c r="C43" i="6"/>
  <c r="C43" i="7"/>
  <c r="C43" i="8"/>
  <c r="C42" i="3"/>
  <c r="U42" i="3" s="1"/>
  <c r="D38" i="15"/>
  <c r="H38" i="14"/>
  <c r="H38" i="10"/>
  <c r="N33" i="14"/>
  <c r="M33" i="14" s="1"/>
  <c r="G33" i="15"/>
  <c r="Q33" i="10"/>
  <c r="F36" i="7" s="1"/>
  <c r="H24" i="14"/>
  <c r="H24" i="10"/>
  <c r="D24" i="15"/>
  <c r="G51" i="6"/>
  <c r="H51" i="6" s="1"/>
  <c r="F51" i="6"/>
  <c r="W48" i="6"/>
  <c r="X48" i="6"/>
  <c r="Y48" i="6" s="1"/>
  <c r="C41" i="15"/>
  <c r="G41" i="10"/>
  <c r="F41" i="14"/>
  <c r="G41" i="14" s="1"/>
  <c r="W41" i="14"/>
  <c r="X41" i="14" s="1"/>
  <c r="T41" i="14" s="1"/>
  <c r="J71" i="12"/>
  <c r="Q44" i="8" s="1"/>
  <c r="Q37" i="15"/>
  <c r="AH37" i="14"/>
  <c r="AJ37" i="14" s="1"/>
  <c r="AC37" i="10"/>
  <c r="AF40" i="8" s="1"/>
  <c r="AH40" i="8" s="1"/>
  <c r="AM37" i="14"/>
  <c r="AG37" i="10"/>
  <c r="AK40" i="8" s="1"/>
  <c r="U37" i="15"/>
  <c r="AD32" i="14"/>
  <c r="N32" i="15"/>
  <c r="Z32" i="10"/>
  <c r="AB35" i="8" s="1"/>
  <c r="AL29" i="14"/>
  <c r="T29" i="15"/>
  <c r="AF29" i="10"/>
  <c r="AJ32" i="8" s="1"/>
  <c r="AD25" i="14"/>
  <c r="Z25" i="10"/>
  <c r="AB28" i="8" s="1"/>
  <c r="N25" i="15"/>
  <c r="N23" i="14"/>
  <c r="G23" i="15"/>
  <c r="Q23" i="10"/>
  <c r="F26" i="7" s="1"/>
  <c r="L26" i="7" s="1"/>
  <c r="W34" i="6"/>
  <c r="X34" i="6"/>
  <c r="Y34" i="6" s="1"/>
  <c r="Z34" i="6" s="1"/>
  <c r="AA34" i="6" s="1"/>
  <c r="W31" i="6"/>
  <c r="X31" i="6"/>
  <c r="Y31" i="6" s="1"/>
  <c r="X26" i="10"/>
  <c r="AB25" i="10"/>
  <c r="AD28" i="8" s="1"/>
  <c r="P25" i="15"/>
  <c r="AF25" i="14"/>
  <c r="F14" i="14"/>
  <c r="C14" i="15"/>
  <c r="G14" i="10"/>
  <c r="M17" i="7" s="1"/>
  <c r="F25" i="10"/>
  <c r="B25" i="15"/>
  <c r="E25" i="14"/>
  <c r="F21" i="14"/>
  <c r="G21" i="14" s="1"/>
  <c r="C21" i="15"/>
  <c r="G21" i="10"/>
  <c r="P14" i="10"/>
  <c r="G38" i="14"/>
  <c r="T30" i="15"/>
  <c r="AL30" i="14"/>
  <c r="AF30" i="10"/>
  <c r="AJ33" i="8" s="1"/>
  <c r="E26" i="14"/>
  <c r="B26" i="15"/>
  <c r="F26" i="10"/>
  <c r="C29" i="8"/>
  <c r="C29" i="7"/>
  <c r="C28" i="3"/>
  <c r="U28" i="3" s="1"/>
  <c r="C29" i="6"/>
  <c r="K32" i="10"/>
  <c r="L29" i="15"/>
  <c r="AA29" i="14"/>
  <c r="AF29" i="14"/>
  <c r="AB29" i="10"/>
  <c r="AD32" i="8" s="1"/>
  <c r="P29" i="15"/>
  <c r="P38" i="14"/>
  <c r="AK27" i="14"/>
  <c r="S27" i="15"/>
  <c r="AE27" i="10"/>
  <c r="AI30" i="8" s="1"/>
  <c r="X27" i="10"/>
  <c r="M26" i="10"/>
  <c r="G27" i="6"/>
  <c r="H27" i="6" s="1"/>
  <c r="F27" i="6"/>
  <c r="O18" i="14"/>
  <c r="M18" i="14" s="1"/>
  <c r="H18" i="15"/>
  <c r="R18" i="10"/>
  <c r="G21" i="7" s="1"/>
  <c r="H10" i="14"/>
  <c r="H10" i="10"/>
  <c r="D10" i="15"/>
  <c r="V10" i="15" s="1"/>
  <c r="G10" i="11" s="1"/>
  <c r="D10" i="11" s="1"/>
  <c r="M32" i="10"/>
  <c r="E29" i="14"/>
  <c r="B29" i="15"/>
  <c r="F29" i="10"/>
  <c r="N37" i="7"/>
  <c r="K37" i="7"/>
  <c r="P36" i="3" s="1"/>
  <c r="J19" i="15"/>
  <c r="T19" i="10"/>
  <c r="I22" i="7" s="1"/>
  <c r="Q19" i="14"/>
  <c r="AL18" i="8"/>
  <c r="M19" i="10"/>
  <c r="C22" i="6"/>
  <c r="C22" i="8"/>
  <c r="C22" i="7"/>
  <c r="C21" i="3"/>
  <c r="U21" i="3" s="1"/>
  <c r="D17" i="15"/>
  <c r="H17" i="14"/>
  <c r="H17" i="10"/>
  <c r="AC16" i="14"/>
  <c r="Y16" i="10"/>
  <c r="AA19" i="8" s="1"/>
  <c r="M16" i="15"/>
  <c r="R16" i="14"/>
  <c r="K16" i="15"/>
  <c r="U16" i="10"/>
  <c r="J19" i="7" s="1"/>
  <c r="K21" i="7"/>
  <c r="P20" i="3" s="1"/>
  <c r="AD17" i="10"/>
  <c r="AG20" i="8" s="1"/>
  <c r="R17" i="15"/>
  <c r="AI17" i="14"/>
  <c r="E22" i="15"/>
  <c r="I22" i="14"/>
  <c r="K22" i="14" s="1"/>
  <c r="I22" i="10"/>
  <c r="S25" i="6" s="1"/>
  <c r="O40" i="12"/>
  <c r="K25" i="6" s="1"/>
  <c r="L25" i="6" s="1"/>
  <c r="M25" i="6" s="1"/>
  <c r="J22" i="10"/>
  <c r="C24" i="3"/>
  <c r="U24" i="3" s="1"/>
  <c r="C25" i="7"/>
  <c r="C25" i="8"/>
  <c r="C25" i="6"/>
  <c r="P15" i="15"/>
  <c r="AB15" i="10"/>
  <c r="AD18" i="8" s="1"/>
  <c r="AF15" i="14"/>
  <c r="AL9" i="14"/>
  <c r="AF9" i="10"/>
  <c r="AJ12" i="8" s="1"/>
  <c r="T9" i="15"/>
  <c r="S21" i="6"/>
  <c r="T21" i="6"/>
  <c r="U21" i="6" s="1"/>
  <c r="AA15" i="14"/>
  <c r="L15" i="15"/>
  <c r="I19" i="15"/>
  <c r="O17" i="10"/>
  <c r="R17" i="14"/>
  <c r="K17" i="15"/>
  <c r="U17" i="10"/>
  <c r="J20" i="7" s="1"/>
  <c r="H6" i="14"/>
  <c r="D6" i="15"/>
  <c r="H6" i="10"/>
  <c r="O162" i="8"/>
  <c r="R151" i="8"/>
  <c r="X151" i="8" s="1"/>
  <c r="S150" i="3" s="1"/>
  <c r="R134" i="8"/>
  <c r="R107" i="8"/>
  <c r="R88" i="8"/>
  <c r="X88" i="8" s="1"/>
  <c r="S87" i="3" s="1"/>
  <c r="R74" i="8"/>
  <c r="O41" i="8"/>
  <c r="O14" i="8"/>
  <c r="F12" i="6"/>
  <c r="G12" i="6"/>
  <c r="H12" i="6" s="1"/>
  <c r="I5" i="14"/>
  <c r="E5" i="15"/>
  <c r="I5" i="10"/>
  <c r="S8" i="6" s="1"/>
  <c r="C8" i="6"/>
  <c r="C8" i="8"/>
  <c r="C7" i="3"/>
  <c r="U7" i="3" s="1"/>
  <c r="C8" i="7"/>
  <c r="O111" i="8"/>
  <c r="R95" i="8"/>
  <c r="R41" i="8"/>
  <c r="L12" i="15"/>
  <c r="AA12" i="14"/>
  <c r="G7" i="15"/>
  <c r="Q7" i="10"/>
  <c r="F10" i="7" s="1"/>
  <c r="N7" i="14"/>
  <c r="M7" i="14" s="1"/>
  <c r="J5" i="12"/>
  <c r="Q8" i="8" s="1"/>
  <c r="W5" i="14"/>
  <c r="X5" i="14" s="1"/>
  <c r="T5" i="14" s="1"/>
  <c r="AM7" i="14"/>
  <c r="U7" i="15"/>
  <c r="AG7" i="10"/>
  <c r="AK10" i="8" s="1"/>
  <c r="N7" i="10"/>
  <c r="K5" i="10"/>
  <c r="E4" i="14"/>
  <c r="B4" i="15"/>
  <c r="F4" i="10"/>
  <c r="O69" i="8"/>
  <c r="M12" i="10"/>
  <c r="O8" i="10"/>
  <c r="W8" i="14"/>
  <c r="X8" i="14" s="1"/>
  <c r="T8" i="14" s="1"/>
  <c r="J14" i="12"/>
  <c r="Q11" i="8" s="1"/>
  <c r="R11" i="8" s="1"/>
  <c r="X11" i="8" s="1"/>
  <c r="S10" i="3" s="1"/>
  <c r="W6" i="10"/>
  <c r="W160" i="8"/>
  <c r="K107" i="8"/>
  <c r="O107" i="8" s="1"/>
  <c r="X107" i="8" s="1"/>
  <c r="S106" i="3" s="1"/>
  <c r="R69" i="8"/>
  <c r="O27" i="8"/>
  <c r="P144" i="7"/>
  <c r="K12" i="10"/>
  <c r="F12" i="15"/>
  <c r="J12" i="14"/>
  <c r="K12" i="14" s="1"/>
  <c r="L12" i="10"/>
  <c r="N12" i="14"/>
  <c r="Q12" i="10"/>
  <c r="F15" i="7" s="1"/>
  <c r="G12" i="15"/>
  <c r="J11" i="6"/>
  <c r="K11" i="6"/>
  <c r="L11" i="6" s="1"/>
  <c r="P11" i="10"/>
  <c r="J11" i="10"/>
  <c r="M7" i="10"/>
  <c r="R132" i="8"/>
  <c r="X132" i="8" s="1"/>
  <c r="S131" i="3" s="1"/>
  <c r="R59" i="8"/>
  <c r="N23" i="8"/>
  <c r="O23" i="8" s="1"/>
  <c r="L87" i="7"/>
  <c r="K66" i="8"/>
  <c r="N47" i="8"/>
  <c r="H15" i="8"/>
  <c r="O15" i="8" s="1"/>
  <c r="R91" i="8"/>
  <c r="O75" i="8"/>
  <c r="H16" i="8"/>
  <c r="O133" i="7"/>
  <c r="R17" i="8"/>
  <c r="O153" i="8"/>
  <c r="O51" i="8"/>
  <c r="W37" i="8"/>
  <c r="O7" i="8"/>
  <c r="R7" i="8"/>
  <c r="AG3" i="14"/>
  <c r="H140" i="8"/>
  <c r="O140" i="8" s="1"/>
  <c r="H89" i="8"/>
  <c r="H52" i="8"/>
  <c r="O52" i="8" s="1"/>
  <c r="H38" i="8"/>
  <c r="O38" i="8" s="1"/>
  <c r="O13" i="7"/>
  <c r="AL8" i="8"/>
  <c r="W120" i="8"/>
  <c r="H8" i="8"/>
  <c r="O45" i="7"/>
  <c r="V162" i="10"/>
  <c r="Y165" i="8"/>
  <c r="Z165" i="8" s="1"/>
  <c r="M156" i="10"/>
  <c r="N150" i="14"/>
  <c r="Q150" i="10"/>
  <c r="F153" i="7" s="1"/>
  <c r="G150" i="15"/>
  <c r="W145" i="6"/>
  <c r="K159" i="10"/>
  <c r="R159" i="14"/>
  <c r="K159" i="15"/>
  <c r="U159" i="10"/>
  <c r="J162" i="7" s="1"/>
  <c r="P160" i="10"/>
  <c r="L163" i="15"/>
  <c r="AA163" i="14"/>
  <c r="P160" i="14"/>
  <c r="M160" i="14" s="1"/>
  <c r="AA158" i="10"/>
  <c r="AC161" i="8" s="1"/>
  <c r="AE158" i="14"/>
  <c r="O158" i="15"/>
  <c r="K158" i="10"/>
  <c r="J154" i="10"/>
  <c r="AL154" i="14"/>
  <c r="AF154" i="10"/>
  <c r="AJ157" i="8" s="1"/>
  <c r="T154" i="15"/>
  <c r="W162" i="6"/>
  <c r="J153" i="10"/>
  <c r="L153" i="10"/>
  <c r="J153" i="14"/>
  <c r="K153" i="14" s="1"/>
  <c r="F153" i="15"/>
  <c r="F158" i="6"/>
  <c r="G158" i="6"/>
  <c r="H158" i="6" s="1"/>
  <c r="I158" i="6" s="1"/>
  <c r="H151" i="14"/>
  <c r="D151" i="15"/>
  <c r="H151" i="10"/>
  <c r="J163" i="10"/>
  <c r="J164" i="10"/>
  <c r="Z164" i="10"/>
  <c r="AB167" i="8" s="1"/>
  <c r="AD164" i="14"/>
  <c r="N164" i="15"/>
  <c r="T164" i="10"/>
  <c r="I167" i="7" s="1"/>
  <c r="Q164" i="14"/>
  <c r="J164" i="15"/>
  <c r="H160" i="14"/>
  <c r="H160" i="10"/>
  <c r="D160" i="15"/>
  <c r="V160" i="15" s="1"/>
  <c r="G160" i="11" s="1"/>
  <c r="D160" i="11" s="1"/>
  <c r="O163" i="10"/>
  <c r="W163" i="10"/>
  <c r="P165" i="7"/>
  <c r="C164" i="6"/>
  <c r="C164" i="7"/>
  <c r="C164" i="8"/>
  <c r="C163" i="3"/>
  <c r="U163" i="3" s="1"/>
  <c r="X158" i="10"/>
  <c r="O154" i="14"/>
  <c r="H154" i="15"/>
  <c r="R154" i="10"/>
  <c r="G157" i="7" s="1"/>
  <c r="M157" i="7" s="1"/>
  <c r="C157" i="7"/>
  <c r="C157" i="6"/>
  <c r="C156" i="3"/>
  <c r="U156" i="3" s="1"/>
  <c r="C157" i="8"/>
  <c r="AG155" i="14"/>
  <c r="AH155" i="8"/>
  <c r="P161" i="6"/>
  <c r="Q161" i="6" s="1"/>
  <c r="O161" i="6"/>
  <c r="T161" i="6"/>
  <c r="U161" i="6" s="1"/>
  <c r="V161" i="6" s="1"/>
  <c r="G153" i="14"/>
  <c r="K154" i="6"/>
  <c r="L154" i="6" s="1"/>
  <c r="M154" i="6" s="1"/>
  <c r="J154" i="6"/>
  <c r="F150" i="15"/>
  <c r="J150" i="14"/>
  <c r="L150" i="10"/>
  <c r="E150" i="14"/>
  <c r="F150" i="10"/>
  <c r="B150" i="15"/>
  <c r="AJ153" i="14"/>
  <c r="I149" i="10"/>
  <c r="S152" i="6" s="1"/>
  <c r="I149" i="14"/>
  <c r="E149" i="15"/>
  <c r="AM149" i="14"/>
  <c r="U149" i="15"/>
  <c r="AG149" i="10"/>
  <c r="AK152" i="8" s="1"/>
  <c r="AK141" i="14"/>
  <c r="AN141" i="14" s="1"/>
  <c r="AB141" i="14" s="1"/>
  <c r="Z141" i="14" s="1"/>
  <c r="S141" i="14" s="1"/>
  <c r="AE141" i="10"/>
  <c r="AI144" i="8" s="1"/>
  <c r="AL144" i="8" s="1"/>
  <c r="S141" i="15"/>
  <c r="U144" i="15"/>
  <c r="AG144" i="10"/>
  <c r="AK147" i="8" s="1"/>
  <c r="AM144" i="14"/>
  <c r="L146" i="10"/>
  <c r="F146" i="15"/>
  <c r="J146" i="14"/>
  <c r="K146" i="14" s="1"/>
  <c r="M146" i="10"/>
  <c r="C149" i="8"/>
  <c r="C149" i="6"/>
  <c r="C149" i="7"/>
  <c r="C148" i="3"/>
  <c r="U148" i="3" s="1"/>
  <c r="AH145" i="14"/>
  <c r="AJ145" i="14" s="1"/>
  <c r="AC145" i="10"/>
  <c r="AF148" i="8" s="1"/>
  <c r="AH148" i="8" s="1"/>
  <c r="Q145" i="15"/>
  <c r="AE142" i="10"/>
  <c r="AI145" i="8" s="1"/>
  <c r="AL145" i="8" s="1"/>
  <c r="S142" i="15"/>
  <c r="AK142" i="14"/>
  <c r="AN142" i="14" s="1"/>
  <c r="C145" i="6"/>
  <c r="C144" i="3"/>
  <c r="U144" i="3" s="1"/>
  <c r="C145" i="8"/>
  <c r="C145" i="7"/>
  <c r="AE138" i="14"/>
  <c r="O138" i="15"/>
  <c r="AA138" i="10"/>
  <c r="AC141" i="8" s="1"/>
  <c r="G138" i="15"/>
  <c r="N138" i="14"/>
  <c r="Q138" i="10"/>
  <c r="F141" i="7" s="1"/>
  <c r="L141" i="7" s="1"/>
  <c r="J147" i="10"/>
  <c r="J178" i="12"/>
  <c r="Q150" i="8" s="1"/>
  <c r="R150" i="8" s="1"/>
  <c r="W147" i="14"/>
  <c r="X147" i="14" s="1"/>
  <c r="T147" i="14" s="1"/>
  <c r="N147" i="14"/>
  <c r="Q147" i="10"/>
  <c r="F150" i="7" s="1"/>
  <c r="G147" i="15"/>
  <c r="AL148" i="8"/>
  <c r="M142" i="15"/>
  <c r="AC142" i="14"/>
  <c r="AG142" i="14" s="1"/>
  <c r="Y142" i="10"/>
  <c r="AA145" i="8" s="1"/>
  <c r="J139" i="10"/>
  <c r="X144" i="10"/>
  <c r="S146" i="10"/>
  <c r="H149" i="7" s="1"/>
  <c r="P149" i="6"/>
  <c r="Q149" i="6" s="1"/>
  <c r="T149" i="6"/>
  <c r="U149" i="6" s="1"/>
  <c r="V149" i="6" s="1"/>
  <c r="O149" i="6"/>
  <c r="H144" i="15"/>
  <c r="R144" i="10"/>
  <c r="G147" i="7" s="1"/>
  <c r="M147" i="7" s="1"/>
  <c r="O144" i="14"/>
  <c r="W137" i="10"/>
  <c r="AE137" i="14"/>
  <c r="O137" i="15"/>
  <c r="AA137" i="10"/>
  <c r="AC140" i="8" s="1"/>
  <c r="AF136" i="14"/>
  <c r="P136" i="15"/>
  <c r="AB136" i="10"/>
  <c r="AD139" i="8" s="1"/>
  <c r="O167" i="12"/>
  <c r="T133" i="10"/>
  <c r="I136" i="7" s="1"/>
  <c r="J133" i="15"/>
  <c r="Q133" i="14"/>
  <c r="X133" i="10"/>
  <c r="P125" i="10"/>
  <c r="H117" i="14"/>
  <c r="L117" i="14" s="1"/>
  <c r="D117" i="15"/>
  <c r="V117" i="15" s="1"/>
  <c r="G117" i="11" s="1"/>
  <c r="D117" i="11" s="1"/>
  <c r="H117" i="10"/>
  <c r="V139" i="10"/>
  <c r="Y142" i="8"/>
  <c r="Z142" i="8" s="1"/>
  <c r="L137" i="15"/>
  <c r="AA137" i="14"/>
  <c r="B143" i="15"/>
  <c r="E143" i="14"/>
  <c r="F143" i="10"/>
  <c r="P143" i="10"/>
  <c r="AF143" i="14"/>
  <c r="AB143" i="10"/>
  <c r="AD146" i="8" s="1"/>
  <c r="P143" i="15"/>
  <c r="U137" i="15"/>
  <c r="AM137" i="14"/>
  <c r="AG137" i="10"/>
  <c r="AK140" i="8" s="1"/>
  <c r="AA135" i="10"/>
  <c r="AC138" i="8" s="1"/>
  <c r="O135" i="15"/>
  <c r="AE135" i="14"/>
  <c r="C138" i="6"/>
  <c r="C138" i="7"/>
  <c r="C138" i="8"/>
  <c r="C137" i="3"/>
  <c r="U137" i="3" s="1"/>
  <c r="P141" i="7"/>
  <c r="B140" i="15"/>
  <c r="F140" i="10"/>
  <c r="E140" i="14"/>
  <c r="W140" i="10"/>
  <c r="X140" i="10"/>
  <c r="R136" i="15"/>
  <c r="AD136" i="10"/>
  <c r="AG139" i="8" s="1"/>
  <c r="AI136" i="14"/>
  <c r="G136" i="15"/>
  <c r="Q136" i="10"/>
  <c r="F139" i="7" s="1"/>
  <c r="N136" i="14"/>
  <c r="N136" i="10"/>
  <c r="W130" i="10"/>
  <c r="N137" i="10"/>
  <c r="Q131" i="10"/>
  <c r="F134" i="7" s="1"/>
  <c r="N131" i="14"/>
  <c r="G131" i="15"/>
  <c r="C134" i="6"/>
  <c r="C134" i="8"/>
  <c r="C133" i="3"/>
  <c r="U133" i="3" s="1"/>
  <c r="C134" i="7"/>
  <c r="V133" i="10"/>
  <c r="Y136" i="8"/>
  <c r="Z136" i="8" s="1"/>
  <c r="P129" i="10"/>
  <c r="J127" i="15"/>
  <c r="Q127" i="14"/>
  <c r="T127" i="10"/>
  <c r="I130" i="7" s="1"/>
  <c r="F123" i="14"/>
  <c r="C123" i="15"/>
  <c r="G123" i="10"/>
  <c r="C126" i="7"/>
  <c r="C125" i="3"/>
  <c r="U125" i="3" s="1"/>
  <c r="C126" i="6"/>
  <c r="C126" i="8"/>
  <c r="B118" i="15"/>
  <c r="F118" i="10"/>
  <c r="E118" i="14"/>
  <c r="C118" i="8"/>
  <c r="C117" i="3"/>
  <c r="U117" i="3" s="1"/>
  <c r="C118" i="7"/>
  <c r="O118" i="7" s="1"/>
  <c r="C118" i="6"/>
  <c r="AF129" i="10"/>
  <c r="AJ132" i="8" s="1"/>
  <c r="AL129" i="14"/>
  <c r="T129" i="15"/>
  <c r="P128" i="14"/>
  <c r="K139" i="6"/>
  <c r="L139" i="6" s="1"/>
  <c r="J139" i="6"/>
  <c r="X137" i="6"/>
  <c r="Y137" i="6" s="1"/>
  <c r="Z137" i="6" s="1"/>
  <c r="W137" i="6"/>
  <c r="W132" i="10"/>
  <c r="S131" i="15"/>
  <c r="AE131" i="10"/>
  <c r="AI134" i="8" s="1"/>
  <c r="AL134" i="8" s="1"/>
  <c r="AK131" i="14"/>
  <c r="AN131" i="14" s="1"/>
  <c r="J161" i="12"/>
  <c r="W132" i="14"/>
  <c r="X132" i="14" s="1"/>
  <c r="T132" i="14" s="1"/>
  <c r="X132" i="10"/>
  <c r="AH137" i="8"/>
  <c r="AH131" i="14"/>
  <c r="AJ131" i="14" s="1"/>
  <c r="Q131" i="15"/>
  <c r="AC131" i="10"/>
  <c r="AF134" i="8" s="1"/>
  <c r="AH134" i="8" s="1"/>
  <c r="H129" i="14"/>
  <c r="D129" i="15"/>
  <c r="H129" i="10"/>
  <c r="J128" i="10"/>
  <c r="C131" i="7"/>
  <c r="N131" i="7" s="1"/>
  <c r="C131" i="6"/>
  <c r="C131" i="8"/>
  <c r="C130" i="3"/>
  <c r="U130" i="3" s="1"/>
  <c r="O130" i="6"/>
  <c r="T130" i="6"/>
  <c r="U130" i="6" s="1"/>
  <c r="V130" i="6" s="1"/>
  <c r="P134" i="14"/>
  <c r="O128" i="7"/>
  <c r="O127" i="6"/>
  <c r="T127" i="6"/>
  <c r="U127" i="6" s="1"/>
  <c r="V127" i="6" s="1"/>
  <c r="P127" i="6"/>
  <c r="Q127" i="6" s="1"/>
  <c r="P116" i="14"/>
  <c r="X116" i="10"/>
  <c r="P123" i="14"/>
  <c r="N120" i="14"/>
  <c r="Q120" i="10"/>
  <c r="F123" i="7" s="1"/>
  <c r="G120" i="15"/>
  <c r="P104" i="10"/>
  <c r="H121" i="15"/>
  <c r="O121" i="14"/>
  <c r="R121" i="10"/>
  <c r="G124" i="7" s="1"/>
  <c r="F119" i="15"/>
  <c r="J119" i="14"/>
  <c r="K119" i="14" s="1"/>
  <c r="L119" i="10"/>
  <c r="N119" i="10"/>
  <c r="X113" i="10"/>
  <c r="AM113" i="14"/>
  <c r="AG113" i="10"/>
  <c r="AK116" i="8" s="1"/>
  <c r="U113" i="15"/>
  <c r="N126" i="10"/>
  <c r="Z124" i="10"/>
  <c r="AB127" i="8" s="1"/>
  <c r="N124" i="15"/>
  <c r="AD124" i="14"/>
  <c r="AK121" i="14"/>
  <c r="AE121" i="10"/>
  <c r="AI124" i="8" s="1"/>
  <c r="S121" i="15"/>
  <c r="I113" i="14"/>
  <c r="I113" i="10"/>
  <c r="S116" i="6" s="1"/>
  <c r="E113" i="15"/>
  <c r="F126" i="10"/>
  <c r="E126" i="14"/>
  <c r="B126" i="15"/>
  <c r="AA126" i="14"/>
  <c r="L126" i="15"/>
  <c r="AG125" i="14"/>
  <c r="O120" i="14"/>
  <c r="H120" i="15"/>
  <c r="R120" i="10"/>
  <c r="G123" i="7" s="1"/>
  <c r="U119" i="10"/>
  <c r="J122" i="7" s="1"/>
  <c r="R119" i="14"/>
  <c r="K119" i="15"/>
  <c r="R116" i="15"/>
  <c r="AD116" i="10"/>
  <c r="AG119" i="8" s="1"/>
  <c r="AI116" i="14"/>
  <c r="N114" i="14"/>
  <c r="G114" i="15"/>
  <c r="Q114" i="10"/>
  <c r="F117" i="7" s="1"/>
  <c r="C121" i="15"/>
  <c r="G121" i="10"/>
  <c r="F121" i="14"/>
  <c r="AE121" i="14"/>
  <c r="AA121" i="10"/>
  <c r="AC124" i="8" s="1"/>
  <c r="O121" i="15"/>
  <c r="S111" i="10"/>
  <c r="H114" i="7" s="1"/>
  <c r="E109" i="14"/>
  <c r="B109" i="15"/>
  <c r="F109" i="10"/>
  <c r="J119" i="6"/>
  <c r="P111" i="10"/>
  <c r="C114" i="8"/>
  <c r="C114" i="6"/>
  <c r="G114" i="6" s="1"/>
  <c r="H114" i="6" s="1"/>
  <c r="I114" i="6" s="1"/>
  <c r="C114" i="7"/>
  <c r="C113" i="3"/>
  <c r="U113" i="3" s="1"/>
  <c r="J110" i="10"/>
  <c r="U109" i="10"/>
  <c r="J112" i="7" s="1"/>
  <c r="P112" i="7" s="1"/>
  <c r="R109" i="14"/>
  <c r="K109" i="15"/>
  <c r="E107" i="14"/>
  <c r="B107" i="15"/>
  <c r="F107" i="10"/>
  <c r="L109" i="15"/>
  <c r="AA109" i="14"/>
  <c r="AJ112" i="14"/>
  <c r="B110" i="15"/>
  <c r="F110" i="10"/>
  <c r="E110" i="14"/>
  <c r="L107" i="10"/>
  <c r="J107" i="14"/>
  <c r="K107" i="14" s="1"/>
  <c r="L107" i="14" s="1"/>
  <c r="F107" i="15"/>
  <c r="P96" i="10"/>
  <c r="W115" i="6"/>
  <c r="X115" i="6"/>
  <c r="Y115" i="6" s="1"/>
  <c r="M111" i="14"/>
  <c r="X109" i="10"/>
  <c r="Q108" i="14"/>
  <c r="J108" i="15"/>
  <c r="T108" i="10"/>
  <c r="I111" i="7" s="1"/>
  <c r="G107" i="10"/>
  <c r="F107" i="14"/>
  <c r="C107" i="15"/>
  <c r="R111" i="15"/>
  <c r="AI111" i="14"/>
  <c r="AD111" i="10"/>
  <c r="AG114" i="8" s="1"/>
  <c r="K111" i="10"/>
  <c r="F105" i="10"/>
  <c r="E105" i="14"/>
  <c r="B105" i="15"/>
  <c r="AE107" i="8"/>
  <c r="AM107" i="8" s="1"/>
  <c r="AN107" i="8" s="1"/>
  <c r="T106" i="3" s="1"/>
  <c r="R106" i="3" s="1"/>
  <c r="Y96" i="10"/>
  <c r="AA99" i="8" s="1"/>
  <c r="AC96" i="14"/>
  <c r="AG96" i="14" s="1"/>
  <c r="M96" i="15"/>
  <c r="AL115" i="8"/>
  <c r="F114" i="6"/>
  <c r="G105" i="6"/>
  <c r="H105" i="6" s="1"/>
  <c r="F105" i="6"/>
  <c r="AC100" i="10"/>
  <c r="AF103" i="8" s="1"/>
  <c r="AH103" i="8" s="1"/>
  <c r="AH100" i="14"/>
  <c r="AJ100" i="14" s="1"/>
  <c r="Q100" i="15"/>
  <c r="C103" i="6"/>
  <c r="C102" i="3"/>
  <c r="U102" i="3" s="1"/>
  <c r="C103" i="8"/>
  <c r="C103" i="7"/>
  <c r="M106" i="10"/>
  <c r="F106" i="14"/>
  <c r="C106" i="15"/>
  <c r="G106" i="10"/>
  <c r="J103" i="10"/>
  <c r="N103" i="14"/>
  <c r="G103" i="15"/>
  <c r="Q103" i="10"/>
  <c r="F106" i="7" s="1"/>
  <c r="AE101" i="10"/>
  <c r="AI104" i="8" s="1"/>
  <c r="S101" i="15"/>
  <c r="AK101" i="14"/>
  <c r="J106" i="15"/>
  <c r="Q106" i="14"/>
  <c r="T106" i="10"/>
  <c r="I109" i="7" s="1"/>
  <c r="K107" i="6"/>
  <c r="L107" i="6" s="1"/>
  <c r="J107" i="6"/>
  <c r="K102" i="10"/>
  <c r="AC102" i="14"/>
  <c r="M102" i="15"/>
  <c r="Y102" i="10"/>
  <c r="AA105" i="8" s="1"/>
  <c r="AE108" i="8"/>
  <c r="L101" i="15"/>
  <c r="AA101" i="14"/>
  <c r="J101" i="14"/>
  <c r="K101" i="14" s="1"/>
  <c r="L101" i="10"/>
  <c r="F101" i="15"/>
  <c r="Y99" i="10"/>
  <c r="AA102" i="8" s="1"/>
  <c r="M99" i="15"/>
  <c r="AC99" i="14"/>
  <c r="W99" i="10"/>
  <c r="AA93" i="10"/>
  <c r="AC96" i="8" s="1"/>
  <c r="AE93" i="14"/>
  <c r="O93" i="15"/>
  <c r="M93" i="10"/>
  <c r="J97" i="15"/>
  <c r="T97" i="10"/>
  <c r="I100" i="7" s="1"/>
  <c r="Q97" i="14"/>
  <c r="O97" i="15"/>
  <c r="AE97" i="14"/>
  <c r="AA97" i="10"/>
  <c r="AC100" i="8" s="1"/>
  <c r="O136" i="12"/>
  <c r="K101" i="6" s="1"/>
  <c r="L101" i="6" s="1"/>
  <c r="M101" i="6" s="1"/>
  <c r="N101" i="6" s="1"/>
  <c r="M100" i="3" s="1"/>
  <c r="AA97" i="14"/>
  <c r="L97" i="15"/>
  <c r="K94" i="15"/>
  <c r="U94" i="10"/>
  <c r="J97" i="7" s="1"/>
  <c r="P97" i="7" s="1"/>
  <c r="R94" i="14"/>
  <c r="W93" i="6"/>
  <c r="X93" i="6"/>
  <c r="Y93" i="6" s="1"/>
  <c r="P95" i="10"/>
  <c r="O95" i="10"/>
  <c r="N95" i="14"/>
  <c r="G95" i="15"/>
  <c r="Q95" i="10"/>
  <c r="F98" i="7" s="1"/>
  <c r="X91" i="10"/>
  <c r="S91" i="15"/>
  <c r="AK91" i="14"/>
  <c r="AE91" i="10"/>
  <c r="AI94" i="8" s="1"/>
  <c r="AL91" i="8"/>
  <c r="K88" i="10"/>
  <c r="C91" i="7"/>
  <c r="C91" i="6"/>
  <c r="C91" i="8"/>
  <c r="C90" i="3"/>
  <c r="U90" i="3" s="1"/>
  <c r="AA85" i="14"/>
  <c r="L85" i="15"/>
  <c r="H80" i="14"/>
  <c r="H80" i="10"/>
  <c r="D80" i="15"/>
  <c r="H92" i="10"/>
  <c r="D92" i="15"/>
  <c r="H92" i="14"/>
  <c r="S91" i="10"/>
  <c r="H94" i="7" s="1"/>
  <c r="I90" i="15"/>
  <c r="T92" i="15"/>
  <c r="AL92" i="14"/>
  <c r="AF92" i="10"/>
  <c r="AJ95" i="8" s="1"/>
  <c r="L92" i="15"/>
  <c r="AA92" i="14"/>
  <c r="P89" i="10"/>
  <c r="O122" i="12"/>
  <c r="S79" i="10"/>
  <c r="H82" i="7" s="1"/>
  <c r="O87" i="15"/>
  <c r="AE87" i="14"/>
  <c r="AA87" i="10"/>
  <c r="AC90" i="8" s="1"/>
  <c r="AH87" i="8"/>
  <c r="AG83" i="14"/>
  <c r="N83" i="10"/>
  <c r="N79" i="14"/>
  <c r="M79" i="14" s="1"/>
  <c r="G79" i="15"/>
  <c r="Q79" i="10"/>
  <c r="F82" i="7" s="1"/>
  <c r="AK71" i="14"/>
  <c r="AN71" i="14" s="1"/>
  <c r="S71" i="15"/>
  <c r="AE71" i="10"/>
  <c r="AI74" i="8" s="1"/>
  <c r="AL74" i="8" s="1"/>
  <c r="X86" i="10"/>
  <c r="E86" i="14"/>
  <c r="B86" i="15"/>
  <c r="F86" i="10"/>
  <c r="K82" i="10"/>
  <c r="C85" i="6"/>
  <c r="C85" i="7"/>
  <c r="C85" i="8"/>
  <c r="C84" i="3"/>
  <c r="U84" i="3" s="1"/>
  <c r="G93" i="6"/>
  <c r="H93" i="6" s="1"/>
  <c r="I93" i="6" s="1"/>
  <c r="F93" i="6"/>
  <c r="C89" i="15"/>
  <c r="G89" i="10"/>
  <c r="F89" i="14"/>
  <c r="G89" i="14" s="1"/>
  <c r="R89" i="15"/>
  <c r="AD89" i="10"/>
  <c r="AG92" i="8" s="1"/>
  <c r="AI89" i="14"/>
  <c r="AC86" i="14"/>
  <c r="AG86" i="14" s="1"/>
  <c r="M86" i="15"/>
  <c r="Y86" i="10"/>
  <c r="AA89" i="8" s="1"/>
  <c r="P84" i="14"/>
  <c r="M84" i="14" s="1"/>
  <c r="M83" i="10"/>
  <c r="K86" i="15"/>
  <c r="R86" i="14"/>
  <c r="U86" i="10"/>
  <c r="J89" i="7" s="1"/>
  <c r="M87" i="7"/>
  <c r="G87" i="14"/>
  <c r="W81" i="6"/>
  <c r="X81" i="6"/>
  <c r="Y81" i="6" s="1"/>
  <c r="O79" i="6"/>
  <c r="P79" i="6"/>
  <c r="Q79" i="6" s="1"/>
  <c r="R79" i="6" s="1"/>
  <c r="T75" i="10"/>
  <c r="I78" i="7" s="1"/>
  <c r="O78" i="7" s="1"/>
  <c r="Q75" i="14"/>
  <c r="J75" i="15"/>
  <c r="K82" i="14"/>
  <c r="F78" i="14"/>
  <c r="C78" i="15"/>
  <c r="G78" i="10"/>
  <c r="F76" i="15"/>
  <c r="J76" i="14"/>
  <c r="L76" i="10"/>
  <c r="Q74" i="15"/>
  <c r="AH74" i="14"/>
  <c r="AJ74" i="14" s="1"/>
  <c r="AC74" i="10"/>
  <c r="AF77" i="8" s="1"/>
  <c r="AH77" i="8" s="1"/>
  <c r="AA67" i="14"/>
  <c r="L67" i="15"/>
  <c r="P66" i="10"/>
  <c r="H58" i="14"/>
  <c r="D58" i="15"/>
  <c r="H58" i="10"/>
  <c r="X61" i="6" s="1"/>
  <c r="Y61" i="6" s="1"/>
  <c r="Z61" i="6" s="1"/>
  <c r="N73" i="14"/>
  <c r="Q73" i="10"/>
  <c r="F76" i="7" s="1"/>
  <c r="L76" i="7" s="1"/>
  <c r="G73" i="15"/>
  <c r="D75" i="15"/>
  <c r="H75" i="14"/>
  <c r="L75" i="14" s="1"/>
  <c r="H75" i="10"/>
  <c r="M74" i="10"/>
  <c r="AA73" i="14"/>
  <c r="L73" i="15"/>
  <c r="W68" i="10"/>
  <c r="J72" i="15"/>
  <c r="Q72" i="14"/>
  <c r="T72" i="10"/>
  <c r="I75" i="7" s="1"/>
  <c r="O75" i="7" s="1"/>
  <c r="AI72" i="14"/>
  <c r="R72" i="15"/>
  <c r="AD72" i="10"/>
  <c r="AG75" i="8" s="1"/>
  <c r="W69" i="6"/>
  <c r="AG67" i="14"/>
  <c r="E63" i="15"/>
  <c r="I63" i="14"/>
  <c r="I63" i="10"/>
  <c r="S66" i="6" s="1"/>
  <c r="J61" i="15"/>
  <c r="T61" i="10"/>
  <c r="I64" i="7" s="1"/>
  <c r="Q61" i="14"/>
  <c r="AF72" i="10"/>
  <c r="AJ75" i="8" s="1"/>
  <c r="T72" i="15"/>
  <c r="AL72" i="14"/>
  <c r="J69" i="10"/>
  <c r="D63" i="15"/>
  <c r="H63" i="14"/>
  <c r="H63" i="10"/>
  <c r="K63" i="10"/>
  <c r="W61" i="14"/>
  <c r="X61" i="14" s="1"/>
  <c r="T61" i="14" s="1"/>
  <c r="E69" i="14"/>
  <c r="F69" i="10"/>
  <c r="B69" i="15"/>
  <c r="AL69" i="14"/>
  <c r="AF69" i="10"/>
  <c r="AJ72" i="8" s="1"/>
  <c r="T69" i="15"/>
  <c r="K65" i="10"/>
  <c r="AE74" i="8"/>
  <c r="AM74" i="8" s="1"/>
  <c r="AN74" i="8" s="1"/>
  <c r="T73" i="3" s="1"/>
  <c r="R70" i="15"/>
  <c r="AD70" i="10"/>
  <c r="AG73" i="8" s="1"/>
  <c r="AI70" i="14"/>
  <c r="K61" i="10"/>
  <c r="L74" i="7"/>
  <c r="AL65" i="8"/>
  <c r="H61" i="10"/>
  <c r="H61" i="14"/>
  <c r="D61" i="15"/>
  <c r="P79" i="7"/>
  <c r="AA64" i="10"/>
  <c r="AC67" i="8" s="1"/>
  <c r="AE64" i="14"/>
  <c r="O64" i="15"/>
  <c r="C67" i="7"/>
  <c r="L67" i="7" s="1"/>
  <c r="C67" i="6"/>
  <c r="C67" i="8"/>
  <c r="C66" i="3"/>
  <c r="U66" i="3" s="1"/>
  <c r="N62" i="15"/>
  <c r="Z62" i="10"/>
  <c r="AB65" i="8" s="1"/>
  <c r="AE65" i="8" s="1"/>
  <c r="AD62" i="14"/>
  <c r="AG62" i="14" s="1"/>
  <c r="C65" i="6"/>
  <c r="C65" i="7"/>
  <c r="P65" i="7" s="1"/>
  <c r="C65" i="8"/>
  <c r="C64" i="3"/>
  <c r="U64" i="3" s="1"/>
  <c r="W59" i="14"/>
  <c r="X59" i="14" s="1"/>
  <c r="T59" i="14" s="1"/>
  <c r="Q59" i="10"/>
  <c r="F62" i="7" s="1"/>
  <c r="N59" i="14"/>
  <c r="M59" i="14" s="1"/>
  <c r="G59" i="15"/>
  <c r="W47" i="10"/>
  <c r="W39" i="10"/>
  <c r="X72" i="10"/>
  <c r="O74" i="7"/>
  <c r="W69" i="10"/>
  <c r="B57" i="15"/>
  <c r="E57" i="14"/>
  <c r="F57" i="10"/>
  <c r="H54" i="15"/>
  <c r="O54" i="14"/>
  <c r="R54" i="10"/>
  <c r="G57" i="7" s="1"/>
  <c r="N53" i="10"/>
  <c r="G52" i="14"/>
  <c r="K44" i="10"/>
  <c r="P62" i="14"/>
  <c r="R57" i="15"/>
  <c r="AD57" i="10"/>
  <c r="AG60" i="8" s="1"/>
  <c r="AI57" i="14"/>
  <c r="O91" i="12"/>
  <c r="K61" i="6" s="1"/>
  <c r="L61" i="6" s="1"/>
  <c r="M61" i="6" s="1"/>
  <c r="N61" i="6" s="1"/>
  <c r="M60" i="3" s="1"/>
  <c r="T56" i="15"/>
  <c r="AF56" i="10"/>
  <c r="AJ59" i="8" s="1"/>
  <c r="AL56" i="14"/>
  <c r="C59" i="8"/>
  <c r="C59" i="6"/>
  <c r="C59" i="7"/>
  <c r="C58" i="3"/>
  <c r="U58" i="3" s="1"/>
  <c r="I60" i="15"/>
  <c r="AC55" i="10"/>
  <c r="AF58" i="8" s="1"/>
  <c r="AH58" i="8" s="1"/>
  <c r="Q55" i="15"/>
  <c r="AH55" i="14"/>
  <c r="AJ55" i="14" s="1"/>
  <c r="M55" i="10"/>
  <c r="X54" i="10"/>
  <c r="W54" i="14"/>
  <c r="X54" i="14" s="1"/>
  <c r="T54" i="14" s="1"/>
  <c r="AD52" i="14"/>
  <c r="N52" i="15"/>
  <c r="Z52" i="10"/>
  <c r="AB55" i="8" s="1"/>
  <c r="AH52" i="14"/>
  <c r="AJ52" i="14" s="1"/>
  <c r="Q52" i="15"/>
  <c r="AC52" i="10"/>
  <c r="AF55" i="8" s="1"/>
  <c r="AH55" i="8" s="1"/>
  <c r="N48" i="10"/>
  <c r="AC48" i="14"/>
  <c r="AG48" i="14" s="1"/>
  <c r="M48" i="15"/>
  <c r="Y48" i="10"/>
  <c r="AA51" i="8" s="1"/>
  <c r="AM45" i="14"/>
  <c r="U45" i="15"/>
  <c r="AG45" i="10"/>
  <c r="AK48" i="8" s="1"/>
  <c r="H44" i="10"/>
  <c r="D44" i="15"/>
  <c r="H44" i="14"/>
  <c r="W34" i="10"/>
  <c r="K59" i="6"/>
  <c r="L59" i="6" s="1"/>
  <c r="J59" i="6"/>
  <c r="V63" i="10"/>
  <c r="Y66" i="8"/>
  <c r="Z66" i="8" s="1"/>
  <c r="AL66" i="8"/>
  <c r="AJ61" i="14"/>
  <c r="W55" i="6"/>
  <c r="X55" i="6"/>
  <c r="Y55" i="6" s="1"/>
  <c r="AE51" i="14"/>
  <c r="O51" i="15"/>
  <c r="AA51" i="10"/>
  <c r="AC54" i="8" s="1"/>
  <c r="C54" i="8"/>
  <c r="C54" i="6"/>
  <c r="C54" i="7"/>
  <c r="C53" i="3"/>
  <c r="U53" i="3" s="1"/>
  <c r="J53" i="10"/>
  <c r="L43" i="7"/>
  <c r="W43" i="10"/>
  <c r="S40" i="15"/>
  <c r="AE40" i="10"/>
  <c r="AI43" i="8" s="1"/>
  <c r="AL43" i="8" s="1"/>
  <c r="AK40" i="14"/>
  <c r="AN40" i="14" s="1"/>
  <c r="AE38" i="14"/>
  <c r="AA38" i="10"/>
  <c r="AC41" i="8" s="1"/>
  <c r="AE41" i="8" s="1"/>
  <c r="O38" i="15"/>
  <c r="D37" i="15"/>
  <c r="H37" i="10"/>
  <c r="H37" i="14"/>
  <c r="K36" i="10"/>
  <c r="AE35" i="14"/>
  <c r="AG35" i="14" s="1"/>
  <c r="AA35" i="10"/>
  <c r="AC38" i="8" s="1"/>
  <c r="AE38" i="8" s="1"/>
  <c r="AM38" i="8" s="1"/>
  <c r="O35" i="15"/>
  <c r="C31" i="8"/>
  <c r="C30" i="3"/>
  <c r="U30" i="3" s="1"/>
  <c r="C31" i="6"/>
  <c r="C31" i="7"/>
  <c r="P20" i="10"/>
  <c r="P49" i="10"/>
  <c r="H49" i="10"/>
  <c r="H49" i="14"/>
  <c r="D49" i="15"/>
  <c r="AH49" i="14"/>
  <c r="AJ49" i="14" s="1"/>
  <c r="Q49" i="15"/>
  <c r="AC49" i="10"/>
  <c r="AF52" i="8" s="1"/>
  <c r="AH52" i="8" s="1"/>
  <c r="C52" i="8"/>
  <c r="C52" i="6"/>
  <c r="C52" i="7"/>
  <c r="M52" i="7" s="1"/>
  <c r="C51" i="3"/>
  <c r="U51" i="3" s="1"/>
  <c r="W42" i="6"/>
  <c r="I38" i="14"/>
  <c r="E38" i="15"/>
  <c r="I38" i="10"/>
  <c r="S41" i="6" s="1"/>
  <c r="M37" i="7"/>
  <c r="V44" i="10"/>
  <c r="Y47" i="8"/>
  <c r="Z47" i="8" s="1"/>
  <c r="M46" i="10"/>
  <c r="W46" i="10"/>
  <c r="J46" i="14"/>
  <c r="F46" i="15"/>
  <c r="L46" i="10"/>
  <c r="W47" i="6"/>
  <c r="J43" i="10"/>
  <c r="AA43" i="14"/>
  <c r="L43" i="15"/>
  <c r="AC41" i="14"/>
  <c r="AG41" i="14" s="1"/>
  <c r="Y41" i="10"/>
  <c r="AA44" i="8" s="1"/>
  <c r="M41" i="15"/>
  <c r="W40" i="10"/>
  <c r="O40" i="10"/>
  <c r="X33" i="10"/>
  <c r="F41" i="15"/>
  <c r="J41" i="14"/>
  <c r="L41" i="10"/>
  <c r="AH41" i="14"/>
  <c r="AJ41" i="14" s="1"/>
  <c r="Q41" i="15"/>
  <c r="AC41" i="10"/>
  <c r="AF44" i="8" s="1"/>
  <c r="AH44" i="8" s="1"/>
  <c r="K37" i="10"/>
  <c r="C40" i="8"/>
  <c r="C40" i="7"/>
  <c r="C40" i="6"/>
  <c r="C39" i="3"/>
  <c r="U39" i="3" s="1"/>
  <c r="M42" i="7"/>
  <c r="AJ33" i="14"/>
  <c r="X32" i="10"/>
  <c r="N29" i="10"/>
  <c r="E25" i="15"/>
  <c r="I25" i="10"/>
  <c r="S28" i="6" s="1"/>
  <c r="I25" i="14"/>
  <c r="C28" i="8"/>
  <c r="C28" i="6"/>
  <c r="C28" i="7"/>
  <c r="C27" i="3"/>
  <c r="U27" i="3" s="1"/>
  <c r="X23" i="10"/>
  <c r="M41" i="7"/>
  <c r="AE28" i="8"/>
  <c r="M27" i="7"/>
  <c r="AK13" i="14"/>
  <c r="AN13" i="14" s="1"/>
  <c r="S13" i="15"/>
  <c r="AE13" i="10"/>
  <c r="AI16" i="8" s="1"/>
  <c r="AL16" i="8" s="1"/>
  <c r="J34" i="6"/>
  <c r="P34" i="6"/>
  <c r="Q34" i="6" s="1"/>
  <c r="R34" i="6" s="1"/>
  <c r="AB34" i="6" s="1"/>
  <c r="N33" i="3" s="1"/>
  <c r="I29" i="14"/>
  <c r="I29" i="10"/>
  <c r="S32" i="6" s="1"/>
  <c r="E29" i="15"/>
  <c r="S26" i="15"/>
  <c r="AE26" i="10"/>
  <c r="AI29" i="8" s="1"/>
  <c r="AL29" i="8" s="1"/>
  <c r="AK26" i="14"/>
  <c r="AN26" i="14" s="1"/>
  <c r="Q21" i="10"/>
  <c r="F24" i="7" s="1"/>
  <c r="G21" i="15"/>
  <c r="N21" i="14"/>
  <c r="O21" i="10"/>
  <c r="H14" i="14"/>
  <c r="L14" i="14" s="1"/>
  <c r="H14" i="10"/>
  <c r="D14" i="15"/>
  <c r="H30" i="15"/>
  <c r="R30" i="10"/>
  <c r="G33" i="7" s="1"/>
  <c r="O30" i="14"/>
  <c r="C30" i="15"/>
  <c r="G30" i="10"/>
  <c r="P33" i="7" s="1"/>
  <c r="F30" i="14"/>
  <c r="N26" i="10"/>
  <c r="V31" i="10"/>
  <c r="Y34" i="8"/>
  <c r="Z34" i="8" s="1"/>
  <c r="U29" i="15"/>
  <c r="AM29" i="14"/>
  <c r="AG29" i="10"/>
  <c r="AK32" i="8" s="1"/>
  <c r="C32" i="6"/>
  <c r="C32" i="8"/>
  <c r="C31" i="3"/>
  <c r="U31" i="3" s="1"/>
  <c r="C32" i="7"/>
  <c r="G36" i="14"/>
  <c r="V28" i="10"/>
  <c r="Y31" i="8"/>
  <c r="Z31" i="8" s="1"/>
  <c r="I37" i="15"/>
  <c r="W36" i="6"/>
  <c r="X36" i="6"/>
  <c r="Y36" i="6" s="1"/>
  <c r="Z36" i="6" s="1"/>
  <c r="O30" i="10"/>
  <c r="AL27" i="14"/>
  <c r="T27" i="15"/>
  <c r="AF27" i="10"/>
  <c r="AJ30" i="8" s="1"/>
  <c r="D26" i="15"/>
  <c r="H26" i="10"/>
  <c r="H26" i="14"/>
  <c r="J25" i="14"/>
  <c r="L25" i="10"/>
  <c r="F25" i="15"/>
  <c r="P27" i="7"/>
  <c r="AC18" i="14"/>
  <c r="M18" i="15"/>
  <c r="Y18" i="10"/>
  <c r="AA21" i="8" s="1"/>
  <c r="AF13" i="14"/>
  <c r="AG13" i="14" s="1"/>
  <c r="AB13" i="14" s="1"/>
  <c r="Z13" i="14" s="1"/>
  <c r="S13" i="14" s="1"/>
  <c r="AB13" i="10"/>
  <c r="AD16" i="8" s="1"/>
  <c r="P13" i="15"/>
  <c r="AI3" i="14"/>
  <c r="R3" i="15"/>
  <c r="AD3" i="10"/>
  <c r="AG6" i="8" s="1"/>
  <c r="L32" i="10"/>
  <c r="J32" i="14"/>
  <c r="F32" i="15"/>
  <c r="AE31" i="8"/>
  <c r="P19" i="10"/>
  <c r="G27" i="14"/>
  <c r="F19" i="15"/>
  <c r="J19" i="14"/>
  <c r="L19" i="10"/>
  <c r="R19" i="14"/>
  <c r="K19" i="15"/>
  <c r="U19" i="10"/>
  <c r="J22" i="7" s="1"/>
  <c r="P22" i="7" s="1"/>
  <c r="J23" i="6"/>
  <c r="K23" i="6"/>
  <c r="L23" i="6" s="1"/>
  <c r="AM16" i="14"/>
  <c r="AG16" i="10"/>
  <c r="AK19" i="8" s="1"/>
  <c r="U16" i="15"/>
  <c r="AF16" i="14"/>
  <c r="P16" i="15"/>
  <c r="AB16" i="10"/>
  <c r="AD19" i="8" s="1"/>
  <c r="AE13" i="8"/>
  <c r="R19" i="15"/>
  <c r="AD19" i="10"/>
  <c r="AG22" i="8" s="1"/>
  <c r="AI19" i="14"/>
  <c r="AE17" i="10"/>
  <c r="AI20" i="8" s="1"/>
  <c r="S17" i="15"/>
  <c r="AK17" i="14"/>
  <c r="J19" i="6"/>
  <c r="K19" i="6"/>
  <c r="L19" i="6" s="1"/>
  <c r="O22" i="10"/>
  <c r="O22" i="14"/>
  <c r="R22" i="10"/>
  <c r="G25" i="7" s="1"/>
  <c r="M25" i="7" s="1"/>
  <c r="H22" i="15"/>
  <c r="G17" i="6"/>
  <c r="H17" i="6" s="1"/>
  <c r="F17" i="6"/>
  <c r="Z9" i="10"/>
  <c r="AB12" i="8" s="1"/>
  <c r="N9" i="15"/>
  <c r="AD9" i="14"/>
  <c r="J9" i="14"/>
  <c r="F9" i="15"/>
  <c r="L9" i="10"/>
  <c r="P29" i="7"/>
  <c r="O15" i="15"/>
  <c r="AE15" i="14"/>
  <c r="AA15" i="10"/>
  <c r="AC18" i="8" s="1"/>
  <c r="AI15" i="14"/>
  <c r="R15" i="15"/>
  <c r="AD15" i="10"/>
  <c r="AG18" i="8" s="1"/>
  <c r="S19" i="10"/>
  <c r="H22" i="7" s="1"/>
  <c r="I17" i="14"/>
  <c r="I17" i="10"/>
  <c r="S20" i="6" s="1"/>
  <c r="E17" i="15"/>
  <c r="AF17" i="14"/>
  <c r="P17" i="15"/>
  <c r="AB17" i="10"/>
  <c r="AD20" i="8" s="1"/>
  <c r="H6" i="15"/>
  <c r="O6" i="14"/>
  <c r="R6" i="10"/>
  <c r="G9" i="7" s="1"/>
  <c r="M9" i="7" s="1"/>
  <c r="AD6" i="14"/>
  <c r="N6" i="15"/>
  <c r="Z6" i="10"/>
  <c r="AB9" i="8" s="1"/>
  <c r="O161" i="8"/>
  <c r="O109" i="8"/>
  <c r="O95" i="8"/>
  <c r="X95" i="8" s="1"/>
  <c r="S94" i="3" s="1"/>
  <c r="O77" i="8"/>
  <c r="O64" i="8"/>
  <c r="H12" i="10"/>
  <c r="D12" i="15"/>
  <c r="H12" i="14"/>
  <c r="L12" i="14" s="1"/>
  <c r="N5" i="14"/>
  <c r="G5" i="15"/>
  <c r="Q5" i="10"/>
  <c r="F8" i="7" s="1"/>
  <c r="R163" i="8"/>
  <c r="X110" i="8"/>
  <c r="S109" i="3" s="1"/>
  <c r="R77" i="8"/>
  <c r="O58" i="8"/>
  <c r="O34" i="8"/>
  <c r="O12" i="10"/>
  <c r="P5" i="10"/>
  <c r="R96" i="8"/>
  <c r="X96" i="8" s="1"/>
  <c r="S95" i="3" s="1"/>
  <c r="R45" i="8"/>
  <c r="X45" i="8" s="1"/>
  <c r="S44" i="3" s="1"/>
  <c r="N9" i="8"/>
  <c r="W18" i="6"/>
  <c r="I8" i="15"/>
  <c r="X7" i="10"/>
  <c r="F16" i="6"/>
  <c r="G16" i="6"/>
  <c r="H16" i="6" s="1"/>
  <c r="O13" i="12"/>
  <c r="N4" i="10"/>
  <c r="O85" i="8"/>
  <c r="O82" i="8"/>
  <c r="O36" i="8"/>
  <c r="W9" i="8"/>
  <c r="L16" i="7"/>
  <c r="AC11" i="10"/>
  <c r="AF14" i="8" s="1"/>
  <c r="AH14" i="8" s="1"/>
  <c r="Q11" i="15"/>
  <c r="AH11" i="14"/>
  <c r="AJ11" i="14" s="1"/>
  <c r="V9" i="10"/>
  <c r="Y12" i="8"/>
  <c r="Z12" i="8" s="1"/>
  <c r="L8" i="15"/>
  <c r="AA8" i="14"/>
  <c r="J8" i="10"/>
  <c r="K135" i="8"/>
  <c r="R99" i="8"/>
  <c r="K92" i="8"/>
  <c r="O92" i="8" s="1"/>
  <c r="X92" i="8" s="1"/>
  <c r="S91" i="3" s="1"/>
  <c r="R84" i="8"/>
  <c r="W74" i="8"/>
  <c r="R36" i="8"/>
  <c r="R27" i="8"/>
  <c r="P12" i="10"/>
  <c r="J12" i="15"/>
  <c r="Q12" i="14"/>
  <c r="T12" i="10"/>
  <c r="I15" i="7" s="1"/>
  <c r="X12" i="10"/>
  <c r="E7" i="15"/>
  <c r="I7" i="14"/>
  <c r="I7" i="10"/>
  <c r="S10" i="6" s="1"/>
  <c r="Q11" i="10"/>
  <c r="F14" i="7" s="1"/>
  <c r="N11" i="14"/>
  <c r="G11" i="15"/>
  <c r="O11" i="14"/>
  <c r="H11" i="15"/>
  <c r="R11" i="10"/>
  <c r="G14" i="7" s="1"/>
  <c r="O7" i="14"/>
  <c r="H7" i="15"/>
  <c r="R7" i="10"/>
  <c r="G10" i="7" s="1"/>
  <c r="AD7" i="14"/>
  <c r="Z7" i="10"/>
  <c r="AB10" i="8" s="1"/>
  <c r="N7" i="15"/>
  <c r="H59" i="8"/>
  <c r="O59" i="8" s="1"/>
  <c r="K40" i="8"/>
  <c r="R40" i="8"/>
  <c r="N80" i="8"/>
  <c r="W66" i="8"/>
  <c r="R46" i="8"/>
  <c r="P74" i="7"/>
  <c r="K149" i="8"/>
  <c r="O149" i="8" s="1"/>
  <c r="W91" i="8"/>
  <c r="H72" i="8"/>
  <c r="W72" i="8"/>
  <c r="N71" i="8"/>
  <c r="I11" i="6"/>
  <c r="N150" i="8"/>
  <c r="N106" i="8"/>
  <c r="Q51" i="8"/>
  <c r="R51" i="8"/>
  <c r="K35" i="8"/>
  <c r="O30" i="8"/>
  <c r="N18" i="8"/>
  <c r="P158" i="7"/>
  <c r="R52" i="8"/>
  <c r="R38" i="8"/>
  <c r="O86" i="8"/>
  <c r="H39" i="8"/>
  <c r="O39" i="8" s="1"/>
  <c r="W39" i="8"/>
  <c r="K6" i="6"/>
  <c r="L6" i="6" s="1"/>
  <c r="J6" i="6"/>
  <c r="W159" i="8"/>
  <c r="H148" i="8"/>
  <c r="O148" i="8" s="1"/>
  <c r="R120" i="8"/>
  <c r="O21" i="8"/>
  <c r="N157" i="10"/>
  <c r="AD152" i="14"/>
  <c r="Z152" i="10"/>
  <c r="AB155" i="8" s="1"/>
  <c r="AE155" i="8" s="1"/>
  <c r="AM155" i="8" s="1"/>
  <c r="N152" i="15"/>
  <c r="O153" i="10"/>
  <c r="AF156" i="10"/>
  <c r="AJ159" i="8" s="1"/>
  <c r="AL159" i="8" s="1"/>
  <c r="T156" i="15"/>
  <c r="AL156" i="14"/>
  <c r="AN156" i="14" s="1"/>
  <c r="R156" i="14"/>
  <c r="K156" i="15"/>
  <c r="U156" i="10"/>
  <c r="J159" i="7" s="1"/>
  <c r="P159" i="7" s="1"/>
  <c r="P156" i="14"/>
  <c r="F159" i="14"/>
  <c r="C159" i="15"/>
  <c r="G159" i="10"/>
  <c r="U157" i="10"/>
  <c r="J160" i="7" s="1"/>
  <c r="K157" i="15"/>
  <c r="R157" i="14"/>
  <c r="J157" i="14"/>
  <c r="K157" i="14" s="1"/>
  <c r="F157" i="15"/>
  <c r="L157" i="10"/>
  <c r="N163" i="14"/>
  <c r="G163" i="15"/>
  <c r="Q163" i="10"/>
  <c r="F166" i="7" s="1"/>
  <c r="P161" i="15"/>
  <c r="AF161" i="14"/>
  <c r="AB161" i="10"/>
  <c r="AD164" i="8" s="1"/>
  <c r="N156" i="15"/>
  <c r="Z156" i="10"/>
  <c r="AB159" i="8" s="1"/>
  <c r="AD156" i="14"/>
  <c r="AG156" i="14" s="1"/>
  <c r="C159" i="8"/>
  <c r="C159" i="6"/>
  <c r="C158" i="3"/>
  <c r="U158" i="3" s="1"/>
  <c r="C159" i="7"/>
  <c r="L159" i="7" s="1"/>
  <c r="O159" i="10"/>
  <c r="T152" i="15"/>
  <c r="AL152" i="14"/>
  <c r="AN152" i="14" s="1"/>
  <c r="AF152" i="10"/>
  <c r="AJ155" i="8" s="1"/>
  <c r="AL155" i="8" s="1"/>
  <c r="AE157" i="10"/>
  <c r="AI160" i="8" s="1"/>
  <c r="S157" i="15"/>
  <c r="AK157" i="14"/>
  <c r="Q157" i="14"/>
  <c r="J157" i="15"/>
  <c r="T157" i="10"/>
  <c r="I160" i="7" s="1"/>
  <c r="W159" i="10"/>
  <c r="J159" i="10"/>
  <c r="D153" i="15"/>
  <c r="H153" i="14"/>
  <c r="L153" i="14" s="1"/>
  <c r="D153" i="14" s="1"/>
  <c r="H153" i="10"/>
  <c r="O153" i="14"/>
  <c r="R153" i="10"/>
  <c r="G156" i="7" s="1"/>
  <c r="H153" i="15"/>
  <c r="X164" i="10"/>
  <c r="AD162" i="14"/>
  <c r="N162" i="15"/>
  <c r="Z162" i="10"/>
  <c r="AB165" i="8" s="1"/>
  <c r="Z163" i="10"/>
  <c r="AB166" i="8" s="1"/>
  <c r="AD163" i="14"/>
  <c r="N163" i="15"/>
  <c r="L164" i="10"/>
  <c r="J164" i="14"/>
  <c r="F164" i="15"/>
  <c r="W162" i="14"/>
  <c r="X162" i="14" s="1"/>
  <c r="T162" i="14" s="1"/>
  <c r="E162" i="14"/>
  <c r="B162" i="15"/>
  <c r="F162" i="10"/>
  <c r="C163" i="15"/>
  <c r="G163" i="10"/>
  <c r="F163" i="14"/>
  <c r="G163" i="14" s="1"/>
  <c r="M165" i="7"/>
  <c r="R164" i="15"/>
  <c r="AD164" i="10"/>
  <c r="AG167" i="8" s="1"/>
  <c r="AI164" i="14"/>
  <c r="P163" i="10"/>
  <c r="W161" i="10"/>
  <c r="Y161" i="10"/>
  <c r="AA164" i="8" s="1"/>
  <c r="AC161" i="14"/>
  <c r="M161" i="15"/>
  <c r="AJ163" i="14"/>
  <c r="W165" i="6"/>
  <c r="Q161" i="10"/>
  <c r="F164" i="7" s="1"/>
  <c r="N161" i="14"/>
  <c r="G161" i="15"/>
  <c r="S160" i="10"/>
  <c r="H163" i="7" s="1"/>
  <c r="AK155" i="14"/>
  <c r="AN155" i="14" s="1"/>
  <c r="S155" i="15"/>
  <c r="AE155" i="10"/>
  <c r="AI158" i="8" s="1"/>
  <c r="AL158" i="8" s="1"/>
  <c r="AD158" i="14"/>
  <c r="N158" i="15"/>
  <c r="Z158" i="10"/>
  <c r="AB161" i="8" s="1"/>
  <c r="T157" i="15"/>
  <c r="AL157" i="14"/>
  <c r="AF157" i="10"/>
  <c r="AJ160" i="8" s="1"/>
  <c r="J182" i="12"/>
  <c r="W156" i="14"/>
  <c r="X156" i="14" s="1"/>
  <c r="T156" i="14" s="1"/>
  <c r="AC156" i="10"/>
  <c r="AF159" i="8" s="1"/>
  <c r="AH159" i="8" s="1"/>
  <c r="AH156" i="14"/>
  <c r="AJ156" i="14" s="1"/>
  <c r="Q156" i="15"/>
  <c r="AC154" i="14"/>
  <c r="AG154" i="14" s="1"/>
  <c r="M154" i="15"/>
  <c r="Y154" i="10"/>
  <c r="AA157" i="8" s="1"/>
  <c r="J161" i="6"/>
  <c r="W152" i="14"/>
  <c r="X152" i="14" s="1"/>
  <c r="T152" i="14" s="1"/>
  <c r="F157" i="14"/>
  <c r="G157" i="14" s="1"/>
  <c r="G157" i="10"/>
  <c r="C157" i="15"/>
  <c r="AE157" i="14"/>
  <c r="O157" i="15"/>
  <c r="AA157" i="10"/>
  <c r="AC160" i="8" s="1"/>
  <c r="AE161" i="8"/>
  <c r="M159" i="15"/>
  <c r="Y159" i="10"/>
  <c r="AA162" i="8" s="1"/>
  <c r="AC159" i="14"/>
  <c r="O159" i="14"/>
  <c r="H159" i="15"/>
  <c r="R159" i="10"/>
  <c r="G162" i="7" s="1"/>
  <c r="O181" i="12"/>
  <c r="K157" i="6" s="1"/>
  <c r="L157" i="6" s="1"/>
  <c r="M157" i="6" s="1"/>
  <c r="AC153" i="14"/>
  <c r="M153" i="15"/>
  <c r="Y153" i="10"/>
  <c r="AA156" i="8" s="1"/>
  <c r="AK148" i="14"/>
  <c r="AN148" i="14" s="1"/>
  <c r="AB148" i="14" s="1"/>
  <c r="Z148" i="14" s="1"/>
  <c r="S148" i="14" s="1"/>
  <c r="AE148" i="10"/>
  <c r="AI151" i="8" s="1"/>
  <c r="AL151" i="8" s="1"/>
  <c r="S148" i="15"/>
  <c r="AE158" i="8"/>
  <c r="AM158" i="8" s="1"/>
  <c r="N151" i="14"/>
  <c r="M151" i="14" s="1"/>
  <c r="G151" i="15"/>
  <c r="Q151" i="10"/>
  <c r="F154" i="7" s="1"/>
  <c r="L154" i="7" s="1"/>
  <c r="G160" i="6"/>
  <c r="H160" i="6" s="1"/>
  <c r="I160" i="6" s="1"/>
  <c r="F160" i="6"/>
  <c r="AE159" i="8"/>
  <c r="AM159" i="8" s="1"/>
  <c r="I156" i="15"/>
  <c r="V155" i="10"/>
  <c r="Y158" i="8"/>
  <c r="Z158" i="8" s="1"/>
  <c r="I154" i="15"/>
  <c r="V152" i="10"/>
  <c r="Y155" i="8"/>
  <c r="Z155" i="8" s="1"/>
  <c r="V150" i="10"/>
  <c r="Y153" i="8"/>
  <c r="Z153" i="8" s="1"/>
  <c r="S149" i="15"/>
  <c r="AE149" i="10"/>
  <c r="AI152" i="8" s="1"/>
  <c r="AL152" i="8" s="1"/>
  <c r="AK149" i="14"/>
  <c r="AN149" i="14" s="1"/>
  <c r="K155" i="6"/>
  <c r="L155" i="6" s="1"/>
  <c r="J155" i="6"/>
  <c r="K156" i="6"/>
  <c r="L156" i="6" s="1"/>
  <c r="J156" i="6"/>
  <c r="J150" i="15"/>
  <c r="Q150" i="14"/>
  <c r="T150" i="10"/>
  <c r="I153" i="7" s="1"/>
  <c r="N150" i="10"/>
  <c r="AH156" i="8"/>
  <c r="G152" i="6"/>
  <c r="H152" i="6" s="1"/>
  <c r="I152" i="6" s="1"/>
  <c r="F152" i="6"/>
  <c r="F149" i="14"/>
  <c r="G149" i="14" s="1"/>
  <c r="C149" i="15"/>
  <c r="G149" i="10"/>
  <c r="AE151" i="8"/>
  <c r="AM151" i="8"/>
  <c r="W141" i="10"/>
  <c r="I144" i="14"/>
  <c r="I144" i="10"/>
  <c r="S147" i="6" s="1"/>
  <c r="E144" i="15"/>
  <c r="G146" i="15"/>
  <c r="N146" i="14"/>
  <c r="Q146" i="10"/>
  <c r="F149" i="7" s="1"/>
  <c r="L149" i="7" s="1"/>
  <c r="R146" i="14"/>
  <c r="U146" i="10"/>
  <c r="J149" i="7" s="1"/>
  <c r="P149" i="7" s="1"/>
  <c r="K146" i="15"/>
  <c r="C145" i="15"/>
  <c r="F145" i="14"/>
  <c r="G145" i="14" s="1"/>
  <c r="G145" i="10"/>
  <c r="K145" i="10"/>
  <c r="K142" i="10"/>
  <c r="X138" i="10"/>
  <c r="L138" i="10"/>
  <c r="J138" i="14"/>
  <c r="F138" i="15"/>
  <c r="O147" i="10"/>
  <c r="Z147" i="10"/>
  <c r="AB150" i="8" s="1"/>
  <c r="N147" i="15"/>
  <c r="AD147" i="14"/>
  <c r="AG147" i="14" s="1"/>
  <c r="X147" i="10"/>
  <c r="P146" i="14"/>
  <c r="AE144" i="10"/>
  <c r="AI147" i="8" s="1"/>
  <c r="AL147" i="8" s="1"/>
  <c r="AK144" i="14"/>
  <c r="AN144" i="14" s="1"/>
  <c r="S144" i="15"/>
  <c r="W142" i="10"/>
  <c r="O139" i="14"/>
  <c r="H139" i="15"/>
  <c r="R139" i="10"/>
  <c r="G142" i="7" s="1"/>
  <c r="G150" i="14"/>
  <c r="W144" i="10"/>
  <c r="P137" i="10"/>
  <c r="C140" i="6"/>
  <c r="C140" i="7"/>
  <c r="C140" i="8"/>
  <c r="C139" i="3"/>
  <c r="U139" i="3" s="1"/>
  <c r="K141" i="14"/>
  <c r="O136" i="14"/>
  <c r="H136" i="15"/>
  <c r="R136" i="10"/>
  <c r="G139" i="7" s="1"/>
  <c r="AL133" i="14"/>
  <c r="AN133" i="14" s="1"/>
  <c r="AF133" i="10"/>
  <c r="AJ136" i="8" s="1"/>
  <c r="AL136" i="8" s="1"/>
  <c r="T133" i="15"/>
  <c r="H125" i="14"/>
  <c r="D125" i="15"/>
  <c r="V125" i="15" s="1"/>
  <c r="G125" i="11" s="1"/>
  <c r="D125" i="11" s="1"/>
  <c r="H125" i="10"/>
  <c r="X146" i="6"/>
  <c r="Y146" i="6" s="1"/>
  <c r="Z146" i="6" s="1"/>
  <c r="W146" i="6"/>
  <c r="O137" i="10"/>
  <c r="W148" i="6"/>
  <c r="X148" i="6"/>
  <c r="Y148" i="6" s="1"/>
  <c r="G143" i="10"/>
  <c r="F143" i="14"/>
  <c r="G143" i="14" s="1"/>
  <c r="C143" i="15"/>
  <c r="AC143" i="10"/>
  <c r="AF146" i="8" s="1"/>
  <c r="AH146" i="8" s="1"/>
  <c r="Q143" i="15"/>
  <c r="AH143" i="14"/>
  <c r="AJ143" i="14" s="1"/>
  <c r="W143" i="10"/>
  <c r="C146" i="6"/>
  <c r="C145" i="3"/>
  <c r="U145" i="3" s="1"/>
  <c r="C146" i="8"/>
  <c r="C146" i="7"/>
  <c r="T137" i="15"/>
  <c r="AF137" i="10"/>
  <c r="AJ140" i="8" s="1"/>
  <c r="AL137" i="14"/>
  <c r="Q135" i="10"/>
  <c r="F138" i="7" s="1"/>
  <c r="G135" i="15"/>
  <c r="N135" i="14"/>
  <c r="M135" i="14" s="1"/>
  <c r="AE137" i="8"/>
  <c r="O140" i="15"/>
  <c r="AA140" i="10"/>
  <c r="AC143" i="8" s="1"/>
  <c r="AE140" i="14"/>
  <c r="Z140" i="10"/>
  <c r="AB143" i="8" s="1"/>
  <c r="AD140" i="14"/>
  <c r="N140" i="15"/>
  <c r="AL140" i="14"/>
  <c r="AF140" i="10"/>
  <c r="AJ143" i="8" s="1"/>
  <c r="T140" i="15"/>
  <c r="M141" i="7"/>
  <c r="O136" i="15"/>
  <c r="AA136" i="10"/>
  <c r="AC139" i="8" s="1"/>
  <c r="AE136" i="14"/>
  <c r="AG136" i="14" s="1"/>
  <c r="W136" i="14"/>
  <c r="X136" i="14" s="1"/>
  <c r="T136" i="14" s="1"/>
  <c r="J169" i="12"/>
  <c r="AK122" i="14"/>
  <c r="AN122" i="14" s="1"/>
  <c r="S122" i="15"/>
  <c r="AE122" i="10"/>
  <c r="AI125" i="8" s="1"/>
  <c r="AL125" i="8" s="1"/>
  <c r="K137" i="10"/>
  <c r="K138" i="7"/>
  <c r="P137" i="3" s="1"/>
  <c r="M131" i="10"/>
  <c r="G137" i="6"/>
  <c r="H137" i="6" s="1"/>
  <c r="F137" i="6"/>
  <c r="N131" i="10"/>
  <c r="C129" i="15"/>
  <c r="F129" i="14"/>
  <c r="G129" i="14" s="1"/>
  <c r="G129" i="10"/>
  <c r="O123" i="10"/>
  <c r="F118" i="14"/>
  <c r="G118" i="14" s="1"/>
  <c r="C118" i="15"/>
  <c r="G118" i="10"/>
  <c r="Q115" i="15"/>
  <c r="AH115" i="14"/>
  <c r="AJ115" i="14" s="1"/>
  <c r="AB115" i="14" s="1"/>
  <c r="Z115" i="14" s="1"/>
  <c r="S115" i="14" s="1"/>
  <c r="AC115" i="10"/>
  <c r="AF118" i="8" s="1"/>
  <c r="AH118" i="8" s="1"/>
  <c r="O129" i="10"/>
  <c r="V132" i="10"/>
  <c r="Y135" i="8"/>
  <c r="Z135" i="8" s="1"/>
  <c r="V130" i="10"/>
  <c r="Y133" i="8"/>
  <c r="Z133" i="8" s="1"/>
  <c r="AD127" i="14"/>
  <c r="AG127" i="14" s="1"/>
  <c r="Z127" i="10"/>
  <c r="AB130" i="8" s="1"/>
  <c r="AE130" i="8" s="1"/>
  <c r="AM130" i="8" s="1"/>
  <c r="N127" i="15"/>
  <c r="AC132" i="10"/>
  <c r="AF135" i="8" s="1"/>
  <c r="AH132" i="14"/>
  <c r="Q132" i="15"/>
  <c r="AL132" i="14"/>
  <c r="AF132" i="10"/>
  <c r="AJ135" i="8" s="1"/>
  <c r="T132" i="15"/>
  <c r="M137" i="7"/>
  <c r="P135" i="6"/>
  <c r="Q135" i="6" s="1"/>
  <c r="T135" i="6"/>
  <c r="U135" i="6" s="1"/>
  <c r="V135" i="6" s="1"/>
  <c r="O135" i="6"/>
  <c r="W131" i="10"/>
  <c r="S128" i="15"/>
  <c r="AK128" i="14"/>
  <c r="AE128" i="10"/>
  <c r="AI131" i="8" s="1"/>
  <c r="O128" i="14"/>
  <c r="M128" i="14" s="1"/>
  <c r="H128" i="15"/>
  <c r="R128" i="10"/>
  <c r="G131" i="7" s="1"/>
  <c r="M131" i="7" s="1"/>
  <c r="W121" i="10"/>
  <c r="K116" i="10"/>
  <c r="AL116" i="14"/>
  <c r="T116" i="15"/>
  <c r="AF116" i="10"/>
  <c r="AJ119" i="8" s="1"/>
  <c r="V127" i="10"/>
  <c r="Y130" i="8"/>
  <c r="Z130" i="8" s="1"/>
  <c r="AN130" i="8" s="1"/>
  <c r="T129" i="3" s="1"/>
  <c r="H126" i="15"/>
  <c r="R126" i="10"/>
  <c r="G129" i="7" s="1"/>
  <c r="O126" i="14"/>
  <c r="L124" i="15"/>
  <c r="AA124" i="14"/>
  <c r="M125" i="7"/>
  <c r="W125" i="6"/>
  <c r="K113" i="10"/>
  <c r="B112" i="15"/>
  <c r="E112" i="14"/>
  <c r="F112" i="10"/>
  <c r="H104" i="14"/>
  <c r="D104" i="15"/>
  <c r="H104" i="10"/>
  <c r="K121" i="10"/>
  <c r="AB119" i="10"/>
  <c r="AD122" i="8" s="1"/>
  <c r="P119" i="15"/>
  <c r="AF119" i="14"/>
  <c r="W119" i="14"/>
  <c r="X119" i="14" s="1"/>
  <c r="T119" i="14" s="1"/>
  <c r="N12" i="13"/>
  <c r="J116" i="15"/>
  <c r="T116" i="10"/>
  <c r="I119" i="7" s="1"/>
  <c r="Q116" i="14"/>
  <c r="V113" i="10"/>
  <c r="Y116" i="8"/>
  <c r="Z116" i="8" s="1"/>
  <c r="C116" i="8"/>
  <c r="C116" i="7"/>
  <c r="P116" i="7" s="1"/>
  <c r="C116" i="6"/>
  <c r="K116" i="6" s="1"/>
  <c r="L116" i="6" s="1"/>
  <c r="M116" i="6" s="1"/>
  <c r="C115" i="3"/>
  <c r="U115" i="3" s="1"/>
  <c r="Y124" i="10"/>
  <c r="AA127" i="8" s="1"/>
  <c r="M124" i="15"/>
  <c r="AC124" i="14"/>
  <c r="AG124" i="14" s="1"/>
  <c r="AE124" i="10"/>
  <c r="AI127" i="8" s="1"/>
  <c r="AK124" i="14"/>
  <c r="S124" i="15"/>
  <c r="N124" i="14"/>
  <c r="G124" i="15"/>
  <c r="Q124" i="10"/>
  <c r="F127" i="7" s="1"/>
  <c r="F121" i="10"/>
  <c r="B121" i="15"/>
  <c r="E121" i="14"/>
  <c r="W119" i="10"/>
  <c r="G117" i="14"/>
  <c r="J116" i="10"/>
  <c r="W114" i="14"/>
  <c r="X114" i="14" s="1"/>
  <c r="T114" i="14" s="1"/>
  <c r="N7" i="13"/>
  <c r="X126" i="10"/>
  <c r="K126" i="10"/>
  <c r="AI126" i="14"/>
  <c r="AD126" i="10"/>
  <c r="AG129" i="8" s="1"/>
  <c r="R126" i="15"/>
  <c r="AE128" i="8"/>
  <c r="AM128" i="8" s="1"/>
  <c r="G120" i="10"/>
  <c r="C120" i="15"/>
  <c r="F120" i="14"/>
  <c r="AC120" i="14"/>
  <c r="Y120" i="10"/>
  <c r="AA123" i="8" s="1"/>
  <c r="M120" i="15"/>
  <c r="X114" i="10"/>
  <c r="Z121" i="10"/>
  <c r="AB124" i="8" s="1"/>
  <c r="AD121" i="14"/>
  <c r="N121" i="15"/>
  <c r="V120" i="10"/>
  <c r="Y123" i="8"/>
  <c r="Z123" i="8" s="1"/>
  <c r="I121" i="14"/>
  <c r="I121" i="10"/>
  <c r="S124" i="6" s="1"/>
  <c r="E121" i="15"/>
  <c r="C124" i="8"/>
  <c r="C124" i="7"/>
  <c r="C124" i="6"/>
  <c r="C123" i="3"/>
  <c r="U123" i="3" s="1"/>
  <c r="N109" i="10"/>
  <c r="W111" i="10"/>
  <c r="J110" i="15"/>
  <c r="T110" i="10"/>
  <c r="I113" i="7" s="1"/>
  <c r="O113" i="7" s="1"/>
  <c r="Q110" i="14"/>
  <c r="O110" i="14"/>
  <c r="H110" i="15"/>
  <c r="R110" i="10"/>
  <c r="G113" i="7" s="1"/>
  <c r="M113" i="7" s="1"/>
  <c r="M109" i="10"/>
  <c r="O142" i="12"/>
  <c r="L118" i="14"/>
  <c r="AN112" i="14"/>
  <c r="O109" i="10"/>
  <c r="H109" i="15"/>
  <c r="R109" i="10"/>
  <c r="G112" i="7" s="1"/>
  <c r="M112" i="7" s="1"/>
  <c r="O109" i="14"/>
  <c r="K108" i="10"/>
  <c r="AF105" i="10"/>
  <c r="AJ108" i="8" s="1"/>
  <c r="AL108" i="8" s="1"/>
  <c r="AL105" i="14"/>
  <c r="T105" i="15"/>
  <c r="H96" i="14"/>
  <c r="D96" i="15"/>
  <c r="H96" i="10"/>
  <c r="J109" i="15"/>
  <c r="T109" i="10"/>
  <c r="I112" i="7" s="1"/>
  <c r="O112" i="7" s="1"/>
  <c r="Q109" i="14"/>
  <c r="AE108" i="14"/>
  <c r="AG108" i="14" s="1"/>
  <c r="AB108" i="14" s="1"/>
  <c r="Z108" i="14" s="1"/>
  <c r="O108" i="15"/>
  <c r="AA108" i="10"/>
  <c r="AC111" i="8" s="1"/>
  <c r="AN113" i="14"/>
  <c r="V111" i="10"/>
  <c r="Y114" i="8"/>
  <c r="Z114" i="8" s="1"/>
  <c r="D110" i="15"/>
  <c r="H110" i="14"/>
  <c r="L110" i="14" s="1"/>
  <c r="H110" i="10"/>
  <c r="F105" i="14"/>
  <c r="G105" i="14" s="1"/>
  <c r="C105" i="15"/>
  <c r="G105" i="10"/>
  <c r="M108" i="7" s="1"/>
  <c r="P98" i="10"/>
  <c r="R96" i="10"/>
  <c r="G99" i="7" s="1"/>
  <c r="M99" i="7" s="1"/>
  <c r="O96" i="14"/>
  <c r="H96" i="15"/>
  <c r="O137" i="12"/>
  <c r="P106" i="10"/>
  <c r="AC106" i="14"/>
  <c r="AG106" i="14" s="1"/>
  <c r="M106" i="15"/>
  <c r="Y106" i="10"/>
  <c r="AA109" i="8" s="1"/>
  <c r="R103" i="10"/>
  <c r="G106" i="7" s="1"/>
  <c r="O103" i="14"/>
  <c r="H103" i="15"/>
  <c r="X103" i="10"/>
  <c r="P102" i="10"/>
  <c r="AM102" i="14"/>
  <c r="U102" i="15"/>
  <c r="AG102" i="10"/>
  <c r="AK105" i="8" s="1"/>
  <c r="S100" i="10"/>
  <c r="H103" i="7" s="1"/>
  <c r="H101" i="15"/>
  <c r="R101" i="10"/>
  <c r="G104" i="7" s="1"/>
  <c r="M104" i="7" s="1"/>
  <c r="O101" i="14"/>
  <c r="Q101" i="14"/>
  <c r="T101" i="10"/>
  <c r="I104" i="7" s="1"/>
  <c r="O104" i="7" s="1"/>
  <c r="J101" i="15"/>
  <c r="K103" i="14"/>
  <c r="L103" i="14" s="1"/>
  <c r="D103" i="14" s="1"/>
  <c r="V100" i="10"/>
  <c r="Y103" i="8"/>
  <c r="Z103" i="8" s="1"/>
  <c r="O99" i="15"/>
  <c r="AA99" i="10"/>
  <c r="AC102" i="8" s="1"/>
  <c r="AE99" i="14"/>
  <c r="G99" i="10"/>
  <c r="F99" i="14"/>
  <c r="C99" i="15"/>
  <c r="M99" i="10"/>
  <c r="S93" i="15"/>
  <c r="AK93" i="14"/>
  <c r="AN93" i="14" s="1"/>
  <c r="AE93" i="10"/>
  <c r="AI96" i="8" s="1"/>
  <c r="AL96" i="8" s="1"/>
  <c r="AE93" i="8"/>
  <c r="Y97" i="10"/>
  <c r="AA100" i="8" s="1"/>
  <c r="AC97" i="14"/>
  <c r="AG97" i="14" s="1"/>
  <c r="M97" i="15"/>
  <c r="AD93" i="10"/>
  <c r="AG96" i="8" s="1"/>
  <c r="AH96" i="8" s="1"/>
  <c r="R93" i="15"/>
  <c r="AI93" i="14"/>
  <c r="R93" i="14"/>
  <c r="U93" i="10"/>
  <c r="J96" i="7" s="1"/>
  <c r="K93" i="15"/>
  <c r="F97" i="15"/>
  <c r="L97" i="10"/>
  <c r="J97" i="14"/>
  <c r="K97" i="10"/>
  <c r="I97" i="10"/>
  <c r="S100" i="6" s="1"/>
  <c r="I97" i="14"/>
  <c r="E97" i="15"/>
  <c r="AI97" i="14"/>
  <c r="R97" i="15"/>
  <c r="AD97" i="10"/>
  <c r="AG100" i="8" s="1"/>
  <c r="L99" i="7"/>
  <c r="K94" i="10"/>
  <c r="L94" i="15"/>
  <c r="AA94" i="14"/>
  <c r="AF94" i="14"/>
  <c r="P94" i="15"/>
  <c r="AB94" i="10"/>
  <c r="AD97" i="8" s="1"/>
  <c r="S96" i="10"/>
  <c r="H99" i="7" s="1"/>
  <c r="E95" i="14"/>
  <c r="F95" i="10"/>
  <c r="B95" i="15"/>
  <c r="W95" i="14"/>
  <c r="X95" i="14" s="1"/>
  <c r="T95" i="14" s="1"/>
  <c r="O95" i="14"/>
  <c r="R95" i="10"/>
  <c r="G98" i="7" s="1"/>
  <c r="H95" i="15"/>
  <c r="X95" i="10"/>
  <c r="O91" i="15"/>
  <c r="AE91" i="14"/>
  <c r="AA91" i="10"/>
  <c r="AC94" i="8" s="1"/>
  <c r="U91" i="15"/>
  <c r="AM91" i="14"/>
  <c r="AG91" i="10"/>
  <c r="AK94" i="8" s="1"/>
  <c r="F91" i="14"/>
  <c r="G91" i="10"/>
  <c r="C91" i="15"/>
  <c r="I88" i="10"/>
  <c r="S91" i="6" s="1"/>
  <c r="E88" i="15"/>
  <c r="V88" i="15" s="1"/>
  <c r="G88" i="11" s="1"/>
  <c r="D88" i="11" s="1"/>
  <c r="I88" i="14"/>
  <c r="K88" i="14" s="1"/>
  <c r="L88" i="14" s="1"/>
  <c r="AA85" i="10"/>
  <c r="AC88" i="8" s="1"/>
  <c r="AE88" i="8" s="1"/>
  <c r="AM88" i="8" s="1"/>
  <c r="O85" i="15"/>
  <c r="AE85" i="14"/>
  <c r="AI85" i="14"/>
  <c r="R85" i="15"/>
  <c r="AD85" i="10"/>
  <c r="AG88" i="8" s="1"/>
  <c r="AH88" i="8" s="1"/>
  <c r="E81" i="14"/>
  <c r="B81" i="15"/>
  <c r="F81" i="10"/>
  <c r="J80" i="14"/>
  <c r="K80" i="14" s="1"/>
  <c r="L80" i="10"/>
  <c r="F80" i="15"/>
  <c r="G96" i="6"/>
  <c r="H96" i="6" s="1"/>
  <c r="I96" i="6" s="1"/>
  <c r="F96" i="6"/>
  <c r="G92" i="10"/>
  <c r="F92" i="14"/>
  <c r="C92" i="15"/>
  <c r="P90" i="14"/>
  <c r="J92" i="10"/>
  <c r="AG92" i="10"/>
  <c r="AK95" i="8" s="1"/>
  <c r="U92" i="15"/>
  <c r="AM92" i="14"/>
  <c r="AJ93" i="14"/>
  <c r="P87" i="10"/>
  <c r="AD87" i="10"/>
  <c r="AG90" i="8" s="1"/>
  <c r="R87" i="15"/>
  <c r="AI87" i="14"/>
  <c r="K87" i="14"/>
  <c r="X79" i="10"/>
  <c r="W71" i="10"/>
  <c r="K86" i="10"/>
  <c r="N86" i="10"/>
  <c r="P92" i="7"/>
  <c r="G86" i="14"/>
  <c r="M89" i="10"/>
  <c r="L89" i="15"/>
  <c r="AA89" i="14"/>
  <c r="U89" i="15"/>
  <c r="AM89" i="14"/>
  <c r="AG89" i="10"/>
  <c r="AK92" i="8" s="1"/>
  <c r="W86" i="10"/>
  <c r="R83" i="14"/>
  <c r="K83" i="15"/>
  <c r="U83" i="10"/>
  <c r="J86" i="7" s="1"/>
  <c r="N83" i="14"/>
  <c r="G83" i="15"/>
  <c r="Q83" i="10"/>
  <c r="F86" i="7" s="1"/>
  <c r="J86" i="15"/>
  <c r="T86" i="10"/>
  <c r="I89" i="7" s="1"/>
  <c r="Q86" i="14"/>
  <c r="G90" i="14"/>
  <c r="AC75" i="10"/>
  <c r="AF78" i="8" s="1"/>
  <c r="AH78" i="8" s="1"/>
  <c r="AH75" i="14"/>
  <c r="AJ75" i="14" s="1"/>
  <c r="Q75" i="15"/>
  <c r="M79" i="7"/>
  <c r="AA75" i="10"/>
  <c r="AC78" i="8" s="1"/>
  <c r="AE75" i="14"/>
  <c r="O75" i="15"/>
  <c r="G85" i="6"/>
  <c r="H85" i="6" s="1"/>
  <c r="F85" i="6"/>
  <c r="W78" i="14"/>
  <c r="X78" i="14" s="1"/>
  <c r="T78" i="14" s="1"/>
  <c r="O78" i="10"/>
  <c r="X73" i="10"/>
  <c r="N68" i="10"/>
  <c r="O67" i="10"/>
  <c r="S78" i="10"/>
  <c r="H81" i="7" s="1"/>
  <c r="K77" i="6"/>
  <c r="L77" i="6" s="1"/>
  <c r="M77" i="6" s="1"/>
  <c r="N77" i="6" s="1"/>
  <c r="M76" i="3" s="1"/>
  <c r="J77" i="6"/>
  <c r="I73" i="14"/>
  <c r="I73" i="10"/>
  <c r="S76" i="6" s="1"/>
  <c r="E73" i="15"/>
  <c r="AJ83" i="14"/>
  <c r="P84" i="7"/>
  <c r="K83" i="6"/>
  <c r="L83" i="6" s="1"/>
  <c r="J83" i="6"/>
  <c r="Z76" i="10"/>
  <c r="AB79" i="8" s="1"/>
  <c r="AE79" i="8" s="1"/>
  <c r="AD76" i="14"/>
  <c r="N76" i="15"/>
  <c r="U74" i="10"/>
  <c r="J77" i="7" s="1"/>
  <c r="P77" i="7" s="1"/>
  <c r="R74" i="14"/>
  <c r="K74" i="15"/>
  <c r="J73" i="15"/>
  <c r="T73" i="10"/>
  <c r="I76" i="7" s="1"/>
  <c r="O76" i="7" s="1"/>
  <c r="Q73" i="14"/>
  <c r="V79" i="10"/>
  <c r="Y82" i="8"/>
  <c r="Z82" i="8" s="1"/>
  <c r="O80" i="7"/>
  <c r="V75" i="10"/>
  <c r="Y78" i="8"/>
  <c r="Z78" i="8" s="1"/>
  <c r="E72" i="14"/>
  <c r="B72" i="15"/>
  <c r="F72" i="10"/>
  <c r="U72" i="15"/>
  <c r="AM72" i="14"/>
  <c r="AG72" i="10"/>
  <c r="AK75" i="8" s="1"/>
  <c r="C75" i="6"/>
  <c r="C75" i="8"/>
  <c r="C75" i="7"/>
  <c r="C74" i="3"/>
  <c r="U74" i="3" s="1"/>
  <c r="L71" i="7"/>
  <c r="M65" i="7"/>
  <c r="F61" i="15"/>
  <c r="L61" i="10"/>
  <c r="J61" i="14"/>
  <c r="H50" i="14"/>
  <c r="L50" i="14" s="1"/>
  <c r="H50" i="10"/>
  <c r="D50" i="15"/>
  <c r="AB65" i="10"/>
  <c r="AD68" i="8" s="1"/>
  <c r="P65" i="15"/>
  <c r="AF65" i="14"/>
  <c r="Q61" i="10"/>
  <c r="F64" i="7" s="1"/>
  <c r="N61" i="14"/>
  <c r="G61" i="15"/>
  <c r="M61" i="10"/>
  <c r="AB71" i="14"/>
  <c r="AE73" i="8"/>
  <c r="N69" i="10"/>
  <c r="I69" i="14"/>
  <c r="K69" i="14" s="1"/>
  <c r="I69" i="10"/>
  <c r="S72" i="6" s="1"/>
  <c r="E69" i="15"/>
  <c r="N65" i="14"/>
  <c r="G65" i="15"/>
  <c r="Q65" i="10"/>
  <c r="F68" i="7" s="1"/>
  <c r="AH70" i="14"/>
  <c r="AJ70" i="14" s="1"/>
  <c r="AC70" i="10"/>
  <c r="AF73" i="8" s="1"/>
  <c r="AH73" i="8" s="1"/>
  <c r="Q70" i="15"/>
  <c r="U70" i="15"/>
  <c r="AM70" i="14"/>
  <c r="AN70" i="14" s="1"/>
  <c r="AG70" i="10"/>
  <c r="AK73" i="8" s="1"/>
  <c r="B61" i="15"/>
  <c r="E61" i="14"/>
  <c r="F61" i="10"/>
  <c r="W72" i="10"/>
  <c r="S71" i="10"/>
  <c r="H74" i="7" s="1"/>
  <c r="R70" i="14"/>
  <c r="U70" i="10"/>
  <c r="J73" i="7" s="1"/>
  <c r="K70" i="15"/>
  <c r="AH70" i="8"/>
  <c r="Q72" i="15"/>
  <c r="AH72" i="14"/>
  <c r="AJ72" i="14" s="1"/>
  <c r="AC72" i="10"/>
  <c r="AF75" i="8" s="1"/>
  <c r="AH75" i="8" s="1"/>
  <c r="AA64" i="14"/>
  <c r="L64" i="15"/>
  <c r="K64" i="10"/>
  <c r="F62" i="10"/>
  <c r="E62" i="14"/>
  <c r="G62" i="14" s="1"/>
  <c r="B62" i="15"/>
  <c r="AF61" i="10"/>
  <c r="AJ64" i="8" s="1"/>
  <c r="T61" i="15"/>
  <c r="AL61" i="14"/>
  <c r="X59" i="10"/>
  <c r="P47" i="10"/>
  <c r="P39" i="10"/>
  <c r="L74" i="14"/>
  <c r="D74" i="14" s="1"/>
  <c r="P69" i="10"/>
  <c r="S59" i="10"/>
  <c r="H62" i="7" s="1"/>
  <c r="S61" i="10"/>
  <c r="H64" i="7" s="1"/>
  <c r="V58" i="10"/>
  <c r="Y61" i="8"/>
  <c r="Z61" i="8" s="1"/>
  <c r="J57" i="10"/>
  <c r="Z57" i="10"/>
  <c r="AB60" i="8" s="1"/>
  <c r="AE60" i="8" s="1"/>
  <c r="AD57" i="14"/>
  <c r="N57" i="15"/>
  <c r="N56" i="15"/>
  <c r="AD56" i="14"/>
  <c r="Z56" i="10"/>
  <c r="AB59" i="8" s="1"/>
  <c r="W56" i="10"/>
  <c r="L56" i="10"/>
  <c r="J56" i="14"/>
  <c r="F56" i="15"/>
  <c r="U55" i="15"/>
  <c r="AG55" i="10"/>
  <c r="AK58" i="8" s="1"/>
  <c r="AM55" i="14"/>
  <c r="F55" i="10"/>
  <c r="B55" i="15"/>
  <c r="E55" i="14"/>
  <c r="L50" i="7"/>
  <c r="G55" i="10"/>
  <c r="F55" i="14"/>
  <c r="G55" i="14" s="1"/>
  <c r="C55" i="15"/>
  <c r="O55" i="10"/>
  <c r="U55" i="10"/>
  <c r="J58" i="7" s="1"/>
  <c r="R55" i="14"/>
  <c r="K55" i="15"/>
  <c r="K54" i="10"/>
  <c r="AH54" i="14"/>
  <c r="AJ54" i="14" s="1"/>
  <c r="AC54" i="10"/>
  <c r="AF57" i="8" s="1"/>
  <c r="AH57" i="8" s="1"/>
  <c r="Q54" i="15"/>
  <c r="J91" i="12"/>
  <c r="W57" i="14"/>
  <c r="X57" i="14" s="1"/>
  <c r="T57" i="14" s="1"/>
  <c r="O52" i="15"/>
  <c r="AA52" i="10"/>
  <c r="AC55" i="8" s="1"/>
  <c r="AE52" i="14"/>
  <c r="J52" i="10"/>
  <c r="C55" i="6"/>
  <c r="C55" i="8"/>
  <c r="C55" i="7"/>
  <c r="P55" i="7" s="1"/>
  <c r="C54" i="3"/>
  <c r="U54" i="3" s="1"/>
  <c r="I48" i="10"/>
  <c r="S51" i="6" s="1"/>
  <c r="E48" i="15"/>
  <c r="I48" i="14"/>
  <c r="K48" i="14" s="1"/>
  <c r="AM48" i="14"/>
  <c r="AN48" i="14" s="1"/>
  <c r="U48" i="15"/>
  <c r="AG48" i="10"/>
  <c r="AK51" i="8" s="1"/>
  <c r="AL51" i="8" s="1"/>
  <c r="S45" i="15"/>
  <c r="AE45" i="10"/>
  <c r="AI48" i="8" s="1"/>
  <c r="AL48" i="8" s="1"/>
  <c r="AK45" i="14"/>
  <c r="AN45" i="14" s="1"/>
  <c r="AE42" i="8"/>
  <c r="AM42" i="8" s="1"/>
  <c r="P34" i="10"/>
  <c r="I53" i="15"/>
  <c r="O59" i="6"/>
  <c r="P59" i="6"/>
  <c r="Q59" i="6" s="1"/>
  <c r="K51" i="10"/>
  <c r="AH53" i="8"/>
  <c r="AL73" i="8"/>
  <c r="O67" i="6"/>
  <c r="T67" i="6"/>
  <c r="U67" i="6" s="1"/>
  <c r="V67" i="6" s="1"/>
  <c r="P67" i="6"/>
  <c r="Q67" i="6" s="1"/>
  <c r="AE62" i="8"/>
  <c r="V54" i="10"/>
  <c r="Y57" i="8"/>
  <c r="Z57" i="8" s="1"/>
  <c r="O53" i="14"/>
  <c r="H53" i="15"/>
  <c r="R53" i="10"/>
  <c r="G56" i="7" s="1"/>
  <c r="M56" i="7" s="1"/>
  <c r="M53" i="10"/>
  <c r="J82" i="12"/>
  <c r="Q54" i="8" s="1"/>
  <c r="R54" i="8" s="1"/>
  <c r="W51" i="14"/>
  <c r="X51" i="14" s="1"/>
  <c r="T51" i="14" s="1"/>
  <c r="K52" i="6"/>
  <c r="L52" i="6" s="1"/>
  <c r="J52" i="6"/>
  <c r="S37" i="15"/>
  <c r="AK37" i="14"/>
  <c r="AN37" i="14" s="1"/>
  <c r="AE37" i="10"/>
  <c r="AI40" i="8" s="1"/>
  <c r="AL40" i="8" s="1"/>
  <c r="G50" i="14"/>
  <c r="M44" i="7"/>
  <c r="Q36" i="15"/>
  <c r="AC36" i="10"/>
  <c r="AF39" i="8" s="1"/>
  <c r="AH39" i="8" s="1"/>
  <c r="AH36" i="14"/>
  <c r="AJ36" i="14" s="1"/>
  <c r="Q35" i="10"/>
  <c r="F38" i="7" s="1"/>
  <c r="N35" i="14"/>
  <c r="M35" i="14" s="1"/>
  <c r="G35" i="15"/>
  <c r="C38" i="8"/>
  <c r="C38" i="6"/>
  <c r="C38" i="7"/>
  <c r="C37" i="3"/>
  <c r="U37" i="3" s="1"/>
  <c r="B31" i="15"/>
  <c r="E31" i="14"/>
  <c r="F31" i="10"/>
  <c r="G28" i="15"/>
  <c r="Q28" i="10"/>
  <c r="F31" i="7" s="1"/>
  <c r="L31" i="7" s="1"/>
  <c r="N28" i="14"/>
  <c r="M28" i="14" s="1"/>
  <c r="AE24" i="14"/>
  <c r="AG24" i="14" s="1"/>
  <c r="O24" i="15"/>
  <c r="AA24" i="10"/>
  <c r="AC27" i="8" s="1"/>
  <c r="O49" i="15"/>
  <c r="AE49" i="14"/>
  <c r="AA49" i="10"/>
  <c r="AC52" i="8" s="1"/>
  <c r="M49" i="10"/>
  <c r="R49" i="14"/>
  <c r="K49" i="15"/>
  <c r="U49" i="10"/>
  <c r="J52" i="7" s="1"/>
  <c r="P52" i="7" s="1"/>
  <c r="V47" i="10"/>
  <c r="Y50" i="8"/>
  <c r="Z50" i="8" s="1"/>
  <c r="L38" i="15"/>
  <c r="AA38" i="14"/>
  <c r="K46" i="15"/>
  <c r="U46" i="10"/>
  <c r="J49" i="7" s="1"/>
  <c r="R46" i="14"/>
  <c r="AF46" i="14"/>
  <c r="AB46" i="10"/>
  <c r="AD49" i="8" s="1"/>
  <c r="P46" i="15"/>
  <c r="Q46" i="14"/>
  <c r="J46" i="15"/>
  <c r="T46" i="10"/>
  <c r="I49" i="7" s="1"/>
  <c r="H43" i="15"/>
  <c r="O43" i="14"/>
  <c r="R43" i="10"/>
  <c r="G46" i="7" s="1"/>
  <c r="AI43" i="14"/>
  <c r="AJ43" i="14" s="1"/>
  <c r="AD43" i="10"/>
  <c r="AG46" i="8" s="1"/>
  <c r="R43" i="15"/>
  <c r="P40" i="15"/>
  <c r="AB40" i="10"/>
  <c r="AD43" i="8" s="1"/>
  <c r="AF40" i="14"/>
  <c r="AA40" i="14"/>
  <c r="L40" i="15"/>
  <c r="AA37" i="10"/>
  <c r="AC40" i="8" s="1"/>
  <c r="AE37" i="14"/>
  <c r="O37" i="15"/>
  <c r="O38" i="6"/>
  <c r="P38" i="6"/>
  <c r="Q38" i="6" s="1"/>
  <c r="X38" i="6"/>
  <c r="Y38" i="6" s="1"/>
  <c r="Z38" i="6" s="1"/>
  <c r="O33" i="15"/>
  <c r="AE33" i="14"/>
  <c r="AG33" i="14" s="1"/>
  <c r="AA33" i="10"/>
  <c r="AC36" i="8" s="1"/>
  <c r="AL33" i="14"/>
  <c r="AF33" i="10"/>
  <c r="AJ36" i="8" s="1"/>
  <c r="T33" i="15"/>
  <c r="V49" i="10"/>
  <c r="Y52" i="8"/>
  <c r="Z52" i="8" s="1"/>
  <c r="K49" i="6"/>
  <c r="L49" i="6" s="1"/>
  <c r="M49" i="6" s="1"/>
  <c r="J49" i="6"/>
  <c r="J41" i="15"/>
  <c r="Q41" i="14"/>
  <c r="T41" i="10"/>
  <c r="I44" i="7" s="1"/>
  <c r="O44" i="7" s="1"/>
  <c r="I41" i="14"/>
  <c r="I41" i="10"/>
  <c r="S44" i="6" s="1"/>
  <c r="E41" i="15"/>
  <c r="E37" i="15"/>
  <c r="I37" i="14"/>
  <c r="K37" i="14" s="1"/>
  <c r="I37" i="10"/>
  <c r="S40" i="6" s="1"/>
  <c r="V35" i="10"/>
  <c r="Y38" i="8"/>
  <c r="Z38" i="8" s="1"/>
  <c r="V33" i="10"/>
  <c r="Y36" i="8"/>
  <c r="Z36" i="8" s="1"/>
  <c r="I32" i="10"/>
  <c r="S35" i="6" s="1"/>
  <c r="I32" i="14"/>
  <c r="E32" i="15"/>
  <c r="J29" i="10"/>
  <c r="I27" i="15"/>
  <c r="F25" i="14"/>
  <c r="G25" i="14" s="1"/>
  <c r="G25" i="10"/>
  <c r="C25" i="15"/>
  <c r="AK23" i="14"/>
  <c r="AE23" i="10"/>
  <c r="AI26" i="8" s="1"/>
  <c r="S23" i="15"/>
  <c r="AL23" i="14"/>
  <c r="T23" i="15"/>
  <c r="AF23" i="10"/>
  <c r="AJ26" i="8" s="1"/>
  <c r="K34" i="14"/>
  <c r="W32" i="10"/>
  <c r="S30" i="15"/>
  <c r="AE30" i="10"/>
  <c r="AI33" i="8" s="1"/>
  <c r="AL33" i="8" s="1"/>
  <c r="AK30" i="14"/>
  <c r="AN30" i="14" s="1"/>
  <c r="T26" i="10"/>
  <c r="I29" i="7" s="1"/>
  <c r="O29" i="7" s="1"/>
  <c r="J26" i="15"/>
  <c r="Q26" i="14"/>
  <c r="W25" i="10"/>
  <c r="W13" i="10"/>
  <c r="N26" i="15"/>
  <c r="Z26" i="10"/>
  <c r="AB29" i="8" s="1"/>
  <c r="AD26" i="14"/>
  <c r="P23" i="10"/>
  <c r="N21" i="10"/>
  <c r="AA21" i="14"/>
  <c r="L21" i="15"/>
  <c r="K41" i="6"/>
  <c r="L41" i="6" s="1"/>
  <c r="J41" i="6"/>
  <c r="M30" i="15"/>
  <c r="Y30" i="10"/>
  <c r="AA33" i="8" s="1"/>
  <c r="AC30" i="14"/>
  <c r="V27" i="10"/>
  <c r="Y30" i="8"/>
  <c r="Z30" i="8" s="1"/>
  <c r="W26" i="14"/>
  <c r="X26" i="14" s="1"/>
  <c r="T26" i="14" s="1"/>
  <c r="P37" i="7"/>
  <c r="O32" i="10"/>
  <c r="AH32" i="14"/>
  <c r="Q32" i="15"/>
  <c r="AC32" i="10"/>
  <c r="AF35" i="8" s="1"/>
  <c r="AD29" i="10"/>
  <c r="AG32" i="8" s="1"/>
  <c r="AI29" i="14"/>
  <c r="R29" i="15"/>
  <c r="D29" i="15"/>
  <c r="H29" i="10"/>
  <c r="H29" i="14"/>
  <c r="F30" i="10"/>
  <c r="E30" i="14"/>
  <c r="B30" i="15"/>
  <c r="M27" i="10"/>
  <c r="C30" i="8"/>
  <c r="C30" i="6"/>
  <c r="C29" i="3"/>
  <c r="U29" i="3" s="1"/>
  <c r="C30" i="7"/>
  <c r="O30" i="7" s="1"/>
  <c r="AH23" i="14"/>
  <c r="AJ23" i="14" s="1"/>
  <c r="AC23" i="10"/>
  <c r="AF26" i="8" s="1"/>
  <c r="AH26" i="8" s="1"/>
  <c r="Q23" i="15"/>
  <c r="AM18" i="14"/>
  <c r="AN18" i="14" s="1"/>
  <c r="AG18" i="10"/>
  <c r="AK21" i="8" s="1"/>
  <c r="AL21" i="8" s="1"/>
  <c r="U18" i="15"/>
  <c r="R13" i="14"/>
  <c r="K13" i="15"/>
  <c r="U13" i="10"/>
  <c r="J16" i="7" s="1"/>
  <c r="P16" i="7" s="1"/>
  <c r="AA3" i="14"/>
  <c r="L3" i="15"/>
  <c r="U17" i="15"/>
  <c r="AM17" i="14"/>
  <c r="AG17" i="10"/>
  <c r="AK20" i="8" s="1"/>
  <c r="AM19" i="14"/>
  <c r="AG19" i="10"/>
  <c r="AK22" i="8" s="1"/>
  <c r="U19" i="15"/>
  <c r="AF19" i="14"/>
  <c r="AB19" i="10"/>
  <c r="AD22" i="8" s="1"/>
  <c r="P19" i="15"/>
  <c r="V20" i="10"/>
  <c r="Y23" i="8"/>
  <c r="Z23" i="8" s="1"/>
  <c r="P16" i="14"/>
  <c r="E16" i="14"/>
  <c r="B16" i="15"/>
  <c r="F16" i="10"/>
  <c r="C19" i="8"/>
  <c r="C18" i="3"/>
  <c r="U18" i="3" s="1"/>
  <c r="C19" i="6"/>
  <c r="C19" i="7"/>
  <c r="M17" i="15"/>
  <c r="Y17" i="10"/>
  <c r="AA20" i="8" s="1"/>
  <c r="AC17" i="14"/>
  <c r="P26" i="14"/>
  <c r="AI22" i="14"/>
  <c r="AD22" i="10"/>
  <c r="AG25" i="8" s="1"/>
  <c r="R22" i="15"/>
  <c r="L22" i="15"/>
  <c r="AA22" i="14"/>
  <c r="AC22" i="14"/>
  <c r="Y22" i="10"/>
  <c r="AA25" i="8" s="1"/>
  <c r="M22" i="15"/>
  <c r="AC17" i="10"/>
  <c r="AF20" i="8" s="1"/>
  <c r="AH20" i="8" s="1"/>
  <c r="AH17" i="14"/>
  <c r="AJ17" i="14" s="1"/>
  <c r="Q17" i="15"/>
  <c r="W13" i="6"/>
  <c r="X13" i="6"/>
  <c r="Y13" i="6" s="1"/>
  <c r="J17" i="12"/>
  <c r="Q12" i="8" s="1"/>
  <c r="R12" i="8" s="1"/>
  <c r="W9" i="14"/>
  <c r="X9" i="14" s="1"/>
  <c r="T9" i="14" s="1"/>
  <c r="Q9" i="14"/>
  <c r="T9" i="10"/>
  <c r="I12" i="7" s="1"/>
  <c r="J9" i="15"/>
  <c r="W17" i="10"/>
  <c r="J16" i="15"/>
  <c r="T16" i="10"/>
  <c r="I19" i="7" s="1"/>
  <c r="O19" i="7" s="1"/>
  <c r="Q16" i="14"/>
  <c r="H15" i="10"/>
  <c r="D15" i="15"/>
  <c r="H15" i="14"/>
  <c r="L15" i="14" s="1"/>
  <c r="E15" i="14"/>
  <c r="B15" i="15"/>
  <c r="F15" i="10"/>
  <c r="L27" i="7"/>
  <c r="J17" i="14"/>
  <c r="K17" i="14" s="1"/>
  <c r="F17" i="15"/>
  <c r="L17" i="10"/>
  <c r="I16" i="15"/>
  <c r="AI7" i="14"/>
  <c r="R7" i="15"/>
  <c r="AD7" i="10"/>
  <c r="AG10" i="8" s="1"/>
  <c r="AC6" i="10"/>
  <c r="AF9" i="8" s="1"/>
  <c r="AH9" i="8" s="1"/>
  <c r="AH6" i="14"/>
  <c r="AJ6" i="14" s="1"/>
  <c r="Q6" i="15"/>
  <c r="O137" i="8"/>
  <c r="X137" i="8" s="1"/>
  <c r="S136" i="3" s="1"/>
  <c r="R133" i="8"/>
  <c r="O94" i="8"/>
  <c r="X76" i="8"/>
  <c r="S75" i="3" s="1"/>
  <c r="O57" i="8"/>
  <c r="D5" i="15"/>
  <c r="H5" i="14"/>
  <c r="H5" i="10"/>
  <c r="AE5" i="14"/>
  <c r="O5" i="15"/>
  <c r="AA5" i="10"/>
  <c r="AC8" i="8" s="1"/>
  <c r="O139" i="8"/>
  <c r="O136" i="8"/>
  <c r="R58" i="8"/>
  <c r="O33" i="8"/>
  <c r="S11" i="15"/>
  <c r="AK11" i="14"/>
  <c r="AE11" i="10"/>
  <c r="AI14" i="8" s="1"/>
  <c r="G5" i="10"/>
  <c r="C5" i="15"/>
  <c r="F5" i="14"/>
  <c r="G5" i="14" s="1"/>
  <c r="F6" i="6"/>
  <c r="G6" i="6"/>
  <c r="H6" i="6" s="1"/>
  <c r="W157" i="8"/>
  <c r="K100" i="8"/>
  <c r="W11" i="14"/>
  <c r="X11" i="14" s="1"/>
  <c r="T11" i="14" s="1"/>
  <c r="J26" i="12"/>
  <c r="O7" i="10"/>
  <c r="U12" i="15"/>
  <c r="AG12" i="10"/>
  <c r="AK15" i="8" s="1"/>
  <c r="AM12" i="14"/>
  <c r="J6" i="10"/>
  <c r="K4" i="10"/>
  <c r="W4" i="14"/>
  <c r="X4" i="14" s="1"/>
  <c r="T4" i="14" s="1"/>
  <c r="R97" i="8"/>
  <c r="T11" i="10"/>
  <c r="I14" i="7" s="1"/>
  <c r="J11" i="15"/>
  <c r="Q11" i="14"/>
  <c r="AA8" i="10"/>
  <c r="AC11" i="8" s="1"/>
  <c r="O8" i="15"/>
  <c r="AE8" i="14"/>
  <c r="O8" i="14"/>
  <c r="R8" i="10"/>
  <c r="G11" i="7" s="1"/>
  <c r="M11" i="7" s="1"/>
  <c r="H8" i="15"/>
  <c r="I6" i="10"/>
  <c r="S9" i="6" s="1"/>
  <c r="I6" i="14"/>
  <c r="E6" i="15"/>
  <c r="W134" i="8"/>
  <c r="K98" i="8"/>
  <c r="O98" i="8" s="1"/>
  <c r="K74" i="8"/>
  <c r="O74" i="8" s="1"/>
  <c r="X74" i="8" s="1"/>
  <c r="S73" i="3" s="1"/>
  <c r="P120" i="7"/>
  <c r="E12" i="14"/>
  <c r="B12" i="15"/>
  <c r="F12" i="10"/>
  <c r="AL12" i="14"/>
  <c r="T12" i="15"/>
  <c r="AF12" i="10"/>
  <c r="AJ15" i="8" s="1"/>
  <c r="I11" i="10"/>
  <c r="S14" i="6" s="1"/>
  <c r="I11" i="14"/>
  <c r="E11" i="15"/>
  <c r="W11" i="10"/>
  <c r="AC11" i="14"/>
  <c r="Y11" i="10"/>
  <c r="AA14" i="8" s="1"/>
  <c r="M11" i="15"/>
  <c r="U7" i="10"/>
  <c r="J10" i="7" s="1"/>
  <c r="K7" i="15"/>
  <c r="R7" i="14"/>
  <c r="C10" i="6"/>
  <c r="C10" i="7"/>
  <c r="C9" i="3"/>
  <c r="U9" i="3" s="1"/>
  <c r="C10" i="8"/>
  <c r="O160" i="8"/>
  <c r="K105" i="8"/>
  <c r="O105" i="8" s="1"/>
  <c r="N87" i="8"/>
  <c r="O87" i="8" s="1"/>
  <c r="W40" i="8"/>
  <c r="W105" i="8"/>
  <c r="W54" i="8"/>
  <c r="P69" i="7"/>
  <c r="W149" i="8"/>
  <c r="W16" i="8"/>
  <c r="AH6" i="8"/>
  <c r="K80" i="8"/>
  <c r="W47" i="8"/>
  <c r="K17" i="8"/>
  <c r="AJ3" i="14"/>
  <c r="AB3" i="14" s="1"/>
  <c r="O127" i="8"/>
  <c r="H81" i="8"/>
  <c r="O81" i="8" s="1"/>
  <c r="W35" i="8"/>
  <c r="O73" i="8"/>
  <c r="H50" i="8"/>
  <c r="O50" i="8" s="1"/>
  <c r="H48" i="8"/>
  <c r="O48" i="8" s="1"/>
  <c r="W101" i="8"/>
  <c r="K89" i="8"/>
  <c r="R86" i="8"/>
  <c r="R39" i="8"/>
  <c r="O143" i="8"/>
  <c r="K120" i="8"/>
  <c r="W160" i="10"/>
  <c r="B164" i="15"/>
  <c r="F164" i="10"/>
  <c r="E164" i="14"/>
  <c r="W162" i="10"/>
  <c r="D162" i="15"/>
  <c r="H162" i="10"/>
  <c r="H162" i="14"/>
  <c r="L162" i="14" s="1"/>
  <c r="O164" i="10"/>
  <c r="M157" i="10"/>
  <c r="AA157" i="14"/>
  <c r="L157" i="15"/>
  <c r="P153" i="6"/>
  <c r="Q153" i="6" s="1"/>
  <c r="O153" i="6"/>
  <c r="O165" i="7"/>
  <c r="AC163" i="14"/>
  <c r="M163" i="15"/>
  <c r="Y163" i="10"/>
  <c r="AA166" i="8" s="1"/>
  <c r="Y164" i="10"/>
  <c r="AA167" i="8" s="1"/>
  <c r="AC164" i="14"/>
  <c r="M164" i="15"/>
  <c r="AB162" i="10"/>
  <c r="AD165" i="8" s="1"/>
  <c r="AF162" i="14"/>
  <c r="P162" i="15"/>
  <c r="N162" i="10"/>
  <c r="AK164" i="14"/>
  <c r="S164" i="15"/>
  <c r="AE164" i="10"/>
  <c r="AI167" i="8" s="1"/>
  <c r="I163" i="14"/>
  <c r="E163" i="15"/>
  <c r="I163" i="10"/>
  <c r="S166" i="6" s="1"/>
  <c r="N164" i="14"/>
  <c r="G164" i="15"/>
  <c r="Q164" i="10"/>
  <c r="F167" i="7" s="1"/>
  <c r="Q164" i="15"/>
  <c r="AC164" i="10"/>
  <c r="AF167" i="8" s="1"/>
  <c r="AH167" i="8" s="1"/>
  <c r="AH164" i="14"/>
  <c r="AJ164" i="14" s="1"/>
  <c r="S162" i="15"/>
  <c r="AE162" i="10"/>
  <c r="AI165" i="8" s="1"/>
  <c r="AK162" i="14"/>
  <c r="P162" i="10"/>
  <c r="F161" i="10"/>
  <c r="E161" i="14"/>
  <c r="B161" i="15"/>
  <c r="G163" i="6"/>
  <c r="H163" i="6" s="1"/>
  <c r="I163" i="6" s="1"/>
  <c r="N163" i="6" s="1"/>
  <c r="M162" i="3" s="1"/>
  <c r="F163" i="6"/>
  <c r="W155" i="10"/>
  <c r="C161" i="6"/>
  <c r="C160" i="3"/>
  <c r="U160" i="3" s="1"/>
  <c r="C161" i="8"/>
  <c r="C161" i="7"/>
  <c r="M161" i="7" s="1"/>
  <c r="V160" i="10"/>
  <c r="Y163" i="8"/>
  <c r="Z163" i="8" s="1"/>
  <c r="AM154" i="14"/>
  <c r="U154" i="15"/>
  <c r="AG154" i="10"/>
  <c r="AK157" i="8" s="1"/>
  <c r="AL157" i="8" s="1"/>
  <c r="N152" i="10"/>
  <c r="AB155" i="14"/>
  <c r="Z155" i="14" s="1"/>
  <c r="S155" i="14" s="1"/>
  <c r="W148" i="10"/>
  <c r="S151" i="10"/>
  <c r="H154" i="7" s="1"/>
  <c r="D149" i="15"/>
  <c r="H149" i="14"/>
  <c r="H149" i="10"/>
  <c r="AG152" i="14"/>
  <c r="M149" i="10"/>
  <c r="O149" i="10"/>
  <c r="W149" i="14"/>
  <c r="X149" i="14" s="1"/>
  <c r="T149" i="14" s="1"/>
  <c r="P141" i="10"/>
  <c r="K151" i="6"/>
  <c r="L151" i="6" s="1"/>
  <c r="M151" i="6" s="1"/>
  <c r="J151" i="6"/>
  <c r="N144" i="14"/>
  <c r="Q144" i="10"/>
  <c r="F147" i="7" s="1"/>
  <c r="L147" i="7" s="1"/>
  <c r="G144" i="15"/>
  <c r="I146" i="15"/>
  <c r="V146" i="15" s="1"/>
  <c r="G146" i="11" s="1"/>
  <c r="D146" i="11" s="1"/>
  <c r="T146" i="10"/>
  <c r="I149" i="7" s="1"/>
  <c r="O149" i="7" s="1"/>
  <c r="J146" i="15"/>
  <c r="Q146" i="14"/>
  <c r="S146" i="15"/>
  <c r="AK146" i="14"/>
  <c r="AN146" i="14" s="1"/>
  <c r="AE146" i="10"/>
  <c r="AI149" i="8" s="1"/>
  <c r="AL149" i="8" s="1"/>
  <c r="M145" i="15"/>
  <c r="AC145" i="14"/>
  <c r="Y145" i="10"/>
  <c r="AA148" i="8" s="1"/>
  <c r="D142" i="15"/>
  <c r="H142" i="10"/>
  <c r="H142" i="14"/>
  <c r="L142" i="14" s="1"/>
  <c r="AM144" i="8"/>
  <c r="AN144" i="8" s="1"/>
  <c r="T143" i="3" s="1"/>
  <c r="AE144" i="8"/>
  <c r="E138" i="15"/>
  <c r="I138" i="14"/>
  <c r="I138" i="10"/>
  <c r="S141" i="6" s="1"/>
  <c r="AE150" i="8"/>
  <c r="H147" i="15"/>
  <c r="O147" i="14"/>
  <c r="R147" i="10"/>
  <c r="G150" i="7" s="1"/>
  <c r="S147" i="15"/>
  <c r="AE147" i="10"/>
  <c r="AI150" i="8" s="1"/>
  <c r="AK147" i="14"/>
  <c r="AL147" i="14"/>
  <c r="AF147" i="10"/>
  <c r="AJ150" i="8" s="1"/>
  <c r="T147" i="15"/>
  <c r="AB144" i="10"/>
  <c r="AD147" i="8" s="1"/>
  <c r="P144" i="15"/>
  <c r="AF144" i="14"/>
  <c r="AH144" i="8"/>
  <c r="AC139" i="14"/>
  <c r="M139" i="15"/>
  <c r="Y139" i="10"/>
  <c r="AA142" i="8" s="1"/>
  <c r="W144" i="14"/>
  <c r="X144" i="14" s="1"/>
  <c r="T144" i="14" s="1"/>
  <c r="J149" i="6"/>
  <c r="G144" i="6"/>
  <c r="H144" i="6" s="1"/>
  <c r="F144" i="6"/>
  <c r="E137" i="14"/>
  <c r="B137" i="15"/>
  <c r="F137" i="10"/>
  <c r="J136" i="10"/>
  <c r="L133" i="10"/>
  <c r="F133" i="15"/>
  <c r="J133" i="14"/>
  <c r="K133" i="14" s="1"/>
  <c r="L133" i="14" s="1"/>
  <c r="C135" i="3"/>
  <c r="U135" i="3" s="1"/>
  <c r="C136" i="6"/>
  <c r="C136" i="8"/>
  <c r="C136" i="7"/>
  <c r="AD122" i="14"/>
  <c r="AG122" i="14" s="1"/>
  <c r="AB122" i="14" s="1"/>
  <c r="Z122" i="14" s="1"/>
  <c r="S122" i="14" s="1"/>
  <c r="N122" i="15"/>
  <c r="Z122" i="10"/>
  <c r="AB125" i="8" s="1"/>
  <c r="V140" i="10"/>
  <c r="Y143" i="8"/>
  <c r="Z143" i="8" s="1"/>
  <c r="T142" i="6"/>
  <c r="U142" i="6" s="1"/>
  <c r="S142" i="6"/>
  <c r="G137" i="10"/>
  <c r="F137" i="14"/>
  <c r="G137" i="14" s="1"/>
  <c r="C137" i="15"/>
  <c r="W143" i="14"/>
  <c r="X143" i="14" s="1"/>
  <c r="T143" i="14" s="1"/>
  <c r="J172" i="12"/>
  <c r="AF143" i="10"/>
  <c r="AJ146" i="8" s="1"/>
  <c r="T143" i="15"/>
  <c r="AL143" i="14"/>
  <c r="J143" i="10"/>
  <c r="AC137" i="10"/>
  <c r="AF140" i="8" s="1"/>
  <c r="AH140" i="8" s="1"/>
  <c r="Q137" i="15"/>
  <c r="AH137" i="14"/>
  <c r="AJ137" i="14" s="1"/>
  <c r="I135" i="10"/>
  <c r="S138" i="6" s="1"/>
  <c r="I135" i="14"/>
  <c r="K135" i="14" s="1"/>
  <c r="E135" i="15"/>
  <c r="H140" i="10"/>
  <c r="D140" i="15"/>
  <c r="H140" i="14"/>
  <c r="M140" i="10"/>
  <c r="C143" i="8"/>
  <c r="C142" i="3"/>
  <c r="U142" i="3" s="1"/>
  <c r="C143" i="7"/>
  <c r="O143" i="7" s="1"/>
  <c r="C143" i="6"/>
  <c r="AH136" i="14"/>
  <c r="AJ136" i="14" s="1"/>
  <c r="AC136" i="10"/>
  <c r="AF139" i="8" s="1"/>
  <c r="AH139" i="8" s="1"/>
  <c r="Q136" i="15"/>
  <c r="W122" i="10"/>
  <c r="I131" i="10"/>
  <c r="S134" i="6" s="1"/>
  <c r="I131" i="14"/>
  <c r="K131" i="14" s="1"/>
  <c r="E131" i="15"/>
  <c r="R131" i="14"/>
  <c r="K131" i="15"/>
  <c r="U131" i="10"/>
  <c r="J134" i="7" s="1"/>
  <c r="M134" i="14"/>
  <c r="AD128" i="10"/>
  <c r="AG131" i="8" s="1"/>
  <c r="AH131" i="8" s="1"/>
  <c r="AI128" i="14"/>
  <c r="AJ128" i="14" s="1"/>
  <c r="R128" i="15"/>
  <c r="AA123" i="14"/>
  <c r="L123" i="15"/>
  <c r="O118" i="10"/>
  <c r="AA129" i="14"/>
  <c r="L129" i="15"/>
  <c r="M128" i="7"/>
  <c r="G127" i="15"/>
  <c r="Q127" i="10"/>
  <c r="F130" i="7" s="1"/>
  <c r="N127" i="14"/>
  <c r="E127" i="14"/>
  <c r="B127" i="15"/>
  <c r="F127" i="10"/>
  <c r="L137" i="7"/>
  <c r="J132" i="14"/>
  <c r="K132" i="14" s="1"/>
  <c r="L132" i="14" s="1"/>
  <c r="F132" i="15"/>
  <c r="L132" i="10"/>
  <c r="C135" i="8"/>
  <c r="C135" i="6"/>
  <c r="C135" i="7"/>
  <c r="C134" i="3"/>
  <c r="U134" i="3" s="1"/>
  <c r="Z129" i="10"/>
  <c r="AB132" i="8" s="1"/>
  <c r="AD129" i="14"/>
  <c r="N129" i="15"/>
  <c r="J128" i="6"/>
  <c r="AE136" i="8"/>
  <c r="AM136" i="8" s="1"/>
  <c r="P131" i="10"/>
  <c r="N128" i="15"/>
  <c r="AD128" i="14"/>
  <c r="Z128" i="10"/>
  <c r="AB131" i="8" s="1"/>
  <c r="AC128" i="14"/>
  <c r="Y128" i="10"/>
  <c r="AA131" i="8" s="1"/>
  <c r="M128" i="15"/>
  <c r="L121" i="15"/>
  <c r="AA121" i="14"/>
  <c r="U119" i="15"/>
  <c r="AM119" i="14"/>
  <c r="AG119" i="10"/>
  <c r="AK122" i="8" s="1"/>
  <c r="M116" i="10"/>
  <c r="C119" i="6"/>
  <c r="G119" i="6" s="1"/>
  <c r="H119" i="6" s="1"/>
  <c r="I119" i="6" s="1"/>
  <c r="C119" i="8"/>
  <c r="C118" i="3"/>
  <c r="U118" i="3" s="1"/>
  <c r="C119" i="7"/>
  <c r="I126" i="10"/>
  <c r="S129" i="6" s="1"/>
  <c r="I126" i="14"/>
  <c r="E126" i="15"/>
  <c r="H119" i="10"/>
  <c r="H119" i="14"/>
  <c r="L119" i="14" s="1"/>
  <c r="D119" i="15"/>
  <c r="O121" i="7"/>
  <c r="S114" i="15"/>
  <c r="AK114" i="14"/>
  <c r="AE114" i="10"/>
  <c r="AI117" i="8" s="1"/>
  <c r="D113" i="15"/>
  <c r="H113" i="14"/>
  <c r="H113" i="10"/>
  <c r="K112" i="10"/>
  <c r="J121" i="10"/>
  <c r="O119" i="15"/>
  <c r="AE119" i="14"/>
  <c r="AG119" i="14" s="1"/>
  <c r="AA119" i="10"/>
  <c r="AC122" i="8" s="1"/>
  <c r="J119" i="15"/>
  <c r="Q119" i="14"/>
  <c r="T119" i="10"/>
  <c r="I122" i="7" s="1"/>
  <c r="AH119" i="14"/>
  <c r="AJ119" i="14" s="1"/>
  <c r="AC119" i="10"/>
  <c r="AF122" i="8" s="1"/>
  <c r="AH122" i="8" s="1"/>
  <c r="Q119" i="15"/>
  <c r="U121" i="15"/>
  <c r="AM121" i="14"/>
  <c r="AG121" i="10"/>
  <c r="AK124" i="8" s="1"/>
  <c r="R124" i="15"/>
  <c r="AD124" i="10"/>
  <c r="AG127" i="8" s="1"/>
  <c r="AI124" i="14"/>
  <c r="O153" i="12"/>
  <c r="K127" i="6" s="1"/>
  <c r="L127" i="6" s="1"/>
  <c r="M127" i="6" s="1"/>
  <c r="X124" i="10"/>
  <c r="F14" i="13"/>
  <c r="AA119" i="14"/>
  <c r="L119" i="15"/>
  <c r="N114" i="10"/>
  <c r="AC126" i="10"/>
  <c r="AF129" i="8" s="1"/>
  <c r="AH129" i="8" s="1"/>
  <c r="Q126" i="15"/>
  <c r="AH126" i="14"/>
  <c r="AJ126" i="14" s="1"/>
  <c r="C129" i="6"/>
  <c r="C129" i="7"/>
  <c r="C129" i="8"/>
  <c r="C128" i="3"/>
  <c r="U128" i="3" s="1"/>
  <c r="L120" i="10"/>
  <c r="J120" i="14"/>
  <c r="F120" i="15"/>
  <c r="AM120" i="14"/>
  <c r="AN120" i="14" s="1"/>
  <c r="U120" i="15"/>
  <c r="AG120" i="10"/>
  <c r="AK123" i="8" s="1"/>
  <c r="AL123" i="8" s="1"/>
  <c r="AE119" i="8"/>
  <c r="AL114" i="14"/>
  <c r="AF114" i="10"/>
  <c r="AJ117" i="8" s="1"/>
  <c r="T114" i="15"/>
  <c r="G132" i="6"/>
  <c r="H132" i="6" s="1"/>
  <c r="F132" i="6"/>
  <c r="S116" i="10"/>
  <c r="H119" i="7" s="1"/>
  <c r="W109" i="14"/>
  <c r="X109" i="14" s="1"/>
  <c r="T109" i="14" s="1"/>
  <c r="J146" i="12"/>
  <c r="Q112" i="8" s="1"/>
  <c r="R112" i="8" s="1"/>
  <c r="X112" i="8" s="1"/>
  <c r="S111" i="3" s="1"/>
  <c r="F111" i="14"/>
  <c r="G111" i="14" s="1"/>
  <c r="G111" i="10"/>
  <c r="C111" i="15"/>
  <c r="N110" i="10"/>
  <c r="N110" i="15"/>
  <c r="AD110" i="14"/>
  <c r="Z110" i="10"/>
  <c r="AB113" i="8" s="1"/>
  <c r="H109" i="10"/>
  <c r="D109" i="15"/>
  <c r="H109" i="14"/>
  <c r="M107" i="10"/>
  <c r="G114" i="14"/>
  <c r="S110" i="15"/>
  <c r="AK110" i="14"/>
  <c r="AN110" i="14" s="1"/>
  <c r="AE110" i="10"/>
  <c r="AI113" i="8" s="1"/>
  <c r="AL113" i="8" s="1"/>
  <c r="N111" i="10"/>
  <c r="L112" i="7"/>
  <c r="C111" i="6"/>
  <c r="C111" i="8"/>
  <c r="C110" i="3"/>
  <c r="U110" i="3" s="1"/>
  <c r="C111" i="7"/>
  <c r="W110" i="10"/>
  <c r="AE111" i="8"/>
  <c r="O105" i="10"/>
  <c r="I104" i="15"/>
  <c r="J96" i="10"/>
  <c r="I103" i="15"/>
  <c r="G100" i="15"/>
  <c r="Q100" i="10"/>
  <c r="F103" i="7" s="1"/>
  <c r="N100" i="14"/>
  <c r="M100" i="10"/>
  <c r="K106" i="10"/>
  <c r="U106" i="10"/>
  <c r="J109" i="7" s="1"/>
  <c r="P109" i="7" s="1"/>
  <c r="R106" i="14"/>
  <c r="K106" i="15"/>
  <c r="E106" i="14"/>
  <c r="B106" i="15"/>
  <c r="F106" i="10"/>
  <c r="AF103" i="14"/>
  <c r="AB103" i="10"/>
  <c r="AD106" i="8" s="1"/>
  <c r="P103" i="15"/>
  <c r="AL103" i="14"/>
  <c r="T103" i="15"/>
  <c r="AF103" i="10"/>
  <c r="AJ106" i="8" s="1"/>
  <c r="AN105" i="14"/>
  <c r="G108" i="14"/>
  <c r="P107" i="7"/>
  <c r="W102" i="10"/>
  <c r="C105" i="8"/>
  <c r="C105" i="6"/>
  <c r="C105" i="7"/>
  <c r="L105" i="7" s="1"/>
  <c r="C104" i="3"/>
  <c r="U104" i="3" s="1"/>
  <c r="O101" i="10"/>
  <c r="AE101" i="14"/>
  <c r="AG101" i="14" s="1"/>
  <c r="O101" i="15"/>
  <c r="AA101" i="10"/>
  <c r="AC104" i="8" s="1"/>
  <c r="AE104" i="8" s="1"/>
  <c r="O106" i="6"/>
  <c r="P106" i="6"/>
  <c r="Q106" i="6" s="1"/>
  <c r="X106" i="6"/>
  <c r="Y106" i="6" s="1"/>
  <c r="Z106" i="6" s="1"/>
  <c r="T106" i="6"/>
  <c r="U106" i="6" s="1"/>
  <c r="V106" i="6" s="1"/>
  <c r="AF99" i="10"/>
  <c r="AJ102" i="8" s="1"/>
  <c r="AL102" i="8" s="1"/>
  <c r="T99" i="15"/>
  <c r="AL99" i="14"/>
  <c r="AN99" i="14" s="1"/>
  <c r="O99" i="10"/>
  <c r="R99" i="14"/>
  <c r="K99" i="15"/>
  <c r="U99" i="10"/>
  <c r="J102" i="7" s="1"/>
  <c r="L93" i="15"/>
  <c r="AA93" i="14"/>
  <c r="O102" i="6"/>
  <c r="P102" i="6"/>
  <c r="Q102" i="6" s="1"/>
  <c r="R102" i="6" s="1"/>
  <c r="N93" i="15"/>
  <c r="AD93" i="14"/>
  <c r="Z93" i="10"/>
  <c r="AB96" i="8" s="1"/>
  <c r="K93" i="10"/>
  <c r="AF93" i="14"/>
  <c r="P93" i="15"/>
  <c r="AB93" i="10"/>
  <c r="AD96" i="8" s="1"/>
  <c r="H97" i="14"/>
  <c r="H97" i="10"/>
  <c r="D97" i="15"/>
  <c r="AN100" i="14"/>
  <c r="P97" i="10"/>
  <c r="C100" i="7"/>
  <c r="C100" i="6"/>
  <c r="C100" i="8"/>
  <c r="C99" i="3"/>
  <c r="U99" i="3" s="1"/>
  <c r="I94" i="14"/>
  <c r="E94" i="15"/>
  <c r="I94" i="10"/>
  <c r="S97" i="6" s="1"/>
  <c r="H94" i="10"/>
  <c r="D94" i="15"/>
  <c r="H94" i="14"/>
  <c r="J94" i="14"/>
  <c r="F94" i="15"/>
  <c r="L94" i="10"/>
  <c r="L95" i="10"/>
  <c r="J95" i="14"/>
  <c r="K95" i="14" s="1"/>
  <c r="L95" i="14" s="1"/>
  <c r="F95" i="15"/>
  <c r="W95" i="10"/>
  <c r="L95" i="15"/>
  <c r="AA95" i="14"/>
  <c r="AL95" i="14"/>
  <c r="AN95" i="14" s="1"/>
  <c r="T95" i="15"/>
  <c r="AF95" i="10"/>
  <c r="AJ98" i="8" s="1"/>
  <c r="AC91" i="14"/>
  <c r="Y91" i="10"/>
  <c r="AA94" i="8" s="1"/>
  <c r="M91" i="15"/>
  <c r="O128" i="12"/>
  <c r="K96" i="6" s="1"/>
  <c r="L96" i="6" s="1"/>
  <c r="M96" i="6" s="1"/>
  <c r="N96" i="6" s="1"/>
  <c r="M95" i="3" s="1"/>
  <c r="O91" i="10"/>
  <c r="AH88" i="14"/>
  <c r="AJ88" i="14" s="1"/>
  <c r="AC88" i="10"/>
  <c r="AF91" i="8" s="1"/>
  <c r="AH91" i="8" s="1"/>
  <c r="Q88" i="15"/>
  <c r="G88" i="10"/>
  <c r="L91" i="7" s="1"/>
  <c r="F88" i="14"/>
  <c r="G88" i="14" s="1"/>
  <c r="C88" i="15"/>
  <c r="Q85" i="10"/>
  <c r="F88" i="7" s="1"/>
  <c r="N85" i="14"/>
  <c r="M85" i="14" s="1"/>
  <c r="G85" i="15"/>
  <c r="C88" i="7"/>
  <c r="C88" i="8"/>
  <c r="C88" i="6"/>
  <c r="C87" i="3"/>
  <c r="U87" i="3" s="1"/>
  <c r="K81" i="10"/>
  <c r="Q80" i="14"/>
  <c r="M80" i="14" s="1"/>
  <c r="J80" i="15"/>
  <c r="N92" i="15"/>
  <c r="Z92" i="10"/>
  <c r="AB95" i="8" s="1"/>
  <c r="AD92" i="14"/>
  <c r="R92" i="10"/>
  <c r="G95" i="7" s="1"/>
  <c r="M95" i="7" s="1"/>
  <c r="H92" i="15"/>
  <c r="O92" i="14"/>
  <c r="E92" i="14"/>
  <c r="B92" i="15"/>
  <c r="F92" i="10"/>
  <c r="I86" i="10"/>
  <c r="S89" i="6" s="1"/>
  <c r="I86" i="14"/>
  <c r="E86" i="15"/>
  <c r="AK77" i="14"/>
  <c r="S77" i="15"/>
  <c r="AE77" i="10"/>
  <c r="AI80" i="8" s="1"/>
  <c r="W87" i="10"/>
  <c r="O127" i="12"/>
  <c r="K93" i="6" s="1"/>
  <c r="L93" i="6" s="1"/>
  <c r="M93" i="6" s="1"/>
  <c r="N93" i="6" s="1"/>
  <c r="M92" i="3" s="1"/>
  <c r="AJ85" i="14"/>
  <c r="J83" i="10"/>
  <c r="X82" i="10"/>
  <c r="AL79" i="14"/>
  <c r="AN79" i="14" s="1"/>
  <c r="T79" i="15"/>
  <c r="AF79" i="10"/>
  <c r="AJ82" i="8" s="1"/>
  <c r="AL82" i="8" s="1"/>
  <c r="P71" i="10"/>
  <c r="AG86" i="10"/>
  <c r="AK89" i="8" s="1"/>
  <c r="U86" i="15"/>
  <c r="AM86" i="14"/>
  <c r="W86" i="14"/>
  <c r="X86" i="14" s="1"/>
  <c r="T86" i="14" s="1"/>
  <c r="J126" i="12"/>
  <c r="Q89" i="8" s="1"/>
  <c r="R89" i="8" s="1"/>
  <c r="W87" i="6"/>
  <c r="X87" i="6"/>
  <c r="Y87" i="6" s="1"/>
  <c r="Q82" i="15"/>
  <c r="AH82" i="14"/>
  <c r="AJ82" i="14" s="1"/>
  <c r="AC82" i="10"/>
  <c r="AF85" i="8" s="1"/>
  <c r="AH85" i="8" s="1"/>
  <c r="O89" i="14"/>
  <c r="H89" i="15"/>
  <c r="R89" i="10"/>
  <c r="G92" i="7" s="1"/>
  <c r="M92" i="7" s="1"/>
  <c r="P89" i="15"/>
  <c r="AB89" i="10"/>
  <c r="AD92" i="8" s="1"/>
  <c r="AF89" i="14"/>
  <c r="I89" i="14"/>
  <c r="E89" i="15"/>
  <c r="I89" i="10"/>
  <c r="S92" i="6" s="1"/>
  <c r="AA86" i="14"/>
  <c r="L86" i="15"/>
  <c r="S83" i="15"/>
  <c r="AE83" i="10"/>
  <c r="AI86" i="8" s="1"/>
  <c r="AK83" i="14"/>
  <c r="X83" i="10"/>
  <c r="Q86" i="10"/>
  <c r="F89" i="7" s="1"/>
  <c r="N86" i="14"/>
  <c r="G86" i="15"/>
  <c r="J90" i="6"/>
  <c r="G84" i="14"/>
  <c r="J75" i="10"/>
  <c r="W85" i="6"/>
  <c r="X85" i="6"/>
  <c r="Y85" i="6" s="1"/>
  <c r="Z85" i="6" s="1"/>
  <c r="V83" i="10"/>
  <c r="Y86" i="8"/>
  <c r="Z86" i="8" s="1"/>
  <c r="G81" i="6"/>
  <c r="H81" i="6" s="1"/>
  <c r="F81" i="6"/>
  <c r="AA78" i="14"/>
  <c r="L78" i="15"/>
  <c r="V77" i="10"/>
  <c r="Y80" i="8"/>
  <c r="Z80" i="8" s="1"/>
  <c r="Q76" i="15"/>
  <c r="AC76" i="10"/>
  <c r="AF79" i="8" s="1"/>
  <c r="AH79" i="8" s="1"/>
  <c r="AH76" i="14"/>
  <c r="AJ76" i="14" s="1"/>
  <c r="F67" i="14"/>
  <c r="C67" i="15"/>
  <c r="G67" i="10"/>
  <c r="O70" i="7" s="1"/>
  <c r="H66" i="14"/>
  <c r="L66" i="14" s="1"/>
  <c r="D66" i="14" s="1"/>
  <c r="D66" i="15"/>
  <c r="H66" i="10"/>
  <c r="E73" i="14"/>
  <c r="G73" i="14" s="1"/>
  <c r="B73" i="15"/>
  <c r="F73" i="10"/>
  <c r="O81" i="6"/>
  <c r="P81" i="6"/>
  <c r="Q81" i="6" s="1"/>
  <c r="I76" i="14"/>
  <c r="E76" i="15"/>
  <c r="I76" i="10"/>
  <c r="S79" i="6" s="1"/>
  <c r="AB74" i="10"/>
  <c r="AD77" i="8" s="1"/>
  <c r="AE77" i="8" s="1"/>
  <c r="AF74" i="14"/>
  <c r="AG74" i="14" s="1"/>
  <c r="P74" i="15"/>
  <c r="M76" i="7"/>
  <c r="X67" i="10"/>
  <c r="AE60" i="10"/>
  <c r="AI63" i="8" s="1"/>
  <c r="AL63" i="8" s="1"/>
  <c r="AK60" i="14"/>
  <c r="AN60" i="14" s="1"/>
  <c r="S60" i="15"/>
  <c r="AG58" i="10"/>
  <c r="AK61" i="8" s="1"/>
  <c r="AM58" i="14"/>
  <c r="U58" i="15"/>
  <c r="AE76" i="8"/>
  <c r="J72" i="10"/>
  <c r="AH69" i="14"/>
  <c r="AJ69" i="14" s="1"/>
  <c r="Q69" i="15"/>
  <c r="AC69" i="10"/>
  <c r="AF72" i="8" s="1"/>
  <c r="AH72" i="8" s="1"/>
  <c r="H69" i="10"/>
  <c r="D69" i="15"/>
  <c r="H69" i="14"/>
  <c r="G69" i="6"/>
  <c r="H69" i="6" s="1"/>
  <c r="I69" i="6" s="1"/>
  <c r="N69" i="6" s="1"/>
  <c r="M68" i="3" s="1"/>
  <c r="F69" i="6"/>
  <c r="AK42" i="14"/>
  <c r="AN42" i="14" s="1"/>
  <c r="AE42" i="10"/>
  <c r="AI45" i="8" s="1"/>
  <c r="AL45" i="8" s="1"/>
  <c r="S42" i="15"/>
  <c r="W65" i="10"/>
  <c r="G67" i="6"/>
  <c r="H67" i="6" s="1"/>
  <c r="F67" i="6"/>
  <c r="M63" i="10"/>
  <c r="AD63" i="14"/>
  <c r="N63" i="15"/>
  <c r="Z63" i="10"/>
  <c r="AB66" i="8" s="1"/>
  <c r="N61" i="10"/>
  <c r="R61" i="14"/>
  <c r="K61" i="15"/>
  <c r="U61" i="10"/>
  <c r="J64" i="7" s="1"/>
  <c r="N69" i="15"/>
  <c r="AD69" i="14"/>
  <c r="Z69" i="10"/>
  <c r="AB72" i="8" s="1"/>
  <c r="P69" i="15"/>
  <c r="AB69" i="10"/>
  <c r="AD72" i="8" s="1"/>
  <c r="AF69" i="14"/>
  <c r="Z65" i="10"/>
  <c r="AB68" i="8" s="1"/>
  <c r="AD65" i="14"/>
  <c r="N65" i="15"/>
  <c r="X65" i="10"/>
  <c r="K66" i="6"/>
  <c r="L66" i="6" s="1"/>
  <c r="J66" i="6"/>
  <c r="I70" i="14"/>
  <c r="I70" i="10"/>
  <c r="S73" i="6" s="1"/>
  <c r="E70" i="15"/>
  <c r="W71" i="6"/>
  <c r="X71" i="6"/>
  <c r="Y71" i="6" s="1"/>
  <c r="N80" i="7"/>
  <c r="K80" i="7"/>
  <c r="P79" i="3" s="1"/>
  <c r="P72" i="10"/>
  <c r="U65" i="10"/>
  <c r="J68" i="7" s="1"/>
  <c r="R65" i="14"/>
  <c r="K65" i="15"/>
  <c r="W74" i="6"/>
  <c r="I66" i="15"/>
  <c r="AC63" i="10"/>
  <c r="AF66" i="8" s="1"/>
  <c r="AH66" i="8" s="1"/>
  <c r="AH63" i="14"/>
  <c r="AJ63" i="14" s="1"/>
  <c r="Q63" i="15"/>
  <c r="N62" i="10"/>
  <c r="AF59" i="10"/>
  <c r="AJ62" i="8" s="1"/>
  <c r="AL59" i="14"/>
  <c r="T59" i="15"/>
  <c r="H47" i="14"/>
  <c r="D47" i="15"/>
  <c r="V47" i="15" s="1"/>
  <c r="G47" i="11" s="1"/>
  <c r="D47" i="11" s="1"/>
  <c r="H47" i="10"/>
  <c r="H39" i="14"/>
  <c r="L39" i="14" s="1"/>
  <c r="D39" i="14" s="1"/>
  <c r="H39" i="10"/>
  <c r="X42" i="6" s="1"/>
  <c r="Y42" i="6" s="1"/>
  <c r="Z42" i="6" s="1"/>
  <c r="D39" i="15"/>
  <c r="V39" i="15" s="1"/>
  <c r="G39" i="11" s="1"/>
  <c r="D39" i="11" s="1"/>
  <c r="O77" i="6"/>
  <c r="T77" i="6"/>
  <c r="U77" i="6" s="1"/>
  <c r="V77" i="6" s="1"/>
  <c r="P77" i="6"/>
  <c r="Q77" i="6" s="1"/>
  <c r="R77" i="6" s="1"/>
  <c r="W63" i="10"/>
  <c r="AE61" i="14"/>
  <c r="O61" i="15"/>
  <c r="AA61" i="10"/>
  <c r="AC64" i="8" s="1"/>
  <c r="J54" i="10"/>
  <c r="AD44" i="14"/>
  <c r="AG44" i="14" s="1"/>
  <c r="N44" i="15"/>
  <c r="Z44" i="10"/>
  <c r="AB47" i="8" s="1"/>
  <c r="AE47" i="8" s="1"/>
  <c r="AM47" i="8" s="1"/>
  <c r="U57" i="10"/>
  <c r="J60" i="7" s="1"/>
  <c r="K57" i="15"/>
  <c r="R57" i="14"/>
  <c r="O57" i="10"/>
  <c r="I57" i="14"/>
  <c r="E57" i="15"/>
  <c r="I57" i="10"/>
  <c r="M56" i="10"/>
  <c r="I56" i="14"/>
  <c r="I56" i="10"/>
  <c r="S59" i="6" s="1"/>
  <c r="E56" i="15"/>
  <c r="T56" i="10"/>
  <c r="I59" i="7" s="1"/>
  <c r="O59" i="7" s="1"/>
  <c r="Q56" i="14"/>
  <c r="J56" i="15"/>
  <c r="D53" i="15"/>
  <c r="H53" i="14"/>
  <c r="H53" i="10"/>
  <c r="G62" i="6"/>
  <c r="H62" i="6" s="1"/>
  <c r="F62" i="6"/>
  <c r="J55" i="14"/>
  <c r="K55" i="14" s="1"/>
  <c r="L55" i="10"/>
  <c r="F55" i="15"/>
  <c r="AA55" i="14"/>
  <c r="L55" i="15"/>
  <c r="AB55" i="10"/>
  <c r="AD58" i="8" s="1"/>
  <c r="AF55" i="14"/>
  <c r="P55" i="15"/>
  <c r="C57" i="6"/>
  <c r="C57" i="7"/>
  <c r="C56" i="3"/>
  <c r="U56" i="3" s="1"/>
  <c r="C57" i="8"/>
  <c r="N57" i="10"/>
  <c r="O52" i="14"/>
  <c r="H52" i="15"/>
  <c r="R52" i="10"/>
  <c r="G55" i="7" s="1"/>
  <c r="M55" i="7" s="1"/>
  <c r="X51" i="10"/>
  <c r="F48" i="14"/>
  <c r="G48" i="14" s="1"/>
  <c r="G48" i="10"/>
  <c r="C48" i="15"/>
  <c r="C51" i="8"/>
  <c r="C51" i="6"/>
  <c r="C50" i="3"/>
  <c r="U50" i="3" s="1"/>
  <c r="C51" i="7"/>
  <c r="O51" i="7" s="1"/>
  <c r="N45" i="15"/>
  <c r="Z45" i="10"/>
  <c r="AB48" i="8" s="1"/>
  <c r="AD45" i="14"/>
  <c r="M45" i="10"/>
  <c r="H34" i="14"/>
  <c r="H34" i="10"/>
  <c r="D34" i="15"/>
  <c r="V34" i="15" s="1"/>
  <c r="G34" i="11" s="1"/>
  <c r="D34" i="11" s="1"/>
  <c r="AG57" i="14"/>
  <c r="L64" i="14"/>
  <c r="D64" i="14" s="1"/>
  <c r="AC53" i="14"/>
  <c r="M53" i="15"/>
  <c r="Y53" i="10"/>
  <c r="AA56" i="8" s="1"/>
  <c r="R53" i="14"/>
  <c r="U53" i="10"/>
  <c r="J56" i="7" s="1"/>
  <c r="P56" i="7" s="1"/>
  <c r="K53" i="15"/>
  <c r="N51" i="10"/>
  <c r="S45" i="10"/>
  <c r="H48" i="7" s="1"/>
  <c r="M47" i="7"/>
  <c r="AA37" i="14"/>
  <c r="L37" i="15"/>
  <c r="K53" i="6"/>
  <c r="L53" i="6" s="1"/>
  <c r="J53" i="6"/>
  <c r="O48" i="7"/>
  <c r="O48" i="6"/>
  <c r="P48" i="6"/>
  <c r="Q48" i="6" s="1"/>
  <c r="T48" i="6"/>
  <c r="U48" i="6" s="1"/>
  <c r="V48" i="6" s="1"/>
  <c r="K43" i="10"/>
  <c r="G45" i="6"/>
  <c r="H45" i="6" s="1"/>
  <c r="F45" i="6"/>
  <c r="AG38" i="14"/>
  <c r="AD36" i="14"/>
  <c r="N36" i="15"/>
  <c r="Z36" i="10"/>
  <c r="AB39" i="8" s="1"/>
  <c r="AE39" i="8" s="1"/>
  <c r="K31" i="10"/>
  <c r="Q24" i="14"/>
  <c r="M24" i="14" s="1"/>
  <c r="J24" i="15"/>
  <c r="H20" i="14"/>
  <c r="D20" i="15"/>
  <c r="V20" i="15" s="1"/>
  <c r="G20" i="11" s="1"/>
  <c r="D20" i="11" s="1"/>
  <c r="H20" i="10"/>
  <c r="Y49" i="10"/>
  <c r="AA52" i="8" s="1"/>
  <c r="M49" i="15"/>
  <c r="AC49" i="14"/>
  <c r="AF49" i="14"/>
  <c r="AB49" i="10"/>
  <c r="AD52" i="8" s="1"/>
  <c r="P49" i="15"/>
  <c r="K45" i="14"/>
  <c r="L45" i="14" s="1"/>
  <c r="D45" i="14" s="1"/>
  <c r="N38" i="14"/>
  <c r="Q38" i="10"/>
  <c r="F41" i="7" s="1"/>
  <c r="L41" i="7" s="1"/>
  <c r="G38" i="15"/>
  <c r="S42" i="10"/>
  <c r="H45" i="7" s="1"/>
  <c r="M46" i="15"/>
  <c r="Y46" i="10"/>
  <c r="AA49" i="8" s="1"/>
  <c r="AC46" i="14"/>
  <c r="U46" i="15"/>
  <c r="AM46" i="14"/>
  <c r="AG46" i="10"/>
  <c r="AK49" i="8" s="1"/>
  <c r="AE46" i="14"/>
  <c r="O46" i="15"/>
  <c r="AA46" i="10"/>
  <c r="AC49" i="8" s="1"/>
  <c r="AF43" i="10"/>
  <c r="AJ46" i="8" s="1"/>
  <c r="T43" i="15"/>
  <c r="AL43" i="14"/>
  <c r="C46" i="7"/>
  <c r="L46" i="7" s="1"/>
  <c r="C46" i="6"/>
  <c r="C46" i="8"/>
  <c r="C45" i="3"/>
  <c r="U45" i="3" s="1"/>
  <c r="L40" i="10"/>
  <c r="F40" i="15"/>
  <c r="J40" i="14"/>
  <c r="K40" i="14" s="1"/>
  <c r="AI40" i="14"/>
  <c r="AD40" i="10"/>
  <c r="AG43" i="8" s="1"/>
  <c r="R40" i="15"/>
  <c r="R37" i="14"/>
  <c r="K37" i="15"/>
  <c r="U37" i="10"/>
  <c r="J40" i="7" s="1"/>
  <c r="C36" i="8"/>
  <c r="C36" i="7"/>
  <c r="C36" i="6"/>
  <c r="C35" i="3"/>
  <c r="U35" i="3" s="1"/>
  <c r="W41" i="10"/>
  <c r="H41" i="10"/>
  <c r="D41" i="15"/>
  <c r="H41" i="14"/>
  <c r="C37" i="15"/>
  <c r="F37" i="14"/>
  <c r="G37" i="14" s="1"/>
  <c r="G37" i="10"/>
  <c r="C32" i="15"/>
  <c r="F32" i="14"/>
  <c r="G32" i="10"/>
  <c r="W30" i="10"/>
  <c r="S27" i="10"/>
  <c r="H30" i="7" s="1"/>
  <c r="O25" i="10"/>
  <c r="N23" i="15"/>
  <c r="Z23" i="10"/>
  <c r="AB26" i="8" s="1"/>
  <c r="AE26" i="8" s="1"/>
  <c r="AD23" i="14"/>
  <c r="AG23" i="14" s="1"/>
  <c r="G39" i="6"/>
  <c r="H39" i="6" s="1"/>
  <c r="F39" i="6"/>
  <c r="U32" i="10"/>
  <c r="J35" i="7" s="1"/>
  <c r="K32" i="15"/>
  <c r="R32" i="14"/>
  <c r="O31" i="6"/>
  <c r="P31" i="6"/>
  <c r="Q31" i="6" s="1"/>
  <c r="P25" i="10"/>
  <c r="AE21" i="10"/>
  <c r="AI24" i="8" s="1"/>
  <c r="AL24" i="8" s="1"/>
  <c r="S21" i="15"/>
  <c r="AK21" i="14"/>
  <c r="AN21" i="14" s="1"/>
  <c r="P13" i="10"/>
  <c r="AA30" i="14"/>
  <c r="L30" i="15"/>
  <c r="AI21" i="14"/>
  <c r="AJ21" i="14" s="1"/>
  <c r="R21" i="15"/>
  <c r="AD21" i="10"/>
  <c r="AG24" i="8" s="1"/>
  <c r="AH24" i="8" s="1"/>
  <c r="H30" i="14"/>
  <c r="H30" i="10"/>
  <c r="D30" i="15"/>
  <c r="P30" i="15"/>
  <c r="AF30" i="14"/>
  <c r="AB30" i="10"/>
  <c r="AD33" i="8" s="1"/>
  <c r="O31" i="7"/>
  <c r="K31" i="7"/>
  <c r="P30" i="3" s="1"/>
  <c r="X30" i="6"/>
  <c r="Y30" i="6" s="1"/>
  <c r="W30" i="6"/>
  <c r="AH26" i="14"/>
  <c r="AJ26" i="14" s="1"/>
  <c r="Q26" i="15"/>
  <c r="AC26" i="10"/>
  <c r="AF29" i="8" s="1"/>
  <c r="AH29" i="8" s="1"/>
  <c r="L32" i="15"/>
  <c r="AA32" i="14"/>
  <c r="J32" i="10"/>
  <c r="J52" i="12"/>
  <c r="W29" i="14"/>
  <c r="X29" i="14" s="1"/>
  <c r="T29" i="14" s="1"/>
  <c r="N29" i="15"/>
  <c r="Z29" i="10"/>
  <c r="AB32" i="8" s="1"/>
  <c r="AD29" i="14"/>
  <c r="AG29" i="14" s="1"/>
  <c r="S38" i="10"/>
  <c r="H41" i="7" s="1"/>
  <c r="P29" i="10"/>
  <c r="W40" i="6"/>
  <c r="X40" i="6"/>
  <c r="Y40" i="6" s="1"/>
  <c r="N29" i="14"/>
  <c r="Q29" i="10"/>
  <c r="F32" i="7" s="1"/>
  <c r="G29" i="15"/>
  <c r="Z27" i="10"/>
  <c r="AB30" i="8" s="1"/>
  <c r="N27" i="15"/>
  <c r="AD27" i="14"/>
  <c r="R27" i="14"/>
  <c r="U27" i="10"/>
  <c r="J30" i="7" s="1"/>
  <c r="P30" i="7" s="1"/>
  <c r="K27" i="15"/>
  <c r="P18" i="15"/>
  <c r="AF18" i="14"/>
  <c r="AB18" i="10"/>
  <c r="AD21" i="8" s="1"/>
  <c r="C21" i="8"/>
  <c r="C21" i="6"/>
  <c r="C21" i="7"/>
  <c r="P21" i="7" s="1"/>
  <c r="C20" i="3"/>
  <c r="U20" i="3" s="1"/>
  <c r="M13" i="10"/>
  <c r="P3" i="10"/>
  <c r="AG36" i="14"/>
  <c r="S32" i="15"/>
  <c r="AE32" i="10"/>
  <c r="AI35" i="8" s="1"/>
  <c r="AL35" i="8" s="1"/>
  <c r="AK32" i="14"/>
  <c r="AN32" i="14" s="1"/>
  <c r="W17" i="14"/>
  <c r="X17" i="14" s="1"/>
  <c r="T17" i="14" s="1"/>
  <c r="L17" i="7"/>
  <c r="I19" i="14"/>
  <c r="E19" i="15"/>
  <c r="I19" i="10"/>
  <c r="S22" i="6" s="1"/>
  <c r="V16" i="10"/>
  <c r="Y19" i="8"/>
  <c r="Z19" i="8" s="1"/>
  <c r="Q16" i="10"/>
  <c r="F19" i="7" s="1"/>
  <c r="L19" i="7" s="1"/>
  <c r="G16" i="15"/>
  <c r="N16" i="14"/>
  <c r="M16" i="14" s="1"/>
  <c r="N16" i="10"/>
  <c r="AE16" i="8"/>
  <c r="AM16" i="8" s="1"/>
  <c r="AE22" i="10"/>
  <c r="AI25" i="8" s="1"/>
  <c r="S22" i="15"/>
  <c r="AK22" i="14"/>
  <c r="F17" i="10"/>
  <c r="B17" i="15"/>
  <c r="E17" i="14"/>
  <c r="S26" i="10"/>
  <c r="H29" i="7" s="1"/>
  <c r="K22" i="10"/>
  <c r="O22" i="15"/>
  <c r="AA22" i="10"/>
  <c r="AC25" i="8" s="1"/>
  <c r="AE22" i="14"/>
  <c r="AM22" i="14"/>
  <c r="AG22" i="10"/>
  <c r="AK25" i="8" s="1"/>
  <c r="U22" i="15"/>
  <c r="N9" i="10"/>
  <c r="AE9" i="14"/>
  <c r="AA9" i="10"/>
  <c r="AC12" i="8" s="1"/>
  <c r="O9" i="15"/>
  <c r="H17" i="15"/>
  <c r="O17" i="14"/>
  <c r="R17" i="10"/>
  <c r="G20" i="7" s="1"/>
  <c r="S16" i="10"/>
  <c r="H19" i="7" s="1"/>
  <c r="K15" i="10"/>
  <c r="N15" i="10"/>
  <c r="J16" i="6"/>
  <c r="K22" i="6"/>
  <c r="L22" i="6" s="1"/>
  <c r="M22" i="6" s="1"/>
  <c r="J22" i="6"/>
  <c r="N17" i="14"/>
  <c r="Q17" i="10"/>
  <c r="F20" i="7" s="1"/>
  <c r="G17" i="15"/>
  <c r="Q17" i="14"/>
  <c r="J17" i="15"/>
  <c r="T17" i="10"/>
  <c r="I20" i="7" s="1"/>
  <c r="W7" i="14"/>
  <c r="X7" i="14" s="1"/>
  <c r="T7" i="14" s="1"/>
  <c r="J13" i="12"/>
  <c r="Q10" i="8" s="1"/>
  <c r="R10" i="8" s="1"/>
  <c r="X10" i="8" s="1"/>
  <c r="S9" i="3" s="1"/>
  <c r="K6" i="10"/>
  <c r="J6" i="14"/>
  <c r="K6" i="14" s="1"/>
  <c r="L6" i="10"/>
  <c r="F6" i="15"/>
  <c r="X93" i="8"/>
  <c r="S92" i="3" s="1"/>
  <c r="O56" i="8"/>
  <c r="R31" i="8"/>
  <c r="X11" i="10"/>
  <c r="L9" i="7"/>
  <c r="F5" i="15"/>
  <c r="L5" i="10"/>
  <c r="J5" i="14"/>
  <c r="K5" i="14" s="1"/>
  <c r="AD5" i="10"/>
  <c r="AG8" i="8" s="1"/>
  <c r="AH8" i="8" s="1"/>
  <c r="AI5" i="14"/>
  <c r="AJ5" i="14" s="1"/>
  <c r="R5" i="15"/>
  <c r="AE7" i="8"/>
  <c r="R94" i="8"/>
  <c r="K12" i="6"/>
  <c r="L12" i="6" s="1"/>
  <c r="M12" i="6" s="1"/>
  <c r="J12" i="6"/>
  <c r="P12" i="6"/>
  <c r="Q12" i="6" s="1"/>
  <c r="R12" i="6" s="1"/>
  <c r="X6" i="10"/>
  <c r="W99" i="8"/>
  <c r="R44" i="8"/>
  <c r="X44" i="8" s="1"/>
  <c r="S43" i="3" s="1"/>
  <c r="N11" i="10"/>
  <c r="B7" i="15"/>
  <c r="F7" i="10"/>
  <c r="E7" i="14"/>
  <c r="D11" i="15"/>
  <c r="H11" i="10"/>
  <c r="H11" i="14"/>
  <c r="AL9" i="8"/>
  <c r="G6" i="14"/>
  <c r="AH4" i="14"/>
  <c r="AJ4" i="14" s="1"/>
  <c r="AC4" i="10"/>
  <c r="AF7" i="8" s="1"/>
  <c r="AH7" i="8" s="1"/>
  <c r="Q4" i="15"/>
  <c r="O100" i="8"/>
  <c r="R68" i="8"/>
  <c r="X68" i="8" s="1"/>
  <c r="S67" i="3" s="1"/>
  <c r="L11" i="10"/>
  <c r="F11" i="15"/>
  <c r="J11" i="14"/>
  <c r="K11" i="14" s="1"/>
  <c r="T8" i="15"/>
  <c r="AL8" i="14"/>
  <c r="AF8" i="10"/>
  <c r="AJ11" i="8" s="1"/>
  <c r="AC8" i="14"/>
  <c r="Y8" i="10"/>
  <c r="AA11" i="8" s="1"/>
  <c r="M8" i="15"/>
  <c r="O9" i="12"/>
  <c r="K9" i="6" s="1"/>
  <c r="L9" i="6" s="1"/>
  <c r="M9" i="6" s="1"/>
  <c r="W158" i="8"/>
  <c r="K125" i="8"/>
  <c r="O125" i="8" s="1"/>
  <c r="R103" i="8"/>
  <c r="R98" i="8"/>
  <c r="R49" i="8"/>
  <c r="W31" i="8"/>
  <c r="O12" i="15"/>
  <c r="AE12" i="14"/>
  <c r="AA12" i="10"/>
  <c r="AC15" i="8" s="1"/>
  <c r="W12" i="10"/>
  <c r="N12" i="10"/>
  <c r="C15" i="8"/>
  <c r="C15" i="6"/>
  <c r="C15" i="7"/>
  <c r="C14" i="3"/>
  <c r="U14" i="3" s="1"/>
  <c r="O26" i="12"/>
  <c r="K16" i="6" s="1"/>
  <c r="L16" i="6" s="1"/>
  <c r="P11" i="15"/>
  <c r="AF11" i="14"/>
  <c r="AB11" i="10"/>
  <c r="AD14" i="8" s="1"/>
  <c r="AM11" i="14"/>
  <c r="U11" i="15"/>
  <c r="AG11" i="10"/>
  <c r="AK14" i="8" s="1"/>
  <c r="AK7" i="14"/>
  <c r="S7" i="15"/>
  <c r="AE7" i="10"/>
  <c r="AI10" i="8" s="1"/>
  <c r="O156" i="8"/>
  <c r="R155" i="8"/>
  <c r="W90" i="8"/>
  <c r="N13" i="7"/>
  <c r="K13" i="7"/>
  <c r="P12" i="3" s="1"/>
  <c r="R105" i="8"/>
  <c r="L13" i="7"/>
  <c r="O71" i="8"/>
  <c r="K79" i="8"/>
  <c r="O79" i="8" s="1"/>
  <c r="K29" i="8"/>
  <c r="W153" i="8"/>
  <c r="L151" i="7"/>
  <c r="W140" i="8"/>
  <c r="R50" i="8"/>
  <c r="L163" i="7"/>
  <c r="W148" i="8"/>
  <c r="O9" i="8"/>
  <c r="X9" i="8" s="1"/>
  <c r="S8" i="3" s="1"/>
  <c r="P70" i="7"/>
  <c r="AM163" i="14"/>
  <c r="U163" i="15"/>
  <c r="AG163" i="10"/>
  <c r="AK166" i="8" s="1"/>
  <c r="AG164" i="10"/>
  <c r="AK167" i="8" s="1"/>
  <c r="AM164" i="14"/>
  <c r="U164" i="15"/>
  <c r="S155" i="10"/>
  <c r="H158" i="7" s="1"/>
  <c r="V151" i="10"/>
  <c r="Y154" i="8"/>
  <c r="Z154" i="8" s="1"/>
  <c r="Q144" i="14"/>
  <c r="T144" i="10"/>
  <c r="I147" i="7" s="1"/>
  <c r="O147" i="7" s="1"/>
  <c r="J144" i="15"/>
  <c r="AA161" i="14"/>
  <c r="L161" i="15"/>
  <c r="E158" i="14"/>
  <c r="F158" i="10"/>
  <c r="B158" i="15"/>
  <c r="T154" i="10"/>
  <c r="I157" i="7" s="1"/>
  <c r="O157" i="7" s="1"/>
  <c r="Q154" i="14"/>
  <c r="J154" i="15"/>
  <c r="C155" i="7"/>
  <c r="M155" i="7" s="1"/>
  <c r="C155" i="8"/>
  <c r="C155" i="6"/>
  <c r="C154" i="3"/>
  <c r="U154" i="3" s="1"/>
  <c r="F162" i="6"/>
  <c r="G162" i="6"/>
  <c r="H162" i="6" s="1"/>
  <c r="N159" i="10"/>
  <c r="O183" i="12"/>
  <c r="Q159" i="15"/>
  <c r="AC159" i="10"/>
  <c r="AF162" i="8" s="1"/>
  <c r="AH159" i="14"/>
  <c r="P153" i="10"/>
  <c r="AM153" i="14"/>
  <c r="U153" i="15"/>
  <c r="AG153" i="10"/>
  <c r="AK156" i="8" s="1"/>
  <c r="J181" i="12"/>
  <c r="W153" i="14"/>
  <c r="X153" i="14" s="1"/>
  <c r="T153" i="14" s="1"/>
  <c r="X151" i="10"/>
  <c r="W164" i="10"/>
  <c r="AK160" i="14"/>
  <c r="AN160" i="14" s="1"/>
  <c r="AB160" i="14" s="1"/>
  <c r="Z160" i="14" s="1"/>
  <c r="S160" i="14" s="1"/>
  <c r="S160" i="15"/>
  <c r="AE160" i="10"/>
  <c r="AI163" i="8" s="1"/>
  <c r="AL163" i="8" s="1"/>
  <c r="J195" i="12"/>
  <c r="Q167" i="8" s="1"/>
  <c r="R167" i="8" s="1"/>
  <c r="X167" i="8" s="1"/>
  <c r="S166" i="3" s="1"/>
  <c r="W164" i="14"/>
  <c r="X164" i="14" s="1"/>
  <c r="T164" i="14" s="1"/>
  <c r="P161" i="10"/>
  <c r="F166" i="6"/>
  <c r="G166" i="6"/>
  <c r="H166" i="6" s="1"/>
  <c r="I166" i="6" s="1"/>
  <c r="W161" i="14"/>
  <c r="X161" i="14" s="1"/>
  <c r="T161" i="14" s="1"/>
  <c r="J192" i="12"/>
  <c r="T161" i="15"/>
  <c r="AF161" i="10"/>
  <c r="AJ164" i="8" s="1"/>
  <c r="AL164" i="8" s="1"/>
  <c r="AL161" i="14"/>
  <c r="AC157" i="10"/>
  <c r="AF160" i="8" s="1"/>
  <c r="AH160" i="8" s="1"/>
  <c r="Q157" i="15"/>
  <c r="AH157" i="14"/>
  <c r="AJ157" i="14" s="1"/>
  <c r="W156" i="10"/>
  <c r="R154" i="15"/>
  <c r="AD154" i="10"/>
  <c r="AG157" i="8" s="1"/>
  <c r="AH157" i="8" s="1"/>
  <c r="AI154" i="14"/>
  <c r="AJ154" i="14" s="1"/>
  <c r="I154" i="14"/>
  <c r="E154" i="15"/>
  <c r="I154" i="10"/>
  <c r="AG158" i="14"/>
  <c r="H152" i="14"/>
  <c r="H152" i="10"/>
  <c r="X155" i="6" s="1"/>
  <c r="Y155" i="6" s="1"/>
  <c r="Z155" i="6" s="1"/>
  <c r="D152" i="15"/>
  <c r="AG151" i="10"/>
  <c r="AK154" i="8" s="1"/>
  <c r="AM151" i="14"/>
  <c r="U151" i="15"/>
  <c r="P148" i="10"/>
  <c r="P153" i="15"/>
  <c r="AB153" i="10"/>
  <c r="AD156" i="8" s="1"/>
  <c r="AF153" i="14"/>
  <c r="AL151" i="14"/>
  <c r="AF151" i="10"/>
  <c r="AJ154" i="8" s="1"/>
  <c r="T151" i="15"/>
  <c r="M156" i="14"/>
  <c r="S154" i="10"/>
  <c r="H157" i="7" s="1"/>
  <c r="T149" i="10"/>
  <c r="I152" i="7" s="1"/>
  <c r="O152" i="7" s="1"/>
  <c r="J149" i="15"/>
  <c r="Q149" i="14"/>
  <c r="U150" i="15"/>
  <c r="AG150" i="10"/>
  <c r="AK153" i="8" s="1"/>
  <c r="AL153" i="8" s="1"/>
  <c r="AM150" i="14"/>
  <c r="AN150" i="14" s="1"/>
  <c r="I150" i="14"/>
  <c r="I150" i="10"/>
  <c r="S153" i="6" s="1"/>
  <c r="E150" i="15"/>
  <c r="AH150" i="14"/>
  <c r="AJ150" i="14" s="1"/>
  <c r="AC150" i="10"/>
  <c r="AF153" i="8" s="1"/>
  <c r="AH153" i="8" s="1"/>
  <c r="Q150" i="15"/>
  <c r="K149" i="15"/>
  <c r="R149" i="14"/>
  <c r="U149" i="10"/>
  <c r="J152" i="7" s="1"/>
  <c r="P152" i="7" s="1"/>
  <c r="AA149" i="14"/>
  <c r="L149" i="15"/>
  <c r="N149" i="10"/>
  <c r="H141" i="14"/>
  <c r="L141" i="14" s="1"/>
  <c r="H141" i="10"/>
  <c r="D141" i="15"/>
  <c r="V141" i="15" s="1"/>
  <c r="G141" i="11" s="1"/>
  <c r="D141" i="11" s="1"/>
  <c r="D144" i="15"/>
  <c r="H144" i="14"/>
  <c r="H144" i="10"/>
  <c r="AI144" i="14"/>
  <c r="AD144" i="10"/>
  <c r="AG147" i="8" s="1"/>
  <c r="R144" i="15"/>
  <c r="R146" i="15"/>
  <c r="AI146" i="14"/>
  <c r="AD146" i="10"/>
  <c r="AG149" i="8" s="1"/>
  <c r="AF146" i="14"/>
  <c r="AB146" i="10"/>
  <c r="AD149" i="8" s="1"/>
  <c r="P146" i="15"/>
  <c r="AB145" i="10"/>
  <c r="AD148" i="8" s="1"/>
  <c r="P145" i="15"/>
  <c r="AF145" i="14"/>
  <c r="AD145" i="14"/>
  <c r="Z145" i="10"/>
  <c r="AB148" i="8" s="1"/>
  <c r="N145" i="15"/>
  <c r="E142" i="14"/>
  <c r="B142" i="15"/>
  <c r="F142" i="10"/>
  <c r="X142" i="10"/>
  <c r="E138" i="14"/>
  <c r="F138" i="10"/>
  <c r="B138" i="15"/>
  <c r="AL139" i="14"/>
  <c r="T139" i="15"/>
  <c r="AF139" i="10"/>
  <c r="AJ142" i="8" s="1"/>
  <c r="AK134" i="14"/>
  <c r="AN134" i="14" s="1"/>
  <c r="AB134" i="14" s="1"/>
  <c r="Z134" i="14" s="1"/>
  <c r="S134" i="14" s="1"/>
  <c r="S134" i="15"/>
  <c r="AE134" i="10"/>
  <c r="AI137" i="8" s="1"/>
  <c r="AL137" i="8" s="1"/>
  <c r="L147" i="15"/>
  <c r="AA147" i="14"/>
  <c r="J147" i="14"/>
  <c r="K147" i="14" s="1"/>
  <c r="L147" i="14" s="1"/>
  <c r="L147" i="10"/>
  <c r="F147" i="15"/>
  <c r="C150" i="6"/>
  <c r="C150" i="8"/>
  <c r="C150" i="7"/>
  <c r="C149" i="3"/>
  <c r="U149" i="3" s="1"/>
  <c r="P142" i="10"/>
  <c r="G141" i="14"/>
  <c r="AM139" i="14"/>
  <c r="AG139" i="10"/>
  <c r="AK142" i="8" s="1"/>
  <c r="U139" i="15"/>
  <c r="R144" i="14"/>
  <c r="K144" i="15"/>
  <c r="U144" i="10"/>
  <c r="J147" i="7" s="1"/>
  <c r="P147" i="7" s="1"/>
  <c r="AH149" i="8"/>
  <c r="AD130" i="14"/>
  <c r="AG130" i="14" s="1"/>
  <c r="Z130" i="10"/>
  <c r="AB133" i="8" s="1"/>
  <c r="AE133" i="8" s="1"/>
  <c r="AM133" i="8" s="1"/>
  <c r="N130" i="15"/>
  <c r="K145" i="14"/>
  <c r="AA143" i="14"/>
  <c r="L143" i="15"/>
  <c r="AG143" i="10"/>
  <c r="AK146" i="8" s="1"/>
  <c r="U143" i="15"/>
  <c r="AM143" i="14"/>
  <c r="O143" i="14"/>
  <c r="R143" i="10"/>
  <c r="G146" i="7" s="1"/>
  <c r="M146" i="7" s="1"/>
  <c r="H143" i="15"/>
  <c r="X143" i="6"/>
  <c r="Y143" i="6" s="1"/>
  <c r="Z143" i="6" s="1"/>
  <c r="W143" i="6"/>
  <c r="H137" i="15"/>
  <c r="R137" i="10"/>
  <c r="G140" i="7" s="1"/>
  <c r="M140" i="7" s="1"/>
  <c r="O137" i="14"/>
  <c r="F135" i="10"/>
  <c r="B135" i="15"/>
  <c r="E135" i="14"/>
  <c r="X137" i="10"/>
  <c r="K140" i="10"/>
  <c r="R140" i="14"/>
  <c r="K140" i="15"/>
  <c r="U140" i="10"/>
  <c r="J143" i="7" s="1"/>
  <c r="P143" i="7" s="1"/>
  <c r="AE139" i="8"/>
  <c r="AM139" i="8" s="1"/>
  <c r="C139" i="8"/>
  <c r="C139" i="7"/>
  <c r="C139" i="6"/>
  <c r="C138" i="3"/>
  <c r="U138" i="3" s="1"/>
  <c r="P130" i="10"/>
  <c r="P122" i="10"/>
  <c r="AF131" i="14"/>
  <c r="P131" i="15"/>
  <c r="AB131" i="10"/>
  <c r="AD134" i="8" s="1"/>
  <c r="P133" i="7"/>
  <c r="D131" i="15"/>
  <c r="H131" i="10"/>
  <c r="X134" i="6" s="1"/>
  <c r="Y134" i="6" s="1"/>
  <c r="Z134" i="6" s="1"/>
  <c r="H131" i="14"/>
  <c r="L131" i="14" s="1"/>
  <c r="F127" i="15"/>
  <c r="J127" i="14"/>
  <c r="K127" i="14" s="1"/>
  <c r="L127" i="14" s="1"/>
  <c r="L127" i="10"/>
  <c r="W123" i="14"/>
  <c r="X123" i="14" s="1"/>
  <c r="T123" i="14" s="1"/>
  <c r="J151" i="12"/>
  <c r="Q126" i="8" s="1"/>
  <c r="R126" i="8" s="1"/>
  <c r="AI123" i="14"/>
  <c r="AJ123" i="14" s="1"/>
  <c r="AB123" i="14" s="1"/>
  <c r="R123" i="15"/>
  <c r="AD123" i="10"/>
  <c r="AG126" i="8" s="1"/>
  <c r="AH126" i="8" s="1"/>
  <c r="O118" i="15"/>
  <c r="AA118" i="10"/>
  <c r="AC121" i="8" s="1"/>
  <c r="AE121" i="8" s="1"/>
  <c r="AE118" i="14"/>
  <c r="AG118" i="14" s="1"/>
  <c r="AA118" i="14"/>
  <c r="L118" i="15"/>
  <c r="V118" i="15" s="1"/>
  <c r="G118" i="11" s="1"/>
  <c r="D118" i="11" s="1"/>
  <c r="P115" i="10"/>
  <c r="P129" i="15"/>
  <c r="AB129" i="10"/>
  <c r="AD132" i="8" s="1"/>
  <c r="AF129" i="14"/>
  <c r="AI129" i="14"/>
  <c r="R129" i="15"/>
  <c r="AD129" i="10"/>
  <c r="AG132" i="8" s="1"/>
  <c r="AG133" i="14"/>
  <c r="H132" i="15"/>
  <c r="R132" i="10"/>
  <c r="G135" i="7" s="1"/>
  <c r="M135" i="7" s="1"/>
  <c r="O132" i="14"/>
  <c r="T128" i="15"/>
  <c r="AF128" i="10"/>
  <c r="AJ131" i="8" s="1"/>
  <c r="AL128" i="14"/>
  <c r="N127" i="10"/>
  <c r="G133" i="14"/>
  <c r="M133" i="7"/>
  <c r="U132" i="15"/>
  <c r="AM132" i="14"/>
  <c r="AG132" i="10"/>
  <c r="AK135" i="8" s="1"/>
  <c r="Q132" i="14"/>
  <c r="J132" i="15"/>
  <c r="T132" i="10"/>
  <c r="I135" i="7" s="1"/>
  <c r="O135" i="7" s="1"/>
  <c r="X131" i="10"/>
  <c r="K129" i="15"/>
  <c r="R129" i="14"/>
  <c r="U129" i="10"/>
  <c r="J132" i="7" s="1"/>
  <c r="P132" i="7" s="1"/>
  <c r="L128" i="10"/>
  <c r="F128" i="15"/>
  <c r="J128" i="14"/>
  <c r="K128" i="14" s="1"/>
  <c r="L128" i="14" s="1"/>
  <c r="D128" i="14" s="1"/>
  <c r="P135" i="7"/>
  <c r="AM128" i="14"/>
  <c r="U128" i="15"/>
  <c r="AG128" i="10"/>
  <c r="AK131" i="8" s="1"/>
  <c r="N14" i="13"/>
  <c r="W121" i="14"/>
  <c r="X121" i="14" s="1"/>
  <c r="T121" i="14" s="1"/>
  <c r="T119" i="15"/>
  <c r="AL119" i="14"/>
  <c r="AF119" i="10"/>
  <c r="AJ122" i="8" s="1"/>
  <c r="R116" i="14"/>
  <c r="K116" i="15"/>
  <c r="U116" i="10"/>
  <c r="J119" i="7" s="1"/>
  <c r="P119" i="7" s="1"/>
  <c r="O124" i="10"/>
  <c r="L125" i="7"/>
  <c r="I120" i="14"/>
  <c r="I120" i="10"/>
  <c r="S123" i="6" s="1"/>
  <c r="E120" i="15"/>
  <c r="M119" i="7"/>
  <c r="K114" i="15"/>
  <c r="R114" i="14"/>
  <c r="U114" i="10"/>
  <c r="J117" i="7" s="1"/>
  <c r="X119" i="10"/>
  <c r="C122" i="8"/>
  <c r="C122" i="6"/>
  <c r="C121" i="3"/>
  <c r="U121" i="3" s="1"/>
  <c r="C122" i="7"/>
  <c r="L122" i="7" s="1"/>
  <c r="H121" i="10"/>
  <c r="D121" i="15"/>
  <c r="H121" i="14"/>
  <c r="O116" i="10"/>
  <c r="AC114" i="10"/>
  <c r="AF117" i="8" s="1"/>
  <c r="AH117" i="8" s="1"/>
  <c r="AH114" i="14"/>
  <c r="AJ114" i="14" s="1"/>
  <c r="Q114" i="15"/>
  <c r="S125" i="10"/>
  <c r="H128" i="7" s="1"/>
  <c r="K124" i="10"/>
  <c r="E124" i="14"/>
  <c r="B124" i="15"/>
  <c r="F124" i="10"/>
  <c r="AL124" i="14"/>
  <c r="T124" i="15"/>
  <c r="AF124" i="10"/>
  <c r="AJ127" i="8" s="1"/>
  <c r="AA120" i="10"/>
  <c r="AC123" i="8" s="1"/>
  <c r="AE120" i="14"/>
  <c r="O120" i="15"/>
  <c r="P119" i="10"/>
  <c r="O120" i="7"/>
  <c r="G120" i="6"/>
  <c r="H120" i="6" s="1"/>
  <c r="F120" i="6"/>
  <c r="AF126" i="10"/>
  <c r="AJ129" i="8" s="1"/>
  <c r="T126" i="15"/>
  <c r="AL126" i="14"/>
  <c r="J126" i="14"/>
  <c r="K126" i="14" s="1"/>
  <c r="F126" i="15"/>
  <c r="L126" i="10"/>
  <c r="F13" i="13"/>
  <c r="M119" i="10"/>
  <c r="W116" i="10"/>
  <c r="C117" i="6"/>
  <c r="K117" i="6" s="1"/>
  <c r="L117" i="6" s="1"/>
  <c r="M117" i="6" s="1"/>
  <c r="C117" i="7"/>
  <c r="M117" i="7" s="1"/>
  <c r="C117" i="8"/>
  <c r="C116" i="3"/>
  <c r="U116" i="3" s="1"/>
  <c r="N121" i="14"/>
  <c r="Q121" i="10"/>
  <c r="F124" i="7" s="1"/>
  <c r="L124" i="7" s="1"/>
  <c r="G121" i="15"/>
  <c r="AH109" i="14"/>
  <c r="AJ109" i="14" s="1"/>
  <c r="Q109" i="15"/>
  <c r="AC109" i="10"/>
  <c r="AF112" i="8" s="1"/>
  <c r="AH112" i="8" s="1"/>
  <c r="G116" i="14"/>
  <c r="J117" i="6"/>
  <c r="M111" i="15"/>
  <c r="AC111" i="14"/>
  <c r="Y111" i="10"/>
  <c r="AA114" i="8" s="1"/>
  <c r="F3" i="13"/>
  <c r="AH110" i="14"/>
  <c r="AJ110" i="14" s="1"/>
  <c r="Q110" i="15"/>
  <c r="AC110" i="10"/>
  <c r="AF113" i="8" s="1"/>
  <c r="AH113" i="8" s="1"/>
  <c r="X107" i="10"/>
  <c r="R107" i="14"/>
  <c r="K107" i="15"/>
  <c r="U107" i="10"/>
  <c r="J110" i="7" s="1"/>
  <c r="P110" i="7" s="1"/>
  <c r="G115" i="14"/>
  <c r="AH111" i="8"/>
  <c r="J109" i="10"/>
  <c r="V114" i="10"/>
  <c r="Y117" i="8"/>
  <c r="Z117" i="8" s="1"/>
  <c r="N3" i="13"/>
  <c r="W110" i="14"/>
  <c r="X110" i="14" s="1"/>
  <c r="T110" i="14" s="1"/>
  <c r="AE109" i="10"/>
  <c r="AI112" i="8" s="1"/>
  <c r="AK109" i="14"/>
  <c r="S109" i="15"/>
  <c r="E108" i="15"/>
  <c r="I108" i="10"/>
  <c r="I108" i="14"/>
  <c r="H107" i="15"/>
  <c r="R107" i="10"/>
  <c r="G110" i="7" s="1"/>
  <c r="M110" i="7" s="1"/>
  <c r="O107" i="14"/>
  <c r="Q105" i="10"/>
  <c r="F108" i="7" s="1"/>
  <c r="L108" i="7" s="1"/>
  <c r="G105" i="15"/>
  <c r="N105" i="14"/>
  <c r="M105" i="14" s="1"/>
  <c r="AA105" i="14"/>
  <c r="L105" i="15"/>
  <c r="AE98" i="10"/>
  <c r="AI101" i="8" s="1"/>
  <c r="AL101" i="8" s="1"/>
  <c r="AM101" i="8" s="1"/>
  <c r="AN101" i="8" s="1"/>
  <c r="T100" i="3" s="1"/>
  <c r="AK98" i="14"/>
  <c r="AN98" i="14" s="1"/>
  <c r="AB98" i="14" s="1"/>
  <c r="Z98" i="14" s="1"/>
  <c r="S98" i="14" s="1"/>
  <c r="S98" i="15"/>
  <c r="AK90" i="14"/>
  <c r="AN90" i="14" s="1"/>
  <c r="AB90" i="14" s="1"/>
  <c r="Z90" i="14" s="1"/>
  <c r="S90" i="14" s="1"/>
  <c r="S90" i="15"/>
  <c r="AE90" i="10"/>
  <c r="AI93" i="8" s="1"/>
  <c r="AL93" i="8" s="1"/>
  <c r="S103" i="10"/>
  <c r="H106" i="7" s="1"/>
  <c r="R100" i="14"/>
  <c r="U100" i="10"/>
  <c r="J103" i="7" s="1"/>
  <c r="K100" i="15"/>
  <c r="W106" i="10"/>
  <c r="N106" i="10"/>
  <c r="O103" i="10"/>
  <c r="C106" i="8"/>
  <c r="C106" i="7"/>
  <c r="O106" i="7" s="1"/>
  <c r="C106" i="6"/>
  <c r="C105" i="3"/>
  <c r="U105" i="3" s="1"/>
  <c r="F101" i="10"/>
  <c r="B101" i="15"/>
  <c r="E101" i="14"/>
  <c r="G100" i="10"/>
  <c r="P103" i="6" s="1"/>
  <c r="Q103" i="6" s="1"/>
  <c r="C100" i="15"/>
  <c r="F100" i="14"/>
  <c r="G100" i="14" s="1"/>
  <c r="W109" i="6"/>
  <c r="X109" i="6"/>
  <c r="Y109" i="6" s="1"/>
  <c r="Z109" i="6" s="1"/>
  <c r="O105" i="6"/>
  <c r="T105" i="6"/>
  <c r="U105" i="6" s="1"/>
  <c r="V105" i="6" s="1"/>
  <c r="P105" i="6"/>
  <c r="Q105" i="6" s="1"/>
  <c r="Z102" i="10"/>
  <c r="AB105" i="8" s="1"/>
  <c r="AD102" i="14"/>
  <c r="N102" i="15"/>
  <c r="AC101" i="10"/>
  <c r="AF104" i="8" s="1"/>
  <c r="AH104" i="8" s="1"/>
  <c r="Q101" i="15"/>
  <c r="AH101" i="14"/>
  <c r="AJ101" i="14" s="1"/>
  <c r="J101" i="10"/>
  <c r="K101" i="10"/>
  <c r="E99" i="14"/>
  <c r="F99" i="10"/>
  <c r="B99" i="15"/>
  <c r="I99" i="10"/>
  <c r="S102" i="6" s="1"/>
  <c r="E99" i="15"/>
  <c r="I99" i="14"/>
  <c r="AA99" i="14"/>
  <c r="L99" i="15"/>
  <c r="AF99" i="14"/>
  <c r="P99" i="15"/>
  <c r="AB99" i="10"/>
  <c r="AD102" i="8" s="1"/>
  <c r="P98" i="14"/>
  <c r="K107" i="7"/>
  <c r="P106" i="3" s="1"/>
  <c r="N107" i="7"/>
  <c r="O103" i="6"/>
  <c r="R93" i="10"/>
  <c r="G96" i="7" s="1"/>
  <c r="M96" i="7" s="1"/>
  <c r="H93" i="15"/>
  <c r="O93" i="14"/>
  <c r="N93" i="10"/>
  <c r="C96" i="8"/>
  <c r="C96" i="6"/>
  <c r="C95" i="3"/>
  <c r="U95" i="3" s="1"/>
  <c r="C96" i="7"/>
  <c r="O96" i="7" s="1"/>
  <c r="J104" i="6"/>
  <c r="Q97" i="10"/>
  <c r="F100" i="7" s="1"/>
  <c r="L100" i="7" s="1"/>
  <c r="N97" i="14"/>
  <c r="G97" i="15"/>
  <c r="Z94" i="10"/>
  <c r="AB97" i="8" s="1"/>
  <c r="AD94" i="14"/>
  <c r="N94" i="15"/>
  <c r="Q94" i="14"/>
  <c r="T94" i="10"/>
  <c r="I97" i="7" s="1"/>
  <c r="O97" i="7" s="1"/>
  <c r="J94" i="15"/>
  <c r="P96" i="14"/>
  <c r="M96" i="14" s="1"/>
  <c r="M95" i="10"/>
  <c r="O95" i="15"/>
  <c r="AE95" i="14"/>
  <c r="AG95" i="14" s="1"/>
  <c r="AA95" i="10"/>
  <c r="AC98" i="8" s="1"/>
  <c r="K95" i="10"/>
  <c r="C98" i="6"/>
  <c r="C98" i="8"/>
  <c r="C98" i="7"/>
  <c r="C97" i="3"/>
  <c r="U97" i="3" s="1"/>
  <c r="I91" i="10"/>
  <c r="S94" i="6" s="1"/>
  <c r="E91" i="15"/>
  <c r="I91" i="14"/>
  <c r="K91" i="14" s="1"/>
  <c r="H91" i="10"/>
  <c r="X94" i="6" s="1"/>
  <c r="Y94" i="6" s="1"/>
  <c r="Z94" i="6" s="1"/>
  <c r="D91" i="15"/>
  <c r="H91" i="14"/>
  <c r="L91" i="14" s="1"/>
  <c r="AA91" i="14"/>
  <c r="L91" i="15"/>
  <c r="P93" i="7"/>
  <c r="AF88" i="14"/>
  <c r="P88" i="15"/>
  <c r="AB88" i="10"/>
  <c r="AD91" i="8" s="1"/>
  <c r="I85" i="10"/>
  <c r="E85" i="15"/>
  <c r="I85" i="14"/>
  <c r="K85" i="14" s="1"/>
  <c r="L85" i="14" s="1"/>
  <c r="D85" i="14" s="1"/>
  <c r="AE87" i="8"/>
  <c r="AE80" i="14"/>
  <c r="AA80" i="10"/>
  <c r="AC83" i="8" s="1"/>
  <c r="O80" i="15"/>
  <c r="AC92" i="14"/>
  <c r="AG92" i="14" s="1"/>
  <c r="Y92" i="10"/>
  <c r="AA95" i="8" s="1"/>
  <c r="M92" i="15"/>
  <c r="K97" i="6"/>
  <c r="L97" i="6" s="1"/>
  <c r="J97" i="6"/>
  <c r="L95" i="7"/>
  <c r="O93" i="7"/>
  <c r="K90" i="14"/>
  <c r="I92" i="14"/>
  <c r="E92" i="15"/>
  <c r="I92" i="10"/>
  <c r="S95" i="6" s="1"/>
  <c r="AB92" i="10"/>
  <c r="AD95" i="8" s="1"/>
  <c r="AF92" i="14"/>
  <c r="P92" i="15"/>
  <c r="N92" i="10"/>
  <c r="W77" i="10"/>
  <c r="O91" i="6"/>
  <c r="T91" i="6"/>
  <c r="U91" i="6" s="1"/>
  <c r="V91" i="6" s="1"/>
  <c r="AA91" i="6" s="1"/>
  <c r="P91" i="6"/>
  <c r="Q91" i="6" s="1"/>
  <c r="AJ87" i="14"/>
  <c r="J87" i="10"/>
  <c r="M87" i="10"/>
  <c r="AG85" i="14"/>
  <c r="E83" i="14"/>
  <c r="B83" i="15"/>
  <c r="F83" i="10"/>
  <c r="S89" i="15"/>
  <c r="AE89" i="10"/>
  <c r="AI92" i="8" s="1"/>
  <c r="AL92" i="8" s="1"/>
  <c r="AK89" i="14"/>
  <c r="AN89" i="14" s="1"/>
  <c r="L87" i="14"/>
  <c r="D87" i="14" s="1"/>
  <c r="I85" i="15"/>
  <c r="K82" i="15"/>
  <c r="U82" i="10"/>
  <c r="J85" i="7" s="1"/>
  <c r="R82" i="14"/>
  <c r="AA79" i="10"/>
  <c r="AC82" i="8" s="1"/>
  <c r="AE82" i="8" s="1"/>
  <c r="AM82" i="8" s="1"/>
  <c r="AE79" i="14"/>
  <c r="AG79" i="14" s="1"/>
  <c r="O79" i="15"/>
  <c r="C82" i="8"/>
  <c r="C82" i="7"/>
  <c r="C82" i="6"/>
  <c r="C81" i="3"/>
  <c r="U81" i="3" s="1"/>
  <c r="H71" i="14"/>
  <c r="L71" i="14" s="1"/>
  <c r="D71" i="14" s="1"/>
  <c r="H71" i="10"/>
  <c r="D71" i="15"/>
  <c r="V71" i="15" s="1"/>
  <c r="G71" i="11" s="1"/>
  <c r="D71" i="11" s="1"/>
  <c r="M88" i="14"/>
  <c r="AD86" i="10"/>
  <c r="AG89" i="8" s="1"/>
  <c r="R86" i="15"/>
  <c r="AI86" i="14"/>
  <c r="AL86" i="14"/>
  <c r="AF86" i="10"/>
  <c r="AJ89" i="8" s="1"/>
  <c r="T86" i="15"/>
  <c r="AH86" i="14"/>
  <c r="AC86" i="10"/>
  <c r="AF89" i="8" s="1"/>
  <c r="Q86" i="15"/>
  <c r="P82" i="15"/>
  <c r="AB82" i="10"/>
  <c r="AD85" i="8" s="1"/>
  <c r="AF82" i="14"/>
  <c r="I94" i="15"/>
  <c r="AH89" i="14"/>
  <c r="AJ89" i="14" s="1"/>
  <c r="AC89" i="10"/>
  <c r="AF92" i="8" s="1"/>
  <c r="AH92" i="8" s="1"/>
  <c r="Q89" i="15"/>
  <c r="O86" i="10"/>
  <c r="J83" i="14"/>
  <c r="K83" i="14" s="1"/>
  <c r="F83" i="15"/>
  <c r="L83" i="10"/>
  <c r="AL83" i="14"/>
  <c r="T83" i="15"/>
  <c r="AF83" i="10"/>
  <c r="AJ86" i="8" s="1"/>
  <c r="AG87" i="14"/>
  <c r="V87" i="10"/>
  <c r="Y90" i="8"/>
  <c r="Z90" i="8" s="1"/>
  <c r="S75" i="15"/>
  <c r="AE75" i="10"/>
  <c r="AI78" i="8" s="1"/>
  <c r="AL78" i="8" s="1"/>
  <c r="AK75" i="14"/>
  <c r="AN75" i="14" s="1"/>
  <c r="O75" i="14"/>
  <c r="H75" i="15"/>
  <c r="R75" i="10"/>
  <c r="G78" i="7" s="1"/>
  <c r="M78" i="7" s="1"/>
  <c r="U78" i="15"/>
  <c r="AG78" i="10"/>
  <c r="AK81" i="8" s="1"/>
  <c r="AM78" i="14"/>
  <c r="AN78" i="14" s="1"/>
  <c r="I78" i="10"/>
  <c r="S81" i="6" s="1"/>
  <c r="I78" i="14"/>
  <c r="K78" i="14" s="1"/>
  <c r="L78" i="14" s="1"/>
  <c r="E78" i="15"/>
  <c r="V78" i="15" s="1"/>
  <c r="G78" i="11" s="1"/>
  <c r="D78" i="11" s="1"/>
  <c r="AI78" i="14"/>
  <c r="AJ78" i="14" s="1"/>
  <c r="R78" i="15"/>
  <c r="AD78" i="10"/>
  <c r="AG81" i="8" s="1"/>
  <c r="AH81" i="8" s="1"/>
  <c r="P77" i="14"/>
  <c r="M77" i="14" s="1"/>
  <c r="O77" i="7"/>
  <c r="AH68" i="14"/>
  <c r="AJ68" i="14" s="1"/>
  <c r="AB68" i="14" s="1"/>
  <c r="Z68" i="14" s="1"/>
  <c r="S68" i="14" s="1"/>
  <c r="Q68" i="15"/>
  <c r="AC68" i="10"/>
  <c r="AF71" i="8" s="1"/>
  <c r="AH71" i="8" s="1"/>
  <c r="AM71" i="8" s="1"/>
  <c r="AN71" i="8" s="1"/>
  <c r="T70" i="3" s="1"/>
  <c r="AH60" i="14"/>
  <c r="AJ60" i="14" s="1"/>
  <c r="AB60" i="14" s="1"/>
  <c r="Q60" i="15"/>
  <c r="AC60" i="10"/>
  <c r="AF63" i="8" s="1"/>
  <c r="AH63" i="8" s="1"/>
  <c r="N73" i="10"/>
  <c r="AK67" i="14"/>
  <c r="AN67" i="14" s="1"/>
  <c r="S67" i="15"/>
  <c r="AE67" i="10"/>
  <c r="AI70" i="8" s="1"/>
  <c r="AL70" i="8" s="1"/>
  <c r="AH86" i="8"/>
  <c r="AK76" i="14"/>
  <c r="AN76" i="14" s="1"/>
  <c r="S76" i="15"/>
  <c r="AE76" i="10"/>
  <c r="AI79" i="8" s="1"/>
  <c r="AL79" i="8" s="1"/>
  <c r="N76" i="10"/>
  <c r="AK74" i="14"/>
  <c r="AN74" i="14" s="1"/>
  <c r="S74" i="15"/>
  <c r="AE74" i="10"/>
  <c r="AI77" i="8" s="1"/>
  <c r="AL77" i="8" s="1"/>
  <c r="N74" i="10"/>
  <c r="K74" i="10"/>
  <c r="O73" i="10"/>
  <c r="P68" i="10"/>
  <c r="Q67" i="10"/>
  <c r="F70" i="7" s="1"/>
  <c r="L70" i="7" s="1"/>
  <c r="N67" i="14"/>
  <c r="M67" i="14" s="1"/>
  <c r="G67" i="15"/>
  <c r="W60" i="10"/>
  <c r="Y58" i="10"/>
  <c r="AA61" i="8" s="1"/>
  <c r="AC58" i="14"/>
  <c r="AG58" i="14" s="1"/>
  <c r="M58" i="15"/>
  <c r="AG73" i="14"/>
  <c r="R72" i="10"/>
  <c r="G75" i="7" s="1"/>
  <c r="M75" i="7" s="1"/>
  <c r="O72" i="14"/>
  <c r="H72" i="15"/>
  <c r="D72" i="15"/>
  <c r="H72" i="10"/>
  <c r="H72" i="14"/>
  <c r="AG70" i="14"/>
  <c r="M72" i="10"/>
  <c r="O65" i="6"/>
  <c r="T65" i="6"/>
  <c r="U65" i="6" s="1"/>
  <c r="V65" i="6" s="1"/>
  <c r="P65" i="6"/>
  <c r="Q65" i="6" s="1"/>
  <c r="R65" i="6" s="1"/>
  <c r="AE63" i="8"/>
  <c r="O61" i="7"/>
  <c r="AK50" i="14"/>
  <c r="AN50" i="14" s="1"/>
  <c r="AE50" i="10"/>
  <c r="AI53" i="8" s="1"/>
  <c r="AL53" i="8" s="1"/>
  <c r="S50" i="15"/>
  <c r="W42" i="10"/>
  <c r="G73" i="6"/>
  <c r="H73" i="6" s="1"/>
  <c r="F73" i="6"/>
  <c r="P65" i="10"/>
  <c r="U63" i="10"/>
  <c r="J66" i="7" s="1"/>
  <c r="P66" i="7" s="1"/>
  <c r="R63" i="14"/>
  <c r="K63" i="15"/>
  <c r="C66" i="7"/>
  <c r="C66" i="6"/>
  <c r="C66" i="8"/>
  <c r="C65" i="3"/>
  <c r="U65" i="3" s="1"/>
  <c r="I61" i="10"/>
  <c r="S64" i="6" s="1"/>
  <c r="I61" i="14"/>
  <c r="E61" i="15"/>
  <c r="AF61" i="14"/>
  <c r="P61" i="15"/>
  <c r="AB61" i="10"/>
  <c r="AD64" i="8" s="1"/>
  <c r="K69" i="10"/>
  <c r="X69" i="10"/>
  <c r="O69" i="14"/>
  <c r="H69" i="15"/>
  <c r="R69" i="10"/>
  <c r="G72" i="7" s="1"/>
  <c r="J65" i="10"/>
  <c r="AL65" i="14"/>
  <c r="T65" i="15"/>
  <c r="AF65" i="10"/>
  <c r="AJ68" i="8" s="1"/>
  <c r="V74" i="10"/>
  <c r="Y77" i="8"/>
  <c r="Z77" i="8" s="1"/>
  <c r="O76" i="6"/>
  <c r="T76" i="6"/>
  <c r="U76" i="6" s="1"/>
  <c r="V76" i="6" s="1"/>
  <c r="P76" i="6"/>
  <c r="Q76" i="6" s="1"/>
  <c r="C70" i="15"/>
  <c r="G70" i="10"/>
  <c r="M73" i="7" s="1"/>
  <c r="F70" i="14"/>
  <c r="G70" i="14" s="1"/>
  <c r="P70" i="10"/>
  <c r="N65" i="10"/>
  <c r="F63" i="10"/>
  <c r="B63" i="15"/>
  <c r="E63" i="14"/>
  <c r="L77" i="7"/>
  <c r="M70" i="10"/>
  <c r="M65" i="10"/>
  <c r="S66" i="10"/>
  <c r="H69" i="7" s="1"/>
  <c r="O64" i="10"/>
  <c r="AD64" i="14"/>
  <c r="Z64" i="10"/>
  <c r="AB67" i="8" s="1"/>
  <c r="N64" i="15"/>
  <c r="X63" i="10"/>
  <c r="J101" i="12"/>
  <c r="W62" i="14"/>
  <c r="X62" i="14" s="1"/>
  <c r="T62" i="14" s="1"/>
  <c r="F59" i="14"/>
  <c r="C59" i="15"/>
  <c r="G59" i="10"/>
  <c r="AF50" i="14"/>
  <c r="AG50" i="14" s="1"/>
  <c r="P50" i="15"/>
  <c r="AB50" i="10"/>
  <c r="AD53" i="8" s="1"/>
  <c r="AF42" i="14"/>
  <c r="AG42" i="14" s="1"/>
  <c r="AB42" i="10"/>
  <c r="AD45" i="8" s="1"/>
  <c r="P42" i="15"/>
  <c r="P63" i="10"/>
  <c r="O61" i="14"/>
  <c r="H61" i="15"/>
  <c r="R61" i="10"/>
  <c r="G64" i="7" s="1"/>
  <c r="AF51" i="10"/>
  <c r="AJ54" i="8" s="1"/>
  <c r="T51" i="15"/>
  <c r="AL51" i="14"/>
  <c r="I50" i="15"/>
  <c r="E44" i="14"/>
  <c r="F44" i="10"/>
  <c r="B44" i="15"/>
  <c r="S62" i="10"/>
  <c r="H65" i="7" s="1"/>
  <c r="M57" i="10"/>
  <c r="O57" i="14"/>
  <c r="R57" i="10"/>
  <c r="G60" i="7" s="1"/>
  <c r="H57" i="15"/>
  <c r="R56" i="14"/>
  <c r="K56" i="15"/>
  <c r="U56" i="10"/>
  <c r="J59" i="7" s="1"/>
  <c r="P59" i="7" s="1"/>
  <c r="N56" i="14"/>
  <c r="Q56" i="10"/>
  <c r="F59" i="7" s="1"/>
  <c r="L59" i="7" s="1"/>
  <c r="G56" i="15"/>
  <c r="AA56" i="10"/>
  <c r="AC59" i="8" s="1"/>
  <c r="AE56" i="14"/>
  <c r="O56" i="15"/>
  <c r="W54" i="10"/>
  <c r="V52" i="10"/>
  <c r="Y55" i="8"/>
  <c r="Z55" i="8" s="1"/>
  <c r="AE55" i="14"/>
  <c r="AG55" i="14" s="1"/>
  <c r="AA55" i="10"/>
  <c r="AC58" i="8" s="1"/>
  <c r="O55" i="15"/>
  <c r="K55" i="10"/>
  <c r="I54" i="10"/>
  <c r="S57" i="6" s="1"/>
  <c r="E54" i="15"/>
  <c r="I54" i="14"/>
  <c r="U54" i="15"/>
  <c r="AM54" i="14"/>
  <c r="AG54" i="10"/>
  <c r="AK57" i="8" s="1"/>
  <c r="AL57" i="8" s="1"/>
  <c r="M51" i="15"/>
  <c r="Y51" i="10"/>
  <c r="AA54" i="8" s="1"/>
  <c r="AC51" i="14"/>
  <c r="M66" i="7"/>
  <c r="T53" i="10"/>
  <c r="I56" i="7" s="1"/>
  <c r="O56" i="7" s="1"/>
  <c r="J53" i="15"/>
  <c r="Q53" i="14"/>
  <c r="G52" i="15"/>
  <c r="Q52" i="10"/>
  <c r="F55" i="7" s="1"/>
  <c r="L55" i="7" s="1"/>
  <c r="N52" i="14"/>
  <c r="AC52" i="14"/>
  <c r="AG52" i="14" s="1"/>
  <c r="M52" i="15"/>
  <c r="Y52" i="10"/>
  <c r="AA55" i="8" s="1"/>
  <c r="O48" i="10"/>
  <c r="W45" i="14"/>
  <c r="X45" i="14" s="1"/>
  <c r="T45" i="14" s="1"/>
  <c r="R45" i="14"/>
  <c r="U45" i="10"/>
  <c r="J48" i="7" s="1"/>
  <c r="P48" i="7" s="1"/>
  <c r="K45" i="15"/>
  <c r="V45" i="15" s="1"/>
  <c r="G45" i="11" s="1"/>
  <c r="D45" i="11" s="1"/>
  <c r="AE45" i="8"/>
  <c r="AM45" i="8" s="1"/>
  <c r="AN56" i="14"/>
  <c r="AD51" i="14"/>
  <c r="N51" i="15"/>
  <c r="Z51" i="10"/>
  <c r="AB54" i="8" s="1"/>
  <c r="L55" i="14"/>
  <c r="D55" i="14" s="1"/>
  <c r="AM53" i="14"/>
  <c r="AN53" i="14" s="1"/>
  <c r="AG53" i="10"/>
  <c r="AK56" i="8" s="1"/>
  <c r="AL56" i="8" s="1"/>
  <c r="U53" i="15"/>
  <c r="P53" i="15"/>
  <c r="AF53" i="14"/>
  <c r="AB53" i="10"/>
  <c r="AD56" i="8" s="1"/>
  <c r="H51" i="14"/>
  <c r="L51" i="14" s="1"/>
  <c r="H51" i="10"/>
  <c r="D51" i="15"/>
  <c r="O55" i="6"/>
  <c r="T55" i="6"/>
  <c r="U55" i="6" s="1"/>
  <c r="V55" i="6" s="1"/>
  <c r="P55" i="6"/>
  <c r="Q55" i="6" s="1"/>
  <c r="R55" i="6" s="1"/>
  <c r="G48" i="6"/>
  <c r="H48" i="6" s="1"/>
  <c r="F48" i="6"/>
  <c r="AH46" i="8"/>
  <c r="M39" i="14"/>
  <c r="M37" i="10"/>
  <c r="I41" i="15"/>
  <c r="F40" i="10"/>
  <c r="B40" i="15"/>
  <c r="E40" i="14"/>
  <c r="U36" i="10"/>
  <c r="J39" i="7" s="1"/>
  <c r="R36" i="14"/>
  <c r="K36" i="15"/>
  <c r="C39" i="8"/>
  <c r="C39" i="6"/>
  <c r="C39" i="7"/>
  <c r="O39" i="7" s="1"/>
  <c r="C38" i="3"/>
  <c r="U38" i="3" s="1"/>
  <c r="I35" i="10"/>
  <c r="S38" i="6" s="1"/>
  <c r="I35" i="14"/>
  <c r="K35" i="14" s="1"/>
  <c r="L35" i="14" s="1"/>
  <c r="E35" i="15"/>
  <c r="V35" i="15" s="1"/>
  <c r="G35" i="11" s="1"/>
  <c r="D35" i="11" s="1"/>
  <c r="AE37" i="8"/>
  <c r="AM37" i="8"/>
  <c r="AN37" i="8" s="1"/>
  <c r="T36" i="3" s="1"/>
  <c r="AE31" i="14"/>
  <c r="O31" i="15"/>
  <c r="AA31" i="10"/>
  <c r="AC34" i="8" s="1"/>
  <c r="E28" i="15"/>
  <c r="V28" i="15" s="1"/>
  <c r="G28" i="11" s="1"/>
  <c r="D28" i="11" s="1"/>
  <c r="I28" i="14"/>
  <c r="K28" i="14" s="1"/>
  <c r="L28" i="14" s="1"/>
  <c r="I28" i="10"/>
  <c r="S31" i="6" s="1"/>
  <c r="J24" i="14"/>
  <c r="K24" i="14" s="1"/>
  <c r="F24" i="15"/>
  <c r="L24" i="10"/>
  <c r="AE49" i="10"/>
  <c r="AI52" i="8" s="1"/>
  <c r="AL52" i="8" s="1"/>
  <c r="S49" i="15"/>
  <c r="AK49" i="14"/>
  <c r="AN49" i="14" s="1"/>
  <c r="I49" i="14"/>
  <c r="E49" i="15"/>
  <c r="I49" i="10"/>
  <c r="S52" i="6" s="1"/>
  <c r="V46" i="10"/>
  <c r="Y49" i="8"/>
  <c r="Z49" i="8" s="1"/>
  <c r="AE41" i="10"/>
  <c r="AI44" i="8" s="1"/>
  <c r="AL44" i="8" s="1"/>
  <c r="S41" i="15"/>
  <c r="AK41" i="14"/>
  <c r="AN41" i="14" s="1"/>
  <c r="K38" i="10"/>
  <c r="X38" i="10"/>
  <c r="AN57" i="14"/>
  <c r="L40" i="14"/>
  <c r="AJ51" i="14"/>
  <c r="R46" i="15"/>
  <c r="AD46" i="10"/>
  <c r="AG49" i="8" s="1"/>
  <c r="AH49" i="8" s="1"/>
  <c r="AI46" i="14"/>
  <c r="AJ46" i="14" s="1"/>
  <c r="I46" i="14"/>
  <c r="E46" i="15"/>
  <c r="I46" i="10"/>
  <c r="S49" i="6" s="1"/>
  <c r="C49" i="8"/>
  <c r="C49" i="6"/>
  <c r="C48" i="3"/>
  <c r="U48" i="3" s="1"/>
  <c r="C49" i="7"/>
  <c r="M49" i="7" s="1"/>
  <c r="J43" i="14"/>
  <c r="K43" i="14" s="1"/>
  <c r="L43" i="14" s="1"/>
  <c r="D43" i="14" s="1"/>
  <c r="F43" i="15"/>
  <c r="L43" i="10"/>
  <c r="J40" i="10"/>
  <c r="V39" i="10"/>
  <c r="Y42" i="8"/>
  <c r="Z42" i="8" s="1"/>
  <c r="P37" i="10"/>
  <c r="S35" i="10"/>
  <c r="H38" i="7" s="1"/>
  <c r="P34" i="7"/>
  <c r="L48" i="14"/>
  <c r="D48" i="14" s="1"/>
  <c r="P46" i="7"/>
  <c r="V42" i="10"/>
  <c r="Y45" i="8"/>
  <c r="Z45" i="8" s="1"/>
  <c r="L41" i="15"/>
  <c r="AA41" i="14"/>
  <c r="M41" i="10"/>
  <c r="N41" i="14"/>
  <c r="Q41" i="10"/>
  <c r="F44" i="7" s="1"/>
  <c r="L44" i="7" s="1"/>
  <c r="G41" i="15"/>
  <c r="P37" i="15"/>
  <c r="AF37" i="14"/>
  <c r="AB37" i="10"/>
  <c r="AD40" i="8" s="1"/>
  <c r="G41" i="6"/>
  <c r="H41" i="6" s="1"/>
  <c r="F41" i="6"/>
  <c r="S33" i="10"/>
  <c r="H36" i="7" s="1"/>
  <c r="V33" i="15"/>
  <c r="G33" i="11" s="1"/>
  <c r="D33" i="11" s="1"/>
  <c r="F32" i="10"/>
  <c r="B32" i="15"/>
  <c r="E32" i="14"/>
  <c r="W25" i="14"/>
  <c r="X25" i="14" s="1"/>
  <c r="T25" i="14" s="1"/>
  <c r="J48" i="12"/>
  <c r="AA25" i="14"/>
  <c r="L25" i="15"/>
  <c r="W23" i="14"/>
  <c r="X23" i="14" s="1"/>
  <c r="T23" i="14" s="1"/>
  <c r="M23" i="10"/>
  <c r="T32" i="10"/>
  <c r="I35" i="7" s="1"/>
  <c r="O35" i="7" s="1"/>
  <c r="Q32" i="14"/>
  <c r="J32" i="15"/>
  <c r="V18" i="15"/>
  <c r="G18" i="11" s="1"/>
  <c r="D18" i="11" s="1"/>
  <c r="H13" i="14"/>
  <c r="L13" i="14" s="1"/>
  <c r="D13" i="14" s="1"/>
  <c r="D13" i="15"/>
  <c r="V13" i="15" s="1"/>
  <c r="G13" i="11" s="1"/>
  <c r="D13" i="11" s="1"/>
  <c r="H13" i="10"/>
  <c r="M38" i="7"/>
  <c r="K23" i="10"/>
  <c r="I21" i="10"/>
  <c r="S24" i="6" s="1"/>
  <c r="E21" i="15"/>
  <c r="I21" i="14"/>
  <c r="K21" i="14" s="1"/>
  <c r="L21" i="14" s="1"/>
  <c r="D21" i="14" s="1"/>
  <c r="C24" i="6"/>
  <c r="C24" i="8"/>
  <c r="C24" i="7"/>
  <c r="C23" i="3"/>
  <c r="U23" i="3" s="1"/>
  <c r="K30" i="10"/>
  <c r="J30" i="14"/>
  <c r="K30" i="14" s="1"/>
  <c r="F30" i="15"/>
  <c r="L30" i="10"/>
  <c r="J26" i="10"/>
  <c r="AH36" i="8"/>
  <c r="N32" i="10"/>
  <c r="O32" i="14"/>
  <c r="H32" i="15"/>
  <c r="R32" i="10"/>
  <c r="G35" i="7" s="1"/>
  <c r="M35" i="7" s="1"/>
  <c r="G31" i="14"/>
  <c r="D31" i="14" s="1"/>
  <c r="R29" i="10"/>
  <c r="G32" i="7" s="1"/>
  <c r="H29" i="15"/>
  <c r="O29" i="14"/>
  <c r="Q29" i="15"/>
  <c r="AH29" i="14"/>
  <c r="AJ29" i="14" s="1"/>
  <c r="AC29" i="10"/>
  <c r="AF32" i="8" s="1"/>
  <c r="AH32" i="8" s="1"/>
  <c r="AJ30" i="14"/>
  <c r="G29" i="10"/>
  <c r="F29" i="14"/>
  <c r="G29" i="14" s="1"/>
  <c r="C29" i="15"/>
  <c r="K29" i="10"/>
  <c r="AF27" i="14"/>
  <c r="P27" i="15"/>
  <c r="AB27" i="10"/>
  <c r="AD30" i="8" s="1"/>
  <c r="AH25" i="14"/>
  <c r="Q25" i="15"/>
  <c r="AC25" i="10"/>
  <c r="AF28" i="8" s="1"/>
  <c r="AE14" i="14"/>
  <c r="AG14" i="14" s="1"/>
  <c r="AA14" i="10"/>
  <c r="AC17" i="8" s="1"/>
  <c r="AE17" i="8" s="1"/>
  <c r="O14" i="15"/>
  <c r="H3" i="14"/>
  <c r="D3" i="15"/>
  <c r="H3" i="10"/>
  <c r="AD32" i="10"/>
  <c r="AG35" i="8" s="1"/>
  <c r="AI32" i="14"/>
  <c r="R32" i="15"/>
  <c r="J27" i="6"/>
  <c r="K27" i="6"/>
  <c r="L27" i="6" s="1"/>
  <c r="G23" i="6"/>
  <c r="H23" i="6" s="1"/>
  <c r="F23" i="6"/>
  <c r="N17" i="10"/>
  <c r="P18" i="7"/>
  <c r="K30" i="6"/>
  <c r="L30" i="6" s="1"/>
  <c r="M30" i="6" s="1"/>
  <c r="N30" i="6" s="1"/>
  <c r="M29" i="3" s="1"/>
  <c r="J30" i="6"/>
  <c r="P30" i="6"/>
  <c r="Q30" i="6" s="1"/>
  <c r="R30" i="6" s="1"/>
  <c r="O19" i="10"/>
  <c r="I16" i="10"/>
  <c r="S19" i="6" s="1"/>
  <c r="E16" i="15"/>
  <c r="I16" i="14"/>
  <c r="W16" i="14"/>
  <c r="X16" i="14" s="1"/>
  <c r="T16" i="14" s="1"/>
  <c r="J37" i="12"/>
  <c r="G22" i="15"/>
  <c r="N22" i="14"/>
  <c r="Q22" i="10"/>
  <c r="F25" i="7" s="1"/>
  <c r="L25" i="7" s="1"/>
  <c r="S19" i="15"/>
  <c r="AK19" i="14"/>
  <c r="AN19" i="14" s="1"/>
  <c r="AE19" i="10"/>
  <c r="AI22" i="8" s="1"/>
  <c r="AL22" i="8" s="1"/>
  <c r="P22" i="10"/>
  <c r="T22" i="15"/>
  <c r="AF22" i="10"/>
  <c r="AJ25" i="8" s="1"/>
  <c r="AL22" i="14"/>
  <c r="E22" i="14"/>
  <c r="G22" i="14" s="1"/>
  <c r="B22" i="15"/>
  <c r="F22" i="10"/>
  <c r="K17" i="10"/>
  <c r="Q15" i="10"/>
  <c r="F18" i="7" s="1"/>
  <c r="L18" i="7" s="1"/>
  <c r="G15" i="15"/>
  <c r="N15" i="14"/>
  <c r="I14" i="15"/>
  <c r="I9" i="14"/>
  <c r="E9" i="15"/>
  <c r="V9" i="15" s="1"/>
  <c r="G9" i="11" s="1"/>
  <c r="D9" i="11" s="1"/>
  <c r="I9" i="10"/>
  <c r="C12" i="8"/>
  <c r="C12" i="6"/>
  <c r="C12" i="7"/>
  <c r="C11" i="3"/>
  <c r="U11" i="3" s="1"/>
  <c r="AC19" i="14"/>
  <c r="AG19" i="14" s="1"/>
  <c r="M19" i="15"/>
  <c r="Y19" i="10"/>
  <c r="AA22" i="8" s="1"/>
  <c r="P17" i="10"/>
  <c r="W15" i="14"/>
  <c r="X15" i="14" s="1"/>
  <c r="T15" i="14" s="1"/>
  <c r="J34" i="12"/>
  <c r="Q18" i="8" s="1"/>
  <c r="R18" i="8" s="1"/>
  <c r="V23" i="10"/>
  <c r="Y26" i="8"/>
  <c r="Z26" i="8" s="1"/>
  <c r="G19" i="14"/>
  <c r="X17" i="10"/>
  <c r="AE17" i="14"/>
  <c r="O17" i="15"/>
  <c r="AA17" i="10"/>
  <c r="AC20" i="8" s="1"/>
  <c r="P11" i="7"/>
  <c r="P7" i="10"/>
  <c r="N6" i="10"/>
  <c r="Q6" i="14"/>
  <c r="T6" i="10"/>
  <c r="I9" i="7" s="1"/>
  <c r="O9" i="7" s="1"/>
  <c r="J6" i="15"/>
  <c r="W135" i="8"/>
  <c r="R108" i="8"/>
  <c r="X108" i="8" s="1"/>
  <c r="S107" i="3" s="1"/>
  <c r="R75" i="8"/>
  <c r="AC7" i="10"/>
  <c r="AF10" i="8" s="1"/>
  <c r="AH10" i="8" s="1"/>
  <c r="Q7" i="15"/>
  <c r="AH7" i="14"/>
  <c r="AJ7" i="14" s="1"/>
  <c r="O5" i="10"/>
  <c r="O5" i="12"/>
  <c r="O43" i="8"/>
  <c r="X43" i="8" s="1"/>
  <c r="S42" i="3" s="1"/>
  <c r="S9" i="10"/>
  <c r="H12" i="7" s="1"/>
  <c r="S8" i="10"/>
  <c r="H11" i="7" s="1"/>
  <c r="K6" i="15"/>
  <c r="U6" i="10"/>
  <c r="J9" i="7" s="1"/>
  <c r="P9" i="7" s="1"/>
  <c r="R6" i="14"/>
  <c r="X154" i="8"/>
  <c r="S153" i="3" s="1"/>
  <c r="W84" i="8"/>
  <c r="J4" i="10"/>
  <c r="C7" i="8"/>
  <c r="C7" i="7"/>
  <c r="P7" i="7" s="1"/>
  <c r="C6" i="3"/>
  <c r="U6" i="3" s="1"/>
  <c r="C7" i="6"/>
  <c r="O84" i="8"/>
  <c r="I8" i="14"/>
  <c r="E8" i="15"/>
  <c r="I8" i="10"/>
  <c r="S11" i="6" s="1"/>
  <c r="AM8" i="14"/>
  <c r="AG8" i="10"/>
  <c r="AK11" i="8" s="1"/>
  <c r="U8" i="15"/>
  <c r="X5" i="10"/>
  <c r="R82" i="8"/>
  <c r="W41" i="8"/>
  <c r="K31" i="8"/>
  <c r="O31" i="8" s="1"/>
  <c r="X31" i="8" s="1"/>
  <c r="S30" i="3" s="1"/>
  <c r="O12" i="14"/>
  <c r="H12" i="15"/>
  <c r="R12" i="10"/>
  <c r="G15" i="7" s="1"/>
  <c r="M15" i="7" s="1"/>
  <c r="P12" i="15"/>
  <c r="AB12" i="10"/>
  <c r="AD15" i="8" s="1"/>
  <c r="AF12" i="14"/>
  <c r="W12" i="14"/>
  <c r="X12" i="14" s="1"/>
  <c r="T12" i="14" s="1"/>
  <c r="AD11" i="14"/>
  <c r="N11" i="15"/>
  <c r="Z11" i="10"/>
  <c r="AB14" i="8" s="1"/>
  <c r="AA11" i="10"/>
  <c r="AC14" i="8" s="1"/>
  <c r="O11" i="15"/>
  <c r="AE11" i="14"/>
  <c r="F11" i="14"/>
  <c r="G11" i="14" s="1"/>
  <c r="C11" i="15"/>
  <c r="G11" i="10"/>
  <c r="C14" i="6"/>
  <c r="C14" i="8"/>
  <c r="C14" i="7"/>
  <c r="C13" i="3"/>
  <c r="U13" i="3" s="1"/>
  <c r="AA7" i="14"/>
  <c r="L7" i="15"/>
  <c r="F7" i="14"/>
  <c r="G7" i="14" s="1"/>
  <c r="C7" i="15"/>
  <c r="G7" i="10"/>
  <c r="R90" i="8"/>
  <c r="R87" i="8"/>
  <c r="O54" i="8"/>
  <c r="N28" i="8"/>
  <c r="K7" i="7"/>
  <c r="P6" i="3" s="1"/>
  <c r="N66" i="8"/>
  <c r="W15" i="8"/>
  <c r="R166" i="8"/>
  <c r="N91" i="8"/>
  <c r="O91" i="8" s="1"/>
  <c r="X91" i="8" s="1"/>
  <c r="S90" i="3" s="1"/>
  <c r="O29" i="8"/>
  <c r="N16" i="8"/>
  <c r="H106" i="8"/>
  <c r="O106" i="8" s="1"/>
  <c r="W79" i="8"/>
  <c r="H47" i="8"/>
  <c r="O47" i="8" s="1"/>
  <c r="P80" i="7"/>
  <c r="S3" i="10"/>
  <c r="H6" i="7" s="1"/>
  <c r="W7" i="8"/>
  <c r="W73" i="8"/>
  <c r="K84" i="6"/>
  <c r="L84" i="6" s="1"/>
  <c r="M84" i="6" s="1"/>
  <c r="N101" i="8"/>
  <c r="W86" i="8"/>
  <c r="N120" i="8"/>
  <c r="H104" i="8"/>
  <c r="O104" i="8" s="1"/>
  <c r="W21" i="8"/>
  <c r="N8" i="8"/>
  <c r="R8" i="8"/>
  <c r="H164" i="14"/>
  <c r="D164" i="15"/>
  <c r="H164" i="10"/>
  <c r="O164" i="6"/>
  <c r="X164" i="6"/>
  <c r="Y164" i="6" s="1"/>
  <c r="Z164" i="6" s="1"/>
  <c r="D159" i="15"/>
  <c r="H159" i="10"/>
  <c r="X162" i="6" s="1"/>
  <c r="Y162" i="6" s="1"/>
  <c r="Z162" i="6" s="1"/>
  <c r="H159" i="14"/>
  <c r="L159" i="14" s="1"/>
  <c r="M159" i="10"/>
  <c r="C162" i="8"/>
  <c r="C162" i="7"/>
  <c r="O162" i="7" s="1"/>
  <c r="C162" i="6"/>
  <c r="C161" i="3"/>
  <c r="U161" i="3" s="1"/>
  <c r="AC162" i="10"/>
  <c r="AF165" i="8" s="1"/>
  <c r="AH165" i="8" s="1"/>
  <c r="AH162" i="14"/>
  <c r="AJ162" i="14" s="1"/>
  <c r="Q162" i="15"/>
  <c r="C164" i="15"/>
  <c r="F164" i="14"/>
  <c r="G164" i="14" s="1"/>
  <c r="G164" i="10"/>
  <c r="F154" i="10"/>
  <c r="B154" i="15"/>
  <c r="E154" i="14"/>
  <c r="X154" i="10"/>
  <c r="M158" i="7"/>
  <c r="AA164" i="10"/>
  <c r="AC167" i="8" s="1"/>
  <c r="AE164" i="14"/>
  <c r="O164" i="15"/>
  <c r="I161" i="10"/>
  <c r="S164" i="6" s="1"/>
  <c r="I161" i="14"/>
  <c r="K161" i="14" s="1"/>
  <c r="L161" i="14" s="1"/>
  <c r="E161" i="15"/>
  <c r="AI161" i="14"/>
  <c r="R161" i="15"/>
  <c r="AD161" i="10"/>
  <c r="AG164" i="8" s="1"/>
  <c r="K164" i="10"/>
  <c r="AB163" i="10"/>
  <c r="AD166" i="8" s="1"/>
  <c r="AF163" i="14"/>
  <c r="P163" i="15"/>
  <c r="D163" i="15"/>
  <c r="H163" i="14"/>
  <c r="H163" i="10"/>
  <c r="X161" i="10"/>
  <c r="P156" i="10"/>
  <c r="M157" i="15"/>
  <c r="AC157" i="14"/>
  <c r="Y157" i="10"/>
  <c r="AA160" i="8" s="1"/>
  <c r="C160" i="8"/>
  <c r="C159" i="3"/>
  <c r="U159" i="3" s="1"/>
  <c r="C160" i="6"/>
  <c r="C160" i="7"/>
  <c r="J158" i="6"/>
  <c r="K158" i="6"/>
  <c r="L158" i="6" s="1"/>
  <c r="P154" i="14"/>
  <c r="G154" i="6"/>
  <c r="H154" i="6" s="1"/>
  <c r="F154" i="6"/>
  <c r="O150" i="15"/>
  <c r="AE150" i="14"/>
  <c r="AG150" i="14" s="1"/>
  <c r="AA150" i="10"/>
  <c r="AC153" i="8" s="1"/>
  <c r="AE153" i="8" s="1"/>
  <c r="AM153" i="8" s="1"/>
  <c r="W150" i="14"/>
  <c r="X150" i="14" s="1"/>
  <c r="T150" i="14" s="1"/>
  <c r="K149" i="10"/>
  <c r="AM162" i="14"/>
  <c r="U162" i="15"/>
  <c r="AG162" i="10"/>
  <c r="AK165" i="8" s="1"/>
  <c r="K163" i="10"/>
  <c r="AA163" i="10"/>
  <c r="AC166" i="8" s="1"/>
  <c r="AE163" i="14"/>
  <c r="O163" i="15"/>
  <c r="U163" i="10"/>
  <c r="J166" i="7" s="1"/>
  <c r="P166" i="7" s="1"/>
  <c r="R163" i="14"/>
  <c r="K163" i="15"/>
  <c r="T162" i="15"/>
  <c r="AL162" i="14"/>
  <c r="AF162" i="10"/>
  <c r="AJ165" i="8" s="1"/>
  <c r="P167" i="7"/>
  <c r="T158" i="15"/>
  <c r="AL158" i="14"/>
  <c r="AN158" i="14" s="1"/>
  <c r="AB158" i="14" s="1"/>
  <c r="Z158" i="14" s="1"/>
  <c r="S158" i="14" s="1"/>
  <c r="AF158" i="10"/>
  <c r="AJ161" i="8" s="1"/>
  <c r="AL161" i="8" s="1"/>
  <c r="AM161" i="8" s="1"/>
  <c r="P155" i="10"/>
  <c r="O159" i="7"/>
  <c r="N157" i="14"/>
  <c r="G157" i="15"/>
  <c r="Q157" i="10"/>
  <c r="F160" i="7" s="1"/>
  <c r="AB157" i="10"/>
  <c r="AD160" i="8" s="1"/>
  <c r="AF157" i="14"/>
  <c r="P157" i="15"/>
  <c r="J183" i="12"/>
  <c r="Q162" i="8" s="1"/>
  <c r="R162" i="8" s="1"/>
  <c r="W159" i="14"/>
  <c r="X159" i="14" s="1"/>
  <c r="T159" i="14" s="1"/>
  <c r="P159" i="10"/>
  <c r="X159" i="10"/>
  <c r="W153" i="10"/>
  <c r="C156" i="7"/>
  <c r="P156" i="7" s="1"/>
  <c r="C156" i="6"/>
  <c r="C156" i="8"/>
  <c r="C155" i="3"/>
  <c r="U155" i="3" s="1"/>
  <c r="P164" i="10"/>
  <c r="I164" i="14"/>
  <c r="E164" i="15"/>
  <c r="I164" i="10"/>
  <c r="S167" i="6" s="1"/>
  <c r="T163" i="10"/>
  <c r="I166" i="7" s="1"/>
  <c r="O166" i="7" s="1"/>
  <c r="Q163" i="14"/>
  <c r="J163" i="15"/>
  <c r="M163" i="10"/>
  <c r="AE163" i="8"/>
  <c r="AM163" i="8" s="1"/>
  <c r="N164" i="10"/>
  <c r="L164" i="15"/>
  <c r="AA164" i="14"/>
  <c r="K161" i="10"/>
  <c r="G162" i="14"/>
  <c r="AH166" i="8"/>
  <c r="F161" i="14"/>
  <c r="G161" i="14" s="1"/>
  <c r="C161" i="15"/>
  <c r="G161" i="10"/>
  <c r="P164" i="7" s="1"/>
  <c r="H155" i="14"/>
  <c r="D155" i="15"/>
  <c r="V155" i="15" s="1"/>
  <c r="G155" i="11" s="1"/>
  <c r="D155" i="11" s="1"/>
  <c r="H155" i="10"/>
  <c r="X161" i="6"/>
  <c r="Y161" i="6" s="1"/>
  <c r="W161" i="6"/>
  <c r="AN161" i="14"/>
  <c r="O182" i="12"/>
  <c r="K161" i="6" s="1"/>
  <c r="L161" i="6" s="1"/>
  <c r="M161" i="6" s="1"/>
  <c r="R154" i="14"/>
  <c r="U154" i="10"/>
  <c r="J157" i="7" s="1"/>
  <c r="P157" i="7" s="1"/>
  <c r="K154" i="15"/>
  <c r="J157" i="10"/>
  <c r="O157" i="10"/>
  <c r="AA159" i="10"/>
  <c r="AC162" i="8" s="1"/>
  <c r="O159" i="15"/>
  <c r="AE159" i="14"/>
  <c r="R159" i="15"/>
  <c r="AI159" i="14"/>
  <c r="AD159" i="10"/>
  <c r="AG162" i="8" s="1"/>
  <c r="AL159" i="14"/>
  <c r="AF159" i="10"/>
  <c r="AJ162" i="8" s="1"/>
  <c r="T159" i="15"/>
  <c r="V156" i="10"/>
  <c r="Y159" i="8"/>
  <c r="Z159" i="8" s="1"/>
  <c r="AN159" i="8" s="1"/>
  <c r="T158" i="3" s="1"/>
  <c r="N153" i="15"/>
  <c r="Z153" i="10"/>
  <c r="AB156" i="8" s="1"/>
  <c r="AD153" i="14"/>
  <c r="J159" i="6"/>
  <c r="R151" i="15"/>
  <c r="AD151" i="10"/>
  <c r="AG154" i="8" s="1"/>
  <c r="AH154" i="8" s="1"/>
  <c r="AI151" i="14"/>
  <c r="AJ151" i="14" s="1"/>
  <c r="H148" i="14"/>
  <c r="L148" i="14" s="1"/>
  <c r="D148" i="14" s="1"/>
  <c r="B148" i="14" s="1"/>
  <c r="F148" i="11" s="1"/>
  <c r="C148" i="11" s="1"/>
  <c r="D148" i="15"/>
  <c r="V148" i="15" s="1"/>
  <c r="G148" i="11" s="1"/>
  <c r="D148" i="11" s="1"/>
  <c r="H148" i="10"/>
  <c r="P155" i="14"/>
  <c r="M155" i="14" s="1"/>
  <c r="X153" i="10"/>
  <c r="S151" i="15"/>
  <c r="AE151" i="10"/>
  <c r="AI154" i="8" s="1"/>
  <c r="AL154" i="8" s="1"/>
  <c r="AK151" i="14"/>
  <c r="AN151" i="14" s="1"/>
  <c r="C154" i="7"/>
  <c r="C154" i="6"/>
  <c r="C154" i="8"/>
  <c r="C153" i="3"/>
  <c r="U153" i="3" s="1"/>
  <c r="X159" i="6"/>
  <c r="Y159" i="6" s="1"/>
  <c r="W159" i="6"/>
  <c r="L157" i="14"/>
  <c r="D157" i="14" s="1"/>
  <c r="S153" i="15"/>
  <c r="AE153" i="10"/>
  <c r="AI156" i="8" s="1"/>
  <c r="AL156" i="8" s="1"/>
  <c r="AK153" i="14"/>
  <c r="AN153" i="14" s="1"/>
  <c r="F155" i="6"/>
  <c r="G155" i="6"/>
  <c r="H155" i="6" s="1"/>
  <c r="I155" i="6" s="1"/>
  <c r="P153" i="14"/>
  <c r="M153" i="14" s="1"/>
  <c r="L149" i="10"/>
  <c r="F149" i="15"/>
  <c r="J149" i="14"/>
  <c r="K149" i="14" s="1"/>
  <c r="P150" i="14"/>
  <c r="C153" i="7"/>
  <c r="M153" i="7" s="1"/>
  <c r="C153" i="8"/>
  <c r="C153" i="6"/>
  <c r="C152" i="3"/>
  <c r="U152" i="3" s="1"/>
  <c r="P149" i="15"/>
  <c r="AF149" i="14"/>
  <c r="AB149" i="10"/>
  <c r="AD152" i="8" s="1"/>
  <c r="AI149" i="14"/>
  <c r="AJ149" i="14" s="1"/>
  <c r="AD149" i="10"/>
  <c r="AG152" i="8" s="1"/>
  <c r="AH152" i="8" s="1"/>
  <c r="R149" i="15"/>
  <c r="I150" i="15"/>
  <c r="V148" i="10"/>
  <c r="Y151" i="8"/>
  <c r="Z151" i="8" s="1"/>
  <c r="AN151" i="8" s="1"/>
  <c r="T150" i="3" s="1"/>
  <c r="S150" i="10"/>
  <c r="H153" i="7" s="1"/>
  <c r="N144" i="15"/>
  <c r="AD144" i="14"/>
  <c r="AG144" i="14" s="1"/>
  <c r="Z144" i="10"/>
  <c r="AB147" i="8" s="1"/>
  <c r="AE147" i="8" s="1"/>
  <c r="J144" i="14"/>
  <c r="K144" i="14" s="1"/>
  <c r="L144" i="10"/>
  <c r="F144" i="15"/>
  <c r="O177" i="12"/>
  <c r="K149" i="6" s="1"/>
  <c r="L149" i="6" s="1"/>
  <c r="M149" i="6" s="1"/>
  <c r="N149" i="6" s="1"/>
  <c r="M148" i="3" s="1"/>
  <c r="J146" i="10"/>
  <c r="N145" i="10"/>
  <c r="C148" i="8"/>
  <c r="C148" i="7"/>
  <c r="P148" i="7" s="1"/>
  <c r="C148" i="6"/>
  <c r="C147" i="3"/>
  <c r="U147" i="3" s="1"/>
  <c r="F142" i="14"/>
  <c r="G142" i="14" s="1"/>
  <c r="C142" i="15"/>
  <c r="G142" i="10"/>
  <c r="J142" i="10"/>
  <c r="AH139" i="14"/>
  <c r="AJ139" i="14" s="1"/>
  <c r="AC139" i="10"/>
  <c r="AF142" i="8" s="1"/>
  <c r="AH142" i="8" s="1"/>
  <c r="Q139" i="15"/>
  <c r="K138" i="10"/>
  <c r="L146" i="14"/>
  <c r="D146" i="14" s="1"/>
  <c r="W139" i="14"/>
  <c r="X139" i="14" s="1"/>
  <c r="T139" i="14" s="1"/>
  <c r="W134" i="10"/>
  <c r="C147" i="15"/>
  <c r="G147" i="10"/>
  <c r="F147" i="14"/>
  <c r="G147" i="14" s="1"/>
  <c r="Q147" i="14"/>
  <c r="T147" i="10"/>
  <c r="I150" i="7" s="1"/>
  <c r="J147" i="15"/>
  <c r="AJ146" i="14"/>
  <c r="P144" i="10"/>
  <c r="AA139" i="10"/>
  <c r="AC142" i="8" s="1"/>
  <c r="O139" i="15"/>
  <c r="AE139" i="14"/>
  <c r="C142" i="6"/>
  <c r="C141" i="3"/>
  <c r="U141" i="3" s="1"/>
  <c r="C142" i="8"/>
  <c r="C142" i="7"/>
  <c r="O142" i="7" s="1"/>
  <c r="K153" i="6"/>
  <c r="L153" i="6" s="1"/>
  <c r="J153" i="6"/>
  <c r="F144" i="10"/>
  <c r="E144" i="14"/>
  <c r="G144" i="14" s="1"/>
  <c r="B144" i="15"/>
  <c r="L148" i="7"/>
  <c r="M137" i="10"/>
  <c r="AD135" i="14"/>
  <c r="AG135" i="14" s="1"/>
  <c r="Z135" i="10"/>
  <c r="AB138" i="8" s="1"/>
  <c r="AE138" i="8" s="1"/>
  <c r="N135" i="15"/>
  <c r="K122" i="10"/>
  <c r="K140" i="14"/>
  <c r="P146" i="6"/>
  <c r="Q146" i="6" s="1"/>
  <c r="O146" i="6"/>
  <c r="AL141" i="8"/>
  <c r="X143" i="10"/>
  <c r="E143" i="15"/>
  <c r="I143" i="14"/>
  <c r="K143" i="14" s="1"/>
  <c r="L143" i="14" s="1"/>
  <c r="D143" i="14" s="1"/>
  <c r="I143" i="10"/>
  <c r="S146" i="6" s="1"/>
  <c r="AK143" i="14"/>
  <c r="AN143" i="14" s="1"/>
  <c r="AE143" i="10"/>
  <c r="AI146" i="8" s="1"/>
  <c r="AL146" i="8" s="1"/>
  <c r="S143" i="15"/>
  <c r="J137" i="10"/>
  <c r="F135" i="14"/>
  <c r="G135" i="14" s="1"/>
  <c r="C135" i="15"/>
  <c r="G135" i="10"/>
  <c r="N138" i="7" s="1"/>
  <c r="M141" i="14"/>
  <c r="AK140" i="14"/>
  <c r="AN140" i="14" s="1"/>
  <c r="S140" i="15"/>
  <c r="AE140" i="10"/>
  <c r="AI143" i="8" s="1"/>
  <c r="AL143" i="8" s="1"/>
  <c r="AK137" i="14"/>
  <c r="AN137" i="14" s="1"/>
  <c r="AE137" i="10"/>
  <c r="AI140" i="8" s="1"/>
  <c r="AL140" i="8" s="1"/>
  <c r="S137" i="15"/>
  <c r="E136" i="15"/>
  <c r="V136" i="15" s="1"/>
  <c r="G136" i="11" s="1"/>
  <c r="D136" i="11" s="1"/>
  <c r="I136" i="10"/>
  <c r="S139" i="6" s="1"/>
  <c r="I136" i="14"/>
  <c r="K136" i="14" s="1"/>
  <c r="L136" i="14" s="1"/>
  <c r="AL138" i="8"/>
  <c r="H122" i="14"/>
  <c r="L122" i="14" s="1"/>
  <c r="D122" i="14" s="1"/>
  <c r="H122" i="10"/>
  <c r="D122" i="15"/>
  <c r="G131" i="10"/>
  <c r="F131" i="14"/>
  <c r="C131" i="15"/>
  <c r="J131" i="10"/>
  <c r="R132" i="15"/>
  <c r="AD132" i="10"/>
  <c r="AG135" i="8" s="1"/>
  <c r="AI132" i="14"/>
  <c r="F127" i="14"/>
  <c r="G127" i="14" s="1"/>
  <c r="G127" i="10"/>
  <c r="C127" i="15"/>
  <c r="V125" i="10"/>
  <c r="Y128" i="8"/>
  <c r="Z128" i="8" s="1"/>
  <c r="AN128" i="8" s="1"/>
  <c r="T127" i="3" s="1"/>
  <c r="Q123" i="10"/>
  <c r="F126" i="7" s="1"/>
  <c r="L126" i="7" s="1"/>
  <c r="N123" i="14"/>
  <c r="M123" i="14" s="1"/>
  <c r="G123" i="15"/>
  <c r="V123" i="15" s="1"/>
  <c r="G123" i="11" s="1"/>
  <c r="D123" i="11" s="1"/>
  <c r="J123" i="10"/>
  <c r="AE125" i="8"/>
  <c r="AM125" i="8" s="1"/>
  <c r="AI118" i="14"/>
  <c r="AJ118" i="14" s="1"/>
  <c r="AB118" i="14" s="1"/>
  <c r="R118" i="15"/>
  <c r="AD118" i="10"/>
  <c r="AG121" i="8" s="1"/>
  <c r="AH121" i="8" s="1"/>
  <c r="H115" i="14"/>
  <c r="L115" i="14" s="1"/>
  <c r="D115" i="14" s="1"/>
  <c r="H115" i="10"/>
  <c r="D115" i="15"/>
  <c r="G132" i="14"/>
  <c r="I129" i="14"/>
  <c r="E129" i="15"/>
  <c r="I129" i="10"/>
  <c r="S132" i="6" s="1"/>
  <c r="J129" i="14"/>
  <c r="F129" i="15"/>
  <c r="L129" i="10"/>
  <c r="V128" i="15"/>
  <c r="G128" i="11" s="1"/>
  <c r="D128" i="11" s="1"/>
  <c r="G136" i="14"/>
  <c r="K137" i="6"/>
  <c r="L137" i="6" s="1"/>
  <c r="J137" i="6"/>
  <c r="P132" i="10"/>
  <c r="G134" i="6"/>
  <c r="H134" i="6" s="1"/>
  <c r="F134" i="6"/>
  <c r="AA128" i="10"/>
  <c r="AC131" i="8" s="1"/>
  <c r="O128" i="15"/>
  <c r="AE128" i="14"/>
  <c r="W127" i="14"/>
  <c r="X127" i="14" s="1"/>
  <c r="T127" i="14" s="1"/>
  <c r="P136" i="6"/>
  <c r="Q136" i="6" s="1"/>
  <c r="R136" i="6" s="1"/>
  <c r="K136" i="6"/>
  <c r="L136" i="6" s="1"/>
  <c r="M136" i="6" s="1"/>
  <c r="J136" i="6"/>
  <c r="V132" i="15"/>
  <c r="G132" i="11" s="1"/>
  <c r="D132" i="11" s="1"/>
  <c r="AE132" i="14"/>
  <c r="AG132" i="14" s="1"/>
  <c r="O132" i="15"/>
  <c r="AA132" i="10"/>
  <c r="AC135" i="8" s="1"/>
  <c r="AE135" i="8" s="1"/>
  <c r="M129" i="10"/>
  <c r="W128" i="14"/>
  <c r="X128" i="14" s="1"/>
  <c r="T128" i="14" s="1"/>
  <c r="J154" i="12"/>
  <c r="Q131" i="8" s="1"/>
  <c r="R131" i="8" s="1"/>
  <c r="O154" i="12"/>
  <c r="P130" i="7"/>
  <c r="P121" i="10"/>
  <c r="I120" i="15"/>
  <c r="AE119" i="10"/>
  <c r="AI122" i="8" s="1"/>
  <c r="AL122" i="8" s="1"/>
  <c r="S119" i="15"/>
  <c r="AK119" i="14"/>
  <c r="AN119" i="14" s="1"/>
  <c r="AE116" i="10"/>
  <c r="AI119" i="8" s="1"/>
  <c r="AL119" i="8" s="1"/>
  <c r="AK116" i="14"/>
  <c r="AN116" i="14" s="1"/>
  <c r="S116" i="15"/>
  <c r="W127" i="6"/>
  <c r="X127" i="6"/>
  <c r="Y127" i="6" s="1"/>
  <c r="D120" i="15"/>
  <c r="V120" i="15" s="1"/>
  <c r="G120" i="11" s="1"/>
  <c r="D120" i="11" s="1"/>
  <c r="H120" i="10"/>
  <c r="H120" i="14"/>
  <c r="M114" i="10"/>
  <c r="O112" i="15"/>
  <c r="AA112" i="10"/>
  <c r="AC115" i="8" s="1"/>
  <c r="AE112" i="14"/>
  <c r="AD112" i="14"/>
  <c r="Z112" i="10"/>
  <c r="AB115" i="8" s="1"/>
  <c r="AE115" i="8" s="1"/>
  <c r="AM115" i="8" s="1"/>
  <c r="N112" i="15"/>
  <c r="K119" i="10"/>
  <c r="P126" i="15"/>
  <c r="AF126" i="14"/>
  <c r="AB126" i="10"/>
  <c r="AD129" i="8" s="1"/>
  <c r="AC120" i="10"/>
  <c r="AF123" i="8" s="1"/>
  <c r="AH123" i="8" s="1"/>
  <c r="Q120" i="15"/>
  <c r="AH120" i="14"/>
  <c r="AJ120" i="14" s="1"/>
  <c r="H116" i="10"/>
  <c r="D116" i="15"/>
  <c r="V116" i="15" s="1"/>
  <c r="G116" i="11" s="1"/>
  <c r="D116" i="11" s="1"/>
  <c r="H116" i="14"/>
  <c r="F113" i="10"/>
  <c r="E113" i="14"/>
  <c r="B113" i="15"/>
  <c r="P125" i="14"/>
  <c r="M125" i="14" s="1"/>
  <c r="R124" i="14"/>
  <c r="U124" i="10"/>
  <c r="J127" i="7" s="1"/>
  <c r="P127" i="7" s="1"/>
  <c r="K124" i="15"/>
  <c r="P124" i="10"/>
  <c r="N124" i="10"/>
  <c r="C127" i="8"/>
  <c r="C127" i="6"/>
  <c r="C127" i="7"/>
  <c r="O127" i="7" s="1"/>
  <c r="C126" i="3"/>
  <c r="U126" i="3" s="1"/>
  <c r="S123" i="10"/>
  <c r="H126" i="7" s="1"/>
  <c r="N120" i="15"/>
  <c r="Z120" i="10"/>
  <c r="AB123" i="8" s="1"/>
  <c r="AD120" i="14"/>
  <c r="O119" i="10"/>
  <c r="S118" i="10"/>
  <c r="H121" i="7" s="1"/>
  <c r="T113" i="10"/>
  <c r="I116" i="7" s="1"/>
  <c r="O116" i="7" s="1"/>
  <c r="Q113" i="14"/>
  <c r="J113" i="15"/>
  <c r="H126" i="10"/>
  <c r="D126" i="15"/>
  <c r="H126" i="14"/>
  <c r="L126" i="14" s="1"/>
  <c r="Q126" i="14"/>
  <c r="J126" i="15"/>
  <c r="T126" i="10"/>
  <c r="I129" i="7" s="1"/>
  <c r="O129" i="7" s="1"/>
  <c r="O126" i="6"/>
  <c r="T126" i="6"/>
  <c r="U126" i="6" s="1"/>
  <c r="V126" i="6" s="1"/>
  <c r="P126" i="6"/>
  <c r="Q126" i="6" s="1"/>
  <c r="Q120" i="14"/>
  <c r="J120" i="15"/>
  <c r="M120" i="10"/>
  <c r="O114" i="15"/>
  <c r="AA114" i="10"/>
  <c r="AC117" i="8" s="1"/>
  <c r="AE117" i="8" s="1"/>
  <c r="AE114" i="14"/>
  <c r="AG114" i="14" s="1"/>
  <c r="M121" i="10"/>
  <c r="X121" i="10"/>
  <c r="AM109" i="14"/>
  <c r="U109" i="15"/>
  <c r="AG109" i="10"/>
  <c r="AK112" i="8" s="1"/>
  <c r="K109" i="10"/>
  <c r="G118" i="6"/>
  <c r="H118" i="6" s="1"/>
  <c r="F118" i="6"/>
  <c r="AL116" i="8"/>
  <c r="W113" i="6"/>
  <c r="X113" i="6"/>
  <c r="Y113" i="6" s="1"/>
  <c r="Z113" i="6" s="1"/>
  <c r="I107" i="15"/>
  <c r="K118" i="6"/>
  <c r="L118" i="6" s="1"/>
  <c r="J118" i="6"/>
  <c r="D111" i="15"/>
  <c r="V111" i="15" s="1"/>
  <c r="G111" i="11" s="1"/>
  <c r="D111" i="11" s="1"/>
  <c r="H111" i="14"/>
  <c r="L111" i="14" s="1"/>
  <c r="D111" i="14" s="1"/>
  <c r="H111" i="10"/>
  <c r="AF111" i="14"/>
  <c r="P111" i="15"/>
  <c r="AB111" i="10"/>
  <c r="AD114" i="8" s="1"/>
  <c r="M110" i="10"/>
  <c r="R110" i="14"/>
  <c r="K110" i="15"/>
  <c r="U110" i="10"/>
  <c r="J113" i="7" s="1"/>
  <c r="P113" i="7" s="1"/>
  <c r="AF107" i="14"/>
  <c r="P107" i="15"/>
  <c r="AB107" i="10"/>
  <c r="AD110" i="8" s="1"/>
  <c r="O121" i="6"/>
  <c r="X121" i="6"/>
  <c r="Y121" i="6" s="1"/>
  <c r="Z121" i="6" s="1"/>
  <c r="T121" i="6"/>
  <c r="U121" i="6" s="1"/>
  <c r="V121" i="6" s="1"/>
  <c r="P121" i="6"/>
  <c r="Q121" i="6" s="1"/>
  <c r="R121" i="6" s="1"/>
  <c r="O115" i="6"/>
  <c r="T115" i="6"/>
  <c r="U115" i="6" s="1"/>
  <c r="V115" i="6" s="1"/>
  <c r="P115" i="6"/>
  <c r="Q115" i="6" s="1"/>
  <c r="P110" i="10"/>
  <c r="J143" i="12"/>
  <c r="Q111" i="8" s="1"/>
  <c r="R111" i="8" s="1"/>
  <c r="W108" i="14"/>
  <c r="X108" i="14" s="1"/>
  <c r="T108" i="14" s="1"/>
  <c r="AA107" i="14"/>
  <c r="L107" i="15"/>
  <c r="Y110" i="10"/>
  <c r="AA113" i="8" s="1"/>
  <c r="AC110" i="14"/>
  <c r="AG110" i="14" s="1"/>
  <c r="M110" i="15"/>
  <c r="F109" i="15"/>
  <c r="L109" i="10"/>
  <c r="J109" i="14"/>
  <c r="K109" i="14" s="1"/>
  <c r="AI105" i="14"/>
  <c r="AJ105" i="14" s="1"/>
  <c r="R105" i="15"/>
  <c r="AD105" i="10"/>
  <c r="AG108" i="8" s="1"/>
  <c r="AH108" i="8" s="1"/>
  <c r="H98" i="10"/>
  <c r="X101" i="6" s="1"/>
  <c r="Y101" i="6" s="1"/>
  <c r="Z101" i="6" s="1"/>
  <c r="H98" i="14"/>
  <c r="L98" i="14" s="1"/>
  <c r="D98" i="14" s="1"/>
  <c r="B98" i="14" s="1"/>
  <c r="F98" i="11" s="1"/>
  <c r="C98" i="11" s="1"/>
  <c r="D98" i="15"/>
  <c r="V98" i="15" s="1"/>
  <c r="G98" i="11" s="1"/>
  <c r="D98" i="11" s="1"/>
  <c r="W90" i="10"/>
  <c r="U101" i="15"/>
  <c r="AG101" i="10"/>
  <c r="AK104" i="8" s="1"/>
  <c r="AM101" i="14"/>
  <c r="E100" i="15"/>
  <c r="V100" i="15" s="1"/>
  <c r="G100" i="11" s="1"/>
  <c r="D100" i="11" s="1"/>
  <c r="I100" i="10"/>
  <c r="S103" i="6" s="1"/>
  <c r="I100" i="14"/>
  <c r="AF100" i="14"/>
  <c r="P100" i="15"/>
  <c r="AB100" i="10"/>
  <c r="AD103" i="8" s="1"/>
  <c r="T106" i="15"/>
  <c r="AF106" i="10"/>
  <c r="AJ109" i="8" s="1"/>
  <c r="AL106" i="14"/>
  <c r="J106" i="10"/>
  <c r="W106" i="14"/>
  <c r="X106" i="14" s="1"/>
  <c r="T106" i="14" s="1"/>
  <c r="J141" i="12"/>
  <c r="Q109" i="8" s="1"/>
  <c r="R109" i="8" s="1"/>
  <c r="M103" i="10"/>
  <c r="L103" i="15"/>
  <c r="AA103" i="14"/>
  <c r="E106" i="15"/>
  <c r="I106" i="10"/>
  <c r="S109" i="6" s="1"/>
  <c r="I106" i="14"/>
  <c r="K106" i="14" s="1"/>
  <c r="J102" i="10"/>
  <c r="X101" i="10"/>
  <c r="AK84" i="14"/>
  <c r="AN84" i="14" s="1"/>
  <c r="S84" i="15"/>
  <c r="AE84" i="10"/>
  <c r="AI87" i="8" s="1"/>
  <c r="AL87" i="8" s="1"/>
  <c r="O138" i="12"/>
  <c r="K104" i="6" s="1"/>
  <c r="L104" i="6" s="1"/>
  <c r="M104" i="6" s="1"/>
  <c r="K108" i="7"/>
  <c r="P107" i="3" s="1"/>
  <c r="O108" i="7"/>
  <c r="F99" i="15"/>
  <c r="J99" i="14"/>
  <c r="K99" i="14" s="1"/>
  <c r="L99" i="14" s="1"/>
  <c r="L99" i="10"/>
  <c r="Q99" i="10"/>
  <c r="F102" i="7" s="1"/>
  <c r="G99" i="15"/>
  <c r="N99" i="14"/>
  <c r="AD99" i="10"/>
  <c r="AG102" i="8" s="1"/>
  <c r="AI99" i="14"/>
  <c r="R99" i="15"/>
  <c r="C102" i="7"/>
  <c r="M102" i="7" s="1"/>
  <c r="C102" i="6"/>
  <c r="C102" i="8"/>
  <c r="C101" i="3"/>
  <c r="U101" i="3" s="1"/>
  <c r="J136" i="12"/>
  <c r="W97" i="14"/>
  <c r="X97" i="14" s="1"/>
  <c r="T97" i="14" s="1"/>
  <c r="F93" i="15"/>
  <c r="J93" i="14"/>
  <c r="K93" i="14" s="1"/>
  <c r="L93" i="10"/>
  <c r="AL103" i="8"/>
  <c r="W97" i="10"/>
  <c r="X97" i="10"/>
  <c r="AF94" i="10"/>
  <c r="AJ97" i="8" s="1"/>
  <c r="AL97" i="8" s="1"/>
  <c r="AL94" i="14"/>
  <c r="AN94" i="14" s="1"/>
  <c r="T94" i="15"/>
  <c r="R94" i="15"/>
  <c r="AD94" i="10"/>
  <c r="AG97" i="8" s="1"/>
  <c r="AI94" i="14"/>
  <c r="AE94" i="14"/>
  <c r="AA94" i="10"/>
  <c r="AC97" i="8" s="1"/>
  <c r="O94" i="15"/>
  <c r="P100" i="7"/>
  <c r="AL98" i="8"/>
  <c r="M90" i="14"/>
  <c r="C90" i="14" s="1"/>
  <c r="H90" i="11" s="1"/>
  <c r="E90" i="11" s="1"/>
  <c r="T95" i="10"/>
  <c r="I98" i="7" s="1"/>
  <c r="O98" i="7" s="1"/>
  <c r="J95" i="15"/>
  <c r="Q95" i="14"/>
  <c r="R95" i="15"/>
  <c r="AI95" i="14"/>
  <c r="AJ95" i="14" s="1"/>
  <c r="AD95" i="10"/>
  <c r="AG98" i="8" s="1"/>
  <c r="AH98" i="8" s="1"/>
  <c r="N91" i="10"/>
  <c r="Z91" i="10"/>
  <c r="AB94" i="8" s="1"/>
  <c r="N91" i="15"/>
  <c r="AD91" i="14"/>
  <c r="AI91" i="14"/>
  <c r="AJ91" i="14" s="1"/>
  <c r="AD91" i="10"/>
  <c r="AG94" i="8" s="1"/>
  <c r="AH94" i="8" s="1"/>
  <c r="R91" i="15"/>
  <c r="J88" i="10"/>
  <c r="AD81" i="14"/>
  <c r="AG81" i="14" s="1"/>
  <c r="Z81" i="10"/>
  <c r="AB84" i="8" s="1"/>
  <c r="AE84" i="8" s="1"/>
  <c r="AM84" i="8" s="1"/>
  <c r="N81" i="15"/>
  <c r="C83" i="6"/>
  <c r="C82" i="3"/>
  <c r="U82" i="3" s="1"/>
  <c r="C83" i="7"/>
  <c r="M83" i="7" s="1"/>
  <c r="C83" i="8"/>
  <c r="X92" i="10"/>
  <c r="M92" i="10"/>
  <c r="AE92" i="10"/>
  <c r="AI95" i="8" s="1"/>
  <c r="AL95" i="8" s="1"/>
  <c r="S92" i="15"/>
  <c r="AK92" i="14"/>
  <c r="AN92" i="14" s="1"/>
  <c r="W92" i="14"/>
  <c r="X92" i="14" s="1"/>
  <c r="T92" i="14" s="1"/>
  <c r="M93" i="7"/>
  <c r="AE98" i="8"/>
  <c r="AM98" i="8" s="1"/>
  <c r="J87" i="15"/>
  <c r="Q87" i="14"/>
  <c r="T87" i="10"/>
  <c r="I90" i="7" s="1"/>
  <c r="O90" i="7" s="1"/>
  <c r="O126" i="12"/>
  <c r="K89" i="6" s="1"/>
  <c r="L89" i="6" s="1"/>
  <c r="M89" i="6" s="1"/>
  <c r="P77" i="10"/>
  <c r="O87" i="14"/>
  <c r="H87" i="15"/>
  <c r="R87" i="10"/>
  <c r="G90" i="7" s="1"/>
  <c r="M90" i="7" s="1"/>
  <c r="R87" i="14"/>
  <c r="K87" i="15"/>
  <c r="U87" i="10"/>
  <c r="J90" i="7" s="1"/>
  <c r="P90" i="7" s="1"/>
  <c r="P87" i="7"/>
  <c r="F82" i="14"/>
  <c r="G82" i="10"/>
  <c r="C82" i="15"/>
  <c r="S85" i="10"/>
  <c r="H88" i="7" s="1"/>
  <c r="P82" i="10"/>
  <c r="H79" i="10"/>
  <c r="H79" i="14"/>
  <c r="D79" i="15"/>
  <c r="V79" i="15" s="1"/>
  <c r="G79" i="11" s="1"/>
  <c r="D79" i="11" s="1"/>
  <c r="AG77" i="10"/>
  <c r="AK80" i="8" s="1"/>
  <c r="AM77" i="14"/>
  <c r="U77" i="15"/>
  <c r="P86" i="10"/>
  <c r="J86" i="10"/>
  <c r="C89" i="6"/>
  <c r="C89" i="8"/>
  <c r="C89" i="7"/>
  <c r="C88" i="3"/>
  <c r="U88" i="3" s="1"/>
  <c r="O87" i="7"/>
  <c r="S83" i="10"/>
  <c r="H86" i="7" s="1"/>
  <c r="J82" i="10"/>
  <c r="S94" i="10"/>
  <c r="H97" i="7" s="1"/>
  <c r="Y89" i="10"/>
  <c r="AA92" i="8" s="1"/>
  <c r="AC89" i="14"/>
  <c r="AG89" i="14" s="1"/>
  <c r="M89" i="15"/>
  <c r="W89" i="14"/>
  <c r="X89" i="14" s="1"/>
  <c r="T89" i="14" s="1"/>
  <c r="N89" i="14"/>
  <c r="Q89" i="10"/>
  <c r="F92" i="7" s="1"/>
  <c r="L92" i="7" s="1"/>
  <c r="G89" i="15"/>
  <c r="AH90" i="8"/>
  <c r="G87" i="6"/>
  <c r="H87" i="6" s="1"/>
  <c r="F87" i="6"/>
  <c r="J83" i="15"/>
  <c r="T83" i="10"/>
  <c r="I86" i="7" s="1"/>
  <c r="Q83" i="14"/>
  <c r="C86" i="8"/>
  <c r="C86" i="7"/>
  <c r="C86" i="6"/>
  <c r="C85" i="3"/>
  <c r="U85" i="3" s="1"/>
  <c r="O90" i="6"/>
  <c r="P90" i="6"/>
  <c r="Q90" i="6" s="1"/>
  <c r="X90" i="6"/>
  <c r="Y90" i="6" s="1"/>
  <c r="Z90" i="6" s="1"/>
  <c r="T90" i="6"/>
  <c r="U90" i="6" s="1"/>
  <c r="V90" i="6" s="1"/>
  <c r="AA90" i="6" s="1"/>
  <c r="AM90" i="8"/>
  <c r="AE90" i="8"/>
  <c r="AL81" i="8"/>
  <c r="AD75" i="14"/>
  <c r="N75" i="15"/>
  <c r="Z75" i="10"/>
  <c r="AB78" i="8" s="1"/>
  <c r="AC75" i="14"/>
  <c r="M75" i="15"/>
  <c r="Y75" i="10"/>
  <c r="AA78" i="8" s="1"/>
  <c r="K86" i="6"/>
  <c r="L86" i="6" s="1"/>
  <c r="J86" i="6"/>
  <c r="K81" i="14"/>
  <c r="L81" i="14" s="1"/>
  <c r="C81" i="6"/>
  <c r="C81" i="7"/>
  <c r="M81" i="7" s="1"/>
  <c r="C81" i="8"/>
  <c r="C80" i="3"/>
  <c r="U80" i="3" s="1"/>
  <c r="P75" i="10"/>
  <c r="O74" i="14"/>
  <c r="H74" i="15"/>
  <c r="R74" i="10"/>
  <c r="G77" i="7" s="1"/>
  <c r="M77" i="7" s="1"/>
  <c r="E68" i="14"/>
  <c r="B68" i="15"/>
  <c r="F68" i="10"/>
  <c r="AK66" i="14"/>
  <c r="AN66" i="14" s="1"/>
  <c r="AB66" i="14" s="1"/>
  <c r="Z66" i="14" s="1"/>
  <c r="S66" i="14" s="1"/>
  <c r="S66" i="15"/>
  <c r="AE66" i="10"/>
  <c r="AI69" i="8" s="1"/>
  <c r="AL69" i="8" s="1"/>
  <c r="AM69" i="8" s="1"/>
  <c r="AN69" i="8" s="1"/>
  <c r="T68" i="3" s="1"/>
  <c r="W60" i="14"/>
  <c r="X60" i="14" s="1"/>
  <c r="T60" i="14" s="1"/>
  <c r="J99" i="12"/>
  <c r="W73" i="14"/>
  <c r="X73" i="14" s="1"/>
  <c r="T73" i="14" s="1"/>
  <c r="W67" i="10"/>
  <c r="S84" i="6"/>
  <c r="T84" i="6"/>
  <c r="U84" i="6" s="1"/>
  <c r="V84" i="6" s="1"/>
  <c r="N76" i="14"/>
  <c r="G76" i="15"/>
  <c r="Q76" i="10"/>
  <c r="F79" i="7" s="1"/>
  <c r="L79" i="7" s="1"/>
  <c r="F73" i="15"/>
  <c r="L73" i="10"/>
  <c r="J73" i="14"/>
  <c r="K73" i="14" s="1"/>
  <c r="L73" i="14" s="1"/>
  <c r="D73" i="14" s="1"/>
  <c r="P60" i="10"/>
  <c r="R58" i="10"/>
  <c r="G61" i="7" s="1"/>
  <c r="M61" i="7" s="1"/>
  <c r="O58" i="14"/>
  <c r="M58" i="14" s="1"/>
  <c r="H58" i="15"/>
  <c r="P72" i="15"/>
  <c r="AB72" i="10"/>
  <c r="AD75" i="8" s="1"/>
  <c r="AF72" i="14"/>
  <c r="N72" i="15"/>
  <c r="Z72" i="10"/>
  <c r="AB75" i="8" s="1"/>
  <c r="AD72" i="14"/>
  <c r="L80" i="7"/>
  <c r="L78" i="7"/>
  <c r="Z71" i="14"/>
  <c r="S71" i="14" s="1"/>
  <c r="Q65" i="15"/>
  <c r="AH65" i="14"/>
  <c r="AJ65" i="14" s="1"/>
  <c r="AC65" i="10"/>
  <c r="AF68" i="8" s="1"/>
  <c r="AH68" i="8" s="1"/>
  <c r="P42" i="10"/>
  <c r="K76" i="6"/>
  <c r="L76" i="6" s="1"/>
  <c r="J76" i="6"/>
  <c r="AB63" i="10"/>
  <c r="AD66" i="8" s="1"/>
  <c r="AF63" i="14"/>
  <c r="P63" i="15"/>
  <c r="G61" i="10"/>
  <c r="F61" i="14"/>
  <c r="G61" i="14" s="1"/>
  <c r="C61" i="15"/>
  <c r="C64" i="7"/>
  <c r="C64" i="6"/>
  <c r="C63" i="3"/>
  <c r="U63" i="3" s="1"/>
  <c r="C64" i="8"/>
  <c r="AG76" i="14"/>
  <c r="C69" i="15"/>
  <c r="G69" i="10"/>
  <c r="F69" i="14"/>
  <c r="G69" i="14" s="1"/>
  <c r="AA69" i="10"/>
  <c r="AC72" i="8" s="1"/>
  <c r="AE69" i="14"/>
  <c r="O69" i="15"/>
  <c r="AC69" i="14"/>
  <c r="Y69" i="10"/>
  <c r="AA72" i="8" s="1"/>
  <c r="M69" i="15"/>
  <c r="O65" i="14"/>
  <c r="H65" i="15"/>
  <c r="R65" i="10"/>
  <c r="G68" i="7" s="1"/>
  <c r="C68" i="7"/>
  <c r="C68" i="6"/>
  <c r="C67" i="3"/>
  <c r="U67" i="3" s="1"/>
  <c r="C68" i="8"/>
  <c r="N70" i="10"/>
  <c r="W70" i="10"/>
  <c r="N70" i="14"/>
  <c r="Q70" i="10"/>
  <c r="F73" i="7" s="1"/>
  <c r="L73" i="7" s="1"/>
  <c r="G70" i="15"/>
  <c r="P71" i="14"/>
  <c r="M71" i="14" s="1"/>
  <c r="AE70" i="8"/>
  <c r="AM70" i="8" s="1"/>
  <c r="D65" i="15"/>
  <c r="H65" i="14"/>
  <c r="H65" i="10"/>
  <c r="J64" i="10"/>
  <c r="G62" i="15"/>
  <c r="Q62" i="10"/>
  <c r="F65" i="7" s="1"/>
  <c r="L65" i="7" s="1"/>
  <c r="N62" i="14"/>
  <c r="M62" i="14" s="1"/>
  <c r="AC62" i="10"/>
  <c r="AF65" i="8" s="1"/>
  <c r="AH65" i="8" s="1"/>
  <c r="AH62" i="14"/>
  <c r="AJ62" i="14" s="1"/>
  <c r="AB62" i="14" s="1"/>
  <c r="Z62" i="14" s="1"/>
  <c r="S62" i="14" s="1"/>
  <c r="Q62" i="15"/>
  <c r="U59" i="15"/>
  <c r="AG59" i="10"/>
  <c r="AK62" i="8" s="1"/>
  <c r="AM59" i="14"/>
  <c r="N59" i="10"/>
  <c r="O59" i="10"/>
  <c r="R50" i="14"/>
  <c r="M50" i="14" s="1"/>
  <c r="K50" i="15"/>
  <c r="U50" i="10"/>
  <c r="J53" i="7" s="1"/>
  <c r="P53" i="7" s="1"/>
  <c r="R42" i="14"/>
  <c r="M42" i="14" s="1"/>
  <c r="K42" i="15"/>
  <c r="U42" i="10"/>
  <c r="J45" i="7" s="1"/>
  <c r="P45" i="7" s="1"/>
  <c r="M70" i="7"/>
  <c r="J61" i="10"/>
  <c r="Z60" i="14"/>
  <c r="S60" i="14" s="1"/>
  <c r="K51" i="15"/>
  <c r="U51" i="10"/>
  <c r="J54" i="7" s="1"/>
  <c r="R51" i="14"/>
  <c r="N44" i="10"/>
  <c r="C57" i="15"/>
  <c r="F57" i="14"/>
  <c r="G57" i="14" s="1"/>
  <c r="G57" i="10"/>
  <c r="L57" i="15"/>
  <c r="AA57" i="14"/>
  <c r="N57" i="14"/>
  <c r="G57" i="15"/>
  <c r="Q57" i="10"/>
  <c r="F60" i="7" s="1"/>
  <c r="AI56" i="14"/>
  <c r="AJ56" i="14" s="1"/>
  <c r="R56" i="15"/>
  <c r="AD56" i="10"/>
  <c r="AG59" i="8" s="1"/>
  <c r="AH59" i="8" s="1"/>
  <c r="AF56" i="14"/>
  <c r="P56" i="15"/>
  <c r="AB56" i="10"/>
  <c r="AD59" i="8" s="1"/>
  <c r="J56" i="10"/>
  <c r="W55" i="10"/>
  <c r="P54" i="10"/>
  <c r="Q55" i="14"/>
  <c r="T55" i="10"/>
  <c r="I58" i="7" s="1"/>
  <c r="O58" i="7" s="1"/>
  <c r="J55" i="15"/>
  <c r="T55" i="15"/>
  <c r="AL55" i="14"/>
  <c r="AN55" i="14" s="1"/>
  <c r="AF55" i="10"/>
  <c r="AJ58" i="8" s="1"/>
  <c r="AL58" i="8" s="1"/>
  <c r="Q54" i="10"/>
  <c r="F57" i="7" s="1"/>
  <c r="G54" i="15"/>
  <c r="N54" i="14"/>
  <c r="C54" i="15"/>
  <c r="F54" i="14"/>
  <c r="G54" i="14" s="1"/>
  <c r="G54" i="10"/>
  <c r="F51" i="10"/>
  <c r="B51" i="15"/>
  <c r="E51" i="14"/>
  <c r="AL59" i="8"/>
  <c r="AM52" i="14"/>
  <c r="AN52" i="14" s="1"/>
  <c r="U52" i="15"/>
  <c r="AG52" i="10"/>
  <c r="AK55" i="8" s="1"/>
  <c r="AL55" i="8" s="1"/>
  <c r="O82" i="12"/>
  <c r="AA48" i="14"/>
  <c r="L48" i="15"/>
  <c r="N45" i="10"/>
  <c r="AF45" i="14"/>
  <c r="P45" i="15"/>
  <c r="AB45" i="10"/>
  <c r="AD48" i="8" s="1"/>
  <c r="AN54" i="14"/>
  <c r="AH64" i="8"/>
  <c r="O57" i="6"/>
  <c r="T57" i="6"/>
  <c r="U57" i="6" s="1"/>
  <c r="V57" i="6" s="1"/>
  <c r="O55" i="7"/>
  <c r="Q51" i="10"/>
  <c r="F54" i="7" s="1"/>
  <c r="G51" i="15"/>
  <c r="N51" i="14"/>
  <c r="F51" i="14"/>
  <c r="C51" i="15"/>
  <c r="G51" i="10"/>
  <c r="L53" i="15"/>
  <c r="AA53" i="14"/>
  <c r="I53" i="14"/>
  <c r="E53" i="15"/>
  <c r="I53" i="10"/>
  <c r="S56" i="6" s="1"/>
  <c r="AI53" i="14"/>
  <c r="AJ53" i="14" s="1"/>
  <c r="R53" i="15"/>
  <c r="AD53" i="10"/>
  <c r="AG56" i="8" s="1"/>
  <c r="AH56" i="8" s="1"/>
  <c r="G53" i="6"/>
  <c r="H53" i="6" s="1"/>
  <c r="F53" i="6"/>
  <c r="P50" i="7"/>
  <c r="O43" i="6"/>
  <c r="T43" i="6"/>
  <c r="U43" i="6" s="1"/>
  <c r="V43" i="6" s="1"/>
  <c r="P43" i="6"/>
  <c r="Q43" i="6" s="1"/>
  <c r="K38" i="15"/>
  <c r="U38" i="10"/>
  <c r="J41" i="7" s="1"/>
  <c r="P41" i="7" s="1"/>
  <c r="R38" i="14"/>
  <c r="E36" i="15"/>
  <c r="I36" i="10"/>
  <c r="I36" i="14"/>
  <c r="K36" i="14" s="1"/>
  <c r="F35" i="10"/>
  <c r="E35" i="14"/>
  <c r="B35" i="15"/>
  <c r="X31" i="10"/>
  <c r="AD31" i="14"/>
  <c r="AG31" i="14" s="1"/>
  <c r="AB31" i="14" s="1"/>
  <c r="Z31" i="14" s="1"/>
  <c r="S31" i="14" s="1"/>
  <c r="N31" i="15"/>
  <c r="Z31" i="10"/>
  <c r="AB34" i="8" s="1"/>
  <c r="AE34" i="8" s="1"/>
  <c r="AM34" i="8" s="1"/>
  <c r="E28" i="14"/>
  <c r="G28" i="14" s="1"/>
  <c r="B28" i="15"/>
  <c r="F28" i="10"/>
  <c r="AK20" i="14"/>
  <c r="AN20" i="14" s="1"/>
  <c r="AB20" i="14" s="1"/>
  <c r="Z20" i="14" s="1"/>
  <c r="S20" i="14" s="1"/>
  <c r="S20" i="15"/>
  <c r="AE20" i="10"/>
  <c r="AI23" i="8" s="1"/>
  <c r="AL23" i="8" s="1"/>
  <c r="N53" i="7"/>
  <c r="Q53" i="7" s="1"/>
  <c r="K53" i="7"/>
  <c r="P52" i="3" s="1"/>
  <c r="J49" i="10"/>
  <c r="Z49" i="10"/>
  <c r="AB52" i="8" s="1"/>
  <c r="N49" i="15"/>
  <c r="AD49" i="14"/>
  <c r="M50" i="7"/>
  <c r="L38" i="10"/>
  <c r="F38" i="15"/>
  <c r="J38" i="14"/>
  <c r="K38" i="14" s="1"/>
  <c r="AL38" i="14"/>
  <c r="AN38" i="14" s="1"/>
  <c r="T38" i="15"/>
  <c r="AF38" i="10"/>
  <c r="AJ41" i="8" s="1"/>
  <c r="AE36" i="8"/>
  <c r="AL60" i="8"/>
  <c r="I42" i="15"/>
  <c r="L42" i="7"/>
  <c r="O51" i="6"/>
  <c r="P51" i="6"/>
  <c r="Q51" i="6" s="1"/>
  <c r="T51" i="6"/>
  <c r="U51" i="6" s="1"/>
  <c r="V51" i="6" s="1"/>
  <c r="F46" i="10"/>
  <c r="E46" i="14"/>
  <c r="G46" i="14" s="1"/>
  <c r="B46" i="15"/>
  <c r="P45" i="14"/>
  <c r="P43" i="10"/>
  <c r="Q43" i="14"/>
  <c r="J43" i="15"/>
  <c r="T43" i="10"/>
  <c r="I46" i="7" s="1"/>
  <c r="O46" i="7" s="1"/>
  <c r="T40" i="10"/>
  <c r="I43" i="7" s="1"/>
  <c r="O43" i="7" s="1"/>
  <c r="J40" i="15"/>
  <c r="Q40" i="14"/>
  <c r="O40" i="14"/>
  <c r="H40" i="15"/>
  <c r="R40" i="10"/>
  <c r="G43" i="7" s="1"/>
  <c r="M43" i="7" s="1"/>
  <c r="B33" i="15"/>
  <c r="E33" i="14"/>
  <c r="G33" i="14" s="1"/>
  <c r="F33" i="10"/>
  <c r="AK24" i="14"/>
  <c r="AN24" i="14" s="1"/>
  <c r="S24" i="15"/>
  <c r="AE24" i="10"/>
  <c r="AI27" i="8" s="1"/>
  <c r="AL27" i="8" s="1"/>
  <c r="AE53" i="8"/>
  <c r="AM53" i="8" s="1"/>
  <c r="K44" i="14"/>
  <c r="P41" i="10"/>
  <c r="K41" i="15"/>
  <c r="R41" i="14"/>
  <c r="U41" i="10"/>
  <c r="J44" i="7" s="1"/>
  <c r="P44" i="7" s="1"/>
  <c r="X41" i="10"/>
  <c r="P43" i="7"/>
  <c r="J37" i="10"/>
  <c r="AL39" i="8"/>
  <c r="AI25" i="14"/>
  <c r="R25" i="15"/>
  <c r="AD25" i="10"/>
  <c r="AG28" i="8" s="1"/>
  <c r="N23" i="10"/>
  <c r="R23" i="14"/>
  <c r="K23" i="15"/>
  <c r="U23" i="10"/>
  <c r="J26" i="7" s="1"/>
  <c r="P26" i="7" s="1"/>
  <c r="L36" i="14"/>
  <c r="D36" i="14" s="1"/>
  <c r="O53" i="12"/>
  <c r="M30" i="10"/>
  <c r="L26" i="10"/>
  <c r="F26" i="15"/>
  <c r="J26" i="14"/>
  <c r="K26" i="14" s="1"/>
  <c r="AI14" i="14"/>
  <c r="AJ14" i="14" s="1"/>
  <c r="AB14" i="14" s="1"/>
  <c r="R14" i="15"/>
  <c r="AD14" i="10"/>
  <c r="AG17" i="8" s="1"/>
  <c r="AH17" i="8" s="1"/>
  <c r="Q32" i="10"/>
  <c r="F35" i="7" s="1"/>
  <c r="L35" i="7" s="1"/>
  <c r="N32" i="14"/>
  <c r="G32" i="15"/>
  <c r="B23" i="15"/>
  <c r="F23" i="10"/>
  <c r="E23" i="14"/>
  <c r="K21" i="10"/>
  <c r="AL41" i="8"/>
  <c r="N30" i="10"/>
  <c r="Q30" i="14"/>
  <c r="J30" i="15"/>
  <c r="T30" i="10"/>
  <c r="I33" i="7" s="1"/>
  <c r="O33" i="7" s="1"/>
  <c r="G26" i="15"/>
  <c r="Q26" i="10"/>
  <c r="F29" i="7" s="1"/>
  <c r="L29" i="7" s="1"/>
  <c r="N26" i="14"/>
  <c r="O26" i="14"/>
  <c r="R26" i="10"/>
  <c r="G29" i="7" s="1"/>
  <c r="M29" i="7" s="1"/>
  <c r="H26" i="15"/>
  <c r="P28" i="7"/>
  <c r="J53" i="12"/>
  <c r="Q35" i="8" s="1"/>
  <c r="R35" i="8" s="1"/>
  <c r="W32" i="14"/>
  <c r="X32" i="14" s="1"/>
  <c r="T32" i="14" s="1"/>
  <c r="AC32" i="14"/>
  <c r="M32" i="15"/>
  <c r="Y32" i="10"/>
  <c r="AA35" i="8" s="1"/>
  <c r="F29" i="15"/>
  <c r="L29" i="10"/>
  <c r="J29" i="14"/>
  <c r="K29" i="14" s="1"/>
  <c r="O52" i="12"/>
  <c r="K34" i="6" s="1"/>
  <c r="L34" i="6" s="1"/>
  <c r="M34" i="6" s="1"/>
  <c r="AL31" i="8"/>
  <c r="AM31" i="8" s="1"/>
  <c r="AJ35" i="14"/>
  <c r="G37" i="6"/>
  <c r="H37" i="6" s="1"/>
  <c r="F37" i="6"/>
  <c r="W27" i="14"/>
  <c r="X27" i="14" s="1"/>
  <c r="T27" i="14" s="1"/>
  <c r="I27" i="14"/>
  <c r="E27" i="15"/>
  <c r="V27" i="15" s="1"/>
  <c r="G27" i="11" s="1"/>
  <c r="D27" i="11" s="1"/>
  <c r="I27" i="10"/>
  <c r="V26" i="10"/>
  <c r="Y29" i="8"/>
  <c r="Z29" i="8" s="1"/>
  <c r="Q14" i="14"/>
  <c r="M14" i="14" s="1"/>
  <c r="J14" i="15"/>
  <c r="AK10" i="14"/>
  <c r="AN10" i="14" s="1"/>
  <c r="AB10" i="14" s="1"/>
  <c r="Z10" i="14" s="1"/>
  <c r="S10" i="14" s="1"/>
  <c r="S10" i="15"/>
  <c r="AE10" i="10"/>
  <c r="AI13" i="8" s="1"/>
  <c r="AL13" i="8" s="1"/>
  <c r="O125" i="7"/>
  <c r="P61" i="7"/>
  <c r="L45" i="7"/>
  <c r="C6" i="6"/>
  <c r="P63" i="7"/>
  <c r="C6" i="7"/>
  <c r="L69" i="7"/>
  <c r="P17" i="7"/>
  <c r="O63" i="7"/>
  <c r="L37" i="7"/>
  <c r="C6" i="8"/>
  <c r="P137" i="7"/>
  <c r="L61" i="7"/>
  <c r="O23" i="7"/>
  <c r="O16" i="7"/>
  <c r="L133" i="7"/>
  <c r="L23" i="7"/>
  <c r="O107" i="7"/>
  <c r="P42" i="7"/>
  <c r="C5" i="3"/>
  <c r="M37" i="14"/>
  <c r="P32" i="15"/>
  <c r="AF32" i="14"/>
  <c r="AB32" i="10"/>
  <c r="AD35" i="8" s="1"/>
  <c r="AE27" i="8"/>
  <c r="AM27" i="8"/>
  <c r="AN27" i="8" s="1"/>
  <c r="T26" i="3" s="1"/>
  <c r="K26" i="6"/>
  <c r="L26" i="6" s="1"/>
  <c r="M26" i="6" s="1"/>
  <c r="J26" i="6"/>
  <c r="AE32" i="8"/>
  <c r="Q19" i="15"/>
  <c r="AC19" i="10"/>
  <c r="AF22" i="8" s="1"/>
  <c r="AH22" i="8" s="1"/>
  <c r="AH19" i="14"/>
  <c r="AJ19" i="14" s="1"/>
  <c r="AB19" i="14" s="1"/>
  <c r="R19" i="10"/>
  <c r="G22" i="7" s="1"/>
  <c r="M22" i="7" s="1"/>
  <c r="H19" i="15"/>
  <c r="O19" i="14"/>
  <c r="N19" i="14"/>
  <c r="Q19" i="10"/>
  <c r="F22" i="7" s="1"/>
  <c r="L22" i="7" s="1"/>
  <c r="G19" i="15"/>
  <c r="G21" i="6"/>
  <c r="H21" i="6" s="1"/>
  <c r="F21" i="6"/>
  <c r="L23" i="14"/>
  <c r="F24" i="6"/>
  <c r="G24" i="6"/>
  <c r="H24" i="6" s="1"/>
  <c r="AH16" i="14"/>
  <c r="AJ16" i="14" s="1"/>
  <c r="Q16" i="15"/>
  <c r="AC16" i="10"/>
  <c r="AF19" i="8" s="1"/>
  <c r="AH19" i="8" s="1"/>
  <c r="M23" i="7"/>
  <c r="I26" i="15"/>
  <c r="W19" i="10"/>
  <c r="H22" i="10"/>
  <c r="X25" i="6" s="1"/>
  <c r="Y25" i="6" s="1"/>
  <c r="Z25" i="6" s="1"/>
  <c r="D22" i="15"/>
  <c r="H22" i="14"/>
  <c r="L22" i="14" s="1"/>
  <c r="N22" i="10"/>
  <c r="K19" i="10"/>
  <c r="AE16" i="10"/>
  <c r="AI19" i="8" s="1"/>
  <c r="AL19" i="8" s="1"/>
  <c r="S16" i="15"/>
  <c r="AK16" i="14"/>
  <c r="AN16" i="14" s="1"/>
  <c r="M13" i="7"/>
  <c r="Q142" i="8"/>
  <c r="Q144" i="8"/>
  <c r="R144" i="8" s="1"/>
  <c r="X144" i="8" s="1"/>
  <c r="S143" i="3" s="1"/>
  <c r="Q143" i="8"/>
  <c r="R143" i="8" s="1"/>
  <c r="Q145" i="8"/>
  <c r="R145" i="8" s="1"/>
  <c r="X145" i="8" s="1"/>
  <c r="S144" i="3" s="1"/>
  <c r="Q141" i="8"/>
  <c r="R141" i="8" s="1"/>
  <c r="X141" i="8" s="1"/>
  <c r="S140" i="3" s="1"/>
  <c r="N27" i="7"/>
  <c r="N19" i="10"/>
  <c r="J17" i="10"/>
  <c r="AD15" i="14"/>
  <c r="AG15" i="14" s="1"/>
  <c r="Z15" i="10"/>
  <c r="AB18" i="8" s="1"/>
  <c r="AE18" i="8" s="1"/>
  <c r="AM18" i="8" s="1"/>
  <c r="N15" i="15"/>
  <c r="AH15" i="14"/>
  <c r="AJ15" i="14" s="1"/>
  <c r="Q15" i="15"/>
  <c r="AC15" i="10"/>
  <c r="AF18" i="8" s="1"/>
  <c r="AH18" i="8" s="1"/>
  <c r="AL17" i="14"/>
  <c r="AF17" i="10"/>
  <c r="AJ20" i="8" s="1"/>
  <c r="T17" i="15"/>
  <c r="C20" i="8"/>
  <c r="C20" i="6"/>
  <c r="C19" i="3"/>
  <c r="U19" i="3" s="1"/>
  <c r="C20" i="7"/>
  <c r="M16" i="7"/>
  <c r="K11" i="15"/>
  <c r="U11" i="10"/>
  <c r="J14" i="7" s="1"/>
  <c r="R11" i="14"/>
  <c r="J7" i="14"/>
  <c r="K7" i="14" s="1"/>
  <c r="F7" i="15"/>
  <c r="L7" i="10"/>
  <c r="AE6" i="14"/>
  <c r="AG6" i="14" s="1"/>
  <c r="AA6" i="10"/>
  <c r="AC9" i="8" s="1"/>
  <c r="O6" i="15"/>
  <c r="R125" i="8"/>
  <c r="O18" i="7"/>
  <c r="AN6" i="14"/>
  <c r="N5" i="15"/>
  <c r="AD5" i="14"/>
  <c r="AG5" i="14" s="1"/>
  <c r="Z5" i="10"/>
  <c r="AB8" i="8" s="1"/>
  <c r="AE8" i="8" s="1"/>
  <c r="AM8" i="8" s="1"/>
  <c r="Q5" i="14"/>
  <c r="J5" i="15"/>
  <c r="T5" i="10"/>
  <c r="I8" i="7" s="1"/>
  <c r="O8" i="7" s="1"/>
  <c r="M5" i="10"/>
  <c r="O164" i="8"/>
  <c r="R138" i="8"/>
  <c r="X138" i="8" s="1"/>
  <c r="S137" i="3" s="1"/>
  <c r="O126" i="8"/>
  <c r="O63" i="8"/>
  <c r="O42" i="8"/>
  <c r="V13" i="10"/>
  <c r="Y16" i="8"/>
  <c r="Z16" i="8" s="1"/>
  <c r="N8" i="10"/>
  <c r="O6" i="10"/>
  <c r="R142" i="8"/>
  <c r="X142" i="8" s="1"/>
  <c r="S141" i="3" s="1"/>
  <c r="W69" i="8"/>
  <c r="R42" i="8"/>
  <c r="P13" i="14"/>
  <c r="M13" i="14" s="1"/>
  <c r="T7" i="15"/>
  <c r="AF7" i="10"/>
  <c r="AJ10" i="8" s="1"/>
  <c r="AL7" i="14"/>
  <c r="H4" i="15"/>
  <c r="V4" i="15" s="1"/>
  <c r="G4" i="11" s="1"/>
  <c r="D4" i="11" s="1"/>
  <c r="R4" i="10"/>
  <c r="G7" i="7" s="1"/>
  <c r="O4" i="14"/>
  <c r="M4" i="14" s="1"/>
  <c r="O147" i="8"/>
  <c r="O99" i="8"/>
  <c r="X99" i="8" s="1"/>
  <c r="S98" i="3" s="1"/>
  <c r="O49" i="8"/>
  <c r="X49" i="8" s="1"/>
  <c r="S48" i="3" s="1"/>
  <c r="L8" i="10"/>
  <c r="J8" i="14"/>
  <c r="K8" i="14" s="1"/>
  <c r="F8" i="15"/>
  <c r="AF8" i="14"/>
  <c r="AB8" i="10"/>
  <c r="AD11" i="8" s="1"/>
  <c r="P8" i="15"/>
  <c r="W100" i="8"/>
  <c r="W85" i="8"/>
  <c r="R70" i="8"/>
  <c r="J12" i="10"/>
  <c r="Z12" i="10"/>
  <c r="AB15" i="8" s="1"/>
  <c r="AD12" i="14"/>
  <c r="N12" i="15"/>
  <c r="AH12" i="14"/>
  <c r="AJ12" i="14" s="1"/>
  <c r="AC12" i="10"/>
  <c r="AF15" i="8" s="1"/>
  <c r="AH15" i="8" s="1"/>
  <c r="Q12" i="15"/>
  <c r="AF11" i="10"/>
  <c r="AJ14" i="8" s="1"/>
  <c r="T11" i="15"/>
  <c r="AL11" i="14"/>
  <c r="O11" i="10"/>
  <c r="AC7" i="14"/>
  <c r="AG7" i="14" s="1"/>
  <c r="Y7" i="10"/>
  <c r="AA10" i="8" s="1"/>
  <c r="M7" i="15"/>
  <c r="H155" i="8"/>
  <c r="O155" i="8" s="1"/>
  <c r="X155" i="8" s="1"/>
  <c r="S154" i="3" s="1"/>
  <c r="W59" i="8"/>
  <c r="N40" i="8"/>
  <c r="H28" i="8"/>
  <c r="O28" i="8" s="1"/>
  <c r="H66" i="8"/>
  <c r="O66" i="8" s="1"/>
  <c r="K46" i="8"/>
  <c r="O46" i="8" s="1"/>
  <c r="X46" i="8" s="1"/>
  <c r="S45" i="3" s="1"/>
  <c r="P163" i="7"/>
  <c r="R150" i="4"/>
  <c r="O94" i="4"/>
  <c r="R38" i="4"/>
  <c r="H166" i="8"/>
  <c r="O166" i="8" s="1"/>
  <c r="X166" i="8" s="1"/>
  <c r="S165" i="3" s="1"/>
  <c r="N72" i="8"/>
  <c r="R24" i="8"/>
  <c r="X24" i="8" s="1"/>
  <c r="S23" i="3" s="1"/>
  <c r="R23" i="8"/>
  <c r="L4" i="14"/>
  <c r="W150" i="8"/>
  <c r="R106" i="8"/>
  <c r="W80" i="8"/>
  <c r="W29" i="8"/>
  <c r="N17" i="8"/>
  <c r="I3" i="15"/>
  <c r="G3" i="15"/>
  <c r="W67" i="8"/>
  <c r="X37" i="8"/>
  <c r="S36" i="3" s="1"/>
  <c r="H35" i="8"/>
  <c r="O35" i="8" s="1"/>
  <c r="W18" i="8"/>
  <c r="AE6" i="8"/>
  <c r="AM6" i="8" s="1"/>
  <c r="O135" i="8"/>
  <c r="R104" i="8"/>
  <c r="L165" i="7"/>
  <c r="O151" i="7"/>
  <c r="M19" i="14" l="1"/>
  <c r="U5" i="3"/>
  <c r="C18" i="4"/>
  <c r="U43" i="5"/>
  <c r="C23" i="5"/>
  <c r="U87" i="5"/>
  <c r="U18" i="4"/>
  <c r="C11" i="5"/>
  <c r="C31" i="5"/>
  <c r="U55" i="5"/>
  <c r="U11" i="5"/>
  <c r="C39" i="5"/>
  <c r="U39" i="5"/>
  <c r="C35" i="5"/>
  <c r="C47" i="5"/>
  <c r="C43" i="5"/>
  <c r="C30" i="5"/>
  <c r="U66" i="5"/>
  <c r="C63" i="5"/>
  <c r="U83" i="5"/>
  <c r="U18" i="5"/>
  <c r="C87" i="5"/>
  <c r="U75" i="5"/>
  <c r="C15" i="5"/>
  <c r="C83" i="5"/>
  <c r="U30" i="5"/>
  <c r="U27" i="5"/>
  <c r="C51" i="5"/>
  <c r="C6" i="5"/>
  <c r="C75" i="5"/>
  <c r="C38" i="5"/>
  <c r="C16" i="5"/>
  <c r="C68" i="5"/>
  <c r="U33" i="5"/>
  <c r="U50" i="5"/>
  <c r="C28" i="5"/>
  <c r="U57" i="5"/>
  <c r="U17" i="5"/>
  <c r="U73" i="5"/>
  <c r="C53" i="5"/>
  <c r="U10" i="5"/>
  <c r="U45" i="5"/>
  <c r="U26" i="5"/>
  <c r="C136" i="4"/>
  <c r="C72" i="4"/>
  <c r="C131" i="4"/>
  <c r="C149" i="4"/>
  <c r="C21" i="4"/>
  <c r="C95" i="4"/>
  <c r="C126" i="4"/>
  <c r="C62" i="4"/>
  <c r="C113" i="4"/>
  <c r="C10" i="4"/>
  <c r="C100" i="4"/>
  <c r="C36" i="4"/>
  <c r="U59" i="4"/>
  <c r="U77" i="4"/>
  <c r="U87" i="4"/>
  <c r="U122" i="4"/>
  <c r="U58" i="4"/>
  <c r="U105" i="4"/>
  <c r="U144" i="4"/>
  <c r="C96" i="4"/>
  <c r="C32" i="4"/>
  <c r="C51" i="4"/>
  <c r="U69" i="4"/>
  <c r="C17" i="4"/>
  <c r="C47" i="4"/>
  <c r="C102" i="4"/>
  <c r="C38" i="4"/>
  <c r="C65" i="4"/>
  <c r="C140" i="4"/>
  <c r="C76" i="4"/>
  <c r="C139" i="4"/>
  <c r="U125" i="4"/>
  <c r="C135" i="4"/>
  <c r="C146" i="4"/>
  <c r="C82" i="4"/>
  <c r="C121" i="4"/>
  <c r="C11" i="4"/>
  <c r="C14" i="5"/>
  <c r="U31" i="5"/>
  <c r="C27" i="5"/>
  <c r="U14" i="5"/>
  <c r="U5" i="5"/>
  <c r="C71" i="5"/>
  <c r="U6" i="5"/>
  <c r="U84" i="5"/>
  <c r="U22" i="5"/>
  <c r="C29" i="5"/>
  <c r="U52" i="5"/>
  <c r="C58" i="5"/>
  <c r="C74" i="5"/>
  <c r="U48" i="5"/>
  <c r="C21" i="5"/>
  <c r="U72" i="5"/>
  <c r="C37" i="5"/>
  <c r="U53" i="5"/>
  <c r="U76" i="5"/>
  <c r="U78" i="5"/>
  <c r="U64" i="5"/>
  <c r="U120" i="4"/>
  <c r="U56" i="4"/>
  <c r="U99" i="4"/>
  <c r="U117" i="4"/>
  <c r="U14" i="4"/>
  <c r="U63" i="4"/>
  <c r="U110" i="4"/>
  <c r="U46" i="4"/>
  <c r="U81" i="4"/>
  <c r="U100" i="4"/>
  <c r="U36" i="4"/>
  <c r="C59" i="4"/>
  <c r="C77" i="4"/>
  <c r="C87" i="4"/>
  <c r="C122" i="4"/>
  <c r="C58" i="4"/>
  <c r="C105" i="4"/>
  <c r="C144" i="4"/>
  <c r="U80" i="4"/>
  <c r="U147" i="4"/>
  <c r="U19" i="4"/>
  <c r="C37" i="4"/>
  <c r="U143" i="4"/>
  <c r="U150" i="4"/>
  <c r="U86" i="4"/>
  <c r="U22" i="4"/>
  <c r="U33" i="4"/>
  <c r="U124" i="4"/>
  <c r="U60" i="4"/>
  <c r="U107" i="4"/>
  <c r="C93" i="4"/>
  <c r="U103" i="4"/>
  <c r="U130" i="4"/>
  <c r="U66" i="4"/>
  <c r="U89" i="4"/>
  <c r="U9" i="4"/>
  <c r="C66" i="5"/>
  <c r="U47" i="5"/>
  <c r="U35" i="5"/>
  <c r="C5" i="5"/>
  <c r="U59" i="5"/>
  <c r="U71" i="5"/>
  <c r="C84" i="5"/>
  <c r="C22" i="5"/>
  <c r="U29" i="5"/>
  <c r="C52" i="5"/>
  <c r="U58" i="5"/>
  <c r="U74" i="5"/>
  <c r="C48" i="5"/>
  <c r="U21" i="5"/>
  <c r="C72" i="5"/>
  <c r="U37" i="5"/>
  <c r="C9" i="5"/>
  <c r="C76" i="5"/>
  <c r="C78" i="5"/>
  <c r="C64" i="5"/>
  <c r="C120" i="4"/>
  <c r="C56" i="4"/>
  <c r="C99" i="4"/>
  <c r="C117" i="4"/>
  <c r="C14" i="4"/>
  <c r="C63" i="4"/>
  <c r="C110" i="4"/>
  <c r="C46" i="4"/>
  <c r="C81" i="4"/>
  <c r="U148" i="4"/>
  <c r="U84" i="4"/>
  <c r="U20" i="4"/>
  <c r="U27" i="4"/>
  <c r="U45" i="4"/>
  <c r="U55" i="4"/>
  <c r="U106" i="4"/>
  <c r="U42" i="4"/>
  <c r="U73" i="4"/>
  <c r="C80" i="4"/>
  <c r="C147" i="4"/>
  <c r="C19" i="4"/>
  <c r="U37" i="4"/>
  <c r="C143" i="4"/>
  <c r="C150" i="4"/>
  <c r="C86" i="4"/>
  <c r="C22" i="4"/>
  <c r="C33" i="4"/>
  <c r="C124" i="4"/>
  <c r="C60" i="4"/>
  <c r="C107" i="4"/>
  <c r="U93" i="4"/>
  <c r="C103" i="4"/>
  <c r="C130" i="4"/>
  <c r="C66" i="4"/>
  <c r="C89" i="4"/>
  <c r="C9" i="4"/>
  <c r="C55" i="5"/>
  <c r="C18" i="5"/>
  <c r="C59" i="5"/>
  <c r="U67" i="5"/>
  <c r="U7" i="5"/>
  <c r="U70" i="5"/>
  <c r="C42" i="5"/>
  <c r="C41" i="5"/>
  <c r="U36" i="5"/>
  <c r="U40" i="5"/>
  <c r="U56" i="5"/>
  <c r="C77" i="5"/>
  <c r="U46" i="5"/>
  <c r="U80" i="5"/>
  <c r="C65" i="5"/>
  <c r="U9" i="5"/>
  <c r="U44" i="5"/>
  <c r="U86" i="5"/>
  <c r="C69" i="5"/>
  <c r="U104" i="4"/>
  <c r="U40" i="4"/>
  <c r="U67" i="4"/>
  <c r="U85" i="4"/>
  <c r="U5" i="4"/>
  <c r="U31" i="4"/>
  <c r="U94" i="4"/>
  <c r="U30" i="4"/>
  <c r="U49" i="4"/>
  <c r="C148" i="4"/>
  <c r="C84" i="4"/>
  <c r="C20" i="4"/>
  <c r="C27" i="4"/>
  <c r="C45" i="4"/>
  <c r="C55" i="4"/>
  <c r="C106" i="4"/>
  <c r="C42" i="4"/>
  <c r="C73" i="4"/>
  <c r="U128" i="4"/>
  <c r="U64" i="4"/>
  <c r="U115" i="4"/>
  <c r="C133" i="4"/>
  <c r="U7" i="4"/>
  <c r="U111" i="4"/>
  <c r="U134" i="4"/>
  <c r="U70" i="4"/>
  <c r="U129" i="4"/>
  <c r="U13" i="4"/>
  <c r="U108" i="4"/>
  <c r="U44" i="4"/>
  <c r="U75" i="4"/>
  <c r="C61" i="4"/>
  <c r="U71" i="4"/>
  <c r="U114" i="4"/>
  <c r="U50" i="4"/>
  <c r="U57" i="4"/>
  <c r="U15" i="5"/>
  <c r="U23" i="5"/>
  <c r="C67" i="5"/>
  <c r="C7" i="5"/>
  <c r="C70" i="5"/>
  <c r="U42" i="5"/>
  <c r="U41" i="5"/>
  <c r="C36" i="5"/>
  <c r="C40" i="5"/>
  <c r="C56" i="5"/>
  <c r="U77" i="5"/>
  <c r="C46" i="5"/>
  <c r="C80" i="5"/>
  <c r="U65" i="5"/>
  <c r="C44" i="5"/>
  <c r="C86" i="5"/>
  <c r="U69" i="5"/>
  <c r="C104" i="4"/>
  <c r="C40" i="4"/>
  <c r="C67" i="4"/>
  <c r="C85" i="4"/>
  <c r="C5" i="4"/>
  <c r="C31" i="4"/>
  <c r="C94" i="4"/>
  <c r="C30" i="4"/>
  <c r="C49" i="4"/>
  <c r="C132" i="4"/>
  <c r="C68" i="4"/>
  <c r="U123" i="4"/>
  <c r="U141" i="4"/>
  <c r="U16" i="4"/>
  <c r="U23" i="4"/>
  <c r="U90" i="4"/>
  <c r="U26" i="4"/>
  <c r="U41" i="4"/>
  <c r="C128" i="4"/>
  <c r="C64" i="4"/>
  <c r="C115" i="4"/>
  <c r="U133" i="4"/>
  <c r="C7" i="4"/>
  <c r="C111" i="4"/>
  <c r="C134" i="4"/>
  <c r="C70" i="4"/>
  <c r="C129" i="4"/>
  <c r="C13" i="4"/>
  <c r="C108" i="4"/>
  <c r="C44" i="4"/>
  <c r="C75" i="4"/>
  <c r="U61" i="4"/>
  <c r="C71" i="4"/>
  <c r="C114" i="4"/>
  <c r="C50" i="4"/>
  <c r="C57" i="4"/>
  <c r="U79" i="5"/>
  <c r="C79" i="5"/>
  <c r="U8" i="5"/>
  <c r="U54" i="5"/>
  <c r="U24" i="5"/>
  <c r="C34" i="5"/>
  <c r="U20" i="5"/>
  <c r="C85" i="5"/>
  <c r="U60" i="5"/>
  <c r="C13" i="5"/>
  <c r="C81" i="5"/>
  <c r="C61" i="5"/>
  <c r="C82" i="5"/>
  <c r="U12" i="5"/>
  <c r="C49" i="5"/>
  <c r="C25" i="5"/>
  <c r="U88" i="4"/>
  <c r="U24" i="4"/>
  <c r="U35" i="4"/>
  <c r="U53" i="4"/>
  <c r="U127" i="4"/>
  <c r="U142" i="4"/>
  <c r="U78" i="4"/>
  <c r="U145" i="4"/>
  <c r="U15" i="4"/>
  <c r="U132" i="4"/>
  <c r="U68" i="4"/>
  <c r="C123" i="4"/>
  <c r="C141" i="4"/>
  <c r="C16" i="4"/>
  <c r="C23" i="4"/>
  <c r="C90" i="4"/>
  <c r="C26" i="4"/>
  <c r="C41" i="4"/>
  <c r="U112" i="4"/>
  <c r="U48" i="4"/>
  <c r="U83" i="4"/>
  <c r="C101" i="4"/>
  <c r="U12" i="4"/>
  <c r="U79" i="4"/>
  <c r="U118" i="4"/>
  <c r="U54" i="4"/>
  <c r="U97" i="4"/>
  <c r="U8" i="4"/>
  <c r="U92" i="4"/>
  <c r="U28" i="4"/>
  <c r="U43" i="4"/>
  <c r="C29" i="4"/>
  <c r="U39" i="4"/>
  <c r="U98" i="4"/>
  <c r="U34" i="4"/>
  <c r="U25" i="4"/>
  <c r="U19" i="5"/>
  <c r="C19" i="5"/>
  <c r="C8" i="5"/>
  <c r="C54" i="5"/>
  <c r="C24" i="5"/>
  <c r="U34" i="5"/>
  <c r="C20" i="5"/>
  <c r="U85" i="5"/>
  <c r="C60" i="5"/>
  <c r="U13" i="5"/>
  <c r="U81" i="5"/>
  <c r="U61" i="5"/>
  <c r="U32" i="5"/>
  <c r="U82" i="5"/>
  <c r="C12" i="5"/>
  <c r="U49" i="5"/>
  <c r="U25" i="5"/>
  <c r="C88" i="4"/>
  <c r="C24" i="4"/>
  <c r="C35" i="4"/>
  <c r="C53" i="4"/>
  <c r="C127" i="4"/>
  <c r="C142" i="4"/>
  <c r="C78" i="4"/>
  <c r="C145" i="4"/>
  <c r="C15" i="4"/>
  <c r="U116" i="4"/>
  <c r="U52" i="4"/>
  <c r="U91" i="4"/>
  <c r="U109" i="4"/>
  <c r="U119" i="4"/>
  <c r="U138" i="4"/>
  <c r="U74" i="4"/>
  <c r="U137" i="4"/>
  <c r="U6" i="4"/>
  <c r="C112" i="4"/>
  <c r="C48" i="4"/>
  <c r="C83" i="4"/>
  <c r="U101" i="4"/>
  <c r="C12" i="4"/>
  <c r="C79" i="4"/>
  <c r="C118" i="4"/>
  <c r="C54" i="4"/>
  <c r="C97" i="4"/>
  <c r="C8" i="4"/>
  <c r="C92" i="4"/>
  <c r="C28" i="4"/>
  <c r="C43" i="4"/>
  <c r="U29" i="4"/>
  <c r="C39" i="4"/>
  <c r="C98" i="4"/>
  <c r="C34" i="4"/>
  <c r="C25" i="4"/>
  <c r="U63" i="5"/>
  <c r="U62" i="5"/>
  <c r="U51" i="5"/>
  <c r="C62" i="5"/>
  <c r="U38" i="5"/>
  <c r="U16" i="5"/>
  <c r="U68" i="5"/>
  <c r="C33" i="5"/>
  <c r="C50" i="5"/>
  <c r="U28" i="5"/>
  <c r="C57" i="5"/>
  <c r="C17" i="5"/>
  <c r="C73" i="5"/>
  <c r="C32" i="5"/>
  <c r="C10" i="5"/>
  <c r="C45" i="5"/>
  <c r="C26" i="5"/>
  <c r="U136" i="4"/>
  <c r="U72" i="4"/>
  <c r="U131" i="4"/>
  <c r="U149" i="4"/>
  <c r="U21" i="4"/>
  <c r="U95" i="4"/>
  <c r="U126" i="4"/>
  <c r="U62" i="4"/>
  <c r="U113" i="4"/>
  <c r="U10" i="4"/>
  <c r="C116" i="4"/>
  <c r="C52" i="4"/>
  <c r="C91" i="4"/>
  <c r="C109" i="4"/>
  <c r="C119" i="4"/>
  <c r="C138" i="4"/>
  <c r="C74" i="4"/>
  <c r="C137" i="4"/>
  <c r="C6" i="4"/>
  <c r="U96" i="4"/>
  <c r="U32" i="4"/>
  <c r="U51" i="4"/>
  <c r="C69" i="4"/>
  <c r="U17" i="4"/>
  <c r="U47" i="4"/>
  <c r="U102" i="4"/>
  <c r="U38" i="4"/>
  <c r="U65" i="4"/>
  <c r="U140" i="4"/>
  <c r="U76" i="4"/>
  <c r="U139" i="4"/>
  <c r="C125" i="4"/>
  <c r="U135" i="4"/>
  <c r="U146" i="4"/>
  <c r="U82" i="4"/>
  <c r="U121" i="4"/>
  <c r="U11" i="4"/>
  <c r="L146" i="4"/>
  <c r="L143" i="4"/>
  <c r="L84" i="5"/>
  <c r="M26" i="14"/>
  <c r="AG51" i="14"/>
  <c r="R94" i="4"/>
  <c r="L142" i="4"/>
  <c r="R87" i="5"/>
  <c r="S82" i="5"/>
  <c r="R149" i="4"/>
  <c r="R84" i="5"/>
  <c r="R145" i="4"/>
  <c r="R86" i="5"/>
  <c r="AM138" i="8"/>
  <c r="AB151" i="14"/>
  <c r="Z151" i="14" s="1"/>
  <c r="S151" i="14" s="1"/>
  <c r="B151" i="14" s="1"/>
  <c r="F151" i="11" s="1"/>
  <c r="C151" i="11" s="1"/>
  <c r="AA55" i="6"/>
  <c r="I118" i="6"/>
  <c r="D161" i="14"/>
  <c r="P14" i="7"/>
  <c r="P54" i="7"/>
  <c r="O86" i="7"/>
  <c r="Z159" i="6"/>
  <c r="K159" i="6"/>
  <c r="L159" i="6" s="1"/>
  <c r="M159" i="6" s="1"/>
  <c r="N159" i="6" s="1"/>
  <c r="M158" i="3" s="1"/>
  <c r="AG157" i="14"/>
  <c r="X84" i="8"/>
  <c r="S83" i="3" s="1"/>
  <c r="AM81" i="8"/>
  <c r="O126" i="4"/>
  <c r="R43" i="6"/>
  <c r="T164" i="6"/>
  <c r="U164" i="6" s="1"/>
  <c r="V164" i="6" s="1"/>
  <c r="AA164" i="6" s="1"/>
  <c r="I48" i="6"/>
  <c r="R76" i="6"/>
  <c r="L116" i="14"/>
  <c r="D116" i="14" s="1"/>
  <c r="O142" i="4"/>
  <c r="O95" i="4"/>
  <c r="M7" i="7"/>
  <c r="O82" i="5"/>
  <c r="P84" i="5"/>
  <c r="R51" i="6"/>
  <c r="G51" i="14"/>
  <c r="I134" i="6"/>
  <c r="K129" i="14"/>
  <c r="AB55" i="6"/>
  <c r="N54" i="3" s="1"/>
  <c r="AB50" i="14"/>
  <c r="Z50" i="14" s="1"/>
  <c r="S50" i="14" s="1"/>
  <c r="AB78" i="14"/>
  <c r="M16" i="6"/>
  <c r="Z71" i="6"/>
  <c r="I132" i="6"/>
  <c r="V48" i="15"/>
  <c r="G48" i="11" s="1"/>
  <c r="D48" i="11" s="1"/>
  <c r="D88" i="14"/>
  <c r="S108" i="14"/>
  <c r="O126" i="7"/>
  <c r="AN46" i="14"/>
  <c r="AE122" i="8"/>
  <c r="AM122" i="8" s="1"/>
  <c r="M135" i="6"/>
  <c r="V150" i="15"/>
  <c r="G150" i="11" s="1"/>
  <c r="D150" i="11" s="1"/>
  <c r="AB79" i="14"/>
  <c r="Z79" i="14" s="1"/>
  <c r="S79" i="14" s="1"/>
  <c r="X97" i="8"/>
  <c r="S96" i="3" s="1"/>
  <c r="V73" i="15"/>
  <c r="G73" i="11" s="1"/>
  <c r="D73" i="11" s="1"/>
  <c r="X77" i="8"/>
  <c r="S76" i="3" s="1"/>
  <c r="R149" i="6"/>
  <c r="O12" i="8"/>
  <c r="V107" i="15"/>
  <c r="G107" i="11" s="1"/>
  <c r="D107" i="11" s="1"/>
  <c r="I120" i="6"/>
  <c r="I67" i="6"/>
  <c r="N67" i="6" s="1"/>
  <c r="M66" i="3" s="1"/>
  <c r="I81" i="6"/>
  <c r="AE96" i="8"/>
  <c r="AM96" i="8" s="1"/>
  <c r="R106" i="6"/>
  <c r="D132" i="14"/>
  <c r="O120" i="8"/>
  <c r="X120" i="8" s="1"/>
  <c r="S119" i="3" s="1"/>
  <c r="X87" i="8"/>
  <c r="S86" i="3" s="1"/>
  <c r="X133" i="8"/>
  <c r="S132" i="3" s="1"/>
  <c r="P58" i="7"/>
  <c r="Z115" i="6"/>
  <c r="AA115" i="6" s="1"/>
  <c r="M11" i="6"/>
  <c r="M91" i="14"/>
  <c r="P104" i="7"/>
  <c r="M141" i="6"/>
  <c r="O61" i="8"/>
  <c r="AH89" i="8"/>
  <c r="AM87" i="8"/>
  <c r="AN87" i="8" s="1"/>
  <c r="T86" i="3" s="1"/>
  <c r="R86" i="3" s="1"/>
  <c r="D147" i="14"/>
  <c r="V154" i="15"/>
  <c r="G154" i="11" s="1"/>
  <c r="D154" i="11" s="1"/>
  <c r="P57" i="7"/>
  <c r="AM77" i="8"/>
  <c r="X105" i="8"/>
  <c r="S104" i="3" s="1"/>
  <c r="X98" i="8"/>
  <c r="AN157" i="14"/>
  <c r="G107" i="14"/>
  <c r="D107" i="14" s="1"/>
  <c r="R127" i="6"/>
  <c r="I51" i="6"/>
  <c r="I50" i="6"/>
  <c r="M130" i="7"/>
  <c r="AE141" i="8"/>
  <c r="AM141" i="8" s="1"/>
  <c r="O25" i="8"/>
  <c r="AJ86" i="14"/>
  <c r="X90" i="8"/>
  <c r="S89" i="3" s="1"/>
  <c r="AM39" i="8"/>
  <c r="AN39" i="8" s="1"/>
  <c r="T38" i="3" s="1"/>
  <c r="M52" i="6"/>
  <c r="AM73" i="8"/>
  <c r="AM79" i="8"/>
  <c r="AN79" i="8" s="1"/>
  <c r="T78" i="3" s="1"/>
  <c r="M155" i="6"/>
  <c r="X23" i="8"/>
  <c r="S22" i="3" s="1"/>
  <c r="I136" i="6"/>
  <c r="N136" i="6" s="1"/>
  <c r="AM23" i="8"/>
  <c r="Z21" i="6"/>
  <c r="AM111" i="8"/>
  <c r="X12" i="8"/>
  <c r="S11" i="3" s="1"/>
  <c r="AM137" i="8"/>
  <c r="AN137" i="8" s="1"/>
  <c r="T136" i="3" s="1"/>
  <c r="R136" i="3" s="1"/>
  <c r="V153" i="15"/>
  <c r="G153" i="11" s="1"/>
  <c r="D153" i="11" s="1"/>
  <c r="AM13" i="8"/>
  <c r="AN13" i="8" s="1"/>
  <c r="T12" i="3" s="1"/>
  <c r="R12" i="3" s="1"/>
  <c r="Z55" i="6"/>
  <c r="V103" i="15"/>
  <c r="G103" i="11" s="1"/>
  <c r="D103" i="11" s="1"/>
  <c r="V84" i="15"/>
  <c r="G84" i="11" s="1"/>
  <c r="D84" i="11" s="1"/>
  <c r="P95" i="7"/>
  <c r="AM63" i="8"/>
  <c r="AN63" i="8" s="1"/>
  <c r="T62" i="3" s="1"/>
  <c r="R103" i="6"/>
  <c r="I162" i="6"/>
  <c r="X125" i="8"/>
  <c r="S124" i="3" s="1"/>
  <c r="M66" i="6"/>
  <c r="AB42" i="14"/>
  <c r="Z42" i="14" s="1"/>
  <c r="S42" i="14" s="1"/>
  <c r="B66" i="14"/>
  <c r="F66" i="11" s="1"/>
  <c r="C66" i="11" s="1"/>
  <c r="V142" i="6"/>
  <c r="AN147" i="14"/>
  <c r="AB147" i="14" s="1"/>
  <c r="O17" i="8"/>
  <c r="X17" i="8" s="1"/>
  <c r="M83" i="6"/>
  <c r="N83" i="6" s="1"/>
  <c r="M82" i="3" s="1"/>
  <c r="AL135" i="8"/>
  <c r="X149" i="8"/>
  <c r="S148" i="3" s="1"/>
  <c r="X36" i="8"/>
  <c r="S35" i="3" s="1"/>
  <c r="AM41" i="8"/>
  <c r="X83" i="8"/>
  <c r="S82" i="3" s="1"/>
  <c r="K116" i="14"/>
  <c r="M41" i="6"/>
  <c r="AM93" i="8"/>
  <c r="AN93" i="8" s="1"/>
  <c r="T92" i="3" s="1"/>
  <c r="R92" i="3" s="1"/>
  <c r="AB152" i="14"/>
  <c r="Z152" i="14" s="1"/>
  <c r="S152" i="14" s="1"/>
  <c r="O40" i="8"/>
  <c r="X40" i="8" s="1"/>
  <c r="S39" i="3" s="1"/>
  <c r="L40" i="7"/>
  <c r="M54" i="7"/>
  <c r="R161" i="6"/>
  <c r="O18" i="8"/>
  <c r="AG21" i="14"/>
  <c r="AB21" i="14" s="1"/>
  <c r="Z21" i="14" s="1"/>
  <c r="S21" i="14" s="1"/>
  <c r="P78" i="7"/>
  <c r="K113" i="6"/>
  <c r="L113" i="6" s="1"/>
  <c r="M113" i="6" s="1"/>
  <c r="D52" i="14"/>
  <c r="X18" i="8"/>
  <c r="S17" i="3" s="1"/>
  <c r="S39" i="14"/>
  <c r="C39" i="14"/>
  <c r="H39" i="11" s="1"/>
  <c r="E39" i="11" s="1"/>
  <c r="S117" i="14"/>
  <c r="C117" i="14"/>
  <c r="H117" i="11" s="1"/>
  <c r="E117" i="11" s="1"/>
  <c r="AM121" i="8"/>
  <c r="R119" i="3"/>
  <c r="AM17" i="8"/>
  <c r="S16" i="3"/>
  <c r="R12" i="5"/>
  <c r="S97" i="3"/>
  <c r="R86" i="4"/>
  <c r="AM108" i="8"/>
  <c r="AM154" i="8"/>
  <c r="K57" i="6"/>
  <c r="L57" i="6" s="1"/>
  <c r="J57" i="6"/>
  <c r="M54" i="14"/>
  <c r="W76" i="6"/>
  <c r="X76" i="6"/>
  <c r="Y76" i="6" s="1"/>
  <c r="I74" i="15"/>
  <c r="V74" i="15" s="1"/>
  <c r="G74" i="11" s="1"/>
  <c r="D74" i="11" s="1"/>
  <c r="G71" i="6"/>
  <c r="H71" i="6" s="1"/>
  <c r="I71" i="6" s="1"/>
  <c r="N71" i="6" s="1"/>
  <c r="M70" i="3" s="1"/>
  <c r="F71" i="6"/>
  <c r="K88" i="7"/>
  <c r="P87" i="3" s="1"/>
  <c r="N88" i="7"/>
  <c r="AB95" i="14"/>
  <c r="Z95" i="14" s="1"/>
  <c r="S95" i="14" s="1"/>
  <c r="P93" i="14"/>
  <c r="O125" i="6"/>
  <c r="P125" i="6"/>
  <c r="Q125" i="6" s="1"/>
  <c r="T125" i="6"/>
  <c r="U125" i="6" s="1"/>
  <c r="V125" i="6" s="1"/>
  <c r="S140" i="10"/>
  <c r="H143" i="7" s="1"/>
  <c r="I147" i="15"/>
  <c r="V147" i="15" s="1"/>
  <c r="G147" i="11" s="1"/>
  <c r="D147" i="11" s="1"/>
  <c r="K145" i="6"/>
  <c r="L145" i="6" s="1"/>
  <c r="J145" i="6"/>
  <c r="R150" i="3"/>
  <c r="I162" i="15"/>
  <c r="X104" i="8"/>
  <c r="S103" i="3" s="1"/>
  <c r="S131" i="4"/>
  <c r="X106" i="8"/>
  <c r="S105" i="3" s="1"/>
  <c r="X54" i="8"/>
  <c r="S53" i="3" s="1"/>
  <c r="S15" i="10"/>
  <c r="H18" i="7" s="1"/>
  <c r="G25" i="6"/>
  <c r="H25" i="6" s="1"/>
  <c r="F25" i="6"/>
  <c r="K27" i="14"/>
  <c r="L27" i="14" s="1"/>
  <c r="D27" i="14" s="1"/>
  <c r="K32" i="6"/>
  <c r="L32" i="6" s="1"/>
  <c r="M32" i="6" s="1"/>
  <c r="J32" i="6"/>
  <c r="M32" i="7"/>
  <c r="M24" i="7"/>
  <c r="O24" i="7"/>
  <c r="N36" i="7"/>
  <c r="K36" i="7"/>
  <c r="M41" i="14"/>
  <c r="G47" i="6"/>
  <c r="H47" i="6" s="1"/>
  <c r="I47" i="6" s="1"/>
  <c r="N47" i="6" s="1"/>
  <c r="M46" i="3" s="1"/>
  <c r="F47" i="6"/>
  <c r="K62" i="6"/>
  <c r="L62" i="6" s="1"/>
  <c r="J62" i="6"/>
  <c r="P62" i="6"/>
  <c r="Q62" i="6" s="1"/>
  <c r="R62" i="6" s="1"/>
  <c r="I72" i="15"/>
  <c r="V72" i="15" s="1"/>
  <c r="G72" i="11" s="1"/>
  <c r="D72" i="11" s="1"/>
  <c r="O74" i="6"/>
  <c r="T74" i="6"/>
  <c r="U74" i="6" s="1"/>
  <c r="V74" i="6" s="1"/>
  <c r="P74" i="6"/>
  <c r="Q74" i="6" s="1"/>
  <c r="P81" i="14"/>
  <c r="M81" i="14" s="1"/>
  <c r="S88" i="6"/>
  <c r="T88" i="6"/>
  <c r="U88" i="6" s="1"/>
  <c r="V88" i="6" s="1"/>
  <c r="AA88" i="6" s="1"/>
  <c r="P97" i="14"/>
  <c r="P110" i="14"/>
  <c r="M110" i="14" s="1"/>
  <c r="V117" i="8"/>
  <c r="L117" i="8"/>
  <c r="U117" i="8"/>
  <c r="J117" i="8"/>
  <c r="M117" i="8"/>
  <c r="G117" i="8"/>
  <c r="I117" i="8"/>
  <c r="K117" i="8" s="1"/>
  <c r="S117" i="8"/>
  <c r="F117" i="8"/>
  <c r="H117" i="8" s="1"/>
  <c r="Q117" i="8"/>
  <c r="P117" i="8"/>
  <c r="T117" i="8"/>
  <c r="W129" i="6"/>
  <c r="X129" i="6"/>
  <c r="Y129" i="6" s="1"/>
  <c r="Z129" i="6" s="1"/>
  <c r="Z118" i="14"/>
  <c r="S118" i="14" s="1"/>
  <c r="AL142" i="8"/>
  <c r="Q165" i="8"/>
  <c r="R165" i="8" s="1"/>
  <c r="X165" i="8" s="1"/>
  <c r="S164" i="3" s="1"/>
  <c r="Q164" i="8"/>
  <c r="R164" i="8" s="1"/>
  <c r="P161" i="14"/>
  <c r="V161" i="10"/>
  <c r="Y164" i="8"/>
  <c r="Z164" i="8" s="1"/>
  <c r="R70" i="5"/>
  <c r="W14" i="6"/>
  <c r="X14" i="6"/>
  <c r="Y14" i="6" s="1"/>
  <c r="AN22" i="14"/>
  <c r="N41" i="7"/>
  <c r="Q41" i="7" s="1"/>
  <c r="K41" i="7"/>
  <c r="P40" i="3" s="1"/>
  <c r="O44" i="6"/>
  <c r="T44" i="6"/>
  <c r="U44" i="6" s="1"/>
  <c r="V44" i="6" s="1"/>
  <c r="P44" i="6"/>
  <c r="Q44" i="6" s="1"/>
  <c r="R44" i="6" s="1"/>
  <c r="AE49" i="8"/>
  <c r="K48" i="7"/>
  <c r="P47" i="3" s="1"/>
  <c r="N48" i="7"/>
  <c r="Q48" i="7" s="1"/>
  <c r="K51" i="6"/>
  <c r="L51" i="6" s="1"/>
  <c r="M51" i="6" s="1"/>
  <c r="J51" i="6"/>
  <c r="P54" i="14"/>
  <c r="V53" i="15"/>
  <c r="G53" i="11" s="1"/>
  <c r="D53" i="11" s="1"/>
  <c r="P60" i="7"/>
  <c r="L47" i="14"/>
  <c r="D47" i="14" s="1"/>
  <c r="B47" i="14" s="1"/>
  <c r="F47" i="11" s="1"/>
  <c r="C47" i="11" s="1"/>
  <c r="C47" i="14"/>
  <c r="H47" i="11" s="1"/>
  <c r="E47" i="11" s="1"/>
  <c r="Q80" i="7"/>
  <c r="P69" i="4" s="1"/>
  <c r="G76" i="6"/>
  <c r="H76" i="6" s="1"/>
  <c r="I76" i="6" s="1"/>
  <c r="F76" i="6"/>
  <c r="AL86" i="8"/>
  <c r="AM86" i="8" s="1"/>
  <c r="AN86" i="8" s="1"/>
  <c r="I86" i="15"/>
  <c r="AN77" i="14"/>
  <c r="AB77" i="14" s="1"/>
  <c r="Z77" i="14" s="1"/>
  <c r="S77" i="14" s="1"/>
  <c r="T80" i="10"/>
  <c r="I83" i="7" s="1"/>
  <c r="M88" i="7"/>
  <c r="P88" i="7"/>
  <c r="W123" i="6"/>
  <c r="X123" i="6"/>
  <c r="Y123" i="6" s="1"/>
  <c r="P138" i="7"/>
  <c r="V129" i="10"/>
  <c r="Y132" i="8"/>
  <c r="Z132" i="8" s="1"/>
  <c r="P115" i="14"/>
  <c r="P143" i="6"/>
  <c r="Q143" i="6" s="1"/>
  <c r="T143" i="6"/>
  <c r="U143" i="6" s="1"/>
  <c r="V143" i="6" s="1"/>
  <c r="AA143" i="6" s="1"/>
  <c r="O143" i="6"/>
  <c r="S142" i="10"/>
  <c r="H145" i="7" s="1"/>
  <c r="P145" i="6"/>
  <c r="Q145" i="6" s="1"/>
  <c r="O145" i="6"/>
  <c r="T145" i="6"/>
  <c r="U145" i="6" s="1"/>
  <c r="V145" i="6" s="1"/>
  <c r="AN164" i="14"/>
  <c r="T153" i="6"/>
  <c r="U153" i="6" s="1"/>
  <c r="V153" i="6" s="1"/>
  <c r="R11" i="4"/>
  <c r="R75" i="4"/>
  <c r="R139" i="4"/>
  <c r="G15" i="6"/>
  <c r="H15" i="6" s="1"/>
  <c r="F15" i="6"/>
  <c r="P12" i="14"/>
  <c r="M12" i="14" s="1"/>
  <c r="K28" i="6"/>
  <c r="L28" i="6" s="1"/>
  <c r="J28" i="6"/>
  <c r="AN38" i="8"/>
  <c r="T37" i="3" s="1"/>
  <c r="V38" i="10"/>
  <c r="Y41" i="8"/>
  <c r="Z41" i="8" s="1"/>
  <c r="I36" i="15"/>
  <c r="V36" i="15" s="1"/>
  <c r="G36" i="11" s="1"/>
  <c r="D36" i="11" s="1"/>
  <c r="K56" i="14"/>
  <c r="L56" i="14" s="1"/>
  <c r="D56" i="14" s="1"/>
  <c r="P65" i="14"/>
  <c r="P63" i="14"/>
  <c r="W64" i="6"/>
  <c r="X64" i="6"/>
  <c r="Y64" i="6" s="1"/>
  <c r="M83" i="14"/>
  <c r="G92" i="14"/>
  <c r="O99" i="6"/>
  <c r="T99" i="6"/>
  <c r="U99" i="6" s="1"/>
  <c r="V99" i="6" s="1"/>
  <c r="P99" i="6"/>
  <c r="Q99" i="6" s="1"/>
  <c r="R99" i="6" s="1"/>
  <c r="G124" i="8"/>
  <c r="F124" i="8"/>
  <c r="U124" i="8"/>
  <c r="Q124" i="8"/>
  <c r="I124" i="8"/>
  <c r="S124" i="8"/>
  <c r="L124" i="8"/>
  <c r="P124" i="8"/>
  <c r="J124" i="8"/>
  <c r="V124" i="8"/>
  <c r="T124" i="8"/>
  <c r="M124" i="8"/>
  <c r="M122" i="7"/>
  <c r="AL127" i="8"/>
  <c r="AH135" i="8"/>
  <c r="AM135" i="8" s="1"/>
  <c r="AN135" i="8" s="1"/>
  <c r="L142" i="7"/>
  <c r="L145" i="7"/>
  <c r="M162" i="7"/>
  <c r="K160" i="6"/>
  <c r="L160" i="6" s="1"/>
  <c r="M160" i="6" s="1"/>
  <c r="N160" i="6" s="1"/>
  <c r="M159" i="3" s="1"/>
  <c r="J160" i="6"/>
  <c r="AB156" i="14"/>
  <c r="Z156" i="14" s="1"/>
  <c r="S156" i="14" s="1"/>
  <c r="X39" i="8"/>
  <c r="O47" i="4"/>
  <c r="O15" i="7"/>
  <c r="O15" i="6"/>
  <c r="T15" i="6"/>
  <c r="U15" i="6" s="1"/>
  <c r="V15" i="6" s="1"/>
  <c r="P15" i="6"/>
  <c r="Q15" i="6" s="1"/>
  <c r="R15" i="6" s="1"/>
  <c r="I32" i="15"/>
  <c r="S23" i="10"/>
  <c r="H26" i="7" s="1"/>
  <c r="K41" i="14"/>
  <c r="O52" i="6"/>
  <c r="T52" i="6"/>
  <c r="U52" i="6" s="1"/>
  <c r="V52" i="6" s="1"/>
  <c r="P52" i="6"/>
  <c r="Q52" i="6" s="1"/>
  <c r="R52" i="6" s="1"/>
  <c r="P31" i="7"/>
  <c r="N31" i="7"/>
  <c r="V37" i="15"/>
  <c r="G37" i="11" s="1"/>
  <c r="D37" i="11" s="1"/>
  <c r="O47" i="6"/>
  <c r="T47" i="6"/>
  <c r="U47" i="6" s="1"/>
  <c r="V47" i="6" s="1"/>
  <c r="P47" i="6"/>
  <c r="Q47" i="6" s="1"/>
  <c r="P56" i="14"/>
  <c r="O66" i="6"/>
  <c r="T66" i="6"/>
  <c r="U66" i="6" s="1"/>
  <c r="V66" i="6" s="1"/>
  <c r="P66" i="6"/>
  <c r="Q66" i="6" s="1"/>
  <c r="V67" i="10"/>
  <c r="Y70" i="8"/>
  <c r="Z70" i="8" s="1"/>
  <c r="AN70" i="8" s="1"/>
  <c r="T69" i="3" s="1"/>
  <c r="V92" i="10"/>
  <c r="Y95" i="8"/>
  <c r="Z95" i="8" s="1"/>
  <c r="V80" i="15"/>
  <c r="G80" i="11" s="1"/>
  <c r="D80" i="11" s="1"/>
  <c r="P91" i="7"/>
  <c r="L98" i="7"/>
  <c r="AG99" i="14"/>
  <c r="K110" i="6"/>
  <c r="L110" i="6" s="1"/>
  <c r="J110" i="6"/>
  <c r="W110" i="6"/>
  <c r="X110" i="6"/>
  <c r="Y110" i="6" s="1"/>
  <c r="Z110" i="6" s="1"/>
  <c r="V114" i="8"/>
  <c r="T114" i="8"/>
  <c r="J114" i="8"/>
  <c r="M114" i="8"/>
  <c r="G114" i="8"/>
  <c r="S114" i="8"/>
  <c r="F114" i="8"/>
  <c r="P114" i="8"/>
  <c r="Q114" i="8"/>
  <c r="U114" i="8"/>
  <c r="L114" i="8"/>
  <c r="I114" i="8"/>
  <c r="Q135" i="8"/>
  <c r="R135" i="8" s="1"/>
  <c r="Q136" i="8"/>
  <c r="R136" i="8" s="1"/>
  <c r="P127" i="14"/>
  <c r="AN136" i="8"/>
  <c r="T135" i="3" s="1"/>
  <c r="O120" i="6"/>
  <c r="T120" i="6"/>
  <c r="U120" i="6" s="1"/>
  <c r="V120" i="6" s="1"/>
  <c r="AA120" i="6" s="1"/>
  <c r="P120" i="6"/>
  <c r="Q120" i="6" s="1"/>
  <c r="X120" i="6"/>
  <c r="Y120" i="6" s="1"/>
  <c r="Z120" i="6" s="1"/>
  <c r="P149" i="14"/>
  <c r="M159" i="7"/>
  <c r="L151" i="14"/>
  <c r="D151" i="14" s="1"/>
  <c r="W156" i="6"/>
  <c r="X156" i="6"/>
  <c r="Y156" i="6" s="1"/>
  <c r="X52" i="8"/>
  <c r="X153" i="8"/>
  <c r="S152" i="3" s="1"/>
  <c r="L15" i="7"/>
  <c r="AE19" i="8"/>
  <c r="AM19" i="8" s="1"/>
  <c r="AN19" i="8" s="1"/>
  <c r="I29" i="15"/>
  <c r="K44" i="6"/>
  <c r="L44" i="6" s="1"/>
  <c r="J44" i="6"/>
  <c r="G40" i="14"/>
  <c r="D40" i="14" s="1"/>
  <c r="AL49" i="8"/>
  <c r="P46" i="14"/>
  <c r="O54" i="7"/>
  <c r="V62" i="15"/>
  <c r="G62" i="11" s="1"/>
  <c r="D62" i="11" s="1"/>
  <c r="O63" i="6"/>
  <c r="X63" i="6"/>
  <c r="Y63" i="6" s="1"/>
  <c r="Z63" i="6" s="1"/>
  <c r="T63" i="6"/>
  <c r="U63" i="6" s="1"/>
  <c r="V63" i="6" s="1"/>
  <c r="AA63" i="6" s="1"/>
  <c r="P63" i="6"/>
  <c r="Q63" i="6" s="1"/>
  <c r="O81" i="7"/>
  <c r="V83" i="15"/>
  <c r="G83" i="11" s="1"/>
  <c r="D83" i="11" s="1"/>
  <c r="K91" i="7"/>
  <c r="P90" i="3" s="1"/>
  <c r="N91" i="7"/>
  <c r="O85" i="6"/>
  <c r="T85" i="6"/>
  <c r="U85" i="6" s="1"/>
  <c r="V85" i="6" s="1"/>
  <c r="AA85" i="6" s="1"/>
  <c r="P85" i="6"/>
  <c r="Q85" i="6" s="1"/>
  <c r="R85" i="6" s="1"/>
  <c r="AB85" i="6" s="1"/>
  <c r="N84" i="3" s="1"/>
  <c r="K87" i="7"/>
  <c r="P86" i="3" s="1"/>
  <c r="N87" i="7"/>
  <c r="Q87" i="7" s="1"/>
  <c r="N93" i="7"/>
  <c r="Q93" i="7" s="1"/>
  <c r="P81" i="4" s="1"/>
  <c r="K93" i="7"/>
  <c r="P92" i="3" s="1"/>
  <c r="AG80" i="14"/>
  <c r="AB80" i="14" s="1"/>
  <c r="Z80" i="14" s="1"/>
  <c r="S80" i="14" s="1"/>
  <c r="P94" i="7"/>
  <c r="P99" i="14"/>
  <c r="O87" i="6"/>
  <c r="P87" i="6"/>
  <c r="Q87" i="6" s="1"/>
  <c r="R87" i="6" s="1"/>
  <c r="T87" i="6"/>
  <c r="U87" i="6" s="1"/>
  <c r="V87" i="6" s="1"/>
  <c r="AN106" i="14"/>
  <c r="L101" i="14"/>
  <c r="Q123" i="8"/>
  <c r="I123" i="8"/>
  <c r="F123" i="8"/>
  <c r="G123" i="8"/>
  <c r="M123" i="8"/>
  <c r="U123" i="8"/>
  <c r="V123" i="8"/>
  <c r="L123" i="8"/>
  <c r="T123" i="8"/>
  <c r="J123" i="8"/>
  <c r="P123" i="8"/>
  <c r="R123" i="8" s="1"/>
  <c r="S123" i="8"/>
  <c r="K113" i="14"/>
  <c r="L113" i="14" s="1"/>
  <c r="AE116" i="8"/>
  <c r="AM116" i="8" s="1"/>
  <c r="AN116" i="8" s="1"/>
  <c r="I121" i="15"/>
  <c r="M132" i="7"/>
  <c r="AB135" i="14"/>
  <c r="S144" i="10"/>
  <c r="H147" i="7" s="1"/>
  <c r="O101" i="8"/>
  <c r="S55" i="4"/>
  <c r="P55" i="4"/>
  <c r="J15" i="6"/>
  <c r="K15" i="6"/>
  <c r="L15" i="6" s="1"/>
  <c r="X131" i="8"/>
  <c r="O10" i="7"/>
  <c r="M8" i="7"/>
  <c r="AN9" i="14"/>
  <c r="AH25" i="8"/>
  <c r="AM25" i="8" s="1"/>
  <c r="O32" i="7"/>
  <c r="AG37" i="14"/>
  <c r="AB37" i="14" s="1"/>
  <c r="Z37" i="14" s="1"/>
  <c r="O52" i="7"/>
  <c r="AL68" i="8"/>
  <c r="W73" i="6"/>
  <c r="X73" i="6"/>
  <c r="Y73" i="6" s="1"/>
  <c r="L75" i="7"/>
  <c r="O72" i="7"/>
  <c r="O70" i="6"/>
  <c r="X70" i="6"/>
  <c r="Y70" i="6" s="1"/>
  <c r="Z70" i="6" s="1"/>
  <c r="T70" i="6"/>
  <c r="U70" i="6" s="1"/>
  <c r="V70" i="6" s="1"/>
  <c r="P70" i="6"/>
  <c r="Q70" i="6" s="1"/>
  <c r="M86" i="7"/>
  <c r="K89" i="14"/>
  <c r="L89" i="14" s="1"/>
  <c r="D89" i="14" s="1"/>
  <c r="AL85" i="8"/>
  <c r="O89" i="6"/>
  <c r="T89" i="6"/>
  <c r="U89" i="6" s="1"/>
  <c r="V89" i="6" s="1"/>
  <c r="P89" i="6"/>
  <c r="Q89" i="6" s="1"/>
  <c r="V87" i="15"/>
  <c r="G87" i="11" s="1"/>
  <c r="D87" i="11" s="1"/>
  <c r="I102" i="15"/>
  <c r="V102" i="15" s="1"/>
  <c r="G102" i="11" s="1"/>
  <c r="D102" i="11" s="1"/>
  <c r="K112" i="6"/>
  <c r="L112" i="6" s="1"/>
  <c r="J112" i="6"/>
  <c r="AE124" i="8"/>
  <c r="P129" i="7"/>
  <c r="M116" i="7"/>
  <c r="M129" i="14"/>
  <c r="K132" i="7"/>
  <c r="P131" i="3" s="1"/>
  <c r="N132" i="7"/>
  <c r="I143" i="15"/>
  <c r="V143" i="15" s="1"/>
  <c r="G143" i="11" s="1"/>
  <c r="D143" i="11" s="1"/>
  <c r="AL11" i="8"/>
  <c r="P8" i="7"/>
  <c r="L12" i="7"/>
  <c r="AM29" i="8"/>
  <c r="AE29" i="8"/>
  <c r="P30" i="14"/>
  <c r="M30" i="14" s="1"/>
  <c r="P21" i="14"/>
  <c r="J29" i="6"/>
  <c r="K29" i="6"/>
  <c r="L29" i="6" s="1"/>
  <c r="N51" i="7"/>
  <c r="K51" i="7"/>
  <c r="K57" i="14"/>
  <c r="L57" i="14" s="1"/>
  <c r="D57" i="14" s="1"/>
  <c r="V59" i="10"/>
  <c r="Y62" i="8"/>
  <c r="Z62" i="8" s="1"/>
  <c r="O45" i="6"/>
  <c r="P45" i="6"/>
  <c r="Q45" i="6" s="1"/>
  <c r="X45" i="6"/>
  <c r="Y45" i="6" s="1"/>
  <c r="Z45" i="6" s="1"/>
  <c r="T45" i="6"/>
  <c r="U45" i="6" s="1"/>
  <c r="V45" i="6" s="1"/>
  <c r="AA45" i="6" s="1"/>
  <c r="K75" i="6"/>
  <c r="L75" i="6" s="1"/>
  <c r="M75" i="6" s="1"/>
  <c r="J75" i="6"/>
  <c r="AL75" i="8"/>
  <c r="AB67" i="14"/>
  <c r="K86" i="14"/>
  <c r="I87" i="15"/>
  <c r="W95" i="6"/>
  <c r="X95" i="6"/>
  <c r="Y95" i="6" s="1"/>
  <c r="P92" i="14"/>
  <c r="M92" i="14" s="1"/>
  <c r="AB106" i="14"/>
  <c r="Z106" i="14" s="1"/>
  <c r="S106" i="14" s="1"/>
  <c r="AG107" i="14"/>
  <c r="AB107" i="14" s="1"/>
  <c r="I109" i="15"/>
  <c r="Q128" i="8"/>
  <c r="R128" i="8" s="1"/>
  <c r="X128" i="8" s="1"/>
  <c r="S127" i="3" s="1"/>
  <c r="Q129" i="8"/>
  <c r="R129" i="8" s="1"/>
  <c r="X129" i="8" s="1"/>
  <c r="S128" i="3" s="1"/>
  <c r="Q130" i="8"/>
  <c r="R130" i="8" s="1"/>
  <c r="X130" i="8" s="1"/>
  <c r="S129" i="3" s="1"/>
  <c r="Q127" i="8"/>
  <c r="R127" i="8" s="1"/>
  <c r="X127" i="8" s="1"/>
  <c r="P124" i="14"/>
  <c r="M118" i="7"/>
  <c r="S137" i="10"/>
  <c r="H140" i="7" s="1"/>
  <c r="O32" i="4"/>
  <c r="O46" i="5"/>
  <c r="O69" i="4"/>
  <c r="O12" i="4"/>
  <c r="O76" i="4"/>
  <c r="P36" i="4"/>
  <c r="M6" i="7"/>
  <c r="O34" i="5"/>
  <c r="P34" i="5"/>
  <c r="P89" i="4"/>
  <c r="O125" i="4"/>
  <c r="P6" i="7"/>
  <c r="L6" i="7"/>
  <c r="O89" i="4"/>
  <c r="O75" i="5"/>
  <c r="O81" i="4"/>
  <c r="O20" i="4"/>
  <c r="O36" i="4"/>
  <c r="P12" i="4"/>
  <c r="O15" i="5"/>
  <c r="O23" i="5"/>
  <c r="O45" i="4"/>
  <c r="AB24" i="14"/>
  <c r="Z24" i="14" s="1"/>
  <c r="S24" i="14" s="1"/>
  <c r="G31" i="6"/>
  <c r="H31" i="6" s="1"/>
  <c r="F31" i="6"/>
  <c r="I6" i="15"/>
  <c r="M68" i="7"/>
  <c r="P74" i="14"/>
  <c r="M74" i="14" s="1"/>
  <c r="AG75" i="14"/>
  <c r="S93" i="10"/>
  <c r="H96" i="7" s="1"/>
  <c r="Q102" i="8"/>
  <c r="R102" i="8" s="1"/>
  <c r="X102" i="8" s="1"/>
  <c r="S101" i="3" s="1"/>
  <c r="Q100" i="8"/>
  <c r="R100" i="8" s="1"/>
  <c r="Q101" i="8"/>
  <c r="R101" i="8" s="1"/>
  <c r="W112" i="6"/>
  <c r="X112" i="6"/>
  <c r="Y112" i="6" s="1"/>
  <c r="I131" i="15"/>
  <c r="V131" i="15" s="1"/>
  <c r="G131" i="11" s="1"/>
  <c r="D131" i="11" s="1"/>
  <c r="W132" i="6"/>
  <c r="X132" i="6"/>
  <c r="Y132" i="6" s="1"/>
  <c r="K130" i="6"/>
  <c r="L130" i="6" s="1"/>
  <c r="M130" i="6" s="1"/>
  <c r="J130" i="6"/>
  <c r="G131" i="14"/>
  <c r="R146" i="6"/>
  <c r="P130" i="14"/>
  <c r="M130" i="14" s="1"/>
  <c r="K150" i="6"/>
  <c r="L150" i="6" s="1"/>
  <c r="J150" i="6"/>
  <c r="S147" i="10"/>
  <c r="H150" i="7" s="1"/>
  <c r="I152" i="15"/>
  <c r="T158" i="6"/>
  <c r="U158" i="6" s="1"/>
  <c r="V158" i="6" s="1"/>
  <c r="O158" i="6"/>
  <c r="P158" i="6"/>
  <c r="Q158" i="6" s="1"/>
  <c r="L160" i="7"/>
  <c r="S162" i="10"/>
  <c r="H165" i="7" s="1"/>
  <c r="I154" i="6"/>
  <c r="R29" i="5"/>
  <c r="R32" i="5"/>
  <c r="N6" i="7"/>
  <c r="K6" i="7"/>
  <c r="P5" i="3" s="1"/>
  <c r="M36" i="5"/>
  <c r="V25" i="10"/>
  <c r="Y28" i="8"/>
  <c r="Z28" i="8" s="1"/>
  <c r="W46" i="6"/>
  <c r="X46" i="6"/>
  <c r="Y46" i="6" s="1"/>
  <c r="P43" i="14"/>
  <c r="P31" i="14"/>
  <c r="M31" i="14" s="1"/>
  <c r="B31" i="14" s="1"/>
  <c r="F31" i="11" s="1"/>
  <c r="C31" i="11" s="1"/>
  <c r="R36" i="3"/>
  <c r="G43" i="6"/>
  <c r="H43" i="6" s="1"/>
  <c r="F43" i="6"/>
  <c r="M56" i="14"/>
  <c r="I69" i="15"/>
  <c r="V69" i="15" s="1"/>
  <c r="G69" i="11" s="1"/>
  <c r="D69" i="11" s="1"/>
  <c r="W86" i="6"/>
  <c r="X86" i="6"/>
  <c r="Y86" i="6" s="1"/>
  <c r="I97" i="15"/>
  <c r="V97" i="15" s="1"/>
  <c r="G97" i="11" s="1"/>
  <c r="D97" i="11" s="1"/>
  <c r="S106" i="10"/>
  <c r="H109" i="7" s="1"/>
  <c r="P103" i="7"/>
  <c r="D127" i="14"/>
  <c r="T134" i="6"/>
  <c r="U134" i="6" s="1"/>
  <c r="V134" i="6" s="1"/>
  <c r="AA134" i="6" s="1"/>
  <c r="P134" i="6"/>
  <c r="Q134" i="6" s="1"/>
  <c r="O134" i="6"/>
  <c r="V143" i="10"/>
  <c r="Y146" i="8"/>
  <c r="Z146" i="8" s="1"/>
  <c r="D141" i="14"/>
  <c r="L152" i="14"/>
  <c r="D152" i="14" s="1"/>
  <c r="AB157" i="14"/>
  <c r="Z157" i="14" s="1"/>
  <c r="S157" i="14" s="1"/>
  <c r="AH162" i="8"/>
  <c r="R71" i="4"/>
  <c r="R135" i="4"/>
  <c r="Q13" i="7"/>
  <c r="AE11" i="8"/>
  <c r="L20" i="7"/>
  <c r="L32" i="7"/>
  <c r="AE52" i="8"/>
  <c r="AM52" i="8" s="1"/>
  <c r="AN52" i="8" s="1"/>
  <c r="L20" i="14"/>
  <c r="D20" i="14" s="1"/>
  <c r="B20" i="14" s="1"/>
  <c r="F20" i="11" s="1"/>
  <c r="C20" i="11" s="1"/>
  <c r="C20" i="14"/>
  <c r="H20" i="11" s="1"/>
  <c r="E20" i="11" s="1"/>
  <c r="I45" i="6"/>
  <c r="N45" i="6" s="1"/>
  <c r="V37" i="10"/>
  <c r="Y40" i="8"/>
  <c r="Z40" i="8" s="1"/>
  <c r="L34" i="14"/>
  <c r="D34" i="14" s="1"/>
  <c r="B34" i="14" s="1"/>
  <c r="F34" i="11" s="1"/>
  <c r="C34" i="11" s="1"/>
  <c r="C34" i="14"/>
  <c r="H34" i="11" s="1"/>
  <c r="E34" i="11" s="1"/>
  <c r="I62" i="6"/>
  <c r="S64" i="10"/>
  <c r="H67" i="7" s="1"/>
  <c r="P64" i="7"/>
  <c r="S86" i="10"/>
  <c r="H89" i="7" s="1"/>
  <c r="O88" i="7"/>
  <c r="W97" i="6"/>
  <c r="X97" i="6"/>
  <c r="Y97" i="6" s="1"/>
  <c r="V94" i="15"/>
  <c r="G94" i="11" s="1"/>
  <c r="D94" i="11" s="1"/>
  <c r="I126" i="15"/>
  <c r="V126" i="15" s="1"/>
  <c r="G126" i="11" s="1"/>
  <c r="D126" i="11" s="1"/>
  <c r="V119" i="8"/>
  <c r="M119" i="8"/>
  <c r="L119" i="8"/>
  <c r="F119" i="8"/>
  <c r="U119" i="8"/>
  <c r="J119" i="8"/>
  <c r="Q119" i="8"/>
  <c r="S119" i="8"/>
  <c r="I119" i="8"/>
  <c r="G119" i="8"/>
  <c r="T119" i="8"/>
  <c r="P119" i="8"/>
  <c r="S115" i="10"/>
  <c r="H118" i="7" s="1"/>
  <c r="Z123" i="14"/>
  <c r="S123" i="14" s="1"/>
  <c r="B134" i="14"/>
  <c r="F134" i="11" s="1"/>
  <c r="C134" i="11" s="1"/>
  <c r="G140" i="6"/>
  <c r="H140" i="6" s="1"/>
  <c r="F140" i="6"/>
  <c r="AE142" i="8"/>
  <c r="I142" i="15"/>
  <c r="T152" i="6"/>
  <c r="U152" i="6" s="1"/>
  <c r="V152" i="6" s="1"/>
  <c r="P152" i="6"/>
  <c r="Q152" i="6" s="1"/>
  <c r="O152" i="6"/>
  <c r="K154" i="7"/>
  <c r="P153" i="3" s="1"/>
  <c r="N154" i="7"/>
  <c r="Q154" i="7" s="1"/>
  <c r="P139" i="4" s="1"/>
  <c r="AN163" i="8"/>
  <c r="T162" i="3" s="1"/>
  <c r="AE14" i="8"/>
  <c r="X136" i="8"/>
  <c r="S135" i="3" s="1"/>
  <c r="X20" i="6"/>
  <c r="Y20" i="6" s="1"/>
  <c r="W20" i="6"/>
  <c r="G33" i="6"/>
  <c r="H33" i="6" s="1"/>
  <c r="F33" i="6"/>
  <c r="V21" i="10"/>
  <c r="Y24" i="8"/>
  <c r="Z24" i="8" s="1"/>
  <c r="K58" i="6"/>
  <c r="L58" i="6" s="1"/>
  <c r="M58" i="6" s="1"/>
  <c r="J58" i="6"/>
  <c r="P58" i="6"/>
  <c r="Q58" i="6" s="1"/>
  <c r="R58" i="6" s="1"/>
  <c r="W59" i="6"/>
  <c r="X59" i="6"/>
  <c r="Y59" i="6" s="1"/>
  <c r="K64" i="7"/>
  <c r="P63" i="3" s="1"/>
  <c r="N64" i="7"/>
  <c r="V64" i="10"/>
  <c r="Y67" i="8"/>
  <c r="Z67" i="8" s="1"/>
  <c r="AB70" i="14"/>
  <c r="Z70" i="14" s="1"/>
  <c r="S70" i="14" s="1"/>
  <c r="S65" i="10"/>
  <c r="H68" i="7" s="1"/>
  <c r="V50" i="15"/>
  <c r="G50" i="11" s="1"/>
  <c r="D50" i="11" s="1"/>
  <c r="I85" i="6"/>
  <c r="P86" i="7"/>
  <c r="P82" i="14"/>
  <c r="K95" i="6"/>
  <c r="L95" i="6" s="1"/>
  <c r="J95" i="6"/>
  <c r="N99" i="7"/>
  <c r="Q99" i="7" s="1"/>
  <c r="K99" i="7"/>
  <c r="P98" i="3" s="1"/>
  <c r="K97" i="14"/>
  <c r="P96" i="7"/>
  <c r="G99" i="14"/>
  <c r="D99" i="14" s="1"/>
  <c r="G120" i="14"/>
  <c r="V104" i="15"/>
  <c r="G104" i="11" s="1"/>
  <c r="D104" i="11" s="1"/>
  <c r="AN133" i="8"/>
  <c r="T132" i="3" s="1"/>
  <c r="R132" i="3" s="1"/>
  <c r="K132" i="6"/>
  <c r="L132" i="6" s="1"/>
  <c r="J132" i="6"/>
  <c r="I137" i="6"/>
  <c r="P142" i="7"/>
  <c r="K138" i="14"/>
  <c r="L138" i="14" s="1"/>
  <c r="K148" i="6"/>
  <c r="L148" i="6" s="1"/>
  <c r="J148" i="6"/>
  <c r="M146" i="14"/>
  <c r="K152" i="6"/>
  <c r="L152" i="6" s="1"/>
  <c r="J152" i="6"/>
  <c r="M156" i="6"/>
  <c r="AN158" i="8"/>
  <c r="T157" i="3" s="1"/>
  <c r="AE157" i="8"/>
  <c r="AM157" i="8" s="1"/>
  <c r="AN157" i="8" s="1"/>
  <c r="M161" i="14"/>
  <c r="I164" i="15"/>
  <c r="M156" i="7"/>
  <c r="O160" i="7"/>
  <c r="X86" i="8"/>
  <c r="S85" i="3" s="1"/>
  <c r="P47" i="4"/>
  <c r="O6" i="7"/>
  <c r="AE9" i="8"/>
  <c r="AM9" i="8" s="1"/>
  <c r="AN17" i="14"/>
  <c r="AE21" i="8"/>
  <c r="AM21" i="8" s="1"/>
  <c r="AN21" i="8" s="1"/>
  <c r="AN34" i="8"/>
  <c r="T33" i="3" s="1"/>
  <c r="P32" i="14"/>
  <c r="M32" i="14" s="1"/>
  <c r="V14" i="15"/>
  <c r="G14" i="11" s="1"/>
  <c r="D14" i="11" s="1"/>
  <c r="AN47" i="8"/>
  <c r="T46" i="3" s="1"/>
  <c r="I56" i="15"/>
  <c r="V56" i="15" s="1"/>
  <c r="G56" i="11" s="1"/>
  <c r="D56" i="11" s="1"/>
  <c r="S70" i="10"/>
  <c r="H73" i="7" s="1"/>
  <c r="G72" i="6"/>
  <c r="H72" i="6" s="1"/>
  <c r="F72" i="6"/>
  <c r="V73" i="10"/>
  <c r="Y76" i="8"/>
  <c r="Z76" i="8" s="1"/>
  <c r="S89" i="10"/>
  <c r="H92" i="7" s="1"/>
  <c r="AL94" i="8"/>
  <c r="M107" i="6"/>
  <c r="N107" i="6" s="1"/>
  <c r="I105" i="6"/>
  <c r="N105" i="6" s="1"/>
  <c r="M104" i="3" s="1"/>
  <c r="G110" i="14"/>
  <c r="D110" i="14" s="1"/>
  <c r="O117" i="7"/>
  <c r="M123" i="7"/>
  <c r="AL124" i="8"/>
  <c r="L129" i="14"/>
  <c r="D129" i="14" s="1"/>
  <c r="C118" i="14"/>
  <c r="H118" i="11" s="1"/>
  <c r="E118" i="11" s="1"/>
  <c r="G123" i="14"/>
  <c r="D123" i="14" s="1"/>
  <c r="B123" i="14" s="1"/>
  <c r="F123" i="11" s="1"/>
  <c r="C123" i="11" s="1"/>
  <c r="L134" i="7"/>
  <c r="M138" i="7"/>
  <c r="S149" i="10"/>
  <c r="H152" i="7" s="1"/>
  <c r="K150" i="14"/>
  <c r="L150" i="14" s="1"/>
  <c r="D150" i="14" s="1"/>
  <c r="AN154" i="14"/>
  <c r="O57" i="5"/>
  <c r="O89" i="8"/>
  <c r="X89" i="8" s="1"/>
  <c r="S88" i="3" s="1"/>
  <c r="S52" i="5"/>
  <c r="N11" i="6"/>
  <c r="M10" i="3" s="1"/>
  <c r="X27" i="8"/>
  <c r="S26" i="3" s="1"/>
  <c r="L10" i="7"/>
  <c r="P5" i="14"/>
  <c r="L6" i="14"/>
  <c r="D6" i="14" s="1"/>
  <c r="P19" i="7"/>
  <c r="L17" i="14"/>
  <c r="L10" i="14"/>
  <c r="D10" i="14" s="1"/>
  <c r="B10" i="14" s="1"/>
  <c r="F10" i="11" s="1"/>
  <c r="C10" i="11" s="1"/>
  <c r="C10" i="14"/>
  <c r="H10" i="11" s="1"/>
  <c r="E10" i="11" s="1"/>
  <c r="M30" i="7"/>
  <c r="V24" i="15"/>
  <c r="G24" i="11" s="1"/>
  <c r="D24" i="11" s="1"/>
  <c r="S40" i="10"/>
  <c r="H43" i="7" s="1"/>
  <c r="S52" i="10"/>
  <c r="H55" i="7" s="1"/>
  <c r="W57" i="6"/>
  <c r="X57" i="6"/>
  <c r="Y57" i="6" s="1"/>
  <c r="AJ57" i="14"/>
  <c r="AB57" i="14" s="1"/>
  <c r="O62" i="7"/>
  <c r="P62" i="7"/>
  <c r="K68" i="6"/>
  <c r="L68" i="6" s="1"/>
  <c r="J68" i="6"/>
  <c r="W78" i="6"/>
  <c r="X78" i="6"/>
  <c r="Y78" i="6" s="1"/>
  <c r="Z78" i="6" s="1"/>
  <c r="L82" i="14"/>
  <c r="AB84" i="14"/>
  <c r="Z84" i="14" s="1"/>
  <c r="S84" i="14" s="1"/>
  <c r="AH100" i="8"/>
  <c r="S99" i="10"/>
  <c r="H102" i="7" s="1"/>
  <c r="AL109" i="8"/>
  <c r="O104" i="6"/>
  <c r="T104" i="6"/>
  <c r="U104" i="6" s="1"/>
  <c r="V104" i="6" s="1"/>
  <c r="P104" i="6"/>
  <c r="Q104" i="6" s="1"/>
  <c r="R104" i="6" s="1"/>
  <c r="AG126" i="14"/>
  <c r="AL129" i="8"/>
  <c r="S121" i="10"/>
  <c r="H124" i="7" s="1"/>
  <c r="G140" i="14"/>
  <c r="M143" i="7"/>
  <c r="X157" i="6"/>
  <c r="Y157" i="6" s="1"/>
  <c r="W157" i="6"/>
  <c r="AN163" i="14"/>
  <c r="AB163" i="14" s="1"/>
  <c r="Z163" i="14" s="1"/>
  <c r="S163" i="14" s="1"/>
  <c r="L156" i="7"/>
  <c r="L162" i="7"/>
  <c r="I157" i="15"/>
  <c r="V157" i="15" s="1"/>
  <c r="G157" i="11" s="1"/>
  <c r="D157" i="11" s="1"/>
  <c r="AN161" i="8"/>
  <c r="T160" i="3" s="1"/>
  <c r="AM165" i="8"/>
  <c r="AE165" i="8"/>
  <c r="R73" i="5"/>
  <c r="S44" i="5"/>
  <c r="R8" i="5"/>
  <c r="O11" i="6"/>
  <c r="T11" i="6"/>
  <c r="U11" i="6" s="1"/>
  <c r="V11" i="6" s="1"/>
  <c r="P11" i="6"/>
  <c r="Q11" i="6" s="1"/>
  <c r="P15" i="7"/>
  <c r="P22" i="6"/>
  <c r="Q22" i="6" s="1"/>
  <c r="O22" i="6"/>
  <c r="T22" i="6"/>
  <c r="U22" i="6" s="1"/>
  <c r="V22" i="6" s="1"/>
  <c r="P25" i="7"/>
  <c r="P32" i="7"/>
  <c r="V32" i="15"/>
  <c r="G32" i="11" s="1"/>
  <c r="D32" i="11" s="1"/>
  <c r="L33" i="7"/>
  <c r="T28" i="6"/>
  <c r="U28" i="6" s="1"/>
  <c r="V28" i="6" s="1"/>
  <c r="T37" i="10"/>
  <c r="I40" i="7" s="1"/>
  <c r="K44" i="7"/>
  <c r="P43" i="3" s="1"/>
  <c r="N44" i="7"/>
  <c r="Q44" i="7" s="1"/>
  <c r="P28" i="5" s="1"/>
  <c r="C50" i="14"/>
  <c r="H50" i="11" s="1"/>
  <c r="E50" i="11" s="1"/>
  <c r="AB44" i="14"/>
  <c r="Z44" i="14" s="1"/>
  <c r="S44" i="14" s="1"/>
  <c r="AG64" i="14"/>
  <c r="AB64" i="14" s="1"/>
  <c r="N70" i="7"/>
  <c r="Q70" i="7" s="1"/>
  <c r="K70" i="7"/>
  <c r="V61" i="10"/>
  <c r="Y64" i="8"/>
  <c r="Z64" i="8" s="1"/>
  <c r="V67" i="15"/>
  <c r="G67" i="11" s="1"/>
  <c r="D67" i="11" s="1"/>
  <c r="G78" i="6"/>
  <c r="H78" i="6" s="1"/>
  <c r="F78" i="6"/>
  <c r="I91" i="6"/>
  <c r="AG94" i="14"/>
  <c r="AL106" i="8"/>
  <c r="L90" i="14"/>
  <c r="D90" i="14" s="1"/>
  <c r="S108" i="10"/>
  <c r="H111" i="7" s="1"/>
  <c r="AH114" i="8"/>
  <c r="P131" i="7"/>
  <c r="L132" i="7"/>
  <c r="T140" i="6"/>
  <c r="U140" i="6" s="1"/>
  <c r="V140" i="6" s="1"/>
  <c r="O140" i="6"/>
  <c r="P140" i="6"/>
  <c r="Q140" i="6" s="1"/>
  <c r="R140" i="6" s="1"/>
  <c r="V135" i="10"/>
  <c r="Y138" i="8"/>
  <c r="Z138" i="8" s="1"/>
  <c r="AN138" i="8" s="1"/>
  <c r="T137" i="3" s="1"/>
  <c r="R137" i="3" s="1"/>
  <c r="T139" i="6"/>
  <c r="U139" i="6" s="1"/>
  <c r="V139" i="6" s="1"/>
  <c r="AA139" i="6" s="1"/>
  <c r="AG138" i="14"/>
  <c r="AB138" i="14" s="1"/>
  <c r="Z138" i="14" s="1"/>
  <c r="S138" i="14" s="1"/>
  <c r="M154" i="14"/>
  <c r="R10" i="5"/>
  <c r="R24" i="5"/>
  <c r="L7" i="14"/>
  <c r="D7" i="14" s="1"/>
  <c r="AG12" i="14"/>
  <c r="V4" i="10"/>
  <c r="Y7" i="8"/>
  <c r="Z7" i="8" s="1"/>
  <c r="G15" i="14"/>
  <c r="AL32" i="8"/>
  <c r="AM32" i="8" s="1"/>
  <c r="Z14" i="14"/>
  <c r="S14" i="14" s="1"/>
  <c r="G44" i="6"/>
  <c r="H44" i="6" s="1"/>
  <c r="F44" i="6"/>
  <c r="AE43" i="8"/>
  <c r="K38" i="6"/>
  <c r="L38" i="6" s="1"/>
  <c r="M38" i="6" s="1"/>
  <c r="J38" i="6"/>
  <c r="AB48" i="14"/>
  <c r="K53" i="14"/>
  <c r="N61" i="7"/>
  <c r="Q61" i="7" s="1"/>
  <c r="P53" i="4" s="1"/>
  <c r="K61" i="7"/>
  <c r="P60" i="3" s="1"/>
  <c r="Q48" i="8"/>
  <c r="R48" i="8" s="1"/>
  <c r="Q47" i="8"/>
  <c r="R47" i="8" s="1"/>
  <c r="O68" i="7"/>
  <c r="AN58" i="14"/>
  <c r="AB58" i="14" s="1"/>
  <c r="Z58" i="14" s="1"/>
  <c r="S58" i="14" s="1"/>
  <c r="M89" i="7"/>
  <c r="O92" i="6"/>
  <c r="T92" i="6"/>
  <c r="U92" i="6" s="1"/>
  <c r="V92" i="6" s="1"/>
  <c r="P92" i="6"/>
  <c r="Q92" i="6" s="1"/>
  <c r="V77" i="15"/>
  <c r="G77" i="11" s="1"/>
  <c r="D77" i="11" s="1"/>
  <c r="AG103" i="14"/>
  <c r="M109" i="7"/>
  <c r="V110" i="10"/>
  <c r="Y113" i="8"/>
  <c r="Z113" i="8" s="1"/>
  <c r="W119" i="6"/>
  <c r="X119" i="6"/>
  <c r="Y119" i="6" s="1"/>
  <c r="L116" i="7"/>
  <c r="V128" i="10"/>
  <c r="Y131" i="8"/>
  <c r="Z131" i="8" s="1"/>
  <c r="M134" i="7"/>
  <c r="S138" i="10"/>
  <c r="H141" i="7" s="1"/>
  <c r="S139" i="10"/>
  <c r="H142" i="7" s="1"/>
  <c r="M145" i="7"/>
  <c r="AJ161" i="14"/>
  <c r="AG32" i="14"/>
  <c r="T14" i="10"/>
  <c r="I17" i="7" s="1"/>
  <c r="X135" i="8"/>
  <c r="S134" i="3" s="1"/>
  <c r="X42" i="8"/>
  <c r="S41" i="3" s="1"/>
  <c r="I22" i="15"/>
  <c r="G38" i="6"/>
  <c r="H38" i="6" s="1"/>
  <c r="I38" i="6" s="1"/>
  <c r="F38" i="6"/>
  <c r="S62" i="4"/>
  <c r="S94" i="4"/>
  <c r="Q94" i="4" s="1"/>
  <c r="AE10" i="8"/>
  <c r="AM10" i="8" s="1"/>
  <c r="S22" i="10"/>
  <c r="H25" i="7" s="1"/>
  <c r="I24" i="6"/>
  <c r="BB256" i="17"/>
  <c r="D256" i="17" s="1"/>
  <c r="BB177" i="17"/>
  <c r="D177" i="17" s="1"/>
  <c r="BB145" i="17"/>
  <c r="D145" i="17" s="1"/>
  <c r="BB97" i="17"/>
  <c r="D97" i="17" s="1"/>
  <c r="BB33" i="17"/>
  <c r="D33" i="17" s="1"/>
  <c r="BB17" i="17"/>
  <c r="D17" i="17" s="1"/>
  <c r="BB13" i="17"/>
  <c r="D13" i="17" s="1"/>
  <c r="BB9" i="17"/>
  <c r="D9" i="17" s="1"/>
  <c r="BB5" i="17"/>
  <c r="D5" i="17" s="1"/>
  <c r="BB263" i="17"/>
  <c r="D263" i="17" s="1"/>
  <c r="BB249" i="17"/>
  <c r="D249" i="17" s="1"/>
  <c r="BB214" i="17"/>
  <c r="D214" i="17" s="1"/>
  <c r="BB208" i="17"/>
  <c r="D208" i="17" s="1"/>
  <c r="BB203" i="17"/>
  <c r="D203" i="17" s="1"/>
  <c r="BB176" i="17"/>
  <c r="D176" i="17" s="1"/>
  <c r="BB166" i="17"/>
  <c r="D166" i="17" s="1"/>
  <c r="BB155" i="17"/>
  <c r="D155" i="17" s="1"/>
  <c r="BB139" i="17"/>
  <c r="D139" i="17" s="1"/>
  <c r="BB134" i="17"/>
  <c r="D134" i="17" s="1"/>
  <c r="BB118" i="17"/>
  <c r="D118" i="17" s="1"/>
  <c r="BB112" i="17"/>
  <c r="D112" i="17" s="1"/>
  <c r="BB102" i="17"/>
  <c r="D102" i="17" s="1"/>
  <c r="BB86" i="17"/>
  <c r="D86" i="17" s="1"/>
  <c r="BB80" i="17"/>
  <c r="D80" i="17" s="1"/>
  <c r="BB70" i="17"/>
  <c r="D70" i="17" s="1"/>
  <c r="BB43" i="17"/>
  <c r="D43" i="17" s="1"/>
  <c r="BB32" i="17"/>
  <c r="D32" i="17" s="1"/>
  <c r="BB22" i="17"/>
  <c r="D22" i="17" s="1"/>
  <c r="BB262" i="17"/>
  <c r="D262" i="17" s="1"/>
  <c r="BB255" i="17"/>
  <c r="D255" i="17" s="1"/>
  <c r="BB165" i="17"/>
  <c r="D165" i="17" s="1"/>
  <c r="BB133" i="17"/>
  <c r="D133" i="17" s="1"/>
  <c r="BB101" i="17"/>
  <c r="D101" i="17" s="1"/>
  <c r="BB85" i="17"/>
  <c r="D85" i="17" s="1"/>
  <c r="BB21" i="17"/>
  <c r="D21" i="17" s="1"/>
  <c r="BB16" i="17"/>
  <c r="D16" i="17" s="1"/>
  <c r="BB4" i="17"/>
  <c r="D4" i="17" s="1"/>
  <c r="BB254" i="17"/>
  <c r="D254" i="17" s="1"/>
  <c r="BB228" i="17"/>
  <c r="D228" i="17" s="1"/>
  <c r="BB223" i="17"/>
  <c r="D223" i="17" s="1"/>
  <c r="BB180" i="17"/>
  <c r="D180" i="17" s="1"/>
  <c r="BB175" i="17"/>
  <c r="D175" i="17" s="1"/>
  <c r="BB138" i="17"/>
  <c r="D138" i="17" s="1"/>
  <c r="BB106" i="17"/>
  <c r="D106" i="17" s="1"/>
  <c r="BB95" i="17"/>
  <c r="D95" i="17" s="1"/>
  <c r="BB79" i="17"/>
  <c r="D79" i="17" s="1"/>
  <c r="BB52" i="17"/>
  <c r="D52" i="17" s="1"/>
  <c r="BB47" i="17"/>
  <c r="D47" i="17" s="1"/>
  <c r="BB42" i="17"/>
  <c r="D42" i="17" s="1"/>
  <c r="BB20" i="17"/>
  <c r="D20" i="17" s="1"/>
  <c r="BB247" i="17"/>
  <c r="D247" i="17" s="1"/>
  <c r="BB153" i="17"/>
  <c r="D153" i="17" s="1"/>
  <c r="BB137" i="17"/>
  <c r="D137" i="17" s="1"/>
  <c r="BB121" i="17"/>
  <c r="D121" i="17" s="1"/>
  <c r="BB89" i="17"/>
  <c r="D89" i="17" s="1"/>
  <c r="BB25" i="17"/>
  <c r="D25" i="17" s="1"/>
  <c r="BB252" i="17"/>
  <c r="D252" i="17" s="1"/>
  <c r="BB246" i="17"/>
  <c r="D246" i="17" s="1"/>
  <c r="BB233" i="17"/>
  <c r="D233" i="17" s="1"/>
  <c r="BB216" i="17"/>
  <c r="D216" i="17" s="1"/>
  <c r="BB179" i="17"/>
  <c r="D179" i="17" s="1"/>
  <c r="BB174" i="17"/>
  <c r="D174" i="17" s="1"/>
  <c r="BB163" i="17"/>
  <c r="D163" i="17" s="1"/>
  <c r="BB158" i="17"/>
  <c r="D158" i="17" s="1"/>
  <c r="BB136" i="17"/>
  <c r="D136" i="17" s="1"/>
  <c r="BB126" i="17"/>
  <c r="D126" i="17" s="1"/>
  <c r="BB120" i="17"/>
  <c r="D120" i="17" s="1"/>
  <c r="BB104" i="17"/>
  <c r="D104" i="17" s="1"/>
  <c r="BB88" i="17"/>
  <c r="D88" i="17" s="1"/>
  <c r="BB83" i="17"/>
  <c r="D83" i="17" s="1"/>
  <c r="BB78" i="17"/>
  <c r="D78" i="17" s="1"/>
  <c r="BB72" i="17"/>
  <c r="D72" i="17" s="1"/>
  <c r="BB62" i="17"/>
  <c r="D62" i="17" s="1"/>
  <c r="BB46" i="17"/>
  <c r="D46" i="17" s="1"/>
  <c r="BB40" i="17"/>
  <c r="D40" i="17" s="1"/>
  <c r="BB30" i="17"/>
  <c r="D30" i="17" s="1"/>
  <c r="BB24" i="17"/>
  <c r="D24" i="17" s="1"/>
  <c r="BB245" i="17"/>
  <c r="D245" i="17" s="1"/>
  <c r="BB232" i="17"/>
  <c r="D232" i="17" s="1"/>
  <c r="BB205" i="17"/>
  <c r="D205" i="17" s="1"/>
  <c r="BB173" i="17"/>
  <c r="D173" i="17" s="1"/>
  <c r="BB141" i="17"/>
  <c r="D141" i="17" s="1"/>
  <c r="BB14" i="17"/>
  <c r="D14" i="17" s="1"/>
  <c r="BB6" i="17"/>
  <c r="D6" i="17" s="1"/>
  <c r="BB87" i="17"/>
  <c r="D87" i="17" s="1"/>
  <c r="BB257" i="17"/>
  <c r="D257" i="17" s="1"/>
  <c r="BB39" i="17"/>
  <c r="D39" i="17" s="1"/>
  <c r="BB204" i="17"/>
  <c r="D204" i="17" s="1"/>
  <c r="BB162" i="17"/>
  <c r="D162" i="17" s="1"/>
  <c r="BB119" i="17"/>
  <c r="D119" i="17" s="1"/>
  <c r="BB76" i="17"/>
  <c r="D76" i="17" s="1"/>
  <c r="BB108" i="17"/>
  <c r="D108" i="17" s="1"/>
  <c r="BB66" i="17"/>
  <c r="D66" i="17" s="1"/>
  <c r="BB23" i="17"/>
  <c r="D23" i="17" s="1"/>
  <c r="BB146" i="17"/>
  <c r="D146" i="17" s="1"/>
  <c r="BB103" i="17"/>
  <c r="D103" i="17" s="1"/>
  <c r="BB18" i="17"/>
  <c r="D18" i="17" s="1"/>
  <c r="BB183" i="17"/>
  <c r="D183" i="17" s="1"/>
  <c r="BB178" i="17"/>
  <c r="D178" i="17" s="1"/>
  <c r="L78" i="5"/>
  <c r="L46" i="5"/>
  <c r="L53" i="4"/>
  <c r="L81" i="4"/>
  <c r="L31" i="5"/>
  <c r="L50" i="5"/>
  <c r="L112" i="4"/>
  <c r="L71" i="5"/>
  <c r="L37" i="4"/>
  <c r="L69" i="4"/>
  <c r="L47" i="5"/>
  <c r="L84" i="4"/>
  <c r="L61" i="4"/>
  <c r="L66" i="5"/>
  <c r="L120" i="4"/>
  <c r="L89" i="4"/>
  <c r="X32" i="6"/>
  <c r="Y32" i="6" s="1"/>
  <c r="Z32" i="6" s="1"/>
  <c r="W32" i="6"/>
  <c r="V53" i="10"/>
  <c r="Y56" i="8"/>
  <c r="Z56" i="8" s="1"/>
  <c r="L54" i="7"/>
  <c r="I55" i="15"/>
  <c r="V55" i="15" s="1"/>
  <c r="G55" i="11" s="1"/>
  <c r="D55" i="11" s="1"/>
  <c r="AG69" i="14"/>
  <c r="M86" i="6"/>
  <c r="AM92" i="8"/>
  <c r="AE92" i="8"/>
  <c r="L102" i="7"/>
  <c r="V103" i="10"/>
  <c r="Y106" i="8"/>
  <c r="Z106" i="8" s="1"/>
  <c r="AE113" i="8"/>
  <c r="AM113" i="8" s="1"/>
  <c r="V107" i="10"/>
  <c r="Y110" i="8"/>
  <c r="Z110" i="8" s="1"/>
  <c r="R115" i="6"/>
  <c r="Z127" i="6"/>
  <c r="K134" i="6"/>
  <c r="L134" i="6" s="1"/>
  <c r="J134" i="6"/>
  <c r="T146" i="6"/>
  <c r="U146" i="6" s="1"/>
  <c r="V146" i="6" s="1"/>
  <c r="AA146" i="6" s="1"/>
  <c r="M153" i="6"/>
  <c r="O150" i="7"/>
  <c r="X147" i="6"/>
  <c r="Y147" i="6" s="1"/>
  <c r="W147" i="6"/>
  <c r="T166" i="6"/>
  <c r="U166" i="6" s="1"/>
  <c r="V166" i="6" s="1"/>
  <c r="O166" i="6"/>
  <c r="P166" i="6"/>
  <c r="Q166" i="6" s="1"/>
  <c r="I163" i="15"/>
  <c r="V163" i="15" s="1"/>
  <c r="G163" i="11" s="1"/>
  <c r="D163" i="11" s="1"/>
  <c r="J167" i="6"/>
  <c r="K167" i="6"/>
  <c r="L167" i="6" s="1"/>
  <c r="M167" i="6" s="1"/>
  <c r="R99" i="4"/>
  <c r="R60" i="5"/>
  <c r="L42" i="5"/>
  <c r="V7" i="10"/>
  <c r="Y10" i="8"/>
  <c r="Z10" i="8" s="1"/>
  <c r="K11" i="7"/>
  <c r="P10" i="3" s="1"/>
  <c r="N11" i="7"/>
  <c r="S12" i="6"/>
  <c r="T12" i="6"/>
  <c r="U12" i="6" s="1"/>
  <c r="T6" i="6"/>
  <c r="U6" i="6" s="1"/>
  <c r="V6" i="6" s="1"/>
  <c r="AA6" i="6" s="1"/>
  <c r="P6" i="6"/>
  <c r="Q6" i="6" s="1"/>
  <c r="O6" i="6"/>
  <c r="X6" i="6"/>
  <c r="Y6" i="6" s="1"/>
  <c r="Z6" i="6" s="1"/>
  <c r="W33" i="6"/>
  <c r="X33" i="6"/>
  <c r="Y33" i="6" s="1"/>
  <c r="T16" i="6"/>
  <c r="U16" i="6" s="1"/>
  <c r="V16" i="6" s="1"/>
  <c r="P16" i="6"/>
  <c r="Q16" i="6" s="1"/>
  <c r="O16" i="6"/>
  <c r="X16" i="6"/>
  <c r="Y16" i="6" s="1"/>
  <c r="Z16" i="6" s="1"/>
  <c r="Q30" i="8"/>
  <c r="R30" i="8" s="1"/>
  <c r="Q29" i="8"/>
  <c r="R29" i="8" s="1"/>
  <c r="X29" i="8" s="1"/>
  <c r="Q28" i="8"/>
  <c r="R28" i="8" s="1"/>
  <c r="I41" i="6"/>
  <c r="I49" i="15"/>
  <c r="V49" i="15" s="1"/>
  <c r="G49" i="11" s="1"/>
  <c r="D49" i="11" s="1"/>
  <c r="AE55" i="8"/>
  <c r="AM55" i="8" s="1"/>
  <c r="AN55" i="8" s="1"/>
  <c r="N65" i="7"/>
  <c r="K65" i="7"/>
  <c r="P64" i="3" s="1"/>
  <c r="G66" i="6"/>
  <c r="H66" i="6" s="1"/>
  <c r="F66" i="6"/>
  <c r="I73" i="6"/>
  <c r="AE61" i="8"/>
  <c r="P85" i="7"/>
  <c r="M97" i="6"/>
  <c r="V91" i="10"/>
  <c r="Y94" i="8"/>
  <c r="Z94" i="8" s="1"/>
  <c r="V91" i="15"/>
  <c r="G91" i="11" s="1"/>
  <c r="D91" i="11" s="1"/>
  <c r="G102" i="6"/>
  <c r="H102" i="6" s="1"/>
  <c r="F102" i="6"/>
  <c r="R105" i="6"/>
  <c r="S110" i="10"/>
  <c r="H113" i="7" s="1"/>
  <c r="I122" i="15"/>
  <c r="AN139" i="14"/>
  <c r="G138" i="14"/>
  <c r="G145" i="6"/>
  <c r="H145" i="6" s="1"/>
  <c r="F145" i="6"/>
  <c r="S161" i="10"/>
  <c r="H164" i="7" s="1"/>
  <c r="K158" i="7"/>
  <c r="P157" i="3" s="1"/>
  <c r="N158" i="7"/>
  <c r="Q158" i="7" s="1"/>
  <c r="P142" i="4" s="1"/>
  <c r="L9" i="5"/>
  <c r="R48" i="5"/>
  <c r="AL10" i="8"/>
  <c r="C13" i="14"/>
  <c r="H13" i="11" s="1"/>
  <c r="E13" i="11" s="1"/>
  <c r="AM7" i="8"/>
  <c r="N19" i="7"/>
  <c r="K19" i="7"/>
  <c r="P18" i="3" s="1"/>
  <c r="P17" i="14"/>
  <c r="AG27" i="14"/>
  <c r="P35" i="7"/>
  <c r="W43" i="6"/>
  <c r="X43" i="6"/>
  <c r="Y43" i="6" s="1"/>
  <c r="R48" i="6"/>
  <c r="I54" i="15"/>
  <c r="V54" i="15" s="1"/>
  <c r="G54" i="11" s="1"/>
  <c r="D54" i="11" s="1"/>
  <c r="O56" i="6"/>
  <c r="T56" i="6"/>
  <c r="U56" i="6" s="1"/>
  <c r="V56" i="6" s="1"/>
  <c r="P56" i="6"/>
  <c r="Q56" i="6" s="1"/>
  <c r="O50" i="6"/>
  <c r="X50" i="6"/>
  <c r="Y50" i="6" s="1"/>
  <c r="Z50" i="6" s="1"/>
  <c r="T50" i="6"/>
  <c r="U50" i="6" s="1"/>
  <c r="V50" i="6" s="1"/>
  <c r="P50" i="6"/>
  <c r="Q50" i="6" s="1"/>
  <c r="R50" i="6" s="1"/>
  <c r="I64" i="15"/>
  <c r="V64" i="15" s="1"/>
  <c r="G64" i="11" s="1"/>
  <c r="D64" i="11" s="1"/>
  <c r="R81" i="6"/>
  <c r="V66" i="15"/>
  <c r="G66" i="11" s="1"/>
  <c r="D66" i="11" s="1"/>
  <c r="G67" i="14"/>
  <c r="Z78" i="14"/>
  <c r="S78" i="14" s="1"/>
  <c r="AG91" i="14"/>
  <c r="V95" i="10"/>
  <c r="Y98" i="8"/>
  <c r="Z98" i="8" s="1"/>
  <c r="AN98" i="8" s="1"/>
  <c r="T97" i="3" s="1"/>
  <c r="R97" i="3" s="1"/>
  <c r="O97" i="6"/>
  <c r="T97" i="6"/>
  <c r="U97" i="6" s="1"/>
  <c r="V97" i="6" s="1"/>
  <c r="P97" i="6"/>
  <c r="Q97" i="6" s="1"/>
  <c r="O100" i="6"/>
  <c r="T100" i="6"/>
  <c r="U100" i="6" s="1"/>
  <c r="V100" i="6" s="1"/>
  <c r="P100" i="6"/>
  <c r="Q100" i="6" s="1"/>
  <c r="AG93" i="14"/>
  <c r="AB93" i="14" s="1"/>
  <c r="Z93" i="14" s="1"/>
  <c r="S93" i="14" s="1"/>
  <c r="M100" i="14"/>
  <c r="P126" i="14"/>
  <c r="O116" i="6"/>
  <c r="P116" i="6"/>
  <c r="Q116" i="6" s="1"/>
  <c r="T116" i="6"/>
  <c r="U116" i="6" s="1"/>
  <c r="V116" i="6" s="1"/>
  <c r="AL117" i="8"/>
  <c r="AM117" i="8" s="1"/>
  <c r="AN117" i="8" s="1"/>
  <c r="K128" i="6"/>
  <c r="L128" i="6" s="1"/>
  <c r="M128" i="6" s="1"/>
  <c r="N128" i="6" s="1"/>
  <c r="M127" i="3" s="1"/>
  <c r="G130" i="6"/>
  <c r="H130" i="6" s="1"/>
  <c r="F130" i="6"/>
  <c r="L130" i="7"/>
  <c r="K140" i="6"/>
  <c r="L140" i="6" s="1"/>
  <c r="M140" i="6" s="1"/>
  <c r="J140" i="6"/>
  <c r="I144" i="6"/>
  <c r="P145" i="14"/>
  <c r="M145" i="14" s="1"/>
  <c r="AL167" i="8"/>
  <c r="AE166" i="8"/>
  <c r="R153" i="6"/>
  <c r="D162" i="14"/>
  <c r="S75" i="4"/>
  <c r="P75" i="4"/>
  <c r="P10" i="7"/>
  <c r="AG11" i="14"/>
  <c r="I12" i="15"/>
  <c r="AL14" i="8"/>
  <c r="T8" i="6"/>
  <c r="U8" i="6" s="1"/>
  <c r="V8" i="6" s="1"/>
  <c r="P8" i="6"/>
  <c r="Q8" i="6" s="1"/>
  <c r="R8" i="6" s="1"/>
  <c r="O8" i="6"/>
  <c r="AB6" i="14"/>
  <c r="Z6" i="14" s="1"/>
  <c r="S6" i="14" s="1"/>
  <c r="Z13" i="6"/>
  <c r="AG17" i="14"/>
  <c r="O32" i="6"/>
  <c r="T32" i="6"/>
  <c r="U32" i="6" s="1"/>
  <c r="V32" i="6" s="1"/>
  <c r="P32" i="6"/>
  <c r="Q32" i="6" s="1"/>
  <c r="R32" i="6" s="1"/>
  <c r="AE33" i="8"/>
  <c r="AM33" i="8" s="1"/>
  <c r="T38" i="6"/>
  <c r="U38" i="6" s="1"/>
  <c r="V38" i="6" s="1"/>
  <c r="AA38" i="6" s="1"/>
  <c r="M46" i="7"/>
  <c r="O49" i="7"/>
  <c r="S36" i="10"/>
  <c r="H39" i="7" s="1"/>
  <c r="R67" i="6"/>
  <c r="I44" i="15"/>
  <c r="O53" i="6"/>
  <c r="X53" i="6"/>
  <c r="Y53" i="6" s="1"/>
  <c r="Z53" i="6" s="1"/>
  <c r="T53" i="6"/>
  <c r="U53" i="6" s="1"/>
  <c r="V53" i="6" s="1"/>
  <c r="P53" i="6"/>
  <c r="Q53" i="6" s="1"/>
  <c r="N81" i="7"/>
  <c r="K81" i="7"/>
  <c r="P80" i="3" s="1"/>
  <c r="L86" i="7"/>
  <c r="S82" i="10"/>
  <c r="H85" i="7" s="1"/>
  <c r="K94" i="6"/>
  <c r="L94" i="6" s="1"/>
  <c r="J94" i="6"/>
  <c r="AE100" i="8"/>
  <c r="AM100" i="8" s="1"/>
  <c r="K102" i="6"/>
  <c r="L102" i="6" s="1"/>
  <c r="M102" i="6" s="1"/>
  <c r="J102" i="6"/>
  <c r="M106" i="7"/>
  <c r="D118" i="14"/>
  <c r="B118" i="14" s="1"/>
  <c r="F118" i="11" s="1"/>
  <c r="C118" i="11" s="1"/>
  <c r="B118" i="11" s="1"/>
  <c r="G124" i="6"/>
  <c r="H124" i="6" s="1"/>
  <c r="F124" i="6"/>
  <c r="M124" i="14"/>
  <c r="X125" i="6"/>
  <c r="Y125" i="6" s="1"/>
  <c r="Z125" i="6" s="1"/>
  <c r="C134" i="14"/>
  <c r="H134" i="11" s="1"/>
  <c r="E134" i="11" s="1"/>
  <c r="AL131" i="8"/>
  <c r="R135" i="6"/>
  <c r="AN132" i="14"/>
  <c r="L125" i="14"/>
  <c r="D125" i="14" s="1"/>
  <c r="B125" i="14" s="1"/>
  <c r="F125" i="11" s="1"/>
  <c r="C125" i="11" s="1"/>
  <c r="AE162" i="8"/>
  <c r="Q161" i="8"/>
  <c r="R161" i="8" s="1"/>
  <c r="Q159" i="8"/>
  <c r="R159" i="8" s="1"/>
  <c r="Q160" i="8"/>
  <c r="R160" i="8" s="1"/>
  <c r="X160" i="8" s="1"/>
  <c r="S159" i="3" s="1"/>
  <c r="O161" i="7"/>
  <c r="L164" i="7"/>
  <c r="AG161" i="14"/>
  <c r="X160" i="6"/>
  <c r="Y160" i="6" s="1"/>
  <c r="Z160" i="6" s="1"/>
  <c r="W160" i="6"/>
  <c r="M6" i="6"/>
  <c r="R80" i="5"/>
  <c r="O72" i="8"/>
  <c r="I16" i="6"/>
  <c r="N16" i="6" s="1"/>
  <c r="X22" i="6"/>
  <c r="Y22" i="6" s="1"/>
  <c r="W22" i="6"/>
  <c r="L26" i="14"/>
  <c r="AN31" i="8"/>
  <c r="T30" i="3" s="1"/>
  <c r="R30" i="3" s="1"/>
  <c r="G30" i="14"/>
  <c r="O17" i="6"/>
  <c r="T17" i="6"/>
  <c r="U17" i="6" s="1"/>
  <c r="V17" i="6" s="1"/>
  <c r="P17" i="6"/>
  <c r="Q17" i="6" s="1"/>
  <c r="R17" i="6" s="1"/>
  <c r="X47" i="6"/>
  <c r="Y47" i="6" s="1"/>
  <c r="Z47" i="6" s="1"/>
  <c r="K46" i="14"/>
  <c r="L37" i="14"/>
  <c r="D37" i="14" s="1"/>
  <c r="M59" i="6"/>
  <c r="AE51" i="8"/>
  <c r="AM51" i="8" s="1"/>
  <c r="P57" i="14"/>
  <c r="M57" i="14" s="1"/>
  <c r="O64" i="6"/>
  <c r="T64" i="6"/>
  <c r="U64" i="6" s="1"/>
  <c r="V64" i="6" s="1"/>
  <c r="P64" i="6"/>
  <c r="Q64" i="6" s="1"/>
  <c r="G78" i="14"/>
  <c r="D78" i="14" s="1"/>
  <c r="B78" i="14" s="1"/>
  <c r="F78" i="11" s="1"/>
  <c r="C78" i="11" s="1"/>
  <c r="C78" i="14"/>
  <c r="H78" i="11" s="1"/>
  <c r="E78" i="11" s="1"/>
  <c r="V85" i="10"/>
  <c r="Y88" i="8"/>
  <c r="Z88" i="8" s="1"/>
  <c r="AN88" i="8" s="1"/>
  <c r="T87" i="3" s="1"/>
  <c r="R87" i="3" s="1"/>
  <c r="V101" i="10"/>
  <c r="Y104" i="8"/>
  <c r="Z104" i="8" s="1"/>
  <c r="O109" i="7"/>
  <c r="AE99" i="8"/>
  <c r="G108" i="6"/>
  <c r="H108" i="6" s="1"/>
  <c r="F108" i="6"/>
  <c r="G110" i="6"/>
  <c r="H110" i="6" s="1"/>
  <c r="F110" i="6"/>
  <c r="AN121" i="14"/>
  <c r="L123" i="7"/>
  <c r="AA127" i="6"/>
  <c r="M139" i="6"/>
  <c r="P126" i="7"/>
  <c r="O130" i="7"/>
  <c r="F143" i="6"/>
  <c r="G143" i="6"/>
  <c r="H143" i="6" s="1"/>
  <c r="I143" i="6" s="1"/>
  <c r="N149" i="7"/>
  <c r="K149" i="7"/>
  <c r="P148" i="3" s="1"/>
  <c r="AE145" i="8"/>
  <c r="AM145" i="8" s="1"/>
  <c r="G153" i="6"/>
  <c r="H153" i="6" s="1"/>
  <c r="F153" i="6"/>
  <c r="P158" i="14"/>
  <c r="M158" i="14" s="1"/>
  <c r="X163" i="6"/>
  <c r="Y163" i="6" s="1"/>
  <c r="Z163" i="6" s="1"/>
  <c r="P163" i="6"/>
  <c r="Q163" i="6" s="1"/>
  <c r="O163" i="6"/>
  <c r="T163" i="6"/>
  <c r="U163" i="6" s="1"/>
  <c r="V163" i="6" s="1"/>
  <c r="AA163" i="6" s="1"/>
  <c r="T154" i="6"/>
  <c r="U154" i="6" s="1"/>
  <c r="V154" i="6" s="1"/>
  <c r="P154" i="6"/>
  <c r="Q154" i="6" s="1"/>
  <c r="X154" i="6"/>
  <c r="Y154" i="6" s="1"/>
  <c r="Z154" i="6" s="1"/>
  <c r="O154" i="6"/>
  <c r="V163" i="10"/>
  <c r="Y166" i="8"/>
  <c r="Z166" i="8" s="1"/>
  <c r="M21" i="5"/>
  <c r="O8" i="8"/>
  <c r="X8" i="8" s="1"/>
  <c r="S7" i="3" s="1"/>
  <c r="S115" i="4"/>
  <c r="R20" i="5"/>
  <c r="AG16" i="14"/>
  <c r="AB16" i="14" s="1"/>
  <c r="Z16" i="14" s="1"/>
  <c r="I27" i="6"/>
  <c r="K24" i="6"/>
  <c r="L24" i="6" s="1"/>
  <c r="J24" i="6"/>
  <c r="O27" i="6"/>
  <c r="P27" i="6"/>
  <c r="Q27" i="6" s="1"/>
  <c r="R27" i="6" s="1"/>
  <c r="T27" i="6"/>
  <c r="U27" i="6" s="1"/>
  <c r="V27" i="6" s="1"/>
  <c r="L36" i="7"/>
  <c r="S46" i="10"/>
  <c r="H49" i="7" s="1"/>
  <c r="AG45" i="14"/>
  <c r="AB45" i="14" s="1"/>
  <c r="Z45" i="14" s="1"/>
  <c r="S45" i="14" s="1"/>
  <c r="I52" i="15"/>
  <c r="V52" i="15" s="1"/>
  <c r="G52" i="11" s="1"/>
  <c r="D52" i="11" s="1"/>
  <c r="K63" i="7"/>
  <c r="P62" i="3" s="1"/>
  <c r="N63" i="7"/>
  <c r="Q63" i="7" s="1"/>
  <c r="G65" i="14"/>
  <c r="AE64" i="8"/>
  <c r="AB81" i="14"/>
  <c r="Z81" i="14" s="1"/>
  <c r="S81" i="14" s="1"/>
  <c r="Z84" i="6"/>
  <c r="AA84" i="6" s="1"/>
  <c r="AB84" i="6" s="1"/>
  <c r="I90" i="6"/>
  <c r="AN86" i="14"/>
  <c r="O95" i="7"/>
  <c r="I97" i="6"/>
  <c r="W116" i="6"/>
  <c r="X116" i="6"/>
  <c r="Y116" i="6" s="1"/>
  <c r="S113" i="10"/>
  <c r="H116" i="7" s="1"/>
  <c r="L119" i="7"/>
  <c r="P144" i="14"/>
  <c r="M144" i="14" s="1"/>
  <c r="G139" i="14"/>
  <c r="D139" i="14" s="1"/>
  <c r="N144" i="7"/>
  <c r="Q144" i="7" s="1"/>
  <c r="K144" i="7"/>
  <c r="P143" i="3" s="1"/>
  <c r="L152" i="7"/>
  <c r="L155" i="7"/>
  <c r="P159" i="14"/>
  <c r="M159" i="14" s="1"/>
  <c r="P161" i="7"/>
  <c r="R87" i="4"/>
  <c r="X67" i="8"/>
  <c r="S66" i="3" s="1"/>
  <c r="G12" i="14"/>
  <c r="D12" i="14" s="1"/>
  <c r="L8" i="14"/>
  <c r="D8" i="14" s="1"/>
  <c r="X103" i="8"/>
  <c r="S102" i="3" s="1"/>
  <c r="N13" i="6"/>
  <c r="M12" i="3" s="1"/>
  <c r="V17" i="10"/>
  <c r="Y20" i="8"/>
  <c r="Z20" i="8" s="1"/>
  <c r="AL12" i="8"/>
  <c r="G17" i="14"/>
  <c r="M27" i="14"/>
  <c r="M31" i="7"/>
  <c r="I25" i="15"/>
  <c r="V25" i="15" s="1"/>
  <c r="G25" i="11" s="1"/>
  <c r="D25" i="11" s="1"/>
  <c r="AM40" i="8"/>
  <c r="AE40" i="8"/>
  <c r="AN43" i="14"/>
  <c r="AB43" i="14" s="1"/>
  <c r="Z43" i="14" s="1"/>
  <c r="S43" i="14" s="1"/>
  <c r="O60" i="7"/>
  <c r="AN65" i="14"/>
  <c r="S62" i="6"/>
  <c r="T62" i="6"/>
  <c r="U62" i="6" s="1"/>
  <c r="V62" i="6" s="1"/>
  <c r="AA62" i="6" s="1"/>
  <c r="AN73" i="8"/>
  <c r="T72" i="3" s="1"/>
  <c r="AN69" i="14"/>
  <c r="AB69" i="14" s="1"/>
  <c r="Z69" i="14" s="1"/>
  <c r="S69" i="14" s="1"/>
  <c r="P67" i="7"/>
  <c r="AE91" i="8"/>
  <c r="AM91" i="8"/>
  <c r="AN91" i="8" s="1"/>
  <c r="T90" i="3" s="1"/>
  <c r="R90" i="3" s="1"/>
  <c r="AN102" i="14"/>
  <c r="S102" i="10"/>
  <c r="H105" i="7" s="1"/>
  <c r="O109" i="6"/>
  <c r="T109" i="6"/>
  <c r="U109" i="6" s="1"/>
  <c r="V109" i="6" s="1"/>
  <c r="AA109" i="6" s="1"/>
  <c r="P109" i="6"/>
  <c r="Q109" i="6" s="1"/>
  <c r="R109" i="6" s="1"/>
  <c r="AG121" i="14"/>
  <c r="AJ121" i="14"/>
  <c r="AH127" i="8"/>
  <c r="L114" i="14"/>
  <c r="D114" i="14" s="1"/>
  <c r="AN115" i="8"/>
  <c r="T114" i="3" s="1"/>
  <c r="AL132" i="8"/>
  <c r="AN125" i="8"/>
  <c r="T124" i="3" s="1"/>
  <c r="R124" i="3" s="1"/>
  <c r="AB125" i="14"/>
  <c r="Z125" i="14" s="1"/>
  <c r="S125" i="14" s="1"/>
  <c r="AE149" i="8"/>
  <c r="AM149" i="8" s="1"/>
  <c r="AN149" i="8" s="1"/>
  <c r="AJ144" i="14"/>
  <c r="AB144" i="14" s="1"/>
  <c r="Z144" i="14" s="1"/>
  <c r="S144" i="14" s="1"/>
  <c r="M8" i="14"/>
  <c r="AN8" i="14"/>
  <c r="V5" i="10"/>
  <c r="Y8" i="8"/>
  <c r="Z8" i="8" s="1"/>
  <c r="AN8" i="8" s="1"/>
  <c r="T7" i="3" s="1"/>
  <c r="P24" i="6"/>
  <c r="Q24" i="6" s="1"/>
  <c r="R24" i="6" s="1"/>
  <c r="Q23" i="7"/>
  <c r="P15" i="5" s="1"/>
  <c r="V19" i="10"/>
  <c r="Y22" i="8"/>
  <c r="Z22" i="8" s="1"/>
  <c r="L28" i="7"/>
  <c r="AL36" i="8"/>
  <c r="AM36" i="8" s="1"/>
  <c r="AN36" i="8" s="1"/>
  <c r="T35" i="3" s="1"/>
  <c r="R35" i="3" s="1"/>
  <c r="AE58" i="8"/>
  <c r="AM58" i="8" s="1"/>
  <c r="S58" i="6"/>
  <c r="T58" i="6"/>
  <c r="U58" i="6" s="1"/>
  <c r="W66" i="6"/>
  <c r="X66" i="6"/>
  <c r="Y66" i="6" s="1"/>
  <c r="G72" i="14"/>
  <c r="W89" i="6"/>
  <c r="X89" i="6"/>
  <c r="Y89" i="6" s="1"/>
  <c r="Z89" i="6" s="1"/>
  <c r="L77" i="14"/>
  <c r="D77" i="14" s="1"/>
  <c r="B77" i="14" s="1"/>
  <c r="F77" i="11" s="1"/>
  <c r="C77" i="11" s="1"/>
  <c r="B77" i="11" s="1"/>
  <c r="C77" i="14"/>
  <c r="H77" i="11" s="1"/>
  <c r="E77" i="11" s="1"/>
  <c r="K92" i="14"/>
  <c r="L92" i="14" s="1"/>
  <c r="D92" i="14" s="1"/>
  <c r="I92" i="15"/>
  <c r="V92" i="15" s="1"/>
  <c r="G92" i="11" s="1"/>
  <c r="D92" i="11" s="1"/>
  <c r="G88" i="6"/>
  <c r="H88" i="6" s="1"/>
  <c r="F88" i="6"/>
  <c r="M111" i="6"/>
  <c r="G103" i="6"/>
  <c r="H103" i="6" s="1"/>
  <c r="I103" i="6" s="1"/>
  <c r="F103" i="6"/>
  <c r="AE110" i="8"/>
  <c r="AM110" i="8" s="1"/>
  <c r="I124" i="15"/>
  <c r="P119" i="14"/>
  <c r="M119" i="14" s="1"/>
  <c r="AH132" i="8"/>
  <c r="AE146" i="8"/>
  <c r="AM146" i="8"/>
  <c r="I139" i="15"/>
  <c r="V139" i="15" s="1"/>
  <c r="G139" i="11" s="1"/>
  <c r="D139" i="11" s="1"/>
  <c r="P6" i="14"/>
  <c r="M6" i="14" s="1"/>
  <c r="AN29" i="8"/>
  <c r="T28" i="3" s="1"/>
  <c r="S6" i="10"/>
  <c r="H9" i="7" s="1"/>
  <c r="R26" i="3"/>
  <c r="R16" i="5"/>
  <c r="O6" i="4"/>
  <c r="X28" i="8"/>
  <c r="S27" i="3" s="1"/>
  <c r="B13" i="14"/>
  <c r="F13" i="11" s="1"/>
  <c r="C13" i="11" s="1"/>
  <c r="B13" i="11" s="1"/>
  <c r="D22" i="14"/>
  <c r="S46" i="5"/>
  <c r="R137" i="4"/>
  <c r="R129" i="4"/>
  <c r="R125" i="4"/>
  <c r="R117" i="4"/>
  <c r="R97" i="4"/>
  <c r="R93" i="4"/>
  <c r="R81" i="4"/>
  <c r="R77" i="4"/>
  <c r="R41" i="4"/>
  <c r="R21" i="4"/>
  <c r="R9" i="4"/>
  <c r="R7" i="5"/>
  <c r="S18" i="5"/>
  <c r="R71" i="5"/>
  <c r="S25" i="4"/>
  <c r="S89" i="4"/>
  <c r="R66" i="5"/>
  <c r="S117" i="4"/>
  <c r="R30" i="5"/>
  <c r="R8" i="4"/>
  <c r="R24" i="4"/>
  <c r="R40" i="4"/>
  <c r="R72" i="4"/>
  <c r="R120" i="4"/>
  <c r="R35" i="5"/>
  <c r="S81" i="4"/>
  <c r="R78" i="5"/>
  <c r="S24" i="4"/>
  <c r="S32" i="4"/>
  <c r="S120" i="4"/>
  <c r="S31" i="5"/>
  <c r="R20" i="4"/>
  <c r="R84" i="4"/>
  <c r="R116" i="4"/>
  <c r="R132" i="4"/>
  <c r="R15" i="5"/>
  <c r="S47" i="5"/>
  <c r="R23" i="5"/>
  <c r="R55" i="5"/>
  <c r="S66" i="5"/>
  <c r="R27" i="5"/>
  <c r="R16" i="4"/>
  <c r="R32" i="4"/>
  <c r="R48" i="4"/>
  <c r="R80" i="4"/>
  <c r="R112" i="4"/>
  <c r="R128" i="4"/>
  <c r="R47" i="5"/>
  <c r="R18" i="5"/>
  <c r="S71" i="5"/>
  <c r="S33" i="4"/>
  <c r="S12" i="4"/>
  <c r="S68" i="4"/>
  <c r="S124" i="4"/>
  <c r="R63" i="5"/>
  <c r="R43" i="5"/>
  <c r="R34" i="5"/>
  <c r="S61" i="4"/>
  <c r="R12" i="4"/>
  <c r="R44" i="4"/>
  <c r="R60" i="4"/>
  <c r="R76" i="4"/>
  <c r="R92" i="4"/>
  <c r="R124" i="4"/>
  <c r="R140" i="4"/>
  <c r="R51" i="5"/>
  <c r="W29" i="6"/>
  <c r="X29" i="6"/>
  <c r="Y29" i="6" s="1"/>
  <c r="Z29" i="6" s="1"/>
  <c r="G36" i="6"/>
  <c r="H36" i="6" s="1"/>
  <c r="F36" i="6"/>
  <c r="W41" i="6"/>
  <c r="X41" i="6"/>
  <c r="Y41" i="6" s="1"/>
  <c r="V48" i="10"/>
  <c r="Y51" i="8"/>
  <c r="Z51" i="8" s="1"/>
  <c r="L57" i="7"/>
  <c r="P55" i="14"/>
  <c r="O68" i="6"/>
  <c r="T68" i="6"/>
  <c r="U68" i="6" s="1"/>
  <c r="V68" i="6" s="1"/>
  <c r="P68" i="6"/>
  <c r="Q68" i="6" s="1"/>
  <c r="B71" i="14"/>
  <c r="F71" i="11" s="1"/>
  <c r="C71" i="11" s="1"/>
  <c r="K64" i="6"/>
  <c r="L64" i="6" s="1"/>
  <c r="M64" i="6" s="1"/>
  <c r="J64" i="6"/>
  <c r="Q64" i="8"/>
  <c r="R64" i="8" s="1"/>
  <c r="Q63" i="8"/>
  <c r="R63" i="8" s="1"/>
  <c r="X63" i="8" s="1"/>
  <c r="C68" i="14"/>
  <c r="H68" i="11" s="1"/>
  <c r="E68" i="11" s="1"/>
  <c r="G68" i="14"/>
  <c r="K85" i="6"/>
  <c r="L85" i="6" s="1"/>
  <c r="M85" i="6" s="1"/>
  <c r="J85" i="6"/>
  <c r="AG112" i="14"/>
  <c r="AB112" i="14" s="1"/>
  <c r="Z112" i="14" s="1"/>
  <c r="I140" i="15"/>
  <c r="B141" i="14"/>
  <c r="F141" i="11" s="1"/>
  <c r="C141" i="11" s="1"/>
  <c r="X151" i="6"/>
  <c r="Y151" i="6" s="1"/>
  <c r="Z151" i="6" s="1"/>
  <c r="P151" i="6"/>
  <c r="Q151" i="6" s="1"/>
  <c r="T151" i="6"/>
  <c r="U151" i="6" s="1"/>
  <c r="V151" i="6" s="1"/>
  <c r="AA151" i="6" s="1"/>
  <c r="O151" i="6"/>
  <c r="P162" i="14"/>
  <c r="M162" i="14" s="1"/>
  <c r="P163" i="14"/>
  <c r="V164" i="15"/>
  <c r="G164" i="11" s="1"/>
  <c r="D164" i="11" s="1"/>
  <c r="L67" i="4"/>
  <c r="I15" i="15"/>
  <c r="V15" i="15" s="1"/>
  <c r="G15" i="11" s="1"/>
  <c r="D15" i="11" s="1"/>
  <c r="AJ25" i="14"/>
  <c r="G35" i="6"/>
  <c r="H35" i="6" s="1"/>
  <c r="F35" i="6"/>
  <c r="V41" i="10"/>
  <c r="Y44" i="8"/>
  <c r="Z44" i="8" s="1"/>
  <c r="S49" i="10"/>
  <c r="H52" i="7" s="1"/>
  <c r="S31" i="10"/>
  <c r="H34" i="7" s="1"/>
  <c r="P39" i="7"/>
  <c r="C66" i="14"/>
  <c r="H66" i="11" s="1"/>
  <c r="E66" i="11" s="1"/>
  <c r="P69" i="14"/>
  <c r="M69" i="14" s="1"/>
  <c r="I75" i="15"/>
  <c r="V75" i="15" s="1"/>
  <c r="G75" i="11" s="1"/>
  <c r="D75" i="11" s="1"/>
  <c r="S81" i="10"/>
  <c r="H84" i="7" s="1"/>
  <c r="O94" i="6"/>
  <c r="P94" i="6"/>
  <c r="Q94" i="6" s="1"/>
  <c r="R94" i="6" s="1"/>
  <c r="T94" i="6"/>
  <c r="U94" i="6" s="1"/>
  <c r="V94" i="6" s="1"/>
  <c r="AA94" i="6" s="1"/>
  <c r="S97" i="10"/>
  <c r="H100" i="7" s="1"/>
  <c r="G104" i="6"/>
  <c r="H104" i="6" s="1"/>
  <c r="F104" i="6"/>
  <c r="M107" i="14"/>
  <c r="AB110" i="14"/>
  <c r="I112" i="15"/>
  <c r="V112" i="15" s="1"/>
  <c r="G112" i="11" s="1"/>
  <c r="D112" i="11" s="1"/>
  <c r="G138" i="6"/>
  <c r="H138" i="6" s="1"/>
  <c r="I138" i="6" s="1"/>
  <c r="F138" i="6"/>
  <c r="P122" i="14"/>
  <c r="M122" i="14" s="1"/>
  <c r="Z147" i="14"/>
  <c r="S147" i="14" s="1"/>
  <c r="T157" i="6"/>
  <c r="U157" i="6" s="1"/>
  <c r="V157" i="6" s="1"/>
  <c r="S157" i="6"/>
  <c r="AB154" i="14"/>
  <c r="Z154" i="14" s="1"/>
  <c r="S154" i="14" s="1"/>
  <c r="R9" i="5"/>
  <c r="L48" i="5"/>
  <c r="S7" i="4"/>
  <c r="R72" i="5"/>
  <c r="AG8" i="14"/>
  <c r="S17" i="10"/>
  <c r="H20" i="7" s="1"/>
  <c r="O33" i="6"/>
  <c r="T33" i="6"/>
  <c r="U33" i="6" s="1"/>
  <c r="V33" i="6" s="1"/>
  <c r="P33" i="6"/>
  <c r="Q33" i="6" s="1"/>
  <c r="V30" i="10"/>
  <c r="Y33" i="8"/>
  <c r="Z33" i="8" s="1"/>
  <c r="R31" i="6"/>
  <c r="L41" i="14"/>
  <c r="D41" i="14" s="1"/>
  <c r="AE56" i="8"/>
  <c r="AM56" i="8" s="1"/>
  <c r="S51" i="10"/>
  <c r="H54" i="7" s="1"/>
  <c r="O72" i="6"/>
  <c r="P72" i="6"/>
  <c r="Q72" i="6" s="1"/>
  <c r="T72" i="6"/>
  <c r="U72" i="6" s="1"/>
  <c r="V72" i="6" s="1"/>
  <c r="T81" i="6"/>
  <c r="U81" i="6" s="1"/>
  <c r="V81" i="6" s="1"/>
  <c r="L89" i="7"/>
  <c r="AB85" i="14"/>
  <c r="AL80" i="8"/>
  <c r="G95" i="6"/>
  <c r="H95" i="6" s="1"/>
  <c r="I95" i="6" s="1"/>
  <c r="F95" i="6"/>
  <c r="P102" i="7"/>
  <c r="L109" i="14"/>
  <c r="AN114" i="14"/>
  <c r="AB114" i="14" s="1"/>
  <c r="Z114" i="14" s="1"/>
  <c r="S114" i="14" s="1"/>
  <c r="V123" i="10"/>
  <c r="Y126" i="8"/>
  <c r="Z126" i="8" s="1"/>
  <c r="L140" i="14"/>
  <c r="D140" i="14" s="1"/>
  <c r="D133" i="14"/>
  <c r="V142" i="15"/>
  <c r="G142" i="11" s="1"/>
  <c r="D142" i="11" s="1"/>
  <c r="G164" i="6"/>
  <c r="H164" i="6" s="1"/>
  <c r="F164" i="6"/>
  <c r="P165" i="6"/>
  <c r="Q165" i="6" s="1"/>
  <c r="T165" i="6"/>
  <c r="U165" i="6" s="1"/>
  <c r="V165" i="6" s="1"/>
  <c r="O165" i="6"/>
  <c r="O45" i="5"/>
  <c r="X48" i="8"/>
  <c r="S47" i="3" s="1"/>
  <c r="X94" i="8"/>
  <c r="S93" i="3" s="1"/>
  <c r="F18" i="6"/>
  <c r="G18" i="6"/>
  <c r="H18" i="6" s="1"/>
  <c r="T18" i="6"/>
  <c r="U18" i="6" s="1"/>
  <c r="V18" i="6" s="1"/>
  <c r="P18" i="6"/>
  <c r="Q18" i="6" s="1"/>
  <c r="O18" i="6"/>
  <c r="M28" i="7"/>
  <c r="G16" i="14"/>
  <c r="Z3" i="14"/>
  <c r="S3" i="14" s="1"/>
  <c r="M39" i="7"/>
  <c r="AJ32" i="14"/>
  <c r="G23" i="14"/>
  <c r="D23" i="14" s="1"/>
  <c r="P49" i="7"/>
  <c r="O38" i="7"/>
  <c r="P38" i="7"/>
  <c r="L38" i="7"/>
  <c r="P36" i="14"/>
  <c r="M36" i="14" s="1"/>
  <c r="G44" i="14"/>
  <c r="S44" i="10"/>
  <c r="H47" i="7" s="1"/>
  <c r="N62" i="7"/>
  <c r="K62" i="7"/>
  <c r="P61" i="3" s="1"/>
  <c r="M65" i="14"/>
  <c r="G75" i="6"/>
  <c r="H75" i="6" s="1"/>
  <c r="I75" i="6" s="1"/>
  <c r="F75" i="6"/>
  <c r="G84" i="6"/>
  <c r="H84" i="6" s="1"/>
  <c r="F84" i="6"/>
  <c r="G98" i="6"/>
  <c r="H98" i="6" s="1"/>
  <c r="F98" i="6"/>
  <c r="W100" i="6"/>
  <c r="X100" i="6"/>
  <c r="Y100" i="6" s="1"/>
  <c r="AE109" i="8"/>
  <c r="AM109" i="8" s="1"/>
  <c r="AN109" i="8" s="1"/>
  <c r="V96" i="15"/>
  <c r="G96" i="11" s="1"/>
  <c r="D96" i="11" s="1"/>
  <c r="O119" i="7"/>
  <c r="L104" i="14"/>
  <c r="D104" i="14" s="1"/>
  <c r="B104" i="14" s="1"/>
  <c r="F104" i="11" s="1"/>
  <c r="C104" i="11" s="1"/>
  <c r="C104" i="14"/>
  <c r="H104" i="11" s="1"/>
  <c r="E104" i="11" s="1"/>
  <c r="R129" i="3"/>
  <c r="M139" i="7"/>
  <c r="M142" i="7"/>
  <c r="X141" i="6"/>
  <c r="Y141" i="6" s="1"/>
  <c r="W141" i="6"/>
  <c r="O153" i="7"/>
  <c r="N155" i="6"/>
  <c r="M154" i="3" s="1"/>
  <c r="AN153" i="8"/>
  <c r="T152" i="3" s="1"/>
  <c r="R152" i="3" s="1"/>
  <c r="AE156" i="8"/>
  <c r="AM156" i="8" s="1"/>
  <c r="N163" i="7"/>
  <c r="Q163" i="7" s="1"/>
  <c r="P146" i="4" s="1"/>
  <c r="K163" i="7"/>
  <c r="P162" i="3" s="1"/>
  <c r="K164" i="14"/>
  <c r="L164" i="14" s="1"/>
  <c r="D164" i="14" s="1"/>
  <c r="T156" i="6"/>
  <c r="U156" i="6" s="1"/>
  <c r="V156" i="6" s="1"/>
  <c r="P156" i="6"/>
  <c r="Q156" i="6" s="1"/>
  <c r="O156" i="6"/>
  <c r="P160" i="7"/>
  <c r="G159" i="14"/>
  <c r="D159" i="14" s="1"/>
  <c r="R15" i="4"/>
  <c r="R79" i="4"/>
  <c r="R10" i="4"/>
  <c r="R74" i="4"/>
  <c r="R90" i="4"/>
  <c r="R138" i="4"/>
  <c r="I11" i="15"/>
  <c r="V11" i="15" s="1"/>
  <c r="G11" i="11" s="1"/>
  <c r="D11" i="11" s="1"/>
  <c r="V8" i="10"/>
  <c r="Y11" i="8"/>
  <c r="Z11" i="8" s="1"/>
  <c r="X64" i="8"/>
  <c r="R56" i="4" s="1"/>
  <c r="AE12" i="8"/>
  <c r="X28" i="6"/>
  <c r="Y28" i="6" s="1"/>
  <c r="W28" i="6"/>
  <c r="O29" i="6"/>
  <c r="P29" i="6"/>
  <c r="Q29" i="6" s="1"/>
  <c r="T29" i="6"/>
  <c r="U29" i="6" s="1"/>
  <c r="V29" i="6" s="1"/>
  <c r="AA29" i="6" s="1"/>
  <c r="M33" i="7"/>
  <c r="L24" i="7"/>
  <c r="I23" i="15"/>
  <c r="V23" i="15" s="1"/>
  <c r="G23" i="11" s="1"/>
  <c r="D23" i="11" s="1"/>
  <c r="L44" i="14"/>
  <c r="D44" i="14" s="1"/>
  <c r="S56" i="10"/>
  <c r="H59" i="7" s="1"/>
  <c r="S57" i="10"/>
  <c r="H60" i="7" s="1"/>
  <c r="G60" i="6"/>
  <c r="H60" i="6" s="1"/>
  <c r="F60" i="6"/>
  <c r="O78" i="6"/>
  <c r="T78" i="6"/>
  <c r="U78" i="6" s="1"/>
  <c r="V78" i="6" s="1"/>
  <c r="P78" i="6"/>
  <c r="Q78" i="6" s="1"/>
  <c r="I76" i="15"/>
  <c r="V76" i="15" s="1"/>
  <c r="G76" i="11" s="1"/>
  <c r="D76" i="11" s="1"/>
  <c r="O61" i="6"/>
  <c r="T61" i="6"/>
  <c r="U61" i="6" s="1"/>
  <c r="V61" i="6" s="1"/>
  <c r="AA61" i="6" s="1"/>
  <c r="P61" i="6"/>
  <c r="Q61" i="6" s="1"/>
  <c r="R61" i="6" s="1"/>
  <c r="AB61" i="6" s="1"/>
  <c r="N60" i="3" s="1"/>
  <c r="L60" i="3" s="1"/>
  <c r="Z67" i="14"/>
  <c r="S67" i="14" s="1"/>
  <c r="B67" i="14" s="1"/>
  <c r="F67" i="11" s="1"/>
  <c r="C67" i="11" s="1"/>
  <c r="G89" i="6"/>
  <c r="H89" i="6" s="1"/>
  <c r="F89" i="6"/>
  <c r="AE105" i="8"/>
  <c r="AN101" i="14"/>
  <c r="AB101" i="14" s="1"/>
  <c r="Z101" i="14" s="1"/>
  <c r="S101" i="14" s="1"/>
  <c r="L106" i="7"/>
  <c r="G106" i="14"/>
  <c r="O111" i="7"/>
  <c r="G113" i="6"/>
  <c r="H113" i="6" s="1"/>
  <c r="F113" i="6"/>
  <c r="K119" i="6"/>
  <c r="L119" i="6" s="1"/>
  <c r="M119" i="6" s="1"/>
  <c r="N119" i="6" s="1"/>
  <c r="M118" i="3" s="1"/>
  <c r="W122" i="6"/>
  <c r="X122" i="6"/>
  <c r="Y122" i="6" s="1"/>
  <c r="Z122" i="6" s="1"/>
  <c r="M124" i="7"/>
  <c r="M120" i="14"/>
  <c r="M136" i="14"/>
  <c r="V137" i="10"/>
  <c r="Y140" i="8"/>
  <c r="Z140" i="8" s="1"/>
  <c r="I149" i="15"/>
  <c r="L160" i="14"/>
  <c r="D160" i="14" s="1"/>
  <c r="B160" i="14" s="1"/>
  <c r="F160" i="11" s="1"/>
  <c r="C160" i="11" s="1"/>
  <c r="C160" i="14"/>
  <c r="H160" i="11" s="1"/>
  <c r="E160" i="11" s="1"/>
  <c r="P7" i="14"/>
  <c r="W15" i="6"/>
  <c r="X15" i="6"/>
  <c r="Y15" i="6" s="1"/>
  <c r="M21" i="7"/>
  <c r="AL30" i="8"/>
  <c r="P29" i="14"/>
  <c r="M29" i="14" s="1"/>
  <c r="P40" i="14"/>
  <c r="M40" i="14" s="1"/>
  <c r="N42" i="7"/>
  <c r="Q42" i="7" s="1"/>
  <c r="K42" i="7"/>
  <c r="P41" i="3" s="1"/>
  <c r="M51" i="7"/>
  <c r="M48" i="14"/>
  <c r="Q57" i="8"/>
  <c r="R57" i="8" s="1"/>
  <c r="X57" i="8" s="1"/>
  <c r="Q56" i="8"/>
  <c r="R56" i="8" s="1"/>
  <c r="X56" i="8" s="1"/>
  <c r="Q55" i="8"/>
  <c r="R55" i="8" s="1"/>
  <c r="X55" i="8" s="1"/>
  <c r="S54" i="3" s="1"/>
  <c r="K54" i="14"/>
  <c r="L54" i="14" s="1"/>
  <c r="D54" i="14" s="1"/>
  <c r="K56" i="6"/>
  <c r="L56" i="6" s="1"/>
  <c r="J56" i="6"/>
  <c r="Z51" i="6"/>
  <c r="AG61" i="14"/>
  <c r="Q71" i="7"/>
  <c r="P46" i="5" s="1"/>
  <c r="W75" i="6"/>
  <c r="X75" i="6"/>
  <c r="Y75" i="6" s="1"/>
  <c r="Z75" i="6" s="1"/>
  <c r="O92" i="7"/>
  <c r="L96" i="7"/>
  <c r="D84" i="14"/>
  <c r="B84" i="14" s="1"/>
  <c r="F84" i="11" s="1"/>
  <c r="C84" i="11" s="1"/>
  <c r="K106" i="6"/>
  <c r="L106" i="6" s="1"/>
  <c r="J106" i="6"/>
  <c r="V101" i="15"/>
  <c r="G101" i="11" s="1"/>
  <c r="D101" i="11" s="1"/>
  <c r="K108" i="14"/>
  <c r="L108" i="14" s="1"/>
  <c r="D108" i="14" s="1"/>
  <c r="AE112" i="8"/>
  <c r="AG113" i="14"/>
  <c r="G122" i="6"/>
  <c r="H122" i="6" s="1"/>
  <c r="F122" i="6"/>
  <c r="I126" i="6"/>
  <c r="L140" i="7"/>
  <c r="P146" i="7"/>
  <c r="L136" i="7"/>
  <c r="L135" i="14"/>
  <c r="D135" i="14" s="1"/>
  <c r="P150" i="6"/>
  <c r="Q150" i="6" s="1"/>
  <c r="R150" i="6" s="1"/>
  <c r="O141" i="7"/>
  <c r="K159" i="7"/>
  <c r="P158" i="3" s="1"/>
  <c r="N159" i="7"/>
  <c r="Q159" i="7" s="1"/>
  <c r="P82" i="5" s="1"/>
  <c r="AN159" i="14"/>
  <c r="L156" i="14"/>
  <c r="D156" i="14" s="1"/>
  <c r="C156" i="14"/>
  <c r="H156" i="11" s="1"/>
  <c r="E156" i="11" s="1"/>
  <c r="M167" i="7"/>
  <c r="V159" i="10"/>
  <c r="Y162" i="8"/>
  <c r="Z162" i="8" s="1"/>
  <c r="P157" i="14"/>
  <c r="L55" i="4"/>
  <c r="O87" i="4"/>
  <c r="O80" i="8"/>
  <c r="M19" i="7"/>
  <c r="O35" i="6"/>
  <c r="T35" i="6"/>
  <c r="U35" i="6" s="1"/>
  <c r="V35" i="6" s="1"/>
  <c r="P35" i="6"/>
  <c r="Q35" i="6" s="1"/>
  <c r="P28" i="6"/>
  <c r="Q28" i="6" s="1"/>
  <c r="R28" i="6" s="1"/>
  <c r="K49" i="14"/>
  <c r="L49" i="14" s="1"/>
  <c r="D49" i="14" s="1"/>
  <c r="L56" i="7"/>
  <c r="V51" i="10"/>
  <c r="Y54" i="8"/>
  <c r="Z54" i="8" s="1"/>
  <c r="N56" i="7"/>
  <c r="K56" i="7"/>
  <c r="P55" i="3" s="1"/>
  <c r="AN51" i="14"/>
  <c r="AE59" i="8"/>
  <c r="AM59" i="8" s="1"/>
  <c r="V65" i="10"/>
  <c r="Y68" i="8"/>
  <c r="Z68" i="8" s="1"/>
  <c r="AL72" i="8"/>
  <c r="L66" i="7"/>
  <c r="D68" i="14"/>
  <c r="B68" i="14" s="1"/>
  <c r="F68" i="11" s="1"/>
  <c r="C68" i="11" s="1"/>
  <c r="D67" i="14"/>
  <c r="L85" i="7"/>
  <c r="T107" i="10"/>
  <c r="I110" i="7" s="1"/>
  <c r="V131" i="6"/>
  <c r="O117" i="6"/>
  <c r="T117" i="6"/>
  <c r="U117" i="6" s="1"/>
  <c r="V117" i="6" s="1"/>
  <c r="AA117" i="6" s="1"/>
  <c r="P117" i="6"/>
  <c r="Q117" i="6" s="1"/>
  <c r="P143" i="14"/>
  <c r="R139" i="6"/>
  <c r="AB139" i="6" s="1"/>
  <c r="N138" i="3" s="1"/>
  <c r="W140" i="6"/>
  <c r="X140" i="6"/>
  <c r="Y140" i="6" s="1"/>
  <c r="M147" i="6"/>
  <c r="V134" i="15"/>
  <c r="G134" i="11" s="1"/>
  <c r="D134" i="11" s="1"/>
  <c r="V142" i="10"/>
  <c r="Y145" i="8"/>
  <c r="Z145" i="8" s="1"/>
  <c r="L157" i="7"/>
  <c r="O24" i="5"/>
  <c r="T10" i="6"/>
  <c r="U10" i="6" s="1"/>
  <c r="V10" i="6" s="1"/>
  <c r="P10" i="6"/>
  <c r="Q10" i="6" s="1"/>
  <c r="O10" i="6"/>
  <c r="X70" i="8"/>
  <c r="M9" i="14"/>
  <c r="I22" i="6"/>
  <c r="N22" i="6" s="1"/>
  <c r="AA26" i="6"/>
  <c r="J21" i="6"/>
  <c r="P21" i="6"/>
  <c r="Q21" i="6" s="1"/>
  <c r="R21" i="6" s="1"/>
  <c r="K21" i="6"/>
  <c r="L21" i="6" s="1"/>
  <c r="M21" i="6" s="1"/>
  <c r="S30" i="10"/>
  <c r="H33" i="7" s="1"/>
  <c r="M40" i="7"/>
  <c r="AG40" i="14"/>
  <c r="M46" i="14"/>
  <c r="G55" i="6"/>
  <c r="H55" i="6" s="1"/>
  <c r="F55" i="6"/>
  <c r="Q50" i="7"/>
  <c r="AG65" i="14"/>
  <c r="M85" i="7"/>
  <c r="P87" i="14"/>
  <c r="M87" i="14" s="1"/>
  <c r="S92" i="10"/>
  <c r="H95" i="7" s="1"/>
  <c r="O94" i="7"/>
  <c r="G100" i="6"/>
  <c r="H100" i="6" s="1"/>
  <c r="F100" i="6"/>
  <c r="O96" i="6"/>
  <c r="P96" i="6"/>
  <c r="Q96" i="6" s="1"/>
  <c r="T96" i="6"/>
  <c r="U96" i="6" s="1"/>
  <c r="V96" i="6" s="1"/>
  <c r="P105" i="7"/>
  <c r="G111" i="6"/>
  <c r="H111" i="6" s="1"/>
  <c r="F111" i="6"/>
  <c r="G117" i="6"/>
  <c r="H117" i="6" s="1"/>
  <c r="F117" i="6"/>
  <c r="M115" i="14"/>
  <c r="B115" i="14" s="1"/>
  <c r="F115" i="11" s="1"/>
  <c r="C115" i="11" s="1"/>
  <c r="AB130" i="14"/>
  <c r="Z130" i="14" s="1"/>
  <c r="S130" i="14" s="1"/>
  <c r="AG143" i="14"/>
  <c r="AB143" i="14" s="1"/>
  <c r="Z143" i="14" s="1"/>
  <c r="S143" i="14" s="1"/>
  <c r="P137" i="14"/>
  <c r="M149" i="7"/>
  <c r="AH164" i="8"/>
  <c r="S39" i="6"/>
  <c r="T39" i="6"/>
  <c r="U39" i="6" s="1"/>
  <c r="G54" i="6"/>
  <c r="H54" i="6" s="1"/>
  <c r="F54" i="6"/>
  <c r="V57" i="10"/>
  <c r="Y60" i="8"/>
  <c r="Z60" i="8" s="1"/>
  <c r="K60" i="6"/>
  <c r="L60" i="6" s="1"/>
  <c r="J60" i="6"/>
  <c r="P60" i="6"/>
  <c r="Q60" i="6" s="1"/>
  <c r="R60" i="6" s="1"/>
  <c r="AE78" i="8"/>
  <c r="AM78" i="8" s="1"/>
  <c r="AN78" i="8" s="1"/>
  <c r="P83" i="7"/>
  <c r="L83" i="7"/>
  <c r="N83" i="7"/>
  <c r="I95" i="15"/>
  <c r="V95" i="15" s="1"/>
  <c r="G95" i="11" s="1"/>
  <c r="D95" i="11" s="1"/>
  <c r="I101" i="15"/>
  <c r="T120" i="10"/>
  <c r="I123" i="7" s="1"/>
  <c r="O129" i="6"/>
  <c r="T129" i="6"/>
  <c r="U129" i="6" s="1"/>
  <c r="V129" i="6" s="1"/>
  <c r="AA129" i="6" s="1"/>
  <c r="P129" i="6"/>
  <c r="Q129" i="6" s="1"/>
  <c r="I114" i="15"/>
  <c r="V114" i="15" s="1"/>
  <c r="G114" i="11" s="1"/>
  <c r="D114" i="11" s="1"/>
  <c r="S131" i="10"/>
  <c r="H134" i="7" s="1"/>
  <c r="O118" i="6"/>
  <c r="X118" i="6"/>
  <c r="Y118" i="6" s="1"/>
  <c r="Z118" i="6" s="1"/>
  <c r="T118" i="6"/>
  <c r="U118" i="6" s="1"/>
  <c r="V118" i="6" s="1"/>
  <c r="P118" i="6"/>
  <c r="Q118" i="6" s="1"/>
  <c r="K138" i="6"/>
  <c r="L138" i="6" s="1"/>
  <c r="J138" i="6"/>
  <c r="P147" i="14"/>
  <c r="M147" i="14" s="1"/>
  <c r="B147" i="14" s="1"/>
  <c r="F147" i="11" s="1"/>
  <c r="C147" i="11" s="1"/>
  <c r="W152" i="6"/>
  <c r="X152" i="6"/>
  <c r="Y152" i="6" s="1"/>
  <c r="P152" i="14"/>
  <c r="M152" i="14" s="1"/>
  <c r="B152" i="14" s="1"/>
  <c r="F152" i="11" s="1"/>
  <c r="C152" i="11" s="1"/>
  <c r="L155" i="14"/>
  <c r="D155" i="14" s="1"/>
  <c r="B155" i="14" s="1"/>
  <c r="F155" i="11" s="1"/>
  <c r="C155" i="11" s="1"/>
  <c r="B155" i="11" s="1"/>
  <c r="C155" i="14"/>
  <c r="H155" i="11" s="1"/>
  <c r="E155" i="11" s="1"/>
  <c r="S163" i="10"/>
  <c r="H166" i="7" s="1"/>
  <c r="C154" i="14"/>
  <c r="H154" i="11" s="1"/>
  <c r="E154" i="11" s="1"/>
  <c r="G154" i="14"/>
  <c r="P164" i="6"/>
  <c r="Q164" i="6" s="1"/>
  <c r="R164" i="6" s="1"/>
  <c r="AB164" i="6" s="1"/>
  <c r="N163" i="3" s="1"/>
  <c r="R42" i="5"/>
  <c r="R56" i="5"/>
  <c r="N7" i="7"/>
  <c r="L7" i="7"/>
  <c r="K12" i="7"/>
  <c r="P11" i="3" s="1"/>
  <c r="N12" i="7"/>
  <c r="P15" i="14"/>
  <c r="M15" i="14" s="1"/>
  <c r="AE54" i="8"/>
  <c r="Q65" i="8"/>
  <c r="R65" i="8" s="1"/>
  <c r="X65" i="8" s="1"/>
  <c r="S64" i="3" s="1"/>
  <c r="Q66" i="8"/>
  <c r="R66" i="8" s="1"/>
  <c r="X66" i="8" s="1"/>
  <c r="AN77" i="8"/>
  <c r="T76" i="3" s="1"/>
  <c r="R76" i="3" s="1"/>
  <c r="M72" i="7"/>
  <c r="S75" i="10"/>
  <c r="H78" i="7" s="1"/>
  <c r="AB86" i="14"/>
  <c r="T103" i="6"/>
  <c r="U103" i="6" s="1"/>
  <c r="V103" i="6" s="1"/>
  <c r="K103" i="6"/>
  <c r="L103" i="6" s="1"/>
  <c r="J103" i="6"/>
  <c r="I106" i="15"/>
  <c r="S111" i="6"/>
  <c r="T111" i="6"/>
  <c r="U111" i="6" s="1"/>
  <c r="V111" i="6" s="1"/>
  <c r="G124" i="14"/>
  <c r="D124" i="14" s="1"/>
  <c r="P112" i="14"/>
  <c r="P139" i="7"/>
  <c r="N139" i="7"/>
  <c r="O139" i="7"/>
  <c r="O148" i="7"/>
  <c r="X150" i="6"/>
  <c r="Y150" i="6" s="1"/>
  <c r="W150" i="6"/>
  <c r="N157" i="7"/>
  <c r="Q157" i="7" s="1"/>
  <c r="P141" i="4" s="1"/>
  <c r="K157" i="7"/>
  <c r="P156" i="3" s="1"/>
  <c r="V152" i="15"/>
  <c r="G152" i="11" s="1"/>
  <c r="D152" i="11" s="1"/>
  <c r="G161" i="6"/>
  <c r="H161" i="6" s="1"/>
  <c r="F161" i="6"/>
  <c r="L11" i="14"/>
  <c r="D11" i="14" s="1"/>
  <c r="O20" i="7"/>
  <c r="M17" i="14"/>
  <c r="M20" i="7"/>
  <c r="AL25" i="8"/>
  <c r="L30" i="14"/>
  <c r="D30" i="14" s="1"/>
  <c r="T31" i="6"/>
  <c r="U31" i="6" s="1"/>
  <c r="V31" i="6" s="1"/>
  <c r="K40" i="6"/>
  <c r="L40" i="6" s="1"/>
  <c r="J40" i="6"/>
  <c r="M36" i="7"/>
  <c r="O36" i="7"/>
  <c r="M38" i="14"/>
  <c r="O23" i="6"/>
  <c r="P23" i="6"/>
  <c r="Q23" i="6" s="1"/>
  <c r="X23" i="6"/>
  <c r="Y23" i="6" s="1"/>
  <c r="Z23" i="6" s="1"/>
  <c r="T23" i="6"/>
  <c r="U23" i="6" s="1"/>
  <c r="V23" i="6" s="1"/>
  <c r="T24" i="10"/>
  <c r="I27" i="7" s="1"/>
  <c r="I51" i="15"/>
  <c r="V51" i="15" s="1"/>
  <c r="G51" i="11" s="1"/>
  <c r="D51" i="11" s="1"/>
  <c r="L53" i="14"/>
  <c r="D53" i="14" s="1"/>
  <c r="P64" i="14"/>
  <c r="M64" i="14" s="1"/>
  <c r="P68" i="7"/>
  <c r="AB76" i="14"/>
  <c r="Z76" i="14" s="1"/>
  <c r="S76" i="14" s="1"/>
  <c r="V78" i="10"/>
  <c r="Y81" i="8"/>
  <c r="Z81" i="8" s="1"/>
  <c r="AN81" i="8" s="1"/>
  <c r="T80" i="3" s="1"/>
  <c r="L103" i="7"/>
  <c r="C115" i="14"/>
  <c r="H115" i="11" s="1"/>
  <c r="E115" i="11" s="1"/>
  <c r="AB119" i="14"/>
  <c r="Z119" i="14" s="1"/>
  <c r="V121" i="10"/>
  <c r="Y124" i="8"/>
  <c r="Z124" i="8" s="1"/>
  <c r="P134" i="7"/>
  <c r="P142" i="14"/>
  <c r="I145" i="15"/>
  <c r="AE148" i="8"/>
  <c r="AM148" i="8" s="1"/>
  <c r="AN148" i="8" s="1"/>
  <c r="L149" i="14"/>
  <c r="D149" i="14" s="1"/>
  <c r="R43" i="4"/>
  <c r="R107" i="4"/>
  <c r="X50" i="8"/>
  <c r="S49" i="3" s="1"/>
  <c r="S12" i="10"/>
  <c r="H15" i="7" s="1"/>
  <c r="O14" i="7"/>
  <c r="AN11" i="14"/>
  <c r="AB11" i="14" s="1"/>
  <c r="Z11" i="14" s="1"/>
  <c r="L5" i="14"/>
  <c r="D5" i="14" s="1"/>
  <c r="AL26" i="8"/>
  <c r="AM26" i="8" s="1"/>
  <c r="AN26" i="8" s="1"/>
  <c r="R38" i="6"/>
  <c r="AB38" i="6" s="1"/>
  <c r="N37" i="3" s="1"/>
  <c r="M43" i="14"/>
  <c r="AB36" i="14"/>
  <c r="Z36" i="14" s="1"/>
  <c r="S36" i="14" s="1"/>
  <c r="G58" i="6"/>
  <c r="H58" i="6" s="1"/>
  <c r="I58" i="6" s="1"/>
  <c r="F58" i="6"/>
  <c r="I65" i="15"/>
  <c r="S63" i="10"/>
  <c r="H66" i="7" s="1"/>
  <c r="L96" i="14"/>
  <c r="D96" i="14" s="1"/>
  <c r="AE123" i="8"/>
  <c r="AM123" i="8" s="1"/>
  <c r="AN123" i="8" s="1"/>
  <c r="G115" i="6"/>
  <c r="H115" i="6" s="1"/>
  <c r="F115" i="6"/>
  <c r="Q139" i="8"/>
  <c r="R139" i="8" s="1"/>
  <c r="X139" i="8" s="1"/>
  <c r="Q140" i="8"/>
  <c r="R140" i="8" s="1"/>
  <c r="X140" i="8" s="1"/>
  <c r="O128" i="6"/>
  <c r="P128" i="6"/>
  <c r="Q128" i="6" s="1"/>
  <c r="X128" i="6"/>
  <c r="Y128" i="6" s="1"/>
  <c r="Z128" i="6" s="1"/>
  <c r="T128" i="6"/>
  <c r="U128" i="6" s="1"/>
  <c r="V128" i="6" s="1"/>
  <c r="AA128" i="6" s="1"/>
  <c r="G165" i="6"/>
  <c r="H165" i="6" s="1"/>
  <c r="I165" i="6" s="1"/>
  <c r="N165" i="6" s="1"/>
  <c r="M164" i="3" s="1"/>
  <c r="F165" i="6"/>
  <c r="X167" i="6"/>
  <c r="Y167" i="6" s="1"/>
  <c r="Z167" i="6" s="1"/>
  <c r="W167" i="6"/>
  <c r="P164" i="14"/>
  <c r="M164" i="14" s="1"/>
  <c r="AL160" i="8"/>
  <c r="S25" i="5"/>
  <c r="R53" i="5"/>
  <c r="O53" i="5"/>
  <c r="O80" i="5"/>
  <c r="O79" i="4"/>
  <c r="O18" i="4"/>
  <c r="X59" i="8"/>
  <c r="S58" i="3" s="1"/>
  <c r="M10" i="7"/>
  <c r="S11" i="10"/>
  <c r="H14" i="7" s="1"/>
  <c r="L8" i="7"/>
  <c r="V12" i="15"/>
  <c r="G12" i="11" s="1"/>
  <c r="D12" i="11" s="1"/>
  <c r="AL20" i="8"/>
  <c r="K19" i="14"/>
  <c r="K32" i="14"/>
  <c r="W49" i="6"/>
  <c r="X49" i="6"/>
  <c r="Y49" i="6" s="1"/>
  <c r="AB55" i="14"/>
  <c r="Z55" i="14" s="1"/>
  <c r="M57" i="7"/>
  <c r="L62" i="7"/>
  <c r="AM65" i="8"/>
  <c r="AN65" i="8" s="1"/>
  <c r="T64" i="3" s="1"/>
  <c r="R73" i="3"/>
  <c r="C71" i="14"/>
  <c r="H71" i="11" s="1"/>
  <c r="E71" i="11" s="1"/>
  <c r="M73" i="14"/>
  <c r="T79" i="6"/>
  <c r="U79" i="6" s="1"/>
  <c r="V79" i="6" s="1"/>
  <c r="O91" i="7"/>
  <c r="L94" i="7"/>
  <c r="O95" i="6"/>
  <c r="T95" i="6"/>
  <c r="U95" i="6" s="1"/>
  <c r="V95" i="6" s="1"/>
  <c r="P95" i="6"/>
  <c r="Q95" i="6" s="1"/>
  <c r="O83" i="6"/>
  <c r="T83" i="6"/>
  <c r="U83" i="6" s="1"/>
  <c r="V83" i="6" s="1"/>
  <c r="P83" i="6"/>
  <c r="Q83" i="6" s="1"/>
  <c r="Z85" i="14"/>
  <c r="S85" i="14" s="1"/>
  <c r="B85" i="14" s="1"/>
  <c r="F85" i="11" s="1"/>
  <c r="C85" i="11" s="1"/>
  <c r="AN91" i="14"/>
  <c r="AB91" i="14" s="1"/>
  <c r="Z91" i="14" s="1"/>
  <c r="Z93" i="6"/>
  <c r="AE102" i="8"/>
  <c r="W104" i="6"/>
  <c r="X104" i="6"/>
  <c r="Y104" i="6" s="1"/>
  <c r="V109" i="10"/>
  <c r="Y112" i="8"/>
  <c r="Z112" i="8" s="1"/>
  <c r="G112" i="6"/>
  <c r="H112" i="6" s="1"/>
  <c r="I112" i="6" s="1"/>
  <c r="F112" i="6"/>
  <c r="K114" i="7"/>
  <c r="P113" i="3" s="1"/>
  <c r="N114" i="7"/>
  <c r="G121" i="14"/>
  <c r="S127" i="10"/>
  <c r="H130" i="7" s="1"/>
  <c r="G121" i="6"/>
  <c r="H121" i="6" s="1"/>
  <c r="F121" i="6"/>
  <c r="S158" i="10"/>
  <c r="H161" i="7" s="1"/>
  <c r="M164" i="7"/>
  <c r="O164" i="7"/>
  <c r="L153" i="7"/>
  <c r="R83" i="4"/>
  <c r="O16" i="8"/>
  <c r="X69" i="8"/>
  <c r="S68" i="3" s="1"/>
  <c r="R68" i="3" s="1"/>
  <c r="G4" i="14"/>
  <c r="D4" i="14" s="1"/>
  <c r="B4" i="14" s="1"/>
  <c r="F4" i="11" s="1"/>
  <c r="C4" i="11" s="1"/>
  <c r="I12" i="6"/>
  <c r="N12" i="6" s="1"/>
  <c r="I5" i="15"/>
  <c r="V21" i="6"/>
  <c r="Q37" i="7"/>
  <c r="Z48" i="6"/>
  <c r="AA48" i="6" s="1"/>
  <c r="L38" i="14"/>
  <c r="D38" i="14" s="1"/>
  <c r="G68" i="6"/>
  <c r="H68" i="6" s="1"/>
  <c r="F68" i="6"/>
  <c r="P72" i="7"/>
  <c r="AN61" i="14"/>
  <c r="AG100" i="14"/>
  <c r="M105" i="7"/>
  <c r="L109" i="7"/>
  <c r="Q120" i="7"/>
  <c r="AN111" i="8"/>
  <c r="T110" i="3" s="1"/>
  <c r="V124" i="15"/>
  <c r="G124" i="11" s="1"/>
  <c r="D124" i="11" s="1"/>
  <c r="P113" i="14"/>
  <c r="L135" i="7"/>
  <c r="N136" i="7"/>
  <c r="K136" i="7"/>
  <c r="P135" i="3" s="1"/>
  <c r="I144" i="15"/>
  <c r="L145" i="14"/>
  <c r="D145" i="14" s="1"/>
  <c r="AG149" i="14"/>
  <c r="AB149" i="14" s="1"/>
  <c r="Z149" i="14" s="1"/>
  <c r="S149" i="14" s="1"/>
  <c r="O156" i="7"/>
  <c r="S159" i="10"/>
  <c r="H162" i="7" s="1"/>
  <c r="P87" i="4"/>
  <c r="R44" i="5"/>
  <c r="O150" i="8"/>
  <c r="X150" i="8" s="1"/>
  <c r="S149" i="3" s="1"/>
  <c r="F8" i="6"/>
  <c r="G8" i="6"/>
  <c r="H8" i="6" s="1"/>
  <c r="I8" i="6" s="1"/>
  <c r="AJ22" i="14"/>
  <c r="M31" i="6"/>
  <c r="S25" i="10"/>
  <c r="H28" i="7" s="1"/>
  <c r="AL46" i="8"/>
  <c r="AM46" i="8" s="1"/>
  <c r="M55" i="14"/>
  <c r="K65" i="14"/>
  <c r="L65" i="14" s="1"/>
  <c r="AG63" i="14"/>
  <c r="AB63" i="14" s="1"/>
  <c r="Z63" i="14" s="1"/>
  <c r="S63" i="14" s="1"/>
  <c r="N76" i="7"/>
  <c r="Q76" i="7" s="1"/>
  <c r="K76" i="7"/>
  <c r="P75" i="3" s="1"/>
  <c r="O73" i="6"/>
  <c r="T73" i="6"/>
  <c r="U73" i="6" s="1"/>
  <c r="V73" i="6" s="1"/>
  <c r="P73" i="6"/>
  <c r="Q73" i="6" s="1"/>
  <c r="M63" i="14"/>
  <c r="O71" i="6"/>
  <c r="T71" i="6"/>
  <c r="U71" i="6" s="1"/>
  <c r="V71" i="6" s="1"/>
  <c r="AA71" i="6" s="1"/>
  <c r="P71" i="6"/>
  <c r="Q71" i="6" s="1"/>
  <c r="R71" i="6" s="1"/>
  <c r="AB71" i="6" s="1"/>
  <c r="N70" i="3" s="1"/>
  <c r="L70" i="3" s="1"/>
  <c r="Z77" i="6"/>
  <c r="AA77" i="6" s="1"/>
  <c r="AB77" i="6" s="1"/>
  <c r="AG82" i="14"/>
  <c r="AB82" i="14" s="1"/>
  <c r="Z82" i="14" s="1"/>
  <c r="S82" i="14" s="1"/>
  <c r="V86" i="15"/>
  <c r="G86" i="11" s="1"/>
  <c r="D86" i="11" s="1"/>
  <c r="AG88" i="14"/>
  <c r="AB88" i="14" s="1"/>
  <c r="Z88" i="14" s="1"/>
  <c r="S98" i="6"/>
  <c r="T98" i="6"/>
  <c r="U98" i="6" s="1"/>
  <c r="O102" i="7"/>
  <c r="O103" i="7"/>
  <c r="U113" i="8"/>
  <c r="Q113" i="8"/>
  <c r="I113" i="8"/>
  <c r="G113" i="8"/>
  <c r="L113" i="8"/>
  <c r="N113" i="8" s="1"/>
  <c r="M113" i="8"/>
  <c r="V113" i="8"/>
  <c r="P113" i="8"/>
  <c r="F113" i="8"/>
  <c r="T113" i="8"/>
  <c r="J113" i="8"/>
  <c r="S113" i="8"/>
  <c r="AH124" i="8"/>
  <c r="G126" i="14"/>
  <c r="D126" i="14" s="1"/>
  <c r="AE126" i="8"/>
  <c r="AM126" i="8" s="1"/>
  <c r="AE134" i="8"/>
  <c r="AM134" i="8" s="1"/>
  <c r="L130" i="14"/>
  <c r="D130" i="14" s="1"/>
  <c r="Z135" i="14"/>
  <c r="S135" i="14" s="1"/>
  <c r="V138" i="10"/>
  <c r="Y141" i="8"/>
  <c r="Z141" i="8" s="1"/>
  <c r="AN141" i="8" s="1"/>
  <c r="T140" i="3" s="1"/>
  <c r="R140" i="3" s="1"/>
  <c r="AG146" i="14"/>
  <c r="P160" i="6"/>
  <c r="Q160" i="6" s="1"/>
  <c r="R160" i="6" s="1"/>
  <c r="K163" i="14"/>
  <c r="L163" i="14" s="1"/>
  <c r="D163" i="14" s="1"/>
  <c r="R13" i="5"/>
  <c r="R27" i="4"/>
  <c r="P24" i="5"/>
  <c r="F14" i="6"/>
  <c r="G14" i="6"/>
  <c r="H14" i="6" s="1"/>
  <c r="AE15" i="8"/>
  <c r="G9" i="6"/>
  <c r="H9" i="6" s="1"/>
  <c r="F9" i="6"/>
  <c r="K16" i="14"/>
  <c r="L16" i="14" s="1"/>
  <c r="D16" i="14" s="1"/>
  <c r="G18" i="14"/>
  <c r="D18" i="14" s="1"/>
  <c r="I30" i="15"/>
  <c r="V30" i="15" s="1"/>
  <c r="G30" i="11" s="1"/>
  <c r="D30" i="11" s="1"/>
  <c r="V14" i="10"/>
  <c r="Y17" i="8"/>
  <c r="Z17" i="8" s="1"/>
  <c r="AN17" i="8" s="1"/>
  <c r="S15" i="4" s="1"/>
  <c r="D33" i="14"/>
  <c r="L34" i="7"/>
  <c r="M34" i="7"/>
  <c r="O34" i="7"/>
  <c r="G35" i="14"/>
  <c r="G59" i="6"/>
  <c r="H59" i="6" s="1"/>
  <c r="F59" i="6"/>
  <c r="W60" i="6"/>
  <c r="X60" i="6"/>
  <c r="Y60" i="6" s="1"/>
  <c r="K62" i="14"/>
  <c r="L62" i="14" s="1"/>
  <c r="D62" i="14" s="1"/>
  <c r="B62" i="14" s="1"/>
  <c r="F62" i="11" s="1"/>
  <c r="C62" i="11" s="1"/>
  <c r="V42" i="15"/>
  <c r="G42" i="11" s="1"/>
  <c r="D42" i="11" s="1"/>
  <c r="AN72" i="14"/>
  <c r="AB73" i="14"/>
  <c r="Q81" i="8"/>
  <c r="R81" i="8" s="1"/>
  <c r="X81" i="8" s="1"/>
  <c r="Q79" i="8"/>
  <c r="R79" i="8" s="1"/>
  <c r="X79" i="8" s="1"/>
  <c r="Q78" i="8"/>
  <c r="R78" i="8" s="1"/>
  <c r="X78" i="8" s="1"/>
  <c r="S77" i="3" s="1"/>
  <c r="Q80" i="8"/>
  <c r="R80" i="8" s="1"/>
  <c r="AE80" i="8"/>
  <c r="AM80" i="8" s="1"/>
  <c r="AN80" i="8" s="1"/>
  <c r="C84" i="14"/>
  <c r="H84" i="11" s="1"/>
  <c r="E84" i="11" s="1"/>
  <c r="AJ94" i="14"/>
  <c r="AB94" i="14" s="1"/>
  <c r="R101" i="7"/>
  <c r="O100" i="3" s="1"/>
  <c r="Q100" i="3"/>
  <c r="AM106" i="8"/>
  <c r="AE106" i="8"/>
  <c r="K100" i="14"/>
  <c r="L100" i="14" s="1"/>
  <c r="D100" i="14" s="1"/>
  <c r="P109" i="14"/>
  <c r="M109" i="14" s="1"/>
  <c r="M113" i="14"/>
  <c r="S124" i="10"/>
  <c r="H127" i="7" s="1"/>
  <c r="AB127" i="14"/>
  <c r="Z127" i="14" s="1"/>
  <c r="S127" i="14" s="1"/>
  <c r="N135" i="7"/>
  <c r="Q135" i="7" s="1"/>
  <c r="P122" i="4" s="1"/>
  <c r="K135" i="7"/>
  <c r="P134" i="3" s="1"/>
  <c r="T136" i="6"/>
  <c r="U136" i="6" s="1"/>
  <c r="S136" i="6"/>
  <c r="I138" i="15"/>
  <c r="V138" i="15" s="1"/>
  <c r="G138" i="11" s="1"/>
  <c r="D138" i="11" s="1"/>
  <c r="P139" i="14"/>
  <c r="M139" i="14" s="1"/>
  <c r="M142" i="14"/>
  <c r="V22" i="15"/>
  <c r="G22" i="11" s="1"/>
  <c r="D22" i="11" s="1"/>
  <c r="I37" i="6"/>
  <c r="N37" i="6" s="1"/>
  <c r="M36" i="3" s="1"/>
  <c r="G49" i="6"/>
  <c r="H49" i="6" s="1"/>
  <c r="F49" i="6"/>
  <c r="P57" i="6"/>
  <c r="Q57" i="6" s="1"/>
  <c r="R57" i="6" s="1"/>
  <c r="L60" i="7"/>
  <c r="K72" i="6"/>
  <c r="L72" i="6" s="1"/>
  <c r="J72" i="6"/>
  <c r="S74" i="10"/>
  <c r="H77" i="7" s="1"/>
  <c r="I87" i="6"/>
  <c r="N97" i="7"/>
  <c r="K97" i="7"/>
  <c r="P96" i="3" s="1"/>
  <c r="L79" i="14"/>
  <c r="D79" i="14" s="1"/>
  <c r="B79" i="14" s="1"/>
  <c r="F79" i="11" s="1"/>
  <c r="C79" i="11" s="1"/>
  <c r="B79" i="11" s="1"/>
  <c r="C79" i="14"/>
  <c r="H79" i="11" s="1"/>
  <c r="E79" i="11" s="1"/>
  <c r="G82" i="14"/>
  <c r="I93" i="15"/>
  <c r="V93" i="15" s="1"/>
  <c r="G93" i="11" s="1"/>
  <c r="D93" i="11" s="1"/>
  <c r="P101" i="14"/>
  <c r="M101" i="14" s="1"/>
  <c r="O114" i="6"/>
  <c r="T114" i="6"/>
  <c r="U114" i="6" s="1"/>
  <c r="V114" i="6" s="1"/>
  <c r="P114" i="6"/>
  <c r="Q114" i="6" s="1"/>
  <c r="R114" i="6" s="1"/>
  <c r="M118" i="6"/>
  <c r="N118" i="6" s="1"/>
  <c r="M117" i="3" s="1"/>
  <c r="P114" i="14"/>
  <c r="M114" i="14" s="1"/>
  <c r="O123" i="6"/>
  <c r="T123" i="6"/>
  <c r="U123" i="6" s="1"/>
  <c r="V123" i="6" s="1"/>
  <c r="P123" i="6"/>
  <c r="Q123" i="6" s="1"/>
  <c r="P131" i="14"/>
  <c r="M131" i="14" s="1"/>
  <c r="M137" i="6"/>
  <c r="N137" i="6" s="1"/>
  <c r="M136" i="3" s="1"/>
  <c r="AB146" i="14"/>
  <c r="Z146" i="14" s="1"/>
  <c r="S146" i="14" s="1"/>
  <c r="AB139" i="14"/>
  <c r="Z139" i="14" s="1"/>
  <c r="S139" i="14" s="1"/>
  <c r="Z161" i="6"/>
  <c r="AA161" i="6" s="1"/>
  <c r="AB161" i="6" s="1"/>
  <c r="N160" i="3" s="1"/>
  <c r="K164" i="6"/>
  <c r="L164" i="6" s="1"/>
  <c r="M164" i="6" s="1"/>
  <c r="J164" i="6"/>
  <c r="V164" i="10"/>
  <c r="Y167" i="8"/>
  <c r="Z167" i="8" s="1"/>
  <c r="K10" i="6"/>
  <c r="L10" i="6" s="1"/>
  <c r="J10" i="6"/>
  <c r="Q20" i="8"/>
  <c r="R20" i="8" s="1"/>
  <c r="X20" i="8" s="1"/>
  <c r="S19" i="3" s="1"/>
  <c r="Q22" i="8"/>
  <c r="R22" i="8" s="1"/>
  <c r="X22" i="8" s="1"/>
  <c r="S21" i="3" s="1"/>
  <c r="Q19" i="8"/>
  <c r="R19" i="8" s="1"/>
  <c r="Q21" i="8"/>
  <c r="R21" i="8" s="1"/>
  <c r="I23" i="6"/>
  <c r="V3" i="15"/>
  <c r="AH28" i="8"/>
  <c r="AM28" i="8" s="1"/>
  <c r="N38" i="7"/>
  <c r="Q38" i="7" s="1"/>
  <c r="P25" i="5" s="1"/>
  <c r="K38" i="7"/>
  <c r="P37" i="3" s="1"/>
  <c r="AN42" i="8"/>
  <c r="T41" i="3" s="1"/>
  <c r="S43" i="10"/>
  <c r="H46" i="7" s="1"/>
  <c r="B39" i="14"/>
  <c r="F39" i="11" s="1"/>
  <c r="C39" i="11" s="1"/>
  <c r="N69" i="7"/>
  <c r="Q69" i="7" s="1"/>
  <c r="P61" i="4" s="1"/>
  <c r="K69" i="7"/>
  <c r="P68" i="3" s="1"/>
  <c r="G63" i="14"/>
  <c r="AB89" i="14"/>
  <c r="Z89" i="14" s="1"/>
  <c r="S89" i="14" s="1"/>
  <c r="P82" i="7"/>
  <c r="O82" i="7"/>
  <c r="AB87" i="14"/>
  <c r="Z87" i="14" s="1"/>
  <c r="S87" i="14" s="1"/>
  <c r="AE95" i="8"/>
  <c r="AM95" i="8" s="1"/>
  <c r="M97" i="14"/>
  <c r="N106" i="7"/>
  <c r="K106" i="7"/>
  <c r="P105" i="3" s="1"/>
  <c r="AN109" i="14"/>
  <c r="AB109" i="14" s="1"/>
  <c r="Z109" i="14" s="1"/>
  <c r="S109" i="14" s="1"/>
  <c r="AM114" i="8"/>
  <c r="AN114" i="8" s="1"/>
  <c r="AE114" i="8"/>
  <c r="K128" i="7"/>
  <c r="P127" i="3" s="1"/>
  <c r="N128" i="7"/>
  <c r="Q128" i="7" s="1"/>
  <c r="P115" i="4" s="1"/>
  <c r="O134" i="7"/>
  <c r="P145" i="7"/>
  <c r="S122" i="10"/>
  <c r="H125" i="7" s="1"/>
  <c r="P150" i="7"/>
  <c r="P147" i="6"/>
  <c r="Q147" i="6" s="1"/>
  <c r="O147" i="6"/>
  <c r="T147" i="6"/>
  <c r="U147" i="6" s="1"/>
  <c r="V147" i="6" s="1"/>
  <c r="V149" i="10"/>
  <c r="Y152" i="8"/>
  <c r="Z152" i="8" s="1"/>
  <c r="AB150" i="14"/>
  <c r="Z150" i="14" s="1"/>
  <c r="S150" i="14" s="1"/>
  <c r="B156" i="14"/>
  <c r="F156" i="11" s="1"/>
  <c r="C156" i="11" s="1"/>
  <c r="P155" i="6"/>
  <c r="Q155" i="6" s="1"/>
  <c r="O155" i="6"/>
  <c r="T155" i="6"/>
  <c r="U155" i="6" s="1"/>
  <c r="V155" i="6" s="1"/>
  <c r="AA155" i="6" s="1"/>
  <c r="Q157" i="8"/>
  <c r="R157" i="8" s="1"/>
  <c r="X157" i="8" s="1"/>
  <c r="S156" i="3" s="1"/>
  <c r="Q158" i="8"/>
  <c r="R158" i="8" s="1"/>
  <c r="X158" i="8" s="1"/>
  <c r="S157" i="3" s="1"/>
  <c r="Q156" i="8"/>
  <c r="R156" i="8" s="1"/>
  <c r="X156" i="8" s="1"/>
  <c r="O9" i="5"/>
  <c r="R39" i="4"/>
  <c r="X100" i="8"/>
  <c r="S99" i="3" s="1"/>
  <c r="F10" i="6"/>
  <c r="G10" i="6"/>
  <c r="H10" i="6" s="1"/>
  <c r="W9" i="6"/>
  <c r="X9" i="6"/>
  <c r="Y9" i="6" s="1"/>
  <c r="F20" i="6"/>
  <c r="G20" i="6"/>
  <c r="H20" i="6" s="1"/>
  <c r="AE30" i="8"/>
  <c r="AM30" i="8" s="1"/>
  <c r="N30" i="7"/>
  <c r="K30" i="7"/>
  <c r="P29" i="3" s="1"/>
  <c r="K35" i="6"/>
  <c r="L35" i="6" s="1"/>
  <c r="J35" i="6"/>
  <c r="V41" i="15"/>
  <c r="G41" i="11" s="1"/>
  <c r="D41" i="11" s="1"/>
  <c r="AG46" i="14"/>
  <c r="AB46" i="14" s="1"/>
  <c r="Z46" i="14" s="1"/>
  <c r="S46" i="14" s="1"/>
  <c r="N45" i="7"/>
  <c r="Q45" i="7" s="1"/>
  <c r="K45" i="7"/>
  <c r="P44" i="3" s="1"/>
  <c r="P51" i="14"/>
  <c r="O37" i="6"/>
  <c r="X37" i="6"/>
  <c r="Y37" i="6" s="1"/>
  <c r="Z37" i="6" s="1"/>
  <c r="T37" i="6"/>
  <c r="U37" i="6" s="1"/>
  <c r="V37" i="6" s="1"/>
  <c r="P37" i="6"/>
  <c r="Q37" i="6" s="1"/>
  <c r="R37" i="6" s="1"/>
  <c r="V55" i="10"/>
  <c r="Y58" i="8"/>
  <c r="Z58" i="8" s="1"/>
  <c r="AN58" i="8" s="1"/>
  <c r="T57" i="3" s="1"/>
  <c r="W58" i="6"/>
  <c r="X58" i="6"/>
  <c r="Y58" i="6" s="1"/>
  <c r="AN59" i="14"/>
  <c r="AB59" i="14" s="1"/>
  <c r="Z59" i="14" s="1"/>
  <c r="O69" i="6"/>
  <c r="T69" i="6"/>
  <c r="U69" i="6" s="1"/>
  <c r="V69" i="6" s="1"/>
  <c r="P69" i="6"/>
  <c r="Q69" i="6" s="1"/>
  <c r="V86" i="10"/>
  <c r="Y89" i="8"/>
  <c r="Z89" i="8" s="1"/>
  <c r="P86" i="14"/>
  <c r="M86" i="14" s="1"/>
  <c r="K91" i="6"/>
  <c r="L91" i="6" s="1"/>
  <c r="J91" i="6"/>
  <c r="K94" i="14"/>
  <c r="L94" i="14" s="1"/>
  <c r="D94" i="14" s="1"/>
  <c r="P111" i="7"/>
  <c r="M111" i="7"/>
  <c r="V109" i="15"/>
  <c r="G109" i="11" s="1"/>
  <c r="D109" i="11" s="1"/>
  <c r="V119" i="10"/>
  <c r="Y122" i="8"/>
  <c r="Z122" i="8" s="1"/>
  <c r="AN122" i="8" s="1"/>
  <c r="T121" i="3" s="1"/>
  <c r="O122" i="6"/>
  <c r="P122" i="6"/>
  <c r="Q122" i="6" s="1"/>
  <c r="T122" i="6"/>
  <c r="U122" i="6" s="1"/>
  <c r="V122" i="6" s="1"/>
  <c r="AA122" i="6" s="1"/>
  <c r="AE131" i="8"/>
  <c r="AM131" i="8" s="1"/>
  <c r="V140" i="15"/>
  <c r="G140" i="11" s="1"/>
  <c r="D140" i="11" s="1"/>
  <c r="AG139" i="14"/>
  <c r="R143" i="3"/>
  <c r="S145" i="10"/>
  <c r="H148" i="7" s="1"/>
  <c r="AG164" i="14"/>
  <c r="AB164" i="14" s="1"/>
  <c r="Z164" i="14" s="1"/>
  <c r="S164" i="14" s="1"/>
  <c r="P45" i="5"/>
  <c r="X143" i="8"/>
  <c r="S142" i="3" s="1"/>
  <c r="O107" i="4"/>
  <c r="O74" i="5"/>
  <c r="Q14" i="8"/>
  <c r="R14" i="8" s="1"/>
  <c r="Q15" i="8"/>
  <c r="R15" i="8" s="1"/>
  <c r="X15" i="8" s="1"/>
  <c r="S14" i="3" s="1"/>
  <c r="Q16" i="8"/>
  <c r="R16" i="8" s="1"/>
  <c r="AE25" i="8"/>
  <c r="AM20" i="8"/>
  <c r="AE20" i="8"/>
  <c r="G19" i="6"/>
  <c r="H19" i="6" s="1"/>
  <c r="F19" i="6"/>
  <c r="V3" i="10"/>
  <c r="Y6" i="8"/>
  <c r="Z6" i="8" s="1"/>
  <c r="AN6" i="8" s="1"/>
  <c r="T5" i="3" s="1"/>
  <c r="V29" i="15"/>
  <c r="G29" i="11" s="1"/>
  <c r="D29" i="11" s="1"/>
  <c r="AN30" i="8"/>
  <c r="T29" i="3" s="1"/>
  <c r="AN23" i="14"/>
  <c r="AB23" i="14" s="1"/>
  <c r="Z23" i="14" s="1"/>
  <c r="S23" i="14" s="1"/>
  <c r="F34" i="6"/>
  <c r="G34" i="6"/>
  <c r="H34" i="6" s="1"/>
  <c r="I34" i="6" s="1"/>
  <c r="N34" i="6" s="1"/>
  <c r="P44" i="14"/>
  <c r="M44" i="14" s="1"/>
  <c r="C62" i="14"/>
  <c r="H62" i="11" s="1"/>
  <c r="E62" i="11" s="1"/>
  <c r="M61" i="14"/>
  <c r="AN82" i="8"/>
  <c r="T81" i="3" s="1"/>
  <c r="AB75" i="14"/>
  <c r="Z75" i="14" s="1"/>
  <c r="S75" i="14" s="1"/>
  <c r="W83" i="6"/>
  <c r="X83" i="6"/>
  <c r="Y83" i="6" s="1"/>
  <c r="G91" i="14"/>
  <c r="D91" i="14" s="1"/>
  <c r="V94" i="10"/>
  <c r="Y97" i="8"/>
  <c r="Z97" i="8" s="1"/>
  <c r="C98" i="14"/>
  <c r="H98" i="11" s="1"/>
  <c r="E98" i="11" s="1"/>
  <c r="B98" i="11" s="1"/>
  <c r="K123" i="6"/>
  <c r="L123" i="6" s="1"/>
  <c r="J123" i="6"/>
  <c r="L127" i="7"/>
  <c r="V116" i="8"/>
  <c r="L116" i="8"/>
  <c r="U116" i="8"/>
  <c r="T116" i="8"/>
  <c r="J116" i="8"/>
  <c r="G116" i="8"/>
  <c r="Q116" i="8"/>
  <c r="F116" i="8"/>
  <c r="M116" i="8"/>
  <c r="I116" i="8"/>
  <c r="S116" i="8"/>
  <c r="P116" i="8"/>
  <c r="L138" i="7"/>
  <c r="K146" i="6"/>
  <c r="L146" i="6" s="1"/>
  <c r="J146" i="6"/>
  <c r="AN155" i="8"/>
  <c r="T154" i="3" s="1"/>
  <c r="R154" i="3" s="1"/>
  <c r="X165" i="6"/>
  <c r="Y165" i="6" s="1"/>
  <c r="Z165" i="6" s="1"/>
  <c r="AE164" i="8"/>
  <c r="AM164" i="8"/>
  <c r="J166" i="6"/>
  <c r="K166" i="6"/>
  <c r="L166" i="6" s="1"/>
  <c r="S164" i="10"/>
  <c r="H167" i="7" s="1"/>
  <c r="M163" i="14"/>
  <c r="J162" i="6"/>
  <c r="K162" i="6"/>
  <c r="L162" i="6" s="1"/>
  <c r="M162" i="6" s="1"/>
  <c r="N162" i="6" s="1"/>
  <c r="M161" i="3" s="1"/>
  <c r="X21" i="8"/>
  <c r="S20" i="3" s="1"/>
  <c r="S79" i="4"/>
  <c r="Q79" i="4" s="1"/>
  <c r="S42" i="4"/>
  <c r="P66" i="4"/>
  <c r="S138" i="4"/>
  <c r="Q138" i="4" s="1"/>
  <c r="M14" i="7"/>
  <c r="P11" i="14"/>
  <c r="X58" i="8"/>
  <c r="S57" i="3" s="1"/>
  <c r="N22" i="7"/>
  <c r="K22" i="7"/>
  <c r="P21" i="3" s="1"/>
  <c r="K9" i="14"/>
  <c r="L9" i="14" s="1"/>
  <c r="D9" i="14" s="1"/>
  <c r="J33" i="6"/>
  <c r="K33" i="6"/>
  <c r="L33" i="6" s="1"/>
  <c r="M33" i="6" s="1"/>
  <c r="P23" i="14"/>
  <c r="O40" i="6"/>
  <c r="T40" i="6"/>
  <c r="U40" i="6" s="1"/>
  <c r="V40" i="6" s="1"/>
  <c r="P40" i="6"/>
  <c r="Q40" i="6" s="1"/>
  <c r="AB61" i="14"/>
  <c r="Z61" i="14" s="1"/>
  <c r="S61" i="14" s="1"/>
  <c r="AB52" i="14"/>
  <c r="Z52" i="14" s="1"/>
  <c r="S52" i="14" s="1"/>
  <c r="I70" i="15"/>
  <c r="V70" i="15" s="1"/>
  <c r="G70" i="11" s="1"/>
  <c r="D70" i="11" s="1"/>
  <c r="X69" i="6"/>
  <c r="Y69" i="6" s="1"/>
  <c r="Z69" i="6" s="1"/>
  <c r="P76" i="14"/>
  <c r="M76" i="14" s="1"/>
  <c r="W79" i="6"/>
  <c r="X79" i="6"/>
  <c r="Y79" i="6" s="1"/>
  <c r="P89" i="14"/>
  <c r="M89" i="14" s="1"/>
  <c r="L82" i="7"/>
  <c r="N82" i="7"/>
  <c r="K82" i="7"/>
  <c r="P81" i="3" s="1"/>
  <c r="L80" i="14"/>
  <c r="D80" i="14" s="1"/>
  <c r="B80" i="14" s="1"/>
  <c r="F80" i="11" s="1"/>
  <c r="C80" i="11" s="1"/>
  <c r="AL104" i="8"/>
  <c r="AM104" i="8" s="1"/>
  <c r="M103" i="7"/>
  <c r="AB100" i="14"/>
  <c r="Z100" i="14" s="1"/>
  <c r="S100" i="14" s="1"/>
  <c r="V126" i="10"/>
  <c r="Y129" i="8"/>
  <c r="Z129" i="8" s="1"/>
  <c r="O132" i="6"/>
  <c r="T132" i="6"/>
  <c r="U132" i="6" s="1"/>
  <c r="V132" i="6" s="1"/>
  <c r="P132" i="6"/>
  <c r="Q132" i="6" s="1"/>
  <c r="P118" i="7"/>
  <c r="L118" i="7"/>
  <c r="K126" i="6"/>
  <c r="L126" i="6" s="1"/>
  <c r="J126" i="6"/>
  <c r="L139" i="7"/>
  <c r="D117" i="14"/>
  <c r="B117" i="14" s="1"/>
  <c r="F117" i="11" s="1"/>
  <c r="C117" i="11" s="1"/>
  <c r="B117" i="11" s="1"/>
  <c r="L150" i="7"/>
  <c r="N154" i="6"/>
  <c r="M153" i="3" s="1"/>
  <c r="I158" i="15"/>
  <c r="V158" i="15" s="1"/>
  <c r="G158" i="11" s="1"/>
  <c r="D158" i="11" s="1"/>
  <c r="M150" i="14"/>
  <c r="B150" i="14" s="1"/>
  <c r="F150" i="11" s="1"/>
  <c r="C150" i="11" s="1"/>
  <c r="L115" i="4"/>
  <c r="X7" i="8"/>
  <c r="X75" i="8"/>
  <c r="S74" i="3" s="1"/>
  <c r="S20" i="5"/>
  <c r="Q20" i="5" s="1"/>
  <c r="X162" i="8"/>
  <c r="S161" i="3" s="1"/>
  <c r="O9" i="6"/>
  <c r="T9" i="6"/>
  <c r="U9" i="6" s="1"/>
  <c r="V9" i="6" s="1"/>
  <c r="P9" i="6"/>
  <c r="Q9" i="6" s="1"/>
  <c r="R9" i="6" s="1"/>
  <c r="F32" i="6"/>
  <c r="G32" i="6"/>
  <c r="H32" i="6" s="1"/>
  <c r="G29" i="6"/>
  <c r="H29" i="6" s="1"/>
  <c r="I29" i="6" s="1"/>
  <c r="F29" i="6"/>
  <c r="S29" i="10"/>
  <c r="H32" i="7" s="1"/>
  <c r="J17" i="6"/>
  <c r="K17" i="6"/>
  <c r="L17" i="6" s="1"/>
  <c r="M17" i="6" s="1"/>
  <c r="L24" i="14"/>
  <c r="D24" i="14" s="1"/>
  <c r="B24" i="14" s="1"/>
  <c r="F24" i="11" s="1"/>
  <c r="C24" i="11" s="1"/>
  <c r="B24" i="11" s="1"/>
  <c r="C24" i="14"/>
  <c r="H24" i="11" s="1"/>
  <c r="E24" i="11" s="1"/>
  <c r="V38" i="15"/>
  <c r="G38" i="11" s="1"/>
  <c r="D38" i="11" s="1"/>
  <c r="I40" i="15"/>
  <c r="V40" i="15" s="1"/>
  <c r="G40" i="11" s="1"/>
  <c r="D40" i="11" s="1"/>
  <c r="L46" i="14"/>
  <c r="D46" i="14" s="1"/>
  <c r="M58" i="7"/>
  <c r="AN53" i="8"/>
  <c r="T52" i="3" s="1"/>
  <c r="R52" i="3" s="1"/>
  <c r="AL64" i="8"/>
  <c r="AM64" i="8" s="1"/>
  <c r="V72" i="10"/>
  <c r="Y75" i="8"/>
  <c r="Z75" i="8" s="1"/>
  <c r="V60" i="15"/>
  <c r="G60" i="11" s="1"/>
  <c r="D60" i="11" s="1"/>
  <c r="AH102" i="8"/>
  <c r="I99" i="15"/>
  <c r="V99" i="15" s="1"/>
  <c r="G99" i="11" s="1"/>
  <c r="D99" i="11" s="1"/>
  <c r="L131" i="7"/>
  <c r="P121" i="14"/>
  <c r="M121" i="14" s="1"/>
  <c r="AE132" i="8"/>
  <c r="AM132" i="8" s="1"/>
  <c r="L143" i="7"/>
  <c r="P159" i="6"/>
  <c r="Q159" i="6" s="1"/>
  <c r="T159" i="6"/>
  <c r="U159" i="6" s="1"/>
  <c r="V159" i="6" s="1"/>
  <c r="AA159" i="6" s="1"/>
  <c r="O159" i="6"/>
  <c r="S157" i="10"/>
  <c r="H160" i="7" s="1"/>
  <c r="L44" i="5"/>
  <c r="V8" i="15"/>
  <c r="G8" i="11" s="1"/>
  <c r="D8" i="11" s="1"/>
  <c r="L19" i="14"/>
  <c r="D19" i="14" s="1"/>
  <c r="B19" i="14" s="1"/>
  <c r="F19" i="11" s="1"/>
  <c r="C19" i="11" s="1"/>
  <c r="L21" i="7"/>
  <c r="L30" i="7"/>
  <c r="M26" i="7"/>
  <c r="O26" i="7"/>
  <c r="AJ40" i="14"/>
  <c r="AB40" i="14" s="1"/>
  <c r="Z40" i="14" s="1"/>
  <c r="S40" i="14" s="1"/>
  <c r="P47" i="7"/>
  <c r="M45" i="14"/>
  <c r="G56" i="6"/>
  <c r="H56" i="6" s="1"/>
  <c r="I56" i="6" s="1"/>
  <c r="F56" i="6"/>
  <c r="L58" i="7"/>
  <c r="O65" i="7"/>
  <c r="K70" i="14"/>
  <c r="L70" i="14" s="1"/>
  <c r="D70" i="14" s="1"/>
  <c r="AE75" i="8"/>
  <c r="AM75" i="8" s="1"/>
  <c r="AE97" i="8"/>
  <c r="O93" i="6"/>
  <c r="T93" i="6"/>
  <c r="U93" i="6" s="1"/>
  <c r="V93" i="6" s="1"/>
  <c r="AA93" i="6" s="1"/>
  <c r="P93" i="6"/>
  <c r="Q93" i="6" s="1"/>
  <c r="R93" i="6" s="1"/>
  <c r="V105" i="15"/>
  <c r="G105" i="11" s="1"/>
  <c r="D105" i="11" s="1"/>
  <c r="AN96" i="14"/>
  <c r="AB96" i="14" s="1"/>
  <c r="Z96" i="14" s="1"/>
  <c r="S96" i="14" s="1"/>
  <c r="I108" i="15"/>
  <c r="O114" i="7"/>
  <c r="W124" i="6"/>
  <c r="X124" i="6"/>
  <c r="Y124" i="6" s="1"/>
  <c r="Z124" i="6" s="1"/>
  <c r="AJ124" i="14"/>
  <c r="G119" i="14"/>
  <c r="D119" i="14" s="1"/>
  <c r="AN129" i="14"/>
  <c r="F135" i="6"/>
  <c r="G135" i="6"/>
  <c r="H135" i="6" s="1"/>
  <c r="V131" i="10"/>
  <c r="Y134" i="8"/>
  <c r="Z134" i="8" s="1"/>
  <c r="P133" i="6"/>
  <c r="Q133" i="6" s="1"/>
  <c r="T133" i="6"/>
  <c r="U133" i="6" s="1"/>
  <c r="V133" i="6" s="1"/>
  <c r="AA133" i="6" s="1"/>
  <c r="O133" i="6"/>
  <c r="C141" i="14"/>
  <c r="H141" i="11" s="1"/>
  <c r="E141" i="11" s="1"/>
  <c r="S143" i="10"/>
  <c r="H146" i="7" s="1"/>
  <c r="I148" i="6"/>
  <c r="M152" i="7"/>
  <c r="AA160" i="6"/>
  <c r="G156" i="6"/>
  <c r="H156" i="6" s="1"/>
  <c r="F156" i="6"/>
  <c r="V153" i="10"/>
  <c r="Y156" i="8"/>
  <c r="Z156" i="8" s="1"/>
  <c r="X166" i="6"/>
  <c r="Y166" i="6" s="1"/>
  <c r="W166" i="6"/>
  <c r="O27" i="4"/>
  <c r="L59" i="4"/>
  <c r="O91" i="4"/>
  <c r="V11" i="10"/>
  <c r="Y14" i="8"/>
  <c r="Z14" i="8" s="1"/>
  <c r="AN12" i="14"/>
  <c r="AB12" i="14" s="1"/>
  <c r="Z12" i="14" s="1"/>
  <c r="S12" i="14" s="1"/>
  <c r="L11" i="7"/>
  <c r="AN9" i="8"/>
  <c r="T8" i="3" s="1"/>
  <c r="R8" i="3" s="1"/>
  <c r="K18" i="6"/>
  <c r="L18" i="6" s="1"/>
  <c r="J18" i="6"/>
  <c r="W19" i="6"/>
  <c r="X19" i="6"/>
  <c r="Y19" i="6" s="1"/>
  <c r="Q26" i="8"/>
  <c r="R26" i="8" s="1"/>
  <c r="X26" i="8" s="1"/>
  <c r="S25" i="3" s="1"/>
  <c r="Q25" i="8"/>
  <c r="R25" i="8" s="1"/>
  <c r="X25" i="8" s="1"/>
  <c r="R17" i="5" s="1"/>
  <c r="AN29" i="14"/>
  <c r="AB29" i="14" s="1"/>
  <c r="Z29" i="14" s="1"/>
  <c r="S29" i="14" s="1"/>
  <c r="L49" i="7"/>
  <c r="I46" i="6"/>
  <c r="AN33" i="14"/>
  <c r="AB33" i="14" s="1"/>
  <c r="Z33" i="14" s="1"/>
  <c r="M48" i="6"/>
  <c r="N48" i="6" s="1"/>
  <c r="M47" i="3" s="1"/>
  <c r="W56" i="6"/>
  <c r="X56" i="6"/>
  <c r="Y56" i="6" s="1"/>
  <c r="Z56" i="6" s="1"/>
  <c r="M59" i="7"/>
  <c r="M62" i="7"/>
  <c r="K63" i="14"/>
  <c r="L63" i="14" s="1"/>
  <c r="D63" i="14" s="1"/>
  <c r="L42" i="14"/>
  <c r="D42" i="14" s="1"/>
  <c r="C42" i="14"/>
  <c r="H42" i="11" s="1"/>
  <c r="E42" i="11" s="1"/>
  <c r="AL61" i="8"/>
  <c r="AM61" i="8" s="1"/>
  <c r="AN61" i="8" s="1"/>
  <c r="O79" i="7"/>
  <c r="O85" i="7"/>
  <c r="S87" i="10"/>
  <c r="H90" i="7" s="1"/>
  <c r="O84" i="7"/>
  <c r="L84" i="7"/>
  <c r="M84" i="7"/>
  <c r="G95" i="14"/>
  <c r="D95" i="14" s="1"/>
  <c r="L97" i="7"/>
  <c r="W105" i="6"/>
  <c r="X105" i="6"/>
  <c r="Y105" i="6" s="1"/>
  <c r="M126" i="14"/>
  <c r="I119" i="15"/>
  <c r="V119" i="15" s="1"/>
  <c r="G119" i="11" s="1"/>
  <c r="D119" i="11" s="1"/>
  <c r="AJ116" i="14"/>
  <c r="AB116" i="14" s="1"/>
  <c r="Z116" i="14" s="1"/>
  <c r="S116" i="14" s="1"/>
  <c r="P121" i="7"/>
  <c r="L121" i="7"/>
  <c r="AJ129" i="14"/>
  <c r="AE143" i="8"/>
  <c r="AM143" i="8" s="1"/>
  <c r="AN143" i="8" s="1"/>
  <c r="AG137" i="14"/>
  <c r="AB137" i="14" s="1"/>
  <c r="Z137" i="14" s="1"/>
  <c r="S137" i="14" s="1"/>
  <c r="F26" i="6"/>
  <c r="G26" i="6"/>
  <c r="H26" i="6" s="1"/>
  <c r="Z57" i="14"/>
  <c r="S57" i="14" s="1"/>
  <c r="X35" i="8"/>
  <c r="R22" i="5" s="1"/>
  <c r="P62" i="4"/>
  <c r="S86" i="4"/>
  <c r="Q86" i="4" s="1"/>
  <c r="S102" i="4"/>
  <c r="W11" i="6"/>
  <c r="X11" i="6"/>
  <c r="Y11" i="6" s="1"/>
  <c r="AN16" i="8"/>
  <c r="X164" i="8"/>
  <c r="S163" i="3" s="1"/>
  <c r="W10" i="6"/>
  <c r="X10" i="6"/>
  <c r="Y10" i="6" s="1"/>
  <c r="AB15" i="14"/>
  <c r="Z15" i="14" s="1"/>
  <c r="O25" i="6"/>
  <c r="P25" i="6"/>
  <c r="Q25" i="6" s="1"/>
  <c r="T25" i="6"/>
  <c r="U25" i="6" s="1"/>
  <c r="V25" i="6" s="1"/>
  <c r="AA25" i="6" s="1"/>
  <c r="P22" i="14"/>
  <c r="I21" i="6"/>
  <c r="S30" i="6"/>
  <c r="T30" i="6"/>
  <c r="U30" i="6" s="1"/>
  <c r="AB35" i="14"/>
  <c r="Z35" i="14" s="1"/>
  <c r="S35" i="14" s="1"/>
  <c r="AE35" i="8"/>
  <c r="R53" i="7"/>
  <c r="O52" i="3" s="1"/>
  <c r="Q52" i="3"/>
  <c r="I53" i="6"/>
  <c r="Z48" i="14"/>
  <c r="S48" i="14" s="1"/>
  <c r="M76" i="6"/>
  <c r="N76" i="6" s="1"/>
  <c r="M75" i="3" s="1"/>
  <c r="N86" i="7"/>
  <c r="K86" i="7"/>
  <c r="P85" i="3" s="1"/>
  <c r="O82" i="6"/>
  <c r="X82" i="6"/>
  <c r="Y82" i="6" s="1"/>
  <c r="Z82" i="6" s="1"/>
  <c r="T82" i="6"/>
  <c r="U82" i="6" s="1"/>
  <c r="V82" i="6" s="1"/>
  <c r="P82" i="6"/>
  <c r="Q82" i="6" s="1"/>
  <c r="R82" i="6" s="1"/>
  <c r="P95" i="14"/>
  <c r="M95" i="14" s="1"/>
  <c r="W96" i="6"/>
  <c r="X96" i="6"/>
  <c r="Y96" i="6" s="1"/>
  <c r="Z96" i="6" s="1"/>
  <c r="W102" i="6"/>
  <c r="X102" i="6"/>
  <c r="Y102" i="6" s="1"/>
  <c r="O101" i="6"/>
  <c r="T101" i="6"/>
  <c r="U101" i="6" s="1"/>
  <c r="V101" i="6" s="1"/>
  <c r="AA101" i="6" s="1"/>
  <c r="P101" i="6"/>
  <c r="Q101" i="6" s="1"/>
  <c r="R101" i="6" s="1"/>
  <c r="AB105" i="14"/>
  <c r="Z105" i="14" s="1"/>
  <c r="AA121" i="6"/>
  <c r="AB121" i="6" s="1"/>
  <c r="R126" i="6"/>
  <c r="G113" i="14"/>
  <c r="O138" i="7"/>
  <c r="R127" i="3"/>
  <c r="D136" i="14"/>
  <c r="P140" i="14"/>
  <c r="M140" i="14" s="1"/>
  <c r="I130" i="15"/>
  <c r="V130" i="15" s="1"/>
  <c r="G130" i="11" s="1"/>
  <c r="D130" i="11" s="1"/>
  <c r="S152" i="10"/>
  <c r="H155" i="7" s="1"/>
  <c r="M158" i="6"/>
  <c r="N158" i="6" s="1"/>
  <c r="M157" i="3" s="1"/>
  <c r="AE160" i="8"/>
  <c r="AM160" i="8" s="1"/>
  <c r="P167" i="6"/>
  <c r="Q167" i="6" s="1"/>
  <c r="T167" i="6"/>
  <c r="U167" i="6" s="1"/>
  <c r="V167" i="6" s="1"/>
  <c r="AA167" i="6" s="1"/>
  <c r="O167" i="6"/>
  <c r="P29" i="5"/>
  <c r="R67" i="4"/>
  <c r="R131" i="4"/>
  <c r="X47" i="8"/>
  <c r="S46" i="3" s="1"/>
  <c r="O7" i="7"/>
  <c r="R36" i="5"/>
  <c r="AE22" i="8"/>
  <c r="AM22" i="8" s="1"/>
  <c r="M12" i="7"/>
  <c r="P12" i="7"/>
  <c r="M27" i="6"/>
  <c r="N27" i="6" s="1"/>
  <c r="M26" i="3" s="1"/>
  <c r="L3" i="14"/>
  <c r="D3" i="14" s="1"/>
  <c r="B3" i="14" s="1"/>
  <c r="F3" i="11" s="1"/>
  <c r="C3" i="11" s="1"/>
  <c r="C3" i="14"/>
  <c r="H3" i="11" s="1"/>
  <c r="E3" i="11" s="1"/>
  <c r="AB51" i="14"/>
  <c r="Z51" i="14" s="1"/>
  <c r="S51" i="14" s="1"/>
  <c r="P49" i="14"/>
  <c r="M49" i="14" s="1"/>
  <c r="I31" i="15"/>
  <c r="V31" i="15" s="1"/>
  <c r="G31" i="11" s="1"/>
  <c r="D31" i="11" s="1"/>
  <c r="D35" i="14"/>
  <c r="B35" i="14" s="1"/>
  <c r="F35" i="11" s="1"/>
  <c r="C35" i="11" s="1"/>
  <c r="O54" i="6"/>
  <c r="P54" i="6"/>
  <c r="Q54" i="6" s="1"/>
  <c r="R54" i="6" s="1"/>
  <c r="T54" i="6"/>
  <c r="U54" i="6" s="1"/>
  <c r="V54" i="6" s="1"/>
  <c r="M60" i="7"/>
  <c r="M64" i="7"/>
  <c r="G59" i="14"/>
  <c r="D59" i="14" s="1"/>
  <c r="S72" i="10"/>
  <c r="H75" i="7" s="1"/>
  <c r="K73" i="6"/>
  <c r="L73" i="6" s="1"/>
  <c r="M73" i="6" s="1"/>
  <c r="N73" i="6" s="1"/>
  <c r="M72" i="3" s="1"/>
  <c r="J73" i="6"/>
  <c r="S69" i="10"/>
  <c r="H72" i="7" s="1"/>
  <c r="P75" i="14"/>
  <c r="M75" i="14" s="1"/>
  <c r="M82" i="7"/>
  <c r="R91" i="6"/>
  <c r="AB91" i="6" s="1"/>
  <c r="N90" i="3" s="1"/>
  <c r="I81" i="15"/>
  <c r="V81" i="15" s="1"/>
  <c r="G81" i="11" s="1"/>
  <c r="D81" i="11" s="1"/>
  <c r="V85" i="15"/>
  <c r="G85" i="11" s="1"/>
  <c r="D85" i="11" s="1"/>
  <c r="Q107" i="7"/>
  <c r="P94" i="4" s="1"/>
  <c r="V99" i="10"/>
  <c r="Y102" i="8"/>
  <c r="Z102" i="8" s="1"/>
  <c r="V105" i="10"/>
  <c r="Y108" i="8"/>
  <c r="Z108" i="8" s="1"/>
  <c r="AN108" i="8" s="1"/>
  <c r="T107" i="3" s="1"/>
  <c r="R107" i="3" s="1"/>
  <c r="AL112" i="8"/>
  <c r="AM112" i="8" s="1"/>
  <c r="I110" i="15"/>
  <c r="V110" i="15" s="1"/>
  <c r="G110" i="11" s="1"/>
  <c r="D110" i="11" s="1"/>
  <c r="V121" i="15"/>
  <c r="G121" i="11" s="1"/>
  <c r="D121" i="11" s="1"/>
  <c r="P122" i="8"/>
  <c r="Q122" i="8"/>
  <c r="T122" i="8"/>
  <c r="F122" i="8"/>
  <c r="M122" i="8"/>
  <c r="V122" i="8"/>
  <c r="I122" i="8"/>
  <c r="K122" i="8" s="1"/>
  <c r="L122" i="8"/>
  <c r="U122" i="8"/>
  <c r="S122" i="8"/>
  <c r="J122" i="8"/>
  <c r="G122" i="8"/>
  <c r="P117" i="7"/>
  <c r="W131" i="6"/>
  <c r="X131" i="6"/>
  <c r="Y131" i="6" s="1"/>
  <c r="W130" i="6"/>
  <c r="X130" i="6"/>
  <c r="Y130" i="6" s="1"/>
  <c r="D131" i="14"/>
  <c r="C135" i="14"/>
  <c r="H135" i="11" s="1"/>
  <c r="E135" i="11" s="1"/>
  <c r="G141" i="6"/>
  <c r="H141" i="6" s="1"/>
  <c r="F141" i="6"/>
  <c r="L144" i="14"/>
  <c r="D144" i="14" s="1"/>
  <c r="T144" i="6"/>
  <c r="U144" i="6" s="1"/>
  <c r="V144" i="6" s="1"/>
  <c r="AA144" i="6" s="1"/>
  <c r="P144" i="6"/>
  <c r="Q144" i="6" s="1"/>
  <c r="X144" i="6"/>
  <c r="Y144" i="6" s="1"/>
  <c r="Z144" i="6" s="1"/>
  <c r="O144" i="6"/>
  <c r="C158" i="14"/>
  <c r="H158" i="11" s="1"/>
  <c r="E158" i="11" s="1"/>
  <c r="L71" i="4"/>
  <c r="L135" i="4"/>
  <c r="R65" i="5"/>
  <c r="AN7" i="14"/>
  <c r="AB7" i="14" s="1"/>
  <c r="Z7" i="14" s="1"/>
  <c r="AB4" i="14"/>
  <c r="T14" i="6"/>
  <c r="U14" i="6" s="1"/>
  <c r="V14" i="6" s="1"/>
  <c r="P14" i="6"/>
  <c r="Q14" i="6" s="1"/>
  <c r="O14" i="6"/>
  <c r="W8" i="6"/>
  <c r="X8" i="6"/>
  <c r="Y8" i="6" s="1"/>
  <c r="I17" i="15"/>
  <c r="V17" i="15" s="1"/>
  <c r="G17" i="11" s="1"/>
  <c r="D17" i="11" s="1"/>
  <c r="Z40" i="6"/>
  <c r="Q34" i="8"/>
  <c r="R34" i="8" s="1"/>
  <c r="X34" i="8" s="1"/>
  <c r="Q33" i="8"/>
  <c r="R33" i="8" s="1"/>
  <c r="Q32" i="8"/>
  <c r="R32" i="8" s="1"/>
  <c r="X32" i="8" s="1"/>
  <c r="S31" i="3" s="1"/>
  <c r="V32" i="10"/>
  <c r="Y35" i="8"/>
  <c r="Z35" i="8" s="1"/>
  <c r="Z30" i="6"/>
  <c r="I39" i="6"/>
  <c r="G32" i="14"/>
  <c r="L39" i="7"/>
  <c r="AG49" i="14"/>
  <c r="AB49" i="14" s="1"/>
  <c r="Z49" i="14" s="1"/>
  <c r="S49" i="14" s="1"/>
  <c r="M53" i="6"/>
  <c r="N53" i="6" s="1"/>
  <c r="M52" i="3" s="1"/>
  <c r="AG53" i="14"/>
  <c r="AB53" i="14" s="1"/>
  <c r="Z53" i="14" s="1"/>
  <c r="S53" i="14" s="1"/>
  <c r="AL62" i="8"/>
  <c r="AM62" i="8" s="1"/>
  <c r="K70" i="6"/>
  <c r="L70" i="6" s="1"/>
  <c r="M70" i="6" s="1"/>
  <c r="N70" i="6" s="1"/>
  <c r="L45" i="5" s="1"/>
  <c r="J70" i="6"/>
  <c r="K90" i="6"/>
  <c r="L90" i="6" s="1"/>
  <c r="M90" i="6" s="1"/>
  <c r="N90" i="6" s="1"/>
  <c r="AN83" i="14"/>
  <c r="L88" i="7"/>
  <c r="AE94" i="8"/>
  <c r="AM94" i="8" s="1"/>
  <c r="W98" i="6"/>
  <c r="X98" i="6"/>
  <c r="Y98" i="6" s="1"/>
  <c r="Z98" i="6" s="1"/>
  <c r="L97" i="14"/>
  <c r="D97" i="14" s="1"/>
  <c r="T102" i="6"/>
  <c r="U102" i="6" s="1"/>
  <c r="V102" i="6" s="1"/>
  <c r="AA106" i="6"/>
  <c r="AB106" i="6" s="1"/>
  <c r="O112" i="6"/>
  <c r="T112" i="6"/>
  <c r="U112" i="6" s="1"/>
  <c r="V112" i="6" s="1"/>
  <c r="P112" i="6"/>
  <c r="Q112" i="6" s="1"/>
  <c r="N119" i="7"/>
  <c r="Q119" i="7" s="1"/>
  <c r="K119" i="7"/>
  <c r="P118" i="3" s="1"/>
  <c r="K120" i="14"/>
  <c r="L120" i="14" s="1"/>
  <c r="D120" i="14" s="1"/>
  <c r="O122" i="7"/>
  <c r="X135" i="6"/>
  <c r="Y135" i="6" s="1"/>
  <c r="W135" i="6"/>
  <c r="I115" i="15"/>
  <c r="V115" i="15" s="1"/>
  <c r="G115" i="11" s="1"/>
  <c r="D115" i="11" s="1"/>
  <c r="AB136" i="14"/>
  <c r="Z136" i="14" s="1"/>
  <c r="S136" i="14" s="1"/>
  <c r="Q146" i="8"/>
  <c r="R146" i="8" s="1"/>
  <c r="X146" i="8" s="1"/>
  <c r="S145" i="3" s="1"/>
  <c r="Q147" i="8"/>
  <c r="R147" i="8" s="1"/>
  <c r="X147" i="8" s="1"/>
  <c r="Q148" i="8"/>
  <c r="R148" i="8" s="1"/>
  <c r="X148" i="8" s="1"/>
  <c r="W136" i="6"/>
  <c r="X136" i="6"/>
  <c r="Y136" i="6" s="1"/>
  <c r="Z136" i="6" s="1"/>
  <c r="AL150" i="8"/>
  <c r="AM150" i="8" s="1"/>
  <c r="D142" i="14"/>
  <c r="AG145" i="14"/>
  <c r="AB145" i="14" s="1"/>
  <c r="Z145" i="14" s="1"/>
  <c r="AN162" i="14"/>
  <c r="L167" i="7"/>
  <c r="AE167" i="8"/>
  <c r="AM167" i="8" s="1"/>
  <c r="AG163" i="14"/>
  <c r="V162" i="15"/>
  <c r="G162" i="11" s="1"/>
  <c r="D162" i="11" s="1"/>
  <c r="P43" i="4"/>
  <c r="S107" i="4"/>
  <c r="Q107" i="4" s="1"/>
  <c r="P107" i="4"/>
  <c r="R28" i="5"/>
  <c r="R74" i="5"/>
  <c r="K8" i="6"/>
  <c r="L8" i="6" s="1"/>
  <c r="J8" i="6"/>
  <c r="D15" i="14"/>
  <c r="O12" i="7"/>
  <c r="AN23" i="8"/>
  <c r="T22" i="3" s="1"/>
  <c r="R22" i="3" s="1"/>
  <c r="N40" i="7"/>
  <c r="AN50" i="8"/>
  <c r="T49" i="3" s="1"/>
  <c r="R49" i="3" s="1"/>
  <c r="R59" i="6"/>
  <c r="G65" i="6"/>
  <c r="H65" i="6" s="1"/>
  <c r="F65" i="6"/>
  <c r="N74" i="7"/>
  <c r="Q74" i="7" s="1"/>
  <c r="P47" i="5" s="1"/>
  <c r="K74" i="7"/>
  <c r="P73" i="3" s="1"/>
  <c r="L64" i="7"/>
  <c r="D50" i="14"/>
  <c r="B50" i="14" s="1"/>
  <c r="F50" i="11" s="1"/>
  <c r="C50" i="11" s="1"/>
  <c r="B50" i="11" s="1"/>
  <c r="O89" i="7"/>
  <c r="I82" i="15"/>
  <c r="M98" i="7"/>
  <c r="N103" i="7"/>
  <c r="Q103" i="7" s="1"/>
  <c r="P59" i="5" s="1"/>
  <c r="K103" i="7"/>
  <c r="P102" i="3" s="1"/>
  <c r="K108" i="6"/>
  <c r="L108" i="6" s="1"/>
  <c r="M108" i="6" s="1"/>
  <c r="J108" i="6"/>
  <c r="P108" i="6"/>
  <c r="Q108" i="6" s="1"/>
  <c r="R108" i="6" s="1"/>
  <c r="AE127" i="8"/>
  <c r="AM127" i="8" s="1"/>
  <c r="G112" i="14"/>
  <c r="D112" i="14" s="1"/>
  <c r="B112" i="14" s="1"/>
  <c r="F112" i="11" s="1"/>
  <c r="C112" i="11" s="1"/>
  <c r="AN128" i="14"/>
  <c r="K121" i="6"/>
  <c r="L121" i="6" s="1"/>
  <c r="J121" i="6"/>
  <c r="M148" i="7"/>
  <c r="O145" i="7"/>
  <c r="L161" i="7"/>
  <c r="N47" i="4"/>
  <c r="X30" i="8"/>
  <c r="S29" i="3" s="1"/>
  <c r="M11" i="14"/>
  <c r="X82" i="8"/>
  <c r="S81" i="3" s="1"/>
  <c r="M5" i="14"/>
  <c r="X109" i="8"/>
  <c r="S108" i="3" s="1"/>
  <c r="I17" i="6"/>
  <c r="M19" i="6"/>
  <c r="O21" i="7"/>
  <c r="V26" i="15"/>
  <c r="G26" i="11" s="1"/>
  <c r="D26" i="11" s="1"/>
  <c r="AB41" i="14"/>
  <c r="Z41" i="14" s="1"/>
  <c r="P51" i="7"/>
  <c r="AE44" i="8"/>
  <c r="AM44" i="8" s="1"/>
  <c r="V43" i="10"/>
  <c r="Y46" i="8"/>
  <c r="Z46" i="8" s="1"/>
  <c r="V44" i="15"/>
  <c r="G44" i="11" s="1"/>
  <c r="D44" i="11" s="1"/>
  <c r="V61" i="15"/>
  <c r="G61" i="11" s="1"/>
  <c r="D61" i="11" s="1"/>
  <c r="O64" i="7"/>
  <c r="S76" i="10"/>
  <c r="H79" i="7" s="1"/>
  <c r="V58" i="15"/>
  <c r="G58" i="11" s="1"/>
  <c r="D58" i="11" s="1"/>
  <c r="K76" i="14"/>
  <c r="L76" i="14" s="1"/>
  <c r="D76" i="14" s="1"/>
  <c r="K81" i="6"/>
  <c r="L81" i="6" s="1"/>
  <c r="M81" i="6" s="1"/>
  <c r="J81" i="6"/>
  <c r="P89" i="7"/>
  <c r="AE89" i="8"/>
  <c r="AM89" i="8" s="1"/>
  <c r="I89" i="15"/>
  <c r="V89" i="15" s="1"/>
  <c r="G89" i="11" s="1"/>
  <c r="D89" i="11" s="1"/>
  <c r="N94" i="7"/>
  <c r="K94" i="7"/>
  <c r="P93" i="3" s="1"/>
  <c r="V97" i="10"/>
  <c r="Y100" i="8"/>
  <c r="Z100" i="8" s="1"/>
  <c r="O100" i="7"/>
  <c r="M103" i="14"/>
  <c r="K109" i="6"/>
  <c r="L109" i="6" s="1"/>
  <c r="J109" i="6"/>
  <c r="L114" i="7"/>
  <c r="M114" i="7"/>
  <c r="K124" i="6"/>
  <c r="L124" i="6" s="1"/>
  <c r="M124" i="6" s="1"/>
  <c r="J124" i="6"/>
  <c r="G129" i="6"/>
  <c r="H129" i="6" s="1"/>
  <c r="I129" i="6" s="1"/>
  <c r="F129" i="6"/>
  <c r="I127" i="15"/>
  <c r="V127" i="15" s="1"/>
  <c r="G127" i="11" s="1"/>
  <c r="D127" i="11" s="1"/>
  <c r="P153" i="7"/>
  <c r="X145" i="6"/>
  <c r="Y145" i="6" s="1"/>
  <c r="Z145" i="6" s="1"/>
  <c r="AN165" i="8"/>
  <c r="T164" i="3" s="1"/>
  <c r="R164" i="3" s="1"/>
  <c r="P57" i="5"/>
  <c r="L57" i="5"/>
  <c r="R61" i="5"/>
  <c r="L61" i="5"/>
  <c r="R52" i="5"/>
  <c r="I7" i="15"/>
  <c r="V7" i="15" s="1"/>
  <c r="G7" i="11" s="1"/>
  <c r="D7" i="11" s="1"/>
  <c r="B7" i="14"/>
  <c r="F7" i="11" s="1"/>
  <c r="C7" i="11" s="1"/>
  <c r="V12" i="10"/>
  <c r="Y15" i="8"/>
  <c r="Z15" i="8" s="1"/>
  <c r="X14" i="8"/>
  <c r="S13" i="3" s="1"/>
  <c r="V6" i="15"/>
  <c r="G6" i="11" s="1"/>
  <c r="D6" i="11" s="1"/>
  <c r="P20" i="7"/>
  <c r="N21" i="7"/>
  <c r="Q21" i="7" s="1"/>
  <c r="O22" i="7"/>
  <c r="Z31" i="6"/>
  <c r="M23" i="14"/>
  <c r="C23" i="14" s="1"/>
  <c r="H23" i="11" s="1"/>
  <c r="E23" i="11" s="1"/>
  <c r="I46" i="15"/>
  <c r="V46" i="15" s="1"/>
  <c r="G46" i="11" s="1"/>
  <c r="D46" i="11" s="1"/>
  <c r="P52" i="14"/>
  <c r="M52" i="14" s="1"/>
  <c r="AH60" i="8"/>
  <c r="AM60" i="8" s="1"/>
  <c r="O67" i="7"/>
  <c r="L83" i="14"/>
  <c r="G92" i="6"/>
  <c r="H92" i="6" s="1"/>
  <c r="F92" i="6"/>
  <c r="V82" i="15"/>
  <c r="G82" i="11" s="1"/>
  <c r="D82" i="11" s="1"/>
  <c r="M100" i="7"/>
  <c r="X99" i="6"/>
  <c r="Y99" i="6" s="1"/>
  <c r="Z99" i="6" s="1"/>
  <c r="AJ99" i="14"/>
  <c r="AB99" i="14" s="1"/>
  <c r="Z99" i="14" s="1"/>
  <c r="S99" i="14" s="1"/>
  <c r="AE103" i="8"/>
  <c r="AM103" i="8" s="1"/>
  <c r="AN103" i="8" s="1"/>
  <c r="W111" i="6"/>
  <c r="X111" i="6"/>
  <c r="Y111" i="6" s="1"/>
  <c r="D105" i="14"/>
  <c r="AN126" i="14"/>
  <c r="M121" i="7"/>
  <c r="I113" i="15"/>
  <c r="V113" i="15" s="1"/>
  <c r="G113" i="11" s="1"/>
  <c r="D113" i="11" s="1"/>
  <c r="AG129" i="14"/>
  <c r="M137" i="14"/>
  <c r="T141" i="6"/>
  <c r="U141" i="6" s="1"/>
  <c r="V141" i="6" s="1"/>
  <c r="M133" i="14"/>
  <c r="T138" i="6"/>
  <c r="U138" i="6" s="1"/>
  <c r="V138" i="6" s="1"/>
  <c r="P138" i="6"/>
  <c r="Q138" i="6" s="1"/>
  <c r="X138" i="6"/>
  <c r="Y138" i="6" s="1"/>
  <c r="Z138" i="6" s="1"/>
  <c r="O138" i="6"/>
  <c r="Z142" i="6"/>
  <c r="AA142" i="6" s="1"/>
  <c r="AB142" i="6" s="1"/>
  <c r="G142" i="6"/>
  <c r="H142" i="6" s="1"/>
  <c r="F142" i="6"/>
  <c r="AB142" i="14"/>
  <c r="Z142" i="14" s="1"/>
  <c r="T148" i="6"/>
  <c r="U148" i="6" s="1"/>
  <c r="V148" i="6" s="1"/>
  <c r="P148" i="6"/>
  <c r="Q148" i="6" s="1"/>
  <c r="O148" i="6"/>
  <c r="V144" i="10"/>
  <c r="Y147" i="8"/>
  <c r="Z147" i="8" s="1"/>
  <c r="AE152" i="8"/>
  <c r="AM152" i="8" s="1"/>
  <c r="X158" i="6"/>
  <c r="Y158" i="6" s="1"/>
  <c r="Z158" i="6" s="1"/>
  <c r="AL162" i="8"/>
  <c r="V156" i="15"/>
  <c r="G156" i="11" s="1"/>
  <c r="D156" i="11" s="1"/>
  <c r="R119" i="4"/>
  <c r="O44" i="5"/>
  <c r="R7" i="6"/>
  <c r="N17" i="7"/>
  <c r="X163" i="8"/>
  <c r="S162" i="3" s="1"/>
  <c r="P6" i="8"/>
  <c r="F6" i="8"/>
  <c r="V6" i="8"/>
  <c r="M6" i="8"/>
  <c r="T6" i="8"/>
  <c r="S6" i="8"/>
  <c r="J6" i="8"/>
  <c r="L6" i="8"/>
  <c r="I6" i="8"/>
  <c r="G6" i="8"/>
  <c r="U6" i="8"/>
  <c r="Q6" i="8"/>
  <c r="O25" i="7"/>
  <c r="V16" i="15"/>
  <c r="G16" i="11" s="1"/>
  <c r="D16" i="11" s="1"/>
  <c r="M39" i="6"/>
  <c r="N39" i="6" s="1"/>
  <c r="M38" i="3" s="1"/>
  <c r="R36" i="6"/>
  <c r="K46" i="6"/>
  <c r="L46" i="6" s="1"/>
  <c r="J46" i="6"/>
  <c r="W52" i="6"/>
  <c r="X52" i="6"/>
  <c r="Y52" i="6" s="1"/>
  <c r="Z52" i="6" s="1"/>
  <c r="W54" i="6"/>
  <c r="X54" i="6"/>
  <c r="Y54" i="6" s="1"/>
  <c r="X72" i="6"/>
  <c r="Y72" i="6" s="1"/>
  <c r="Z72" i="6" s="1"/>
  <c r="G57" i="6"/>
  <c r="H57" i="6" s="1"/>
  <c r="F57" i="6"/>
  <c r="V59" i="15"/>
  <c r="G59" i="11" s="1"/>
  <c r="D59" i="11" s="1"/>
  <c r="AE67" i="8"/>
  <c r="AM67" i="8" s="1"/>
  <c r="W68" i="6"/>
  <c r="X68" i="6"/>
  <c r="Y68" i="6" s="1"/>
  <c r="O66" i="7"/>
  <c r="AG72" i="14"/>
  <c r="Q73" i="8"/>
  <c r="R73" i="8" s="1"/>
  <c r="X73" i="8" s="1"/>
  <c r="Q71" i="8"/>
  <c r="R71" i="8" s="1"/>
  <c r="X71" i="8" s="1"/>
  <c r="Q72" i="8"/>
  <c r="R72" i="8" s="1"/>
  <c r="G75" i="14"/>
  <c r="D75" i="14" s="1"/>
  <c r="AE85" i="8"/>
  <c r="AM85" i="8" s="1"/>
  <c r="AN85" i="8" s="1"/>
  <c r="T84" i="3" s="1"/>
  <c r="L86" i="14"/>
  <c r="D86" i="14" s="1"/>
  <c r="M94" i="7"/>
  <c r="K100" i="6"/>
  <c r="L100" i="6" s="1"/>
  <c r="M100" i="6" s="1"/>
  <c r="J100" i="6"/>
  <c r="AN103" i="14"/>
  <c r="AB103" i="14" s="1"/>
  <c r="Z103" i="14" s="1"/>
  <c r="S103" i="14" s="1"/>
  <c r="V106" i="15"/>
  <c r="G106" i="11" s="1"/>
  <c r="D106" i="11" s="1"/>
  <c r="V90" i="15"/>
  <c r="G90" i="11" s="1"/>
  <c r="D90" i="11" s="1"/>
  <c r="S108" i="6"/>
  <c r="T108" i="6"/>
  <c r="U108" i="6" s="1"/>
  <c r="G109" i="14"/>
  <c r="AJ111" i="14"/>
  <c r="K129" i="6"/>
  <c r="L129" i="6" s="1"/>
  <c r="J129" i="6"/>
  <c r="AE118" i="8"/>
  <c r="AM118" i="8" s="1"/>
  <c r="AN118" i="8" s="1"/>
  <c r="Q151" i="7"/>
  <c r="X159" i="8"/>
  <c r="S158" i="3" s="1"/>
  <c r="R158" i="3" s="1"/>
  <c r="S27" i="4"/>
  <c r="Q27" i="4" s="1"/>
  <c r="P91" i="4"/>
  <c r="S24" i="5"/>
  <c r="Q24" i="5" s="1"/>
  <c r="N16" i="7"/>
  <c r="Q16" i="7" s="1"/>
  <c r="P14" i="4" s="1"/>
  <c r="K16" i="7"/>
  <c r="R26" i="6"/>
  <c r="AB26" i="6" s="1"/>
  <c r="N25" i="3" s="1"/>
  <c r="P24" i="7"/>
  <c r="AG26" i="14"/>
  <c r="AB26" i="14" s="1"/>
  <c r="Z26" i="14" s="1"/>
  <c r="S21" i="10"/>
  <c r="H24" i="7" s="1"/>
  <c r="G26" i="14"/>
  <c r="O57" i="7"/>
  <c r="G52" i="6"/>
  <c r="H52" i="6" s="1"/>
  <c r="I52" i="6" s="1"/>
  <c r="N52" i="6" s="1"/>
  <c r="F52" i="6"/>
  <c r="AG54" i="14"/>
  <c r="AB54" i="14" s="1"/>
  <c r="Z54" i="14" s="1"/>
  <c r="L47" i="7"/>
  <c r="M50" i="6"/>
  <c r="N50" i="6" s="1"/>
  <c r="M49" i="3" s="1"/>
  <c r="V69" i="10"/>
  <c r="Y72" i="8"/>
  <c r="Z72" i="8" s="1"/>
  <c r="AE68" i="8"/>
  <c r="AM68" i="8"/>
  <c r="L72" i="7"/>
  <c r="AH76" i="8"/>
  <c r="AM76" i="8" s="1"/>
  <c r="L81" i="7"/>
  <c r="O80" i="6"/>
  <c r="P80" i="6"/>
  <c r="Q80" i="6" s="1"/>
  <c r="T80" i="6"/>
  <c r="U80" i="6" s="1"/>
  <c r="V80" i="6" s="1"/>
  <c r="AA80" i="6" s="1"/>
  <c r="M94" i="14"/>
  <c r="L93" i="14"/>
  <c r="D93" i="14" s="1"/>
  <c r="L104" i="7"/>
  <c r="AA110" i="6"/>
  <c r="W103" i="6"/>
  <c r="X103" i="6"/>
  <c r="Y103" i="6" s="1"/>
  <c r="N108" i="7"/>
  <c r="P108" i="7"/>
  <c r="Z110" i="14"/>
  <c r="S110" i="14" s="1"/>
  <c r="S109" i="10"/>
  <c r="H112" i="7" s="1"/>
  <c r="P123" i="7"/>
  <c r="L129" i="7"/>
  <c r="M127" i="7"/>
  <c r="S119" i="10"/>
  <c r="H122" i="7" s="1"/>
  <c r="J115" i="8"/>
  <c r="I115" i="8"/>
  <c r="K115" i="8" s="1"/>
  <c r="F115" i="8"/>
  <c r="M115" i="8"/>
  <c r="V115" i="8"/>
  <c r="L115" i="8"/>
  <c r="N115" i="8" s="1"/>
  <c r="U115" i="8"/>
  <c r="S115" i="8"/>
  <c r="T115" i="8"/>
  <c r="G115" i="8"/>
  <c r="P115" i="8"/>
  <c r="Q115" i="8"/>
  <c r="M120" i="6"/>
  <c r="N120" i="6" s="1"/>
  <c r="M119" i="3" s="1"/>
  <c r="K131" i="6"/>
  <c r="L131" i="6" s="1"/>
  <c r="J131" i="6"/>
  <c r="P131" i="6"/>
  <c r="Q131" i="6" s="1"/>
  <c r="R131" i="6" s="1"/>
  <c r="AN139" i="8"/>
  <c r="T138" i="3" s="1"/>
  <c r="L146" i="7"/>
  <c r="V133" i="15"/>
  <c r="G133" i="11" s="1"/>
  <c r="D133" i="11" s="1"/>
  <c r="I137" i="15"/>
  <c r="V137" i="15" s="1"/>
  <c r="G137" i="11" s="1"/>
  <c r="D137" i="11" s="1"/>
  <c r="P138" i="14"/>
  <c r="M138" i="14" s="1"/>
  <c r="X134" i="8"/>
  <c r="S133" i="3" s="1"/>
  <c r="N144" i="6"/>
  <c r="M143" i="3" s="1"/>
  <c r="N79" i="6"/>
  <c r="M78" i="3" s="1"/>
  <c r="X126" i="8"/>
  <c r="S125" i="3" s="1"/>
  <c r="R31" i="4"/>
  <c r="R95" i="4"/>
  <c r="AA51" i="6"/>
  <c r="AB51" i="6" s="1"/>
  <c r="K54" i="6"/>
  <c r="L54" i="6" s="1"/>
  <c r="J54" i="6"/>
  <c r="M51" i="14"/>
  <c r="C51" i="14" s="1"/>
  <c r="H51" i="11" s="1"/>
  <c r="E51" i="11" s="1"/>
  <c r="S55" i="10"/>
  <c r="H58" i="7" s="1"/>
  <c r="B42" i="14"/>
  <c r="F42" i="11" s="1"/>
  <c r="C42" i="11" s="1"/>
  <c r="V65" i="15"/>
  <c r="G65" i="11" s="1"/>
  <c r="D65" i="11" s="1"/>
  <c r="AE72" i="8"/>
  <c r="AM72" i="8" s="1"/>
  <c r="R90" i="6"/>
  <c r="AB90" i="6" s="1"/>
  <c r="N89" i="3" s="1"/>
  <c r="S95" i="10"/>
  <c r="H98" i="7" s="1"/>
  <c r="B90" i="14"/>
  <c r="F90" i="11" s="1"/>
  <c r="C90" i="11" s="1"/>
  <c r="M99" i="14"/>
  <c r="S101" i="10"/>
  <c r="H104" i="7" s="1"/>
  <c r="Z107" i="14"/>
  <c r="S107" i="14" s="1"/>
  <c r="N121" i="7"/>
  <c r="K121" i="7"/>
  <c r="P120" i="3" s="1"/>
  <c r="N126" i="7"/>
  <c r="K126" i="7"/>
  <c r="P125" i="3" s="1"/>
  <c r="G116" i="6"/>
  <c r="H116" i="6" s="1"/>
  <c r="F116" i="6"/>
  <c r="S114" i="10"/>
  <c r="H117" i="7" s="1"/>
  <c r="O119" i="6"/>
  <c r="T119" i="6"/>
  <c r="U119" i="6" s="1"/>
  <c r="V119" i="6" s="1"/>
  <c r="P119" i="6"/>
  <c r="Q119" i="6" s="1"/>
  <c r="V122" i="15"/>
  <c r="G122" i="11" s="1"/>
  <c r="D122" i="11" s="1"/>
  <c r="S130" i="10"/>
  <c r="H133" i="7" s="1"/>
  <c r="F147" i="6"/>
  <c r="G147" i="6"/>
  <c r="H147" i="6" s="1"/>
  <c r="N153" i="7"/>
  <c r="K153" i="7"/>
  <c r="P152" i="3" s="1"/>
  <c r="M157" i="14"/>
  <c r="G157" i="6"/>
  <c r="H157" i="6" s="1"/>
  <c r="F157" i="6"/>
  <c r="T162" i="6"/>
  <c r="U162" i="6" s="1"/>
  <c r="V162" i="6" s="1"/>
  <c r="AA162" i="6" s="1"/>
  <c r="O162" i="6"/>
  <c r="P162" i="6"/>
  <c r="Q162" i="6" s="1"/>
  <c r="O131" i="4"/>
  <c r="K14" i="6"/>
  <c r="L14" i="6" s="1"/>
  <c r="J14" i="6"/>
  <c r="M22" i="14"/>
  <c r="AN45" i="8"/>
  <c r="T44" i="3" s="1"/>
  <c r="R44" i="3" s="1"/>
  <c r="I43" i="15"/>
  <c r="V43" i="15" s="1"/>
  <c r="G43" i="11" s="1"/>
  <c r="D43" i="11" s="1"/>
  <c r="W27" i="6"/>
  <c r="X27" i="6"/>
  <c r="Y27" i="6" s="1"/>
  <c r="D28" i="14"/>
  <c r="B28" i="14" s="1"/>
  <c r="F28" i="11" s="1"/>
  <c r="C28" i="11" s="1"/>
  <c r="D51" i="14"/>
  <c r="P72" i="14"/>
  <c r="M72" i="14" s="1"/>
  <c r="O75" i="6"/>
  <c r="T75" i="6"/>
  <c r="U75" i="6" s="1"/>
  <c r="V75" i="6" s="1"/>
  <c r="AA75" i="6" s="1"/>
  <c r="P75" i="6"/>
  <c r="Q75" i="6" s="1"/>
  <c r="G83" i="14"/>
  <c r="AN90" i="8"/>
  <c r="T89" i="3" s="1"/>
  <c r="G86" i="6"/>
  <c r="H86" i="6" s="1"/>
  <c r="I86" i="6" s="1"/>
  <c r="F86" i="6"/>
  <c r="P106" i="14"/>
  <c r="M106" i="14" s="1"/>
  <c r="V108" i="15"/>
  <c r="G108" i="11" s="1"/>
  <c r="D108" i="11" s="1"/>
  <c r="AG111" i="14"/>
  <c r="G127" i="6"/>
  <c r="H127" i="6" s="1"/>
  <c r="F127" i="6"/>
  <c r="O124" i="6"/>
  <c r="T124" i="6"/>
  <c r="U124" i="6" s="1"/>
  <c r="V124" i="6" s="1"/>
  <c r="P124" i="6"/>
  <c r="Q124" i="6" s="1"/>
  <c r="S112" i="10"/>
  <c r="H115" i="7" s="1"/>
  <c r="V118" i="10"/>
  <c r="Y121" i="8"/>
  <c r="Z121" i="8" s="1"/>
  <c r="AN121" i="8" s="1"/>
  <c r="T120" i="3" s="1"/>
  <c r="V147" i="10"/>
  <c r="Y150" i="8"/>
  <c r="Z150" i="8" s="1"/>
  <c r="AN150" i="8" s="1"/>
  <c r="T149" i="3" s="1"/>
  <c r="R149" i="3" s="1"/>
  <c r="V144" i="15"/>
  <c r="G144" i="11" s="1"/>
  <c r="D144" i="11" s="1"/>
  <c r="AJ159" i="14"/>
  <c r="AB159" i="14" s="1"/>
  <c r="Z159" i="14" s="1"/>
  <c r="I161" i="15"/>
  <c r="V161" i="15" s="1"/>
  <c r="G161" i="11" s="1"/>
  <c r="D161" i="11" s="1"/>
  <c r="AN154" i="8"/>
  <c r="T153" i="3" s="1"/>
  <c r="R153" i="3" s="1"/>
  <c r="S48" i="5"/>
  <c r="Q48" i="5" s="1"/>
  <c r="P39" i="4"/>
  <c r="O70" i="5"/>
  <c r="AB5" i="14"/>
  <c r="Z5" i="14" s="1"/>
  <c r="S5" i="14" s="1"/>
  <c r="N29" i="7"/>
  <c r="Q29" i="7" s="1"/>
  <c r="P25" i="4" s="1"/>
  <c r="K29" i="7"/>
  <c r="P28" i="3" s="1"/>
  <c r="P40" i="7"/>
  <c r="S54" i="10"/>
  <c r="H57" i="7" s="1"/>
  <c r="S60" i="6"/>
  <c r="T60" i="6"/>
  <c r="U60" i="6" s="1"/>
  <c r="O42" i="6"/>
  <c r="P42" i="6"/>
  <c r="Q42" i="6" s="1"/>
  <c r="T42" i="6"/>
  <c r="U42" i="6" s="1"/>
  <c r="V42" i="6" s="1"/>
  <c r="AA42" i="6" s="1"/>
  <c r="X74" i="6"/>
  <c r="Y74" i="6" s="1"/>
  <c r="Z74" i="6" s="1"/>
  <c r="L69" i="14"/>
  <c r="D69" i="14" s="1"/>
  <c r="Z86" i="14"/>
  <c r="S86" i="14" s="1"/>
  <c r="Z87" i="6"/>
  <c r="G101" i="14"/>
  <c r="V93" i="10"/>
  <c r="Y96" i="8"/>
  <c r="Z96" i="8" s="1"/>
  <c r="AN96" i="8" s="1"/>
  <c r="T95" i="3" s="1"/>
  <c r="R95" i="3" s="1"/>
  <c r="G109" i="6"/>
  <c r="H109" i="6" s="1"/>
  <c r="F109" i="6"/>
  <c r="K114" i="6"/>
  <c r="L114" i="6" s="1"/>
  <c r="J114" i="6"/>
  <c r="S126" i="10"/>
  <c r="H129" i="7" s="1"/>
  <c r="AB126" i="14"/>
  <c r="Z126" i="14" s="1"/>
  <c r="AG128" i="14"/>
  <c r="M127" i="14"/>
  <c r="B127" i="14" s="1"/>
  <c r="F127" i="11" s="1"/>
  <c r="C127" i="11" s="1"/>
  <c r="M136" i="7"/>
  <c r="P136" i="7"/>
  <c r="M150" i="7"/>
  <c r="V149" i="15"/>
  <c r="G149" i="11" s="1"/>
  <c r="D149" i="11" s="1"/>
  <c r="AL165" i="8"/>
  <c r="V157" i="10"/>
  <c r="Y160" i="8"/>
  <c r="Z160" i="8" s="1"/>
  <c r="G167" i="6"/>
  <c r="H167" i="6" s="1"/>
  <c r="I167" i="6" s="1"/>
  <c r="F167" i="6"/>
  <c r="O5" i="5"/>
  <c r="S45" i="5"/>
  <c r="I6" i="6"/>
  <c r="X33" i="8"/>
  <c r="S32" i="3" s="1"/>
  <c r="V5" i="15"/>
  <c r="G5" i="11" s="1"/>
  <c r="D5" i="11" s="1"/>
  <c r="AG22" i="14"/>
  <c r="V22" i="10"/>
  <c r="Y25" i="8"/>
  <c r="Z25" i="8" s="1"/>
  <c r="L29" i="14"/>
  <c r="D29" i="14" s="1"/>
  <c r="AH35" i="8"/>
  <c r="AG30" i="14"/>
  <c r="AB30" i="14" s="1"/>
  <c r="Z30" i="14" s="1"/>
  <c r="N41" i="6"/>
  <c r="M40" i="3" s="1"/>
  <c r="V40" i="10"/>
  <c r="Y43" i="8"/>
  <c r="Z43" i="8" s="1"/>
  <c r="Z38" i="14"/>
  <c r="S38" i="14" s="1"/>
  <c r="T59" i="6"/>
  <c r="U59" i="6" s="1"/>
  <c r="V59" i="6" s="1"/>
  <c r="Q62" i="8"/>
  <c r="R62" i="8" s="1"/>
  <c r="X62" i="8" s="1"/>
  <c r="Q60" i="8"/>
  <c r="R60" i="8" s="1"/>
  <c r="X60" i="8" s="1"/>
  <c r="S59" i="3" s="1"/>
  <c r="Q61" i="8"/>
  <c r="R61" i="8" s="1"/>
  <c r="X61" i="8" s="1"/>
  <c r="S60" i="3" s="1"/>
  <c r="P73" i="7"/>
  <c r="G64" i="6"/>
  <c r="H64" i="6" s="1"/>
  <c r="F64" i="6"/>
  <c r="L68" i="7"/>
  <c r="I63" i="15"/>
  <c r="V63" i="15" s="1"/>
  <c r="G63" i="11" s="1"/>
  <c r="D63" i="11" s="1"/>
  <c r="K61" i="14"/>
  <c r="L61" i="14" s="1"/>
  <c r="D61" i="14" s="1"/>
  <c r="AB83" i="14"/>
  <c r="Z83" i="14" s="1"/>
  <c r="S83" i="14" s="1"/>
  <c r="V89" i="10"/>
  <c r="Y92" i="8"/>
  <c r="Z92" i="8" s="1"/>
  <c r="C81" i="14"/>
  <c r="H81" i="11" s="1"/>
  <c r="E81" i="11" s="1"/>
  <c r="G81" i="14"/>
  <c r="D81" i="14" s="1"/>
  <c r="Z94" i="14"/>
  <c r="S94" i="14" s="1"/>
  <c r="O113" i="6"/>
  <c r="P113" i="6"/>
  <c r="Q113" i="6" s="1"/>
  <c r="T113" i="6"/>
  <c r="U113" i="6" s="1"/>
  <c r="V113" i="6" s="1"/>
  <c r="AA113" i="6" s="1"/>
  <c r="AG120" i="14"/>
  <c r="AB120" i="14" s="1"/>
  <c r="Z120" i="14" s="1"/>
  <c r="S120" i="14" s="1"/>
  <c r="AN124" i="14"/>
  <c r="O107" i="6"/>
  <c r="P107" i="6"/>
  <c r="Q107" i="6" s="1"/>
  <c r="R107" i="6" s="1"/>
  <c r="X107" i="6"/>
  <c r="Y107" i="6" s="1"/>
  <c r="Z107" i="6" s="1"/>
  <c r="T107" i="6"/>
  <c r="U107" i="6" s="1"/>
  <c r="V107" i="6" s="1"/>
  <c r="V124" i="10"/>
  <c r="Y127" i="8"/>
  <c r="Z127" i="8" s="1"/>
  <c r="M129" i="7"/>
  <c r="AJ132" i="14"/>
  <c r="AB132" i="14" s="1"/>
  <c r="Z132" i="14" s="1"/>
  <c r="S132" i="14" s="1"/>
  <c r="Z148" i="6"/>
  <c r="C148" i="14"/>
  <c r="H148" i="11" s="1"/>
  <c r="E148" i="11" s="1"/>
  <c r="B148" i="11" s="1"/>
  <c r="AG153" i="14"/>
  <c r="AB153" i="14" s="1"/>
  <c r="Z153" i="14" s="1"/>
  <c r="AG159" i="14"/>
  <c r="L166" i="7"/>
  <c r="G158" i="14"/>
  <c r="D158" i="14" s="1"/>
  <c r="S80" i="5"/>
  <c r="Q80" i="5" s="1"/>
  <c r="R47" i="4"/>
  <c r="R76" i="5"/>
  <c r="L10" i="4"/>
  <c r="R18" i="4"/>
  <c r="L26" i="4"/>
  <c r="R34" i="4"/>
  <c r="L42" i="4"/>
  <c r="R66" i="4"/>
  <c r="R82" i="4"/>
  <c r="R98" i="4"/>
  <c r="L106" i="4"/>
  <c r="L14" i="7"/>
  <c r="X85" i="8"/>
  <c r="S84" i="3" s="1"/>
  <c r="X18" i="6"/>
  <c r="Y18" i="6" s="1"/>
  <c r="Z18" i="6" s="1"/>
  <c r="X161" i="8"/>
  <c r="S160" i="3" s="1"/>
  <c r="W12" i="6"/>
  <c r="X12" i="6"/>
  <c r="Y12" i="6" s="1"/>
  <c r="AG9" i="14"/>
  <c r="M23" i="6"/>
  <c r="W35" i="6"/>
  <c r="X35" i="6"/>
  <c r="Y35" i="6" s="1"/>
  <c r="Z35" i="6" s="1"/>
  <c r="AG18" i="14"/>
  <c r="AB18" i="14" s="1"/>
  <c r="Z18" i="14" s="1"/>
  <c r="S18" i="14" s="1"/>
  <c r="K25" i="14"/>
  <c r="L25" i="14" s="1"/>
  <c r="D25" i="14" s="1"/>
  <c r="S32" i="10"/>
  <c r="H35" i="7" s="1"/>
  <c r="M21" i="14"/>
  <c r="W44" i="6"/>
  <c r="X44" i="6"/>
  <c r="Y44" i="6" s="1"/>
  <c r="I57" i="15"/>
  <c r="V57" i="15" s="1"/>
  <c r="G57" i="11" s="1"/>
  <c r="D57" i="11" s="1"/>
  <c r="P70" i="14"/>
  <c r="M70" i="14" s="1"/>
  <c r="Z73" i="14"/>
  <c r="S73" i="14" s="1"/>
  <c r="P81" i="7"/>
  <c r="L58" i="14"/>
  <c r="D58" i="14" s="1"/>
  <c r="B58" i="14" s="1"/>
  <c r="F58" i="11" s="1"/>
  <c r="C58" i="11" s="1"/>
  <c r="B58" i="11" s="1"/>
  <c r="C58" i="14"/>
  <c r="H58" i="11" s="1"/>
  <c r="E58" i="11" s="1"/>
  <c r="AB74" i="14"/>
  <c r="Z74" i="14" s="1"/>
  <c r="S74" i="14" s="1"/>
  <c r="Z81" i="6"/>
  <c r="K92" i="6"/>
  <c r="L92" i="6" s="1"/>
  <c r="J92" i="6"/>
  <c r="O105" i="7"/>
  <c r="AG102" i="14"/>
  <c r="AB102" i="14" s="1"/>
  <c r="Z102" i="14" s="1"/>
  <c r="S102" i="14" s="1"/>
  <c r="L117" i="7"/>
  <c r="P122" i="7"/>
  <c r="P130" i="6"/>
  <c r="Q130" i="6" s="1"/>
  <c r="R130" i="6" s="1"/>
  <c r="V129" i="15"/>
  <c r="G129" i="11" s="1"/>
  <c r="D129" i="11" s="1"/>
  <c r="J118" i="8"/>
  <c r="S118" i="8"/>
  <c r="P118" i="8"/>
  <c r="I118" i="8"/>
  <c r="K118" i="8" s="1"/>
  <c r="Q118" i="8"/>
  <c r="F118" i="8"/>
  <c r="G118" i="8"/>
  <c r="M118" i="8"/>
  <c r="V118" i="8"/>
  <c r="L118" i="8"/>
  <c r="N118" i="8" s="1"/>
  <c r="T118" i="8"/>
  <c r="U118" i="8"/>
  <c r="G146" i="6"/>
  <c r="H146" i="6" s="1"/>
  <c r="F146" i="6"/>
  <c r="O136" i="7"/>
  <c r="X149" i="6"/>
  <c r="Y149" i="6" s="1"/>
  <c r="Z149" i="6" s="1"/>
  <c r="AA149" i="6" s="1"/>
  <c r="AB149" i="6" s="1"/>
  <c r="W149" i="6"/>
  <c r="X153" i="6"/>
  <c r="Y153" i="6" s="1"/>
  <c r="Z153" i="6" s="1"/>
  <c r="W153" i="6"/>
  <c r="O167" i="7"/>
  <c r="V151" i="15"/>
  <c r="G151" i="11" s="1"/>
  <c r="D151" i="11" s="1"/>
  <c r="P162" i="7"/>
  <c r="R57" i="5"/>
  <c r="X38" i="8"/>
  <c r="S37" i="3" s="1"/>
  <c r="X51" i="8"/>
  <c r="S50" i="3" s="1"/>
  <c r="O20" i="5"/>
  <c r="P52" i="5"/>
  <c r="S7" i="10"/>
  <c r="H10" i="7" s="1"/>
  <c r="G7" i="6"/>
  <c r="H7" i="6" s="1"/>
  <c r="F7" i="6"/>
  <c r="X111" i="8"/>
  <c r="S110" i="3" s="1"/>
  <c r="X41" i="8"/>
  <c r="S40" i="3" s="1"/>
  <c r="S5" i="10"/>
  <c r="H8" i="7" s="1"/>
  <c r="V15" i="10"/>
  <c r="Y18" i="8"/>
  <c r="Z18" i="8" s="1"/>
  <c r="AN18" i="8" s="1"/>
  <c r="T17" i="3" s="1"/>
  <c r="R17" i="3" s="1"/>
  <c r="T20" i="6"/>
  <c r="U20" i="6" s="1"/>
  <c r="V20" i="6" s="1"/>
  <c r="P20" i="6"/>
  <c r="Q20" i="6" s="1"/>
  <c r="O20" i="6"/>
  <c r="O13" i="6"/>
  <c r="T13" i="6"/>
  <c r="U13" i="6" s="1"/>
  <c r="V13" i="6" s="1"/>
  <c r="AA13" i="6" s="1"/>
  <c r="P13" i="6"/>
  <c r="Q13" i="6" s="1"/>
  <c r="R13" i="6" s="1"/>
  <c r="AN27" i="14"/>
  <c r="AB27" i="14" s="1"/>
  <c r="Z27" i="14" s="1"/>
  <c r="S27" i="14" s="1"/>
  <c r="V29" i="10"/>
  <c r="Y32" i="8"/>
  <c r="Z32" i="8" s="1"/>
  <c r="AN32" i="8" s="1"/>
  <c r="T31" i="3" s="1"/>
  <c r="F28" i="6"/>
  <c r="G28" i="6"/>
  <c r="H28" i="6" s="1"/>
  <c r="G14" i="14"/>
  <c r="D14" i="14" s="1"/>
  <c r="B14" i="14" s="1"/>
  <c r="F14" i="11" s="1"/>
  <c r="C14" i="11" s="1"/>
  <c r="C14" i="14"/>
  <c r="H14" i="11" s="1"/>
  <c r="E14" i="11" s="1"/>
  <c r="AG25" i="14"/>
  <c r="O41" i="6"/>
  <c r="P41" i="6"/>
  <c r="Q41" i="6" s="1"/>
  <c r="T41" i="6"/>
  <c r="U41" i="6" s="1"/>
  <c r="V41" i="6" s="1"/>
  <c r="K43" i="6"/>
  <c r="L43" i="6" s="1"/>
  <c r="J43" i="6"/>
  <c r="O49" i="6"/>
  <c r="T49" i="6"/>
  <c r="U49" i="6" s="1"/>
  <c r="V49" i="6" s="1"/>
  <c r="P49" i="6"/>
  <c r="Q49" i="6" s="1"/>
  <c r="AB38" i="14"/>
  <c r="AB28" i="14"/>
  <c r="Z28" i="14" s="1"/>
  <c r="S28" i="14" s="1"/>
  <c r="AE48" i="8"/>
  <c r="AM48" i="8" s="1"/>
  <c r="AN48" i="8" s="1"/>
  <c r="L51" i="7"/>
  <c r="V56" i="10"/>
  <c r="Y59" i="8"/>
  <c r="Z59" i="8" s="1"/>
  <c r="O73" i="7"/>
  <c r="K72" i="14"/>
  <c r="L72" i="14" s="1"/>
  <c r="D72" i="14" s="1"/>
  <c r="L60" i="14"/>
  <c r="D60" i="14" s="1"/>
  <c r="B60" i="14" s="1"/>
  <c r="F60" i="11" s="1"/>
  <c r="C60" i="11" s="1"/>
  <c r="C60" i="14"/>
  <c r="H60" i="11" s="1"/>
  <c r="E60" i="11" s="1"/>
  <c r="N87" i="6"/>
  <c r="M86" i="3" s="1"/>
  <c r="O86" i="6"/>
  <c r="T86" i="6"/>
  <c r="U86" i="6" s="1"/>
  <c r="V86" i="6" s="1"/>
  <c r="P86" i="6"/>
  <c r="Q86" i="6" s="1"/>
  <c r="R86" i="6" s="1"/>
  <c r="AL89" i="8"/>
  <c r="AE83" i="8"/>
  <c r="AM83" i="8" s="1"/>
  <c r="AN83" i="8" s="1"/>
  <c r="AJ97" i="14"/>
  <c r="AB97" i="14" s="1"/>
  <c r="Z97" i="14" s="1"/>
  <c r="M93" i="14"/>
  <c r="L111" i="7"/>
  <c r="N123" i="7"/>
  <c r="AE129" i="8"/>
  <c r="AM129" i="8" s="1"/>
  <c r="M116" i="14"/>
  <c r="T128" i="10"/>
  <c r="I131" i="7" s="1"/>
  <c r="M132" i="14"/>
  <c r="F139" i="6"/>
  <c r="G139" i="6"/>
  <c r="H139" i="6" s="1"/>
  <c r="I139" i="6" s="1"/>
  <c r="O146" i="7"/>
  <c r="R141" i="6"/>
  <c r="AB133" i="14"/>
  <c r="Z133" i="14" s="1"/>
  <c r="S133" i="14" s="1"/>
  <c r="V135" i="15"/>
  <c r="G135" i="11" s="1"/>
  <c r="D135" i="11" s="1"/>
  <c r="I151" i="6"/>
  <c r="N151" i="6" s="1"/>
  <c r="G150" i="6"/>
  <c r="H150" i="6" s="1"/>
  <c r="I150" i="6" s="1"/>
  <c r="F150" i="6"/>
  <c r="V145" i="15"/>
  <c r="G145" i="11" s="1"/>
  <c r="D145" i="11" s="1"/>
  <c r="M149" i="14"/>
  <c r="I159" i="15"/>
  <c r="V159" i="15" s="1"/>
  <c r="G159" i="11" s="1"/>
  <c r="D159" i="11" s="1"/>
  <c r="K154" i="14"/>
  <c r="L154" i="14" s="1"/>
  <c r="AL166" i="8"/>
  <c r="M166" i="7"/>
  <c r="AG162" i="14"/>
  <c r="S73" i="5"/>
  <c r="Q73" i="5" s="1"/>
  <c r="O55" i="4"/>
  <c r="L87" i="4"/>
  <c r="O119" i="4"/>
  <c r="AA7" i="6"/>
  <c r="V19" i="15"/>
  <c r="G19" i="11" s="1"/>
  <c r="D19" i="11" s="1"/>
  <c r="O19" i="6"/>
  <c r="T19" i="6"/>
  <c r="U19" i="6" s="1"/>
  <c r="V19" i="6" s="1"/>
  <c r="P19" i="6"/>
  <c r="Q19" i="6" s="1"/>
  <c r="K20" i="6"/>
  <c r="L20" i="6" s="1"/>
  <c r="J20" i="6"/>
  <c r="O28" i="7"/>
  <c r="L32" i="14"/>
  <c r="D32" i="14" s="1"/>
  <c r="AE24" i="8"/>
  <c r="AM24" i="8" s="1"/>
  <c r="P25" i="14"/>
  <c r="M25" i="14" s="1"/>
  <c r="AA36" i="6"/>
  <c r="AH43" i="8"/>
  <c r="AM43" i="8" s="1"/>
  <c r="P36" i="7"/>
  <c r="M53" i="14"/>
  <c r="AL54" i="8"/>
  <c r="AG56" i="14"/>
  <c r="AB56" i="14" s="1"/>
  <c r="Z56" i="14" s="1"/>
  <c r="W67" i="6"/>
  <c r="X67" i="6"/>
  <c r="Y67" i="6" s="1"/>
  <c r="AE66" i="8"/>
  <c r="AM66" i="8" s="1"/>
  <c r="AN66" i="8" s="1"/>
  <c r="AN84" i="8"/>
  <c r="T83" i="3" s="1"/>
  <c r="R83" i="3" s="1"/>
  <c r="W92" i="6"/>
  <c r="X92" i="6"/>
  <c r="Y92" i="6" s="1"/>
  <c r="M82" i="14"/>
  <c r="K88" i="6"/>
  <c r="L88" i="6" s="1"/>
  <c r="J88" i="6"/>
  <c r="P88" i="6"/>
  <c r="Q88" i="6" s="1"/>
  <c r="R88" i="6" s="1"/>
  <c r="AB88" i="6" s="1"/>
  <c r="N87" i="3" s="1"/>
  <c r="AL105" i="8"/>
  <c r="AM105" i="8" s="1"/>
  <c r="AN105" i="8" s="1"/>
  <c r="P102" i="14"/>
  <c r="M102" i="14" s="1"/>
  <c r="L106" i="14"/>
  <c r="D106" i="14" s="1"/>
  <c r="AL99" i="8"/>
  <c r="AM99" i="8" s="1"/>
  <c r="AN99" i="8" s="1"/>
  <c r="P108" i="14"/>
  <c r="M108" i="14" s="1"/>
  <c r="P114" i="7"/>
  <c r="K121" i="14"/>
  <c r="L121" i="14" s="1"/>
  <c r="D121" i="14" s="1"/>
  <c r="Z126" i="6"/>
  <c r="AA126" i="6" s="1"/>
  <c r="K122" i="6"/>
  <c r="L122" i="6" s="1"/>
  <c r="M122" i="6" s="1"/>
  <c r="J122" i="6"/>
  <c r="AG131" i="14"/>
  <c r="AB131" i="14" s="1"/>
  <c r="Z131" i="14" s="1"/>
  <c r="S131" i="14" s="1"/>
  <c r="L137" i="14"/>
  <c r="D137" i="14" s="1"/>
  <c r="P137" i="6"/>
  <c r="Q137" i="6" s="1"/>
  <c r="O137" i="6"/>
  <c r="T137" i="6"/>
  <c r="U137" i="6" s="1"/>
  <c r="V137" i="6" s="1"/>
  <c r="AA137" i="6" s="1"/>
  <c r="K156" i="7"/>
  <c r="P155" i="3" s="1"/>
  <c r="N156" i="7"/>
  <c r="M160" i="7"/>
  <c r="AH147" i="8"/>
  <c r="AM147" i="8" s="1"/>
  <c r="AL15" i="8"/>
  <c r="Z4" i="14"/>
  <c r="S4" i="14" s="1"/>
  <c r="X19" i="8"/>
  <c r="S18" i="3" s="1"/>
  <c r="T24" i="6"/>
  <c r="U24" i="6" s="1"/>
  <c r="V24" i="6" s="1"/>
  <c r="AA24" i="6" s="1"/>
  <c r="Z19" i="14"/>
  <c r="S19" i="14" s="1"/>
  <c r="W17" i="6"/>
  <c r="X17" i="6"/>
  <c r="Y17" i="6" s="1"/>
  <c r="I21" i="15"/>
  <c r="V21" i="15" s="1"/>
  <c r="G21" i="11" s="1"/>
  <c r="D21" i="11" s="1"/>
  <c r="L52" i="7"/>
  <c r="AE57" i="8"/>
  <c r="AM57" i="8" s="1"/>
  <c r="AN57" i="8" s="1"/>
  <c r="W65" i="6"/>
  <c r="X65" i="6"/>
  <c r="Y65" i="6" s="1"/>
  <c r="M67" i="7"/>
  <c r="AB92" i="14"/>
  <c r="Z92" i="14" s="1"/>
  <c r="S92" i="14" s="1"/>
  <c r="M91" i="7"/>
  <c r="K98" i="6"/>
  <c r="L98" i="6" s="1"/>
  <c r="J98" i="6"/>
  <c r="P98" i="6"/>
  <c r="Q98" i="6" s="1"/>
  <c r="R98" i="6" s="1"/>
  <c r="P98" i="7"/>
  <c r="AH97" i="8"/>
  <c r="P110" i="6"/>
  <c r="Q110" i="6" s="1"/>
  <c r="R110" i="6" s="1"/>
  <c r="AB110" i="6" s="1"/>
  <c r="N109" i="3" s="1"/>
  <c r="P106" i="7"/>
  <c r="N110" i="7"/>
  <c r="L110" i="7"/>
  <c r="W114" i="6"/>
  <c r="X114" i="6"/>
  <c r="Y114" i="6" s="1"/>
  <c r="AB113" i="14"/>
  <c r="Z113" i="14" s="1"/>
  <c r="S113" i="14" s="1"/>
  <c r="AH119" i="8"/>
  <c r="AM119" i="8" s="1"/>
  <c r="AN119" i="8" s="1"/>
  <c r="N137" i="7"/>
  <c r="Q137" i="7" s="1"/>
  <c r="K137" i="7"/>
  <c r="P136" i="3" s="1"/>
  <c r="O132" i="7"/>
  <c r="V121" i="8"/>
  <c r="L121" i="8"/>
  <c r="U121" i="8"/>
  <c r="T121" i="8"/>
  <c r="J121" i="8"/>
  <c r="G121" i="8"/>
  <c r="Q121" i="8"/>
  <c r="F121" i="8"/>
  <c r="S121" i="8"/>
  <c r="M121" i="8"/>
  <c r="I121" i="8"/>
  <c r="P121" i="8"/>
  <c r="M126" i="7"/>
  <c r="AG140" i="14"/>
  <c r="AB140" i="14" s="1"/>
  <c r="Z140" i="14" s="1"/>
  <c r="S140" i="14" s="1"/>
  <c r="M143" i="14"/>
  <c r="C143" i="14" s="1"/>
  <c r="H143" i="11" s="1"/>
  <c r="E143" i="11" s="1"/>
  <c r="AE140" i="8"/>
  <c r="AM140" i="8" s="1"/>
  <c r="N143" i="6"/>
  <c r="M142" i="3" s="1"/>
  <c r="S28" i="3" l="1"/>
  <c r="R25" i="4"/>
  <c r="S126" i="3"/>
  <c r="R114" i="4"/>
  <c r="S62" i="3"/>
  <c r="R62" i="3" s="1"/>
  <c r="R55" i="4"/>
  <c r="T148" i="3"/>
  <c r="R148" i="3" s="1"/>
  <c r="S135" i="4"/>
  <c r="Q135" i="4" s="1"/>
  <c r="T156" i="3"/>
  <c r="S141" i="4"/>
  <c r="S142" i="14"/>
  <c r="C142" i="14"/>
  <c r="H142" i="11" s="1"/>
  <c r="E142" i="11" s="1"/>
  <c r="S37" i="14"/>
  <c r="C37" i="14"/>
  <c r="H37" i="11" s="1"/>
  <c r="E37" i="11" s="1"/>
  <c r="M135" i="3"/>
  <c r="L123" i="4"/>
  <c r="S145" i="14"/>
  <c r="C145" i="14"/>
  <c r="H145" i="11" s="1"/>
  <c r="E145" i="11" s="1"/>
  <c r="R89" i="3"/>
  <c r="K121" i="8"/>
  <c r="Z114" i="6"/>
  <c r="D154" i="14"/>
  <c r="AA86" i="6"/>
  <c r="AB86" i="6" s="1"/>
  <c r="B14" i="11"/>
  <c r="Z27" i="6"/>
  <c r="M131" i="6"/>
  <c r="N131" i="6" s="1"/>
  <c r="AB162" i="14"/>
  <c r="Z162" i="14" s="1"/>
  <c r="R167" i="6"/>
  <c r="M18" i="6"/>
  <c r="R133" i="6"/>
  <c r="AB133" i="6" s="1"/>
  <c r="N132" i="3" s="1"/>
  <c r="L132" i="3" s="1"/>
  <c r="N17" i="6"/>
  <c r="L15" i="4" s="1"/>
  <c r="AA40" i="6"/>
  <c r="W116" i="8"/>
  <c r="Q106" i="7"/>
  <c r="P93" i="4" s="1"/>
  <c r="B96" i="14"/>
  <c r="F96" i="11" s="1"/>
  <c r="C96" i="11" s="1"/>
  <c r="B84" i="11"/>
  <c r="I98" i="6"/>
  <c r="R52" i="4"/>
  <c r="R35" i="4"/>
  <c r="AM124" i="8"/>
  <c r="AM49" i="8"/>
  <c r="AN49" i="8" s="1"/>
  <c r="R143" i="4"/>
  <c r="M85" i="5"/>
  <c r="B42" i="11"/>
  <c r="I42" i="11" s="1"/>
  <c r="R14" i="6"/>
  <c r="O39" i="4"/>
  <c r="Z11" i="6"/>
  <c r="AM97" i="8"/>
  <c r="I19" i="6"/>
  <c r="M35" i="6"/>
  <c r="V136" i="6"/>
  <c r="AM15" i="8"/>
  <c r="AN15" i="8" s="1"/>
  <c r="R128" i="6"/>
  <c r="AB128" i="6" s="1"/>
  <c r="Z150" i="6"/>
  <c r="AA150" i="6" s="1"/>
  <c r="O52" i="5"/>
  <c r="B104" i="11"/>
  <c r="I164" i="6"/>
  <c r="AB94" i="6"/>
  <c r="S15" i="5"/>
  <c r="R85" i="4"/>
  <c r="AA32" i="6"/>
  <c r="AB32" i="6" s="1"/>
  <c r="M75" i="5"/>
  <c r="Z157" i="6"/>
  <c r="I43" i="6"/>
  <c r="R123" i="4"/>
  <c r="X101" i="8"/>
  <c r="H123" i="8"/>
  <c r="R124" i="8"/>
  <c r="R78" i="4"/>
  <c r="S26" i="5"/>
  <c r="S148" i="4"/>
  <c r="AB115" i="6"/>
  <c r="R20" i="6"/>
  <c r="I7" i="6"/>
  <c r="N7" i="6" s="1"/>
  <c r="AN92" i="8"/>
  <c r="T91" i="3" s="1"/>
  <c r="R91" i="3" s="1"/>
  <c r="R75" i="6"/>
  <c r="K6" i="8"/>
  <c r="R6" i="8"/>
  <c r="AA148" i="6"/>
  <c r="AB128" i="14"/>
  <c r="Z128" i="14" s="1"/>
  <c r="Z102" i="6"/>
  <c r="I26" i="6"/>
  <c r="N26" i="6" s="1"/>
  <c r="M25" i="3" s="1"/>
  <c r="L25" i="3" s="1"/>
  <c r="R132" i="6"/>
  <c r="Z58" i="6"/>
  <c r="D65" i="14"/>
  <c r="O66" i="4"/>
  <c r="R38" i="5"/>
  <c r="R118" i="6"/>
  <c r="I117" i="6"/>
  <c r="N117" i="6" s="1"/>
  <c r="M116" i="3" s="1"/>
  <c r="I84" i="6"/>
  <c r="N84" i="6" s="1"/>
  <c r="B36" i="14"/>
  <c r="F36" i="11" s="1"/>
  <c r="C36" i="11" s="1"/>
  <c r="Q117" i="4"/>
  <c r="Z66" i="6"/>
  <c r="R37" i="5"/>
  <c r="AB65" i="14"/>
  <c r="Z65" i="14" s="1"/>
  <c r="M24" i="6"/>
  <c r="N24" i="6" s="1"/>
  <c r="M23" i="3" s="1"/>
  <c r="I110" i="6"/>
  <c r="AM166" i="8"/>
  <c r="Z43" i="6"/>
  <c r="AA43" i="6" s="1"/>
  <c r="AB43" i="6" s="1"/>
  <c r="N42" i="3" s="1"/>
  <c r="I102" i="6"/>
  <c r="R11" i="6"/>
  <c r="M152" i="6"/>
  <c r="N152" i="6" s="1"/>
  <c r="M132" i="6"/>
  <c r="N132" i="6" s="1"/>
  <c r="B34" i="11"/>
  <c r="C151" i="14"/>
  <c r="H151" i="11" s="1"/>
  <c r="E151" i="11" s="1"/>
  <c r="R114" i="8"/>
  <c r="N124" i="8"/>
  <c r="M62" i="6"/>
  <c r="O146" i="4"/>
  <c r="S84" i="5"/>
  <c r="Q84" i="5" s="1"/>
  <c r="R148" i="4"/>
  <c r="L145" i="4"/>
  <c r="H121" i="8"/>
  <c r="B102" i="14"/>
  <c r="F102" i="11" s="1"/>
  <c r="C102" i="11" s="1"/>
  <c r="C94" i="14"/>
  <c r="H94" i="11" s="1"/>
  <c r="E94" i="11" s="1"/>
  <c r="AB111" i="14"/>
  <c r="Z111" i="14" s="1"/>
  <c r="S111" i="14" s="1"/>
  <c r="B111" i="14" s="1"/>
  <c r="F111" i="11" s="1"/>
  <c r="C111" i="11" s="1"/>
  <c r="I57" i="6"/>
  <c r="N6" i="8"/>
  <c r="I92" i="6"/>
  <c r="AN100" i="8"/>
  <c r="R64" i="5"/>
  <c r="C113" i="14"/>
  <c r="H113" i="11" s="1"/>
  <c r="E113" i="11" s="1"/>
  <c r="AM35" i="8"/>
  <c r="R33" i="5"/>
  <c r="I135" i="6"/>
  <c r="N135" i="6" s="1"/>
  <c r="Q30" i="7"/>
  <c r="B39" i="11"/>
  <c r="R95" i="6"/>
  <c r="B135" i="14"/>
  <c r="F135" i="11" s="1"/>
  <c r="C135" i="11" s="1"/>
  <c r="B135" i="11" s="1"/>
  <c r="I135" i="11" s="1"/>
  <c r="S6" i="5"/>
  <c r="Q6" i="5" s="1"/>
  <c r="AA157" i="6"/>
  <c r="AB157" i="6" s="1"/>
  <c r="S125" i="4"/>
  <c r="N102" i="6"/>
  <c r="I66" i="6"/>
  <c r="N66" i="6" s="1"/>
  <c r="AB17" i="14"/>
  <c r="Z17" i="14" s="1"/>
  <c r="S17" i="14" s="1"/>
  <c r="AM14" i="8"/>
  <c r="H119" i="8"/>
  <c r="AM11" i="8"/>
  <c r="AN11" i="8" s="1"/>
  <c r="I31" i="6"/>
  <c r="W124" i="8"/>
  <c r="R145" i="6"/>
  <c r="R144" i="4"/>
  <c r="M147" i="4"/>
  <c r="L148" i="4"/>
  <c r="L82" i="5"/>
  <c r="N81" i="6"/>
  <c r="Q86" i="7"/>
  <c r="P51" i="5" s="1"/>
  <c r="R29" i="3"/>
  <c r="L75" i="4"/>
  <c r="AN89" i="8"/>
  <c r="T88" i="3" s="1"/>
  <c r="R88" i="3" s="1"/>
  <c r="R57" i="3"/>
  <c r="AA123" i="6"/>
  <c r="AA21" i="6"/>
  <c r="AM102" i="8"/>
  <c r="I161" i="6"/>
  <c r="N161" i="6" s="1"/>
  <c r="AM54" i="8"/>
  <c r="R117" i="6"/>
  <c r="AB117" i="6" s="1"/>
  <c r="N116" i="3" s="1"/>
  <c r="B160" i="11"/>
  <c r="R78" i="6"/>
  <c r="AB78" i="6" s="1"/>
  <c r="N77" i="3" s="1"/>
  <c r="R72" i="6"/>
  <c r="AB72" i="6" s="1"/>
  <c r="R19" i="5"/>
  <c r="S64" i="4"/>
  <c r="R37" i="4"/>
  <c r="R28" i="3"/>
  <c r="AB121" i="14"/>
  <c r="Z121" i="14" s="1"/>
  <c r="B78" i="11"/>
  <c r="B37" i="14"/>
  <c r="F37" i="11" s="1"/>
  <c r="C37" i="11" s="1"/>
  <c r="B37" i="11" s="1"/>
  <c r="I37" i="11" s="1"/>
  <c r="J35" i="4" s="1"/>
  <c r="R6" i="6"/>
  <c r="AB6" i="6" s="1"/>
  <c r="R166" i="6"/>
  <c r="N119" i="8"/>
  <c r="Z86" i="6"/>
  <c r="W114" i="8"/>
  <c r="AN41" i="8"/>
  <c r="Z123" i="6"/>
  <c r="R117" i="8"/>
  <c r="O84" i="5"/>
  <c r="O141" i="4"/>
  <c r="R141" i="4"/>
  <c r="R82" i="5"/>
  <c r="Q82" i="5" s="1"/>
  <c r="L83" i="5"/>
  <c r="AA107" i="6"/>
  <c r="R113" i="6"/>
  <c r="AB113" i="6" s="1"/>
  <c r="N112" i="3" s="1"/>
  <c r="R124" i="6"/>
  <c r="Q108" i="7"/>
  <c r="P95" i="4" s="1"/>
  <c r="V108" i="6"/>
  <c r="AA108" i="6" s="1"/>
  <c r="AB7" i="6"/>
  <c r="I142" i="6"/>
  <c r="N142" i="6" s="1"/>
  <c r="M8" i="6"/>
  <c r="N8" i="6" s="1"/>
  <c r="M7" i="3" s="1"/>
  <c r="Z130" i="6"/>
  <c r="AA130" i="6" s="1"/>
  <c r="R122" i="8"/>
  <c r="V30" i="6"/>
  <c r="M146" i="6"/>
  <c r="O43" i="4"/>
  <c r="B156" i="11"/>
  <c r="R41" i="3"/>
  <c r="N164" i="6"/>
  <c r="B18" i="14"/>
  <c r="F18" i="11" s="1"/>
  <c r="C18" i="11" s="1"/>
  <c r="R91" i="4"/>
  <c r="S41" i="5"/>
  <c r="Z152" i="6"/>
  <c r="AA152" i="6" s="1"/>
  <c r="AA78" i="6"/>
  <c r="N85" i="6"/>
  <c r="M84" i="3" s="1"/>
  <c r="Q71" i="5"/>
  <c r="R154" i="6"/>
  <c r="R64" i="6"/>
  <c r="AM162" i="8"/>
  <c r="R54" i="5"/>
  <c r="O139" i="4"/>
  <c r="AM142" i="8"/>
  <c r="AN142" i="8" s="1"/>
  <c r="Z46" i="6"/>
  <c r="AA46" i="6" s="1"/>
  <c r="AB46" i="6" s="1"/>
  <c r="M41" i="4" s="1"/>
  <c r="N51" i="6"/>
  <c r="R85" i="5"/>
  <c r="R146" i="4"/>
  <c r="S144" i="4"/>
  <c r="Q144" i="4" s="1"/>
  <c r="M144" i="4"/>
  <c r="Z65" i="6"/>
  <c r="AA65" i="6" s="1"/>
  <c r="AB65" i="6" s="1"/>
  <c r="N64" i="3" s="1"/>
  <c r="Z67" i="6"/>
  <c r="AA67" i="6" s="1"/>
  <c r="AB13" i="6"/>
  <c r="N12" i="3" s="1"/>
  <c r="L12" i="3" s="1"/>
  <c r="AN25" i="8"/>
  <c r="T24" i="3" s="1"/>
  <c r="Z103" i="6"/>
  <c r="M166" i="6"/>
  <c r="N166" i="6" s="1"/>
  <c r="Q138" i="7"/>
  <c r="B139" i="14"/>
  <c r="F139" i="11" s="1"/>
  <c r="C139" i="11" s="1"/>
  <c r="AB72" i="14"/>
  <c r="Z72" i="14" s="1"/>
  <c r="S72" i="14" s="1"/>
  <c r="C130" i="14"/>
  <c r="H130" i="11" s="1"/>
  <c r="E130" i="11" s="1"/>
  <c r="N31" i="6"/>
  <c r="M30" i="3" s="1"/>
  <c r="R45" i="4"/>
  <c r="R7" i="3"/>
  <c r="AB109" i="6"/>
  <c r="N108" i="3" s="1"/>
  <c r="AB127" i="6"/>
  <c r="N126" i="3" s="1"/>
  <c r="AA64" i="6"/>
  <c r="C125" i="14"/>
  <c r="H125" i="11" s="1"/>
  <c r="E125" i="11" s="1"/>
  <c r="B125" i="11" s="1"/>
  <c r="R116" i="6"/>
  <c r="B66" i="11"/>
  <c r="N97" i="6"/>
  <c r="M96" i="3" s="1"/>
  <c r="V12" i="6"/>
  <c r="Z57" i="6"/>
  <c r="AA57" i="6" s="1"/>
  <c r="S34" i="4"/>
  <c r="K114" i="8"/>
  <c r="Z64" i="6"/>
  <c r="R142" i="4"/>
  <c r="R147" i="4"/>
  <c r="S146" i="4"/>
  <c r="R83" i="5"/>
  <c r="S142" i="4"/>
  <c r="Q47" i="5"/>
  <c r="Q75" i="4"/>
  <c r="Q24" i="4"/>
  <c r="Q15" i="4"/>
  <c r="Q25" i="4"/>
  <c r="Q66" i="5"/>
  <c r="Q15" i="5"/>
  <c r="S56" i="14"/>
  <c r="C56" i="14"/>
  <c r="H56" i="11" s="1"/>
  <c r="E56" i="11" s="1"/>
  <c r="S159" i="14"/>
  <c r="C159" i="14"/>
  <c r="H159" i="11" s="1"/>
  <c r="E159" i="11" s="1"/>
  <c r="B72" i="14"/>
  <c r="F72" i="11" s="1"/>
  <c r="C72" i="11" s="1"/>
  <c r="C72" i="14"/>
  <c r="H72" i="11" s="1"/>
  <c r="E72" i="11" s="1"/>
  <c r="B52" i="14"/>
  <c r="F52" i="11" s="1"/>
  <c r="C52" i="11" s="1"/>
  <c r="C52" i="14"/>
  <c r="H52" i="11" s="1"/>
  <c r="E52" i="11" s="1"/>
  <c r="S128" i="14"/>
  <c r="B128" i="14" s="1"/>
  <c r="F128" i="11" s="1"/>
  <c r="C128" i="11" s="1"/>
  <c r="C128" i="14"/>
  <c r="H128" i="11" s="1"/>
  <c r="E128" i="11" s="1"/>
  <c r="S162" i="14"/>
  <c r="C162" i="14"/>
  <c r="H162" i="11" s="1"/>
  <c r="E162" i="11" s="1"/>
  <c r="B95" i="14"/>
  <c r="F95" i="11" s="1"/>
  <c r="C95" i="11" s="1"/>
  <c r="C95" i="14"/>
  <c r="H95" i="11" s="1"/>
  <c r="E95" i="11" s="1"/>
  <c r="B89" i="14"/>
  <c r="F89" i="11" s="1"/>
  <c r="C89" i="11" s="1"/>
  <c r="C89" i="14"/>
  <c r="H89" i="11" s="1"/>
  <c r="E89" i="11" s="1"/>
  <c r="M33" i="3"/>
  <c r="L33" i="3" s="1"/>
  <c r="L21" i="5"/>
  <c r="T79" i="3"/>
  <c r="S69" i="4"/>
  <c r="B164" i="14"/>
  <c r="F164" i="11" s="1"/>
  <c r="C164" i="11" s="1"/>
  <c r="C164" i="14"/>
  <c r="H164" i="11" s="1"/>
  <c r="E164" i="11" s="1"/>
  <c r="T25" i="3"/>
  <c r="R25" i="3" s="1"/>
  <c r="S23" i="4"/>
  <c r="C46" i="14"/>
  <c r="H46" i="11" s="1"/>
  <c r="E46" i="11" s="1"/>
  <c r="N45" i="3"/>
  <c r="M30" i="5"/>
  <c r="S121" i="14"/>
  <c r="C121" i="14"/>
  <c r="H121" i="11" s="1"/>
  <c r="E121" i="11" s="1"/>
  <c r="B57" i="14"/>
  <c r="F57" i="11" s="1"/>
  <c r="C57" i="11" s="1"/>
  <c r="C57" i="14"/>
  <c r="H57" i="11" s="1"/>
  <c r="E57" i="11" s="1"/>
  <c r="R156" i="3"/>
  <c r="B12" i="14"/>
  <c r="F12" i="11" s="1"/>
  <c r="C12" i="11" s="1"/>
  <c r="B12" i="11" s="1"/>
  <c r="C12" i="14"/>
  <c r="H12" i="11" s="1"/>
  <c r="E12" i="11" s="1"/>
  <c r="T48" i="3"/>
  <c r="R48" i="3" s="1"/>
  <c r="S44" i="4"/>
  <c r="Q44" i="4" s="1"/>
  <c r="S32" i="5"/>
  <c r="Q32" i="5" s="1"/>
  <c r="T118" i="3"/>
  <c r="S106" i="4"/>
  <c r="T98" i="3"/>
  <c r="R98" i="3" s="1"/>
  <c r="S57" i="5"/>
  <c r="Q57" i="5" s="1"/>
  <c r="S87" i="4"/>
  <c r="Q87" i="4" s="1"/>
  <c r="B70" i="14"/>
  <c r="F70" i="11" s="1"/>
  <c r="C70" i="11" s="1"/>
  <c r="C70" i="14"/>
  <c r="H70" i="11" s="1"/>
  <c r="E70" i="11" s="1"/>
  <c r="C138" i="14"/>
  <c r="H138" i="11" s="1"/>
  <c r="E138" i="11" s="1"/>
  <c r="C5" i="14"/>
  <c r="H5" i="11" s="1"/>
  <c r="E5" i="11" s="1"/>
  <c r="R138" i="7"/>
  <c r="Q137" i="3"/>
  <c r="P74" i="5"/>
  <c r="P125" i="4"/>
  <c r="S59" i="14"/>
  <c r="B59" i="14" s="1"/>
  <c r="F59" i="11" s="1"/>
  <c r="C59" i="11" s="1"/>
  <c r="B59" i="11" s="1"/>
  <c r="C59" i="14"/>
  <c r="H59" i="11" s="1"/>
  <c r="E59" i="11" s="1"/>
  <c r="T113" i="3"/>
  <c r="S101" i="4"/>
  <c r="B114" i="14"/>
  <c r="F114" i="11" s="1"/>
  <c r="C114" i="11" s="1"/>
  <c r="C114" i="14"/>
  <c r="H114" i="11" s="1"/>
  <c r="E114" i="11" s="1"/>
  <c r="N76" i="3"/>
  <c r="L76" i="3" s="1"/>
  <c r="M67" i="4"/>
  <c r="K67" i="4" s="1"/>
  <c r="M48" i="5"/>
  <c r="K48" i="5" s="1"/>
  <c r="M11" i="3"/>
  <c r="L10" i="5"/>
  <c r="L11" i="4"/>
  <c r="S91" i="14"/>
  <c r="C91" i="14"/>
  <c r="H91" i="11" s="1"/>
  <c r="E91" i="11" s="1"/>
  <c r="S139" i="3"/>
  <c r="R127" i="4"/>
  <c r="S65" i="3"/>
  <c r="R58" i="4"/>
  <c r="M21" i="3"/>
  <c r="L19" i="4"/>
  <c r="C29" i="14"/>
  <c r="H29" i="11" s="1"/>
  <c r="E29" i="11" s="1"/>
  <c r="B69" i="14"/>
  <c r="F69" i="11" s="1"/>
  <c r="C69" i="11" s="1"/>
  <c r="C69" i="14"/>
  <c r="H69" i="11" s="1"/>
  <c r="E69" i="11" s="1"/>
  <c r="S112" i="14"/>
  <c r="C112" i="14"/>
  <c r="H112" i="11" s="1"/>
  <c r="E112" i="11" s="1"/>
  <c r="B6" i="14"/>
  <c r="F6" i="11" s="1"/>
  <c r="C6" i="11" s="1"/>
  <c r="B6" i="11" s="1"/>
  <c r="C6" i="14"/>
  <c r="H6" i="11" s="1"/>
  <c r="E6" i="11" s="1"/>
  <c r="S16" i="14"/>
  <c r="C16" i="14"/>
  <c r="H16" i="11" s="1"/>
  <c r="E16" i="11" s="1"/>
  <c r="T141" i="3"/>
  <c r="R141" i="3" s="1"/>
  <c r="S129" i="4"/>
  <c r="Q129" i="4" s="1"/>
  <c r="T56" i="3"/>
  <c r="S50" i="4"/>
  <c r="I14" i="11"/>
  <c r="K16" i="3"/>
  <c r="B106" i="14"/>
  <c r="F106" i="11" s="1"/>
  <c r="C106" i="11" s="1"/>
  <c r="B106" i="11" s="1"/>
  <c r="C106" i="14"/>
  <c r="H106" i="11" s="1"/>
  <c r="E106" i="11" s="1"/>
  <c r="M141" i="3"/>
  <c r="L129" i="4"/>
  <c r="T142" i="3"/>
  <c r="R142" i="3" s="1"/>
  <c r="S130" i="4"/>
  <c r="S155" i="3"/>
  <c r="R81" i="5"/>
  <c r="S138" i="3"/>
  <c r="R126" i="4"/>
  <c r="R75" i="5"/>
  <c r="S11" i="14"/>
  <c r="B11" i="14" s="1"/>
  <c r="F11" i="11" s="1"/>
  <c r="C11" i="11" s="1"/>
  <c r="B11" i="11" s="1"/>
  <c r="C11" i="14"/>
  <c r="H11" i="11" s="1"/>
  <c r="E11" i="11" s="1"/>
  <c r="B40" i="14"/>
  <c r="F40" i="11" s="1"/>
  <c r="C40" i="11" s="1"/>
  <c r="C40" i="14"/>
  <c r="H40" i="11" s="1"/>
  <c r="E40" i="11" s="1"/>
  <c r="Z64" i="14"/>
  <c r="S64" i="14" s="1"/>
  <c r="T134" i="3"/>
  <c r="R134" i="3" s="1"/>
  <c r="S72" i="5"/>
  <c r="Q72" i="5" s="1"/>
  <c r="S122" i="4"/>
  <c r="T85" i="3"/>
  <c r="R85" i="3" s="1"/>
  <c r="S51" i="5"/>
  <c r="Q51" i="5" s="1"/>
  <c r="S74" i="4"/>
  <c r="Q74" i="4" s="1"/>
  <c r="S70" i="3"/>
  <c r="R70" i="3" s="1"/>
  <c r="R46" i="5"/>
  <c r="N141" i="3"/>
  <c r="M129" i="4"/>
  <c r="S41" i="14"/>
  <c r="B41" i="14" s="1"/>
  <c r="F41" i="11" s="1"/>
  <c r="C41" i="11" s="1"/>
  <c r="B41" i="11" s="1"/>
  <c r="C41" i="14"/>
  <c r="H41" i="11" s="1"/>
  <c r="E41" i="11" s="1"/>
  <c r="M134" i="3"/>
  <c r="L122" i="4"/>
  <c r="L72" i="5"/>
  <c r="B86" i="14"/>
  <c r="F86" i="11" s="1"/>
  <c r="C86" i="11" s="1"/>
  <c r="C86" i="14"/>
  <c r="H86" i="11" s="1"/>
  <c r="E86" i="11" s="1"/>
  <c r="S78" i="3"/>
  <c r="R78" i="3" s="1"/>
  <c r="R68" i="4"/>
  <c r="Q68" i="4" s="1"/>
  <c r="S55" i="3"/>
  <c r="R49" i="4"/>
  <c r="S65" i="14"/>
  <c r="C65" i="14"/>
  <c r="H65" i="11" s="1"/>
  <c r="E65" i="11" s="1"/>
  <c r="I78" i="11"/>
  <c r="J70" i="4" s="1"/>
  <c r="K80" i="3"/>
  <c r="M15" i="3"/>
  <c r="L14" i="4"/>
  <c r="I66" i="11"/>
  <c r="K68" i="3"/>
  <c r="M44" i="3"/>
  <c r="L29" i="5"/>
  <c r="L40" i="4"/>
  <c r="B92" i="14"/>
  <c r="F92" i="11" s="1"/>
  <c r="C92" i="11" s="1"/>
  <c r="C92" i="14"/>
  <c r="H92" i="11" s="1"/>
  <c r="E92" i="11" s="1"/>
  <c r="T115" i="3"/>
  <c r="S103" i="4"/>
  <c r="T104" i="3"/>
  <c r="R104" i="3" s="1"/>
  <c r="S61" i="5"/>
  <c r="Q61" i="5" s="1"/>
  <c r="I58" i="11"/>
  <c r="J53" i="4" s="1"/>
  <c r="K60" i="3"/>
  <c r="S153" i="14"/>
  <c r="B153" i="14" s="1"/>
  <c r="F153" i="11" s="1"/>
  <c r="C153" i="11" s="1"/>
  <c r="C153" i="14"/>
  <c r="H153" i="11" s="1"/>
  <c r="E153" i="11" s="1"/>
  <c r="S126" i="14"/>
  <c r="B126" i="14" s="1"/>
  <c r="F126" i="11" s="1"/>
  <c r="C126" i="11" s="1"/>
  <c r="B126" i="11" s="1"/>
  <c r="C126" i="14"/>
  <c r="H126" i="11" s="1"/>
  <c r="E126" i="11" s="1"/>
  <c r="S26" i="14"/>
  <c r="C26" i="14"/>
  <c r="H26" i="11" s="1"/>
  <c r="E26" i="11" s="1"/>
  <c r="S72" i="3"/>
  <c r="R64" i="4"/>
  <c r="S7" i="14"/>
  <c r="C7" i="14"/>
  <c r="H7" i="11" s="1"/>
  <c r="E7" i="11" s="1"/>
  <c r="B76" i="14"/>
  <c r="F76" i="11" s="1"/>
  <c r="C76" i="11" s="1"/>
  <c r="C76" i="14"/>
  <c r="H76" i="11" s="1"/>
  <c r="E76" i="11" s="1"/>
  <c r="I98" i="11"/>
  <c r="J89" i="4" s="1"/>
  <c r="K100" i="3"/>
  <c r="C61" i="14"/>
  <c r="H61" i="11" s="1"/>
  <c r="E61" i="11" s="1"/>
  <c r="B131" i="14"/>
  <c r="F131" i="11" s="1"/>
  <c r="C131" i="11" s="1"/>
  <c r="B131" i="11" s="1"/>
  <c r="C131" i="14"/>
  <c r="H131" i="11" s="1"/>
  <c r="E131" i="11" s="1"/>
  <c r="S80" i="3"/>
  <c r="R70" i="4"/>
  <c r="T147" i="3"/>
  <c r="S134" i="4"/>
  <c r="S119" i="14"/>
  <c r="C119" i="14"/>
  <c r="H119" i="11" s="1"/>
  <c r="E119" i="11" s="1"/>
  <c r="S56" i="3"/>
  <c r="R50" i="4"/>
  <c r="M83" i="3"/>
  <c r="L72" i="4"/>
  <c r="T54" i="3"/>
  <c r="R54" i="3" s="1"/>
  <c r="S36" i="5"/>
  <c r="Q36" i="5" s="1"/>
  <c r="T20" i="3"/>
  <c r="R20" i="3" s="1"/>
  <c r="S18" i="4"/>
  <c r="Q18" i="4" s="1"/>
  <c r="S30" i="14"/>
  <c r="C30" i="14"/>
  <c r="H30" i="11" s="1"/>
  <c r="E30" i="11" s="1"/>
  <c r="T65" i="3"/>
  <c r="S58" i="4"/>
  <c r="M150" i="3"/>
  <c r="L80" i="5"/>
  <c r="T47" i="3"/>
  <c r="R47" i="3" s="1"/>
  <c r="S43" i="4"/>
  <c r="Q43" i="4" s="1"/>
  <c r="N148" i="3"/>
  <c r="L148" i="3" s="1"/>
  <c r="M135" i="4"/>
  <c r="K135" i="4" s="1"/>
  <c r="M78" i="5"/>
  <c r="K78" i="5" s="1"/>
  <c r="S54" i="14"/>
  <c r="C54" i="14"/>
  <c r="H54" i="11" s="1"/>
  <c r="E54" i="11" s="1"/>
  <c r="T102" i="3"/>
  <c r="R102" i="3" s="1"/>
  <c r="S59" i="5"/>
  <c r="S91" i="4"/>
  <c r="Q91" i="4" s="1"/>
  <c r="I50" i="11"/>
  <c r="K52" i="3"/>
  <c r="B75" i="14"/>
  <c r="F75" i="11" s="1"/>
  <c r="C75" i="11" s="1"/>
  <c r="B75" i="11" s="1"/>
  <c r="C75" i="14"/>
  <c r="H75" i="11" s="1"/>
  <c r="E75" i="11" s="1"/>
  <c r="T60" i="3"/>
  <c r="R60" i="3" s="1"/>
  <c r="S53" i="4"/>
  <c r="C109" i="14"/>
  <c r="H109" i="11" s="1"/>
  <c r="E109" i="11" s="1"/>
  <c r="T122" i="3"/>
  <c r="S110" i="4"/>
  <c r="T77" i="3"/>
  <c r="R77" i="3" s="1"/>
  <c r="S49" i="5"/>
  <c r="B87" i="14"/>
  <c r="F87" i="11" s="1"/>
  <c r="C87" i="11" s="1"/>
  <c r="C87" i="14"/>
  <c r="H87" i="11" s="1"/>
  <c r="E87" i="11" s="1"/>
  <c r="I84" i="11"/>
  <c r="K86" i="3"/>
  <c r="C120" i="14"/>
  <c r="H120" i="11" s="1"/>
  <c r="E120" i="11" s="1"/>
  <c r="B144" i="14"/>
  <c r="F144" i="11" s="1"/>
  <c r="C144" i="11" s="1"/>
  <c r="B144" i="11" s="1"/>
  <c r="C144" i="14"/>
  <c r="H144" i="11" s="1"/>
  <c r="E144" i="11" s="1"/>
  <c r="N50" i="3"/>
  <c r="M33" i="5"/>
  <c r="S147" i="3"/>
  <c r="R134" i="4"/>
  <c r="S33" i="3"/>
  <c r="R21" i="5"/>
  <c r="N120" i="3"/>
  <c r="M108" i="4"/>
  <c r="S33" i="14"/>
  <c r="B33" i="14" s="1"/>
  <c r="F33" i="11" s="1"/>
  <c r="C33" i="11" s="1"/>
  <c r="C33" i="14"/>
  <c r="H33" i="11" s="1"/>
  <c r="E33" i="11" s="1"/>
  <c r="I24" i="11"/>
  <c r="K26" i="3"/>
  <c r="I79" i="11"/>
  <c r="J50" i="5" s="1"/>
  <c r="K81" i="3"/>
  <c r="S88" i="14"/>
  <c r="B88" i="14" s="1"/>
  <c r="F88" i="11" s="1"/>
  <c r="C88" i="11" s="1"/>
  <c r="C88" i="14"/>
  <c r="H88" i="11" s="1"/>
  <c r="E88" i="11" s="1"/>
  <c r="S55" i="14"/>
  <c r="C55" i="14"/>
  <c r="H55" i="11" s="1"/>
  <c r="E55" i="11" s="1"/>
  <c r="I155" i="11"/>
  <c r="J142" i="4" s="1"/>
  <c r="K157" i="3"/>
  <c r="T108" i="3"/>
  <c r="R108" i="3" s="1"/>
  <c r="S96" i="4"/>
  <c r="S62" i="5"/>
  <c r="I77" i="11"/>
  <c r="J69" i="4" s="1"/>
  <c r="K79" i="3"/>
  <c r="T116" i="3"/>
  <c r="S104" i="4"/>
  <c r="T51" i="3"/>
  <c r="S46" i="4"/>
  <c r="T18" i="3"/>
  <c r="R18" i="3" s="1"/>
  <c r="S14" i="5"/>
  <c r="S97" i="14"/>
  <c r="C97" i="14"/>
  <c r="H97" i="11" s="1"/>
  <c r="E97" i="11" s="1"/>
  <c r="I148" i="11"/>
  <c r="J80" i="5" s="1"/>
  <c r="K150" i="3"/>
  <c r="B108" i="14"/>
  <c r="F108" i="11" s="1"/>
  <c r="C108" i="11" s="1"/>
  <c r="B108" i="11" s="1"/>
  <c r="C108" i="14"/>
  <c r="H108" i="11" s="1"/>
  <c r="E108" i="11" s="1"/>
  <c r="T82" i="3"/>
  <c r="R82" i="3" s="1"/>
  <c r="S71" i="4"/>
  <c r="Q71" i="4" s="1"/>
  <c r="M51" i="3"/>
  <c r="L46" i="4"/>
  <c r="T117" i="3"/>
  <c r="S105" i="4"/>
  <c r="S146" i="3"/>
  <c r="R133" i="4"/>
  <c r="N105" i="3"/>
  <c r="M93" i="4"/>
  <c r="B49" i="14"/>
  <c r="F49" i="11" s="1"/>
  <c r="C49" i="11" s="1"/>
  <c r="C49" i="14"/>
  <c r="H49" i="11" s="1"/>
  <c r="E49" i="11" s="1"/>
  <c r="B140" i="14"/>
  <c r="F140" i="11" s="1"/>
  <c r="C140" i="11" s="1"/>
  <c r="C140" i="14"/>
  <c r="H140" i="11" s="1"/>
  <c r="E140" i="11" s="1"/>
  <c r="S105" i="14"/>
  <c r="B105" i="14" s="1"/>
  <c r="F105" i="11" s="1"/>
  <c r="C105" i="11" s="1"/>
  <c r="C105" i="14"/>
  <c r="H105" i="11" s="1"/>
  <c r="E105" i="11" s="1"/>
  <c r="S15" i="14"/>
  <c r="C15" i="14"/>
  <c r="H15" i="11" s="1"/>
  <c r="E15" i="11" s="1"/>
  <c r="B91" i="14"/>
  <c r="F91" i="11" s="1"/>
  <c r="C91" i="11" s="1"/>
  <c r="B91" i="11" s="1"/>
  <c r="B44" i="14"/>
  <c r="F44" i="11" s="1"/>
  <c r="C44" i="11" s="1"/>
  <c r="B44" i="11" s="1"/>
  <c r="C44" i="14"/>
  <c r="H44" i="11" s="1"/>
  <c r="E44" i="11" s="1"/>
  <c r="C101" i="14"/>
  <c r="H101" i="11" s="1"/>
  <c r="E101" i="11" s="1"/>
  <c r="B16" i="14"/>
  <c r="F16" i="11" s="1"/>
  <c r="C16" i="11" s="1"/>
  <c r="B16" i="11" s="1"/>
  <c r="I160" i="11"/>
  <c r="K162" i="3"/>
  <c r="N83" i="3"/>
  <c r="L83" i="3" s="1"/>
  <c r="M72" i="4"/>
  <c r="B74" i="14"/>
  <c r="F74" i="11" s="1"/>
  <c r="C74" i="11" s="1"/>
  <c r="B74" i="11" s="1"/>
  <c r="C74" i="14"/>
  <c r="H74" i="11" s="1"/>
  <c r="E74" i="11" s="1"/>
  <c r="N10" i="7"/>
  <c r="Q10" i="7" s="1"/>
  <c r="K10" i="7"/>
  <c r="AN134" i="8"/>
  <c r="Z17" i="6"/>
  <c r="R137" i="6"/>
  <c r="AB137" i="6" s="1"/>
  <c r="B132" i="14"/>
  <c r="F132" i="11" s="1"/>
  <c r="C132" i="11" s="1"/>
  <c r="B93" i="14"/>
  <c r="F93" i="11" s="1"/>
  <c r="C93" i="11" s="1"/>
  <c r="M43" i="6"/>
  <c r="N43" i="6" s="1"/>
  <c r="I28" i="6"/>
  <c r="L52" i="5"/>
  <c r="N35" i="7"/>
  <c r="Q35" i="7" s="1"/>
  <c r="K35" i="7"/>
  <c r="N23" i="6"/>
  <c r="N129" i="7"/>
  <c r="Q129" i="7" s="1"/>
  <c r="K129" i="7"/>
  <c r="R42" i="6"/>
  <c r="AB42" i="6" s="1"/>
  <c r="I157" i="6"/>
  <c r="N157" i="6" s="1"/>
  <c r="N133" i="7"/>
  <c r="Q133" i="7" s="1"/>
  <c r="K133" i="7"/>
  <c r="I116" i="6"/>
  <c r="N116" i="6" s="1"/>
  <c r="N104" i="7"/>
  <c r="Q104" i="7" s="1"/>
  <c r="K104" i="7"/>
  <c r="R115" i="8"/>
  <c r="H115" i="8"/>
  <c r="O115" i="8" s="1"/>
  <c r="R80" i="6"/>
  <c r="AB80" i="6" s="1"/>
  <c r="AN72" i="8"/>
  <c r="W6" i="8"/>
  <c r="Z111" i="6"/>
  <c r="B103" i="14"/>
  <c r="F103" i="11" s="1"/>
  <c r="C103" i="11" s="1"/>
  <c r="B103" i="11" s="1"/>
  <c r="C103" i="14"/>
  <c r="H103" i="11" s="1"/>
  <c r="E103" i="11" s="1"/>
  <c r="I65" i="6"/>
  <c r="N65" i="6" s="1"/>
  <c r="Z135" i="6"/>
  <c r="AA135" i="6" s="1"/>
  <c r="I141" i="6"/>
  <c r="N141" i="6" s="1"/>
  <c r="H122" i="8"/>
  <c r="AA82" i="6"/>
  <c r="AB82" i="6" s="1"/>
  <c r="S22" i="4"/>
  <c r="Z19" i="6"/>
  <c r="AN14" i="8"/>
  <c r="Z166" i="6"/>
  <c r="Z79" i="6"/>
  <c r="R116" i="8"/>
  <c r="AA69" i="6"/>
  <c r="AA37" i="6"/>
  <c r="I20" i="6"/>
  <c r="R155" i="6"/>
  <c r="AB155" i="6" s="1"/>
  <c r="K46" i="7"/>
  <c r="N46" i="7"/>
  <c r="Q46" i="7" s="1"/>
  <c r="K113" i="8"/>
  <c r="C48" i="14"/>
  <c r="H48" i="11" s="1"/>
  <c r="E48" i="11" s="1"/>
  <c r="Q136" i="7"/>
  <c r="Q114" i="7"/>
  <c r="AA79" i="6"/>
  <c r="AB79" i="6" s="1"/>
  <c r="N14" i="7"/>
  <c r="Q14" i="7" s="1"/>
  <c r="K14" i="7"/>
  <c r="O82" i="4"/>
  <c r="I115" i="6"/>
  <c r="N115" i="6" s="1"/>
  <c r="AA23" i="6"/>
  <c r="M103" i="6"/>
  <c r="N103" i="6" s="1"/>
  <c r="O29" i="5"/>
  <c r="O123" i="7"/>
  <c r="Q123" i="7" s="1"/>
  <c r="K123" i="7"/>
  <c r="V39" i="6"/>
  <c r="AA39" i="6" s="1"/>
  <c r="AB39" i="6" s="1"/>
  <c r="Z140" i="6"/>
  <c r="O73" i="5"/>
  <c r="I122" i="6"/>
  <c r="M106" i="6"/>
  <c r="N106" i="6" s="1"/>
  <c r="M56" i="6"/>
  <c r="N56" i="6" s="1"/>
  <c r="R42" i="7"/>
  <c r="Q41" i="3"/>
  <c r="AN140" i="8"/>
  <c r="I60" i="6"/>
  <c r="AM12" i="8"/>
  <c r="AN12" i="8" s="1"/>
  <c r="S64" i="5"/>
  <c r="Q64" i="5" s="1"/>
  <c r="I35" i="6"/>
  <c r="N35" i="6" s="1"/>
  <c r="R151" i="6"/>
  <c r="AB151" i="6" s="1"/>
  <c r="S28" i="4"/>
  <c r="R31" i="5"/>
  <c r="S77" i="4"/>
  <c r="Q77" i="4" s="1"/>
  <c r="S128" i="4"/>
  <c r="Q128" i="4" s="1"/>
  <c r="Q64" i="4"/>
  <c r="R13" i="4"/>
  <c r="R72" i="3"/>
  <c r="B27" i="14"/>
  <c r="F27" i="11" s="1"/>
  <c r="C27" i="11" s="1"/>
  <c r="N49" i="7"/>
  <c r="Q49" i="7" s="1"/>
  <c r="K49" i="7"/>
  <c r="AN166" i="8"/>
  <c r="R163" i="6"/>
  <c r="AB163" i="6" s="1"/>
  <c r="Q149" i="7"/>
  <c r="D26" i="14"/>
  <c r="B26" i="14" s="1"/>
  <c r="F26" i="11" s="1"/>
  <c r="C26" i="11" s="1"/>
  <c r="B26" i="11" s="1"/>
  <c r="B124" i="14"/>
  <c r="F124" i="11" s="1"/>
  <c r="C124" i="11" s="1"/>
  <c r="AB67" i="6"/>
  <c r="I130" i="6"/>
  <c r="N164" i="7"/>
  <c r="Q164" i="7" s="1"/>
  <c r="K164" i="7"/>
  <c r="Q65" i="7"/>
  <c r="R16" i="6"/>
  <c r="AN56" i="8"/>
  <c r="L36" i="4"/>
  <c r="O54" i="4"/>
  <c r="AN131" i="8"/>
  <c r="N55" i="7"/>
  <c r="Q55" i="7" s="1"/>
  <c r="K55" i="7"/>
  <c r="N73" i="7"/>
  <c r="Q73" i="7" s="1"/>
  <c r="K73" i="7"/>
  <c r="R157" i="3"/>
  <c r="N130" i="6"/>
  <c r="O85" i="4"/>
  <c r="O56" i="4"/>
  <c r="O59" i="5"/>
  <c r="O51" i="5"/>
  <c r="O50" i="5"/>
  <c r="P37" i="4"/>
  <c r="B30" i="14"/>
  <c r="F30" i="11" s="1"/>
  <c r="C30" i="11" s="1"/>
  <c r="B30" i="11" s="1"/>
  <c r="R135" i="3"/>
  <c r="N114" i="8"/>
  <c r="M110" i="6"/>
  <c r="N110" i="6" s="1"/>
  <c r="AN95" i="8"/>
  <c r="N26" i="7"/>
  <c r="Q26" i="7" s="1"/>
  <c r="K26" i="7"/>
  <c r="O138" i="4"/>
  <c r="O10" i="4"/>
  <c r="I15" i="6"/>
  <c r="R6" i="5"/>
  <c r="Q36" i="7"/>
  <c r="M49" i="5"/>
  <c r="S67" i="4"/>
  <c r="Q67" i="4" s="1"/>
  <c r="N143" i="7"/>
  <c r="Q143" i="7" s="1"/>
  <c r="K143" i="7"/>
  <c r="C80" i="14"/>
  <c r="H80" i="11" s="1"/>
  <c r="E80" i="11" s="1"/>
  <c r="B80" i="11" s="1"/>
  <c r="Q94" i="7"/>
  <c r="AN156" i="8"/>
  <c r="N32" i="7"/>
  <c r="Q32" i="7" s="1"/>
  <c r="K32" i="7"/>
  <c r="C83" i="14"/>
  <c r="H83" i="11" s="1"/>
  <c r="E83" i="11" s="1"/>
  <c r="R69" i="7"/>
  <c r="Q68" i="3"/>
  <c r="Q97" i="7"/>
  <c r="AA136" i="6"/>
  <c r="AB136" i="6" s="1"/>
  <c r="S54" i="5"/>
  <c r="Q54" i="5" s="1"/>
  <c r="S13" i="5"/>
  <c r="Q13" i="5" s="1"/>
  <c r="B68" i="11"/>
  <c r="R35" i="6"/>
  <c r="AB35" i="6" s="1"/>
  <c r="X80" i="8"/>
  <c r="R159" i="7"/>
  <c r="Q158" i="3"/>
  <c r="R71" i="7"/>
  <c r="Q70" i="3"/>
  <c r="S63" i="3"/>
  <c r="R40" i="5"/>
  <c r="L130" i="4"/>
  <c r="R42" i="4"/>
  <c r="N20" i="7"/>
  <c r="Q20" i="7" s="1"/>
  <c r="K20" i="7"/>
  <c r="R58" i="5"/>
  <c r="B122" i="14"/>
  <c r="F122" i="11" s="1"/>
  <c r="C122" i="11" s="1"/>
  <c r="C122" i="14"/>
  <c r="H122" i="11" s="1"/>
  <c r="E122" i="11" s="1"/>
  <c r="B107" i="14"/>
  <c r="F107" i="11" s="1"/>
  <c r="C107" i="11" s="1"/>
  <c r="K34" i="7"/>
  <c r="N34" i="7"/>
  <c r="Q34" i="7" s="1"/>
  <c r="AB25" i="14"/>
  <c r="Z25" i="14" s="1"/>
  <c r="S25" i="14" s="1"/>
  <c r="B25" i="14" s="1"/>
  <c r="F25" i="11" s="1"/>
  <c r="C25" i="11" s="1"/>
  <c r="R62" i="5"/>
  <c r="S84" i="4"/>
  <c r="Q84" i="4" s="1"/>
  <c r="S20" i="4"/>
  <c r="Q20" i="4" s="1"/>
  <c r="S34" i="5"/>
  <c r="Q34" i="5" s="1"/>
  <c r="S45" i="4"/>
  <c r="Q45" i="4" s="1"/>
  <c r="Q120" i="4"/>
  <c r="S75" i="5"/>
  <c r="Q75" i="5" s="1"/>
  <c r="S50" i="5"/>
  <c r="R17" i="4"/>
  <c r="R113" i="4"/>
  <c r="B119" i="14"/>
  <c r="F119" i="11" s="1"/>
  <c r="C119" i="11" s="1"/>
  <c r="B119" i="11" s="1"/>
  <c r="R23" i="4"/>
  <c r="M82" i="4"/>
  <c r="N6" i="6"/>
  <c r="AB135" i="6"/>
  <c r="R53" i="6"/>
  <c r="R56" i="6"/>
  <c r="AA16" i="6"/>
  <c r="L64" i="4"/>
  <c r="M76" i="4"/>
  <c r="M73" i="4"/>
  <c r="R44" i="7"/>
  <c r="Q43" i="3"/>
  <c r="M68" i="6"/>
  <c r="B10" i="11"/>
  <c r="C123" i="14"/>
  <c r="H123" i="11" s="1"/>
  <c r="E123" i="11" s="1"/>
  <c r="B123" i="11" s="1"/>
  <c r="P74" i="4"/>
  <c r="M95" i="6"/>
  <c r="N95" i="6" s="1"/>
  <c r="K68" i="7"/>
  <c r="N68" i="7"/>
  <c r="Q68" i="7" s="1"/>
  <c r="L107" i="4"/>
  <c r="K67" i="7"/>
  <c r="N67" i="7"/>
  <c r="Q67" i="7" s="1"/>
  <c r="B20" i="11"/>
  <c r="C152" i="14"/>
  <c r="H152" i="11" s="1"/>
  <c r="E152" i="11" s="1"/>
  <c r="M150" i="6"/>
  <c r="N150" i="6" s="1"/>
  <c r="O40" i="4"/>
  <c r="O57" i="4"/>
  <c r="O33" i="4"/>
  <c r="R45" i="6"/>
  <c r="AB45" i="6" s="1"/>
  <c r="P50" i="3"/>
  <c r="O33" i="5"/>
  <c r="R77" i="5"/>
  <c r="L73" i="5"/>
  <c r="N123" i="8"/>
  <c r="D101" i="14"/>
  <c r="B101" i="14" s="1"/>
  <c r="F101" i="11" s="1"/>
  <c r="C101" i="11" s="1"/>
  <c r="B101" i="11" s="1"/>
  <c r="Q91" i="7"/>
  <c r="S51" i="3"/>
  <c r="R46" i="4"/>
  <c r="S21" i="5"/>
  <c r="AA52" i="6"/>
  <c r="AB52" i="6" s="1"/>
  <c r="S38" i="3"/>
  <c r="R38" i="3" s="1"/>
  <c r="R26" i="5"/>
  <c r="Q26" i="5" s="1"/>
  <c r="K124" i="8"/>
  <c r="M28" i="6"/>
  <c r="N28" i="6" s="1"/>
  <c r="AA145" i="6"/>
  <c r="AB145" i="6" s="1"/>
  <c r="R143" i="6"/>
  <c r="AB143" i="6" s="1"/>
  <c r="W117" i="8"/>
  <c r="AB62" i="6"/>
  <c r="I25" i="6"/>
  <c r="N25" i="6" s="1"/>
  <c r="AA125" i="6"/>
  <c r="N122" i="6"/>
  <c r="B53" i="14"/>
  <c r="F53" i="11" s="1"/>
  <c r="C53" i="11" s="1"/>
  <c r="B53" i="11" s="1"/>
  <c r="AA30" i="6"/>
  <c r="AB30" i="6" s="1"/>
  <c r="S24" i="3"/>
  <c r="R22" i="4"/>
  <c r="M16" i="3"/>
  <c r="L12" i="5"/>
  <c r="I117" i="11"/>
  <c r="J107" i="4" s="1"/>
  <c r="K119" i="3"/>
  <c r="W121" i="8"/>
  <c r="AA124" i="6"/>
  <c r="AB124" i="6" s="1"/>
  <c r="B157" i="14"/>
  <c r="F157" i="11" s="1"/>
  <c r="C157" i="11" s="1"/>
  <c r="C157" i="14"/>
  <c r="H157" i="11" s="1"/>
  <c r="E157" i="11" s="1"/>
  <c r="B99" i="14"/>
  <c r="F99" i="11" s="1"/>
  <c r="C99" i="11" s="1"/>
  <c r="K44" i="3"/>
  <c r="L7" i="4"/>
  <c r="O56" i="5"/>
  <c r="Q22" i="7"/>
  <c r="I156" i="11"/>
  <c r="J82" i="5" s="1"/>
  <c r="K158" i="3"/>
  <c r="B73" i="14"/>
  <c r="F73" i="11" s="1"/>
  <c r="C73" i="11" s="1"/>
  <c r="Q156" i="3"/>
  <c r="R157" i="7"/>
  <c r="Q139" i="7"/>
  <c r="AA103" i="6"/>
  <c r="AB103" i="6" s="1"/>
  <c r="Q12" i="7"/>
  <c r="N134" i="7"/>
  <c r="Q134" i="7" s="1"/>
  <c r="K134" i="7"/>
  <c r="R137" i="7"/>
  <c r="Q136" i="3"/>
  <c r="M98" i="6"/>
  <c r="N98" i="6" s="1"/>
  <c r="M88" i="6"/>
  <c r="M20" i="6"/>
  <c r="L23" i="4"/>
  <c r="B149" i="14"/>
  <c r="F149" i="11" s="1"/>
  <c r="C149" i="11" s="1"/>
  <c r="O131" i="7"/>
  <c r="Q131" i="7" s="1"/>
  <c r="K131" i="7"/>
  <c r="B60" i="11"/>
  <c r="R41" i="6"/>
  <c r="R31" i="3"/>
  <c r="W118" i="8"/>
  <c r="Z12" i="6"/>
  <c r="AA12" i="6" s="1"/>
  <c r="AB12" i="6" s="1"/>
  <c r="R130" i="4"/>
  <c r="B151" i="11"/>
  <c r="S61" i="3"/>
  <c r="R54" i="4"/>
  <c r="M114" i="6"/>
  <c r="N114" i="6" s="1"/>
  <c r="V60" i="6"/>
  <c r="R119" i="6"/>
  <c r="Q126" i="7"/>
  <c r="B90" i="11"/>
  <c r="R138" i="3"/>
  <c r="N112" i="7"/>
  <c r="Q112" i="7" s="1"/>
  <c r="K112" i="7"/>
  <c r="N24" i="7"/>
  <c r="Q24" i="7" s="1"/>
  <c r="K24" i="7"/>
  <c r="S17" i="5"/>
  <c r="Q17" i="5" s="1"/>
  <c r="M46" i="6"/>
  <c r="N46" i="6" s="1"/>
  <c r="R148" i="6"/>
  <c r="AB148" i="6" s="1"/>
  <c r="R138" i="6"/>
  <c r="D83" i="14"/>
  <c r="B83" i="14" s="1"/>
  <c r="F83" i="11" s="1"/>
  <c r="C83" i="11" s="1"/>
  <c r="B83" i="11" s="1"/>
  <c r="N19" i="6"/>
  <c r="M121" i="6"/>
  <c r="Z8" i="6"/>
  <c r="P72" i="5"/>
  <c r="W122" i="8"/>
  <c r="AB126" i="6"/>
  <c r="I52" i="3"/>
  <c r="Z10" i="6"/>
  <c r="AA10" i="6" s="1"/>
  <c r="S70" i="4"/>
  <c r="N146" i="7"/>
  <c r="Q146" i="7" s="1"/>
  <c r="K146" i="7"/>
  <c r="O19" i="4"/>
  <c r="M126" i="6"/>
  <c r="N126" i="6" s="1"/>
  <c r="AN129" i="8"/>
  <c r="Q82" i="7"/>
  <c r="Q42" i="4"/>
  <c r="K116" i="8"/>
  <c r="N116" i="8"/>
  <c r="Z83" i="6"/>
  <c r="L139" i="4"/>
  <c r="N148" i="7"/>
  <c r="Q148" i="7" s="1"/>
  <c r="K148" i="7"/>
  <c r="Z9" i="6"/>
  <c r="O72" i="5"/>
  <c r="N125" i="7"/>
  <c r="Q125" i="7" s="1"/>
  <c r="K125" i="7"/>
  <c r="AA114" i="6"/>
  <c r="AB114" i="6" s="1"/>
  <c r="AB57" i="6"/>
  <c r="K127" i="7"/>
  <c r="N127" i="7"/>
  <c r="Q127" i="7" s="1"/>
  <c r="I14" i="6"/>
  <c r="H113" i="8"/>
  <c r="O113" i="8" s="1"/>
  <c r="N28" i="7"/>
  <c r="Q28" i="7" s="1"/>
  <c r="K28" i="7"/>
  <c r="I68" i="6"/>
  <c r="R19" i="4"/>
  <c r="L47" i="4"/>
  <c r="AN124" i="8"/>
  <c r="R23" i="6"/>
  <c r="M138" i="6"/>
  <c r="N138" i="6" s="1"/>
  <c r="M60" i="6"/>
  <c r="N60" i="6" s="1"/>
  <c r="C28" i="14"/>
  <c r="H28" i="11" s="1"/>
  <c r="E28" i="11" s="1"/>
  <c r="B28" i="11" s="1"/>
  <c r="N33" i="7"/>
  <c r="Q33" i="7" s="1"/>
  <c r="K33" i="7"/>
  <c r="AA35" i="6"/>
  <c r="L119" i="4"/>
  <c r="Z15" i="6"/>
  <c r="I113" i="6"/>
  <c r="N113" i="6" s="1"/>
  <c r="N60" i="7"/>
  <c r="Q60" i="7" s="1"/>
  <c r="K60" i="7"/>
  <c r="R122" i="4"/>
  <c r="Z141" i="6"/>
  <c r="Z100" i="6"/>
  <c r="B65" i="14"/>
  <c r="F65" i="11" s="1"/>
  <c r="C65" i="11" s="1"/>
  <c r="B65" i="11" s="1"/>
  <c r="AB32" i="14"/>
  <c r="Z32" i="14" s="1"/>
  <c r="S32" i="14" s="1"/>
  <c r="B32" i="14" s="1"/>
  <c r="F32" i="11" s="1"/>
  <c r="C32" i="11" s="1"/>
  <c r="S5" i="5"/>
  <c r="AN33" i="8"/>
  <c r="B141" i="11"/>
  <c r="I36" i="6"/>
  <c r="N36" i="6" s="1"/>
  <c r="Q125" i="4"/>
  <c r="S140" i="4"/>
  <c r="Q140" i="4" s="1"/>
  <c r="S76" i="4"/>
  <c r="Q76" i="4" s="1"/>
  <c r="Q12" i="4"/>
  <c r="S7" i="5"/>
  <c r="Q7" i="5" s="1"/>
  <c r="R96" i="4"/>
  <c r="S112" i="4"/>
  <c r="Q112" i="4" s="1"/>
  <c r="Q81" i="4"/>
  <c r="R136" i="4"/>
  <c r="R59" i="5"/>
  <c r="R39" i="5"/>
  <c r="R53" i="4"/>
  <c r="Q46" i="5"/>
  <c r="M126" i="4"/>
  <c r="L26" i="5"/>
  <c r="O70" i="4"/>
  <c r="I88" i="6"/>
  <c r="AB8" i="14"/>
  <c r="Z8" i="14" s="1"/>
  <c r="S8" i="14" s="1"/>
  <c r="R63" i="7"/>
  <c r="Q62" i="3"/>
  <c r="AA27" i="6"/>
  <c r="AB27" i="6" s="1"/>
  <c r="I108" i="6"/>
  <c r="Z22" i="6"/>
  <c r="M53" i="5"/>
  <c r="I124" i="6"/>
  <c r="N124" i="6" s="1"/>
  <c r="M94" i="6"/>
  <c r="N94" i="6" s="1"/>
  <c r="AA53" i="6"/>
  <c r="N39" i="7"/>
  <c r="Q39" i="7" s="1"/>
  <c r="K39" i="7"/>
  <c r="R100" i="6"/>
  <c r="AA56" i="6"/>
  <c r="O135" i="4"/>
  <c r="I145" i="6"/>
  <c r="Z33" i="6"/>
  <c r="AA33" i="6" s="1"/>
  <c r="R49" i="5"/>
  <c r="M134" i="6"/>
  <c r="N134" i="6" s="1"/>
  <c r="AN106" i="8"/>
  <c r="L34" i="5"/>
  <c r="L104" i="4"/>
  <c r="M100" i="4"/>
  <c r="L27" i="4"/>
  <c r="P69" i="3"/>
  <c r="O62" i="4"/>
  <c r="AA11" i="6"/>
  <c r="AB11" i="6" s="1"/>
  <c r="M23" i="4"/>
  <c r="K23" i="4" s="1"/>
  <c r="K43" i="7"/>
  <c r="N43" i="7"/>
  <c r="Q43" i="7" s="1"/>
  <c r="K92" i="7"/>
  <c r="N92" i="7"/>
  <c r="Q92" i="7" s="1"/>
  <c r="AN24" i="8"/>
  <c r="O75" i="4"/>
  <c r="K119" i="8"/>
  <c r="O119" i="8" s="1"/>
  <c r="X119" i="8" s="1"/>
  <c r="AN28" i="8"/>
  <c r="Z132" i="6"/>
  <c r="AA132" i="6" s="1"/>
  <c r="O113" i="4"/>
  <c r="O53" i="4"/>
  <c r="O124" i="4"/>
  <c r="O14" i="5"/>
  <c r="C85" i="14"/>
  <c r="H85" i="11" s="1"/>
  <c r="E85" i="11" s="1"/>
  <c r="B85" i="11" s="1"/>
  <c r="Q51" i="7"/>
  <c r="R70" i="6"/>
  <c r="Z73" i="6"/>
  <c r="AA73" i="6" s="1"/>
  <c r="S130" i="3"/>
  <c r="R69" i="5"/>
  <c r="R118" i="4"/>
  <c r="P73" i="5"/>
  <c r="Z156" i="6"/>
  <c r="AA156" i="6" s="1"/>
  <c r="R47" i="6"/>
  <c r="AB47" i="6" s="1"/>
  <c r="S53" i="5"/>
  <c r="Q53" i="5" s="1"/>
  <c r="O83" i="7"/>
  <c r="Q83" i="7" s="1"/>
  <c r="K83" i="7"/>
  <c r="R80" i="7"/>
  <c r="Q79" i="3"/>
  <c r="Z14" i="6"/>
  <c r="AA14" i="6" s="1"/>
  <c r="AB14" i="6" s="1"/>
  <c r="S29" i="5"/>
  <c r="Q29" i="5" s="1"/>
  <c r="R125" i="6"/>
  <c r="AB125" i="6" s="1"/>
  <c r="B54" i="14"/>
  <c r="F54" i="11" s="1"/>
  <c r="C54" i="11" s="1"/>
  <c r="B54" i="11" s="1"/>
  <c r="C27" i="14"/>
  <c r="H27" i="11" s="1"/>
  <c r="E27" i="11" s="1"/>
  <c r="N117" i="7"/>
  <c r="Q117" i="7" s="1"/>
  <c r="K117" i="7"/>
  <c r="M92" i="6"/>
  <c r="N92" i="6" s="1"/>
  <c r="AN127" i="8"/>
  <c r="B110" i="14"/>
  <c r="F110" i="11" s="1"/>
  <c r="C110" i="11" s="1"/>
  <c r="B110" i="11" s="1"/>
  <c r="N115" i="7"/>
  <c r="Q115" i="7" s="1"/>
  <c r="K115" i="7"/>
  <c r="M54" i="6"/>
  <c r="R16" i="7"/>
  <c r="Q15" i="3"/>
  <c r="R151" i="7"/>
  <c r="Q150" i="3"/>
  <c r="AN147" i="8"/>
  <c r="B23" i="14"/>
  <c r="F23" i="11" s="1"/>
  <c r="C23" i="11" s="1"/>
  <c r="B23" i="11" s="1"/>
  <c r="M109" i="6"/>
  <c r="AN35" i="8"/>
  <c r="L6" i="5"/>
  <c r="B143" i="14"/>
  <c r="F143" i="11" s="1"/>
  <c r="C143" i="11" s="1"/>
  <c r="B143" i="11" s="1"/>
  <c r="N8" i="7"/>
  <c r="Q8" i="7" s="1"/>
  <c r="K8" i="7"/>
  <c r="R118" i="8"/>
  <c r="R19" i="6"/>
  <c r="B116" i="14"/>
  <c r="F116" i="11" s="1"/>
  <c r="C116" i="11" s="1"/>
  <c r="B7" i="11"/>
  <c r="B163" i="14"/>
  <c r="F163" i="11" s="1"/>
  <c r="C163" i="11" s="1"/>
  <c r="AN152" i="8"/>
  <c r="C99" i="14"/>
  <c r="H99" i="11" s="1"/>
  <c r="E99" i="11" s="1"/>
  <c r="I39" i="11"/>
  <c r="J37" i="4" s="1"/>
  <c r="K41" i="3"/>
  <c r="R38" i="7"/>
  <c r="Q37" i="3"/>
  <c r="AN167" i="8"/>
  <c r="R123" i="6"/>
  <c r="B142" i="14"/>
  <c r="F142" i="11" s="1"/>
  <c r="C142" i="11" s="1"/>
  <c r="B142" i="11" s="1"/>
  <c r="C18" i="14"/>
  <c r="H18" i="11" s="1"/>
  <c r="E18" i="11" s="1"/>
  <c r="B18" i="11" s="1"/>
  <c r="R113" i="8"/>
  <c r="R76" i="7"/>
  <c r="Q75" i="3"/>
  <c r="C4" i="14"/>
  <c r="H4" i="11" s="1"/>
  <c r="E4" i="11" s="1"/>
  <c r="B4" i="11" s="1"/>
  <c r="C96" i="14"/>
  <c r="H96" i="11" s="1"/>
  <c r="E96" i="11" s="1"/>
  <c r="B96" i="11" s="1"/>
  <c r="N21" i="6"/>
  <c r="Q56" i="7"/>
  <c r="AN162" i="8"/>
  <c r="C136" i="14"/>
  <c r="H136" i="11" s="1"/>
  <c r="E136" i="11" s="1"/>
  <c r="B136" i="14"/>
  <c r="F136" i="11" s="1"/>
  <c r="C136" i="11" s="1"/>
  <c r="L34" i="4"/>
  <c r="R163" i="7"/>
  <c r="Q162" i="3"/>
  <c r="I104" i="11"/>
  <c r="J94" i="4" s="1"/>
  <c r="K106" i="3"/>
  <c r="D109" i="14"/>
  <c r="B109" i="14" s="1"/>
  <c r="F109" i="11" s="1"/>
  <c r="C109" i="11" s="1"/>
  <c r="C73" i="14"/>
  <c r="H73" i="11" s="1"/>
  <c r="E73" i="11" s="1"/>
  <c r="N52" i="7"/>
  <c r="Q52" i="7" s="1"/>
  <c r="K52" i="7"/>
  <c r="B71" i="11"/>
  <c r="R14" i="5"/>
  <c r="S37" i="4"/>
  <c r="Q37" i="4" s="1"/>
  <c r="S40" i="4"/>
  <c r="Q40" i="4" s="1"/>
  <c r="Q18" i="5"/>
  <c r="R57" i="4"/>
  <c r="R121" i="4"/>
  <c r="B8" i="14"/>
  <c r="F8" i="11" s="1"/>
  <c r="C8" i="11" s="1"/>
  <c r="C147" i="14"/>
  <c r="H147" i="11" s="1"/>
  <c r="E147" i="11" s="1"/>
  <c r="B147" i="11" s="1"/>
  <c r="M25" i="5"/>
  <c r="AA100" i="6"/>
  <c r="Q19" i="7"/>
  <c r="Q11" i="7"/>
  <c r="M96" i="4"/>
  <c r="L32" i="4"/>
  <c r="L85" i="4"/>
  <c r="L16" i="5"/>
  <c r="O17" i="7"/>
  <c r="Q17" i="7" s="1"/>
  <c r="K17" i="7"/>
  <c r="Z119" i="6"/>
  <c r="R92" i="6"/>
  <c r="N38" i="6"/>
  <c r="N111" i="7"/>
  <c r="Q111" i="7" s="1"/>
  <c r="K111" i="7"/>
  <c r="R70" i="7"/>
  <c r="Q69" i="3"/>
  <c r="N124" i="7"/>
  <c r="Q124" i="7" s="1"/>
  <c r="K124" i="7"/>
  <c r="D17" i="14"/>
  <c r="B17" i="14" s="1"/>
  <c r="F17" i="11" s="1"/>
  <c r="C17" i="11" s="1"/>
  <c r="AN76" i="8"/>
  <c r="R33" i="3"/>
  <c r="AN67" i="8"/>
  <c r="N58" i="6"/>
  <c r="R162" i="3"/>
  <c r="B134" i="11"/>
  <c r="W119" i="8"/>
  <c r="N89" i="7"/>
  <c r="Q89" i="7" s="1"/>
  <c r="K89" i="7"/>
  <c r="I34" i="11"/>
  <c r="K36" i="3"/>
  <c r="R13" i="7"/>
  <c r="Q12" i="3"/>
  <c r="N165" i="7"/>
  <c r="Q165" i="7" s="1"/>
  <c r="P148" i="4" s="1"/>
  <c r="K165" i="7"/>
  <c r="B130" i="14"/>
  <c r="F130" i="11" s="1"/>
  <c r="C130" i="11" s="1"/>
  <c r="B130" i="11" s="1"/>
  <c r="O25" i="4"/>
  <c r="O108" i="4"/>
  <c r="O37" i="4"/>
  <c r="N140" i="7"/>
  <c r="Q140" i="7" s="1"/>
  <c r="K140" i="7"/>
  <c r="M29" i="6"/>
  <c r="N29" i="6" s="1"/>
  <c r="O10" i="5"/>
  <c r="AA70" i="6"/>
  <c r="M15" i="6"/>
  <c r="N15" i="6" s="1"/>
  <c r="AA87" i="6"/>
  <c r="AB87" i="6" s="1"/>
  <c r="R93" i="7"/>
  <c r="Q92" i="3"/>
  <c r="R115" i="4"/>
  <c r="Q115" i="4" s="1"/>
  <c r="R120" i="6"/>
  <c r="AB120" i="6" s="1"/>
  <c r="AA47" i="6"/>
  <c r="O122" i="4"/>
  <c r="O25" i="5"/>
  <c r="C31" i="14"/>
  <c r="H31" i="11" s="1"/>
  <c r="E31" i="11" s="1"/>
  <c r="S74" i="5"/>
  <c r="Q74" i="5" s="1"/>
  <c r="AN164" i="8"/>
  <c r="B81" i="14"/>
  <c r="F81" i="11" s="1"/>
  <c r="C81" i="11" s="1"/>
  <c r="B81" i="11" s="1"/>
  <c r="N62" i="6"/>
  <c r="N18" i="7"/>
  <c r="Q18" i="7" s="1"/>
  <c r="K18" i="7"/>
  <c r="O41" i="5"/>
  <c r="C19" i="14"/>
  <c r="H19" i="11" s="1"/>
  <c r="E19" i="11" s="1"/>
  <c r="B19" i="11" s="1"/>
  <c r="S123" i="4"/>
  <c r="Q123" i="4" s="1"/>
  <c r="P15" i="3"/>
  <c r="O14" i="4"/>
  <c r="B137" i="14"/>
  <c r="F137" i="11" s="1"/>
  <c r="C137" i="11" s="1"/>
  <c r="N79" i="7"/>
  <c r="Q79" i="7" s="1"/>
  <c r="K79" i="7"/>
  <c r="AN46" i="8"/>
  <c r="R25" i="5"/>
  <c r="Q25" i="5" s="1"/>
  <c r="AB108" i="6"/>
  <c r="AB107" i="6"/>
  <c r="R29" i="7"/>
  <c r="Q28" i="3"/>
  <c r="AA119" i="6"/>
  <c r="K58" i="7"/>
  <c r="N58" i="7"/>
  <c r="Q58" i="7" s="1"/>
  <c r="W115" i="8"/>
  <c r="B94" i="14"/>
  <c r="F94" i="11" s="1"/>
  <c r="C94" i="11" s="1"/>
  <c r="B94" i="11" s="1"/>
  <c r="R84" i="3"/>
  <c r="AB36" i="6"/>
  <c r="N6" i="3"/>
  <c r="M6" i="4"/>
  <c r="AA138" i="6"/>
  <c r="N108" i="6"/>
  <c r="R144" i="6"/>
  <c r="AB144" i="6" s="1"/>
  <c r="AN102" i="8"/>
  <c r="N75" i="7"/>
  <c r="Q75" i="7" s="1"/>
  <c r="K75" i="7"/>
  <c r="S34" i="3"/>
  <c r="R30" i="4"/>
  <c r="AB129" i="14"/>
  <c r="Z129" i="14" s="1"/>
  <c r="AA111" i="6"/>
  <c r="AB111" i="6" s="1"/>
  <c r="AN60" i="8"/>
  <c r="B115" i="11"/>
  <c r="AA96" i="6"/>
  <c r="R121" i="8"/>
  <c r="Q156" i="7"/>
  <c r="Z92" i="6"/>
  <c r="AA92" i="6" s="1"/>
  <c r="AA19" i="6"/>
  <c r="P44" i="5"/>
  <c r="R49" i="6"/>
  <c r="C38" i="14"/>
  <c r="H38" i="11" s="1"/>
  <c r="E38" i="11" s="1"/>
  <c r="I146" i="6"/>
  <c r="Z44" i="6"/>
  <c r="AA44" i="6" s="1"/>
  <c r="AB44" i="6" s="1"/>
  <c r="C149" i="14"/>
  <c r="H149" i="11" s="1"/>
  <c r="E149" i="11" s="1"/>
  <c r="AN160" i="8"/>
  <c r="I109" i="6"/>
  <c r="I127" i="6"/>
  <c r="N127" i="6" s="1"/>
  <c r="M14" i="6"/>
  <c r="R162" i="6"/>
  <c r="AB162" i="6" s="1"/>
  <c r="Q153" i="7"/>
  <c r="Q121" i="7"/>
  <c r="N98" i="7"/>
  <c r="Q98" i="7" s="1"/>
  <c r="K98" i="7"/>
  <c r="N122" i="7"/>
  <c r="Q122" i="7" s="1"/>
  <c r="K122" i="7"/>
  <c r="S37" i="5"/>
  <c r="Q37" i="5" s="1"/>
  <c r="M129" i="6"/>
  <c r="N129" i="6" s="1"/>
  <c r="H6" i="8"/>
  <c r="O6" i="8" s="1"/>
  <c r="X6" i="8" s="1"/>
  <c r="B133" i="14"/>
  <c r="F133" i="11" s="1"/>
  <c r="C133" i="11" s="1"/>
  <c r="C133" i="14"/>
  <c r="H133" i="11" s="1"/>
  <c r="E133" i="11" s="1"/>
  <c r="C93" i="14"/>
  <c r="H93" i="11" s="1"/>
  <c r="E93" i="11" s="1"/>
  <c r="B112" i="11"/>
  <c r="R119" i="7"/>
  <c r="Q118" i="3"/>
  <c r="AA102" i="6"/>
  <c r="AB102" i="6" s="1"/>
  <c r="M89" i="3"/>
  <c r="L78" i="4"/>
  <c r="N122" i="8"/>
  <c r="R41" i="5"/>
  <c r="Q41" i="5" s="1"/>
  <c r="K155" i="7"/>
  <c r="N155" i="7"/>
  <c r="Q155" i="7" s="1"/>
  <c r="R86" i="7"/>
  <c r="Q85" i="3"/>
  <c r="R25" i="6"/>
  <c r="AB25" i="6" s="1"/>
  <c r="Z105" i="6"/>
  <c r="AA105" i="6" s="1"/>
  <c r="K90" i="7"/>
  <c r="N90" i="7"/>
  <c r="Q90" i="7" s="1"/>
  <c r="I156" i="6"/>
  <c r="N156" i="6" s="1"/>
  <c r="K160" i="7"/>
  <c r="N160" i="7"/>
  <c r="Q160" i="7" s="1"/>
  <c r="P143" i="4" s="1"/>
  <c r="I32" i="6"/>
  <c r="R40" i="6"/>
  <c r="AB40" i="6" s="1"/>
  <c r="S26" i="4"/>
  <c r="P80" i="5"/>
  <c r="H116" i="8"/>
  <c r="O116" i="8" s="1"/>
  <c r="X116" i="8" s="1"/>
  <c r="O81" i="5"/>
  <c r="R122" i="6"/>
  <c r="AB122" i="6" s="1"/>
  <c r="I10" i="6"/>
  <c r="C82" i="14"/>
  <c r="H82" i="11" s="1"/>
  <c r="E82" i="11" s="1"/>
  <c r="I49" i="6"/>
  <c r="N49" i="6" s="1"/>
  <c r="Z60" i="6"/>
  <c r="C132" i="14"/>
  <c r="H132" i="11" s="1"/>
  <c r="E132" i="11" s="1"/>
  <c r="I121" i="6"/>
  <c r="AN112" i="8"/>
  <c r="N15" i="7"/>
  <c r="Q15" i="7" s="1"/>
  <c r="K15" i="7"/>
  <c r="B38" i="14"/>
  <c r="F38" i="11" s="1"/>
  <c r="C38" i="11" s="1"/>
  <c r="M40" i="6"/>
  <c r="N40" i="6" s="1"/>
  <c r="K78" i="7"/>
  <c r="N78" i="7"/>
  <c r="Q78" i="7" s="1"/>
  <c r="Q7" i="7"/>
  <c r="B152" i="11"/>
  <c r="AA118" i="6"/>
  <c r="AB118" i="6" s="1"/>
  <c r="R129" i="6"/>
  <c r="AB129" i="6" s="1"/>
  <c r="C102" i="14"/>
  <c r="H102" i="11" s="1"/>
  <c r="E102" i="11" s="1"/>
  <c r="C116" i="14"/>
  <c r="H116" i="11" s="1"/>
  <c r="E116" i="11" s="1"/>
  <c r="R96" i="6"/>
  <c r="AB96" i="6" s="1"/>
  <c r="B64" i="14"/>
  <c r="F64" i="11" s="1"/>
  <c r="C64" i="11" s="1"/>
  <c r="AB21" i="6"/>
  <c r="S69" i="3"/>
  <c r="R69" i="3" s="1"/>
  <c r="R62" i="4"/>
  <c r="Q62" i="4" s="1"/>
  <c r="AN145" i="8"/>
  <c r="AN68" i="8"/>
  <c r="AN54" i="8"/>
  <c r="B120" i="14"/>
  <c r="F120" i="11" s="1"/>
  <c r="C120" i="11" s="1"/>
  <c r="B120" i="11" s="1"/>
  <c r="I89" i="6"/>
  <c r="N89" i="6" s="1"/>
  <c r="N59" i="7"/>
  <c r="Q59" i="7" s="1"/>
  <c r="K59" i="7"/>
  <c r="R29" i="6"/>
  <c r="AB29" i="6" s="1"/>
  <c r="R26" i="4"/>
  <c r="R18" i="6"/>
  <c r="AA165" i="6"/>
  <c r="AN126" i="8"/>
  <c r="AA81" i="6"/>
  <c r="AB81" i="6" s="1"/>
  <c r="R33" i="6"/>
  <c r="I104" i="6"/>
  <c r="N104" i="6" s="1"/>
  <c r="N84" i="7"/>
  <c r="Q84" i="7" s="1"/>
  <c r="K84" i="7"/>
  <c r="R68" i="6"/>
  <c r="AN51" i="8"/>
  <c r="Q124" i="4"/>
  <c r="S79" i="5"/>
  <c r="S5" i="4"/>
  <c r="S73" i="4"/>
  <c r="Q32" i="4"/>
  <c r="R29" i="4"/>
  <c r="R61" i="4"/>
  <c r="Q61" i="4" s="1"/>
  <c r="S78" i="5"/>
  <c r="Q78" i="5" s="1"/>
  <c r="AN22" i="8"/>
  <c r="AN20" i="8"/>
  <c r="S51" i="4"/>
  <c r="I153" i="6"/>
  <c r="N153" i="6" s="1"/>
  <c r="AA17" i="6"/>
  <c r="AB17" i="6" s="1"/>
  <c r="M79" i="4"/>
  <c r="N85" i="7"/>
  <c r="Q85" i="7" s="1"/>
  <c r="K85" i="7"/>
  <c r="B100" i="14"/>
  <c r="F100" i="11" s="1"/>
  <c r="C100" i="11" s="1"/>
  <c r="N113" i="7"/>
  <c r="Q113" i="7" s="1"/>
  <c r="K113" i="7"/>
  <c r="M62" i="5"/>
  <c r="L140" i="4"/>
  <c r="L68" i="4"/>
  <c r="M46" i="5"/>
  <c r="K46" i="5" s="1"/>
  <c r="L45" i="4"/>
  <c r="M53" i="4"/>
  <c r="K53" i="4" s="1"/>
  <c r="S78" i="4"/>
  <c r="Q78" i="4" s="1"/>
  <c r="N142" i="7"/>
  <c r="Q142" i="7" s="1"/>
  <c r="K142" i="7"/>
  <c r="Q60" i="3"/>
  <c r="R61" i="7"/>
  <c r="AN7" i="8"/>
  <c r="AN64" i="8"/>
  <c r="O40" i="7"/>
  <c r="Q40" i="7" s="1"/>
  <c r="K40" i="7"/>
  <c r="N102" i="7"/>
  <c r="Q102" i="7" s="1"/>
  <c r="K102" i="7"/>
  <c r="K152" i="7"/>
  <c r="N152" i="7"/>
  <c r="Q152" i="7" s="1"/>
  <c r="B146" i="14"/>
  <c r="F146" i="11" s="1"/>
  <c r="C146" i="11" s="1"/>
  <c r="B146" i="11" s="1"/>
  <c r="C146" i="14"/>
  <c r="H146" i="11" s="1"/>
  <c r="E146" i="11" s="1"/>
  <c r="L43" i="4"/>
  <c r="Q153" i="3"/>
  <c r="R154" i="7"/>
  <c r="AN40" i="8"/>
  <c r="AN146" i="8"/>
  <c r="N109" i="7"/>
  <c r="Q109" i="7" s="1"/>
  <c r="K109" i="7"/>
  <c r="AB146" i="6"/>
  <c r="P33" i="4"/>
  <c r="AN62" i="8"/>
  <c r="R89" i="6"/>
  <c r="R87" i="7"/>
  <c r="Q86" i="3"/>
  <c r="H114" i="8"/>
  <c r="AA15" i="6"/>
  <c r="AB15" i="6" s="1"/>
  <c r="O74" i="4"/>
  <c r="H124" i="8"/>
  <c r="O28" i="5"/>
  <c r="AN132" i="8"/>
  <c r="B47" i="11"/>
  <c r="R48" i="7"/>
  <c r="Q47" i="3"/>
  <c r="R74" i="6"/>
  <c r="M145" i="6"/>
  <c r="N145" i="6" s="1"/>
  <c r="Q88" i="7"/>
  <c r="M57" i="6"/>
  <c r="N57" i="6" s="1"/>
  <c r="AB75" i="6"/>
  <c r="I147" i="6"/>
  <c r="L89" i="3"/>
  <c r="B51" i="14"/>
  <c r="F51" i="11" s="1"/>
  <c r="C51" i="11" s="1"/>
  <c r="B51" i="11" s="1"/>
  <c r="M130" i="3"/>
  <c r="L118" i="4"/>
  <c r="R108" i="7"/>
  <c r="Z68" i="6"/>
  <c r="Z54" i="6"/>
  <c r="AA54" i="6" s="1"/>
  <c r="AB54" i="6" s="1"/>
  <c r="AA141" i="6"/>
  <c r="AB141" i="6" s="1"/>
  <c r="R21" i="7"/>
  <c r="Q20" i="3"/>
  <c r="M80" i="3"/>
  <c r="L70" i="4"/>
  <c r="B5" i="14"/>
  <c r="F5" i="11" s="1"/>
  <c r="C5" i="11" s="1"/>
  <c r="B5" i="11" s="1"/>
  <c r="R103" i="7"/>
  <c r="Q102" i="3"/>
  <c r="C137" i="14"/>
  <c r="H137" i="11" s="1"/>
  <c r="E137" i="11" s="1"/>
  <c r="R112" i="6"/>
  <c r="Z131" i="6"/>
  <c r="AA131" i="6" s="1"/>
  <c r="AB131" i="6" s="1"/>
  <c r="R107" i="7"/>
  <c r="Q106" i="3"/>
  <c r="AB101" i="6"/>
  <c r="T15" i="3"/>
  <c r="S14" i="4"/>
  <c r="AB124" i="14"/>
  <c r="Z124" i="14" s="1"/>
  <c r="S124" i="14" s="1"/>
  <c r="AB93" i="6"/>
  <c r="S6" i="3"/>
  <c r="R6" i="4"/>
  <c r="P18" i="4"/>
  <c r="N167" i="7"/>
  <c r="Q167" i="7" s="1"/>
  <c r="K167" i="7"/>
  <c r="AN97" i="8"/>
  <c r="R81" i="3"/>
  <c r="R30" i="7"/>
  <c r="Q29" i="3"/>
  <c r="R128" i="7"/>
  <c r="Q127" i="3"/>
  <c r="B97" i="14"/>
  <c r="F97" i="11" s="1"/>
  <c r="C97" i="11" s="1"/>
  <c r="X167" i="15"/>
  <c r="X166" i="15"/>
  <c r="G3" i="11"/>
  <c r="D3" i="11" s="1"/>
  <c r="B3" i="11" s="1"/>
  <c r="N77" i="7"/>
  <c r="Q77" i="7" s="1"/>
  <c r="K77" i="7"/>
  <c r="V98" i="6"/>
  <c r="AA98" i="6" s="1"/>
  <c r="AB98" i="6" s="1"/>
  <c r="AB22" i="14"/>
  <c r="Z22" i="14" s="1"/>
  <c r="N162" i="7"/>
  <c r="Q162" i="7" s="1"/>
  <c r="K162" i="7"/>
  <c r="R37" i="7"/>
  <c r="Q36" i="3"/>
  <c r="N161" i="7"/>
  <c r="Q161" i="7" s="1"/>
  <c r="P144" i="4" s="1"/>
  <c r="K161" i="7"/>
  <c r="R83" i="6"/>
  <c r="B43" i="14"/>
  <c r="F43" i="11" s="1"/>
  <c r="C43" i="11" s="1"/>
  <c r="C43" i="14"/>
  <c r="H43" i="11" s="1"/>
  <c r="E43" i="11" s="1"/>
  <c r="R80" i="3"/>
  <c r="N95" i="7"/>
  <c r="Q95" i="7" s="1"/>
  <c r="K95" i="7"/>
  <c r="R50" i="7"/>
  <c r="Q49" i="3"/>
  <c r="L116" i="3"/>
  <c r="O110" i="7"/>
  <c r="Q110" i="7" s="1"/>
  <c r="K110" i="7"/>
  <c r="B48" i="14"/>
  <c r="F48" i="11" s="1"/>
  <c r="C48" i="11" s="1"/>
  <c r="B48" i="11" s="1"/>
  <c r="L66" i="4"/>
  <c r="Q62" i="7"/>
  <c r="AA18" i="6"/>
  <c r="R165" i="6"/>
  <c r="AB165" i="6" s="1"/>
  <c r="N54" i="7"/>
  <c r="Q54" i="7" s="1"/>
  <c r="K54" i="7"/>
  <c r="AN44" i="8"/>
  <c r="B162" i="14"/>
  <c r="F162" i="11" s="1"/>
  <c r="C162" i="11" s="1"/>
  <c r="B162" i="11" s="1"/>
  <c r="AA68" i="6"/>
  <c r="R79" i="5"/>
  <c r="R36" i="4"/>
  <c r="R11" i="5"/>
  <c r="S88" i="4"/>
  <c r="S55" i="5"/>
  <c r="Q55" i="5" s="1"/>
  <c r="R88" i="4"/>
  <c r="R50" i="5"/>
  <c r="R33" i="4"/>
  <c r="Q33" i="4" s="1"/>
  <c r="R65" i="4"/>
  <c r="M78" i="4"/>
  <c r="N9" i="7"/>
  <c r="Q9" i="7" s="1"/>
  <c r="K9" i="7"/>
  <c r="C53" i="14"/>
  <c r="H53" i="11" s="1"/>
  <c r="E53" i="11" s="1"/>
  <c r="R144" i="7"/>
  <c r="Q143" i="3"/>
  <c r="N116" i="7"/>
  <c r="Q116" i="7" s="1"/>
  <c r="K116" i="7"/>
  <c r="AA154" i="6"/>
  <c r="AB154" i="6" s="1"/>
  <c r="N139" i="6"/>
  <c r="R97" i="6"/>
  <c r="R158" i="7"/>
  <c r="Q157" i="3"/>
  <c r="AB105" i="6"/>
  <c r="AN94" i="8"/>
  <c r="AN10" i="8"/>
  <c r="AA166" i="6"/>
  <c r="AB166" i="6" s="1"/>
  <c r="Z147" i="6"/>
  <c r="AA147" i="6" s="1"/>
  <c r="N114" i="3"/>
  <c r="M102" i="4"/>
  <c r="L55" i="5"/>
  <c r="M104" i="4"/>
  <c r="K104" i="4" s="1"/>
  <c r="M12" i="4"/>
  <c r="L124" i="4"/>
  <c r="L24" i="4"/>
  <c r="L21" i="4"/>
  <c r="L69" i="5"/>
  <c r="S95" i="4"/>
  <c r="Q95" i="4" s="1"/>
  <c r="AN113" i="8"/>
  <c r="AA22" i="6"/>
  <c r="Q52" i="5"/>
  <c r="C110" i="14"/>
  <c r="H110" i="11" s="1"/>
  <c r="E110" i="11" s="1"/>
  <c r="P106" i="4"/>
  <c r="Q64" i="7"/>
  <c r="I33" i="6"/>
  <c r="N33" i="6" s="1"/>
  <c r="O11" i="4"/>
  <c r="R7" i="4"/>
  <c r="B31" i="11"/>
  <c r="R158" i="6"/>
  <c r="N96" i="7"/>
  <c r="Q96" i="7" s="1"/>
  <c r="K96" i="7"/>
  <c r="O93" i="4"/>
  <c r="O5" i="4"/>
  <c r="P32" i="4"/>
  <c r="Z95" i="6"/>
  <c r="AA95" i="6" s="1"/>
  <c r="AB95" i="6" s="1"/>
  <c r="AA89" i="6"/>
  <c r="N147" i="7"/>
  <c r="Q147" i="7" s="1"/>
  <c r="K147" i="7"/>
  <c r="W123" i="8"/>
  <c r="R63" i="6"/>
  <c r="AB63" i="6" s="1"/>
  <c r="M44" i="6"/>
  <c r="R51" i="4"/>
  <c r="R66" i="6"/>
  <c r="O26" i="4"/>
  <c r="R45" i="5"/>
  <c r="Q45" i="5" s="1"/>
  <c r="N145" i="7"/>
  <c r="Q145" i="7" s="1"/>
  <c r="K145" i="7"/>
  <c r="C111" i="14"/>
  <c r="H111" i="11" s="1"/>
  <c r="E111" i="11" s="1"/>
  <c r="B111" i="11" s="1"/>
  <c r="R41" i="7"/>
  <c r="Q40" i="3"/>
  <c r="AA74" i="6"/>
  <c r="P131" i="4"/>
  <c r="C35" i="14"/>
  <c r="H35" i="11" s="1"/>
  <c r="E35" i="11" s="1"/>
  <c r="B35" i="11" s="1"/>
  <c r="O40" i="5"/>
  <c r="R24" i="3"/>
  <c r="N57" i="7"/>
  <c r="Q57" i="7" s="1"/>
  <c r="K57" i="7"/>
  <c r="N121" i="8"/>
  <c r="O121" i="8" s="1"/>
  <c r="X121" i="8" s="1"/>
  <c r="H118" i="8"/>
  <c r="O118" i="8" s="1"/>
  <c r="AB130" i="6"/>
  <c r="B21" i="14"/>
  <c r="F21" i="11" s="1"/>
  <c r="C21" i="11" s="1"/>
  <c r="C21" i="14"/>
  <c r="H21" i="11" s="1"/>
  <c r="E21" i="11" s="1"/>
  <c r="I64" i="6"/>
  <c r="AN43" i="8"/>
  <c r="B61" i="14"/>
  <c r="F61" i="11" s="1"/>
  <c r="C61" i="11" s="1"/>
  <c r="B61" i="11" s="1"/>
  <c r="I100" i="3"/>
  <c r="B63" i="14"/>
  <c r="F63" i="11" s="1"/>
  <c r="C63" i="11" s="1"/>
  <c r="B55" i="14"/>
  <c r="F55" i="11" s="1"/>
  <c r="C55" i="11" s="1"/>
  <c r="R110" i="3"/>
  <c r="X16" i="8"/>
  <c r="K130" i="7"/>
  <c r="N130" i="7"/>
  <c r="Q130" i="7" s="1"/>
  <c r="Z104" i="6"/>
  <c r="AA83" i="6"/>
  <c r="R64" i="3"/>
  <c r="Z49" i="6"/>
  <c r="S76" i="5"/>
  <c r="Q76" i="5" s="1"/>
  <c r="AA31" i="6"/>
  <c r="AB31" i="6" s="1"/>
  <c r="B15" i="14"/>
  <c r="F15" i="11" s="1"/>
  <c r="C15" i="11" s="1"/>
  <c r="B15" i="11" s="1"/>
  <c r="I111" i="6"/>
  <c r="N111" i="6" s="1"/>
  <c r="B46" i="14"/>
  <c r="F46" i="11" s="1"/>
  <c r="C46" i="11" s="1"/>
  <c r="B46" i="11" s="1"/>
  <c r="I18" i="6"/>
  <c r="N18" i="6" s="1"/>
  <c r="AA72" i="6"/>
  <c r="Z41" i="6"/>
  <c r="AA41" i="6" s="1"/>
  <c r="S108" i="4"/>
  <c r="R67" i="5"/>
  <c r="Q31" i="5"/>
  <c r="S16" i="4"/>
  <c r="Q16" i="4" s="1"/>
  <c r="S23" i="5"/>
  <c r="Q23" i="5" s="1"/>
  <c r="S57" i="4"/>
  <c r="V58" i="6"/>
  <c r="AA58" i="6" s="1"/>
  <c r="AB58" i="6" s="1"/>
  <c r="R23" i="7"/>
  <c r="Q22" i="3"/>
  <c r="L24" i="5"/>
  <c r="N105" i="7"/>
  <c r="Q105" i="7" s="1"/>
  <c r="K105" i="7"/>
  <c r="B159" i="14"/>
  <c r="F159" i="11" s="1"/>
  <c r="C159" i="11" s="1"/>
  <c r="B159" i="11" s="1"/>
  <c r="Z116" i="6"/>
  <c r="B158" i="14"/>
  <c r="F158" i="11" s="1"/>
  <c r="C158" i="11" s="1"/>
  <c r="B158" i="11" s="1"/>
  <c r="AN104" i="8"/>
  <c r="X72" i="8"/>
  <c r="S139" i="4"/>
  <c r="Q139" i="4" s="1"/>
  <c r="AA50" i="6"/>
  <c r="AB50" i="6" s="1"/>
  <c r="AB48" i="6"/>
  <c r="AN110" i="8"/>
  <c r="L12" i="4"/>
  <c r="L105" i="4"/>
  <c r="M55" i="5"/>
  <c r="M63" i="5"/>
  <c r="S126" i="4"/>
  <c r="Q126" i="4" s="1"/>
  <c r="AB161" i="14"/>
  <c r="Z161" i="14" s="1"/>
  <c r="N141" i="7"/>
  <c r="Q141" i="7" s="1"/>
  <c r="K141" i="7"/>
  <c r="O123" i="4"/>
  <c r="AA140" i="6"/>
  <c r="AB140" i="6" s="1"/>
  <c r="I72" i="6"/>
  <c r="R46" i="3"/>
  <c r="S98" i="4"/>
  <c r="Q98" i="4" s="1"/>
  <c r="Q34" i="4"/>
  <c r="S47" i="4"/>
  <c r="Q47" i="4" s="1"/>
  <c r="M148" i="6"/>
  <c r="N148" i="6" s="1"/>
  <c r="N118" i="7"/>
  <c r="Q118" i="7" s="1"/>
  <c r="K118" i="7"/>
  <c r="B56" i="14"/>
  <c r="F56" i="11" s="1"/>
  <c r="C56" i="11" s="1"/>
  <c r="B56" i="11" s="1"/>
  <c r="O49" i="4"/>
  <c r="O47" i="5"/>
  <c r="N89" i="4"/>
  <c r="N75" i="6"/>
  <c r="AB9" i="14"/>
  <c r="Z9" i="14" s="1"/>
  <c r="S9" i="14" s="1"/>
  <c r="B9" i="14" s="1"/>
  <c r="F9" i="11" s="1"/>
  <c r="C9" i="11" s="1"/>
  <c r="L84" i="3"/>
  <c r="AA66" i="6"/>
  <c r="Q31" i="7"/>
  <c r="O106" i="4"/>
  <c r="N32" i="6"/>
  <c r="Q131" i="4"/>
  <c r="AN59" i="8"/>
  <c r="AA49" i="6"/>
  <c r="M6" i="3"/>
  <c r="L6" i="4"/>
  <c r="H47" i="4"/>
  <c r="R74" i="7"/>
  <c r="Q73" i="3"/>
  <c r="M69" i="3"/>
  <c r="L62" i="4"/>
  <c r="N72" i="7"/>
  <c r="Q72" i="7" s="1"/>
  <c r="K72" i="7"/>
  <c r="AB167" i="6"/>
  <c r="B45" i="14"/>
  <c r="F45" i="11" s="1"/>
  <c r="C45" i="11" s="1"/>
  <c r="C45" i="14"/>
  <c r="H45" i="11" s="1"/>
  <c r="E45" i="11" s="1"/>
  <c r="R159" i="6"/>
  <c r="AB159" i="6" s="1"/>
  <c r="AN75" i="8"/>
  <c r="AA9" i="6"/>
  <c r="AB9" i="6" s="1"/>
  <c r="C107" i="14"/>
  <c r="H107" i="11" s="1"/>
  <c r="E107" i="11" s="1"/>
  <c r="M123" i="6"/>
  <c r="N123" i="6" s="1"/>
  <c r="C127" i="14"/>
  <c r="H127" i="11" s="1"/>
  <c r="E127" i="11" s="1"/>
  <c r="B127" i="11" s="1"/>
  <c r="M91" i="6"/>
  <c r="N91" i="6" s="1"/>
  <c r="R69" i="6"/>
  <c r="AB69" i="6" s="1"/>
  <c r="AB37" i="6"/>
  <c r="R45" i="7"/>
  <c r="Q44" i="3"/>
  <c r="R147" i="6"/>
  <c r="B121" i="14"/>
  <c r="F121" i="11" s="1"/>
  <c r="C121" i="11" s="1"/>
  <c r="B121" i="11" s="1"/>
  <c r="R106" i="7"/>
  <c r="Q105" i="3"/>
  <c r="C63" i="14"/>
  <c r="H63" i="11" s="1"/>
  <c r="E63" i="11" s="1"/>
  <c r="M10" i="6"/>
  <c r="N10" i="6" s="1"/>
  <c r="M72" i="6"/>
  <c r="R135" i="7"/>
  <c r="Q134" i="3"/>
  <c r="I59" i="6"/>
  <c r="N59" i="6" s="1"/>
  <c r="T16" i="3"/>
  <c r="R16" i="3" s="1"/>
  <c r="S12" i="5"/>
  <c r="Q12" i="5" s="1"/>
  <c r="I9" i="6"/>
  <c r="N9" i="6" s="1"/>
  <c r="AB160" i="6"/>
  <c r="W113" i="8"/>
  <c r="R73" i="6"/>
  <c r="Q119" i="3"/>
  <c r="R120" i="7"/>
  <c r="C150" i="14"/>
  <c r="H150" i="11" s="1"/>
  <c r="E150" i="11" s="1"/>
  <c r="B150" i="11" s="1"/>
  <c r="K66" i="7"/>
  <c r="N66" i="7"/>
  <c r="Q66" i="7" s="1"/>
  <c r="O27" i="7"/>
  <c r="Q27" i="7" s="1"/>
  <c r="K27" i="7"/>
  <c r="N166" i="7"/>
  <c r="Q166" i="7" s="1"/>
  <c r="K166" i="7"/>
  <c r="I54" i="6"/>
  <c r="I100" i="6"/>
  <c r="N100" i="6" s="1"/>
  <c r="I55" i="6"/>
  <c r="N55" i="6" s="1"/>
  <c r="R10" i="6"/>
  <c r="N147" i="6"/>
  <c r="AB150" i="6"/>
  <c r="L20" i="5"/>
  <c r="Z28" i="6"/>
  <c r="AA28" i="6" s="1"/>
  <c r="AB28" i="6" s="1"/>
  <c r="R156" i="6"/>
  <c r="K47" i="7"/>
  <c r="N47" i="7"/>
  <c r="Q47" i="7" s="1"/>
  <c r="D113" i="14"/>
  <c r="B113" i="14" s="1"/>
  <c r="F113" i="11" s="1"/>
  <c r="C113" i="11" s="1"/>
  <c r="B29" i="14"/>
  <c r="F29" i="11" s="1"/>
  <c r="C29" i="11" s="1"/>
  <c r="B29" i="11" s="1"/>
  <c r="Q7" i="4"/>
  <c r="N100" i="7"/>
  <c r="Q100" i="7" s="1"/>
  <c r="K100" i="7"/>
  <c r="L131" i="4"/>
  <c r="N64" i="6"/>
  <c r="B62" i="11"/>
  <c r="R28" i="4"/>
  <c r="S109" i="4"/>
  <c r="S136" i="4"/>
  <c r="Q136" i="4" s="1"/>
  <c r="S72" i="4"/>
  <c r="Q72" i="4" s="1"/>
  <c r="S8" i="4"/>
  <c r="Q8" i="4" s="1"/>
  <c r="R73" i="4"/>
  <c r="I13" i="11"/>
  <c r="J14" i="4" s="1"/>
  <c r="K15" i="3"/>
  <c r="I118" i="11"/>
  <c r="J108" i="4" s="1"/>
  <c r="K120" i="3"/>
  <c r="AB24" i="6"/>
  <c r="C139" i="14"/>
  <c r="H139" i="11" s="1"/>
  <c r="E139" i="11" s="1"/>
  <c r="B139" i="11" s="1"/>
  <c r="K21" i="5"/>
  <c r="Q81" i="7"/>
  <c r="AA8" i="6"/>
  <c r="AB8" i="6" s="1"/>
  <c r="B145" i="14"/>
  <c r="F145" i="11" s="1"/>
  <c r="C145" i="11" s="1"/>
  <c r="B145" i="11" s="1"/>
  <c r="AA116" i="6"/>
  <c r="AB116" i="6" s="1"/>
  <c r="C67" i="14"/>
  <c r="H67" i="11" s="1"/>
  <c r="E67" i="11" s="1"/>
  <c r="B67" i="11" s="1"/>
  <c r="R68" i="5"/>
  <c r="N167" i="6"/>
  <c r="N86" i="6"/>
  <c r="L73" i="4"/>
  <c r="L18" i="5"/>
  <c r="M33" i="4"/>
  <c r="M97" i="4"/>
  <c r="N25" i="7"/>
  <c r="Q25" i="7" s="1"/>
  <c r="K25" i="7"/>
  <c r="S31" i="4"/>
  <c r="Q31" i="4" s="1"/>
  <c r="C100" i="14"/>
  <c r="H100" i="11" s="1"/>
  <c r="E100" i="11" s="1"/>
  <c r="I44" i="6"/>
  <c r="B154" i="14"/>
  <c r="F154" i="11" s="1"/>
  <c r="C154" i="11" s="1"/>
  <c r="B154" i="11" s="1"/>
  <c r="I78" i="6"/>
  <c r="N78" i="6" s="1"/>
  <c r="R22" i="6"/>
  <c r="AB22" i="6" s="1"/>
  <c r="Q44" i="5"/>
  <c r="R160" i="3"/>
  <c r="AA104" i="6"/>
  <c r="AB104" i="6" s="1"/>
  <c r="D82" i="14"/>
  <c r="B82" i="14" s="1"/>
  <c r="F82" i="11" s="1"/>
  <c r="C82" i="11" s="1"/>
  <c r="B82" i="11" s="1"/>
  <c r="O115" i="4"/>
  <c r="M106" i="3"/>
  <c r="L94" i="4"/>
  <c r="C36" i="14"/>
  <c r="H36" i="11" s="1"/>
  <c r="E36" i="11" s="1"/>
  <c r="P26" i="4"/>
  <c r="D138" i="14"/>
  <c r="B138" i="14" s="1"/>
  <c r="F138" i="11" s="1"/>
  <c r="C138" i="11" s="1"/>
  <c r="B138" i="11" s="1"/>
  <c r="R99" i="7"/>
  <c r="Q98" i="3"/>
  <c r="Z59" i="6"/>
  <c r="AA59" i="6" s="1"/>
  <c r="AB59" i="6" s="1"/>
  <c r="Z20" i="6"/>
  <c r="AA20" i="6" s="1"/>
  <c r="AB20" i="6" s="1"/>
  <c r="R152" i="6"/>
  <c r="I140" i="6"/>
  <c r="N140" i="6" s="1"/>
  <c r="R119" i="8"/>
  <c r="Z97" i="6"/>
  <c r="AA97" i="6" s="1"/>
  <c r="R134" i="6"/>
  <c r="AB134" i="6" s="1"/>
  <c r="Q6" i="7"/>
  <c r="AA158" i="6"/>
  <c r="N150" i="7"/>
  <c r="Q150" i="7" s="1"/>
  <c r="K150" i="7"/>
  <c r="Z112" i="6"/>
  <c r="AA112" i="6" s="1"/>
  <c r="P124" i="4"/>
  <c r="P45" i="4"/>
  <c r="O78" i="5"/>
  <c r="P40" i="4"/>
  <c r="N34" i="5"/>
  <c r="O61" i="4"/>
  <c r="P20" i="4"/>
  <c r="O101" i="4"/>
  <c r="O67" i="5"/>
  <c r="R59" i="4"/>
  <c r="Q132" i="7"/>
  <c r="M112" i="6"/>
  <c r="N112" i="6" s="1"/>
  <c r="Q55" i="4"/>
  <c r="K123" i="8"/>
  <c r="O123" i="8" s="1"/>
  <c r="X123" i="8" s="1"/>
  <c r="AA99" i="6"/>
  <c r="AB99" i="6" s="1"/>
  <c r="R37" i="3"/>
  <c r="AA153" i="6"/>
  <c r="AB153" i="6" s="1"/>
  <c r="N117" i="8"/>
  <c r="O117" i="8" s="1"/>
  <c r="X117" i="8" s="1"/>
  <c r="P35" i="3"/>
  <c r="O31" i="4"/>
  <c r="Z76" i="6"/>
  <c r="AA76" i="6" s="1"/>
  <c r="AB76" i="6" s="1"/>
  <c r="C163" i="14"/>
  <c r="H163" i="11" s="1"/>
  <c r="E163" i="11" s="1"/>
  <c r="I125" i="11" l="1"/>
  <c r="J115" i="4" s="1"/>
  <c r="K127" i="3"/>
  <c r="N85" i="3"/>
  <c r="M51" i="5"/>
  <c r="M74" i="4"/>
  <c r="N31" i="3"/>
  <c r="M28" i="4"/>
  <c r="B49" i="11"/>
  <c r="I49" i="11" s="1"/>
  <c r="J46" i="4" s="1"/>
  <c r="B33" i="11"/>
  <c r="B70" i="11"/>
  <c r="M71" i="5"/>
  <c r="K71" i="5" s="1"/>
  <c r="P165" i="3"/>
  <c r="O149" i="4"/>
  <c r="O86" i="5"/>
  <c r="P149" i="4"/>
  <c r="P86" i="5"/>
  <c r="B55" i="11"/>
  <c r="AB74" i="6"/>
  <c r="T163" i="3"/>
  <c r="R163" i="3" s="1"/>
  <c r="S147" i="4"/>
  <c r="Q147" i="4" s="1"/>
  <c r="S85" i="5"/>
  <c r="Q85" i="5" s="1"/>
  <c r="AB123" i="6"/>
  <c r="AB138" i="6"/>
  <c r="AB16" i="6"/>
  <c r="J84" i="5"/>
  <c r="J146" i="4"/>
  <c r="M68" i="5"/>
  <c r="B153" i="11"/>
  <c r="B92" i="11"/>
  <c r="I92" i="11" s="1"/>
  <c r="J83" i="4" s="1"/>
  <c r="M27" i="5"/>
  <c r="Q142" i="4"/>
  <c r="T99" i="3"/>
  <c r="R99" i="3" s="1"/>
  <c r="S58" i="5"/>
  <c r="Q58" i="5" s="1"/>
  <c r="C17" i="14"/>
  <c r="H17" i="11" s="1"/>
  <c r="E17" i="11" s="1"/>
  <c r="S100" i="3"/>
  <c r="R100" i="3" s="1"/>
  <c r="R89" i="4"/>
  <c r="Q89" i="4" s="1"/>
  <c r="N93" i="3"/>
  <c r="M56" i="5"/>
  <c r="P160" i="3"/>
  <c r="O144" i="4"/>
  <c r="T161" i="3"/>
  <c r="R161" i="3" s="1"/>
  <c r="S145" i="4"/>
  <c r="Q145" i="4" s="1"/>
  <c r="S83" i="5"/>
  <c r="Q83" i="5" s="1"/>
  <c r="T159" i="3"/>
  <c r="R159" i="3" s="1"/>
  <c r="S143" i="4"/>
  <c r="Q143" i="4" s="1"/>
  <c r="O162" i="3"/>
  <c r="N84" i="5"/>
  <c r="N146" i="4"/>
  <c r="T166" i="3"/>
  <c r="R166" i="3" s="1"/>
  <c r="S87" i="5"/>
  <c r="Q87" i="5" s="1"/>
  <c r="S150" i="4"/>
  <c r="Q150" i="4" s="1"/>
  <c r="B149" i="11"/>
  <c r="N162" i="3"/>
  <c r="L162" i="3" s="1"/>
  <c r="M84" i="5"/>
  <c r="K84" i="5" s="1"/>
  <c r="M146" i="4"/>
  <c r="K146" i="4" s="1"/>
  <c r="F146" i="4" s="1"/>
  <c r="G146" i="4" s="1"/>
  <c r="H146" i="4" s="1"/>
  <c r="K137" i="3"/>
  <c r="M114" i="4"/>
  <c r="M38" i="4"/>
  <c r="M165" i="3"/>
  <c r="L86" i="5"/>
  <c r="L149" i="4"/>
  <c r="AB64" i="6"/>
  <c r="T40" i="3"/>
  <c r="R40" i="3" s="1"/>
  <c r="S36" i="4"/>
  <c r="Q36" i="4" s="1"/>
  <c r="O124" i="8"/>
  <c r="X124" i="8" s="1"/>
  <c r="N72" i="6"/>
  <c r="L63" i="4" s="1"/>
  <c r="N159" i="3"/>
  <c r="L159" i="3" s="1"/>
  <c r="M143" i="4"/>
  <c r="K143" i="4" s="1"/>
  <c r="N158" i="3"/>
  <c r="L158" i="3" s="1"/>
  <c r="M82" i="5"/>
  <c r="K82" i="5" s="1"/>
  <c r="P161" i="3"/>
  <c r="O145" i="4"/>
  <c r="O83" i="5"/>
  <c r="P166" i="3"/>
  <c r="O87" i="5"/>
  <c r="O150" i="4"/>
  <c r="O114" i="8"/>
  <c r="X114" i="8" s="1"/>
  <c r="Q26" i="4"/>
  <c r="B157" i="11"/>
  <c r="B122" i="11"/>
  <c r="P163" i="3"/>
  <c r="O85" i="5"/>
  <c r="O147" i="4"/>
  <c r="T165" i="3"/>
  <c r="R165" i="3" s="1"/>
  <c r="S149" i="4"/>
  <c r="Q149" i="4" s="1"/>
  <c r="S86" i="5"/>
  <c r="Q86" i="5" s="1"/>
  <c r="M156" i="3"/>
  <c r="L141" i="4"/>
  <c r="Q58" i="4"/>
  <c r="C64" i="14"/>
  <c r="H64" i="11" s="1"/>
  <c r="E64" i="11" s="1"/>
  <c r="B64" i="11" s="1"/>
  <c r="B69" i="11"/>
  <c r="Q146" i="4"/>
  <c r="M163" i="3"/>
  <c r="L163" i="3" s="1"/>
  <c r="L147" i="4"/>
  <c r="K147" i="4" s="1"/>
  <c r="L85" i="5"/>
  <c r="K85" i="5" s="1"/>
  <c r="M65" i="3"/>
  <c r="L58" i="4"/>
  <c r="M131" i="3"/>
  <c r="L70" i="5"/>
  <c r="N165" i="3"/>
  <c r="M86" i="5"/>
  <c r="K86" i="5" s="1"/>
  <c r="M149" i="4"/>
  <c r="K149" i="4" s="1"/>
  <c r="N5" i="3"/>
  <c r="M5" i="5"/>
  <c r="B113" i="11"/>
  <c r="AB10" i="6"/>
  <c r="M9" i="4" s="1"/>
  <c r="O157" i="3"/>
  <c r="N142" i="4"/>
  <c r="P145" i="4"/>
  <c r="P83" i="5"/>
  <c r="B97" i="11"/>
  <c r="P150" i="4"/>
  <c r="P87" i="5"/>
  <c r="P147" i="4"/>
  <c r="P85" i="5"/>
  <c r="X115" i="8"/>
  <c r="B105" i="11"/>
  <c r="R65" i="3"/>
  <c r="M57" i="4"/>
  <c r="M50" i="3"/>
  <c r="L50" i="3" s="1"/>
  <c r="L33" i="5"/>
  <c r="K33" i="5" s="1"/>
  <c r="M160" i="3"/>
  <c r="L160" i="3" s="1"/>
  <c r="L144" i="4"/>
  <c r="K144" i="4" s="1"/>
  <c r="M101" i="3"/>
  <c r="L90" i="4"/>
  <c r="M151" i="3"/>
  <c r="L137" i="4"/>
  <c r="Q148" i="4"/>
  <c r="AB152" i="6"/>
  <c r="N164" i="3"/>
  <c r="L164" i="3" s="1"/>
  <c r="M148" i="4"/>
  <c r="K148" i="4" s="1"/>
  <c r="M120" i="4"/>
  <c r="K120" i="4" s="1"/>
  <c r="X118" i="8"/>
  <c r="M166" i="3"/>
  <c r="L150" i="4"/>
  <c r="L87" i="5"/>
  <c r="B45" i="11"/>
  <c r="I45" i="11" s="1"/>
  <c r="J43" i="4" s="1"/>
  <c r="S80" i="4"/>
  <c r="Q80" i="4" s="1"/>
  <c r="N44" i="6"/>
  <c r="B43" i="11"/>
  <c r="B102" i="11"/>
  <c r="N161" i="3"/>
  <c r="L161" i="3" s="1"/>
  <c r="M83" i="5"/>
  <c r="K83" i="5" s="1"/>
  <c r="M145" i="4"/>
  <c r="K145" i="4" s="1"/>
  <c r="N146" i="6"/>
  <c r="M145" i="3" s="1"/>
  <c r="B17" i="11"/>
  <c r="B136" i="11"/>
  <c r="N109" i="6"/>
  <c r="AB132" i="6"/>
  <c r="AB100" i="6"/>
  <c r="N88" i="6"/>
  <c r="M5" i="4"/>
  <c r="K39" i="3"/>
  <c r="M41" i="5"/>
  <c r="Q141" i="4"/>
  <c r="AB156" i="6"/>
  <c r="P159" i="3"/>
  <c r="O143" i="4"/>
  <c r="B36" i="11"/>
  <c r="K38" i="3" s="1"/>
  <c r="N166" i="3"/>
  <c r="M150" i="4"/>
  <c r="M87" i="5"/>
  <c r="Q107" i="3"/>
  <c r="AB89" i="6"/>
  <c r="N14" i="6"/>
  <c r="P164" i="3"/>
  <c r="O148" i="4"/>
  <c r="B109" i="11"/>
  <c r="Q70" i="4"/>
  <c r="O156" i="3"/>
  <c r="N141" i="4"/>
  <c r="AB53" i="6"/>
  <c r="O158" i="3"/>
  <c r="N82" i="5"/>
  <c r="F82" i="5" s="1"/>
  <c r="G82" i="5" s="1"/>
  <c r="H82" i="5" s="1"/>
  <c r="B140" i="11"/>
  <c r="N156" i="3"/>
  <c r="M141" i="4"/>
  <c r="K141" i="4" s="1"/>
  <c r="N127" i="3"/>
  <c r="L127" i="3" s="1"/>
  <c r="M115" i="4"/>
  <c r="K115" i="4" s="1"/>
  <c r="K6" i="4"/>
  <c r="Q57" i="4"/>
  <c r="K72" i="4"/>
  <c r="K129" i="4"/>
  <c r="Q21" i="5"/>
  <c r="Q50" i="5"/>
  <c r="N103" i="3"/>
  <c r="M60" i="5"/>
  <c r="M92" i="4"/>
  <c r="N152" i="3"/>
  <c r="M138" i="4"/>
  <c r="N139" i="3"/>
  <c r="L139" i="3" s="1"/>
  <c r="M127" i="4"/>
  <c r="N30" i="3"/>
  <c r="L30" i="3" s="1"/>
  <c r="M27" i="4"/>
  <c r="K27" i="4" s="1"/>
  <c r="M20" i="5"/>
  <c r="K20" i="5" s="1"/>
  <c r="N97" i="3"/>
  <c r="M86" i="4"/>
  <c r="N131" i="3"/>
  <c r="M119" i="4"/>
  <c r="K119" i="4" s="1"/>
  <c r="M70" i="5"/>
  <c r="K70" i="5" s="1"/>
  <c r="M123" i="3"/>
  <c r="L111" i="4"/>
  <c r="N81" i="3"/>
  <c r="L81" i="3" s="1"/>
  <c r="M50" i="5"/>
  <c r="K50" i="5" s="1"/>
  <c r="N98" i="3"/>
  <c r="L98" i="3" s="1"/>
  <c r="M57" i="5"/>
  <c r="K57" i="5" s="1"/>
  <c r="M87" i="4"/>
  <c r="K87" i="4" s="1"/>
  <c r="M139" i="3"/>
  <c r="L127" i="4"/>
  <c r="I36" i="11"/>
  <c r="N153" i="3"/>
  <c r="L153" i="3" s="1"/>
  <c r="M139" i="4"/>
  <c r="K139" i="4" s="1"/>
  <c r="N130" i="3"/>
  <c r="L130" i="3" s="1"/>
  <c r="M118" i="4"/>
  <c r="K118" i="4" s="1"/>
  <c r="M69" i="5"/>
  <c r="K69" i="5" s="1"/>
  <c r="R17" i="7"/>
  <c r="Q16" i="3"/>
  <c r="P12" i="5"/>
  <c r="P15" i="4"/>
  <c r="I109" i="11"/>
  <c r="K111" i="3"/>
  <c r="R131" i="7"/>
  <c r="Q130" i="3"/>
  <c r="P69" i="5"/>
  <c r="P118" i="4"/>
  <c r="I101" i="11"/>
  <c r="K103" i="3"/>
  <c r="I35" i="11"/>
  <c r="K37" i="3"/>
  <c r="I18" i="11"/>
  <c r="J18" i="4" s="1"/>
  <c r="K20" i="3"/>
  <c r="N19" i="3"/>
  <c r="M17" i="4"/>
  <c r="I3" i="11"/>
  <c r="K5" i="3"/>
  <c r="N16" i="3"/>
  <c r="L16" i="3" s="1"/>
  <c r="M12" i="5"/>
  <c r="K12" i="5" s="1"/>
  <c r="M15" i="4"/>
  <c r="K15" i="4" s="1"/>
  <c r="N43" i="3"/>
  <c r="M28" i="5"/>
  <c r="M39" i="4"/>
  <c r="I19" i="11"/>
  <c r="J19" i="4" s="1"/>
  <c r="K21" i="3"/>
  <c r="I85" i="11"/>
  <c r="K87" i="3"/>
  <c r="N113" i="3"/>
  <c r="M101" i="4"/>
  <c r="N11" i="3"/>
  <c r="L11" i="3" s="1"/>
  <c r="M10" i="5"/>
  <c r="K10" i="5" s="1"/>
  <c r="M11" i="4"/>
  <c r="K11" i="4" s="1"/>
  <c r="N57" i="3"/>
  <c r="M37" i="5"/>
  <c r="M51" i="4"/>
  <c r="N58" i="3"/>
  <c r="M38" i="5"/>
  <c r="M52" i="4"/>
  <c r="N115" i="3"/>
  <c r="M103" i="4"/>
  <c r="M99" i="3"/>
  <c r="L58" i="5"/>
  <c r="L88" i="4"/>
  <c r="I150" i="11"/>
  <c r="J138" i="4" s="1"/>
  <c r="K152" i="3"/>
  <c r="M17" i="3"/>
  <c r="L16" i="4"/>
  <c r="L13" i="5"/>
  <c r="N94" i="3"/>
  <c r="M83" i="4"/>
  <c r="N14" i="3"/>
  <c r="M13" i="4"/>
  <c r="L77" i="5"/>
  <c r="N86" i="3"/>
  <c r="L86" i="3" s="1"/>
  <c r="M52" i="5"/>
  <c r="K52" i="5" s="1"/>
  <c r="M75" i="4"/>
  <c r="K75" i="4" s="1"/>
  <c r="I147" i="11"/>
  <c r="K149" i="3"/>
  <c r="I28" i="11"/>
  <c r="K30" i="3"/>
  <c r="N123" i="3"/>
  <c r="L123" i="3" s="1"/>
  <c r="M111" i="4"/>
  <c r="K111" i="4" s="1"/>
  <c r="N51" i="3"/>
  <c r="L51" i="3" s="1"/>
  <c r="M46" i="4"/>
  <c r="K46" i="4" s="1"/>
  <c r="I102" i="11"/>
  <c r="J61" i="5" s="1"/>
  <c r="K104" i="3"/>
  <c r="I80" i="11"/>
  <c r="J71" i="4" s="1"/>
  <c r="K82" i="3"/>
  <c r="I82" i="11"/>
  <c r="J73" i="4" s="1"/>
  <c r="K84" i="3"/>
  <c r="I139" i="11"/>
  <c r="J129" i="4" s="1"/>
  <c r="K141" i="3"/>
  <c r="I127" i="11"/>
  <c r="J117" i="4" s="1"/>
  <c r="K129" i="3"/>
  <c r="S120" i="3"/>
  <c r="R120" i="3" s="1"/>
  <c r="R108" i="4"/>
  <c r="N140" i="3"/>
  <c r="M76" i="5"/>
  <c r="M128" i="4"/>
  <c r="N26" i="3"/>
  <c r="L26" i="3" s="1"/>
  <c r="M18" i="5"/>
  <c r="K18" i="5" s="1"/>
  <c r="M24" i="4"/>
  <c r="K24" i="4" s="1"/>
  <c r="I123" i="11"/>
  <c r="K125" i="3"/>
  <c r="I105" i="11"/>
  <c r="J95" i="4" s="1"/>
  <c r="K107" i="3"/>
  <c r="I113" i="11"/>
  <c r="J103" i="4" s="1"/>
  <c r="K115" i="3"/>
  <c r="N10" i="3"/>
  <c r="L10" i="3" s="1"/>
  <c r="M10" i="4"/>
  <c r="K10" i="4" s="1"/>
  <c r="M9" i="5"/>
  <c r="K9" i="5" s="1"/>
  <c r="S116" i="3"/>
  <c r="R104" i="4"/>
  <c r="Q104" i="4" s="1"/>
  <c r="N27" i="3"/>
  <c r="M19" i="5"/>
  <c r="M58" i="3"/>
  <c r="L52" i="4"/>
  <c r="L38" i="5"/>
  <c r="N49" i="3"/>
  <c r="L49" i="3" s="1"/>
  <c r="M45" i="4"/>
  <c r="K45" i="4" s="1"/>
  <c r="M110" i="3"/>
  <c r="L98" i="4"/>
  <c r="L64" i="5"/>
  <c r="M32" i="3"/>
  <c r="L29" i="4"/>
  <c r="N53" i="3"/>
  <c r="M48" i="4"/>
  <c r="M35" i="5"/>
  <c r="I17" i="11"/>
  <c r="J17" i="4" s="1"/>
  <c r="K19" i="3"/>
  <c r="I4" i="11"/>
  <c r="J6" i="4" s="1"/>
  <c r="K6" i="3"/>
  <c r="N144" i="3"/>
  <c r="M132" i="4"/>
  <c r="N7" i="3"/>
  <c r="L7" i="3" s="1"/>
  <c r="M6" i="5"/>
  <c r="K6" i="5" s="1"/>
  <c r="M7" i="4"/>
  <c r="K7" i="4" s="1"/>
  <c r="I138" i="11"/>
  <c r="K140" i="3"/>
  <c r="I111" i="11"/>
  <c r="J101" i="4" s="1"/>
  <c r="K113" i="3"/>
  <c r="R110" i="7"/>
  <c r="Q109" i="3"/>
  <c r="P63" i="5"/>
  <c r="P97" i="4"/>
  <c r="N80" i="3"/>
  <c r="L80" i="3" s="1"/>
  <c r="M70" i="4"/>
  <c r="K70" i="4" s="1"/>
  <c r="M155" i="3"/>
  <c r="L81" i="5"/>
  <c r="R83" i="7"/>
  <c r="Q82" i="3"/>
  <c r="P71" i="4"/>
  <c r="I145" i="11"/>
  <c r="J134" i="4" s="1"/>
  <c r="K147" i="3"/>
  <c r="T74" i="3"/>
  <c r="R74" i="3" s="1"/>
  <c r="S65" i="4"/>
  <c r="Q65" i="4" s="1"/>
  <c r="P141" i="3"/>
  <c r="O129" i="4"/>
  <c r="M14" i="3"/>
  <c r="L13" i="4"/>
  <c r="P59" i="3"/>
  <c r="O39" i="5"/>
  <c r="N137" i="3"/>
  <c r="M125" i="4"/>
  <c r="M74" i="5"/>
  <c r="N8" i="3"/>
  <c r="M7" i="5"/>
  <c r="M8" i="4"/>
  <c r="N52" i="3"/>
  <c r="L52" i="3" s="1"/>
  <c r="G52" i="3" s="1"/>
  <c r="M47" i="4"/>
  <c r="K47" i="4" s="1"/>
  <c r="F47" i="4" s="1"/>
  <c r="G47" i="4" s="1"/>
  <c r="M34" i="5"/>
  <c r="K34" i="5" s="1"/>
  <c r="F34" i="5" s="1"/>
  <c r="G34" i="5" s="1"/>
  <c r="P19" i="3"/>
  <c r="O17" i="4"/>
  <c r="T130" i="3"/>
  <c r="R130" i="3" s="1"/>
  <c r="S118" i="4"/>
  <c r="Q118" i="4" s="1"/>
  <c r="S69" i="5"/>
  <c r="Q69" i="5" s="1"/>
  <c r="M102" i="3"/>
  <c r="L91" i="4"/>
  <c r="L59" i="5"/>
  <c r="I91" i="11"/>
  <c r="K93" i="3"/>
  <c r="M54" i="3"/>
  <c r="L54" i="3" s="1"/>
  <c r="L36" i="5"/>
  <c r="K36" i="5" s="1"/>
  <c r="N68" i="3"/>
  <c r="L68" i="3" s="1"/>
  <c r="M61" i="4"/>
  <c r="K61" i="4" s="1"/>
  <c r="M44" i="5"/>
  <c r="K44" i="5" s="1"/>
  <c r="R57" i="7"/>
  <c r="Q56" i="3"/>
  <c r="P50" i="4"/>
  <c r="N62" i="3"/>
  <c r="L62" i="3" s="1"/>
  <c r="M55" i="4"/>
  <c r="K55" i="4" s="1"/>
  <c r="R64" i="7"/>
  <c r="Q63" i="3"/>
  <c r="P40" i="5"/>
  <c r="P56" i="4"/>
  <c r="R25" i="7"/>
  <c r="Q24" i="3"/>
  <c r="P17" i="5"/>
  <c r="P22" i="4"/>
  <c r="M152" i="3"/>
  <c r="L138" i="4"/>
  <c r="R81" i="7"/>
  <c r="Q80" i="3"/>
  <c r="P70" i="4"/>
  <c r="N23" i="3"/>
  <c r="L23" i="3" s="1"/>
  <c r="M16" i="5"/>
  <c r="K16" i="5" s="1"/>
  <c r="M21" i="4"/>
  <c r="K21" i="4" s="1"/>
  <c r="P99" i="3"/>
  <c r="O88" i="4"/>
  <c r="O58" i="5"/>
  <c r="P46" i="3"/>
  <c r="O31" i="5"/>
  <c r="O42" i="4"/>
  <c r="M90" i="3"/>
  <c r="L90" i="3" s="1"/>
  <c r="L79" i="4"/>
  <c r="K79" i="4" s="1"/>
  <c r="P117" i="3"/>
  <c r="O105" i="4"/>
  <c r="I159" i="11"/>
  <c r="K161" i="3"/>
  <c r="B63" i="11"/>
  <c r="B21" i="11"/>
  <c r="P144" i="3"/>
  <c r="O132" i="4"/>
  <c r="P95" i="3"/>
  <c r="O84" i="4"/>
  <c r="O143" i="3"/>
  <c r="N131" i="4"/>
  <c r="I162" i="11"/>
  <c r="J148" i="4" s="1"/>
  <c r="K164" i="3"/>
  <c r="R62" i="7"/>
  <c r="Q61" i="3"/>
  <c r="P54" i="4"/>
  <c r="P94" i="3"/>
  <c r="O83" i="4"/>
  <c r="R77" i="7"/>
  <c r="Q76" i="3"/>
  <c r="P67" i="4"/>
  <c r="P48" i="5"/>
  <c r="N100" i="3"/>
  <c r="L100" i="3" s="1"/>
  <c r="G100" i="3" s="1"/>
  <c r="M89" i="4"/>
  <c r="K89" i="4" s="1"/>
  <c r="F89" i="4" s="1"/>
  <c r="G89" i="4" s="1"/>
  <c r="O102" i="3"/>
  <c r="N59" i="5"/>
  <c r="N91" i="4"/>
  <c r="O47" i="3"/>
  <c r="N43" i="4"/>
  <c r="S113" i="3"/>
  <c r="R113" i="3" s="1"/>
  <c r="R101" i="4"/>
  <c r="P108" i="3"/>
  <c r="O62" i="5"/>
  <c r="O96" i="4"/>
  <c r="T63" i="3"/>
  <c r="R63" i="3" s="1"/>
  <c r="S40" i="5"/>
  <c r="Q40" i="5" s="1"/>
  <c r="S56" i="4"/>
  <c r="Q56" i="4" s="1"/>
  <c r="T50" i="3"/>
  <c r="R50" i="3" s="1"/>
  <c r="S33" i="5"/>
  <c r="Q33" i="5" s="1"/>
  <c r="T53" i="3"/>
  <c r="R53" i="3" s="1"/>
  <c r="S35" i="5"/>
  <c r="Q35" i="5" s="1"/>
  <c r="S48" i="4"/>
  <c r="Q48" i="4" s="1"/>
  <c r="M39" i="3"/>
  <c r="L35" i="4"/>
  <c r="P89" i="3"/>
  <c r="O78" i="4"/>
  <c r="O55" i="5"/>
  <c r="P97" i="3"/>
  <c r="O86" i="4"/>
  <c r="N117" i="3"/>
  <c r="L117" i="3" s="1"/>
  <c r="M105" i="4"/>
  <c r="K105" i="4" s="1"/>
  <c r="P74" i="3"/>
  <c r="O65" i="4"/>
  <c r="N35" i="3"/>
  <c r="M23" i="5"/>
  <c r="M31" i="4"/>
  <c r="P123" i="3"/>
  <c r="O111" i="4"/>
  <c r="T146" i="3"/>
  <c r="R146" i="3" s="1"/>
  <c r="S133" i="4"/>
  <c r="Q133" i="4" s="1"/>
  <c r="N124" i="3"/>
  <c r="L124" i="3" s="1"/>
  <c r="M66" i="5"/>
  <c r="K66" i="5" s="1"/>
  <c r="M112" i="4"/>
  <c r="K112" i="4" s="1"/>
  <c r="P42" i="3"/>
  <c r="O27" i="5"/>
  <c r="O38" i="4"/>
  <c r="M93" i="3"/>
  <c r="L93" i="3" s="1"/>
  <c r="L56" i="5"/>
  <c r="K56" i="5" s="1"/>
  <c r="L82" i="4"/>
  <c r="K82" i="4" s="1"/>
  <c r="O62" i="3"/>
  <c r="N55" i="4"/>
  <c r="M112" i="3"/>
  <c r="L112" i="3" s="1"/>
  <c r="L100" i="4"/>
  <c r="K100" i="4" s="1"/>
  <c r="M59" i="3"/>
  <c r="L39" i="5"/>
  <c r="P145" i="3"/>
  <c r="O77" i="5"/>
  <c r="M45" i="3"/>
  <c r="L30" i="5"/>
  <c r="K30" i="5" s="1"/>
  <c r="L41" i="4"/>
  <c r="K41" i="4" s="1"/>
  <c r="R126" i="7"/>
  <c r="Q125" i="3"/>
  <c r="P113" i="4"/>
  <c r="P67" i="5"/>
  <c r="P133" i="3"/>
  <c r="O121" i="4"/>
  <c r="B73" i="11"/>
  <c r="M27" i="3"/>
  <c r="L19" i="5"/>
  <c r="R91" i="7"/>
  <c r="Q90" i="3"/>
  <c r="P79" i="4"/>
  <c r="N44" i="3"/>
  <c r="L44" i="3" s="1"/>
  <c r="M29" i="5"/>
  <c r="K29" i="5" s="1"/>
  <c r="M40" i="4"/>
  <c r="K40" i="4" s="1"/>
  <c r="P66" i="3"/>
  <c r="O42" i="5"/>
  <c r="O59" i="4"/>
  <c r="K73" i="4"/>
  <c r="M5" i="3"/>
  <c r="L5" i="3" s="1"/>
  <c r="L5" i="4"/>
  <c r="K5" i="4" s="1"/>
  <c r="L5" i="5"/>
  <c r="K5" i="5" s="1"/>
  <c r="P33" i="3"/>
  <c r="O21" i="5"/>
  <c r="O70" i="3"/>
  <c r="N46" i="5"/>
  <c r="N135" i="3"/>
  <c r="L135" i="3" s="1"/>
  <c r="M123" i="4"/>
  <c r="K123" i="4" s="1"/>
  <c r="T155" i="3"/>
  <c r="R155" i="3" s="1"/>
  <c r="S81" i="5"/>
  <c r="Q81" i="5" s="1"/>
  <c r="R149" i="7"/>
  <c r="Q148" i="3"/>
  <c r="P135" i="4"/>
  <c r="P78" i="5"/>
  <c r="M105" i="3"/>
  <c r="L105" i="3" s="1"/>
  <c r="L93" i="4"/>
  <c r="N38" i="3"/>
  <c r="L38" i="3" s="1"/>
  <c r="M26" i="5"/>
  <c r="K26" i="5" s="1"/>
  <c r="M34" i="4"/>
  <c r="K34" i="4" s="1"/>
  <c r="M114" i="3"/>
  <c r="L114" i="3" s="1"/>
  <c r="L102" i="4"/>
  <c r="R136" i="7"/>
  <c r="Q135" i="3"/>
  <c r="P123" i="4"/>
  <c r="Q22" i="4"/>
  <c r="J125" i="4"/>
  <c r="J74" i="5"/>
  <c r="J34" i="5"/>
  <c r="J47" i="4"/>
  <c r="Q134" i="4"/>
  <c r="C32" i="14"/>
  <c r="H32" i="11" s="1"/>
  <c r="E32" i="11" s="1"/>
  <c r="B32" i="11" s="1"/>
  <c r="Q130" i="4"/>
  <c r="B164" i="11"/>
  <c r="B95" i="11"/>
  <c r="B72" i="11"/>
  <c r="M63" i="3"/>
  <c r="L40" i="5"/>
  <c r="L56" i="4"/>
  <c r="N36" i="3"/>
  <c r="L36" i="3" s="1"/>
  <c r="M32" i="4"/>
  <c r="K32" i="4" s="1"/>
  <c r="M24" i="5"/>
  <c r="K24" i="5" s="1"/>
  <c r="R167" i="7"/>
  <c r="Q166" i="3"/>
  <c r="Q77" i="3"/>
  <c r="R78" i="7"/>
  <c r="P49" i="5"/>
  <c r="P121" i="3"/>
  <c r="O109" i="4"/>
  <c r="I115" i="11"/>
  <c r="J105" i="4" s="1"/>
  <c r="K117" i="3"/>
  <c r="M61" i="3"/>
  <c r="L54" i="4"/>
  <c r="P114" i="3"/>
  <c r="O102" i="4"/>
  <c r="T32" i="3"/>
  <c r="R32" i="3" s="1"/>
  <c r="S29" i="4"/>
  <c r="Q29" i="4" s="1"/>
  <c r="M125" i="3"/>
  <c r="L113" i="4"/>
  <c r="L67" i="5"/>
  <c r="I151" i="11"/>
  <c r="J139" i="4" s="1"/>
  <c r="K153" i="3"/>
  <c r="I53" i="11"/>
  <c r="J49" i="4" s="1"/>
  <c r="K55" i="3"/>
  <c r="O41" i="3"/>
  <c r="N37" i="4"/>
  <c r="S118" i="3"/>
  <c r="R106" i="4"/>
  <c r="M85" i="3"/>
  <c r="L85" i="3" s="1"/>
  <c r="L51" i="5"/>
  <c r="L74" i="4"/>
  <c r="K74" i="4" s="1"/>
  <c r="N155" i="3"/>
  <c r="M81" i="5"/>
  <c r="K81" i="5" s="1"/>
  <c r="O119" i="3"/>
  <c r="N107" i="4"/>
  <c r="O105" i="3"/>
  <c r="N93" i="4"/>
  <c r="O73" i="3"/>
  <c r="N47" i="5"/>
  <c r="S122" i="3"/>
  <c r="R110" i="4"/>
  <c r="I46" i="11"/>
  <c r="K48" i="3"/>
  <c r="N129" i="3"/>
  <c r="M117" i="4"/>
  <c r="AB97" i="6"/>
  <c r="T43" i="3"/>
  <c r="R43" i="3" s="1"/>
  <c r="S28" i="5"/>
  <c r="Q28" i="5" s="1"/>
  <c r="S39" i="4"/>
  <c r="Q39" i="4" s="1"/>
  <c r="I146" i="11"/>
  <c r="K148" i="3"/>
  <c r="T67" i="3"/>
  <c r="R67" i="3" s="1"/>
  <c r="S43" i="5"/>
  <c r="Q43" i="5" s="1"/>
  <c r="S60" i="4"/>
  <c r="Q60" i="4" s="1"/>
  <c r="M48" i="3"/>
  <c r="L32" i="5"/>
  <c r="L44" i="4"/>
  <c r="R98" i="7"/>
  <c r="Q97" i="3"/>
  <c r="P86" i="4"/>
  <c r="R75" i="7"/>
  <c r="Q74" i="3"/>
  <c r="P65" i="4"/>
  <c r="O28" i="3"/>
  <c r="N25" i="4"/>
  <c r="N119" i="3"/>
  <c r="L119" i="3" s="1"/>
  <c r="M107" i="4"/>
  <c r="K107" i="4" s="1"/>
  <c r="M28" i="3"/>
  <c r="L25" i="4"/>
  <c r="R165" i="7"/>
  <c r="Q164" i="3"/>
  <c r="I134" i="11"/>
  <c r="K136" i="3"/>
  <c r="Q123" i="3"/>
  <c r="R124" i="7"/>
  <c r="P111" i="4"/>
  <c r="P16" i="3"/>
  <c r="O12" i="5"/>
  <c r="O15" i="4"/>
  <c r="R11" i="7"/>
  <c r="Q10" i="3"/>
  <c r="P9" i="5"/>
  <c r="P10" i="4"/>
  <c r="I7" i="11"/>
  <c r="K9" i="3"/>
  <c r="I110" i="11"/>
  <c r="J100" i="4" s="1"/>
  <c r="K112" i="3"/>
  <c r="N46" i="3"/>
  <c r="L46" i="3" s="1"/>
  <c r="M31" i="5"/>
  <c r="K31" i="5" s="1"/>
  <c r="M42" i="4"/>
  <c r="K42" i="4" s="1"/>
  <c r="AB70" i="6"/>
  <c r="T27" i="3"/>
  <c r="R27" i="3" s="1"/>
  <c r="S19" i="5"/>
  <c r="Q19" i="5" s="1"/>
  <c r="I65" i="11"/>
  <c r="K67" i="3"/>
  <c r="M137" i="3"/>
  <c r="L125" i="4"/>
  <c r="L74" i="5"/>
  <c r="P27" i="3"/>
  <c r="O19" i="5"/>
  <c r="P124" i="3"/>
  <c r="O66" i="5"/>
  <c r="O112" i="4"/>
  <c r="R146" i="7"/>
  <c r="Q145" i="3"/>
  <c r="P77" i="5"/>
  <c r="AB119" i="6"/>
  <c r="I149" i="11"/>
  <c r="J137" i="4" s="1"/>
  <c r="K151" i="3"/>
  <c r="R134" i="7"/>
  <c r="Q133" i="3"/>
  <c r="P121" i="4"/>
  <c r="T14" i="3"/>
  <c r="R14" i="3" s="1"/>
  <c r="S13" i="4"/>
  <c r="Q13" i="4" s="1"/>
  <c r="M24" i="3"/>
  <c r="L22" i="4"/>
  <c r="L17" i="5"/>
  <c r="I10" i="11"/>
  <c r="J12" i="4" s="1"/>
  <c r="K12" i="3"/>
  <c r="R97" i="7"/>
  <c r="Q96" i="3"/>
  <c r="P85" i="4"/>
  <c r="R94" i="7"/>
  <c r="Q93" i="3"/>
  <c r="P82" i="4"/>
  <c r="P56" i="5"/>
  <c r="T94" i="3"/>
  <c r="R94" i="3" s="1"/>
  <c r="S83" i="4"/>
  <c r="Q83" i="4" s="1"/>
  <c r="P72" i="3"/>
  <c r="O64" i="4"/>
  <c r="R164" i="7"/>
  <c r="Q163" i="3"/>
  <c r="I103" i="11"/>
  <c r="J93" i="4" s="1"/>
  <c r="K105" i="3"/>
  <c r="P103" i="3"/>
  <c r="O92" i="4"/>
  <c r="O60" i="5"/>
  <c r="N41" i="3"/>
  <c r="L41" i="3" s="1"/>
  <c r="M37" i="4"/>
  <c r="K37" i="4" s="1"/>
  <c r="M42" i="3"/>
  <c r="L38" i="4"/>
  <c r="K38" i="4" s="1"/>
  <c r="L27" i="5"/>
  <c r="K27" i="5" s="1"/>
  <c r="I74" i="11"/>
  <c r="K76" i="3"/>
  <c r="I16" i="11"/>
  <c r="J14" i="5" s="1"/>
  <c r="K18" i="3"/>
  <c r="C25" i="14"/>
  <c r="H25" i="11" s="1"/>
  <c r="E25" i="11" s="1"/>
  <c r="B25" i="11" s="1"/>
  <c r="Q14" i="5"/>
  <c r="Q62" i="5"/>
  <c r="I33" i="11"/>
  <c r="K35" i="3"/>
  <c r="J52" i="5"/>
  <c r="J75" i="4"/>
  <c r="R147" i="3"/>
  <c r="I106" i="11"/>
  <c r="K108" i="3"/>
  <c r="I70" i="11"/>
  <c r="J64" i="4" s="1"/>
  <c r="K72" i="3"/>
  <c r="O98" i="3"/>
  <c r="N57" i="5"/>
  <c r="N87" i="4"/>
  <c r="R66" i="7"/>
  <c r="Q65" i="3"/>
  <c r="P58" i="4"/>
  <c r="T75" i="3"/>
  <c r="R75" i="3" s="1"/>
  <c r="S66" i="4"/>
  <c r="Q66" i="4" s="1"/>
  <c r="P7" i="3"/>
  <c r="O7" i="4"/>
  <c r="O6" i="5"/>
  <c r="R39" i="7"/>
  <c r="Q38" i="3"/>
  <c r="P26" i="5"/>
  <c r="P34" i="4"/>
  <c r="R47" i="7"/>
  <c r="Q46" i="3"/>
  <c r="P42" i="4"/>
  <c r="P31" i="5"/>
  <c r="M8" i="3"/>
  <c r="L8" i="4"/>
  <c r="L7" i="5"/>
  <c r="I56" i="11"/>
  <c r="K58" i="3"/>
  <c r="R100" i="7"/>
  <c r="Q99" i="3"/>
  <c r="P88" i="4"/>
  <c r="P58" i="5"/>
  <c r="P146" i="3"/>
  <c r="O133" i="4"/>
  <c r="Q108" i="3"/>
  <c r="R109" i="7"/>
  <c r="P96" i="4"/>
  <c r="P62" i="5"/>
  <c r="T45" i="3"/>
  <c r="R45" i="3" s="1"/>
  <c r="S41" i="4"/>
  <c r="Q41" i="4" s="1"/>
  <c r="S30" i="5"/>
  <c r="Q30" i="5" s="1"/>
  <c r="I121" i="11"/>
  <c r="J111" i="4" s="1"/>
  <c r="K123" i="3"/>
  <c r="M122" i="3"/>
  <c r="L110" i="4"/>
  <c r="L166" i="3"/>
  <c r="M31" i="3"/>
  <c r="L31" i="3" s="1"/>
  <c r="L28" i="4"/>
  <c r="M147" i="3"/>
  <c r="L134" i="4"/>
  <c r="K55" i="5"/>
  <c r="R105" i="7"/>
  <c r="Q104" i="3"/>
  <c r="P61" i="5"/>
  <c r="S117" i="3"/>
  <c r="R105" i="4"/>
  <c r="R147" i="7"/>
  <c r="Q146" i="3"/>
  <c r="P133" i="4"/>
  <c r="AB158" i="6"/>
  <c r="P8" i="3"/>
  <c r="O7" i="5"/>
  <c r="O8" i="4"/>
  <c r="I48" i="11"/>
  <c r="J33" i="5" s="1"/>
  <c r="K50" i="3"/>
  <c r="O106" i="3"/>
  <c r="N94" i="4"/>
  <c r="I5" i="11"/>
  <c r="K7" i="3"/>
  <c r="N74" i="3"/>
  <c r="M65" i="4"/>
  <c r="T131" i="3"/>
  <c r="R131" i="3" s="1"/>
  <c r="S119" i="4"/>
  <c r="Q119" i="4" s="1"/>
  <c r="S70" i="5"/>
  <c r="Q70" i="5" s="1"/>
  <c r="O86" i="3"/>
  <c r="N52" i="5"/>
  <c r="N75" i="4"/>
  <c r="T145" i="3"/>
  <c r="R145" i="3" s="1"/>
  <c r="S77" i="5"/>
  <c r="Q77" i="5" s="1"/>
  <c r="R152" i="7"/>
  <c r="Q151" i="3"/>
  <c r="P137" i="4"/>
  <c r="T6" i="3"/>
  <c r="R6" i="3" s="1"/>
  <c r="S6" i="4"/>
  <c r="Q6" i="4" s="1"/>
  <c r="P83" i="3"/>
  <c r="O72" i="4"/>
  <c r="T144" i="3"/>
  <c r="R144" i="3" s="1"/>
  <c r="S132" i="4"/>
  <c r="Q132" i="4" s="1"/>
  <c r="N128" i="3"/>
  <c r="M116" i="4"/>
  <c r="P14" i="3"/>
  <c r="O13" i="4"/>
  <c r="N39" i="3"/>
  <c r="L39" i="3" s="1"/>
  <c r="M35" i="4"/>
  <c r="K35" i="4" s="1"/>
  <c r="N24" i="3"/>
  <c r="L24" i="3" s="1"/>
  <c r="M22" i="4"/>
  <c r="M17" i="5"/>
  <c r="K17" i="5" s="1"/>
  <c r="B133" i="11"/>
  <c r="R121" i="7"/>
  <c r="Q120" i="3"/>
  <c r="P108" i="4"/>
  <c r="N110" i="3"/>
  <c r="M64" i="5"/>
  <c r="M98" i="4"/>
  <c r="K98" i="4" s="1"/>
  <c r="T101" i="3"/>
  <c r="R101" i="3" s="1"/>
  <c r="S90" i="4"/>
  <c r="Q90" i="4" s="1"/>
  <c r="I94" i="11"/>
  <c r="J85" i="4" s="1"/>
  <c r="K96" i="3"/>
  <c r="P78" i="3"/>
  <c r="O68" i="4"/>
  <c r="C9" i="14"/>
  <c r="H9" i="11" s="1"/>
  <c r="E9" i="11" s="1"/>
  <c r="B9" i="11" s="1"/>
  <c r="P139" i="3"/>
  <c r="O127" i="4"/>
  <c r="R19" i="7"/>
  <c r="Q18" i="3"/>
  <c r="P14" i="5"/>
  <c r="I71" i="11"/>
  <c r="J47" i="5" s="1"/>
  <c r="K73" i="3"/>
  <c r="R56" i="7"/>
  <c r="Q55" i="3"/>
  <c r="P49" i="4"/>
  <c r="B116" i="11"/>
  <c r="O150" i="3"/>
  <c r="N80" i="5"/>
  <c r="T126" i="3"/>
  <c r="R126" i="3" s="1"/>
  <c r="S114" i="4"/>
  <c r="Q114" i="4" s="1"/>
  <c r="S68" i="5"/>
  <c r="Q68" i="5" s="1"/>
  <c r="R51" i="7"/>
  <c r="Q50" i="3"/>
  <c r="P33" i="5"/>
  <c r="C124" i="14"/>
  <c r="H124" i="11" s="1"/>
  <c r="E124" i="11" s="1"/>
  <c r="B124" i="11" s="1"/>
  <c r="R28" i="7"/>
  <c r="Q27" i="3"/>
  <c r="P19" i="5"/>
  <c r="R125" i="7"/>
  <c r="Q124" i="3"/>
  <c r="P66" i="5"/>
  <c r="P112" i="4"/>
  <c r="N121" i="6"/>
  <c r="P23" i="3"/>
  <c r="O16" i="5"/>
  <c r="O21" i="4"/>
  <c r="AA60" i="6"/>
  <c r="AB60" i="6" s="1"/>
  <c r="N61" i="3"/>
  <c r="L61" i="3" s="1"/>
  <c r="M54" i="4"/>
  <c r="N68" i="6"/>
  <c r="B107" i="11"/>
  <c r="G158" i="3"/>
  <c r="M109" i="3"/>
  <c r="L109" i="3" s="1"/>
  <c r="L97" i="4"/>
  <c r="K97" i="4" s="1"/>
  <c r="L63" i="5"/>
  <c r="R73" i="7"/>
  <c r="Q72" i="3"/>
  <c r="P64" i="4"/>
  <c r="T11" i="3"/>
  <c r="R11" i="3" s="1"/>
  <c r="S10" i="5"/>
  <c r="Q10" i="5" s="1"/>
  <c r="S11" i="4"/>
  <c r="Q11" i="4" s="1"/>
  <c r="Q103" i="3"/>
  <c r="R104" i="7"/>
  <c r="P60" i="5"/>
  <c r="P92" i="4"/>
  <c r="P128" i="3"/>
  <c r="O116" i="4"/>
  <c r="B93" i="11"/>
  <c r="Q96" i="4"/>
  <c r="B88" i="11"/>
  <c r="Q53" i="4"/>
  <c r="Q59" i="5"/>
  <c r="B76" i="11"/>
  <c r="J61" i="4"/>
  <c r="J44" i="5"/>
  <c r="L42" i="3"/>
  <c r="R31" i="7"/>
  <c r="Q30" i="3"/>
  <c r="P27" i="4"/>
  <c r="P20" i="5"/>
  <c r="Q115" i="3"/>
  <c r="R116" i="7"/>
  <c r="P103" i="4"/>
  <c r="P154" i="3"/>
  <c r="O140" i="4"/>
  <c r="I67" i="11"/>
  <c r="K69" i="3"/>
  <c r="P57" i="3"/>
  <c r="O37" i="5"/>
  <c r="O51" i="4"/>
  <c r="P88" i="3"/>
  <c r="O54" i="5"/>
  <c r="O77" i="4"/>
  <c r="M108" i="3"/>
  <c r="L108" i="3" s="1"/>
  <c r="L96" i="4"/>
  <c r="L62" i="5"/>
  <c r="K62" i="5" s="1"/>
  <c r="Q147" i="3"/>
  <c r="R148" i="7"/>
  <c r="P134" i="4"/>
  <c r="T13" i="3"/>
  <c r="R13" i="3" s="1"/>
  <c r="S11" i="5"/>
  <c r="Q11" i="5" s="1"/>
  <c r="R116" i="3"/>
  <c r="I55" i="11"/>
  <c r="K57" i="3"/>
  <c r="Q117" i="3"/>
  <c r="R118" i="7"/>
  <c r="P105" i="4"/>
  <c r="R145" i="7"/>
  <c r="Q144" i="3"/>
  <c r="P132" i="4"/>
  <c r="AB68" i="6"/>
  <c r="B38" i="11"/>
  <c r="R150" i="7"/>
  <c r="Q149" i="3"/>
  <c r="P79" i="5"/>
  <c r="P136" i="4"/>
  <c r="N151" i="3"/>
  <c r="L151" i="3" s="1"/>
  <c r="M137" i="4"/>
  <c r="M77" i="3"/>
  <c r="L77" i="3" s="1"/>
  <c r="L49" i="5"/>
  <c r="K49" i="5" s="1"/>
  <c r="N75" i="3"/>
  <c r="L75" i="3" s="1"/>
  <c r="M66" i="4"/>
  <c r="K66" i="4" s="1"/>
  <c r="H34" i="5"/>
  <c r="I154" i="11"/>
  <c r="J141" i="4" s="1"/>
  <c r="K156" i="3"/>
  <c r="Q165" i="3"/>
  <c r="R166" i="7"/>
  <c r="AB73" i="6"/>
  <c r="AB147" i="6"/>
  <c r="P71" i="3"/>
  <c r="O63" i="4"/>
  <c r="I41" i="11"/>
  <c r="K43" i="3"/>
  <c r="M74" i="3"/>
  <c r="L65" i="4"/>
  <c r="P140" i="3"/>
  <c r="O76" i="5"/>
  <c r="O128" i="4"/>
  <c r="S71" i="3"/>
  <c r="R63" i="4"/>
  <c r="I15" i="11"/>
  <c r="K17" i="3"/>
  <c r="Q129" i="3"/>
  <c r="R130" i="7"/>
  <c r="P117" i="4"/>
  <c r="R123" i="7"/>
  <c r="Q122" i="3"/>
  <c r="P110" i="4"/>
  <c r="I31" i="11"/>
  <c r="J21" i="5" s="1"/>
  <c r="K33" i="3"/>
  <c r="T9" i="3"/>
  <c r="R9" i="3" s="1"/>
  <c r="S9" i="4"/>
  <c r="Q9" i="4" s="1"/>
  <c r="S8" i="5"/>
  <c r="Q8" i="5" s="1"/>
  <c r="M138" i="3"/>
  <c r="L138" i="3" s="1"/>
  <c r="L126" i="4"/>
  <c r="K126" i="4" s="1"/>
  <c r="L75" i="5"/>
  <c r="K75" i="5" s="1"/>
  <c r="R9" i="7"/>
  <c r="Q8" i="3"/>
  <c r="P7" i="5"/>
  <c r="P8" i="4"/>
  <c r="Q88" i="4"/>
  <c r="P109" i="3"/>
  <c r="O97" i="4"/>
  <c r="O63" i="5"/>
  <c r="R162" i="7"/>
  <c r="Q161" i="3"/>
  <c r="T96" i="3"/>
  <c r="R96" i="3" s="1"/>
  <c r="S85" i="4"/>
  <c r="Q85" i="4" s="1"/>
  <c r="M56" i="3"/>
  <c r="L50" i="4"/>
  <c r="P151" i="3"/>
  <c r="O137" i="4"/>
  <c r="O60" i="3"/>
  <c r="N53" i="4"/>
  <c r="P112" i="3"/>
  <c r="O100" i="4"/>
  <c r="Q73" i="4"/>
  <c r="R84" i="7"/>
  <c r="Q83" i="3"/>
  <c r="P72" i="4"/>
  <c r="N28" i="3"/>
  <c r="M25" i="4"/>
  <c r="R15" i="7"/>
  <c r="Q14" i="3"/>
  <c r="P13" i="4"/>
  <c r="N101" i="3"/>
  <c r="L101" i="3" s="1"/>
  <c r="M90" i="4"/>
  <c r="K90" i="4" s="1"/>
  <c r="S5" i="3"/>
  <c r="R5" i="3" s="1"/>
  <c r="R5" i="4"/>
  <c r="R5" i="5"/>
  <c r="R153" i="7"/>
  <c r="Q152" i="3"/>
  <c r="P138" i="4"/>
  <c r="Q155" i="3"/>
  <c r="R156" i="7"/>
  <c r="P81" i="5"/>
  <c r="N143" i="3"/>
  <c r="L143" i="3" s="1"/>
  <c r="M131" i="4"/>
  <c r="K131" i="4" s="1"/>
  <c r="R79" i="7"/>
  <c r="Q78" i="3"/>
  <c r="P68" i="4"/>
  <c r="Q139" i="3"/>
  <c r="R140" i="7"/>
  <c r="P127" i="4"/>
  <c r="O12" i="3"/>
  <c r="N12" i="4"/>
  <c r="M57" i="3"/>
  <c r="L37" i="5"/>
  <c r="L51" i="4"/>
  <c r="O69" i="3"/>
  <c r="N62" i="4"/>
  <c r="N45" i="5"/>
  <c r="P51" i="3"/>
  <c r="O46" i="4"/>
  <c r="G162" i="3"/>
  <c r="M20" i="3"/>
  <c r="L18" i="4"/>
  <c r="I142" i="11"/>
  <c r="J132" i="4" s="1"/>
  <c r="K144" i="3"/>
  <c r="T151" i="3"/>
  <c r="R151" i="3" s="1"/>
  <c r="S137" i="4"/>
  <c r="Q137" i="4" s="1"/>
  <c r="AB19" i="6"/>
  <c r="I143" i="11"/>
  <c r="J77" i="5" s="1"/>
  <c r="K145" i="3"/>
  <c r="M91" i="3"/>
  <c r="L80" i="4"/>
  <c r="T105" i="3"/>
  <c r="R105" i="3" s="1"/>
  <c r="S93" i="4"/>
  <c r="Q93" i="4" s="1"/>
  <c r="X113" i="8"/>
  <c r="M18" i="3"/>
  <c r="L14" i="5"/>
  <c r="R24" i="7"/>
  <c r="Q23" i="3"/>
  <c r="P16" i="5"/>
  <c r="P21" i="4"/>
  <c r="M113" i="3"/>
  <c r="L101" i="4"/>
  <c r="N20" i="6"/>
  <c r="R12" i="7"/>
  <c r="Q11" i="3"/>
  <c r="P10" i="5"/>
  <c r="P11" i="4"/>
  <c r="J40" i="4"/>
  <c r="J29" i="5"/>
  <c r="R68" i="7"/>
  <c r="Q67" i="3"/>
  <c r="P43" i="5"/>
  <c r="P60" i="4"/>
  <c r="I119" i="11"/>
  <c r="J109" i="4" s="1"/>
  <c r="K121" i="3"/>
  <c r="S79" i="3"/>
  <c r="R79" i="3" s="1"/>
  <c r="R69" i="4"/>
  <c r="Q69" i="4" s="1"/>
  <c r="P142" i="3"/>
  <c r="O130" i="4"/>
  <c r="P54" i="3"/>
  <c r="O36" i="5"/>
  <c r="P48" i="3"/>
  <c r="O44" i="4"/>
  <c r="O32" i="5"/>
  <c r="P122" i="3"/>
  <c r="O110" i="4"/>
  <c r="P13" i="3"/>
  <c r="O11" i="5"/>
  <c r="O122" i="8"/>
  <c r="X122" i="8" s="1"/>
  <c r="M115" i="3"/>
  <c r="L103" i="4"/>
  <c r="R129" i="7"/>
  <c r="Q128" i="3"/>
  <c r="P116" i="4"/>
  <c r="B132" i="11"/>
  <c r="T133" i="3"/>
  <c r="R133" i="3" s="1"/>
  <c r="S121" i="4"/>
  <c r="Q121" i="4" s="1"/>
  <c r="Q105" i="4"/>
  <c r="Q46" i="4"/>
  <c r="B87" i="11"/>
  <c r="J15" i="4"/>
  <c r="J12" i="5"/>
  <c r="I69" i="11"/>
  <c r="J63" i="4" s="1"/>
  <c r="K71" i="3"/>
  <c r="I12" i="11"/>
  <c r="J13" i="4" s="1"/>
  <c r="K14" i="3"/>
  <c r="L45" i="3"/>
  <c r="M8" i="5"/>
  <c r="N47" i="3"/>
  <c r="L47" i="3" s="1"/>
  <c r="M43" i="4"/>
  <c r="K43" i="4" s="1"/>
  <c r="M43" i="3"/>
  <c r="L39" i="4"/>
  <c r="L28" i="5"/>
  <c r="O20" i="3"/>
  <c r="N18" i="4"/>
  <c r="P39" i="3"/>
  <c r="O35" i="4"/>
  <c r="T21" i="3"/>
  <c r="R21" i="3" s="1"/>
  <c r="S19" i="4"/>
  <c r="Q19" i="4" s="1"/>
  <c r="P126" i="3"/>
  <c r="O68" i="5"/>
  <c r="O114" i="4"/>
  <c r="I157" i="11"/>
  <c r="J143" i="4" s="1"/>
  <c r="K159" i="3"/>
  <c r="I20" i="11"/>
  <c r="K22" i="3"/>
  <c r="P25" i="3"/>
  <c r="O23" i="4"/>
  <c r="N150" i="3"/>
  <c r="L150" i="3" s="1"/>
  <c r="M80" i="5"/>
  <c r="K80" i="5" s="1"/>
  <c r="M64" i="3"/>
  <c r="L64" i="3" s="1"/>
  <c r="L41" i="5"/>
  <c r="L57" i="4"/>
  <c r="N79" i="3"/>
  <c r="L79" i="3" s="1"/>
  <c r="M69" i="4"/>
  <c r="K69" i="4" s="1"/>
  <c r="N136" i="3"/>
  <c r="L136" i="3" s="1"/>
  <c r="M124" i="4"/>
  <c r="K124" i="4" s="1"/>
  <c r="M73" i="5"/>
  <c r="K73" i="5" s="1"/>
  <c r="P65" i="3"/>
  <c r="O58" i="4"/>
  <c r="P149" i="3"/>
  <c r="O79" i="5"/>
  <c r="O136" i="4"/>
  <c r="N21" i="3"/>
  <c r="L21" i="3" s="1"/>
  <c r="M19" i="4"/>
  <c r="K19" i="4" s="1"/>
  <c r="K63" i="5"/>
  <c r="P104" i="3"/>
  <c r="O61" i="5"/>
  <c r="R96" i="7"/>
  <c r="Q95" i="3"/>
  <c r="P84" i="4"/>
  <c r="R95" i="7"/>
  <c r="Q94" i="3"/>
  <c r="P83" i="4"/>
  <c r="O36" i="3"/>
  <c r="N24" i="5"/>
  <c r="N32" i="4"/>
  <c r="O29" i="3"/>
  <c r="N26" i="4"/>
  <c r="I47" i="11"/>
  <c r="J45" i="4" s="1"/>
  <c r="K49" i="3"/>
  <c r="AB18" i="6"/>
  <c r="M111" i="3"/>
  <c r="L65" i="5"/>
  <c r="L99" i="4"/>
  <c r="R6" i="7"/>
  <c r="Q5" i="3"/>
  <c r="P5" i="4"/>
  <c r="P5" i="5"/>
  <c r="I29" i="11"/>
  <c r="J28" i="4" s="1"/>
  <c r="K31" i="3"/>
  <c r="N149" i="3"/>
  <c r="M79" i="5"/>
  <c r="M136" i="4"/>
  <c r="P26" i="3"/>
  <c r="O18" i="5"/>
  <c r="O24" i="4"/>
  <c r="O134" i="3"/>
  <c r="N72" i="5"/>
  <c r="N122" i="4"/>
  <c r="R72" i="7"/>
  <c r="Q71" i="3"/>
  <c r="P63" i="4"/>
  <c r="H89" i="4"/>
  <c r="R141" i="7"/>
  <c r="Q140" i="3"/>
  <c r="P128" i="4"/>
  <c r="P76" i="5"/>
  <c r="P129" i="3"/>
  <c r="O117" i="4"/>
  <c r="I61" i="11"/>
  <c r="K63" i="3"/>
  <c r="AB66" i="6"/>
  <c r="K12" i="4"/>
  <c r="T93" i="3"/>
  <c r="R93" i="3" s="1"/>
  <c r="S56" i="5"/>
  <c r="Q56" i="5" s="1"/>
  <c r="S82" i="4"/>
  <c r="Q82" i="4" s="1"/>
  <c r="K78" i="4"/>
  <c r="P53" i="3"/>
  <c r="O48" i="4"/>
  <c r="O35" i="5"/>
  <c r="I43" i="11"/>
  <c r="K45" i="3"/>
  <c r="S22" i="14"/>
  <c r="B22" i="14" s="1"/>
  <c r="F22" i="11" s="1"/>
  <c r="C22" i="11" s="1"/>
  <c r="C22" i="14"/>
  <c r="H22" i="11" s="1"/>
  <c r="E22" i="11" s="1"/>
  <c r="I97" i="11"/>
  <c r="K99" i="3"/>
  <c r="N92" i="3"/>
  <c r="L92" i="3" s="1"/>
  <c r="M81" i="4"/>
  <c r="K81" i="4" s="1"/>
  <c r="N13" i="3"/>
  <c r="M11" i="5"/>
  <c r="O107" i="3"/>
  <c r="N95" i="4"/>
  <c r="R88" i="7"/>
  <c r="Q87" i="3"/>
  <c r="P76" i="4"/>
  <c r="P53" i="5"/>
  <c r="N88" i="3"/>
  <c r="M77" i="4"/>
  <c r="M54" i="5"/>
  <c r="T39" i="3"/>
  <c r="R39" i="3" s="1"/>
  <c r="S35" i="4"/>
  <c r="Q35" i="4" s="1"/>
  <c r="P101" i="3"/>
  <c r="O90" i="4"/>
  <c r="R113" i="7"/>
  <c r="Q112" i="3"/>
  <c r="P100" i="4"/>
  <c r="Q51" i="4"/>
  <c r="Q5" i="4"/>
  <c r="M103" i="3"/>
  <c r="L60" i="5"/>
  <c r="L92" i="4"/>
  <c r="P58" i="3"/>
  <c r="O52" i="4"/>
  <c r="O38" i="5"/>
  <c r="I152" i="11"/>
  <c r="J140" i="4" s="1"/>
  <c r="K154" i="3"/>
  <c r="T111" i="3"/>
  <c r="R111" i="3" s="1"/>
  <c r="S65" i="5"/>
  <c r="Q65" i="5" s="1"/>
  <c r="S99" i="4"/>
  <c r="Q99" i="4" s="1"/>
  <c r="R160" i="7"/>
  <c r="Q159" i="3"/>
  <c r="O85" i="3"/>
  <c r="N74" i="4"/>
  <c r="N51" i="5"/>
  <c r="M128" i="3"/>
  <c r="L116" i="4"/>
  <c r="I126" i="11"/>
  <c r="J116" i="4" s="1"/>
  <c r="K128" i="3"/>
  <c r="M107" i="3"/>
  <c r="L95" i="4"/>
  <c r="N106" i="3"/>
  <c r="L106" i="3" s="1"/>
  <c r="M94" i="4"/>
  <c r="K94" i="4" s="1"/>
  <c r="B137" i="11"/>
  <c r="P17" i="3"/>
  <c r="O16" i="4"/>
  <c r="O13" i="5"/>
  <c r="O92" i="3"/>
  <c r="N81" i="4"/>
  <c r="T66" i="3"/>
  <c r="R66" i="3" s="1"/>
  <c r="S59" i="4"/>
  <c r="Q59" i="4" s="1"/>
  <c r="S42" i="5"/>
  <c r="Q42" i="5" s="1"/>
  <c r="P110" i="3"/>
  <c r="O98" i="4"/>
  <c r="O64" i="5"/>
  <c r="R52" i="7"/>
  <c r="Q51" i="3"/>
  <c r="P46" i="4"/>
  <c r="N122" i="3"/>
  <c r="L122" i="3" s="1"/>
  <c r="M110" i="4"/>
  <c r="K110" i="4" s="1"/>
  <c r="O15" i="3"/>
  <c r="N14" i="4"/>
  <c r="P116" i="3"/>
  <c r="O104" i="4"/>
  <c r="O79" i="3"/>
  <c r="N69" i="4"/>
  <c r="T23" i="3"/>
  <c r="R23" i="3" s="1"/>
  <c r="S21" i="4"/>
  <c r="Q21" i="4" s="1"/>
  <c r="S16" i="5"/>
  <c r="Q16" i="5" s="1"/>
  <c r="M133" i="3"/>
  <c r="L121" i="4"/>
  <c r="N99" i="3"/>
  <c r="L99" i="3" s="1"/>
  <c r="M88" i="4"/>
  <c r="K88" i="4" s="1"/>
  <c r="M58" i="5"/>
  <c r="K58" i="5" s="1"/>
  <c r="M35" i="3"/>
  <c r="L31" i="4"/>
  <c r="L23" i="5"/>
  <c r="AB23" i="6"/>
  <c r="Q81" i="3"/>
  <c r="R82" i="7"/>
  <c r="P50" i="5"/>
  <c r="P111" i="3"/>
  <c r="O99" i="4"/>
  <c r="O65" i="5"/>
  <c r="M87" i="3"/>
  <c r="L87" i="3" s="1"/>
  <c r="L76" i="4"/>
  <c r="K76" i="4" s="1"/>
  <c r="L53" i="5"/>
  <c r="K53" i="5" s="1"/>
  <c r="N102" i="3"/>
  <c r="L102" i="3" s="1"/>
  <c r="M91" i="4"/>
  <c r="K91" i="4" s="1"/>
  <c r="M59" i="5"/>
  <c r="K59" i="5" s="1"/>
  <c r="R22" i="7"/>
  <c r="Q21" i="3"/>
  <c r="P19" i="4"/>
  <c r="B99" i="11"/>
  <c r="N29" i="3"/>
  <c r="L29" i="3" s="1"/>
  <c r="M26" i="4"/>
  <c r="K26" i="4" s="1"/>
  <c r="M149" i="3"/>
  <c r="L136" i="4"/>
  <c r="L79" i="5"/>
  <c r="P67" i="3"/>
  <c r="O43" i="5"/>
  <c r="O60" i="4"/>
  <c r="I122" i="11"/>
  <c r="K124" i="3"/>
  <c r="N34" i="3"/>
  <c r="M22" i="5"/>
  <c r="M30" i="4"/>
  <c r="O68" i="3"/>
  <c r="N44" i="5"/>
  <c r="N61" i="4"/>
  <c r="R143" i="7"/>
  <c r="Q142" i="3"/>
  <c r="P130" i="4"/>
  <c r="M129" i="3"/>
  <c r="L117" i="4"/>
  <c r="R55" i="7"/>
  <c r="Q54" i="3"/>
  <c r="P36" i="5"/>
  <c r="K51" i="5"/>
  <c r="R49" i="7"/>
  <c r="Q48" i="3"/>
  <c r="P32" i="5"/>
  <c r="P44" i="4"/>
  <c r="T139" i="3"/>
  <c r="R139" i="3" s="1"/>
  <c r="S127" i="4"/>
  <c r="Q127" i="4" s="1"/>
  <c r="R14" i="7"/>
  <c r="Q13" i="3"/>
  <c r="P11" i="5"/>
  <c r="R46" i="7"/>
  <c r="Q45" i="3"/>
  <c r="P41" i="4"/>
  <c r="P30" i="5"/>
  <c r="M140" i="3"/>
  <c r="L76" i="5"/>
  <c r="L128" i="4"/>
  <c r="P132" i="3"/>
  <c r="O120" i="4"/>
  <c r="O71" i="5"/>
  <c r="M22" i="3"/>
  <c r="L15" i="5"/>
  <c r="L20" i="4"/>
  <c r="I140" i="11"/>
  <c r="J130" i="4" s="1"/>
  <c r="K142" i="3"/>
  <c r="R117" i="3"/>
  <c r="I108" i="11"/>
  <c r="K110" i="3"/>
  <c r="R51" i="3"/>
  <c r="Q49" i="5"/>
  <c r="I59" i="11"/>
  <c r="J54" i="4" s="1"/>
  <c r="K61" i="3"/>
  <c r="Q50" i="4"/>
  <c r="B114" i="11"/>
  <c r="O137" i="3"/>
  <c r="N74" i="5"/>
  <c r="N125" i="4"/>
  <c r="B128" i="11"/>
  <c r="O127" i="3"/>
  <c r="N115" i="4"/>
  <c r="N73" i="3"/>
  <c r="L73" i="3" s="1"/>
  <c r="M47" i="5"/>
  <c r="K47" i="5" s="1"/>
  <c r="P84" i="3"/>
  <c r="O73" i="4"/>
  <c r="R40" i="7"/>
  <c r="Q39" i="3"/>
  <c r="P35" i="4"/>
  <c r="Q131" i="3"/>
  <c r="R132" i="7"/>
  <c r="P70" i="5"/>
  <c r="P119" i="4"/>
  <c r="N133" i="3"/>
  <c r="M121" i="4"/>
  <c r="I62" i="11"/>
  <c r="K64" i="3"/>
  <c r="N71" i="3"/>
  <c r="M63" i="4"/>
  <c r="M146" i="3"/>
  <c r="L133" i="4"/>
  <c r="R27" i="7"/>
  <c r="Q26" i="3"/>
  <c r="P18" i="5"/>
  <c r="P24" i="4"/>
  <c r="M71" i="3"/>
  <c r="O44" i="3"/>
  <c r="N29" i="5"/>
  <c r="N40" i="4"/>
  <c r="S161" i="14"/>
  <c r="B161" i="14" s="1"/>
  <c r="F161" i="11" s="1"/>
  <c r="C161" i="11" s="1"/>
  <c r="C161" i="14"/>
  <c r="H161" i="11" s="1"/>
  <c r="E161" i="11" s="1"/>
  <c r="T109" i="3"/>
  <c r="R109" i="3" s="1"/>
  <c r="S63" i="5"/>
  <c r="Q63" i="5" s="1"/>
  <c r="S97" i="4"/>
  <c r="Q97" i="4" s="1"/>
  <c r="T103" i="3"/>
  <c r="R103" i="3" s="1"/>
  <c r="S60" i="5"/>
  <c r="Q60" i="5" s="1"/>
  <c r="S92" i="4"/>
  <c r="Q92" i="4" s="1"/>
  <c r="O22" i="3"/>
  <c r="N20" i="4"/>
  <c r="N15" i="5"/>
  <c r="Q108" i="4"/>
  <c r="S15" i="3"/>
  <c r="R14" i="4"/>
  <c r="Q14" i="4" s="1"/>
  <c r="T42" i="3"/>
  <c r="R42" i="3" s="1"/>
  <c r="S27" i="5"/>
  <c r="Q27" i="5" s="1"/>
  <c r="S38" i="4"/>
  <c r="Q38" i="4" s="1"/>
  <c r="T112" i="3"/>
  <c r="S100" i="4"/>
  <c r="N104" i="3"/>
  <c r="L104" i="3" s="1"/>
  <c r="M61" i="5"/>
  <c r="K61" i="5" s="1"/>
  <c r="P115" i="3"/>
  <c r="O103" i="4"/>
  <c r="R54" i="7"/>
  <c r="Q53" i="3"/>
  <c r="P35" i="5"/>
  <c r="P48" i="4"/>
  <c r="AB83" i="6"/>
  <c r="AB112" i="6"/>
  <c r="M144" i="3"/>
  <c r="L132" i="4"/>
  <c r="S123" i="3"/>
  <c r="R111" i="4"/>
  <c r="T61" i="3"/>
  <c r="R61" i="3" s="1"/>
  <c r="S54" i="4"/>
  <c r="Q54" i="4" s="1"/>
  <c r="O153" i="3"/>
  <c r="N139" i="4"/>
  <c r="Q101" i="3"/>
  <c r="R102" i="7"/>
  <c r="P90" i="4"/>
  <c r="B100" i="11"/>
  <c r="T19" i="3"/>
  <c r="R19" i="3" s="1"/>
  <c r="S17" i="4"/>
  <c r="Q17" i="4" s="1"/>
  <c r="Q79" i="5"/>
  <c r="AB33" i="6"/>
  <c r="R59" i="7"/>
  <c r="Q58" i="3"/>
  <c r="P38" i="5"/>
  <c r="P52" i="4"/>
  <c r="N20" i="3"/>
  <c r="L20" i="3" s="1"/>
  <c r="M18" i="4"/>
  <c r="R7" i="7"/>
  <c r="Q6" i="3"/>
  <c r="P6" i="4"/>
  <c r="N121" i="3"/>
  <c r="M109" i="4"/>
  <c r="R155" i="7"/>
  <c r="Q154" i="3"/>
  <c r="P140" i="4"/>
  <c r="O118" i="3"/>
  <c r="N106" i="4"/>
  <c r="M13" i="3"/>
  <c r="L11" i="5"/>
  <c r="S129" i="14"/>
  <c r="B129" i="14" s="1"/>
  <c r="F129" i="11" s="1"/>
  <c r="C129" i="11" s="1"/>
  <c r="C129" i="14"/>
  <c r="H129" i="11" s="1"/>
  <c r="E129" i="11" s="1"/>
  <c r="Q57" i="3"/>
  <c r="R58" i="7"/>
  <c r="P37" i="5"/>
  <c r="P51" i="4"/>
  <c r="R18" i="7"/>
  <c r="Q17" i="3"/>
  <c r="P16" i="4"/>
  <c r="P13" i="5"/>
  <c r="J32" i="4"/>
  <c r="J24" i="5"/>
  <c r="R111" i="7"/>
  <c r="Q110" i="3"/>
  <c r="P98" i="4"/>
  <c r="P64" i="5"/>
  <c r="T10" i="3"/>
  <c r="R10" i="3" s="1"/>
  <c r="S9" i="5"/>
  <c r="Q9" i="5" s="1"/>
  <c r="S10" i="4"/>
  <c r="Q10" i="4" s="1"/>
  <c r="M34" i="3"/>
  <c r="L30" i="4"/>
  <c r="L22" i="5"/>
  <c r="T34" i="3"/>
  <c r="R34" i="3" s="1"/>
  <c r="S30" i="4"/>
  <c r="Q30" i="4" s="1"/>
  <c r="S22" i="5"/>
  <c r="Q22" i="5" s="1"/>
  <c r="N54" i="6"/>
  <c r="Q116" i="3"/>
  <c r="R117" i="7"/>
  <c r="P104" i="4"/>
  <c r="P82" i="3"/>
  <c r="O71" i="4"/>
  <c r="R92" i="7"/>
  <c r="Q91" i="3"/>
  <c r="P80" i="4"/>
  <c r="P38" i="3"/>
  <c r="O26" i="5"/>
  <c r="O34" i="4"/>
  <c r="I141" i="11"/>
  <c r="J131" i="4" s="1"/>
  <c r="K143" i="3"/>
  <c r="P32" i="3"/>
  <c r="O29" i="4"/>
  <c r="T123" i="3"/>
  <c r="R123" i="3" s="1"/>
  <c r="S111" i="4"/>
  <c r="R127" i="7"/>
  <c r="Q126" i="3"/>
  <c r="P114" i="4"/>
  <c r="P68" i="5"/>
  <c r="P147" i="3"/>
  <c r="O134" i="4"/>
  <c r="T128" i="3"/>
  <c r="R128" i="3" s="1"/>
  <c r="S116" i="4"/>
  <c r="Q116" i="4" s="1"/>
  <c r="R112" i="7"/>
  <c r="Q111" i="3"/>
  <c r="P99" i="4"/>
  <c r="P65" i="5"/>
  <c r="AB41" i="6"/>
  <c r="M97" i="3"/>
  <c r="L86" i="4"/>
  <c r="R139" i="7"/>
  <c r="Q138" i="3"/>
  <c r="P126" i="4"/>
  <c r="P75" i="5"/>
  <c r="N142" i="3"/>
  <c r="L142" i="3" s="1"/>
  <c r="M130" i="4"/>
  <c r="K130" i="4" s="1"/>
  <c r="M94" i="3"/>
  <c r="L83" i="4"/>
  <c r="O43" i="3"/>
  <c r="N28" i="5"/>
  <c r="N39" i="4"/>
  <c r="AB56" i="6"/>
  <c r="I68" i="11"/>
  <c r="J46" i="5" s="1"/>
  <c r="K70" i="3"/>
  <c r="I30" i="11"/>
  <c r="J29" i="4" s="1"/>
  <c r="K32" i="3"/>
  <c r="T55" i="3"/>
  <c r="R55" i="3" s="1"/>
  <c r="S49" i="4"/>
  <c r="Q49" i="4" s="1"/>
  <c r="N66" i="3"/>
  <c r="L66" i="3" s="1"/>
  <c r="M42" i="5"/>
  <c r="K42" i="5" s="1"/>
  <c r="M59" i="4"/>
  <c r="K59" i="4" s="1"/>
  <c r="B27" i="11"/>
  <c r="Q28" i="4"/>
  <c r="N78" i="3"/>
  <c r="L78" i="3" s="1"/>
  <c r="M68" i="4"/>
  <c r="K68" i="4" s="1"/>
  <c r="P45" i="3"/>
  <c r="O41" i="4"/>
  <c r="O30" i="5"/>
  <c r="T71" i="3"/>
  <c r="R71" i="3" s="1"/>
  <c r="S63" i="4"/>
  <c r="R133" i="7"/>
  <c r="Q132" i="3"/>
  <c r="P71" i="5"/>
  <c r="P120" i="4"/>
  <c r="P34" i="3"/>
  <c r="O30" i="4"/>
  <c r="O22" i="5"/>
  <c r="I44" i="11"/>
  <c r="K46" i="3"/>
  <c r="I131" i="11"/>
  <c r="J121" i="4" s="1"/>
  <c r="K133" i="3"/>
  <c r="I153" i="11"/>
  <c r="J81" i="5" s="1"/>
  <c r="K155" i="3"/>
  <c r="Q122" i="4"/>
  <c r="R56" i="3"/>
  <c r="C8" i="14"/>
  <c r="H8" i="11" s="1"/>
  <c r="E8" i="11" s="1"/>
  <c r="B8" i="11" s="1"/>
  <c r="Q101" i="4"/>
  <c r="Q106" i="4"/>
  <c r="Q23" i="4"/>
  <c r="I144" i="11"/>
  <c r="J133" i="4" s="1"/>
  <c r="K146" i="3"/>
  <c r="Q110" i="4"/>
  <c r="I75" i="11"/>
  <c r="J49" i="5" s="1"/>
  <c r="K77" i="3"/>
  <c r="B86" i="11"/>
  <c r="B40" i="11"/>
  <c r="R118" i="3"/>
  <c r="B57" i="11"/>
  <c r="B89" i="11"/>
  <c r="B52" i="11"/>
  <c r="K41" i="5"/>
  <c r="M9" i="3"/>
  <c r="L8" i="5"/>
  <c r="L9" i="4"/>
  <c r="I158" i="11"/>
  <c r="J144" i="4" s="1"/>
  <c r="K160" i="3"/>
  <c r="P56" i="3"/>
  <c r="O50" i="4"/>
  <c r="O40" i="3"/>
  <c r="N36" i="4"/>
  <c r="M88" i="3"/>
  <c r="L77" i="4"/>
  <c r="L54" i="5"/>
  <c r="M37" i="3"/>
  <c r="L37" i="3" s="1"/>
  <c r="L25" i="5"/>
  <c r="K25" i="5" s="1"/>
  <c r="L33" i="4"/>
  <c r="K33" i="4" s="1"/>
  <c r="P91" i="3"/>
  <c r="O80" i="4"/>
  <c r="R33" i="7"/>
  <c r="Q32" i="3"/>
  <c r="P29" i="4"/>
  <c r="N125" i="3"/>
  <c r="M67" i="5"/>
  <c r="M113" i="4"/>
  <c r="K113" i="4" s="1"/>
  <c r="I60" i="11"/>
  <c r="J55" i="4" s="1"/>
  <c r="K62" i="3"/>
  <c r="P31" i="3"/>
  <c r="O28" i="4"/>
  <c r="N15" i="3"/>
  <c r="L15" i="3" s="1"/>
  <c r="M14" i="4"/>
  <c r="K14" i="4" s="1"/>
  <c r="N154" i="3"/>
  <c r="L154" i="3" s="1"/>
  <c r="M140" i="4"/>
  <c r="K140" i="4" s="1"/>
  <c r="R35" i="7"/>
  <c r="Q34" i="3"/>
  <c r="P22" i="5"/>
  <c r="P30" i="4"/>
  <c r="P9" i="3"/>
  <c r="O9" i="4"/>
  <c r="O8" i="5"/>
  <c r="I96" i="11"/>
  <c r="K98" i="3"/>
  <c r="P24" i="3"/>
  <c r="O17" i="5"/>
  <c r="O22" i="4"/>
  <c r="T58" i="3"/>
  <c r="R58" i="3" s="1"/>
  <c r="S52" i="4"/>
  <c r="Q52" i="4" s="1"/>
  <c r="S38" i="5"/>
  <c r="Q38" i="5" s="1"/>
  <c r="K102" i="4"/>
  <c r="O49" i="3"/>
  <c r="N45" i="4"/>
  <c r="R161" i="7"/>
  <c r="Q160" i="3"/>
  <c r="P76" i="3"/>
  <c r="O67" i="4"/>
  <c r="O48" i="5"/>
  <c r="R15" i="3"/>
  <c r="I51" i="11"/>
  <c r="K53" i="3"/>
  <c r="N145" i="3"/>
  <c r="M77" i="5"/>
  <c r="Q141" i="3"/>
  <c r="R142" i="7"/>
  <c r="P129" i="4"/>
  <c r="K28" i="4"/>
  <c r="R85" i="7"/>
  <c r="Q84" i="3"/>
  <c r="P73" i="4"/>
  <c r="T125" i="3"/>
  <c r="R125" i="3" s="1"/>
  <c r="S67" i="5"/>
  <c r="Q67" i="5" s="1"/>
  <c r="S113" i="4"/>
  <c r="Q113" i="4" s="1"/>
  <c r="I120" i="11"/>
  <c r="J110" i="4" s="1"/>
  <c r="K122" i="3"/>
  <c r="N95" i="3"/>
  <c r="L95" i="3" s="1"/>
  <c r="M84" i="4"/>
  <c r="K84" i="4" s="1"/>
  <c r="P77" i="3"/>
  <c r="O49" i="5"/>
  <c r="S115" i="3"/>
  <c r="R115" i="3" s="1"/>
  <c r="R103" i="4"/>
  <c r="Q103" i="4" s="1"/>
  <c r="Q89" i="3"/>
  <c r="R90" i="7"/>
  <c r="P55" i="5"/>
  <c r="P78" i="4"/>
  <c r="I112" i="11"/>
  <c r="J102" i="4" s="1"/>
  <c r="K114" i="3"/>
  <c r="R122" i="7"/>
  <c r="Q121" i="3"/>
  <c r="P109" i="4"/>
  <c r="M126" i="3"/>
  <c r="L126" i="3" s="1"/>
  <c r="L68" i="5"/>
  <c r="K68" i="5" s="1"/>
  <c r="L114" i="4"/>
  <c r="K114" i="4" s="1"/>
  <c r="AB49" i="6"/>
  <c r="T59" i="3"/>
  <c r="R59" i="3" s="1"/>
  <c r="S39" i="5"/>
  <c r="Q39" i="5" s="1"/>
  <c r="L6" i="3"/>
  <c r="N107" i="3"/>
  <c r="L107" i="3" s="1"/>
  <c r="M95" i="4"/>
  <c r="K95" i="4" s="1"/>
  <c r="I81" i="11"/>
  <c r="J72" i="4" s="1"/>
  <c r="K83" i="3"/>
  <c r="I130" i="11"/>
  <c r="K132" i="3"/>
  <c r="R89" i="7"/>
  <c r="Q88" i="3"/>
  <c r="P77" i="4"/>
  <c r="P54" i="5"/>
  <c r="AB92" i="6"/>
  <c r="K96" i="4"/>
  <c r="I136" i="11"/>
  <c r="K138" i="3"/>
  <c r="O75" i="3"/>
  <c r="N66" i="4"/>
  <c r="O37" i="3"/>
  <c r="N33" i="4"/>
  <c r="N25" i="5"/>
  <c r="B163" i="11"/>
  <c r="R8" i="7"/>
  <c r="Q7" i="3"/>
  <c r="P7" i="4"/>
  <c r="P6" i="5"/>
  <c r="I23" i="11"/>
  <c r="J23" i="4" s="1"/>
  <c r="K25" i="3"/>
  <c r="R115" i="7"/>
  <c r="Q114" i="3"/>
  <c r="P102" i="4"/>
  <c r="I54" i="11"/>
  <c r="J50" i="4" s="1"/>
  <c r="K56" i="3"/>
  <c r="I83" i="11"/>
  <c r="K85" i="3"/>
  <c r="R43" i="7"/>
  <c r="Q42" i="3"/>
  <c r="P27" i="5"/>
  <c r="P38" i="4"/>
  <c r="Q5" i="5"/>
  <c r="R60" i="7"/>
  <c r="Q59" i="3"/>
  <c r="P39" i="5"/>
  <c r="N56" i="3"/>
  <c r="L56" i="3" s="1"/>
  <c r="M50" i="4"/>
  <c r="K50" i="4" s="1"/>
  <c r="N147" i="3"/>
  <c r="L147" i="3" s="1"/>
  <c r="M134" i="4"/>
  <c r="I90" i="11"/>
  <c r="J81" i="4" s="1"/>
  <c r="K92" i="3"/>
  <c r="P130" i="3"/>
  <c r="O69" i="5"/>
  <c r="O118" i="4"/>
  <c r="O136" i="3"/>
  <c r="N73" i="5"/>
  <c r="N124" i="4"/>
  <c r="M121" i="3"/>
  <c r="L109" i="4"/>
  <c r="R67" i="7"/>
  <c r="Q66" i="3"/>
  <c r="P42" i="5"/>
  <c r="P59" i="4"/>
  <c r="N134" i="3"/>
  <c r="L134" i="3" s="1"/>
  <c r="M122" i="4"/>
  <c r="K122" i="4" s="1"/>
  <c r="M72" i="5"/>
  <c r="K72" i="5" s="1"/>
  <c r="R34" i="7"/>
  <c r="Q33" i="3"/>
  <c r="P21" i="5"/>
  <c r="R20" i="7"/>
  <c r="Q19" i="3"/>
  <c r="P17" i="4"/>
  <c r="R32" i="7"/>
  <c r="Q31" i="3"/>
  <c r="P28" i="4"/>
  <c r="R36" i="7"/>
  <c r="Q35" i="3"/>
  <c r="P31" i="4"/>
  <c r="P23" i="5"/>
  <c r="R26" i="7"/>
  <c r="Q25" i="3"/>
  <c r="P23" i="4"/>
  <c r="R65" i="7"/>
  <c r="Q64" i="3"/>
  <c r="P57" i="4"/>
  <c r="P41" i="5"/>
  <c r="I26" i="11"/>
  <c r="J25" i="4" s="1"/>
  <c r="K28" i="3"/>
  <c r="M55" i="3"/>
  <c r="L49" i="4"/>
  <c r="Q113" i="3"/>
  <c r="R114" i="7"/>
  <c r="P101" i="4"/>
  <c r="I11" i="11"/>
  <c r="J11" i="5" s="1"/>
  <c r="K13" i="3"/>
  <c r="S114" i="3"/>
  <c r="R114" i="3" s="1"/>
  <c r="R102" i="4"/>
  <c r="Q102" i="4" s="1"/>
  <c r="R10" i="7"/>
  <c r="Q9" i="3"/>
  <c r="P8" i="5"/>
  <c r="P9" i="4"/>
  <c r="K93" i="4"/>
  <c r="J24" i="4"/>
  <c r="J18" i="5"/>
  <c r="R122" i="3"/>
  <c r="L141" i="3"/>
  <c r="I6" i="11"/>
  <c r="K8" i="3"/>
  <c r="F84" i="5" l="1"/>
  <c r="G84" i="5" s="1"/>
  <c r="H84" i="5" s="1"/>
  <c r="K54" i="4"/>
  <c r="K25" i="4"/>
  <c r="K18" i="4"/>
  <c r="K137" i="4"/>
  <c r="K57" i="4"/>
  <c r="F141" i="4"/>
  <c r="G141" i="4" s="1"/>
  <c r="K150" i="4"/>
  <c r="I64" i="11"/>
  <c r="K66" i="3"/>
  <c r="N9" i="3"/>
  <c r="K47" i="3"/>
  <c r="K87" i="5"/>
  <c r="O163" i="3"/>
  <c r="N147" i="4"/>
  <c r="F147" i="4" s="1"/>
  <c r="G147" i="4" s="1"/>
  <c r="H147" i="4" s="1"/>
  <c r="N85" i="5"/>
  <c r="F85" i="5" s="1"/>
  <c r="G85" i="5" s="1"/>
  <c r="H85" i="5" s="1"/>
  <c r="L131" i="3"/>
  <c r="L156" i="3"/>
  <c r="G156" i="3" s="1"/>
  <c r="K22" i="5"/>
  <c r="B22" i="11"/>
  <c r="I22" i="11" s="1"/>
  <c r="L110" i="3"/>
  <c r="M56" i="4"/>
  <c r="K56" i="4" s="1"/>
  <c r="N63" i="3"/>
  <c r="L63" i="3" s="1"/>
  <c r="M40" i="5"/>
  <c r="K40" i="5" s="1"/>
  <c r="O164" i="3"/>
  <c r="N148" i="4"/>
  <c r="F148" i="4" s="1"/>
  <c r="G148" i="4" s="1"/>
  <c r="H148" i="4" s="1"/>
  <c r="L125" i="3"/>
  <c r="K94" i="3"/>
  <c r="Q63" i="4"/>
  <c r="L121" i="3"/>
  <c r="L34" i="3"/>
  <c r="O165" i="3"/>
  <c r="N86" i="5"/>
  <c r="F86" i="5" s="1"/>
  <c r="G86" i="5" s="1"/>
  <c r="H86" i="5" s="1"/>
  <c r="N149" i="4"/>
  <c r="J145" i="4"/>
  <c r="J83" i="5"/>
  <c r="K77" i="5"/>
  <c r="N157" i="3"/>
  <c r="L157" i="3" s="1"/>
  <c r="G157" i="3" s="1"/>
  <c r="M142" i="4"/>
  <c r="K142" i="4" s="1"/>
  <c r="F142" i="4" s="1"/>
  <c r="G142" i="4" s="1"/>
  <c r="K51" i="3"/>
  <c r="H141" i="4"/>
  <c r="L165" i="3"/>
  <c r="G165" i="3" s="1"/>
  <c r="K134" i="4"/>
  <c r="L145" i="3"/>
  <c r="O160" i="3"/>
  <c r="N144" i="4"/>
  <c r="F144" i="4" s="1"/>
  <c r="G144" i="4" s="1"/>
  <c r="H144" i="4" s="1"/>
  <c r="O159" i="3"/>
  <c r="N143" i="4"/>
  <c r="O161" i="3"/>
  <c r="G161" i="3" s="1"/>
  <c r="N83" i="5"/>
  <c r="F83" i="5" s="1"/>
  <c r="G83" i="5" s="1"/>
  <c r="H83" i="5" s="1"/>
  <c r="N145" i="4"/>
  <c r="F145" i="4" s="1"/>
  <c r="G145" i="4" s="1"/>
  <c r="O166" i="3"/>
  <c r="N150" i="4"/>
  <c r="N87" i="5"/>
  <c r="F87" i="5" s="1"/>
  <c r="G87" i="5" s="1"/>
  <c r="H87" i="5" s="1"/>
  <c r="K64" i="5"/>
  <c r="K67" i="5"/>
  <c r="K79" i="5"/>
  <c r="K125" i="4"/>
  <c r="K31" i="4"/>
  <c r="Q111" i="4"/>
  <c r="K117" i="4"/>
  <c r="I8" i="11"/>
  <c r="K10" i="3"/>
  <c r="I25" i="11"/>
  <c r="J19" i="5" s="1"/>
  <c r="K27" i="3"/>
  <c r="I9" i="11"/>
  <c r="K11" i="3"/>
  <c r="O31" i="3"/>
  <c r="N28" i="4"/>
  <c r="N48" i="3"/>
  <c r="L48" i="3" s="1"/>
  <c r="M32" i="5"/>
  <c r="K32" i="5" s="1"/>
  <c r="M44" i="4"/>
  <c r="K44" i="4" s="1"/>
  <c r="F45" i="4"/>
  <c r="G45" i="4" s="1"/>
  <c r="H45" i="4" s="1"/>
  <c r="O17" i="3"/>
  <c r="N13" i="5"/>
  <c r="N16" i="4"/>
  <c r="O58" i="3"/>
  <c r="N38" i="5"/>
  <c r="N52" i="4"/>
  <c r="G44" i="3"/>
  <c r="I114" i="11"/>
  <c r="J104" i="4" s="1"/>
  <c r="K116" i="3"/>
  <c r="J98" i="4"/>
  <c r="J64" i="5"/>
  <c r="O45" i="3"/>
  <c r="N41" i="4"/>
  <c r="N30" i="5"/>
  <c r="G79" i="3"/>
  <c r="F81" i="4"/>
  <c r="G81" i="4" s="1"/>
  <c r="H81" i="4" s="1"/>
  <c r="G85" i="3"/>
  <c r="K77" i="4"/>
  <c r="K11" i="5"/>
  <c r="F122" i="4"/>
  <c r="G122" i="4" s="1"/>
  <c r="H122" i="4" s="1"/>
  <c r="L149" i="3"/>
  <c r="F24" i="5"/>
  <c r="G24" i="5" s="1"/>
  <c r="H24" i="5" s="1"/>
  <c r="J20" i="4"/>
  <c r="J15" i="5"/>
  <c r="G12" i="3"/>
  <c r="L28" i="3"/>
  <c r="G60" i="3"/>
  <c r="O8" i="3"/>
  <c r="N8" i="4"/>
  <c r="N7" i="5"/>
  <c r="J16" i="4"/>
  <c r="J13" i="5"/>
  <c r="I38" i="11"/>
  <c r="J36" i="4" s="1"/>
  <c r="K40" i="3"/>
  <c r="I107" i="11"/>
  <c r="K109" i="3"/>
  <c r="M120" i="3"/>
  <c r="L120" i="3" s="1"/>
  <c r="L108" i="4"/>
  <c r="K108" i="4" s="1"/>
  <c r="F80" i="5"/>
  <c r="G80" i="5" s="1"/>
  <c r="H80" i="5" s="1"/>
  <c r="F75" i="4"/>
  <c r="G75" i="4" s="1"/>
  <c r="H75" i="4" s="1"/>
  <c r="H87" i="4"/>
  <c r="F87" i="4"/>
  <c r="G87" i="4" s="1"/>
  <c r="O133" i="3"/>
  <c r="N121" i="4"/>
  <c r="J43" i="5"/>
  <c r="J60" i="4"/>
  <c r="G164" i="3"/>
  <c r="F47" i="5"/>
  <c r="G47" i="5" s="1"/>
  <c r="H47" i="5" s="1"/>
  <c r="I72" i="11"/>
  <c r="J65" i="4" s="1"/>
  <c r="K74" i="3"/>
  <c r="G70" i="3"/>
  <c r="O125" i="3"/>
  <c r="N113" i="4"/>
  <c r="N67" i="5"/>
  <c r="F91" i="4"/>
  <c r="G91" i="4" s="1"/>
  <c r="H91" i="4" s="1"/>
  <c r="O76" i="3"/>
  <c r="N67" i="4"/>
  <c r="N48" i="5"/>
  <c r="F131" i="4"/>
  <c r="G131" i="4" s="1"/>
  <c r="H131" i="4" s="1"/>
  <c r="I63" i="11"/>
  <c r="J58" i="4" s="1"/>
  <c r="K65" i="3"/>
  <c r="O24" i="3"/>
  <c r="N17" i="5"/>
  <c r="N22" i="4"/>
  <c r="J82" i="4"/>
  <c r="J56" i="5"/>
  <c r="H156" i="3"/>
  <c r="I156" i="3" s="1"/>
  <c r="BB242" i="17"/>
  <c r="D242" i="17" s="1"/>
  <c r="O82" i="3"/>
  <c r="N71" i="4"/>
  <c r="O109" i="3"/>
  <c r="N63" i="5"/>
  <c r="N97" i="4"/>
  <c r="K132" i="4"/>
  <c r="J113" i="4"/>
  <c r="J67" i="5"/>
  <c r="J20" i="5"/>
  <c r="J27" i="4"/>
  <c r="K13" i="4"/>
  <c r="L58" i="3"/>
  <c r="L113" i="3"/>
  <c r="O16" i="3"/>
  <c r="N15" i="4"/>
  <c r="N12" i="5"/>
  <c r="O7" i="3"/>
  <c r="N6" i="5"/>
  <c r="N7" i="4"/>
  <c r="F73" i="5"/>
  <c r="G73" i="5" s="1"/>
  <c r="H73" i="5" s="1"/>
  <c r="I163" i="11"/>
  <c r="K165" i="3"/>
  <c r="G136" i="3"/>
  <c r="O114" i="3"/>
  <c r="N102" i="4"/>
  <c r="F25" i="5"/>
  <c r="G25" i="5" s="1"/>
  <c r="H25" i="5" s="1"/>
  <c r="N91" i="3"/>
  <c r="L91" i="3" s="1"/>
  <c r="M80" i="4"/>
  <c r="K80" i="4" s="1"/>
  <c r="O84" i="3"/>
  <c r="N73" i="4"/>
  <c r="J35" i="5"/>
  <c r="J48" i="4"/>
  <c r="G49" i="3"/>
  <c r="O32" i="3"/>
  <c r="N29" i="4"/>
  <c r="I40" i="11"/>
  <c r="K42" i="3"/>
  <c r="N55" i="3"/>
  <c r="L55" i="3" s="1"/>
  <c r="M49" i="4"/>
  <c r="K49" i="4" s="1"/>
  <c r="N32" i="3"/>
  <c r="L32" i="3" s="1"/>
  <c r="M29" i="4"/>
  <c r="K29" i="4" s="1"/>
  <c r="H139" i="4"/>
  <c r="F139" i="4"/>
  <c r="G139" i="4" s="1"/>
  <c r="N111" i="3"/>
  <c r="L111" i="3" s="1"/>
  <c r="M65" i="5"/>
  <c r="K65" i="5" s="1"/>
  <c r="M99" i="4"/>
  <c r="K99" i="4" s="1"/>
  <c r="K63" i="4"/>
  <c r="O131" i="3"/>
  <c r="N119" i="4"/>
  <c r="N70" i="5"/>
  <c r="O48" i="3"/>
  <c r="N44" i="4"/>
  <c r="N32" i="5"/>
  <c r="O81" i="3"/>
  <c r="N50" i="5"/>
  <c r="O51" i="3"/>
  <c r="N46" i="4"/>
  <c r="G92" i="3"/>
  <c r="L88" i="3"/>
  <c r="L13" i="3"/>
  <c r="J30" i="5"/>
  <c r="J41" i="4"/>
  <c r="F72" i="5"/>
  <c r="G72" i="5" s="1"/>
  <c r="H72" i="5" s="1"/>
  <c r="G36" i="3"/>
  <c r="O128" i="3"/>
  <c r="N116" i="4"/>
  <c r="J28" i="5"/>
  <c r="J39" i="4"/>
  <c r="N67" i="3"/>
  <c r="M43" i="5"/>
  <c r="M60" i="4"/>
  <c r="O147" i="3"/>
  <c r="N134" i="4"/>
  <c r="M67" i="3"/>
  <c r="L60" i="4"/>
  <c r="L43" i="5"/>
  <c r="G150" i="3"/>
  <c r="F52" i="5"/>
  <c r="G52" i="5" s="1"/>
  <c r="H52" i="5" s="1"/>
  <c r="J6" i="5"/>
  <c r="J7" i="4"/>
  <c r="O104" i="3"/>
  <c r="N61" i="5"/>
  <c r="O99" i="3"/>
  <c r="N88" i="4"/>
  <c r="N58" i="5"/>
  <c r="F57" i="5"/>
  <c r="G57" i="5" s="1"/>
  <c r="H57" i="5"/>
  <c r="J62" i="5"/>
  <c r="J96" i="4"/>
  <c r="G163" i="3"/>
  <c r="O93" i="3"/>
  <c r="N82" i="4"/>
  <c r="N56" i="5"/>
  <c r="O74" i="3"/>
  <c r="N65" i="4"/>
  <c r="N96" i="3"/>
  <c r="L96" i="3" s="1"/>
  <c r="M85" i="4"/>
  <c r="K85" i="4" s="1"/>
  <c r="G73" i="3"/>
  <c r="L155" i="3"/>
  <c r="F37" i="4"/>
  <c r="G37" i="4" s="1"/>
  <c r="H37" i="4" s="1"/>
  <c r="G166" i="3"/>
  <c r="I95" i="11"/>
  <c r="J86" i="4" s="1"/>
  <c r="K97" i="3"/>
  <c r="F59" i="5"/>
  <c r="G59" i="5" s="1"/>
  <c r="H59" i="5" s="1"/>
  <c r="G143" i="3"/>
  <c r="O56" i="3"/>
  <c r="N50" i="4"/>
  <c r="K74" i="5"/>
  <c r="L144" i="3"/>
  <c r="L14" i="3"/>
  <c r="K51" i="4"/>
  <c r="K127" i="4"/>
  <c r="O110" i="3"/>
  <c r="N64" i="5"/>
  <c r="N98" i="4"/>
  <c r="O6" i="3"/>
  <c r="N6" i="4"/>
  <c r="G153" i="3"/>
  <c r="I153" i="3"/>
  <c r="J66" i="5"/>
  <c r="J112" i="4"/>
  <c r="O140" i="3"/>
  <c r="N128" i="4"/>
  <c r="N76" i="5"/>
  <c r="O120" i="3"/>
  <c r="N108" i="4"/>
  <c r="G86" i="3"/>
  <c r="O108" i="3"/>
  <c r="N96" i="4"/>
  <c r="N62" i="5"/>
  <c r="O46" i="3"/>
  <c r="N31" i="5"/>
  <c r="N42" i="4"/>
  <c r="G98" i="3"/>
  <c r="I98" i="3"/>
  <c r="J9" i="4"/>
  <c r="J8" i="5"/>
  <c r="G41" i="3"/>
  <c r="I164" i="11"/>
  <c r="K166" i="3"/>
  <c r="O148" i="3"/>
  <c r="N135" i="4"/>
  <c r="N78" i="5"/>
  <c r="I73" i="11"/>
  <c r="J66" i="4" s="1"/>
  <c r="K75" i="3"/>
  <c r="F55" i="4"/>
  <c r="G55" i="4" s="1"/>
  <c r="H55" i="4" s="1"/>
  <c r="G102" i="3"/>
  <c r="O80" i="3"/>
  <c r="N70" i="4"/>
  <c r="I32" i="11"/>
  <c r="K34" i="3"/>
  <c r="J79" i="5"/>
  <c r="J136" i="4"/>
  <c r="K83" i="4"/>
  <c r="K37" i="5"/>
  <c r="J76" i="4"/>
  <c r="J53" i="5"/>
  <c r="J33" i="4"/>
  <c r="J25" i="5"/>
  <c r="O130" i="3"/>
  <c r="N69" i="5"/>
  <c r="N118" i="4"/>
  <c r="J75" i="5"/>
  <c r="J126" i="4"/>
  <c r="F33" i="4"/>
  <c r="G33" i="4" s="1"/>
  <c r="H33" i="4" s="1"/>
  <c r="O89" i="3"/>
  <c r="N78" i="4"/>
  <c r="N55" i="5"/>
  <c r="H157" i="3"/>
  <c r="I157" i="3" s="1"/>
  <c r="BB243" i="17"/>
  <c r="D243" i="17" s="1"/>
  <c r="N82" i="3"/>
  <c r="L82" i="3" s="1"/>
  <c r="M71" i="4"/>
  <c r="K71" i="4" s="1"/>
  <c r="G159" i="3"/>
  <c r="O72" i="3"/>
  <c r="N64" i="4"/>
  <c r="F94" i="4"/>
  <c r="G94" i="4" s="1"/>
  <c r="H94" i="4" s="1"/>
  <c r="O34" i="3"/>
  <c r="N30" i="4"/>
  <c r="N22" i="5"/>
  <c r="O111" i="3"/>
  <c r="N99" i="4"/>
  <c r="N65" i="5"/>
  <c r="O126" i="3"/>
  <c r="N68" i="5"/>
  <c r="N114" i="4"/>
  <c r="O116" i="3"/>
  <c r="N104" i="4"/>
  <c r="O57" i="3"/>
  <c r="N37" i="5"/>
  <c r="N51" i="4"/>
  <c r="G127" i="3"/>
  <c r="O13" i="3"/>
  <c r="N11" i="5"/>
  <c r="F61" i="4"/>
  <c r="G61" i="4" s="1"/>
  <c r="H61" i="4" s="1"/>
  <c r="I99" i="11"/>
  <c r="J90" i="4" s="1"/>
  <c r="K101" i="3"/>
  <c r="N22" i="3"/>
  <c r="L22" i="3" s="1"/>
  <c r="M20" i="4"/>
  <c r="K20" i="4" s="1"/>
  <c r="M15" i="5"/>
  <c r="K15" i="5" s="1"/>
  <c r="F15" i="5" s="1"/>
  <c r="G15" i="5" s="1"/>
  <c r="H15" i="5" s="1"/>
  <c r="F14" i="4"/>
  <c r="G14" i="4" s="1"/>
  <c r="H14" i="4" s="1"/>
  <c r="O83" i="3"/>
  <c r="N72" i="4"/>
  <c r="O122" i="3"/>
  <c r="N110" i="4"/>
  <c r="J37" i="5"/>
  <c r="J51" i="4"/>
  <c r="I88" i="11"/>
  <c r="J79" i="4" s="1"/>
  <c r="K90" i="3"/>
  <c r="O18" i="3"/>
  <c r="N14" i="5"/>
  <c r="I133" i="11"/>
  <c r="J123" i="4" s="1"/>
  <c r="K135" i="3"/>
  <c r="K116" i="4"/>
  <c r="G106" i="3"/>
  <c r="J52" i="4"/>
  <c r="J38" i="5"/>
  <c r="N118" i="3"/>
  <c r="L118" i="3" s="1"/>
  <c r="M106" i="4"/>
  <c r="K106" i="4" s="1"/>
  <c r="F106" i="4" s="1"/>
  <c r="G106" i="4" s="1"/>
  <c r="N69" i="3"/>
  <c r="L69" i="3" s="1"/>
  <c r="G69" i="3" s="1"/>
  <c r="M45" i="5"/>
  <c r="K45" i="5" s="1"/>
  <c r="F45" i="5" s="1"/>
  <c r="G45" i="5" s="1"/>
  <c r="M62" i="4"/>
  <c r="K62" i="4" s="1"/>
  <c r="O123" i="3"/>
  <c r="N111" i="4"/>
  <c r="L129" i="3"/>
  <c r="G62" i="3"/>
  <c r="K23" i="5"/>
  <c r="H52" i="3"/>
  <c r="BB84" i="17"/>
  <c r="D84" i="17" s="1"/>
  <c r="L137" i="3"/>
  <c r="L94" i="3"/>
  <c r="L57" i="3"/>
  <c r="K138" i="4"/>
  <c r="O19" i="3"/>
  <c r="N17" i="4"/>
  <c r="L71" i="3"/>
  <c r="N17" i="3"/>
  <c r="L17" i="3" s="1"/>
  <c r="M13" i="5"/>
  <c r="K13" i="5" s="1"/>
  <c r="M16" i="4"/>
  <c r="K16" i="4" s="1"/>
  <c r="O103" i="3"/>
  <c r="N60" i="5"/>
  <c r="N92" i="4"/>
  <c r="F66" i="4"/>
  <c r="G66" i="4" s="1"/>
  <c r="H66" i="4" s="1"/>
  <c r="O138" i="3"/>
  <c r="N126" i="4"/>
  <c r="N75" i="5"/>
  <c r="F20" i="4"/>
  <c r="G20" i="4" s="1"/>
  <c r="H20" i="4" s="1"/>
  <c r="J57" i="4"/>
  <c r="J41" i="5"/>
  <c r="I128" i="11"/>
  <c r="K130" i="3"/>
  <c r="F44" i="5"/>
  <c r="G44" i="5" s="1"/>
  <c r="H44" i="5" s="1"/>
  <c r="G15" i="3"/>
  <c r="J56" i="4"/>
  <c r="J40" i="5"/>
  <c r="O94" i="3"/>
  <c r="N83" i="4"/>
  <c r="F18" i="4"/>
  <c r="G18" i="4" s="1"/>
  <c r="H18" i="4" s="1"/>
  <c r="K9" i="4"/>
  <c r="S121" i="3"/>
  <c r="R121" i="3" s="1"/>
  <c r="R109" i="4"/>
  <c r="Q109" i="4" s="1"/>
  <c r="O23" i="3"/>
  <c r="N16" i="5"/>
  <c r="N21" i="4"/>
  <c r="N146" i="3"/>
  <c r="L146" i="3" s="1"/>
  <c r="M133" i="4"/>
  <c r="K133" i="4" s="1"/>
  <c r="N59" i="3"/>
  <c r="L59" i="3" s="1"/>
  <c r="M39" i="5"/>
  <c r="K39" i="5" s="1"/>
  <c r="O124" i="3"/>
  <c r="N112" i="4"/>
  <c r="N66" i="5"/>
  <c r="O50" i="3"/>
  <c r="N33" i="5"/>
  <c r="L128" i="3"/>
  <c r="O146" i="3"/>
  <c r="N133" i="4"/>
  <c r="O96" i="3"/>
  <c r="N85" i="4"/>
  <c r="O97" i="3"/>
  <c r="N86" i="4"/>
  <c r="J78" i="5"/>
  <c r="J135" i="4"/>
  <c r="F93" i="4"/>
  <c r="G93" i="4" s="1"/>
  <c r="H93" i="4" s="1"/>
  <c r="L35" i="3"/>
  <c r="H100" i="3"/>
  <c r="BB167" i="17"/>
  <c r="D167" i="17" s="1"/>
  <c r="O63" i="3"/>
  <c r="N40" i="5"/>
  <c r="N56" i="4"/>
  <c r="K8" i="4"/>
  <c r="J128" i="4"/>
  <c r="J76" i="5"/>
  <c r="K19" i="5"/>
  <c r="K128" i="4"/>
  <c r="K103" i="4"/>
  <c r="J5" i="4"/>
  <c r="J5" i="5"/>
  <c r="J99" i="4"/>
  <c r="J65" i="5"/>
  <c r="K86" i="4"/>
  <c r="L152" i="3"/>
  <c r="O25" i="3"/>
  <c r="N23" i="4"/>
  <c r="I86" i="11"/>
  <c r="K88" i="3"/>
  <c r="G118" i="3"/>
  <c r="F115" i="4"/>
  <c r="G115" i="4" s="1"/>
  <c r="H115" i="4" s="1"/>
  <c r="O112" i="3"/>
  <c r="N100" i="4"/>
  <c r="O35" i="3"/>
  <c r="N23" i="5"/>
  <c r="N31" i="4"/>
  <c r="O66" i="3"/>
  <c r="N59" i="4"/>
  <c r="N42" i="5"/>
  <c r="O141" i="3"/>
  <c r="N129" i="4"/>
  <c r="J87" i="4"/>
  <c r="J57" i="5"/>
  <c r="I52" i="11"/>
  <c r="J36" i="5" s="1"/>
  <c r="K54" i="3"/>
  <c r="J7" i="5"/>
  <c r="J8" i="4"/>
  <c r="O64" i="3"/>
  <c r="N57" i="4"/>
  <c r="N41" i="5"/>
  <c r="O33" i="3"/>
  <c r="N21" i="5"/>
  <c r="O59" i="3"/>
  <c r="N39" i="5"/>
  <c r="G75" i="3"/>
  <c r="O88" i="3"/>
  <c r="N77" i="4"/>
  <c r="N54" i="5"/>
  <c r="O121" i="3"/>
  <c r="N109" i="4"/>
  <c r="I89" i="11"/>
  <c r="J80" i="4" s="1"/>
  <c r="K91" i="3"/>
  <c r="M53" i="3"/>
  <c r="L53" i="3" s="1"/>
  <c r="L35" i="5"/>
  <c r="L48" i="4"/>
  <c r="K48" i="4" s="1"/>
  <c r="O154" i="3"/>
  <c r="N140" i="4"/>
  <c r="I100" i="11"/>
  <c r="K102" i="3"/>
  <c r="G22" i="3"/>
  <c r="B161" i="11"/>
  <c r="K121" i="4"/>
  <c r="O39" i="3"/>
  <c r="N35" i="4"/>
  <c r="F125" i="4"/>
  <c r="G125" i="4" s="1"/>
  <c r="H125" i="4" s="1"/>
  <c r="O54" i="3"/>
  <c r="N36" i="5"/>
  <c r="G68" i="3"/>
  <c r="I137" i="11"/>
  <c r="J127" i="4" s="1"/>
  <c r="K139" i="3"/>
  <c r="O87" i="3"/>
  <c r="N76" i="4"/>
  <c r="N53" i="5"/>
  <c r="J88" i="4"/>
  <c r="J58" i="5"/>
  <c r="F26" i="4"/>
  <c r="G26" i="4" s="1"/>
  <c r="H26" i="4" s="1"/>
  <c r="G20" i="3"/>
  <c r="K8" i="5"/>
  <c r="O11" i="3"/>
  <c r="N11" i="4"/>
  <c r="N10" i="5"/>
  <c r="H162" i="3"/>
  <c r="I162" i="3" s="1"/>
  <c r="BB253" i="17"/>
  <c r="D253" i="17" s="1"/>
  <c r="O129" i="3"/>
  <c r="N117" i="4"/>
  <c r="N72" i="3"/>
  <c r="L72" i="3" s="1"/>
  <c r="M64" i="4"/>
  <c r="K64" i="4" s="1"/>
  <c r="O144" i="3"/>
  <c r="N132" i="4"/>
  <c r="I93" i="11"/>
  <c r="J84" i="4" s="1"/>
  <c r="K95" i="3"/>
  <c r="O55" i="3"/>
  <c r="N49" i="4"/>
  <c r="K22" i="4"/>
  <c r="O151" i="3"/>
  <c r="N137" i="4"/>
  <c r="J67" i="4"/>
  <c r="J48" i="5"/>
  <c r="F25" i="4"/>
  <c r="G25" i="4" s="1"/>
  <c r="H25" i="4" s="1"/>
  <c r="J44" i="4"/>
  <c r="J32" i="5"/>
  <c r="G105" i="3"/>
  <c r="O61" i="3"/>
  <c r="N54" i="4"/>
  <c r="K7" i="5"/>
  <c r="L27" i="3"/>
  <c r="K76" i="5"/>
  <c r="L115" i="3"/>
  <c r="K39" i="4"/>
  <c r="F39" i="4" s="1"/>
  <c r="G39" i="4" s="1"/>
  <c r="L97" i="3"/>
  <c r="K92" i="4"/>
  <c r="F124" i="4"/>
  <c r="G124" i="4" s="1"/>
  <c r="H124" i="4" s="1"/>
  <c r="J71" i="5"/>
  <c r="J120" i="4"/>
  <c r="O42" i="3"/>
  <c r="N38" i="4"/>
  <c r="N27" i="5"/>
  <c r="O142" i="3"/>
  <c r="N130" i="4"/>
  <c r="N65" i="3"/>
  <c r="L65" i="3" s="1"/>
  <c r="M58" i="4"/>
  <c r="K58" i="4" s="1"/>
  <c r="G134" i="3"/>
  <c r="F62" i="4"/>
  <c r="G62" i="4" s="1"/>
  <c r="H62" i="4" s="1"/>
  <c r="O139" i="3"/>
  <c r="N127" i="4"/>
  <c r="O155" i="3"/>
  <c r="N81" i="5"/>
  <c r="O115" i="3"/>
  <c r="N103" i="4"/>
  <c r="I116" i="11"/>
  <c r="J106" i="4" s="1"/>
  <c r="K118" i="3"/>
  <c r="G37" i="3"/>
  <c r="O113" i="3"/>
  <c r="N101" i="4"/>
  <c r="J51" i="5"/>
  <c r="J74" i="4"/>
  <c r="O9" i="3"/>
  <c r="N8" i="5"/>
  <c r="N9" i="4"/>
  <c r="I57" i="11"/>
  <c r="J39" i="5" s="1"/>
  <c r="K59" i="3"/>
  <c r="O132" i="3"/>
  <c r="N71" i="5"/>
  <c r="N120" i="4"/>
  <c r="B129" i="11"/>
  <c r="K109" i="4"/>
  <c r="O53" i="3"/>
  <c r="N48" i="4"/>
  <c r="N35" i="5"/>
  <c r="F40" i="4"/>
  <c r="G40" i="4" s="1"/>
  <c r="H40" i="4" s="1"/>
  <c r="O26" i="3"/>
  <c r="N18" i="5"/>
  <c r="N24" i="4"/>
  <c r="L133" i="3"/>
  <c r="F74" i="5"/>
  <c r="G74" i="5" s="1"/>
  <c r="H74" i="5" s="1"/>
  <c r="K30" i="4"/>
  <c r="O21" i="3"/>
  <c r="N19" i="4"/>
  <c r="F51" i="5"/>
  <c r="G51" i="5" s="1"/>
  <c r="H51" i="5" s="1"/>
  <c r="F95" i="4"/>
  <c r="G95" i="4" s="1"/>
  <c r="H95" i="4" s="1"/>
  <c r="K136" i="4"/>
  <c r="O5" i="3"/>
  <c r="N5" i="5"/>
  <c r="N5" i="4"/>
  <c r="G29" i="3"/>
  <c r="L9" i="3"/>
  <c r="I132" i="11"/>
  <c r="K134" i="3"/>
  <c r="M19" i="3"/>
  <c r="L17" i="4"/>
  <c r="K17" i="4" s="1"/>
  <c r="N18" i="3"/>
  <c r="L18" i="3" s="1"/>
  <c r="M14" i="5"/>
  <c r="K14" i="5" s="1"/>
  <c r="O78" i="3"/>
  <c r="N68" i="4"/>
  <c r="O152" i="3"/>
  <c r="N138" i="4"/>
  <c r="O14" i="3"/>
  <c r="N13" i="4"/>
  <c r="J62" i="4"/>
  <c r="J45" i="5"/>
  <c r="I76" i="11"/>
  <c r="J68" i="4" s="1"/>
  <c r="K78" i="3"/>
  <c r="H158" i="3"/>
  <c r="I158" i="3" s="1"/>
  <c r="BB244" i="17"/>
  <c r="D244" i="17" s="1"/>
  <c r="K65" i="4"/>
  <c r="J23" i="5"/>
  <c r="J31" i="4"/>
  <c r="O145" i="3"/>
  <c r="N77" i="5"/>
  <c r="O10" i="3"/>
  <c r="N10" i="4"/>
  <c r="N9" i="5"/>
  <c r="J124" i="4"/>
  <c r="J73" i="5"/>
  <c r="G28" i="3"/>
  <c r="F107" i="4"/>
  <c r="G107" i="4" s="1"/>
  <c r="H107" i="4" s="1"/>
  <c r="O77" i="3"/>
  <c r="N49" i="5"/>
  <c r="F43" i="4"/>
  <c r="G43" i="4" s="1"/>
  <c r="H43" i="4" s="1"/>
  <c r="L8" i="3"/>
  <c r="L140" i="3"/>
  <c r="K52" i="4"/>
  <c r="K28" i="5"/>
  <c r="F28" i="5" s="1"/>
  <c r="G28" i="5" s="1"/>
  <c r="L19" i="3"/>
  <c r="J92" i="4"/>
  <c r="J60" i="5"/>
  <c r="K60" i="5"/>
  <c r="G160" i="3"/>
  <c r="J31" i="5"/>
  <c r="J42" i="4"/>
  <c r="I27" i="11"/>
  <c r="J26" i="4" s="1"/>
  <c r="K29" i="3"/>
  <c r="N40" i="3"/>
  <c r="L40" i="3" s="1"/>
  <c r="M36" i="4"/>
  <c r="K36" i="4" s="1"/>
  <c r="F36" i="4" s="1"/>
  <c r="G36" i="4" s="1"/>
  <c r="O91" i="3"/>
  <c r="N80" i="4"/>
  <c r="O101" i="3"/>
  <c r="N90" i="4"/>
  <c r="F29" i="5"/>
  <c r="G29" i="5" s="1"/>
  <c r="H29" i="5" s="1"/>
  <c r="G137" i="3"/>
  <c r="F69" i="4"/>
  <c r="G69" i="4" s="1"/>
  <c r="H69" i="4" s="1"/>
  <c r="F74" i="4"/>
  <c r="G74" i="4" s="1"/>
  <c r="H74" i="4" s="1"/>
  <c r="K54" i="5"/>
  <c r="G107" i="3"/>
  <c r="O71" i="3"/>
  <c r="N63" i="4"/>
  <c r="F32" i="4"/>
  <c r="G32" i="4" s="1"/>
  <c r="H32" i="4" s="1"/>
  <c r="O95" i="3"/>
  <c r="N84" i="4"/>
  <c r="J59" i="4"/>
  <c r="J42" i="5"/>
  <c r="I87" i="11"/>
  <c r="K89" i="3"/>
  <c r="O67" i="3"/>
  <c r="N60" i="4"/>
  <c r="N43" i="5"/>
  <c r="S112" i="3"/>
  <c r="R112" i="3" s="1"/>
  <c r="R100" i="4"/>
  <c r="Q100" i="4" s="1"/>
  <c r="F12" i="4"/>
  <c r="G12" i="4" s="1"/>
  <c r="H12" i="4" s="1"/>
  <c r="F53" i="4"/>
  <c r="G53" i="4" s="1"/>
  <c r="H53" i="4" s="1"/>
  <c r="O149" i="3"/>
  <c r="N136" i="4"/>
  <c r="N79" i="5"/>
  <c r="O117" i="3"/>
  <c r="N105" i="4"/>
  <c r="I124" i="11"/>
  <c r="K126" i="3"/>
  <c r="O30" i="3"/>
  <c r="N27" i="4"/>
  <c r="N20" i="5"/>
  <c r="O27" i="3"/>
  <c r="N19" i="5"/>
  <c r="L74" i="3"/>
  <c r="O38" i="3"/>
  <c r="N26" i="5"/>
  <c r="N34" i="4"/>
  <c r="O65" i="3"/>
  <c r="N58" i="4"/>
  <c r="G119" i="3"/>
  <c r="O135" i="3"/>
  <c r="N123" i="4"/>
  <c r="F46" i="5"/>
  <c r="G46" i="5" s="1"/>
  <c r="H46" i="5" s="1"/>
  <c r="O90" i="3"/>
  <c r="N79" i="4"/>
  <c r="G47" i="3"/>
  <c r="I21" i="11"/>
  <c r="K23" i="3"/>
  <c r="K35" i="5"/>
  <c r="K38" i="5"/>
  <c r="K101" i="4"/>
  <c r="L43" i="3"/>
  <c r="J34" i="4"/>
  <c r="J26" i="5"/>
  <c r="L103" i="3"/>
  <c r="F150" i="4" l="1"/>
  <c r="G150" i="4" s="1"/>
  <c r="H150" i="4" s="1"/>
  <c r="H142" i="4"/>
  <c r="K24" i="3"/>
  <c r="J162" i="3"/>
  <c r="I84" i="5"/>
  <c r="I146" i="4"/>
  <c r="J156" i="3"/>
  <c r="I141" i="4"/>
  <c r="J158" i="3"/>
  <c r="I82" i="5"/>
  <c r="J157" i="3"/>
  <c r="I142" i="4"/>
  <c r="L67" i="3"/>
  <c r="J149" i="4"/>
  <c r="J86" i="5"/>
  <c r="H145" i="4"/>
  <c r="F149" i="4"/>
  <c r="G149" i="4" s="1"/>
  <c r="H149" i="4" s="1"/>
  <c r="J87" i="5"/>
  <c r="J150" i="4"/>
  <c r="F143" i="4"/>
  <c r="G143" i="4" s="1"/>
  <c r="H143" i="4" s="1"/>
  <c r="K60" i="4"/>
  <c r="F60" i="4" s="1"/>
  <c r="G60" i="4" s="1"/>
  <c r="H60" i="4" s="1"/>
  <c r="G30" i="3"/>
  <c r="F26" i="5"/>
  <c r="G26" i="5" s="1"/>
  <c r="H26" i="5" s="1"/>
  <c r="F63" i="4"/>
  <c r="G63" i="4" s="1"/>
  <c r="H63" i="4" s="1"/>
  <c r="F123" i="4"/>
  <c r="G123" i="4" s="1"/>
  <c r="H123" i="4" s="1"/>
  <c r="G38" i="3"/>
  <c r="J114" i="4"/>
  <c r="J68" i="5"/>
  <c r="J55" i="5"/>
  <c r="J78" i="4"/>
  <c r="G71" i="3"/>
  <c r="F80" i="4"/>
  <c r="G80" i="4" s="1"/>
  <c r="H80" i="4" s="1"/>
  <c r="G145" i="3"/>
  <c r="F68" i="4"/>
  <c r="G68" i="4" s="1"/>
  <c r="H68" i="4" s="1"/>
  <c r="G53" i="3"/>
  <c r="F9" i="4"/>
  <c r="G9" i="4" s="1"/>
  <c r="H9" i="4" s="1"/>
  <c r="I139" i="3"/>
  <c r="G139" i="3"/>
  <c r="G142" i="3"/>
  <c r="F54" i="4"/>
  <c r="G54" i="4" s="1"/>
  <c r="H54" i="4" s="1"/>
  <c r="F77" i="4"/>
  <c r="G77" i="4" s="1"/>
  <c r="H77" i="4" s="1"/>
  <c r="F41" i="5"/>
  <c r="G41" i="5" s="1"/>
  <c r="H41" i="5" s="1"/>
  <c r="G35" i="3"/>
  <c r="H39" i="4"/>
  <c r="G96" i="3"/>
  <c r="G124" i="3"/>
  <c r="G43" i="3"/>
  <c r="I34" i="5"/>
  <c r="J52" i="3"/>
  <c r="I47" i="4"/>
  <c r="F51" i="4"/>
  <c r="G51" i="4" s="1"/>
  <c r="H51" i="4" s="1"/>
  <c r="F65" i="5"/>
  <c r="G65" i="5" s="1"/>
  <c r="H65" i="5" s="1"/>
  <c r="F30" i="4"/>
  <c r="G30" i="4" s="1"/>
  <c r="H30" i="4" s="1"/>
  <c r="F70" i="4"/>
  <c r="G70" i="4" s="1"/>
  <c r="H70" i="4" s="1"/>
  <c r="F78" i="5"/>
  <c r="G78" i="5" s="1"/>
  <c r="H78" i="5" s="1"/>
  <c r="G108" i="3"/>
  <c r="G110" i="3"/>
  <c r="G56" i="3"/>
  <c r="H65" i="4"/>
  <c r="F65" i="4"/>
  <c r="G65" i="4" s="1"/>
  <c r="H45" i="5"/>
  <c r="F50" i="5"/>
  <c r="G50" i="5" s="1"/>
  <c r="H50" i="5" s="1"/>
  <c r="H106" i="4"/>
  <c r="H49" i="3"/>
  <c r="I49" i="3" s="1"/>
  <c r="BB77" i="17"/>
  <c r="D77" i="17" s="1"/>
  <c r="G125" i="3"/>
  <c r="H164" i="3"/>
  <c r="I164" i="3" s="1"/>
  <c r="BB259" i="17"/>
  <c r="D259" i="17" s="1"/>
  <c r="H60" i="3"/>
  <c r="I60" i="3" s="1"/>
  <c r="BB99" i="17"/>
  <c r="D99" i="17" s="1"/>
  <c r="F16" i="4"/>
  <c r="G16" i="4" s="1"/>
  <c r="H16" i="4" s="1"/>
  <c r="F28" i="4"/>
  <c r="G28" i="4" s="1"/>
  <c r="H28" i="4" s="1"/>
  <c r="F34" i="4"/>
  <c r="G34" i="4" s="1"/>
  <c r="H34" i="4" s="1"/>
  <c r="G67" i="3"/>
  <c r="F35" i="5"/>
  <c r="G35" i="5" s="1"/>
  <c r="H35" i="5" s="1"/>
  <c r="G135" i="3"/>
  <c r="F105" i="4"/>
  <c r="G105" i="4" s="1"/>
  <c r="H105" i="4" s="1"/>
  <c r="G91" i="3"/>
  <c r="H160" i="3"/>
  <c r="I160" i="3" s="1"/>
  <c r="BB250" i="17"/>
  <c r="D250" i="17" s="1"/>
  <c r="H28" i="3"/>
  <c r="I28" i="3" s="1"/>
  <c r="BB50" i="17"/>
  <c r="D50" i="17" s="1"/>
  <c r="G78" i="3"/>
  <c r="H29" i="3"/>
  <c r="I29" i="3" s="1"/>
  <c r="BB51" i="17"/>
  <c r="D51" i="17" s="1"/>
  <c r="F24" i="4"/>
  <c r="G24" i="4" s="1"/>
  <c r="H24" i="4" s="1"/>
  <c r="F8" i="5"/>
  <c r="G8" i="5" s="1"/>
  <c r="H8" i="5" s="1"/>
  <c r="F27" i="5"/>
  <c r="G27" i="5" s="1"/>
  <c r="H27" i="5" s="1"/>
  <c r="G61" i="3"/>
  <c r="F132" i="4"/>
  <c r="G132" i="4" s="1"/>
  <c r="H132" i="4" s="1"/>
  <c r="F10" i="5"/>
  <c r="G10" i="5" s="1"/>
  <c r="H10" i="5" s="1"/>
  <c r="H68" i="3"/>
  <c r="I68" i="3" s="1"/>
  <c r="BB114" i="17"/>
  <c r="D114" i="17" s="1"/>
  <c r="I161" i="11"/>
  <c r="K163" i="3"/>
  <c r="G88" i="3"/>
  <c r="F57" i="4"/>
  <c r="G57" i="4" s="1"/>
  <c r="H57" i="4" s="1"/>
  <c r="F129" i="4"/>
  <c r="G129" i="4" s="1"/>
  <c r="H129" i="4" s="1"/>
  <c r="F100" i="4"/>
  <c r="G100" i="4" s="1"/>
  <c r="H100" i="4" s="1"/>
  <c r="H133" i="4"/>
  <c r="F133" i="4"/>
  <c r="G133" i="4" s="1"/>
  <c r="H15" i="3"/>
  <c r="I15" i="3" s="1"/>
  <c r="BB28" i="17"/>
  <c r="D28" i="17" s="1"/>
  <c r="F11" i="5"/>
  <c r="G11" i="5" s="1"/>
  <c r="H11" i="5" s="1"/>
  <c r="F37" i="5"/>
  <c r="G37" i="5" s="1"/>
  <c r="H37" i="5" s="1"/>
  <c r="F99" i="4"/>
  <c r="G99" i="4" s="1"/>
  <c r="H99" i="4" s="1"/>
  <c r="G34" i="3"/>
  <c r="G80" i="3"/>
  <c r="F135" i="4"/>
  <c r="G135" i="4" s="1"/>
  <c r="H135" i="4" s="1"/>
  <c r="H143" i="3"/>
  <c r="I143" i="3" s="1"/>
  <c r="BB226" i="17"/>
  <c r="D226" i="17" s="1"/>
  <c r="I74" i="3"/>
  <c r="G74" i="3"/>
  <c r="F134" i="4"/>
  <c r="G134" i="4" s="1"/>
  <c r="H134" i="4" s="1"/>
  <c r="G81" i="3"/>
  <c r="F97" i="4"/>
  <c r="G97" i="4" s="1"/>
  <c r="H97" i="4" s="1"/>
  <c r="F48" i="5"/>
  <c r="G48" i="5" s="1"/>
  <c r="H48" i="5" s="1"/>
  <c r="F13" i="5"/>
  <c r="G13" i="5" s="1"/>
  <c r="H13" i="5" s="1"/>
  <c r="G31" i="3"/>
  <c r="J22" i="4"/>
  <c r="J17" i="5"/>
  <c r="H165" i="3"/>
  <c r="I165" i="3" s="1"/>
  <c r="BB260" i="17"/>
  <c r="D260" i="17" s="1"/>
  <c r="F18" i="5"/>
  <c r="G18" i="5" s="1"/>
  <c r="H18" i="5" s="1"/>
  <c r="I129" i="11"/>
  <c r="K131" i="3"/>
  <c r="G9" i="3"/>
  <c r="F38" i="4"/>
  <c r="G38" i="4" s="1"/>
  <c r="H38" i="4" s="1"/>
  <c r="H105" i="3"/>
  <c r="I105" i="3" s="1"/>
  <c r="BB172" i="17"/>
  <c r="D172" i="17" s="1"/>
  <c r="F137" i="4"/>
  <c r="G137" i="4" s="1"/>
  <c r="H137" i="4" s="1"/>
  <c r="G144" i="3"/>
  <c r="F11" i="4"/>
  <c r="G11" i="4" s="1"/>
  <c r="H11" i="4" s="1"/>
  <c r="F36" i="5"/>
  <c r="G36" i="5" s="1"/>
  <c r="H36" i="5" s="1"/>
  <c r="G64" i="3"/>
  <c r="G141" i="3"/>
  <c r="G112" i="3"/>
  <c r="J77" i="4"/>
  <c r="J54" i="5"/>
  <c r="I146" i="3"/>
  <c r="G146" i="3"/>
  <c r="F17" i="4"/>
  <c r="G17" i="4" s="1"/>
  <c r="H17" i="4" s="1"/>
  <c r="F110" i="4"/>
  <c r="G110" i="4" s="1"/>
  <c r="H110" i="4" s="1"/>
  <c r="G13" i="3"/>
  <c r="G57" i="3"/>
  <c r="G111" i="3"/>
  <c r="H102" i="3"/>
  <c r="I102" i="3" s="1"/>
  <c r="BB169" i="17"/>
  <c r="D169" i="17" s="1"/>
  <c r="G148" i="3"/>
  <c r="H98" i="3"/>
  <c r="BB161" i="17"/>
  <c r="D161" i="17" s="1"/>
  <c r="H86" i="3"/>
  <c r="I86" i="3" s="1"/>
  <c r="BB144" i="17"/>
  <c r="D144" i="17" s="1"/>
  <c r="F56" i="5"/>
  <c r="G56" i="5" s="1"/>
  <c r="H56" i="5" s="1"/>
  <c r="G147" i="3"/>
  <c r="F116" i="4"/>
  <c r="G116" i="4" s="1"/>
  <c r="H116" i="4" s="1"/>
  <c r="F32" i="5"/>
  <c r="G32" i="5" s="1"/>
  <c r="H32" i="5" s="1"/>
  <c r="F102" i="4"/>
  <c r="G102" i="4" s="1"/>
  <c r="H102" i="4"/>
  <c r="F7" i="4"/>
  <c r="G7" i="4" s="1"/>
  <c r="H7" i="4" s="1"/>
  <c r="F63" i="5"/>
  <c r="G63" i="5" s="1"/>
  <c r="H63" i="5" s="1"/>
  <c r="F22" i="4"/>
  <c r="G22" i="4" s="1"/>
  <c r="H22" i="4" s="1"/>
  <c r="F67" i="4"/>
  <c r="G67" i="4" s="1"/>
  <c r="H67" i="4" s="1"/>
  <c r="H70" i="3"/>
  <c r="I70" i="3" s="1"/>
  <c r="BB116" i="17"/>
  <c r="D116" i="17" s="1"/>
  <c r="G17" i="3"/>
  <c r="F138" i="4"/>
  <c r="G138" i="4" s="1"/>
  <c r="H138" i="4" s="1"/>
  <c r="G113" i="3"/>
  <c r="F19" i="5"/>
  <c r="G19" i="5" s="1"/>
  <c r="H19" i="5" s="1"/>
  <c r="G117" i="3"/>
  <c r="F84" i="4"/>
  <c r="G84" i="4" s="1"/>
  <c r="H84" i="4" s="1"/>
  <c r="H137" i="3"/>
  <c r="I137" i="3" s="1"/>
  <c r="BB219" i="17"/>
  <c r="D219" i="17" s="1"/>
  <c r="F5" i="4"/>
  <c r="G5" i="4" s="1"/>
  <c r="H5" i="4" s="1"/>
  <c r="F19" i="4"/>
  <c r="G19" i="4" s="1"/>
  <c r="H19" i="4" s="1"/>
  <c r="G26" i="3"/>
  <c r="F120" i="4"/>
  <c r="G120" i="4" s="1"/>
  <c r="H120" i="4" s="1"/>
  <c r="F103" i="4"/>
  <c r="G103" i="4" s="1"/>
  <c r="H103" i="4" s="1"/>
  <c r="H134" i="3"/>
  <c r="I134" i="3" s="1"/>
  <c r="BB215" i="17"/>
  <c r="D215" i="17" s="1"/>
  <c r="G42" i="3"/>
  <c r="G151" i="3"/>
  <c r="G11" i="3"/>
  <c r="F53" i="5"/>
  <c r="G53" i="5" s="1"/>
  <c r="H53" i="5" s="1"/>
  <c r="G54" i="3"/>
  <c r="H22" i="3"/>
  <c r="I22" i="3" s="1"/>
  <c r="BB38" i="17"/>
  <c r="D38" i="17" s="1"/>
  <c r="H75" i="3"/>
  <c r="I75" i="3" s="1"/>
  <c r="BB125" i="17"/>
  <c r="D125" i="17" s="1"/>
  <c r="F42" i="5"/>
  <c r="G42" i="5" s="1"/>
  <c r="H42" i="5" s="1"/>
  <c r="H36" i="4"/>
  <c r="F56" i="4"/>
  <c r="G56" i="4" s="1"/>
  <c r="H56" i="4" s="1"/>
  <c r="F92" i="4"/>
  <c r="G92" i="4" s="1"/>
  <c r="H92" i="4" s="1"/>
  <c r="G19" i="3"/>
  <c r="G122" i="3"/>
  <c r="H127" i="3"/>
  <c r="I127" i="3" s="1"/>
  <c r="BB206" i="17"/>
  <c r="D206" i="17" s="1"/>
  <c r="F104" i="4"/>
  <c r="G104" i="4" s="1"/>
  <c r="H104" i="4" s="1"/>
  <c r="H28" i="5"/>
  <c r="F118" i="4"/>
  <c r="G118" i="4" s="1"/>
  <c r="H118" i="4" s="1"/>
  <c r="F42" i="4"/>
  <c r="G42" i="4" s="1"/>
  <c r="H42" i="4" s="1"/>
  <c r="F108" i="4"/>
  <c r="G108" i="4" s="1"/>
  <c r="H108" i="4"/>
  <c r="H153" i="3"/>
  <c r="BB239" i="17"/>
  <c r="D239" i="17" s="1"/>
  <c r="F82" i="4"/>
  <c r="G82" i="4" s="1"/>
  <c r="H82" i="4" s="1"/>
  <c r="F58" i="5"/>
  <c r="G58" i="5" s="1"/>
  <c r="H58" i="5" s="1"/>
  <c r="G128" i="3"/>
  <c r="F44" i="4"/>
  <c r="G44" i="4" s="1"/>
  <c r="H44" i="4" s="1"/>
  <c r="I114" i="3"/>
  <c r="G114" i="3"/>
  <c r="F6" i="5"/>
  <c r="G6" i="5" s="1"/>
  <c r="H6" i="5" s="1"/>
  <c r="G109" i="3"/>
  <c r="F17" i="5"/>
  <c r="G17" i="5" s="1"/>
  <c r="H17" i="5" s="1"/>
  <c r="G76" i="3"/>
  <c r="F121" i="4"/>
  <c r="G121" i="4" s="1"/>
  <c r="H121" i="4" s="1"/>
  <c r="F7" i="5"/>
  <c r="G7" i="5" s="1"/>
  <c r="H7" i="5" s="1"/>
  <c r="H79" i="3"/>
  <c r="I79" i="3" s="1"/>
  <c r="BB130" i="17"/>
  <c r="D130" i="17" s="1"/>
  <c r="J10" i="5"/>
  <c r="J11" i="4"/>
  <c r="F90" i="4"/>
  <c r="G90" i="4" s="1"/>
  <c r="H90" i="4" s="1"/>
  <c r="J21" i="4"/>
  <c r="J16" i="5"/>
  <c r="F79" i="5"/>
  <c r="G79" i="5" s="1"/>
  <c r="H79" i="5" s="1"/>
  <c r="F58" i="4"/>
  <c r="G58" i="4" s="1"/>
  <c r="H58" i="4" s="1"/>
  <c r="F20" i="5"/>
  <c r="G20" i="5" s="1"/>
  <c r="H20" i="5" s="1"/>
  <c r="H107" i="3"/>
  <c r="I107" i="3" s="1"/>
  <c r="BB182" i="17"/>
  <c r="D182" i="17" s="1"/>
  <c r="F13" i="4"/>
  <c r="G13" i="4" s="1"/>
  <c r="H13" i="4" s="1"/>
  <c r="F5" i="5"/>
  <c r="G5" i="5" s="1"/>
  <c r="H5" i="5"/>
  <c r="G21" i="3"/>
  <c r="F71" i="5"/>
  <c r="G71" i="5" s="1"/>
  <c r="H71" i="5" s="1"/>
  <c r="G115" i="3"/>
  <c r="F76" i="4"/>
  <c r="G76" i="4" s="1"/>
  <c r="H76" i="4" s="1"/>
  <c r="F39" i="5"/>
  <c r="G39" i="5" s="1"/>
  <c r="H39" i="5" s="1"/>
  <c r="F59" i="4"/>
  <c r="G59" i="4" s="1"/>
  <c r="H59" i="4" s="1"/>
  <c r="F40" i="5"/>
  <c r="G40" i="5" s="1"/>
  <c r="H40" i="5" s="1"/>
  <c r="F33" i="5"/>
  <c r="G33" i="5" s="1"/>
  <c r="H33" i="5" s="1"/>
  <c r="F75" i="5"/>
  <c r="G75" i="5" s="1"/>
  <c r="H75" i="5" s="1"/>
  <c r="F60" i="5"/>
  <c r="G60" i="5" s="1"/>
  <c r="H60" i="5" s="1"/>
  <c r="H62" i="3"/>
  <c r="I62" i="3" s="1"/>
  <c r="BB105" i="17"/>
  <c r="D105" i="17" s="1"/>
  <c r="F14" i="5"/>
  <c r="G14" i="5" s="1"/>
  <c r="H14" i="5" s="1"/>
  <c r="F72" i="4"/>
  <c r="G72" i="4" s="1"/>
  <c r="H72" i="4" s="1"/>
  <c r="G116" i="3"/>
  <c r="F64" i="4"/>
  <c r="G64" i="4" s="1"/>
  <c r="H64" i="4" s="1"/>
  <c r="F55" i="5"/>
  <c r="G55" i="5" s="1"/>
  <c r="H55" i="5" s="1"/>
  <c r="F69" i="5"/>
  <c r="G69" i="5" s="1"/>
  <c r="H69" i="5" s="1"/>
  <c r="F31" i="5"/>
  <c r="G31" i="5" s="1"/>
  <c r="H31" i="5" s="1"/>
  <c r="G120" i="3"/>
  <c r="F6" i="4"/>
  <c r="G6" i="4" s="1"/>
  <c r="H6" i="4" s="1"/>
  <c r="H73" i="3"/>
  <c r="I73" i="3" s="1"/>
  <c r="BB123" i="17"/>
  <c r="D123" i="17" s="1"/>
  <c r="G93" i="3"/>
  <c r="F88" i="4"/>
  <c r="G88" i="4" s="1"/>
  <c r="H88" i="4" s="1"/>
  <c r="H150" i="3"/>
  <c r="I150" i="3" s="1"/>
  <c r="BB236" i="17"/>
  <c r="D236" i="17" s="1"/>
  <c r="K43" i="5"/>
  <c r="F43" i="5" s="1"/>
  <c r="G43" i="5" s="1"/>
  <c r="H92" i="3"/>
  <c r="I92" i="3" s="1"/>
  <c r="BB152" i="17"/>
  <c r="D152" i="17" s="1"/>
  <c r="G48" i="3"/>
  <c r="F73" i="4"/>
  <c r="G73" i="4" s="1"/>
  <c r="H73" i="4" s="1"/>
  <c r="G7" i="3"/>
  <c r="F71" i="4"/>
  <c r="G71" i="4" s="1"/>
  <c r="H71" i="4" s="1"/>
  <c r="G24" i="3"/>
  <c r="G133" i="3"/>
  <c r="F8" i="4"/>
  <c r="G8" i="4" s="1"/>
  <c r="H8" i="4" s="1"/>
  <c r="H12" i="3"/>
  <c r="I12" i="3" s="1"/>
  <c r="BB19" i="17"/>
  <c r="D19" i="17" s="1"/>
  <c r="F30" i="5"/>
  <c r="G30" i="5" s="1"/>
  <c r="H30" i="5" s="1"/>
  <c r="H44" i="3"/>
  <c r="I44" i="3" s="1"/>
  <c r="BB69" i="17"/>
  <c r="D69" i="17" s="1"/>
  <c r="H47" i="3"/>
  <c r="I47" i="3" s="1"/>
  <c r="BB74" i="17"/>
  <c r="D74" i="17" s="1"/>
  <c r="H119" i="3"/>
  <c r="I119" i="3" s="1"/>
  <c r="BB195" i="17"/>
  <c r="D195" i="17" s="1"/>
  <c r="G27" i="3"/>
  <c r="F79" i="4"/>
  <c r="G79" i="4" s="1"/>
  <c r="H79" i="4" s="1"/>
  <c r="F136" i="4"/>
  <c r="G136" i="4" s="1"/>
  <c r="H136" i="4" s="1"/>
  <c r="G95" i="3"/>
  <c r="F49" i="5"/>
  <c r="G49" i="5" s="1"/>
  <c r="H49" i="5" s="1"/>
  <c r="F9" i="5"/>
  <c r="G9" i="5" s="1"/>
  <c r="H9" i="5" s="1"/>
  <c r="G90" i="3"/>
  <c r="G65" i="3"/>
  <c r="F27" i="4"/>
  <c r="G27" i="4" s="1"/>
  <c r="H27" i="4" s="1"/>
  <c r="G149" i="3"/>
  <c r="G77" i="3"/>
  <c r="F10" i="4"/>
  <c r="G10" i="4" s="1"/>
  <c r="H10" i="4" s="1"/>
  <c r="G14" i="3"/>
  <c r="G5" i="3"/>
  <c r="G132" i="3"/>
  <c r="F101" i="4"/>
  <c r="G101" i="4" s="1"/>
  <c r="H101" i="4" s="1"/>
  <c r="F81" i="5"/>
  <c r="G81" i="5" s="1"/>
  <c r="H81" i="5" s="1"/>
  <c r="F49" i="4"/>
  <c r="G49" i="4" s="1"/>
  <c r="H49" i="4" s="1"/>
  <c r="F117" i="4"/>
  <c r="G117" i="4" s="1"/>
  <c r="H117" i="4" s="1"/>
  <c r="H20" i="3"/>
  <c r="I20" i="3" s="1"/>
  <c r="BB36" i="17"/>
  <c r="D36" i="17" s="1"/>
  <c r="G87" i="3"/>
  <c r="J59" i="5"/>
  <c r="J91" i="4"/>
  <c r="F109" i="4"/>
  <c r="G109" i="4" s="1"/>
  <c r="H109" i="4" s="1"/>
  <c r="G59" i="3"/>
  <c r="G66" i="3"/>
  <c r="H118" i="3"/>
  <c r="I118" i="3" s="1"/>
  <c r="BB194" i="17"/>
  <c r="D194" i="17" s="1"/>
  <c r="F23" i="4"/>
  <c r="G23" i="4" s="1"/>
  <c r="H23" i="4" s="1"/>
  <c r="G63" i="3"/>
  <c r="F86" i="4"/>
  <c r="G86" i="4" s="1"/>
  <c r="H86" i="4" s="1"/>
  <c r="G50" i="3"/>
  <c r="F21" i="4"/>
  <c r="G21" i="4" s="1"/>
  <c r="H21" i="4" s="1"/>
  <c r="F83" i="4"/>
  <c r="G83" i="4" s="1"/>
  <c r="H83" i="4" s="1"/>
  <c r="F126" i="4"/>
  <c r="G126" i="4" s="1"/>
  <c r="H126" i="4" s="1"/>
  <c r="G103" i="3"/>
  <c r="G18" i="3"/>
  <c r="G83" i="3"/>
  <c r="F114" i="4"/>
  <c r="G114" i="4" s="1"/>
  <c r="H114" i="4" s="1"/>
  <c r="G40" i="3"/>
  <c r="G72" i="3"/>
  <c r="F78" i="4"/>
  <c r="G78" i="4" s="1"/>
  <c r="H78" i="4" s="1"/>
  <c r="G130" i="3"/>
  <c r="H41" i="3"/>
  <c r="I41" i="3" s="1"/>
  <c r="BB65" i="17"/>
  <c r="D65" i="17" s="1"/>
  <c r="G46" i="3"/>
  <c r="F76" i="5"/>
  <c r="G76" i="5" s="1"/>
  <c r="H76" i="5" s="1"/>
  <c r="G6" i="3"/>
  <c r="H163" i="3"/>
  <c r="I163" i="3" s="1"/>
  <c r="BB258" i="17"/>
  <c r="D258" i="17" s="1"/>
  <c r="G99" i="3"/>
  <c r="H36" i="3"/>
  <c r="I36" i="3" s="1"/>
  <c r="BB59" i="17"/>
  <c r="D59" i="17" s="1"/>
  <c r="F70" i="5"/>
  <c r="G70" i="5" s="1"/>
  <c r="H70" i="5" s="1"/>
  <c r="J27" i="5"/>
  <c r="J38" i="4"/>
  <c r="G84" i="3"/>
  <c r="H136" i="3"/>
  <c r="I136" i="3" s="1"/>
  <c r="BB218" i="17"/>
  <c r="D218" i="17" s="1"/>
  <c r="F12" i="5"/>
  <c r="G12" i="5" s="1"/>
  <c r="H12" i="5" s="1"/>
  <c r="G82" i="3"/>
  <c r="G8" i="3"/>
  <c r="F41" i="4"/>
  <c r="G41" i="4" s="1"/>
  <c r="H41" i="4" s="1"/>
  <c r="F52" i="4"/>
  <c r="G52" i="4" s="1"/>
  <c r="H52" i="4" s="1"/>
  <c r="G155" i="3"/>
  <c r="G55" i="3"/>
  <c r="G129" i="3"/>
  <c r="F35" i="4"/>
  <c r="G35" i="4" s="1"/>
  <c r="H35" i="4" s="1"/>
  <c r="F140" i="4"/>
  <c r="G140" i="4" s="1"/>
  <c r="H140" i="4"/>
  <c r="G121" i="3"/>
  <c r="F21" i="5"/>
  <c r="G21" i="5" s="1"/>
  <c r="H21" i="5" s="1"/>
  <c r="F31" i="4"/>
  <c r="G31" i="4" s="1"/>
  <c r="H31" i="4" s="1"/>
  <c r="G25" i="3"/>
  <c r="I89" i="4"/>
  <c r="J100" i="3"/>
  <c r="G97" i="3"/>
  <c r="F66" i="5"/>
  <c r="G66" i="5" s="1"/>
  <c r="H66" i="5" s="1"/>
  <c r="F16" i="5"/>
  <c r="G16" i="5" s="1"/>
  <c r="H16" i="5" s="1"/>
  <c r="G94" i="3"/>
  <c r="J118" i="4"/>
  <c r="J69" i="5"/>
  <c r="G138" i="3"/>
  <c r="H111" i="4"/>
  <c r="F111" i="4"/>
  <c r="G111" i="4" s="1"/>
  <c r="H69" i="3"/>
  <c r="I69" i="3" s="1"/>
  <c r="BB115" i="17"/>
  <c r="D115" i="17" s="1"/>
  <c r="F68" i="5"/>
  <c r="G68" i="5" s="1"/>
  <c r="H68" i="5" s="1"/>
  <c r="G89" i="3"/>
  <c r="F62" i="5"/>
  <c r="G62" i="5" s="1"/>
  <c r="H62" i="5" s="1"/>
  <c r="F128" i="4"/>
  <c r="G128" i="4" s="1"/>
  <c r="H128" i="4" s="1"/>
  <c r="F98" i="4"/>
  <c r="G98" i="4" s="1"/>
  <c r="H98" i="4" s="1"/>
  <c r="F61" i="5"/>
  <c r="G61" i="5" s="1"/>
  <c r="H61" i="5" s="1"/>
  <c r="F46" i="4"/>
  <c r="G46" i="4" s="1"/>
  <c r="H46" i="4" s="1"/>
  <c r="F119" i="4"/>
  <c r="G119" i="4" s="1"/>
  <c r="H119" i="4" s="1"/>
  <c r="F29" i="4"/>
  <c r="G29" i="4" s="1"/>
  <c r="H29" i="4" s="1"/>
  <c r="F15" i="4"/>
  <c r="G15" i="4" s="1"/>
  <c r="H15" i="4" s="1"/>
  <c r="F67" i="5"/>
  <c r="G67" i="5" s="1"/>
  <c r="H67" i="5" s="1"/>
  <c r="J97" i="4"/>
  <c r="J63" i="5"/>
  <c r="H85" i="3"/>
  <c r="I85" i="3" s="1"/>
  <c r="BB143" i="17"/>
  <c r="D143" i="17" s="1"/>
  <c r="G45" i="3"/>
  <c r="F38" i="5"/>
  <c r="G38" i="5" s="1"/>
  <c r="H38" i="5" s="1"/>
  <c r="G10" i="3"/>
  <c r="G101" i="3"/>
  <c r="F77" i="5"/>
  <c r="G77" i="5" s="1"/>
  <c r="H77" i="5" s="1"/>
  <c r="G152" i="3"/>
  <c r="J122" i="4"/>
  <c r="J72" i="5"/>
  <c r="F48" i="4"/>
  <c r="G48" i="4" s="1"/>
  <c r="H48" i="4" s="1"/>
  <c r="H37" i="3"/>
  <c r="I37" i="3" s="1"/>
  <c r="BB60" i="17"/>
  <c r="D60" i="17" s="1"/>
  <c r="H127" i="4"/>
  <c r="F127" i="4"/>
  <c r="G127" i="4" s="1"/>
  <c r="F130" i="4"/>
  <c r="G130" i="4" s="1"/>
  <c r="H130" i="4" s="1"/>
  <c r="G39" i="3"/>
  <c r="I154" i="3"/>
  <c r="G154" i="3"/>
  <c r="F54" i="5"/>
  <c r="G54" i="5" s="1"/>
  <c r="H54" i="5" s="1"/>
  <c r="G33" i="3"/>
  <c r="F23" i="5"/>
  <c r="G23" i="5" s="1"/>
  <c r="H23" i="5" s="1"/>
  <c r="F85" i="4"/>
  <c r="G85" i="4" s="1"/>
  <c r="H85" i="4" s="1"/>
  <c r="F112" i="4"/>
  <c r="G112" i="4" s="1"/>
  <c r="H112" i="4" s="1"/>
  <c r="G23" i="3"/>
  <c r="I123" i="3"/>
  <c r="G123" i="3"/>
  <c r="H106" i="3"/>
  <c r="I106" i="3" s="1"/>
  <c r="BB181" i="17"/>
  <c r="D181" i="17" s="1"/>
  <c r="G126" i="3"/>
  <c r="F22" i="5"/>
  <c r="G22" i="5" s="1"/>
  <c r="H22" i="5" s="1"/>
  <c r="H159" i="3"/>
  <c r="I159" i="3" s="1"/>
  <c r="BB248" i="17"/>
  <c r="D248" i="17" s="1"/>
  <c r="J30" i="4"/>
  <c r="J22" i="5"/>
  <c r="F96" i="4"/>
  <c r="G96" i="4" s="1"/>
  <c r="H96" i="4" s="1"/>
  <c r="G140" i="3"/>
  <c r="F64" i="5"/>
  <c r="G64" i="5" s="1"/>
  <c r="H64" i="5" s="1"/>
  <c r="F50" i="4"/>
  <c r="G50" i="4" s="1"/>
  <c r="H50" i="4" s="1"/>
  <c r="H166" i="3"/>
  <c r="I166" i="3" s="1"/>
  <c r="BB261" i="17"/>
  <c r="D261" i="17" s="1"/>
  <c r="G104" i="3"/>
  <c r="G51" i="3"/>
  <c r="G131" i="3"/>
  <c r="G32" i="3"/>
  <c r="G16" i="3"/>
  <c r="F113" i="4"/>
  <c r="G113" i="4" s="1"/>
  <c r="H113" i="4" s="1"/>
  <c r="H161" i="3"/>
  <c r="I161" i="3" s="1"/>
  <c r="BB251" i="17"/>
  <c r="D251" i="17" s="1"/>
  <c r="G58" i="3"/>
  <c r="J9" i="5"/>
  <c r="J10" i="4"/>
  <c r="J147" i="4" l="1"/>
  <c r="J85" i="5"/>
  <c r="J163" i="3"/>
  <c r="I147" i="4"/>
  <c r="I85" i="5"/>
  <c r="J165" i="3"/>
  <c r="I149" i="4"/>
  <c r="I86" i="5"/>
  <c r="J164" i="3"/>
  <c r="I148" i="4"/>
  <c r="J161" i="3"/>
  <c r="I145" i="4"/>
  <c r="I83" i="5"/>
  <c r="J166" i="3"/>
  <c r="I87" i="5"/>
  <c r="I150" i="4"/>
  <c r="J159" i="3"/>
  <c r="I143" i="4"/>
  <c r="J160" i="3"/>
  <c r="I144" i="4"/>
  <c r="H43" i="5"/>
  <c r="H101" i="3"/>
  <c r="I101" i="3" s="1"/>
  <c r="BB168" i="17"/>
  <c r="D168" i="17" s="1"/>
  <c r="H131" i="3"/>
  <c r="I131" i="3" s="1"/>
  <c r="BB211" i="17"/>
  <c r="D211" i="17" s="1"/>
  <c r="H154" i="3"/>
  <c r="BB240" i="17"/>
  <c r="D240" i="17" s="1"/>
  <c r="H89" i="3"/>
  <c r="I89" i="3" s="1"/>
  <c r="BB149" i="17"/>
  <c r="D149" i="17" s="1"/>
  <c r="H120" i="3"/>
  <c r="I120" i="3" s="1"/>
  <c r="BB196" i="17"/>
  <c r="D196" i="17" s="1"/>
  <c r="J62" i="3"/>
  <c r="I55" i="4"/>
  <c r="H115" i="3"/>
  <c r="I115" i="3" s="1"/>
  <c r="BB191" i="17"/>
  <c r="D191" i="17" s="1"/>
  <c r="H76" i="3"/>
  <c r="I76" i="3" s="1"/>
  <c r="BB127" i="17"/>
  <c r="D127" i="17" s="1"/>
  <c r="H114" i="3"/>
  <c r="BB190" i="17"/>
  <c r="D190" i="17" s="1"/>
  <c r="H122" i="3"/>
  <c r="I122" i="3" s="1"/>
  <c r="BB198" i="17"/>
  <c r="D198" i="17" s="1"/>
  <c r="I122" i="4"/>
  <c r="I72" i="5"/>
  <c r="J134" i="3"/>
  <c r="H117" i="3"/>
  <c r="I117" i="3" s="1"/>
  <c r="BB193" i="17"/>
  <c r="D193" i="17" s="1"/>
  <c r="H17" i="3"/>
  <c r="I17" i="3" s="1"/>
  <c r="BB31" i="17"/>
  <c r="D31" i="17" s="1"/>
  <c r="J98" i="3"/>
  <c r="I87" i="4"/>
  <c r="I57" i="5"/>
  <c r="H57" i="3"/>
  <c r="I57" i="3" s="1"/>
  <c r="BB94" i="17"/>
  <c r="D94" i="17" s="1"/>
  <c r="H146" i="3"/>
  <c r="BB230" i="17"/>
  <c r="D230" i="17" s="1"/>
  <c r="H64" i="3"/>
  <c r="I64" i="3" s="1"/>
  <c r="BB109" i="17"/>
  <c r="D109" i="17" s="1"/>
  <c r="H31" i="3"/>
  <c r="I31" i="3" s="1"/>
  <c r="BB54" i="17"/>
  <c r="D54" i="17" s="1"/>
  <c r="H61" i="3"/>
  <c r="I61" i="3" s="1"/>
  <c r="BB100" i="17"/>
  <c r="D100" i="17" s="1"/>
  <c r="I26" i="4"/>
  <c r="J29" i="3"/>
  <c r="I53" i="4"/>
  <c r="J60" i="3"/>
  <c r="H110" i="3"/>
  <c r="I110" i="3" s="1"/>
  <c r="BB186" i="17"/>
  <c r="D186" i="17" s="1"/>
  <c r="H35" i="3"/>
  <c r="I35" i="3" s="1"/>
  <c r="BB58" i="17"/>
  <c r="D58" i="17" s="1"/>
  <c r="H104" i="3"/>
  <c r="I104" i="3" s="1"/>
  <c r="BB171" i="17"/>
  <c r="D171" i="17" s="1"/>
  <c r="H23" i="3"/>
  <c r="I23" i="3" s="1"/>
  <c r="BB41" i="17"/>
  <c r="D41" i="17" s="1"/>
  <c r="H126" i="3"/>
  <c r="I126" i="3" s="1"/>
  <c r="BB202" i="17"/>
  <c r="D202" i="17" s="1"/>
  <c r="J106" i="3"/>
  <c r="I94" i="4"/>
  <c r="I33" i="4"/>
  <c r="I25" i="5"/>
  <c r="J37" i="3"/>
  <c r="H45" i="3"/>
  <c r="I45" i="3" s="1"/>
  <c r="BB71" i="17"/>
  <c r="D71" i="17" s="1"/>
  <c r="H130" i="3"/>
  <c r="I130" i="3" s="1"/>
  <c r="BB210" i="17"/>
  <c r="D210" i="17" s="1"/>
  <c r="H66" i="3"/>
  <c r="I66" i="3" s="1"/>
  <c r="BB111" i="17"/>
  <c r="D111" i="17" s="1"/>
  <c r="H138" i="3"/>
  <c r="I138" i="3" s="1"/>
  <c r="BB220" i="17"/>
  <c r="D220" i="17" s="1"/>
  <c r="H6" i="3"/>
  <c r="I6" i="3" s="1"/>
  <c r="BB7" i="17"/>
  <c r="D7" i="17" s="1"/>
  <c r="H63" i="3"/>
  <c r="I63" i="3" s="1"/>
  <c r="BB107" i="17"/>
  <c r="D107" i="17" s="1"/>
  <c r="I18" i="4"/>
  <c r="J20" i="3"/>
  <c r="H24" i="3"/>
  <c r="I24" i="3" s="1"/>
  <c r="BB44" i="17"/>
  <c r="D44" i="17" s="1"/>
  <c r="H48" i="3"/>
  <c r="I48" i="3" s="1"/>
  <c r="BB75" i="17"/>
  <c r="D75" i="17" s="1"/>
  <c r="J70" i="5"/>
  <c r="J119" i="4"/>
  <c r="H81" i="3"/>
  <c r="I81" i="3" s="1"/>
  <c r="BB132" i="17"/>
  <c r="D132" i="17" s="1"/>
  <c r="H91" i="3"/>
  <c r="I91" i="3" s="1"/>
  <c r="BB151" i="17"/>
  <c r="D151" i="17" s="1"/>
  <c r="H67" i="3"/>
  <c r="I67" i="3" s="1"/>
  <c r="BB113" i="17"/>
  <c r="D113" i="17" s="1"/>
  <c r="H43" i="3"/>
  <c r="I43" i="3" s="1"/>
  <c r="BB68" i="17"/>
  <c r="D68" i="17" s="1"/>
  <c r="H139" i="3"/>
  <c r="BB221" i="17"/>
  <c r="D221" i="17" s="1"/>
  <c r="H39" i="3"/>
  <c r="I39" i="3" s="1"/>
  <c r="BB63" i="17"/>
  <c r="D63" i="17" s="1"/>
  <c r="J136" i="3"/>
  <c r="I124" i="4"/>
  <c r="I73" i="5"/>
  <c r="H83" i="3"/>
  <c r="I83" i="3" s="1"/>
  <c r="BB140" i="17"/>
  <c r="D140" i="17" s="1"/>
  <c r="H59" i="3"/>
  <c r="I59" i="3" s="1"/>
  <c r="BB98" i="17"/>
  <c r="D98" i="17" s="1"/>
  <c r="H27" i="3"/>
  <c r="I27" i="3" s="1"/>
  <c r="BB49" i="17"/>
  <c r="D49" i="17" s="1"/>
  <c r="H93" i="3"/>
  <c r="I93" i="3" s="1"/>
  <c r="BB154" i="17"/>
  <c r="D154" i="17" s="1"/>
  <c r="J79" i="3"/>
  <c r="I69" i="4"/>
  <c r="I139" i="4"/>
  <c r="J153" i="3"/>
  <c r="H19" i="3"/>
  <c r="I19" i="3" s="1"/>
  <c r="BB35" i="17"/>
  <c r="D35" i="17" s="1"/>
  <c r="I66" i="4"/>
  <c r="J75" i="3"/>
  <c r="J70" i="3"/>
  <c r="I46" i="5"/>
  <c r="H147" i="3"/>
  <c r="I147" i="3" s="1"/>
  <c r="BB231" i="17"/>
  <c r="D231" i="17" s="1"/>
  <c r="H13" i="3"/>
  <c r="I13" i="3" s="1"/>
  <c r="BB26" i="17"/>
  <c r="D26" i="17" s="1"/>
  <c r="I93" i="4"/>
  <c r="J105" i="3"/>
  <c r="H80" i="3"/>
  <c r="I80" i="3" s="1"/>
  <c r="BB131" i="17"/>
  <c r="D131" i="17" s="1"/>
  <c r="J68" i="3"/>
  <c r="I61" i="4"/>
  <c r="I44" i="5"/>
  <c r="H108" i="3"/>
  <c r="I108" i="3" s="1"/>
  <c r="BB184" i="17"/>
  <c r="D184" i="17" s="1"/>
  <c r="H124" i="3"/>
  <c r="I124" i="3" s="1"/>
  <c r="BB200" i="17"/>
  <c r="D200" i="17" s="1"/>
  <c r="H145" i="3"/>
  <c r="I145" i="3" s="1"/>
  <c r="BB229" i="17"/>
  <c r="D229" i="17" s="1"/>
  <c r="H97" i="3"/>
  <c r="I97" i="3" s="1"/>
  <c r="BB160" i="17"/>
  <c r="D160" i="17" s="1"/>
  <c r="J36" i="3"/>
  <c r="I32" i="4"/>
  <c r="I24" i="5"/>
  <c r="I95" i="4"/>
  <c r="J107" i="3"/>
  <c r="H51" i="3"/>
  <c r="I51" i="3" s="1"/>
  <c r="BB82" i="17"/>
  <c r="D82" i="17" s="1"/>
  <c r="H129" i="3"/>
  <c r="I129" i="3" s="1"/>
  <c r="BB209" i="17"/>
  <c r="D209" i="17" s="1"/>
  <c r="H18" i="3"/>
  <c r="I18" i="3" s="1"/>
  <c r="BB34" i="17"/>
  <c r="D34" i="17" s="1"/>
  <c r="H132" i="3"/>
  <c r="I132" i="3" s="1"/>
  <c r="BB212" i="17"/>
  <c r="D212" i="17" s="1"/>
  <c r="H77" i="3"/>
  <c r="I77" i="3" s="1"/>
  <c r="BB128" i="17"/>
  <c r="D128" i="17" s="1"/>
  <c r="H65" i="3"/>
  <c r="I65" i="3" s="1"/>
  <c r="BB110" i="17"/>
  <c r="D110" i="17" s="1"/>
  <c r="H95" i="3"/>
  <c r="I95" i="3" s="1"/>
  <c r="BB157" i="17"/>
  <c r="D157" i="17" s="1"/>
  <c r="J119" i="3"/>
  <c r="I107" i="4"/>
  <c r="I12" i="4"/>
  <c r="J12" i="3"/>
  <c r="J92" i="3"/>
  <c r="I81" i="4"/>
  <c r="H116" i="3"/>
  <c r="I116" i="3" s="1"/>
  <c r="BB192" i="17"/>
  <c r="D192" i="17" s="1"/>
  <c r="H11" i="3"/>
  <c r="I11" i="3" s="1"/>
  <c r="BB15" i="17"/>
  <c r="D15" i="17" s="1"/>
  <c r="H148" i="3"/>
  <c r="I148" i="3" s="1"/>
  <c r="BB234" i="17"/>
  <c r="D234" i="17" s="1"/>
  <c r="H78" i="3"/>
  <c r="I78" i="3" s="1"/>
  <c r="BB129" i="17"/>
  <c r="D129" i="17" s="1"/>
  <c r="I51" i="5"/>
  <c r="I74" i="4"/>
  <c r="J85" i="3"/>
  <c r="H55" i="3"/>
  <c r="I55" i="3" s="1"/>
  <c r="BB92" i="17"/>
  <c r="D92" i="17" s="1"/>
  <c r="J73" i="3"/>
  <c r="I47" i="5"/>
  <c r="H21" i="3"/>
  <c r="I21" i="3" s="1"/>
  <c r="BB37" i="17"/>
  <c r="D37" i="17" s="1"/>
  <c r="H109" i="3"/>
  <c r="I109" i="3" s="1"/>
  <c r="BB185" i="17"/>
  <c r="D185" i="17" s="1"/>
  <c r="H128" i="3"/>
  <c r="I128" i="3" s="1"/>
  <c r="BB207" i="17"/>
  <c r="D207" i="17" s="1"/>
  <c r="J22" i="3"/>
  <c r="I20" i="4"/>
  <c r="I15" i="5"/>
  <c r="H151" i="3"/>
  <c r="I151" i="3" s="1"/>
  <c r="BB237" i="17"/>
  <c r="D237" i="17" s="1"/>
  <c r="I125" i="4"/>
  <c r="I74" i="5"/>
  <c r="J137" i="3"/>
  <c r="I59" i="5"/>
  <c r="I91" i="4"/>
  <c r="J102" i="3"/>
  <c r="H112" i="3"/>
  <c r="I112" i="3" s="1"/>
  <c r="BB188" i="17"/>
  <c r="D188" i="17" s="1"/>
  <c r="H74" i="3"/>
  <c r="BB124" i="17"/>
  <c r="D124" i="17" s="1"/>
  <c r="H34" i="3"/>
  <c r="I34" i="3" s="1"/>
  <c r="BB57" i="17"/>
  <c r="D57" i="17" s="1"/>
  <c r="J15" i="3"/>
  <c r="I14" i="4"/>
  <c r="I25" i="4"/>
  <c r="J28" i="3"/>
  <c r="H135" i="3"/>
  <c r="I135" i="3" s="1"/>
  <c r="BB217" i="17"/>
  <c r="D217" i="17" s="1"/>
  <c r="H125" i="3"/>
  <c r="I125" i="3" s="1"/>
  <c r="BB201" i="17"/>
  <c r="D201" i="17" s="1"/>
  <c r="H96" i="3"/>
  <c r="I96" i="3" s="1"/>
  <c r="BB159" i="17"/>
  <c r="D159" i="17" s="1"/>
  <c r="H38" i="3"/>
  <c r="I38" i="3" s="1"/>
  <c r="BB61" i="17"/>
  <c r="D61" i="17" s="1"/>
  <c r="H30" i="3"/>
  <c r="I30" i="3" s="1"/>
  <c r="BB53" i="17"/>
  <c r="D53" i="17" s="1"/>
  <c r="H123" i="3"/>
  <c r="BB199" i="17"/>
  <c r="D199" i="17" s="1"/>
  <c r="J69" i="3"/>
  <c r="I62" i="4"/>
  <c r="I45" i="5"/>
  <c r="H94" i="3"/>
  <c r="I94" i="3" s="1"/>
  <c r="BB156" i="17"/>
  <c r="D156" i="17" s="1"/>
  <c r="H8" i="3"/>
  <c r="I8" i="3" s="1"/>
  <c r="BB10" i="17"/>
  <c r="D10" i="17" s="1"/>
  <c r="H72" i="3"/>
  <c r="I72" i="3" s="1"/>
  <c r="BB122" i="17"/>
  <c r="D122" i="17" s="1"/>
  <c r="H140" i="3"/>
  <c r="I140" i="3" s="1"/>
  <c r="BB222" i="17"/>
  <c r="D222" i="17" s="1"/>
  <c r="H10" i="3"/>
  <c r="I10" i="3" s="1"/>
  <c r="BB12" i="17"/>
  <c r="D12" i="17" s="1"/>
  <c r="H121" i="3"/>
  <c r="I121" i="3" s="1"/>
  <c r="BB197" i="17"/>
  <c r="D197" i="17" s="1"/>
  <c r="H84" i="3"/>
  <c r="I84" i="3" s="1"/>
  <c r="BB142" i="17"/>
  <c r="D142" i="17" s="1"/>
  <c r="H99" i="3"/>
  <c r="I99" i="3" s="1"/>
  <c r="BB164" i="17"/>
  <c r="D164" i="17" s="1"/>
  <c r="H46" i="3"/>
  <c r="I46" i="3" s="1"/>
  <c r="BB73" i="17"/>
  <c r="D73" i="17" s="1"/>
  <c r="H50" i="3"/>
  <c r="I50" i="3" s="1"/>
  <c r="BB81" i="17"/>
  <c r="D81" i="17" s="1"/>
  <c r="I106" i="4"/>
  <c r="J118" i="3"/>
  <c r="H5" i="3"/>
  <c r="I5" i="3" s="1"/>
  <c r="BB3" i="17"/>
  <c r="D3" i="17" s="1"/>
  <c r="H90" i="3"/>
  <c r="I90" i="3" s="1"/>
  <c r="BB150" i="17"/>
  <c r="D150" i="17" s="1"/>
  <c r="I43" i="4"/>
  <c r="J47" i="3"/>
  <c r="H7" i="3"/>
  <c r="I7" i="3" s="1"/>
  <c r="BB8" i="17"/>
  <c r="D8" i="17" s="1"/>
  <c r="J127" i="3"/>
  <c r="I115" i="4"/>
  <c r="H113" i="3"/>
  <c r="I113" i="3" s="1"/>
  <c r="BB189" i="17"/>
  <c r="D189" i="17" s="1"/>
  <c r="H53" i="3"/>
  <c r="I53" i="3" s="1"/>
  <c r="BB90" i="17"/>
  <c r="D90" i="17" s="1"/>
  <c r="H71" i="3"/>
  <c r="I71" i="3" s="1"/>
  <c r="BB117" i="17"/>
  <c r="D117" i="17" s="1"/>
  <c r="H40" i="3"/>
  <c r="I40" i="3" s="1"/>
  <c r="BB64" i="17"/>
  <c r="D64" i="17" s="1"/>
  <c r="H103" i="3"/>
  <c r="I103" i="3" s="1"/>
  <c r="BB170" i="17"/>
  <c r="D170" i="17" s="1"/>
  <c r="J150" i="3"/>
  <c r="I80" i="5"/>
  <c r="H42" i="3"/>
  <c r="I42" i="3" s="1"/>
  <c r="BB67" i="17"/>
  <c r="D67" i="17" s="1"/>
  <c r="J86" i="3"/>
  <c r="I52" i="5"/>
  <c r="I75" i="4"/>
  <c r="H111" i="3"/>
  <c r="I111" i="3" s="1"/>
  <c r="BB187" i="17"/>
  <c r="D187" i="17" s="1"/>
  <c r="H141" i="3"/>
  <c r="I141" i="3" s="1"/>
  <c r="BB224" i="17"/>
  <c r="D224" i="17" s="1"/>
  <c r="H144" i="3"/>
  <c r="I144" i="3" s="1"/>
  <c r="BB227" i="17"/>
  <c r="D227" i="17" s="1"/>
  <c r="H9" i="3"/>
  <c r="I9" i="3" s="1"/>
  <c r="BB11" i="17"/>
  <c r="D11" i="17" s="1"/>
  <c r="J143" i="3"/>
  <c r="I131" i="4"/>
  <c r="J49" i="3"/>
  <c r="I45" i="4"/>
  <c r="H56" i="3"/>
  <c r="I56" i="3" s="1"/>
  <c r="BB93" i="17"/>
  <c r="D93" i="17" s="1"/>
  <c r="H16" i="3"/>
  <c r="I16" i="3" s="1"/>
  <c r="BB29" i="17"/>
  <c r="D29" i="17" s="1"/>
  <c r="H33" i="3"/>
  <c r="I33" i="3" s="1"/>
  <c r="BB56" i="17"/>
  <c r="D56" i="17" s="1"/>
  <c r="H32" i="3"/>
  <c r="I32" i="3" s="1"/>
  <c r="BB55" i="17"/>
  <c r="D55" i="17" s="1"/>
  <c r="H152" i="3"/>
  <c r="I152" i="3" s="1"/>
  <c r="BB238" i="17"/>
  <c r="D238" i="17" s="1"/>
  <c r="H25" i="3"/>
  <c r="I25" i="3" s="1"/>
  <c r="BB45" i="17"/>
  <c r="D45" i="17" s="1"/>
  <c r="H155" i="3"/>
  <c r="I155" i="3" s="1"/>
  <c r="BB241" i="17"/>
  <c r="D241" i="17" s="1"/>
  <c r="H82" i="3"/>
  <c r="I82" i="3" s="1"/>
  <c r="BB135" i="17"/>
  <c r="D135" i="17" s="1"/>
  <c r="J41" i="3"/>
  <c r="I37" i="4"/>
  <c r="H58" i="3"/>
  <c r="I58" i="3" s="1"/>
  <c r="BB96" i="17"/>
  <c r="D96" i="17" s="1"/>
  <c r="H87" i="3"/>
  <c r="I87" i="3" s="1"/>
  <c r="BB147" i="17"/>
  <c r="D147" i="17" s="1"/>
  <c r="H14" i="3"/>
  <c r="I14" i="3" s="1"/>
  <c r="BB27" i="17"/>
  <c r="D27" i="17" s="1"/>
  <c r="H149" i="3"/>
  <c r="I149" i="3" s="1"/>
  <c r="BB235" i="17"/>
  <c r="D235" i="17" s="1"/>
  <c r="I40" i="4"/>
  <c r="J44" i="3"/>
  <c r="I29" i="5"/>
  <c r="H133" i="3"/>
  <c r="I133" i="3" s="1"/>
  <c r="BB213" i="17"/>
  <c r="D213" i="17" s="1"/>
  <c r="H54" i="3"/>
  <c r="I54" i="3" s="1"/>
  <c r="BB91" i="17"/>
  <c r="D91" i="17" s="1"/>
  <c r="H26" i="3"/>
  <c r="I26" i="3" s="1"/>
  <c r="BB48" i="17"/>
  <c r="D48" i="17" s="1"/>
  <c r="H88" i="3"/>
  <c r="I88" i="3" s="1"/>
  <c r="BB148" i="17"/>
  <c r="D148" i="17" s="1"/>
  <c r="H142" i="3"/>
  <c r="I142" i="3" s="1"/>
  <c r="BB225" i="17"/>
  <c r="D225" i="17" s="1"/>
  <c r="I81" i="5" l="1"/>
  <c r="J155" i="3"/>
  <c r="I21" i="5"/>
  <c r="J33" i="3"/>
  <c r="I99" i="4"/>
  <c r="I65" i="5"/>
  <c r="J111" i="3"/>
  <c r="I27" i="4"/>
  <c r="I20" i="5"/>
  <c r="J30" i="3"/>
  <c r="I123" i="4"/>
  <c r="J135" i="3"/>
  <c r="I65" i="4"/>
  <c r="J74" i="3"/>
  <c r="I11" i="4"/>
  <c r="I10" i="5"/>
  <c r="J11" i="3"/>
  <c r="I71" i="5"/>
  <c r="J132" i="3"/>
  <c r="I120" i="4"/>
  <c r="I70" i="4"/>
  <c r="J80" i="3"/>
  <c r="I72" i="4"/>
  <c r="J83" i="3"/>
  <c r="I23" i="5"/>
  <c r="I31" i="4"/>
  <c r="J35" i="3"/>
  <c r="I54" i="4"/>
  <c r="J61" i="3"/>
  <c r="I37" i="5"/>
  <c r="I51" i="4"/>
  <c r="J57" i="3"/>
  <c r="I67" i="4"/>
  <c r="I48" i="5"/>
  <c r="J76" i="3"/>
  <c r="I55" i="5"/>
  <c r="I78" i="4"/>
  <c r="J89" i="3"/>
  <c r="I83" i="4"/>
  <c r="J94" i="3"/>
  <c r="I97" i="4"/>
  <c r="I63" i="5"/>
  <c r="J109" i="3"/>
  <c r="J124" i="3"/>
  <c r="I66" i="5"/>
  <c r="I112" i="4"/>
  <c r="I28" i="5"/>
  <c r="I39" i="4"/>
  <c r="J43" i="3"/>
  <c r="I56" i="4"/>
  <c r="I40" i="5"/>
  <c r="J63" i="3"/>
  <c r="I118" i="4"/>
  <c r="I69" i="5"/>
  <c r="J130" i="3"/>
  <c r="I92" i="4"/>
  <c r="I60" i="5"/>
  <c r="J103" i="3"/>
  <c r="I10" i="4"/>
  <c r="I9" i="5"/>
  <c r="J10" i="3"/>
  <c r="I26" i="5"/>
  <c r="I34" i="4"/>
  <c r="J38" i="3"/>
  <c r="I100" i="4"/>
  <c r="J112" i="3"/>
  <c r="I137" i="4"/>
  <c r="J151" i="3"/>
  <c r="I104" i="4"/>
  <c r="J116" i="3"/>
  <c r="I84" i="4"/>
  <c r="J95" i="3"/>
  <c r="I14" i="5"/>
  <c r="J18" i="3"/>
  <c r="I82" i="4"/>
  <c r="I56" i="5"/>
  <c r="J93" i="3"/>
  <c r="I114" i="4"/>
  <c r="I68" i="5"/>
  <c r="J126" i="3"/>
  <c r="I64" i="5"/>
  <c r="I98" i="4"/>
  <c r="J110" i="3"/>
  <c r="I28" i="4"/>
  <c r="J31" i="3"/>
  <c r="I103" i="4"/>
  <c r="J115" i="3"/>
  <c r="I140" i="4"/>
  <c r="J154" i="3"/>
  <c r="I101" i="4"/>
  <c r="J113" i="3"/>
  <c r="J16" i="3"/>
  <c r="I15" i="4"/>
  <c r="I12" i="5"/>
  <c r="I9" i="4"/>
  <c r="I8" i="5"/>
  <c r="J9" i="3"/>
  <c r="J26" i="3"/>
  <c r="I18" i="5"/>
  <c r="I24" i="4"/>
  <c r="I36" i="4"/>
  <c r="J40" i="3"/>
  <c r="I5" i="4"/>
  <c r="I5" i="5"/>
  <c r="J5" i="3"/>
  <c r="I88" i="4"/>
  <c r="I58" i="5"/>
  <c r="J99" i="3"/>
  <c r="I128" i="4"/>
  <c r="I76" i="5"/>
  <c r="J140" i="3"/>
  <c r="I19" i="4"/>
  <c r="J21" i="3"/>
  <c r="I62" i="5"/>
  <c r="I96" i="4"/>
  <c r="J108" i="3"/>
  <c r="I43" i="5"/>
  <c r="I60" i="4"/>
  <c r="J67" i="3"/>
  <c r="I44" i="4"/>
  <c r="I32" i="5"/>
  <c r="J48" i="3"/>
  <c r="I6" i="4"/>
  <c r="J6" i="3"/>
  <c r="I30" i="5"/>
  <c r="I41" i="4"/>
  <c r="J45" i="3"/>
  <c r="I76" i="4"/>
  <c r="I53" i="5"/>
  <c r="J87" i="3"/>
  <c r="I79" i="4"/>
  <c r="J90" i="3"/>
  <c r="I23" i="4"/>
  <c r="J25" i="3"/>
  <c r="I138" i="4"/>
  <c r="J152" i="3"/>
  <c r="I50" i="4"/>
  <c r="J56" i="3"/>
  <c r="I85" i="4"/>
  <c r="J96" i="3"/>
  <c r="I68" i="4"/>
  <c r="J78" i="3"/>
  <c r="I58" i="4"/>
  <c r="J65" i="3"/>
  <c r="I117" i="4"/>
  <c r="J129" i="3"/>
  <c r="I11" i="5"/>
  <c r="J13" i="3"/>
  <c r="I17" i="4"/>
  <c r="J19" i="3"/>
  <c r="I19" i="5"/>
  <c r="J27" i="3"/>
  <c r="I21" i="4"/>
  <c r="I16" i="5"/>
  <c r="J23" i="3"/>
  <c r="I57" i="4"/>
  <c r="I41" i="5"/>
  <c r="J64" i="3"/>
  <c r="I110" i="4"/>
  <c r="J122" i="3"/>
  <c r="I70" i="5"/>
  <c r="I119" i="4"/>
  <c r="J131" i="3"/>
  <c r="I31" i="5"/>
  <c r="I42" i="4"/>
  <c r="J46" i="3"/>
  <c r="I52" i="4"/>
  <c r="I38" i="5"/>
  <c r="J58" i="3"/>
  <c r="I136" i="4"/>
  <c r="I79" i="5"/>
  <c r="J149" i="3"/>
  <c r="I132" i="4"/>
  <c r="J144" i="3"/>
  <c r="I36" i="5"/>
  <c r="J54" i="3"/>
  <c r="I27" i="5"/>
  <c r="I38" i="4"/>
  <c r="J42" i="3"/>
  <c r="I63" i="4"/>
  <c r="J71" i="3"/>
  <c r="I6" i="5"/>
  <c r="I7" i="4"/>
  <c r="J7" i="3"/>
  <c r="I73" i="4"/>
  <c r="J84" i="3"/>
  <c r="I64" i="4"/>
  <c r="J72" i="3"/>
  <c r="I86" i="4"/>
  <c r="J97" i="3"/>
  <c r="I35" i="4"/>
  <c r="J39" i="3"/>
  <c r="I80" i="4"/>
  <c r="J91" i="3"/>
  <c r="I17" i="5"/>
  <c r="I22" i="4"/>
  <c r="J24" i="3"/>
  <c r="I75" i="5"/>
  <c r="I126" i="4"/>
  <c r="J138" i="3"/>
  <c r="I16" i="4"/>
  <c r="I13" i="5"/>
  <c r="J17" i="3"/>
  <c r="I77" i="4"/>
  <c r="I54" i="5"/>
  <c r="J88" i="3"/>
  <c r="I13" i="4"/>
  <c r="J14" i="3"/>
  <c r="I29" i="4"/>
  <c r="J32" i="3"/>
  <c r="I111" i="4"/>
  <c r="J123" i="3"/>
  <c r="I67" i="5"/>
  <c r="I113" i="4"/>
  <c r="J125" i="3"/>
  <c r="I30" i="4"/>
  <c r="I22" i="5"/>
  <c r="J34" i="3"/>
  <c r="I78" i="5"/>
  <c r="I135" i="4"/>
  <c r="J148" i="3"/>
  <c r="I49" i="5"/>
  <c r="J77" i="3"/>
  <c r="I46" i="4"/>
  <c r="J51" i="3"/>
  <c r="I134" i="4"/>
  <c r="J147" i="3"/>
  <c r="I39" i="5"/>
  <c r="J59" i="3"/>
  <c r="I61" i="5"/>
  <c r="J104" i="3"/>
  <c r="I133" i="4"/>
  <c r="J146" i="3"/>
  <c r="I102" i="4"/>
  <c r="J114" i="3"/>
  <c r="I108" i="4"/>
  <c r="J120" i="3"/>
  <c r="I90" i="4"/>
  <c r="J101" i="3"/>
  <c r="I71" i="4"/>
  <c r="J82" i="3"/>
  <c r="I129" i="4"/>
  <c r="J141" i="3"/>
  <c r="I130" i="4"/>
  <c r="J142" i="3"/>
  <c r="I121" i="4"/>
  <c r="J133" i="3"/>
  <c r="I35" i="5"/>
  <c r="I48" i="4"/>
  <c r="J53" i="3"/>
  <c r="I33" i="5"/>
  <c r="J50" i="3"/>
  <c r="I109" i="4"/>
  <c r="J121" i="3"/>
  <c r="I7" i="5"/>
  <c r="I8" i="4"/>
  <c r="J8" i="3"/>
  <c r="I116" i="4"/>
  <c r="J128" i="3"/>
  <c r="I49" i="4"/>
  <c r="J55" i="3"/>
  <c r="I77" i="5"/>
  <c r="J145" i="3"/>
  <c r="I127" i="4"/>
  <c r="J139" i="3"/>
  <c r="I50" i="5"/>
  <c r="J81" i="3"/>
  <c r="I42" i="5"/>
  <c r="I59" i="4"/>
  <c r="J66" i="3"/>
  <c r="I105" i="4"/>
  <c r="J117"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Luca Vernaccini</author>
  </authors>
  <commentList>
    <comment ref="S3" authorId="0" shapeId="0" xr:uid="{00000000-0006-0000-1300-000001000000}">
      <text>
        <r>
          <rPr>
            <sz val="11"/>
            <color theme="1"/>
            <rFont val="Calibri"/>
            <family val="2"/>
            <scheme val="minor"/>
          </rPr>
          <t>Luca Vernaccini:
Data of 2016 at 17/8/2016</t>
        </r>
      </text>
    </comment>
    <comment ref="AJ3" authorId="0" shapeId="0" xr:uid="{00000000-0006-0000-1300-000002000000}">
      <text>
        <r>
          <rPr>
            <sz val="11"/>
            <color theme="1"/>
            <rFont val="Calibri"/>
            <family val="2"/>
            <scheme val="minor"/>
          </rPr>
          <t>Luca Vernaccini:
As of 18 August 2016</t>
        </r>
      </text>
    </comment>
  </commentList>
</comments>
</file>

<file path=xl/sharedStrings.xml><?xml version="1.0" encoding="utf-8"?>
<sst xmlns="http://schemas.openxmlformats.org/spreadsheetml/2006/main" count="40410" uniqueCount="10151">
  <si>
    <t>Crisis</t>
  </si>
  <si>
    <t>Crisis ID</t>
  </si>
  <si>
    <t>Country</t>
  </si>
  <si>
    <t>Indicator</t>
  </si>
  <si>
    <t>Figure</t>
  </si>
  <si>
    <t>Reliability</t>
  </si>
  <si>
    <t>Reliability Score</t>
  </si>
  <si>
    <t>Link</t>
  </si>
  <si>
    <t>Justification</t>
  </si>
  <si>
    <t>Type of entry</t>
  </si>
  <si>
    <t>Complex crisis in Mali</t>
  </si>
  <si>
    <t>MLI001</t>
  </si>
  <si>
    <t>Mali</t>
  </si>
  <si>
    <t>Buildings damaged</t>
  </si>
  <si>
    <t>x</t>
  </si>
  <si>
    <t>No data available</t>
  </si>
  <si>
    <t>MLI001Buildings damaged</t>
  </si>
  <si>
    <t>Humanitarian development</t>
  </si>
  <si>
    <t>Buildings destroyed</t>
  </si>
  <si>
    <t>Low</t>
  </si>
  <si>
    <t>MLI001Buildings destroyed</t>
  </si>
  <si>
    <t>Economic Losses</t>
  </si>
  <si>
    <t>MLI001Economic Losses</t>
  </si>
  <si>
    <t>People facing limited access constraints</t>
  </si>
  <si>
    <t>MLI001People facing limited access constraints</t>
  </si>
  <si>
    <t>People facing restricted access constraints</t>
  </si>
  <si>
    <t>MLI001People facing restricted access constraints</t>
  </si>
  <si>
    <t>Drought in Senegal</t>
  </si>
  <si>
    <t>SEN002</t>
  </si>
  <si>
    <t>Senegal</t>
  </si>
  <si>
    <t>Medium</t>
  </si>
  <si>
    <t>SEN002Buildings damaged</t>
  </si>
  <si>
    <t>SEN002Buildings destroyed</t>
  </si>
  <si>
    <t>No recent number reflecting agricultural losses, or the impact of the drought on smallholder agricutlure and transhumance patterns disrupting rural economies</t>
  </si>
  <si>
    <t>SEN002Economic Losses</t>
  </si>
  <si>
    <t>Illness cases reported</t>
  </si>
  <si>
    <t>SEN002Illness cases reported</t>
  </si>
  <si>
    <t>Injuries reported</t>
  </si>
  <si>
    <t>SEN002Injuries reported</t>
  </si>
  <si>
    <t>Complex crisis in DPRK</t>
  </si>
  <si>
    <t>PRK001</t>
  </si>
  <si>
    <t>DPRK</t>
  </si>
  <si>
    <t>PRK001Buildings damaged</t>
  </si>
  <si>
    <t>PRK001Buildings destroyed</t>
  </si>
  <si>
    <t>Crisis affected groups</t>
  </si>
  <si>
    <t>Country population</t>
  </si>
  <si>
    <t>PRK001Crisis affected groups</t>
  </si>
  <si>
    <t>PRK001Economic Losses</t>
  </si>
  <si>
    <t>PRK001Illness cases reported</t>
  </si>
  <si>
    <t>PRK001Injuries reported</t>
  </si>
  <si>
    <t>PRK001People facing limited access constraints</t>
  </si>
  <si>
    <t>PRK001People facing restricted access constraints</t>
  </si>
  <si>
    <t>Conflict in Yemen</t>
  </si>
  <si>
    <t>YEM001</t>
  </si>
  <si>
    <t>Yemen</t>
  </si>
  <si>
    <t>YEM001Buildings damaged</t>
  </si>
  <si>
    <t>YEM001Buildings destroyed</t>
  </si>
  <si>
    <t>YEM001Economic Losses</t>
  </si>
  <si>
    <t>YEM001People facing limited access constraints</t>
  </si>
  <si>
    <t>YEM001People facing restricted access constraints</t>
  </si>
  <si>
    <t>Complex crisis in Afghanistan</t>
  </si>
  <si>
    <t>AFG001</t>
  </si>
  <si>
    <t>Afghanistan</t>
  </si>
  <si>
    <t>AFG001Buildings damaged</t>
  </si>
  <si>
    <t>Economic Institute of Peace, World Bank</t>
  </si>
  <si>
    <t>http://visionofhumanity.org/app/uploads/2018/11/Economic-Value-of-Peace-2018.pdf, https://data.worldbank.org/indicator/NY.GDP.MKTP.CD</t>
  </si>
  <si>
    <t>Based on Economic Insitute of Peace estimates the economic costs due to conflict in Afghanistan at 63% of the GDP (2017), subsequent calculation based on 2017 World Bank figures. This does not include any estimations for economic losses due to the drought.</t>
  </si>
  <si>
    <t>AFG001Economic Losses</t>
  </si>
  <si>
    <t>AFG001Illness cases reported</t>
  </si>
  <si>
    <t>AFG001People facing limited access constraints</t>
  </si>
  <si>
    <t>AFG001People facing restricted access constraints</t>
  </si>
  <si>
    <t>Syrian conflict</t>
  </si>
  <si>
    <t>SYR001</t>
  </si>
  <si>
    <t>Syria</t>
  </si>
  <si>
    <t>High</t>
  </si>
  <si>
    <t>Every kind of group is affected by this crisis as it covers the entire country and those displaced by it.</t>
  </si>
  <si>
    <t>SYR001Crisis affected groups</t>
  </si>
  <si>
    <t>There are too many illnesses in Syria, which are reported very sporadically to be able to adequately captured here.</t>
  </si>
  <si>
    <t>SYR001Illness cases reported</t>
  </si>
  <si>
    <t>This number is not known though it should not be assumed that most of the populaytion outside of hard to reach areas are not also affected by strong access constraints - espeacially in areas with ongoing conflict, and when considering that the Israeli, Turkish, Lebanese and Jordanian borders are closed.</t>
  </si>
  <si>
    <t>SYR001People facing limited access constraints</t>
  </si>
  <si>
    <t>OCHA</t>
  </si>
  <si>
    <t>https://reliefweb.int/sites/reliefweb.int/files/resources/acc-11_syr_overview_of_hard_to_reach_areas_20181029.pdf</t>
  </si>
  <si>
    <t>This number represents the number of people that are hard to reach as defined by OCHA. This definition is "An area that is not regularly accessible to humanitarian actors for the purposes of sustained humanitarian programming as a result of denial of access,including the need to negotiate access on an ad hoc basis,or due to restrictions such as active conflict,multiple security checkpoints,or failure of the a uthorities to provide timely approval" . It is a groslly conservative estimate at best</t>
  </si>
  <si>
    <t>SYR001People facing restricted access constraints</t>
  </si>
  <si>
    <t>International Displacement in Tanzania</t>
  </si>
  <si>
    <t>TZA002</t>
  </si>
  <si>
    <t>Tanzania</t>
  </si>
  <si>
    <t>TZA002Buildings damaged</t>
  </si>
  <si>
    <t>TZA002Economic Losses</t>
  </si>
  <si>
    <t>TZA002Illness cases reported</t>
  </si>
  <si>
    <t>TZA002People facing limited access constraints</t>
  </si>
  <si>
    <t>TZA002People facing restricted access constraints</t>
  </si>
  <si>
    <t>Complex crisis in Somalia</t>
  </si>
  <si>
    <t>SOM001</t>
  </si>
  <si>
    <t>Somalia</t>
  </si>
  <si>
    <t>SOM001Buildings damaged</t>
  </si>
  <si>
    <t>SOM001Buildings destroyed</t>
  </si>
  <si>
    <t>SOM001People facing limited access constraints</t>
  </si>
  <si>
    <t>SOM001People facing restricted access constraints</t>
  </si>
  <si>
    <t>Mixed migration flows in Greece</t>
  </si>
  <si>
    <t>GRC002</t>
  </si>
  <si>
    <t>Greece</t>
  </si>
  <si>
    <t>GRC002Buildings damaged</t>
  </si>
  <si>
    <t>GRC002Buildings destroyed</t>
  </si>
  <si>
    <t>AS + Refs, Host population</t>
  </si>
  <si>
    <t>GRC002Crisis affected groups</t>
  </si>
  <si>
    <t>GRC002Economic Losses</t>
  </si>
  <si>
    <t>GRC002Illness cases reported</t>
  </si>
  <si>
    <t>GRC002People facing limited access constraints</t>
  </si>
  <si>
    <t>GRC002People facing restricted access constraints</t>
  </si>
  <si>
    <t>Complex crisis in Zimbabwe</t>
  </si>
  <si>
    <t>ZWE001</t>
  </si>
  <si>
    <t>Zimbabwe</t>
  </si>
  <si>
    <t>ZWE001Economic Losses</t>
  </si>
  <si>
    <t>ZWE001People facing limited access constraints</t>
  </si>
  <si>
    <t>ZWE001People facing restricted access constraints</t>
  </si>
  <si>
    <t>Rohingya refugee crisis</t>
  </si>
  <si>
    <t>BGD002</t>
  </si>
  <si>
    <t>Bangladesh</t>
  </si>
  <si>
    <t>There is no indication that there are direct access constraints.</t>
  </si>
  <si>
    <t>BGD002People facing limited access constraints</t>
  </si>
  <si>
    <t>Acaps Access Map</t>
  </si>
  <si>
    <t>BGD002People facing restricted access constraints</t>
  </si>
  <si>
    <t>Syrian refugees in Jordan</t>
  </si>
  <si>
    <t>JOR002</t>
  </si>
  <si>
    <t>Jordan</t>
  </si>
  <si>
    <t>No available data</t>
  </si>
  <si>
    <t>JOR002People facing limited access constraints</t>
  </si>
  <si>
    <t>JOR002People facing restricted access constraints</t>
  </si>
  <si>
    <t>Complex crisis in Libya</t>
  </si>
  <si>
    <t>LBY001</t>
  </si>
  <si>
    <t>Libya</t>
  </si>
  <si>
    <t>LBY001Buildings damaged</t>
  </si>
  <si>
    <t>LBY001Buildings destroyed</t>
  </si>
  <si>
    <t>LBY001Economic Losses</t>
  </si>
  <si>
    <t>LBY001Illness cases reported</t>
  </si>
  <si>
    <t>Mixed migration flows in Libya</t>
  </si>
  <si>
    <t>LBY002</t>
  </si>
  <si>
    <t>LBY002Buildings damaged</t>
  </si>
  <si>
    <t>LBY002Buildings destroyed</t>
  </si>
  <si>
    <t>LBY002Economic Losses</t>
  </si>
  <si>
    <t>LBY002Illness cases reported</t>
  </si>
  <si>
    <t>LBY002Injuries reported</t>
  </si>
  <si>
    <t>Complex crisis in Pakistan</t>
  </si>
  <si>
    <t>PAK001</t>
  </si>
  <si>
    <t>Pakistan</t>
  </si>
  <si>
    <t>UNICEF 01/2019</t>
  </si>
  <si>
    <t>Returnees, IDPs, Afghan refugees, host and non-host</t>
  </si>
  <si>
    <t>PAK001Crisis affected groups</t>
  </si>
  <si>
    <t>TheNews 05/26/2017</t>
  </si>
  <si>
    <t>https://www.acleddata.com/</t>
  </si>
  <si>
    <t>In fiscal year 2017, $3.88 billion (Rs407.2 billion) losses to economy were recorded. There is no updated sources for 2018.</t>
  </si>
  <si>
    <t>PAK001Economic Losses</t>
  </si>
  <si>
    <t>Conflict in Palestine</t>
  </si>
  <si>
    <t>PSE002</t>
  </si>
  <si>
    <t>Palestine</t>
  </si>
  <si>
    <t>Shelter cluster Nov 2018</t>
  </si>
  <si>
    <t>https://www.ochaopt.org/reports/protection-of-civilians,</t>
  </si>
  <si>
    <t>The number of houses that experienced minro, major and severe damage during 2014 war.</t>
  </si>
  <si>
    <t>PSE002Buildings damaged</t>
  </si>
  <si>
    <t>https://www.sheltercluster.org/sites/default/files/docs/one_page_factsheet_nov_2018_0.pdf</t>
  </si>
  <si>
    <t>The total of houses destroyed in Gaza by the 2014 war, as well as housing demolitions in the West Bank and East Jerusalem as of November 2018.</t>
  </si>
  <si>
    <t>PSE002Buildings destroyed</t>
  </si>
  <si>
    <t>There are IDP's, refugees, host and non-host groups in Gaza, the West Bank and East Jerusalem.</t>
  </si>
  <si>
    <t>PSE002Crisis affected groups</t>
  </si>
  <si>
    <t>A total of the number of Palestinian injuries resulting directly from conflict between June and December 2018.</t>
  </si>
  <si>
    <t>PSE002Illness cases reported</t>
  </si>
  <si>
    <t>PSE002People facing limited access constraints</t>
  </si>
  <si>
    <t>Syrian Refugee Crisis in Egypt</t>
  </si>
  <si>
    <t>EGY002</t>
  </si>
  <si>
    <t>Egypt</t>
  </si>
  <si>
    <t>EGY002People facing limited access constraints</t>
  </si>
  <si>
    <t>EGY002People facing restricted access constraints</t>
  </si>
  <si>
    <t>Complex crisis in CAR</t>
  </si>
  <si>
    <t>CAF001</t>
  </si>
  <si>
    <t>CAR</t>
  </si>
  <si>
    <t>No information currently available</t>
  </si>
  <si>
    <t>CAF001Buildings damaged</t>
  </si>
  <si>
    <t>CAF001Buildings destroyed</t>
  </si>
  <si>
    <t>CAF001Economic Losses</t>
  </si>
  <si>
    <t>CAF001People facing limited access constraints</t>
  </si>
  <si>
    <t>CAF001People facing restricted access constraints</t>
  </si>
  <si>
    <t>Multiple crises in Niger</t>
  </si>
  <si>
    <t>NER001</t>
  </si>
  <si>
    <t>Niger</t>
  </si>
  <si>
    <t>NER001Buildings damaged</t>
  </si>
  <si>
    <t>NER001Buildings destroyed</t>
  </si>
  <si>
    <t>NER001Economic Losses</t>
  </si>
  <si>
    <t>NER001Illness cases reported</t>
  </si>
  <si>
    <t>NER001People facing limited access constraints</t>
  </si>
  <si>
    <t>NER001People facing restricted access constraints</t>
  </si>
  <si>
    <t>Boko Haram in Niger</t>
  </si>
  <si>
    <t>NER002</t>
  </si>
  <si>
    <t>NER002Economic Losses</t>
  </si>
  <si>
    <t>NER002Illness cases reported</t>
  </si>
  <si>
    <t>Landmass affected</t>
  </si>
  <si>
    <t>Government of Niger 2016</t>
  </si>
  <si>
    <t>http://www.stat-niger.org/statistique/file/DSEDS/TBS_2016.pdf</t>
  </si>
  <si>
    <t>The whole territory of the state of Diffa is affected by the consequences of the Boko Haram crisis</t>
  </si>
  <si>
    <t>NER002Landmass affected</t>
  </si>
  <si>
    <t>NER002People facing limited access constraints</t>
  </si>
  <si>
    <t>NER002People facing restricted access constraints</t>
  </si>
  <si>
    <t>Mali/Burkina Faso conflict</t>
  </si>
  <si>
    <t>NER003</t>
  </si>
  <si>
    <t>NER003Buildings damaged</t>
  </si>
  <si>
    <t>NER003Buildings destroyed</t>
  </si>
  <si>
    <t>NER003Economic Losses</t>
  </si>
  <si>
    <t>NER003Illness cases reported</t>
  </si>
  <si>
    <t>NER003Injuries reported</t>
  </si>
  <si>
    <t>Government of Niger 2016, OCHA 31/12/2018, UNHCR 31/12/2018</t>
  </si>
  <si>
    <t>https://data.humdata.org/dataset/niger-administrative-level-0-3-population-statistics https://data2.unhcr.org/en/documents/download/67565 https://data.humdata.org/dataset/refugees-originating-ner</t>
  </si>
  <si>
    <t>Liptako-Gourma regions of Niger, bordering Mali and Burkina Faso : Tahoua and Tillaberi excluding the city of Niamey</t>
  </si>
  <si>
    <t>NER003Landmass affected</t>
  </si>
  <si>
    <t>NER003People facing limited access constraints</t>
  </si>
  <si>
    <t>NER003People facing restricted access constraints</t>
  </si>
  <si>
    <t>Multiple crises in Cameroon</t>
  </si>
  <si>
    <t>CMR001</t>
  </si>
  <si>
    <t>Cameroon</t>
  </si>
  <si>
    <t>CMR001People facing limited access constraints</t>
  </si>
  <si>
    <t>Boko Haram in Cameroon</t>
  </si>
  <si>
    <t>CMR002</t>
  </si>
  <si>
    <t>CMR002Buildings damaged</t>
  </si>
  <si>
    <t>CMR002Buildings destroyed</t>
  </si>
  <si>
    <t>World Bank 01/08/2018</t>
  </si>
  <si>
    <t>http://documents.worldbank.org/curated/fr/500811535650451258/pdf/127883-FRENCH-REPORT-CEMAC-Agriculture.pdf</t>
  </si>
  <si>
    <t>Since 2013, the cattle stolen by Boko Haram from local farmers amounts to 5.2 million of dollars in economic losses</t>
  </si>
  <si>
    <t>CMR002Economic Losses</t>
  </si>
  <si>
    <t>CMR002People facing limited access constraints</t>
  </si>
  <si>
    <t>CMR002People facing restricted access constraints</t>
  </si>
  <si>
    <t>Anglophone Crisis in Cameroon</t>
  </si>
  <si>
    <t>CMR003</t>
  </si>
  <si>
    <t>CMR003People facing limited access constraints</t>
  </si>
  <si>
    <t>VOA 24/01/2019</t>
  </si>
  <si>
    <t>https://www.voanews.com/a/cameroon-struggles-to-aid-idps-in-anglophone-separatist-areas/4756930.html?utm_source=NEWS&amp;utm_medium=email&amp;utm_content=1st+section+1st+story+voa&amp;utm_campaign=HQ_EN_therefugeebrief_external_20190125</t>
  </si>
  <si>
    <t>Cameroon authorities assisted 60,000 IDPs in the separatist areas, but are unable to reach most of the displaced in need because many have fled to remote areas and are trapped by ongoing fighting
437,500 IDPs - 60,000 IDPs reached by the Cameroonian authorities</t>
  </si>
  <si>
    <t>CMR003People facing restricted access constraints</t>
  </si>
  <si>
    <t>CAR refugees in Cameroon</t>
  </si>
  <si>
    <t>CMR004</t>
  </si>
  <si>
    <t>CMR004Buildings damaged</t>
  </si>
  <si>
    <t>CMR004Buildings destroyed</t>
  </si>
  <si>
    <t>CMR004Crisis affected groups</t>
  </si>
  <si>
    <t>CMR004Economic Losses</t>
  </si>
  <si>
    <t>CMR004Injuries reported</t>
  </si>
  <si>
    <t>CMR004People facing limited access constraints</t>
  </si>
  <si>
    <t>CMR004People facing restricted access constraints</t>
  </si>
  <si>
    <t>Complex crisis in DRC</t>
  </si>
  <si>
    <t>COD001</t>
  </si>
  <si>
    <t>DRC</t>
  </si>
  <si>
    <t>COD001Buildings damaged</t>
  </si>
  <si>
    <t>COD001Buildings destroyed</t>
  </si>
  <si>
    <t>COD001Crisis affected groups</t>
  </si>
  <si>
    <t>WFP accessed 06/02/2019</t>
  </si>
  <si>
    <t>https://www1.wfp.org/countries/democratic-republic-congo</t>
  </si>
  <si>
    <t>The 2016 Cost of Hunger in Africa study found that undernutrition costs the DRC 4.6% of its GDP, equivalent to US$ 1.7 billion every year</t>
  </si>
  <si>
    <t>COD001Economic Losses</t>
  </si>
  <si>
    <t>Complex crisis in Eritrea</t>
  </si>
  <si>
    <t>ERI001</t>
  </si>
  <si>
    <t>Eritrea</t>
  </si>
  <si>
    <t>No information available</t>
  </si>
  <si>
    <t>ERI001Buildings damaged</t>
  </si>
  <si>
    <t>ERI001Buildings destroyed</t>
  </si>
  <si>
    <t>ERI001People facing limited access constraints</t>
  </si>
  <si>
    <t>ERI001People facing restricted access constraints</t>
  </si>
  <si>
    <t>Multiple situations in Thailand</t>
  </si>
  <si>
    <t>THA001</t>
  </si>
  <si>
    <t>Thailand</t>
  </si>
  <si>
    <t>THA001Buildings damaged</t>
  </si>
  <si>
    <t>THA001Buildings destroyed</t>
  </si>
  <si>
    <t>UNHCR 31/12/2018, Border Consortium 31/12/2018</t>
  </si>
  <si>
    <t>http://data.unhcr.org/thailand/regional.php https://reliefweb.int/sites/reliefweb.int/files/resources/Thailand%20Report%202019_22012019_LowRes.pdf https://www.theborderconsortium.org/media/119470/2018-12-december-map-tbc-unhcr.pdf</t>
  </si>
  <si>
    <t>Non host (in the south) and refugees (at the border with myanmar)</t>
  </si>
  <si>
    <t>THA001Crisis affected groups</t>
  </si>
  <si>
    <t>THA001Economic Losses</t>
  </si>
  <si>
    <t>THA001Illness cases reported</t>
  </si>
  <si>
    <t>THA001People facing limited access constraints</t>
  </si>
  <si>
    <t>THA001People facing restricted access constraints</t>
  </si>
  <si>
    <t xml:space="preserve">Conflict in southern Thailand </t>
  </si>
  <si>
    <t>THA002</t>
  </si>
  <si>
    <t>THA002Buildings damaged</t>
  </si>
  <si>
    <t>THA002Buildings destroyed</t>
  </si>
  <si>
    <t>Non host population though there might also be displaced population (no information found)</t>
  </si>
  <si>
    <t>THA002Crisis affected groups</t>
  </si>
  <si>
    <t>THA002Economic Losses</t>
  </si>
  <si>
    <t>THA002Illness cases reported</t>
  </si>
  <si>
    <t>THA002People facing limited access constraints</t>
  </si>
  <si>
    <t>THA002People facing restricted access constraints</t>
  </si>
  <si>
    <t>Myanmar refugees in Thailand</t>
  </si>
  <si>
    <t>THA003</t>
  </si>
  <si>
    <t>THA003Buildings damaged</t>
  </si>
  <si>
    <t>THA003Buildings destroyed</t>
  </si>
  <si>
    <t>Refugee populations</t>
  </si>
  <si>
    <t>THA003Crisis affected groups</t>
  </si>
  <si>
    <t>THA003Economic Losses</t>
  </si>
  <si>
    <t>THA003Illness cases reported</t>
  </si>
  <si>
    <t>THA003People facing limited access constraints</t>
  </si>
  <si>
    <t>THA003People facing restricted access constraints</t>
  </si>
  <si>
    <t>Drought in Zambia</t>
  </si>
  <si>
    <t>ZMB002</t>
  </si>
  <si>
    <t>Zambia</t>
  </si>
  <si>
    <t>No damages due to drought</t>
  </si>
  <si>
    <t>ZMB002Buildings damaged</t>
  </si>
  <si>
    <t>ZMB002Buildings destroyed</t>
  </si>
  <si>
    <t>Mixed migration flows in spain</t>
  </si>
  <si>
    <t>ESP002</t>
  </si>
  <si>
    <t>Spain</t>
  </si>
  <si>
    <t>ESP002Buildings damaged</t>
  </si>
  <si>
    <t>ESP002Buildings destroyed</t>
  </si>
  <si>
    <t>ESP002Economic Losses</t>
  </si>
  <si>
    <t>ESP002Illness cases reported</t>
  </si>
  <si>
    <t>ESP002Injuries reported</t>
  </si>
  <si>
    <t>ESP002People facing limited access constraints</t>
  </si>
  <si>
    <t>ESP002People facing restricted access constraints</t>
  </si>
  <si>
    <t>Rakhine Conflict</t>
  </si>
  <si>
    <t>MMR002</t>
  </si>
  <si>
    <t>Myanmar</t>
  </si>
  <si>
    <t>MMR002Buildings damaged</t>
  </si>
  <si>
    <t>MMR002Buildings destroyed</t>
  </si>
  <si>
    <t>MMR002Economic Losses</t>
  </si>
  <si>
    <t>MMR002People facing limited access constraints</t>
  </si>
  <si>
    <t>MMR002People facing restricted access constraints</t>
  </si>
  <si>
    <t>Kachin and Shan Conflict</t>
  </si>
  <si>
    <t>MMR003</t>
  </si>
  <si>
    <t>MMR003Buildings damaged</t>
  </si>
  <si>
    <t>MMR003Buildings destroyed</t>
  </si>
  <si>
    <t>MMR003Economic Losses</t>
  </si>
  <si>
    <t>MMR003Illness cases reported</t>
  </si>
  <si>
    <t>MMR003Injuries reported</t>
  </si>
  <si>
    <t>MMR003People facing limited access constraints</t>
  </si>
  <si>
    <t>MMR003People facing restricted access constraints</t>
  </si>
  <si>
    <t>Refugees from Mali in Mauritania</t>
  </si>
  <si>
    <t>MRT002</t>
  </si>
  <si>
    <t>Mauritania</t>
  </si>
  <si>
    <t>MRT002Economic Losses</t>
  </si>
  <si>
    <t>MRT002People facing limited access constraints</t>
  </si>
  <si>
    <t>MRT002People facing restricted access constraints</t>
  </si>
  <si>
    <t>Complex crisis in South Sudan</t>
  </si>
  <si>
    <t>SSD001</t>
  </si>
  <si>
    <t>South Sudan</t>
  </si>
  <si>
    <t>SSD001Buildings damaged</t>
  </si>
  <si>
    <t>SSD001Buildings destroyed</t>
  </si>
  <si>
    <t>World Bank</t>
  </si>
  <si>
    <t>https://databank.worldbank.org/data/reports.aspx?source=2&amp;type=metadata&amp;series=NY.GDP.MKTP.CD</t>
  </si>
  <si>
    <t>Result difference between GDP in 2011 year of independence and 2016 latest data available</t>
  </si>
  <si>
    <t>SSD001Economic Losses</t>
  </si>
  <si>
    <t>SSD001Injuries reported</t>
  </si>
  <si>
    <t>SSD001People facing limited access constraints</t>
  </si>
  <si>
    <t>OCHA HNO 13/12/2018</t>
  </si>
  <si>
    <t>https://reliefweb.int/sites/reliefweb.int/files/resources/South_Sudan_2019_Humanitarian_Needs_Overview.pdf</t>
  </si>
  <si>
    <t>SSD001People facing restricted access constraints</t>
  </si>
  <si>
    <t>Conflict in Burkina Faso</t>
  </si>
  <si>
    <t>BFA002</t>
  </si>
  <si>
    <t>Burkina Faso</t>
  </si>
  <si>
    <t>BFA002Buildings damaged</t>
  </si>
  <si>
    <t>BFA002Buildings destroyed</t>
  </si>
  <si>
    <t>Refugees, IDP, host and non host</t>
  </si>
  <si>
    <t>BFA002Crisis affected groups</t>
  </si>
  <si>
    <t>BFA002Economic Losses</t>
  </si>
  <si>
    <t>BFA002Illness cases reported</t>
  </si>
  <si>
    <t>BFA002Injuries reported</t>
  </si>
  <si>
    <t>Mixed migration flows in Algeria</t>
  </si>
  <si>
    <t>DZA002</t>
  </si>
  <si>
    <t>Algeria</t>
  </si>
  <si>
    <t>No data available but limited access to detention centers where human rights abuses have been reported</t>
  </si>
  <si>
    <t>DZA002People facing limited access constraints</t>
  </si>
  <si>
    <t>DZA002People facing restricted access constraints</t>
  </si>
  <si>
    <t>Sahrawi refugees in Algeria</t>
  </si>
  <si>
    <t>DZA003</t>
  </si>
  <si>
    <t>No reports of access constraints</t>
  </si>
  <si>
    <t>DZA003People facing limited access constraints</t>
  </si>
  <si>
    <t>DZA003People facing restricted access constraints</t>
  </si>
  <si>
    <t>Conflict  in Iraq</t>
  </si>
  <si>
    <t>IRQ002</t>
  </si>
  <si>
    <t>Iraq</t>
  </si>
  <si>
    <t>IRQ002Buildings damaged</t>
  </si>
  <si>
    <t>IRQ002Buildings destroyed</t>
  </si>
  <si>
    <t>IRQ002Illness cases reported</t>
  </si>
  <si>
    <t>Syrian and Palestinian refugees in iraq</t>
  </si>
  <si>
    <t>IRQ003</t>
  </si>
  <si>
    <t>no data available</t>
  </si>
  <si>
    <t>IRQ003Buildings damaged</t>
  </si>
  <si>
    <t>IRQ003Buildings destroyed</t>
  </si>
  <si>
    <t>OCHA 11/2018; OCHA 08/2018</t>
  </si>
  <si>
    <t>https://reliefweb.int/sites/reliefweb.int/files/resources/irq_2019_hno.pdf https://data2.unhcr.org/en/documents/download/67489</t>
  </si>
  <si>
    <t>all groups are affected as the syrian refugees are spread and living in camps, non camps as well as remote and urban areas.</t>
  </si>
  <si>
    <t>IRQ003Crisis affected groups</t>
  </si>
  <si>
    <t>IRQ003Economic Losses</t>
  </si>
  <si>
    <t>IRQ003Illness cases reported</t>
  </si>
  <si>
    <t>IRQ003Injuries reported</t>
  </si>
  <si>
    <t>Mixed migration flows in Italy</t>
  </si>
  <si>
    <t>ITA002</t>
  </si>
  <si>
    <t>Italy</t>
  </si>
  <si>
    <t>ITA002Buildings damaged</t>
  </si>
  <si>
    <t>No damage reported</t>
  </si>
  <si>
    <t>ITA002Buildings destroyed</t>
  </si>
  <si>
    <t>ITA002Economic Losses</t>
  </si>
  <si>
    <t>ITA002Illness cases reported</t>
  </si>
  <si>
    <t>ITA002Injuries reported</t>
  </si>
  <si>
    <t>ITA002People facing limited access constraints</t>
  </si>
  <si>
    <t>ITA002People facing restricted access constraints</t>
  </si>
  <si>
    <t>Refugee situation in Kenya</t>
  </si>
  <si>
    <t>KEN002</t>
  </si>
  <si>
    <t>Kenya</t>
  </si>
  <si>
    <t>KEN002People facing restricted access constraints</t>
  </si>
  <si>
    <t>Mixed migration flows in Morocco</t>
  </si>
  <si>
    <t>MAR002</t>
  </si>
  <si>
    <t>Morocco</t>
  </si>
  <si>
    <t>No damages expected due to mixed migration.</t>
  </si>
  <si>
    <t>MAR002Buildings damaged</t>
  </si>
  <si>
    <t>MAR002Buildings destroyed</t>
  </si>
  <si>
    <t>No economic losses expected due to mixed migration.</t>
  </si>
  <si>
    <t>MAR002Economic Losses</t>
  </si>
  <si>
    <t>No indications for access constraints.</t>
  </si>
  <si>
    <t>MAR002People facing limited access constraints</t>
  </si>
  <si>
    <t>MAR002People facing restricted access constraints</t>
  </si>
  <si>
    <t>Complex crisis in Malawi</t>
  </si>
  <si>
    <t>MWI002</t>
  </si>
  <si>
    <t>Malawi</t>
  </si>
  <si>
    <t>MWI002People facing restricted access constraints</t>
  </si>
  <si>
    <t>Burundi and DRC refugees in Rwanda</t>
  </si>
  <si>
    <t>RWA002</t>
  </si>
  <si>
    <t>Rwanda</t>
  </si>
  <si>
    <t>No indication of (recent) damages due to international displacement.</t>
  </si>
  <si>
    <t>RWA002Buildings damaged</t>
  </si>
  <si>
    <t>RWA002Buildings destroyed</t>
  </si>
  <si>
    <t>No indication of economic losses due to international displacement</t>
  </si>
  <si>
    <t>RWA002Economic Losses</t>
  </si>
  <si>
    <t>UNHCR 2018</t>
  </si>
  <si>
    <t>https://reliefweb.int/sites/reliefweb.int/files/resources/Rwanda_2017_Mahama.pdf https://reliefweb.int/sites/reliefweb.int/files/resources/Rwanda_2017_Mugombwa.pdf  https://reliefweb.int/sites/reliefweb.int/files/resources/Rwanda_2017_Nyabiheke.pdf https://reliefweb.int/sites/reliefweb.int/files/resources/Rwanda_2017_Kiziba.pdf https://reliefweb.int/sites/reliefweb.int/files/resources/Rwanda_2017_Kigeme.pdf  https://reliefweb.int/sites/reliefweb.int/files/resources/Rwanda_2017_Gihembe.pdf</t>
  </si>
  <si>
    <t>No recent information on illnesses of the internationally displaced population. Could be calculated based on 2017 camp reports.</t>
  </si>
  <si>
    <t>RWA002Illness cases reported</t>
  </si>
  <si>
    <t>No recent information on injuries of the internationally displaced population. Could be calculated based on 2017 camp reports.</t>
  </si>
  <si>
    <t>RWA002Injuries reported</t>
  </si>
  <si>
    <t>No (significant) access constraints.</t>
  </si>
  <si>
    <t>RWA002People facing limited access constraints</t>
  </si>
  <si>
    <t>RWA002People facing restricted access constraints</t>
  </si>
  <si>
    <t>Complex crisis in Sudan</t>
  </si>
  <si>
    <t>SDN001</t>
  </si>
  <si>
    <t>Sudan</t>
  </si>
  <si>
    <t>SDN001People facing limited access constraints</t>
  </si>
  <si>
    <t>SDN001People facing restricted access constraints</t>
  </si>
  <si>
    <t>Boko Haram in Chad</t>
  </si>
  <si>
    <t>TCD003</t>
  </si>
  <si>
    <t>Chad</t>
  </si>
  <si>
    <t>TCD003Buildings damaged</t>
  </si>
  <si>
    <t>TCD003Buildings destroyed</t>
  </si>
  <si>
    <t>Refugee, IDP, host, non-host, returnee</t>
  </si>
  <si>
    <t>TCD003Crisis affected groups</t>
  </si>
  <si>
    <t>TCD003Economic Losses</t>
  </si>
  <si>
    <t>TCD003Illness cases reported</t>
  </si>
  <si>
    <t>TCD003Injuries reported</t>
  </si>
  <si>
    <t>Populationdata.net</t>
  </si>
  <si>
    <t>https://www.populationdata.net/pays/tchad/divisions</t>
  </si>
  <si>
    <t>Area of Lac region. The crisis affects the entirety of the region.</t>
  </si>
  <si>
    <t>TCD003Landmass affected</t>
  </si>
  <si>
    <t>TCD003People facing limited access constraints</t>
  </si>
  <si>
    <t>TCD003People facing restricted access constraints</t>
  </si>
  <si>
    <t>CAR refugees in Chad</t>
  </si>
  <si>
    <t>TCD004</t>
  </si>
  <si>
    <t>TCD004Buildings damaged</t>
  </si>
  <si>
    <t>https://www.acleddata.com/data/</t>
  </si>
  <si>
    <t>The presence of refugees from CAR has not been associated with damaged buildings</t>
  </si>
  <si>
    <t>TCD004Buildings destroyed</t>
  </si>
  <si>
    <t>https://www.humanitarianresponse.info/en/operations/chad/document/tchad-aper%C3%A7u-des-besoins-humanitaires-2019-hno-2019-21-dec-2018</t>
  </si>
  <si>
    <t>Refugees, returnees, host communities</t>
  </si>
  <si>
    <t>TCD004Crisis affected groups</t>
  </si>
  <si>
    <t>TCD004Economic Losses</t>
  </si>
  <si>
    <t>TCD004Illness cases reported</t>
  </si>
  <si>
    <t>TCD004Injuries reported</t>
  </si>
  <si>
    <t>TCD004People facing limited access constraints</t>
  </si>
  <si>
    <t>TCD004People facing restricted access constraints</t>
  </si>
  <si>
    <t>Darfur refugees in Chad</t>
  </si>
  <si>
    <t>TCD005</t>
  </si>
  <si>
    <t>TCD005Buildings damaged</t>
  </si>
  <si>
    <t>The presence of refugees from Darfur has not been associated with damaged buildings</t>
  </si>
  <si>
    <t>TCD005Buildings destroyed</t>
  </si>
  <si>
    <t>TCD005Economic Losses</t>
  </si>
  <si>
    <t>TCD005Illness cases reported</t>
  </si>
  <si>
    <t>TCD005Injuries reported</t>
  </si>
  <si>
    <t>TCD005People facing limited access constraints</t>
  </si>
  <si>
    <t>TCD005People facing restricted access constraints</t>
  </si>
  <si>
    <t>Tibesti Conflict in Chad</t>
  </si>
  <si>
    <t>TCD006</t>
  </si>
  <si>
    <t>TCD006Buildings damaged</t>
  </si>
  <si>
    <t>TCD006Buildings destroyed</t>
  </si>
  <si>
    <t>TCD006Economic Losses</t>
  </si>
  <si>
    <t>TCD006Illness cases reported</t>
  </si>
  <si>
    <t>TCD006Injuries reported</t>
  </si>
  <si>
    <t>Area of Tibesti region</t>
  </si>
  <si>
    <t>TCD006Landmass affected</t>
  </si>
  <si>
    <t>TCD006People facing limited access constraints</t>
  </si>
  <si>
    <t>TCD006People facing restricted access constraints</t>
  </si>
  <si>
    <t>Mixed migration flows in Tunisia</t>
  </si>
  <si>
    <t>TUN002</t>
  </si>
  <si>
    <t>Tunisia</t>
  </si>
  <si>
    <t>TUN002Buildings damaged</t>
  </si>
  <si>
    <t>TUN002Buildings destroyed</t>
  </si>
  <si>
    <t>TUN002Economic Losses</t>
  </si>
  <si>
    <t>TUN002Illness cases reported</t>
  </si>
  <si>
    <t>TUN002Injuries reported</t>
  </si>
  <si>
    <t>TUN002People facing limited access constraints</t>
  </si>
  <si>
    <t>TUN002People facing restricted access constraints</t>
  </si>
  <si>
    <t>Complex situation in Türkiye</t>
  </si>
  <si>
    <t>TUR001</t>
  </si>
  <si>
    <t>Türkiye</t>
  </si>
  <si>
    <t>Figure represents the number of fatilities from the Kurdish conflict from August 2018-Early February 2019 (673) +  the number of migrants and refugees who died in Turkey August 2018-early February 2019 (116).</t>
  </si>
  <si>
    <t>TUR001Buildings damaged</t>
  </si>
  <si>
    <t>No information available.</t>
  </si>
  <si>
    <t>TUR001Buildings destroyed</t>
  </si>
  <si>
    <t>Refugees, IDPs, host, non-host</t>
  </si>
  <si>
    <t>TUR001Crisis affected groups</t>
  </si>
  <si>
    <t>TUR001Economic Losses</t>
  </si>
  <si>
    <t>TUR001Illness cases reported</t>
  </si>
  <si>
    <t>TUR001Injuries reported</t>
  </si>
  <si>
    <t>TUR001People facing limited access constraints</t>
  </si>
  <si>
    <t>TUR001People facing restricted access constraints</t>
  </si>
  <si>
    <t>Syrian Refugees in Türkiye</t>
  </si>
  <si>
    <t>TUR002</t>
  </si>
  <si>
    <t>The Syrian refugees crisis has not caused a significant number of partial damages.</t>
  </si>
  <si>
    <t>TUR002Buildings damaged</t>
  </si>
  <si>
    <t>The Syrian refugees crisis has not caused a significant number of total damages.</t>
  </si>
  <si>
    <t>TUR002Buildings destroyed</t>
  </si>
  <si>
    <t>Refugees, host</t>
  </si>
  <si>
    <t>TUR002Crisis affected groups</t>
  </si>
  <si>
    <t>No comprehensive data about the economic impact of  the Syrian refugee crisis in Turkey exists. This is a topic that is very politically divisive.</t>
  </si>
  <si>
    <t>TUR002Economic Losses</t>
  </si>
  <si>
    <t>No comprehensive data about the number of illnesses among Syrian refugees</t>
  </si>
  <si>
    <t>TUR002Illness cases reported</t>
  </si>
  <si>
    <t>No comprehensive data about the number of injuries among Syrian refugees</t>
  </si>
  <si>
    <t>TUR002Injuries reported</t>
  </si>
  <si>
    <t>Data about the number of Syrian refugees facing access constraints is unavailable</t>
  </si>
  <si>
    <t>TUR002People facing limited access constraints</t>
  </si>
  <si>
    <t>TUR002People facing restricted access constraints</t>
  </si>
  <si>
    <t>Mixed Migration Flows in Türkiye</t>
  </si>
  <si>
    <t>TUR003</t>
  </si>
  <si>
    <t>TUR003Buildings damaged</t>
  </si>
  <si>
    <t>TUR003Buildings destroyed</t>
  </si>
  <si>
    <t>Refugee/asylum seekers, host</t>
  </si>
  <si>
    <t>TUR003Crisis affected groups</t>
  </si>
  <si>
    <t>TUR003Economic Losses</t>
  </si>
  <si>
    <t>TUR003Illness cases reported</t>
  </si>
  <si>
    <t>TUR003Injuries reported</t>
  </si>
  <si>
    <t>The number of people facing limited access is unknown</t>
  </si>
  <si>
    <t>TUR003People facing limited access constraints</t>
  </si>
  <si>
    <t>The number of people facing restricted access is unknown</t>
  </si>
  <si>
    <t>TUR003People facing restricted access constraints</t>
  </si>
  <si>
    <t>Kurdish Conflict</t>
  </si>
  <si>
    <t>TUR004</t>
  </si>
  <si>
    <t>TUR004Buildings damaged</t>
  </si>
  <si>
    <t>TUR004Buildings destroyed</t>
  </si>
  <si>
    <t>IDP, host, non-host</t>
  </si>
  <si>
    <t>TUR004Crisis affected groups</t>
  </si>
  <si>
    <t>TUR004Economic Losses</t>
  </si>
  <si>
    <t>Extreme humanitarian conditions - Level 5</t>
  </si>
  <si>
    <t>TUR004Extreme humanitarian conditions - Level 5</t>
  </si>
  <si>
    <t>TUR004Illness cases reported</t>
  </si>
  <si>
    <t>TUR004Injuries reported</t>
  </si>
  <si>
    <t>Minimal humanitarian conditions - Level 1</t>
  </si>
  <si>
    <t>No data available.</t>
  </si>
  <si>
    <t>TUR004Minimal humanitarian conditions - Level 1</t>
  </si>
  <si>
    <t>Moderate humanitarian conditions - Level 3</t>
  </si>
  <si>
    <t>TUR004Moderate humanitarian conditions - Level 3</t>
  </si>
  <si>
    <t>People affected</t>
  </si>
  <si>
    <t>TUR004People affected</t>
  </si>
  <si>
    <t>People displaced</t>
  </si>
  <si>
    <t>http://www.internal-displacement.org/sites/default/files/2018-05/GRID%202018%20-%20Figure%20Analysis%20-%20TURKEY.pdf</t>
  </si>
  <si>
    <t>According to IDMC, up to 1,100,000 people could potentially be internally displaced in southeastern Turkey as a result of fighting between government forces and non-state armed groups.</t>
  </si>
  <si>
    <t>TUR004People displaced</t>
  </si>
  <si>
    <t>The precise number of people in need facing access constraints is unknown. In general, humanitarian access in conflict-affected areas is extremely limited, which constrains both information gathering and servce delivery.</t>
  </si>
  <si>
    <t>TUR004People facing limited access constraints</t>
  </si>
  <si>
    <t>TUR004People facing restricted access constraints</t>
  </si>
  <si>
    <t>People in Need</t>
  </si>
  <si>
    <t>TUR004People in Need</t>
  </si>
  <si>
    <t>Severe humanitarian conditions - Level 4</t>
  </si>
  <si>
    <t>TUR004Severe humanitarian conditions - Level 4</t>
  </si>
  <si>
    <t>Stressed humanitarian conditions - Level 2</t>
  </si>
  <si>
    <t>TUR004Stressed humanitarian conditions - Level 2</t>
  </si>
  <si>
    <t>Conflict in Ukraine</t>
  </si>
  <si>
    <t>UKR002</t>
  </si>
  <si>
    <t>Ukraine</t>
  </si>
  <si>
    <t>UKR002Buildings damaged</t>
  </si>
  <si>
    <t>UKR002Buildings destroyed</t>
  </si>
  <si>
    <t>UKR002People facing restricted access constraints</t>
  </si>
  <si>
    <t>AFG001Buildings destroyed</t>
  </si>
  <si>
    <t>Collapase of the health infrastructure because of the conflict. The data available does not reflect the situation.</t>
  </si>
  <si>
    <t>CAF001Illness cases reported</t>
  </si>
  <si>
    <t>Complex in Burundi</t>
  </si>
  <si>
    <t>BDI001</t>
  </si>
  <si>
    <t>Burundi</t>
  </si>
  <si>
    <t>No mayor damaged in relation to this specific crisis recently reported.</t>
  </si>
  <si>
    <t>BDI001Buildings damaged</t>
  </si>
  <si>
    <t>BDI001Buildings destroyed</t>
  </si>
  <si>
    <t>Institute for Economics and Peace, November 2018 World Bank Data, accessed 30/01/19</t>
  </si>
  <si>
    <t>http://visionofhumanity.org/app/uploads/2018/11/Economic-Value-of-Peace-2018.pdf https://data.worldbank.org/country/burundi</t>
  </si>
  <si>
    <t>14% of the GDP (IEP) and 3.172 Billion GDP (WB). This number only refers to the political/conflict situation and it is unclear how a) a reduction in aid due to the human rights track record is reflected in that number and b) what economic losses due to natural disasters amount to.</t>
  </si>
  <si>
    <t>BDI001Economic Losses</t>
  </si>
  <si>
    <t>BDI001People facing limited access constraints</t>
  </si>
  <si>
    <t>BDI001People facing restricted access constraints</t>
  </si>
  <si>
    <t>Kashmir conflict in Pakistan</t>
  </si>
  <si>
    <t>PAK004</t>
  </si>
  <si>
    <t>No data for the amount of crisis related damages due to the increased insecurity in Azad Kashmir.</t>
  </si>
  <si>
    <t>PAK004Buildings damaged</t>
  </si>
  <si>
    <t>No data for the amount of total damages due to the increased insecurity in Azad Kashmir.</t>
  </si>
  <si>
    <t>PAK004Buildings destroyed</t>
  </si>
  <si>
    <t>UNHCR 31/12/2018</t>
  </si>
  <si>
    <t>https://reliefweb.int/sites/reliefweb.int/files/resources/67668.pdf</t>
  </si>
  <si>
    <t>Afghan refugees, host and non-host</t>
  </si>
  <si>
    <t>PAK004Crisis affected groups</t>
  </si>
  <si>
    <t>No data on economic losses due to the increased insecurity in Azad Kashmir.</t>
  </si>
  <si>
    <t>PAK004Economic Losses</t>
  </si>
  <si>
    <t>No data for the amount of illnesses as a direct result of increased insecurity in Azad Kashmir.</t>
  </si>
  <si>
    <t>PAK004Illness cases reported</t>
  </si>
  <si>
    <t>No data for the amount of injuries due to the increased insecurity in Azad Kashmir.</t>
  </si>
  <si>
    <t>PAK004Injuries reported</t>
  </si>
  <si>
    <t>Mixed migration flows in Yemen</t>
  </si>
  <si>
    <t>YEM002</t>
  </si>
  <si>
    <t>YEM002People facing limited access constraints</t>
  </si>
  <si>
    <t>YEM002People facing restricted access constraints</t>
  </si>
  <si>
    <t>as UNAMI is not publishing the injuries numbers anymore from Jan 2019 onwards, there is no data available</t>
  </si>
  <si>
    <t>IRQ002Injuries reported</t>
  </si>
  <si>
    <t>YEM002Buildings damaged</t>
  </si>
  <si>
    <t>YEM002Buildings destroyed</t>
  </si>
  <si>
    <t>YEM002Economic Losses</t>
  </si>
  <si>
    <t>Regional Boko Haram Crisis</t>
  </si>
  <si>
    <t>REG001</t>
  </si>
  <si>
    <t>Nigeria,Niger,Chad,Cameroon</t>
  </si>
  <si>
    <t>REG001Buildings damaged</t>
  </si>
  <si>
    <t>OCHA 11/2018</t>
  </si>
  <si>
    <t>Total buildings damaged due to the BH crisis in Nigeria.</t>
  </si>
  <si>
    <t>REG001Buildings destroyed</t>
  </si>
  <si>
    <t>World Bank 8/1/2018</t>
  </si>
  <si>
    <t>Economic losses in Cameroon, no data from other crisis.</t>
  </si>
  <si>
    <t>REG001Economic Losses</t>
  </si>
  <si>
    <t>Cabo Delgado Islamist Insurgency</t>
  </si>
  <si>
    <t>MOZ004</t>
  </si>
  <si>
    <t>Mozambique</t>
  </si>
  <si>
    <t>MOZ004Buildings damaged</t>
  </si>
  <si>
    <t>MOZ004Buildings destroyed</t>
  </si>
  <si>
    <t>MOZ004Economic Losses</t>
  </si>
  <si>
    <t>It is likely they people living in Cabo Delgado suffer some kind of mobility restrictions</t>
  </si>
  <si>
    <t>MOZ004People facing limited access constraints</t>
  </si>
  <si>
    <t>Burnt shelters have been reported during Boko Haram attacks</t>
  </si>
  <si>
    <t>NER002Buildings damaged</t>
  </si>
  <si>
    <t>NER002Buildings destroyed</t>
  </si>
  <si>
    <t>Conflict in Jammu and Kashmir</t>
  </si>
  <si>
    <t>IND002</t>
  </si>
  <si>
    <t>India</t>
  </si>
  <si>
    <t>IND002Buildings damaged</t>
  </si>
  <si>
    <t>Change in the data/methodology</t>
  </si>
  <si>
    <t>IND002Buildings destroyed</t>
  </si>
  <si>
    <t>IND002Economic Losses</t>
  </si>
  <si>
    <t>There is no reporting on conflict related illnesses in Jammu and Kashmir.</t>
  </si>
  <si>
    <t>IND002Illness cases reported</t>
  </si>
  <si>
    <t>IND002Injuries reported</t>
  </si>
  <si>
    <t>IND002People facing limited access constraints</t>
  </si>
  <si>
    <t>IND002People facing restricted access constraints</t>
  </si>
  <si>
    <t>ACAPS ACCESS MAP</t>
  </si>
  <si>
    <t>http://humanitarianaccess.acaps.org/</t>
  </si>
  <si>
    <t>Acaps Acces map score</t>
  </si>
  <si>
    <t>PAK001People facing limited access constraints</t>
  </si>
  <si>
    <t>PAK001People facing restricted access constraints</t>
  </si>
  <si>
    <t>PAK004People facing limited access constraints</t>
  </si>
  <si>
    <t>PAK004People facing restricted access constraints</t>
  </si>
  <si>
    <t>Mindanao conflict</t>
  </si>
  <si>
    <t>PHL003</t>
  </si>
  <si>
    <t>Philippines</t>
  </si>
  <si>
    <t>PHL003People facing limited access constraints</t>
  </si>
  <si>
    <t>PHL003People facing restricted access constraints</t>
  </si>
  <si>
    <t>humanitarianaccess.acaps.org/</t>
  </si>
  <si>
    <t>ZMB002People facing limited access constraints</t>
  </si>
  <si>
    <t>ZMB002People facing restricted access constraints</t>
  </si>
  <si>
    <t>PRK001People in Need</t>
  </si>
  <si>
    <t>Regional Kashmir conflict</t>
  </si>
  <si>
    <t>REG003</t>
  </si>
  <si>
    <t>India,Pakistan</t>
  </si>
  <si>
    <t>REG003Buildings damaged</t>
  </si>
  <si>
    <t>REG003Buildings destroyed</t>
  </si>
  <si>
    <t>There is limited data available of those people affected by the Kashmir conflict, although it is likely that Afghan refugees, host and non-host groups as well as IDPs are affected.</t>
  </si>
  <si>
    <t>REG003Crisis affected groups</t>
  </si>
  <si>
    <t>REG003Economic Losses</t>
  </si>
  <si>
    <t>REG003Extreme humanitarian conditions - Level 5</t>
  </si>
  <si>
    <t>REG003Illness cases reported</t>
  </si>
  <si>
    <t>REG003Injuries reported</t>
  </si>
  <si>
    <t>REG003Moderate humanitarian conditions - Level 3</t>
  </si>
  <si>
    <t>REG003People facing limited access constraints</t>
  </si>
  <si>
    <t>REG003People facing restricted access constraints</t>
  </si>
  <si>
    <t>REG003People in Need</t>
  </si>
  <si>
    <t>REG003Severe humanitarian conditions - Level 4</t>
  </si>
  <si>
    <t>REG003Stressed humanitarian conditions - Level 2</t>
  </si>
  <si>
    <t>SEN002People facing limited access constraints</t>
  </si>
  <si>
    <t>SEN002People facing restricted access constraints</t>
  </si>
  <si>
    <t>ACLED</t>
  </si>
  <si>
    <t>01/10/2018-31/03/2019</t>
  </si>
  <si>
    <t>CMR001Injuries reported</t>
  </si>
  <si>
    <t>Mixed Migration Flows in Somalia</t>
  </si>
  <si>
    <t>SOM002</t>
  </si>
  <si>
    <t>SOM002Buildings damaged</t>
  </si>
  <si>
    <t>SOM002Buildings destroyed</t>
  </si>
  <si>
    <t>SOM002Economic Losses</t>
  </si>
  <si>
    <t>SOM002Illness cases reported</t>
  </si>
  <si>
    <t>SOM002People facing limited access constraints</t>
  </si>
  <si>
    <t>SOM002People facing restricted access constraints</t>
  </si>
  <si>
    <t>GRC002Injuries reported</t>
  </si>
  <si>
    <t>OCHA 16/12/2018</t>
  </si>
  <si>
    <t>https://reliefweb.int/report/occupied-palestinian-territory/occupied-palestinian-territory-humanitarian-needs-overview-3</t>
  </si>
  <si>
    <t>The total population of the West Bank, Gaza and East Jerusalem face severe access constraints. Paticularly in Gaza and the West Bank which are walled off which closely guarded perimetres. In Gaza there is little room for displacement and Palestinian strugle to access service and cannot easily leave to access them.</t>
  </si>
  <si>
    <t>PSE002People facing restricted access constraints</t>
  </si>
  <si>
    <t>Venezuela Regional Crisis</t>
  </si>
  <si>
    <t>REG002</t>
  </si>
  <si>
    <t>Venezuela,Brazil,Colombia,Ecuador,Peru,Trinidad and Tobago,Chile,Dominican Republic,Panama</t>
  </si>
  <si>
    <t>VEN: The population faces limited access to assistance, only few humanitarian organizations are allowed to operate. However it is hard to do an estimation.</t>
  </si>
  <si>
    <t>REG002People facing limited access constraints</t>
  </si>
  <si>
    <t>REG002People facing restricted access constraints</t>
  </si>
  <si>
    <t>Rohingya Regional Crisis</t>
  </si>
  <si>
    <t>REG011</t>
  </si>
  <si>
    <t>Bangladesh,Myanmar</t>
  </si>
  <si>
    <t>REG011Buildings damaged</t>
  </si>
  <si>
    <t>REG011Buildings destroyed</t>
  </si>
  <si>
    <t>REG011Economic Losses</t>
  </si>
  <si>
    <t>REG011People facing limited access constraints</t>
  </si>
  <si>
    <t>REG011People facing restricted access constraints</t>
  </si>
  <si>
    <t>REG001Crisis affected groups</t>
  </si>
  <si>
    <t>ACAPS Access MAP</t>
  </si>
  <si>
    <t>REG001People facing limited access constraints</t>
  </si>
  <si>
    <t>https://reliefweb.int/report/cameroon/cameroun-aper-u-des-besoins-humanitaires-2019-janvier-2019 https://data.humdata.org/dataset/cameroon-humanitarian-needs-overview</t>
  </si>
  <si>
    <t>People facing access contraints in Nigeria</t>
  </si>
  <si>
    <t>REG001People facing restricted access constraints</t>
  </si>
  <si>
    <t xml:space="preserve">Eastern Mediterranean Route </t>
  </si>
  <si>
    <t>REG006</t>
  </si>
  <si>
    <t>Türkiye,Greece</t>
  </si>
  <si>
    <t>REG006Buildings damaged</t>
  </si>
  <si>
    <t>REG006Buildings destroyed</t>
  </si>
  <si>
    <t>refugees and host population</t>
  </si>
  <si>
    <t>REG006Crisis affected groups</t>
  </si>
  <si>
    <t>REG006Economic Losses</t>
  </si>
  <si>
    <t>REG006Illness cases reported</t>
  </si>
  <si>
    <t>REG006Injuries reported</t>
  </si>
  <si>
    <t>REG006People facing limited access constraints</t>
  </si>
  <si>
    <t>REG006People facing restricted access constraints</t>
  </si>
  <si>
    <t>Syrian Regional Crisis</t>
  </si>
  <si>
    <t>REG004</t>
  </si>
  <si>
    <t>Syria,Türkiye,Iraq,Egypt,Jordan,Lebanon</t>
  </si>
  <si>
    <t>See the individual crises</t>
  </si>
  <si>
    <t>No recent reliable data available</t>
  </si>
  <si>
    <t>REG004Buildings damaged</t>
  </si>
  <si>
    <t>REG004Buildings destroyed</t>
  </si>
  <si>
    <t>The syrian number of affected groups in the affected area</t>
  </si>
  <si>
    <t>REG004Crisis affected groups</t>
  </si>
  <si>
    <t>REG004Economic Losses</t>
  </si>
  <si>
    <t>BGD002Buildings damaged</t>
  </si>
  <si>
    <t>BGD002Buildings destroyed</t>
  </si>
  <si>
    <t>MMR002Illness cases reported</t>
  </si>
  <si>
    <t>MMR002Injuries reported</t>
  </si>
  <si>
    <t>MoH Cameroon as of 26/06/2019</t>
  </si>
  <si>
    <t>http://www.minsante.cm/</t>
  </si>
  <si>
    <t>Website is currently not available and no recent updates have been posted.</t>
  </si>
  <si>
    <t>CMR001Illness cases reported</t>
  </si>
  <si>
    <t>CMR003Illness cases reported</t>
  </si>
  <si>
    <t>CMR004Illness cases reported</t>
  </si>
  <si>
    <t>GoM 09/06/2019</t>
  </si>
  <si>
    <t>https://reliefweb.int/report/mali/bulletin-epidemiologique-hebdomadaire-n-23-du-03-au-09062019</t>
  </si>
  <si>
    <t>MLI001Illness cases reported</t>
  </si>
  <si>
    <t>MRT002Buildings damaged</t>
  </si>
  <si>
    <t>MRT002Buildings destroyed</t>
  </si>
  <si>
    <t>MRT002Injuries reported</t>
  </si>
  <si>
    <t>Boko Haram crisis in Nigeria</t>
  </si>
  <si>
    <t>NGA004</t>
  </si>
  <si>
    <t>Nigeria</t>
  </si>
  <si>
    <t>Limited information available</t>
  </si>
  <si>
    <t>NGA004Buildings damaged</t>
  </si>
  <si>
    <t>IDPs, returnees, host and non-host.</t>
  </si>
  <si>
    <t>NGA004Crisis affected groups</t>
  </si>
  <si>
    <t>Preimium Times 11/08/2017</t>
  </si>
  <si>
    <t>https://www.premiumtimesng.com/news/more-news/239927-economic-impact-boko-haram-nigerias-north-east-now-9billion-buratai.html</t>
  </si>
  <si>
    <t>The economic impact of Boko Haram activities in the Northeast Nigeria is estimated at $9 billion</t>
  </si>
  <si>
    <t>NGA004Economic Losses</t>
  </si>
  <si>
    <t>NGA004People facing limited access constraints</t>
  </si>
  <si>
    <t>OCHA 01/02/2019</t>
  </si>
  <si>
    <t>https://reliefweb.int/sites/reliefweb.int/files/resources/01022019_ocha_nigeria_humanitarian_needs_overview.pdf</t>
  </si>
  <si>
    <t>Around 800,000 people live in areas that are inaccessible to humanitarian organisations</t>
  </si>
  <si>
    <t>NGA004People facing restricted access constraints</t>
  </si>
  <si>
    <t>Middle belt conflict</t>
  </si>
  <si>
    <t>NGA003</t>
  </si>
  <si>
    <t>NGA003Buildings damaged</t>
  </si>
  <si>
    <t>IDPs, refugees, returnees, host and non-host</t>
  </si>
  <si>
    <t>NGA003Crisis affected groups</t>
  </si>
  <si>
    <t>NGA003Economic Losses</t>
  </si>
  <si>
    <t>There is no data on the number of people in need facing limited access constraints</t>
  </si>
  <si>
    <t>NGA003People facing limited access constraints</t>
  </si>
  <si>
    <t>There is no data on the number of people in need facing restricted acces constraints</t>
  </si>
  <si>
    <t>NGA003People facing restricted access constraints</t>
  </si>
  <si>
    <t>Complex crisis in Nigeria</t>
  </si>
  <si>
    <t>NGA001</t>
  </si>
  <si>
    <t>IDPs, refugees from Cameroon, returnees, host and non-host.</t>
  </si>
  <si>
    <t>NGA001Crisis affected groups</t>
  </si>
  <si>
    <t>The economic impact of Boko Haram activities in the North East is estimated at $9 billion</t>
  </si>
  <si>
    <t>NGA001Economic Losses</t>
  </si>
  <si>
    <t>NGA001People facing limited access constraints</t>
  </si>
  <si>
    <t>NGA001People facing restricted access constraints</t>
  </si>
  <si>
    <t>TZA002Injuries reported</t>
  </si>
  <si>
    <t>No/limited data/information available</t>
  </si>
  <si>
    <t>NGA003Illness cases reported</t>
  </si>
  <si>
    <t>NGA003Injuries reported</t>
  </si>
  <si>
    <t>NGA004Injuries reported</t>
  </si>
  <si>
    <t>Papua Conflict</t>
  </si>
  <si>
    <t>IDN002</t>
  </si>
  <si>
    <t>Indonesia</t>
  </si>
  <si>
    <t>IDN002Buildings damaged</t>
  </si>
  <si>
    <t>IDN002Buildings destroyed</t>
  </si>
  <si>
    <t>IDPs, returnees, host and non-host</t>
  </si>
  <si>
    <t>IDN002Crisis affected groups</t>
  </si>
  <si>
    <t>IDN002Economic Losses</t>
  </si>
  <si>
    <t>IDN002Illness cases reported</t>
  </si>
  <si>
    <t>IDN002Injuries reported</t>
  </si>
  <si>
    <t>IDN002People facing limited access constraints</t>
  </si>
  <si>
    <t>IDN002People facing restricted access constraints</t>
  </si>
  <si>
    <t>There have been widespread reports of houses and other buildings being damaged/destroyed by the flooding, however the total number is currently unknown.</t>
  </si>
  <si>
    <t>MWI002Buildings damaged</t>
  </si>
  <si>
    <t>Government of Thailand, 2010</t>
  </si>
  <si>
    <t>https://www.ilo.org/surveydata/index.php/catalog/1127</t>
  </si>
  <si>
    <t>Area affected by the conflict in the south and the refugees crisis at the border with Myanmar</t>
  </si>
  <si>
    <t>THA001Landmass affected</t>
  </si>
  <si>
    <t>Areas affected by the South Thailand insurgency: Songkla (7,394) Pattani (1.940), Yala (4,521), and Narathiwat (4,475)</t>
  </si>
  <si>
    <t>THA002Landmass affected</t>
  </si>
  <si>
    <t>THA002People displaced</t>
  </si>
  <si>
    <t>People exposed</t>
  </si>
  <si>
    <t>Areas affected by the South Thailand insurgency: Songkla (1,424,230) Pattani (709,796), Yala (527,295), and Narathiwat (796,239)</t>
  </si>
  <si>
    <t>THA002People exposed</t>
  </si>
  <si>
    <t>X</t>
  </si>
  <si>
    <t>THA002People in Need</t>
  </si>
  <si>
    <t>No reliable data is available. However, we assume that the total # crisis related injuries is zero or negligible.</t>
  </si>
  <si>
    <t>THA003Injuries reported</t>
  </si>
  <si>
    <t>Not enough data available</t>
  </si>
  <si>
    <t>CMR001Buildings damaged</t>
  </si>
  <si>
    <t>CMR001Buildings destroyed</t>
  </si>
  <si>
    <t>CMR001Economic Losses</t>
  </si>
  <si>
    <t>CMR001People facing restricted access constraints</t>
  </si>
  <si>
    <t>The current Cholera outbreak in the Far North Region is not clearly connected to the Boko Haram crisis. Data on illnesses that can be related to the BH crisis is insufficient.</t>
  </si>
  <si>
    <t>CMR002Illness cases reported</t>
  </si>
  <si>
    <t>Publicly available data is insufficient to give an approximate number of injuries.</t>
  </si>
  <si>
    <t>CMR002Injuries reported</t>
  </si>
  <si>
    <t>Bureau Central des Recensements et des Etudes de Population Cameroon 2010</t>
  </si>
  <si>
    <t>http://www.statistics-cameroon.org/downloads/Rapport_de_presentation_3_RGPH.pdf</t>
  </si>
  <si>
    <t>Total square km of the Extreme-Nord region of Cameroon</t>
  </si>
  <si>
    <t>CMR002Landmass affected</t>
  </si>
  <si>
    <t>Not enough information available.</t>
  </si>
  <si>
    <t>CMR003Buildings damaged</t>
  </si>
  <si>
    <t>CMR003Buildings destroyed</t>
  </si>
  <si>
    <t>CMR003Economic Losses</t>
  </si>
  <si>
    <t>CMR003Injuries reported</t>
  </si>
  <si>
    <t>Not enough data available (consistency across crisis)</t>
  </si>
  <si>
    <t>COD001People facing limited access constraints</t>
  </si>
  <si>
    <t>COD001People facing restricted access constraints</t>
  </si>
  <si>
    <t>No indication that there has been drought related dispalcement.</t>
  </si>
  <si>
    <t>ZMB002People displaced</t>
  </si>
  <si>
    <t>It is difficult to determine what illnesses can be considered a result of the crisis given the complexity of drought, conflict, and natural disasters.</t>
  </si>
  <si>
    <t>PAK001Illness cases reported</t>
  </si>
  <si>
    <t>According to the government. 186 people were injured during Cyclone Idai. This is likely an underestimate, especially given injuries cause by unrest throughout Zimbabwe. However, these numbers are not available and the cyclone is now out of the 6 month reporting period.</t>
  </si>
  <si>
    <t>ZWE001Injuries reported</t>
  </si>
  <si>
    <t>SOM001Economic Losses</t>
  </si>
  <si>
    <t>World Bank 2018 UNHCR 2019 UNHCR 08/2019</t>
  </si>
  <si>
    <t>https://data.worldbank.org/indicator/AG.LND.TOTL.K2?locations=SO</t>
  </si>
  <si>
    <t>Total landmass as the whole country is considered affected by the complex crisis</t>
  </si>
  <si>
    <t>SOM001Landmass affected</t>
  </si>
  <si>
    <t>No reliable data available for number of all peope injured due to the complex crisis.</t>
  </si>
  <si>
    <t>LBY001Injuries reported</t>
  </si>
  <si>
    <t>SYR001Buildings damaged</t>
  </si>
  <si>
    <t>SYR001Buildings destroyed</t>
  </si>
  <si>
    <t>Health Cluster Dec  2018-May 2019</t>
  </si>
  <si>
    <t>https://www.who.int/health-cluster/countries/syria/en/</t>
  </si>
  <si>
    <t>We previously  used the data on "trauma's suppported" registered by the health cluster. As data currently is only available untill May, we decided to X this indicator for Syria.</t>
  </si>
  <si>
    <t>SYR001Injuries reported</t>
  </si>
  <si>
    <t>REG001Illness cases reported</t>
  </si>
  <si>
    <t>REG001Injuries reported</t>
  </si>
  <si>
    <t>Host and displaced comunities are also present in Tibesti</t>
  </si>
  <si>
    <t>TCD006Crisis affected groups</t>
  </si>
  <si>
    <t>COD001Injuries reported</t>
  </si>
  <si>
    <t>MOZ004People facing restricted access constraints</t>
  </si>
  <si>
    <t>ZMB002Economic Losses</t>
  </si>
  <si>
    <t>ZMB002Illness cases reported</t>
  </si>
  <si>
    <t>ZMB002Injuries reported</t>
  </si>
  <si>
    <t>REG003Minimal humanitarian conditions - Level 1</t>
  </si>
  <si>
    <t>Pakistan: In March 2019, 15 000 people have been displaced in the border area with India, further to the recent incidents along the Line of Control between the two countries. This data is outdated. India: No conclusive information on displacement in the state available</t>
  </si>
  <si>
    <t>REG003People displaced</t>
  </si>
  <si>
    <t>UKR002Economic Losses</t>
  </si>
  <si>
    <t>ZWE001Buildings damaged</t>
  </si>
  <si>
    <t>ZWE001Buildings destroyed</t>
  </si>
  <si>
    <t>There is not enough information to determine if there are IDPs, host communities, non-host communtiies, etc. affected by the Kashmir crisis.</t>
  </si>
  <si>
    <t>IND002Crisis affected groups</t>
  </si>
  <si>
    <t>MAR002Illness cases reported</t>
  </si>
  <si>
    <t>MAR002Injuries reported</t>
  </si>
  <si>
    <t>PHL003Buildings damaged</t>
  </si>
  <si>
    <t>PHL003Buildings destroyed</t>
  </si>
  <si>
    <t>Host, non-host, returnees and IDPs that are affected by the ongoing insecurity in Mindanao</t>
  </si>
  <si>
    <t>PHL003Crisis affected groups</t>
  </si>
  <si>
    <t>PHL003Economic Losses</t>
  </si>
  <si>
    <t>PHL003Injuries reported</t>
  </si>
  <si>
    <t>Census Data 2015</t>
  </si>
  <si>
    <t>http://www.psa.gov.ph/content/philippine-population-density-based-2015-census-population</t>
  </si>
  <si>
    <t>Regions included: Region IX (Zamboanga Peninsula), Region XI (Davao Region), Region X (Northern Mindanao), Region XII (Soccsksargen), Region XIII (Caraga), Bangsamoro Autonomous Region In Muslim Mindanao (BARMM)</t>
  </si>
  <si>
    <t>PHL003Landmass affected</t>
  </si>
  <si>
    <t>REG011Illness cases reported</t>
  </si>
  <si>
    <t>REG011Injuries reported</t>
  </si>
  <si>
    <t>International Displacement in Uganda</t>
  </si>
  <si>
    <t>UGA005</t>
  </si>
  <si>
    <t>Uganda</t>
  </si>
  <si>
    <t>UGA005Buildings damaged</t>
  </si>
  <si>
    <t>UGA005Buildings destroyed</t>
  </si>
  <si>
    <t>UGA005Economic Losses</t>
  </si>
  <si>
    <t>UGA005Illness cases reported</t>
  </si>
  <si>
    <t>UGA005Injuries reported</t>
  </si>
  <si>
    <t>Nigerian Refugees</t>
  </si>
  <si>
    <t>NER004</t>
  </si>
  <si>
    <t>Although refugees may put strain on available resources and may also provide opportunities to host communities, there is no information available about their impact on host communities.</t>
  </si>
  <si>
    <t>NER004Buildings damaged</t>
  </si>
  <si>
    <t>NER004Buildings destroyed</t>
  </si>
  <si>
    <t>NER004Economic Losses</t>
  </si>
  <si>
    <t>NER004Illness cases reported</t>
  </si>
  <si>
    <t>NER004Injuries reported</t>
  </si>
  <si>
    <t>NER004People facing limited access constraints</t>
  </si>
  <si>
    <t>NER004People facing restricted access constraints</t>
  </si>
  <si>
    <t>Northwest Banditry</t>
  </si>
  <si>
    <t>NGA007</t>
  </si>
  <si>
    <t>IDPs, refugees, returnees, host and non-host communities</t>
  </si>
  <si>
    <t>NGA007Crisis affected groups</t>
  </si>
  <si>
    <t>GOZ 04/05/2019; Citizen 11/09/2019; Legit 11/2019</t>
  </si>
  <si>
    <t>https://leadership.ng/2019/05/04/banditry-army-expands-operations-to-states-bordering-zamfara/   https://thecitizenng.com/bandits-killed-2500-people-in-zamfara-state-govt/   https://www.legit.ng/1265699-banditry-relatives-victims-paid-n3bn-ransom-bandits-zamfara---committee.html</t>
  </si>
  <si>
    <t>This figure was put out by the Government of Zamfara state. $41.1m dollars was stated as the cost of rebuiliding destroyed farmlands and buildings between 2009 to 2018. $8.3m was stated as the amount paid to the bandits as ransome for kidnapped persons. However, the figure is of low reliability because it is the only official figure available, and it is specific to Zamfara state.</t>
  </si>
  <si>
    <t>NGA007Economic Losses</t>
  </si>
  <si>
    <t>NGA007Illness cases reported</t>
  </si>
  <si>
    <t>NGA007Injuries reported</t>
  </si>
  <si>
    <t>Sum of the crisis related ilnesses of the individual crises</t>
  </si>
  <si>
    <t>REG004Illness cases reported</t>
  </si>
  <si>
    <t>The injuries recorded in Syria caused by the conflict in the last six months (until April 2019)</t>
  </si>
  <si>
    <t>REG004Injuries reported</t>
  </si>
  <si>
    <t>UNCTAD 02/12/2019</t>
  </si>
  <si>
    <t>https://unctad.org/en/pages/newsdetails.aspx?OriginalVersionID=2254</t>
  </si>
  <si>
    <t>The fiscal cost of the occupation for the Palestinian economy between 2000 and 2017 was estimated at USD 47.7 billion.  The fiscal cost is one component of wider economic losses following the occupation and consists of leaked Palestinian fiscal revenues to Israel and other fiscal losses caused by measures introduced under the occupation.</t>
  </si>
  <si>
    <t>PSE002Economic Losses</t>
  </si>
  <si>
    <t>NGA007People facing limited access constraints</t>
  </si>
  <si>
    <t>NGA007People facing restricted access constraints</t>
  </si>
  <si>
    <t>not enough verifiable data available</t>
  </si>
  <si>
    <t>COD001Illness cases reported</t>
  </si>
  <si>
    <t>PHL003Illness cases reported</t>
  </si>
  <si>
    <t>Cameroonian Refugees in Nigeria</t>
  </si>
  <si>
    <t>NGA008</t>
  </si>
  <si>
    <t>NGA008Buildings damaged</t>
  </si>
  <si>
    <t>NGA008Economic Losses</t>
  </si>
  <si>
    <t>NGA008Illness cases reported</t>
  </si>
  <si>
    <t>NGA008Injuries reported</t>
  </si>
  <si>
    <t>NGA008People facing limited access constraints</t>
  </si>
  <si>
    <t>NGA008People facing restricted access constraints</t>
  </si>
  <si>
    <t>ACLED 12/2019; CFR 12/2019</t>
  </si>
  <si>
    <t>https://www.acleddata.com/data/   https://www.cfr.org/nigeria/nigeria-security-tracker/p29484</t>
  </si>
  <si>
    <t>Total number of people killed in the country in the last six months (July to December) due to the Boko Haram conflict, farmer-herder violence, riots, military forces, unidentified armed groups and other violence in country.</t>
  </si>
  <si>
    <t>NGA008Crisis affected groups</t>
  </si>
  <si>
    <t>THA001Injuries reported</t>
  </si>
  <si>
    <t>THA002Injuries reported</t>
  </si>
  <si>
    <t>UKR002Injuries reported</t>
  </si>
  <si>
    <t>BGD002Economic Losses</t>
  </si>
  <si>
    <t>OCHA 11/2019</t>
  </si>
  <si>
    <t>https://www.humanitarianresponse.info/sites/www.humanitarianresponse.info/files/documents/files/iraq_hno_2020.pdf</t>
  </si>
  <si>
    <t>All groups are affected by the impact and aftermarth of the crisis</t>
  </si>
  <si>
    <t>IRQ002Crisis affected groups</t>
  </si>
  <si>
    <t>Food Security Crisis in Namibia</t>
  </si>
  <si>
    <t>NAM002</t>
  </si>
  <si>
    <t>Namibia</t>
  </si>
  <si>
    <t>NAM002People displaced</t>
  </si>
  <si>
    <t>SDN001Illness cases reported</t>
  </si>
  <si>
    <t>Refugees in Sudan</t>
  </si>
  <si>
    <t>SDN005</t>
  </si>
  <si>
    <t>SDN005Buildings damaged</t>
  </si>
  <si>
    <t>SDN005Buildings destroyed</t>
  </si>
  <si>
    <t>SDN005Economic Losses</t>
  </si>
  <si>
    <t>SDN005Illness cases reported</t>
  </si>
  <si>
    <t>SDN005Injuries reported</t>
  </si>
  <si>
    <t>NAM002Illness cases reported</t>
  </si>
  <si>
    <t>NAM002Injuries reported</t>
  </si>
  <si>
    <t>Food Security Crisis in Eswatini</t>
  </si>
  <si>
    <t>SWZ001</t>
  </si>
  <si>
    <t>Eswatini</t>
  </si>
  <si>
    <t>SWZ001Illness cases reported</t>
  </si>
  <si>
    <t>SWZ001Injuries reported</t>
  </si>
  <si>
    <t>SWZ001People displaced</t>
  </si>
  <si>
    <t>Southern Africa Regional Food Security Crisis</t>
  </si>
  <si>
    <t>REG012</t>
  </si>
  <si>
    <t>Lesotho,Madagascar,Malawi,Namibia,Eswatini,Zambia,Zimbabwe,Tanzania</t>
  </si>
  <si>
    <t>REG012Buildings damaged</t>
  </si>
  <si>
    <t>UNHCR 31/02/2020</t>
  </si>
  <si>
    <t>https://data2.unhcr.org/en/documents/download/74360</t>
  </si>
  <si>
    <t>Combined area of the regions identified by UNHCR as being affected. Regions included: Logone Occidental, Logone Oriental, Moyen Chari, Salamat, Mandoul.</t>
  </si>
  <si>
    <t>TCD004Landmass affected</t>
  </si>
  <si>
    <t>populationdata.net 2019; UNHCR 31/02/2020</t>
  </si>
  <si>
    <t>Most affected regions: https://data2.unhcr.org/fr/documents/download/67654 Area figures: https://www.populationdata.net/pays/tchad/divisions</t>
  </si>
  <si>
    <t>Combined area of the regions identified by UNHCR as being affected. Regions included: Ennedi Est, Wadi Fira, Ouaddai, Sila.</t>
  </si>
  <si>
    <t>TCD005Landmass affected</t>
  </si>
  <si>
    <t>OCHA 01/2020;</t>
  </si>
  <si>
    <t>https://www.humanitarianresponse.info/es/operations/chad/document/tchad-aper%C3%A7u-des-besoins-humanitaires-2020-hno-2020</t>
  </si>
  <si>
    <t>Population of Tibesti region</t>
  </si>
  <si>
    <t>TCD006People affected</t>
  </si>
  <si>
    <t>TCD006People exposed</t>
  </si>
  <si>
    <t>Government of Bangladesh 2011, JRP 28/02/2020, ISCG MSNA 30/09/2019, REACH-UNHCR 26/01/2020, ACAPS 20/12/2020</t>
  </si>
  <si>
    <t>http://203.112.218.65:8008/WebTestApplication/userfiles/Image/PopCen2011/Com_Cox%27s%20Bazar.pdf https://www.humanitarianresponse.info/sites/www.humanitarianresponse.info/files/documents/files/jrp_2020_summary_2-pager_280220.pdf https://www.humanitarianresponse.info/en/operations/bangladesh/document/coxs-bazar-joint-multi-sector-needs-assessment-msna-fact-sheet https://data2.unhcr.org/en/documents/details/73601 https://www.acaps.org/special-report/vulnerabilities-rohingya-refugee-camps</t>
  </si>
  <si>
    <t>Rohingya refugees, host and non host.</t>
  </si>
  <si>
    <t>BGD002Crisis affected groups</t>
  </si>
  <si>
    <t>Afghan Refugees in Iran</t>
  </si>
  <si>
    <t>IRN004</t>
  </si>
  <si>
    <t>Iran</t>
  </si>
  <si>
    <t>IRN004Buildings damaged</t>
  </si>
  <si>
    <t>IRN004Buildings destroyed</t>
  </si>
  <si>
    <t>IRN004Economic Losses</t>
  </si>
  <si>
    <t>IRN004Illness cases reported</t>
  </si>
  <si>
    <t>IRN004Injuries reported</t>
  </si>
  <si>
    <t>IRN004People facing limited access constraints</t>
  </si>
  <si>
    <t>IRN004People facing restricted access constraints</t>
  </si>
  <si>
    <t>Multiple crises in Myanmar</t>
  </si>
  <si>
    <t>MMR001</t>
  </si>
  <si>
    <t>MMR001Buildings damaged</t>
  </si>
  <si>
    <t>MMR001Buildings destroyed</t>
  </si>
  <si>
    <t>MMR001Economic Losses</t>
  </si>
  <si>
    <t>MMR001Illness cases reported</t>
  </si>
  <si>
    <t>MMR001Injuries reported</t>
  </si>
  <si>
    <t>MMR001People facing limited access constraints</t>
  </si>
  <si>
    <t>MMR001People facing restricted access constraints</t>
  </si>
  <si>
    <t>There is limited information available regarding humanitarian needs in Thailand's southern provinces. Protection is a concern given the possibility of attacks and violence related to the insurgency. It can also be assumed that movement can become restricted and at times access to school, market places, or other public spaces is disrupted. However, this cannot be quantified.</t>
  </si>
  <si>
    <t>THA002Extreme humanitarian conditions - Level 5</t>
  </si>
  <si>
    <t>THA002Moderate humanitarian conditions - Level 3</t>
  </si>
  <si>
    <t>THA002Severe humanitarian conditions - Level 4</t>
  </si>
  <si>
    <t>THA002Stressed humanitarian conditions - Level 2</t>
  </si>
  <si>
    <t>UKR002Illness cases reported</t>
  </si>
  <si>
    <t>UKR002People facing limited access constraints</t>
  </si>
  <si>
    <t>EGY002Buildings damaged</t>
  </si>
  <si>
    <t>EGY002Buildings destroyed</t>
  </si>
  <si>
    <t>EGY002Economic Losses</t>
  </si>
  <si>
    <t>EGY002Illness cases reported</t>
  </si>
  <si>
    <t>EGY002Injuries reported</t>
  </si>
  <si>
    <t>Multiple crises in Iraq</t>
  </si>
  <si>
    <t>IRQ001</t>
  </si>
  <si>
    <t>no sufficient data available</t>
  </si>
  <si>
    <t>IRQ001Buildings damaged</t>
  </si>
  <si>
    <t>IRQ001Buildings destroyed</t>
  </si>
  <si>
    <t>All groups are affected by the impact and aftermarth of the conflict/crisis</t>
  </si>
  <si>
    <t>IRQ001Crisis affected groups</t>
  </si>
  <si>
    <t>World Bank Spring 2018, data based on 2017 figures</t>
  </si>
  <si>
    <t>http://documents.worldbank.org/curated/en/771451524124058858/pdf/125406-WP-PUBLIC-P163016-Iraq-Economic-Monitor-text-Spring-2018-4-18-18web.pdf</t>
  </si>
  <si>
    <t>The 2017 Iraq Damage and Needs Assessment (DNA) on  seven directly affected governorates estimates the overall damages to be US$45.7 billion and reconstruction and recovery needs to a total US$88.2 billion. This is limited to data assessed at the end of 2017 and not including all Iraqi governorates. Therefore the reliability of this indicator is low.</t>
  </si>
  <si>
    <t>IRQ001Economic Losses</t>
  </si>
  <si>
    <t>IRQ001Illness cases reported</t>
  </si>
  <si>
    <t>as UNAMI is not publishing injuries numbers from Jan 2019 onwards anymore. There is no other (reliable) data available</t>
  </si>
  <si>
    <t>IRQ001Injuries reported</t>
  </si>
  <si>
    <t>Spring 2018, data based on 2017 figures World Bank 02/2018</t>
  </si>
  <si>
    <t>http://documents.worldbank.org/curated/en/771451524124058858/pdf/125406-WP-PUBLIC-P163016-Iraq-Economic-Monitor-text-Spring-2018-4-18-18web.pdf http://documents.worldbank.org/curated/en/600181520000498420/pdf/123631-REVISED-Iraq-Reconstruction-and-Investment-Part-2-Damage-and-Needs-Assessment-of-Affected-Governorates.pdf</t>
  </si>
  <si>
    <t>IRQ002Economic Losses</t>
  </si>
  <si>
    <t>No mention of damaged buidlings found</t>
  </si>
  <si>
    <t>JOR002Buildings damaged</t>
  </si>
  <si>
    <t>No mention of destroyed buildings found</t>
  </si>
  <si>
    <t>JOR002Buildings destroyed</t>
  </si>
  <si>
    <t>JOR002Illness cases reported</t>
  </si>
  <si>
    <t>Socioeconomic crisis in Lebanon</t>
  </si>
  <si>
    <t>LBN004</t>
  </si>
  <si>
    <t>Lebanon</t>
  </si>
  <si>
    <t>LCRP 2017-2020 (2020 Update)</t>
  </si>
  <si>
    <t>https://data2.unhcr.org/en/documents/download/74641</t>
  </si>
  <si>
    <t>Host, non-host, refugees and asylum seekers are the main groups affected by the crisis.</t>
  </si>
  <si>
    <t>LBN004Crisis affected groups</t>
  </si>
  <si>
    <t>https://www.worldbank.org/en/country/lebanon/publication/lebanon-economic-monitor-fall-2019</t>
  </si>
  <si>
    <t>The World Bank reports it is too early to fully assess the economic impact of the crisis and protests. Lebanon is expected to enter a phase of deeper recession. Poverty is expected to rise and so is unemployment. 200,000 people have lost their jobs since October 2019.</t>
  </si>
  <si>
    <t>LBN004Economic Losses</t>
  </si>
  <si>
    <t>LBN004Illness cases reported</t>
  </si>
  <si>
    <t>No Data Available</t>
  </si>
  <si>
    <t>LBN004People facing limited access constraints</t>
  </si>
  <si>
    <t>LBN004People facing restricted access constraints</t>
  </si>
  <si>
    <t>UNHCR 30/04/2020</t>
  </si>
  <si>
    <t>https://data2.unhcr.org/en/documents/download/75574</t>
  </si>
  <si>
    <t>IDPs in Diffa + returnees in Diffa</t>
  </si>
  <si>
    <t>NER002Injuries reported</t>
  </si>
  <si>
    <t>Bureau Central des Recensements et des Etudes de Population Cameroon 2010; populationdata.net; http://www.stat-niger.org/statistique/file/DSEDS/TBS_2016.pdf; National Bureau of Statistics 2011; OCHA 01/02/2019;</t>
  </si>
  <si>
    <t>http://www.statistics-cameroon.org/downloads/Rapport_de_presentation_3_RGPH.pdf; https://www.populationdata.net/pays/tchad/divisions; http://www.stat-niger.org/statistique/file/Regions/Maradi/AS_Maradi_2013_2017.pdf; http://istmat.info/files/uploads/53129/annual_abstract_of_statistics_2011.pdf https://reliefweb.int/sites/reliefweb.int/files/resources/01022019_ocha_nigeria_humanitarian_needs_overview.pdf</t>
  </si>
  <si>
    <t>Total SQ of Diffa (Niger) Yobe, Borno, Adamawa (Nigeria) Far North (Cameroon) and Lac (Chad)</t>
  </si>
  <si>
    <t>REG001Landmass affected</t>
  </si>
  <si>
    <t>Syrian refugees in Lebanon</t>
  </si>
  <si>
    <t>LBN002</t>
  </si>
  <si>
    <t>ACLED 2020</t>
  </si>
  <si>
    <t>ACLED contains reports of tents burned and demolished. Episodes of government planned demolition of makeshift shelters erected by Syrian refugees following new  measures adopted from 1 July 2019. There is however not enough data available to score either the  partial or total damages indicator.</t>
  </si>
  <si>
    <t>LBN002Buildings damaged</t>
  </si>
  <si>
    <t>LBN002Buildings destroyed</t>
  </si>
  <si>
    <t>LCRP 2017-2020 (2019 Update) /</t>
  </si>
  <si>
    <t>https://reliefweb.int/sites/reliefweb.int/files/resources/67780.pdf</t>
  </si>
  <si>
    <t>Host and refugee</t>
  </si>
  <si>
    <t>LBN002Crisis affected groups</t>
  </si>
  <si>
    <t>International Crisi Group 13/02/2020 LCRP 17/03/2020</t>
  </si>
  <si>
    <t>https://www.crisisgroup.org/middle-east-north-africa/eastern-mediterranean/lebanon/211-easing-syrian-refugees-plight-lebanon; https://data2.unhcr.org/en/documents/download/74641</t>
  </si>
  <si>
    <t>Estimating economic losses in a displacement crisis is complex and highly political. In some cases, the host population may actually be benefitting from the displacement when the displacement is creating jobs, increasing the demand, etc. Last data reporting Lebanon's economic losses due to the crisis goes back to the end of 2015: Lebanon was estimated to have lost USD 18.15 billion following the lowering of the GDP growth rate and USD 4.2 billion due to the lower revenues received between 2012 and 2015 (TOTAL: USD 22.53 billion).  However, due to the reasons listed above, the indicator was xed.</t>
  </si>
  <si>
    <t>LBN002Economic Losses</t>
  </si>
  <si>
    <t>No Data Availble but it assumed that number of injuries caused by the displacement crisis is too low to have an effect in the model. Therefore we scored this indicator 0.</t>
  </si>
  <si>
    <t>LBN002Illness cases reported</t>
  </si>
  <si>
    <t>LBN002Injuries reported</t>
  </si>
  <si>
    <t>LBN002People facing limited access constraints</t>
  </si>
  <si>
    <t>LBN002People facing restricted access constraints</t>
  </si>
  <si>
    <t>Fatalities reported</t>
  </si>
  <si>
    <t>While there are deaths occuring in Uganda over the last six months, it is unclear whether they are crisis related so they were omitted.</t>
  </si>
  <si>
    <t>UGA005Fatalities reported</t>
  </si>
  <si>
    <t>Lack of specific data on access contraints faced by PIN</t>
  </si>
  <si>
    <t>BFA002People facing limited access constraints</t>
  </si>
  <si>
    <t>BFA002People facing restricted access constraints</t>
  </si>
  <si>
    <t>Multiple crises in Algeria</t>
  </si>
  <si>
    <t>DZA004</t>
  </si>
  <si>
    <t>No damages reported</t>
  </si>
  <si>
    <t>DZA004Buildings damaged</t>
  </si>
  <si>
    <t>DZA004Buildings destroyed</t>
  </si>
  <si>
    <t>DZA004Economic Losses</t>
  </si>
  <si>
    <t>DZA004Illness cases reported</t>
  </si>
  <si>
    <t>No data available. Detention and deportation conditions are likely to cause injuries among the migrant population.</t>
  </si>
  <si>
    <t>DZA004Injuries reported</t>
  </si>
  <si>
    <t>DZA004People facing limited access constraints</t>
  </si>
  <si>
    <t>DZA004People facing restricted access constraints</t>
  </si>
  <si>
    <t>OCHA 08/05/2020</t>
  </si>
  <si>
    <t>https://www.humanitarianresponse.info/sites/www.humanitarianresponse.info/files/documents/files/20200508_humanitarian_access_severity.pdf</t>
  </si>
  <si>
    <t>People in need living in Admin 2 areas classified as 'moderate access constraints' or 'medium access severiy' as defined by OCHA. Humanitarian operations in these areas continue, but restrictions are regular.</t>
  </si>
  <si>
    <t>IRQ001People facing limited access constraints</t>
  </si>
  <si>
    <t>People in need living in Admin 2 areas classified as  'high access constraints' defined by OCHA. Humanitarian actors face consistent difficulties and might be unable to operate in these areas.</t>
  </si>
  <si>
    <t>IRQ001People facing restricted access constraints</t>
  </si>
  <si>
    <t>People in need living in districts  classified as having 'moderate access constraints' or 'medium access severiy' as defined by OCHA. Humanitarian operations in these areas continue, but restrictions are common.</t>
  </si>
  <si>
    <t>IRQ002People facing limited access constraints</t>
  </si>
  <si>
    <t>People in need living in districts classified as  'high access constraints' defined by OCHA. Humanitarian actors face consistent difficulties and might be unable to operate in these areas.</t>
  </si>
  <si>
    <t>IRQ002People facing restricted access constraints</t>
  </si>
  <si>
    <t>OCHA 08/05/2020; UNHCR 12/04/2020</t>
  </si>
  <si>
    <t>https://www.humanitarianresponse.info/sites/www.humanitarianresponse.info/files/documents/files/20200508_humanitarian_access_severity.pdf; https://data2.unhcr.org/en/documents/download/75369</t>
  </si>
  <si>
    <t>9,000 people in need in the governorate of Sulaymanya live in districts with a medium access severity. The figure was not logged because it was not possible to verify whether these 9,000 people in need where either Syrian refugees or part of the 207,458 Iraqi hosts impacted by the refugee influx considered in this crisis.</t>
  </si>
  <si>
    <t>IRQ003People facing limited access constraints</t>
  </si>
  <si>
    <t>No reports of districts with high access constraints in KR-I, where 99% of Syrian refugees in Iraq live.</t>
  </si>
  <si>
    <t>IRQ003People facing restricted access constraints</t>
  </si>
  <si>
    <t>JRP 23/06/2020</t>
  </si>
  <si>
    <t>https://data2.unhcr.org/en/documents/download/77262</t>
  </si>
  <si>
    <t>Refugees, asylum seekers and others of concern + host</t>
  </si>
  <si>
    <t>JOR002Crisis affected groups</t>
  </si>
  <si>
    <t>JRP 2018-2020; JRP 23/06/2020</t>
  </si>
  <si>
    <t>http://www.3rpsyriacrisis.org/wp-content/uploads/2019/07/JRP-Executive-Summary-Final-Copy.pdf; https://data2.unhcr.org/en/documents/download/77262</t>
  </si>
  <si>
    <t>The total direct cost of the Syria crisis in Jordan was estimated to be of USD 10,291 billion. The 2020 JRP specified that the estimated direct cost of hosting 1.36 million Syrian refugees per year amounts to  USD 1.5 billion. Not enough information is available to globally assess losses and gains related to the refugee crisis.</t>
  </si>
  <si>
    <t>JOR002Economic Losses</t>
  </si>
  <si>
    <t>ACLED 2020; OHCHR 21/01/2020</t>
  </si>
  <si>
    <t>https://www.acleddata.com/data/; https://reliefweb.int/report/lebanon/press-briefing-note-lebanon-21-january-2020</t>
  </si>
  <si>
    <t>Several episodes of vandalism targeting ATMs, banks, shops and public property were reported. However, it is not possible to quantify the damages due to insufficient data.</t>
  </si>
  <si>
    <t>LBN004Buildings damaged</t>
  </si>
  <si>
    <t>No  Data available</t>
  </si>
  <si>
    <t>LBN004Buildings destroyed</t>
  </si>
  <si>
    <t>HNO 2020; Humanitarian Access Report 30/04/2020</t>
  </si>
  <si>
    <t>https://www.humanitarianresponse.info/sites/www.humanitarianresponse.info/files/documents/files/libya_hno_2020-fullen_final.pdf; https://www.humanitarianresponse.info/sites/www.humanitarianresponse.info/files/documents/files/access_report_-_april_2020.pdf</t>
  </si>
  <si>
    <t>Calculations based on HNO and Humanitarian Access Report Data: combining report access map on 5 access severity levels with the HNO PIN data. People in need living in admin level 1 areas on level 4 and 5 are considered as facing restricted access constraints; people in need living in admin level 1 areas on level 2 and 3 are considered as facing limited access constraints.  Level 1 areas were not included in the figures.   This is a general estimation which does not reflect the specific access challenges per distict or distinguish between different categories of people in need. The usage of OCHA level 4 and 5 for restricted access constraints and level 2 and 3 frr limited access constraint is also an attempt to translate OCHA's 5 severity levels into ACAPS' two  categories, also considering the lack of methodology notes in the Access report. For these reasons, reliability is set as low for both access indicators as the above figures are most likely an overestimation, as no specific figure for people in need affected by access constraints was found.</t>
  </si>
  <si>
    <t>LBY001People facing limited access constraints</t>
  </si>
  <si>
    <t>LBY001People facing restricted access constraints</t>
  </si>
  <si>
    <t>Calculations based on HNO and Humanitarian Access Report Data: combining report access map on 5 access severity levels with the HNO PIN data for migrants and refugees. Migrants and refugees in need living in admin level 1 areas on level 4 and 5 are considered as facing restricted access constraints; migrants and refugees in need living in admin level 1 areas on level 2 and 3 are considered as facing limited access constraints. Level 1 areas were not included in the figures. This is a general estimation which does not reflect the specific access challenges per district or distinguish between different categories of migrants and refugees in need. The usage of OCHA level 4 and 5 for restricted access constraints and level 2 and 3 for limited access constraint is also an attempt to translate OCHA's 5 severity levels into ACAPS' two  categories. For these reasons, reliability is set as low for both access indicators as the above figures are most likely an overestimation and no specific figure for migrants and refugees in need affected by access constraints was found.</t>
  </si>
  <si>
    <t>LBY002People facing limited access constraints</t>
  </si>
  <si>
    <t>LBY002People facing restricted access constraints</t>
  </si>
  <si>
    <t>REG004People facing restricted access constraints</t>
  </si>
  <si>
    <t>OCHA 01/2020</t>
  </si>
  <si>
    <t>https://data.humdata.org/dataset/5988a0cf-6706-4f9a-aecf-db57a985ba20/resource/89193e25-f203-4d97-a23b-1ebf03040374/download/tcd_hno_2020.xlsx</t>
  </si>
  <si>
    <t>Data taken from 2020 HNO</t>
  </si>
  <si>
    <t>TCD006Extreme humanitarian conditions - Level 5</t>
  </si>
  <si>
    <t>TCD006Minimal humanitarian conditions - Level 1</t>
  </si>
  <si>
    <t>TCD006Moderate humanitarian conditions - Level 3</t>
  </si>
  <si>
    <t>TCD006People in Need</t>
  </si>
  <si>
    <t>TCD006Severe humanitarian conditions - Level 4</t>
  </si>
  <si>
    <t>TCD006Stressed humanitarian conditions - Level 2</t>
  </si>
  <si>
    <t>The World Bank 2017; BBC News 15/06/2020</t>
  </si>
  <si>
    <t>https://www.worldbank.org/en/country/syria/publication/the-toll-of-war-the-economic-and-social-consequences-of-the-conflict-in-syria; https://www.bbc.com/news/world-middle-east-53020105</t>
  </si>
  <si>
    <t>"From 2011 until the end of 2016, the cumulative losses in gross domestic product (GDP) have been estimated at $226 billion, about four times the Syrian GDP in 2010." Though measurement of economic losses is paticularly difficult, this is one of the best estimations of the cumulative cost of the crisis, represented as a loss of gdp. There are no exact estimates of the economic losses in Syria, one estimate puts it at USD 630 billion worthof destruction.</t>
  </si>
  <si>
    <t>SYR001Economic Losses</t>
  </si>
  <si>
    <t>Food Security in Mauritania</t>
  </si>
  <si>
    <t>MRT003</t>
  </si>
  <si>
    <t>MRT003Buildings damaged</t>
  </si>
  <si>
    <t>MRT003Buildings destroyed</t>
  </si>
  <si>
    <t>MRT003Economic Losses</t>
  </si>
  <si>
    <t>MRT003Injuries reported</t>
  </si>
  <si>
    <t>UNHCR 15/05/2019</t>
  </si>
  <si>
    <t>https://reliefweb.int/sites/reliefweb.int/files/resources/69662.pdf</t>
  </si>
  <si>
    <t>In previous GCSIs the total number of displaced in the country were represented in the Drought crisis because it was mistakenly considered "country level".</t>
  </si>
  <si>
    <t>MRT003People displaced</t>
  </si>
  <si>
    <t>MRT003People facing limited access constraints</t>
  </si>
  <si>
    <t>MRT003People facing restricted access constraints</t>
  </si>
  <si>
    <t>ACLED April-Sep 2020</t>
  </si>
  <si>
    <t>https://acleddata.com/data-export-tool/</t>
  </si>
  <si>
    <t>Not enough available data. Three Syrian refugee children were injured due to to an ERW explosion close to Zarqa in May 2020.</t>
  </si>
  <si>
    <t>JOR002Injuries reported</t>
  </si>
  <si>
    <t>World Bank 2018</t>
  </si>
  <si>
    <t>https://data.worldbank.org/indicator/AG.LND.TOTL.K2?locations=MR</t>
  </si>
  <si>
    <t>entire country covered</t>
  </si>
  <si>
    <t>MRT003Landmass affected</t>
  </si>
  <si>
    <t>ACLED Apr-Sep 2020</t>
  </si>
  <si>
    <t>Both protesters and security forces have been injured during clashes, but it is not possible to estimate an accurate figure for injuries.</t>
  </si>
  <si>
    <t>LBN004Injuries reported</t>
  </si>
  <si>
    <t>PBS 2017; GoI 2011</t>
  </si>
  <si>
    <t>http://www.pbs.gov.pk/sites/default/files/PAKISTAN%20TEHSIL%20WISE%20FOR%20WEB%20CENSUS_2017.pdf  https://www.census2011.co.in/states.php</t>
  </si>
  <si>
    <t>Pakistan: The total amount of people living in the affected area. People are likely to be affected to different extents.  India: Population in Jammu and Kashmir according to 2011 Census</t>
  </si>
  <si>
    <t>REG003People affected</t>
  </si>
  <si>
    <t>Fatalities in all crises</t>
  </si>
  <si>
    <t>No available data on the number of fatalities related to the crisis.</t>
  </si>
  <si>
    <t>RWA002Fatalities in all crises</t>
  </si>
  <si>
    <t>RWA002Fatalities reported</t>
  </si>
  <si>
    <t>Nagorno-Karabakh Conflict in Armenia</t>
  </si>
  <si>
    <t>ARM002</t>
  </si>
  <si>
    <t>Armenia</t>
  </si>
  <si>
    <t>ARM002Buildings damaged</t>
  </si>
  <si>
    <t>ARM002Buildings destroyed</t>
  </si>
  <si>
    <t>ARM002Economic Losses</t>
  </si>
  <si>
    <t>ARM002Illness cases reported</t>
  </si>
  <si>
    <t>ARM002Injuries reported</t>
  </si>
  <si>
    <t>ARM002People facing limited access constraints</t>
  </si>
  <si>
    <t>ARM002People facing restricted access constraints</t>
  </si>
  <si>
    <t>Nagorno-Karabakh conflict in Azerbaijan</t>
  </si>
  <si>
    <t>AZE002</t>
  </si>
  <si>
    <t>Azerbaijan</t>
  </si>
  <si>
    <t>AZE002Buildings damaged</t>
  </si>
  <si>
    <t>AZE002Buildings destroyed</t>
  </si>
  <si>
    <t>Host, non-host and IDPs have been affected by the conflict</t>
  </si>
  <si>
    <t>AZE002Crisis affected groups</t>
  </si>
  <si>
    <t>AZE002Economic Losses</t>
  </si>
  <si>
    <t>AZE002Illness cases reported</t>
  </si>
  <si>
    <t>AZE002Injuries reported</t>
  </si>
  <si>
    <t>AZE002People facing limited access constraints</t>
  </si>
  <si>
    <t>AZE002People facing restricted access constraints</t>
  </si>
  <si>
    <t>Nagorno-Karabakh Conflict</t>
  </si>
  <si>
    <t>REG013</t>
  </si>
  <si>
    <t>Armenia,Azerbaijan</t>
  </si>
  <si>
    <t>REG013Buildings damaged</t>
  </si>
  <si>
    <t>REG013Buildings destroyed</t>
  </si>
  <si>
    <t>REG013Economic Losses</t>
  </si>
  <si>
    <t>REG013Illness cases reported</t>
  </si>
  <si>
    <t>REG013Injuries reported</t>
  </si>
  <si>
    <t>REG013People facing limited access constraints</t>
  </si>
  <si>
    <t>REG013People facing restricted access constraints</t>
  </si>
  <si>
    <t>ACLED June-Nov. 2020</t>
  </si>
  <si>
    <t>No reported fatalities</t>
  </si>
  <si>
    <t>JOR002Fatalities in all crises</t>
  </si>
  <si>
    <t>JOR002Fatalities reported</t>
  </si>
  <si>
    <t>Complex crisis in Chad</t>
  </si>
  <si>
    <t>TCD001</t>
  </si>
  <si>
    <t>TCD001Buildings damaged</t>
  </si>
  <si>
    <t>TCD001Buildings destroyed</t>
  </si>
  <si>
    <t>Refugee, IDP, Host, non-host, returnees</t>
  </si>
  <si>
    <t>TCD001Crisis affected groups</t>
  </si>
  <si>
    <t>TCD001Economic Losses</t>
  </si>
  <si>
    <t>TCD001Illness cases reported</t>
  </si>
  <si>
    <t>TCD001Injuries reported</t>
  </si>
  <si>
    <t>CIA World Factbook</t>
  </si>
  <si>
    <t>https://www.cia.gov/library/publications/resources/the-world-factbook/geos/print_cd.html</t>
  </si>
  <si>
    <t>The entire country is affected by three humanitarian crisis: food insecurity and malnutrition, population movements and lack of health assistance</t>
  </si>
  <si>
    <t>TCD001Landmass affected</t>
  </si>
  <si>
    <t>OCHA 01/2020; OCHA 29/06/2020</t>
  </si>
  <si>
    <t>https://www.humanitarianresponse.info/sites/www.humanitarianresponse.info/files/documents/files/tcd_str_hno2020_20200210.pdf; https://www.humanitarianresponse.info/sites/www.humanitarianresponse.info/files/documents/files/tcd_str_hrp2020revision_20200616.pdf</t>
  </si>
  <si>
    <t>2020 Revised HRP PIN applied to 2020 HNO ratios. According to OCHA HNO 2020 the whole population of Chad lives in an area affected by one or more humanitarian crises (Level 1). The number of People in need estimated in the HNO have been placed in severity levels 3 and 4. In addition it is estimated that around 3% of the country's population should be placed in Level 5.</t>
  </si>
  <si>
    <t>TCD001Minimal humanitarian conditions - Level 1</t>
  </si>
  <si>
    <t>https://www.humanitarianresponse.info/es/operations/chad/document/tchad-aper%C3%A7u-des-besoins-humanitaires-2020-hno-2020; https://www.humanitarianresponse.info/sites/www.humanitarianresponse.info/files/documents/files/tcd_str_hno2020_20200210.pdf</t>
  </si>
  <si>
    <t>2020 HNO Affected/PIN ratio applied to 2020 revised HRP PIN</t>
  </si>
  <si>
    <t>TCD001People affected</t>
  </si>
  <si>
    <t>TCD001People facing limited access constraints</t>
  </si>
  <si>
    <t>TCD001People facing restricted access constraints</t>
  </si>
  <si>
    <t>TCD001Stressed humanitarian conditions - Level 2</t>
  </si>
  <si>
    <t>Complex crisis in Congo</t>
  </si>
  <si>
    <t>COG001</t>
  </si>
  <si>
    <t>Congo</t>
  </si>
  <si>
    <t>COG001Injuries reported</t>
  </si>
  <si>
    <t>COG001Illness cases reported</t>
  </si>
  <si>
    <t>COG001Buildings damaged</t>
  </si>
  <si>
    <t>COG001Buildings destroyed</t>
  </si>
  <si>
    <t>COG001Economic Losses</t>
  </si>
  <si>
    <t>UNICEF 14/12/2020</t>
  </si>
  <si>
    <t>https://www.unicef.org/media/87101/file/2021-HAC-Congo.pdf</t>
  </si>
  <si>
    <t>Disaggregated data on the severity of humanitarian needs not available. All PIN are considered L3, and no population is considered L2. All of the rest is L1</t>
  </si>
  <si>
    <t>COG001Extreme humanitarian conditions - Level 5</t>
  </si>
  <si>
    <t>COG001People facing limited access constraints</t>
  </si>
  <si>
    <t>COG001People facing restricted access constraints</t>
  </si>
  <si>
    <t>HNO 2021, World Bank 2020</t>
  </si>
  <si>
    <t>https://reliefweb.int/sites/reliefweb.int/files/resources/afghanistan_humanitarian_needs_overview_2021_0.pdf; https://data.worldbank.org/indicator/SP.POP.TOTL?locations=AF</t>
  </si>
  <si>
    <t xml:space="preserve">Total PIN according to HNO 2021 severity distribution is 18.4 million. There was a significant increase in PIN between 2020 and 2021 due to methodological changes, the effects of COVID-19 and increasing levels of food insecurity. Level 1 (exposed) is zero because the entire country population is considered to be affected to a certain degree - meaning no one in the country is only exposed to the crisis. Level 2 is therefore the entire country population (all are affected by various drivers - food insecurity, conflict, drought, etc.) minus the number of people in need. Level 3-5 are PIN figures using the figures from 2021. Level 3 = HNO levels 3. Level 4 = HNO level 4. According to HNO data, there are 500,000 people in severity level 5. This is a 500,000 people increase compared to the last HNO. </t>
  </si>
  <si>
    <t>AFG001Crisis affected groups</t>
  </si>
  <si>
    <t>Total population</t>
  </si>
  <si>
    <t>GoI 2011, India Population 2018</t>
  </si>
  <si>
    <t xml:space="preserve">https://www.census2011.co.in/states.php http://indiapopulation2018.in/population-of-telangana-2018.html </t>
  </si>
  <si>
    <t>Based on the 2011 Indian census. This information is likely outdated.</t>
  </si>
  <si>
    <t>IND002Total population</t>
  </si>
  <si>
    <t>GoI 2011</t>
  </si>
  <si>
    <t>https://www.census2011.co.in/states.php</t>
  </si>
  <si>
    <t xml:space="preserve">The total geographic size of what India considers to be Jammu and Kashmir. </t>
  </si>
  <si>
    <t>IND002Landmass affected</t>
  </si>
  <si>
    <t>The entire population in Jammu and Kashmir according to 2011 Census</t>
  </si>
  <si>
    <t>IND002People exposed</t>
  </si>
  <si>
    <t>It is unclear how many people are directly affected. Recent escalations in conflict were concentrated in Srinagar and Puwama districts, though to a certain degree the entire area faces restrictions that could cause humanitarian needs (i.e. schools and markets closed, cerfews, communications blackouts) as well as insecurity caused by militants and Indian armed forces.</t>
  </si>
  <si>
    <t>IND002People affected</t>
  </si>
  <si>
    <t>The population exposed (Level 1) includes the total population of Jammua and Kashmir. While it can be assummed that there is a high population facing humanitarian needs, particularly following the crackdown that began in August 2019 which has resulted in anecdotal reports of shortages, protection concerns, and lack of access to education, healthcare, and food markets, the information is not verifiable.</t>
  </si>
  <si>
    <t>IND002Moderate humanitarian conditions - Level 3</t>
  </si>
  <si>
    <t>IND002People in Need</t>
  </si>
  <si>
    <t>IND002Minimal humanitarian conditions - Level 1</t>
  </si>
  <si>
    <t>IND002Stressed humanitarian conditions - Level 2</t>
  </si>
  <si>
    <t xml:space="preserve">x
</t>
  </si>
  <si>
    <t>IND002Severe humanitarian conditions - Level 4</t>
  </si>
  <si>
    <t>IND002Extreme humanitarian conditions - Level 5</t>
  </si>
  <si>
    <t>No conclusive information on displacement in the state available</t>
  </si>
  <si>
    <t>IND002People displaced</t>
  </si>
  <si>
    <t>UNCT Armenia 22/01/2021; UNHCR 17/01/2021</t>
  </si>
  <si>
    <t>https://reliefweb.int/sites/reliefweb.int/files/resources/Armenia%20Inter-Agency%20Response%20Plan.pdf; https://reliefweb.int/sites/reliefweb.int/files/resources/UNHCR%20Armenia_Operational%20Update_%20Dec_Jan%202021.pdf</t>
  </si>
  <si>
    <t>The UNCT targets the entire displaced population, which we have placed in L3. The plan also targets 18,000 members of the host communiy, mainly to strengthen cohesion between host and displaced populations, they are placed L2</t>
  </si>
  <si>
    <t>ARM002Severe humanitarian conditions - Level 4</t>
  </si>
  <si>
    <t>ARM002Extreme humanitarian conditions - Level 5</t>
  </si>
  <si>
    <t>UNCT Armenia 22/01/2021</t>
  </si>
  <si>
    <t>https://reliefweb.int/sites/reliefweb.int/files/resources/Armenia%20Inter-Agency%20Response%20Plan.pdf</t>
  </si>
  <si>
    <t>Host, IDPs</t>
  </si>
  <si>
    <t>ARM002Crisis affected groups</t>
  </si>
  <si>
    <t>THA003Fatalities reported</t>
  </si>
  <si>
    <t>Institut National de la Statistique de Niger 2018</t>
  </si>
  <si>
    <t>https://www.stat-niger.org/wp-content/uploads/2020/05/AS_Maradi_2013_2017.pdf</t>
  </si>
  <si>
    <t>Area size of Guidan-Roumdji and Madarounfa departments where IDPs and refugee presence has been recorded</t>
  </si>
  <si>
    <t>NER004Landmass affected</t>
  </si>
  <si>
    <t>Country Level</t>
  </si>
  <si>
    <t>IDN007</t>
  </si>
  <si>
    <t>IDN007People facing limited access constraints</t>
  </si>
  <si>
    <t>IDN007People facing restricted access constraints</t>
  </si>
  <si>
    <t>Myanmar National Census 2014; HNO 2021</t>
  </si>
  <si>
    <t>https://myanmar.unfpa.org/en/publications/union-report-volume-3k-rakhine-state-report; https://reliefweb.int/sites/reliefweb.int/files/resources/mmr_humanitarian_needs_overview_2021_final.pdf</t>
  </si>
  <si>
    <t>IDP, host, non-host, refugees</t>
  </si>
  <si>
    <t>MMR001Crisis affected groups</t>
  </si>
  <si>
    <t>MMR002Crisis affected groups</t>
  </si>
  <si>
    <t>HNO 2021</t>
  </si>
  <si>
    <t>https://myanmar.unfpa.org/en/publications/union-report-volume-3k-rakhine-state-report; https://reliefweb.int/report/myanmar/myanmar-humanitarian-needs-overview-2020-december-2019</t>
  </si>
  <si>
    <t xml:space="preserve">IDP, host, and non-host </t>
  </si>
  <si>
    <t>MMR003Crisis affected groups</t>
  </si>
  <si>
    <t>UNHCR Protection Cluster 25/02/2021; Govt of Philippines 2015</t>
  </si>
  <si>
    <t xml:space="preserve">http://www.protectionclusterphilippines.org/?p=2982; https://data.humdata.org/dataset/philippines-2015-census-population-administrative-level-1-to-4 </t>
  </si>
  <si>
    <t xml:space="preserve">The entire Mindanao island and surrounding region is considered affected by conflict. Level 1 includes the entire population of this area. There is limited information regarding how the conflict affects people in the region. Level 2 are those affected but not displaced. Level 3 are all those displaced. People displaced by conflict in Mindanao are likely to face stressed humanitarian conditions due to the ongoing insecurity and the need for humanitarian assistance. National response capacity is strong and displaced persons typically shelter in evacuation centers or with friends or family. There is no one considered to be on Level 4 or 5. </t>
  </si>
  <si>
    <t>PHL003Stressed humanitarian conditions - Level 2</t>
  </si>
  <si>
    <t>PHL003Severe humanitarian conditions - Level 4</t>
  </si>
  <si>
    <t>PHL003Extreme humanitarian conditions - Level 5</t>
  </si>
  <si>
    <t>Myanmar National Census 2014; HNO 2021; Government of Bangladesh 2011, JRP 28/02/2020, ISCG MSNA 30/09/2019, REACH-UNHCR 26/01/2020, ACAPS 20/12/2020</t>
  </si>
  <si>
    <t>https://myanmar.unfpa.org/en/publications/union-report-volume-3k-rakhine-state-report; https://reliefweb.int/sites/reliefweb.int/files/resources/mmr_humanitarian_needs_overview_2021_final.pdf; http://203.112.218.65:8008/WebTestApplication/userfiles/Image/PopCen2011/Com_Cox%27s%20Bazar.pdf; www.humanitarianresponse.info/files/documents/files/jrp_2020_summary_2-pager_280220.pdf; https://www.humanitarianresponse.info/en/operations/bangladesh/document/coxs-bazar-joint-multi-sector-needs-assessment-msna-fact-sheet; https://data2.unhcr.org/en/documents/details/73601; https://www.acaps.org/special-report/vulnerabilities-rohingya-refugee-camps</t>
  </si>
  <si>
    <t xml:space="preserve">Level 1 includes all people exposed to the crisis. This includes all people exposed to the conflict, which is considered to be the entire population of Rakhine state and Paletwa township in Chin state, minus those directly affected or people in need (2,318,411). In Bangladesh, there is no population that is simply considered to be only exposed. Level 2 includes all people directly affected by the conflict in Rakhine / Rohingya refugee influx. In Rakhine, this is the population of townships where PIN are located (805,162 people). This is based on the assumption that anyone living in townships where there are PIN is likely to be experience direct humanitarian consequences from the conflict.  In Bangladesh, this number includes the host population (471,768). The host population in Cox’s Bazar is considered to be affected by the influx of Rohingya that occurred after September 2017. The PIN includes all people in need in Rakhine state and all Rohingya refugees. In Rakhine, the PIN is calculated using HNO severity data. Level 3 includes all PIN considered to be in stressed and severe conditions (HNO level 2 and 3). In Bangladesh, this includes all refugees that are not classified as particularly vulnerable or experiencing additional needs (647,549). Level 4 in Rakhine includes all those placed in level 4 severity in the HNO as it is considered equal to ACAPS severity methodolody. Level 4 in Bangladesh includes vulnerable populations of refugees (207,246). According to Multi-Sector Needs Assessments from the ISCG, the Joint Humanitarian Response Plan, Settlement and Protection Profiling by UNHCR and REACH, and ACAPS’ analysis on vulnerability within Rohingya camps, there are specific groups that are more likely to face additional challenges in accessing humanitarian assistance. These groups include those living in female-headed households, elderly, unaccompanied or separated children, and individuals with a physical disability. Challenges include physically accessing food distribution, medical care, or income-generating opportunities (social hierarchies, hilly and unstable terrain, long distances), as well as increased risk of security incidents such as robbery or assault – particularly in Teknaf camps. Thus, this population is classified as Level 4 as they are assumed to have a more severe need than other groups within the camp population. According to the new HNO 2021, 150,000 non-displaced Rohingya in Rakhine are facing extreme humanitarian needs. </t>
  </si>
  <si>
    <t>REG011Crisis affected groups</t>
  </si>
  <si>
    <t>Iran Statistical Centre 2016 (Census), UNHCR 31/01/2021 Statoids 02/2020</t>
  </si>
  <si>
    <t>https://www.amar.org.ir/english/Population-and-Housing-Censuses; https://reliefweb.int/sites/reliefweb.int/files/resources/IRN%20Population%20movement%20snapshot%20Jan%202021.pdf; http://www.statoids.com/uir.html</t>
  </si>
  <si>
    <t>While refugee settlements are limited to specific provinces, only 4% of the 780,000 registered Afghan refugees in Iran live in 20 refugee settlements. The vast majority live in urban areas. An additional 2 million undocumented Afghans also live in urban areas. To avoid making a dramatic overestimate, the top 3 refugee-hosting regions are used to determine the geographic and human exposure to the refugee situation. This includes the provinces of Tehran, Isfahan, and Khorasan Razavi. This is still an overestimate.</t>
  </si>
  <si>
    <t>IRN004Landmass affected</t>
  </si>
  <si>
    <t>Although undocumented Afghans and Afghan refugees are located throughout the country, it is assumed that not the entire country is actually exposed or affected by the crisis. To avoid making a dramatic overestimate, the top 3 refugee-hosting regions are used to determine the geographic and human exposure to the refugee situation. This includes the provinces of Tehran, Isfahan, and Khorasan Razavi. This is still an overestimate.</t>
  </si>
  <si>
    <t>IRN004People exposed</t>
  </si>
  <si>
    <t>UNHCR 03/03/2021; UNHCR 31/01/2021; Amnesty International 20/06/2019</t>
  </si>
  <si>
    <t>https://data2.unhcr.org/en/documents/details/85215; https://reliefweb.int/sites/reliefweb.int/files/resources/IRN%20Population%20movement%20snapshot%20Jan%202021.pdf; https://www.amnesty.org/en/latest/news/2019/06/afghanistan-refugees-forty-years/</t>
  </si>
  <si>
    <t>Refugees, host communities (especially in largest refugee-hosting provinces)</t>
  </si>
  <si>
    <t>IRN004Crisis affected groups</t>
  </si>
  <si>
    <t xml:space="preserve">World Bank 2018
</t>
  </si>
  <si>
    <t>https://data.worldbank.org/indicator/AG.LND.TOTL.K2?locations=KP</t>
  </si>
  <si>
    <t>The whole of the country is considered affected</t>
  </si>
  <si>
    <t>PRK001Landmass affected</t>
  </si>
  <si>
    <t>ACLED 01/09/2020-28/02/2021</t>
  </si>
  <si>
    <t>https://data.humdata.org/dataset/acled-data-for-burkina-faso</t>
  </si>
  <si>
    <t>All casualties in the Boucle du Mouhoun, Centre-Nord, Est, Nord and Sahel in the last 6 months (01 September - 29 February).</t>
  </si>
  <si>
    <t>BFA002Fatalities in all crises</t>
  </si>
  <si>
    <t>OCHA 01/2020; UNHCR 28/02/2021</t>
  </si>
  <si>
    <t>https://www.humanitarianresponse.info/es/operations/chad/document/tchad-aper%C3%A7u-des-besoins-humanitaires-2020-hno-2020; https://data2.unhcr.org/en/country/tcd</t>
  </si>
  <si>
    <t xml:space="preserve">Total country popluation according to OCHA HNO 2020 (16,300,000) + Refugees + asylum seekers </t>
  </si>
  <si>
    <t>TCD001People exposed</t>
  </si>
  <si>
    <t>See individual crises</t>
  </si>
  <si>
    <t>The number is the total population of all countries affected by the Boko Haram crisis. These are Cameroon, Chad, Niger and Cameroon.</t>
  </si>
  <si>
    <t>REG001Total population</t>
  </si>
  <si>
    <t>This is the total number of people killed in all crises in the 4 countries affected by Boko Haram in the last six months. Some of these crises include complex, drought, displacement, intercommunal, farmer/herder and banditry crisis.</t>
  </si>
  <si>
    <t>REG001Fatalities in all crises</t>
  </si>
  <si>
    <t>International Refugees in Malaysia</t>
  </si>
  <si>
    <t>MYS001</t>
  </si>
  <si>
    <t>Malaysia</t>
  </si>
  <si>
    <t>Department of statistics Malaysia 2010; UNHCR 31/01/2021</t>
  </si>
  <si>
    <t>https://www.dosm.gov.my/v1/index.php?r=column/cthemeByCat&amp;cat=117&amp;bul_id=MDMxdHZjWTk1SjFzTzNkRXYzcVZjdz09&amp;menu_id=L0pheU43NWJwRWVSZklWdzQ4TlhUUT09;
  https://www.unhcr.org/en-us/figures-at-a-glance-in-malaysia.html</t>
  </si>
  <si>
    <t xml:space="preserve">Asylum seekers, refugees and host population. </t>
  </si>
  <si>
    <t>MYS001Crisis affected groups</t>
  </si>
  <si>
    <t>Violence in Darfur and Kordofan regions</t>
  </si>
  <si>
    <t>SDN008</t>
  </si>
  <si>
    <t>SDN008Injuries reported</t>
  </si>
  <si>
    <t>SDN008Illness cases reported</t>
  </si>
  <si>
    <t>OCHA 26/04/2021</t>
  </si>
  <si>
    <t>https://reliefweb.int/sites/reliefweb.int/files/resources/West%20Darfur%20Emergency%20Situation%20Report%20%2301_27%20April%202021.pdf</t>
  </si>
  <si>
    <t>At least 55 schools have been damaged by the violence in West Darfur state. The figure is likely an underestimation</t>
  </si>
  <si>
    <t>SDN008Buildings damaged</t>
  </si>
  <si>
    <t>SDN008Buildings destroyed</t>
  </si>
  <si>
    <t>SDN008Economic Losses</t>
  </si>
  <si>
    <t>OCHA 27/04/2021</t>
  </si>
  <si>
    <t>https://reliefweb.int/report/sudan/sudan-west-darfur-emergency-situation-report-no-01-27-april-2021</t>
  </si>
  <si>
    <t xml:space="preserve">Host and non-host communities and IDPs </t>
  </si>
  <si>
    <t>SDN008Crisis affected groups</t>
  </si>
  <si>
    <t>SDN008People facing limited access constraints</t>
  </si>
  <si>
    <t>SDN008People facing restricted access constraints</t>
  </si>
  <si>
    <t>BGD002Illness cases reported</t>
  </si>
  <si>
    <t>Refugees/Asylum seekers</t>
  </si>
  <si>
    <t>SOM002Crisis affected groups</t>
  </si>
  <si>
    <t xml:space="preserve">OCHA 03/2021
</t>
  </si>
  <si>
    <t>https://reliefweb.int/sites/reliefweb.int/files/resources/Cameroon%20Humanitarian%20Needs%20Overview%202021%20%28issued%20Mar%202021%29.pdf</t>
  </si>
  <si>
    <t xml:space="preserve">All regions of Cameroon are affected
</t>
  </si>
  <si>
    <t>CMR001Landmass affected</t>
  </si>
  <si>
    <t>International Displacement</t>
  </si>
  <si>
    <t>ETH003</t>
  </si>
  <si>
    <t>Ethiopia</t>
  </si>
  <si>
    <t>UNHCR 03/2021</t>
  </si>
  <si>
    <t>https://data2.unhcr.org/en/documents/details/86087</t>
  </si>
  <si>
    <t>Refugees, IDPS, Host</t>
  </si>
  <si>
    <t>ETH003Crisis affected groups</t>
  </si>
  <si>
    <t xml:space="preserve">No data </t>
  </si>
  <si>
    <t>ETH003People facing limited access constraints</t>
  </si>
  <si>
    <t>ETH003People facing restricted access constraints</t>
  </si>
  <si>
    <t>Northern Ethiopia Conflict</t>
  </si>
  <si>
    <t>ETH004</t>
  </si>
  <si>
    <t>No data</t>
  </si>
  <si>
    <t>ETH004People facing limited access constraints</t>
  </si>
  <si>
    <t>Yonhap News 20/01/2021 ; Ministry of Unification 12/2019</t>
  </si>
  <si>
    <t>https://en.yna.co.kr/view/AEN20210120003100325 ; https://www.unikorea.go.kr/eng_unikorea/whatwedo/support/</t>
  </si>
  <si>
    <t xml:space="preserve">The number of internally displaced is unclear. North Koreans use smuggle routes to reach China or South Korea. 33,752 North Koreans arrived to South Korea by end of 2020. The number of North Koreans in other host countries is also unclear. </t>
  </si>
  <si>
    <t>PRK001People displaced</t>
  </si>
  <si>
    <t>Post-coup conflict in Myanmar</t>
  </si>
  <si>
    <t>MMR004</t>
  </si>
  <si>
    <t>MMR004Injuries reported</t>
  </si>
  <si>
    <t>MMR004Illness cases reported</t>
  </si>
  <si>
    <t>MMR004Buildings damaged</t>
  </si>
  <si>
    <t>MMR004Buildings destroyed</t>
  </si>
  <si>
    <t>MMR004Economic Losses</t>
  </si>
  <si>
    <t>ACLED 11/05/2021</t>
  </si>
  <si>
    <t>https://reliefweb.int/report/myanmar/acled-regional-overview-southeast-asia-22-28-may-2021</t>
  </si>
  <si>
    <t>IDPs, Host, and Non-Host</t>
  </si>
  <si>
    <t>MMR004Crisis affected groups</t>
  </si>
  <si>
    <t>MMR004People facing limited access constraints</t>
  </si>
  <si>
    <t>MMR004People facing restricted access constraints</t>
  </si>
  <si>
    <t>CityPopulation, 2018</t>
  </si>
  <si>
    <t>https://www.citypopulation.de/en/sudan/</t>
  </si>
  <si>
    <t>The number represents all of Sudan because the whole country is impacted by the complex crisis</t>
  </si>
  <si>
    <t>SDN001Landmass affected</t>
  </si>
  <si>
    <t>UNHCR 17/06/2021</t>
  </si>
  <si>
    <t>https://data2.unhcr.org/en/documents/details/87270</t>
  </si>
  <si>
    <t xml:space="preserve">All states are hosting refugees but Khartoum, White Nile, and Kassala has the highest numbers (more than 100K). The figure added represents the area of the 3 states. </t>
  </si>
  <si>
    <t>SDN005Landmass affected</t>
  </si>
  <si>
    <t>Affected population</t>
  </si>
  <si>
    <t>NAM002Crisis affected groups</t>
  </si>
  <si>
    <t>IDPs, Returnees and Host population affected</t>
  </si>
  <si>
    <t>MOZ004Crisis affected groups</t>
  </si>
  <si>
    <t>Population Census Data 2020</t>
  </si>
  <si>
    <t>https://psa.gov.ph/population-and-housing/node/164857</t>
  </si>
  <si>
    <t>Total population living in the Philippines</t>
  </si>
  <si>
    <t>PHL003Total population</t>
  </si>
  <si>
    <t>Total population living in the areas considered affected</t>
  </si>
  <si>
    <t>PHL003People exposed</t>
  </si>
  <si>
    <t>World Bank 2020</t>
  </si>
  <si>
    <t>https://data.worldbank.org/indicator/AG.LND.TOTL.K2?locations=MW</t>
  </si>
  <si>
    <t>The whole country is affected by the complex crisis</t>
  </si>
  <si>
    <t>MWI002Landmass affected</t>
  </si>
  <si>
    <t>UN Statistics 2004</t>
  </si>
  <si>
    <t>https://unstats.un.org/unsd/demographic/products/dyb/DYB2004/Table03.pdf</t>
  </si>
  <si>
    <t>The whole country is affected by the Drought crisis</t>
  </si>
  <si>
    <t>ZMB002Landmass affected</t>
  </si>
  <si>
    <t>UNHCR 31/03/2021</t>
  </si>
  <si>
    <t>https://data2.unhcr.org/en/country/zmb</t>
  </si>
  <si>
    <t xml:space="preserve">Refugees, host and non-host groups are affected by the crisis. Most refugees are from Angola and DRC, and smaller numbers of refugees are from Rwanda, Burundi, Somalia and other nationalities. </t>
  </si>
  <si>
    <t>ZMB002Crisis affected groups</t>
  </si>
  <si>
    <t>Refugees and host-community</t>
  </si>
  <si>
    <t>SDN005Crisis affected groups</t>
  </si>
  <si>
    <t xml:space="preserve">Multiple crisis in Kenya </t>
  </si>
  <si>
    <t>KEN001</t>
  </si>
  <si>
    <t>Infogap</t>
  </si>
  <si>
    <t>KEN001Buildings damaged</t>
  </si>
  <si>
    <t>KEN001Buildings destroyed</t>
  </si>
  <si>
    <t>KEN001Economic Losses</t>
  </si>
  <si>
    <t>KEN001People facing limited access constraints</t>
  </si>
  <si>
    <t>KEN001People facing restricted access constraints</t>
  </si>
  <si>
    <t>KEN002Buildings damaged</t>
  </si>
  <si>
    <t>KEN002Buildings destroyed</t>
  </si>
  <si>
    <t>KEN002Economic Losses</t>
  </si>
  <si>
    <t>Drought in Kenya</t>
  </si>
  <si>
    <t>KEN003</t>
  </si>
  <si>
    <t>KEN003Buildings damaged</t>
  </si>
  <si>
    <t>KEN003Buildings destroyed</t>
  </si>
  <si>
    <t>KEN003Economic Losses</t>
  </si>
  <si>
    <t>KEN002People facing limited access constraints</t>
  </si>
  <si>
    <t>KEN003People facing limited access constraints</t>
  </si>
  <si>
    <t>KEN003People facing restricted access constraints</t>
  </si>
  <si>
    <t xml:space="preserve">There is limited information available regarding humanitarian needs in Thailand's southern provinces, but protection is a concern given the possibility of attacks and violence related to the insurgency. </t>
  </si>
  <si>
    <t>THA002People affected</t>
  </si>
  <si>
    <t xml:space="preserve">UNFPA 15/04/2021; OCHA 02/2021; OCHA 14/05/2021; </t>
  </si>
  <si>
    <t>https://reliefweb.int/sites/reliefweb.int/files/resources/ethiopia_2021_humanitarian_needs_overview_hno.pdf ; https://reliefweb.int/sites/reliefweb.int/files/resources/Situation%20Report%20-%20Ethiopia%20-%20Tigray%20Region%20Humanitarian%20Update%20-%2014%20May%202021.pdf ; https://reliefweb.int/sites/reliefweb.int/files/resources/extsitrep_15-30apr2021_tigray_response.pdf</t>
  </si>
  <si>
    <t>IDPs, Refugees, Returnees, Host</t>
  </si>
  <si>
    <t>ETH004Crisis affected groups</t>
  </si>
  <si>
    <t>Drought in South-West Angola</t>
  </si>
  <si>
    <t>AGO002</t>
  </si>
  <si>
    <t>Angola</t>
  </si>
  <si>
    <t>ACLED accessed 13/12/2021</t>
  </si>
  <si>
    <t>https://acleddata.com/dashboard/#/dashboard</t>
  </si>
  <si>
    <t>From 13/05/2021 to 03/12/2021</t>
  </si>
  <si>
    <t>AGO002Fatalities reported</t>
  </si>
  <si>
    <t>Multiple crises in the Philippines</t>
  </si>
  <si>
    <t>PHL001</t>
  </si>
  <si>
    <t>PHL001Illness cases reported</t>
  </si>
  <si>
    <t>ACLED accessed 20/12/2021</t>
  </si>
  <si>
    <t>Fatalities related to riots</t>
  </si>
  <si>
    <t>AGO002Fatalities in all crises</t>
  </si>
  <si>
    <t>IPC 15/12/2021</t>
  </si>
  <si>
    <t>https://reliefweb.int/report/namibia/namibia-acute-food-insecurity-analysis-october-2021-march-2022-issued-december-2021</t>
  </si>
  <si>
    <t>ACAPS methodology: Exposed= Level 1 + Level 2 + Level 3 + Level 4 +Level 5</t>
  </si>
  <si>
    <t>NAM002People exposed</t>
  </si>
  <si>
    <t>ACAPS methodology: Affected= Level 2 + Level 3 + Level 4 + Level 5</t>
  </si>
  <si>
    <t>NAM002People affected</t>
  </si>
  <si>
    <t>NAM002People in Need</t>
  </si>
  <si>
    <t>IPC-1 (minimal) severity between December 2021 - March 2022</t>
  </si>
  <si>
    <t>NAM002Minimal humanitarian conditions - Level 1</t>
  </si>
  <si>
    <t>IPC-2 (Stressed) severity between December 2021 - March 2022</t>
  </si>
  <si>
    <t>NAM002Stressed humanitarian conditions - Level 2</t>
  </si>
  <si>
    <t>IPC-3 (Crisis) severity between December 2021 - March 2022</t>
  </si>
  <si>
    <t>NAM002Moderate humanitarian conditions - Level 3</t>
  </si>
  <si>
    <t>IPC-4 (Emergency) severity between December 2021 - March 2022</t>
  </si>
  <si>
    <t>NAM002Severe humanitarian conditions - Level 4</t>
  </si>
  <si>
    <t>IPC-5 (Catastrophe) severity between December 2021 - March 2022</t>
  </si>
  <si>
    <t>NAM002Extreme humanitarian conditions - Level 5</t>
  </si>
  <si>
    <t>World Bank 2020 (accessed on 28/12/2021)</t>
  </si>
  <si>
    <t>https://data.worldbank.org/indicator/AG.LND.TOTL.K2?locations=PK</t>
  </si>
  <si>
    <t xml:space="preserve">This is the geographic size of Pakistan - the whole country is affected by different types of conflict, drought, and natural hazards. Landmass data is from the last World Bank figure of 2019, which is recent and is unlikely to have changed dramatically.  </t>
  </si>
  <si>
    <t>PAK001Landmass affected</t>
  </si>
  <si>
    <t>No data for the amount of people affected due to the increased insecurity in Azad Jammu and Kashmir.</t>
  </si>
  <si>
    <t>PAK004People affected</t>
  </si>
  <si>
    <t>https://reliefweb.int/report/pakistan/pakistan-kashmir-government-pakistan-wfpecho-daily-flash-13-march-2019</t>
  </si>
  <si>
    <t>15,000 people were displaced in the border area with India following conflict incidents along the Line of Control  in March 2019. There are media reports suggesting that displacement is common, though this cannot be verified. In general, there is very limited data available on the impact of the conflict in Kashmir, therefore, this is likely to be a underestimation of the total amount of people displaced. SInce the 15,000 is outdated, it has been removed from the SI calculation.</t>
  </si>
  <si>
    <t>PAK004People displaced</t>
  </si>
  <si>
    <t xml:space="preserve">There is currently no information regarding humanitarian needs caused by the conflict in Azad Jammu and Kashmir. Anecdotal evidence suggests that there is conflict induced displacement and protection concerns due to shelling along the LoC, but this is not quantifiable or verifiable. </t>
  </si>
  <si>
    <t>PAK004People in Need</t>
  </si>
  <si>
    <t>PAK004Minimal humanitarian conditions - Level 1</t>
  </si>
  <si>
    <t>PAK004Stressed humanitarian conditions - Level 2</t>
  </si>
  <si>
    <t>PAK004Moderate humanitarian conditions - Level 3</t>
  </si>
  <si>
    <t>PAK004Severe humanitarian conditions - Level 4</t>
  </si>
  <si>
    <t>PAK004Extreme humanitarian conditions - Level 5</t>
  </si>
  <si>
    <t>MMR002Extreme humanitarian conditions - Level 5</t>
  </si>
  <si>
    <t>EOC Yemen 2021</t>
  </si>
  <si>
    <t>https://app.powerbi.com/view?r=eyJrIjoiNTY3YmU0NTItMmFjYy00OTUxLWI2NzEtOTU5N2Q0MDBjMjE5IiwidCI6ImI3ZTNlYmJjLTE2ZTctNGVmMi05NmE5LTVkODc4ZDg3MDM5ZCIsImMiOjl9</t>
  </si>
  <si>
    <t>The data set is until May/2021
I calculated 6 months span From ( Dec 2020- May 2021)
Still no current data</t>
  </si>
  <si>
    <t>YEM002Illness cases reported</t>
  </si>
  <si>
    <t>YEM001Illness cases reported</t>
  </si>
  <si>
    <t>CIMP data set/circulated through email</t>
  </si>
  <si>
    <t xml:space="preserve">CIMP Data , Circulated through email </t>
  </si>
  <si>
    <t>Calculated for 6 months span</t>
  </si>
  <si>
    <t>YEM002Injuries reported</t>
  </si>
  <si>
    <t>YEM001Injuries reported</t>
  </si>
  <si>
    <t>Drought in Ethiopia</t>
  </si>
  <si>
    <t>ETH005</t>
  </si>
  <si>
    <t>ETH005Buildings damaged</t>
  </si>
  <si>
    <t>ETH005Buildings destroyed</t>
  </si>
  <si>
    <t>Host community, refugees, IDPs</t>
  </si>
  <si>
    <t>ETH005Crisis affected groups</t>
  </si>
  <si>
    <t>ETH005People facing limited access constraints</t>
  </si>
  <si>
    <t>ETH005People facing restricted access constraints</t>
  </si>
  <si>
    <t>UNHCR 31/05/2021</t>
  </si>
  <si>
    <t>https://data2.unhcr.org/en/country/mwi</t>
  </si>
  <si>
    <t>Host-community and refugees from Congo, Burundi, and Rwanda</t>
  </si>
  <si>
    <t>MWI002Crisis affected groups</t>
  </si>
  <si>
    <t>MWI002People facing limited access constraints</t>
  </si>
  <si>
    <t>Eastern Africa Regional Drought Crisis</t>
  </si>
  <si>
    <t>REG014</t>
  </si>
  <si>
    <t>Ethiopia,Somalia,Kenya</t>
  </si>
  <si>
    <t>REG014Buildings damaged</t>
  </si>
  <si>
    <t>REG014Buildings destroyed</t>
  </si>
  <si>
    <t>All groups are affected</t>
  </si>
  <si>
    <t>REG014Crisis affected groups</t>
  </si>
  <si>
    <t>REG014People facing limited access constraints</t>
  </si>
  <si>
    <t>REG014People facing restricted access constraints</t>
  </si>
  <si>
    <t>UN 01/03/2022</t>
  </si>
  <si>
    <t>https://news.un.org/en/story/2022/03/1113062</t>
  </si>
  <si>
    <t xml:space="preserve"> Access in west Papua is restricted by authorities, and IDP number is compiled by human right observers in the region. INGOs/UN have no access. This number is the latest available information on internally displaced persons (IDPs) because of conflict in west Papua. Previosly the latest information from local observers was 60,000 IDPs by Dec 2021. According to the latest UN source: 'since the escalation of violence in December 2018, the overall number of displaced has grown by 60,000 to 100,000 people. The majority of IDPs have not returned to their homes due to the heavy security force presence and ongoing armed clashes in the conflict areas.” Information on IDP figures in west Papua is not always available on a regular basis, and the UN is considered a reliable source, so although the range is between 60,000 - 100,000, the analyst's interpretation is that the number is likely closer to 100,000 IDPs as this information is newer than the 60,000 IDP figure from Dec 2021 &amp; it is more likely that there is increased displacement by March 2022.</t>
  </si>
  <si>
    <t>IDN002People displaced</t>
  </si>
  <si>
    <t xml:space="preserve">No data available
</t>
  </si>
  <si>
    <t>REG002Extreme humanitarian conditions - Level 5</t>
  </si>
  <si>
    <t>Multiple Crises in Tanzania</t>
  </si>
  <si>
    <t>TZA001</t>
  </si>
  <si>
    <t>TZA001Illness cases reported</t>
  </si>
  <si>
    <t>TZA001Injuries reported</t>
  </si>
  <si>
    <t>TZA001Buildings damaged</t>
  </si>
  <si>
    <t>TZA001Buildings destroyed</t>
  </si>
  <si>
    <t>TZA001Economic Losses</t>
  </si>
  <si>
    <t>TZA001People facing limited access constraints</t>
  </si>
  <si>
    <t>TZA001People facing restricted access constraints</t>
  </si>
  <si>
    <t>Food Security Crisis in North-East Tanzania</t>
  </si>
  <si>
    <t>TZA003</t>
  </si>
  <si>
    <t>TZA003People displaced</t>
  </si>
  <si>
    <t>TZA003Illness cases reported</t>
  </si>
  <si>
    <t>TZA003Injuries reported</t>
  </si>
  <si>
    <t>TZA003Buildings damaged</t>
  </si>
  <si>
    <t>TZA003Buildings destroyed</t>
  </si>
  <si>
    <t>TZA003Economic Losses</t>
  </si>
  <si>
    <t>Host community and refugees</t>
  </si>
  <si>
    <t>TZA003Crisis affected groups</t>
  </si>
  <si>
    <t>TZA003People facing limited access constraints</t>
  </si>
  <si>
    <t>TZA003People facing restricted access constraints</t>
  </si>
  <si>
    <t>BUCREP 2010</t>
  </si>
  <si>
    <t>Adamaoua (Djerem, Faro et Deo, Mbere, Vina divisions), Centre (Mfoundi), Est, Littoral (Wouri division) and Nord (Mayo Rey division) regions</t>
  </si>
  <si>
    <t>CMR004Landmass affected</t>
  </si>
  <si>
    <t>Adamaoua, Centre, Sud-Ouest, Nord-Ouest, Ouest, Centre and Littoral regions</t>
  </si>
  <si>
    <t>CMR003Landmass affected</t>
  </si>
  <si>
    <t>OCHA 14/05/2021 ; OCHA 17/03/2022</t>
  </si>
  <si>
    <t>https://reliefweb.int/sites/reliefweb.int/files/resources/Situation%20Report%20-%20Ethiopia%20-%20Tigray%20Region%20Humanitarian%20Update%20-%2014%20May%202021.pdf ; https://reliefweb.int/sites/reliefweb.int/files/resources/Situation%20Report%20-%20Northern%20Ethiopia%20-%20Humanitarian%20Update%20-%2017%20Mar%202022.pdf</t>
  </si>
  <si>
    <t xml:space="preserve">It is estimated that 7,000-10,000 Eritrean refugees are still in hard to reach areas across the region. The needs are likely to be very high// Access beyond Afdera Woreda, Zone 2 (Afar region) is currently impossible due to the clashes, hindering humanitarian operators from accessing an estimated 200,000 displaced people located in the inaccessible area. </t>
  </si>
  <si>
    <t>ETH004People facing restricted access constraints</t>
  </si>
  <si>
    <t>Statoids Accessed 30/03/2022</t>
  </si>
  <si>
    <t>http://www.statoids.com/yrw.html</t>
  </si>
  <si>
    <t>Landmass of the districts where refugees are hosted(Gatsibo, Nyarugenge, Kirehe, Gisagara, Huye, Nyamagabe, Karongi districts)</t>
  </si>
  <si>
    <t>RWA002Landmass affected</t>
  </si>
  <si>
    <t>Population of the districts in Rwanda where refugees are hosted(Gatsibo, Nyarugenge, Kirehe, Gisagara, Huye, Nyamagabe, Karongi districts)</t>
  </si>
  <si>
    <t>RWA002People exposed</t>
  </si>
  <si>
    <t>Refugee &amp; Host population</t>
  </si>
  <si>
    <t>RWA002Crisis affected groups</t>
  </si>
  <si>
    <t>OCHA 27/03/2022</t>
  </si>
  <si>
    <t>https://reliefweb.int/sites/reliefweb.int/files/resources/iraq_humanitarian_needs_overview_2022_-_issued_27_march_0.pdf</t>
  </si>
  <si>
    <t>PiN based on latest figure produced by OCHA which is 2.5 m people in Iraq due to conflict. 
The accumulation of 3, 4, &amp; 5 is equal to PiN which is 2.5 million. 
2022 HNO, the Severity Classification: minimal, stress, sever, extreme, and catastrophic. Level 3, 4 &amp; 5 are calculated according to the number of people classified  by severity level and the number of people in need at that level using OCHA needs summary. Redistribution SI levels for humanitarian conditions level 3 equal HNO needs minimal + stress + severe, Level 4 euals HNO needs extreme, and level 5 equals HNO needs catastrophic.</t>
  </si>
  <si>
    <t>IRQ002Severe humanitarian conditions - Level 4</t>
  </si>
  <si>
    <t>OCHA 16/12/2021</t>
  </si>
  <si>
    <t>https://www.ochaopt.org/sites/default/files/HNO_2022.pdf</t>
  </si>
  <si>
    <t>Based on the 2022 HNO - PiN and severity figures were calculated through sectoral and inter-sectoral approach: 
The 2022 Inter-Sector Need Severity Classification: the severity is minimal 12%, stress 44%, severe 38%, extreme 6%, and catastrophic 0%. These rates were multiplied by the updated population figures from the Palestinian Central Bureau of Statistics estimation of 2022 projection. 
Level 1 = Minimal = Exposed population – Affected population – PiN. The total population is considered facing at least minor humanitarian conditions. The entire population (about 5.3 m) is considered exposed 
Level 2 = Stress = Affected population – PiN. Almost all the population are affected
Level 3, 4, &amp; 5 = Severe + Extreme + Catastrophic = PiN which is about 2.4 million</t>
  </si>
  <si>
    <t>PSE002Extreme humanitarian conditions - Level 5</t>
  </si>
  <si>
    <t>It is unlikely that there are any fatalities caused directly by the refugee crisis. However, it can be assumed that premature deaths do accur in the refugee population do to access constraints and poor living conditions. This is not verifiable or calculable, so it is not included.</t>
  </si>
  <si>
    <t>IRN004Fatalities reported</t>
  </si>
  <si>
    <t>Host-community, IDPs, refugees , returnees</t>
  </si>
  <si>
    <t>ZWE001Crisis affected groups</t>
  </si>
  <si>
    <t>It is difficult to establish how many Lebanese and refugees left the country due to the socio-economi crisis. The last  figure for Lebanese emigration between 1990 and mid 2019 was around 844,200 people. Up to 300,000 people have been displaced due to Beirut Port Explosion. Mostly have returned to their home.</t>
  </si>
  <si>
    <t>LBN004People displaced</t>
  </si>
  <si>
    <t>LBN002Fatalities reported</t>
  </si>
  <si>
    <t xml:space="preserve">statista23\08\2021  ; UNHCR 31/01/2022
</t>
  </si>
  <si>
    <t>https://www.statista.com/statistics/1040670/malaysia-population-distribution-by-state/;
  https://www.unhcr.org/en-us/figures-at-a-glance-in-malaysia.html</t>
  </si>
  <si>
    <t xml:space="preserve">Level1= Exposed population - affected population (ACAPS methodology)
</t>
  </si>
  <si>
    <t>MYS001Minimal humanitarian conditions - Level 1</t>
  </si>
  <si>
    <t xml:space="preserve">Department of statistics Malaysia 2010; UNHCR 31/01/2021
</t>
  </si>
  <si>
    <t xml:space="preserve">Level 3, is all those seeking asylum and registered as a refugee in Malaysia. Due to information gaps, it is unclear whether those in need are facing different levels of severity. 
</t>
  </si>
  <si>
    <t>MYS001Severe humanitarian conditions - Level 4</t>
  </si>
  <si>
    <t xml:space="preserve"> Level 3, is all those seeking asylum and registered as a refugee in Malaysia. Due to information gaps, it is unclear whether those in need are facing different levels of severity. 
</t>
  </si>
  <si>
    <t>MYS001Extreme humanitarian conditions - Level 5</t>
  </si>
  <si>
    <t>TUR002Fatalities reported</t>
  </si>
  <si>
    <t>City Population (based on Thailand Census 2010, accessed at 27/04/2022)</t>
  </si>
  <si>
    <t>Total population in country (the census include all thai and non thai residing in the country at least 3 months prior to the census)</t>
  </si>
  <si>
    <t>THA001Total population</t>
  </si>
  <si>
    <t>THA001Stressed humanitarian conditions - Level 2</t>
  </si>
  <si>
    <t>https://data2.unhcr.org/en/situations/thailand; https://www.citypopulation.de/php/thailand-admin.php</t>
  </si>
  <si>
    <t>Due to lack of information regarding the humanitarian needs caused by the conflict in Southern Thailand, the PIN (level 3-5) only represents PIN relating to the Myanmar refugees in the country. All Myanmar refugees in Thai camps are placed on Level 3 and are considered to be experiencing moderate humanitarian conditions and needs. Refugees are reliant on shelter, food distributions, face mobility restrictions and (mental) health problems. Conditions in camps are not life-threatening. Potential urban Myanmar refugees not included in the figure (it remains unclear whether and how many non-camp-based Myanmar refugees there are). Many camps are isolated in the mountains. The local population is not considered to be affected as they generally do not host any refugees.</t>
  </si>
  <si>
    <t>THA001Severe humanitarian conditions - Level 4</t>
  </si>
  <si>
    <t>THA001Extreme humanitarian conditions - Level 5</t>
  </si>
  <si>
    <t>THA002Total population</t>
  </si>
  <si>
    <t>https://www.ilo.org/surveydata/index.php/catalog/1128</t>
  </si>
  <si>
    <t>There is limited information available regarding humanitarian needs in Thailand's southern provinces. Protection is a concern given the possibility of attacks and violence related to the insurgency. It can also be assumed that movement can become restricted and at times access to school, market places, or other public spaces is disrupted. However, this cannot be quantified. So, all the exposed population are considered to be under level 1 severity.</t>
  </si>
  <si>
    <t>THA002Minimal humanitarian conditions - Level 1</t>
  </si>
  <si>
    <t>THA003Total population</t>
  </si>
  <si>
    <t>https://citypopulation.de/en</t>
  </si>
  <si>
    <t>The total landmass of the affected areas. For details, please see the "Estimates" sheet.</t>
  </si>
  <si>
    <t>THA003Landmass affected</t>
  </si>
  <si>
    <t>The total number of people affected and in need are the same and include the entire verified refugee population according to UNHCR. All Myanmar refugees in Thai camps are placed on Level 3 and are considered to be experiencing moderate humanitarian conditions and needs. Refugees are reliant on shelter, food distributions, face mobility restrictions and (mental) health problems. Conditions in camps are not life-threatening. Potential urban Myanmar refugees not included in the figure (it remains unclear whether and how many non-camp-based Myanmar refugees there are). Many camps are isolated in the mountains. The local population is not considered to be affected as they generally do not host any refugees.</t>
  </si>
  <si>
    <t>THA003Stressed humanitarian conditions - Level 2</t>
  </si>
  <si>
    <t>THA003Severe humanitarian conditions - Level 4</t>
  </si>
  <si>
    <t>THA003Extreme humanitarian conditions - Level 5</t>
  </si>
  <si>
    <t>Bangladesh Buereau of Statistics, 2013 (census data, 2011)</t>
  </si>
  <si>
    <t>Teknaf - 388.66
Ukhia  - 261.8
Bhasan Char - 80
Total area - 730.46</t>
  </si>
  <si>
    <t>BGD002Landmass affected</t>
  </si>
  <si>
    <t>BGD002Injuries reported</t>
  </si>
  <si>
    <t>Statistics Indonesia 2022; UNHCR 20/04/2022</t>
  </si>
  <si>
    <t>Census Population:
https://unstats.un.org/unsd/demographic-social/meetings/2021/egm-covid19-census-20210209/docs/s03-04-IDN.pdf; 
https://setkab.go.id/en/statistics-indonesia-releases-2020-census-results/
Refugees and asylum-seekers:
https://reliefweb.int/report/indonesia/unhcr-indonesia-monthly-statistical-report-february-2022
Unregistered births:
https://www.cgdev.org/blog/labor-pains-birth-and-civil-registration-indonesia
https://www.thenewhumanitarian.org/fr/node/246685</t>
  </si>
  <si>
    <t>Total population as per 2010 Census: 270,200,000
Refugees and asylum-seekers: 13,174
Total estimated population: 270,213,174
A significant portion of Indonesian children are reported to be not registered. It is unclear if the estimated population comprises these children or not. So, the estimated population might be lower than the actual one.</t>
  </si>
  <si>
    <t>IDN002Total population</t>
  </si>
  <si>
    <t>Statistics Indonesia 2022</t>
  </si>
  <si>
    <t>https://www.bps.go.id/publication/download.html?nrbvfeve=MGEyYWZlYTRmYWI3MmE1ZDA1MmNiMzE1&amp;xzmn=aHR0cHM6Ly93d3cuYnBzLmdvLmlkL3B1YmxpY2F0aW9uLzIwMjIvMDIvMjUvMGEyYWZlYTRmYWI3MmE1ZDA1MmNiMzE1L3N0YXRpc3Rpay1pbmRvbmVzaWEtMjAyMi5odG1s&amp;twoadfnoarfeauf=MjAyMi0wNC0yNiAxODoyNDoyNw%3D%3D</t>
  </si>
  <si>
    <t>The Free Papua Movement has led an insurgency movement calling for the independence of Papua and West Papua provinces since the early 1960s when Indonesia annexed the Dutch-controlled territory. While certain areas are more affected by violence than others, the recurrence of violence, protests, and reports of severe restrictions in different parts of the Papuan provinces indicates that the entire population is affected to a certain degree. Areas affected: Papua (319,036 km2) + West Papua (102,955 km2)</t>
  </si>
  <si>
    <t>IDN002Landmass affected</t>
  </si>
  <si>
    <t>The Free Papua Movement has led an insurgency movement calling for the independence of Papua and West Papua provinces since the early 1960s when Indonesia annexed the Dutch-controlled territory. While certain areas are more affected by violence than others, the recurrence of violence, protests, and reports of severe restrictions in different parts of the Papuan provinces indicates that the entire population is affected to a certain degree. Population of areas affected: Papua (4,303,700) + West Papua (1,134,100)</t>
  </si>
  <si>
    <t>IDN002People exposed</t>
  </si>
  <si>
    <t xml:space="preserve">The insurgency has long been the excuse for military involvement in Papua and West Papua. Clashes between armed separatist groups and the military have led to a violent crackdown against both separatists and civilians. Indonesian rule in Papua and West Papua province is marked by human rights violations against the ethnic Melanesian population. There have been reports of security force abuses including extrajudicial killings, torture, arbitrary detention, and mistreatment of peaceful protesters. It is therefore considered that all people living in the affected area are affected by the crisis.   </t>
  </si>
  <si>
    <t>IDN002People affected</t>
  </si>
  <si>
    <t>IDN002People in Need</t>
  </si>
  <si>
    <t>This is the same number as the number of displaced people. Humanitarian response in west Papua is insufficient and there is lack of access and information including on severity of needs. All IDPs are considered in at least moderate (level 3) need, however some may well be in level 4 and 5 because there are reports of IDPs dying because their health needs have not been met.</t>
  </si>
  <si>
    <t>IDN002Moderate humanitarian conditions - Level 3</t>
  </si>
  <si>
    <t xml:space="preserve">Although the number of IDPs cannot be verified, it is assumed that they are in need of protection, shelter, food, NFI and health assistance. According to local reports, conditions in the IDP camps are poor. Food and water are lacking and as many as 170 IDPs have died in 2019 as a result of malnutrition and starvation. Displacement is often protracted as IDPs are afraid to return home even after raids or clashes end. Access is also highly restricted and there is no government response. Due to limited information available it is difficult to determine an estimate for PIN, so it is not included in the GCSI model. </t>
  </si>
  <si>
    <t>IDN002Severe humanitarian conditions - Level 4</t>
  </si>
  <si>
    <t>IDN002Extreme humanitarian conditions - Level 5</t>
  </si>
  <si>
    <t>State Statistical Committee of the Republic of Azerbaijan; UNHCR 17/02/2021</t>
  </si>
  <si>
    <t>https://www.stat.gov.az/source/demoqraphy/ap/?lang=en;   https://data2.unhcr.org/en/country/arm?secret=unhcrrestricted
https://data2.unhcr.org/en/country/arm?secret=unhcrrestricted</t>
  </si>
  <si>
    <t>Population within the international recognized borders of Azerbaijan minus displacements from Nagorno-Karabakh to Armenia</t>
  </si>
  <si>
    <t>AZE002Total population</t>
  </si>
  <si>
    <t>World Bank 2017</t>
  </si>
  <si>
    <t>https://databank.worldbank.org/data/views/reports/reportwidget.aspx?Report_Name=CountryProfile&amp;Id=b450fd57&amp;tbar=y&amp;dd=y&amp;inf=n&amp;zm=n&amp;country=DZA</t>
  </si>
  <si>
    <t xml:space="preserve">The whole country as affected. </t>
  </si>
  <si>
    <t>DZA004Landmass affected</t>
  </si>
  <si>
    <t>World Bank 2020, UNHCR 28/02/2022, UNHCR 2018</t>
  </si>
  <si>
    <t xml:space="preserve">https://data.worldbank.org/indicator/SP.POP.TOTL?locations=DZ&amp;page=2 ; https://reporting.unhcr.org/document/1845 ; http://www.usc.es/export9/sites/webinstitucional/gl/institutos/ceso/descargas/UNHCR_Tindouf-Total-In-Camp-Population_March-2018.pdf
</t>
  </si>
  <si>
    <t>Refugees,  migrants and host population</t>
  </si>
  <si>
    <t>DZA004Crisis affected groups</t>
  </si>
  <si>
    <t>Host, non host, IDPs, Refugees, Asylum seekers</t>
  </si>
  <si>
    <t>ERI001Crisis affected groups</t>
  </si>
  <si>
    <t>No reliable information giving a cumulative figure for this incident</t>
  </si>
  <si>
    <t>ERI001Illness cases reported</t>
  </si>
  <si>
    <t>ERI001Economic Losses</t>
  </si>
  <si>
    <t>Department of Statistics Malaysia 31\05\2022</t>
  </si>
  <si>
    <t>https://www.mycensus.gov.my/</t>
  </si>
  <si>
    <t>The total population of Malaysia according to the Department of Statistics Malaysia's population clock.  This projection is based on quarterly population estimates data beginning June 30, 2021 based on the 2010 Population and Housing Census.</t>
  </si>
  <si>
    <t>MYS001Total population</t>
  </si>
  <si>
    <t>citypopulation 31/05/2022 ; UNHCR 30/04/2022</t>
  </si>
  <si>
    <t>https://www.citypopulation.de/en/malaysia/cities/; https://www.unhcr.org/en-us/figures-at-a-glance-in-malaysia.html</t>
  </si>
  <si>
    <t xml:space="preserve">The areas affected are considered Selangor, Pulau Pinang and Kuala Lumpur. To avoid overestimating, only the areas with a refugee/state population ratio of 1% or higher was included. </t>
  </si>
  <si>
    <t>MYS001Landmass affected</t>
  </si>
  <si>
    <t>Department of Statistics Malaysia 31\05\2022; UNHCR 30/04/2022</t>
  </si>
  <si>
    <t>https://www.dosm.gov.my/v1/index.php?r=columnnew/populationclock; https://www.unhcr.org/en-us/figures-at-a-glance-in-malaysia.html</t>
  </si>
  <si>
    <t>The population exposed are those living in Selangor, Pulau Pinang and Kuala Lumpur. To avoid overestimating the population affected, only the states with a refugee/state population ratio of 1% or higher was included.</t>
  </si>
  <si>
    <t>MYS001People exposed</t>
  </si>
  <si>
    <t>Department of Statistics Malaysia 31\05\2022; UNHCR 30/04/2023</t>
  </si>
  <si>
    <t>The population affected are those living in Selangor, Pulau Pinang, and Kuala Lumpur. To avoid overestimating the population affected, only the states with a refugee/state population ratio of 1% or higher were included.</t>
  </si>
  <si>
    <t>MYS001People affected</t>
  </si>
  <si>
    <t>Statistics Indonesia 2022; UN 01/03/2022</t>
  </si>
  <si>
    <t>https://www.bps.go.id/publication/download.html?nrbvfeve=MGEyYWZlYTRmYWI3MmE1ZDA1MmNiMzE1&amp;xzmn=aHR0cHM6Ly93d3cuYnBzLmdvLmlkL3B1YmxpY2F0aW9uLzIwMjIvMDIvMjUvMGEyYWZlYTRmYWI3MmE1ZDA1MmNiMzE1L3N0YXRpc3Rpay1pbmRvbmVzaWEtMjAyMi5odG1s&amp;twoadfnoarfeauf=MjAyMi0wNC0yNiAxODoyNDoyNw%3D%3D; 
https://news.un.org/en/story/2022/03/1113062</t>
  </si>
  <si>
    <t>This is the number of people exposed minus people in need.</t>
  </si>
  <si>
    <t>IDN002Stressed humanitarian conditions - Level 2</t>
  </si>
  <si>
    <t>The number of people in minimal humanitarian conditions and there is no specific information.</t>
  </si>
  <si>
    <t>IDN002Minimal humanitarian conditions - Level 1</t>
  </si>
  <si>
    <t>Statistical Committee of Armenia 01/01/22 ;  UNHCR accessed 29/5/22</t>
  </si>
  <si>
    <t>https://armstat.am/nsdp/  ; https://data.unhcr.org/en/country/arm?secret=unhcrrestricted</t>
  </si>
  <si>
    <t>Population of Armenia 2,961,500  + refugee-like arrivals 2,6725</t>
  </si>
  <si>
    <t>ARM002Total population</t>
  </si>
  <si>
    <t xml:space="preserve">Britannica May 13, 2022 </t>
  </si>
  <si>
    <t>https://www.britannica.com/place/Armenia</t>
  </si>
  <si>
    <t>Right now people living mostly in three provinces. The landmass affected is calculated by adding the landmass of these three provinces  together. (yerevan  223+ kotayk 2,086+ ararat 2,090)</t>
  </si>
  <si>
    <t>ARM002Landmass affected</t>
  </si>
  <si>
    <t>Statistical Committee of Armenia 01/01/22 ;  UNHCR Accessed 29/05/2022</t>
  </si>
  <si>
    <t>https://armstat.am/en/?nid=111;  https://data2.unhcr.org/en/country/arm?secret=unhcrrestricted</t>
  </si>
  <si>
    <t>Total exposed = people living in the affected provinces + refugee-like population
Kotayk - 251,200
Yerevan - 1,091,700
Ararat - 256,600
Refugee-like population - 26,725
Total: 1,626,225</t>
  </si>
  <si>
    <t>ARM002People exposed</t>
  </si>
  <si>
    <t>UNCT Armenia  (Inter-Agency Response Plan OCT 2020-JUNE 2021) 22 Jan 2021</t>
  </si>
  <si>
    <t>The people who are refugee-like (26,725) and the host community (7,000) are now mostly affected.</t>
  </si>
  <si>
    <t>ARM002People affected</t>
  </si>
  <si>
    <t>UNHCR ccessed 29/05/2022</t>
  </si>
  <si>
    <t>https://data2.unhcr.org/en/country/arm?secret=unhcrrestricted</t>
  </si>
  <si>
    <t>Refugee-like arrivals</t>
  </si>
  <si>
    <t>ARM002People displaced</t>
  </si>
  <si>
    <t>UNHCR accessed 29/5/22</t>
  </si>
  <si>
    <t>ARM002People in Need</t>
  </si>
  <si>
    <t>Statistical Committee of Armenia 01/01/22 ;  UNHCR Accessed 29/05/2022; UNCT Armenia  (Inter-Agency Response Plan OCT 2020-JUNE 2021) 22 Jan 2021</t>
  </si>
  <si>
    <t>https://armstat.am/en/?nid=111;  https://data2.unhcr.org/en/country/arm?secret=unhcrrestricted; https://reliefweb.int/sites/reliefweb.int/files/resources/Armenia%20Inter-Agency%20Response%20Plan.pdf</t>
  </si>
  <si>
    <t>Level 1 = People exposed - people affected</t>
  </si>
  <si>
    <t>ARM002Minimal humanitarian conditions - Level 1</t>
  </si>
  <si>
    <t>The UNCT targets the entire refugee-like population, which we have placed in L3. The plan also targets 7,000 members of the host communiy, mainly to strengthen cohesion between host and displaced populations, they are placed L2</t>
  </si>
  <si>
    <t>ARM002Stressed humanitarian conditions - Level 2</t>
  </si>
  <si>
    <t>ARM002Moderate humanitarian conditions - Level 3</t>
  </si>
  <si>
    <t>Socio-economic crisis in Sri Lanka</t>
  </si>
  <si>
    <t>LKA002</t>
  </si>
  <si>
    <t>Sri Lanka</t>
  </si>
  <si>
    <t>Department of Census and Statistics accessed 15/06/2022</t>
  </si>
  <si>
    <t>http://www.statistics.gov.lk/Population/StaticalInformation/VitalStatistics/ByDistrictandSex</t>
  </si>
  <si>
    <t>Total population living in the country (as per 2021 mid-year projection)</t>
  </si>
  <si>
    <t>LKA002Total population</t>
  </si>
  <si>
    <t>Central Bank of Srilanka accessed 15/06/2022</t>
  </si>
  <si>
    <t>https://www.cbsl.gov.lk/en/publications/other-publications/statistical-publications/economic-and-social-statistics-of-sri-lanka</t>
  </si>
  <si>
    <t xml:space="preserve">The entire country has been affected by the economic crisis. So, the total landmass of the country (in sq. km2) is affected </t>
  </si>
  <si>
    <t>LKA002Landmass affected</t>
  </si>
  <si>
    <t>DW 24/05/2022; The Economic Times 23/05/2022</t>
  </si>
  <si>
    <t>https://www.dw.com/en/sri-lanka-tamils-fleeing-to-india-to-escape-economic-crisis/a-61915724
https://economictimes.indiatimes.com/news/international/world-news/sri-lankans-flee-to-india-to-escape-countrys-worst-economic-meltdown/articleshow/90395721.cms?from=mdr</t>
  </si>
  <si>
    <t>Although there are some reports of Sri Lankans fleeing to India due to the economic crisis, there is no data on how many have gone to India and how many returned.</t>
  </si>
  <si>
    <t>LKA002People displaced</t>
  </si>
  <si>
    <t>Department of Census and Statistics accessed 15/06/2022; OCHA 09/06/2022 (HNP 2022)</t>
  </si>
  <si>
    <t>http://www.statistics.gov.lk/Population/StaticalInformation/VitalStatistics/ByDistrictandSex
https://reliefweb.int/report/sri-lanka/sri-lanka-food-security-crisis-humanitarian-needs-and-priorities-2022-june-sept-2022-ensita</t>
  </si>
  <si>
    <t xml:space="preserve">Level 1 = Minimal = Exposed population – Affected population – PiN. The total population is considered facing at least minor humanitarian conditions. The entire population (about 22 m) is considered exposed. All the population are affected and equal to exposed. Therefore, it is zero. 
The entire country got affected. The significant reduction in agricultural production in Sri Lanka has been compounded by the rising prices of fuel and basic food items. The government has forecasted food shortages during the next months (June onwards). Hospitals in the country report shortages of essential medicines and other health items forcing doctors to postpone life-saving procedures amid unprecedented economic crisis. Frequent power outages also affect the delivery of health services and the economy in general. Negative coping mechanisms are threatening the loss of livelihoods, and an observed rise in violence raises protection concerns. Such issues have encompassed all the 25 districts of the country and hence, affecting the entire population. Therefore, no one is considered to be under minimal humanitarian conditions. </t>
  </si>
  <si>
    <t>LKA002Minimal humanitarian conditions - Level 1</t>
  </si>
  <si>
    <t>OCHA 09/06/2022 (HNP 2022)</t>
  </si>
  <si>
    <t>https://reliefweb.int/report/sri-lanka/sri-lanka-food-security-crisis-humanitarian-needs-and-priorities-2022-june-sept-2022-ensita</t>
  </si>
  <si>
    <t xml:space="preserve">It is the number of affected groups which includes only the hosts/citizens population  
</t>
  </si>
  <si>
    <t>LKA002Crisis affected groups</t>
  </si>
  <si>
    <t>World population Review 21/06/22</t>
  </si>
  <si>
    <t>https://worldpopulationreview.com/countries</t>
  </si>
  <si>
    <t>2022 Population of Iran</t>
  </si>
  <si>
    <t>IRN004Total population</t>
  </si>
  <si>
    <t xml:space="preserve">State Statistical Committee of the Republic of Azerbaijan 5.11.2021; UNHCR 19/06/2022 Statistical Committee of Armenia 01/01/22 ; UNHCR accessed 29/05/2022   </t>
  </si>
  <si>
    <t>https://www.stat.gov.az/source/demoqraphy/ap/?lang=en;   https://data2.unhcr.org/en/country/arm?secret=unhcrrestricted https://armstat.am/nsdp/  ; https://data.unhcr.org/en/country/arm?secret=unhcrrestricted
https://data2.unhcr.org/en/country/arm?secret=unhcrrestricted</t>
  </si>
  <si>
    <t>Total population of Armenia and Azerbaijan</t>
  </si>
  <si>
    <t>REG013Total population</t>
  </si>
  <si>
    <t>No cumulative figure for this event</t>
  </si>
  <si>
    <t>KEN001Injuries reported</t>
  </si>
  <si>
    <t>https://reliefweb.int/report/kenya/kenya-ipc-acute-food-insecurity-and-acute-malnutrition-analysis-march-june-2022-published-june-10-2022</t>
  </si>
  <si>
    <t>Acute malnutrition reported cases in child age under the age 5 years</t>
  </si>
  <si>
    <t>KEN001Crisis affected groups</t>
  </si>
  <si>
    <t>KEN003People displaced</t>
  </si>
  <si>
    <t>KEN003Injuries reported</t>
  </si>
  <si>
    <t>Host population and refugees</t>
  </si>
  <si>
    <t>KEN003Crisis affected groups</t>
  </si>
  <si>
    <t>UN Habitat 06/2021a; UN Habitat 06/2021b</t>
  </si>
  <si>
    <t>https://unhabitat.org/sites/default/files/2021/06/210618_kakuma_kalobeyei_profile_single_page.pdf; https://unhabitat.org/sites/default/files/2021/06/210617_dadaab-profile_lr.pdf</t>
  </si>
  <si>
    <t>Total landmass of Dadaab, Fafi and Turkana west sub-counties, which host Kakuma and Daadab refugee camps</t>
  </si>
  <si>
    <t>KEN002Landmass affected</t>
  </si>
  <si>
    <t>No Information regarding this incident</t>
  </si>
  <si>
    <t>KEN002Injuries reported</t>
  </si>
  <si>
    <t>KEN002Fatalities reported</t>
  </si>
  <si>
    <t>KEN002Fatalities in all crises</t>
  </si>
  <si>
    <t>Refugees, Host population</t>
  </si>
  <si>
    <t>KEN002Crisis affected groups</t>
  </si>
  <si>
    <t>Complex crisis in Ethiopia</t>
  </si>
  <si>
    <t>ETH001</t>
  </si>
  <si>
    <t>ETH001Crisis affected groups</t>
  </si>
  <si>
    <t>ETH001People facing limited access constraints</t>
  </si>
  <si>
    <t>OCHA 14/05/2021</t>
  </si>
  <si>
    <t>https://reliefweb.int/sites/reliefweb.int/files/resources/Situation%20Report%20-%20Ethiopia%20-%20Tigray%20Region%20Humanitarian%20Update%20-%2014%20May%202021.pdf</t>
  </si>
  <si>
    <t>It is estimated that 7,000-10,000 Eritrean refugees are still in hard to reach areas across the region. The needs are likely to be very high.</t>
  </si>
  <si>
    <t>ETH001People facing restricted access constraints</t>
  </si>
  <si>
    <t>Areas of West-Darfur , West Kordofan , South Darfur , South Kordofan , North Darfur , North Kordofan , East Darfur and Central Darfur</t>
  </si>
  <si>
    <t>SDN008Landmass affected</t>
  </si>
  <si>
    <t xml:space="preserve">State Statistical Committee of the Republic of Azerbaijan 5.11.2021 ; Britannica May 13, 2022 </t>
  </si>
  <si>
    <t>https://www.stat.gov.az/source/demoqraphy/ap/?lang=en ; https://www.britannica.com/place/Armenia</t>
  </si>
  <si>
    <t>The Total Area affected by the crisi, In azerbaijan (   Ganja-Qazakh, Kalbajar-Lachin, Upper Karabakh. Districts/cities affected: Mingachevir, Yevlakh District, Yevlakh, Barda District, Aghjabadi District, Beylagan District); In Armenia ((yerevan  223,+ kotayk 2086,+ ararat 2090))</t>
  </si>
  <si>
    <t>REG013Landmass affected</t>
  </si>
  <si>
    <t xml:space="preserve">State Statistical Committee of the Republic of Azerbaijan 5.11.2021; UNHCR Accessed 19/06/2022 Statistical Committee of Armenia 01/01/22 ; UNHCR Accessed 29/05/2022   </t>
  </si>
  <si>
    <t>https://www.stat.gov.az/source/demoqraphy/ap/?lang=en;   https://data2.unhcr.org/en/country/arm?secret=unhcrrestricted https://armstat.am/nsdp/  ; https://data.unhcr.org/en/country/arm?secret=unhcrrestricted
https://data2.unhcr.org/en/country/arm?secret=u</t>
  </si>
  <si>
    <t xml:space="preserve">The regugee-like population and  people living in those affected areas of the two countries. </t>
  </si>
  <si>
    <t>REG013People exposed</t>
  </si>
  <si>
    <t>State Statistical Committee of the Republic of Azerbaijan 5.11.2021; UNCT Armenia  (Inter-Agency Response Plan OCT 2020-JUNE 2021) 22 Jan 2021</t>
  </si>
  <si>
    <t>https://www.stat.gov.az/source/demoqraphy/ap/?lang=en;   https://data2.unhcr.org/en/country/arm?secret=unhcrrestricted https://armstat.am/nsdp/  ; https://reliefweb.int/sites/reliefweb.int/files/resources/Armenia%20Inter-Agency%20Response%20Plan.pdfhttps://data.unhcr.org/en/country/arm?secret=unhcrrestricted
https://data2.unhcr.org/en/country/arm?secret=u</t>
  </si>
  <si>
    <t xml:space="preserve">The exposed population by the conflict and the host community </t>
  </si>
  <si>
    <t>REG013People affected</t>
  </si>
  <si>
    <t>REG013People in Need</t>
  </si>
  <si>
    <t>Statistical committee of Armenia 01/01/22</t>
  </si>
  <si>
    <t xml:space="preserve">https://armstat.am/en/?nid=111;  https://data2.unhcr.org/en/country/arm?secret=unhcrrestricted; https://reliefweb.int/sites/reliefweb.int/files/resources/Armenia%20Inter-Agency%20Response%20Plan.pdf; </t>
  </si>
  <si>
    <t>Level 1 in ARM002 + Level 1 in AZE002</t>
  </si>
  <si>
    <t>REG013Minimal humanitarian conditions - Level 1</t>
  </si>
  <si>
    <t>UNCT Armenia  (Inter-Agency Response Plan OCT 2020-JUNE 2021) 22 Jan 2021; State Statistical Committee of the Republic of Azerbaijan 5.11.2021</t>
  </si>
  <si>
    <t>https://reliefweb.int/sites/reliefweb.int/files/resources/Armenia%20Inter-Agency%20Response%20Plan.pdf; https://www.stat.gov.az/source/demoqraphy/ap/?lang=en</t>
  </si>
  <si>
    <t>Level 2 in ARM002 + Level 2 in AZE002</t>
  </si>
  <si>
    <t>REG013Stressed humanitarian conditions - Level 2</t>
  </si>
  <si>
    <t>UNHCR accessed 29/5/2022</t>
  </si>
  <si>
    <t xml:space="preserve">https://data2.unhcr.org/en/country/arm?secret=unhcrrestricted; </t>
  </si>
  <si>
    <t>Level 3 in ARM002 + Level 3 in AZE002</t>
  </si>
  <si>
    <t>REG013Moderate humanitarian conditions - Level 3</t>
  </si>
  <si>
    <t>Refugee-like people and the Host community</t>
  </si>
  <si>
    <t>REG013Crisis affected groups</t>
  </si>
  <si>
    <t>REG013Severe humanitarian conditions - Level 4</t>
  </si>
  <si>
    <t>REG013Extreme humanitarian conditions - Level 5</t>
  </si>
  <si>
    <t>OCHA 09/02/2022</t>
  </si>
  <si>
    <t>https://reliefweb.int/report/nigeria/nigeria-humanitarian-needs-overview-2022-february-2022</t>
  </si>
  <si>
    <t>NGA004People in Need</t>
  </si>
  <si>
    <t>NBS Accessed 09/08/2021</t>
  </si>
  <si>
    <t>https://nigerianstat.gov.ng/elibrary</t>
  </si>
  <si>
    <t>Total population of Taraba, Benue, Plateau, Nasarawa(most affected by Middle Belt crisis)</t>
  </si>
  <si>
    <t>NGA003People exposed</t>
  </si>
  <si>
    <t>Earthquake in Khost and Paktika</t>
  </si>
  <si>
    <t>AFG005</t>
  </si>
  <si>
    <t>OCHA 26/06/2022; Central Statistics Organization of the Islamic Republic of Afghanistan 2017</t>
  </si>
  <si>
    <t>https://reliefweb.int/report/afghanistan/afghanistan-flash-update-4-earthquake-paktika-and-khost-provinces-afghanistan-26-june-2022 ; http://cso.gov.af/en/page/1500/4722/1396</t>
  </si>
  <si>
    <t>The total landmass of the Paktika and Khost provinces that have been affected by the earthquake.</t>
  </si>
  <si>
    <t>AFG005Landmass affected</t>
  </si>
  <si>
    <t>HNO 2022</t>
  </si>
  <si>
    <t>https://reliefweb.int/report/afghanistan/afghanistan-humanitarian-needs-overview-2022-january-2022</t>
  </si>
  <si>
    <t>Total population of Khost and Paktika provinces according to HNO 2022, all people in these two peovince can be considered exposed to the earthquake.</t>
  </si>
  <si>
    <t>AFG005People exposed</t>
  </si>
  <si>
    <t>OCHA 26/06/2022</t>
  </si>
  <si>
    <t>https://reliefweb.int/report/afghanistan/afghanistan-flash-update-4-earthquake-paktika-and-khost-provinces-afghanistan-26-june-2022</t>
  </si>
  <si>
    <t xml:space="preserve">362,000 people in Paktika and Khost provinces have been affected by the 21 June earthquake. Note: The number of people affected = PIN, and it is less than the number of HNO 2022 PIN in the Khost and Paktika province (891,000 PIN/HNO2022), therefore it will not be added to the number of people affected in the complex crisis severity index calculations to avoid duplication. </t>
  </si>
  <si>
    <t>AFG005People affected</t>
  </si>
  <si>
    <t>When the number is available it will be updated.</t>
  </si>
  <si>
    <t>AFG005People displaced</t>
  </si>
  <si>
    <t>AFG005Illness cases reported</t>
  </si>
  <si>
    <t>ECHO 27/06/2022</t>
  </si>
  <si>
    <t>https://reliefweb.int/report/afghanistan/afghanistan-earthquake-update-gdacs-usgs-who-copernicus-ems-echo-daily-flash-27-june-2022</t>
  </si>
  <si>
    <t>The total number of deaths because of the earthquake according to ECHO</t>
  </si>
  <si>
    <t>AFG005Fatalities reported</t>
  </si>
  <si>
    <t>To be updated when there is a clear breakdown of damaged versus destroyed buildings</t>
  </si>
  <si>
    <t>AFG005Buildings damaged</t>
  </si>
  <si>
    <t>AFG005Buildings destroyed</t>
  </si>
  <si>
    <t>AFG005Economic Losses</t>
  </si>
  <si>
    <t>OCHA 27/06/2022</t>
  </si>
  <si>
    <t>https://reliefweb.int/report/afghanistan/afghanistan-emergency-earthquake-response-plan-july-september-2022-27-june-2022-summary-emergency-needs-planned-reach-and-funding-requirements</t>
  </si>
  <si>
    <t>AFG005People in Need</t>
  </si>
  <si>
    <t>HNO 2022 and 27/06/2022</t>
  </si>
  <si>
    <t>https://reliefweb.int/report/afghanistan/afghanistan-humanitarian-needs-overview-2022-january-2022 ; https://reliefweb.int/report/afghanistan/afghanistan-emergency-earthquake-response-plan-july-september-2022-27-june-2022-summary-emergency-needs-planned-reach-and-funding-requirements</t>
  </si>
  <si>
    <t>Level 1= People exposed - People Affected</t>
  </si>
  <si>
    <t>AFG005Minimal humanitarian conditions - Level 1</t>
  </si>
  <si>
    <t>AFG005Stressed humanitarian conditions - Level 2</t>
  </si>
  <si>
    <t xml:space="preserve">The response plan does not provide a clear breakdown of the severity of needs as at 27 June, therefore all the people in need are in Level 3 as per ACAPS methodology. Note: The number of PIN is less than the number of HNO 2022 PIN in the Khost and Paktika province (891,000 PIN/HNO2022), therefore it will not be added to the number of PIN in the complex crisis severity index calculations to avoid duplication. </t>
  </si>
  <si>
    <t>AFG005Moderate humanitarian conditions - Level 3</t>
  </si>
  <si>
    <t>AFG005Severe humanitarian conditions - Level 4</t>
  </si>
  <si>
    <t>AFG005Extreme humanitarian conditions - Level 5</t>
  </si>
  <si>
    <t>HNO 07/01/2022</t>
  </si>
  <si>
    <t>Khost and Paktika areas include refugees from Pakistan in addition to the local population</t>
  </si>
  <si>
    <t>AFG005Crisis affected groups</t>
  </si>
  <si>
    <t>WHO 28/10/2022</t>
  </si>
  <si>
    <t>https://reliefweb.int/report/afghanistan/earthquake-paktika-and-khost-provinces-afghanistan-situation-report-7-issued-28-june-2022</t>
  </si>
  <si>
    <t>Number of injuries reported in Khost and Paktika because of the earthquake, as at 28 June</t>
  </si>
  <si>
    <t>AFG001Injuries reported</t>
  </si>
  <si>
    <t>Bangladesh Bureau of Statistics 11/2015</t>
  </si>
  <si>
    <t>http://203.112.218.65:8008/WebTestApplication/userfiles/Image/PopMonographs/PopulationProjection.pdf</t>
  </si>
  <si>
    <t>Total projected population for 2021</t>
  </si>
  <si>
    <t>BGD002Total population</t>
  </si>
  <si>
    <t xml:space="preserve">UN Children Fund - 03 February 2022 </t>
  </si>
  <si>
    <t>https://reliefweb.int/report/congo/unicef-congo-humanitarian-situation-report-reporting-period-1st-january-31st-december-0</t>
  </si>
  <si>
    <t>Number of people exposed in the 7 regions of Congo</t>
  </si>
  <si>
    <t>COG001People exposed</t>
  </si>
  <si>
    <t>People affected in Congo Republic</t>
  </si>
  <si>
    <t>COG001People affected</t>
  </si>
  <si>
    <t>COG001People in Need</t>
  </si>
  <si>
    <t>Minimal humanitarian conditions of people living in Congo.</t>
  </si>
  <si>
    <t>COG001Minimal humanitarian conditions - Level 1</t>
  </si>
  <si>
    <t>Stressed humanitarian conditions of people living in Congo.</t>
  </si>
  <si>
    <t>COG001Stressed humanitarian conditions - Level 2</t>
  </si>
  <si>
    <t>Moderate humanitarian conditions of people living in Congo.</t>
  </si>
  <si>
    <t>COG001Moderate humanitarian conditions - Level 3</t>
  </si>
  <si>
    <t xml:space="preserve">Severe humanitarian conditions of people living in Congo. </t>
  </si>
  <si>
    <t>COG001Severe humanitarian conditions - Level 4</t>
  </si>
  <si>
    <t>Venezuela displacement in Brazil</t>
  </si>
  <si>
    <t>BRA002</t>
  </si>
  <si>
    <t>Brazil</t>
  </si>
  <si>
    <t>BRA002People facing restricted access constraints</t>
  </si>
  <si>
    <t>Integrated Food Security Phase Classification - March 2022</t>
  </si>
  <si>
    <t>https://www.ipcinfo.org/ipcinfo-website/resources/resources-details/en/c/1155118/</t>
  </si>
  <si>
    <t>People exposed living in Cunene, Namibe and Huila</t>
  </si>
  <si>
    <t>AGO002People exposed</t>
  </si>
  <si>
    <t xml:space="preserve">This is the sum of people facing levels 2-5 humanitarian needs according to ACAPS methodology.
</t>
  </si>
  <si>
    <t>AGO002People affected</t>
  </si>
  <si>
    <t>Minimal humanitarian conditions of people living in 10 municipalities of Southern Angola.</t>
  </si>
  <si>
    <t>AGO002Minimal humanitarian conditions - Level 1</t>
  </si>
  <si>
    <t>Stressed humanitarian conditions of people living in 10 municipalities of Southern Angola.</t>
  </si>
  <si>
    <t>AGO002Stressed humanitarian conditions - Level 2</t>
  </si>
  <si>
    <t>Moderate humanitarian conditions of people living in 10 municipalities of Southern Angola.</t>
  </si>
  <si>
    <t>AGO002Moderate humanitarian conditions - Level 3</t>
  </si>
  <si>
    <t xml:space="preserve">Severe humanitarian conditions of people living in 10 municipalities of Southern Angola.
</t>
  </si>
  <si>
    <t>AGO002Severe humanitarian conditions - Level 4</t>
  </si>
  <si>
    <t>Extreme humanitarian conditions of people living in the 10 municipalities of Southern Angola.</t>
  </si>
  <si>
    <t>AGO002Extreme humanitarian conditions - Level 5</t>
  </si>
  <si>
    <t>United Nations Office for the Coordination of Humanitarian Affairs - April 2022</t>
  </si>
  <si>
    <t>https://www.humanitarianresponse.info/en/operations/cameroon/document/humanitarian-needs-overview-cameroon-issue-april-2022</t>
  </si>
  <si>
    <t>Total population from the Humanitarian Needs Overview of Cameroon</t>
  </si>
  <si>
    <t>CMR001Total population</t>
  </si>
  <si>
    <t>Humanitarian Data - 10 May 2022</t>
  </si>
  <si>
    <t>https://data.humdata.org/dataset/cameroon-humanitarian-needs-overview</t>
  </si>
  <si>
    <t>People exposed living in the 10 regions of Cameroon</t>
  </si>
  <si>
    <t>CMR001People exposed</t>
  </si>
  <si>
    <t>Data UNHCR - 31 May 2022</t>
  </si>
  <si>
    <t>https://data.unhcr.org/en/country/cmr https://data.unhcr.org/en/documents/details/93647</t>
  </si>
  <si>
    <t>Affected groups include; refugees, internal displaced persons and asylum seekers</t>
  </si>
  <si>
    <t>CMR001Crisis affected groups</t>
  </si>
  <si>
    <t>State Statistical Committee of the Republic of Azerbaijan 5.11.2021</t>
  </si>
  <si>
    <t>https://www.stat.gov.az/source/demoqraphy/ap/?lang=en</t>
  </si>
  <si>
    <t>There is no reliable disaggregated data on the humanitarian conditions so the affected population is assigned to level 2. This is a change in methodology from previous version. Previously, the affected were not included in any of the humanitarian condition levels.</t>
  </si>
  <si>
    <t>AZE002Stressed humanitarian conditions - Level 2</t>
  </si>
  <si>
    <t>AZE002Minimal humanitarian conditions - Level 1</t>
  </si>
  <si>
    <t>AZE002Moderate humanitarian conditions - Level 3</t>
  </si>
  <si>
    <t>AZE002Severe humanitarian conditions - Level 4</t>
  </si>
  <si>
    <t>AZE002Extreme humanitarian conditions - Level 5</t>
  </si>
  <si>
    <t>AZE002People in Need</t>
  </si>
  <si>
    <t xml:space="preserve">State Statistical Committee of the Republic of Azerbaijan 5.11.2021
</t>
  </si>
  <si>
    <t>Regions affected: 
Ganja-Qazakh, Kalbajar-Lachin, Upper Karabakh. Districts/cities affected: Mingachevir, Yevlakh District, Yevlakh, Barda District, Aghjabadi District, Beylagan District</t>
  </si>
  <si>
    <t>AZE002People exposed</t>
  </si>
  <si>
    <t>Exposed population is considered affected due to shellings and population movement</t>
  </si>
  <si>
    <t>AZE002People affected</t>
  </si>
  <si>
    <t>JRP 2022</t>
  </si>
  <si>
    <t>https://reliefweb.int/report/bangladesh/2022-joint-response-plan-rohingya-humanitarian-crisis-january-december-2022</t>
  </si>
  <si>
    <t>No disaggregated data available. So, all the PIN were assigned to level 3.</t>
  </si>
  <si>
    <t>BGD002Minimal humanitarian conditions - Level 1</t>
  </si>
  <si>
    <t>BGD002Stressed humanitarian conditions - Level 2</t>
  </si>
  <si>
    <t>BGD002Severe humanitarian conditions - Level 4</t>
  </si>
  <si>
    <t>BGD002Extreme humanitarian conditions - Level 5</t>
  </si>
  <si>
    <t>INS 24/09/2019</t>
  </si>
  <si>
    <t>https://ins-cameroun.cm/statistique/evolution-de-la-densite-de-la-population-du-cameroun-par-region-et-par-departement-entre-1987-et-2013/</t>
  </si>
  <si>
    <t>This is the sum of people facing levels 1-5 humanitarian needs according to ACAPS methodology.</t>
  </si>
  <si>
    <t>CMR002People exposed</t>
  </si>
  <si>
    <t>OCHA 14/04/2022</t>
  </si>
  <si>
    <t>https://reliefweb.int/report/cameroon/cameroon-humanitarian-needs-overview-2022</t>
  </si>
  <si>
    <t>This is the sum of people facing levels 2-5 humanitarian needs according to ACAPS methodology.</t>
  </si>
  <si>
    <t>CMR002People affected</t>
  </si>
  <si>
    <t xml:space="preserve">As Scenario B of the JIAF was used for the humanitarian condition calculation, people in level 2 of the HNO are considerd in level 3. Level 4 of the HNO remains level 4 and the rest of the population is considered as exposed (Level 1), </t>
  </si>
  <si>
    <t>CMR002People in Need</t>
  </si>
  <si>
    <t>CMR002Minimal humanitarian conditions - Level 1</t>
  </si>
  <si>
    <t>CMR002Stressed humanitarian conditions - Level 2</t>
  </si>
  <si>
    <t>CMR002Moderate humanitarian conditions - Level 3</t>
  </si>
  <si>
    <t>CMR002Severe humanitarian conditions - Level 4</t>
  </si>
  <si>
    <t>CMR002Extreme humanitarian conditions - Level 5</t>
  </si>
  <si>
    <t>Sum of populations of Adamaoua, Centre, Sud-Ouest, Nord-Ouest, Ouest, Centre (Mefou et Afamba, Mfoundi) and Littoral regions</t>
  </si>
  <si>
    <t>CMR003People exposed</t>
  </si>
  <si>
    <t>CMR003People affected</t>
  </si>
  <si>
    <t>CMR003People in Need</t>
  </si>
  <si>
    <t>CMR003Minimal humanitarian conditions - Level 1</t>
  </si>
  <si>
    <t>CMR003Stressed humanitarian conditions - Level 2</t>
  </si>
  <si>
    <t>CMR003Moderate humanitarian conditions - Level 3</t>
  </si>
  <si>
    <t>CMR003Severe humanitarian conditions - Level 4</t>
  </si>
  <si>
    <t>CMR003Extreme humanitarian conditions - Level 5</t>
  </si>
  <si>
    <t>Total population of the affected regions or divisions</t>
  </si>
  <si>
    <t>CMR004People exposed</t>
  </si>
  <si>
    <t>The sum of PIN from level 2 to 5 according to ACAPS methodology</t>
  </si>
  <si>
    <t>CMR004People affected</t>
  </si>
  <si>
    <t>CMR004People in Need</t>
  </si>
  <si>
    <t>CMR004Minimal humanitarian conditions - Level 1</t>
  </si>
  <si>
    <t>CMR004Stressed humanitarian conditions - Level 2</t>
  </si>
  <si>
    <t>CMR004Moderate humanitarian conditions - Level 3</t>
  </si>
  <si>
    <t>CMR004Severe humanitarian conditions - Level 4</t>
  </si>
  <si>
    <t>CMR004Extreme humanitarian conditions - Level 5</t>
  </si>
  <si>
    <t>World Bank - Population estimates and projection 2022 (accessed on 28/12/2021) ; GoI 2011, India Population 2018</t>
  </si>
  <si>
    <t xml:space="preserve">https://databank.worldbank.org/source/population-estimates-and-projections ; https://www.census2011.co.in/states.php http://indiapopulation2018.in/population-of-telangana-2018.html </t>
  </si>
  <si>
    <t xml:space="preserve">Sum of the population of the individual crises IND002 and PAK004. </t>
  </si>
  <si>
    <t>REG003Total population</t>
  </si>
  <si>
    <t xml:space="preserve">No information on fatalities of Cameroonian refugees.
</t>
  </si>
  <si>
    <t>NGA008Fatalities reported</t>
  </si>
  <si>
    <t>State Statistical Committee of the Republic of Azerbaijan 05.11.2021</t>
  </si>
  <si>
    <t>Regions affected:  	Ganja-Qazakh, Kalbajar-Lachin, Upper Karabakh. Districts/cities affected: Mingachevir, Yevlakh District, Yevlakh, Barda District, Aghjabadi District, Beylagan District</t>
  </si>
  <si>
    <t>AZE002Landmass affected</t>
  </si>
  <si>
    <t>City Populaation acceessed on 25/07/2022 , GIZ,UNHCR 20/04/2022</t>
  </si>
  <si>
    <t>https://www.citypopulation.de/en/mauritania/cities/ , https://data.unhcr.org/en/documents/details/92148</t>
  </si>
  <si>
    <t>Total landmass of regions that host Malian refugees: Hodh Chargu, Nouakchott, and Nouadhibou.</t>
  </si>
  <si>
    <t>MRT002Landmass affected</t>
  </si>
  <si>
    <t>City Population acceessed on 25/07/2022 , GIZ,UNHCR 20/04/2022</t>
  </si>
  <si>
    <t>Total population of regions that host Malian refugees: Hodh Chargu , Nouakchott and Nouadhibou</t>
  </si>
  <si>
    <t>MRT002People exposed</t>
  </si>
  <si>
    <t>People affected are the total population of regions that host Malian refugees:  Hodh Chargu , Nouakchott and Nouadhibou</t>
  </si>
  <si>
    <t>MRT002People affected</t>
  </si>
  <si>
    <t>IFRC 05/07/2022</t>
  </si>
  <si>
    <t>https://reliefweb.int/report/mauritania/mauritaniatagant-hunger-crisis-emergency-plan-action-epoa-dref-operation-ndeg-mdrma013</t>
  </si>
  <si>
    <t xml:space="preserve">There are 136,254 malnourished children, including 103,514 (6%) in moderate acute malnutrition (MAM) and 32,740 (1.9%) in Severe Acute Malnutrition (SAM ) </t>
  </si>
  <si>
    <t>MRT003Illness cases reported</t>
  </si>
  <si>
    <t>City Population 12/06/2020</t>
  </si>
  <si>
    <t>https://www.citypopulation.de/en/uganda/admin/</t>
  </si>
  <si>
    <t>Landmass of 12 districts which host most refugees.</t>
  </si>
  <si>
    <t>UGA005Landmass affected</t>
  </si>
  <si>
    <t>Food Security Crisis in Karamoja Region</t>
  </si>
  <si>
    <t>UGA007</t>
  </si>
  <si>
    <t xml:space="preserve">No information about people displaced due to food insecurity.
</t>
  </si>
  <si>
    <t>UGA007People displaced</t>
  </si>
  <si>
    <t>UGA007Injuries reported</t>
  </si>
  <si>
    <t>IPC 31/05/2022</t>
  </si>
  <si>
    <t>https://www.ipcinfo.org/ipc-country-analysis/details-map/en/c/1155648/?iso3=UGA</t>
  </si>
  <si>
    <t>About 91,610 children aged 6 to 59 months and 9,453 pregnant or lactating women (PLW) in the nine districts included in the analysis are affected by acute malnutrition and are in need of treatment.</t>
  </si>
  <si>
    <t>UGA007Illness cases reported</t>
  </si>
  <si>
    <t>ECHO 26/07/2022</t>
  </si>
  <si>
    <t>https://reliefweb.int/report/uganda/uganda-karamoja-subregion-acute-food-insecurity-and-malnutrition-dg-echo-ipc-wfp-unicef-fewsnet-local-media-echo-daily-flash-26-july-2022</t>
  </si>
  <si>
    <t>Fatalities due to starvation, based on estimates provided by government officials.</t>
  </si>
  <si>
    <t>UGA007Fatalities reported</t>
  </si>
  <si>
    <t>UGA007Buildings damaged</t>
  </si>
  <si>
    <t>UGA007Buildings destroyed</t>
  </si>
  <si>
    <t>UGA007Economic Losses</t>
  </si>
  <si>
    <t xml:space="preserve">Medium </t>
  </si>
  <si>
    <t>Host population is affected by food security crisis</t>
  </si>
  <si>
    <t>UGA007Crisis affected groups</t>
  </si>
  <si>
    <t>UGA007People facing limited access constraints</t>
  </si>
  <si>
    <t>UGA007People facing restricted access constraints</t>
  </si>
  <si>
    <t>Uganda Bureau of Statistics 21/09/2018</t>
  </si>
  <si>
    <t>https://www.ubos.org/explore-statistics/14/</t>
  </si>
  <si>
    <t>The population of Karamoja region, converted from ha to KM squred</t>
  </si>
  <si>
    <t>UGA007Landmass affected</t>
  </si>
  <si>
    <t>Multiple crises in Uganda</t>
  </si>
  <si>
    <t>UGA001</t>
  </si>
  <si>
    <t>Uganda Bureau of Statistics 21/09/2018;City Population 12/06/2020</t>
  </si>
  <si>
    <t>https://www.ubos.org/explore-statistics/14/;https://www.citypopulation.de/en/uganda/admin/</t>
  </si>
  <si>
    <t>Aggregated figure of landmass affected by the food security crisis in Karamoja and international displacement crisis.</t>
  </si>
  <si>
    <t>UGA001Landmass affected</t>
  </si>
  <si>
    <t>UGA001Injuries reported</t>
  </si>
  <si>
    <t>UGA001People facing limited access constraints</t>
  </si>
  <si>
    <t>UGA001People facing restricted access constraints</t>
  </si>
  <si>
    <t>https://www.ipcinfo.org/ipc-country-analysis/details-map/en/c/1155648/?iso3=UGA;</t>
  </si>
  <si>
    <t>Malnutrition cases of pregnant women and children aged under 5 years</t>
  </si>
  <si>
    <t>UGA001Illness cases reported</t>
  </si>
  <si>
    <t>UGA001Buildings damaged</t>
  </si>
  <si>
    <t>UGA001Buildings destroyed</t>
  </si>
  <si>
    <t>UGA001Economic Losses</t>
  </si>
  <si>
    <t>WPR 26/07/2022; UNHCR 31/06/2022</t>
  </si>
  <si>
    <t>https://worldpopulationreview.com/countries/chad-population; https://data2.unhcr.org/en/country/tcd; https://data.unhcr.org/en/country/tcd</t>
  </si>
  <si>
    <t>Total country popluation according to World Population Review Live Figure (17729615) + Refugees (580,298) + Asylum Seekers (4770) according to UNHCR as of 30 June 2022</t>
  </si>
  <si>
    <t>TCD001Total population</t>
  </si>
  <si>
    <t>HNO 10/05/2022</t>
  </si>
  <si>
    <t>https://data.humdata.org/dataset/chad-humanitarian-needs-overview</t>
  </si>
  <si>
    <t>TCD001People in Need</t>
  </si>
  <si>
    <t xml:space="preserve">Sum of level 3 severity figure from all Chad regions according to OCHA HNO </t>
  </si>
  <si>
    <t>TCD001Moderate humanitarian conditions - Level 3</t>
  </si>
  <si>
    <t xml:space="preserve">Sum of level 4 severity figure from all Chad regions according to OCHA HNO </t>
  </si>
  <si>
    <t>TCD001Severe humanitarian conditions - Level 4</t>
  </si>
  <si>
    <t xml:space="preserve">Sum of level 5 severity figure from all Chad regions according to OCHA HNO </t>
  </si>
  <si>
    <t>TCD001Extreme humanitarian conditions - Level 5</t>
  </si>
  <si>
    <t>https://worldpopulationreview.com/countries/chad-population; https://data.unhcr.org/en/country/tcd</t>
  </si>
  <si>
    <t>TCD003Total population</t>
  </si>
  <si>
    <t>OCHA 15/04/2022; UNHCR 30/06/2022</t>
  </si>
  <si>
    <t>https://reliefweb.int/report/chad/chad-humanitarian-situation-lac-province-march-2022#:~:text=As%20of%20September%202021%2C%20there,2020%2C%20which%20was%20208%2C300%20IDPs.; https://data.unhcr.org/en/country/tcd</t>
  </si>
  <si>
    <t xml:space="preserve">Baseline population of Lac region (1,059,677) as of September 2021 + Nigerian refugees (20,021) as of 30 June 2022  + Chadian returnees (23,901) as of 30 June 2022 according to UNHCR from Lake Chad bassin as they come from abroad and increase baseline population. However most IDPs originate from Lac region so likely counted within baseline estimates, therefore not taken into account here.  </t>
  </si>
  <si>
    <t>TCD003People exposed</t>
  </si>
  <si>
    <t>People affected figure was considered the same as PiN due to lack of information</t>
  </si>
  <si>
    <t>TCD003People affected</t>
  </si>
  <si>
    <t>TCD003People in Need</t>
  </si>
  <si>
    <t>People exposed - people affected</t>
  </si>
  <si>
    <t>TCD003Minimal humanitarian conditions - Level 1</t>
  </si>
  <si>
    <t>No information on level 2 was available in OCHA 2022 HNO</t>
  </si>
  <si>
    <t>TCD003Stressed humanitarian conditions - Level 2</t>
  </si>
  <si>
    <t>No information on level 3 was available in OCHA 2022 HNO</t>
  </si>
  <si>
    <t>TCD003Moderate humanitarian conditions - Level 3</t>
  </si>
  <si>
    <t>No information on level 4 was available in OCHA 2022 HNO</t>
  </si>
  <si>
    <t>TCD003Severe humanitarian conditions - Level 4</t>
  </si>
  <si>
    <t xml:space="preserve">According to OCHA HNO 2020 the humanitarian needs in the Lac Region have reached a level of the severity catastrophic , specially in the areas of Fouli and Mamdi. As a result all people in the affected area (Lac) have been considered as affected or in need, and have therefore been placed in level 2 to 5. Level 2 represents total population of Lac Region, whilst the number of people in immediate need of humanitarian assistance are in level 3, 4 and 5, according to OCHA HNO 2020.  </t>
  </si>
  <si>
    <t>TCD003Extreme humanitarian conditions - Level 5</t>
  </si>
  <si>
    <t>WPR 26/07/2022; UNHCR 30/06/2022</t>
  </si>
  <si>
    <t>TCD004Total population</t>
  </si>
  <si>
    <t>OCHA 14/03/2022</t>
  </si>
  <si>
    <t>https://www.humanitarianresponse.info/sites/www.humanitarianresponse.info/files/documents/files/tcd_str_hno2022_11032022.pdf</t>
  </si>
  <si>
    <t>TCD004People in Need</t>
  </si>
  <si>
    <t>OCHA 14/03/2022; INSEED 2018</t>
  </si>
  <si>
    <t>https://www.humanitarianresponse.info/sites/www.humanitarianresponse.info/files/documents/files/tcd_str_hno2022_11032022.pdf; https://www.inseed.td/index.php/thematiques/statistique-demographique/population</t>
  </si>
  <si>
    <t>People living in Salamat, Moyen Chari, Mandoul and Logone Oriental are considered as exposed.</t>
  </si>
  <si>
    <t>TCD004Minimal humanitarian conditions - Level 1</t>
  </si>
  <si>
    <t>TCD005Total population</t>
  </si>
  <si>
    <t>TCD005People in Need</t>
  </si>
  <si>
    <t>People living in Ennedi Est, Wadi Fira, Ouaddai and Sila provinces are considered as at least exposed.</t>
  </si>
  <si>
    <t>TCD005Minimal humanitarian conditions - Level 1</t>
  </si>
  <si>
    <t xml:space="preserve">Sum of the PIN figure of the four regions most affected by the Sudan refugee crisis: Ennedi Est, Wadi Fira, Ouaddai, and Sila. The total population of the regions is identified by UNHCR as being affected and thus has been placed in Level 1. PIN figure has been provided by OCHA HNO 2020. People in need have been placed in severity levels 3 and 4. 
** A decision was made to include host communities in the PIN. This was done because: 
- there is often little systematic difference in vulnerability between refugees and host communities in the affected areas. 
- humanitarian responses in the affected areas typically target both refugees and hosts. 
- Due to the protracted nature of displacement, the line between emergency relief and strutural development is blurred. </t>
  </si>
  <si>
    <t>TCD005Severe humanitarian conditions - Level 4</t>
  </si>
  <si>
    <t>Figure of level 5 according to OCHA HNO</t>
  </si>
  <si>
    <t>TCD005Extreme humanitarian conditions - Level 5</t>
  </si>
  <si>
    <t>TCD006Total population</t>
  </si>
  <si>
    <t>Total population of the four regions most affected by the crisis Ennedi Est (165691) + Ouaddai (1002620) + Sila (491,875) + Wadi Fira (787,368)</t>
  </si>
  <si>
    <t>TCD005People exposed</t>
  </si>
  <si>
    <t>TCD005People affected</t>
  </si>
  <si>
    <t xml:space="preserve">Floods in Pakistan </t>
  </si>
  <si>
    <t>PAK005</t>
  </si>
  <si>
    <t>PAK005Illness cases reported</t>
  </si>
  <si>
    <t>PAK005Economic Losses</t>
  </si>
  <si>
    <t>PAK005Extreme humanitarian conditions - Level 5</t>
  </si>
  <si>
    <t>OCHA 26/07/2022</t>
  </si>
  <si>
    <t>https://reliefweb.int/report/pakistan/asia-and-pacific-weekly-regional-humanitarian-snapshot-19-25-july-2022</t>
  </si>
  <si>
    <t xml:space="preserve">The local population affected by this crisis </t>
  </si>
  <si>
    <t>PAK005Crisis affected groups</t>
  </si>
  <si>
    <t>World Population 07/2022</t>
  </si>
  <si>
    <t>https://worldpopulationreview.com/countries/algeria-population</t>
  </si>
  <si>
    <t xml:space="preserve">Most of the migrants arriving in Algeria are looking for work and have settled in different areas of the country, while a minority are in transit on their way to Europe. The specific locations are unclear so ACAPS considers the whole country as affected. </t>
  </si>
  <si>
    <t>DZA002Landmass affected</t>
  </si>
  <si>
    <t>Host community, refugees, asylum seekers, migrants</t>
  </si>
  <si>
    <t>DZA002Crisis affected groups</t>
  </si>
  <si>
    <t>City Population 07/2022</t>
  </si>
  <si>
    <t>http://www.citypopulation.de/en/algeria/cities/</t>
  </si>
  <si>
    <t>The landmass of Tindouf, where the Sahrawi refugees are located.</t>
  </si>
  <si>
    <t>DZA003Landmass affected</t>
  </si>
  <si>
    <t>City Population 07/2022 , UNHCR 03/2018</t>
  </si>
  <si>
    <t>http://www.citypopulation.de/en/algeria/cities/ ; https://www.usc.gal/export9/sites/webinstitucional/gl/institutos/ceso/descargas/UNHCR_Tindouf-Total-In-Camp-Population_March-2018.pdf</t>
  </si>
  <si>
    <t>People exposed to the crisis are the total population of Tindouf, last updated in 2008 (49,149) + Number of Sahrawi refugees that was last updated by UNHCR in 2018 (173,600)</t>
  </si>
  <si>
    <t>DZA003People exposed</t>
  </si>
  <si>
    <t>UNHCR 03/2018</t>
  </si>
  <si>
    <t>https://www.usc.gal/export9/sites/webinstitucional/gl/institutos/ceso/descargas/UNHCR_Tindouf-Total-In-Camp-Population_March-2018.pdf</t>
  </si>
  <si>
    <t>People affected is the number of Sahrawi refugees that was last updated by UNHCR in 2018 (173,600)</t>
  </si>
  <si>
    <t>DZA003People affected</t>
  </si>
  <si>
    <t>Host community, refugees</t>
  </si>
  <si>
    <t>DZA003Crisis affected groups</t>
  </si>
  <si>
    <t>UNHCR 10/10/2019 ; Government of Egypt 2007 ; Government of Egypt 2019 ; Government of Egypt 2017</t>
  </si>
  <si>
    <t>https://reliefweb.int/sites/reliefweb.int/files/resources/September-2019-UNHCR-Egypt-Monthly-Statistical-Report-External.pdf ; http://www.eeaa.gov.eg/portals/0/eeaaReports/GovProfiles/final/Giza%20Des.pdf ; http://www.cairo.gov.eg/ar/Pages/CairoInLines.aspx?CiLID=3 ; http://gopp.gov.eg/wp-content/uploads/2017/12/%D8%A7%D9%84%D8%A5%D8%B3%D9%83%D9%86%D8%AF%D8%B1%D9%8A%D8%A9-8-5-2017.pdf</t>
  </si>
  <si>
    <t xml:space="preserve">The landmass affected covers admin level 1 areas that are hosting over 21,000 syrian refugees = Cairo (3,085 km2) + Giza (85,153 km2) + Alexandria (2,834 km2) </t>
  </si>
  <si>
    <t>EGY002Landmass affected</t>
  </si>
  <si>
    <t>Host communiy, refugees</t>
  </si>
  <si>
    <t>EGY002Crisis affected groups</t>
  </si>
  <si>
    <t>Displacement from Ukraine conflict in Hungary</t>
  </si>
  <si>
    <t>HUN002</t>
  </si>
  <si>
    <t>Hungary</t>
  </si>
  <si>
    <t>City Population accessed 07/2022</t>
  </si>
  <si>
    <t>https://data.unhcr.org/en/situations/ukraine</t>
  </si>
  <si>
    <t>The landmass affected covers one border county, Szabolcs-Szatmár-Bereg (5,936 sqkm)</t>
  </si>
  <si>
    <t>HUN002Landmass affected</t>
  </si>
  <si>
    <t>Host community and displaced people.</t>
  </si>
  <si>
    <t>HUN002Crisis affected groups</t>
  </si>
  <si>
    <t>UNHCR accessed 11/07/2022, City Population accessed 07/2022</t>
  </si>
  <si>
    <t xml:space="preserve">https://data2.unhcr.org/en/situations/mediterranean/location/5205 ; https://www.citypopulation.de/en/italy/cities/calabria/ ; https://www.citypopulation.de/en/italy/cities/sicilia/
</t>
  </si>
  <si>
    <t>The figure represents the landmass of areas that recieves most migrants: Sicily (25,833 km²) and Calabria (15,222 km²)</t>
  </si>
  <si>
    <t>ITA002Landmass affected</t>
  </si>
  <si>
    <t>UNHCR accessed 29/06/2022, Britannica accessed 29/06/2022</t>
  </si>
  <si>
    <t xml:space="preserve">https://data2.unhcr.org/en/situations/mediterranean/location/5205 ; https://www.britannica.com/place/Calabria-region-Italy ; https://www.britannica.com/place/Sicily 
</t>
  </si>
  <si>
    <t xml:space="preserve">Host community, asylum seekers, and refugees </t>
  </si>
  <si>
    <t>ITA002Crisis affected groups</t>
  </si>
  <si>
    <t>Host community, non-host community, IDPs, Returnees, Migrants, Asylum seekers, Refugees</t>
  </si>
  <si>
    <t>LBY001Crisis affected groups</t>
  </si>
  <si>
    <t>Host community, migrants, refugees, asylum seekers</t>
  </si>
  <si>
    <t>LBY002Crisis affected groups</t>
  </si>
  <si>
    <t>DIsplacement from Ukraine conflict in Moldova</t>
  </si>
  <si>
    <t>MDA002</t>
  </si>
  <si>
    <t>Moldova</t>
  </si>
  <si>
    <t>National bureau of
  statistics of the Republic of Moldova 2014</t>
  </si>
  <si>
    <t>https://statistica.gov.md/pageview.php?l=en&amp;idc=479&amp;</t>
  </si>
  <si>
    <t xml:space="preserve">The landmass affected covers two border areas, mainly to Ştefan Vodă (998 sqkm) and Ocnita (597 sqkm) </t>
  </si>
  <si>
    <t>MDA002Landmass affected</t>
  </si>
  <si>
    <t>MDA002Crisis affected groups</t>
  </si>
  <si>
    <t>World Bank 2021</t>
  </si>
  <si>
    <t>https://data.worldbank.org/indicator/AG.LND.TOTL.K2?locations=MA</t>
  </si>
  <si>
    <t>The landmass affected covers the whole country as refugees and asylum seekers are in 52 locations across the country.</t>
  </si>
  <si>
    <t>MAR002Landmass affected</t>
  </si>
  <si>
    <t>UNHCR 27/5/2022; Al Jazeera 25/06/2022</t>
  </si>
  <si>
    <t>https://reliefweb.int/report/morocco/morocco-factsheet-april-2022 ; https://www.aljazeera.net/news/politics/2022/6/25/%D9%85%D9%82%D8%AA%D9%84-18-%D9%85%D9%87%D8%A7%D8%AC%D8%B1%D8%A7-%D8%A3%D8%AB%D9%86%D8%A7%D8%A1-%D9%85%D8%AD%D8%A7%D9%88%D9%84%D8%AA%D9%87%D9%85-%D8%A7%D9%84%D8%B9%D8%A8%D9%88%D8%B1-%D8%A5%D9%84%D9%89</t>
  </si>
  <si>
    <t>The figure represents the number of refugees and asylum-seekers in Morocco as of 30 April (19,620) + an estimation of the migrants in Morocco based on local news as there are no reporting on recent numbers of migrants (1,500)</t>
  </si>
  <si>
    <t>MAR002People affected</t>
  </si>
  <si>
    <t>MAR002People displaced</t>
  </si>
  <si>
    <t>MAR002People in Need</t>
  </si>
  <si>
    <t>According to ACAPS methodology, Level 2 = People affected - People in need</t>
  </si>
  <si>
    <t>MAR002Stressed humanitarian conditions - Level 2</t>
  </si>
  <si>
    <t xml:space="preserve">All PiN are considered in Moderate humanitarian conditions Level 3 </t>
  </si>
  <si>
    <t>MAR002Moderate humanitarian conditions - Level 3</t>
  </si>
  <si>
    <t>There is limited information about the severity of the humanitarian conditions of the people in need. All of them are considered to be under Level 3</t>
  </si>
  <si>
    <t>MAR002Severe humanitarian conditions - Level 4</t>
  </si>
  <si>
    <t>MAR002Extreme humanitarian conditions - Level 5</t>
  </si>
  <si>
    <t>Host communiy, refugees, asylum seekers, migrants</t>
  </si>
  <si>
    <t>MAR002Crisis affected groups</t>
  </si>
  <si>
    <t>Displacement from Ukraine conflict in Poland</t>
  </si>
  <si>
    <t>POL002</t>
  </si>
  <si>
    <t>Poland</t>
  </si>
  <si>
    <t>Government of Poland accessed 28/02/2022</t>
  </si>
  <si>
    <t>https://www.paih.gov.pl/files/?id_plik=17063</t>
  </si>
  <si>
    <t>The figure represents the landmass affected of Lublin region, as it is the border area with Ukraine (147.5  sqkm.)</t>
  </si>
  <si>
    <t>POL002Landmass affected</t>
  </si>
  <si>
    <t>UNHCR 08/07/2022</t>
  </si>
  <si>
    <t>https://reliefweb.int/report/poland/ukraine-emergency-unhcr-poland-factsheet-08-july-2022</t>
  </si>
  <si>
    <t>POL002Crisis affected groups</t>
  </si>
  <si>
    <t>Displacement from Ukraine conflict in Romania</t>
  </si>
  <si>
    <t>ROU002</t>
  </si>
  <si>
    <t>Romania</t>
  </si>
  <si>
    <t>MVU accessed 07/2022, CIRCABC accessed 07/2022</t>
  </si>
  <si>
    <t>https://mvu.ro/union-of-bucovina-with-romania-2/ ; https://circabc.europa.eu/webdav/CircaBC/ESTAT/regportraits/Information/ro064_geo.htm</t>
  </si>
  <si>
    <t xml:space="preserve">The landmass affected covers three border areas, mainly to the North area of Romania: Moldavia (46,173 sqkm), Maramures (6,304 sqkm) and Bucovina (10,441 sqkm). </t>
  </si>
  <si>
    <t>ROU002Landmass affected</t>
  </si>
  <si>
    <t>UNHCR 27/07/2022</t>
  </si>
  <si>
    <t>https://reliefweb.int/report/romania/unhcr-romania-ukraine-refugee-situation-update-update-6-27-july-2022</t>
  </si>
  <si>
    <t>ROU002Crisis affected groups</t>
  </si>
  <si>
    <t>Displacement from Ukraine conflict in Slovakia</t>
  </si>
  <si>
    <t>SVK002</t>
  </si>
  <si>
    <t>Slovakia</t>
  </si>
  <si>
    <t>Slovakiasite accessed 07/2022</t>
  </si>
  <si>
    <t>http://www.slovakiasite.com/regions.php</t>
  </si>
  <si>
    <t>Displaced people crossed to border areas, mainly to Camp Hummenne (Hummenne town in Zemplín region) (11 sqkm) and Camp Evo (Vojany is a village and municipality in Michalovce District in the Kosice Region of eastern Slovakia) (29 sqkm). Since the refugees are over 100,000 it is very likely  that they are also in the two border regions Kosice (8,974.5 sqkm) and Presov (6,751.9 sqkm)</t>
  </si>
  <si>
    <t>SVK002Landmass affected</t>
  </si>
  <si>
    <t>SVK002Crisis affected groups</t>
  </si>
  <si>
    <t>City Population 07/2022 ; UNHCR accessed 11/07/2022</t>
  </si>
  <si>
    <t>https://www.citypopulation.de/en/spain/admin/ ; https://data.unhcr.org/en/country/esp</t>
  </si>
  <si>
    <t>The forgure represents the landmass of the most affected areas are considered Canary Islands (7,447 km² ), Mainland Andalucia (87,598 km²), Melilla (13.41 km²), Balearic Islands (4,992 km²), and Ceuta (19.48 km²)</t>
  </si>
  <si>
    <t>ESP002Landmass affected</t>
  </si>
  <si>
    <t>Host communiy, migrants, asylum seekers</t>
  </si>
  <si>
    <t>ESP002Crisis affected groups</t>
  </si>
  <si>
    <t xml:space="preserve">https://data.worldbank.org/indicator/AG.SRF.TOTL.K2?locations=TN&amp;page=2 </t>
  </si>
  <si>
    <t>The figure reporesents the total landmass of Tunisia</t>
  </si>
  <si>
    <t>TUN002Landmass affected</t>
  </si>
  <si>
    <t>UNHCR 30/06/2022</t>
  </si>
  <si>
    <t>https://reliefweb.int/report/tunisia/unhcr-tunisia-operational-update-30-june-2022</t>
  </si>
  <si>
    <t>TUN002Crisis affected groups</t>
  </si>
  <si>
    <t xml:space="preserve">https://data.worldbank.org/indicator/AG.SRF.TOTL.K2?locations=UA&amp;page=2
</t>
  </si>
  <si>
    <t>All the country is considered affected by the crisis. Ukraine TOTAL surface area at 603,628  sqkm.</t>
  </si>
  <si>
    <t>UKR002Landmass affected</t>
  </si>
  <si>
    <t>OCHA 20/07/2022</t>
  </si>
  <si>
    <t>https://reliefweb.int/report/ukraine/ukraine-situation-report-20-jul-2022-enruuk</t>
  </si>
  <si>
    <t>Host community, IDPs</t>
  </si>
  <si>
    <t>UKR002Crisis affected groups</t>
  </si>
  <si>
    <t>PIN in Salamat, Moyen Chari, Mandoul, Logone Oriental are all in level 5.</t>
  </si>
  <si>
    <t>TCD004Extreme humanitarian conditions - Level 5</t>
  </si>
  <si>
    <t>TCD004Severe humanitarian conditions - Level 4</t>
  </si>
  <si>
    <t>TCD004Moderate humanitarian conditions - Level 3</t>
  </si>
  <si>
    <t>TCD004Stressed humanitarian conditions - Level 2</t>
  </si>
  <si>
    <t>This represents the PIN + people living in Salamat, Moyen Chari, Mandoul and Logone oriental provinces.</t>
  </si>
  <si>
    <t>TCD004People exposed</t>
  </si>
  <si>
    <t>Sum of PiN figures in areas affected by the crisis according to OCHA HNO 2022</t>
  </si>
  <si>
    <t>TCD004People affected</t>
  </si>
  <si>
    <t>PIN in Ennedi Est, Wadi Fira, Ouaddai and Sila provinces are in Level 4 and 5.</t>
  </si>
  <si>
    <t>TCD005Moderate humanitarian conditions - Level 3</t>
  </si>
  <si>
    <t>TCD005Stressed humanitarian conditions - Level 2</t>
  </si>
  <si>
    <t>City Population 03/05/2021</t>
  </si>
  <si>
    <t>https://www.citypopulation.de/en/somalia/</t>
  </si>
  <si>
    <t>Landmass of Woqooyi Galbeed and Bari regions, which host majority of refugees and asylum seekers</t>
  </si>
  <si>
    <t>SOM002Landmass affected</t>
  </si>
  <si>
    <t>DZA003People displaced</t>
  </si>
  <si>
    <t>UNHCR 30/04/2022</t>
  </si>
  <si>
    <t>https://reliefweb.int/report/algeria/unhcr-algeria-operational-update-january-april-2022</t>
  </si>
  <si>
    <t>DZA003People in Need</t>
  </si>
  <si>
    <t>City Population 08/2022 , UNHCR 03/2018</t>
  </si>
  <si>
    <t>According to ACAPS methodology, Level 1 = People exposed - People affected</t>
  </si>
  <si>
    <t>DZA003Minimal humanitarian conditions - Level 1</t>
  </si>
  <si>
    <t>UNHCR 03/2018 ; UNHCR 30/04/2022</t>
  </si>
  <si>
    <t>https://www.usc.gal/export9/sites/webinstitucional/gl/institutos/ceso/descargas/UNHCR_Tindouf-Total-In-Camp-Population_March-2018.pdf ; https://reliefweb.int/report/algeria/unhcr-algeria-operational-update-january-april-2022</t>
  </si>
  <si>
    <t>DZA003Stressed humanitarian conditions - Level 2</t>
  </si>
  <si>
    <t>DZA003Moderate humanitarian conditions - Level 3</t>
  </si>
  <si>
    <t>DZA003Severe humanitarian conditions - Level 4</t>
  </si>
  <si>
    <t>DZA003Extreme humanitarian conditions - Level 5</t>
  </si>
  <si>
    <t>UNHCR 26/05/2022 ; Migrants Refugees accessed 21/08/2022</t>
  </si>
  <si>
    <t>https://reliefweb.int/report/algeria/unhcr-middle-east-and-north-africa-algeria-may-2022 ; https://migrants-refugees.va/country-profile/algeria/#:~:text=In%20mid%2D2020%20there%20were,and%20100.6%20thousand%20in%202019.</t>
  </si>
  <si>
    <t>The figure represents the number of refugees in urban areas (8,670) as of May + Asylum-seekers in urban areas (3,120). There is lack of information regarding the number of migrants in Algeria. In mid-2020 there were 250,400 international migrants in Algeria. The figure will be added to the total, as it is the most updated one.</t>
  </si>
  <si>
    <t>DZA002People affected</t>
  </si>
  <si>
    <t>DZA002People displaced</t>
  </si>
  <si>
    <t>DZA002People in Need</t>
  </si>
  <si>
    <t>DZA002Stressed humanitarian conditions - Level 2</t>
  </si>
  <si>
    <t>DZA002Moderate humanitarian conditions - Level 3</t>
  </si>
  <si>
    <t>DZA002Severe humanitarian conditions - Level 4</t>
  </si>
  <si>
    <t>DZA002Extreme humanitarian conditions - Level 5</t>
  </si>
  <si>
    <t>UNHCR 26/05/2022 ; Migrants Refugees accessed 11/07/2022</t>
  </si>
  <si>
    <t>People displaced under the Mixed Migration crisis</t>
  </si>
  <si>
    <t>DZA004People displaced</t>
  </si>
  <si>
    <t>Azad jammu and kashmir official portal</t>
  </si>
  <si>
    <t>https://www.ajk.gov.pk/ajk-at-a-glance</t>
  </si>
  <si>
    <t>PAK004Landmass affected</t>
  </si>
  <si>
    <t>The total number of people living in the affected area of Azad Jammu and Kashmir. People are likely to be affected to different extents.</t>
  </si>
  <si>
    <t>PAK004People exposed</t>
  </si>
  <si>
    <t>Azad jammu and kashmir official portal ; GoI 2011</t>
  </si>
  <si>
    <t>https://www.ajk.gov.pk/ajk-at-a-glance ; https://www.census2011.co.in/states.php</t>
  </si>
  <si>
    <t>Sum of the affected areas in the individual crises IND002 and PAK004.</t>
  </si>
  <si>
    <t>REG003Landmass affected</t>
  </si>
  <si>
    <t xml:space="preserve">Sum of the exposed people in the individual crises IND002 and PAK004. </t>
  </si>
  <si>
    <t>REG003People exposed</t>
  </si>
  <si>
    <t>MRT002Illness cases reported</t>
  </si>
  <si>
    <t>TZA002Buildings destroyed</t>
  </si>
  <si>
    <t>Central Mediterranean Route</t>
  </si>
  <si>
    <t>REG007</t>
  </si>
  <si>
    <t>Algeria,Tunisia,Libya,Italy</t>
  </si>
  <si>
    <t xml:space="preserve">       x</t>
  </si>
  <si>
    <t>REG007Illness cases reported</t>
  </si>
  <si>
    <t>REG007Injuries reported</t>
  </si>
  <si>
    <t>REG007Buildings damaged</t>
  </si>
  <si>
    <t>REG007Buildings destroyed</t>
  </si>
  <si>
    <t>REG007Economic Losses</t>
  </si>
  <si>
    <t xml:space="preserve">UNHCR 26/05/2022 ; Migrants Refugees accessed 21/08/2022 UNHCR 31/07/2022 ; UNHCR 31/07/2022 UNHCR accessed 26/08/2022 ; IOM 20/06/2022 UNHCR accessed 25/08/2022    </t>
  </si>
  <si>
    <t>https://reliefweb.int/report/algeria/unhcr-middle-east-and-north-africa-algeria-may-2022 ; https://migrants-refugees.va/country-profile/algeria/#:~:text=In%20mid%2D2020%20there%20were,and%20100.6%20thousand%20in%202019. https://data.unhcr.org/en/documents/details/94984 ; https://data.unhcr.org/en/documents/details/94983 https://data.unhcr.org/en/country/lby ; https://dtm.iom.int/reports/migrant-report-key-findings-round-41-feb-april-2022 https://data2.unhcr.org/en/situations/mediterranean/location/5205</t>
  </si>
  <si>
    <t>REG007Crisis affected groups</t>
  </si>
  <si>
    <t>REG007People facing limited access constraints</t>
  </si>
  <si>
    <t>REG007People facing restricted access constraints</t>
  </si>
  <si>
    <t>Western Mediterranean Route</t>
  </si>
  <si>
    <t>REG008</t>
  </si>
  <si>
    <t>Algeria,Morocco,Spain</t>
  </si>
  <si>
    <t>REG008Illness cases reported</t>
  </si>
  <si>
    <t>REG008Injuries reported</t>
  </si>
  <si>
    <t>REG008Buildings damaged</t>
  </si>
  <si>
    <t>REG008Buildings destroyed</t>
  </si>
  <si>
    <t>REG008Economic Losses</t>
  </si>
  <si>
    <t>UNHCR 26/05/2022 ; Migrants Refugees accessed 21/08/2022 UNHCR 27/5/2022; Al Jazeera 25/06/2022 UNHCR accessed 25/08/2022 ; UNHCR 16/08/2022</t>
  </si>
  <si>
    <t>https://reliefweb.int/report/algeria/unhcr-middle-east-and-north-africa-algeria-may-2022 ; https://migrants-refugees.va/country-profile/algeria/#:~:text=In%20mid%2D2020%20there%20were,and%20100.6%20thousand%20in%202019. https://reliefweb.int/report/morocco/morocco-factsheet-april-2022 ; https://www.aljazeera.net/news/politics/2022/6/25/%D9%85%D9%82%D8%AA%D9%84-18-%D9%85%D9%87%D8%A7%D8%AC%D8%B1%D8%A7-%D8%A3%D8%AB%D9%86%D8%A7%D8%A1-%D9%85%D8%AD%D8%A7%D9%88%D9%84%D8%AA%D9%87%D9%85-%D8%A7%D9%84%D8%B9%D8%A8%D9%88%D8%B1-%D8%A5%D9%84%D9%89 https://data.unhcr.org/en/country/esp ; https://reliefweb.int/report/spain/spain-asylum-applications-1-jan-30-jul-2022</t>
  </si>
  <si>
    <t>REG008Crisis affected groups</t>
  </si>
  <si>
    <t>REG008People facing limited access constraints</t>
  </si>
  <si>
    <t>REG008People facing restricted access constraints</t>
  </si>
  <si>
    <t>HNO 2022; OCHA 2022; World Bank, 2020; World Bank, 2020; "World Bank, 2021; World Bank, 2020; World Bank, 2021; World Bank 2021 ; R4V 2022; World Bank 2021 ; R4V 2022</t>
  </si>
  <si>
    <t>https://www.humanitarianresponse.info/es/operations/colombia/document/panorama-de-necesidades-humanitarias-2022  https://hum-insight.info/ https://data.worldbank.org/indicator/sp.pop.totl?page=2 https://data.worldbank.org/indicator/SM.POP.REFG?locations=BR  https://data.worldbank.org/indicator/SM.POP.REFG.OR?locations=BR https://data.worldbank.org/indicator/SP.POP.TOTL?locations=EC https://data.worldbank.org/country/peru?view=chart https://data.worldbank.org/indicator/SP.POP.TOTL?locations=CL https://data.worldbank.org/country/TT https://data.worldbank.org/indicator/SP.POP.TOTL?locations=DO ; https://www.r4v.info/es/document/r4v-america-latina-y-el-caribe-refugiados-y-migrantes venezolanos-en-la-region-mayo-2022 https://datosmacro.expansion.com/demografia/migracion/inmigracion/republicadominicana#:~:text=Aumenta%20el%20n%C3%BAmero%20de%20inmigrantes%20en%20Rep%C3%BAblica%20Dominicana&amp;text=La%20inmigraci%C3%B3n%20masculina%20es%20superior,%2C%20que%20son%20el%2035.65%25. https://datosmacro.expansion.com/demografia/migracion/emigracion/republica-dominicana#:~:text=Seg%C3%BAn%20los%20%C3%BAltimos%20datos%20publicados,195%20del%20ranking%20de%20emigrantes. https://data.worldbank.org/indicator/SP.POP.TOTL?locations=PA https://www.r4v.info/es/document/r4v-america-latina-y-el-caribe-refugiados-y-migrantes-venezolanos-en-la-region-mayo-2022 https://datosmacro.expansion.com/demografia/migracion/inmigracion/republica-dominicana#:~:text=Aumenta%20el%20n%C3%BAmero%20de%20inmigrantes%20en%20Rep%C3%BAblica%20Dominicana&amp;text=La%20inmigraci%C3%B3n%20masculina%20es%20superior,%2C%20que%20son%20el%2035.65%25. https://datosmacro.expansion.com/demografia/migracion/inmigracion/panama#:~:text=Seg%C3%BAn%20los%20%C3%BAltimos%20datos%20publicados,%2C%20que%20son%20el%2048.99%25.</t>
  </si>
  <si>
    <t>Total sum of population of countries with REG002: 27412335 (Ven); 208495000 (Bra); 50300000 (COL); 14846361 (EC); 33000000 (Per); 1454973 (TTO); 19100000 (CHL); 4300000 (PAN); 10800000 (DOM)</t>
  </si>
  <si>
    <t>REG002Total population</t>
  </si>
  <si>
    <t>Orarbo 2021; EcuRed 2021; EnColombia 2021; Toda Colombia 2021; OECD 2021; Colombia Immap 2021; World Bank; Brazilian Government, 2022</t>
  </si>
  <si>
    <t>http://orarbo.gov.co/apc-aa-files/a65cd60a57804f3f1d35afb36cfcf958/bogota_ficha_11001.pdf  https://www.ecured.cu/Departamento_de_Guajira_(Colombia)  https://encolombia.com/educacion-cultura/geografia-colombiana/departamentos/valle-del-cauca/ https://www.todacolombia.com/departamentos-de-colombia/atlantico/index.html  https://www.oecd.org/education/imhe/49183012.pdf  https://colombia.immap.org/deteccion-y-caracterizacion-de-asentamientos-nuevos/caracterizacion-de-asentamientos/nuevos-asentamientos-norte-de-santander/  https://data.worldbank.org/indicator/AG.LND.TOTL.K2?locations=VE; https://www.gov.br/casacivil/pt-br/acolhida/noticias/em-quatro-anos-mais-de-70-mil-refugiados-e-migrantes-venezuelanos-foram-interiorizados-no-brasil-1  https://www.embajadadebrasil.org/  https://data.worldbank.org/indicator/SP.POP.TOTL?locations=EC https://data.worldbank.org/indicator/AG.LND.TOTL.K2?locations=PE https://data.worldbank.org/indicator/SP.POP.TOTL?locations=CL https://data.worldbank.org/indicator/AG.LND.TOTL.K2?locations=TT https://data.worldbank.org/indicator/AG.LND.TOTL.K2?locations=DO https://data.worldbank.org/indicator/AG.LND.TOTL.K2?locations=PA</t>
  </si>
  <si>
    <t>Sum ofLandmass affected in countries with REG002</t>
  </si>
  <si>
    <t>REG002Landmass affected</t>
  </si>
  <si>
    <t>HNO2022; IBGE, 2021; World Bank, 2020; World Bank, 2021; World Bank, 2020; World Bank, 2021; World Bank 2021 ; R4V 2022; R4V 2022</t>
  </si>
  <si>
    <t>https://www.ibge.gov.br/  https://data.worldbank.org/indicator/SP.POP.TOTL?locations=EC  https://data.worldbank.org/country/peru?view=chart https://data.worldbank.org/indicator/SP.POP.TOTL?locations=CL https://data.worldbank.org/country/TT https://data.worldbank.org/indicator/SP.POP.TOTL?locations=DO https://www.r4v.info/es/document/r4v-america-latina-y-el-caribe-refugiados-y-migrantesvenezolanos-en-la-region-mayo-2022 https://datosmacro.expansion.com/demografia/migracion/inmigracion/republicadominicana#:~:text=Aumenta%20el%20n%C3%BAmero%20de%20inmigrantes%20en%20Rep%C3%BAblica%20Dominicana&amp;text=La%20inmigraci%C3%B3n%20masculina%20es%20superior,%2C%20que%20son%20el%2035.65%25. https://datosmacro.expansion.com/demografia/migracion/emigracion/republica dominicana#:~:text=Seg%C3%BAn%20los%20%C3%BAltimos%20datos%20publicados,195%20de %20ranking%20de%20emigrantes. https://www.r4v.info/es/document/r4v-america-latina-y-el-caribe-refugiados-y-migrantes-venezolanos-en-la-region-julio-2022</t>
  </si>
  <si>
    <t>Sum of people exposed in all countries with open Reg002 crisis</t>
  </si>
  <si>
    <t>REG002People exposed</t>
  </si>
  <si>
    <t>R4V, 07/12/2021; UCAB, 2021; IDMC, 2021; R4V, 2022; UNHCR 2022; R4V, 2022; Inec 2022; R4V, 2022; Inei 2017; INE, 2017; R4V,2021; IOM 2020; World Bank 2021 ; R4V 2022; R4V 2022; R4V 02/2022; APNEWS 01/02/2022</t>
  </si>
  <si>
    <t>https://www.r4v.info/en/document/rmrp-2022 https://www.internal-displacement.org/countries/venezuela  https://assets.website-files.com/5d14c6a5c4ad42a4e794d0f7/6153ad6fb92e4428cada4fb7_Presentacion%20ENCOVI%202021%20V1.pdf https://www.r4v.info/pt/document/rmrp-2022-plano-regional-e-capitulo-brasil  https://disasterphilanthropy.org/disasters/2022-northeastern-brazil-floods/  https://reporting.unhcr.org/brazil    https://data.humdata.org/dataset/idmc-idp-data-for-brazil           https://floodlist.com/america/brazil-floods-amazonas-may-2022    https://www.ibge.gov.br/  https://www.gov.br/cemaden/pt-br/assuntos/riscos-geo-hidrologicos/12-06-2022-previsao-de-risco-geo-hidrologicos https://www.reuters.com/world/americas/heavy-rains-brazils-northeast-kill-least-35-2022-05-28/ https://rmrp.r4v.info/rmrp-2022-pagina-principal-ecuador/  https://www.ecuadorencifras.gob.ec/estadisticas/ https://rmrp.r4v.info/rmrp-2022-pagina-principal-ecuador/  https://www.ecuadorencifras.gob.ec/estadisticas/ http://resultados.censo2017.cl/  https://www.r4v.info/es/document/chile-two-pager https://dtm.iom.int/reports/trinidad-and-tobago-%E2%80%94-monitoring-venezuelan-citizens-presence-round-3-december-2020 https://data.worldbank.org/indicator/SP.POP.TOTL?locations=DO https://www.r4v.info/es/document/r4v-america-latina-y-el-caribe-refugiados-y-migrantes-venezolanos-en-la-region-mayo-2022 https://datosmacro.expansion.com/demografia/migracion/inmigracion/republica-dominicana#:~:text=Aumenta%20el%20n%C3%BAmero%20de%20inmigrantes%20en%20Rep%C3%BAblica%20Dominicana&amp;text=La%20inmigraci%C3%B3n%20masculina%20es%20superior,%2C%20que%20son%20el%2035.65%25. https://datosmacro.expansion.com/demografia/migracion/emigracion/republica-dominicana#:~:text=Seg%C3%BAn%20los%20%C3%BAltimos%20datos%20publicados,195%20del%20ranking%20de%20emigrantes  https://www.r4v.info/es/document/r4v-america-latina-y-el-caribe-refugiados-y-migrantes-venezolanos-en-la-region-febrero-1 https://data.humdata.org/dataset/rmrp-2022 https://apnews.com/article/noticias-9412f9ff99ff5e89b36dcdec57802516</t>
  </si>
  <si>
    <t xml:space="preserve">Sum of affected people from countries with open Reg002 crisis: </t>
  </si>
  <si>
    <t>REG002People affected</t>
  </si>
  <si>
    <t>Ministerio de Relaciones Exteriores, 2022; R4V 2022 UNHCR, 2022; Humdata, 2021; R4V,2022; R4V,2022; R4V,  December 9th, 2021 ; R4V,2022; R4V 2022; R4V 2022</t>
  </si>
  <si>
    <t>https://migracioncolombia.gov.co/infografias/distribucion-de-venezolanos-en-colombia-corte28-de-febrero-de-2022  r4v.info/en/refugeeandmigrants  https://reporting.unhcr.org/brazil   https://data.humdata.org/dataset/idmc-idp-data-for-brazil  https://www.r4v.info/en/document/rmrp-2022 https://www.r4v.info/en/document/rmrp-2022 https://www.r4v.info/es/document/chile-two-pager https://www.r4v.info/es/document/2022-rmrp-trinidad-y-tobago-hoja-informativa  https://www.r4v.info/es/document/r4v-america-latina-y-el-caribe-refugiados-y-migrantes-venezolanos-en-la-region-julio-2022 https://www.r4v.info/es/document/r4v-america-latina-y-el-caribe-refugiados-y-migrantes-venezolanos-en-la-region-julio-2022</t>
  </si>
  <si>
    <t xml:space="preserve">Sum of people displaced from countries with open Reg002 crisis
</t>
  </si>
  <si>
    <t>REG002People displaced</t>
  </si>
  <si>
    <t>It is difficult to establish and access this data</t>
  </si>
  <si>
    <t>REG002Illness cases reported</t>
  </si>
  <si>
    <t>REG002Injuries reported</t>
  </si>
  <si>
    <t>Medicina Legal 2022; ACLED 2022; Missing Migrants; ACLED, 2022; Missing Migrants 2022; BBC 2021 ; El Pitazo 2022</t>
  </si>
  <si>
    <t>https://noticias.canal1.com.co/noticias/este-ano-han-sido-asesinados-367-ciudadanos-venezolanos-en-colombia/  https://acleddata.com/dashboard/#/dashboard  https://missingmigrants.iom.int/es/descargar-datos-del-proyecto-migrantes-desaparecidos https://missingmigrants.iom.int/es/descargar-datos-del-proyecto-migrantes-desaparecidos https://acleddata.com/dashboard/#/dashboard https://missingmigrants.iom.int/es/descargar-datos-del-proyecto-migrantes-desaparecidos https://www.bbc.com/mundo/noticias-america-latina-58800345 ; https://elpitazo.net/migracion/al-menos-10-venezolanos-han-muerto-en-la-selva-del-darien-en-lo-que-va-de-2022/</t>
  </si>
  <si>
    <t>Sum of number of fatalities reported from countries with open REG002 crisis. No information available for Brazil002 and DOM002</t>
  </si>
  <si>
    <t>REG002Fatalities reported</t>
  </si>
  <si>
    <t>HNO 2022 Indepaz 2022, Medicina legal 2022; ACLED 2022; ACLED, 2022; Missing Migrants; Missing Migrants; ACLED, 2022; Missing Migrants; BBC 2021 ; El Pitazo 2022</t>
  </si>
  <si>
    <t>https://www.humanitarianresponse.info/es/operations/colombia/document/panorama-de-necesidades-humanitarias-2022  https://indepaz.org.co/informe-de-masacres-en-colombia-durante-el-2020-2021/ https://acleddata.com/dashboard/#/dashboard https://acleddata.com/dashboard/#/dashboard https://missingmigrants.iom.int/es/descargar-datos-del-proyecto-migrantes-desaparecidos https://missingmigrants.iom.int/es/descargar-datos-del-proyecto-migrantes-desaparecidos https://acleddata.com/dashboard/#/dashboard https://missingmigrants.iom.int/es/descargar-datos-del-proyecto-migrantes-desaparecidos https://www.bbc.com/mundo/noticias-america-latina-58800345 ; https://elpitazo.net/migracion/al-menos-10-venezolanos-han-muerto-en-la-selva-del-darien-en-lo-que-va-de-2022/</t>
  </si>
  <si>
    <t>Sum of all fatalities reported in countries with open Reg002. No data available for DOM002</t>
  </si>
  <si>
    <t>REG002Fatalities in all crises</t>
  </si>
  <si>
    <t>REG002Buildings damaged</t>
  </si>
  <si>
    <t>REG002Buildings destroyed</t>
  </si>
  <si>
    <t>REG002Economic Losses</t>
  </si>
  <si>
    <t>RMRP 2022; UCAB, 2021; R4V, 2022; R4V 2022; R4V 2022; R4V 2022; R4V 2022; R4V 2022; R4V 2022</t>
  </si>
  <si>
    <t>https://www.r4v.info/en/document/rmrp-2022  https://assets.website-files.com/5d14c6a5c4ad42a4e794d0f7/6153ad6fb92e4428cada4fb7_Presentacion%20ENCOVI%202021%20V1.pdf  https://www.r4v.info/pt/document/rmrp-2022-plano-regional-e-capitulo-brasil  https://www.r4v.info/en/document/rmrp-2022  https://www.r4v.info/en/document/rmrp-2022  https://www.r4v.info/es/document/chile-two-pager  https://www.r4v.info/en/document/rmrp-2022  https://data.humdata.org/dataset/rmrp-2022 https://data.humdata.org/dataset/rmrp-2022</t>
  </si>
  <si>
    <t>REG002People in Need</t>
  </si>
  <si>
    <t>"UCAB, 2021; IDMC, 2021; OCHA 2022; R4V, 2022; UNHCR 2022; IBGE, 2021; R4V, 2022; Inec 2022, World Bank 2020; R4V, 2022; Inei 2017, World Bank 2021; World Bank, 2020 INE, 2017; R4V,2021; World Bank, 2021 IOM 2020; World Bank 2020 ; R4V 2022; R4V 2022</t>
  </si>
  <si>
    <t>https://hum-insight.info/ https://assets.website-files.com/5d14c6a5c4ad42a4e794d0f7/6153ad6fb92e4428cada4fb7_Presentacion%20ENCOVI%202021%20V1.pdf   https://www.internal-displacement.org/countries/venezuela  https://assets.website-files.com/5d14c6a5c4ad42a4e794d0f7/6153ad6fb92e4428cada4fb7_Presentacion%20ENCOVI%202021%20V1.pdf  https://hum-insight.info/ https://www.ibge.gov.br/ https://www.r4v.info/pt/document/rmrp-2022-plano-regional-e-capitulo-brasil  https://disasterphilanthropy.org/disasters/2022-northeastern-brazil-floods/  https://reporting.unhcr.org/brazil    https://data.humdata.org/dataset/idmc-idp-data-for-brazil           https://floodlist.com/america/brazil-floods-amazonas-may-2022    https://www.ibge.gov.br/  https://www.gov.br/cemaden/pt-br/assuntos/riscos-geo-hidrologicos/12-06-2022-previsao-de-risco-geo-hidrologicos https://www.reuters.com/world/americas/heavy-rains-brazils-northeast-kill-least-35-2022-05-28/  https://reporting.unhcr.org/brazil https://data.humdata.org/dataset/idmc-idp-data-for-brazil https://rmrp.r4v.info/rmrp-2022-pagina-principal-ecuador/ https://www.ecuadorencifras.gob.ec/estadisticas/ https://data.worldbank.org/indicator/SP.POP.TOTL?locations=E https://rmrp.r4v.info/rmrp-2022-pagina-principal-ecuador/ https://www.ecuadorencifras.gob.ec/estadisticas https://data.worldbank.org/country/peru?view=chart| http://resultados.censo2017.cl/  https://www.r4v.info/es/document/chile-two-pager   https://data.worldbank.org/indicator/SP.POP.TOTL?locations=CL https://dtm.iom.int/reports/trinidad-and-tobago-%E2%80%94-monitoring-venezuelan-citizens-presence-round-3-december-2020 https://data.worldbank.org/country/TT https://data.worldbank.org/indicator/SP.POP.TOTL?locations=DO ; https://www.r4v.info/es/document/r4v-america-latina-y-el-caribe-refugiados-y-migrantes-venezolanos-en-la-region-mayo-2022 ; https://datosmacro.expansion.com/demografia/migracion/inmigracion/republica-dominicana#:~:text=Aumenta%20el%20n%C3%BAmero%20de%20inmigrantes%20en%20Rep%C3%BAblica%20Dominicana&amp;text=La%20inmigraci%C3%B3n%20masculina%20es%20superior,%2C%20que%20son%20el%2035.65%25. ; https://datosmacro.expansion.com/demografia/migracion/emigracion/republica-dominicana#:~:text=Seg%C3%BAn%20los%20%C3%BAltimos%20datos%20publicados,195%20del%20ranking%20de%20emigrantes. https://www.r4v.info/es/document/r4v-america-latina-y-el-caribe-refugiados-y-migrantes-venezolanos-en-la-region-mayo-2022 ; https://datosmacro.expansion.com/demografia/migracion/inmigracion/republica-dominicana#:~:text=Aumenta%20el%20n%C3%BAmero%20de%20inmigrantes%20en%20Rep%C3%BAblica%20Dominicana&amp;text=La%20inmigraci%C3%B3n%20masculina%20es%20superior,%2C%20que%20son%20el%2035.65%25. ; ttps://datosmacro.expansion.com/demografia/migracion/inmigracion/panama#:~:text=Seg%C3%BAn%20los%20%C3%BAltimos%20datos%20publicados,%2C%20que%20son%20el%2048.99%25.</t>
  </si>
  <si>
    <t>Sum of level 1 in countries with REG002</t>
  </si>
  <si>
    <t>REG002Minimal humanitarian conditions - Level 1</t>
  </si>
  <si>
    <t>Sum of level 2 in all countries with open crisis REG002</t>
  </si>
  <si>
    <t>REG002Stressed humanitarian conditions - Level 2</t>
  </si>
  <si>
    <t>Sum of PIN in countries with REG002</t>
  </si>
  <si>
    <t>REG002Moderate humanitarian conditions - Level 3</t>
  </si>
  <si>
    <t>Calculations using the ACAPS methodology</t>
  </si>
  <si>
    <t>REG002Severe humanitarian conditions - Level 4</t>
  </si>
  <si>
    <t>R4V 2022</t>
  </si>
  <si>
    <t>r4v.info/en/refugeeandmigrants</t>
  </si>
  <si>
    <t>IDPs, Refugees/asylum-seekers/migrants, Returnees, Host, Non-Host</t>
  </si>
  <si>
    <t>REG002Crisis affected groups</t>
  </si>
  <si>
    <t>OCHA 15/02/2022</t>
  </si>
  <si>
    <t>https://www.humanitarianresponse.info/sites/www.humanitarianresponse.info/files/documents/files/ner_hno_2022.pdf</t>
  </si>
  <si>
    <t>Non-displaced people, IDPs and refugees</t>
  </si>
  <si>
    <t>NER002Crisis affected groups</t>
  </si>
  <si>
    <t>CMR002Crisis affected groups</t>
  </si>
  <si>
    <t>CMR003Crisis affected groups</t>
  </si>
  <si>
    <t>No information on cumulative injuries related to migrants in Somalia</t>
  </si>
  <si>
    <t>SOM002Injuries reported</t>
  </si>
  <si>
    <t>DZA002Injuries reported</t>
  </si>
  <si>
    <t>DZA002Buildings damaged</t>
  </si>
  <si>
    <t>DZA002Economic Losses</t>
  </si>
  <si>
    <t>DZA002Buildings destroyed</t>
  </si>
  <si>
    <t>DZA002Illness cases reported</t>
  </si>
  <si>
    <t>Non-host community, host community and refugees</t>
  </si>
  <si>
    <t>TCD005Crisis affected groups</t>
  </si>
  <si>
    <t xml:space="preserve">No reliable cumulative data on this.
</t>
  </si>
  <si>
    <t>NGA001Buildings destroyed</t>
  </si>
  <si>
    <t>NGA003Buildings destroyed</t>
  </si>
  <si>
    <t>NGA004Buildings destroyed</t>
  </si>
  <si>
    <t>NGA007Buildings destroyed</t>
  </si>
  <si>
    <t>NGA008Buildings destroyed</t>
  </si>
  <si>
    <t>Most recent total population data</t>
  </si>
  <si>
    <t>CMR002Total population</t>
  </si>
  <si>
    <t>CMR003Total population</t>
  </si>
  <si>
    <t>CMR004Total population</t>
  </si>
  <si>
    <t>DZA003Injuries reported</t>
  </si>
  <si>
    <t>DZA003Buildings destroyed</t>
  </si>
  <si>
    <t>DZA003Buildings damaged</t>
  </si>
  <si>
    <t>DZA003Economic Losses</t>
  </si>
  <si>
    <t>DZA003Illness cases reported</t>
  </si>
  <si>
    <t>NGA007Buildings damaged</t>
  </si>
  <si>
    <t>No reliable cumulative information on illnesses in Cabo Delgado, Nampula and Niassa provinces.</t>
  </si>
  <si>
    <t>MOZ004Illness cases reported</t>
  </si>
  <si>
    <t>PIN is the sum of populations on levels 3-5.</t>
  </si>
  <si>
    <t>NER003Stressed humanitarian conditions - Level 2</t>
  </si>
  <si>
    <t>NER003Moderate humanitarian conditions - Level 3</t>
  </si>
  <si>
    <t>NER003Severe humanitarian conditions - Level 4</t>
  </si>
  <si>
    <t>NER003Extreme humanitarian conditions - Level 5</t>
  </si>
  <si>
    <t>NER003People in Need</t>
  </si>
  <si>
    <t>The entire population living in Diffa is considered as at least affected</t>
  </si>
  <si>
    <t>NER002Minimal humanitarian conditions - Level 1</t>
  </si>
  <si>
    <t>NER002Stressed humanitarian conditions - Level 2</t>
  </si>
  <si>
    <t>NER002Moderate humanitarian conditions - Level 3</t>
  </si>
  <si>
    <t>NER002Severe humanitarian conditions - Level 4</t>
  </si>
  <si>
    <t>NER002Extreme humanitarian conditions - Level 5</t>
  </si>
  <si>
    <t>NER002People exposed</t>
  </si>
  <si>
    <t>NER002People affected</t>
  </si>
  <si>
    <t>NER002People in Need</t>
  </si>
  <si>
    <t>Total population living i the country</t>
  </si>
  <si>
    <t>NER002Total population</t>
  </si>
  <si>
    <t>NER003Total population</t>
  </si>
  <si>
    <t>NER004Total population</t>
  </si>
  <si>
    <t xml:space="preserve">OCHA 14/04/2022; OCHA 25/01/2021; OCHA 09/02/2022; HNO 10/05/2022
</t>
  </si>
  <si>
    <t>https://reliefweb.int/report/cameroon/cameroon-humanitarian-needs-overview-2022; https://www.humanitarianresponse.info/sites/www.humanitarianresponse.info/files/documents/files/25012021_ner_hno_2021.pdf; https://reliefweb.int/report/nigeria/nigeria-humanitarian-needs-overview-2022-february-2022; https://www.humanitarianresponse.info/es/operations/chad/document/tchad-aper%C3%A7u-des-besoins-humanitaires-2020-hno-2020</t>
  </si>
  <si>
    <t>Sum of PIN from the 4 Boko Haram crises (Niger, Cameroon, Chad, Nigeria)</t>
  </si>
  <si>
    <t>REG001Minimal humanitarian conditions - Level 1</t>
  </si>
  <si>
    <t>REG001Stressed humanitarian conditions - Level 2</t>
  </si>
  <si>
    <t>REG001Moderate humanitarian conditions - Level 3</t>
  </si>
  <si>
    <t>REG001Severe humanitarian conditions - Level 4</t>
  </si>
  <si>
    <t>REG001Extreme humanitarian conditions - Level 5</t>
  </si>
  <si>
    <t>Sum of people exposed from the 4 Boko Haram crises (Niger, Cameroon, Chad, Nigeria)</t>
  </si>
  <si>
    <t>REG001People exposed</t>
  </si>
  <si>
    <t>Sum of people affected from the 4 Boko Haram crises (Niger, Cameroon, Chad, Nigeria)</t>
  </si>
  <si>
    <t>REG001People affected</t>
  </si>
  <si>
    <t>REG001People in Need</t>
  </si>
  <si>
    <t xml:space="preserve">UNHCR 08/07/2022; UNHCR 31/01/2022; IOM 06/2022; UNHCR 16/06/2022; UNHCR 30/06/2022; IOM 30/06/2022
</t>
  </si>
  <si>
    <t>https://data.unhcr.org/en/documents/details/94114; https://reliefweb.int/sites/reliefweb.int/files/resources/UNHCR%20Niger_Population%20of%20Concern_%20January%202022.pdf; https://displacement.iom.int/reports/nigeria-north-east-displacement-report-41-june-2022; https://data.unhcr.org/en/documents/details/93647; https://data2.unhcr.org/en/country/tcd; https://dtm.iom.int/reports/west-and-central-africa-%E2%80%94-lake-chad-basin-crisis-monthly-dashboard-45-30-june-2022</t>
  </si>
  <si>
    <t>Sum of people displaced from the 4 Boko Haram crises (Niger, Cameroon, Chad, Nigeria)</t>
  </si>
  <si>
    <t>REG001People displaced</t>
  </si>
  <si>
    <t>ACLED accessed 30/08/2022</t>
  </si>
  <si>
    <t>From 01/02/2022 to 31/01/2022</t>
  </si>
  <si>
    <t>REG001Fatalities reported</t>
  </si>
  <si>
    <t>https://data.worldbank.org/indicator/AG.SRF.TOTL.K2?locations=ML</t>
  </si>
  <si>
    <t xml:space="preserve">Total square kilometres of the affected area with the complex crisis in Mali
</t>
  </si>
  <si>
    <t>MLI001Landmass affected</t>
  </si>
  <si>
    <t>ANSD - January 2022</t>
  </si>
  <si>
    <t>http://www.ansd.sn/</t>
  </si>
  <si>
    <t>Total square kilometers of affected area as presented by the national agency of demogaphy and statistics</t>
  </si>
  <si>
    <t>SEN002Landmass affected</t>
  </si>
  <si>
    <t>ACLED - August 2022</t>
  </si>
  <si>
    <t>Fatalities incurred in Senegal from the 01/03/2022 to the 12/08/2022</t>
  </si>
  <si>
    <t>SEN002Fatalities reported</t>
  </si>
  <si>
    <t>Global fatalities incurred in Senegal from the 01/03/2022 to the 12/08/2022</t>
  </si>
  <si>
    <t>SEN002Fatalities in all crises</t>
  </si>
  <si>
    <t>Humaniarian data - January 2021</t>
  </si>
  <si>
    <t>https://data.humdata.org/group/cog</t>
  </si>
  <si>
    <t>Total square kilometers of affected areas absorbing the complex crisis</t>
  </si>
  <si>
    <t>COG001Landmass affected</t>
  </si>
  <si>
    <t xml:space="preserve"> World Food Programme - May 2022</t>
  </si>
  <si>
    <t>https://reliefweb.int/report/congo/world-food-programme-republic-congo-2021-annual-country-report-highlights</t>
  </si>
  <si>
    <t xml:space="preserve">Displaced persons in Congo are identified in two groups which include; refugees and asylum seekers.  </t>
  </si>
  <si>
    <t>COG001People displaced</t>
  </si>
  <si>
    <t>Groups affected incude; refugees, and asylum seekers seeking for nutritional and food assistance, and electronic value vouchers.</t>
  </si>
  <si>
    <t>COG001Crisis affected groups</t>
  </si>
  <si>
    <t>https://data.humdata.org/group/ago</t>
  </si>
  <si>
    <t>Total square kilometers of affected areas absorbing the drought crisis</t>
  </si>
  <si>
    <t>AGO002Landmass affected</t>
  </si>
  <si>
    <t xml:space="preserve">Flood crisis in Gambia </t>
  </si>
  <si>
    <t>GMB002</t>
  </si>
  <si>
    <t>Gambia</t>
  </si>
  <si>
    <t>World Bank 2021; UNHCR 31/07/2022</t>
  </si>
  <si>
    <t>https://data.worldbank.org/country/GM; https://data.unhcr.org/en/country/gmb</t>
  </si>
  <si>
    <t>The whole country is affected by the floods</t>
  </si>
  <si>
    <t>GMB002People exposed</t>
  </si>
  <si>
    <t>Govt. Of Gambia 19/08/2022</t>
  </si>
  <si>
    <t>https://www.humanitarianresponse.info/sites/www.humanitarianresponse.info/files/documents/files/sitrep_004_for_19th_august_2022.pdf</t>
  </si>
  <si>
    <t>GMB002People affected</t>
  </si>
  <si>
    <t>GMB002Injuries reported</t>
  </si>
  <si>
    <t>GMB002Illness cases reported</t>
  </si>
  <si>
    <t>GMB002Buildings damaged</t>
  </si>
  <si>
    <t>GMB002Buildings destroyed</t>
  </si>
  <si>
    <t>GMB002Economic Losses</t>
  </si>
  <si>
    <t>GMB002People in Need</t>
  </si>
  <si>
    <t>As the whole coutry is affected, the rest of the population is considerd as exposed</t>
  </si>
  <si>
    <t>GMB002Minimal humanitarian conditions - Level 1</t>
  </si>
  <si>
    <t>GMB002Stressed humanitarian conditions - Level 2</t>
  </si>
  <si>
    <t>People affected by the floods are considered as at least under level 3</t>
  </si>
  <si>
    <t>GMB002Moderate humanitarian conditions - Level 3</t>
  </si>
  <si>
    <t>This include total internal displacement caused by the floods</t>
  </si>
  <si>
    <t>GMB002Severe humanitarian conditions - Level 4</t>
  </si>
  <si>
    <t>GMB002Extreme humanitarian conditions - Level 5</t>
  </si>
  <si>
    <t>The number of flood-related deaths</t>
  </si>
  <si>
    <t>GMB002Fatalities in all crises</t>
  </si>
  <si>
    <t>GMB002People facing limited access constraints</t>
  </si>
  <si>
    <t>GMB002People facing restricted access constraints</t>
  </si>
  <si>
    <t>World bank 2018</t>
  </si>
  <si>
    <t>https://data.worldbank.org/indicator/AG.SRF.TOTL.K2?locations=NE</t>
  </si>
  <si>
    <t>Total square kilometers of affected areas in Niger</t>
  </si>
  <si>
    <t>NER001Landmass affected</t>
  </si>
  <si>
    <t>ACLED (12/02/2022 - 12/8/2022)</t>
  </si>
  <si>
    <t>The number of fatalities in the last 6 months</t>
  </si>
  <si>
    <t>TUR004Fatalities reported</t>
  </si>
  <si>
    <t>OCHA 26/08/2022</t>
  </si>
  <si>
    <t>https://reliefweb.int/report/pakistan/pakistan-2022-monsoon-floods-situation-report-no-03-26-august-2022</t>
  </si>
  <si>
    <t>The total exposed population is the same as the affected people across Gilgit-Balochistan, Azad Jammu and Kashmir, Balochistan, Khyber Pakhtunkhwa, Punjab, and Sindh. This figure will be updated once there is available data on the estimated people exposed in this crisis.</t>
  </si>
  <si>
    <t>PAK005People exposed</t>
  </si>
  <si>
    <t>The monsoon had affected an estimated 33 million people across Pakistan by end of August up from 3.1 million people as at 7 August . This crisis now covers 6 provinces up from 3, and Balochistan province remains the most affected.</t>
  </si>
  <si>
    <t>PAK005People affected</t>
  </si>
  <si>
    <t>OCHA 26/07/2022; World Bank 2020 (accessed on 28/12/2021)</t>
  </si>
  <si>
    <t>https://reliefweb.int/report/pakistan/asia-and-pacific-weekly-regional-humanitarian-snapshot-19-25-july-2022 ; https://data.worldbank.org/indicator/AG.LND.TOTL.K2?locations=PK</t>
  </si>
  <si>
    <t xml:space="preserve">Level 1 = Exposed population – Affected population
</t>
  </si>
  <si>
    <t>PAK005Minimal humanitarian conditions - Level 1</t>
  </si>
  <si>
    <t>OCHA 26/07/2022; World Bank 2020 (accessed on 28/12/2021); ECHO 07/08/2022</t>
  </si>
  <si>
    <t xml:space="preserve">According to OCHA 30,000 people have been severely affected. </t>
  </si>
  <si>
    <t>PAK005Severe humanitarian conditions - Level 4</t>
  </si>
  <si>
    <t xml:space="preserve">Floods in Sudan </t>
  </si>
  <si>
    <t>SDN006</t>
  </si>
  <si>
    <t>Even though 15 out of 18 states in Sudan are directly affected by floods, the remaining states are considered in directly affected. The whole country is considered affected by the 2022 floods season.</t>
  </si>
  <si>
    <t>SDN006Landmass affected</t>
  </si>
  <si>
    <t>SDN006Illness cases reported</t>
  </si>
  <si>
    <t>OCHA HNO 2/12/2021</t>
  </si>
  <si>
    <t>https://reliefweb.int/report/sudan/sudan-humanitarian-needs-overview-2022-december-2021</t>
  </si>
  <si>
    <t>Host, Non-host, refugees, IDPs, returnees</t>
  </si>
  <si>
    <t>SDN006Crisis affected groups</t>
  </si>
  <si>
    <t>SDN006People facing limited access constraints</t>
  </si>
  <si>
    <t>SDN006People facing restricted access constraints</t>
  </si>
  <si>
    <t>Information gap</t>
  </si>
  <si>
    <t>ETH005Injuries reported</t>
  </si>
  <si>
    <t>No reliable cumulative figures for drought fatalities</t>
  </si>
  <si>
    <t>KEN003Fatalities reported</t>
  </si>
  <si>
    <t>KEN003Fatalities in all crises</t>
  </si>
  <si>
    <t>KEN001Fatalities reported</t>
  </si>
  <si>
    <t>KEN001Fatalities in all crises</t>
  </si>
  <si>
    <t>OCHA 24/08/2022</t>
  </si>
  <si>
    <t>https://reliefweb.int/report/ethiopia/horn-africa-drought-regional-humanitarian-overview-call-action-revised-24-august-2022</t>
  </si>
  <si>
    <t>Cases of malnutrition, measles and AWD, all of which are worsened by drought</t>
  </si>
  <si>
    <t>KEN001Illness cases reported</t>
  </si>
  <si>
    <t>OCHA 15/02/2022; Govt. Niger 11/2015</t>
  </si>
  <si>
    <t>https://www.humanitarianresponse.info/sites/www.humanitarianresponse.info/files/documents/files/ner_hno_2022.pdf; https://www.stat-niger.org/wp-content/uploads/2020/05/ETAT_STRUCTURE_POPULATION.pdf</t>
  </si>
  <si>
    <t>NER004Minimal humanitarian conditions - Level 1</t>
  </si>
  <si>
    <t>NER004People exposed</t>
  </si>
  <si>
    <t>NER003Minimal humanitarian conditions - Level 1</t>
  </si>
  <si>
    <t>NER003People exposed</t>
  </si>
  <si>
    <t>NER003People affected</t>
  </si>
  <si>
    <t>INSD 2021</t>
  </si>
  <si>
    <t>http://www.insd.bf/index.php/indicateurs?id=61</t>
  </si>
  <si>
    <t>Total population in country including refugees and asylum seekers</t>
  </si>
  <si>
    <t>BFA002Total population</t>
  </si>
  <si>
    <t>world population review accessed on 13/09/2022</t>
  </si>
  <si>
    <t>https://worldpopulationreview.com/countries/zimbabwe-population</t>
  </si>
  <si>
    <t>Total area of zimbabwe</t>
  </si>
  <si>
    <t>ZWE001Landmass affected</t>
  </si>
  <si>
    <t>IPC Accessed 17/09/22</t>
  </si>
  <si>
    <t>https://www.ipcinfo.org/fileadmin/user_upload/ipcinfo/docs/Somalia_Acute_Food_Insecurity_Malnutrion_SnapshotJune-Dec2022.pdf</t>
  </si>
  <si>
    <t xml:space="preserve">According to IPC Between July 2022 and June 2023, approximately 1.8 million children under five will likely face acute malnutrition  however . the figures for measles cases abd AWD were missing. </t>
  </si>
  <si>
    <t>SOM001Illness cases reported</t>
  </si>
  <si>
    <t>City Population Accessed 15/09/2022, UNHCR 31/08/2022</t>
  </si>
  <si>
    <t>https://www.citypopulation.de/en/somalia/;  https://reliefweb.int/report/somalia/unhcr-somalia-operational-update-1-31-august-2022gust-2022</t>
  </si>
  <si>
    <t xml:space="preserve">Population of Woqooyi Galbeed and Bari regions, which host majority of refugees and asylum seekers according to UNHCR. </t>
  </si>
  <si>
    <t>SOM002People exposed</t>
  </si>
  <si>
    <t>Highlands Violence</t>
  </si>
  <si>
    <t>PNG003</t>
  </si>
  <si>
    <t>Papua New Guinea</t>
  </si>
  <si>
    <t xml:space="preserve">National Statistical Office  accessed 17/09/22 </t>
  </si>
  <si>
    <t>https://www.nso.gov.pg/statistics/population/</t>
  </si>
  <si>
    <t>Total population living in Papua New Guinea</t>
  </si>
  <si>
    <t>PNG003Total population</t>
  </si>
  <si>
    <t>UNCT PNG 09/08/22</t>
  </si>
  <si>
    <t>https://reliefweb.int/report/papua-new-guinea/papua-new-guinea-highlands-violence-humanitarian-needs-and-priorities-aug-2022-may-2023-issued-09-aug-2022</t>
  </si>
  <si>
    <t>According to HNP, Porgera, Laiagam, and Kompiam districts in Enga province; Magarima district in Hela province; and Nipa district in Southern Highlands province are most affected. The HNP estimates that half of the population in these districts are affected.</t>
  </si>
  <si>
    <t>PNG003People affected</t>
  </si>
  <si>
    <t>PNG003People in Need</t>
  </si>
  <si>
    <t>Host, non-host, returnees, and IDPs that are affected by the ongoing violence in the affected provinces.</t>
  </si>
  <si>
    <t>PNG003Crisis affected groups</t>
  </si>
  <si>
    <t>The HNP indicates that the people affected are people in need of urgent humanitarian assistance. So, the affected population has been assigned to level 3 or above.</t>
  </si>
  <si>
    <t>PNG003Stressed humanitarian conditions - Level 2</t>
  </si>
  <si>
    <t>The HNP indicates that no people are in extreme humanitarian conditions.</t>
  </si>
  <si>
    <t>PNG003Extreme humanitarian conditions - Level 5</t>
  </si>
  <si>
    <t>NER004Stressed humanitarian conditions - Level 2</t>
  </si>
  <si>
    <t>NER004Moderate humanitarian conditions - Level 3</t>
  </si>
  <si>
    <t>NER004Severe humanitarian conditions - Level 4</t>
  </si>
  <si>
    <t>NER004Extreme humanitarian conditions - Level 5</t>
  </si>
  <si>
    <t>NER004People affected</t>
  </si>
  <si>
    <t>NER004People in Need</t>
  </si>
  <si>
    <t>UNHCR 01/08/2022</t>
  </si>
  <si>
    <t>https://data.unhcr.org/en/documents/details/95117</t>
  </si>
  <si>
    <t>MRT002Crisis affected groups</t>
  </si>
  <si>
    <t>world population review accessed on 18/09/2022</t>
  </si>
  <si>
    <t>https://worldpopulationreview.com/countries/eswatini-population</t>
  </si>
  <si>
    <t>The whole country is affected by the Food insecurity crisis</t>
  </si>
  <si>
    <t>SWZ001Landmass affected</t>
  </si>
  <si>
    <t>https://worldpopulationreview.com/countries/namibia-population</t>
  </si>
  <si>
    <t>The whole country is affected by the food insecurity crisis</t>
  </si>
  <si>
    <t>NAM002Landmass affected</t>
  </si>
  <si>
    <t>CMR001Minimal humanitarian conditions - Level 1</t>
  </si>
  <si>
    <t>CMR001Stressed humanitarian conditions - Level 2</t>
  </si>
  <si>
    <t>CMR001Moderate humanitarian conditions - Level 3</t>
  </si>
  <si>
    <t>CMR001Severe humanitarian conditions - Level 4</t>
  </si>
  <si>
    <t>CMR001Extreme humanitarian conditions - Level 5</t>
  </si>
  <si>
    <t>CMR001People affected</t>
  </si>
  <si>
    <t>CMR001People in Need</t>
  </si>
  <si>
    <t>IPC 07/09/2022</t>
  </si>
  <si>
    <t>https://reliefweb.int/report/burundi/burundi-analyse-de-la-malnutrition-aigue-de-lipc-mars-2022-fevrier-2023-publie-le-7-septembre-2022</t>
  </si>
  <si>
    <t>Estimated number of children facing malnutrition and needing treatment at the national level.</t>
  </si>
  <si>
    <t>BDI001Illness cases reported</t>
  </si>
  <si>
    <t>OCHA 23/09/22</t>
  </si>
  <si>
    <t>Pakistan: 2022 Monsoon Floods - Situation Report No. 7 (As of 23 September 2022) - Pakistan | ReliefWeb</t>
  </si>
  <si>
    <t>Total houses damaged</t>
  </si>
  <si>
    <t>PAK001Buildings damaged</t>
  </si>
  <si>
    <t>Total houses destroyed</t>
  </si>
  <si>
    <t>PAK001Buildings destroyed</t>
  </si>
  <si>
    <t>PAK005Buildings damaged</t>
  </si>
  <si>
    <t>PAK005Buildings destroyed</t>
  </si>
  <si>
    <t xml:space="preserve"> ECHO 26/07/2022</t>
  </si>
  <si>
    <t>Fatalities due to food insecurity in karamoja. No information about refugee fatalities.</t>
  </si>
  <si>
    <t>UGA005Fatalities in all crises</t>
  </si>
  <si>
    <t xml:space="preserve"> fatalities reported in Uganda due to Food insecurity. No information about refugee fatalities.</t>
  </si>
  <si>
    <t>UGA007Fatalities in all crises</t>
  </si>
  <si>
    <t>City population Accessed on 28/09/2022</t>
  </si>
  <si>
    <t>https://www.citypopulation.de/en/ethiopia/cities/</t>
  </si>
  <si>
    <t>The total area of Oromia, Somali,Afar and SNNP regions</t>
  </si>
  <si>
    <t>ETH005Landmass affected</t>
  </si>
  <si>
    <t>The total area of Tigray, Afar, and Amhara as of 2022</t>
  </si>
  <si>
    <t>ETH004Landmass affected</t>
  </si>
  <si>
    <t>NBS Accessed 19/09/2022</t>
  </si>
  <si>
    <t>https://nigeria.opendataforafrica.org/xspplpb/nigeria-census</t>
  </si>
  <si>
    <t>Total Landmass of Cross River, Taraba and Benue states, which host 98% of Cameroonian refugees</t>
  </si>
  <si>
    <t>NGA008Landmass affected</t>
  </si>
  <si>
    <t>Total population of Cross River, Taraba and Benue states, which host 98% of Cameroonian refugees</t>
  </si>
  <si>
    <t>NGA008People exposed</t>
  </si>
  <si>
    <t>https://nigeria.opendataforafrica.org</t>
  </si>
  <si>
    <t xml:space="preserve">Landmass of Sokoto, Kebbi, Niger, Kaduna, Katsina and Zamfara states.  </t>
  </si>
  <si>
    <t>NGA007Landmass affected</t>
  </si>
  <si>
    <t>Cadre Harmonise 11/03/2022</t>
  </si>
  <si>
    <t>https://fscluster.org/sites/default/files/documents/fiche-nigeria_mar_2022_final_reviewed.pdf</t>
  </si>
  <si>
    <t xml:space="preserve">Total population of Zamfara, Kaduna, Niger, Sokoto, Kebbi and Katsina states which have been exposed to the Northwest Banditry. </t>
  </si>
  <si>
    <t>NGA007People exposed</t>
  </si>
  <si>
    <t xml:space="preserve">Landmass of Borno, Yobe and Adamawa state. </t>
  </si>
  <si>
    <t>NGA004Landmass affected</t>
  </si>
  <si>
    <t xml:space="preserve"> OCHA 09/02/2022; Cadre Harmonise  11/03/2022</t>
  </si>
  <si>
    <t xml:space="preserve"> https://www.humanitarianresponse.info/en/operations/nigeria/document/nigeria-2022-humanitarian-needs-overview; https://fscluster.org/sites/default/files/documents/fiche-nigeria_mar_2022_final_reviewed.pdf</t>
  </si>
  <si>
    <t xml:space="preserve">Level 1 and 2 are calculated according to ACAPS methodology. Level 3 include people in severe condition from HNO. Level 4 includes people in extreme conditions from HNO. Level 5  includes catastrophic from HNO. </t>
  </si>
  <si>
    <t>NGA004Minimal humanitarian conditions - Level 1</t>
  </si>
  <si>
    <t>OCHA 09/02/2022; Cadre Harmonise 11/03/2022</t>
  </si>
  <si>
    <t>https://www.humanitarianresponse.info/en/operations/nigeria/document/nigeria-2022-humanitarian-needs-overview; https://fscluster.org/sites/default/files/documents/fiche-nigeria_mar_2022_final_reviewed.pdf</t>
  </si>
  <si>
    <t>NGA004Stressed humanitarian conditions - Level 2</t>
  </si>
  <si>
    <t>NGA004Moderate humanitarian conditions - Level 3</t>
  </si>
  <si>
    <t>NGA004Severe humanitarian conditions - Level 4</t>
  </si>
  <si>
    <t>NGA004Extreme humanitarian conditions - Level 5</t>
  </si>
  <si>
    <t>IPC  23/06/2022; OCHA  31/08/2022</t>
  </si>
  <si>
    <t>https://www.ipcinfo.org/fileadmin/user_upload/ipcinfo/docs/IPC_Nigeria_Acute_Malnutrition_2022Jan_Dec_Report.pdf; https://www.humanitarianresponse.info/sites/www.humanitarianresponse.info/files/documents/files/ocha_nga_bay_state_sitrep_20092022.pdf</t>
  </si>
  <si>
    <t xml:space="preserve">Acutely malnutrition children between 6 to 59 months and pregnant women  + cholera </t>
  </si>
  <si>
    <t>NGA004Illness cases reported</t>
  </si>
  <si>
    <t>landmass of Taraba, Benue, Plateau, Nasarawa states</t>
  </si>
  <si>
    <t>NGA003Landmass affected</t>
  </si>
  <si>
    <t>World Bank Accessed 19/09/2022</t>
  </si>
  <si>
    <t>https://data.worldbank.org/indicator/AG.LND.TOTL.K2?locations=NG</t>
  </si>
  <si>
    <t>Total landmass as the whole Nigeria  is considered affected by the complex crisis.</t>
  </si>
  <si>
    <t>NGA001Landmass affected</t>
  </si>
  <si>
    <t>UNHCR 19/04/2022; UNHCR 19/08/2019;UNHCR 31/08/2022;Euro-Med Monitor 22/05/2022; OCHA 19/04/2022</t>
  </si>
  <si>
    <t>https://data.unhcr.org/en/country/yem; https://reliefweb.int/report/yemen/displacement-yemen-overview-enar; https://reliefweb.int/report/yemen/yemen-humanitarian-needs-overview-2022-april-2022</t>
  </si>
  <si>
    <t>The number of affected groups from the following list: 
Refugees, asylum seekers, and others of concern (such as migrants etc.), Host
Yemen has two groups affected by the mixed migration crisis</t>
  </si>
  <si>
    <t>YEM002Crisis affected groups</t>
  </si>
  <si>
    <t>The number of affected groups from the following list: 
IDPs, Refugees, asylum seekers, and others of concern (such as migrants etc.), Returnees, Host, and Non-Host
Yemen has asll five groups affected by the complex crisis</t>
  </si>
  <si>
    <t>YEM001Crisis affected groups</t>
  </si>
  <si>
    <t>AGO002People in Need</t>
  </si>
  <si>
    <t>IPC 04/07/2022</t>
  </si>
  <si>
    <t>https://www.ipcinfo.org/ipc-country-analysis/details-map/en/c/1155762/?iso3=SWZ</t>
  </si>
  <si>
    <t>SWZ001People exposed</t>
  </si>
  <si>
    <t>SWZ001People affected</t>
  </si>
  <si>
    <t>SWZ001People in Need</t>
  </si>
  <si>
    <t>Food insecurity level of IPC-1 (minimal severity) between October 2022 - March 2023</t>
  </si>
  <si>
    <t>SWZ001Minimal humanitarian conditions - Level 1</t>
  </si>
  <si>
    <t>Food insecurity level of IPC-2 (Stressed severity) between October 2022 - March 2023</t>
  </si>
  <si>
    <t>SWZ001Stressed humanitarian conditions - Level 2</t>
  </si>
  <si>
    <t>Food insecurity level of IPC-3 (Crisis severity) between October 2022 - March 2023</t>
  </si>
  <si>
    <t>SWZ001Moderate humanitarian conditions - Level 3</t>
  </si>
  <si>
    <t>Food insecurity level of IPC-4 (Emergency severity) between  October 2022 - March 2023</t>
  </si>
  <si>
    <t>SWZ001Severe humanitarian conditions - Level 4</t>
  </si>
  <si>
    <t>Food insecurity level of IPC-5 (Catastrophe severity) between  October 2022 - March 2023</t>
  </si>
  <si>
    <t>SWZ001Extreme humanitarian conditions - Level 5</t>
  </si>
  <si>
    <t xml:space="preserve">Affected population </t>
  </si>
  <si>
    <t>SWZ001Crisis affected groups</t>
  </si>
  <si>
    <t>IFRC 09/09/2022 , OCHA 28/08/2022 , OCHA 25/9/2022</t>
  </si>
  <si>
    <t>https://reliefweb.int/report/sudan/sudan-floods-operation-update-4-emergency-appeal-no-mdrsd028 , https://reports.unocha.org/en/country/sudan/card/29Rx7YCKzC/ , https://reliefweb.int/report/sudan/sudan-2022-flood-response-update-25-september-2022</t>
  </si>
  <si>
    <t>The floods have reportedly affected at least 500 health facilities, 397 schools , 1,000 water sources  , 2,683 public utilities and 10,271 latrines have been damaged or destroyed .</t>
  </si>
  <si>
    <t>SDN001Economic Losses</t>
  </si>
  <si>
    <t>SDN006Economic Losses</t>
  </si>
  <si>
    <t>IPC 30/8/2022</t>
  </si>
  <si>
    <t>https://www.ipcinfo.org/ipc-country-analysis/details-map/en/c/1155845/</t>
  </si>
  <si>
    <t>ZMB002People exposed</t>
  </si>
  <si>
    <t>ZMB002People affected</t>
  </si>
  <si>
    <t>ZMB002People in Need</t>
  </si>
  <si>
    <t>IPC-1 (minimal) severity between October 2022 and March 2023</t>
  </si>
  <si>
    <t>ZMB002Minimal humanitarian conditions - Level 1</t>
  </si>
  <si>
    <t>IPC-2 (Stressed) severity between October 2022 -March 2023</t>
  </si>
  <si>
    <t>ZMB002Stressed humanitarian conditions - Level 2</t>
  </si>
  <si>
    <t>IPC-3 (Crisis) severity between October 2022 - March 2023</t>
  </si>
  <si>
    <t>ZMB002Moderate humanitarian conditions - Level 3</t>
  </si>
  <si>
    <t>IPC-4 (Emergency) severity between October 2022 -March 2023</t>
  </si>
  <si>
    <t>ZMB002Severe humanitarian conditions - Level 4</t>
  </si>
  <si>
    <t>IPC-5 (Catastrophe) severity between  October 2022 - March 2023</t>
  </si>
  <si>
    <t>ZMB002Extreme humanitarian conditions - Level 5</t>
  </si>
  <si>
    <t>Denial of existence of humanitarian needs or entitlements to assistance</t>
  </si>
  <si>
    <t>ACAPS Access Methodology</t>
  </si>
  <si>
    <t>AFG001Denial of existence of humanitarian needs or entitlements to assistance</t>
  </si>
  <si>
    <t>Impediments to entry into country (bureaucratic and administrative)</t>
  </si>
  <si>
    <t>AFG001Impediments to entry into country (bureaucratic and administrative)</t>
  </si>
  <si>
    <t>Interference into implementation of humanitarian activities</t>
  </si>
  <si>
    <t>AFG001Interference into implementation of humanitarian activities</t>
  </si>
  <si>
    <t>Restriction and obstruction of access to services and assistance</t>
  </si>
  <si>
    <t>AFG001Restriction and obstruction of access to services and assistance</t>
  </si>
  <si>
    <t>Restriction of movement (impediments to freedom of movement and/or administrative restrictions)</t>
  </si>
  <si>
    <t>AFG001Restriction of movement (impediments to freedom of movement and/or administrative restrictions)</t>
  </si>
  <si>
    <t>2022 seasonal floods in South Sudan</t>
  </si>
  <si>
    <t>SSD003</t>
  </si>
  <si>
    <t xml:space="preserve">RRC et al. 19/09/2022; IRNA 14/09/2022; IRNA 08/09/2022, RRC 09/09/2022; IRNA Accessed 17,10,2022, </t>
  </si>
  <si>
    <t>https://www.humanitarianresponse.info/sites/www.humanitarianresponse.info/files/documents/files/magwi_irna_floods_report_19-september-2022.pdf; https://www.humanitarianresponse.info/sites/www.humanitarianresponse.info/files/documents/files/irna_leer_county_flood_report_12_-_14_sept_2022-final.pdf; https://www.humanitarianresponse.info/sites/www.humanitarianresponse.info/files/documents/files/mayendit_irna_floods_report_08-september-2022.pdf; https://www.humanitarianresponse.info/sites/www.humanitarianresponse.info/files/documents/files/rapid_flood_assessment_report_for_mundri_east_and_west_counties_8th_to_9th_sept_2022.pdf; https://www.humanitarianresponse.info/sites/www.humanitarianresponse.info/files/documents/files/aweil_east_irna_floods_assessment_report_september-2022.pdf</t>
  </si>
  <si>
    <t>People displaced by floods. There are some unverified reports of people displaced in counties where needs assessments have yet to be conducted. It is very likely that the number of people displaced is much higher than reported.</t>
  </si>
  <si>
    <t>SSD003People displaced</t>
  </si>
  <si>
    <t>There is lack of reliable cumulative data on this</t>
  </si>
  <si>
    <t>SSD003Injuries reported</t>
  </si>
  <si>
    <t>WHO 18/10/2022</t>
  </si>
  <si>
    <t>https://www.humanitarianresponse.info/sites/www.humanitarianresponse.info/files/documents/files/south_sudan_humanitarian_situation_report_-_issue_9_-_september_2022.pdf</t>
  </si>
  <si>
    <t xml:space="preserve"> The severe flooding has also occasioned 62 death. It  is very likely that the number of fatalities reported  is higher than reported.</t>
  </si>
  <si>
    <t>SSD003Fatalities reported</t>
  </si>
  <si>
    <t>SSD003People facing limited access constraints</t>
  </si>
  <si>
    <t xml:space="preserve">There is lack of reliable cumulative data on this. </t>
  </si>
  <si>
    <t>SSD003People facing restricted access constraints</t>
  </si>
  <si>
    <t>SSD003Illness cases reported</t>
  </si>
  <si>
    <t>SSD003Buildings damaged</t>
  </si>
  <si>
    <t>SSD003Buildings destroyed</t>
  </si>
  <si>
    <t>SSD003Economic Losses</t>
  </si>
  <si>
    <t>Ongoing insecurity/hostilities affecting humanitarian assistance</t>
  </si>
  <si>
    <t>AFG001Ongoing insecurity/hostilities affecting humanitarian assistance</t>
  </si>
  <si>
    <t>Presence of mines and improvised explosive devices</t>
  </si>
  <si>
    <t>AFG001Presence of mines and improvised explosive devices</t>
  </si>
  <si>
    <t>Violence against personnel, facilities and assets</t>
  </si>
  <si>
    <t>AFG001Violence against personnel, facilities and assets</t>
  </si>
  <si>
    <t>DZA002Denial of existence of humanitarian needs or entitlements to assistance</t>
  </si>
  <si>
    <t>DZA002Impediments to entry into country (bureaucratic and administrative)</t>
  </si>
  <si>
    <t>DZA002Interference into implementation of humanitarian activities</t>
  </si>
  <si>
    <t>DZA002Ongoing insecurity/hostilities affecting humanitarian assistance</t>
  </si>
  <si>
    <t>Physical constraints in the environment (obstacles related to terrain, climate, lack of infrastructure, etc.)</t>
  </si>
  <si>
    <t>DZA002Physical constraints in the environment (obstacles related to terrain, climate, lack of infrastructure, etc.)</t>
  </si>
  <si>
    <t>DZA002Presence of mines and improvised explosive devices</t>
  </si>
  <si>
    <t>DZA002Restriction and obstruction of access to services and assistance</t>
  </si>
  <si>
    <t>DZA002Restriction of movement (impediments to freedom of movement and/or administrative restrictions)</t>
  </si>
  <si>
    <t>DZA002Violence against personnel, facilities and assets</t>
  </si>
  <si>
    <t>DZA003Denial of existence of humanitarian needs or entitlements to assistance</t>
  </si>
  <si>
    <t>DZA003Impediments to entry into country (bureaucratic and administrative)</t>
  </si>
  <si>
    <t>DZA003Interference into implementation of humanitarian activities</t>
  </si>
  <si>
    <t>DZA003Ongoing insecurity/hostilities affecting humanitarian assistance</t>
  </si>
  <si>
    <t>DZA003Physical constraints in the environment (obstacles related to terrain, climate, lack of infrastructure, etc.)</t>
  </si>
  <si>
    <t>DZA003Presence of mines and improvised explosive devices</t>
  </si>
  <si>
    <t>DZA003Restriction and obstruction of access to services and assistance</t>
  </si>
  <si>
    <t>DZA003Restriction of movement (impediments to freedom of movement and/or administrative restrictions)</t>
  </si>
  <si>
    <t>DZA003Violence against personnel, facilities and assets</t>
  </si>
  <si>
    <t>DZA004Denial of existence of humanitarian needs or entitlements to assistance</t>
  </si>
  <si>
    <t>DZA004Impediments to entry into country (bureaucratic and administrative)</t>
  </si>
  <si>
    <t>DZA004Interference into implementation of humanitarian activities</t>
  </si>
  <si>
    <t>DZA004Ongoing insecurity/hostilities affecting humanitarian assistance</t>
  </si>
  <si>
    <t>DZA004Physical constraints in the environment (obstacles related to terrain, climate, lack of infrastructure, etc.)</t>
  </si>
  <si>
    <t>DZA004Presence of mines and improvised explosive devices</t>
  </si>
  <si>
    <t>DZA004Restriction and obstruction of access to services and assistance</t>
  </si>
  <si>
    <t>DZA004Restriction of movement (impediments to freedom of movement and/or administrative restrictions)</t>
  </si>
  <si>
    <t>DZA004Violence against personnel, facilities and assets</t>
  </si>
  <si>
    <t>EGY002Denial of existence of humanitarian needs or entitlements to assistance</t>
  </si>
  <si>
    <t>EGY002Impediments to entry into country (bureaucratic and administrative)</t>
  </si>
  <si>
    <t>EGY002Interference into implementation of humanitarian activities</t>
  </si>
  <si>
    <t>EGY002Ongoing insecurity/hostilities affecting humanitarian assistance</t>
  </si>
  <si>
    <t>EGY002Physical constraints in the environment (obstacles related to terrain, climate, lack of infrastructure, etc.)</t>
  </si>
  <si>
    <t>EGY002Presence of mines and improvised explosive devices</t>
  </si>
  <si>
    <t>EGY002Restriction and obstruction of access to services and assistance</t>
  </si>
  <si>
    <t>EGY002Restriction of movement (impediments to freedom of movement and/or administrative restrictions)</t>
  </si>
  <si>
    <t>EGY002Violence against personnel, facilities and assets</t>
  </si>
  <si>
    <t>MAR002Denial of existence of humanitarian needs or entitlements to assistance</t>
  </si>
  <si>
    <t>MAR002Impediments to entry into country (bureaucratic and administrative)</t>
  </si>
  <si>
    <t>MAR002Interference into implementation of humanitarian activities</t>
  </si>
  <si>
    <t>MAR002Ongoing insecurity/hostilities affecting humanitarian assistance</t>
  </si>
  <si>
    <t>MAR002Physical constraints in the environment (obstacles related to terrain, climate, lack of infrastructure, etc.)</t>
  </si>
  <si>
    <t>MAR002Presence of mines and improvised explosive devices</t>
  </si>
  <si>
    <t>MAR002Restriction and obstruction of access to services and assistance</t>
  </si>
  <si>
    <t>MAR002Restriction of movement (impediments to freedom of movement and/or administrative restrictions)</t>
  </si>
  <si>
    <t>MAR002Violence against personnel, facilities and assets</t>
  </si>
  <si>
    <t>AFG001Physical constraints in the environment (obstacles related to terrain, climate, lack of infrastructure, etc.)</t>
  </si>
  <si>
    <t>SDN001Denial of existence of humanitarian needs or entitlements to assistance</t>
  </si>
  <si>
    <t>SDN001Impediments to entry into country (bureaucratic and administrative)</t>
  </si>
  <si>
    <t>SDN001Interference into implementation of humanitarian activities</t>
  </si>
  <si>
    <t>SDN001Ongoing insecurity/hostilities affecting humanitarian assistance</t>
  </si>
  <si>
    <t>SDN001Physical constraints in the environment (obstacles related to terrain, climate, lack of infrastructure, etc.)</t>
  </si>
  <si>
    <t>SDN001Presence of mines and improvised explosive devices</t>
  </si>
  <si>
    <t>SDN001Restriction and obstruction of access to services and assistance</t>
  </si>
  <si>
    <t>SDN001Restriction of movement (impediments to freedom of movement and/or administrative restrictions)</t>
  </si>
  <si>
    <t>SDN001Violence against personnel, facilities and assets</t>
  </si>
  <si>
    <t>SDN005Denial of existence of humanitarian needs or entitlements to assistance</t>
  </si>
  <si>
    <t>SDN005Impediments to entry into country (bureaucratic and administrative)</t>
  </si>
  <si>
    <t>SDN005Interference into implementation of humanitarian activities</t>
  </si>
  <si>
    <t>SDN005Ongoing insecurity/hostilities affecting humanitarian assistance</t>
  </si>
  <si>
    <t>SDN005Physical constraints in the environment (obstacles related to terrain, climate, lack of infrastructure, etc.)</t>
  </si>
  <si>
    <t>SDN005Presence of mines and improvised explosive devices</t>
  </si>
  <si>
    <t>SDN005Restriction and obstruction of access to services and assistance</t>
  </si>
  <si>
    <t>SDN005Restriction of movement (impediments to freedom of movement and/or administrative restrictions)</t>
  </si>
  <si>
    <t>SDN005Violence against personnel, facilities and assets</t>
  </si>
  <si>
    <t>SDN006Denial of existence of humanitarian needs or entitlements to assistance</t>
  </si>
  <si>
    <t>SDN006Impediments to entry into country (bureaucratic and administrative)</t>
  </si>
  <si>
    <t>SDN006Interference into implementation of humanitarian activities</t>
  </si>
  <si>
    <t>SDN006Ongoing insecurity/hostilities affecting humanitarian assistance</t>
  </si>
  <si>
    <t>SDN006Physical constraints in the environment (obstacles related to terrain, climate, lack of infrastructure, etc.)</t>
  </si>
  <si>
    <t>SDN006Presence of mines and improvised explosive devices</t>
  </si>
  <si>
    <t>SDN006Restriction and obstruction of access to services and assistance</t>
  </si>
  <si>
    <t>SDN006Restriction of movement (impediments to freedom of movement and/or administrative restrictions)</t>
  </si>
  <si>
    <t>SDN006Violence against personnel, facilities and assets</t>
  </si>
  <si>
    <t>SDN008Denial of existence of humanitarian needs or entitlements to assistance</t>
  </si>
  <si>
    <t>SDN008Impediments to entry into country (bureaucratic and administrative)</t>
  </si>
  <si>
    <t>SDN008Interference into implementation of humanitarian activities</t>
  </si>
  <si>
    <t>SDN008Ongoing insecurity/hostilities affecting humanitarian assistance</t>
  </si>
  <si>
    <t>SDN008Physical constraints in the environment (obstacles related to terrain, climate, lack of infrastructure, etc.)</t>
  </si>
  <si>
    <t>SDN008Presence of mines and improvised explosive devices</t>
  </si>
  <si>
    <t>SDN008Restriction and obstruction of access to services and assistance</t>
  </si>
  <si>
    <t>SDN008Restriction of movement (impediments to freedom of movement and/or administrative restrictions)</t>
  </si>
  <si>
    <t>SDN008Violence against personnel, facilities and assets</t>
  </si>
  <si>
    <t>TUN002Denial of existence of humanitarian needs or entitlements to assistance</t>
  </si>
  <si>
    <t>TUN002Impediments to entry into country (bureaucratic and administrative)</t>
  </si>
  <si>
    <t>TUN002Interference into implementation of humanitarian activities</t>
  </si>
  <si>
    <t>TUN002Ongoing insecurity/hostilities affecting humanitarian assistance</t>
  </si>
  <si>
    <t>TUN002Physical constraints in the environment (obstacles related to terrain, climate, lack of infrastructure, etc.)</t>
  </si>
  <si>
    <t>TUN002Presence of mines and improvised explosive devices</t>
  </si>
  <si>
    <t>TUN002Restriction and obstruction of access to services and assistance</t>
  </si>
  <si>
    <t>TUN002Restriction of movement (impediments to freedom of movement and/or administrative restrictions)</t>
  </si>
  <si>
    <t>TUN002Violence against personnel, facilities and assets</t>
  </si>
  <si>
    <t>ESP002Denial of existence of humanitarian needs or entitlements to assistance</t>
  </si>
  <si>
    <t>ESP002Impediments to entry into country (bureaucratic and administrative)</t>
  </si>
  <si>
    <t>ESP002Interference into implementation of humanitarian activities</t>
  </si>
  <si>
    <t>ESP002Ongoing insecurity/hostilities affecting humanitarian assistance</t>
  </si>
  <si>
    <t>ESP002Physical constraints in the environment (obstacles related to terrain, climate, lack of infrastructure, etc.)</t>
  </si>
  <si>
    <t>ESP002Presence of mines and improvised explosive devices</t>
  </si>
  <si>
    <t>ESP002Restriction and obstruction of access to services and assistance</t>
  </si>
  <si>
    <t>ESP002Restriction of movement (impediments to freedom of movement and/or administrative restrictions)</t>
  </si>
  <si>
    <t>ESP002Violence against personnel, facilities and assets</t>
  </si>
  <si>
    <t>ITA002Denial of existence of humanitarian needs or entitlements to assistance</t>
  </si>
  <si>
    <t>ITA002Impediments to entry into country (bureaucratic and administrative)</t>
  </si>
  <si>
    <t>ITA002Interference into implementation of humanitarian activities</t>
  </si>
  <si>
    <t>ITA002Ongoing insecurity/hostilities affecting humanitarian assistance</t>
  </si>
  <si>
    <t>ITA002Physical constraints in the environment (obstacles related to terrain, climate, lack of infrastructure, etc.)</t>
  </si>
  <si>
    <t>ITA002Presence of mines and improvised explosive devices</t>
  </si>
  <si>
    <t>ITA002Restriction and obstruction of access to services and assistance</t>
  </si>
  <si>
    <t>ITA002Restriction of movement (impediments to freedom of movement and/or administrative restrictions)</t>
  </si>
  <si>
    <t>ITA002Violence against personnel, facilities and assets</t>
  </si>
  <si>
    <t>LBY001Denial of existence of humanitarian needs or entitlements to assistance</t>
  </si>
  <si>
    <t>LBY001Impediments to entry into country (bureaucratic and administrative)</t>
  </si>
  <si>
    <t>LBY001Interference into implementation of humanitarian activities</t>
  </si>
  <si>
    <t>LBY001Ongoing insecurity/hostilities affecting humanitarian assistance</t>
  </si>
  <si>
    <t>LBY001Physical constraints in the environment (obstacles related to terrain, climate, lack of infrastructure, etc.)</t>
  </si>
  <si>
    <t>LBY001Presence of mines and improvised explosive devices</t>
  </si>
  <si>
    <t>LBY001Restriction and obstruction of access to services and assistance</t>
  </si>
  <si>
    <t>LBY001Restriction of movement (impediments to freedom of movement and/or administrative restrictions)</t>
  </si>
  <si>
    <t>LBY001Violence against personnel, facilities and assets</t>
  </si>
  <si>
    <t>LBY002Denial of existence of humanitarian needs or entitlements to assistance</t>
  </si>
  <si>
    <t>LBY002Impediments to entry into country (bureaucratic and administrative)</t>
  </si>
  <si>
    <t>LBY002Interference into implementation of humanitarian activities</t>
  </si>
  <si>
    <t>LBY002Ongoing insecurity/hostilities affecting humanitarian assistance</t>
  </si>
  <si>
    <t>LBY002Physical constraints in the environment (obstacles related to terrain, climate, lack of infrastructure, etc.)</t>
  </si>
  <si>
    <t>LBY002Presence of mines and improvised explosive devices</t>
  </si>
  <si>
    <t>LBY002Restriction and obstruction of access to services and assistance</t>
  </si>
  <si>
    <t>LBY002Restriction of movement (impediments to freedom of movement and/or administrative restrictions)</t>
  </si>
  <si>
    <t>LBY002Violence against personnel, facilities and assets</t>
  </si>
  <si>
    <t>MOZ004Denial of existence of humanitarian needs or entitlements to assistance</t>
  </si>
  <si>
    <t>MOZ004Impediments to entry into country (bureaucratic and administrative)</t>
  </si>
  <si>
    <t>MOZ004Interference into implementation of humanitarian activities</t>
  </si>
  <si>
    <t>MOZ004Ongoing insecurity/hostilities affecting humanitarian assistance</t>
  </si>
  <si>
    <t>MOZ004Physical constraints in the environment (obstacles related to terrain, climate, lack of infrastructure, etc.)</t>
  </si>
  <si>
    <t>MOZ004Presence of mines and improvised explosive devices</t>
  </si>
  <si>
    <t>MOZ004Restriction and obstruction of access to services and assistance</t>
  </si>
  <si>
    <t>MOZ004Restriction of movement (impediments to freedom of movement and/or administrative restrictions)</t>
  </si>
  <si>
    <t>MOZ004Violence against personnel, facilities and assets</t>
  </si>
  <si>
    <t>MRT002Denial of existence of humanitarian needs or entitlements to assistance</t>
  </si>
  <si>
    <t>MRT002Impediments to entry into country (bureaucratic and administrative)</t>
  </si>
  <si>
    <t>MRT002Interference into implementation of humanitarian activities</t>
  </si>
  <si>
    <t>MRT002Ongoing insecurity/hostilities affecting humanitarian assistance</t>
  </si>
  <si>
    <t>MRT002Physical constraints in the environment (obstacles related to terrain, climate, lack of infrastructure, etc.)</t>
  </si>
  <si>
    <t>MRT002Presence of mines and improvised explosive devices</t>
  </si>
  <si>
    <t>MRT002Restriction and obstruction of access to services and assistance</t>
  </si>
  <si>
    <t>MRT002Restriction of movement (impediments to freedom of movement and/or administrative restrictions)</t>
  </si>
  <si>
    <t>MRT002Violence against personnel, facilities and assets</t>
  </si>
  <si>
    <t>MRT003Denial of existence of humanitarian needs or entitlements to assistance</t>
  </si>
  <si>
    <t>MRT003Impediments to entry into country (bureaucratic and administrative)</t>
  </si>
  <si>
    <t>MRT003Interference into implementation of humanitarian activities</t>
  </si>
  <si>
    <t>MRT003Ongoing insecurity/hostilities affecting humanitarian assistance</t>
  </si>
  <si>
    <t>MRT003Physical constraints in the environment (obstacles related to terrain, climate, lack of infrastructure, etc.)</t>
  </si>
  <si>
    <t>MRT003Presence of mines and improvised explosive devices</t>
  </si>
  <si>
    <t>MRT003Restriction and obstruction of access to services and assistance</t>
  </si>
  <si>
    <t>MRT003Restriction of movement (impediments to freedom of movement and/or administrative restrictions)</t>
  </si>
  <si>
    <t>MRT003Violence against personnel, facilities and assets</t>
  </si>
  <si>
    <t>REG007Denial of existence of humanitarian needs or entitlements to assistance</t>
  </si>
  <si>
    <t>REG007Impediments to entry into country (bureaucratic and administrative)</t>
  </si>
  <si>
    <t>REG007Interference into implementation of humanitarian activities</t>
  </si>
  <si>
    <t>REG007Ongoing insecurity/hostilities affecting humanitarian assistance</t>
  </si>
  <si>
    <t>REG007Physical constraints in the environment (obstacles related to terrain, climate, lack of infrastructure, etc.)</t>
  </si>
  <si>
    <t>REG007Presence of mines and improvised explosive devices</t>
  </si>
  <si>
    <t>REG007Restriction and obstruction of access to services and assistance</t>
  </si>
  <si>
    <t>REG007Restriction of movement (impediments to freedom of movement and/or administrative restrictions)</t>
  </si>
  <si>
    <t>REG007Violence against personnel, facilities and assets</t>
  </si>
  <si>
    <t>REG008Denial of existence of humanitarian needs or entitlements to assistance</t>
  </si>
  <si>
    <t>REG008Impediments to entry into country (bureaucratic and administrative)</t>
  </si>
  <si>
    <t>REG008Interference into implementation of humanitarian activities</t>
  </si>
  <si>
    <t>REG008Ongoing insecurity/hostilities affecting humanitarian assistance</t>
  </si>
  <si>
    <t>REG008Physical constraints in the environment (obstacles related to terrain, climate, lack of infrastructure, etc.)</t>
  </si>
  <si>
    <t>REG008Presence of mines and improvised explosive devices</t>
  </si>
  <si>
    <t>REG008Restriction and obstruction of access to services and assistance</t>
  </si>
  <si>
    <t>REG008Restriction of movement (impediments to freedom of movement and/or administrative restrictions)</t>
  </si>
  <si>
    <t>REG008Violence against personnel, facilities and assets</t>
  </si>
  <si>
    <t>UKR002Denial of existence of humanitarian needs or entitlements to assistance</t>
  </si>
  <si>
    <t>YEM001Denial of existence of humanitarian needs or entitlements to assistance</t>
  </si>
  <si>
    <t>YEM001Impediments to entry into country (bureaucratic and administrative)</t>
  </si>
  <si>
    <t>YEM001Interference into implementation of humanitarian activities</t>
  </si>
  <si>
    <t>YEM001Ongoing insecurity/hostilities affecting humanitarian assistance</t>
  </si>
  <si>
    <t>YEM001Physical constraints in the environment (obstacles related to terrain, climate, lack of infrastructure, etc.)</t>
  </si>
  <si>
    <t>YEM001Presence of mines and improvised explosive devices</t>
  </si>
  <si>
    <t>YEM001Restriction and obstruction of access to services and assistance</t>
  </si>
  <si>
    <t>YEM001Restriction of movement (impediments to freedom of movement and/or administrative restrictions)</t>
  </si>
  <si>
    <t>YEM001Violence against personnel, facilities and assets</t>
  </si>
  <si>
    <t>YEM002Denial of existence of humanitarian needs or entitlements to assistance</t>
  </si>
  <si>
    <t>YEM002Impediments to entry into country (bureaucratic and administrative)</t>
  </si>
  <si>
    <t>YEM002Interference into implementation of humanitarian activities</t>
  </si>
  <si>
    <t>YEM002Ongoing insecurity/hostilities affecting humanitarian assistance</t>
  </si>
  <si>
    <t>YEM002Physical constraints in the environment (obstacles related to terrain, climate, lack of infrastructure, etc.)</t>
  </si>
  <si>
    <t>YEM002Presence of mines and improvised explosive devices</t>
  </si>
  <si>
    <t>YEM002Restriction and obstruction of access to services and assistance</t>
  </si>
  <si>
    <t>YEM002Restriction of movement (impediments to freedom of movement and/or administrative restrictions)</t>
  </si>
  <si>
    <t>YEM002Violence against personnel, facilities and assets</t>
  </si>
  <si>
    <t>National Statistical Office  accessed 17/09/22; National Statistical Office 2011; UNCT PNG 15/09/22; IFRC 04/09/22 UNCT PNG 10/10/22</t>
  </si>
  <si>
    <t>https://www.nso.gov.pg/statistics/population/ https://reliefweb.int/report/papua-new-guinea/papua-new-guinea-highlands-violence-disaster-management-team-flash-update-no-06-7-october-2022
https://www.nso.gov.pg/download/77/nso-digital-library/2248/png-national-report-2011-census-2.pdf  
https://reliefweb.int/report/papua-new-guinea/papua-new-guinea-civil-unrest-emergency-plan-action-epoa-dref-operation-no-mdrpg011 
https://reliefweb.int/report/papua-new-guinea/papua-new-guinea-highlands-violence-humanitarian-needs-and-priorities-aug-2022-may-2023-issued-09-aug-2022</t>
  </si>
  <si>
    <t>Provinces affected:
Enga Province
Hela Province
Southern Highlands Province
Jiwaka Province
Chimbu Province
Eastern and Western Highlands
The affected provinces have been identified from HNP and Emergency Plan of Action of the IFRC.</t>
  </si>
  <si>
    <t>PNG003Landmass affected</t>
  </si>
  <si>
    <t>National Statistical Office  accessed 17/09/22; National Statistical Office 2011; UNCT PNG 15/09/22; IFRC 04/09/22, UNCT PNG 10/10/22</t>
  </si>
  <si>
    <t>https://www.nso.gov.pg/statistics/population/   https://reliefweb.int/report/papua-new-guinea/papua-new-guinea-highlands-violence-disaster-management-team-flash-update-no-06-7-october-2022
https://www.nso.gov.pg/download/77/nso-digital-library/2248/png-national-report-2011-census-2.pdf
https://reliefweb.int/report/papua-new-guinea/papua-new-guinea-civil-unrest-emergency-plan-action-epoa-dref-operation-no-mdrpg011
https://reliefweb.int/report/papua-new-guinea/papua-new-guinea-highlands-violence-humanitarian-needs-and-priorities-aug-2022-may-2023-issued-09-aug-2022</t>
  </si>
  <si>
    <t>PNG003People exposed</t>
  </si>
  <si>
    <t>UNCT PNG 10/10/22</t>
  </si>
  <si>
    <t>PNG003Minimal humanitarian conditions - Level 1</t>
  </si>
  <si>
    <t>NAM002Denial of existence of humanitarian needs or entitlements to assistance</t>
  </si>
  <si>
    <t>NAM002Impediments to entry into country (bureaucratic and administrative)</t>
  </si>
  <si>
    <t>NAM002Interference into implementation of humanitarian activities</t>
  </si>
  <si>
    <t>NAM002Ongoing insecurity/hostilities affecting humanitarian assistance</t>
  </si>
  <si>
    <t>NAM002Physical constraints in the environment (obstacles related to terrain, climate, lack of infrastructure, etc.)</t>
  </si>
  <si>
    <t>NAM002Presence of mines and improvised explosive devices</t>
  </si>
  <si>
    <t>NAM002Restriction and obstruction of access to services and assistance</t>
  </si>
  <si>
    <t>NAM002Restriction of movement (impediments to freedom of movement and/or administrative restrictions)</t>
  </si>
  <si>
    <t>NAM002Violence against personnel, facilities and assets</t>
  </si>
  <si>
    <t>UKR002Impediments to entry into country (bureaucratic and administrative)</t>
  </si>
  <si>
    <t>UKR002Interference into implementation of humanitarian activities</t>
  </si>
  <si>
    <t>UKR002Ongoing insecurity/hostilities affecting humanitarian assistance</t>
  </si>
  <si>
    <t>UKR002Physical constraints in the environment (obstacles related to terrain, climate, lack of infrastructure, etc.)</t>
  </si>
  <si>
    <t>UKR002Presence of mines and improvised explosive devices</t>
  </si>
  <si>
    <t>UKR002Restriction and obstruction of access to services and assistance</t>
  </si>
  <si>
    <t>UKR002Restriction of movement (impediments to freedom of movement and/or administrative restrictions)</t>
  </si>
  <si>
    <t>UKR002Violence against personnel, facilities and assets</t>
  </si>
  <si>
    <t>ZMB002Denial of existence of humanitarian needs or entitlements to assistance</t>
  </si>
  <si>
    <t>ZMB002Impediments to entry into country (bureaucratic and administrative)</t>
  </si>
  <si>
    <t>ZMB002Interference into implementation of humanitarian activities</t>
  </si>
  <si>
    <t>ZMB002Ongoing insecurity/hostilities affecting humanitarian assistance</t>
  </si>
  <si>
    <t>ZMB002Physical constraints in the environment (obstacles related to terrain, climate, lack of infrastructure, etc.)</t>
  </si>
  <si>
    <t>ZMB002Presence of mines and improvised explosive devices</t>
  </si>
  <si>
    <t>ZMB002Restriction and obstruction of access to services and assistance</t>
  </si>
  <si>
    <t>ZMB002Restriction of movement (impediments to freedom of movement and/or administrative restrictions)</t>
  </si>
  <si>
    <t>ZMB002Violence against personnel, facilities and assets</t>
  </si>
  <si>
    <t>ZWE001Denial of existence of humanitarian needs or entitlements to assistance</t>
  </si>
  <si>
    <t>ZWE001Impediments to entry into country (bureaucratic and administrative)</t>
  </si>
  <si>
    <t>ZWE001Interference into implementation of humanitarian activities</t>
  </si>
  <si>
    <t>ZWE001Ongoing insecurity/hostilities affecting humanitarian assistance</t>
  </si>
  <si>
    <t>ZWE001Physical constraints in the environment (obstacles related to terrain, climate, lack of infrastructure, etc.)</t>
  </si>
  <si>
    <t>ZWE001Presence of mines and improvised explosive devices</t>
  </si>
  <si>
    <t>ZWE001Restriction and obstruction of access to services and assistance</t>
  </si>
  <si>
    <t>ZWE001Restriction of movement (impediments to freedom of movement and/or administrative restrictions)</t>
  </si>
  <si>
    <t>ZWE001Violence against personnel, facilities and assets</t>
  </si>
  <si>
    <t>PSE002Severe humanitarian conditions - Level 4</t>
  </si>
  <si>
    <t>HUN002Denial of existence of humanitarian needs or entitlements to assistance</t>
  </si>
  <si>
    <t>HUN002Impediments to entry into country (bureaucratic and administrative)</t>
  </si>
  <si>
    <t>HUN002Interference into implementation of humanitarian activities</t>
  </si>
  <si>
    <t>HUN002Ongoing insecurity/hostilities affecting humanitarian assistance</t>
  </si>
  <si>
    <t>HUN002Physical constraints in the environment (obstacles related to terrain, climate, lack of infrastructure, etc.)</t>
  </si>
  <si>
    <t>HUN002Presence of mines and improvised explosive devices</t>
  </si>
  <si>
    <t>HUN002Restriction and obstruction of access to services and assistance</t>
  </si>
  <si>
    <t>HUN002Restriction of movement (impediments to freedom of movement and/or administrative restrictions)</t>
  </si>
  <si>
    <t>HUN002Violence against personnel, facilities and assets</t>
  </si>
  <si>
    <t>KEN001Denial of existence of humanitarian needs or entitlements to assistance</t>
  </si>
  <si>
    <t>KEN001Impediments to entry into country (bureaucratic and administrative)</t>
  </si>
  <si>
    <t>KEN001Interference into implementation of humanitarian activities</t>
  </si>
  <si>
    <t>KEN001Ongoing insecurity/hostilities affecting humanitarian assistance</t>
  </si>
  <si>
    <t>KEN001Physical constraints in the environment (obstacles related to terrain, climate, lack of infrastructure, etc.)</t>
  </si>
  <si>
    <t>KEN001Presence of mines and improvised explosive devices</t>
  </si>
  <si>
    <t>KEN001Restriction and obstruction of access to services and assistance</t>
  </si>
  <si>
    <t>KEN001Restriction of movement (impediments to freedom of movement and/or administrative restrictions)</t>
  </si>
  <si>
    <t>KEN001Violence against personnel, facilities and assets</t>
  </si>
  <si>
    <t>KEN002Denial of existence of humanitarian needs or entitlements to assistance</t>
  </si>
  <si>
    <t>KEN002Impediments to entry into country (bureaucratic and administrative)</t>
  </si>
  <si>
    <t>KEN002Interference into implementation of humanitarian activities</t>
  </si>
  <si>
    <t>KEN002Ongoing insecurity/hostilities affecting humanitarian assistance</t>
  </si>
  <si>
    <t>KEN002Physical constraints in the environment (obstacles related to terrain, climate, lack of infrastructure, etc.)</t>
  </si>
  <si>
    <t>KEN002Presence of mines and improvised explosive devices</t>
  </si>
  <si>
    <t>KEN002Restriction and obstruction of access to services and assistance</t>
  </si>
  <si>
    <t>KEN002Restriction of movement (impediments to freedom of movement and/or administrative restrictions)</t>
  </si>
  <si>
    <t>KEN002Violence against personnel, facilities and assets</t>
  </si>
  <si>
    <t>KEN003Denial of existence of humanitarian needs or entitlements to assistance</t>
  </si>
  <si>
    <t>KEN003Impediments to entry into country (bureaucratic and administrative)</t>
  </si>
  <si>
    <t>KEN003Interference into implementation of humanitarian activities</t>
  </si>
  <si>
    <t>KEN003Ongoing insecurity/hostilities affecting humanitarian assistance</t>
  </si>
  <si>
    <t>KEN003Physical constraints in the environment (obstacles related to terrain, climate, lack of infrastructure, etc.)</t>
  </si>
  <si>
    <t>KEN003Presence of mines and improvised explosive devices</t>
  </si>
  <si>
    <t>KEN003Restriction and obstruction of access to services and assistance</t>
  </si>
  <si>
    <t>KEN003Restriction of movement (impediments to freedom of movement and/or administrative restrictions)</t>
  </si>
  <si>
    <t>KEN003Violence against personnel, facilities and assets</t>
  </si>
  <si>
    <t>MDA002Denial of existence of humanitarian needs or entitlements to assistance</t>
  </si>
  <si>
    <t>MDA002Impediments to entry into country (bureaucratic and administrative)</t>
  </si>
  <si>
    <t>MDA002Interference into implementation of humanitarian activities</t>
  </si>
  <si>
    <t>MDA002Ongoing insecurity/hostilities affecting humanitarian assistance</t>
  </si>
  <si>
    <t>MDA002Physical constraints in the environment (obstacles related to terrain, climate, lack of infrastructure, etc.)</t>
  </si>
  <si>
    <t>MDA002Presence of mines and improvised explosive devices</t>
  </si>
  <si>
    <t>MDA002Restriction and obstruction of access to services and assistance</t>
  </si>
  <si>
    <t>MDA002Restriction of movement (impediments to freedom of movement and/or administrative restrictions)</t>
  </si>
  <si>
    <t>MDA002Violence against personnel, facilities and assets</t>
  </si>
  <si>
    <t>POL002Denial of existence of humanitarian needs or entitlements to assistance</t>
  </si>
  <si>
    <t>POL002Impediments to entry into country (bureaucratic and administrative)</t>
  </si>
  <si>
    <t>POL002Interference into implementation of humanitarian activities</t>
  </si>
  <si>
    <t>POL002Ongoing insecurity/hostilities affecting humanitarian assistance</t>
  </si>
  <si>
    <t>POL002Physical constraints in the environment (obstacles related to terrain, climate, lack of infrastructure, etc.)</t>
  </si>
  <si>
    <t>POL002Presence of mines and improvised explosive devices</t>
  </si>
  <si>
    <t>POL002Restriction and obstruction of access to services and assistance</t>
  </si>
  <si>
    <t>POL002Restriction of movement (impediments to freedom of movement and/or administrative restrictions)</t>
  </si>
  <si>
    <t>POL002Violence against personnel, facilities and assets</t>
  </si>
  <si>
    <t>ROU002Denial of existence of humanitarian needs or entitlements to assistance</t>
  </si>
  <si>
    <t>ROU002Impediments to entry into country (bureaucratic and administrative)</t>
  </si>
  <si>
    <t>ROU002Interference into implementation of humanitarian activities</t>
  </si>
  <si>
    <t>ROU002Ongoing insecurity/hostilities affecting humanitarian assistance</t>
  </si>
  <si>
    <t>ROU002Physical constraints in the environment (obstacles related to terrain, climate, lack of infrastructure, etc.)</t>
  </si>
  <si>
    <t>ROU002Presence of mines and improvised explosive devices</t>
  </si>
  <si>
    <t>ROU002Restriction and obstruction of access to services and assistance</t>
  </si>
  <si>
    <t>ROU002Restriction of movement (impediments to freedom of movement and/or administrative restrictions)</t>
  </si>
  <si>
    <t>ROU002Violence against personnel, facilities and assets</t>
  </si>
  <si>
    <t>SOM001Denial of existence of humanitarian needs or entitlements to assistance</t>
  </si>
  <si>
    <t>SOM001Impediments to entry into country (bureaucratic and administrative)</t>
  </si>
  <si>
    <t>SOM001Interference into implementation of humanitarian activities</t>
  </si>
  <si>
    <t>SOM001Ongoing insecurity/hostilities affecting humanitarian assistance</t>
  </si>
  <si>
    <t>SOM001Physical constraints in the environment (obstacles related to terrain, climate, lack of infrastructure, etc.)</t>
  </si>
  <si>
    <t>SOM001Presence of mines and improvised explosive devices</t>
  </si>
  <si>
    <t>SOM001Restriction and obstruction of access to services and assistance</t>
  </si>
  <si>
    <t>SOM001Restriction of movement (impediments to freedom of movement and/or administrative restrictions)</t>
  </si>
  <si>
    <t>SOM001Violence against personnel, facilities and assets</t>
  </si>
  <si>
    <t>SOM002Denial of existence of humanitarian needs or entitlements to assistance</t>
  </si>
  <si>
    <t>SOM002Impediments to entry into country (bureaucratic and administrative)</t>
  </si>
  <si>
    <t>SOM002Interference into implementation of humanitarian activities</t>
  </si>
  <si>
    <t>SOM002Ongoing insecurity/hostilities affecting humanitarian assistance</t>
  </si>
  <si>
    <t>SOM002Physical constraints in the environment (obstacles related to terrain, climate, lack of infrastructure, etc.)</t>
  </si>
  <si>
    <t>SOM002Presence of mines and improvised explosive devices</t>
  </si>
  <si>
    <t>SOM002Restriction and obstruction of access to services and assistance</t>
  </si>
  <si>
    <t>SOM002Restriction of movement (impediments to freedom of movement and/or administrative restrictions)</t>
  </si>
  <si>
    <t>SOM002Violence against personnel, facilities and assets</t>
  </si>
  <si>
    <t>SSD001Denial of existence of humanitarian needs or entitlements to assistance</t>
  </si>
  <si>
    <t>SSD001Impediments to entry into country (bureaucratic and administrative)</t>
  </si>
  <si>
    <t>SSD001Interference into implementation of humanitarian activities</t>
  </si>
  <si>
    <t>SSD001Ongoing insecurity/hostilities affecting humanitarian assistance</t>
  </si>
  <si>
    <t>SSD001Physical constraints in the environment (obstacles related to terrain, climate, lack of infrastructure, etc.)</t>
  </si>
  <si>
    <t>SSD001Presence of mines and improvised explosive devices</t>
  </si>
  <si>
    <t>SSD001Restriction and obstruction of access to services and assistance</t>
  </si>
  <si>
    <t>SSD001Restriction of movement (impediments to freedom of movement and/or administrative restrictions)</t>
  </si>
  <si>
    <t>SSD001Violence against personnel, facilities and assets</t>
  </si>
  <si>
    <t>SSD003Denial of existence of humanitarian needs or entitlements to assistance</t>
  </si>
  <si>
    <t>SSD003Impediments to entry into country (bureaucratic and administrative)</t>
  </si>
  <si>
    <t>SSD003Interference into implementation of humanitarian activities</t>
  </si>
  <si>
    <t>SSD003Ongoing insecurity/hostilities affecting humanitarian assistance</t>
  </si>
  <si>
    <t>SSD003Physical constraints in the environment (obstacles related to terrain, climate, lack of infrastructure, etc.)</t>
  </si>
  <si>
    <t>SSD003Presence of mines and improvised explosive devices</t>
  </si>
  <si>
    <t>SSD003Restriction and obstruction of access to services and assistance</t>
  </si>
  <si>
    <t>SSD003Restriction of movement (impediments to freedom of movement and/or administrative restrictions)</t>
  </si>
  <si>
    <t>SSD003Violence against personnel, facilities and assets</t>
  </si>
  <si>
    <t>SVK002Denial of existence of humanitarian needs or entitlements to assistance</t>
  </si>
  <si>
    <t>SVK002Impediments to entry into country (bureaucratic and administrative)</t>
  </si>
  <si>
    <t>SVK002Interference into implementation of humanitarian activities</t>
  </si>
  <si>
    <t>SVK002Ongoing insecurity/hostilities affecting humanitarian assistance</t>
  </si>
  <si>
    <t>SVK002Physical constraints in the environment (obstacles related to terrain, climate, lack of infrastructure, etc.)</t>
  </si>
  <si>
    <t>SVK002Presence of mines and improvised explosive devices</t>
  </si>
  <si>
    <t>SVK002Restriction and obstruction of access to services and assistance</t>
  </si>
  <si>
    <t>SVK002Restriction of movement (impediments to freedom of movement and/or administrative restrictions)</t>
  </si>
  <si>
    <t>SVK002Violence against personnel, facilities and assets</t>
  </si>
  <si>
    <t>AGO002Denial of existence of humanitarian needs or entitlements to assistance</t>
  </si>
  <si>
    <t>AGO002Impediments to entry into country (bureaucratic and administrative)</t>
  </si>
  <si>
    <t>AGO002Interference into implementation of humanitarian activities</t>
  </si>
  <si>
    <t>AGO002Ongoing insecurity/hostilities affecting humanitarian assistance</t>
  </si>
  <si>
    <t>AGO002Physical constraints in the environment (obstacles related to terrain, climate, lack of infrastructure, etc.)</t>
  </si>
  <si>
    <t>AGO002Presence of mines and improvised explosive devices</t>
  </si>
  <si>
    <t>AGO002Restriction and obstruction of access to services and assistance</t>
  </si>
  <si>
    <t>AGO002Restriction of movement (impediments to freedom of movement and/or administrative restrictions)</t>
  </si>
  <si>
    <t>AGO002Violence against personnel, facilities and assets</t>
  </si>
  <si>
    <t>BFA002Denial of existence of humanitarian needs or entitlements to assistance</t>
  </si>
  <si>
    <t>BFA002Impediments to entry into country (bureaucratic and administrative)</t>
  </si>
  <si>
    <t>BFA002Interference into implementation of humanitarian activities</t>
  </si>
  <si>
    <t>BFA002Ongoing insecurity/hostilities affecting humanitarian assistance</t>
  </si>
  <si>
    <t>BFA002Physical constraints in the environment (obstacles related to terrain, climate, lack of infrastructure, etc.)</t>
  </si>
  <si>
    <t>BFA002Presence of mines and improvised explosive devices</t>
  </si>
  <si>
    <t>BFA002Restriction and obstruction of access to services and assistance</t>
  </si>
  <si>
    <t>BFA002Restriction of movement (impediments to freedom of movement and/or administrative restrictions)</t>
  </si>
  <si>
    <t>BFA002Violence against personnel, facilities and assets</t>
  </si>
  <si>
    <t>Country level Brazil</t>
  </si>
  <si>
    <t>BRA001</t>
  </si>
  <si>
    <t>BRA001Denial of existence of humanitarian needs or entitlements to assistance</t>
  </si>
  <si>
    <t>BRA001Impediments to entry into country (bureaucratic and administrative)</t>
  </si>
  <si>
    <t>BRA001Interference into implementation of humanitarian activities</t>
  </si>
  <si>
    <t>BRA001Ongoing insecurity/hostilities affecting humanitarian assistance</t>
  </si>
  <si>
    <t>BRA001Physical constraints in the environment (obstacles related to terrain, climate, lack of infrastructure, etc.)</t>
  </si>
  <si>
    <t>BRA001Presence of mines and improvised explosive devices</t>
  </si>
  <si>
    <t>BRA001Restriction and obstruction of access to services and assistance</t>
  </si>
  <si>
    <t>BRA001Restriction of movement (impediments to freedom of movement and/or administrative restrictions)</t>
  </si>
  <si>
    <t>BRA001Violence against personnel, facilities and assets</t>
  </si>
  <si>
    <t>BRA002Denial of existence of humanitarian needs or entitlements to assistance</t>
  </si>
  <si>
    <t>BRA002Impediments to entry into country (bureaucratic and administrative)</t>
  </si>
  <si>
    <t>BRA002Interference into implementation of humanitarian activities</t>
  </si>
  <si>
    <t>BRA002Ongoing insecurity/hostilities affecting humanitarian assistance</t>
  </si>
  <si>
    <t>BRA002Physical constraints in the environment (obstacles related to terrain, climate, lack of infrastructure, etc.)</t>
  </si>
  <si>
    <t>BRA002Presence of mines and improvised explosive devices</t>
  </si>
  <si>
    <t>BRA002Restriction and obstruction of access to services and assistance</t>
  </si>
  <si>
    <t>BRA002Restriction of movement (impediments to freedom of movement and/or administrative restrictions)</t>
  </si>
  <si>
    <t>BRA002Violence against personnel, facilities and assets</t>
  </si>
  <si>
    <t>Floods in rainy season 2022</t>
  </si>
  <si>
    <t>BRA003</t>
  </si>
  <si>
    <t>BRA003Denial of existence of humanitarian needs or entitlements to assistance</t>
  </si>
  <si>
    <t>BRA003Impediments to entry into country (bureaucratic and administrative)</t>
  </si>
  <si>
    <t>BRA003Interference into implementation of humanitarian activities</t>
  </si>
  <si>
    <t>BRA003Ongoing insecurity/hostilities affecting humanitarian assistance</t>
  </si>
  <si>
    <t>BRA003Physical constraints in the environment (obstacles related to terrain, climate, lack of infrastructure, etc.)</t>
  </si>
  <si>
    <t>BRA003Presence of mines and improvised explosive devices</t>
  </si>
  <si>
    <t>BRA003Restriction and obstruction of access to services and assistance</t>
  </si>
  <si>
    <t>BRA003Restriction of movement (impediments to freedom of movement and/or administrative restrictions)</t>
  </si>
  <si>
    <t>BRA003Violence against personnel, facilities and assets</t>
  </si>
  <si>
    <t>CAF001Denial of existence of humanitarian needs or entitlements to assistance</t>
  </si>
  <si>
    <t>CAF001Impediments to entry into country (bureaucratic and administrative)</t>
  </si>
  <si>
    <t>CAF001Interference into implementation of humanitarian activities</t>
  </si>
  <si>
    <t>CAF001Ongoing insecurity/hostilities affecting humanitarian assistance</t>
  </si>
  <si>
    <t>CAF001Physical constraints in the environment (obstacles related to terrain, climate, lack of infrastructure, etc.)</t>
  </si>
  <si>
    <t>CAF001Presence of mines and improvised explosive devices</t>
  </si>
  <si>
    <t>CAF001Restriction and obstruction of access to services and assistance</t>
  </si>
  <si>
    <t>CAF001Restriction of movement (impediments to freedom of movement and/or administrative restrictions)</t>
  </si>
  <si>
    <t>CAF001Violence against personnel, facilities and assets</t>
  </si>
  <si>
    <t>Venezuela displacement in Chile</t>
  </si>
  <si>
    <t>CHL002</t>
  </si>
  <si>
    <t>Chile</t>
  </si>
  <si>
    <t>CHL002Denial of existence of humanitarian needs or entitlements to assistance</t>
  </si>
  <si>
    <t>CHL002Impediments to entry into country (bureaucratic and administrative)</t>
  </si>
  <si>
    <t>CHL002Interference into implementation of humanitarian activities</t>
  </si>
  <si>
    <t>CHL002Ongoing insecurity/hostilities affecting humanitarian assistance</t>
  </si>
  <si>
    <t>CHL002Physical constraints in the environment (obstacles related to terrain, climate, lack of infrastructure, etc.)</t>
  </si>
  <si>
    <t>CHL002Presence of mines and improvised explosive devices</t>
  </si>
  <si>
    <t>CHL002Restriction and obstruction of access to services and assistance</t>
  </si>
  <si>
    <t>CHL002Restriction of movement (impediments to freedom of movement and/or administrative restrictions)</t>
  </si>
  <si>
    <t>CHL002Violence against personnel, facilities and assets</t>
  </si>
  <si>
    <t>CMR001Denial of existence of humanitarian needs or entitlements to assistance</t>
  </si>
  <si>
    <t>CMR001Impediments to entry into country (bureaucratic and administrative)</t>
  </si>
  <si>
    <t>CMR001Interference into implementation of humanitarian activities</t>
  </si>
  <si>
    <t>CMR001Ongoing insecurity/hostilities affecting humanitarian assistance</t>
  </si>
  <si>
    <t>CMR001Physical constraints in the environment (obstacles related to terrain, climate, lack of infrastructure, etc.)</t>
  </si>
  <si>
    <t>CMR001Presence of mines and improvised explosive devices</t>
  </si>
  <si>
    <t>CMR001Restriction and obstruction of access to services and assistance</t>
  </si>
  <si>
    <t>CMR001Restriction of movement (impediments to freedom of movement and/or administrative restrictions)</t>
  </si>
  <si>
    <t>CMR001Violence against personnel, facilities and assets</t>
  </si>
  <si>
    <t>CMR002Denial of existence of humanitarian needs or entitlements to assistance</t>
  </si>
  <si>
    <t>CMR002Impediments to entry into country (bureaucratic and administrative)</t>
  </si>
  <si>
    <t>CMR002Interference into implementation of humanitarian activities</t>
  </si>
  <si>
    <t>CMR002Ongoing insecurity/hostilities affecting humanitarian assistance</t>
  </si>
  <si>
    <t>CMR002Physical constraints in the environment (obstacles related to terrain, climate, lack of infrastructure, etc.)</t>
  </si>
  <si>
    <t>CMR002Presence of mines and improvised explosive devices</t>
  </si>
  <si>
    <t>CMR002Restriction and obstruction of access to services and assistance</t>
  </si>
  <si>
    <t>CMR002Restriction of movement (impediments to freedom of movement and/or administrative restrictions)</t>
  </si>
  <si>
    <t>CMR002Violence against personnel, facilities and assets</t>
  </si>
  <si>
    <t>CMR003Denial of existence of humanitarian needs or entitlements to assistance</t>
  </si>
  <si>
    <t>CMR003Impediments to entry into country (bureaucratic and administrative)</t>
  </si>
  <si>
    <t>CMR003Interference into implementation of humanitarian activities</t>
  </si>
  <si>
    <t>CMR003Ongoing insecurity/hostilities affecting humanitarian assistance</t>
  </si>
  <si>
    <t>CMR003Physical constraints in the environment (obstacles related to terrain, climate, lack of infrastructure, etc.)</t>
  </si>
  <si>
    <t>CMR003Presence of mines and improvised explosive devices</t>
  </si>
  <si>
    <t>CMR003Restriction and obstruction of access to services and assistance</t>
  </si>
  <si>
    <t>CMR003Restriction of movement (impediments to freedom of movement and/or administrative restrictions)</t>
  </si>
  <si>
    <t>CMR003Violence against personnel, facilities and assets</t>
  </si>
  <si>
    <t>CMR004Denial of existence of humanitarian needs or entitlements to assistance</t>
  </si>
  <si>
    <t>CMR004Impediments to entry into country (bureaucratic and administrative)</t>
  </si>
  <si>
    <t>CMR004Interference into implementation of humanitarian activities</t>
  </si>
  <si>
    <t>CMR004Ongoing insecurity/hostilities affecting humanitarian assistance</t>
  </si>
  <si>
    <t>CMR004Physical constraints in the environment (obstacles related to terrain, climate, lack of infrastructure, etc.)</t>
  </si>
  <si>
    <t>CMR004Presence of mines and improvised explosive devices</t>
  </si>
  <si>
    <t>CMR004Restriction and obstruction of access to services and assistance</t>
  </si>
  <si>
    <t>CMR004Restriction of movement (impediments to freedom of movement and/or administrative restrictions)</t>
  </si>
  <si>
    <t>CMR004Violence against personnel, facilities and assets</t>
  </si>
  <si>
    <t>COD001Denial of existence of humanitarian needs or entitlements to assistance</t>
  </si>
  <si>
    <t>COD001Impediments to entry into country (bureaucratic and administrative)</t>
  </si>
  <si>
    <t>COD001Interference into implementation of humanitarian activities</t>
  </si>
  <si>
    <t>COD001Ongoing insecurity/hostilities affecting humanitarian assistance</t>
  </si>
  <si>
    <t>COD001Physical constraints in the environment (obstacles related to terrain, climate, lack of infrastructure, etc.)</t>
  </si>
  <si>
    <t>COD001Presence of mines and improvised explosive devices</t>
  </si>
  <si>
    <t>COD001Restriction and obstruction of access to services and assistance</t>
  </si>
  <si>
    <t>COD001Restriction of movement (impediments to freedom of movement and/or administrative restrictions)</t>
  </si>
  <si>
    <t>COD001Violence against personnel, facilities and assets</t>
  </si>
  <si>
    <t>COG001Denial of existence of humanitarian needs or entitlements to assistance</t>
  </si>
  <si>
    <t>COG001Impediments to entry into country (bureaucratic and administrative)</t>
  </si>
  <si>
    <t>COG001Interference into implementation of humanitarian activities</t>
  </si>
  <si>
    <t>COG001Ongoing insecurity/hostilities affecting humanitarian assistance</t>
  </si>
  <si>
    <t>COG001Physical constraints in the environment (obstacles related to terrain, climate, lack of infrastructure, etc.)</t>
  </si>
  <si>
    <t>COG001Presence of mines and improvised explosive devices</t>
  </si>
  <si>
    <t>COG001Restriction and obstruction of access to services and assistance</t>
  </si>
  <si>
    <t>COG001Restriction of movement (impediments to freedom of movement and/or administrative restrictions)</t>
  </si>
  <si>
    <t>COG001Violence against personnel, facilities and assets</t>
  </si>
  <si>
    <t>Complex crisis in Colombia</t>
  </si>
  <si>
    <t>COL001</t>
  </si>
  <si>
    <t>Colombia</t>
  </si>
  <si>
    <t>COL001Denial of existence of humanitarian needs or entitlements to assistance</t>
  </si>
  <si>
    <t>COL001Impediments to entry into country (bureaucratic and administrative)</t>
  </si>
  <si>
    <t>COL001Interference into implementation of humanitarian activities</t>
  </si>
  <si>
    <t>COL001Ongoing insecurity/hostilities affecting humanitarian assistance</t>
  </si>
  <si>
    <t>COL001Physical constraints in the environment (obstacles related to terrain, climate, lack of infrastructure, etc.)</t>
  </si>
  <si>
    <t>COL001Presence of mines and improvised explosive devices</t>
  </si>
  <si>
    <t>COL001Restriction and obstruction of access to services and assistance</t>
  </si>
  <si>
    <t>COL001Restriction of movement (impediments to freedom of movement and/or administrative restrictions)</t>
  </si>
  <si>
    <t>COL001Violence against personnel, facilities and assets</t>
  </si>
  <si>
    <t>Venezuela displacement in Colombia</t>
  </si>
  <si>
    <t>COL002</t>
  </si>
  <si>
    <t>COL002Denial of existence of humanitarian needs or entitlements to assistance</t>
  </si>
  <si>
    <t>COL002Impediments to entry into country (bureaucratic and administrative)</t>
  </si>
  <si>
    <t>COL002Interference into implementation of humanitarian activities</t>
  </si>
  <si>
    <t>COL002Ongoing insecurity/hostilities affecting humanitarian assistance</t>
  </si>
  <si>
    <t>COL002Physical constraints in the environment (obstacles related to terrain, climate, lack of infrastructure, etc.)</t>
  </si>
  <si>
    <t>COL002Presence of mines and improvised explosive devices</t>
  </si>
  <si>
    <t>COL002Restriction and obstruction of access to services and assistance</t>
  </si>
  <si>
    <t>COL002Restriction of movement (impediments to freedom of movement and/or administrative restrictions)</t>
  </si>
  <si>
    <t>COL002Violence against personnel, facilities and assets</t>
  </si>
  <si>
    <t>Nicaraguan refugees in Costa Rica</t>
  </si>
  <si>
    <t>CRI002</t>
  </si>
  <si>
    <t>Costa Rica</t>
  </si>
  <si>
    <t>CRI002Denial of existence of humanitarian needs or entitlements to assistance</t>
  </si>
  <si>
    <t>CRI002Impediments to entry into country (bureaucratic and administrative)</t>
  </si>
  <si>
    <t>CRI002Interference into implementation of humanitarian activities</t>
  </si>
  <si>
    <t>CRI002Ongoing insecurity/hostilities affecting humanitarian assistance</t>
  </si>
  <si>
    <t>CRI002Physical constraints in the environment (obstacles related to terrain, climate, lack of infrastructure, etc.)</t>
  </si>
  <si>
    <t>CRI002Presence of mines and improvised explosive devices</t>
  </si>
  <si>
    <t>CRI002Restriction and obstruction of access to services and assistance</t>
  </si>
  <si>
    <t>CRI002Restriction of movement (impediments to freedom of movement and/or administrative restrictions)</t>
  </si>
  <si>
    <t>CRI002Violence against personnel, facilities and assets</t>
  </si>
  <si>
    <t>Venezuela displacement in Dominican Republic</t>
  </si>
  <si>
    <t>DOM002</t>
  </si>
  <si>
    <t>Dominican Republic</t>
  </si>
  <si>
    <t>DOM002Denial of existence of humanitarian needs or entitlements to assistance</t>
  </si>
  <si>
    <t>DOM002Impediments to entry into country (bureaucratic and administrative)</t>
  </si>
  <si>
    <t>DOM002Interference into implementation of humanitarian activities</t>
  </si>
  <si>
    <t>DOM002Ongoing insecurity/hostilities affecting humanitarian assistance</t>
  </si>
  <si>
    <t>DOM002Physical constraints in the environment (obstacles related to terrain, climate, lack of infrastructure, etc.)</t>
  </si>
  <si>
    <t>DOM002Presence of mines and improvised explosive devices</t>
  </si>
  <si>
    <t>DOM002Restriction and obstruction of access to services and assistance</t>
  </si>
  <si>
    <t>DOM002Restriction of movement (impediments to freedom of movement and/or administrative restrictions)</t>
  </si>
  <si>
    <t>DOM002Violence against personnel, facilities and assets</t>
  </si>
  <si>
    <t>Venezuela displacement in Ecuador</t>
  </si>
  <si>
    <t>ECU002</t>
  </si>
  <si>
    <t>Ecuador</t>
  </si>
  <si>
    <t>ECU002Denial of existence of humanitarian needs or entitlements to assistance</t>
  </si>
  <si>
    <t>ECU002Impediments to entry into country (bureaucratic and administrative)</t>
  </si>
  <si>
    <t>ECU002Interference into implementation of humanitarian activities</t>
  </si>
  <si>
    <t>ECU002Ongoing insecurity/hostilities affecting humanitarian assistance</t>
  </si>
  <si>
    <t>ECU002Physical constraints in the environment (obstacles related to terrain, climate, lack of infrastructure, etc.)</t>
  </si>
  <si>
    <t>ECU002Presence of mines and improvised explosive devices</t>
  </si>
  <si>
    <t>ECU002Restriction and obstruction of access to services and assistance</t>
  </si>
  <si>
    <t>ECU002Restriction of movement (impediments to freedom of movement and/or administrative restrictions)</t>
  </si>
  <si>
    <t>ECU002Violence against personnel, facilities and assets</t>
  </si>
  <si>
    <t>GMB002Denial of existence of humanitarian needs or entitlements to assistance</t>
  </si>
  <si>
    <t>GMB002Impediments to entry into country (bureaucratic and administrative)</t>
  </si>
  <si>
    <t>GMB002Interference into implementation of humanitarian activities</t>
  </si>
  <si>
    <t>GMB002Ongoing insecurity/hostilities affecting humanitarian assistance</t>
  </si>
  <si>
    <t>GMB002Physical constraints in the environment (obstacles related to terrain, climate, lack of infrastructure, etc.)</t>
  </si>
  <si>
    <t>GMB002Presence of mines and improvised explosive devices</t>
  </si>
  <si>
    <t>GMB002Restriction and obstruction of access to services and assistance</t>
  </si>
  <si>
    <t>GMB002Restriction of movement (impediments to freedom of movement and/or administrative restrictions)</t>
  </si>
  <si>
    <t>GMB002Violence against personnel, facilities and assets</t>
  </si>
  <si>
    <t>Complex crisis in Guatemala</t>
  </si>
  <si>
    <t>GTM001</t>
  </si>
  <si>
    <t>Guatemala</t>
  </si>
  <si>
    <t>GTM001Denial of existence of humanitarian needs or entitlements to assistance</t>
  </si>
  <si>
    <t>GTM001Impediments to entry into country (bureaucratic and administrative)</t>
  </si>
  <si>
    <t>GTM001Interference into implementation of humanitarian activities</t>
  </si>
  <si>
    <t>GTM001Ongoing insecurity/hostilities affecting humanitarian assistance</t>
  </si>
  <si>
    <t>GTM001Physical constraints in the environment (obstacles related to terrain, climate, lack of infrastructure, etc.)</t>
  </si>
  <si>
    <t>GTM001Presence of mines and improvised explosive devices</t>
  </si>
  <si>
    <t>GTM001Restriction and obstruction of access to services and assistance</t>
  </si>
  <si>
    <t>GTM001Restriction of movement (impediments to freedom of movement and/or administrative restrictions)</t>
  </si>
  <si>
    <t>GTM001Violence against personnel, facilities and assets</t>
  </si>
  <si>
    <t>Complex crisis in Honduras</t>
  </si>
  <si>
    <t>HND001</t>
  </si>
  <si>
    <t>Honduras</t>
  </si>
  <si>
    <t>HND001Denial of existence of humanitarian needs or entitlements to assistance</t>
  </si>
  <si>
    <t>HND001Impediments to entry into country (bureaucratic and administrative)</t>
  </si>
  <si>
    <t>HND001Interference into implementation of humanitarian activities</t>
  </si>
  <si>
    <t>HND001Ongoing insecurity/hostilities affecting humanitarian assistance</t>
  </si>
  <si>
    <t>HND001Physical constraints in the environment (obstacles related to terrain, climate, lack of infrastructure, etc.)</t>
  </si>
  <si>
    <t>HND001Presence of mines and improvised explosive devices</t>
  </si>
  <si>
    <t>HND001Restriction and obstruction of access to services and assistance</t>
  </si>
  <si>
    <t>HND001Restriction of movement (impediments to freedom of movement and/or administrative restrictions)</t>
  </si>
  <si>
    <t>HND001Violence against personnel, facilities and assets</t>
  </si>
  <si>
    <t>Complex crisis in Haiti</t>
  </si>
  <si>
    <t>HTI001</t>
  </si>
  <si>
    <t>Haiti</t>
  </si>
  <si>
    <t>HTI001Denial of existence of humanitarian needs or entitlements to assistance</t>
  </si>
  <si>
    <t>HTI001Impediments to entry into country (bureaucratic and administrative)</t>
  </si>
  <si>
    <t>HTI001Interference into implementation of humanitarian activities</t>
  </si>
  <si>
    <t>HTI001Ongoing insecurity/hostilities affecting humanitarian assistance</t>
  </si>
  <si>
    <t>HTI001Physical constraints in the environment (obstacles related to terrain, climate, lack of infrastructure, etc.)</t>
  </si>
  <si>
    <t>HTI001Presence of mines and improvised explosive devices</t>
  </si>
  <si>
    <t>HTI001Restriction and obstruction of access to services and assistance</t>
  </si>
  <si>
    <t>HTI001Restriction of movement (impediments to freedom of movement and/or administrative restrictions)</t>
  </si>
  <si>
    <t>HTI001Violence against personnel, facilities and assets</t>
  </si>
  <si>
    <t xml:space="preserve">Nippes Earthquake </t>
  </si>
  <si>
    <t>HTI002</t>
  </si>
  <si>
    <t>HTI002Denial of existence of humanitarian needs or entitlements to assistance</t>
  </si>
  <si>
    <t>HTI002Impediments to entry into country (bureaucratic and administrative)</t>
  </si>
  <si>
    <t>HTI002Interference into implementation of humanitarian activities</t>
  </si>
  <si>
    <t>HTI002Ongoing insecurity/hostilities affecting humanitarian assistance</t>
  </si>
  <si>
    <t>HTI002Physical constraints in the environment (obstacles related to terrain, climate, lack of infrastructure, etc.)</t>
  </si>
  <si>
    <t>HTI002Presence of mines and improvised explosive devices</t>
  </si>
  <si>
    <t>HTI002Restriction and obstruction of access to services and assistance</t>
  </si>
  <si>
    <t>HTI002Restriction of movement (impediments to freedom of movement and/or administrative restrictions)</t>
  </si>
  <si>
    <t>HTI002Violence against personnel, facilities and assets</t>
  </si>
  <si>
    <t>Multiple crisis in Mexico</t>
  </si>
  <si>
    <t>MEX001</t>
  </si>
  <si>
    <t>Mexico</t>
  </si>
  <si>
    <t>MEX001Denial of existence of humanitarian needs or entitlements to assistance</t>
  </si>
  <si>
    <t>MEX001Impediments to entry into country (bureaucratic and administrative)</t>
  </si>
  <si>
    <t>MEX001Interference into implementation of humanitarian activities</t>
  </si>
  <si>
    <t>MEX001Ongoing insecurity/hostilities affecting humanitarian assistance</t>
  </si>
  <si>
    <t>MEX001Physical constraints in the environment (obstacles related to terrain, climate, lack of infrastructure, etc.)</t>
  </si>
  <si>
    <t>MEX001Presence of mines and improvised explosive devices</t>
  </si>
  <si>
    <t>MEX001Restriction and obstruction of access to services and assistance</t>
  </si>
  <si>
    <t>MEX001Restriction of movement (impediments to freedom of movement and/or administrative restrictions)</t>
  </si>
  <si>
    <t>MEX001Violence against personnel, facilities and assets</t>
  </si>
  <si>
    <t>Criminal Violence in Mexico</t>
  </si>
  <si>
    <t>MEX002</t>
  </si>
  <si>
    <t>MEX002Denial of existence of humanitarian needs or entitlements to assistance</t>
  </si>
  <si>
    <t>MEX002Impediments to entry into country (bureaucratic and administrative)</t>
  </si>
  <si>
    <t>MEX002Interference into implementation of humanitarian activities</t>
  </si>
  <si>
    <t>MEX002Ongoing insecurity/hostilities affecting humanitarian assistance</t>
  </si>
  <si>
    <t>MEX002Physical constraints in the environment (obstacles related to terrain, climate, lack of infrastructure, etc.)</t>
  </si>
  <si>
    <t>MEX002Presence of mines and improvised explosive devices</t>
  </si>
  <si>
    <t>MEX002Restriction and obstruction of access to services and assistance</t>
  </si>
  <si>
    <t>MEX002Restriction of movement (impediments to freedom of movement and/or administrative restrictions)</t>
  </si>
  <si>
    <t>MEX002Violence against personnel, facilities and assets</t>
  </si>
  <si>
    <t>Mixed Migration in Mexico</t>
  </si>
  <si>
    <t>MEX003</t>
  </si>
  <si>
    <t>MEX003Denial of existence of humanitarian needs or entitlements to assistance</t>
  </si>
  <si>
    <t>MEX003Impediments to entry into country (bureaucratic and administrative)</t>
  </si>
  <si>
    <t>MEX003Interference into implementation of humanitarian activities</t>
  </si>
  <si>
    <t>MEX003Ongoing insecurity/hostilities affecting humanitarian assistance</t>
  </si>
  <si>
    <t>MEX003Physical constraints in the environment (obstacles related to terrain, climate, lack of infrastructure, etc.)</t>
  </si>
  <si>
    <t>MEX003Presence of mines and improvised explosive devices</t>
  </si>
  <si>
    <t>MEX003Restriction and obstruction of access to services and assistance</t>
  </si>
  <si>
    <t>MEX003Restriction of movement (impediments to freedom of movement and/or administrative restrictions)</t>
  </si>
  <si>
    <t>MEX003Violence against personnel, facilities and assets</t>
  </si>
  <si>
    <t>MLI001Denial of existence of humanitarian needs or entitlements to assistance</t>
  </si>
  <si>
    <t>MLI001Impediments to entry into country (bureaucratic and administrative)</t>
  </si>
  <si>
    <t>MLI001Interference into implementation of humanitarian activities</t>
  </si>
  <si>
    <t>MLI001Ongoing insecurity/hostilities affecting humanitarian assistance</t>
  </si>
  <si>
    <t>MLI001Physical constraints in the environment (obstacles related to terrain, climate, lack of infrastructure, etc.)</t>
  </si>
  <si>
    <t>MLI001Presence of mines and improvised explosive devices</t>
  </si>
  <si>
    <t>MLI001Restriction and obstruction of access to services and assistance</t>
  </si>
  <si>
    <t>MLI001Restriction of movement (impediments to freedom of movement and/or administrative restrictions)</t>
  </si>
  <si>
    <t>MLI001Violence against personnel, facilities and assets</t>
  </si>
  <si>
    <t>NER001Denial of existence of humanitarian needs or entitlements to assistance</t>
  </si>
  <si>
    <t>NER001Impediments to entry into country (bureaucratic and administrative)</t>
  </si>
  <si>
    <t>NER001Interference into implementation of humanitarian activities</t>
  </si>
  <si>
    <t>NER001Ongoing insecurity/hostilities affecting humanitarian assistance</t>
  </si>
  <si>
    <t>NER001Physical constraints in the environment (obstacles related to terrain, climate, lack of infrastructure, etc.)</t>
  </si>
  <si>
    <t>NER001Presence of mines and improvised explosive devices</t>
  </si>
  <si>
    <t>NER001Restriction and obstruction of access to services and assistance</t>
  </si>
  <si>
    <t>NER001Restriction of movement (impediments to freedom of movement and/or administrative restrictions)</t>
  </si>
  <si>
    <t>NER001Violence against personnel, facilities and assets</t>
  </si>
  <si>
    <t>NER002Denial of existence of humanitarian needs or entitlements to assistance</t>
  </si>
  <si>
    <t>NER002Impediments to entry into country (bureaucratic and administrative)</t>
  </si>
  <si>
    <t>NER002Interference into implementation of humanitarian activities</t>
  </si>
  <si>
    <t>NER002Ongoing insecurity/hostilities affecting humanitarian assistance</t>
  </si>
  <si>
    <t>NER002Physical constraints in the environment (obstacles related to terrain, climate, lack of infrastructure, etc.)</t>
  </si>
  <si>
    <t>NER002Presence of mines and improvised explosive devices</t>
  </si>
  <si>
    <t>NER002Restriction and obstruction of access to services and assistance</t>
  </si>
  <si>
    <t>NER002Restriction of movement (impediments to freedom of movement and/or administrative restrictions)</t>
  </si>
  <si>
    <t>NER002Violence against personnel, facilities and assets</t>
  </si>
  <si>
    <t>NER003Denial of existence of humanitarian needs or entitlements to assistance</t>
  </si>
  <si>
    <t>NER003Impediments to entry into country (bureaucratic and administrative)</t>
  </si>
  <si>
    <t>NER003Interference into implementation of humanitarian activities</t>
  </si>
  <si>
    <t>NER003Ongoing insecurity/hostilities affecting humanitarian assistance</t>
  </si>
  <si>
    <t>NER003Physical constraints in the environment (obstacles related to terrain, climate, lack of infrastructure, etc.)</t>
  </si>
  <si>
    <t>NER003Presence of mines and improvised explosive devices</t>
  </si>
  <si>
    <t>NER003Restriction and obstruction of access to services and assistance</t>
  </si>
  <si>
    <t>NER003Restriction of movement (impediments to freedom of movement and/or administrative restrictions)</t>
  </si>
  <si>
    <t>NER003Violence against personnel, facilities and assets</t>
  </si>
  <si>
    <t>NER004Denial of existence of humanitarian needs or entitlements to assistance</t>
  </si>
  <si>
    <t>NER004Impediments to entry into country (bureaucratic and administrative)</t>
  </si>
  <si>
    <t>NER004Interference into implementation of humanitarian activities</t>
  </si>
  <si>
    <t>NER004Ongoing insecurity/hostilities affecting humanitarian assistance</t>
  </si>
  <si>
    <t>NER004Physical constraints in the environment (obstacles related to terrain, climate, lack of infrastructure, etc.)</t>
  </si>
  <si>
    <t>NER004Presence of mines and improvised explosive devices</t>
  </si>
  <si>
    <t>NER004Restriction and obstruction of access to services and assistance</t>
  </si>
  <si>
    <t>NER004Restriction of movement (impediments to freedom of movement and/or administrative restrictions)</t>
  </si>
  <si>
    <t>NER004Violence against personnel, facilities and assets</t>
  </si>
  <si>
    <t>Socioeconomic crisis in Nicaragua</t>
  </si>
  <si>
    <t>NIC001</t>
  </si>
  <si>
    <t>Nicaragua</t>
  </si>
  <si>
    <t>NIC001Denial of existence of humanitarian needs or entitlements to assistance</t>
  </si>
  <si>
    <t>NIC001Impediments to entry into country (bureaucratic and administrative)</t>
  </si>
  <si>
    <t>NIC001Interference into implementation of humanitarian activities</t>
  </si>
  <si>
    <t>NIC001Ongoing insecurity/hostilities affecting humanitarian assistance</t>
  </si>
  <si>
    <t>NIC001Physical constraints in the environment (obstacles related to terrain, climate, lack of infrastructure, etc.)</t>
  </si>
  <si>
    <t>NIC001Presence of mines and improvised explosive devices</t>
  </si>
  <si>
    <t>NIC001Restriction and obstruction of access to services and assistance</t>
  </si>
  <si>
    <t>NIC001Restriction of movement (impediments to freedom of movement and/or administrative restrictions)</t>
  </si>
  <si>
    <t>NIC001Violence against personnel, facilities and assets</t>
  </si>
  <si>
    <t>Venezuela displacement in Panama</t>
  </si>
  <si>
    <t>PAN002</t>
  </si>
  <si>
    <t>Panama</t>
  </si>
  <si>
    <t>PAN002Denial of existence of humanitarian needs or entitlements to assistance</t>
  </si>
  <si>
    <t>PAN002Impediments to entry into country (bureaucratic and administrative)</t>
  </si>
  <si>
    <t>PAN002Interference into implementation of humanitarian activities</t>
  </si>
  <si>
    <t>PAN002Ongoing insecurity/hostilities affecting humanitarian assistance</t>
  </si>
  <si>
    <t>PAN002Physical constraints in the environment (obstacles related to terrain, climate, lack of infrastructure, etc.)</t>
  </si>
  <si>
    <t>PAN002Presence of mines and improvised explosive devices</t>
  </si>
  <si>
    <t>PAN002Restriction and obstruction of access to services and assistance</t>
  </si>
  <si>
    <t>PAN002Restriction of movement (impediments to freedom of movement and/or administrative restrictions)</t>
  </si>
  <si>
    <t>PAN002Violence against personnel, facilities and assets</t>
  </si>
  <si>
    <t>Venezuela displacement in Peru</t>
  </si>
  <si>
    <t>PER002</t>
  </si>
  <si>
    <t>Peru</t>
  </si>
  <si>
    <t>PER002Denial of existence of humanitarian needs or entitlements to assistance</t>
  </si>
  <si>
    <t>PER002Impediments to entry into country (bureaucratic and administrative)</t>
  </si>
  <si>
    <t>PER002Interference into implementation of humanitarian activities</t>
  </si>
  <si>
    <t>PER002Ongoing insecurity/hostilities affecting humanitarian assistance</t>
  </si>
  <si>
    <t>PER002Physical constraints in the environment (obstacles related to terrain, climate, lack of infrastructure, etc.)</t>
  </si>
  <si>
    <t>PER002Presence of mines and improvised explosive devices</t>
  </si>
  <si>
    <t>PER002Restriction and obstruction of access to services and assistance</t>
  </si>
  <si>
    <t>PER002Restriction of movement (impediments to freedom of movement and/or administrative restrictions)</t>
  </si>
  <si>
    <t>PER002Violence against personnel, facilities and assets</t>
  </si>
  <si>
    <t>REG001Denial of existence of humanitarian needs or entitlements to assistance</t>
  </si>
  <si>
    <t>REG001Impediments to entry into country (bureaucratic and administrative)</t>
  </si>
  <si>
    <t>REG001Interference into implementation of humanitarian activities</t>
  </si>
  <si>
    <t>REG001Ongoing insecurity/hostilities affecting humanitarian assistance</t>
  </si>
  <si>
    <t>REG001Physical constraints in the environment (obstacles related to terrain, climate, lack of infrastructure, etc.)</t>
  </si>
  <si>
    <t>REG001Presence of mines and improvised explosive devices</t>
  </si>
  <si>
    <t>REG001Restriction and obstruction of access to services and assistance</t>
  </si>
  <si>
    <t>REG001Restriction of movement (impediments to freedom of movement and/or administrative restrictions)</t>
  </si>
  <si>
    <t>REG001Violence against personnel, facilities and assets</t>
  </si>
  <si>
    <t>SEN002Denial of existence of humanitarian needs or entitlements to assistance</t>
  </si>
  <si>
    <t>SEN002Impediments to entry into country (bureaucratic and administrative)</t>
  </si>
  <si>
    <t>SEN002Interference into implementation of humanitarian activities</t>
  </si>
  <si>
    <t>SEN002Ongoing insecurity/hostilities affecting humanitarian assistance</t>
  </si>
  <si>
    <t>SEN002Physical constraints in the environment (obstacles related to terrain, climate, lack of infrastructure, etc.)</t>
  </si>
  <si>
    <t>SEN002Presence of mines and improvised explosive devices</t>
  </si>
  <si>
    <t>SEN002Restriction and obstruction of access to services and assistance</t>
  </si>
  <si>
    <t>SEN002Restriction of movement (impediments to freedom of movement and/or administrative restrictions)</t>
  </si>
  <si>
    <t>SEN002Violence against personnel, facilities and assets</t>
  </si>
  <si>
    <t>Complex crisis in El Salvador</t>
  </si>
  <si>
    <t>SLV001</t>
  </si>
  <si>
    <t>El Salvador</t>
  </si>
  <si>
    <t>SLV001Denial of existence of humanitarian needs or entitlements to assistance</t>
  </si>
  <si>
    <t>SLV001Impediments to entry into country (bureaucratic and administrative)</t>
  </si>
  <si>
    <t>SLV001Interference into implementation of humanitarian activities</t>
  </si>
  <si>
    <t>SLV001Ongoing insecurity/hostilities affecting humanitarian assistance</t>
  </si>
  <si>
    <t>SLV001Physical constraints in the environment (obstacles related to terrain, climate, lack of infrastructure, etc.)</t>
  </si>
  <si>
    <t>SLV001Presence of mines and improvised explosive devices</t>
  </si>
  <si>
    <t>SLV001Restriction and obstruction of access to services and assistance</t>
  </si>
  <si>
    <t>SLV001Restriction of movement (impediments to freedom of movement and/or administrative restrictions)</t>
  </si>
  <si>
    <t>SLV001Violence against personnel, facilities and assets</t>
  </si>
  <si>
    <t>TCD001Denial of existence of humanitarian needs or entitlements to assistance</t>
  </si>
  <si>
    <t>TCD001Impediments to entry into country (bureaucratic and administrative)</t>
  </si>
  <si>
    <t>TCD001Interference into implementation of humanitarian activities</t>
  </si>
  <si>
    <t>TCD001Ongoing insecurity/hostilities affecting humanitarian assistance</t>
  </si>
  <si>
    <t>TCD001Physical constraints in the environment (obstacles related to terrain, climate, lack of infrastructure, etc.)</t>
  </si>
  <si>
    <t>TCD001Presence of mines and improvised explosive devices</t>
  </si>
  <si>
    <t>TCD001Restriction and obstruction of access to services and assistance</t>
  </si>
  <si>
    <t>TCD001Restriction of movement (impediments to freedom of movement and/or administrative restrictions)</t>
  </si>
  <si>
    <t>TCD001Violence against personnel, facilities and assets</t>
  </si>
  <si>
    <t>TCD003Denial of existence of humanitarian needs or entitlements to assistance</t>
  </si>
  <si>
    <t>TCD003Impediments to entry into country (bureaucratic and administrative)</t>
  </si>
  <si>
    <t>TCD003Interference into implementation of humanitarian activities</t>
  </si>
  <si>
    <t>TCD003Ongoing insecurity/hostilities affecting humanitarian assistance</t>
  </si>
  <si>
    <t>TCD003Physical constraints in the environment (obstacles related to terrain, climate, lack of infrastructure, etc.)</t>
  </si>
  <si>
    <t>TCD003Presence of mines and improvised explosive devices</t>
  </si>
  <si>
    <t>TCD003Restriction and obstruction of access to services and assistance</t>
  </si>
  <si>
    <t>TCD003Restriction of movement (impediments to freedom of movement and/or administrative restrictions)</t>
  </si>
  <si>
    <t>TCD003Violence against personnel, facilities and assets</t>
  </si>
  <si>
    <t>TCD004Denial of existence of humanitarian needs or entitlements to assistance</t>
  </si>
  <si>
    <t>TCD004Impediments to entry into country (bureaucratic and administrative)</t>
  </si>
  <si>
    <t>TCD004Interference into implementation of humanitarian activities</t>
  </si>
  <si>
    <t>TCD004Ongoing insecurity/hostilities affecting humanitarian assistance</t>
  </si>
  <si>
    <t>TCD004Physical constraints in the environment (obstacles related to terrain, climate, lack of infrastructure, etc.)</t>
  </si>
  <si>
    <t>TCD004Presence of mines and improvised explosive devices</t>
  </si>
  <si>
    <t>TCD004Restriction and obstruction of access to services and assistance</t>
  </si>
  <si>
    <t>TCD004Restriction of movement (impediments to freedom of movement and/or administrative restrictions)</t>
  </si>
  <si>
    <t>TCD004Violence against personnel, facilities and assets</t>
  </si>
  <si>
    <t>TCD005Denial of existence of humanitarian needs or entitlements to assistance</t>
  </si>
  <si>
    <t>TCD005Impediments to entry into country (bureaucratic and administrative)</t>
  </si>
  <si>
    <t>TCD005Interference into implementation of humanitarian activities</t>
  </si>
  <si>
    <t>TCD005Ongoing insecurity/hostilities affecting humanitarian assistance</t>
  </si>
  <si>
    <t>TCD005Physical constraints in the environment (obstacles related to terrain, climate, lack of infrastructure, etc.)</t>
  </si>
  <si>
    <t>TCD005Presence of mines and improvised explosive devices</t>
  </si>
  <si>
    <t>TCD005Restriction and obstruction of access to services and assistance</t>
  </si>
  <si>
    <t>TCD005Restriction of movement (impediments to freedom of movement and/or administrative restrictions)</t>
  </si>
  <si>
    <t>TCD005Violence against personnel, facilities and assets</t>
  </si>
  <si>
    <t>TCD006Denial of existence of humanitarian needs or entitlements to assistance</t>
  </si>
  <si>
    <t>TCD006Impediments to entry into country (bureaucratic and administrative)</t>
  </si>
  <si>
    <t>TCD006Interference into implementation of humanitarian activities</t>
  </si>
  <si>
    <t>TCD006Ongoing insecurity/hostilities affecting humanitarian assistance</t>
  </si>
  <si>
    <t>TCD006Physical constraints in the environment (obstacles related to terrain, climate, lack of infrastructure, etc.)</t>
  </si>
  <si>
    <t>TCD006Presence of mines and improvised explosive devices</t>
  </si>
  <si>
    <t>TCD006Restriction and obstruction of access to services and assistance</t>
  </si>
  <si>
    <t>TCD006Restriction of movement (impediments to freedom of movement and/or administrative restrictions)</t>
  </si>
  <si>
    <t>TCD006Violence against personnel, facilities and assets</t>
  </si>
  <si>
    <t>Venezuelan refugees in Trinidad and Tobago</t>
  </si>
  <si>
    <t>TTO002</t>
  </si>
  <si>
    <t>Trinidad and Tobago</t>
  </si>
  <si>
    <t>TTO002Denial of existence of humanitarian needs or entitlements to assistance</t>
  </si>
  <si>
    <t>TTO002Impediments to entry into country (bureaucratic and administrative)</t>
  </si>
  <si>
    <t>TTO002Interference into implementation of humanitarian activities</t>
  </si>
  <si>
    <t>TTO002Ongoing insecurity/hostilities affecting humanitarian assistance</t>
  </si>
  <si>
    <t>TTO002Physical constraints in the environment (obstacles related to terrain, climate, lack of infrastructure, etc.)</t>
  </si>
  <si>
    <t>TTO002Presence of mines and improvised explosive devices</t>
  </si>
  <si>
    <t>TTO002Restriction and obstruction of access to services and assistance</t>
  </si>
  <si>
    <t>TTO002Restriction of movement (impediments to freedom of movement and/or administrative restrictions)</t>
  </si>
  <si>
    <t>TTO002Violence against personnel, facilities and assets</t>
  </si>
  <si>
    <t>Complex crisis in Venezuela</t>
  </si>
  <si>
    <t>VEN001</t>
  </si>
  <si>
    <t>Venezuela</t>
  </si>
  <si>
    <t>VEN001Denial of existence of humanitarian needs or entitlements to assistance</t>
  </si>
  <si>
    <t>VEN001Impediments to entry into country (bureaucratic and administrative)</t>
  </si>
  <si>
    <t>VEN001Interference into implementation of humanitarian activities</t>
  </si>
  <si>
    <t>VEN001Ongoing insecurity/hostilities affecting humanitarian assistance</t>
  </si>
  <si>
    <t>VEN001Physical constraints in the environment (obstacles related to terrain, climate, lack of infrastructure, etc.)</t>
  </si>
  <si>
    <t>VEN001Presence of mines and improvised explosive devices</t>
  </si>
  <si>
    <t>VEN001Restriction and obstruction of access to services and assistance</t>
  </si>
  <si>
    <t>VEN001Restriction of movement (impediments to freedom of movement and/or administrative restrictions)</t>
  </si>
  <si>
    <t>VEN001Violence against personnel, facilities and assets</t>
  </si>
  <si>
    <t>ARM002Denial of existence of humanitarian needs or entitlements to assistance</t>
  </si>
  <si>
    <t>ARM002Impediments to entry into country (bureaucratic and administrative)</t>
  </si>
  <si>
    <t>ARM002Interference into implementation of humanitarian activities</t>
  </si>
  <si>
    <t>ARM002Ongoing insecurity/hostilities affecting humanitarian assistance</t>
  </si>
  <si>
    <t>ARM002Physical constraints in the environment (obstacles related to terrain, climate, lack of infrastructure, etc.)</t>
  </si>
  <si>
    <t>ARM002Presence of mines and improvised explosive devices</t>
  </si>
  <si>
    <t>ARM002Restriction and obstruction of access to services and assistance</t>
  </si>
  <si>
    <t>ARM002Restriction of movement (impediments to freedom of movement and/or administrative restrictions)</t>
  </si>
  <si>
    <t>ARM002Violence against personnel, facilities and assets</t>
  </si>
  <si>
    <t>NGA003Denial of existence of humanitarian needs or entitlements to assistance</t>
  </si>
  <si>
    <t>NGA003Impediments to entry into country (bureaucratic and administrative)</t>
  </si>
  <si>
    <t>NGA003Interference into implementation of humanitarian activities</t>
  </si>
  <si>
    <t>NGA003Ongoing insecurity/hostilities affecting humanitarian assistance</t>
  </si>
  <si>
    <t>NGA003Physical constraints in the environment (obstacles related to terrain, climate, lack of infrastructure, etc.)</t>
  </si>
  <si>
    <t>NGA003Presence of mines and improvised explosive devices</t>
  </si>
  <si>
    <t>NGA003Restriction and obstruction of access to services and assistance</t>
  </si>
  <si>
    <t>NGA003Restriction of movement (impediments to freedom of movement and/or administrative restrictions)</t>
  </si>
  <si>
    <t>NGA003Violence against personnel, facilities and assets</t>
  </si>
  <si>
    <t>NGA004Denial of existence of humanitarian needs or entitlements to assistance</t>
  </si>
  <si>
    <t>NGA004Impediments to entry into country (bureaucratic and administrative)</t>
  </si>
  <si>
    <t>NGA004Interference into implementation of humanitarian activities</t>
  </si>
  <si>
    <t>NGA004Ongoing insecurity/hostilities affecting humanitarian assistance</t>
  </si>
  <si>
    <t>NGA004Physical constraints in the environment (obstacles related to terrain, climate, lack of infrastructure, etc.)</t>
  </si>
  <si>
    <t>NGA004Presence of mines and improvised explosive devices</t>
  </si>
  <si>
    <t>NGA004Restriction and obstruction of access to services and assistance</t>
  </si>
  <si>
    <t>NGA004Restriction of movement (impediments to freedom of movement and/or administrative restrictions)</t>
  </si>
  <si>
    <t>NGA004Violence against personnel, facilities and assets</t>
  </si>
  <si>
    <t>NGA007Denial of existence of humanitarian needs or entitlements to assistance</t>
  </si>
  <si>
    <t>NGA007Impediments to entry into country (bureaucratic and administrative)</t>
  </si>
  <si>
    <t>NGA007Interference into implementation of humanitarian activities</t>
  </si>
  <si>
    <t>NGA007Ongoing insecurity/hostilities affecting humanitarian assistance</t>
  </si>
  <si>
    <t>NGA007Physical constraints in the environment (obstacles related to terrain, climate, lack of infrastructure, etc.)</t>
  </si>
  <si>
    <t>NGA007Presence of mines and improvised explosive devices</t>
  </si>
  <si>
    <t>NGA007Restriction and obstruction of access to services and assistance</t>
  </si>
  <si>
    <t>NGA007Restriction of movement (impediments to freedom of movement and/or administrative restrictions)</t>
  </si>
  <si>
    <t>NGA007Violence against personnel, facilities and assets</t>
  </si>
  <si>
    <t>NGA008Denial of existence of humanitarian needs or entitlements to assistance</t>
  </si>
  <si>
    <t>NGA008Impediments to entry into country (bureaucratic and administrative)</t>
  </si>
  <si>
    <t>NGA008Interference into implementation of humanitarian activities</t>
  </si>
  <si>
    <t>NGA008Ongoing insecurity/hostilities affecting humanitarian assistance</t>
  </si>
  <si>
    <t>NGA008Physical constraints in the environment (obstacles related to terrain, climate, lack of infrastructure, etc.)</t>
  </si>
  <si>
    <t>NGA008Presence of mines and improvised explosive devices</t>
  </si>
  <si>
    <t>NGA008Restriction and obstruction of access to services and assistance</t>
  </si>
  <si>
    <t>NGA008Restriction of movement (impediments to freedom of movement and/or administrative restrictions)</t>
  </si>
  <si>
    <t>NGA008Violence against personnel, facilities and assets</t>
  </si>
  <si>
    <t>RWA002Denial of existence of humanitarian needs or entitlements to assistance</t>
  </si>
  <si>
    <t>RWA002Impediments to entry into country (bureaucratic and administrative)</t>
  </si>
  <si>
    <t>RWA002Interference into implementation of humanitarian activities</t>
  </si>
  <si>
    <t>RWA002Ongoing insecurity/hostilities affecting humanitarian assistance</t>
  </si>
  <si>
    <t>RWA002Physical constraints in the environment (obstacles related to terrain, climate, lack of infrastructure, etc.)</t>
  </si>
  <si>
    <t>RWA002Presence of mines and improvised explosive devices</t>
  </si>
  <si>
    <t>RWA002Restriction and obstruction of access to services and assistance</t>
  </si>
  <si>
    <t>RWA002Restriction of movement (impediments to freedom of movement and/or administrative restrictions)</t>
  </si>
  <si>
    <t>RWA002Violence against personnel, facilities and assets</t>
  </si>
  <si>
    <t>UGA001Denial of existence of humanitarian needs or entitlements to assistance</t>
  </si>
  <si>
    <t>UGA001Impediments to entry into country (bureaucratic and administrative)</t>
  </si>
  <si>
    <t>UGA001Interference into implementation of humanitarian activities</t>
  </si>
  <si>
    <t>UGA001Ongoing insecurity/hostilities affecting humanitarian assistance</t>
  </si>
  <si>
    <t>UGA001Physical constraints in the environment (obstacles related to terrain, climate, lack of infrastructure, etc.)</t>
  </si>
  <si>
    <t>UGA001Presence of mines and improvised explosive devices</t>
  </si>
  <si>
    <t>UGA001Restriction and obstruction of access to services and assistance</t>
  </si>
  <si>
    <t>UGA001Restriction of movement (impediments to freedom of movement and/or administrative restrictions)</t>
  </si>
  <si>
    <t>UGA001Violence against personnel, facilities and assets</t>
  </si>
  <si>
    <t>UGA005Denial of existence of humanitarian needs or entitlements to assistance</t>
  </si>
  <si>
    <t>UGA005Impediments to entry into country (bureaucratic and administrative)</t>
  </si>
  <si>
    <t>UGA005Interference into implementation of humanitarian activities</t>
  </si>
  <si>
    <t>UGA005Ongoing insecurity/hostilities affecting humanitarian assistance</t>
  </si>
  <si>
    <t>UGA005Physical constraints in the environment (obstacles related to terrain, climate, lack of infrastructure, etc.)</t>
  </si>
  <si>
    <t>UGA005Presence of mines and improvised explosive devices</t>
  </si>
  <si>
    <t>UGA005Restriction and obstruction of access to services and assistance</t>
  </si>
  <si>
    <t>UGA005Restriction of movement (impediments to freedom of movement and/or administrative restrictions)</t>
  </si>
  <si>
    <t>UGA005Violence against personnel, facilities and assets</t>
  </si>
  <si>
    <t>UGA007Denial of existence of humanitarian needs or entitlements to assistance</t>
  </si>
  <si>
    <t>UGA007Impediments to entry into country (bureaucratic and administrative)</t>
  </si>
  <si>
    <t>UGA007Interference into implementation of humanitarian activities</t>
  </si>
  <si>
    <t>UGA007Ongoing insecurity/hostilities affecting humanitarian assistance</t>
  </si>
  <si>
    <t>UGA007Physical constraints in the environment (obstacles related to terrain, climate, lack of infrastructure, etc.)</t>
  </si>
  <si>
    <t>UGA007Presence of mines and improvised explosive devices</t>
  </si>
  <si>
    <t>UGA007Restriction and obstruction of access to services and assistance</t>
  </si>
  <si>
    <t>UGA007Restriction of movement (impediments to freedom of movement and/or administrative restrictions)</t>
  </si>
  <si>
    <t>UGA007Violence against personnel, facilities and assets</t>
  </si>
  <si>
    <t>OCHA 15/10/22</t>
  </si>
  <si>
    <t>https://reliefweb.int/report/pakistan/pakistan-2022-monsoon-floods-situation-report-no-9-14-october-2022</t>
  </si>
  <si>
    <t>Total injuries</t>
  </si>
  <si>
    <t>PAK005Injuries reported</t>
  </si>
  <si>
    <t>OCHA 04/10/2022</t>
  </si>
  <si>
    <t>https://reliefweb.int/report/pakistan/revised-pakistan-2022-floods-response-plan-01-sep-2022-31-may-2023-issued-04-oct-2022</t>
  </si>
  <si>
    <t>PAK005People in Need</t>
  </si>
  <si>
    <t>Level 2 = affected - PIN</t>
  </si>
  <si>
    <t>PAK005Stressed humanitarian conditions - Level 2</t>
  </si>
  <si>
    <t>Total people in need of humanitarian assistance minus people in level 4</t>
  </si>
  <si>
    <t>PAK005Moderate humanitarian conditions - Level 3</t>
  </si>
  <si>
    <t>AZE002Denial of existence of humanitarian needs or entitlements to assistance</t>
  </si>
  <si>
    <t>AZE002Impediments to entry into country (bureaucratic and administrative)</t>
  </si>
  <si>
    <t>AZE002Interference into implementation of humanitarian activities</t>
  </si>
  <si>
    <t>AZE002Ongoing insecurity/hostilities affecting humanitarian assistance</t>
  </si>
  <si>
    <t>AZE002Physical constraints in the environment (obstacles related to terrain, climate, lack of infrastructure, etc.)</t>
  </si>
  <si>
    <t>AZE002Presence of mines and improvised explosive devices</t>
  </si>
  <si>
    <t>AZE002Restriction and obstruction of access to services and assistance</t>
  </si>
  <si>
    <t>AZE002Restriction of movement (impediments to freedom of movement and/or administrative restrictions)</t>
  </si>
  <si>
    <t>AZE002Violence against personnel, facilities and assets</t>
  </si>
  <si>
    <t>BDI001Denial of existence of humanitarian needs or entitlements to assistance</t>
  </si>
  <si>
    <t>BDI001Impediments to entry into country (bureaucratic and administrative)</t>
  </si>
  <si>
    <t>BDI001Interference into implementation of humanitarian activities</t>
  </si>
  <si>
    <t>BDI001Ongoing insecurity/hostilities affecting humanitarian assistance</t>
  </si>
  <si>
    <t>BDI001Physical constraints in the environment (obstacles related to terrain, climate, lack of infrastructure, etc.)</t>
  </si>
  <si>
    <t>BDI001Presence of mines and improvised explosive devices</t>
  </si>
  <si>
    <t>BDI001Restriction and obstruction of access to services and assistance</t>
  </si>
  <si>
    <t>BDI001Restriction of movement (impediments to freedom of movement and/or administrative restrictions)</t>
  </si>
  <si>
    <t>BDI001Violence against personnel, facilities and assets</t>
  </si>
  <si>
    <t>BGD002Denial of existence of humanitarian needs or entitlements to assistance</t>
  </si>
  <si>
    <t>BGD002Impediments to entry into country (bureaucratic and administrative)</t>
  </si>
  <si>
    <t>BGD002Interference into implementation of humanitarian activities</t>
  </si>
  <si>
    <t>BGD002Ongoing insecurity/hostilities affecting humanitarian assistance</t>
  </si>
  <si>
    <t>BGD002Physical constraints in the environment (obstacles related to terrain, climate, lack of infrastructure, etc.)</t>
  </si>
  <si>
    <t>BGD002Presence of mines and improvised explosive devices</t>
  </si>
  <si>
    <t>BGD002Restriction and obstruction of access to services and assistance</t>
  </si>
  <si>
    <t>BGD002Restriction of movement (impediments to freedom of movement and/or administrative restrictions)</t>
  </si>
  <si>
    <t>BGD002Violence against personnel, facilities and assets</t>
  </si>
  <si>
    <t>Multiple crises in Djibouti</t>
  </si>
  <si>
    <t>DJI001</t>
  </si>
  <si>
    <t>Djibouti</t>
  </si>
  <si>
    <t>DJI001Denial of existence of humanitarian needs or entitlements to assistance</t>
  </si>
  <si>
    <t>DJI001Impediments to entry into country (bureaucratic and administrative)</t>
  </si>
  <si>
    <t>DJI001Interference into implementation of humanitarian activities</t>
  </si>
  <si>
    <t>DJI001Ongoing insecurity/hostilities affecting humanitarian assistance</t>
  </si>
  <si>
    <t>DJI001Physical constraints in the environment (obstacles related to terrain, climate, lack of infrastructure, etc.)</t>
  </si>
  <si>
    <t>DJI001Presence of mines and improvised explosive devices</t>
  </si>
  <si>
    <t>DJI001Restriction and obstruction of access to services and assistance</t>
  </si>
  <si>
    <t>DJI001Restriction of movement (impediments to freedom of movement and/or administrative restrictions)</t>
  </si>
  <si>
    <t>DJI001Violence against personnel, facilities and assets</t>
  </si>
  <si>
    <t>Mixed migration in Djibouti</t>
  </si>
  <si>
    <t>DJI002</t>
  </si>
  <si>
    <t>DJI002Denial of existence of humanitarian needs or entitlements to assistance</t>
  </si>
  <si>
    <t>DJI002Impediments to entry into country (bureaucratic and administrative)</t>
  </si>
  <si>
    <t>DJI002Interference into implementation of humanitarian activities</t>
  </si>
  <si>
    <t>DJI002Ongoing insecurity/hostilities affecting humanitarian assistance</t>
  </si>
  <si>
    <t>DJI002Physical constraints in the environment (obstacles related to terrain, climate, lack of infrastructure, etc.)</t>
  </si>
  <si>
    <t>DJI002Presence of mines and improvised explosive devices</t>
  </si>
  <si>
    <t>DJI002Restriction and obstruction of access to services and assistance</t>
  </si>
  <si>
    <t>DJI002Restriction of movement (impediments to freedom of movement and/or administrative restrictions)</t>
  </si>
  <si>
    <t>DJI002Violence against personnel, facilities and assets</t>
  </si>
  <si>
    <t>Drought in Djibouti</t>
  </si>
  <si>
    <t>DJI003</t>
  </si>
  <si>
    <t>DJI003Denial of existence of humanitarian needs or entitlements to assistance</t>
  </si>
  <si>
    <t>DJI003Impediments to entry into country (bureaucratic and administrative)</t>
  </si>
  <si>
    <t>DJI003Interference into implementation of humanitarian activities</t>
  </si>
  <si>
    <t>DJI003Ongoing insecurity/hostilities affecting humanitarian assistance</t>
  </si>
  <si>
    <t>DJI003Physical constraints in the environment (obstacles related to terrain, climate, lack of infrastructure, etc.)</t>
  </si>
  <si>
    <t>DJI003Presence of mines and improvised explosive devices</t>
  </si>
  <si>
    <t>DJI003Restriction and obstruction of access to services and assistance</t>
  </si>
  <si>
    <t>DJI003Restriction of movement (impediments to freedom of movement and/or administrative restrictions)</t>
  </si>
  <si>
    <t>DJI003Violence against personnel, facilities and assets</t>
  </si>
  <si>
    <t>ERI001Denial of existence of humanitarian needs or entitlements to assistance</t>
  </si>
  <si>
    <t>ERI001Impediments to entry into country (bureaucratic and administrative)</t>
  </si>
  <si>
    <t>ERI001Interference into implementation of humanitarian activities</t>
  </si>
  <si>
    <t>ERI001Ongoing insecurity/hostilities affecting humanitarian assistance</t>
  </si>
  <si>
    <t>ERI001Physical constraints in the environment (obstacles related to terrain, climate, lack of infrastructure, etc.)</t>
  </si>
  <si>
    <t>ERI001Presence of mines and improvised explosive devices</t>
  </si>
  <si>
    <t>ERI001Restriction and obstruction of access to services and assistance</t>
  </si>
  <si>
    <t>ERI001Restriction of movement (impediments to freedom of movement and/or administrative restrictions)</t>
  </si>
  <si>
    <t>ERI001Violence against personnel, facilities and assets</t>
  </si>
  <si>
    <t>GRC002Denial of existence of humanitarian needs or entitlements to assistance</t>
  </si>
  <si>
    <t>GRC002Impediments to entry into country (bureaucratic and administrative)</t>
  </si>
  <si>
    <t>GRC002Interference into implementation of humanitarian activities</t>
  </si>
  <si>
    <t>GRC002Ongoing insecurity/hostilities affecting humanitarian assistance</t>
  </si>
  <si>
    <t>GRC002Physical constraints in the environment (obstacles related to terrain, climate, lack of infrastructure, etc.)</t>
  </si>
  <si>
    <t>GRC002Presence of mines and improvised explosive devices</t>
  </si>
  <si>
    <t>GRC002Restriction and obstruction of access to services and assistance</t>
  </si>
  <si>
    <t>GRC002Restriction of movement (impediments to freedom of movement and/or administrative restrictions)</t>
  </si>
  <si>
    <t>GRC002Violence against personnel, facilities and assets</t>
  </si>
  <si>
    <t>IDN002Denial of existence of humanitarian needs or entitlements to assistance</t>
  </si>
  <si>
    <t>IDN002Impediments to entry into country (bureaucratic and administrative)</t>
  </si>
  <si>
    <t>IDN002Interference into implementation of humanitarian activities</t>
  </si>
  <si>
    <t>IDN002Ongoing insecurity/hostilities affecting humanitarian assistance</t>
  </si>
  <si>
    <t>IDN002Physical constraints in the environment (obstacles related to terrain, climate, lack of infrastructure, etc.)</t>
  </si>
  <si>
    <t>IDN002Presence of mines and improvised explosive devices</t>
  </si>
  <si>
    <t>IDN002Restriction and obstruction of access to services and assistance</t>
  </si>
  <si>
    <t>IDN002Restriction of movement (impediments to freedom of movement and/or administrative restrictions)</t>
  </si>
  <si>
    <t>IDN002Violence against personnel, facilities and assets</t>
  </si>
  <si>
    <t>IND002Denial of existence of humanitarian needs or entitlements to assistance</t>
  </si>
  <si>
    <t>IND002Impediments to entry into country (bureaucratic and administrative)</t>
  </si>
  <si>
    <t>IND002Interference into implementation of humanitarian activities</t>
  </si>
  <si>
    <t>IND002Ongoing insecurity/hostilities affecting humanitarian assistance</t>
  </si>
  <si>
    <t>IND002Physical constraints in the environment (obstacles related to terrain, climate, lack of infrastructure, etc.)</t>
  </si>
  <si>
    <t>IND002Presence of mines and improvised explosive devices</t>
  </si>
  <si>
    <t>IND002Restriction and obstruction of access to services and assistance</t>
  </si>
  <si>
    <t>IND002Restriction of movement (impediments to freedom of movement and/or administrative restrictions)</t>
  </si>
  <si>
    <t>IND002Violence against personnel, facilities and assets</t>
  </si>
  <si>
    <t>IRN004Denial of existence of humanitarian needs or entitlements to assistance</t>
  </si>
  <si>
    <t>IRN004Impediments to entry into country (bureaucratic and administrative)</t>
  </si>
  <si>
    <t>IRN004Interference into implementation of humanitarian activities</t>
  </si>
  <si>
    <t>IRN004Ongoing insecurity/hostilities affecting humanitarian assistance</t>
  </si>
  <si>
    <t>IRN004Physical constraints in the environment (obstacles related to terrain, climate, lack of infrastructure, etc.)</t>
  </si>
  <si>
    <t>IRN004Presence of mines and improvised explosive devices</t>
  </si>
  <si>
    <t>IRN004Restriction and obstruction of access to services and assistance</t>
  </si>
  <si>
    <t>IRN004Restriction of movement (impediments to freedom of movement and/or administrative restrictions)</t>
  </si>
  <si>
    <t>IRN004Violence against personnel, facilities and assets</t>
  </si>
  <si>
    <t>IRQ001Denial of existence of humanitarian needs or entitlements to assistance</t>
  </si>
  <si>
    <t>IRQ001Impediments to entry into country (bureaucratic and administrative)</t>
  </si>
  <si>
    <t>IRQ001Interference into implementation of humanitarian activities</t>
  </si>
  <si>
    <t>IRQ001Ongoing insecurity/hostilities affecting humanitarian assistance</t>
  </si>
  <si>
    <t>IRQ001Physical constraints in the environment (obstacles related to terrain, climate, lack of infrastructure, etc.)</t>
  </si>
  <si>
    <t>IRQ001Presence of mines and improvised explosive devices</t>
  </si>
  <si>
    <t>IRQ001Restriction and obstruction of access to services and assistance</t>
  </si>
  <si>
    <t>IRQ001Restriction of movement (impediments to freedom of movement and/or administrative restrictions)</t>
  </si>
  <si>
    <t>IRQ001Violence against personnel, facilities and assets</t>
  </si>
  <si>
    <t>IRQ002Denial of existence of humanitarian needs or entitlements to assistance</t>
  </si>
  <si>
    <t>IRQ002Impediments to entry into country (bureaucratic and administrative)</t>
  </si>
  <si>
    <t>IRQ002Interference into implementation of humanitarian activities</t>
  </si>
  <si>
    <t>IRQ002Ongoing insecurity/hostilities affecting humanitarian assistance</t>
  </si>
  <si>
    <t>IRQ002Physical constraints in the environment (obstacles related to terrain, climate, lack of infrastructure, etc.)</t>
  </si>
  <si>
    <t>IRQ002Presence of mines and improvised explosive devices</t>
  </si>
  <si>
    <t>IRQ002Restriction and obstruction of access to services and assistance</t>
  </si>
  <si>
    <t>IRQ002Restriction of movement (impediments to freedom of movement and/or administrative restrictions)</t>
  </si>
  <si>
    <t>IRQ002Violence against personnel, facilities and assets</t>
  </si>
  <si>
    <t>IRQ003Denial of existence of humanitarian needs or entitlements to assistance</t>
  </si>
  <si>
    <t>IRQ003Impediments to entry into country (bureaucratic and administrative)</t>
  </si>
  <si>
    <t>IRQ003Interference into implementation of humanitarian activities</t>
  </si>
  <si>
    <t>IRQ003Ongoing insecurity/hostilities affecting humanitarian assistance</t>
  </si>
  <si>
    <t>IRQ003Physical constraints in the environment (obstacles related to terrain, climate, lack of infrastructure, etc.)</t>
  </si>
  <si>
    <t>IRQ003Presence of mines and improvised explosive devices</t>
  </si>
  <si>
    <t>IRQ003Restriction and obstruction of access to services and assistance</t>
  </si>
  <si>
    <t>IRQ003Restriction of movement (impediments to freedom of movement and/or administrative restrictions)</t>
  </si>
  <si>
    <t>IRQ003Violence against personnel, facilities and assets</t>
  </si>
  <si>
    <t>JOR002Denial of existence of humanitarian needs or entitlements to assistance</t>
  </si>
  <si>
    <t>JOR002Impediments to entry into country (bureaucratic and administrative)</t>
  </si>
  <si>
    <t>JOR002Interference into implementation of humanitarian activities</t>
  </si>
  <si>
    <t>JOR002Ongoing insecurity/hostilities affecting humanitarian assistance</t>
  </si>
  <si>
    <t>JOR002Physical constraints in the environment (obstacles related to terrain, climate, lack of infrastructure, etc.)</t>
  </si>
  <si>
    <t>JOR002Presence of mines and improvised explosive devices</t>
  </si>
  <si>
    <t>JOR002Restriction and obstruction of access to services and assistance</t>
  </si>
  <si>
    <t>JOR002Restriction of movement (impediments to freedom of movement and/or administrative restrictions)</t>
  </si>
  <si>
    <t>JOR002Violence against personnel, facilities and assets</t>
  </si>
  <si>
    <t>LBN002Denial of existence of humanitarian needs or entitlements to assistance</t>
  </si>
  <si>
    <t>LBN002Impediments to entry into country (bureaucratic and administrative)</t>
  </si>
  <si>
    <t>LBN002Interference into implementation of humanitarian activities</t>
  </si>
  <si>
    <t>LBN002Ongoing insecurity/hostilities affecting humanitarian assistance</t>
  </si>
  <si>
    <t>LBN002Physical constraints in the environment (obstacles related to terrain, climate, lack of infrastructure, etc.)</t>
  </si>
  <si>
    <t>LBN002Presence of mines and improvised explosive devices</t>
  </si>
  <si>
    <t>LBN002Restriction and obstruction of access to services and assistance</t>
  </si>
  <si>
    <t>LBN002Restriction of movement (impediments to freedom of movement and/or administrative restrictions)</t>
  </si>
  <si>
    <t>LBN002Violence against personnel, facilities and assets</t>
  </si>
  <si>
    <t>LBN004Denial of existence of humanitarian needs or entitlements to assistance</t>
  </si>
  <si>
    <t>LBN004Impediments to entry into country (bureaucratic and administrative)</t>
  </si>
  <si>
    <t>LBN004Interference into implementation of humanitarian activities</t>
  </si>
  <si>
    <t>LBN004Ongoing insecurity/hostilities affecting humanitarian assistance</t>
  </si>
  <si>
    <t>LBN004Physical constraints in the environment (obstacles related to terrain, climate, lack of infrastructure, etc.)</t>
  </si>
  <si>
    <t>LBN004Presence of mines and improvised explosive devices</t>
  </si>
  <si>
    <t>LBN004Restriction and obstruction of access to services and assistance</t>
  </si>
  <si>
    <t>LBN004Restriction of movement (impediments to freedom of movement and/or administrative restrictions)</t>
  </si>
  <si>
    <t>LBN004Violence against personnel, facilities and assets</t>
  </si>
  <si>
    <t>LKA002Denial of existence of humanitarian needs or entitlements to assistance</t>
  </si>
  <si>
    <t>LKA002Impediments to entry into country (bureaucratic and administrative)</t>
  </si>
  <si>
    <t>LKA002Interference into implementation of humanitarian activities</t>
  </si>
  <si>
    <t>LKA002Ongoing insecurity/hostilities affecting humanitarian assistance</t>
  </si>
  <si>
    <t>LKA002Physical constraints in the environment (obstacles related to terrain, climate, lack of infrastructure, etc.)</t>
  </si>
  <si>
    <t>LKA002Presence of mines and improvised explosive devices</t>
  </si>
  <si>
    <t>LKA002Restriction and obstruction of access to services and assistance</t>
  </si>
  <si>
    <t>LKA002Restriction of movement (impediments to freedom of movement and/or administrative restrictions)</t>
  </si>
  <si>
    <t>LKA002Violence against personnel, facilities and assets</t>
  </si>
  <si>
    <t>Multiple crisis in Madagascar</t>
  </si>
  <si>
    <t>MDG001</t>
  </si>
  <si>
    <t>Madagascar</t>
  </si>
  <si>
    <t>MDG001Denial of existence of humanitarian needs or entitlements to assistance</t>
  </si>
  <si>
    <t>MDG001Impediments to entry into country (bureaucratic and administrative)</t>
  </si>
  <si>
    <t>MDG001Interference into implementation of humanitarian activities</t>
  </si>
  <si>
    <t>MDG001Ongoing insecurity/hostilities affecting humanitarian assistance</t>
  </si>
  <si>
    <t>MDG001Physical constraints in the environment (obstacles related to terrain, climate, lack of infrastructure, etc.)</t>
  </si>
  <si>
    <t>MDG001Presence of mines and improvised explosive devices</t>
  </si>
  <si>
    <t>MDG001Restriction and obstruction of access to services and assistance</t>
  </si>
  <si>
    <t>MDG001Restriction of movement (impediments to freedom of movement and/or administrative restrictions)</t>
  </si>
  <si>
    <t>MDG001Violence against personnel, facilities and assets</t>
  </si>
  <si>
    <t>Drought in Madagascar</t>
  </si>
  <si>
    <t>MDG002</t>
  </si>
  <si>
    <t>MDG002Denial of existence of humanitarian needs or entitlements to assistance</t>
  </si>
  <si>
    <t>MDG002Impediments to entry into country (bureaucratic and administrative)</t>
  </si>
  <si>
    <t>MDG002Interference into implementation of humanitarian activities</t>
  </si>
  <si>
    <t>MDG002Ongoing insecurity/hostilities affecting humanitarian assistance</t>
  </si>
  <si>
    <t>MDG002Physical constraints in the environment (obstacles related to terrain, climate, lack of infrastructure, etc.)</t>
  </si>
  <si>
    <t>MDG002Presence of mines and improvised explosive devices</t>
  </si>
  <si>
    <t>MDG002Restriction and obstruction of access to services and assistance</t>
  </si>
  <si>
    <t>MDG002Restriction of movement (impediments to freedom of movement and/or administrative restrictions)</t>
  </si>
  <si>
    <t>MDG002Violence against personnel, facilities and assets</t>
  </si>
  <si>
    <t>MMR001Denial of existence of humanitarian needs or entitlements to assistance</t>
  </si>
  <si>
    <t>MMR001Impediments to entry into country (bureaucratic and administrative)</t>
  </si>
  <si>
    <t>MMR001Interference into implementation of humanitarian activities</t>
  </si>
  <si>
    <t>MMR001Ongoing insecurity/hostilities affecting humanitarian assistance</t>
  </si>
  <si>
    <t>MMR001Physical constraints in the environment (obstacles related to terrain, climate, lack of infrastructure, etc.)</t>
  </si>
  <si>
    <t>MMR001Presence of mines and improvised explosive devices</t>
  </si>
  <si>
    <t>MMR001Restriction and obstruction of access to services and assistance</t>
  </si>
  <si>
    <t>MMR001Restriction of movement (impediments to freedom of movement and/or administrative restrictions)</t>
  </si>
  <si>
    <t>MMR001Violence against personnel, facilities and assets</t>
  </si>
  <si>
    <t>MMR002Denial of existence of humanitarian needs or entitlements to assistance</t>
  </si>
  <si>
    <t>MMR002Impediments to entry into country (bureaucratic and administrative)</t>
  </si>
  <si>
    <t>MMR002Interference into implementation of humanitarian activities</t>
  </si>
  <si>
    <t>MMR002Ongoing insecurity/hostilities affecting humanitarian assistance</t>
  </si>
  <si>
    <t>MMR002Physical constraints in the environment (obstacles related to terrain, climate, lack of infrastructure, etc.)</t>
  </si>
  <si>
    <t>MMR002Presence of mines and improvised explosive devices</t>
  </si>
  <si>
    <t>MMR002Restriction and obstruction of access to services and assistance</t>
  </si>
  <si>
    <t>MMR002Restriction of movement (impediments to freedom of movement and/or administrative restrictions)</t>
  </si>
  <si>
    <t>MMR002Violence against personnel, facilities and assets</t>
  </si>
  <si>
    <t>MMR003Denial of existence of humanitarian needs or entitlements to assistance</t>
  </si>
  <si>
    <t>MMR003Impediments to entry into country (bureaucratic and administrative)</t>
  </si>
  <si>
    <t>MMR003Interference into implementation of humanitarian activities</t>
  </si>
  <si>
    <t>MMR003Ongoing insecurity/hostilities affecting humanitarian assistance</t>
  </si>
  <si>
    <t>MMR003Physical constraints in the environment (obstacles related to terrain, climate, lack of infrastructure, etc.)</t>
  </si>
  <si>
    <t>MMR003Presence of mines and improvised explosive devices</t>
  </si>
  <si>
    <t>MMR003Restriction and obstruction of access to services and assistance</t>
  </si>
  <si>
    <t>MMR003Restriction of movement (impediments to freedom of movement and/or administrative restrictions)</t>
  </si>
  <si>
    <t>MMR003Violence against personnel, facilities and assets</t>
  </si>
  <si>
    <t>MMR004Denial of existence of humanitarian needs or entitlements to assistance</t>
  </si>
  <si>
    <t>MMR004Impediments to entry into country (bureaucratic and administrative)</t>
  </si>
  <si>
    <t>MMR004Interference into implementation of humanitarian activities</t>
  </si>
  <si>
    <t>MMR004Ongoing insecurity/hostilities affecting humanitarian assistance</t>
  </si>
  <si>
    <t>MMR004Physical constraints in the environment (obstacles related to terrain, climate, lack of infrastructure, etc.)</t>
  </si>
  <si>
    <t>MMR004Presence of mines and improvised explosive devices</t>
  </si>
  <si>
    <t>MMR004Restriction and obstruction of access to services and assistance</t>
  </si>
  <si>
    <t>MMR004Restriction of movement (impediments to freedom of movement and/or administrative restrictions)</t>
  </si>
  <si>
    <t>MMR004Violence against personnel, facilities and assets</t>
  </si>
  <si>
    <t>MWI002Denial of existence of humanitarian needs or entitlements to assistance</t>
  </si>
  <si>
    <t>MWI002Impediments to entry into country (bureaucratic and administrative)</t>
  </si>
  <si>
    <t>MWI002Interference into implementation of humanitarian activities</t>
  </si>
  <si>
    <t>MWI002Ongoing insecurity/hostilities affecting humanitarian assistance</t>
  </si>
  <si>
    <t>MWI002Physical constraints in the environment (obstacles related to terrain, climate, lack of infrastructure, etc.)</t>
  </si>
  <si>
    <t>MWI002Presence of mines and improvised explosive devices</t>
  </si>
  <si>
    <t>MWI002Restriction and obstruction of access to services and assistance</t>
  </si>
  <si>
    <t>MWI002Restriction of movement (impediments to freedom of movement and/or administrative restrictions)</t>
  </si>
  <si>
    <t>MWI002Violence against personnel, facilities and assets</t>
  </si>
  <si>
    <t>MYS001Denial of existence of humanitarian needs or entitlements to assistance</t>
  </si>
  <si>
    <t>MYS001Impediments to entry into country (bureaucratic and administrative)</t>
  </si>
  <si>
    <t>MYS001Interference into implementation of humanitarian activities</t>
  </si>
  <si>
    <t>MYS001Ongoing insecurity/hostilities affecting humanitarian assistance</t>
  </si>
  <si>
    <t>MYS001Physical constraints in the environment (obstacles related to terrain, climate, lack of infrastructure, etc.)</t>
  </si>
  <si>
    <t>MYS001Presence of mines and improvised explosive devices</t>
  </si>
  <si>
    <t>MYS001Restriction and obstruction of access to services and assistance</t>
  </si>
  <si>
    <t>MYS001Restriction of movement (impediments to freedom of movement and/or administrative restrictions)</t>
  </si>
  <si>
    <t>MYS001Violence against personnel, facilities and assets</t>
  </si>
  <si>
    <t>NGA001Denial of existence of humanitarian needs or entitlements to assistance</t>
  </si>
  <si>
    <t>NGA001Impediments to entry into country (bureaucratic and administrative)</t>
  </si>
  <si>
    <t>NGA001Interference into implementation of humanitarian activities</t>
  </si>
  <si>
    <t>NGA001Ongoing insecurity/hostilities affecting humanitarian assistance</t>
  </si>
  <si>
    <t>NGA001Physical constraints in the environment (obstacles related to terrain, climate, lack of infrastructure, etc.)</t>
  </si>
  <si>
    <t>NGA001Presence of mines and improvised explosive devices</t>
  </si>
  <si>
    <t>NGA001Restriction and obstruction of access to services and assistance</t>
  </si>
  <si>
    <t>NGA001Restriction of movement (impediments to freedom of movement and/or administrative restrictions)</t>
  </si>
  <si>
    <t>NGA001Violence against personnel, facilities and assets</t>
  </si>
  <si>
    <t>PAK001Denial of existence of humanitarian needs or entitlements to assistance</t>
  </si>
  <si>
    <t>PAK001Impediments to entry into country (bureaucratic and administrative)</t>
  </si>
  <si>
    <t>PAK001Interference into implementation of humanitarian activities</t>
  </si>
  <si>
    <t>PAK001Ongoing insecurity/hostilities affecting humanitarian assistance</t>
  </si>
  <si>
    <t>PAK001Physical constraints in the environment (obstacles related to terrain, climate, lack of infrastructure, etc.)</t>
  </si>
  <si>
    <t>PAK001Presence of mines and improvised explosive devices</t>
  </si>
  <si>
    <t>PAK001Restriction and obstruction of access to services and assistance</t>
  </si>
  <si>
    <t>PAK001Restriction of movement (impediments to freedom of movement and/or administrative restrictions)</t>
  </si>
  <si>
    <t>PAK001Violence against personnel, facilities and assets</t>
  </si>
  <si>
    <t>PAK004Denial of existence of humanitarian needs or entitlements to assistance</t>
  </si>
  <si>
    <t>PAK004Impediments to entry into country (bureaucratic and administrative)</t>
  </si>
  <si>
    <t>PAK004Interference into implementation of humanitarian activities</t>
  </si>
  <si>
    <t>PAK004Ongoing insecurity/hostilities affecting humanitarian assistance</t>
  </si>
  <si>
    <t>PAK004Physical constraints in the environment (obstacles related to terrain, climate, lack of infrastructure, etc.)</t>
  </si>
  <si>
    <t>PAK004Presence of mines and improvised explosive devices</t>
  </si>
  <si>
    <t>PAK004Restriction and obstruction of access to services and assistance</t>
  </si>
  <si>
    <t>PAK004Restriction of movement (impediments to freedom of movement and/or administrative restrictions)</t>
  </si>
  <si>
    <t>PAK004Violence against personnel, facilities and assets</t>
  </si>
  <si>
    <t>PAK005Denial of existence of humanitarian needs or entitlements to assistance</t>
  </si>
  <si>
    <t>PAK005Impediments to entry into country (bureaucratic and administrative)</t>
  </si>
  <si>
    <t>PAK005Interference into implementation of humanitarian activities</t>
  </si>
  <si>
    <t>PAK005Ongoing insecurity/hostilities affecting humanitarian assistance</t>
  </si>
  <si>
    <t>PAK005Physical constraints in the environment (obstacles related to terrain, climate, lack of infrastructure, etc.)</t>
  </si>
  <si>
    <t>PAK005Presence of mines and improvised explosive devices</t>
  </si>
  <si>
    <t>PAK005Restriction and obstruction of access to services and assistance</t>
  </si>
  <si>
    <t>PAK005Restriction of movement (impediments to freedom of movement and/or administrative restrictions)</t>
  </si>
  <si>
    <t>PAK005Violence against personnel, facilities and assets</t>
  </si>
  <si>
    <t>PHL003Denial of existence of humanitarian needs or entitlements to assistance</t>
  </si>
  <si>
    <t>PHL003Impediments to entry into country (bureaucratic and administrative)</t>
  </si>
  <si>
    <t>PHL003Interference into implementation of humanitarian activities</t>
  </si>
  <si>
    <t>PHL003Ongoing insecurity/hostilities affecting humanitarian assistance</t>
  </si>
  <si>
    <t>PHL003Physical constraints in the environment (obstacles related to terrain, climate, lack of infrastructure, etc.)</t>
  </si>
  <si>
    <t>PHL003Presence of mines and improvised explosive devices</t>
  </si>
  <si>
    <t>PHL003Restriction and obstruction of access to services and assistance</t>
  </si>
  <si>
    <t>PHL003Restriction of movement (impediments to freedom of movement and/or administrative restrictions)</t>
  </si>
  <si>
    <t>PHL003Violence against personnel, facilities and assets</t>
  </si>
  <si>
    <t>PNG003Denial of existence of humanitarian needs or entitlements to assistance</t>
  </si>
  <si>
    <t>PNG003Impediments to entry into country (bureaucratic and administrative)</t>
  </si>
  <si>
    <t>PNG003Interference into implementation of humanitarian activities</t>
  </si>
  <si>
    <t>PNG003Ongoing insecurity/hostilities affecting humanitarian assistance</t>
  </si>
  <si>
    <t>PNG003Physical constraints in the environment (obstacles related to terrain, climate, lack of infrastructure, etc.)</t>
  </si>
  <si>
    <t>PNG003Presence of mines and improvised explosive devices</t>
  </si>
  <si>
    <t>PNG003Restriction and obstruction of access to services and assistance</t>
  </si>
  <si>
    <t>PNG003Restriction of movement (impediments to freedom of movement and/or administrative restrictions)</t>
  </si>
  <si>
    <t>PNG003Violence against personnel, facilities and assets</t>
  </si>
  <si>
    <t>PRK001Denial of existence of humanitarian needs or entitlements to assistance</t>
  </si>
  <si>
    <t>PRK001Impediments to entry into country (bureaucratic and administrative)</t>
  </si>
  <si>
    <t>PRK001Interference into implementation of humanitarian activities</t>
  </si>
  <si>
    <t>PRK001Ongoing insecurity/hostilities affecting humanitarian assistance</t>
  </si>
  <si>
    <t>PRK001Physical constraints in the environment (obstacles related to terrain, climate, lack of infrastructure, etc.)</t>
  </si>
  <si>
    <t>PRK001Presence of mines and improvised explosive devices</t>
  </si>
  <si>
    <t>PRK001Restriction and obstruction of access to services and assistance</t>
  </si>
  <si>
    <t>PRK001Restriction of movement (impediments to freedom of movement and/or administrative restrictions)</t>
  </si>
  <si>
    <t>PRK001Violence against personnel, facilities and assets</t>
  </si>
  <si>
    <t>PSE002Denial of existence of humanitarian needs or entitlements to assistance</t>
  </si>
  <si>
    <t>PSE002Impediments to entry into country (bureaucratic and administrative)</t>
  </si>
  <si>
    <t>PSE002Interference into implementation of humanitarian activities</t>
  </si>
  <si>
    <t>PSE002Ongoing insecurity/hostilities affecting humanitarian assistance</t>
  </si>
  <si>
    <t>PSE002Physical constraints in the environment (obstacles related to terrain, climate, lack of infrastructure, etc.)</t>
  </si>
  <si>
    <t>PSE002Presence of mines and improvised explosive devices</t>
  </si>
  <si>
    <t>PSE002Restriction and obstruction of access to services and assistance</t>
  </si>
  <si>
    <t>PSE002Restriction of movement (impediments to freedom of movement and/or administrative restrictions)</t>
  </si>
  <si>
    <t>PSE002Violence against personnel, facilities and assets</t>
  </si>
  <si>
    <t>REG002Denial of existence of humanitarian needs or entitlements to assistance</t>
  </si>
  <si>
    <t>REG002Impediments to entry into country (bureaucratic and administrative)</t>
  </si>
  <si>
    <t>REG002Interference into implementation of humanitarian activities</t>
  </si>
  <si>
    <t>REG002Ongoing insecurity/hostilities affecting humanitarian assistance</t>
  </si>
  <si>
    <t>REG002Physical constraints in the environment (obstacles related to terrain, climate, lack of infrastructure, etc.)</t>
  </si>
  <si>
    <t>REG002Presence of mines and improvised explosive devices</t>
  </si>
  <si>
    <t>REG002Restriction and obstruction of access to services and assistance</t>
  </si>
  <si>
    <t>REG002Restriction of movement (impediments to freedom of movement and/or administrative restrictions)</t>
  </si>
  <si>
    <t>REG002Violence against personnel, facilities and assets</t>
  </si>
  <si>
    <t>REG003Denial of existence of humanitarian needs or entitlements to assistance</t>
  </si>
  <si>
    <t>REG003Impediments to entry into country (bureaucratic and administrative)</t>
  </si>
  <si>
    <t>REG003Interference into implementation of humanitarian activities</t>
  </si>
  <si>
    <t>REG003Ongoing insecurity/hostilities affecting humanitarian assistance</t>
  </si>
  <si>
    <t>REG003Physical constraints in the environment (obstacles related to terrain, climate, lack of infrastructure, etc.)</t>
  </si>
  <si>
    <t>REG003Presence of mines and improvised explosive devices</t>
  </si>
  <si>
    <t>REG003Restriction and obstruction of access to services and assistance</t>
  </si>
  <si>
    <t>REG003Restriction of movement (impediments to freedom of movement and/or administrative restrictions)</t>
  </si>
  <si>
    <t>REG003Violence against personnel, facilities and assets</t>
  </si>
  <si>
    <t>REG004Denial of existence of humanitarian needs or entitlements to assistance</t>
  </si>
  <si>
    <t>REG004Impediments to entry into country (bureaucratic and administrative)</t>
  </si>
  <si>
    <t>REG004Interference into implementation of humanitarian activities</t>
  </si>
  <si>
    <t>REG004Ongoing insecurity/hostilities affecting humanitarian assistance</t>
  </si>
  <si>
    <t>REG004Physical constraints in the environment (obstacles related to terrain, climate, lack of infrastructure, etc.)</t>
  </si>
  <si>
    <t>REG004Presence of mines and improvised explosive devices</t>
  </si>
  <si>
    <t>REG004Restriction and obstruction of access to services and assistance</t>
  </si>
  <si>
    <t>REG004Restriction of movement (impediments to freedom of movement and/or administrative restrictions)</t>
  </si>
  <si>
    <t>REG004Violence against personnel, facilities and assets</t>
  </si>
  <si>
    <t>REG006Denial of existence of humanitarian needs or entitlements to assistance</t>
  </si>
  <si>
    <t>REG006Impediments to entry into country (bureaucratic and administrative)</t>
  </si>
  <si>
    <t>REG006Interference into implementation of humanitarian activities</t>
  </si>
  <si>
    <t>REG006Ongoing insecurity/hostilities affecting humanitarian assistance</t>
  </si>
  <si>
    <t>REG006Physical constraints in the environment (obstacles related to terrain, climate, lack of infrastructure, etc.)</t>
  </si>
  <si>
    <t>REG006Presence of mines and improvised explosive devices</t>
  </si>
  <si>
    <t>REG006Restriction and obstruction of access to services and assistance</t>
  </si>
  <si>
    <t>REG006Restriction of movement (impediments to freedom of movement and/or administrative restrictions)</t>
  </si>
  <si>
    <t>REG006Violence against personnel, facilities and assets</t>
  </si>
  <si>
    <t>REG011Denial of existence of humanitarian needs or entitlements to assistance</t>
  </si>
  <si>
    <t>REG011Impediments to entry into country (bureaucratic and administrative)</t>
  </si>
  <si>
    <t>REG011Interference into implementation of humanitarian activities</t>
  </si>
  <si>
    <t>REG011Ongoing insecurity/hostilities affecting humanitarian assistance</t>
  </si>
  <si>
    <t>REG011Physical constraints in the environment (obstacles related to terrain, climate, lack of infrastructure, etc.)</t>
  </si>
  <si>
    <t>REG011Presence of mines and improvised explosive devices</t>
  </si>
  <si>
    <t>REG011Restriction and obstruction of access to services and assistance</t>
  </si>
  <si>
    <t>REG011Restriction of movement (impediments to freedom of movement and/or administrative restrictions)</t>
  </si>
  <si>
    <t>REG011Violence against personnel, facilities and assets</t>
  </si>
  <si>
    <t>REG012Denial of existence of humanitarian needs or entitlements to assistance</t>
  </si>
  <si>
    <t>REG012Impediments to entry into country (bureaucratic and administrative)</t>
  </si>
  <si>
    <t>REG012Interference into implementation of humanitarian activities</t>
  </si>
  <si>
    <t>REG012Ongoing insecurity/hostilities affecting humanitarian assistance</t>
  </si>
  <si>
    <t>REG012Physical constraints in the environment (obstacles related to terrain, climate, lack of infrastructure, etc.)</t>
  </si>
  <si>
    <t>REG012Presence of mines and improvised explosive devices</t>
  </si>
  <si>
    <t>REG012Restriction and obstruction of access to services and assistance</t>
  </si>
  <si>
    <t>REG012Restriction of movement (impediments to freedom of movement and/or administrative restrictions)</t>
  </si>
  <si>
    <t>REG012Violence against personnel, facilities and assets</t>
  </si>
  <si>
    <t>REG013Denial of existence of humanitarian needs or entitlements to assistance</t>
  </si>
  <si>
    <t>REG013Impediments to entry into country (bureaucratic and administrative)</t>
  </si>
  <si>
    <t>REG013Interference into implementation of humanitarian activities</t>
  </si>
  <si>
    <t>REG013Ongoing insecurity/hostilities affecting humanitarian assistance</t>
  </si>
  <si>
    <t>REG013Physical constraints in the environment (obstacles related to terrain, climate, lack of infrastructure, etc.)</t>
  </si>
  <si>
    <t>REG013Presence of mines and improvised explosive devices</t>
  </si>
  <si>
    <t>REG013Restriction and obstruction of access to services and assistance</t>
  </si>
  <si>
    <t>REG013Restriction of movement (impediments to freedom of movement and/or administrative restrictions)</t>
  </si>
  <si>
    <t>REG013Violence against personnel, facilities and assets</t>
  </si>
  <si>
    <t>SWZ001Denial of existence of humanitarian needs or entitlements to assistance</t>
  </si>
  <si>
    <t>SWZ001Impediments to entry into country (bureaucratic and administrative)</t>
  </si>
  <si>
    <t>SWZ001Interference into implementation of humanitarian activities</t>
  </si>
  <si>
    <t>SWZ001Ongoing insecurity/hostilities affecting humanitarian assistance</t>
  </si>
  <si>
    <t>SWZ001Physical constraints in the environment (obstacles related to terrain, climate, lack of infrastructure, etc.)</t>
  </si>
  <si>
    <t>SWZ001Presence of mines and improvised explosive devices</t>
  </si>
  <si>
    <t>SWZ001Restriction and obstruction of access to services and assistance</t>
  </si>
  <si>
    <t>SWZ001Restriction of movement (impediments to freedom of movement and/or administrative restrictions)</t>
  </si>
  <si>
    <t>SWZ001Violence against personnel, facilities and assets</t>
  </si>
  <si>
    <t>SYR001Denial of existence of humanitarian needs or entitlements to assistance</t>
  </si>
  <si>
    <t>SYR001Impediments to entry into country (bureaucratic and administrative)</t>
  </si>
  <si>
    <t>SYR001Interference into implementation of humanitarian activities</t>
  </si>
  <si>
    <t>SYR001Ongoing insecurity/hostilities affecting humanitarian assistance</t>
  </si>
  <si>
    <t>SYR001Physical constraints in the environment (obstacles related to terrain, climate, lack of infrastructure, etc.)</t>
  </si>
  <si>
    <t>SYR001Presence of mines and improvised explosive devices</t>
  </si>
  <si>
    <t>SYR001Restriction and obstruction of access to services and assistance</t>
  </si>
  <si>
    <t>SYR001Restriction of movement (impediments to freedom of movement and/or administrative restrictions)</t>
  </si>
  <si>
    <t>SYR001Violence against personnel, facilities and assets</t>
  </si>
  <si>
    <t>THA001Denial of existence of humanitarian needs or entitlements to assistance</t>
  </si>
  <si>
    <t>THA001Impediments to entry into country (bureaucratic and administrative)</t>
  </si>
  <si>
    <t>THA001Interference into implementation of humanitarian activities</t>
  </si>
  <si>
    <t>THA001Ongoing insecurity/hostilities affecting humanitarian assistance</t>
  </si>
  <si>
    <t>THA001Physical constraints in the environment (obstacles related to terrain, climate, lack of infrastructure, etc.)</t>
  </si>
  <si>
    <t>THA001Presence of mines and improvised explosive devices</t>
  </si>
  <si>
    <t>THA001Restriction and obstruction of access to services and assistance</t>
  </si>
  <si>
    <t>THA001Restriction of movement (impediments to freedom of movement and/or administrative restrictions)</t>
  </si>
  <si>
    <t>THA001Violence against personnel, facilities and assets</t>
  </si>
  <si>
    <t>THA002Denial of existence of humanitarian needs or entitlements to assistance</t>
  </si>
  <si>
    <t>THA002Impediments to entry into country (bureaucratic and administrative)</t>
  </si>
  <si>
    <t>THA002Interference into implementation of humanitarian activities</t>
  </si>
  <si>
    <t>THA002Ongoing insecurity/hostilities affecting humanitarian assistance</t>
  </si>
  <si>
    <t>THA002Physical constraints in the environment (obstacles related to terrain, climate, lack of infrastructure, etc.)</t>
  </si>
  <si>
    <t>THA002Presence of mines and improvised explosive devices</t>
  </si>
  <si>
    <t>THA002Restriction and obstruction of access to services and assistance</t>
  </si>
  <si>
    <t>THA002Restriction of movement (impediments to freedom of movement and/or administrative restrictions)</t>
  </si>
  <si>
    <t>THA002Violence against personnel, facilities and assets</t>
  </si>
  <si>
    <t>THA003Denial of existence of humanitarian needs or entitlements to assistance</t>
  </si>
  <si>
    <t>THA003Impediments to entry into country (bureaucratic and administrative)</t>
  </si>
  <si>
    <t>THA003Interference into implementation of humanitarian activities</t>
  </si>
  <si>
    <t>THA003Ongoing insecurity/hostilities affecting humanitarian assistance</t>
  </si>
  <si>
    <t>THA003Physical constraints in the environment (obstacles related to terrain, climate, lack of infrastructure, etc.)</t>
  </si>
  <si>
    <t>THA003Presence of mines and improvised explosive devices</t>
  </si>
  <si>
    <t>THA003Restriction and obstruction of access to services and assistance</t>
  </si>
  <si>
    <t>THA003Restriction of movement (impediments to freedom of movement and/or administrative restrictions)</t>
  </si>
  <si>
    <t>THA003Violence against personnel, facilities and assets</t>
  </si>
  <si>
    <t>TUR001Denial of existence of humanitarian needs or entitlements to assistance</t>
  </si>
  <si>
    <t>TUR001Impediments to entry into country (bureaucratic and administrative)</t>
  </si>
  <si>
    <t>TUR001Interference into implementation of humanitarian activities</t>
  </si>
  <si>
    <t>TUR001Ongoing insecurity/hostilities affecting humanitarian assistance</t>
  </si>
  <si>
    <t>TUR001Physical constraints in the environment (obstacles related to terrain, climate, lack of infrastructure, etc.)</t>
  </si>
  <si>
    <t>TUR001Presence of mines and improvised explosive devices</t>
  </si>
  <si>
    <t>TUR001Restriction and obstruction of access to services and assistance</t>
  </si>
  <si>
    <t>TUR001Restriction of movement (impediments to freedom of movement and/or administrative restrictions)</t>
  </si>
  <si>
    <t>TUR001Violence against personnel, facilities and assets</t>
  </si>
  <si>
    <t>TUR002Denial of existence of humanitarian needs or entitlements to assistance</t>
  </si>
  <si>
    <t>TUR002Impediments to entry into country (bureaucratic and administrative)</t>
  </si>
  <si>
    <t>TUR002Interference into implementation of humanitarian activities</t>
  </si>
  <si>
    <t>TUR002Ongoing insecurity/hostilities affecting humanitarian assistance</t>
  </si>
  <si>
    <t>TUR002Physical constraints in the environment (obstacles related to terrain, climate, lack of infrastructure, etc.)</t>
  </si>
  <si>
    <t>TUR002Presence of mines and improvised explosive devices</t>
  </si>
  <si>
    <t>TUR002Restriction and obstruction of access to services and assistance</t>
  </si>
  <si>
    <t>TUR002Restriction of movement (impediments to freedom of movement and/or administrative restrictions)</t>
  </si>
  <si>
    <t>TUR002Violence against personnel, facilities and assets</t>
  </si>
  <si>
    <t>TUR003Denial of existence of humanitarian needs or entitlements to assistance</t>
  </si>
  <si>
    <t>TUR003Impediments to entry into country (bureaucratic and administrative)</t>
  </si>
  <si>
    <t>TUR003Interference into implementation of humanitarian activities</t>
  </si>
  <si>
    <t>TUR003Ongoing insecurity/hostilities affecting humanitarian assistance</t>
  </si>
  <si>
    <t>TUR003Physical constraints in the environment (obstacles related to terrain, climate, lack of infrastructure, etc.)</t>
  </si>
  <si>
    <t>TUR003Presence of mines and improvised explosive devices</t>
  </si>
  <si>
    <t>TUR003Restriction and obstruction of access to services and assistance</t>
  </si>
  <si>
    <t>TUR003Restriction of movement (impediments to freedom of movement and/or administrative restrictions)</t>
  </si>
  <si>
    <t>TUR003Violence against personnel, facilities and assets</t>
  </si>
  <si>
    <t>TUR004Denial of existence of humanitarian needs or entitlements to assistance</t>
  </si>
  <si>
    <t>TUR004Impediments to entry into country (bureaucratic and administrative)</t>
  </si>
  <si>
    <t>TUR004Interference into implementation of humanitarian activities</t>
  </si>
  <si>
    <t>TUR004Ongoing insecurity/hostilities affecting humanitarian assistance</t>
  </si>
  <si>
    <t>TUR004Physical constraints in the environment (obstacles related to terrain, climate, lack of infrastructure, etc.)</t>
  </si>
  <si>
    <t>TUR004Presence of mines and improvised explosive devices</t>
  </si>
  <si>
    <t>TUR004Restriction and obstruction of access to services and assistance</t>
  </si>
  <si>
    <t>TUR004Restriction of movement (impediments to freedom of movement and/or administrative restrictions)</t>
  </si>
  <si>
    <t>TUR004Violence against personnel, facilities and assets</t>
  </si>
  <si>
    <t>TZA001Denial of existence of humanitarian needs or entitlements to assistance</t>
  </si>
  <si>
    <t>TZA001Impediments to entry into country (bureaucratic and administrative)</t>
  </si>
  <si>
    <t>TZA001Interference into implementation of humanitarian activities</t>
  </si>
  <si>
    <t>TZA001Ongoing insecurity/hostilities affecting humanitarian assistance</t>
  </si>
  <si>
    <t>TZA001Physical constraints in the environment (obstacles related to terrain, climate, lack of infrastructure, etc.)</t>
  </si>
  <si>
    <t>TZA001Presence of mines and improvised explosive devices</t>
  </si>
  <si>
    <t>TZA001Restriction and obstruction of access to services and assistance</t>
  </si>
  <si>
    <t>TZA001Restriction of movement (impediments to freedom of movement and/or administrative restrictions)</t>
  </si>
  <si>
    <t>TZA001Violence against personnel, facilities and assets</t>
  </si>
  <si>
    <t>TZA002Denial of existence of humanitarian needs or entitlements to assistance</t>
  </si>
  <si>
    <t>TZA002Impediments to entry into country (bureaucratic and administrative)</t>
  </si>
  <si>
    <t>TZA002Interference into implementation of humanitarian activities</t>
  </si>
  <si>
    <t>TZA002Ongoing insecurity/hostilities affecting humanitarian assistance</t>
  </si>
  <si>
    <t>TZA002Physical constraints in the environment (obstacles related to terrain, climate, lack of infrastructure, etc.)</t>
  </si>
  <si>
    <t>TZA002Presence of mines and improvised explosive devices</t>
  </si>
  <si>
    <t>TZA002Restriction and obstruction of access to services and assistance</t>
  </si>
  <si>
    <t>TZA002Restriction of movement (impediments to freedom of movement and/or administrative restrictions)</t>
  </si>
  <si>
    <t>TZA002Violence against personnel, facilities and assets</t>
  </si>
  <si>
    <t>TZA003Denial of existence of humanitarian needs or entitlements to assistance</t>
  </si>
  <si>
    <t>TZA003Impediments to entry into country (bureaucratic and administrative)</t>
  </si>
  <si>
    <t>TZA003Interference into implementation of humanitarian activities</t>
  </si>
  <si>
    <t>TZA003Ongoing insecurity/hostilities affecting humanitarian assistance</t>
  </si>
  <si>
    <t>TZA003Physical constraints in the environment (obstacles related to terrain, climate, lack of infrastructure, etc.)</t>
  </si>
  <si>
    <t>TZA003Presence of mines and improvised explosive devices</t>
  </si>
  <si>
    <t>TZA003Restriction and obstruction of access to services and assistance</t>
  </si>
  <si>
    <t>TZA003Restriction of movement (impediments to freedom of movement and/or administrative restrictions)</t>
  </si>
  <si>
    <t>TZA003Violence against personnel, facilities and assets</t>
  </si>
  <si>
    <t>AFG005Denial of existence of humanitarian needs or entitlements to assistance</t>
  </si>
  <si>
    <t>AFG005Impediments to entry into country (bureaucratic and administrative)</t>
  </si>
  <si>
    <t>AFG005Interference into implementation of humanitarian activities</t>
  </si>
  <si>
    <t>AFG005Ongoing insecurity/hostilities affecting humanitarian assistance</t>
  </si>
  <si>
    <t>AFG005Physical constraints in the environment (obstacles related to terrain, climate, lack of infrastructure, etc.)</t>
  </si>
  <si>
    <t>AFG005Presence of mines and improvised explosive devices</t>
  </si>
  <si>
    <t>AFG005Restriction and obstruction of access to services and assistance</t>
  </si>
  <si>
    <t>AFG005Restriction of movement (impediments to freedom of movement and/or administrative restrictions)</t>
  </si>
  <si>
    <t>AFG005Violence against personnel, facilities and assets</t>
  </si>
  <si>
    <t>ETH003Denial of existence of humanitarian needs or entitlements to assistance</t>
  </si>
  <si>
    <t>ETH003Impediments to entry into country (bureaucratic and administrative)</t>
  </si>
  <si>
    <t>ETH003Interference into implementation of humanitarian activities</t>
  </si>
  <si>
    <t>ETH003Ongoing insecurity/hostilities affecting humanitarian assistance</t>
  </si>
  <si>
    <t>ETH003Physical constraints in the environment (obstacles related to terrain, climate, lack of infrastructure, etc.)</t>
  </si>
  <si>
    <t>ETH003Presence of mines and improvised explosive devices</t>
  </si>
  <si>
    <t>ETH003Restriction and obstruction of access to services and assistance</t>
  </si>
  <si>
    <t>ETH003Restriction of movement (impediments to freedom of movement and/or administrative restrictions)</t>
  </si>
  <si>
    <t>ETH003Violence against personnel, facilities and assets</t>
  </si>
  <si>
    <t>International Organization for Migration - 21st October 2022</t>
  </si>
  <si>
    <t>https://reliefweb.int/report/senegal/senegal-rapport-sur-le-suivi-des-flux-de-populations-juillet-2022-dashboard-44-publication-juillet-2022</t>
  </si>
  <si>
    <t xml:space="preserve"> Displaced persons in Senegal with over 4363 internally displaced persons as a result of drought.</t>
  </si>
  <si>
    <t>SEN002People displaced</t>
  </si>
  <si>
    <t>Different group of persons for the crisis inlcude; internally displaced persons</t>
  </si>
  <si>
    <t>SEN002Crisis affected groups</t>
  </si>
  <si>
    <t>Aid Worker Security - 19 August 2022</t>
  </si>
  <si>
    <t>https://aidworkersecurity.org/incidents/search?start=2022&amp;end=2022&amp;detail=1&amp;country=NE</t>
  </si>
  <si>
    <t>Five NGO staff members were reportedly kidnapped along with their vehicle by IS militants near Waliabon village, Ayerou. Their whereabouts are unknown.</t>
  </si>
  <si>
    <t>NER001Injuries reported</t>
  </si>
  <si>
    <t>Data UNHCR - 30/09/2022</t>
  </si>
  <si>
    <t>https://data.unhcr.org/en/country/gmb</t>
  </si>
  <si>
    <t>Groups affected incude; refugees and asylum seekers</t>
  </si>
  <si>
    <t>GMB002Crisis affected groups</t>
  </si>
  <si>
    <t>ETH004Denial of existence of humanitarian needs or entitlements to assistance</t>
  </si>
  <si>
    <t>ETH004Impediments to entry into country (bureaucratic and administrative)</t>
  </si>
  <si>
    <t>ETH004Interference into implementation of humanitarian activities</t>
  </si>
  <si>
    <t>ETH004Ongoing insecurity/hostilities affecting humanitarian assistance</t>
  </si>
  <si>
    <t>ETH004Physical constraints in the environment (obstacles related to terrain, climate, lack of infrastructure, etc.)</t>
  </si>
  <si>
    <t>ETH004Presence of mines and improvised explosive devices</t>
  </si>
  <si>
    <t>ETH004Restriction and obstruction of access to services and assistance</t>
  </si>
  <si>
    <t>ETH004Restriction of movement (impediments to freedom of movement and/or administrative restrictions)</t>
  </si>
  <si>
    <t>ETH004Violence against personnel, facilities and assets</t>
  </si>
  <si>
    <t>ETH005Denial of existence of humanitarian needs or entitlements to assistance</t>
  </si>
  <si>
    <t>ETH005Impediments to entry into country (bureaucratic and administrative)</t>
  </si>
  <si>
    <t>ETH005Interference into implementation of humanitarian activities</t>
  </si>
  <si>
    <t>ETH005Ongoing insecurity/hostilities affecting humanitarian assistance</t>
  </si>
  <si>
    <t>ETH005Physical constraints in the environment (obstacles related to terrain, climate, lack of infrastructure, etc.)</t>
  </si>
  <si>
    <t>ETH005Presence of mines and improvised explosive devices</t>
  </si>
  <si>
    <t>ETH005Restriction and obstruction of access to services and assistance</t>
  </si>
  <si>
    <t>ETH005Restriction of movement (impediments to freedom of movement and/or administrative restrictions)</t>
  </si>
  <si>
    <t>ETH005Violence against personnel, facilities and assets</t>
  </si>
  <si>
    <t>ETH001Denial of existence of humanitarian needs or entitlements to assistance</t>
  </si>
  <si>
    <t>ETH001Impediments to entry into country (bureaucratic and administrative)</t>
  </si>
  <si>
    <t>ETH001Interference into implementation of humanitarian activities</t>
  </si>
  <si>
    <t>ETH001Ongoing insecurity/hostilities affecting humanitarian assistance</t>
  </si>
  <si>
    <t>ETH001Physical constraints in the environment (obstacles related to terrain, climate, lack of infrastructure, etc.)</t>
  </si>
  <si>
    <t>ETH001Presence of mines and improvised explosive devices</t>
  </si>
  <si>
    <t>ETH001Restriction and obstruction of access to services and assistance</t>
  </si>
  <si>
    <t>ETH001Restriction of movement (impediments to freedom of movement and/or administrative restrictions)</t>
  </si>
  <si>
    <t>ETH001Violence against personnel, facilities and assets</t>
  </si>
  <si>
    <t>REG014Denial of existence of humanitarian needs or entitlements to assistance</t>
  </si>
  <si>
    <t>REG014Impediments to entry into country (bureaucratic and administrative)</t>
  </si>
  <si>
    <t>REG014Interference into implementation of humanitarian activities</t>
  </si>
  <si>
    <t>REG014Ongoing insecurity/hostilities affecting humanitarian assistance</t>
  </si>
  <si>
    <t>REG014Physical constraints in the environment (obstacles related to terrain, climate, lack of infrastructure, etc.)</t>
  </si>
  <si>
    <t>REG014Presence of mines and improvised explosive devices</t>
  </si>
  <si>
    <t>REG014Restriction and obstruction of access to services and assistance</t>
  </si>
  <si>
    <t>REG014Restriction of movement (impediments to freedom of movement and/or administrative restrictions)</t>
  </si>
  <si>
    <t>REG014Violence against personnel, facilities and assets</t>
  </si>
  <si>
    <t>World Population Review Accessed 22/10/2022</t>
  </si>
  <si>
    <t>https://worldpopulationreview.com/countries/uganda-population</t>
  </si>
  <si>
    <t>Total population of Uganda</t>
  </si>
  <si>
    <t>UGA007Total population</t>
  </si>
  <si>
    <t>UGA005Total population</t>
  </si>
  <si>
    <t>World Population Review Accessed 22/11/2022</t>
  </si>
  <si>
    <t>UGA001Total population</t>
  </si>
  <si>
    <t>Fatalities due to food insecurity in Karamoja. No information about refugee fatalities.</t>
  </si>
  <si>
    <t>UGA001Fatalities reported</t>
  </si>
  <si>
    <t>UGA001Fatalities in all crises</t>
  </si>
  <si>
    <t>World Population Accessed 15/11/2022</t>
  </si>
  <si>
    <t>https://worldpopulationreview.com/countries/nigeria-population</t>
  </si>
  <si>
    <t>According to World Population Review, the current population of Nigeria is 220, 472,630.</t>
  </si>
  <si>
    <t>NGA008Total population</t>
  </si>
  <si>
    <t>According to World Population Review, the current population of Nigeria is 220,472,630</t>
  </si>
  <si>
    <t>NGA007Total population</t>
  </si>
  <si>
    <t>According to World Population Review, the current population of Nigeria is 220,472,630 based on projections of the latest United Nations data.</t>
  </si>
  <si>
    <t>NGA004Total population</t>
  </si>
  <si>
    <t xml:space="preserve">According to World Population Review, the current population of Nigeria is 220,472,630. </t>
  </si>
  <si>
    <t>NGA003Total population</t>
  </si>
  <si>
    <t>World Population Review Accessed 15/11/2022</t>
  </si>
  <si>
    <t>NGA001Total population</t>
  </si>
  <si>
    <t>World Population Review 15/11/2022</t>
  </si>
  <si>
    <t>The entire Nigerian population is exposed to the complex crisis</t>
  </si>
  <si>
    <t>NGA001People exposed</t>
  </si>
  <si>
    <t>World Population Review Accessed 23/11/2022</t>
  </si>
  <si>
    <t>https://worldpopulationreview.com/countries/somalia-population</t>
  </si>
  <si>
    <t xml:space="preserve">According to World Population Review The current population of Somalia is 17,802,592 based on projections of the latest United Nations data. </t>
  </si>
  <si>
    <t>SOM002Total population</t>
  </si>
  <si>
    <t>The entire country has been affected by the economic crisis. So, the total population is the exposed population.</t>
  </si>
  <si>
    <t>LKA002People exposed</t>
  </si>
  <si>
    <t>The entire country has been affected by the economic crisis. So, the total population is the affected population.</t>
  </si>
  <si>
    <t>LKA002People affected</t>
  </si>
  <si>
    <t>LKA002People in Need</t>
  </si>
  <si>
    <t>Department of Census and Statistics accessed 15/06/2022; OCHA 08/11/2022 (HNP 2022)</t>
  </si>
  <si>
    <t xml:space="preserve">Level 2 = Stressed = Affected population – PiN. 
Considering the situation mentioned above in L1, L2 = the number of people affected - PIN </t>
  </si>
  <si>
    <t>LKA002Stressed humanitarian conditions - Level 2</t>
  </si>
  <si>
    <t>Total population as per 2020 Census: 270,200,000
Refugees and asylum-seekers: 13,174
Total estimated population: 270,213,174
A significant portion of Indonesian children are reported to be not registered. It is unclear if the estimated population comprises these children or not. So, the estimated population might be lower than the actual one.</t>
  </si>
  <si>
    <t>IDN007Total population</t>
  </si>
  <si>
    <t>Statistics Indonesia; City Population accessed 28/11/2022; AHA Centre 22/11/2022; ECHO 21/11/2022</t>
  </si>
  <si>
    <t>https://www.bps.go.id/
https://www.citypopulation.de/en/indonesia/admin/</t>
  </si>
  <si>
    <t xml:space="preserve">The total landmass of crisis affected areas. </t>
  </si>
  <si>
    <t>IDN007Landmass affected</t>
  </si>
  <si>
    <t>Total population living in the areas considered affected.</t>
  </si>
  <si>
    <t>IDN007People exposed</t>
  </si>
  <si>
    <t>Statistics Indonesia; City Population accessed 28/11/2022; ECHO 21/11/2022</t>
  </si>
  <si>
    <t>https://www.bps.go.id/
https://www.citypopulation.de/en/indonesia/admin/
https://erccportal.jrc.ec.europa.eu/ercmaps/ECDM_20221121_EQ_Indonesia.pdf</t>
  </si>
  <si>
    <t>Total people affected by the crises in Indonesia.</t>
  </si>
  <si>
    <t>IDN007People affected</t>
  </si>
  <si>
    <t>UN 01/03/2022; ECHO 24/11/2022</t>
  </si>
  <si>
    <t>https://news.un.org/en/story/2022/03/1113062
https://erccportal.jrc.ec.europa.eu/ECHO-Products/Echo-Flash#/daily-flash-archive/4650</t>
  </si>
  <si>
    <t>The total number of displaced people because of crises in the Indonesia.</t>
  </si>
  <si>
    <t>IDN007People displaced</t>
  </si>
  <si>
    <t>ECHO 24/11/2022</t>
  </si>
  <si>
    <t>https://erccportal.jrc.ec.europa.eu/ECHO-Products/Echo-Flash#/daily-flash-archive/4650</t>
  </si>
  <si>
    <t>Number of crisis related in juries in the last 6 months</t>
  </si>
  <si>
    <t>IDN007Injuries reported</t>
  </si>
  <si>
    <t>IDN007People in Need</t>
  </si>
  <si>
    <t>Statistics Indonesia; City Population accessed 28/11/2022; AHA Centre 22/11/2022; ECHO 21/11/2022 and 24/11/2022</t>
  </si>
  <si>
    <t>https://www.bps.go.id/
https://www.citypopulation.de/en/indonesia/admin/
https://ahacentre.org/flash-update/flash-update-no-01-m5-6-earthquake-in-cianjur-regency-indonesia-22-november-2022/
https://erccportal.jrc.ec.europa.eu/ercmaps/ECDM_20221121_EQ_Indonesia.pdf
https://erccportal.jrc.ec.europa.eu/ECHO-Products/Echo-Flash#/daily-flash-archive/4650</t>
  </si>
  <si>
    <t>Level 1 = Total number of people exposed minus total people affected</t>
  </si>
  <si>
    <t>IDN007Minimal humanitarian conditions - Level 1</t>
  </si>
  <si>
    <t>UN 01/03/2022; Statistics Indonesia; City Population accessed 28/11/2022; AHA Centre 22/11/2022; ECHO 21/11/2022 and 24/11/2022</t>
  </si>
  <si>
    <t>https://reliefweb.int/report/indonesia/indonesia-un-experts-sound-alarm-serious-papua-abuses-call-urgent-aid
https://www.bps.go.id/
https://www.citypopulation.de/en/indonesia/admin/
https://erccportal.jrc.ec.europa.eu/ercmaps/ECDM_20221121_EQ_Indonesia.pdf</t>
  </si>
  <si>
    <t>Level 2 = Total number fo people affceted minus total number of people in need</t>
  </si>
  <si>
    <t>IDN007Stressed humanitarian conditions - Level 2</t>
  </si>
  <si>
    <t>UN 01/03/2022;; Statistics Indonesia; City Population accessed 28/11/2022; AHA Centre 22/11/2022; ECHO 21/11/2022 and 24/11/2022</t>
  </si>
  <si>
    <t>https://reliefweb.int/report/indonesia/indonesia-un-experts-sound-alarm-serious-papua-abuses-call-urgent-aid
https://www.bps.go.id/
https://www.citypopulation.de/en/indonesia/admin/
https://ahacentre.org/flash-update/flash-update-no-01-m5-6-earthquake-in-cianjur-regency-indonesia-22-november-2022/
https://erccportal.jrc.ec.europa.eu/ercmaps/ECDM_20221121_EQ_Indonesia.pdf
https://erccportal.jrc.ec.europa.eu/ECHO-Products/Echo-Flash#/daily-flash-archive/4650</t>
  </si>
  <si>
    <t>The total number of people in need, all people in need are considered at level 3</t>
  </si>
  <si>
    <t>IDN007Moderate humanitarian conditions - Level 3</t>
  </si>
  <si>
    <t>Not enough data to assign figure for this level.</t>
  </si>
  <si>
    <t>IDN007Severe humanitarian conditions - Level 4</t>
  </si>
  <si>
    <t>IDN007Extreme humanitarian conditions - Level 5</t>
  </si>
  <si>
    <t>UN HRC 01/03/2022; ECHO 24/11/2022; CARE 25/11/2022</t>
  </si>
  <si>
    <t>https://reliefweb.int/report/indonesia/indonesia-un-experts-sound-alarm-serious-papua-abuses-call-urgent-aid
https://erccportal.jrc.ec.europa.eu/ECHO-Products/Echo-Flash#/daily-flash-archive/4650
https://reliefweb.int/report/indonesia/care-international-begin-supporting-earthquake-affected-families-indonesia</t>
  </si>
  <si>
    <t>Host, non-host, returnees and IDPs affceted by all the crises</t>
  </si>
  <si>
    <t>IDN007Crisis affected groups</t>
  </si>
  <si>
    <t>Earthquake in West Java province</t>
  </si>
  <si>
    <t>IDN008</t>
  </si>
  <si>
    <t>IDN008Total population</t>
  </si>
  <si>
    <t>https://www.bps.go.id/
https://www.citypopulation.de/en/indonesia/admin/
https://ahacentre.org/flash-update/flash-update-no-01-m5-6-earthquake-in-cianjur-regency-indonesia-22-november-2022/
https://erccportal.jrc.ec.europa.eu/ercmaps/ECDM_20221121_EQ_Indonesia.pdf</t>
  </si>
  <si>
    <t xml:space="preserve">Affected regencies: Cianjur, Bogor, Karawang, Purwakarta, Bandung, West Bandung, Bekasi </t>
  </si>
  <si>
    <t>IDN008Landmass affected</t>
  </si>
  <si>
    <t>People living in affected regencies</t>
  </si>
  <si>
    <t>IDN008People exposed</t>
  </si>
  <si>
    <t>ECHO 21/11/2022</t>
  </si>
  <si>
    <t>https://erccportal.jrc.ec.europa.eu/ercmaps/ECDM_20221121_EQ_Indonesia.pdf</t>
  </si>
  <si>
    <t>Estimate for number of people affected by the shaking</t>
  </si>
  <si>
    <t>IDN008People affected</t>
  </si>
  <si>
    <t>IDN008People in Need</t>
  </si>
  <si>
    <t>Level 1 = Number of people exposed - number of people affected</t>
  </si>
  <si>
    <t>IDN008Minimal humanitarian conditions - Level 1</t>
  </si>
  <si>
    <t>Level 2 = Number of people affected - number of people in need (i.e., the number of people displaced)</t>
  </si>
  <si>
    <t>IDN008Stressed humanitarian conditions - Level 2</t>
  </si>
  <si>
    <t>Level 3 = Number of people in need (i.e., the number of people displaced)</t>
  </si>
  <si>
    <t>IDN008Moderate humanitarian conditions - Level 3</t>
  </si>
  <si>
    <t>Not enough information regarding the severity of the humanitarian conditions of the affected people to assign a population figure for Level 4.</t>
  </si>
  <si>
    <t>IDN008Severe humanitarian conditions - Level 4</t>
  </si>
  <si>
    <t>Not enough information regarding the severity of the humanitarian conditions of the affected people to assign a population figure for Level 5.</t>
  </si>
  <si>
    <t>IDN008Extreme humanitarian conditions - Level 5</t>
  </si>
  <si>
    <t>ECHO 24/11/2022; CARE 25/11/2022</t>
  </si>
  <si>
    <t>https://erccportal.jrc.ec.europa.eu/ECHO-Products/Echo-Flash#/daily-flash-archive/4650
https://reliefweb.int/report/indonesia/care-international-begin-supporting-earthquake-affected-families-indonesia</t>
  </si>
  <si>
    <t xml:space="preserve">IDPs, returnees, host communities, and non-host </t>
  </si>
  <si>
    <t>IDN008Crisis affected groups</t>
  </si>
  <si>
    <t>Food security crisis in Lesotho</t>
  </si>
  <si>
    <t>LSO003</t>
  </si>
  <si>
    <t>Lesotho</t>
  </si>
  <si>
    <t>No data/ Information</t>
  </si>
  <si>
    <t>LSO003People displaced</t>
  </si>
  <si>
    <t>LSO003Illness cases reported</t>
  </si>
  <si>
    <t>LSO003Injuries reported</t>
  </si>
  <si>
    <t>LSO003Fatalities reported</t>
  </si>
  <si>
    <t>LSO003Fatalities in all crises</t>
  </si>
  <si>
    <t>LSO003Buildings damaged</t>
  </si>
  <si>
    <t>LSO003Buildings destroyed</t>
  </si>
  <si>
    <t>LSO003Economic Losses</t>
  </si>
  <si>
    <t>Host community</t>
  </si>
  <si>
    <t>LSO003Crisis affected groups</t>
  </si>
  <si>
    <t>LSO003People facing limited access constraints</t>
  </si>
  <si>
    <t>LSO003People facing restricted access constraints</t>
  </si>
  <si>
    <t>IPC 4/05/2022</t>
  </si>
  <si>
    <t>https://www.ipcinfo.org/ipc-country-analysis/details-map/en/c/1155581/#rand=0.31168880020836625&amp;iit=1666809274119&amp;tmr=load%3D1666809262869%26core%3D1666809269652%26main%3D1666809273906%26ifr%3D1666809274342&amp;cb=0&amp;cdn=0&amp;md=0&amp;kw=&amp;ab=-&amp;dh=www.ipcinfo.org&amp;dr=&amp;du=https%3A%2F%2Fwww.ipcinfo.org%2Fipc-country-analysis%2Fdetails-map%2Fen%2Fc%2F1155581%2F&amp;href=https%3A%2F%2Fwww.ipcinfo.org%2Fipc-country-analysis%2Fdetails-map%2Fen%2Fc%2F1155581%2F&amp;dt=Djibouti%3A%20Acute%20Food%20Insecurity%20Situation%20March%20-%20June%202022%20and%20Projection%20for%20July%20-%20December%202022%C2%A0%7C%20IPC%20Global%20Platform&amp;dbg=0&amp;cap=tc%3D0%26ab%3D0&amp;inst=1&amp;jsl=33&amp;prod=undefined&amp;lng=en&amp;ogt=&amp;pc=men&amp;pub=ra-5af1962619e822be&amp;ssl=1&amp;sid=63597db5b1cfb992&amp;srf=0.01&amp;ver=300&amp;xck=0&amp;xtr=0&amp;og=&amp;csi=undefined&amp;rev=v8.28.8-wp&amp;ct=1&amp;xld=1&amp;xd=1</t>
  </si>
  <si>
    <t>1,181,675 is the total population of Djibouti in 2022 According to IPC which is the most updated figure.</t>
  </si>
  <si>
    <t>DJI003Total population</t>
  </si>
  <si>
    <t>World Bank 07/07/2021</t>
  </si>
  <si>
    <t>https://data.worldbank.org/indicator/AG.LND.TOTL.K2?locations=DJ</t>
  </si>
  <si>
    <t>The whole country is affected by the drought crisis</t>
  </si>
  <si>
    <t>DJI003Landmass affected</t>
  </si>
  <si>
    <t>No figures of people being internally displaced because of the drought crisis</t>
  </si>
  <si>
    <t>DJI003People displaced</t>
  </si>
  <si>
    <t>No Data/ Information on this</t>
  </si>
  <si>
    <t>DJI003Illness cases reported</t>
  </si>
  <si>
    <t>DJI003Injuries reported</t>
  </si>
  <si>
    <t>DJI003Fatalities reported</t>
  </si>
  <si>
    <t>DJI003Buildings damaged</t>
  </si>
  <si>
    <t>DJI003Buildings destroyed</t>
  </si>
  <si>
    <t>DJI003Economic Losses</t>
  </si>
  <si>
    <t>Refugees, host, non-host population,  retunrees, IDPs</t>
  </si>
  <si>
    <t>DJI003Crisis affected groups</t>
  </si>
  <si>
    <t>DJI003People facing limited access constraints</t>
  </si>
  <si>
    <t>DJI003People facing restricted access constraints</t>
  </si>
  <si>
    <t>DJI002Total population</t>
  </si>
  <si>
    <t>Land size of regions that host refugees Ali Sabieh (2400km2) Djibouti (200km2) and Obock (4700km2)</t>
  </si>
  <si>
    <t>DJI002Landmass affected</t>
  </si>
  <si>
    <t xml:space="preserve">WPR 21/07/2021 ; UNHCR 18/11/2022 </t>
  </si>
  <si>
    <t xml:space="preserve">https://worldpopulationreview.com/countries/djibouti-population; https://reliefweb.int/report/djibouti/djibouti-refugees-and-asylum-seekers-30-june-2022 ; </t>
  </si>
  <si>
    <t>Sum of populations of the 4 regions hosting refugees: holhol (3,519) + refugees population (8360), Obock (17,776) + refugees population (3026), Djibouti City (623,891) + refugees population (7233), refugees population of Ali adde (16,922) as no information was found on the total population of the town</t>
  </si>
  <si>
    <t>DJI002People exposed</t>
  </si>
  <si>
    <t>DJI002Illness cases reported</t>
  </si>
  <si>
    <t>DJI002Injuries reported</t>
  </si>
  <si>
    <t>DJI002Buildings damaged</t>
  </si>
  <si>
    <t>DJI002Buildings destroyed</t>
  </si>
  <si>
    <t>DJI002Economic Losses</t>
  </si>
  <si>
    <t>UNHCR 30/06/2022 ; IOM 14/09/2022</t>
  </si>
  <si>
    <t>https://data2.unhcr.org/en/documents/details/92638 ; https://dtm.iom.int/reports/djibouti-%E2%80%94-migration-trends-dashboard-august-2022</t>
  </si>
  <si>
    <t>Refugees and asylum seekers</t>
  </si>
  <si>
    <t>DJI002Crisis affected groups</t>
  </si>
  <si>
    <t>DJI002People facing limited access constraints</t>
  </si>
  <si>
    <t>DJI002People facing restricted access constraints</t>
  </si>
  <si>
    <t>DJI001Total population</t>
  </si>
  <si>
    <t>DJI001Landmass affected</t>
  </si>
  <si>
    <t>DJI001Illness cases reported</t>
  </si>
  <si>
    <t>DJI001Injuries reported</t>
  </si>
  <si>
    <t>DJI001Buildings damaged</t>
  </si>
  <si>
    <t>DJI001Buildings destroyed</t>
  </si>
  <si>
    <t>DJI001Economic Losses</t>
  </si>
  <si>
    <t>DJI001Crisis affected groups</t>
  </si>
  <si>
    <t>DJI001People facing limited access constraints</t>
  </si>
  <si>
    <t>DJI001People facing restricted access constraints</t>
  </si>
  <si>
    <t>Typhoon Nalgae</t>
  </si>
  <si>
    <t>PHL012</t>
  </si>
  <si>
    <t>PHL012Total population</t>
  </si>
  <si>
    <t>Population Census Data 2020; DSWD 25/11/2022</t>
  </si>
  <si>
    <t>https://psa.gov.ph/population-and-housing/node/164857
https://dromic.dswd.gov.ph/wp-content/uploads/2022/11/DSWD-DROMIC-Report-46-on-Severe-Tropical-Storm-Paeng-as-of-25-November-2022-6AM.pdf</t>
  </si>
  <si>
    <t>This is the total area of the affected regions: the entire country except the Region X, Region XI, and Caraga (regions with less that 10,000 affected are excluded from being considered to be affected)</t>
  </si>
  <si>
    <t>PHL012Landmass affected</t>
  </si>
  <si>
    <t>Total population living in the areas: the entire country except the Region X, Region XI, and Caraga (regions with less that 10,000 affected are excluded from being considered to be affected)</t>
  </si>
  <si>
    <t>PHL012People exposed</t>
  </si>
  <si>
    <t>NDRRMC 19/11/2022</t>
  </si>
  <si>
    <t>https://monitoring-dashboard.ndrrmc.gov.ph/assets/uploads/situations/Whole_Report.pdf</t>
  </si>
  <si>
    <t>Number of crisis related in injuries in the last 6 months</t>
  </si>
  <si>
    <t>PHL012Injuries reported</t>
  </si>
  <si>
    <t>Number of crises fatalities in the last 6 months.</t>
  </si>
  <si>
    <t>PHL012Fatalities reported</t>
  </si>
  <si>
    <t>Host, non-host, IDPs, and returnees that are affected by Typhoon Nalgae</t>
  </si>
  <si>
    <t>PHL012Crisis affected groups</t>
  </si>
  <si>
    <t>Total damage estimated by the NDRRMC</t>
  </si>
  <si>
    <t>PHL012Economic Losses</t>
  </si>
  <si>
    <t>PHL001Total population</t>
  </si>
  <si>
    <t>Govt of Philippines 2015</t>
  </si>
  <si>
    <t>PHL001Landmass affected</t>
  </si>
  <si>
    <t>PHL001Crisis affected groups</t>
  </si>
  <si>
    <t>Ministry of Planning - Iraq 03/01/2022</t>
  </si>
  <si>
    <t>The ministry of planning estimation for the whole population in 2021</t>
  </si>
  <si>
    <t>IRQ002Total population</t>
  </si>
  <si>
    <t>World Bank 2019; IAU 04/2022</t>
  </si>
  <si>
    <t>https://databank.worldbank.org/reports.aspx?source=2&amp;country=IRQ; http://www.iauiraq.org/gp/print/GP-Muthanna.asp</t>
  </si>
  <si>
    <t xml:space="preserve">This is the surface area (sq. km) of Iraq based on World Bank database, minus the surface area of the AL-MUTHANNA governorate as it was flagged in the 2022 HNO that AL-MUTHANNA governorate is not affected or has people in needs. The surface includes governorates affected by the Syrian refugees. </t>
  </si>
  <si>
    <t>IRQ002Landmass affected</t>
  </si>
  <si>
    <t>Ministry of Planning - Iraq 03/01/2022; IAU 04/2022</t>
  </si>
  <si>
    <t>https://mop.gov.iq/news/view/details?id=841; http://www.iauiraq.org/gp/print/GP-Muthanna.asp</t>
  </si>
  <si>
    <t xml:space="preserve">The whole country is considered exposed by the crisis, excpet AL-MUTHANNA governorate as it was flagged in the 2022 HNO that AL-MUTHANNA governorate is not affected or has people in needs.  Since this figure is estimate and depends on outdated data, the reliability considers low as there is no evidence to support this claim. </t>
  </si>
  <si>
    <t>IRQ002People exposed</t>
  </si>
  <si>
    <t xml:space="preserve">The number of people affected by the conflict and protracted displacement based on the 2022 HNO. This figure includes in-camp IDPS, out-of-camp IDPS, and returnees.
However, not every returnees in Iraq are considered affected or in needs. </t>
  </si>
  <si>
    <t>IRQ002People affected</t>
  </si>
  <si>
    <t>IOM (31/03/2022);IOM (31/03/2022); Migration Portal (31/12/2020)</t>
  </si>
  <si>
    <t>http://iraqdtm.iom.int/; http://iraqdtm.iom.int/; https://migrationdataportal.org/data?t=2020&amp;i=stock_abs_origin&amp;cm49=368</t>
  </si>
  <si>
    <t>The displaced people in Iraq follows the severity collection guideline to include the following
• Total number of IDPs
• Incoming refugees
• Incoming asylum seekers 
• Incoming migrants 
• Returnees
• Outgoing refugees and asylum seekers
Therefore Iraq conflict crisis displacement figures includes:
internally displaced people (about 1.18 million) and 
returnees (about 4.95 million) based on IOM tracking system and 
International migration (2.1 million) based on 2020 figures of Migration Portal. 
Syrian refugees figures based on UNHCR were not included in this figure as they are included separately in the Syrian Refugees Crisis. 
This figure is an estimate since it is hard to capture the accurate number Iraqi who departures the country because of the conflict and IDPs who are not registered. The displacement figure is higher than the people affected or people in needs. As not every displaced individuals or returnees are in needs or affected based on the recent HNO 2022.
Iraqi who left Iraq are not considered in needs or affected by the crisis.</t>
  </si>
  <si>
    <t>IRQ002People displaced</t>
  </si>
  <si>
    <t>IRQ002People in Need</t>
  </si>
  <si>
    <t>Level 1 = Exposed population – Affected population – PiN.</t>
  </si>
  <si>
    <t>IRQ002Minimal humanitarian conditions - Level 1</t>
  </si>
  <si>
    <t>Level 2 = Affected population – PiN</t>
  </si>
  <si>
    <t>IRQ002Stressed humanitarian conditions - Level 2</t>
  </si>
  <si>
    <t>IRQ002Moderate humanitarian conditions - Level 3</t>
  </si>
  <si>
    <t>IRQ002Extreme humanitarian conditions - Level 5</t>
  </si>
  <si>
    <t>https://mop.gov.iq/news/view/details?id=841</t>
  </si>
  <si>
    <t>IRQ001Total population</t>
  </si>
  <si>
    <t>IRQ001Landmass affected</t>
  </si>
  <si>
    <t xml:space="preserve">The whole country is considered exposed by the crisis, excpet AL-MUTHANNA governorate as it was flagged in the 2022 HNO that AL-MUTHANNA governorate is not affected or has people in needs.  
People exposed include people exposed from the conflict crisis and syrian refugees crisis. 
Since this figure is estimate and depends on outdated data, the reliability considers low as there is no evidence to support this claim. </t>
  </si>
  <si>
    <t>IRQ001People exposed</t>
  </si>
  <si>
    <t>OCHA 27/03/2022; UNHCR 02/2022; UNHCR 02/2022</t>
  </si>
  <si>
    <t>https://reliefweb.int/sites/reliefweb.int/files/resources/iraq_humanitarian_needs_overview_2022_-_issued_27_march_0.pdf; https://www.3rpsyriacrisis.org/wp-content/uploads/2022/02/RSO2022.pdf; http://data2.unhcr.org/en/situations/syria/location/5</t>
  </si>
  <si>
    <t xml:space="preserve">The number of people affected by the conflict and protracted displacement based on the 2022 HNO. This figure includes in-camp IDPS, out-of-camp IDPS, and returnees. However, not every returnees in Iraq are considered affected or in needs. 
People affected by the Syrian refugees crisis are added as well. Host communities impacted by the Syrian refugees are not added to avoid double counting. 
</t>
  </si>
  <si>
    <t>IRQ001People affected</t>
  </si>
  <si>
    <t>IOM (31/03/2022); UNHCR (01/11/2022); Migration Portal (31/12/2020)</t>
  </si>
  <si>
    <t>http://iraqdtm.iom.int/; http://data2.unhcr.org/en/situations/syria/location/5; https://migrationdataportal.org/data?t=2020&amp;i=stock_abs_origin&amp;cm49=368</t>
  </si>
  <si>
    <t>The displaced people in Iraq follows the severity collection guideline to include the following
• Total number of IDPs
• Incoming refugees
• Incoming asylum seekers 
• Incoming migrants 
• Returnees
• Outgoing refugees and asylum seekers
Therefore Iraq conflict crisis displacement figures includes, internally displaced people (about 1.18 million) and returnees (about 4.95 million) based on IOM tracking system, International migration (2.1 million) based on 2020 figures of Migration Portal, and Syrian refugees (about 250K) based on UNHCR tracking system. 
Syrian refugees figures based on UNHCR were not included in this figure as they are included separately in the Syrian Refugees Crisis. 
This figure is an estimate since it is hard to capture the accurate number Iraqi who departures the country because of the conflict and IDPs and refugees who are not registered.
The displacement figure is higher than the people affected or people in needs. As not every displaced individuals or returnees are in needs or affected based on the recent HNO 2022.
Iraqi who left Iraq are not considered in needs or affected by the crisis.</t>
  </si>
  <si>
    <t>IRQ001People displaced</t>
  </si>
  <si>
    <t>IRQ003Total population</t>
  </si>
  <si>
    <t>Iraq MoP 2020</t>
  </si>
  <si>
    <t>https://mop.gov.iq/min_publications/view/list?id=22&amp;lastcontent=485</t>
  </si>
  <si>
    <t>Kurdistan Iraq area only. The majority of the Syrian refugees (96% per UNHCR https://reliefweb.int/report/syrian-arab-republic/unhcr-iraq-spontaneous-return-overview-2021) in Iraq reside in Kurdistan Iraq, while the majority of Palestinian refugees reside in Baghdad. However, the Palestinian refugees are only 10,000 compared to 265,384 of Syrian so Baghdad won't be included.</t>
  </si>
  <si>
    <t>IRQ003Landmass affected</t>
  </si>
  <si>
    <t>UNFPA 2018; UNHCR 2014; UNHCR 31/08/2021</t>
  </si>
  <si>
    <t>https://iraq.unfpa.org/sites/default/files/pub-pdf/KRSO%20IOM%20UNFPA%20Demographic%20Survey%20Kurdistan%20Region%20of%20Iraq_0.pdf; http://reporting.unhcr.org/node/2547?y=2014#year
http://data2.unhcr.org/en/situations/syria/location/5</t>
  </si>
  <si>
    <t>Total population of KR-I according to 2018 estimates was of 5,122,747, including Syrian refugees. The number of Syrian refugees in the KR-I in 2014 was of around 230,000 Syrians. The current figure of Syrian refugees in Iraq was added to the exposed figure - 230,000 which were Syrian refugees already accounted for in the 2014 population estimates. 99% of the Syrian population in Iraq lives in KR-I. Reliability assessed as low as returns of Syrian refugees between 2014 and 2021 were not taken into account.</t>
  </si>
  <si>
    <t>IRQ003People exposed</t>
  </si>
  <si>
    <t>UNHCR 02/2022; UNHCR 02/2022</t>
  </si>
  <si>
    <t>https://www.3rpsyriacrisis.org/wp-content/uploads/2022/02/RSO2022.pdf; http://data2.unhcr.org/en/situations/syria/location/5</t>
  </si>
  <si>
    <t>The whole Syrian refugee population and part of the hosting population residing in the area is affected by the crisis. This figure includes Syrian Refugees and Memebers of Impacted Communites.</t>
  </si>
  <si>
    <t>IRQ003People affected</t>
  </si>
  <si>
    <t>IRQ003Fatalities reported</t>
  </si>
  <si>
    <t>OCHA 25/11/2022</t>
  </si>
  <si>
    <t>https://reliefweb.int/report/south-sudan/south-sudan-humanitarian-needs-overview-2023-november-2022</t>
  </si>
  <si>
    <t>Total population of South Sudan</t>
  </si>
  <si>
    <t>SSD003Total population</t>
  </si>
  <si>
    <t>City Population Accessed 28/11/2022</t>
  </si>
  <si>
    <t>https://www.citypopulation.de/en/southsudan/cities/</t>
  </si>
  <si>
    <t xml:space="preserve">Landmass of Jonglei, Unity, Upper Nile, Western Equatoria Lakes, Warrap, Eastern Equitorial,  Western Bahr el Ghazal, Warrap and Northern Bahr el Ghazal States, which have all been affected by flooding. </t>
  </si>
  <si>
    <t>SSD003Landmass affected</t>
  </si>
  <si>
    <t>Total population of states affected by flooding</t>
  </si>
  <si>
    <t>SSD003People exposed</t>
  </si>
  <si>
    <t>OCHA 31/10/2022</t>
  </si>
  <si>
    <t>https://reliefweb.int/report/south-sudan/south-sudan-flooding-situation-report-no-1-31-october-2022</t>
  </si>
  <si>
    <t xml:space="preserve"> According to OCHA, over 1 million people were verified as affected by floods in 36 counties across South Sudan </t>
  </si>
  <si>
    <t>SSD003People affected</t>
  </si>
  <si>
    <t>SSD003People in Need</t>
  </si>
  <si>
    <t>OCHA 31/10/2022; City Population Accessed 14/10/2022</t>
  </si>
  <si>
    <t>https://reliefweb.int/report/south-sudan/south-sudan-flooding-situation-report-no-1-31-october-2022; https://www.citypopulation.de/en/southsudan/cities/</t>
  </si>
  <si>
    <t>ACAPS Methodology was used to compute Level 1 and 2.  The population affected by flooding potentially has Level 3 needs. While some people may be facing Level 4 and 5 conditions, there is no information to indicate this.</t>
  </si>
  <si>
    <t>SSD003Minimal humanitarian conditions - Level 1</t>
  </si>
  <si>
    <t>SSD003Stressed humanitarian conditions - Level 2</t>
  </si>
  <si>
    <t>SSD003Moderate humanitarian conditions - Level 3</t>
  </si>
  <si>
    <t>SSD003Severe humanitarian conditions - Level 4</t>
  </si>
  <si>
    <t>SSD003Extreme humanitarian conditions - Level 5</t>
  </si>
  <si>
    <t>Due to the widespread impact of the floods, all 5 population groups have been affected-Host population, IDPs, refugees/asylum seekers and non-host population.</t>
  </si>
  <si>
    <t>SSD003Crisis affected groups</t>
  </si>
  <si>
    <t>Total population of South Sudan. This figure includes the population of refugees in the country.</t>
  </si>
  <si>
    <t>SSD001Total population</t>
  </si>
  <si>
    <t>Total landmass of South Sudan</t>
  </si>
  <si>
    <t>SSD001Landmass affected</t>
  </si>
  <si>
    <t xml:space="preserve">Since the entire country is affected by the complex crisis, the entire population is considered exposed </t>
  </si>
  <si>
    <t>SSD001People exposed</t>
  </si>
  <si>
    <t>Since whole country is affcted and this is a complex crisis</t>
  </si>
  <si>
    <t>SSD001People affected</t>
  </si>
  <si>
    <t>SSD001People in Need</t>
  </si>
  <si>
    <t>Host, Refugees, Non-host, IDPs, Returnees</t>
  </si>
  <si>
    <t>SSD001Crisis affected groups</t>
  </si>
  <si>
    <t>World Bank 2021, UNFPA accessed 26/08/2022</t>
  </si>
  <si>
    <t>https://data.worldbank.org/indicator/SP.POP.TOTL?locations=LB; 
https://www.unfpa.org/data/world-population/LB</t>
  </si>
  <si>
    <t>This figure is from the World Bank population data</t>
  </si>
  <si>
    <t>LBN004Total population</t>
  </si>
  <si>
    <t>World Bank 2018, Gov Leb 2001</t>
  </si>
  <si>
    <t>https://data.worldbank.org/indicator/AG.SRF.TOTL.K2?locations=LB
http://www.moe.gov.lb/ledo/soer2001pdf/appendix.pdf</t>
  </si>
  <si>
    <t>The socio-economic crisis is affecting the whole of Lebanon and thus the total surface area is reported.</t>
  </si>
  <si>
    <t>LBN004Landmass affected</t>
  </si>
  <si>
    <t>The socio-economic crisis is affecting the whole of Lebanon and thus the whole population of Lebanon is reported, this automatically includes the population exposed to the Syrian refugee crisis.</t>
  </si>
  <si>
    <t>LBN004People exposed</t>
  </si>
  <si>
    <t>LBN002Total population</t>
  </si>
  <si>
    <t xml:space="preserve">The total surface area is affected as the refugees are in all governorates </t>
  </si>
  <si>
    <t>LBN002Landmass affected</t>
  </si>
  <si>
    <t>The Syrian crisis involves the whole country and thus the whole population of Lebanon is exposed</t>
  </si>
  <si>
    <t>LBN002People exposed</t>
  </si>
  <si>
    <t>PCBS 2022 projection (26/05/2021)</t>
  </si>
  <si>
    <t>https://www.pcbs.gov.ps/statisticsIndicatorsTables.aspx?lang=en&amp;table_id=676</t>
  </si>
  <si>
    <t xml:space="preserve">The Palestinian Central Bureau of Statistics estimation of 2022 projection. </t>
  </si>
  <si>
    <t>PSE002Total population</t>
  </si>
  <si>
    <t>the Palestinian Central Bureau of Statistics (2021)</t>
  </si>
  <si>
    <t>https://www.pcbs.gov.ps/site/lang__en/881/default.aspx#Census</t>
  </si>
  <si>
    <t>Palestinian central bureau of statistics square kilometre of admin level 1 in the West Bank and Gaza and occupied East Jerusalem</t>
  </si>
  <si>
    <t>PSE002Landmass affected</t>
  </si>
  <si>
    <t>Everyone in the West Bank and Gaza is affected by the conflict, occupation and in Gaza also by the air, land and sea blockade</t>
  </si>
  <si>
    <t>PSE002People exposed</t>
  </si>
  <si>
    <t>Based on the 2022 HNO – 88% of the population are affected by the conflict, occupation and in Gaza also by the air, land and sea blockade</t>
  </si>
  <si>
    <t>PSE002People affected</t>
  </si>
  <si>
    <t>UNRWA 30/09/2021</t>
  </si>
  <si>
    <t>https://www.unrwa.org/what-we-do/relief-and-social-services/unrwa-registered-population-dashboard</t>
  </si>
  <si>
    <t xml:space="preserve">Total registered Palestine refugees in Jordan, Lebanon, Syria, West Bank and Gaza Strip + Other registered persons. As they are refugees in other countries, they are not considered in needs. </t>
  </si>
  <si>
    <t>PSE002People displaced</t>
  </si>
  <si>
    <t>OCHA (08/03/2022-08/09/2022)</t>
  </si>
  <si>
    <t>https://www.ochaopt.org/data/casualties</t>
  </si>
  <si>
    <t>Total number of injuries resulting directly from conflict (Palestinians), reported for the past six months</t>
  </si>
  <si>
    <t>PSE002Injuries reported</t>
  </si>
  <si>
    <t>PSE002People in Need</t>
  </si>
  <si>
    <t>PSE002Minimal humanitarian conditions - Level 1</t>
  </si>
  <si>
    <t>PSE002Stressed humanitarian conditions - Level 2</t>
  </si>
  <si>
    <t>PSE002Moderate humanitarian conditions - Level 3</t>
  </si>
  <si>
    <t>OCHA HNO 7/11/2022</t>
  </si>
  <si>
    <t>https://reliefweb.int/report/sudan/sudan-humanitarian-needs-overview-2023-november-2022</t>
  </si>
  <si>
    <t>The total population of Sudan according to OCHA's HNO 2023 (49.7 million including 0.93 million refugees)</t>
  </si>
  <si>
    <t>SDN001Total population</t>
  </si>
  <si>
    <t>SDN001People in Need</t>
  </si>
  <si>
    <t>Severity of needs for minimal humanitarian conditions based on OCHA's HNO 2023</t>
  </si>
  <si>
    <t>SDN001Minimal humanitarian conditions - Level 1</t>
  </si>
  <si>
    <t xml:space="preserve"> Severity of needs for stressed humanitarian conditions based on OCHA's HNO 2023</t>
  </si>
  <si>
    <t>SDN001Stressed humanitarian conditions - Level 2</t>
  </si>
  <si>
    <t>Severity of needs for moderated humanitartian conditions based on OCHA's HNO 2023</t>
  </si>
  <si>
    <t>SDN001Moderate humanitarian conditions - Level 3</t>
  </si>
  <si>
    <t>Severity of needs for sever humanitarian needs based on OCHA's HNO 2023</t>
  </si>
  <si>
    <t>SDN001Severe humanitarian conditions - Level 4</t>
  </si>
  <si>
    <t>Severity of needs for extreme humanitarian needs based on OCHA's HNO  2023</t>
  </si>
  <si>
    <t>SDN001Extreme humanitarian conditions - Level 5</t>
  </si>
  <si>
    <t>SDN001Crisis affected groups</t>
  </si>
  <si>
    <t>SDN006Total population</t>
  </si>
  <si>
    <t>The whole population is considered exposed to the 2022 floods season</t>
  </si>
  <si>
    <t>SDN006People exposed</t>
  </si>
  <si>
    <t>SDN005Total population</t>
  </si>
  <si>
    <t>SDN008Total population</t>
  </si>
  <si>
    <t>IPC 21/06/2022</t>
  </si>
  <si>
    <t>https://www.ipcinfo.org/ipc-country-analysis/details-map/en/c/1155716/?iso3=SDN</t>
  </si>
  <si>
    <t xml:space="preserve">Darfur and Kordofan regions are considered exposed. </t>
  </si>
  <si>
    <t>SDN008People exposed</t>
  </si>
  <si>
    <t>people living in Darfur and Kordofan regions are affected</t>
  </si>
  <si>
    <t>SDN008People affected</t>
  </si>
  <si>
    <t>SDN008People in Need</t>
  </si>
  <si>
    <t>Level1= Exposed population - affected population (ACAPS methodology)</t>
  </si>
  <si>
    <t>SDN008Minimal humanitarian conditions - Level 1</t>
  </si>
  <si>
    <t>IPC 21/06/2022 , OCHA HNO 7/11/2022</t>
  </si>
  <si>
    <t>https://www.ipcinfo.org/ipc-country-analysis/details-map/en/c/1155716/?iso3=SDN
  ,
  https://reliefweb.int/report/sudan/sudan-humanitarian-needs-overview-2023-november-2022</t>
  </si>
  <si>
    <t>Level 2 = Affected population - PIN (ACAPS methodology)</t>
  </si>
  <si>
    <t>SDN008Stressed humanitarian conditions - Level 2</t>
  </si>
  <si>
    <t>People facing moderate humanitarian needs as a result of violence in Kordofan and Darfur regions including host community, IDPs, Returnees, refugees (HNO 2023 p.35)</t>
  </si>
  <si>
    <t>SDN008Moderate humanitarian conditions - Level 3</t>
  </si>
  <si>
    <t>People facing severe humanitarian needs as a result of violence in Kordofan and Darfur regions including host community, IDPs,  refugees and Returnees. (HNO 2023 p.35)</t>
  </si>
  <si>
    <t>SDN008Severe humanitarian conditions - Level 4</t>
  </si>
  <si>
    <t>people facing extreme humanitarian needs as a result of violence in Kordofan and Darfur regions including host community, IDPs, refugees and Returnees.</t>
  </si>
  <si>
    <t>SDN008Extreme humanitarian conditions - Level 5</t>
  </si>
  <si>
    <t>Gov. of Greece 2021</t>
  </si>
  <si>
    <t>https://www.statistics.gr/en/press-kit_census_results_2021</t>
  </si>
  <si>
    <t>Total population according to teh 2021 population census</t>
  </si>
  <si>
    <t>GRC002Total population</t>
  </si>
  <si>
    <t>World bank 2017; UNHCR 14/05/2020</t>
  </si>
  <si>
    <t>https://data.worldbank.org/indicator/SP.POP.TOTL?locations=GR; https://data2.unhcr.org/en/documents/download/74134</t>
  </si>
  <si>
    <t>Only the areas most affected have been considered (Lesvos, Samos, Chios, Kos, Leros).For cities, the municipal areas and population have been used.</t>
  </si>
  <si>
    <t>GRC002Landmass affected</t>
  </si>
  <si>
    <t>UNHCR 17/08/2022</t>
  </si>
  <si>
    <t>https://data.unhcr.org/en/documents/details/94932; https://data.unhcr.org/en/documents/details/94932</t>
  </si>
  <si>
    <t>Only the areas most affected are counted: Lesvos, Samos, Chios, Kos, Leros.  Displacement data is added.</t>
  </si>
  <si>
    <t>GRC002People exposed</t>
  </si>
  <si>
    <t xml:space="preserve">We consider only the displaced community to be affected </t>
  </si>
  <si>
    <t>GRC002People affected</t>
  </si>
  <si>
    <t xml:space="preserve">Refugees and asylum seekers in Greece according to UNHCR. </t>
  </si>
  <si>
    <t>GRC002People displaced</t>
  </si>
  <si>
    <t>UNHCR 17/08/2022; UNHCR 17/08/2022; UNHCR 09/03/2021; UNHCR 12/09/2021; UNHCR 01/04/2021; UNHCR 27/07/2021</t>
  </si>
  <si>
    <t>https://data.unhcr.org/en/documents/details/94932; https://data.unhcr.org/en/documents/details/94932; https://data2.unhcr.org/en/documents/details/85353; https://data2.unhcr.org/en/situations/mediterranean/location/5179; https://data2.unhcr.org/en/documents/details/85820; https://data2.unhcr.org/en/documents/details/87935</t>
  </si>
  <si>
    <t xml:space="preserve">The PIN includes refugees and migrants living on the islands as registered by UNHCR. We decided to allocate the island population to the lowest PIN category (HC3: people facing moderate humanitarian conditions). People facing stressed conditions (HC2) are calculated as the affected population minus the PIN. People facing none/minor humanitarian conditions (HC 1) are calculated as the exposed population minus the affected population. </t>
  </si>
  <si>
    <t>GRC002People in Need</t>
  </si>
  <si>
    <t>GRC002Minimal humanitarian conditions - Level 1</t>
  </si>
  <si>
    <t>GRC002Stressed humanitarian conditions - Level 2</t>
  </si>
  <si>
    <t>GRC002Moderate humanitarian conditions - Level 3</t>
  </si>
  <si>
    <t>GRC002Severe humanitarian conditions - Level 4</t>
  </si>
  <si>
    <t>GRC002Extreme humanitarian conditions - Level 5</t>
  </si>
  <si>
    <t>https://data.worldbank.org/indicator/SP.POP.TOTL?locations=TR</t>
  </si>
  <si>
    <t>World Bank figures, includes refugee population</t>
  </si>
  <si>
    <t>TUR001Total population</t>
  </si>
  <si>
    <t>Province area: wikipedia</t>
  </si>
  <si>
    <t>https://en.wikipedia.org/wiki/Provinces_of_Turkey</t>
  </si>
  <si>
    <t xml:space="preserve">Represents the total area of provinces affected by one or more crisis. </t>
  </si>
  <si>
    <t>TUR001Landmass affected</t>
  </si>
  <si>
    <t>IDN007Denial of existence of humanitarian needs or entitlements to assistance</t>
  </si>
  <si>
    <t>IDN007Impediments to entry into country (bureaucratic and administrative)</t>
  </si>
  <si>
    <t>IDN007Interference into implementation of humanitarian activities</t>
  </si>
  <si>
    <t>IDN007Ongoing insecurity/hostilities affecting humanitarian assistance</t>
  </si>
  <si>
    <t>IDN007Physical constraints in the environment (obstacles related to terrain, climate, lack of infrastructure, etc.)</t>
  </si>
  <si>
    <t>IDN007Presence of mines and improvised explosive devices</t>
  </si>
  <si>
    <t>IDN007Restriction and obstruction of access to services and assistance</t>
  </si>
  <si>
    <t>IDN007Restriction of movement (impediments to freedom of movement and/or administrative restrictions)</t>
  </si>
  <si>
    <t>IDN007Violence against personnel, facilities and assets</t>
  </si>
  <si>
    <t>IDN008Denial of existence of humanitarian needs or entitlements to assistance</t>
  </si>
  <si>
    <t>IDN008Impediments to entry into country (bureaucratic and administrative)</t>
  </si>
  <si>
    <t>IDN008Interference into implementation of humanitarian activities</t>
  </si>
  <si>
    <t>IDN008Ongoing insecurity/hostilities affecting humanitarian assistance</t>
  </si>
  <si>
    <t>IDN008Physical constraints in the environment (obstacles related to terrain, climate, lack of infrastructure, etc.)</t>
  </si>
  <si>
    <t>IDN008Presence of mines and improvised explosive devices</t>
  </si>
  <si>
    <t>IDN008Restriction and obstruction of access to services and assistance</t>
  </si>
  <si>
    <t>IDN008Restriction of movement (impediments to freedom of movement and/or administrative restrictions)</t>
  </si>
  <si>
    <t>IDN008Violence against personnel, facilities and assets</t>
  </si>
  <si>
    <t>WFP 22/11/2022; WHO 18/11/2022</t>
  </si>
  <si>
    <t>https://reliefweb.int/report/ethiopia/wfp-regional-bureau-eastern-africa-drought-response-horn-africa-situational-report-1 ; https://reliefweb.int/report/uganda/weekly-bulletin-outbreaks-and-other-emergencies-week-46-7-13-november-2022</t>
  </si>
  <si>
    <t>2.2 Million of children under 5, PLWs facing acute malnutrition and an additional 6719 cholera and measles confirmed outbreaks.</t>
  </si>
  <si>
    <t>ETH005Illness cases reported</t>
  </si>
  <si>
    <t>NDMA 18/11/2022</t>
  </si>
  <si>
    <t>https://cms.ndma.gov.pk/storage/app/public/situation-reports/November2022/N2n1eEarMt6q6Rb8ZYwn.pdf</t>
  </si>
  <si>
    <t xml:space="preserve">The total number of recorded fatalities in the past 6 months </t>
  </si>
  <si>
    <t>PAK005Fatalities reported</t>
  </si>
  <si>
    <t>ACLED 30/11/2022</t>
  </si>
  <si>
    <t>The number of fatality related to the crisis for the last 6 months.</t>
  </si>
  <si>
    <t>MYS001Fatalities reported</t>
  </si>
  <si>
    <t>The number of fatalities of all the crises for the last 6 months.</t>
  </si>
  <si>
    <t>MYS001Fatalities in all crises</t>
  </si>
  <si>
    <t>LSO003Denial of existence of humanitarian needs or entitlements to assistance</t>
  </si>
  <si>
    <t>LSO003Impediments to entry into country (bureaucratic and administrative)</t>
  </si>
  <si>
    <t>LSO003Interference into implementation of humanitarian activities</t>
  </si>
  <si>
    <t>LSO003Ongoing insecurity/hostilities affecting humanitarian assistance</t>
  </si>
  <si>
    <t>LSO003Physical constraints in the environment (obstacles related to terrain, climate, lack of infrastructure, etc.)</t>
  </si>
  <si>
    <t>LSO003Presence of mines and improvised explosive devices</t>
  </si>
  <si>
    <t>LSO003Restriction and obstruction of access to services and assistance</t>
  </si>
  <si>
    <t>LSO003Restriction of movement (impediments to freedom of movement and/or administrative restrictions)</t>
  </si>
  <si>
    <t>LSO003Violence against personnel, facilities and assets</t>
  </si>
  <si>
    <t>PHL001Denial of existence of humanitarian needs or entitlements to assistance</t>
  </si>
  <si>
    <t>PHL001Impediments to entry into country (bureaucratic and administrative)</t>
  </si>
  <si>
    <t>PHL001Interference into implementation of humanitarian activities</t>
  </si>
  <si>
    <t>PHL001Ongoing insecurity/hostilities affecting humanitarian assistance</t>
  </si>
  <si>
    <t>PHL001Physical constraints in the environment (obstacles related to terrain, climate, lack of infrastructure, etc.)</t>
  </si>
  <si>
    <t>PHL001Presence of mines and improvised explosive devices</t>
  </si>
  <si>
    <t>PHL001Restriction and obstruction of access to services and assistance</t>
  </si>
  <si>
    <t>PHL001Restriction of movement (impediments to freedom of movement and/or administrative restrictions)</t>
  </si>
  <si>
    <t>PHL001Violence against personnel, facilities and assets</t>
  </si>
  <si>
    <t>PHL012Denial of existence of humanitarian needs or entitlements to assistance</t>
  </si>
  <si>
    <t>PHL012Impediments to entry into country (bureaucratic and administrative)</t>
  </si>
  <si>
    <t>PHL012Interference into implementation of humanitarian activities</t>
  </si>
  <si>
    <t>PHL012Ongoing insecurity/hostilities affecting humanitarian assistance</t>
  </si>
  <si>
    <t>PHL012Physical constraints in the environment (obstacles related to terrain, climate, lack of infrastructure, etc.)</t>
  </si>
  <si>
    <t>PHL012Presence of mines and improvised explosive devices</t>
  </si>
  <si>
    <t>PHL012Restriction and obstruction of access to services and assistance</t>
  </si>
  <si>
    <t>PHL012Restriction of movement (impediments to freedom of movement and/or administrative restrictions)</t>
  </si>
  <si>
    <t>PHL012Violence against personnel, facilities and assets</t>
  </si>
  <si>
    <t>IPC 25/11/2022</t>
  </si>
  <si>
    <t>https://www.ipcinfo.org/ipc-country-analysis/details-map/en/c/1156041/?iso3=UGA</t>
  </si>
  <si>
    <t>The population of 9 districts of  Karamoja that are exposed to the crisis</t>
  </si>
  <si>
    <t>UGA007People exposed</t>
  </si>
  <si>
    <t>People facing IPC 2 and above food security outcomes in Karamoja region</t>
  </si>
  <si>
    <t>UGA007People affected</t>
  </si>
  <si>
    <t>UGA007People in Need</t>
  </si>
  <si>
    <t>Level 1 to 5 corresponds with people in IPC phase 1 to 5 in the Karamoja region for the period September 2022 -Jan 2023.</t>
  </si>
  <si>
    <t>UGA007Minimal humanitarian conditions - Level 1</t>
  </si>
  <si>
    <t>UGA007Stressed humanitarian conditions - Level 2</t>
  </si>
  <si>
    <t>UGA007Moderate humanitarian conditions - Level 3</t>
  </si>
  <si>
    <t>UGA007Severe humanitarian conditions - Level 4</t>
  </si>
  <si>
    <t>UGA007Extreme humanitarian conditions - Level 5</t>
  </si>
  <si>
    <t>UNHCR 15/09/2022</t>
  </si>
  <si>
    <t>https://reliefweb.int/attachments/f350174f-5647-4bc3-93af-d5476f9127b9/Niger%20-%20Personnes%20relevant%20de%20la%20comp%C3%A9tence%20du%20HCR%20%28PoC%29%2C%20octobre%202022.pdf</t>
  </si>
  <si>
    <t>Nigerian refugees + Returnees + IDPs + Asylum seekers</t>
  </si>
  <si>
    <t>NER002People displaced</t>
  </si>
  <si>
    <t>ACLED 02/12/2022</t>
  </si>
  <si>
    <t>Total Fatalities from 01/06/2022 to 24/11/2022</t>
  </si>
  <si>
    <t>NER002Fatalities reported</t>
  </si>
  <si>
    <t>NER002Fatalities in all crises</t>
  </si>
  <si>
    <t>People Exposed is the sum of levels 1 to 5, based on ACAPS methodology</t>
  </si>
  <si>
    <t>SDN001People exposed</t>
  </si>
  <si>
    <t>People affected is the sum of levels 2 to 5 based on ACAPS methodology</t>
  </si>
  <si>
    <t>SDN001People affected</t>
  </si>
  <si>
    <t>COL001People facing limited access constraints</t>
  </si>
  <si>
    <t>COL001People facing restricted access constraints</t>
  </si>
  <si>
    <t>COL002People facing limited access constraints</t>
  </si>
  <si>
    <t>COL002People facing restricted access constraints</t>
  </si>
  <si>
    <t>VEN001People facing limited access constraints</t>
  </si>
  <si>
    <t>VEN001People facing restricted access constraints</t>
  </si>
  <si>
    <t>Missingmigrants.com Accessed on 19/12/2022</t>
  </si>
  <si>
    <t>https://missingmigrants.iom.int/region/africa?region_incident=4051&amp;route=3906&amp;incident_date%5Bmin%5D=01%2F21%2F2022&amp;incident_date%5Bmax%5D=07%2F21%2F2022</t>
  </si>
  <si>
    <t>fatalities between 21 Jul and 19 December 2022</t>
  </si>
  <si>
    <t>DJI003Fatalities in all crises</t>
  </si>
  <si>
    <t>DJI002Fatalities reported</t>
  </si>
  <si>
    <t>DJI002Fatalities in all crises</t>
  </si>
  <si>
    <t>DJI001Fatalities reported</t>
  </si>
  <si>
    <t>DJI001Fatalities in all crises</t>
  </si>
  <si>
    <t>OCHA 15/12/2022</t>
  </si>
  <si>
    <t>https://reliefweb.int/report/ethiopia/ethiopia-cholera-outbreak-flash-update-4-14-december-2022</t>
  </si>
  <si>
    <t>Fatalities arising from cholera  in drought stricken areas.</t>
  </si>
  <si>
    <t>ETH005Fatalities reported</t>
  </si>
  <si>
    <t>World Vision 12/10/2022</t>
  </si>
  <si>
    <t>https:/reliefweb.int/report/ethiopia/northern-ethiopia-crisis-response-situation-report-28-september-2022</t>
  </si>
  <si>
    <t>Children under five with severe acute malnutrition</t>
  </si>
  <si>
    <t>ETH004Illness cases reported</t>
  </si>
  <si>
    <t>Data infofrmation missing</t>
  </si>
  <si>
    <t>ETH004Injuries reported</t>
  </si>
  <si>
    <t>ETH003Illness cases reported</t>
  </si>
  <si>
    <t>No data/ information on this</t>
  </si>
  <si>
    <t>ETH003Injuries reported</t>
  </si>
  <si>
    <t>No data/ Information on this</t>
  </si>
  <si>
    <t>ETH003Fatalities reported</t>
  </si>
  <si>
    <t>ACLED accessed on 15/12/2022; OCHA 15/12/2022</t>
  </si>
  <si>
    <t>https://acleddata.com/data-export-tool/ ; https://reliefweb.int/report/ethiopia/ethiopia-cholera-outbreak-flash-update-4-14-december-2022</t>
  </si>
  <si>
    <t>Number of fatalaties from all crises between 26 May to 10 Dec 2022</t>
  </si>
  <si>
    <t>ETH003Fatalities in all crises</t>
  </si>
  <si>
    <t>ETH003Buildings damaged</t>
  </si>
  <si>
    <t>ETH003Buildings destroyed</t>
  </si>
  <si>
    <t>ETH003Economic Losses</t>
  </si>
  <si>
    <t>IPC 25/11/2022;UNHCR 30/11/2022; IPC 25/11/2022</t>
  </si>
  <si>
    <t>https://www.ipcinfo.org/ipc-country-analysis/details-map/en/c/1156041/?iso3=UGA;https://data.unhcr.org/en/country/uga; https://www.ipcinfo.org/fileadmin/user_upload/ipcinfo/docs/IPC_Uganda_Refugee-hosting_district_Acute_Food_Insecurity_June22_January23_report.pdf</t>
  </si>
  <si>
    <t xml:space="preserve">Host population is affected by food security crisis, while Host population and refugees are affected by the international displacement crisis. </t>
  </si>
  <si>
    <t>UGA001Crisis affected groups</t>
  </si>
  <si>
    <t>OCHA 8/12/2022</t>
  </si>
  <si>
    <t>https://reliefweb.int/report/sudan/sudan-2022-flood-response-update-03-30-november-2022</t>
  </si>
  <si>
    <t>More than 122 people were injured because of floods as of 26 September</t>
  </si>
  <si>
    <t>SDN001Injuries reported</t>
  </si>
  <si>
    <t>SDN006Injuries reported</t>
  </si>
  <si>
    <t>More than 146 people were killed because of floods as of 26 September</t>
  </si>
  <si>
    <t>SDN006Fatalities reported</t>
  </si>
  <si>
    <t>BRA001People facing limited access constraints</t>
  </si>
  <si>
    <t>BRA001People facing restricted access constraints</t>
  </si>
  <si>
    <t>BRA002People facing limited access constraints</t>
  </si>
  <si>
    <t>BRA003People facing limited access constraints</t>
  </si>
  <si>
    <t>BRA003People facing restricted access constraints</t>
  </si>
  <si>
    <t>IOM 02/11/2022</t>
  </si>
  <si>
    <t>https://displacement.iom.int/sites/g/files/tmzbdl1461/files/reports/IDP%20Atlas%20-%20NCNW_1.pdf</t>
  </si>
  <si>
    <t>Total number of IDPs in Benue, Plateau and Nasarawa states; This figure could be an underestimation since assessments by IOM to establish the number of IDPs did not include Taraba state, which is also affected by this crisis</t>
  </si>
  <si>
    <t>NGA003People displaced</t>
  </si>
  <si>
    <t>OCHA 14/12/2022</t>
  </si>
  <si>
    <t>https://reliefweb.int/report/nigeria/nigeria-floods-response-flash-update-4-last-updated-14-december-2022</t>
  </si>
  <si>
    <t xml:space="preserve">Total number of partially and totally damaged houses/buildings that are unfit for habitation. </t>
  </si>
  <si>
    <t>NGA001Buildings damaged</t>
  </si>
  <si>
    <t>World Bank 2021 ; Government Institute of Mexicans Living Abroad 2018</t>
  </si>
  <si>
    <t>https://data.worldbank.org/indicator/SP.POP.TOTL?locations=MX ; http://ime.gob.mx/historico/estadisticas/mundo/estadistica_poblacion_pruebas.html</t>
  </si>
  <si>
    <t>Total population figure from World Bank (2021) - # of Mexicans living abroad (2017)</t>
  </si>
  <si>
    <t>MEX001Total population</t>
  </si>
  <si>
    <t>World Bank 2021; Instituto para la Economía y la Paz (IEP) 2021</t>
  </si>
  <si>
    <t>https://data.worldbank.org/indicator/AG.LND.TOTL.K2?locations=MX ; https://www.visionofhumanity.org/wp-content/uploads/2021/05/ESP-MPI-2021-web-1.pdf</t>
  </si>
  <si>
    <t>According to the IEP the entire mexican territory is affected by the criminal violence. Therefore, the landmass affected is all the mexican states. This also includes the landmass affected by the mixed migration crisis.</t>
  </si>
  <si>
    <t>MEX001Landmass affected</t>
  </si>
  <si>
    <t>According to the IEP the entire mexican territory is affected by the criminal violence. Therefore, the people exposed is the total population of the country. This also includes the people exposed by the mixed migration crisis.</t>
  </si>
  <si>
    <t>MEX001People exposed</t>
  </si>
  <si>
    <t>Internal Displacement Monitoring Centre (IMDC) 2021; UNHCR 2021</t>
  </si>
  <si>
    <t>https://www.internal-displacement.org/sites/default/files/publications/documents/grid2021_idmc.pdf ; https://www.unhcr.org/refugee-statistics-uat/download/?url=JZ3p8k</t>
  </si>
  <si>
    <t>Total number of IDPs because of conflict and violence as of the end of 2020 according to the annual report of IMDC + Others of concern + Venezueleans displaced abroad from the Refugees in Mexico. However there are no other figures about the rest of affected people.</t>
  </si>
  <si>
    <t>MEX001People affected</t>
  </si>
  <si>
    <t>MEX001People displaced</t>
  </si>
  <si>
    <t>There are no approximate or exact figures about injuries reported</t>
  </si>
  <si>
    <t>MEX001Injuries reported</t>
  </si>
  <si>
    <t>There are no approximate or exact figures about severe humanitarian conditions</t>
  </si>
  <si>
    <t>MEX001Severe humanitarian conditions - Level 4</t>
  </si>
  <si>
    <t>There are no approximate or exact figures about extreme humanitarian conditions</t>
  </si>
  <si>
    <t>MEX001Extreme humanitarian conditions - Level 5</t>
  </si>
  <si>
    <t>MEX001Crisis affected groups</t>
  </si>
  <si>
    <t>There are no approximate or exact figures about people in need facing limited access constraints</t>
  </si>
  <si>
    <t>MEX001People facing limited access constraints</t>
  </si>
  <si>
    <t>There are no approximate or exact figures about people in need facing restricted access constraints</t>
  </si>
  <si>
    <t>MEX001People facing restricted access constraints</t>
  </si>
  <si>
    <t>There are no approximate or exact figures about illness cases reported</t>
  </si>
  <si>
    <t>MEX001Illness cases reported</t>
  </si>
  <si>
    <t>There are no approximate or exact figures about buildings damaged</t>
  </si>
  <si>
    <t>MEX001Buildings damaged</t>
  </si>
  <si>
    <t>There are no approximate or exact figures about buildings destroyed</t>
  </si>
  <si>
    <t>MEX001Buildings destroyed</t>
  </si>
  <si>
    <t>There are no approximate or exact figures about economic losses</t>
  </si>
  <si>
    <t>MEX001Economic Losses</t>
  </si>
  <si>
    <t>MEX002Total population</t>
  </si>
  <si>
    <t>https://data.worldbank.org/indicator/AG.LND.TOTL.K2?locations=MX</t>
  </si>
  <si>
    <t>According to the IEP the entire mexican territory is affected by the criminal violence. Therefore, the landmass affected is all the mexican states .</t>
  </si>
  <si>
    <t>MEX002Landmass affected</t>
  </si>
  <si>
    <t>https://data.worldbank.org/indicator/SP.POP.TOTL?locations=MX</t>
  </si>
  <si>
    <t>According to the IEP the entire mexican territory is affected by the criminal violence. Therefore, the people exposed is the total population of the country.</t>
  </si>
  <si>
    <t>MEX002People exposed</t>
  </si>
  <si>
    <t>Internal Displacement Monitoring Centre (IMDC) 2022</t>
  </si>
  <si>
    <t>https://www.internal-displacement.org/sites/default/files/publications/documents/IDMC_GRID_2022_LR.pdf</t>
  </si>
  <si>
    <t>Total number of IDPs because of conflict and violence as of the end of 2021 according to the annual report of IMDC. However there are no other figures about the rest of affected people.</t>
  </si>
  <si>
    <t>MEX002People affected</t>
  </si>
  <si>
    <t>Total number of IDPs because of conflict and violence as of the end of 2021 according to the annual report of IMDC.</t>
  </si>
  <si>
    <t>MEX002People displaced</t>
  </si>
  <si>
    <t>MEX002Injuries reported</t>
  </si>
  <si>
    <t>MEX002People in Need</t>
  </si>
  <si>
    <t>World Bank 2021; Instituto para la Economía y la Paz (IEP) 2021; Internal Displacement Monitoring Centre (IMDC) 2022</t>
  </si>
  <si>
    <t>MEX002Minimal humanitarian conditions - Level 1</t>
  </si>
  <si>
    <t>People affected - People in need</t>
  </si>
  <si>
    <t>MEX002Stressed humanitarian conditions - Level 2</t>
  </si>
  <si>
    <t>There are no approximate or exact figures about moderate humanitarian conditions</t>
  </si>
  <si>
    <t>MEX002Moderate humanitarian conditions - Level 3</t>
  </si>
  <si>
    <t>MEX002Severe humanitarian conditions - Level 4</t>
  </si>
  <si>
    <t>MEX002Extreme humanitarian conditions - Level 5</t>
  </si>
  <si>
    <t>MEX002Crisis affected groups</t>
  </si>
  <si>
    <t>MEX002People facing limited access constraints</t>
  </si>
  <si>
    <t>MEX002People facing restricted access constraints</t>
  </si>
  <si>
    <t>MEX002Illness cases reported</t>
  </si>
  <si>
    <t>MEX002Buildings damaged</t>
  </si>
  <si>
    <t>MEX002Buildings destroyed</t>
  </si>
  <si>
    <t>MEX002Economic Losses</t>
  </si>
  <si>
    <t>MEX003Total population</t>
  </si>
  <si>
    <t>Amnesty International 2010</t>
  </si>
  <si>
    <t>https://www.amnesty.org/es/documents/amr41/014/2010/es/</t>
  </si>
  <si>
    <t>Total # of square kilometers of states through which migrant routes pass (overestimation), according to migrant route map from 2010 (no recent maps available)</t>
  </si>
  <si>
    <t>MEX003Landmass affected</t>
  </si>
  <si>
    <t>UNHCR 2021</t>
  </si>
  <si>
    <t>https://www.unhcr.org/refugee-statistics/download/?url=JZ3p8k</t>
  </si>
  <si>
    <t>Others of concern + Venezueleans displaced abroad from the Refugees in Mexico</t>
  </si>
  <si>
    <t>MEX003People affected</t>
  </si>
  <si>
    <t>MEX003People displaced</t>
  </si>
  <si>
    <t>MEX003Injuries reported</t>
  </si>
  <si>
    <t>MEX003Severe humanitarian conditions - Level 4</t>
  </si>
  <si>
    <t>MEX003Extreme humanitarian conditions - Level 5</t>
  </si>
  <si>
    <t>UNCHR2018</t>
  </si>
  <si>
    <t>https://www.unhcr.org/refugee-statistics-uat/download/?url=JZ3p8k</t>
  </si>
  <si>
    <t>Hosts, migrants/refugees, returnees</t>
  </si>
  <si>
    <t>MEX003Crisis affected groups</t>
  </si>
  <si>
    <t>There are no approximate or exact figures about people in need facing limited accesss constraints</t>
  </si>
  <si>
    <t>MEX003People facing limited access constraints</t>
  </si>
  <si>
    <t>There are no approximate or exact figures about people in need facing restricted accesss constraints</t>
  </si>
  <si>
    <t>MEX003People facing restricted access constraints</t>
  </si>
  <si>
    <t>MEX003Illness cases reported</t>
  </si>
  <si>
    <t>MEX003Buildings damaged</t>
  </si>
  <si>
    <t>MEX003Buildings destroyed</t>
  </si>
  <si>
    <t>MEX003Economic Losses</t>
  </si>
  <si>
    <t>OCHA 2022</t>
  </si>
  <si>
    <t>https://www.humanitarianresponse.info/sites/www.humanitarianresponse.info/files/documents/files/hti_hpc_2022-hno_fr_final.pdf</t>
  </si>
  <si>
    <t>Total population of the country according to OCHA</t>
  </si>
  <si>
    <t>HTI001Total population</t>
  </si>
  <si>
    <t>https://data.worldbank.org/indicator/AG.LND.TOTL.K2?locations=HT</t>
  </si>
  <si>
    <t>Total landmass of the country according to WB</t>
  </si>
  <si>
    <t>HTI001Landmass affected</t>
  </si>
  <si>
    <t>HTI001People exposed</t>
  </si>
  <si>
    <t>Sum of Levels 2, 3, 4 and 5 of humanitarian conditions</t>
  </si>
  <si>
    <t>HTI001People affected</t>
  </si>
  <si>
    <t>IOM 2022</t>
  </si>
  <si>
    <t>https://www.iom.int/news/96000-haitians-displaced-recent-gang-violence-capital-iom-report</t>
  </si>
  <si>
    <t>People displaced according to IOM due to inter-gang violence and social unrest (until august)</t>
  </si>
  <si>
    <t>HTI001People displaced</t>
  </si>
  <si>
    <t>https://www.humanitarianresponse.info/sites/www.humanitarianresponse.info/files/documents/files/hti_hpc_2022-hno_fr_final.pdf
https://reliefweb.int/report/haiti/haiti-violences-dans-la-zone-metropolitaine-de-port-au-prince-cite-soleil-rapport-de-situation-2-au-26-juillet-2022</t>
  </si>
  <si>
    <t>Injuries reported according to OCHA (until march) + injuries reported according to OCHA because of the new clashes erupted in Cité-Soleil (in july)</t>
  </si>
  <si>
    <t>HTI001Injuries reported</t>
  </si>
  <si>
    <t>Fatalities reported according to OCHA (until march) + fatalities reported according to OCHA because of the new clashes erupted in Cité-Soleil (in july)</t>
  </si>
  <si>
    <t>HTI001Fatalities reported</t>
  </si>
  <si>
    <t>OCHA 2022; OCHA 2021</t>
  </si>
  <si>
    <t xml:space="preserve">https://reliefweb.int/sites/reliefweb.int/files/resources/2021-08-26_OCHA_Haiti%20Earthquake_SitRep%232%20PDF.pdf ; https://www.humanitarianresponse.info/sites/www.humanitarianresponse.info/files/documents/files/hti_hpc_2022-hno_fr_final.pdf ; </t>
  </si>
  <si>
    <t>Fatalities reported for both crises according to OCHA</t>
  </si>
  <si>
    <t>HTI001Fatalities in all crises</t>
  </si>
  <si>
    <t>OCHA 2021</t>
  </si>
  <si>
    <t>HTI001People in Need</t>
  </si>
  <si>
    <t>People in minimal humanitarian conditions according to OCHA (until march). There are no exact figures about people in minimal humanitarian conditions because of the new clashes erupted in Cité-Soleil (in july).</t>
  </si>
  <si>
    <t>HTI001Minimal humanitarian conditions - Level 1</t>
  </si>
  <si>
    <t>People in stressed humanitarian conditions according to OCHA (until march). There are no exact figures about people in stressed humanitarian conditions because of the new clashes erupted in Cité-Soleil (in july).</t>
  </si>
  <si>
    <t>HTI001Stressed humanitarian conditions - Level 2</t>
  </si>
  <si>
    <t>People in severe humanitarian conditions according to OCHA (until march). There are no exact figures about people in moderate humanitarian conditions because of the new clashes erupted in Cité-Soleil (in july).</t>
  </si>
  <si>
    <t>HTI001Moderate humanitarian conditions - Level 3</t>
  </si>
  <si>
    <t>People in extreme humanitarian conditions according to OCHA (until march). There are no exact figures about people in severe humanitarian conditions because of the new clashes erupted in Cité-Soleil (in july).</t>
  </si>
  <si>
    <t>HTI001Severe humanitarian conditions - Level 4</t>
  </si>
  <si>
    <t>People in catastrophique humanitarian conditions according to OCHA (until march). There are no exact figures about people in extreme humanitarian conditions because of the new clashes erupted in Cité-Soleil (in july).</t>
  </si>
  <si>
    <t>HTI001Extreme humanitarian conditions - Level 5</t>
  </si>
  <si>
    <t>All the population is affected</t>
  </si>
  <si>
    <t>HTI001Crisis affected groups</t>
  </si>
  <si>
    <t>HTI001People facing limited access constraints</t>
  </si>
  <si>
    <t>HTI001People facing restricted access constraints</t>
  </si>
  <si>
    <t>There are no approximate or exact figures about people illness cases reported</t>
  </si>
  <si>
    <t>HTI001Illness cases reported</t>
  </si>
  <si>
    <t>https://reliefweb.int/sites/reliefweb.int/files/resources/2021-08-26_OCHA_Haiti%20Earthquake_SitRep%232%20PDF.pdf</t>
  </si>
  <si>
    <t>Buildings damages by the earthquake according to the Haitian Civil Protection General Directorate (DGPC). There are no exact figures about buildings damaged because of the new clashes erupted in Cité-Soleil (in july).</t>
  </si>
  <si>
    <t>HTI001Buildings damaged</t>
  </si>
  <si>
    <t>OCHA 2021; OCHA 2022</t>
  </si>
  <si>
    <t>https://reliefweb.int/sites/reliefweb.int/files/resources/2021-08-26_OCHA_Haiti%20Earthquake_SitRep%232%20PDF.pdf
https://reliefweb.int/report/haiti/haiti-violences-dans-la-zone-metropolitaine-de-port-au-prince-cite-soleil-rapport-de-situation-2-au-26-juillet-2022</t>
  </si>
  <si>
    <t>Buildings destroyed by the earthquake according to the Haitian Civil Protection General Directorate (DGPC) + destroyed houses reported according to OCHA because of the new clashes erupted in Cité-Soleil (in july)</t>
  </si>
  <si>
    <t>HTI001Buildings destroyed</t>
  </si>
  <si>
    <t>https://reliefweb.int/report/haiti/haiti-earthquake-situation-report-no-4-7-september-2021#:~:text=Preliminary%20estimates%20of%20damages%20and,the%20country's%20gross%20domestic%20product.</t>
  </si>
  <si>
    <t>Preliminary estimates of damages and economic losses are at least US$1.5 billion, about 10 per cent of the country’s gross domestic product. There are no exact figures about economic losses because of the new clashes erupted in Cité-Soleil (in july).</t>
  </si>
  <si>
    <t>HTI001Economic Losses</t>
  </si>
  <si>
    <t>HTI002Total population</t>
  </si>
  <si>
    <t>OCHA 2021 ; OCHA 2018</t>
  </si>
  <si>
    <t>https://reliefweb.int/report/haiti/haiti-earthquake-flash-update-no-2-16-august-2021 ; https://data.humdata.org/dataset/hti-polbndl-adm1-cnigs-zip</t>
  </si>
  <si>
    <t>Total # of square kilometers of the area affected by the earthquake in the southern and western parts of the country, particularly the Sud, Grand'Anse and Nippes departments, as well as southeast and part of west.</t>
  </si>
  <si>
    <t>HTI002Landmass affected</t>
  </si>
  <si>
    <t xml:space="preserve">USAID 2021; USAID 2021
</t>
  </si>
  <si>
    <t>https://reliefweb.int/sites/reliefweb.int/files/resources/2021_08_30%20USAID-BHA%20Haiti%20Earthquake%20Fact%20Sheet%20%239.pdf</t>
  </si>
  <si>
    <t>Number of people exposed according to USAID (30/08/2021).</t>
  </si>
  <si>
    <t>HTI002People exposed</t>
  </si>
  <si>
    <t>IFRC 2022</t>
  </si>
  <si>
    <t>https://reliefweb.int/report/haiti/haiti-earthquake-operation-6-month-update-emergency-appeal-no-mdrht018</t>
  </si>
  <si>
    <t>People affected according to IFRC 2022</t>
  </si>
  <si>
    <t>HTI002People affected</t>
  </si>
  <si>
    <t>People displaced according to IOM</t>
  </si>
  <si>
    <t>HTI002People displaced</t>
  </si>
  <si>
    <t>Reported by the the Haitian Civil Protection General Directorate (DGPC)</t>
  </si>
  <si>
    <t>HTI002Injuries reported</t>
  </si>
  <si>
    <t>HTI002Fatalities reported</t>
  </si>
  <si>
    <t>OCHA 2022; IFRC 2022</t>
  </si>
  <si>
    <t>Fatalities reported for both crises according to OCHA and IFRC</t>
  </si>
  <si>
    <t>HTI002Fatalities in all crises</t>
  </si>
  <si>
    <t>https://reliefweb.int/report/haiti/haiti-earthquake-situation-report-no-5-14-september-2021</t>
  </si>
  <si>
    <t>People in need according to OCHA in 2021. There no exact figures of people in need reported by the IFRC in 2022.</t>
  </si>
  <si>
    <t>HTI002People in Need</t>
  </si>
  <si>
    <t>People exposed - people affected (in 2022).</t>
  </si>
  <si>
    <t>HTI002Minimal humanitarian conditions - Level 1</t>
  </si>
  <si>
    <t xml:space="preserve">People affected (2022) - people in need (2021). </t>
  </si>
  <si>
    <t>HTI002Stressed humanitarian conditions - Level 2</t>
  </si>
  <si>
    <t>HTI002Moderate humanitarian conditions - Level 3</t>
  </si>
  <si>
    <t>HTI002Severe humanitarian conditions - Level 4</t>
  </si>
  <si>
    <t>HTI002Extreme humanitarian conditions - Level 5</t>
  </si>
  <si>
    <t>Non-host,host, IDPs</t>
  </si>
  <si>
    <t>HTI002Crisis affected groups</t>
  </si>
  <si>
    <t>HTI002People facing limited access constraints</t>
  </si>
  <si>
    <t>HTI002People facing restricted access constraints</t>
  </si>
  <si>
    <t>HTI002Illness cases reported</t>
  </si>
  <si>
    <t>Damaged homes reported by the the Haitian Civil Protection General Directorate (DGPC) + Hospitals damaged reported by the Haitian departmental health directorates</t>
  </si>
  <si>
    <t>HTI002Buildings damaged</t>
  </si>
  <si>
    <t>Destroyed homes reported by the the Haitian Civil Protection General Directorate (DGPC)</t>
  </si>
  <si>
    <t>HTI002Buildings destroyed</t>
  </si>
  <si>
    <t>Preliminary estimates of damages and economic losses are at least US$1.5 billion, about 10 per cent of the country’s gross domestic product.</t>
  </si>
  <si>
    <t>HTI002Economic Losses</t>
  </si>
  <si>
    <t>https://reliefweb.int/sites/reliefweb.int/files/resources/El%20Salvador%2C%20Guatemala%20y%20Honduras%20-%20Panorama%20de%20Necesidades%20Humanitarias%20%28Ciclo%20del%20Programa%20Humanitario%202021%2C%20Julio%202021%29.pdf</t>
  </si>
  <si>
    <t>Total number of affected people according to OCHA</t>
  </si>
  <si>
    <t>SLV001People affected</t>
  </si>
  <si>
    <t>Internal Displacement Monitoring Center (IDMC) 2022</t>
  </si>
  <si>
    <t>New displacements in 2021 (conflict and violence and disasters) according to Internal Displacement Monitoring Center. However there are no other figures about the rest of affected people.</t>
  </si>
  <si>
    <t>SLV001People displaced</t>
  </si>
  <si>
    <t>SLV001Injuries reported</t>
  </si>
  <si>
    <t>SLV001Severe humanitarian conditions - Level 4</t>
  </si>
  <si>
    <t>SLV001Extreme humanitarian conditions - Level 5</t>
  </si>
  <si>
    <t>IDPs, host, and non-host</t>
  </si>
  <si>
    <t>SLV001Crisis affected groups</t>
  </si>
  <si>
    <t>SLV001People facing limited access constraints</t>
  </si>
  <si>
    <t>SLV001People facing restricted access constraints</t>
  </si>
  <si>
    <t>Government of El Salvador 2022</t>
  </si>
  <si>
    <t>https://www.salud.gob.sv/boletines-epidemiologicos-2021/</t>
  </si>
  <si>
    <t>The Epidemiological Bulletin of the Ministry of Health reports that in 2021, 1,198 suspected cases of dengue, 32 suspected cases of Chikungunya and 39 suspected cases of Zika were recorded</t>
  </si>
  <si>
    <t>SLV001Illness cases reported</t>
  </si>
  <si>
    <t>SLV001Buildings damaged</t>
  </si>
  <si>
    <t>SLV001Buildings destroyed</t>
  </si>
  <si>
    <t>Institute for Economics &amp; Peace (IEP) 2021</t>
  </si>
  <si>
    <t>https://www.economicsandpeace.org/wp-content/uploads/2021/01/EVP-2021-web-1.pdf</t>
  </si>
  <si>
    <t>Economic cost of violence in millions of dollars</t>
  </si>
  <si>
    <t>SLV001Economic Losses</t>
  </si>
  <si>
    <t>https://data.worldbank.org/indicator/SP.POP.TOTL?locations=CR ; https://data.worldbank.org/indicator/SM.POP.TOTL ; https://datosmacro.expansion.com/demografia/migracion/emigracion/costa-rica#:~:text=Costa%20Rica%20tiene%2C%20seg%C3%BAn%20publica,195%20del%20ranking%20de%20emigrantes.</t>
  </si>
  <si>
    <t>Total population of the country according to the World Bank + Total International migrant stock (2015) - # of Costaricans living abroad (2019)</t>
  </si>
  <si>
    <t>CRI002Total population</t>
  </si>
  <si>
    <t>Migration Policy Institute 2021</t>
  </si>
  <si>
    <t>https://www.migrationpolicy.org/article/costa-rica-nicaragua-migrants-subtle-barriers ; https://es.db-city.com/Costa-Rica--San-Jos%C3%A9--San-Jos%C3%A9</t>
  </si>
  <si>
    <t>Total # of square kilometers of San Jose as it is the city in which most of the nicaraguan refugees have arrived.</t>
  </si>
  <si>
    <t>CRI002Landmass affected</t>
  </si>
  <si>
    <t>Costa Rica 21</t>
  </si>
  <si>
    <t>https://www.costarica21.com/San-Jose-s.html</t>
  </si>
  <si>
    <t>Total # of people of San Jose as it is the city in which most of the Nicaraguan refugees have arrives</t>
  </si>
  <si>
    <t>CRI002People exposed</t>
  </si>
  <si>
    <t>UNHCR 2022; IDMC 2021</t>
  </si>
  <si>
    <t>https://reliefweb.int/report/panama/panama-multi-country-office-monthly-operational-update-june-2022 ; https://www.internal-displacement.org/countries/costa-rica</t>
  </si>
  <si>
    <t>The number of Nicaraguan refugees and asylum seekers in Costa Rica + the number of internal displacements</t>
  </si>
  <si>
    <t>CRI002People affected</t>
  </si>
  <si>
    <t>UNHCR 2022</t>
  </si>
  <si>
    <t>https://reliefweb.int/report/panama/panama-multi-country-office-monthly-operational-update-june-2022</t>
  </si>
  <si>
    <t>The number of Nicaraguan refugees and asylum seekers in Costa Rica</t>
  </si>
  <si>
    <t>CRI002People displaced</t>
  </si>
  <si>
    <t>CRI002Injuries reported</t>
  </si>
  <si>
    <t>There are no approximate or exact figures about fatalities reported because of this crisis</t>
  </si>
  <si>
    <t>CRI002Fatalities reported</t>
  </si>
  <si>
    <t>CRI002Fatalities in all crises</t>
  </si>
  <si>
    <t>CRI002People in Need</t>
  </si>
  <si>
    <t>https://www.unhcr.org/news/briefing/2022/3/623d894c4/number-displaced-nicaraguans-costa-rica-doubles-year.html#:~:text=The%20number%20of%20Nicaraguan%20refugees,total%20population%20of%20five%20million.</t>
  </si>
  <si>
    <t>CRI002Minimal humanitarian conditions - Level 1</t>
  </si>
  <si>
    <t>People affected - people in need</t>
  </si>
  <si>
    <t>CRI002Stressed humanitarian conditions - Level 2</t>
  </si>
  <si>
    <t>People in need</t>
  </si>
  <si>
    <t>CRI002Moderate humanitarian conditions - Level 3</t>
  </si>
  <si>
    <t>CRI002Severe humanitarian conditions - Level 4</t>
  </si>
  <si>
    <t>CRI002Extreme humanitarian conditions - Level 5</t>
  </si>
  <si>
    <t>Refugees and host community is affected</t>
  </si>
  <si>
    <t>CRI002Crisis affected groups</t>
  </si>
  <si>
    <t>CRI002People facing limited access constraints</t>
  </si>
  <si>
    <t>CRI002People facing restricted access constraints</t>
  </si>
  <si>
    <t>CRI002Illness cases reported</t>
  </si>
  <si>
    <t>CRI002Buildings damaged</t>
  </si>
  <si>
    <t>CRI002Buildings destroyed</t>
  </si>
  <si>
    <t>CRI002Economic Losses</t>
  </si>
  <si>
    <t>https://data.worldbank.org/indicator/AG.LND.TOTL.K2?locations=GT</t>
  </si>
  <si>
    <t>Total landmass of the country as the whole country is exposed</t>
  </si>
  <si>
    <t>GTM001Landmass affected</t>
  </si>
  <si>
    <t>People affected according to OCHA</t>
  </si>
  <si>
    <t>GTM001People affected</t>
  </si>
  <si>
    <t>https://reliefweb.int/report/guatemala/guatemala-humanitarian-response-plan-august-2021-december-2022</t>
  </si>
  <si>
    <t>People in need on the move (displaced people, asylum seekers, refugees, migrants and returnees) according to OCHA</t>
  </si>
  <si>
    <t>GTM001People displaced</t>
  </si>
  <si>
    <t>GTM001Injuries reported</t>
  </si>
  <si>
    <t>GTM001Minimal humanitarian conditions - Level 1</t>
  </si>
  <si>
    <t>GTM001Severe humanitarian conditions - Level 4</t>
  </si>
  <si>
    <t>GTM001Extreme humanitarian conditions - Level 5</t>
  </si>
  <si>
    <t>According to OCHA, the groups are suffering the greatest socio-economic impact are indigenous peoples, women, children and adolescents, the elderly, people with disabilities and people on the move (displaced people, asylum seekers, refugees, migrants and returnees). This includes the five groups defined by ACAPS: IDPs, refugees, asylum seekers, and others of concern (such as migrants etc.), returnees, hosts, and non-host</t>
  </si>
  <si>
    <t>GTM001Crisis affected groups</t>
  </si>
  <si>
    <t>GTM001People facing limited access constraints</t>
  </si>
  <si>
    <t>GTM001People facing restricted access constraints</t>
  </si>
  <si>
    <t>Health management information system (SIGSA in spanish) of the government of Guatemala 2020</t>
  </si>
  <si>
    <t>https://sigsa.mspas.gob.gt/datos-de-salud/morbilidad/enfermedades-transmitidas-por-vectores</t>
  </si>
  <si>
    <t>SIGSA reports in 2020, 6011 cases of dengue, 66 cases of severe dengue, 303 cases of Chagas, 1058 cases of Malaria, 45 cases of Chikungunya and 22 cases of Zika</t>
  </si>
  <si>
    <t>GTM001Illness cases reported</t>
  </si>
  <si>
    <t>According to ECLAC's assessment of the effects and impacts of Eta and Iota, the back-to-back tropical storms affected some 56,000 homes in the 4 most affected departments (Izabal, Alta Verapaz, Quiché and Huehuetenango), of which some 16,362 suffered slight damage, 37,465 moderate damage and 2,242 severe damage. In addition, ECLAC’s report 339 health centers with slight, moderate or severe damage, 430 educational establishments damaged</t>
  </si>
  <si>
    <t>GTM001Buildings damaged</t>
  </si>
  <si>
    <t>According to ECLAC's assessment of the effects and impacts of Eta and Iota, the back-to-back tropical storms destroyed 28 health centers and 5 educational stablishments</t>
  </si>
  <si>
    <t>GTM001Buildings destroyed</t>
  </si>
  <si>
    <t>According to ECLAC's assessment of the effects and impacts of Eta and Iota, the back-to-back tropical generated economic losses of $231 million in damaged homes, $1.5 million in health centers damaged and destroyed, $4.6 million in educational stablishments damaged and destroyed, $1.5 million in massive damage to community and family water systems, and $129 million in agricultural losses.</t>
  </si>
  <si>
    <t>GTM001Economic Losses</t>
  </si>
  <si>
    <t>https://data.worldbank.org/indicator/AG.LND.TOTL.K2?locations=HN</t>
  </si>
  <si>
    <t>HND001Landmass affected</t>
  </si>
  <si>
    <t>People affected according to OCHA 2021</t>
  </si>
  <si>
    <t>HND001People affected</t>
  </si>
  <si>
    <t>Internally displaced people according to IDMC</t>
  </si>
  <si>
    <t>HND001People displaced</t>
  </si>
  <si>
    <t>HND001Injuries reported</t>
  </si>
  <si>
    <t>HND001Minimal humanitarian conditions - Level 1</t>
  </si>
  <si>
    <t>HND001Severe humanitarian conditions - Level 4</t>
  </si>
  <si>
    <t>HND001Extreme humanitarian conditions - Level 5</t>
  </si>
  <si>
    <t>https://reliefweb.int/report/honduras/honduras-humanitarian-response-plan-august-2021-december-2022</t>
  </si>
  <si>
    <t>According to OCHA, the population groups that are receiving humanitarian response are internally displaced people, disabled, children, returnees, Indigenous and Afrodescendant people, and LGBTIQ+. This includes three groups defined by ACAPS: IDPs, returnees and hosts.</t>
  </si>
  <si>
    <t>HND001Crisis affected groups</t>
  </si>
  <si>
    <t>HND001People facing limited access constraints</t>
  </si>
  <si>
    <t>HND001People facing restricted access constraints</t>
  </si>
  <si>
    <t>Government of the Republic of Honduras 2020</t>
  </si>
  <si>
    <t>http://www.bvs.hn/Honduras/Dengue/Boletin.Dengue/Informe.dengue_SE.03_25_01_2020.pdf</t>
  </si>
  <si>
    <t>The Goberment of Honduras reports in 2020, 2957 cases of dengue and 257 cases of severe dengue</t>
  </si>
  <si>
    <t>HND001Illness cases reported</t>
  </si>
  <si>
    <t>The impact of major storms Eta and Iota caused the destruction of many health centers in flooded areas as well as loss of medical equipment and supplies. At least 10 hospitals and 404 primary health care facilities were damaged or completely destroyed as a result of the rains and flooding.</t>
  </si>
  <si>
    <t>HND001Buildings damaged</t>
  </si>
  <si>
    <t>HND001Buildings destroyed</t>
  </si>
  <si>
    <t>The economic losses produced by COVID-19 lockdowns, added to those incurred following the passage of Eta and Iota, exceed 55 billion lempiras (US$2.258 billion)</t>
  </si>
  <si>
    <t>HND001Economic Losses</t>
  </si>
  <si>
    <t>OCHA 10/11/2019</t>
  </si>
  <si>
    <t>https://data.humdata.org/dataset/nicaragua-administrative-level-0</t>
  </si>
  <si>
    <t>New figures for Nicaraguan refugees</t>
  </si>
  <si>
    <t>NIC001Total population</t>
  </si>
  <si>
    <t>https://data.worldbank.org/indicator/AG.LND.TOTL.K2?locations=NI</t>
  </si>
  <si>
    <t>NIC001Landmass affected</t>
  </si>
  <si>
    <t>NIC001People exposed</t>
  </si>
  <si>
    <t>https://reliefweb.int/report/nicaragua/presentation-report-human-rights-situation-nicaragua-human-rights-council-resolution-493</t>
  </si>
  <si>
    <t>The number of Nicaraguan refugees and asylum seekers according to UNHCR.</t>
  </si>
  <si>
    <t>NIC001People affected</t>
  </si>
  <si>
    <t>NIC001People displaced</t>
  </si>
  <si>
    <t>NIC001Injuries reported</t>
  </si>
  <si>
    <t>NIC001People in Need</t>
  </si>
  <si>
    <t>https://data.worldbank.org/indicator/SP.POP.TOTL?locations=NI ; https://data.worldbank.org/indicator/SM.POP.TOTL ; https://datosmacro.expansion.com/demografia/migracion/emigracion/nicaragua</t>
  </si>
  <si>
    <t>NIC001Minimal humanitarian conditions - Level 1</t>
  </si>
  <si>
    <t>NIC001Stressed humanitarian conditions - Level 2</t>
  </si>
  <si>
    <t>NIC001Moderate humanitarian conditions - Level 3</t>
  </si>
  <si>
    <t>NIC001Severe humanitarian conditions - Level 4</t>
  </si>
  <si>
    <t>NIC001Extreme humanitarian conditions - Level 5</t>
  </si>
  <si>
    <t>There are no approximate or exact figures about the affected groups</t>
  </si>
  <si>
    <t>NIC001Crisis affected groups</t>
  </si>
  <si>
    <t>NIC001People facing limited access constraints</t>
  </si>
  <si>
    <t>NIC001People facing restricted access constraints</t>
  </si>
  <si>
    <t>NIC001Illness cases reported</t>
  </si>
  <si>
    <t>NIC001Buildings damaged</t>
  </si>
  <si>
    <t>NIC001Buildings destroyed</t>
  </si>
  <si>
    <t>NIC001Economic Losses</t>
  </si>
  <si>
    <t>World Bank 2021 ; R4V 2022</t>
  </si>
  <si>
    <t>https://data.worldbank.org/indicator/SP.POP.TOTL?locations=DO ; https://www.r4v.info/es/document/r4v-america-latina-y-el-caribe-refugiados-y-migrantes-venezolanos-en-la-region-mayo-2022 ; https://datosmacro.expansion.com/demografia/migracion/inmigracion/republica-dominicana#:~:text=Aumenta%20el%20n%C3%BAmero%20de%20inmigrantes%20en%20Rep%C3%BAblica%20Dominicana&amp;text=La%20inmigraci%C3%B3n%20masculina%20es%20superior,%2C%20que%20son%20el%2035.65%25. ; https://datosmacro.expansion.com/demografia/migracion/emigracion/republica-dominicana#:~:text=Seg%C3%BAn%20los%20%C3%BAltimos%20datos%20publicados,195%20del%20ranking%20de%20emigrantes.</t>
  </si>
  <si>
    <t>Total population of the country according to the World Bank + Total venezuelans refugees and migrants (2022) + Total migrants from other countries (2019) - # of Dominicans living abroad (2019)</t>
  </si>
  <si>
    <t>DOM002Total population</t>
  </si>
  <si>
    <t>https://data.worldbank.org/indicator/AG.LND.TOTL.K2?locations=DO</t>
  </si>
  <si>
    <t>DOM002Landmass affected</t>
  </si>
  <si>
    <t>DOM002Injuries reported</t>
  </si>
  <si>
    <t>There are no approximate or exact figures about fatalities reported</t>
  </si>
  <si>
    <t>DOM002Fatalities reported</t>
  </si>
  <si>
    <t>DOM002Fatalities in all crises</t>
  </si>
  <si>
    <t>DOM002Severe humanitarian conditions - Level 4</t>
  </si>
  <si>
    <t>DOM002Extreme humanitarian conditions - Level 5</t>
  </si>
  <si>
    <t>https://data.humdata.org/dataset/rmrp-2022</t>
  </si>
  <si>
    <t>Host and migrants</t>
  </si>
  <si>
    <t>DOM002Crisis affected groups</t>
  </si>
  <si>
    <t>DOM002People facing limited access constraints</t>
  </si>
  <si>
    <t>DOM002People facing restricted access constraints</t>
  </si>
  <si>
    <t>DOM002Illness cases reported</t>
  </si>
  <si>
    <t>DOM002Buildings damaged</t>
  </si>
  <si>
    <t>DOM002Buildings destroyed</t>
  </si>
  <si>
    <t>DOM002Economic Losses</t>
  </si>
  <si>
    <t>https://data.worldbank.org/indicator/SP.POP.TOTL?locations=PA ; https://www.r4v.info/es/document/r4v-america-latina-y-el-caribe-refugiados-y-migrantes-venezolanos-en-la-region-mayo-2022 ; https://datosmacro.expansion.com/demografia/migracion/inmigracion/republica-dominicana#:~:text=Aumenta%20el%20n%C3%BAmero%20de%20inmigrantes%20en%20Rep%C3%BAblica%20Dominicana&amp;text=La%20inmigraci%C3%B3n%20masculina%20es%20superior,%2C%20que%20son%20el%2035.65%25. ; https://datosmacro.expansion.com/demografia/migracion/inmigracion/panama#:~:text=Seg%C3%BAn%20los%20%C3%BAltimos%20datos%20publicados,%2C%20que%20son%20el%2048.99%25.</t>
  </si>
  <si>
    <t>Total population of the country according to the World Bank + Total venezuelans refugees and migrants (2022) + Total migrants from other countries (2019) - # of Panamans living abroad (2019)</t>
  </si>
  <si>
    <t>PAN002Total population</t>
  </si>
  <si>
    <t>https://data.worldbank.org/indicator/AG.LND.TOTL.K2?locations=PA</t>
  </si>
  <si>
    <t>PAN002Landmass affected</t>
  </si>
  <si>
    <t>PAN002Injuries reported</t>
  </si>
  <si>
    <t>PAN002Severe humanitarian conditions - Level 4</t>
  </si>
  <si>
    <t>PAN002Extreme humanitarian conditions - Level 5</t>
  </si>
  <si>
    <t>PAN002Crisis affected groups</t>
  </si>
  <si>
    <t>PAN002People facing limited access constraints</t>
  </si>
  <si>
    <t>PAN002People facing restricted access constraints</t>
  </si>
  <si>
    <t>PAN002Illness cases reported</t>
  </si>
  <si>
    <t>PAN002Buildings damaged</t>
  </si>
  <si>
    <t>PAN002Buildings destroyed</t>
  </si>
  <si>
    <t>PAN002Economic Losses</t>
  </si>
  <si>
    <t>No data / information</t>
  </si>
  <si>
    <t>ETH001Injuries reported</t>
  </si>
  <si>
    <t>ETH001Buildings damaged</t>
  </si>
  <si>
    <t>ETH001Buildings destroyed</t>
  </si>
  <si>
    <t>https://reliefweb.int/sites/reliefweb.int/files/resources/afghanistan-humanitarian-needs-overview-2022.pdf</t>
  </si>
  <si>
    <t xml:space="preserve">Total population according to IPC latest publication </t>
  </si>
  <si>
    <t>AFG005Total population</t>
  </si>
  <si>
    <t>Cadre Harmonisé - 30th November 2022</t>
  </si>
  <si>
    <t>https://www.ipcinfo.org/fileadmin/user_upload/ipcinfo/docs/ch/Resultats_Analyses_Nov2022_fichedecommunication.pdf</t>
  </si>
  <si>
    <t>Total population adjusted as presented by the Harmonized Framework for Identifying Risk Areas and Food Insecure Nutritional Populations.</t>
  </si>
  <si>
    <t>SEN002Total population</t>
  </si>
  <si>
    <t>Population exposed to food and nutritional insecurity in over 44 cities in Senegal</t>
  </si>
  <si>
    <t>SEN002People exposed</t>
  </si>
  <si>
    <t>Affected persons facing food insecuity in most cities within Senegal. Some do include; Kolda, Podor, Louga, Kebemer, Fatick, Kaolack, Kaffrine, and Matam</t>
  </si>
  <si>
    <t>SEN002People affected</t>
  </si>
  <si>
    <t>SEN002People in Need</t>
  </si>
  <si>
    <t xml:space="preserve">Minimal humanitarian conditions affected by persons in various cities; Saint Louis, Dagana, Mbour, Bakel, Sedhiou, Goudomp, Velingara, Oussouye and many more. </t>
  </si>
  <si>
    <t>SEN002Minimal humanitarian conditions - Level 1</t>
  </si>
  <si>
    <t>Stressed humanitarian conditions affected by persons in various cities of Senegal</t>
  </si>
  <si>
    <t>SEN002Stressed humanitarian conditions - Level 2</t>
  </si>
  <si>
    <t>Moderate humanitarian conditions affected by persons in various cities of Senegal</t>
  </si>
  <si>
    <t>SEN002Moderate humanitarian conditions - Level 3</t>
  </si>
  <si>
    <t>Severe humanitarian conditions are affected by persons in various cities of Senegal</t>
  </si>
  <si>
    <t>SEN002Severe humanitarian conditions - Level 4</t>
  </si>
  <si>
    <t>Extreme humanitarian conditions with no available data</t>
  </si>
  <si>
    <t>SEN002Extreme humanitarian conditions - Level 5</t>
  </si>
  <si>
    <t xml:space="preserve">OCHA 20/12/2022 </t>
  </si>
  <si>
    <t>https://reliefweb.int/report/sri-lanka/sri-lanka-multi-dimensional-crisis-situation-report-no-10-16-december-2022</t>
  </si>
  <si>
    <t>There is no clear figure/percentage about the severity of needs in Sri Lanka based on the HNP. Therefore, the number of people who are vulnerable and malnourished children were used to estimate the PIN's severity levels. 
L3 = PIN - L4 - L5 = 7,000,000 (total number of PIN) - 3,400,000 (the ones who are most vulnerable according to revised HNP figures) - 0 = 3,600,000</t>
  </si>
  <si>
    <t>LKA002Moderate humanitarian conditions - Level 3</t>
  </si>
  <si>
    <t>There is no clear figure/percentage about the severity of needs in Sri Lanka based on the HNP. Therefore, the number of people who are vulnerable and malnourished children were used to estimate the PIN's severity levels. 
L4 = 3,400,000 (the ones who are most vulnerable according revised HNP figures) - 18,000 (children suffering from severe acute malnutrition according to revised HNP figures) =  3,382,000</t>
  </si>
  <si>
    <t>LKA002Severe humanitarian conditions - Level 4</t>
  </si>
  <si>
    <t>There is no clear figure/percentage about the severity of needs in Sri Lanka based on the HNP. Therefore, the number of people who are vulnerable and malnourished children were used to estimate the PIN's severity levels. 
Number of children suffering from life-threating severe acute malnutrition (SAM)</t>
  </si>
  <si>
    <t>LKA002Extreme humanitarian conditions - Level 5</t>
  </si>
  <si>
    <t>IOM 19/12/22</t>
  </si>
  <si>
    <t>Papua New Guinea: Rapid Assessment report of displacement in the Highlands region (19 December 2022) - Papua New Guinea | ReliefWeb</t>
  </si>
  <si>
    <t>The DTM has identified a total of 31,481 IDPs (6,054 IDP households) across 29 sites in Hela, Southern Highlands, Enga, Western Highlands, Jiwaka and Eastern Highlands provinces. Therefore, the IDP population has increased by 56.59% since 22 August 2022</t>
  </si>
  <si>
    <t>PNG003People displaced</t>
  </si>
  <si>
    <t xml:space="preserve">UNCT PNG 09/08/22 </t>
  </si>
  <si>
    <t>Numbe rof people affected as oer HNP</t>
  </si>
  <si>
    <t>PNG003Moderate humanitarian conditions - Level 3</t>
  </si>
  <si>
    <t>https://reliefweb.int/report/papua-new-guinea/national-disaster-centre-humanitarian-relief-response-plan-manage-internally-displaced-people-idps-enga-hela-and-shp</t>
  </si>
  <si>
    <t>The total number of displaced people in the affected provinces.</t>
  </si>
  <si>
    <t>PNG003Severe humanitarian conditions - Level 4</t>
  </si>
  <si>
    <t xml:space="preserve">City Population (based on Thailand Census 2010, accessed at 27/04/2022); UNHCR 01/11/2022 </t>
  </si>
  <si>
    <t>https://citypopulation.de/en ; https://data2.unhcr.org/en/situations/thailand</t>
  </si>
  <si>
    <t>The sum of population affected by the South Thailand insurgency: Songkla (1,424,230) Pattani (709,796), Yala (527,295), and Narathiwat (796,239) plus the (91,349) refugees in the 9 camps along Thai-Myanmar borderplus the number of people living in the districts where the camps are situated (251,614).</t>
  </si>
  <si>
    <t>THA001People exposed</t>
  </si>
  <si>
    <t>UNHCR Last Updated 01/11/2022</t>
  </si>
  <si>
    <t>https://data2.unhcr.org/en/situations/thailand</t>
  </si>
  <si>
    <t>This figure includes refugee population affected by displacement and living in the camps. This figure does not include the number of people affected by the conflict in the south due to lack of info.</t>
  </si>
  <si>
    <t>THA001People affected</t>
  </si>
  <si>
    <t xml:space="preserve">This figure represents those displaced in the refugee camps across the country. This includes refugees along the Thai-Myanmar border: registered refugees in temporary shelters, unregistered people in a refugee-like situation in temporary shelters. Due to lack of information regarding displacement caused by the conflict in Southern Thailand, this is not included. </t>
  </si>
  <si>
    <t>THA001People displaced</t>
  </si>
  <si>
    <t>UNHCR 01/11/2022; City Population (based on Thailand Census 2010, accessed at 27/04/2022)</t>
  </si>
  <si>
    <t>https://data2.unhcr.org/en/situations/thailand; https://citypopulation.de/en (for various districts)</t>
  </si>
  <si>
    <t>This group of people comprise the people who are exposed excluding the refugees. They are considered to be minimally affected by the refugee crisis.</t>
  </si>
  <si>
    <t>THA001Minimal humanitarian conditions - Level 1</t>
  </si>
  <si>
    <t>THA001Moderate humanitarian conditions - Level 3</t>
  </si>
  <si>
    <t>City Population (based on Thailand Census 2010, accessed at 27/04/2022); UNHCR 01/11/22</t>
  </si>
  <si>
    <t>People living in the affected provinces (i.e., provinces where refugee camps are located) are considered. See sheet 'Estimates" for details. The census does not cover refugees (https://catalog.ihsn.org/index.php/catalog/4405); so the number of refugees in the camps are added to the exposed population.</t>
  </si>
  <si>
    <t>THA003People exposed</t>
  </si>
  <si>
    <t>Only the displaced community is considered to be affected, therefore this is the same number of the estimated refugees from Myanmar in 9 settlements near the Thai - Myanmar border according to UNHCR. Local population is not considered to be affected as they generally do not host any refugees.
At the end of June 2021, there were 553,969 people registered by the Royal Thai Government as stateless. It is unclear if there are Rohingyas among these sateless people. https://www.unhcr.org/th/en/statelessness</t>
  </si>
  <si>
    <t>THA003People affected</t>
  </si>
  <si>
    <t>Estimated number of refugees from Myanmar in 9 settlements near the Thai - Myanmar border according to UNHCR</t>
  </si>
  <si>
    <t>THA003People displaced</t>
  </si>
  <si>
    <t>THA003People in Need</t>
  </si>
  <si>
    <t>THA003Minimal humanitarian conditions - Level 1</t>
  </si>
  <si>
    <t>THA003Moderate humanitarian conditions - Level 3</t>
  </si>
  <si>
    <t>Humaniarian data - 1st January 2021</t>
  </si>
  <si>
    <t>Total population of Congo adjusted with the recent statistics of the 01st of January 2021</t>
  </si>
  <si>
    <t>COG001Total population</t>
  </si>
  <si>
    <t>Humanitarian data - 1st January 2021</t>
  </si>
  <si>
    <t>Total population of Angola adjusted with the recent statistics of the 01st of January 2021</t>
  </si>
  <si>
    <t>AGO002Total population</t>
  </si>
  <si>
    <t>ACLED - 09/12/2022</t>
  </si>
  <si>
    <t>Fatalities incurred in Niger precisely in the Tahoua and Tillaberi regions from 01/07/2022 - 09/12/2022 in all crisis</t>
  </si>
  <si>
    <t>NER003Fatalities in all crises</t>
  </si>
  <si>
    <t>Fatalities incurred in Niger precisely in the Maradi region from 01/07/2022 - 09/12/2022 in all crisis</t>
  </si>
  <si>
    <t>NER004Fatalities in all crises</t>
  </si>
  <si>
    <t>THA001People in Need</t>
  </si>
  <si>
    <t>AWSD, 2022</t>
  </si>
  <si>
    <t>Security incident data | Aid Worker Security Database</t>
  </si>
  <si>
    <t>17 persons from national staff were injured, 2 killed, 12 wounded and 3 kidnapped according to AWSD</t>
  </si>
  <si>
    <t>CAF001Injuries reported</t>
  </si>
  <si>
    <t>OCHA &amp; UNHCR, 30/11/2022</t>
  </si>
  <si>
    <t>https://data.unhcr.org/en/situations/car ; République centrafricaine : Aperçu des besoins humanitaires (novembre 2022) - Central African Republic | ReliefWeb</t>
  </si>
  <si>
    <t>Popualtion according to total population living in the country (6100000) - Refugees &amp; Asylum Seekers from CAR (749792) as of 30 November 2022 according to UNHCR</t>
  </si>
  <si>
    <t>CAF001Total population</t>
  </si>
  <si>
    <t>WFP 11/12/2022</t>
  </si>
  <si>
    <t>https://reliefweb.int/report/mauritania/mauritanie-cadre-harmonise-danalyse-et-didentification-des-zones-risque-et-des-populations-en-insecurite-alimentaire-au-sahel-et-en-afrique-de-louest-ch-cree-le-12112022</t>
  </si>
  <si>
    <t>ACAPS methodology: People exposed = level 1 to 5</t>
  </si>
  <si>
    <t>MRT003People exposed</t>
  </si>
  <si>
    <t>ACAPS methodology: People affected = level 2 to 5</t>
  </si>
  <si>
    <t>MRT003People affected</t>
  </si>
  <si>
    <t>MRT003People in Need</t>
  </si>
  <si>
    <t>People in minimal food insecurity level (Phase 1) between October 2022 - December 2022</t>
  </si>
  <si>
    <t>MRT003Minimal humanitarian conditions - Level 1</t>
  </si>
  <si>
    <t>People in under pressure food insecurity level (Phase 2) between October  2022 -December 2022</t>
  </si>
  <si>
    <t>MRT003Stressed humanitarian conditions - Level 2</t>
  </si>
  <si>
    <t>People in crises food insecurity levels (Phase 3) between October  2022 -December 2022</t>
  </si>
  <si>
    <t>MRT003Moderate humanitarian conditions - Level 3</t>
  </si>
  <si>
    <t>People in emergency food insecurity level (Phase 4) between October 2022 -December 2022</t>
  </si>
  <si>
    <t>MRT003Severe humanitarian conditions - Level 4</t>
  </si>
  <si>
    <t>People in starvation food insecurity level (Phase 5) between October  2022 -December 2022</t>
  </si>
  <si>
    <t>MRT003Extreme humanitarian conditions - Level 5</t>
  </si>
  <si>
    <t>WFP 11/12/2022 , UNHCR 21/12/2022</t>
  </si>
  <si>
    <t>https://reliefweb.int/report/mauritania/mauritanie-cadre-harmonise-danalyse-et-didentification-des-zones-risque-et-des-populations-en-insecurite-alimentaire-au-sahel-et-en-afrique-de-louest-ch-cree-le-12112022 , https://data.unhcr.org/en/documents/details/97737</t>
  </si>
  <si>
    <t>Refugees, Host and Non-host</t>
  </si>
  <si>
    <t>MRT003Crisis affected groups</t>
  </si>
  <si>
    <t>The Government of Lebanon and the United Nations 15/02/2022; ESCWA 03/09/2021; UNHCR, UNICEF, and WFP 25/01/2022</t>
  </si>
  <si>
    <t>https://data2.unhcr.org/en/documents/details/90915; https://www.unescwa.org/sites/default/files/news/docs/21-00634-_multidimentional_poverty_in_lebanon_-policy_brief_-_en.pdf;https://reliefweb.int/sites/reliefweb.int/files/resources/VASyR%202021.pdf</t>
  </si>
  <si>
    <t>LBN002People in Need</t>
  </si>
  <si>
    <t xml:space="preserve">Based on 2022 LCRP, the PiN for the basic assistance are is about 1.5 million and the figure represents the displaced Syrians (registered and unregistered) + 29,000 PRS.
The PiN severity redistribution were based on the following: Level 4  was calculated based on that the 46% of the Syrian Refugees households are moderately food insecure. 
No reports of catastrophic humanitarian conditions, however, 3% of the Syrian refugees are severely food insecure and located in Level 5.
The remaining % were located in the Level 3.
PRS is assumed has the same food insecuiryt level as Syrian Refugees and similar severity redistribution was done. 
Lebanese in needs are not included as they are affected by the socioeconomic crisis and not directly by the refugees. 
</t>
  </si>
  <si>
    <t>LBN002Minimal humanitarian conditions - Level 1</t>
  </si>
  <si>
    <t>LBN002Stressed humanitarian conditions - Level 2</t>
  </si>
  <si>
    <t>LBN002Moderate humanitarian conditions - Level 3</t>
  </si>
  <si>
    <t>LBN002Severe humanitarian conditions - Level 4</t>
  </si>
  <si>
    <t>LBN002Extreme humanitarian conditions - Level 5</t>
  </si>
  <si>
    <t>https://data2.unhcr.org/en/documents/details/90915; https://www.unescwa.org/sites/default/files/news/docs/21-00634-_multidimentional_poverty_in_lebanon_-policy_brief_-_en.pdf; https://reliefweb.int/sites/reliefweb.int/files/resources/VASyR%202021.pdf</t>
  </si>
  <si>
    <t>LBN004People in Need</t>
  </si>
  <si>
    <t>Level 1 = Exposed population – Affected population – PiN. All the population are exposed and affected to this crisis. 
Level 2 = Affected population – PiN
PiN = Level 3+4+5
Level 5: No reports of catastrophic humanitarian conditions, however 3% of the Syrian refguees are severly food insecure and located in Level 5.
Level 4: 34% of total the Lebanese and PRL PiN who are extreme poor + 46% of the Syrian Refugees households who are moderatly food insecure and Palestine refugees from Syria. All of them are located in level 4 
Level 3: 48% of the Lebanese and PRL + remianing Syrian Refugees households who are food secure.
(There is One million people in need due to Beirut Port Explosion according to the UN appeal to support relief and recovery efforts that was produced after that happened. However, this figure was not inlcuded to avoid double counting).</t>
  </si>
  <si>
    <t>LBN004Minimal humanitarian conditions - Level 1</t>
  </si>
  <si>
    <t>LBN004Stressed humanitarian conditions - Level 2</t>
  </si>
  <si>
    <t>LBN004Moderate humanitarian conditions - Level 3</t>
  </si>
  <si>
    <t>LBN004Severe humanitarian conditions - Level 4</t>
  </si>
  <si>
    <t>LBN004Extreme humanitarian conditions - Level 5</t>
  </si>
  <si>
    <t>UNHCR 31/12/2022; UNHCR 02/2022; WFP 04/2020</t>
  </si>
  <si>
    <t>https://data2.unhcr.org/en/situations/syria/location/113; https://www.3rpsyriacrisis.org/wp-content/uploads/2022/02/RSO2022.pdf; https://reliefweb.int/sites/reliefweb.int/files/resources/WFP-0000129382.pdf</t>
  </si>
  <si>
    <t xml:space="preserve">PIN Figure represents the total number of Syrian refugees and asylum seekers living below the poverty line added to the number of non-Syrian refugees and asylum seekers.  The impacted host community is not included in the PiN figure and consider a gap, they are only included in the affected people and therefore inn the Level 2.
HC 1 Figure represents the number of people living in affected areas - the number of people affected - the number of people in need of assistance. 
HC2 Figure represents the estimated number of Syrian refugees who are above the poverty line. Refugees above the poverty line are assumed to be affected but not in need of assistance.  
HC3 Figure represents the number of Syrian refugees who are below the poverty line but above the extreme poverty line. 
HC 4 Figure represents the number of Syrian refugees who are below the extreme poverty line, added to the total number of non-Syrian refugees and asylum seekers. Non-Syrian refugees and asylum seekers are assumed to be more vulnerable than most Syrian refugees because they tend to have less access to protection and basic services.  </t>
  </si>
  <si>
    <t>TUR003Extreme humanitarian conditions - Level 5</t>
  </si>
  <si>
    <t>ACLED 24/01/23</t>
  </si>
  <si>
    <t>Fatalities reported in battles, riots, and violence against civilians. Time period: 20/01/2022-20/01/2023</t>
  </si>
  <si>
    <t>NIC001Fatalities reported</t>
  </si>
  <si>
    <t>NIC001Fatalities in all crises</t>
  </si>
  <si>
    <t>https://data.worldbank.org/indicator/SP.POP.TOTL?locations=DO ; https://www.r4v.info/node/89945# ; https://datosmacro.expansion.com/demografia/migracion/inmigracion/republica-dominicana#:~:text=Aumenta%20el%20n%C3%BAmero%20de%20inmigrantes%20en%20Rep%C3%BAblica%20Dominicana&amp;text=La%20inmigraci%C3%B3n%20masculina%20es%20superior,%2C%20que%20son%20el%2035.65%25. ; https://datosmacro.expansion.com/demografia/migracion/emigracion/republica-dominicana#:~:text=Seg%C3%BAn%20los%20%C3%BAltimos%20datos%20publicados,195%20del%20ranking%20de%20emigrantes.</t>
  </si>
  <si>
    <t>DOM002People exposed</t>
  </si>
  <si>
    <t>Total population of the country according to the World Bank + Total venezuelans refugees and migrants (2022) - # of Dominicans living abroad (2019)</t>
  </si>
  <si>
    <t>DOM002People affected</t>
  </si>
  <si>
    <t>https://www.r4v.info/node/89945#</t>
  </si>
  <si>
    <t>Total venezuelans refugees and migrants (december 2022)</t>
  </si>
  <si>
    <t>DOM002People displaced</t>
  </si>
  <si>
    <t>DOM002People in Need</t>
  </si>
  <si>
    <t>World Bank 2020 ; R4V 2022</t>
  </si>
  <si>
    <t>DOM002Minimal humanitarian conditions - Level 1</t>
  </si>
  <si>
    <t>DOM002Stressed humanitarian conditions - Level 2</t>
  </si>
  <si>
    <t xml:space="preserve">People in need according to R4V </t>
  </si>
  <si>
    <t>DOM002Moderate humanitarian conditions - Level 3</t>
  </si>
  <si>
    <t>Total venezuelans refugees and migrants</t>
  </si>
  <si>
    <t>PAN002People exposed</t>
  </si>
  <si>
    <t>Number of people in need</t>
  </si>
  <si>
    <t>PAN002People affected</t>
  </si>
  <si>
    <t>PAN002People displaced</t>
  </si>
  <si>
    <t>PAN002People in Need</t>
  </si>
  <si>
    <t>https://www.r4v.info/es/document/r4v-america-latina-y-el-caribe-refugiados-y-migrantes-venezolanos-en-la-region-mayo-2022 ; https://datosmacro.expansion.com/demografia/migracion/inmigracion/republica-dominicana#:~:text=Aumenta%20el%20n%C3%BAmero%20de%20inmigrantes%20en%20Rep%C3%BAblica%20Dominicana&amp;text=La%20inmigraci%C3%B3n%20masculina%20es%20superior,%2C%20que%20son%20el%2035.65%25. ; https://datosmacro.expansion.com/demografia/migracion/inmigracion/panama#:~:text=Seg%C3%BAn%20los%20%C3%BAltimos%20datos%20publicados,%2C%20que%20son%20el%2048.99%25.</t>
  </si>
  <si>
    <t>PAN002Minimal humanitarian conditions - Level 1</t>
  </si>
  <si>
    <t>PAN002Stressed humanitarian conditions - Level 2</t>
  </si>
  <si>
    <t>PAN002Moderate humanitarian conditions - Level 3</t>
  </si>
  <si>
    <t>IFRC 20/12/2022</t>
  </si>
  <si>
    <t>https://reliefweb.int/report/malawi/malawi-tropical-storm-ana-6-month-operation-update-emergency-appeal-no-mdrmw015</t>
  </si>
  <si>
    <t>As of 08 February, 46 people have been reported dead, 18 missing and 206 injured</t>
  </si>
  <si>
    <t>MWI002Injuries reported</t>
  </si>
  <si>
    <t>Over 228 schools had their blocks destroyed because of cyclone Ana</t>
  </si>
  <si>
    <t>MWI002Buildings destroyed</t>
  </si>
  <si>
    <t>MWI002Economic Losses</t>
  </si>
  <si>
    <t>OCHA 19/10/2022; AOAV Accessed 24/01/2023</t>
  </si>
  <si>
    <t xml:space="preserve"> https://reliefweb.int/report/nigeria/nigeria-floods-response-flash-update-1-last-updated-19-october-2022; http://www.explosiveviolencedata.com/filters#results-title</t>
  </si>
  <si>
    <t>People in Nigeria injured due to floods and explosive devices, for 6 months from  1st July to 31st December  2022. Figure does not include injuries due to other events</t>
  </si>
  <si>
    <t>NGA001Injuries reported</t>
  </si>
  <si>
    <t>https://reliefweb.int/report/honduras/honduras-panorama-de-necesidades-humanitarias-2023-noviembre-2022</t>
  </si>
  <si>
    <t>Total population of the country according to OCHA (2022)</t>
  </si>
  <si>
    <t>HND001Total population</t>
  </si>
  <si>
    <t>HND001People exposed</t>
  </si>
  <si>
    <t>People in need according to OCHA</t>
  </si>
  <si>
    <t>HND001People in Need</t>
  </si>
  <si>
    <t>HND001Stressed humanitarian conditions - Level 2</t>
  </si>
  <si>
    <t>HND001Moderate humanitarian conditions - Level 3</t>
  </si>
  <si>
    <t>ACLED accessed on 19/11/2023</t>
  </si>
  <si>
    <t>Number of fatalaties from all crises between 1st July 2022 to 31st December 2022 in Ethiopia. The figure is a tally of all fatalities arising from the complex crisis.</t>
  </si>
  <si>
    <t>ETH005Fatalities in all crises</t>
  </si>
  <si>
    <t>WFP 13/1/2023</t>
  </si>
  <si>
    <t>https://reliefweb.int/report/ethiopia/wfp-regional-bureau-eastern-africa-drought-response-horn-africa-situational-report-2-december-2022</t>
  </si>
  <si>
    <t>4.5 million livestock are estimated to have died because of the ongoing drought in Ethiopia</t>
  </si>
  <si>
    <t>ETH005Economic Losses</t>
  </si>
  <si>
    <t>ETH001Economic Losses</t>
  </si>
  <si>
    <t>There is no data available of extreme needs in Djibouti and no one is in Catastrophe (IPC-5) in December of 2022. This figures were obtained from old publications and are therefore less reliable.</t>
  </si>
  <si>
    <t>DJI003Extreme humanitarian conditions - Level 5</t>
  </si>
  <si>
    <t>Theres is lack of information on the severity of needs.</t>
  </si>
  <si>
    <t>DJI002Severe humanitarian conditions - Level 4</t>
  </si>
  <si>
    <t>DJI002Extreme humanitarian conditions - Level 5</t>
  </si>
  <si>
    <t>United Nations Office for the Coordination of Humanitarian Affairs - 03rd January 2023</t>
  </si>
  <si>
    <t>https://reliefweb.int/report/mali/mali-apercu-des-besoins-humanitaires-2023-decembre-2022</t>
  </si>
  <si>
    <t>Total population of Mali gotten from Mali's updated humanitarian needs overview 2023</t>
  </si>
  <si>
    <t>MLI001Total population</t>
  </si>
  <si>
    <t xml:space="preserve">People exposed in all ten regions of Mali
</t>
  </si>
  <si>
    <t>MLI001People exposed</t>
  </si>
  <si>
    <t>People affected in the following Mali regions - Taoudenit, Tombouctou, Gao, Meneka, Kidal, Mopti, Segou, Kayes, Koulikoro and Sikasso.</t>
  </si>
  <si>
    <t>MLI001People affected</t>
  </si>
  <si>
    <t>MLI001People in Need</t>
  </si>
  <si>
    <t xml:space="preserve">Minimal humanitarian conditions gotten from Mali's updated humanitarian needs overview 2023 </t>
  </si>
  <si>
    <t>MLI001Minimal humanitarian conditions - Level 1</t>
  </si>
  <si>
    <t>Stressed humanitarian conditions gotten from Mali's updated humanitarian needs overview 2023</t>
  </si>
  <si>
    <t>MLI001Stressed humanitarian conditions - Level 2</t>
  </si>
  <si>
    <t>Moderate humanitarian conditions  gotten from Mali's updated humanitarian needs overview 2023</t>
  </si>
  <si>
    <t>MLI001Moderate humanitarian conditions - Level 3</t>
  </si>
  <si>
    <t>Severe humanitarian condition gotten from Mali's updated humanitarian needs overview 2023</t>
  </si>
  <si>
    <t>MLI001Severe humanitarian conditions - Level 4</t>
  </si>
  <si>
    <t>Extreme humanitarian conditions gotten from Mali's updated humanitarian needs overview 2023</t>
  </si>
  <si>
    <t>MLI001Extreme humanitarian conditions - Level 5</t>
  </si>
  <si>
    <t>OCHA 6th January 2023</t>
  </si>
  <si>
    <t>https://www.humanitarianresponse.info/en/operations/niger/document/niger-aper%C3%A7u-des-besoins-humanitaires-2023</t>
  </si>
  <si>
    <t xml:space="preserve">The total population of Niger adjusted with the recent statistics of January 2023 gotten from the humanitarian needs overview. </t>
  </si>
  <si>
    <t>NER001Total population</t>
  </si>
  <si>
    <t>People expose from multiple sectors such as; education, nutrition, health, protection and food security.</t>
  </si>
  <si>
    <t>NER001People exposed</t>
  </si>
  <si>
    <t>Persons affected from multiple sectors such as; education, nutrition, health, protection and food security.</t>
  </si>
  <si>
    <t>NER001People affected</t>
  </si>
  <si>
    <t>NER001People in Need</t>
  </si>
  <si>
    <t xml:space="preserve"> Minimal humanitarian conditions affected by persons in various regions; Agadez, Diffa, Dosso, Maradi, Niamey, Tahoua, Tillabéri et Zinder </t>
  </si>
  <si>
    <t>NER001Minimal humanitarian conditions - Level 1</t>
  </si>
  <si>
    <t xml:space="preserve"> Stressed humanitarian conditions affected by persons in various regions; Agadez, Diffa, Dosso, Maradi, Niamey, Tahoua, Tillabéri et Zinder </t>
  </si>
  <si>
    <t>NER001Stressed humanitarian conditions - Level 2</t>
  </si>
  <si>
    <t xml:space="preserve"> Moderate humanitarian conditions affected by persons in various regions; Agadez, Diffa, Dosso, Maradi, Niamey, Tahoua, Tillabéri et Zinder </t>
  </si>
  <si>
    <t>NER001Moderate humanitarian conditions - Level 3</t>
  </si>
  <si>
    <t xml:space="preserve"> Severe humanitarian conditions affected by persons in various regions; Agadez, Diffa, Dosso, Maradi, Niamey, Tahoua, Tillabéri et Zinder </t>
  </si>
  <si>
    <t>NER001Severe humanitarian conditions - Level 4</t>
  </si>
  <si>
    <t xml:space="preserve"> Extreme humanitarian conditions affected by persons in various regions; Agadez, Diffa, Dosso, Maradi, Niamey, Tahoua, Tillabéri et Zinder </t>
  </si>
  <si>
    <t>NER001Extreme humanitarian conditions - Level 5</t>
  </si>
  <si>
    <t>ACLED accessed 31/12/2022</t>
  </si>
  <si>
    <t>https://acleddata.com/dashboard#/dashboard</t>
  </si>
  <si>
    <t>The number of crisis related fatalities in the last 6 months</t>
  </si>
  <si>
    <t>IND002Fatalities reported</t>
  </si>
  <si>
    <t>The number of fatalities in  all crises in the last 6 months.</t>
  </si>
  <si>
    <t>IND002Fatalities in all crises</t>
  </si>
  <si>
    <t>ECHO 8/12/2022</t>
  </si>
  <si>
    <t>https://reliefweb.int/report/indonesia/indonesia-mount-semeru-volcanic-eruption-cianjur-earthquake-updates-dg-echo-partners-bnpb-bmkg-media-echo-daily-flash-8-december-2022</t>
  </si>
  <si>
    <t>Number of people displaced due to the earthquake</t>
  </si>
  <si>
    <t>IDN008People displaced</t>
  </si>
  <si>
    <t>Number of people injured due to the earthquake</t>
  </si>
  <si>
    <t>IDN008Injuries reported</t>
  </si>
  <si>
    <t>Plan International 21/1/2023</t>
  </si>
  <si>
    <t>https://reliefweb.int/report/indonesia/overcoming-cianjur-earthquake-situation-ihani-prepared-become-facilitator</t>
  </si>
  <si>
    <t>Total number of fatalities due to the earthquake</t>
  </si>
  <si>
    <t>IDN008Fatalities reported</t>
  </si>
  <si>
    <t>DSWD 26/1/2023</t>
  </si>
  <si>
    <t>https://reliefweb.int/report/philippines/dswd-dromic-report-71-severe-tropical-storm-paeng-26-january-2023-6am</t>
  </si>
  <si>
    <t>Total number of people affected by the Typhoon Nalgae crisis according to the government</t>
  </si>
  <si>
    <t>PHL012People affected</t>
  </si>
  <si>
    <t>Total # of houses damaged because of Typhoon Nalgae</t>
  </si>
  <si>
    <t>PHL012Buildings damaged</t>
  </si>
  <si>
    <t>Total # houses destroyed because of Typhoon Nalgae</t>
  </si>
  <si>
    <t>PHL012Buildings destroyed</t>
  </si>
  <si>
    <t>OCHA 15/01/2023 (HNO 2023)</t>
  </si>
  <si>
    <t>https://reliefweb.int/report/myanmar/myanmar-humanitarian-needs-overview-2023-january-2023</t>
  </si>
  <si>
    <t>Total population of the country according to HNO 2023</t>
  </si>
  <si>
    <t>MMR004Total population</t>
  </si>
  <si>
    <t>2014 census reports for Rakhine and Myanmar; MIMU accessed 27/1/2023; OCHA 2023</t>
  </si>
  <si>
    <t>http://themimu.info/census-data; https://reliefweb.int/report/myanmar/myanmar-humanitarian-needs-overview-2023-january-2023</t>
  </si>
  <si>
    <t>The affected area = total landmass area of Myanmar - total landmass area of Rakhine, Kachin, and Shan north states</t>
  </si>
  <si>
    <t>MMR004Landmass affected</t>
  </si>
  <si>
    <t>The total number of people living in the affected areas = total population of the country - total population in Rakhine, Kachin, and Shan north states.</t>
  </si>
  <si>
    <t>MMR004People exposed</t>
  </si>
  <si>
    <t>The total number of affected people under all severity phases (except for minimal) according to the HNO 2023 for the affected landmasses.</t>
  </si>
  <si>
    <t>MMR004People affected</t>
  </si>
  <si>
    <t>MMR004People in Need</t>
  </si>
  <si>
    <t>Number of people under minimal phase severity (severity phase 1) according to HNO 2023 in the affected areas.
Severity Phase 1 to 5 in HNO 2023 corresponds to severity index's Level 1 to 5 (i.e., Severity Phase 1 of HNO 2023 = Level 1 of severity index,  Severity Phase 2 of HNO 2023 = Level 2 of severity index, ...)</t>
  </si>
  <si>
    <t>MMR004Minimal humanitarian conditions - Level 1</t>
  </si>
  <si>
    <t>Number of people in need under stressed phase severity (severity phase 2) according to HNO 2023 in the affected areas.
Severity Phase 1 to 5 in HNO 2023 corresponds to severity index's Level 1 to 5 (i.e., Severity Phase 1 of HNO 2023 = Level 1 of severity index,  Severity Phase 2 of HNO 2023 = Level 2 of severity index, ...)</t>
  </si>
  <si>
    <t>MMR004Stressed humanitarian conditions - Level 2</t>
  </si>
  <si>
    <t>Number of people in need under severe phase severity (severity phase 3) according to HNO 2023 in the affected areas.
Severity Phase 1 to 5 in HNO 2023 corresponds to severity index's Level 1 to 5 (i.e., Severity Phase 1 of HNO 2023 = Level 1 of severity index,  Severity Phase 2 of HNO 2023 = Level 2 of severity index, ...)</t>
  </si>
  <si>
    <t>MMR004Moderate humanitarian conditions - Level 3</t>
  </si>
  <si>
    <t>Number of people in need under extreme phase severity (severity phase 4) according to HNO 2023 in the affected areas.
Severity Phase 1 to 5 in HNO 2023 corresponds to severity index's Level 1 to 5 (i.e., Severity Phase 1 of HNO 2023 = Level 1 of severity index,  Severity Phase 2 of HNO 2023 = Level 2 of severity index, ...)</t>
  </si>
  <si>
    <t>MMR004Severe humanitarian conditions - Level 4</t>
  </si>
  <si>
    <t>Number of people in need under catastrophic phase severity (severity phase 5) according to HNO 2023 in the affected areas. 
Severity Phase 1 to 5 in HNO 2023 corresponds to severity index's Level 1 to 5 (i.e., Severity Phase 1 of HNO 2023 = Level 1 of severity index,  Severity Phase 2 of HNO 2023 = Level 2 of severity index, ...)</t>
  </si>
  <si>
    <t>MMR004Extreme humanitarian conditions - Level 5</t>
  </si>
  <si>
    <t>MMR003Total population</t>
  </si>
  <si>
    <t>2014 Myanmar Population and Housing Census reports for Kachin; MIMU accessed 26/1/2023</t>
  </si>
  <si>
    <t>https://myanmar.unfpa.org/sites/default/files/pub-pdf/Kachin%20State%20Census%20Report%20-%20ENGLISH_0.pdf;
https://themimu.info/states_regions/shan</t>
  </si>
  <si>
    <t>Kachin: 89,041 sq km2
Shan (North)= 60,559 sq km2</t>
  </si>
  <si>
    <t>MMR003Landmass affected</t>
  </si>
  <si>
    <t>The total number of people exposed according to the HNO 2023 is the total popualtion of Kachin and Shan north states.
Severity Phase 1 to 5 in HNO 2023 corresponds to severity index's Level 1 to 5 (i.e., Severity Phase 1 of HNO 2023 = Level 1 of severity index,  Severity Phase 2 of HNO 2023 = Level 2 of severity index, ...)</t>
  </si>
  <si>
    <t>MMR003People exposed</t>
  </si>
  <si>
    <t>The total number affected people (severity phase 2 to 5) Kachin and Shan north states as per HNO 2023.
Severity Phase 1 to 5 in HNO 2023 corresponds to severity index's Level 1 to 5 (i.e., Severity Phase 1 of HNO 2023 = Level 1 of severity index,  Severity Phase 2 of HNO 2023 = Level 2 of severity index, ...)</t>
  </si>
  <si>
    <t>MMR003People affected</t>
  </si>
  <si>
    <t>MMR003People in Need</t>
  </si>
  <si>
    <t>Number of people under minimal phase severity (severity phase 1) according to HNO 2023 in Kachin and Shan north states.
Severity Phase 1 to 5 in HNO 2023 corresponds to severity index's Level 1 to 5 (i.e., Severity Phase 1 of HNO 2023 = Level 1 of severity index,  Severity Phase 2 of HNO 2023 = Level 2 of severity index, ...)</t>
  </si>
  <si>
    <t>MMR003Minimal humanitarian conditions - Level 1</t>
  </si>
  <si>
    <t>Number of people in need under stressed phase severity (severity phase 2) according to HNO 2023 in Kachin and Shan north states..
Severity Phase 1 to 5 in HNO 2023 corresponds to severity index's Level 1 to 5 (i.e., Severity Phase 1 of HNO 2023 = Level 1 of severity index,  Severity Phase 2 of HNO 2023 = Level 2 of severity index, ...)</t>
  </si>
  <si>
    <t>MMR003Stressed humanitarian conditions - Level 2</t>
  </si>
  <si>
    <t>Number of people in need under severe phase severity (severity phase 3) according to HNO 2023 n Kachin and Shan north states..
Severity Phase 1 to 5 in HNO 2023 corresponds to severity index's Level 1 to 5 (i.e., Severity Phase 1 of HNO 2023 = Level 1 of severity index,  Severity Phase 2 of HNO 2023 = Level 2 of severity index, ...)</t>
  </si>
  <si>
    <t>MMR003Moderate humanitarian conditions - Level 3</t>
  </si>
  <si>
    <t>Number of people in need under extreme phase severity (severity phase 4) according to HNO 2023 in Kachin and Shan north states..
Severity Phase 1 to 5 in HNO 2023 corresponds to severity index's Level 1 to 5 (i.e., Severity Phase 1 of HNO 2023 = Level 1 of severity index,  Severity Phase 2 of HNO 2023 = Level 2 of severity index, ...)</t>
  </si>
  <si>
    <t>MMR003Severe humanitarian conditions - Level 4</t>
  </si>
  <si>
    <t>Number of people in need under catastrophic phase severity (severity phase 5) according to HNO 2023 n Kachin and Shan north states. 
Severity Phase 1 to 5 in HNO 2023 corresponds to severity index's Level 1 to 5 (i.e., Severity Phase 1 of HNO 2023 = Level 1 of severity index,  Severity Phase 2 of HNO 2023 = Level 2 of severity index, ...)</t>
  </si>
  <si>
    <t>MMR003Extreme humanitarian conditions - Level 5</t>
  </si>
  <si>
    <t>MMR002Total population</t>
  </si>
  <si>
    <t>UNFPA 2015</t>
  </si>
  <si>
    <t xml:space="preserve">
https://dop.gov.mm/sites/dop.gov.mm/files/publication_docs/paletwa_0.pdf</t>
  </si>
  <si>
    <t>Sum of the areas of the Rakhine state is the affected area 36,778</t>
  </si>
  <si>
    <t>MMR002Landmass affected</t>
  </si>
  <si>
    <t xml:space="preserve">The total of population in Rakhaine state according to HNO 2023 is exposed. Although Paletwa township is affected by Rakhaine conflict crisis the population of the township is relatively  very small and not considered in the figure.
</t>
  </si>
  <si>
    <t>MMR002People exposed</t>
  </si>
  <si>
    <t xml:space="preserve">https://reliefweb.int/report/myanmar/myanmar-humanitarian-needs-overview-2023-january-2023;
</t>
  </si>
  <si>
    <t>People affected (i.e., excluding people facing minimal severity [severity phase 1] from the total affected population) as per HNO 2023 for Rakhine state:
3,472,000
Severity Phase 1 to 5 in HNO 2023 corresponds to severity index's Level 1 to 5 (i.e., Severity Phase 1 of HNO 2023 = Level 1 of severity index,  Severity Phase 2 of HNO 2023 = Level 2 of severity index, ...)</t>
  </si>
  <si>
    <t>MMR002People affected</t>
  </si>
  <si>
    <t>MMR002People in Need</t>
  </si>
  <si>
    <t>Number of people under minimal phase severity (severity phase 1) according to HNO 2023 in Rakhine state .
Severity Phase 1 to 5 in HNO 2023 corresponds to severity index's Level 1 to 5 (i.e., Severity Phase 1 of HNO 2023 = Level 1 of severity index,  Severity Phase 2 of HNO 2023 = Level 2 of severity index, ...)</t>
  </si>
  <si>
    <t>MMR002Minimal humanitarian conditions - Level 1</t>
  </si>
  <si>
    <t>Number of people in need under stressed phase severity (severity phase 2) according to HNO 2023 in Rakhine state .
Severity Phase 1 to 5 in HNO 2023 corresponds to severity index's Level 1 to 5 (i.e., Severity Phase 1 of HNO 2023 = Level 1 of severity index,  Severity Phase 2 of HNO 2023 = Level 2 of severity index, ...)</t>
  </si>
  <si>
    <t>MMR002Stressed humanitarian conditions - Level 2</t>
  </si>
  <si>
    <t>Number of people in need under severe phase severity (severity phase 3)  in HNO 2023 according to HNO 2023 in Rakhine state.
Severity Phase 1 to 5 in HNO 2023 corresponds to severity index's Level 1 to 5 (i.e., Severity Phase 1 of HNO 2023 = Level 1 of severity index,  Severity Phase 2 of HNO 2023 = Level 2 of severity index, ...)</t>
  </si>
  <si>
    <t>MMR002Moderate humanitarian conditions - Level 3</t>
  </si>
  <si>
    <t>Number of people in need under extreme phase severity (severity phase 4) according to HNO 2023 in Rakhine state .
Severity Phase 1 to 5 in HNO 2023 corresponds to severity index's Level 1 to 5 (i.e., Severity Phase 1 of HNO 2023 = Level 1 of severity index,  Severity Phase 2 of HNO 2023 = Level 2 of severity index, ...)</t>
  </si>
  <si>
    <t>MMR002Severe humanitarian conditions - Level 4</t>
  </si>
  <si>
    <t>OCHA 2023</t>
  </si>
  <si>
    <t>MMR001Total population</t>
  </si>
  <si>
    <t>MIMU accessed 29/01/2023</t>
  </si>
  <si>
    <t>https://themimu.info/country-overview</t>
  </si>
  <si>
    <t>Total area of the country.</t>
  </si>
  <si>
    <t>MMR001Landmass affected</t>
  </si>
  <si>
    <t>People exposed (MMR002 + MMR003 + MMR004)</t>
  </si>
  <si>
    <t>MMR001People exposed</t>
  </si>
  <si>
    <t>People affected (MMR002 + MMR003 + MMR004)</t>
  </si>
  <si>
    <t>MMR001People affected</t>
  </si>
  <si>
    <t>MMR001People in Need</t>
  </si>
  <si>
    <t>Numbe rof people in level 1  (MMR002 + MMR003 + MMR004)</t>
  </si>
  <si>
    <t>MMR001Minimal humanitarian conditions - Level 1</t>
  </si>
  <si>
    <t>Numbe rof people in level 2  (MMR002 + MMR003 + MMR004)</t>
  </si>
  <si>
    <t>MMR001Stressed humanitarian conditions - Level 2</t>
  </si>
  <si>
    <t>Numbe rof people in level 3 (MMR002 + MMR003 + MMR004)</t>
  </si>
  <si>
    <t>MMR001Moderate humanitarian conditions - Level 3</t>
  </si>
  <si>
    <t>Numbe rof people in level 4  (MMR002 + MMR003 + MMR004)</t>
  </si>
  <si>
    <t>MMR001Severe humanitarian conditions - Level 4</t>
  </si>
  <si>
    <t>Numbe rof people in level 5 (MMR002 + MMR003 + MMR004)</t>
  </si>
  <si>
    <t>MMR001Extreme humanitarian conditions - Level 5</t>
  </si>
  <si>
    <t>https://data.worldbank.org/indicator/AG.LND.TOTL.K2?locations=LY</t>
  </si>
  <si>
    <t>The figure represents the total landmass of Libya</t>
  </si>
  <si>
    <t>LBY001Landmass affected</t>
  </si>
  <si>
    <t>LBY002Landmass affected</t>
  </si>
  <si>
    <t>UNHCR Accessed 24/01/2023IDMC 31/12/2021PROVINCIAL DISASTER MANAGEMENT AUTHORITY 19/12/22</t>
  </si>
  <si>
    <t>https://reliefweb.int/sites/reliefweb.int/files/resources/Afghanistan%20Situation%20Regional%20RRP%202021%20Final%20Report.pdfhttps://www.internal-displacement.org/countries/pakistan#:~:text=The%20number%20of%20IDPs%20has,a%20wide%20range%20of%20hazards.SITREP_19-12-2022.pdf (pdma.gos.pk)</t>
  </si>
  <si>
    <t>The figure includes the total number of IDPs which include Monsoon 2022 IDPs and 98,898 IDPs of concern according to UNHCR as of 2021, 1,448,100 Afghan documented refugees, and 13,429 asylum seekers according to UNHCR as of 2021.</t>
  </si>
  <si>
    <t>PAK001People displaced</t>
  </si>
  <si>
    <t>Total flood injuries</t>
  </si>
  <si>
    <t>PAK001Injuries reported</t>
  </si>
  <si>
    <t>OCHA 23/01/23</t>
  </si>
  <si>
    <t>https://reliefweb.int/report/afghanistan/afghanistan-humanitarian-needs-overview-2023-january-2023</t>
  </si>
  <si>
    <t>Total population according to Latest HNO</t>
  </si>
  <si>
    <t>AFG001Total population</t>
  </si>
  <si>
    <t>Central Statistics Organization of the Islamic Republic of Afghanistan 2017</t>
  </si>
  <si>
    <t>http://cso.gov.af/en/page/1500/4722/1396</t>
  </si>
  <si>
    <t>Conflict and natural disasters contributed to humanitarian needs in all provinces and districts in Afghanistan. Though certain areas and populations are considered to be more severely affected, it is assumed that the entire country is experiencing a humanitarian crisis to a certain extent.</t>
  </si>
  <si>
    <t>AFG001Landmass affected</t>
  </si>
  <si>
    <t>While conflict affects the entire country and is the primary driver of need in Afghanistan, the country is also severely impacted by natural hazards such as drought and flooding. The entire country and therefore the entire population is exposed to various crises, though to different degrees.</t>
  </si>
  <si>
    <t>AFG001People exposed</t>
  </si>
  <si>
    <t xml:space="preserve">Given the complexity and protracted nature of the conflict and natural hazards which also drive needs across the country, the 2023 HNO has estimated that Level 2 (stress) + 3 (severe) + 4 (extreme) + 5 (catastrophic) are the affected population. Note: The number of people affected because of the Khost and Paktika earthquake= PIN and is considered to be included, therefore it will not be added to the number of people affected in the complex crisis severity index calculations to avoid duplication.  </t>
  </si>
  <si>
    <t>AFG001People affected</t>
  </si>
  <si>
    <t>OCHA 01/06/2022-30/11/2022; WHO 28/06/2022</t>
  </si>
  <si>
    <t>https://www.humanitarianresponse.info/en/operations/afghanistan/natural-disasters-0 ;https://reliefweb.int/report/afghanistan/earthquake-paktika-and-khost-provinces-afghanistan-situation-report-7-issued-28-june-2022</t>
  </si>
  <si>
    <t xml:space="preserve">Number of injuries reported in Khost and Paktika because of the earthquake + Number of injuries from other disasters </t>
  </si>
  <si>
    <t>AFG005Injuries reported</t>
  </si>
  <si>
    <t xml:space="preserve">Total PIN according to the new 2023 
Based on the HNO, the severity has divided the severity into five levels: Level 1 (minimal), 2 (stress), 3 (severe), 4 (extreme), and 5 (catastrophic).
Based on their projection:
1 (minimal) + 2 (stress) + 3 (severe) + 4 (extreme) + 5 (catastrophic) = entire population = exposed to the crisis.  
2 (stress) + 3 (severe) + 4 (extreme) + 5 (catastrophic) = affected population 
3 (severe) + 4 (extreme) + 5 (catastrophic) = PiN 
Note: The number of PIN because of the Khost and Paktika earthquake is already included, therefore it will not be added to the number of PIN in the complex crisis severity index calculations to avoid duplication.  </t>
  </si>
  <si>
    <t>AFG001People in Need</t>
  </si>
  <si>
    <t>AFG001Minimal humanitarian conditions - Level 1</t>
  </si>
  <si>
    <t>AFG001Stressed humanitarian conditions - Level 2</t>
  </si>
  <si>
    <t>AFG001Moderate humanitarian conditions - Level 3</t>
  </si>
  <si>
    <t>AFG001Severe humanitarian conditions - Level 4</t>
  </si>
  <si>
    <t>AFG001Extreme humanitarian conditions - Level 5</t>
  </si>
  <si>
    <t>WHO 28/06/2022; OCHA 01/07/2022-31/12/2022; ACLED 01/06/2022-30/11/2022</t>
  </si>
  <si>
    <t>https://acleddata.com/dashboard/#/dashboard ; https://reliefweb.int/report/afghanistan/afghanistan-earthquake-update-gdacs-usgs-who-copernicus-ems-echo-daily-flash-27-june-2022</t>
  </si>
  <si>
    <t xml:space="preserve">The total number of deaths because of the earthquake according to ECHO and the total </t>
  </si>
  <si>
    <t>AFG005Fatalities in all crises</t>
  </si>
  <si>
    <t>https://reliefweb.int/report/guatemala/guatemala-panorama-de-necesidades-humanitarias-2023-diciembre-2022</t>
  </si>
  <si>
    <t>GTM001Total population</t>
  </si>
  <si>
    <t>GTM001People exposed</t>
  </si>
  <si>
    <t>GTM001People in Need</t>
  </si>
  <si>
    <t>GTM001Stressed humanitarian conditions - Level 2</t>
  </si>
  <si>
    <t>GTM001Moderate humanitarian conditions - Level 3</t>
  </si>
  <si>
    <t>https://data.worldbank.org/country/CO</t>
  </si>
  <si>
    <t>Total country population</t>
  </si>
  <si>
    <t>COL001Total population</t>
  </si>
  <si>
    <t>World Bank, 2021</t>
  </si>
  <si>
    <t xml:space="preserve">Total country landmass
</t>
  </si>
  <si>
    <t>COL001Landmass affected</t>
  </si>
  <si>
    <t>People exposed is equal to total poopulation</t>
  </si>
  <si>
    <t>COL001People exposed</t>
  </si>
  <si>
    <t>https://www.humanitarianresponse.info/es/operations/colombia/document/panorama-de-necesidades-humanitarias-2022</t>
  </si>
  <si>
    <t xml:space="preserve">Number of people affected reported by HNO
</t>
  </si>
  <si>
    <t>COL001People affected</t>
  </si>
  <si>
    <t>IDMC 2022</t>
  </si>
  <si>
    <t>https://www.internal-displacement.org/countries/colombia   https://reliefweb.int/report/colombia/informe-tendencias-e-impacto-humanitario-en-colombia-2022-fecha-de-corte-enero-octubre-de-2022-fecha-de-publicacion-21-de-noviembre-de-2022</t>
  </si>
  <si>
    <t xml:space="preserve">IDPs during 2021 accoridng ICDM were 5.2 million. 
However, according most recent OCHA repor, from that 5.2 million IDPs, 295955 are people that have not overcame vulnerability conditions according HNO.  </t>
  </si>
  <si>
    <t>COL001People displaced</t>
  </si>
  <si>
    <t xml:space="preserve">OCHA 2022
</t>
  </si>
  <si>
    <t>https://reliefweb.int/report/colombia/informe-tendencias-e-impacto-humanitario-en-colombia-2022-fecha-de-corte-enero-octubre-de-2022-fecha-de-publicacion-21-de-noviembre-de-2022</t>
  </si>
  <si>
    <t xml:space="preserve">Number of people injured due to natural disasters between january and october 2022 (HNO does not report injuries due to other causes)
</t>
  </si>
  <si>
    <t>COL001Injuries reported</t>
  </si>
  <si>
    <t>The total of fatalities reported by ACLED between 22/07/2022 to 13/01/2023</t>
  </si>
  <si>
    <t>COL001Fatalities reported</t>
  </si>
  <si>
    <t>COL001Fatalities in all crises</t>
  </si>
  <si>
    <t>COL001People in Need</t>
  </si>
  <si>
    <t>This number corresponds to people exposed (51000000) minus people affected (11100000)</t>
  </si>
  <si>
    <t>COL001Minimal humanitarian conditions - Level 1</t>
  </si>
  <si>
    <t>This number corresponds to tototal people in need (7700000) minus level 4 (2900000) and level 5 (293000)</t>
  </si>
  <si>
    <t>COL001Moderate humanitarian conditions - Level 3</t>
  </si>
  <si>
    <t>This number corresponds to 'extreme' level of needs according HNO</t>
  </si>
  <si>
    <t>COL001Severe humanitarian conditions - Level 4</t>
  </si>
  <si>
    <t>This number corresponds to 'catastrophic' level of needs according HNO</t>
  </si>
  <si>
    <t>COL001Extreme humanitarian conditions - Level 5</t>
  </si>
  <si>
    <t>HNO2022</t>
  </si>
  <si>
    <t>hosts, non-hosts, IDPs</t>
  </si>
  <si>
    <t>COL001Crisis affected groups</t>
  </si>
  <si>
    <t>COL001Illness cases reported</t>
  </si>
  <si>
    <t>COL001Buildings damaged</t>
  </si>
  <si>
    <t>COL001Buildings destroyed</t>
  </si>
  <si>
    <t>COL001Economic Losses</t>
  </si>
  <si>
    <t>COL002Total population</t>
  </si>
  <si>
    <t>COL002Landmass affected</t>
  </si>
  <si>
    <t xml:space="preserve">Ministerio de Relaciones Exteriores 2022
</t>
  </si>
  <si>
    <t>https://www.migracioncolombia.gov.co/infografias/distribucion-de-venezolanos-en-colombia-corte28-de-febrero-de-2022</t>
  </si>
  <si>
    <t>La guajira (825364); atlantico (2342265); antioquia (5974788); valle del cauca (3789874) Santander (2008841) Norte de Santander (1346806); Cundinamarca (2792877); Bogotá (7181469)</t>
  </si>
  <si>
    <t>COL002People exposed</t>
  </si>
  <si>
    <t xml:space="preserve">Ministerio de Relaciones Exteriores 2022, R4V 2021
</t>
  </si>
  <si>
    <t>https://www.migracioncolombia.gov.co/infografias/distribucion-de-venezolanos-en-colombia-corte28-de-febrero-de-2022  https://www.r4v.info/en/document/rmrp-2022    https://www.r4v.info/en/document/rmrp-2022</t>
  </si>
  <si>
    <t>Number carried out from total venezuelans in colombia according colombian govenment (2477000) plus venezuelan pendular (1870000), plus colombian returnees (980000) plus in transit (211000)</t>
  </si>
  <si>
    <t>COL002People affected</t>
  </si>
  <si>
    <t>Number of venezuelans living in Colombia accoring Colombian government</t>
  </si>
  <si>
    <t>COL002People displaced</t>
  </si>
  <si>
    <t>COL002Injuries reported</t>
  </si>
  <si>
    <t>COL002Fatalities reported</t>
  </si>
  <si>
    <t>COL002Fatalities in all crises</t>
  </si>
  <si>
    <t>RMNA 2022</t>
  </si>
  <si>
    <t xml:space="preserve">People in need according r4v
</t>
  </si>
  <si>
    <t>COL002People in Need</t>
  </si>
  <si>
    <t>Calculated by people exposed minus people affected</t>
  </si>
  <si>
    <t>COL002Minimal humanitarian conditions - Level 1</t>
  </si>
  <si>
    <t xml:space="preserve">People affected minus people in need
</t>
  </si>
  <si>
    <t>COL002Stressed humanitarian conditions - Level 2</t>
  </si>
  <si>
    <t>COL002Moderate humanitarian conditions - Level 3</t>
  </si>
  <si>
    <t>COL002Severe humanitarian conditions - Level 4</t>
  </si>
  <si>
    <t>COL002Extreme humanitarian conditions - Level 5</t>
  </si>
  <si>
    <t>COL002Crisis affected groups</t>
  </si>
  <si>
    <t>COL002Illness cases reported</t>
  </si>
  <si>
    <t>COL002Buildings damaged</t>
  </si>
  <si>
    <t>COL002Buildings destroyed</t>
  </si>
  <si>
    <t>COL002Economic Losses</t>
  </si>
  <si>
    <t>https://data.worldbank.org/indicator/sp.pop.totl?page=2  https://data.worldbank.org/indicator/SM.POP.REFG?locations=BR   https://data.worldbank.org/indicator/SM.POP.REFG.OR?locations=BR</t>
  </si>
  <si>
    <t xml:space="preserve">Taking most resent World Bank figures, the total population number results from total population (212559409)  plus refugee population living in Brazil ( 59147) minus brazilian refugee population in other countries (1588) </t>
  </si>
  <si>
    <t>BRA001Total population</t>
  </si>
  <si>
    <t>https://data.worldbank.org/indicator/AG.LND.TOTL.K2?locations=BR</t>
  </si>
  <si>
    <t>BRA001Landmass affected</t>
  </si>
  <si>
    <t>UNHCR 2022;  IBGE 2022</t>
  </si>
  <si>
    <t>http://aplicacoes.mds.gov.br/snas/painel-interiorizacao/ https://www.ibge.gov.br/estatisticas/sociais/trabalho/22827-censo-demografico-2022.html?=&amp;t=resultados</t>
  </si>
  <si>
    <t>This figure is calculated taking into account two variables: on the one hand the population of the States where the internalization of venezuelan migrants is up to 10.000 pepole (Roraima,Amazonas, Santa Catarina, Paraná, Rio grande de Sul and Sao Paulo) and, on the other hand, the population of the most affected States during the 2nd rainy season (Pernambuco, Algoras, Minas Gerais, Bahia, Sergipe, Espirito Santo)</t>
  </si>
  <si>
    <t>BRA001People exposed</t>
  </si>
  <si>
    <t>R4V, 2023; FLOODLIST 2022; PAHO 2023</t>
  </si>
  <si>
    <t>https://www.r4v.info/en/node/247 https://floodlist.com/america/brazil-floods-espiritosanto-santacatarinaparana-riodejaneiro-bahia-december-2022</t>
  </si>
  <si>
    <t>The figure is calculated taking the number of people affected during rainy season according Brazilian authorities (69778) plus the number of venezuelan refugees in brazil (406557)</t>
  </si>
  <si>
    <t>BRA001People affected</t>
  </si>
  <si>
    <t>UNHCR 2023; IDMC; FLOODLIST</t>
  </si>
  <si>
    <t>https://www.internal-displacement.org/countries/brazil  https://reporting.unhcr.org/brazil  https://floodlist.com/america/brazil-floods-espiritosanto-santacatarinaparana-riodejaneiro-bahia-december-2022</t>
  </si>
  <si>
    <t>The figure is calculated taking the UNHCR number of displaced people (603 896) plus IDMC number of idps (21000) plus number of people displaced by rain season in december 2022 (17500)</t>
  </si>
  <si>
    <t>BRA001People displaced</t>
  </si>
  <si>
    <t>BRA001Injuries reported</t>
  </si>
  <si>
    <t>ACLED, FLOODLIST</t>
  </si>
  <si>
    <t>https://acleddata.com/dashboard/#/dashboard https://floodlist.com/tag/brazil</t>
  </si>
  <si>
    <t>The figure is calculated taking ACLED fatalities reported between 22/07/2022 to 13/01/2023 (3088), plus fatalities reported becouse rainy season from november 2022 to january 2023 (16)</t>
  </si>
  <si>
    <t>BRA001Fatalities reported</t>
  </si>
  <si>
    <t>The figure is calculated taking ACLED fatalities reported between 22/12/2022 to 13/01/2023 (3088), plus fatalities reported becouse rainy season from november 2022 to january 2023 (16)</t>
  </si>
  <si>
    <t>BRA001Fatalities in all crises</t>
  </si>
  <si>
    <t>R4V, 2023; FLOODLIST 2022</t>
  </si>
  <si>
    <t>https://www.r4v.info/es/document/rmna-2022-analise-de-necessidades-de-refugiados-e-migrantes-regional-e-capitulo-brasil</t>
  </si>
  <si>
    <t>The figure is calculated taking R4V people in need number for november 2022, plus people displaced by floods between november and december 2022</t>
  </si>
  <si>
    <t>BRA001People in Need</t>
  </si>
  <si>
    <t>The figure is calculated taking the people exposed figure minus people affected</t>
  </si>
  <si>
    <t>BRA001Minimal humanitarian conditions - Level 1</t>
  </si>
  <si>
    <t>The figure is calculated taking people affected figure minus people in need</t>
  </si>
  <si>
    <t>BRA001Stressed humanitarian conditions - Level 2</t>
  </si>
  <si>
    <t>BRA001Moderate humanitarian conditions - Level 3</t>
  </si>
  <si>
    <t>BRA001Severe humanitarian conditions - Level 4</t>
  </si>
  <si>
    <t>BRA001Extreme humanitarian conditions - Level 5</t>
  </si>
  <si>
    <t xml:space="preserve">R4V, 2022; UNHCR 2022
Floolist, 2022
</t>
  </si>
  <si>
    <t>IDPs, Hotsts, Non-Hosts, Returnees, Refugees</t>
  </si>
  <si>
    <t>BRA001Crisis affected groups</t>
  </si>
  <si>
    <t>No information avaliable</t>
  </si>
  <si>
    <t>BRA001Illness cases reported</t>
  </si>
  <si>
    <t>BRA001Buildings damaged</t>
  </si>
  <si>
    <t>BRA001Buildings destroyed</t>
  </si>
  <si>
    <t>BRA001Economic Losses</t>
  </si>
  <si>
    <t>BRA002Total population</t>
  </si>
  <si>
    <t>BRA002Landmass affected</t>
  </si>
  <si>
    <t>This figure is calculated taking into account the population of the States where the internalization of venezuelan migrants is up to 10.000 pepole (Roraima,Amazonas, Santa Catarina, Paraná, Rio grande de Sul and Sao Paulo)</t>
  </si>
  <si>
    <t>BRA002People exposed</t>
  </si>
  <si>
    <t>The figure is calculated taking the number of venezuelan refugees in brazil (406557)</t>
  </si>
  <si>
    <t>BRA002People affected</t>
  </si>
  <si>
    <t xml:space="preserve">UNHCR
</t>
  </si>
  <si>
    <t xml:space="preserve">The figure is calculated taking the UNHCR number of displaced people (603 896) </t>
  </si>
  <si>
    <t>BRA002People displaced</t>
  </si>
  <si>
    <t>BRA002Injuries reported</t>
  </si>
  <si>
    <t>BRA002Fatalities reported</t>
  </si>
  <si>
    <t>BRA002Fatalities in all crises</t>
  </si>
  <si>
    <t>R4V, 2022;</t>
  </si>
  <si>
    <t>The figure is calculated taking R4V people in need number for november 2022</t>
  </si>
  <si>
    <t>BRA002People in Need</t>
  </si>
  <si>
    <t>The figure is calculated taking people exposed figure minus people affected</t>
  </si>
  <si>
    <t>BRA002Minimal humanitarian conditions - Level 1</t>
  </si>
  <si>
    <t>R4V, 2022</t>
  </si>
  <si>
    <t>The figure is calculated taking people afected fiture minus people in need figure</t>
  </si>
  <si>
    <t>BRA002Stressed humanitarian conditions - Level 2</t>
  </si>
  <si>
    <t>BRA002Moderate humanitarian conditions - Level 3</t>
  </si>
  <si>
    <t>BRA002Severe humanitarian conditions - Level 4</t>
  </si>
  <si>
    <t>BRA002Extreme humanitarian conditions - Level 5</t>
  </si>
  <si>
    <t>BRA002Crisis affected groups</t>
  </si>
  <si>
    <t>BRA002Illness cases reported</t>
  </si>
  <si>
    <t>BRA002Buildings damaged</t>
  </si>
  <si>
    <t>BRA002Buildings destroyed</t>
  </si>
  <si>
    <t>BRA002Economic Losses</t>
  </si>
  <si>
    <t>BRA003Total population</t>
  </si>
  <si>
    <t>BRA003Landmass affected</t>
  </si>
  <si>
    <t xml:space="preserve"> IBGE 2022</t>
  </si>
  <si>
    <t>This figure is calculated taking into account the population of the most affected States during the 2nd rainy season (Pernambuco, Algoras, Minas Gerais, Bahia, Sergipe, Espirito Santo)</t>
  </si>
  <si>
    <t>BRA003People exposed</t>
  </si>
  <si>
    <t xml:space="preserve">The figure is calculated taking the number of people affected during rainy season according Brazilian authorities (69778) </t>
  </si>
  <si>
    <t>BRA003People affected</t>
  </si>
  <si>
    <t xml:space="preserve"> FLOODLIST 2022
</t>
  </si>
  <si>
    <t>The figure is calculated taking the number of people displaced by rain season in december 2022 (17500)</t>
  </si>
  <si>
    <t>BRA003People displaced</t>
  </si>
  <si>
    <t>BRA003Injuries reported</t>
  </si>
  <si>
    <t xml:space="preserve">FLOODLIST 2022
</t>
  </si>
  <si>
    <t xml:space="preserve"> https://floodlist.com/tag/brazil</t>
  </si>
  <si>
    <t>The figure is calculated takings fatalities reported becouse rainy season from november 2022 to january 2023 (16)</t>
  </si>
  <si>
    <t>BRA003Fatalities reported</t>
  </si>
  <si>
    <t>BRA003Fatalities in all crises</t>
  </si>
  <si>
    <t>BRA003People in Need</t>
  </si>
  <si>
    <t xml:space="preserve">The figure is calculated taking people exposed figure minus people affected figure
</t>
  </si>
  <si>
    <t>BRA003Minimal humanitarian conditions - Level 1</t>
  </si>
  <si>
    <t>R4V, 2022; FLOODLIST 2022</t>
  </si>
  <si>
    <t>The figure is calculated taking people affected figure minus people displaced figure</t>
  </si>
  <si>
    <t>BRA003Stressed humanitarian conditions - Level 2</t>
  </si>
  <si>
    <t>BRA003Moderate humanitarian conditions - Level 3</t>
  </si>
  <si>
    <t xml:space="preserve">No information available
</t>
  </si>
  <si>
    <t>BRA003Severe humanitarian conditions - Level 4</t>
  </si>
  <si>
    <t>BRA003Extreme humanitarian conditions - Level 5</t>
  </si>
  <si>
    <t>BRA003Crisis affected groups</t>
  </si>
  <si>
    <t>BRA003Illness cases reported</t>
  </si>
  <si>
    <t>BRA003Buildings damaged</t>
  </si>
  <si>
    <t>BRA003Buildings destroyed</t>
  </si>
  <si>
    <t>BRA003Economic Losses</t>
  </si>
  <si>
    <t>https://hum-insight.info/</t>
  </si>
  <si>
    <t>Total population taken from OCHA dataset Humanitarian needs overview 2022</t>
  </si>
  <si>
    <t>VEN001Total population</t>
  </si>
  <si>
    <t>https://data.worldbank.org/indicator/AG.LND.TOTL.K2?locations=VE</t>
  </si>
  <si>
    <t>Landmass affected equivalent to countrywide landmass according world bank figures</t>
  </si>
  <si>
    <t>VEN001Landmass affected</t>
  </si>
  <si>
    <t>Total population is exposed to this crisis</t>
  </si>
  <si>
    <t>VEN001People exposed</t>
  </si>
  <si>
    <t xml:space="preserve">UCAB, 2021; IDMC, 2021
</t>
  </si>
  <si>
    <t>https://www.internal-displacement.org/countries/venezuela  https://assets.website-files.com/5d14c6a5c4ad42a4e794d0f7/6153ad6fb92e4428cada4fb7_Presentacion%20ENCOVI%202021%20V1.pdf</t>
  </si>
  <si>
    <t xml:space="preserve">People affected figure is taken as the total population in condition of multydimentional poverty  (People in need) plus IDPS
</t>
  </si>
  <si>
    <t>VEN001People affected</t>
  </si>
  <si>
    <t>https://reliefweb.int/report/world/unhcr-mid-year-trends-2022</t>
  </si>
  <si>
    <t xml:space="preserve">As UNHCR reportd: By mid-2022, there were 5.6 million Venezuelan refugees and other people in need of international protection, 17 per cent of the global total. Their number grew by 21 per cent in the first six months of 2022. The largest increases were reported in Colombia (+635,200), Peru (+163,300) and Brazil (+118,900), reflecting revised estimates by the Governments of Colombia and Peru.  </t>
  </si>
  <si>
    <t>VEN001People displaced</t>
  </si>
  <si>
    <t>VEN001Injuries reported</t>
  </si>
  <si>
    <t>Fatalities reported by Acled between 22/07/2022 to 13/01/2023</t>
  </si>
  <si>
    <t>VEN001Fatalities reported</t>
  </si>
  <si>
    <t>VEN001Fatalities in all crises</t>
  </si>
  <si>
    <t>https://assets.website-files.com/5d14c6a5c4ad42a4e794d0f7/6153ad6fb92e4428cada4fb7_Presentacion%20ENCOVI%202021%20V1.pdf</t>
  </si>
  <si>
    <t xml:space="preserve">Figure taken from  UCAB research about social and economic situation in Venezuela during covid-19 pandemic. The number of multidimentional poverty is equal to 65.2 % of total population, so it is an approximation of people in need that would be equal to such 65.2 %
</t>
  </si>
  <si>
    <t>VEN001People in Need</t>
  </si>
  <si>
    <t xml:space="preserve">UCAB, 2021; IDMC, 2021; OCHA 2022
</t>
  </si>
  <si>
    <t>https://hum-insight.info/ https://assets.website-files.com/5d14c6a5c4ad42a4e794d0f7/6153ad6fb92e4428cada4fb7_Presentacion%20ENCOVI%202021%20V1.pdf         https://www.internal-displacement.org/countries/venezuela  https://assets.website-files.com/5d14c6a5c4ad42a4e794d0f7/6153ad6fb92e4428cada4fb7_Presentacion%20ENCOVI%202021%20V1.pdf            https://hum-insight.info/</t>
  </si>
  <si>
    <t>Figure calculeted taking people exposed fiture minus people affected figure</t>
  </si>
  <si>
    <t>VEN001Minimal humanitarian conditions - Level 1</t>
  </si>
  <si>
    <t>Figurea calculated taking people affected figure minus people in need</t>
  </si>
  <si>
    <t>VEN001Stressed humanitarian conditions - Level 2</t>
  </si>
  <si>
    <t>VEN001Moderate humanitarian conditions - Level 3</t>
  </si>
  <si>
    <t>VEN001Severe humanitarian conditions - Level 4</t>
  </si>
  <si>
    <t>VEN001Extreme humanitarian conditions - Level 5</t>
  </si>
  <si>
    <t>IDPs, Hotsts, Non-Host, Refugees, Returnees</t>
  </si>
  <si>
    <t>VEN001Crisis affected groups</t>
  </si>
  <si>
    <t>This number corresponds to people affected (11100000) minus level 3 (4507000), level 4(2900000), and level 5 (293000)6</t>
  </si>
  <si>
    <t>COL001Stressed humanitarian conditions - Level 2</t>
  </si>
  <si>
    <t>VEN001Illness cases reported</t>
  </si>
  <si>
    <t>VEN001Buildings damaged</t>
  </si>
  <si>
    <t>VEN001Buildings destroyed</t>
  </si>
  <si>
    <t>VEN001Economic Losses</t>
  </si>
  <si>
    <t xml:space="preserve">https://acleddata.com/data-export-tool/
</t>
  </si>
  <si>
    <t xml:space="preserve">The civilian deaths recorded in India and Pakistan were caused by the conflict in the last six months which is the fatalities reported in IND002 and PAK004. </t>
  </si>
  <si>
    <t>REG003Fatalities reported</t>
  </si>
  <si>
    <t>ACLED accessed 31/12/2022; NDMA 18/11/2022</t>
  </si>
  <si>
    <t>https://acleddata.com/data-export-tool/https://cms.ndma.gov.pk/storage/app/public/situation-reports/November2022/N2n1eEarMt6q6Rb8ZYwn.pdf</t>
  </si>
  <si>
    <t>The civilian deaths recorded in all crises in India and Pakistan in the last six months.</t>
  </si>
  <si>
    <t>REG003Fatalities in all crises</t>
  </si>
  <si>
    <t xml:space="preserve"> x   IFRC 20/12/2022  X x</t>
  </si>
  <si>
    <t xml:space="preserve"> x   https://reliefweb.int/report/malawi/malawi-tropical-storm-ana-6-month-operation-update-emergency-appeal-no-mdrmw015  X x</t>
  </si>
  <si>
    <t>The number of injuries reported in Malawi , there is no information about the injuries in the other countries</t>
  </si>
  <si>
    <t>REG012Injuries reported</t>
  </si>
  <si>
    <t>Bangladesh Bureau of Statistics 11/2015; OCHA 15/01/2023 (HNO 2023)</t>
  </si>
  <si>
    <t>http://203.112.218.65:8008/WebTestApplication/userfiles/Image/PopMonographs/PopulationProjection.pdf https://reliefweb.int/report/myanmar/myanmar-humanitarian-needs-overview-2023-january-2023</t>
  </si>
  <si>
    <t>Sum of the population of the individual crises BGD002 and MMR002. For Bangladesh, please see the Justification sheet.</t>
  </si>
  <si>
    <t>REG011Total population</t>
  </si>
  <si>
    <t>Bangladesh Buereau of Statistics, 2013 (census data, 2011); UNFPA 2015</t>
  </si>
  <si>
    <t>https://web.archive.org/web/20141113184738/http://www.bbs.gov.bd/WebTestApplication/userfiles/Image/District%20Statistics/Cox%60s%20Bazar.pdf; https://elib.dlr.de/135470/1/Elevation%20change%20of%20Bhasan%20Char%20measured%20by%20persistent%20scatterer%20interferometry%20using%20Sentinel%201%20data%20in%20a%20humanitarian%20context.pdf 
https://dop.gov.mm/sites/dop.gov.mm/files/publication_docs/paletwa_0.pdf</t>
  </si>
  <si>
    <t>Sum of the affected areas in the individual crises BGD002 and MMR002. For Bangladesh, please see the Justification sheet.</t>
  </si>
  <si>
    <t>REG011Landmass affected</t>
  </si>
  <si>
    <t>JRP 2022; OCHA 15/01/2023 (HNO 2023)</t>
  </si>
  <si>
    <t>https://reliefweb.int/report/bangladesh/2022-joint-response-plan-rohingya-humanitarian-crisis-january-december-2022; https://reliefweb.int/report/myanmar/myanmar-humanitarian-needs-overview-2023-january-2023</t>
  </si>
  <si>
    <t xml:space="preserve">Sum of the individual crises BGD002 and MMR002. </t>
  </si>
  <si>
    <t>REG011Minimal humanitarian conditions - Level 1</t>
  </si>
  <si>
    <t>REG011Stressed humanitarian conditions - Level 2</t>
  </si>
  <si>
    <t>https://reliefweb.int/report/bangladesh/2022-joint-response-plan-rohingya-humanitarian-crisis-january-december-2022 https://reliefweb.int/report/myanmar/myanmar-humanitarian-needs-overview-2023-january-2023</t>
  </si>
  <si>
    <t>REG011Severe humanitarian conditions - Level 4</t>
  </si>
  <si>
    <t>REG011Extreme humanitarian conditions - Level 5</t>
  </si>
  <si>
    <t>The number of buildings destroyed in Malawi as there is no information about the buildings destroyed in the other countries</t>
  </si>
  <si>
    <t>REG012Buildings destroyed</t>
  </si>
  <si>
    <t>The figure of economic losses in Malawi as there is no information about economic losses  in the other countries</t>
  </si>
  <si>
    <t>REG012Economic Losses</t>
  </si>
  <si>
    <t>LPAs, Northeast Monsoon, and Shear Line</t>
  </si>
  <si>
    <t>PHL013</t>
  </si>
  <si>
    <t>PHL013Total population</t>
  </si>
  <si>
    <t>Population Census Data 2020; DSWD 22/1/2023</t>
  </si>
  <si>
    <t>https://psa.gov.ph/population-and-housing/node/164857
https://reliefweb.int/report/philippines/dswd-dromic-report-18-effects-lpas-northeast-monsoon-and-shear-line-22-january-2023-6pm</t>
  </si>
  <si>
    <t>This is the total area of the affected regions: REGION III,  MIMAROPA, REGION V, REGION VI, REGION VIII, REGION IX, REGION X, REGION XI, CARAGA,  (Regions which have less than 1% of the total reported affected population (1,777,315) are excluded from being considered to be affected to avoid overestimation)</t>
  </si>
  <si>
    <t>PHL013Landmass affected</t>
  </si>
  <si>
    <t>Total population living in the areas: REGION III,  MIMAROPA, REGION V, REGION VI, REGION VIII, REGION IX, REGION X, REGION XI, CARAGA,  (Regions which have less than 1% of the total reported affected population (1,777,315) are excluded from being considered to be affected to avoid overestimation)</t>
  </si>
  <si>
    <t>PHL013People exposed</t>
  </si>
  <si>
    <t>NDRRMC 23/1/2023</t>
  </si>
  <si>
    <t>https://monitoring-dashboard.ndrrmc.gov.ph/assets/uploads/situations/SitRep_No__22_for_the_Combined_Effects_of_Low_Pressure_Areas_Northeast_Monsoon_and_Shearline_2023.pdf</t>
  </si>
  <si>
    <t>PHL013Crisis affected groups</t>
  </si>
  <si>
    <t>PHL013Denial of existence of humanitarian needs or entitlements to assistance</t>
  </si>
  <si>
    <t>PHL013Impediments to entry into country (bureaucratic and administrative)</t>
  </si>
  <si>
    <t>PHL013Interference into implementation of humanitarian activities</t>
  </si>
  <si>
    <t>PHL013Ongoing insecurity/hostilities affecting humanitarian assistance</t>
  </si>
  <si>
    <t>PHL013Physical constraints in the environment (obstacles related to terrain, climate, lack of infrastructure, etc.)</t>
  </si>
  <si>
    <t>PHL013Presence of mines and improvised explosive devices</t>
  </si>
  <si>
    <t>PHL013Restriction and obstruction of access to services and assistance</t>
  </si>
  <si>
    <t>PHL013Restriction of movement (impediments to freedom of movement and/or administrative restrictions)</t>
  </si>
  <si>
    <t>PHL013Violence against personnel, facilities and assets</t>
  </si>
  <si>
    <t xml:space="preserve">Total population of the country is considered as exposed population. PHL003 affects Region IX (Zamboanga Peninsula), Region XI (Davao Region), Region X (Northern Mindanao), Region XII (Soccsksargen), Region XIII (Caraga), Bangsamoro Autonomous Region In Muslim Mindanao (BARMM). 
PHL012 affects the entire country except the Region X, Region XI, and Caraga. 
PHL013 affects  REGION III, CALABARZON, MIMAROPA, REGION V, REGION VI, REGION VII, REGION VIII, REGION IX, REGION X, REGION XI, REGION XII, CARAGA, BARMM region.
Therefore, all the regions are affected. So, the people living in all the regions are considered as exposed.
This country level exposed population  figure is less than the aggregate exposed figure for all the individual crises (PHL003 + PHL012 + PHL013). This is because there are overlaps in the regions affected among the crises, i.e., multiple crises affect the same regions. Hence, the issue of mismatch between the country level figure and aggregate figure. </t>
  </si>
  <si>
    <t>PHL001People exposed</t>
  </si>
  <si>
    <t>Humanitarian data - January 2021</t>
  </si>
  <si>
    <t>https://data.humdata.org/group/gmb</t>
  </si>
  <si>
    <t>Total population of Gambia adjusted with the recent statistics of the 01st of January 2021</t>
  </si>
  <si>
    <t>GMB002Total population</t>
  </si>
  <si>
    <t>World Bank - January 2020</t>
  </si>
  <si>
    <t>Total square kilometres of affected areas consumed by the flood crisis in Gambia</t>
  </si>
  <si>
    <t>GMB002Landmass affected</t>
  </si>
  <si>
    <t>Data UNHCR 20th January 2023</t>
  </si>
  <si>
    <t>https://data.unhcr.org/en/documents/details/98266</t>
  </si>
  <si>
    <t xml:space="preserve">Only refugees and asylum seekers are concerned with conflict displacement not related to flooding. </t>
  </si>
  <si>
    <t>GMB002People displaced</t>
  </si>
  <si>
    <t>ACLED - 23/09/2022</t>
  </si>
  <si>
    <t>Fatalities incurred in Gambia from the 01/08/2022 to the 27/01/2023</t>
  </si>
  <si>
    <t>GMB002Fatalities reported</t>
  </si>
  <si>
    <t>Türkiye / Syria earthquake in Türkiye</t>
  </si>
  <si>
    <t>TUR005</t>
  </si>
  <si>
    <t>TUR005People in Need</t>
  </si>
  <si>
    <t xml:space="preserve">There is no available information yet about the needs' severity driven by the earthquake in Turkey. </t>
  </si>
  <si>
    <t>TUR005Moderate humanitarian conditions - Level 3</t>
  </si>
  <si>
    <t>TUR005Severe humanitarian conditions - Level 4</t>
  </si>
  <si>
    <t>TUR005Extreme humanitarian conditions - Level 5</t>
  </si>
  <si>
    <t>Türkiye / Syria earthquake in Syria</t>
  </si>
  <si>
    <t>SYR002</t>
  </si>
  <si>
    <t>SYR002People in Need</t>
  </si>
  <si>
    <t xml:space="preserve">There is no available information yet about the needs' severity driven by the earthquake in Syria. </t>
  </si>
  <si>
    <t>SYR002Moderate humanitarian conditions - Level 3</t>
  </si>
  <si>
    <t>SYR002Severe humanitarian conditions - Level 4</t>
  </si>
  <si>
    <t>SYR002Extreme humanitarian conditions - Level 5</t>
  </si>
  <si>
    <t>Turkiye / Syria earthquake</t>
  </si>
  <si>
    <t>REG015</t>
  </si>
  <si>
    <t>Türkiye,Syria</t>
  </si>
  <si>
    <t>REG015Denial of existence of humanitarian needs or entitlements to assistance</t>
  </si>
  <si>
    <t>REG015Impediments to entry into country (bureaucratic and administrative)</t>
  </si>
  <si>
    <t>REG015Interference into implementation of humanitarian activities</t>
  </si>
  <si>
    <t>REG015Ongoing insecurity/hostilities affecting humanitarian assistance</t>
  </si>
  <si>
    <t>REG015Physical constraints in the environment (obstacles related to terrain, climate, lack of infrastructure, etc.)</t>
  </si>
  <si>
    <t>REG015Presence of mines and improvised explosive devices</t>
  </si>
  <si>
    <t>REG015Restriction and obstruction of access to services and assistance</t>
  </si>
  <si>
    <t>REG015Restriction of movement (impediments to freedom of movement and/or administrative restrictions)</t>
  </si>
  <si>
    <t>REG015Violence against personnel, facilities and assets</t>
  </si>
  <si>
    <t>SYR002Denial of existence of humanitarian needs or entitlements to assistance</t>
  </si>
  <si>
    <t>SYR002Impediments to entry into country (bureaucratic and administrative)</t>
  </si>
  <si>
    <t>SYR002Interference into implementation of humanitarian activities</t>
  </si>
  <si>
    <t>SYR002Ongoing insecurity/hostilities affecting humanitarian assistance</t>
  </si>
  <si>
    <t>SYR002Physical constraints in the environment (obstacles related to terrain, climate, lack of infrastructure, etc.)</t>
  </si>
  <si>
    <t>SYR002Presence of mines and improvised explosive devices</t>
  </si>
  <si>
    <t>SYR002Restriction and obstruction of access to services and assistance</t>
  </si>
  <si>
    <t>SYR002Restriction of movement (impediments to freedom of movement and/or administrative restrictions)</t>
  </si>
  <si>
    <t>SYR002Violence against personnel, facilities and assets</t>
  </si>
  <si>
    <t>TUR005Denial of existence of humanitarian needs or entitlements to assistance</t>
  </si>
  <si>
    <t>TUR005Impediments to entry into country (bureaucratic and administrative)</t>
  </si>
  <si>
    <t>TUR005Interference into implementation of humanitarian activities</t>
  </si>
  <si>
    <t>TUR005Ongoing insecurity/hostilities affecting humanitarian assistance</t>
  </si>
  <si>
    <t>TUR005Physical constraints in the environment (obstacles related to terrain, climate, lack of infrastructure, etc.)</t>
  </si>
  <si>
    <t>TUR005Presence of mines and improvised explosive devices</t>
  </si>
  <si>
    <t>TUR005Restriction and obstruction of access to services and assistance</t>
  </si>
  <si>
    <t>TUR005Restriction of movement (impediments to freedom of movement and/or administrative restrictions)</t>
  </si>
  <si>
    <t>TUR005Violence against personnel, facilities and assets</t>
  </si>
  <si>
    <t>Tropical cyclone Cheneso in Madagascar</t>
  </si>
  <si>
    <t>MDG007</t>
  </si>
  <si>
    <t>WPR Accessed 06/02/2023</t>
  </si>
  <si>
    <t>https://worldpopulationreview.com/countries/madagascar-population</t>
  </si>
  <si>
    <t>The total population of Madagascar according to World Population Review as of 6th February 2023</t>
  </si>
  <si>
    <t>MDG007Total population</t>
  </si>
  <si>
    <t>World Bank 23/02/2022 ; ECHO 27/01/2023</t>
  </si>
  <si>
    <t>https://data.worldbank.org/indicator/AG.LND.TOTL.K2?locations=MG ; https://reliefweb.int/map/madagascar/madagascar-tropical-cyclone-cheneso-update-dg-echo-daily-map-27012023</t>
  </si>
  <si>
    <t xml:space="preserve">Total landmass of Madagascar has been affected by the Cyclone Cheneso. </t>
  </si>
  <si>
    <t>MDG007Landmass affected</t>
  </si>
  <si>
    <t>WPR Accessed 06/02/2023 ; Floodlist 31/01/2023 ; ECHO 27/01/2023</t>
  </si>
  <si>
    <t>https://worldpopulationreview.com/countries/madagascar-population ; https://floodlist.com/africa/madagascar-storm-cheneso-floods-update-january-2023 ; https://reliefweb.int/map/madagascar/madagascar-tropical-cyclone-cheneso-update-dg-echo-daily-map-27012023</t>
  </si>
  <si>
    <t xml:space="preserve">People exposed is the total population  of Madagascar that was affected by tropical storm Cheneso in Jan 2023. 18 regions in all the six provinces of Madagascar were affected and therefore total pouplation was used .The population size per region is based of the Madagascar 2018 Census and is therefore less reliable. </t>
  </si>
  <si>
    <t>MDG007People exposed</t>
  </si>
  <si>
    <t>ECHO 1/02/2023</t>
  </si>
  <si>
    <t>https://reliefweb.int/report/madagascar/madagascar-tropical-cyclone-cheneso-update-gdacs-bngrcmid-meteomadagascar-emsr645-echo-daily-flash-01-february-2023</t>
  </si>
  <si>
    <t>People affected in Madagaacar byCyclone Cheneso and the subsequent flooding as of 6th Feb 2023</t>
  </si>
  <si>
    <t>MDG007People affected</t>
  </si>
  <si>
    <t>People displaced in Madagaacar by Cyclone Cheneso and the subsequent flooding as of 6th Feb 2023</t>
  </si>
  <si>
    <t>MDG007People displaced</t>
  </si>
  <si>
    <t>All fatalities related to tropical cyclone Cheneso</t>
  </si>
  <si>
    <t>MDG007Fatalities reported</t>
  </si>
  <si>
    <t xml:space="preserve">Fatalities related to all Crises </t>
  </si>
  <si>
    <t>MDG007Fatalities in all crises</t>
  </si>
  <si>
    <t>Aljazeera</t>
  </si>
  <si>
    <t>https://www.aljazeera.com/news/2023/1/30/cyclone-in-madagascar-kills-dozens-displaces-tens-of-thousands</t>
  </si>
  <si>
    <t xml:space="preserve">Buildings destroyed by Storm Cheneso in Madagascar </t>
  </si>
  <si>
    <t>MDG007Buildings damaged</t>
  </si>
  <si>
    <t>MDG007Buildings destroyed</t>
  </si>
  <si>
    <t>MDG007People in Need</t>
  </si>
  <si>
    <t xml:space="preserve">Level1= Exposed population - affected population. </t>
  </si>
  <si>
    <t>MDG007Minimal humanitarian conditions - Level 1</t>
  </si>
  <si>
    <t xml:space="preserve">Level 2 = Affected population - PIN </t>
  </si>
  <si>
    <t>MDG007Stressed humanitarian conditions - Level 2</t>
  </si>
  <si>
    <t>Level 3 and above is equal to people in need</t>
  </si>
  <si>
    <t>MDG007Moderate humanitarian conditions - Level 3</t>
  </si>
  <si>
    <t>No information that indicate severe and cataspropic crisis level (4-5) everyone in level 3</t>
  </si>
  <si>
    <t>MDG007Severe humanitarian conditions - Level 4</t>
  </si>
  <si>
    <t>MDG007Extreme humanitarian conditions - Level 5</t>
  </si>
  <si>
    <t>The total population of Madagascar</t>
  </si>
  <si>
    <t>MDG001Total population</t>
  </si>
  <si>
    <t>Total landmass of Madagascar are exposed to the 2023 cyclone Cheneso season and drought</t>
  </si>
  <si>
    <t>MDG001Landmass affected</t>
  </si>
  <si>
    <t>The total population are exposed to the 2023 cyclone Cheneso season and drought</t>
  </si>
  <si>
    <t>MDG001People exposed</t>
  </si>
  <si>
    <t>IPC 04/01/2023; ECHO 01/02/2023</t>
  </si>
  <si>
    <t>https://www.ipcinfo.org/ipc-country-analysis/details-map/en/c/1156133/?iso3=MDG ; https://reliefweb.int/report/madagascar/madagascar-tropical-cyclone-cheneso-update-gdacs-bngrcmid-meteomadagascar-emsr645-echo-daily-flash-01-february-2023</t>
  </si>
  <si>
    <t>Total number of people affected by the cyclone Cheneso as well as the continued drought in Madagascar. The figure is a tally of Humanitarian conditions level 2 to 5, using ACAPS methodology.</t>
  </si>
  <si>
    <t>MDG001People affected</t>
  </si>
  <si>
    <t>OCHA 02/02/2022 ; ECHO 1/02/2023</t>
  </si>
  <si>
    <t xml:space="preserve">https://data.worldbank.org/indicator/VC.IDP.NWDS?locations=MG ; https://reliefweb.int/report/madagascar/southern-africa-cyclone-season-flash-update-no-1-2-february-2022 ; https://reliefweb.int/report/madagascar/madagascar-tropical-cyclone-cheneso-update-gdacs-bngrcmid-meteomadagascar-emsr645-echo-daily-flash-01-february-2023 </t>
  </si>
  <si>
    <t>The number of people displaced because of cyclones and drought</t>
  </si>
  <si>
    <t>MDG001People displaced</t>
  </si>
  <si>
    <t xml:space="preserve">IPC 11/10/2022 </t>
  </si>
  <si>
    <t xml:space="preserve">https://www.ipcinfo.org/ipc-country-analysis/details-map/en/c/1155947/?iso3=MDG </t>
  </si>
  <si>
    <t>39000 residents in the Grand Sud area facing Severe Acute malnutrition. This category is deemed ill with urgent need for medical intervention.</t>
  </si>
  <si>
    <t>MDG001Illness cases reported</t>
  </si>
  <si>
    <t>MDG001Fatalities reported</t>
  </si>
  <si>
    <t>MDG001Buildings damaged</t>
  </si>
  <si>
    <t>MDG001Buildings destroyed</t>
  </si>
  <si>
    <t>IPC 04/01/2023 ; ECHO 01/02/2023</t>
  </si>
  <si>
    <t>MDG001People in Need</t>
  </si>
  <si>
    <t xml:space="preserve">IPC 04/01/2023 ; WPR Accessed 06/02/2023 </t>
  </si>
  <si>
    <t>https://www.ipcinfo.org/ipc-country-analysis/details-map/en/c/1156133/?iso3=MDG ; https://worldpopulationreview.com/countries/madagascar-population</t>
  </si>
  <si>
    <t>These figures are an aggregation of the cyclone and drought crises. Level 1 figures = Multiple Exposed - Multile Affected .</t>
  </si>
  <si>
    <t>MDG001Minimal humanitarian conditions - Level 1</t>
  </si>
  <si>
    <t>These figures are an aggregation of the cyclone and drought crises. ACAPS methodology Multiple crises affected - PIN .</t>
  </si>
  <si>
    <t>MDG001Stressed humanitarian conditions - Level 2</t>
  </si>
  <si>
    <t>These figures are an aggregation of the cyclone and drought crises. ACAPS methodology was used to compute Level 3 to 5 are aggregation of cyclone and drought.</t>
  </si>
  <si>
    <t>MDG001Moderate humanitarian conditions - Level 3</t>
  </si>
  <si>
    <t>IPC 04/01/2023</t>
  </si>
  <si>
    <t>https://www.ipcinfo.org/ipc-country-analysis/details-map/en/c/1156133/?iso3=MDG</t>
  </si>
  <si>
    <t>These figures are an aggregation of the cyclone and drought crises. ACAPS methodology was used to compute Level 3 to 5 are aggregation of cyclone Cheneso  and the continuing drought.</t>
  </si>
  <si>
    <t>MDG001Severe humanitarian conditions - Level 4</t>
  </si>
  <si>
    <t>These figures are an aggregation of the cyclone and drought crises. ACAPS methodology was used to compute Level 3 to 5 are aggregation of cyclone Cheneso and on the on going drought.</t>
  </si>
  <si>
    <t>MDG001Extreme humanitarian conditions - Level 5</t>
  </si>
  <si>
    <t>MDG001Fatalities in all crises</t>
  </si>
  <si>
    <t>MDG002Total population</t>
  </si>
  <si>
    <t>There is no available information.</t>
  </si>
  <si>
    <t>TUR005People facing limited access constraints</t>
  </si>
  <si>
    <t>City popualtion 01/06/2020</t>
  </si>
  <si>
    <t>The total landmass of regions affected the drought: Andoy, Anosy, Atsimo-Anderfana, Atsimo-Atsinana, and Vatovavy Fitovinany</t>
  </si>
  <si>
    <t>MDG002Landmass affected</t>
  </si>
  <si>
    <t>The total population of regions affected the drought: Andoy, Anosy, Atsimo-Anderfana, Atsimo-Atsinana, and Vatovavy Fitovinany accoring to latest IPC</t>
  </si>
  <si>
    <t>MDG002People exposed</t>
  </si>
  <si>
    <t>IPC level 2-5 representing people affected</t>
  </si>
  <si>
    <t>MDG002People affected</t>
  </si>
  <si>
    <t>IOM 14/12/2022</t>
  </si>
  <si>
    <t>Because of drought, nearly 8452 people were displaced in the cities and in transit points as of December 12 2022</t>
  </si>
  <si>
    <t>MDG002People displaced</t>
  </si>
  <si>
    <t>IPC 11/10/2022</t>
  </si>
  <si>
    <t>MDG002Illness cases reported</t>
  </si>
  <si>
    <t>MDG002Injuries reported</t>
  </si>
  <si>
    <t>MDG002Fatalities reported</t>
  </si>
  <si>
    <t>MDG002Fatalities in all crises</t>
  </si>
  <si>
    <t>MDG002Buildings damaged</t>
  </si>
  <si>
    <t>MDG002Buildings destroyed</t>
  </si>
  <si>
    <t>MDG002Economic Losses</t>
  </si>
  <si>
    <t>MDG002People in Need</t>
  </si>
  <si>
    <t>People in Crisis level 1 according to IPC for period of Nov 2022 -  March 2023</t>
  </si>
  <si>
    <t>MDG002Minimal humanitarian conditions - Level 1</t>
  </si>
  <si>
    <t>People in Crisis level 2 according to IPC for period of November 2022-  March 2023</t>
  </si>
  <si>
    <t>MDG002Stressed humanitarian conditions - Level 2</t>
  </si>
  <si>
    <t>People in Crisis level 3 according to IPC for period of November 2022-  March 2023</t>
  </si>
  <si>
    <t>MDG002Moderate humanitarian conditions - Level 3</t>
  </si>
  <si>
    <t>People in Crisis level 4 according to IPC for period of September-November 2022</t>
  </si>
  <si>
    <t>MDG002Severe humanitarian conditions - Level 4</t>
  </si>
  <si>
    <t>People in Crisis level 5 according to IPC for period of November 2022-  March 2023</t>
  </si>
  <si>
    <t>MDG002Extreme humanitarian conditions - Level 5</t>
  </si>
  <si>
    <t>Host Community</t>
  </si>
  <si>
    <t>MDG002Crisis affected groups</t>
  </si>
  <si>
    <t>MDG002People facing limited access constraints</t>
  </si>
  <si>
    <t>MDG002People facing restricted access constraints</t>
  </si>
  <si>
    <t>TUR005People facing restricted access constraints</t>
  </si>
  <si>
    <t>TUR005Illness cases reported</t>
  </si>
  <si>
    <t>TUR005Economic Losses</t>
  </si>
  <si>
    <t>SYR002People facing limited access constraints</t>
  </si>
  <si>
    <t>SYR002People facing restricted access constraints</t>
  </si>
  <si>
    <t>SYR002Illness cases reported</t>
  </si>
  <si>
    <t>SYR002Economic Losses</t>
  </si>
  <si>
    <t>MDG001Injuries reported</t>
  </si>
  <si>
    <t>MDG001Economic Losses</t>
  </si>
  <si>
    <t>The host community</t>
  </si>
  <si>
    <t>MDG001Crisis affected groups</t>
  </si>
  <si>
    <t>MDG001People facing limited access constraints</t>
  </si>
  <si>
    <t>MDG001People facing restricted access constraints</t>
  </si>
  <si>
    <t>MDG007Injuries reported</t>
  </si>
  <si>
    <t>MDG007Economic Losses</t>
  </si>
  <si>
    <t>MDG007Crisis affected groups</t>
  </si>
  <si>
    <t>MDG007People facing limited access constraints</t>
  </si>
  <si>
    <t>MDG007People facing restricted access constraints</t>
  </si>
  <si>
    <t>MDG007Denial of existence of humanitarian needs or entitlements to assistance</t>
  </si>
  <si>
    <t>MDG007Impediments to entry into country (bureaucratic and administrative)</t>
  </si>
  <si>
    <t>MDG007Interference into implementation of humanitarian activities</t>
  </si>
  <si>
    <t>MDG007Ongoing insecurity/hostilities affecting humanitarian assistance</t>
  </si>
  <si>
    <t>MDG007Physical constraints in the environment (obstacles related to terrain, climate, lack of infrastructure, etc.)</t>
  </si>
  <si>
    <t>MDG007Presence of mines and improvised explosive devices</t>
  </si>
  <si>
    <t>MDG007Restriction and obstruction of access to services and assistance</t>
  </si>
  <si>
    <t>MDG007Restriction of movement (impediments to freedom of movement and/or administrative restrictions)</t>
  </si>
  <si>
    <t>MDG007Violence against personnel, facilities and assets</t>
  </si>
  <si>
    <t>ACLED (06/07/2022 - 06/01/2023)
AFAD 07/02/2023; Aljazeera Accessed 8/2/2023;Aljazeera accessed on 07/02/2023; Bianet accessed on 07/02/2023</t>
  </si>
  <si>
    <t xml:space="preserve">sum-up of fatalities of all crisis in Turkey in the last six months </t>
  </si>
  <si>
    <t>TUR005Fatalities in all crises</t>
  </si>
  <si>
    <t>OCHA 08/02/2023; IPC Accessed 09/02/2023; Garowe Online 21/11/2021; HDX/OCHA 25/11/2022</t>
  </si>
  <si>
    <t>https://reliefweb.int/report/somalia/somalia-humanitarian-needs-overview-2023-february-2023; https://www.ipcinfo.org/ipc-country-analysis/details-map/en/c/1156097/?iso3=SOM; https://www.garoweonline.com/en/opinions/somalia-is-getting-ready-for-its-historic-population-and-housing-census; https://data.humdata.org/dataset/somalia-humanitarian-needs-overview</t>
  </si>
  <si>
    <t xml:space="preserve">Somalia has not carried out an official census in almost three decades, though a census is scheduled to take place in 2023. Current population estimates differ, ranging from 16955240 million to 17.8 million. 16955240 million is used here, in accordance with reports from several humanitarian sources, including the HDX/OCHA 25/11/2022. </t>
  </si>
  <si>
    <t>SOM001Total population</t>
  </si>
  <si>
    <t xml:space="preserve">Total population of Somalia  are all exposed to the ongoing complex crisis despite Somalia has not carried out an official census in almost three decades, though a census is scheduled to take place in 2023. Current population estimates differ, ranging from 16.9 million to 17.8 million. 16.9 million is used here, in accordance with reports from several humanitarian sources, including the HDX/OCHA 25/11/2022. </t>
  </si>
  <si>
    <t>SOM001People exposed</t>
  </si>
  <si>
    <t>The entire population of Somalia is affected by the on going complex crisis despite Somalia has not carried out an official census in almost three decades, though a census is scheduled to take place in 2023. Current population estimates differ, ranging from 16.9 million to 17.8 million. 16.9 million is used here, in accordance with reports from several humanitarian sources, including the HDX/OCHA 25/11/2022</t>
  </si>
  <si>
    <t>SOM001People affected</t>
  </si>
  <si>
    <t xml:space="preserve"> UNHCR 31/01/2023; UNHCR Accessed 12/02/2023; OCHA 08/02/2023 </t>
  </si>
  <si>
    <t>https://data.unhcr.org/en/documents/details/98746; https://data.unhcr.org/en/situations/horn;  https://reliefweb.int/report/somalia/somalia-humanitarian-needs-overview-2023-february-2023</t>
  </si>
  <si>
    <t xml:space="preserve">Total displaced population includes IDPs, Somali refugees in neighboring countries, refugees/asylum seekers in Somalia and returnees. According to the 2023 HNO, 3.86 million people are internally displaced in Somalia. However, this could be an overestimation, due to possible double counting of IDPs who were newly displaced in 2022. </t>
  </si>
  <si>
    <t>SOM001People displaced</t>
  </si>
  <si>
    <t>AOAV Accessed 09/02/2023</t>
  </si>
  <si>
    <t>http://www.explosiveviolencedata.com/filters#results-title</t>
  </si>
  <si>
    <t>People in Somalia injured due to explosive devices, for 6 months from 1st August - 31st  January  2023. Figure does not include injuries due to other events</t>
  </si>
  <si>
    <t>SOM001Injuries reported</t>
  </si>
  <si>
    <t>ACLED Accessed 09/02/2023; IOM Accessed 09/02/2023,OCHA 08/02/202</t>
  </si>
  <si>
    <t>https://acleddata.com/dashboard/#/dashboard; https://missingmigrants.iom.int/region/africa?region_incident=4051&amp;route=3906&amp;year%5B%5D=10121&amp;incident_date%5Bmin%5D=08%2F01%2F2022&amp;incident_date%5Bmax%5D=01%2F31%2F2023; https://reliefweb.int/report/somalia/somalia-humanitarian-needs-overview-2023-february-2023</t>
  </si>
  <si>
    <t>Total fatalities reported in Somalia due to conflict, drought  and the mixed migration crisis, from 1st August 2022 to 31st January 2023</t>
  </si>
  <si>
    <t>SOM001Fatalities reported</t>
  </si>
  <si>
    <t>ACLED Accessed 09/02/2023; IOM Accessed 09/02/2023,OCHA 08/02/2023</t>
  </si>
  <si>
    <t>SOM001Fatalities in all crises</t>
  </si>
  <si>
    <t>OCHA 08/02/2023; HDX/OCHA 25/11/2022</t>
  </si>
  <si>
    <t>https://reliefweb.int/report/somalia/somalia-humanitarian-needs-overview-2023-february-2023</t>
  </si>
  <si>
    <t>SOM001People in Need</t>
  </si>
  <si>
    <t>The figures for level 1 to 5 are taken directly from the HNO</t>
  </si>
  <si>
    <t>SOM001Minimal humanitarian conditions - Level 1</t>
  </si>
  <si>
    <t>OCHA 08/02/2023; IPC Accessed 09/02/2023; Garowe Online 21/11/2021</t>
  </si>
  <si>
    <t>https://reliefweb.int/report/somalia/somalia-humanitarian-needs-overview-2023-february-2023; https://www.ipcinfo.org/ipc-country-analysis/details-map/en/c/1156097/?iso3=SOM; https://www.garoweonline.com/en/opinions/somalia-is-getting-ready-for-its-historic-population-and-housing-census</t>
  </si>
  <si>
    <t>SOM001Stressed humanitarian conditions - Level 2</t>
  </si>
  <si>
    <t>SOM001Moderate humanitarian conditions - Level 3</t>
  </si>
  <si>
    <t>https://reliefweb.int/report/somalia/somalia-humanitarian-needs-overview-2023-february-2023; https://data.humdata.org/dataset/somalia-humanitarian-needs-overview</t>
  </si>
  <si>
    <t>SOM001Severe humanitarian conditions - Level 4</t>
  </si>
  <si>
    <t>SOM001Extreme humanitarian conditions - Level 5</t>
  </si>
  <si>
    <t>OCHA 08/02/2023</t>
  </si>
  <si>
    <t>The affected groups by the complex crisis in Somalia comprises of Host, non host, IDPs, Refugees, Asylum seekers</t>
  </si>
  <si>
    <t>SOM001Crisis affected groups</t>
  </si>
  <si>
    <t>world population review accessed on 09/02/2023</t>
  </si>
  <si>
    <t>total population in Zimbabwe</t>
  </si>
  <si>
    <t>ZWE001Total population</t>
  </si>
  <si>
    <t>The whole population is considered exposed to the complex crisis</t>
  </si>
  <si>
    <t>ZWE001People exposed</t>
  </si>
  <si>
    <t>The whole population is considered affected</t>
  </si>
  <si>
    <t>ZWE001People affected</t>
  </si>
  <si>
    <t>UNHCR accessed on 09/02/2023</t>
  </si>
  <si>
    <t>https://reporting.unhcr.org/zimbabwe?year=2023</t>
  </si>
  <si>
    <t>The total number of refugees (11300) + Asylum seekers (5530) + other of concern (6380 )+ IDPs (61535) as of 09/02/2023</t>
  </si>
  <si>
    <t>ZWE001People displaced</t>
  </si>
  <si>
    <t>IFRC 31/01/2023</t>
  </si>
  <si>
    <t>https://reliefweb.int/report/zimbabwe/zimbabwe-measles-outbreak-operation-update-ndeg-3-dref-ndeg-mdrzw018</t>
  </si>
  <si>
    <t>From the last WHO epidemic report on 15 January 2023, there is a total number of cumulative measles cases of 7 743 (include 4 580 Recoveries on 25.09.2022).</t>
  </si>
  <si>
    <t>ZWE001Illness cases reported</t>
  </si>
  <si>
    <t xml:space="preserve">ACLED accessed on 09/02/2023, IFRC 31/01/2023 </t>
  </si>
  <si>
    <t>https://acleddata.com/dashboard/#/dashboard , https://reliefweb.int/report/zimbabwe/zimbabwe-measles-outbreak-operation-update-ndeg-3-dref-ndeg-mdrzw018</t>
  </si>
  <si>
    <t>fatalities between 01 April 2022 and 03 February 2023 for the complex crisis</t>
  </si>
  <si>
    <t>ZWE001Fatalities reported</t>
  </si>
  <si>
    <t xml:space="preserve">ACLED accessed on 09/02/2023 , IFRC 31/01/2022 </t>
  </si>
  <si>
    <t>fatalities between 01April 2022 and 03 February 2023</t>
  </si>
  <si>
    <t>ZWE001Fatalities in all crises</t>
  </si>
  <si>
    <t>UNICEF accessed on 10/02/2023</t>
  </si>
  <si>
    <t>https://www.unicef.org/appeals/zimbabwe#download</t>
  </si>
  <si>
    <t>ZWE001People in Need</t>
  </si>
  <si>
    <t>world population review accessed on 09/01/2023</t>
  </si>
  <si>
    <t xml:space="preserve"> https://worldpopulationreview.com/countries/zimbabwe-population</t>
  </si>
  <si>
    <t>ACAPS methodology: Level1= Exposed population - affected population.</t>
  </si>
  <si>
    <t>ZWE001Minimal humanitarian conditions - Level 1</t>
  </si>
  <si>
    <t>world population review accessed on 09/01/2023 , UNICEF accessed on 10/02/2023</t>
  </si>
  <si>
    <t xml:space="preserve"> https://worldpopulationreview.com/countries/zimbabwe-population , https://www.unicef.org/appeals/zimbabwe#download</t>
  </si>
  <si>
    <t xml:space="preserve">ACAPS methodology: Level 2 = Affected population - PIN </t>
  </si>
  <si>
    <t>ZWE001Stressed humanitarian conditions - Level 2</t>
  </si>
  <si>
    <t>There is no analysis of the severity of needs . People in need are considered in Level 3</t>
  </si>
  <si>
    <t>ZWE001Moderate humanitarian conditions - Level 3</t>
  </si>
  <si>
    <t xml:space="preserve">There is no analysis of the severity of needs  </t>
  </si>
  <si>
    <t>ZWE001Severe humanitarian conditions - Level 4</t>
  </si>
  <si>
    <t>ZWE001Extreme humanitarian conditions - Level 5</t>
  </si>
  <si>
    <t>Total population of Eswatini</t>
  </si>
  <si>
    <t>SWZ001Total population</t>
  </si>
  <si>
    <t>ACLED accessed on 09/02/2023</t>
  </si>
  <si>
    <t>fatalities between 01 August 2022 and 03 February 2023 because of food insecurity</t>
  </si>
  <si>
    <t>SWZ001Fatalities reported</t>
  </si>
  <si>
    <t>fatalities between 01 August 2022 and 03 February 2023</t>
  </si>
  <si>
    <t>SWZ001Fatalities in all crises</t>
  </si>
  <si>
    <t xml:space="preserve"> UNHCR  31/01/2023 </t>
  </si>
  <si>
    <t>https://data.unhcr.org/en/documents/details/98746</t>
  </si>
  <si>
    <t>Refugees and asylum seekers in Somalia are affected by this crisis</t>
  </si>
  <si>
    <t>SOM002People affected</t>
  </si>
  <si>
    <t xml:space="preserve"> UNHCR 31/01/2023 </t>
  </si>
  <si>
    <t xml:space="preserve">Total number of  Asylum Seekers and  Refugees </t>
  </si>
  <si>
    <t>SOM002People displaced</t>
  </si>
  <si>
    <t>IOM Accessed 09/02/2023</t>
  </si>
  <si>
    <t>https://missingmigrants.iom.int/region/africa?region_incident=4051&amp;route=3906&amp;year%5B%5D=10121&amp;incident_date%5Bmin%5D=&amp;incident_date%5Bmax%5D=</t>
  </si>
  <si>
    <t xml:space="preserve">Migrant fatalities on the Eastern migration route. Fatalities are underreported. </t>
  </si>
  <si>
    <t>SOM002Fatalities reported</t>
  </si>
  <si>
    <t>SOM002Fatalities in all crises</t>
  </si>
  <si>
    <t>SOM002People in Need</t>
  </si>
  <si>
    <t xml:space="preserve"> UNHCR 31/01/2023; City Population Accessed 15/09/2022</t>
  </si>
  <si>
    <t>https://data.unhcr.org/en/documents/details/98746;  https://www.citypopulation.de/en/somalia/</t>
  </si>
  <si>
    <t>ACAPS Methodology is used to compute Level 1 and 2. All the refugees and asylum seekers in Somalia are categorised under Level 3. While some refugees may be facing Level 4 and 5 conditions, there is no information to indicate this.</t>
  </si>
  <si>
    <t>SOM002Minimal humanitarian conditions - Level 1</t>
  </si>
  <si>
    <t xml:space="preserve"> UNHCR 31/01/2023</t>
  </si>
  <si>
    <t xml:space="preserve">ACAPS Methodology is used to compute Level 1 and 2. All the refugees and asylum seekers in Somalia are categorised under Level 3. While some refugees may be facing Level 4 and 5 conditions, there is no information to indicate this. </t>
  </si>
  <si>
    <t>SOM002Stressed humanitarian conditions - Level 2</t>
  </si>
  <si>
    <t xml:space="preserve"> All the refugees and asylum seekers in Somalia are categorised under Level 3. While some refugees may be facing Level 4 and 5 conditions, there is no information to indicate this.</t>
  </si>
  <si>
    <t>SOM002Moderate humanitarian conditions - Level 3</t>
  </si>
  <si>
    <t>While some refugees may be facing Level 4 and 5 conditions, there is no information to indicate this.</t>
  </si>
  <si>
    <t>SOM002Severe humanitarian conditions - Level 4</t>
  </si>
  <si>
    <t>While some refugees may be facing Level 4 and 5 conditions, there is no information to indicate this. While some refugees may be facing Level 4 and 5 conditions, there is no information to indicate this.</t>
  </si>
  <si>
    <t>SOM002Extreme humanitarian conditions - Level 5</t>
  </si>
  <si>
    <t>world population review accessed on 14/02/2023</t>
  </si>
  <si>
    <t>Total population of Namibia</t>
  </si>
  <si>
    <t>NAM002Total population</t>
  </si>
  <si>
    <t>ACLED accessed on 14/02/2023</t>
  </si>
  <si>
    <t>fatalities between 01 August 2022 and 10 February 2023  because of food insecurity</t>
  </si>
  <si>
    <t>NAM002Fatalities reported</t>
  </si>
  <si>
    <t>fatalities between 01 August 2022 and 10 February 2023</t>
  </si>
  <si>
    <t>NAM002Fatalities in all crises</t>
  </si>
  <si>
    <t>https://worldpopulationreview.com/countries/zambia-population</t>
  </si>
  <si>
    <t>Total population in Zambia</t>
  </si>
  <si>
    <t>ZMB002Total population</t>
  </si>
  <si>
    <t>fatalities between 01 August 2022 and 10 February 2023 because of drought</t>
  </si>
  <si>
    <t>ZMB002Fatalities reported</t>
  </si>
  <si>
    <t>ZMB002Fatalities in all crises</t>
  </si>
  <si>
    <t>World Population 02/2023</t>
  </si>
  <si>
    <t>https://worldpopulationreview.com/countries/hungary-population</t>
  </si>
  <si>
    <t>The figure represents the total population of Hungary in 2023</t>
  </si>
  <si>
    <t>HUN002Total population</t>
  </si>
  <si>
    <t>City Population accessed 07/2022 ; UNHCR accessed 15/02/2023</t>
  </si>
  <si>
    <t>http://www.citypopulation.de/en/hungary/admin/ ; https://data.unhcr.org/en/situations/ukraine</t>
  </si>
  <si>
    <t xml:space="preserve">The figure represents the population of one border county, Szabolcs-Szatmár-Bereg (553,000) + the number of refugees from Ukraine in Hungary as of 14 February (34,248)
</t>
  </si>
  <si>
    <t>HUN002People exposed</t>
  </si>
  <si>
    <t>UNHCR accessed 15/02/2023</t>
  </si>
  <si>
    <t xml:space="preserve">The figure represents the number of refugees from Ukraine in Hungary as of 14 February (34,248)
</t>
  </si>
  <si>
    <t>HUN002People affected</t>
  </si>
  <si>
    <t>HUN002People displaced</t>
  </si>
  <si>
    <t>ACLED accessed 15/02/2023</t>
  </si>
  <si>
    <t>All crisis fatalities in Last 6 months (10/08/2022 to 10/02/2023) related to refugees from Ukraine</t>
  </si>
  <si>
    <t>HUN002Fatalities reported</t>
  </si>
  <si>
    <t>All fatalities in Last 6 months (10/08/2022 to 10/02/2023) across the country</t>
  </si>
  <si>
    <t>HUN002Fatalities in all crises</t>
  </si>
  <si>
    <t>HUN002People in Need</t>
  </si>
  <si>
    <t>According to ACAPS methodology, Level 1 = the number of people exposed - people affected</t>
  </si>
  <si>
    <t>HUN002Minimal humanitarian conditions - Level 1</t>
  </si>
  <si>
    <t>According to ACAPS methodology, Level 2 = the number of people affected - people in need</t>
  </si>
  <si>
    <t>HUN002Stressed humanitarian conditions - Level 2</t>
  </si>
  <si>
    <t>HUN002Moderate humanitarian conditions - Level 3</t>
  </si>
  <si>
    <t>HUN002Severe humanitarian conditions - Level 4</t>
  </si>
  <si>
    <t>HUN002Extreme humanitarian conditions - Level 5</t>
  </si>
  <si>
    <t>https://worldpopulationreview.com/countries/moldova-population</t>
  </si>
  <si>
    <t>The figure represents the total population of Moldova in 2023</t>
  </si>
  <si>
    <t>MDA002Total population</t>
  </si>
  <si>
    <t xml:space="preserve">National bureau of statistics of the Republic of Moldova 2014 ; UNHCR accessed 15/02/2023 </t>
  </si>
  <si>
    <t>https://statistica.gov.md/pageview.php?l=en&amp;idc=479&amp; ; https://reliefweb.int/report/moldova/regional-inter-agency-operational-update-ukraine-refugee-situation-1-31-august-2022 ; https://data.unhcr.org/en/situations/ukraine</t>
  </si>
  <si>
    <t>The figure represents the population of the two border areas, mainly to Ştefan Vodă (62,072) and Ocnita (47,425) + the number of Refugees from Ukraine in Moldova as of 12 February (108,885)</t>
  </si>
  <si>
    <t>MDA002People exposed</t>
  </si>
  <si>
    <t>The figure represents the number of Refugees from Ukraine in Moldova as of 12 February (108,885)</t>
  </si>
  <si>
    <t>MDA002People affected</t>
  </si>
  <si>
    <t>MDA002People displaced</t>
  </si>
  <si>
    <t>MDA002Fatalities reported</t>
  </si>
  <si>
    <t>MDA002Fatalities in all crises</t>
  </si>
  <si>
    <t>MDA002People in Need</t>
  </si>
  <si>
    <t>MDA002Minimal humanitarian conditions - Level 1</t>
  </si>
  <si>
    <t>MDA002Stressed humanitarian conditions - Level 2</t>
  </si>
  <si>
    <t>MDA002Moderate humanitarian conditions - Level 3</t>
  </si>
  <si>
    <t>MDA002Severe humanitarian conditions - Level 4</t>
  </si>
  <si>
    <t>MDA002Extreme humanitarian conditions - Level 5</t>
  </si>
  <si>
    <t>https://worldpopulationreview.com/countries/slovakia-population</t>
  </si>
  <si>
    <t>The total population of Slovakia in 2023</t>
  </si>
  <si>
    <t>SVK002Total population</t>
  </si>
  <si>
    <t>Slovakiasite accessed 07/2022, UNHCR accessed 15/02/2023</t>
  </si>
  <si>
    <t>http://www.slovakiasite.com/regions.php ; https://data2.unhcr.org/en/situations/ukraine</t>
  </si>
  <si>
    <t>The figure represented the population of the two border regions Presov (798,596) and Kocise (771,947) + refugees from Ukraine in Slovakia as at 14 February (109,185)</t>
  </si>
  <si>
    <t>SVK002People exposed</t>
  </si>
  <si>
    <t>https://data2.unhcr.org/en/situations/ukraine</t>
  </si>
  <si>
    <t>The figure represents the number of refugees from Ukraine in Slovakia as at 14 February (109,185)</t>
  </si>
  <si>
    <t>SVK002People affected</t>
  </si>
  <si>
    <t>SVK002People displaced</t>
  </si>
  <si>
    <t>SVK002Fatalities reported</t>
  </si>
  <si>
    <t>All fatalities in Last 6 months (10/08/2022 to 10/02/2023).</t>
  </si>
  <si>
    <t>SVK002Fatalities in all crises</t>
  </si>
  <si>
    <t>SVK002People in Need</t>
  </si>
  <si>
    <t>SVK002Minimal humanitarian conditions - Level 1</t>
  </si>
  <si>
    <t>SVK002Stressed humanitarian conditions - Level 2</t>
  </si>
  <si>
    <t>SVK002Moderate humanitarian conditions - Level 3</t>
  </si>
  <si>
    <t>SVK002Severe humanitarian conditions - Level 4</t>
  </si>
  <si>
    <t>SVK002Extreme humanitarian conditions - Level 5</t>
  </si>
  <si>
    <t>UNHCR 31/01/2023; IPC 25/11/2022</t>
  </si>
  <si>
    <t>https://data.unhcr.org/en/country/uga; https://www.ipcinfo.org/fileadmin/user_upload/ipcinfo/docs/IPC_Uganda_Refugee-hosting_district_Acute_Food_Insecurity_June22_January23_report.pdf</t>
  </si>
  <si>
    <t>the people exposed consists of the total of host population and refugees living in the 12 districts that host refugees in Uganda.</t>
  </si>
  <si>
    <t>UGA005People exposed</t>
  </si>
  <si>
    <t>The people affected consist of  the host population facing IPC 2 and above outcomes and the refugees in Uganda. The highest population of refugees originate from South Sudan and DRC. There are also refugees in smaller numbers from Rwanda, Burundi, Somalia, Eritrea, Ethiopia and Sudan</t>
  </si>
  <si>
    <t>UGA005People affected</t>
  </si>
  <si>
    <t>UNHCR 31/01/2023</t>
  </si>
  <si>
    <t>https://data.unhcr.org/en/country/uga</t>
  </si>
  <si>
    <t>This is the cumulative number of refugees in Uganda. The highest population of refugees originate from South Sudan and DRC. There are also refugees in smaller numbers from Rwanda, Burundi, Somalia, Eritrea, Ethiopia and Sudan</t>
  </si>
  <si>
    <t>UGA005People displaced</t>
  </si>
  <si>
    <t>UGA005People in Need</t>
  </si>
  <si>
    <t xml:space="preserve">The minimal level comprise of  Minimal conditions ( Level 1) = People Exposed - People affected. Members of the host population facing IPC 3 and IPC 4 food security outcomes are classified under moderate(Level 3) and severe(Level 4) conditions respectively. While there may be refugees living in Uganda that are experiencing level 5 humanitarian conditions, there is no clear evidence for this. </t>
  </si>
  <si>
    <t>UGA005Minimal humanitarian conditions - Level 1</t>
  </si>
  <si>
    <t xml:space="preserve">The stessed level comprise Stressed conditions (Level2)= People Affected - People in Need. Members of the host population facing IPC 3 and IPC 4 food security outcomes are classified under moderate(Level 3) and severe(Level 4) conditions respectively. While there may be refugees living in Uganda that are experiencing level  5 humanitarian conditions, there is no clear evidence for this. </t>
  </si>
  <si>
    <t>UGA005Stressed humanitarian conditions - Level 2</t>
  </si>
  <si>
    <t xml:space="preserve">Members of the host population facing IPC 3 and IPC 4 food security outcomes are classified under moderate(Level 3) and severe(Level 4) conditions respectively. While there may be refugees living in Uganda that are experiencing level 5 humanitarian conditions, there is no clear evidence for this. </t>
  </si>
  <si>
    <t>UGA005Moderate humanitarian conditions - Level 3</t>
  </si>
  <si>
    <t>https://www.ipcinfo.org/fileadmin/user_upload/ipcinfo/docs/IPC_Uganda_Refugee-hosting_district_Acute_Food_Insecurity_June22_January23_report.pdf</t>
  </si>
  <si>
    <t>UGA005Severe humanitarian conditions - Level 4</t>
  </si>
  <si>
    <t xml:space="preserve">.Members of the host population facing IPC 3 and IPC 4 food security outcomes are classified under moderate(Level 3) and severe(Level 4) conditions respectively. While there may be refugees living in Uganda that are experiencing level  5 humanitarian conditions, there is no clear evidence for this. </t>
  </si>
  <si>
    <t>UGA005Extreme humanitarian conditions - Level 5</t>
  </si>
  <si>
    <t>UGA005Crisis affected groups</t>
  </si>
  <si>
    <t xml:space="preserve"> UNHCR 31/01/2023; IPC 25/11/2022</t>
  </si>
  <si>
    <t>Aggregated figure of people living in the 9 district exposed to the food security crisis in Karamoja and the total of host population and refugees living in the 12 districts that host refugees in Uganda.</t>
  </si>
  <si>
    <t>UGA001People exposed</t>
  </si>
  <si>
    <t>https://www.ipcinfo.org/ipc-country-analysis/details-map/en/c/1156041/?iso3=UGA; https://data.unhcr.org/en/country/uga</t>
  </si>
  <si>
    <t>Aggregated figure of people affected by the food security crisis in Karamoja and international displacement crisis.</t>
  </si>
  <si>
    <t>UGA001People affected</t>
  </si>
  <si>
    <t>UGA001People displaced</t>
  </si>
  <si>
    <t>IPC 25/11/2022;UNHCR 31/01/2023</t>
  </si>
  <si>
    <t>UGA001People in Need</t>
  </si>
  <si>
    <t>https://www.ipcinfo.org/ipc-country-analysis/details-map/en/c/1156041/?iso3=UGA;https://data.unhcr.org/en/country/uga</t>
  </si>
  <si>
    <t xml:space="preserve"> Level 1 to 5 are aggregated figures of the food security crisis in Karamoja and international displacement crisis</t>
  </si>
  <si>
    <t>UGA001Minimal humanitarian conditions - Level 1</t>
  </si>
  <si>
    <t>UGA001Stressed humanitarian conditions - Level 2</t>
  </si>
  <si>
    <t>UGA001Moderate humanitarian conditions - Level 3</t>
  </si>
  <si>
    <t>UGA001Severe humanitarian conditions - Level 4</t>
  </si>
  <si>
    <t>UGA001Extreme humanitarian conditions - Level 5</t>
  </si>
  <si>
    <t>Data UNHCR - 20th February 2023</t>
  </si>
  <si>
    <t>https://data.unhcr.org/en/documents/details/99080</t>
  </si>
  <si>
    <t xml:space="preserve">Displaced persons in Mali with; refugees, asylum seekers, internally displaced persons, returned internally displaced persons, returned refugees, and Malian refugees in asylum countries. </t>
  </si>
  <si>
    <t>MLI001People displaced</t>
  </si>
  <si>
    <t>Insecurity Insight - 03rd January 2023, ReliefWeb - 24th January 2023</t>
  </si>
  <si>
    <t>https://map.insecurityinsight.org/health     - https://reliefweb.int/report/mali/who-condemns-abduction-colleague-mali</t>
  </si>
  <si>
    <t>Two aid workers were reportedly kidnapped by suspected Jamaat Nusrat al-Islam wal Muslimeen (JNIM) militants. To add, the World Health Organization (WHO) deplores the abduction of Dr Mahamadou Diawara, who was taken by unidentified assailants from his car on 23 January 2023 in the town of Menaka in northern Mali.</t>
  </si>
  <si>
    <t>MLI001Injuries reported</t>
  </si>
  <si>
    <t>ACLED - 10 February 2023</t>
  </si>
  <si>
    <t>Fatalities incurred in Mali from  01/09/2022 to 10/02/2023</t>
  </si>
  <si>
    <t>MLI001Fatalities reported</t>
  </si>
  <si>
    <t>Fatalities incurred in Mali from  01/09/2022 to 10/02/2023 in all crises</t>
  </si>
  <si>
    <t>MLI001Fatalities in all crises</t>
  </si>
  <si>
    <t>The affected groups include: internally displaced persons (IDPs), refugees, asylum seekers, returned internally displaced persons, returned refugees and Malian refugees in asylum countries with over 1,386,498 displaced persons.</t>
  </si>
  <si>
    <t>MLI001Crisis affected groups</t>
  </si>
  <si>
    <t>Fatalities incurred in Congo from 01/09/2022 - 10/02/2023</t>
  </si>
  <si>
    <t>COG001Fatalities reported</t>
  </si>
  <si>
    <t>Fatalities incurred in Congo from 01/09/2022 - 10/02/2023 in all crises</t>
  </si>
  <si>
    <t>COG001Fatalities in all crises</t>
  </si>
  <si>
    <t>Data UNHCR - 06th February 2023</t>
  </si>
  <si>
    <t>https://data.unhcr.org/en/documents/details/98638</t>
  </si>
  <si>
    <t>Displaced persons as reported in the Cunene region in Angola, comprised of persons of concern.</t>
  </si>
  <si>
    <t>AGO002People displaced</t>
  </si>
  <si>
    <t>The only affected group include persons of concern with a total of over 98 displaced persons.</t>
  </si>
  <si>
    <t>AGO002Crisis affected groups</t>
  </si>
  <si>
    <t>Data UNHCR - 09th February 2023</t>
  </si>
  <si>
    <t>https://data.unhcr.org/fr/documents/details/98687</t>
  </si>
  <si>
    <t>Displaced persons in Niger comprised; refugees, asylum seekers, internally displaced persons and persons of concern under the competence of the UNHCR.</t>
  </si>
  <si>
    <t>NER001People displaced</t>
  </si>
  <si>
    <t>Fatalities incurred in Niger from 01/09/2022 - 10/02/2023</t>
  </si>
  <si>
    <t>NER001Fatalities reported</t>
  </si>
  <si>
    <t>Fatalities incurred in Niger from 01/09/2022 - 10/02/2023 in all crises</t>
  </si>
  <si>
    <t>NER001Fatalities in all crises</t>
  </si>
  <si>
    <t xml:space="preserve">Groups affected include; refugees, asylum seekers, internally displaced persons and persons of concern under the competence of the UNHCR. </t>
  </si>
  <si>
    <t>NER001Crisis affected groups</t>
  </si>
  <si>
    <t xml:space="preserve">Displaced persons in Niger precisely in the Tahoua region and Tillaberi region include; refugees, asylum seekers, internally displaced persons, and persons of concern under the competence of the UNHCR. </t>
  </si>
  <si>
    <t>NER003People displaced</t>
  </si>
  <si>
    <t>Fatalities incurred in Niger precisely in the Tahoua and Tillaberi regions  from 01/09/2022 - 10/02/2023</t>
  </si>
  <si>
    <t>NER003Fatalities reported</t>
  </si>
  <si>
    <t>NER003Crisis affected groups</t>
  </si>
  <si>
    <t>Displaced persons in Niger precisely in the Maradi region include; refugees and internally displaced persons.</t>
  </si>
  <si>
    <t>NER004People displaced</t>
  </si>
  <si>
    <t>Fatalities incurred in Niger precisely in the Maradi region from 01/09/2022 - 10/02/2023</t>
  </si>
  <si>
    <t>NER004Fatalities reported</t>
  </si>
  <si>
    <t>Affected groups include; refugees and internally displaced persons in the Maradi Region</t>
  </si>
  <si>
    <t>NER004Crisis affected groups</t>
  </si>
  <si>
    <t xml:space="preserve">Accled (06/08/2022-10/02/2023) </t>
  </si>
  <si>
    <t>Total number of fatalities resulting directly from conflict (Palestinians), reported for the past six months</t>
  </si>
  <si>
    <t>PSE002Fatalities reported</t>
  </si>
  <si>
    <t>PSE002Fatalities in all crises</t>
  </si>
  <si>
    <t>ACLED (6/8/2022 - 10/02/2023)</t>
  </si>
  <si>
    <t>https://missingmigrants.iom.int/downloads</t>
  </si>
  <si>
    <t>People who are registered to have died or missing in Greece in the IOM missing persons database in the last 6 months. The true number of fatalities may be higher as a result of unreported incidents</t>
  </si>
  <si>
    <t>GRC002Fatalities reported</t>
  </si>
  <si>
    <t>GRC002Fatalities in all crises</t>
  </si>
  <si>
    <t>ACLED (06/08/2022-10/02/2023)</t>
  </si>
  <si>
    <t>The fatalities figure in the past six months. This figure includes people who killed in protests, riots, violence against civilians, explosions/remote violence and battles.</t>
  </si>
  <si>
    <t>IRQ001Fatalities reported</t>
  </si>
  <si>
    <t>ACLED (06/07/2022-06/01/2023)</t>
  </si>
  <si>
    <t>The cumulative fatalities figure in the past six months from all type of crisis. This figure includes people who killed in protests, riots, violence against civilians, explosions/remote violence and battles.</t>
  </si>
  <si>
    <t>IRQ001Fatalities in all crises</t>
  </si>
  <si>
    <t>OCHA 27/03/2022; UNHCR 02/2022; UNHCR (31/01/2023)</t>
  </si>
  <si>
    <t>https://reliefweb.int/sites/reliefweb.int/files/resources/iraq_humanitarian_needs_overview_2022_-_issued_27_march_0.pdf; https://www.3rpsyriacrisis.org/wp-content/uploads/2022/02/RSO2022.pdf; http://data2.unhcr.org/en/situations/syria/location/5; https://reliefweb.int/sites/reliefweb.int/files/resources/69906.pdf; https://iraq.unfpa.org/sites/default/files/pub-pdf/KRSO%20IOM%20UNFPA%20Demographic%20Survey%20Kurdistan%20Region%20of%20Iraq_0.pdf; https://reliefweb.int/sites/reliefweb.int/files/resources/65023-2.pdf; https://reliefweb.int/sites/reliefweb.int/files/resources/74758.pdf</t>
  </si>
  <si>
    <t>IRQ001People in Need</t>
  </si>
  <si>
    <t>Level 1 = Exposed population – Affected population – PiN.
The country level number represents the sum of PiN from the 2022 HNO (2.5 m) and int. displacement numbers including Syrian refugees.
The members of impacted communities from the displacement crisis were not added to this figure to avoid possible double counting of vulnerable Iraqis</t>
  </si>
  <si>
    <t>IRQ001Minimal humanitarian conditions - Level 1</t>
  </si>
  <si>
    <t>Level 2 = Affected population – PiN
The country level number represents the sum of PiN from 2022 HNO (2.5 m) and int. displacement numbers including Syrian refugees.
The members of impacted communities from the displacement crisis were not added to this figure to avoid possible double counting of vulnerable Iraqis.</t>
  </si>
  <si>
    <t>IRQ001Stressed humanitarian conditions - Level 2</t>
  </si>
  <si>
    <t xml:space="preserve">The accumulation of 3, 4, &amp;5 is equal to PiN of the conflict crisis and Syrian Refugees. 
The country level number represents the sum of PiN from the 2022 HNO (2.5 m) and int. displacement numbers including Syrian refugee. The severity needs of the 
Conflict: 2022 HNO; the Severity Classification: minimal, stress, severe, extreme, and catastrophic. Level 3, 4 &amp; 5 are calculated according to the number of people classified  by severity level and the number of people in need at that level using OCHA needs summary. Redistribution SI levels for humanitarian conditions level 3 equal HNO needs minimal + stress + severe, Level 4 euals HNO needs extreme, and level 5 equals HNO needs catastrophic.
Syrian refugees: 32% in Level 3, Syrian refugees in urban settings in Kurdistan region are identified in the category "high income vulnerability" are on level 4 (60% of the total refugees). About 8% of the Syrian Refugees are food insecure. Therefore, they are considered in Level 5. Impacted host communities were not included to avoid double counting.  </t>
  </si>
  <si>
    <t>IRQ001Moderate humanitarian conditions - Level 3</t>
  </si>
  <si>
    <t>IRQ001Severe humanitarian conditions - Level 4</t>
  </si>
  <si>
    <t>IRQ001Extreme humanitarian conditions - Level 5</t>
  </si>
  <si>
    <t>IRQ002Fatalities reported</t>
  </si>
  <si>
    <t>Total fatalities figure in the past six months. This figure includes people who killed in protests, riots, violence against civilians, explosions/remote violence and battles.</t>
  </si>
  <si>
    <t>IRQ002Fatalities in all crises</t>
  </si>
  <si>
    <t>UNHCR (31/01/2023)</t>
  </si>
  <si>
    <t>http://data2.unhcr.org/en/situations/syria/location/5</t>
  </si>
  <si>
    <t>Total number of Syrian refugees registered in UNHCR Iraq and consider persons of concern</t>
  </si>
  <si>
    <t>IRQ003People displaced</t>
  </si>
  <si>
    <t>IRQ003Fatalities in all crises</t>
  </si>
  <si>
    <t>IRQ003People in Need</t>
  </si>
  <si>
    <t>UNHCR (31/01/2023); UNHCR 02/2022; UNCHR/Impact (may 2019); UNFPA demographic survey/Kurdistan Region of Iraq (Jul 2018) ; UNHCR and WFP (06/2018); UNHCR (02/2020)</t>
  </si>
  <si>
    <t>https://www.3rpsyriacrisis.org/wp-content/uploads/2022/02/RSO2022.pdf; http://data2.unhcr.org/en/situations/syria/location/5; https://reliefweb.int/sites/reliefweb.int/files/resources/69906.pdf; https://iraq.unfpa.org/sites/default/files/pub-pdf/KRSO%20IOM%20UNFPA%20Demographic%20Survey%20Kurdistan%20Region%20of%20Iraq_0.pdf; https://reliefweb.int/sites/reliefweb.int/files/resources/65023-2.pdf; https://reliefweb.int/sites/reliefweb.int/files/resources/74758.pdf</t>
  </si>
  <si>
    <t>Level 1 = Exposed population – Affected population – PiN.
Level 2 is 0 since the affected population equals the PiN. 
All kurdistan region population are exposed to this crisis. The Syrian refugees and memebers of impacted communities were removed to avoid possible double counting of vulnerable Iraqis.</t>
  </si>
  <si>
    <t>IRQ003Minimal humanitarian conditions - Level 1</t>
  </si>
  <si>
    <t xml:space="preserve">Level 2 = Affected population – PiN
The affected population is equal to PiN in this crisis. </t>
  </si>
  <si>
    <t>IRQ003Stressed humanitarian conditions - Level 2</t>
  </si>
  <si>
    <t>The accumulation of 3, 4, &amp; 5 is equal to PiN. 
All Syrian refugees resident in Iraq are considered in need and members of impacted communities based on the 3RP 2022. They were divided between level 3 and level 4 as a consequence. 
The remaining from level 4 and 5, Syrian refugees in camp settings in Kurdistan region and member of impacted communities, are identified in level 3. 
Syrian refugees in urban settings in Kurdistan region are identified in the category "high income vulnerability" are on level 4 (60% of the total refugees). 
No mention of extreme or catastrophic humanitarian conditions. However, in the MSNA report, it was mentioned that 8% of the Syrian Refugees are food insecure. Therefore, they are considered in Level 5.</t>
  </si>
  <si>
    <t>IRQ003Moderate humanitarian conditions - Level 3</t>
  </si>
  <si>
    <t>IRQ003Severe humanitarian conditions - Level 4</t>
  </si>
  <si>
    <t>IRQ003Extreme humanitarian conditions - Level 5</t>
  </si>
  <si>
    <t>The Government of Lebanon and the United Nations 15/02/2022, ESCWA 03/09/2021; UNHCR, UNICEF, and WFP 25/01/2022</t>
  </si>
  <si>
    <t>https://data.unhcr.org/en/situations/syria/location/71</t>
  </si>
  <si>
    <t xml:space="preserve">The figure includes the populaiton groups who are affected by the displacment; registered and unregistered Syrian refugees + Palestinian refugees from syria +  impacted host community + Palestinian refugees from Lebanon. 
It was estimated that 67% of Lebanese live in the most vulnerable areas whihc equals the impact host communities. </t>
  </si>
  <si>
    <t>LBN002People affected</t>
  </si>
  <si>
    <t>The Government of Lebanon and the United Nations 15/02/2022; UNRWA</t>
  </si>
  <si>
    <t>https://data2.unhcr.org/en/documents/details/90915; http://data2.unhcr.org/en/situations/syria/location/71</t>
  </si>
  <si>
    <t xml:space="preserve">The figure includes registered and unregistered Syrian refugees + Palestinian refugees from syria </t>
  </si>
  <si>
    <t>LBN002People displaced</t>
  </si>
  <si>
    <t xml:space="preserve">The figure is the total number of fatalities killed by the Battles, Riots, Violence against civilians, Protest, Explosions/Remote violence &amp; Strategic developments for the past six months from ACLED database </t>
  </si>
  <si>
    <t>LBN002Fatalities in all crises</t>
  </si>
  <si>
    <t xml:space="preserve">Despite all the population is exposed to the socio-economic crisis, about 6,2 million people are affected by the crisis - including Lebanese, Migrants and Palestinian refugees, Syrian refugees, and the Palestinian refugees from Syria, based on the recent figures and taking in the account the 2021 dymanics.
It was estimated that 67% of Lebanese live in the most vulnerable areas which equals the impact host communities were only included in the affected population. </t>
  </si>
  <si>
    <t>LBN004People affected</t>
  </si>
  <si>
    <t>LBN004Fatalities reported</t>
  </si>
  <si>
    <t>LBN004Fatalities in all crises</t>
  </si>
  <si>
    <t>WPR Accessed 15/02/2023</t>
  </si>
  <si>
    <t>https://worldpopulationreview.com/countries/lesotho-population</t>
  </si>
  <si>
    <t>Total
  population of Lesotho</t>
  </si>
  <si>
    <t>LSO003Total population</t>
  </si>
  <si>
    <t>Lesotho info accessed 24/11/2022</t>
  </si>
  <si>
    <t>https://www.lesotho-info.co.za/country</t>
  </si>
  <si>
    <t>The landmass of areas
  facing IPC Phase 3 outcomes: Berea; Mafeteng; Maseru; Quthing; Mokhotlong;
  Thaba Tsek; Mohale's Hoek &amp; Qacha'S Nek</t>
  </si>
  <si>
    <t>LSO003Landmass affected</t>
  </si>
  <si>
    <t>IPC 19/08/2022</t>
  </si>
  <si>
    <t>https://reliefweb.int/report/lesotho/lesotho-ipc-acute-food-insecurity-analysis-july-2022-march-2023-published-august-19-2022</t>
  </si>
  <si>
    <t>Only Rural Lesotho is
  affected by the food insecurity. 22% of people in rural Lesotho face IPC+
  conditions on food insecurity IN February of 2023. This brings  the number of exposed population to 1.4
  Million. This data is based on old publications and is therefore less
  reliable.</t>
  </si>
  <si>
    <t>LSO003People exposed</t>
  </si>
  <si>
    <t>People Affected is
  the summation of IPC 2 to IPC 5 (511,048+319,429) of the recent IPC
  projections between November 2022 and March 2023</t>
  </si>
  <si>
    <t>LSO003People affected</t>
  </si>
  <si>
    <t>LSO003People in Need</t>
  </si>
  <si>
    <t>Food insecurity IPC phase 1 for Lesotho projected numbers between January 2023 and March 2023.</t>
  </si>
  <si>
    <t>LSO003Minimal humanitarian conditions - Level 1</t>
  </si>
  <si>
    <t>Food insecurity IPC phase 2 for Lesotho projected numbers between January 2023 and March 2023</t>
  </si>
  <si>
    <t>LSO003Stressed humanitarian conditions - Level 2</t>
  </si>
  <si>
    <t>Food insecurity IPC phase 3 for Lesotho projected numbers between January 2023 and March 2023</t>
  </si>
  <si>
    <t>LSO003Moderate humanitarian conditions - Level 3</t>
  </si>
  <si>
    <t>Food insecurity IPC phase 4 for Lesotho projected numbers between January 2023 and March 2023</t>
  </si>
  <si>
    <t>LSO003Severe humanitarian conditions - Level 4</t>
  </si>
  <si>
    <t>Food insecurity IPC phase 5 for Lesotho projected numbers between January 2023 and March 2023</t>
  </si>
  <si>
    <t>LSO003Extreme humanitarian conditions - Level 5</t>
  </si>
  <si>
    <t>WPR Accessed on 16/02/2023</t>
  </si>
  <si>
    <t>https://worldpopulationreview.com/countries/ethiopia-population</t>
  </si>
  <si>
    <t>Total population of Ethiopia as of February according to world population review.</t>
  </si>
  <si>
    <t>ETH005Total population</t>
  </si>
  <si>
    <t> OCHA HDX 28/07/2022</t>
  </si>
  <si>
    <t>https://data.humdata.org/dataset/3d9b037f-5112-4afd-92a7-190a9082bd80/resource/2ec96e53-b38f-4994-9a8c-5bbaa4c49e82/download/eth_admpop_adm1_2022_v2.csv</t>
  </si>
  <si>
    <t>Number of people living in Oromia (39, million), Somali (6,3 million), Afar (2 million) and SNNP (13 million) regions</t>
  </si>
  <si>
    <t>ETH005People exposed</t>
  </si>
  <si>
    <t>USAID 13/12/2022</t>
  </si>
  <si>
    <t>https://reliefweb.int/report/ethiopia/horn-africa-complex-emergency-fact-sheet-3-fiscal-year-fy-2023</t>
  </si>
  <si>
    <t>The total estimated population of persons affected by drought in the drought affected Ethiopia according to USAID's BHA drought in the Horn of Africa Novermber Sitrep.</t>
  </si>
  <si>
    <t>ETH005People affected</t>
  </si>
  <si>
    <t>UNHCR 1/2/2023</t>
  </si>
  <si>
    <t>https://reliefweb.int/report/somalia/east-and-horn-africa-and-great-lakes-region-unhcr-drought-situation-response-update-5-december-2022</t>
  </si>
  <si>
    <t xml:space="preserve">a report by UNHCR puts the numbers of drought displaced persons in Ethiopia as 772 ,000 individuals. 260K of the total tally is the number of refugees while 512K of the the total tally is the number of IDPs </t>
  </si>
  <si>
    <t>ETH005People displaced</t>
  </si>
  <si>
    <t>ETH005People in Need</t>
  </si>
  <si>
    <t> OCHA HDX 28/07/2022 ; USAID 13/12/2022</t>
  </si>
  <si>
    <t>https://data.humdata.org/dataset/3d9b037f-5112-4afd-92a7-190a9082bd80/resource/2ec96e53-b38f-4994-9a8c-5bbaa4c49e82/download/eth_admpop_adm1_2022_v2.csv ; https://reliefweb.int/report/ethiopia/horn-africa-complex-emergency-fact-sheet-3-fiscal-year-fy-2023</t>
  </si>
  <si>
    <t>Levels 1 = the number of people exposed - affected population</t>
  </si>
  <si>
    <t>ETH005Minimal humanitarian conditions - Level 1</t>
  </si>
  <si>
    <t>ETH005Stressed humanitarian conditions - Level 2</t>
  </si>
  <si>
    <t>https://reliefweb.int/report/ethiopia/wfp-ethiopia-drought-response-situation-report-6-november-2022</t>
  </si>
  <si>
    <t>People in Need/ IPC3+ populations (11,800,000) affected  by drought according to WFP Drought in the Horn of Africa Sitrep. To arrive at 9,100,000, the population of people in IPC level 4 (1,995,000) as well as Crisis level 5 (705,000) was deducted.</t>
  </si>
  <si>
    <t>ETH005Moderate humanitarian conditions - Level 3</t>
  </si>
  <si>
    <t>https://reliefweb.int/report/ethiopia/wfp-ethiopia-drought-response-situation-report-6-november-2021</t>
  </si>
  <si>
    <t>WFP October Sitrep on Drought in The Horn of Africa indicates that 705,000 children fron 2.7 million with malnutrition suffer Severe Acute Malnutrition. This means 1.9 Million people have Acute Malnutrition.</t>
  </si>
  <si>
    <t>ETH005Severe humanitarian conditions - Level 4</t>
  </si>
  <si>
    <t>ETH005Extreme humanitarian conditions - Level 5</t>
  </si>
  <si>
    <t>ETH004Total population</t>
  </si>
  <si>
    <t> https://data.humdata.org/dataset/ethiopia-population-data-_-admin-level-0-0</t>
  </si>
  <si>
    <t>Number of people living in Tigray (5.6 million), Afar (2 million), and Amhara (22.5 million) including refugees.</t>
  </si>
  <si>
    <t>ETH004People exposed</t>
  </si>
  <si>
    <t> https://data.humdata.org/dataset/ethiopia-population-data-_-admin-level-0-1</t>
  </si>
  <si>
    <t xml:space="preserve">All population of Tigray, Afar, and Amhara are affected by Northern Ethiopia crisis. </t>
  </si>
  <si>
    <t>ETH004People affected</t>
  </si>
  <si>
    <t>OCHA accessed on 19/2/2023</t>
  </si>
  <si>
    <t>https://reliefweb.int/country/eth?figures=all#digital-sitrep</t>
  </si>
  <si>
    <t>Number of displaced persons in Northern Ethiopia as a result of the ongoing conflict as of February 2023</t>
  </si>
  <si>
    <t>ETH004People displaced</t>
  </si>
  <si>
    <t>ACLED accessed on 17/2/2023</t>
  </si>
  <si>
    <t>Resultant civilian fatalities due to ongoing conflict  and violence in Northern Ethiopia from 1st  August to 31st January 2023 in Afar, Amhara, and Tigray regions</t>
  </si>
  <si>
    <t>ETH004Fatalities reported</t>
  </si>
  <si>
    <t>Number of fatalaties from all crises between 1st August 2022 to 31st January 2023 in Ethiopia. The figure is a tally of all fatalities arising from the complex crisis.</t>
  </si>
  <si>
    <t>ETH004Fatalities in all crises</t>
  </si>
  <si>
    <t>World Vision 18/1/2023</t>
  </si>
  <si>
    <t>https://reliefweb.int/report/ethiopia/northern-ethiopia-crisis-response-situation-report-31-december-2022</t>
  </si>
  <si>
    <t>ETH004People in Need</t>
  </si>
  <si>
    <t>ACAPS methodology was used to compute level 1 and 2. Level 3 to 5 is sumation of people in need.</t>
  </si>
  <si>
    <t>ETH004Minimal humanitarian conditions - Level 1</t>
  </si>
  <si>
    <t>ETH004Stressed humanitarian conditions - Level 2</t>
  </si>
  <si>
    <t>ETH004Moderate humanitarian conditions - Level 3</t>
  </si>
  <si>
    <t>Level 4 is a summation of : 2.6 million IDPs (IDPS are considered vulnerable in a conflict environment as they are more than often targeted with violence) + 5.5million facing severe food insecurity ( Food insecurity in Northern Ethiopia had completely deteriorated with limited access prior to the truce compounded by Ethiopia failed rain season and the ensuing drought) + 1.1 million children in need.</t>
  </si>
  <si>
    <t>ETH004Severe humanitarian conditions - Level 4</t>
  </si>
  <si>
    <t>500,000 children in Northern Ethiopia experiencing Severe Acute Malnutrition in December of 2022</t>
  </si>
  <si>
    <t>ETH004Extreme humanitarian conditions - Level 5</t>
  </si>
  <si>
    <t>ETH003Total population</t>
  </si>
  <si>
    <t>World Bank landmass accessed on 28/09/2022</t>
  </si>
  <si>
    <t>https://data.worldbank.org/indicator/AG.LND.TOTL.K2?locations=ET</t>
  </si>
  <si>
    <t>Figure represents the total area of Ethiopia. Humanitarian needs are present in all regions and the complex crisis has impacts on the whole country</t>
  </si>
  <si>
    <t>ETH003Landmass affected</t>
  </si>
  <si>
    <t>WPR Accessed on 22/11/2022</t>
  </si>
  <si>
    <t>Population figure based on "world population review" live figure</t>
  </si>
  <si>
    <t>ETH003People exposed</t>
  </si>
  <si>
    <t>  OCHA HDX 28/07/2022</t>
  </si>
  <si>
    <t> https://data.humdata.org/dataset/ethiopia-population-data-_-admin-level-0-3</t>
  </si>
  <si>
    <t xml:space="preserve">Figure represents the total population of the states that has more than 10K refugees: Gambela, Somali, Tigray, Benishangul-Gumuz, Afar,Amhara and Addis Ababa (according to UNHCR data portal of Ethiopia). </t>
  </si>
  <si>
    <t>ETH003People affected</t>
  </si>
  <si>
    <t>UNHCR accessed on 17/2/2023</t>
  </si>
  <si>
    <t>https://data.unhcr.org/en/country/eth</t>
  </si>
  <si>
    <t>Refugees and asylum seekers in Ethiopia (884294) 17/2/2023 according to UNHCR dashboard</t>
  </si>
  <si>
    <t>ETH003People displaced</t>
  </si>
  <si>
    <t>https://data2.unhcr.org/en/country/eth</t>
  </si>
  <si>
    <t>ETH003People in Need</t>
  </si>
  <si>
    <t>WPR Accessed on 22/11/2022; UNHCR accessed on 16/12/2022</t>
  </si>
  <si>
    <t>https://worldpopulationreview.com/countries/ethiopia-population ; https://data2.unhcr.org/en/country/eth</t>
  </si>
  <si>
    <t xml:space="preserve"> ACAPS methodology was used to compute level 1 and 2. Level 3 to 5 is sumation of people in need. </t>
  </si>
  <si>
    <t>ETH003Minimal humanitarian conditions - Level 1</t>
  </si>
  <si>
    <t> OCHA HDX 28/07/2022 ; UNHCR accessed on 17/2/2023</t>
  </si>
  <si>
    <t>https://data.humdata.org/dataset/ethiopia-population-data-_-admin-level-0-3 ; https://data2.unhcr.org/en/country/eth</t>
  </si>
  <si>
    <t>ETH003Stressed humanitarian conditions - Level 2</t>
  </si>
  <si>
    <t>ETH003Moderate humanitarian conditions - Level 3</t>
  </si>
  <si>
    <t>ETH003Severe humanitarian conditions - Level 4</t>
  </si>
  <si>
    <t>ETH003Extreme humanitarian conditions - Level 5</t>
  </si>
  <si>
    <t>ETH001Total population</t>
  </si>
  <si>
    <t>ETH001Landmass affected</t>
  </si>
  <si>
    <t>The whole country is imapcted by the crisis and the figure is the total population of Ethiopia/Total number of people exposed is the summation of Level 1-5 humanitarian needs according to ACAPS methodology.</t>
  </si>
  <si>
    <t>ETH001People exposed</t>
  </si>
  <si>
    <t> https://data.humdata.org/dataset/ethiopia-population-data-_-admin-level-0-3 ; https://reliefweb.int/report/ethiopia/wfp-regional-bureau-eastern-africa-drought-response-horn-africa-situational-report-1</t>
  </si>
  <si>
    <t>All population in Ethiopia is affected by the crisis/ Total number of people affected by the crisis is the summation of Level 2-5 humanitarian needs according to ACAPS methodology.</t>
  </si>
  <si>
    <t>ETH001People affected</t>
  </si>
  <si>
    <t>UNHCR 26/1/2023;  UNHCR accessed on 17/2/2023 ; UNHCR 1/2/2023</t>
  </si>
  <si>
    <t>https://reporting.unhcr.org/document/3929  ; https://data.unhcr.org/en/country/eth ; https://reliefweb.int/report/ethiopia/northern-ethiopia-crisis-response-situation-report-31-december-2022 ; https://data.unhcr.org/en/documents/details/98358</t>
  </si>
  <si>
    <t>Complex crisis displaced is an aggregation of of all displaced populations from International Displacement crisis; Northern Ethiopia; and Drought as of Feb 2023.</t>
  </si>
  <si>
    <t>ETH001People displaced</t>
  </si>
  <si>
    <t>WFP 16/12/2022</t>
  </si>
  <si>
    <t>Children under five with severe acute malnutrition considered ill.</t>
  </si>
  <si>
    <t>ETH001Illness cases reported</t>
  </si>
  <si>
    <t>ETH001Fatalities reported</t>
  </si>
  <si>
    <t>ETH001Fatalities in all crises</t>
  </si>
  <si>
    <t>ETH001People in Need</t>
  </si>
  <si>
    <t>ACAPS methodology was used to compute level 1 and 2. Level 3 to 5 is a sumation of people in need.</t>
  </si>
  <si>
    <t>ETH001Minimal humanitarian conditions - Level 1</t>
  </si>
  <si>
    <t>ETH001Stressed humanitarian conditions - Level 2</t>
  </si>
  <si>
    <t>WFP 13/1/2023 ; World Vision 18/1/2023; UNHCR accessed 17/2/2023</t>
  </si>
  <si>
    <t>https://data.unhcr.org/en/country/eth ; https://reliefweb.int/report/ethiopia/northern-ethiopia-crisis-response-situation-report-31-december-2022 ; https://reliefweb.int/report/ethiopia/wfp-ethiopia-drought-response-situation-report-6-november-2020</t>
  </si>
  <si>
    <t>ETH001Moderate humanitarian conditions - Level 3</t>
  </si>
  <si>
    <t>ETH001Severe humanitarian conditions - Level 4</t>
  </si>
  <si>
    <t>ETH001Extreme humanitarian conditions - Level 5</t>
  </si>
  <si>
    <t>IPC 04/05/2022</t>
  </si>
  <si>
    <t>https://www.ipcinfo.org/ipc-country-analysis/details-map/en/c/1155581/</t>
  </si>
  <si>
    <t>The whole population is exposed to the drought crisis</t>
  </si>
  <si>
    <t>DJI003People exposed</t>
  </si>
  <si>
    <t>People in IPC level 2 and above (606,935) as between July to Dec</t>
  </si>
  <si>
    <t>DJI003People affected</t>
  </si>
  <si>
    <t>DJI003People in Need</t>
  </si>
  <si>
    <t>Crisis level 1 equal to IPC 1 for Djibouti in December of 2022. This figures were obtained from old publications and are therefore less reliable.</t>
  </si>
  <si>
    <t>DJI003Minimal humanitarian conditions - Level 1</t>
  </si>
  <si>
    <t>Crisis level 2 equal to IPC 2 for Djibouti in December of 2022. This figures were obtained from old publications and are therefore less reliable.</t>
  </si>
  <si>
    <t>DJI003Stressed humanitarian conditions - Level 2</t>
  </si>
  <si>
    <t>People in Ciris IPC-3 in December of 2022. This figures were obtained from old publications and are therefore less reliable.</t>
  </si>
  <si>
    <t>DJI003Moderate humanitarian conditions - Level 3</t>
  </si>
  <si>
    <t>People in Emergency IPC-4 in December of 2022. This figures were obtained from old publications and are therefore less reliable.</t>
  </si>
  <si>
    <t>DJI003Severe humanitarian conditions - Level 4</t>
  </si>
  <si>
    <t>WHO 17/12/2022 ; IOM 18/1/2023</t>
  </si>
  <si>
    <t>https://reliefweb.int/report/ethiopia/greater-horn-africa-food-insecurity-and-health-grade-3-emergency-situation-report-10-october-14-november-2022 ; https://dtm.iom.int/reports/djibouti-migration-trends-dashboard-01-31-december-2022?close=true</t>
  </si>
  <si>
    <t>Refugees and asylum seekers (37000) as of October 2022; 13830 migrants in December 2022; 672 returnees from Yemen and 583 Stranded migrants in Djibouti December 2022</t>
  </si>
  <si>
    <t>DJI002People affected</t>
  </si>
  <si>
    <t>DJI002People displaced</t>
  </si>
  <si>
    <t>DJI002People in Need</t>
  </si>
  <si>
    <t>DJI002Minimal humanitarian conditions - Level 1</t>
  </si>
  <si>
    <t xml:space="preserve">ACAPS methodology: Level 2 = Affected population - PIN 
</t>
  </si>
  <si>
    <t>DJI002Stressed humanitarian conditions - Level 2</t>
  </si>
  <si>
    <t>PIN= Refugees and asylum seekers (37000) as of October 2022; 12764 migrants in Novemeber 2022; 494 returnees from Yemen and 765 Stranded migrants in Djibouti November 2022</t>
  </si>
  <si>
    <t>DJI002Moderate humanitarian conditions - Level 3</t>
  </si>
  <si>
    <t>The whole of Djibouti is exposed to the country level crisis, hence exposed population equals population of the whole country.</t>
  </si>
  <si>
    <t>DJI001People exposed</t>
  </si>
  <si>
    <t>WHO 17/12/2022 ; IOM 12/1/2023 ; IPC 04/05/2022</t>
  </si>
  <si>
    <t>https://reliefweb.int/report/ethiopia/greater-horn-africa-food-insecurity-and-health-grade-3-emergency-situation-report-10-october-14-november-2022 ; https://dtm.iom.int/reports/djibouti-migration-trends-dashboard-01-31-december-2022?close=true; https://www.ipcinfo.org/ipc-country-analysis/details-map/en/c/1155581/</t>
  </si>
  <si>
    <t>People affected = Refugees and asylum seekers (37000) as of October 2022; 13830 migrants in December 2022; 672 returnees from Yemen and 583 Stranded migrants in Djibouti December 2022 + People in IPC level 2 and above (606,935) between July and December. This figure accounts for people affected both by the drought and mixed migration crisis.</t>
  </si>
  <si>
    <t>DJI001People affected</t>
  </si>
  <si>
    <t>DJI001People displaced</t>
  </si>
  <si>
    <t>WHO 17/12/2022 ; 1OM 18/1/2023 ; IPC 04/05/2022</t>
  </si>
  <si>
    <t>People in Crisis (IPC-3) or above (192,168) between July and December + Refugees and asylum seekers (37000) as of October 2022; 13830 migrants in December 2022; 672 returnees from Yemen and 583 Stranded migrants in Djibouti December 2022</t>
  </si>
  <si>
    <t>DJI001People in Need</t>
  </si>
  <si>
    <t>DJI001Minimal humanitarian conditions - Level 1</t>
  </si>
  <si>
    <t>DJI001Stressed humanitarian conditions - Level 2</t>
  </si>
  <si>
    <t>DJI001Moderate humanitarian conditions - Level 3</t>
  </si>
  <si>
    <t xml:space="preserve"> IPC 04/05/2022</t>
  </si>
  <si>
    <t>People in Emergency IPC-4 between July and December</t>
  </si>
  <si>
    <t>DJI001Severe humanitarian conditions - Level 4</t>
  </si>
  <si>
    <t>There is no data available of extreme needs in Djibouti and no one is in Catastrophe (IPC-5)</t>
  </si>
  <si>
    <t>DJI001Extreme humanitarian conditions - Level 5</t>
  </si>
  <si>
    <t>World Population Review access on 27/11/2022</t>
  </si>
  <si>
    <t>https://worldpopulationreview.com/countries/yemen-population</t>
  </si>
  <si>
    <t>The population of Yemen in 2022 according to last figure available in the World Population Review.</t>
  </si>
  <si>
    <t>YEM002Total population</t>
  </si>
  <si>
    <t>CSO-Yemen 31/12/2017; Statoids accessed on 29/09/2022</t>
  </si>
  <si>
    <t>http://www.cso-yemen.com/content.php?lng=english&amp;id=690; http://www.statoids.com/uye.html</t>
  </si>
  <si>
    <t>Only Amanat Al Asimah (Sana'a City), Aden, and Lahj are considered affected, as they host refugee numbers higher than 10,000</t>
  </si>
  <si>
    <t>YEM002Landmass affected</t>
  </si>
  <si>
    <t>OCHA 31/12/2021;UNHCR 31/1/2023;CSO-Yemen 31/12/2017</t>
  </si>
  <si>
    <t>https://data.unhcr.org/en/country/yem;https://data.humdata.org/dataset/population-estimates-in-yemen-for-2019; http://www.cso-yemen.com/content.php?lng=english&amp;id=690</t>
  </si>
  <si>
    <t xml:space="preserve">Only Amanat Al Asimah (Sana'a City), Aden, and Lahj are considered exposed, as they host refugee numbers higher than 10,000 pluse the total population of the refugees and asylme seekers population. </t>
  </si>
  <si>
    <t>YEM002People exposed</t>
  </si>
  <si>
    <t>IOM 9/1/2023;UNHCR 31/1/2023</t>
  </si>
  <si>
    <t>https://data.unhcr.org/en/country/yem;https://data.unhcr.org/en/country/yem</t>
  </si>
  <si>
    <t xml:space="preserve">Total population of the Refugees, asylum-seekers and migrants are considered affected  as they are among the most marginalized and vulnerable groups in Yemen, and are largely dependent on external humanitarian assistance to meet their basic needs. </t>
  </si>
  <si>
    <t>YEM002People affected</t>
  </si>
  <si>
    <t>Total population of the Refugees, asylum-seekers and migrants are considered displaced people by this crisis</t>
  </si>
  <si>
    <t>YEM002People displaced</t>
  </si>
  <si>
    <t>UN NEWS 16/2/2023</t>
  </si>
  <si>
    <t>https://news.un.org/en/story/2023/02/1133592</t>
  </si>
  <si>
    <t>Death cases of migrants in Yemen</t>
  </si>
  <si>
    <t>YEM002Fatalities reported</t>
  </si>
  <si>
    <t>ACLED accessed 21/2/2023 ; UN News 16/2/2023</t>
  </si>
  <si>
    <t>https://acleddata.com/dashboard/#/dashboard ; https://news.un.org/en/story/2023/02/1133592</t>
  </si>
  <si>
    <t xml:space="preserve">Total number of civilian fatalities in conflict  between 1 April 2022 and 31 Oct 2022. </t>
  </si>
  <si>
    <t>YEM002Fatalities in all crises</t>
  </si>
  <si>
    <t>UNHCR 30/11/2022;UNHCR 31/1/2023</t>
  </si>
  <si>
    <t>https://data.unhcr.org/en/country/yem; https://data.unhcr.org/en/country/yem</t>
  </si>
  <si>
    <t>Only Rrefugees and asylum-seekers and Migrants are considered PiN. The total population of the Refugees, asylum-seekers and migrants are among the most marginalized and vulnerable groups in Yemen, and are largely dependent on external humanitarian assistance to meet their basic needs. The figure was taken from the lastest available HNO for Yemen. 
Level 1 = Minimal = Exposed population – Affected population – PiN. 
Level 2 = Stress = Affected population – PiN. Affected population equal the PiN. 
Level 3, 4, &amp; 5 = PiN which is about 294K. 
10% of refugees, asylum-seekers and migrants in Yemen are unaccompanied minors, many subject to detention, exploitation, forced recruitment and trafficking = considered in SI Level 5.
Women and girls are more likely to experience grave rights violations including GBV and trafficking and They are comprising around 45% of Yemen’s refugee, asylum-seeker and migrants = considered in SI Level 4. 
The remaining of the PiN are placed in SI Level 3.</t>
  </si>
  <si>
    <t>YEM002People in Need</t>
  </si>
  <si>
    <t>YEM002Minimal humanitarian conditions - Level 1</t>
  </si>
  <si>
    <t>YEM002Stressed humanitarian conditions - Level 2</t>
  </si>
  <si>
    <t>YEM002Moderate humanitarian conditions - Level 3</t>
  </si>
  <si>
    <t>YEM002Severe humanitarian conditions - Level 4</t>
  </si>
  <si>
    <t>YEM002Extreme humanitarian conditions - Level 5</t>
  </si>
  <si>
    <t>The population
  of Yemen in 2023 according to last figure available in the World Population
  Review.</t>
  </si>
  <si>
    <t>YEM001Total population</t>
  </si>
  <si>
    <t>World Bank access on 27/09/2022</t>
  </si>
  <si>
    <t>https://data.worldbank.org/indicator/AG.LND.TOTL.K2?locations=YE</t>
  </si>
  <si>
    <t>The total landmass
  have been affected by the complex crisis. Therefore, the total was
  considered. </t>
  </si>
  <si>
    <t>YEM001Landmass affected</t>
  </si>
  <si>
    <t>OCHA 20/12/2022</t>
  </si>
  <si>
    <t>https://reliefweb.int/report/yemen/yemen-humanitarian-needs-overview-2023-december-2022;
  https://data.worldbank.org/indicator/SP.POP.TOTL?locations=YE</t>
  </si>
  <si>
    <t>Total population as
  the whole country is considered exposed by the complex crisis</t>
  </si>
  <si>
    <t>YEM001People exposed</t>
  </si>
  <si>
    <t>Total population as
  the whole country is considered affected by the complex crisis</t>
  </si>
  <si>
    <t>YEM001People affected</t>
  </si>
  <si>
    <t>OCHA 20/12/2022; IOM 9/01/2023; UNHCR 30/11/2022; Euro-Med Monitor 22/05/2022</t>
  </si>
  <si>
    <t>https://reliefweb.int/report/yemen/yemen-humanitarian-needs-overview-2023-december-2022;
  https://reliefweb.int/report/yemen/displacement-yemen-overview-enar;
  https://reliefweb.int/report/yemen/dtm-flow-monitoring-registry-dashboard-non-yemeni-migrant-arrivals-and-yemeni-returnees-december-2022-enar;
  https://data.unhcr.org/en/country/yem</t>
  </si>
  <si>
    <t>The total displaced
  people includes: IDPs, Returnees, Refugees and Asylum seekers that were last
  updated by IOM DTM monthly reports between January 2022 and  22 November 2022. People displaced is a
  summation of IOM tracked IDPs and refugees and asylum seekers in Yemen. </t>
  </si>
  <si>
    <t>YEM001People displaced</t>
  </si>
  <si>
    <t>https://acleddata.com/dashboard/#/dashboard
  ; https://news.un.org/en/story/2023/02/1133592</t>
  </si>
  <si>
    <t>Total number of
  civilian fatalities in conflict 
  between 1 August 2022 and 31 Jan 2023. </t>
  </si>
  <si>
    <t>YEM001Fatalities reported</t>
  </si>
  <si>
    <t>Total number of
  civilian fatalities in conflict 
  between 1 April 2022 and 31 Oct 2022. </t>
  </si>
  <si>
    <t>YEM001Fatalities in all crises</t>
  </si>
  <si>
    <t>https://reliefweb.int/report/yemen/yemen-humanitarian-needs-overview-2023-december-2022</t>
  </si>
  <si>
    <t>YEM001People in Need</t>
  </si>
  <si>
    <t>Total PIN according
  to the 2022 HNO is 23.4  million.
    Based on the 2022 HNO, the severity was divided into five levels: Level-1
  13% of the PiN (minimal), Level-2 14% of the PiN (stress), Level-3 33% of the
  PiN (severe), Level-4 23% of the PiN (extreme), and Level-5 17% of the PiN
  (catastrophic). These rates were multiplied by the number of PiN. 
    ACAPS severity levels are divided into three categories. To match the HNO
  with SI, Minimal, Stress, and Severe are allocated in to SI level 3, While
  Extreme into SI level 4 and Catastrophic into SI level 5. 
    The exposed population equal the affected population. Therefore, SI Level 1
  is zero. 
    Level 1 = Minimal = Exposed population – Affected population – PiN. 
    Level 2 = Stress = Affected population – PiN. 
    Level 3, 4, &amp; 5 = PiN which is about 23.4 million</t>
  </si>
  <si>
    <t>YEM001Minimal humanitarian conditions - Level 1</t>
  </si>
  <si>
    <t>YEM001Stressed humanitarian conditions - Level 2</t>
  </si>
  <si>
    <t>Moderate
  humanitarian conditions jumped to 19000000 as acute food malnutrition
  detoriorates in Yemen according to IPC
    Based on the 2022 HNO, the severity was divided into five levels: Level-1
  13% of the PiN (minimal), Level-2 14% of the PiN (stress), Level-3 33% of the
  PiN (severe), Level-4 23% of the PiN (extreme), and Level-5 17% of the PiN
  (catastrophic). These rates were multiplied by the number of PiN. 
    ACAPS severity levels are divided into three categories. To match the HNO
  with SI, Minimal, Stress, and Severe are allocated in to SI level 3, While
  Extreme into SI level 4 and Catastrophic into SI level 5. 
    The exposed population equal the affected population. Therefore, SI Level 1
  is zero. 
    Level 1 = Minimal = Exposed population – Affected population – PiN. 
    Level 2 = Stress = Affected population – PiN. 
    Level 3, 4, &amp; 5 = PiN which is about 23.4 million</t>
  </si>
  <si>
    <t>YEM001Moderate humanitarian conditions - Level 3</t>
  </si>
  <si>
    <t>The population facing
  severe humanitarian condition is an aggregate of children under 5 with acute
  malnutrition (2.2 million), Pregnant and Lactating women (1.3 million) and
  ACAPS methodology of PIN=(LV3+LV4=LV5)</t>
  </si>
  <si>
    <t>YEM001Severe humanitarian conditions - Level 4</t>
  </si>
  <si>
    <t>Latest
  IPC estimates indicate the rise of extreme humanitarian conditions. 161000
  people are facing Level 5 conditions while an additional 538,000 children are
  facing severe malnutrition conditions. Children with severe acute
  malnutrition are considered to be in grave danger when malnutrition is
  compounded by other crises, making their conditions extreme 
    Based on the 2022 HNO, the severity was divided into five levels: Level-1
  13% of the PiN (minimal), Level-2 14% of the PiN (stress), Level-3 33% of the
  PiN (severe), Level-4 23% of the PiN (extreme), and Level-5 17% of the PiN
  (catastrophic). These rates were multiplied by the number of PiN. 
    ACAPS severity levels are divided into three categories. To match the HNO
  with SI, Minimal, Stress, and Severe are allocated in to SI level 3, While
  Extreme into SI level 4 and Catastrophic into SI level 5. 
    The exposed population equal the affected population. Therefore, SI Level 1
  is zero. 
    Level 1 = Minimal = Exposed population – Affected population – PiN. 
    Level 2 = Stress = Affected population – PiN. 
    Level 3, 4, &amp; 5 = PiN which is about 23.4 million</t>
  </si>
  <si>
    <t>YEM001Extreme humanitarian conditions - Level 5</t>
  </si>
  <si>
    <t xml:space="preserve"> UNHCR Sudan accessed on 20/02/2023  ; UNHCR South Sudan accesed on 20/02/2023  ; UNHCR Chad accessed on 20/02/2023</t>
  </si>
  <si>
    <t>https://data2.unhcr.org/en/country/sdn; https://data2.unhcr.org/en/country/ssd ; https://data2.unhcr.org/en/country/tcd</t>
  </si>
  <si>
    <t>The number includes IDPs in Sudan (3,714,377) as of 31 July 2022, Refugees and Asylum-seekers in Sudan(1129090) as of 31 December 2022, Refugee returnees (2,060) as of 31 Dec. 2019, Sudanese  refugees in South Sudan (289,840) as of 31 December 2022 and Chad (405,239) as of 31 January 2023.</t>
  </si>
  <si>
    <t>SDN001People displaced</t>
  </si>
  <si>
    <t>OCHA 12/01/2023; UNHCR 09/09/2022</t>
  </si>
  <si>
    <t>https://reliefweb.int/report/south-sudan/south-sudan-humanitarian-snapshot-december-2022; https://reliefweb.int/report/south-sudan/unhcr-south-sudan-refugee-returnee-household-survey-apr-jun-2022</t>
  </si>
  <si>
    <t>Total number of IDPs, incoming refugees/asylum seekers, returnees to South Sudan and outgoing South Sudanese refugees in other countries.</t>
  </si>
  <si>
    <t>SSD001People displaced</t>
  </si>
  <si>
    <t>ACLED Accessed 20/02/2023; WHO 18/10/2022</t>
  </si>
  <si>
    <t>https://acleddata.com/dashboard/#/dashboard; https://www.humanitarianresponse.info/sites/www.humanitarianresponse.info/files/documents/files/south_sudan_humanitarian_situation_report_-_issue_9_-_september_2022.pdf</t>
  </si>
  <si>
    <t xml:space="preserve"> Total Fatalities in South Sudan from Total Fatalities from 01/08/2022 to 31/01/2023 and the severe flooding has also occasioned 62 death. It  is very likely that the number of fatalities reported  is higher than reported.</t>
  </si>
  <si>
    <t>SSD001Fatalities reported</t>
  </si>
  <si>
    <t xml:space="preserve"> Total Fatalities in South Sudan from 01/07/2022 to 31/12/2022 and the severe flooding has also occasioned 62 death. It  is very likely that the number of fatalities reported  is higher than reported.</t>
  </si>
  <si>
    <t>SSD001Fatalities in all crises</t>
  </si>
  <si>
    <t>The methodology applied in the HNO to compute Minimal, Stress, Severe, Extreme and Catastrophic needs is in line with ACAPS methodology. The number of people facing Minimal and Stress conditions correspond with HNO figures classified in those categories. Severe in the HNO corresponds with ACAPS' Moderate condition. Extreme in the HNO corresponds with ACAPS' Severe condition. Catastrophic in the HNO corresponds with ACAPS' Extreme condition.</t>
  </si>
  <si>
    <t>SSD001Minimal humanitarian conditions - Level 1</t>
  </si>
  <si>
    <t>SSD001Stressed humanitarian conditions - Level 2</t>
  </si>
  <si>
    <t>SSD001Moderate humanitarian conditions - Level 3</t>
  </si>
  <si>
    <t>SSD001Severe humanitarian conditions - Level 4</t>
  </si>
  <si>
    <t>SSD001Extreme humanitarian conditions - Level 5</t>
  </si>
  <si>
    <t>WHO 06/11/2022; OCHA 12/01/2023</t>
  </si>
  <si>
    <t>https://reliefweb.int/report/south-sudan/south-sudan-cholera-outbreak-situation-report-no-019-30-october-2022; https://reliefweb.int/report/south-sudan/south-sudan-humanitarian-snapshot-december-2022</t>
  </si>
  <si>
    <t>Cholera+Malnutrition cases</t>
  </si>
  <si>
    <t>SSD001Illness cases reported</t>
  </si>
  <si>
    <t>ACLED Accessed 26/01/2023; WHO 18/10/2022</t>
  </si>
  <si>
    <t>SSD003Fatalities in all crises</t>
  </si>
  <si>
    <t xml:space="preserve"> ACLED accessed on 20/02/2023 , OCHA 8/12/2022 , WHO 07/02/2023</t>
  </si>
  <si>
    <t>https://acleddata.com/dashboard/#/dashboard , https://reliefweb.int/report/sudan/sudan-2022-flood-response-update-03-30-november-2022, https://www.emro.who.int/media/news/with-al-takamol-refugee-camp-destroyed-by-fire-in-sudan-who-extends-health-support-and-assesses-further-needs.html?format=html</t>
  </si>
  <si>
    <t>fatalities between 01 May 2022 and 10 February 2023 for the complex crisis</t>
  </si>
  <si>
    <t>SDN001Fatalities reported</t>
  </si>
  <si>
    <t>fatalities between 01 May 2022 and 10 February 2023</t>
  </si>
  <si>
    <t>SDN001Fatalities in all crises</t>
  </si>
  <si>
    <t>OCHA accessed on 20/02/2023</t>
  </si>
  <si>
    <t>https://www.humanitarianresponse.info/en/operations/sudan/floods-2022</t>
  </si>
  <si>
    <t>The number of houses damaged because of floods as of 25 October 2022</t>
  </si>
  <si>
    <t>SDN001Buildings damaged</t>
  </si>
  <si>
    <t>The number of houses destroyed because of floods as of 25 October</t>
  </si>
  <si>
    <t>SDN001Buildings destroyed</t>
  </si>
  <si>
    <t>The figure represents the number of people affected by floods as of 25 October 2022</t>
  </si>
  <si>
    <t>SDN006People affected</t>
  </si>
  <si>
    <t xml:space="preserve">The number of displaced people is estimated based on the average household size in Sudan (5,6) and the number of houses destroyed (24,800) as of 25 October. </t>
  </si>
  <si>
    <t>SDN006People displaced</t>
  </si>
  <si>
    <t>SDN006Fatalities in all crises</t>
  </si>
  <si>
    <t>SDN006Buildings damaged</t>
  </si>
  <si>
    <t>SDN006Buildings destroyed</t>
  </si>
  <si>
    <t>SDN006People in Need</t>
  </si>
  <si>
    <t>OCHA HNO 7/11/2022 ; OCHA accessed on 20/02/2023</t>
  </si>
  <si>
    <t>https://reliefweb.int/report/sudan/sudan-humanitarian-needs-overview-2023-november-2022 ; https://www.humanitarianresponse.info/en/operations/sudan/floods-2022</t>
  </si>
  <si>
    <t>SDN006Minimal humanitarian conditions - Level 1</t>
  </si>
  <si>
    <t>SDN006Stressed humanitarian conditions - Level 2</t>
  </si>
  <si>
    <t>SDN006Moderate humanitarian conditions - Level 3</t>
  </si>
  <si>
    <t>SDN006Severe humanitarian conditions - Level 4</t>
  </si>
  <si>
    <t xml:space="preserve">There is no analysis of the severity of needs </t>
  </si>
  <si>
    <t>SDN006Extreme humanitarian conditions - Level 5</t>
  </si>
  <si>
    <t>UNHCR accessed on 20/02/2023  ; IPC 21/6/2022</t>
  </si>
  <si>
    <t>https://www.ipcinfo.org/ipc-country-analysis/details-map/en/c/1155716/?iso3=SDN , https://data2.unhcr.org/en/country/sdn</t>
  </si>
  <si>
    <t xml:space="preserve">All Sudan states hosts refugees, but states that host more than 100K refugees are considered exposed. </t>
  </si>
  <si>
    <t>SDN005People exposed</t>
  </si>
  <si>
    <t>UNHCR accessed on 20/02/2023; IPC 21/6/2022</t>
  </si>
  <si>
    <t>People living in the states that host over 100K refugees are considered affected. (Khartoum, White Nile, and Kassala)</t>
  </si>
  <si>
    <t>SDN005People affected</t>
  </si>
  <si>
    <t>UNHCR accessed on 20/02/2023</t>
  </si>
  <si>
    <t>https://data2.unhcr.org/en/country/sdn</t>
  </si>
  <si>
    <t>The number represents refugees in Sudan,  as of 31 December 2022</t>
  </si>
  <si>
    <t>SDN005People displaced</t>
  </si>
  <si>
    <t>WHO 07/02/2023 , ACLED accessed on 20/02/2023</t>
  </si>
  <si>
    <t>https://www.emro.who.int/media/news/with-al-takamol-refugee-camp-destroyed-by-fire-in-sudan-who-extends-health-support-and-assesses-further-needs.html?format=html ,https://acleddata.com/data-export-tool/</t>
  </si>
  <si>
    <t>Fatalities between 01 May 2022 and 10 February 2023 related to refugees</t>
  </si>
  <si>
    <t>SDN005Fatalities reported</t>
  </si>
  <si>
    <t>SDN005Fatalities in all crises</t>
  </si>
  <si>
    <t>SDN005People in Need</t>
  </si>
  <si>
    <t>SDN005Minimal humanitarian conditions - Level 1</t>
  </si>
  <si>
    <t>SDN005Stressed humanitarian conditions - Level 2</t>
  </si>
  <si>
    <t xml:space="preserve">There is no analysis of the severity of needs for refugees </t>
  </si>
  <si>
    <t>SDN005Moderate humanitarian conditions - Level 3</t>
  </si>
  <si>
    <t>SDN005Severe humanitarian conditions - Level 4</t>
  </si>
  <si>
    <t>SDN005Extreme humanitarian conditions - Level 5</t>
  </si>
  <si>
    <t>ACLED accessed on 20/02/2023</t>
  </si>
  <si>
    <t xml:space="preserve">fatalities between 01 May 2022 and 10 February 2023 in Kordofan and Darfur regions . </t>
  </si>
  <si>
    <t>SDN008Fatalities reported</t>
  </si>
  <si>
    <t>SDN008Fatalities in all crises</t>
  </si>
  <si>
    <t>World Population Review accessed on 20/02/2023</t>
  </si>
  <si>
    <t>https://worldpopulationreview.com/countries/mauritania-population</t>
  </si>
  <si>
    <t>Total population of Mauritania</t>
  </si>
  <si>
    <t>MRT003Total population</t>
  </si>
  <si>
    <t>fatalities between 01 August 2022 and 10 February 2023 because of food insecurity .</t>
  </si>
  <si>
    <t>MRT003Fatalities reported</t>
  </si>
  <si>
    <t>MRT003Fatalities in all crises</t>
  </si>
  <si>
    <t>MRT002Total population</t>
  </si>
  <si>
    <t>https://data.unhcr.org/en/country/mrt</t>
  </si>
  <si>
    <t>People displaced is the number of Malian refugees in Mauritania as of 30/11/2022  (98,000)</t>
  </si>
  <si>
    <t>MRT002People displaced</t>
  </si>
  <si>
    <t>fatalities between 01 August 2022 and 10 February 2023 related to Malian refugees .</t>
  </si>
  <si>
    <t>MRT002Fatalities reported</t>
  </si>
  <si>
    <t>MRT002Fatalities in all crises</t>
  </si>
  <si>
    <t>MRT002People in Need</t>
  </si>
  <si>
    <t>City Populaation acceessed on 25/07/2022 ,UNHCR 20/04/2022</t>
  </si>
  <si>
    <t>MRT002Minimal humanitarian conditions - Level 1</t>
  </si>
  <si>
    <t>City Populaation acceessed on 25/07/2022 ,UNHCR 20/04/2022 , UNHCR accessed on 20/02/2023</t>
  </si>
  <si>
    <t>https://data.unhcr.org/en/country/mrt , https://www.citypopulation.de/en/mauritania/cities/ , https://data.unhcr.org/en/documents/details/92148</t>
  </si>
  <si>
    <t>MRT002Stressed humanitarian conditions - Level 2</t>
  </si>
  <si>
    <t>Level 3 is the number of Malian refugees in Mauritania as of 30 November 2022 (98,000)</t>
  </si>
  <si>
    <t>MRT002Moderate humanitarian conditions - Level 3</t>
  </si>
  <si>
    <t>The severity of needs is not identified for refugees</t>
  </si>
  <si>
    <t>MRT002Severe humanitarian conditions - Level 4</t>
  </si>
  <si>
    <t>MRT002Extreme humanitarian conditions - Level 5</t>
  </si>
  <si>
    <t>WPR Accessed 20/02/2023</t>
  </si>
  <si>
    <t>https://worldpopulationreview.com/countries/kenya-population</t>
  </si>
  <si>
    <t>Total population of the country including refugees in the country and the migration flow in the country</t>
  </si>
  <si>
    <t>KEN002Total population</t>
  </si>
  <si>
    <t>KNBS 04/11/2019; UNHCR 28/02/2022; UN Habitat 06/2021a; UN Habitat 06/2021b; UNHCR 30/06/2022</t>
  </si>
  <si>
    <t>https://www.knbs.or.ke/?wpdmpro=2019-kenya-population-and-housing-census-volume-i-population-by-county-and-sub-county; https://reliefweb.int/report/kenya/kenya-registered-refugees-and-asylum-seekers-28-february-2022; https://unhabitat.org/sites/default/files/2021/06/210618_kakuma_kalobeyei_profile_single_page.pdf; https://unhabitat.org/sites/default/files/2021/06/210617_dadaab-profile_lr.pdf; https://data.unhcr.org/en/country/ken</t>
  </si>
  <si>
    <t>Total population of Dadaab, Fafi and Turkana west sub-counties, which host Kakuma and Daadab refugee camps</t>
  </si>
  <si>
    <t>KEN002People exposed</t>
  </si>
  <si>
    <t>UNHCR 31/12/2022</t>
  </si>
  <si>
    <t>https://data.unhcr.org/en/documents/download/98752</t>
  </si>
  <si>
    <t>Total number of registered and unregistered refugees in Kenya, according to UNHCR</t>
  </si>
  <si>
    <t>KEN002People affected</t>
  </si>
  <si>
    <t>KEN002People displaced</t>
  </si>
  <si>
    <t>KEN002People in Need</t>
  </si>
  <si>
    <t>KNBS 04/11/2019; UNHCR 31/12/2022; UN Habitat 06/2021a; UN Habitat 06/2021b; 13/06/2022</t>
  </si>
  <si>
    <t xml:space="preserve">https://www.knbs.or.ke/?wpdmpro=2019-kenya-population-and-housing-census-volume-i-population-by-county-and-sub-county; https://data.unhcr.org/en/documents/download/98752; https://unhabitat.org/sites/default/files/2021/06/210618_kakuma_kalobeyei_profile_single_page.pdf; https://unhabitat.org/sites/default/files/2021/06/210617_dadaab-profile_lr.pdf; </t>
  </si>
  <si>
    <t>INFORM SI Methodology was applied to compute the number of people facing Level 1 and 2 needs. The entire refugee population in Kenya was categorised as Level 3. While some refugees may be facing Level 4 or 5 outcomes, there is no evidence to support this. There has been no publication with new displacement figures since October.</t>
  </si>
  <si>
    <t>KEN002Minimal humanitarian conditions - Level 1</t>
  </si>
  <si>
    <t>KEN002Stressed humanitarian conditions - Level 2</t>
  </si>
  <si>
    <t>KEN002Moderate humanitarian conditions - Level 3</t>
  </si>
  <si>
    <t>KEN002Severe humanitarian conditions - Level 4</t>
  </si>
  <si>
    <t>KEN002Extreme humanitarian conditions - Level 5</t>
  </si>
  <si>
    <t>KEN003Total population</t>
  </si>
  <si>
    <t>HDX 24/11/2015</t>
  </si>
  <si>
    <t>https://data.humdata.org/dataset/kenya-surface-area-per-county</t>
  </si>
  <si>
    <t>Total landmass of counties affected by drought: 23 ASAL counties (Turkana, Mandera, Wajir, Garissa, Lamu, Kwale, Kilifi, Tana River, Taita Taveta, Kitui, Makueni, Embu, Nyeri, Meru North, West Pokot, Baringo, Kajiado, Narok, Marsabit, Laikipia, Tharaka Nithi, Samburu, Isiolo) and 9 non-ASAL counties (Kiambu, Murang'a, Kirinyaga, Migori, Homabay, Siaya, Nakuru, Machakos, Elgeyo Marakwet)</t>
  </si>
  <si>
    <t>KEN003Landmass affected</t>
  </si>
  <si>
    <t>KNBS 04/11/2019; UNHCR 31/12/2022</t>
  </si>
  <si>
    <t>https://www.knbs.or.ke/?wpdmpro=2019-kenya-population-and-housing-census-volume-i-population-by-county-and-sub-county; https://data.unhcr.org/en/documents/download/98752</t>
  </si>
  <si>
    <t>Total population(including refugees) of counties affected by drought: 23 ASAL counties (Turkana, Mandera, Wajir, Garissa, Lamu, Kwale, Kilifi, Tana River, Taita Taveta, Kitui, Makueni, Embu, Nyeri, Meru North, West Pokot, Baringo, Kajiado, Narok, Marsabit, Laikipia, Tharaka Nithi, Samburu, Isiolo) and 9 non-ASAL counties (Kiambu, Murang'a, Kirinyaga, Migori, Homabay, Siaya, Nakuru, Machakos, Elgeyo Marakwet)</t>
  </si>
  <si>
    <t>KEN003People exposed</t>
  </si>
  <si>
    <t>KFSSG 08/03/2022; KNBS 04/11/2019; UNHCR 31/12/2022</t>
  </si>
  <si>
    <t>https://reliefweb.int/sites/reliefweb.int/files/resources/SRA%202021%20National%20Assessment%20Report.pdf; https://www.knbs.or.ke/?wpdmpro=2019-kenya-population-and-housing-census-volume-i-population-by-county-and-sub-county; https://data.unhcr.org/en/documents/download/98752</t>
  </si>
  <si>
    <t>The population of all counties affected by the drought</t>
  </si>
  <si>
    <t>KEN003People affected</t>
  </si>
  <si>
    <t>IPC 20/02/2023; KFSSG 02/2023</t>
  </si>
  <si>
    <t>https://reliefweb.int/attachments/ca1339de-5af4-4471-9f67-4a4d2a20c1b4/IPC_Kenya_Acute_Food_Insecurity_Malnutrition_2023FebJun_Report.pdf; https://www.ndma.go.ke/index.php/resource-center/send/87-2022/6833-2022-short-rains-assessment-national-report</t>
  </si>
  <si>
    <t>KEN003People in Need</t>
  </si>
  <si>
    <t>IPC 20/02/2023; KFSSG 02/2023; KNBS 04/11/2019; UNHCR 31/12/2022; UN Habitat 06/2021a; UN Habitat 06/2021b; 13/06/2022</t>
  </si>
  <si>
    <t>INFORM SI Methodology was applied to compute the number of people facing Level 1 and 2 needs. The people facing IPC 4 outcomes were categorised under Level 4, and the people facing IPC 3 outcomes were categorised under Level 3. While there may be people facing Level 5 outcomes, there is no evidence to support this.</t>
  </si>
  <si>
    <t>KEN003Minimal humanitarian conditions - Level 1</t>
  </si>
  <si>
    <t>KEN003Stressed humanitarian conditions - Level 2</t>
  </si>
  <si>
    <t>IPC 20/02/2023; KFSSG 20/02/2023</t>
  </si>
  <si>
    <t>KEN003Moderate humanitarian conditions - Level 3</t>
  </si>
  <si>
    <t>IPC 20/02/2023</t>
  </si>
  <si>
    <t>https://www.ipcinfo.org/fileadmin/user_upload/ipcinfo/docs/IPC_Kenya_Acute_Food_Insecurity_Malnutrition_2022JulDec_Report.pdf</t>
  </si>
  <si>
    <t>KEN003Severe humanitarian conditions - Level 4</t>
  </si>
  <si>
    <t>KEN003Extreme humanitarian conditions - Level 5</t>
  </si>
  <si>
    <t>Projected cases of malnutrition among children aged under 5 and pregnant women</t>
  </si>
  <si>
    <t>KEN003Illness cases reported</t>
  </si>
  <si>
    <t>KEN001Total population</t>
  </si>
  <si>
    <t>HDX 24/11/2015;UN Habitat 06/2021a; UN Habitat 06/2021b</t>
  </si>
  <si>
    <t>https://data.humdata.org/dataset/kenya-surface-area-per-county;https://unhabitat.org/sites/default/files/2021/06/210618_kakuma_kalobeyei_profile_single_page.pdf; https://unhabitat.org/sites/default/files/2021/06/210617_dadaab-profile_lr.pdf</t>
  </si>
  <si>
    <t>Total landmass of 32 ASAL counties (Turkana, Mandera, Wajir, Garissa, Lamu, Kwale, Kilifi, Tana River, Taita Taveta, Kitui, Makueni, Embu, Nyeri, Meru North, West Pokot, Baringo, Kajiado, Narok, Marsabit, Laikipia, Tharaka Nithi, Samburu and Isiolo) including counties hosting refugees.</t>
  </si>
  <si>
    <t>KEN001Landmass affected</t>
  </si>
  <si>
    <t>KNBS 04/11/2019; UNHCR 31/12/2022; KNBS 04/11/2019; UNHCR 28/02/2022; UN Habitat 06/2021a; UN Habitat 06/2021b; UNHCR 30/06/2022</t>
  </si>
  <si>
    <t>https://www.knbs.or.ke/?wpdmpro=2019-kenya-population-and-housing-census-volume-i-population-by-county-and-sub-county; https://data.unhcr.org/en/documents/download/98752; https://www.knbs.or.ke/?wpdmpro=2019-kenya-population-and-housing-census-volume-i-population-by-county-and-sub-county; https://reliefweb.int/report/kenya/kenya-registered-refugees-and-asylum-seekers-28-february-2022; https://unhabitat.org/sites/default/files/2021/06/210618_kakuma_kalobeyei_profile_single_page.pdf; https://unhabitat.org/sites/default/files/2021/06/210617_dadaab-profile_lr.pdf; https://data.unhcr.org/en/country/ken</t>
  </si>
  <si>
    <t>Total population of 32 ASAL counties (Turkana, Mandera, Wajir, Garissa, Lamu, Kwale, Kilifi, Tana River, Taita Taveta, Kitui, Makueni, Embu, Nyeri, Meru North, West Pokot, Baringo, Kajiado, Narok, Marsabit, Laikipia, Tharaka Nithi, Samburu and Isiolo); Includes the refugee population in Nairobi county. Due to the overlap in areas affected by the drought and refugee crises, country level figure is not a perfect aggregation of the two crises.</t>
  </si>
  <si>
    <t>KEN001People exposed</t>
  </si>
  <si>
    <t>KFSSG 08/03/2022; KNBS 04/11/2019; UNHCR 30/06/2022; UNHCR 31/10/2022</t>
  </si>
  <si>
    <t>https://reliefweb.int/sites/reliefweb.int/files/resources/SRA%202021%20National%20Assessment%20Report.pdf; https://www.knbs.or.ke/?wpdmpro=2019-kenya-population-and-housing-census-volume-i-population-by-county-and-sub-county; https://data.unhcr.org/en/country/ken; https://reliefweb.int/report/kenya/kenya-registered-refugees-and-asylum-seekers-31-october-2022</t>
  </si>
  <si>
    <t>People affected by the drought and refugee crisis. Due to the overlap in areas affected by the drought and refugee crises, the country level figure is not a perfect aggregation of the two crises.</t>
  </si>
  <si>
    <t>KEN001People affected</t>
  </si>
  <si>
    <t>Total number of registered refugees in Kenya according to UNHCR. There is no information on cumulative internal displacements due to drought</t>
  </si>
  <si>
    <t>KEN001People displaced</t>
  </si>
  <si>
    <t>KEN001People in Need</t>
  </si>
  <si>
    <t xml:space="preserve">https://reliefweb.int/attachments/ca1339de-5af4-4471-9f67-4a4d2a20c1b4/IPC_Kenya_Acute_Food_Insecurity_Malnutrition_2023FebJun_Report.pdf; https://www.ndma.go.ke/index.php/resource-center/send/87-2022/6833-2022-short-rains-assessment-national-report; https://www.knbs.or.ke/?wpdmpro=2019-kenya-population-and-housing-census-volume-i-population-by-county-and-sub-county; https://data.unhcr.org/en/documents/download/98752; https://unhabitat.org/sites/default/files/2021/06/210618_kakuma_kalobeyei_profile_single_page.pdf; https://unhabitat.org/sites/default/files/2021/06/210617_dadaab-profile_lr.pdf; </t>
  </si>
  <si>
    <t>These figures are an aggregation of the refugee and drought crises. INFORM SI Methodology was applied to compute the number of people facing Level 1 and 2 needs. The population in need due to the drought and the refugee population were categorised under Level 3. The population facing IPC 4 outcomes were categorised under Level 4. While there may be people facing Level 5 outcomes, there is no evidence to support this.</t>
  </si>
  <si>
    <t>KEN001Minimal humanitarian conditions - Level 1</t>
  </si>
  <si>
    <t>KEN001Stressed humanitarian conditions - Level 2</t>
  </si>
  <si>
    <t>IPC 20/02/2023; KFSSG 20/02/2023; UNHCR 31/12/2022</t>
  </si>
  <si>
    <t>https://reliefweb.int/attachments/ca1339de-5af4-4471-9f67-4a4d2a20c1b4/IPC_Kenya_Acute_Food_Insecurity_Malnutrition_2023FebJun_Report.pdf; https://www.ndma.go.ke/index.php/resource-center/send/87-2022/6833-2022-short-rains-assessment-national-report; https://data.unhcr.org/en/documents/download/98752</t>
  </si>
  <si>
    <t>KEN001Moderate humanitarian conditions - Level 3</t>
  </si>
  <si>
    <t>IPC 28/09/2022</t>
  </si>
  <si>
    <t>KEN001Severe humanitarian conditions - Level 4</t>
  </si>
  <si>
    <t>KEN001Extreme humanitarian conditions - Level 5</t>
  </si>
  <si>
    <t>Cases of acute malnutrition which are worsened by drought</t>
  </si>
  <si>
    <t>KEN002Illness cases reported</t>
  </si>
  <si>
    <t>ACLED 21/02/23; IOM 2023</t>
  </si>
  <si>
    <t>https://acleddata.com/dashboard/#/dashboard; https://missingmigrants.iom.int/region/americas?region_incident=4041&amp;route=3936&amp;incident_date%5Bmin%5D=&amp;incident_date%5Bmax%5D=</t>
  </si>
  <si>
    <t>Fatalities reported in battles, riots, and violence against civilians. Time period: Time period: 17/02/2022-17/02/2023</t>
  </si>
  <si>
    <t>MEX001Fatalities reported</t>
  </si>
  <si>
    <t>Fatalities reported in battles, riots, and violence against civilians. Time period: 17/02/2022-17/02/2023</t>
  </si>
  <si>
    <t>MEX001Fatalities in all crises</t>
  </si>
  <si>
    <t>COMAR 2022</t>
  </si>
  <si>
    <t>MEX001People in Need</t>
  </si>
  <si>
    <t>World Bank 2021; Instituto para la Economía y la Paz (IEP) 2021; Internal Displacement Monitoring Centre (IMDC) 2021; UNHCR 2021</t>
  </si>
  <si>
    <t>https://www.internal-displacement.org/sites/default/files/publications/documents/grid2021_idmc.pdf</t>
  </si>
  <si>
    <t>MEX001Minimal humanitarian conditions - Level 1</t>
  </si>
  <si>
    <t>MEX001Stressed humanitarian conditions - Level 2</t>
  </si>
  <si>
    <t>https://www.gob.mx/comar/articulos/la-comar-en-numeros-313659?idiom=es</t>
  </si>
  <si>
    <t>Migrants recognized as refugees or in complementary protection by the Mexican Commission for Refugee Assistance (COMAR) from 2013 to 2022 (until november). However, there are no exact figures about the total people in need as they are in constant movement through the country and not all of them are registered.</t>
  </si>
  <si>
    <t>MEX001Moderate humanitarian conditions - Level 3</t>
  </si>
  <si>
    <t>ACLED 21/02/23</t>
  </si>
  <si>
    <t>MEX002Fatalities reported</t>
  </si>
  <si>
    <t>MEX002Fatalities in all crises</t>
  </si>
  <si>
    <t>Amnesty International 2010 ; Gobierno de Mexico ; Strauss Center 2022</t>
  </si>
  <si>
    <t>https://www.amnesty.org/es/documents/amr41/014/2010/es/ ; http://portales.segob.gob.mx/es/PoliticaMigratoria/Sintesis_Grafica/?Sintesis=2022 ; https://www.strausscenter.org/wp-content/uploads/Aug_2022_Metering.pdf</t>
  </si>
  <si>
    <t>Total # of people living in the affected area + Mexicans forcefully returned from the USA in 2022 (january to december) + Asylum-seekers on metering waitlists in August 2022.</t>
  </si>
  <si>
    <t>MEX003People exposed</t>
  </si>
  <si>
    <t>IOM 2023</t>
  </si>
  <si>
    <t>https://missingmigrants.iom.int/region/americas?region_incident=4041&amp;route=3936&amp;incident_date%5Bmin%5D=&amp;incident_date%5Bmax%5D=</t>
  </si>
  <si>
    <t>Missing migrants in the US-Mexican border since 2014. The figures were last updated on 19 february 2023</t>
  </si>
  <si>
    <t>MEX003Fatalities reported</t>
  </si>
  <si>
    <t>MEX003Fatalities in all crises</t>
  </si>
  <si>
    <t>MEX003People in Need</t>
  </si>
  <si>
    <t>Amnesty International 2010 ; Gobierno de Mexico ; Strauss Center 2022 ; UNHCR 2021</t>
  </si>
  <si>
    <t>MEX003Minimal humanitarian conditions - Level 1</t>
  </si>
  <si>
    <t>MEX003Stressed humanitarian conditions - Level 2</t>
  </si>
  <si>
    <t>Migrants recognized as refugees or in complementary protection by the Mexican Commission for Refugee Assistance (COMAR) from 2013 to 2022 (until july). However, there are no exact figures about the total people in need as they are in constant movement through the country and not all of them are registered.</t>
  </si>
  <si>
    <t>MEX003Moderate humanitarian conditions - Level 3</t>
  </si>
  <si>
    <t>https://reliefweb.int/report/el-salvador/el-salvador-humanitarian-needs-overview-2023-december-2022</t>
  </si>
  <si>
    <t>Total number of people living in El Salvador</t>
  </si>
  <si>
    <t>SLV001Total population</t>
  </si>
  <si>
    <t>https://data.worldbank.org/indicator/AG.LND.TOTL.K2?locations=SV</t>
  </si>
  <si>
    <t>Total # of square kilometers of the entire country as the crisis affect all of it</t>
  </si>
  <si>
    <t>SLV001Landmass affected</t>
  </si>
  <si>
    <t>SLV001People exposed</t>
  </si>
  <si>
    <t>SLV001Fatalities reported</t>
  </si>
  <si>
    <t>SLV001Fatalities in all crises</t>
  </si>
  <si>
    <t>SLV001People in Need</t>
  </si>
  <si>
    <t>SLV001Stressed humanitarian conditions - Level 2</t>
  </si>
  <si>
    <t>SLV001Moderate humanitarian conditions - Level 3</t>
  </si>
  <si>
    <t>GTM001Fatalities reported</t>
  </si>
  <si>
    <t>GTM001Fatalities in all crises</t>
  </si>
  <si>
    <t>HND001Fatalities reported</t>
  </si>
  <si>
    <t>HND001Fatalities in all crises</t>
  </si>
  <si>
    <t>BBC 2021 ; IOM 2023</t>
  </si>
  <si>
    <t>https://www.bbc.com/mundo/noticias-america-latina-58800345 ; https://www.iom.int/news/number-migrants-who-embarked-dangerous-darien-gap-route-nearly-doubled-2022</t>
  </si>
  <si>
    <t>About 50 lifeless bodies have been found in the jungle of the territory known as the Darién Gap, between Colombia and Panama, so far in 2021 (october). In 2022, 36 people died in the Darien Gap in 2022</t>
  </si>
  <si>
    <t>PAN002Fatalities reported</t>
  </si>
  <si>
    <t>PAN002Fatalities in all crises</t>
  </si>
  <si>
    <t>OCHA 22/02/2022; World Bank (projection) accessed on 29/11/2022</t>
  </si>
  <si>
    <t>https://reliefweb.int/sites/reliefweb.int/files/resources/hno_2022_final_version_210222-2.pdf; https://databank.worldbank.org/source/population-estimates-and-projections</t>
  </si>
  <si>
    <t>The total population in Syria, according to 2022 HNO latest figure</t>
  </si>
  <si>
    <t>SYR001Total population</t>
  </si>
  <si>
    <t>https://data.worldbank.org/indicator/AG.SRF.TOTL.K2?locations=SY</t>
  </si>
  <si>
    <t xml:space="preserve">The whole country landmass of Syria is affected by the crisis.
</t>
  </si>
  <si>
    <t>SYR001Landmass affected</t>
  </si>
  <si>
    <t>The whole population of Syria is exposed by the crisis.</t>
  </si>
  <si>
    <t>SYR001People exposed</t>
  </si>
  <si>
    <t>Everyone has been impacted and affected by the war due to its protracted nature and displacement.</t>
  </si>
  <si>
    <t>SYR001People affected</t>
  </si>
  <si>
    <t>Government of Jordan &amp; Governement of Germany 14/02/2021; UNHCR 02/2022; UNHCR 31/12/2022; UNHCR 18/03/2021, BBC 18/09/2018, Pew Research Center 29/01/2018; IDMC 19/05/2022</t>
  </si>
  <si>
    <t>https://reliefweb.int/sites/reliefweb.int/files/resources/2021_Influx%20of%20Syrian%20Refugees%20in%20Jordan%20-%20Effects%20on%20the%20Water%20Sector.pdf; https://www.3rpsyriacrisis.org/wp-content/uploads/2022/02/RSO2022.pdf; https://www.unhcr.org/cy/2021/03/18/syria-refugee-crisis-globally-in-europe-and-in-cyprus-meet-some-syrian-refugees-in-cyprus/
https://www.bbc.com/news/world-europe-44660699
https://www.pewresearch.org/fact-tank/2018/01/29/where-displaced-syrians-have-resettled/; https://www.internal-displacement.org/countries/syria#:~:text=Overview,-2021&amp;text=Around%206.7%20million%20people%20in,for%20four%20or%20more%20years.</t>
  </si>
  <si>
    <t xml:space="preserve">Total number of Syrian refugees (regional, and in Europe) and IDPs. </t>
  </si>
  <si>
    <t>SYR001People displaced</t>
  </si>
  <si>
    <t>ACLED (10/08/2022-10/02/2023)</t>
  </si>
  <si>
    <t>This data includes the number of all deaths from conflict in the last 6 months as calculated by ACLED. This figure includes people who killed in protests, riots, violence against civilians, explosions/remote violence and battles during the past six months</t>
  </si>
  <si>
    <t>SYR001Fatalities reported</t>
  </si>
  <si>
    <t>ACLED (10/08/2022-10/02/2023); Skynews 18/2/2023</t>
  </si>
  <si>
    <t>SYR001Fatalities in all crises</t>
  </si>
  <si>
    <t>OCHA 22/02/2022</t>
  </si>
  <si>
    <t>https://reliefweb.int/sites/reliefweb.int/files/resources/hno_2022_final_version_210222-2.pdf</t>
  </si>
  <si>
    <t xml:space="preserve">Based on the 2022 HNO - PiN and severity figures were calculated through sectoral and inter-sectoral approach: 
The 2022 Inter-Sector Need Severity Classification: the severity is minimal &gt;1%, stress 32.7%, severe 44.4%, extreme 22.5%, and catastrophic 0.3%. 
Level 1 = Minimal = Exposed population – Affected population – PiN. The total population is considered facing at least minor humanitarian conditions. The entire population (about 21.7 m) is considered exposed.
Level 2 = Stress = Affected population – PiN. All the population are affected and equal to exposed. Therefore, it is zero. 
Level 3, 4, &amp; 5 = Severe + Extreme + Catastrophic = PiN which is about 14.6 million.  Needs severe = SI 3, Needs extreme = SI 4 , Needs catastrophic= SI 5.
Not the all population are in needs. </t>
  </si>
  <si>
    <t>SYR001People in Need</t>
  </si>
  <si>
    <t>SYR001Minimal humanitarian conditions - Level 1</t>
  </si>
  <si>
    <t>SYR001Stressed humanitarian conditions - Level 2</t>
  </si>
  <si>
    <t>SYR001Moderate humanitarian conditions - Level 3</t>
  </si>
  <si>
    <t>SYR001Severe humanitarian conditions - Level 4</t>
  </si>
  <si>
    <t>SYR001Extreme humanitarian conditions - Level 5</t>
  </si>
  <si>
    <t>OCHA 22/12/2022</t>
  </si>
  <si>
    <t>https://reliefweb.int/report/syrian-arab-republic/syrian-arab-republic-2023-humanitarian-needs-overview-december-2022?_gl=1*mk5vc1*_ga*MTY1MTI5MjA4Mi4xNjcxNjIyMzY5*_ga_E60ZNX2F68*MTY3NTc2MzI4Ny4zLjAuMTY3NTc2MzI4Ny42MC4wLjA.</t>
  </si>
  <si>
    <t>Total population of Syria based on 2023 HNO</t>
  </si>
  <si>
    <t>SYR002Total population</t>
  </si>
  <si>
    <t>KFCRIS ; OCHA 06/02/2023</t>
  </si>
  <si>
    <t>https://kfcris.com/pdf/5e43a7813784133606d70cc8b52d433b5909a9623e8c2.pdf; https://reliefweb.int/report/syrian-arab-republic/syrian-arab-republic-humanitarian-country-team-hct-coordinated-response-flash-update-earthquake-6-february-2023</t>
  </si>
  <si>
    <t>Total surface areas of: Aleppo, Lattaki, Hama, Tartous, Idelb, and Ar-Raqqa. These governorates are all considered impacted by Turkiye / Syria earthquake.</t>
  </si>
  <si>
    <t>SYR002Landmass affected</t>
  </si>
  <si>
    <t>Total population of: Aleppo, Lattaki, Hama, Tartous, Idelb, and Ar-Raqqa. The whole population are considered exposed to Turkiye / Syria earthquake. The population of these areas are based on 2023 HNO</t>
  </si>
  <si>
    <t>SYR002People exposed</t>
  </si>
  <si>
    <t>WFP ADAM 06/02/2023</t>
  </si>
  <si>
    <t>https://gis.wfp.org/adam/</t>
  </si>
  <si>
    <t>Early estimations from Automated Disaster Analysis and Mapping preliminary analysis. Using people exposed from Level III intensity to Level VII, due to the aggravating factors pre-existing in Syria due to the ongoing conflict. Considered only for the crisis admin1.</t>
  </si>
  <si>
    <t>SYR002People affected</t>
  </si>
  <si>
    <t>Skynews 18/2/2023</t>
  </si>
  <si>
    <t>https://www.skynewsarabia.com/middle-east/1598343-%D8%A7%D9%84%D8%B2%D9%84%D8%B2%D8%A7%D9%84-%D8%A7%D9%84%D9%83%D8%A8%D9%8A%D8%B1-%D8%A7%D8%B1%D8%AA%D9%81%D8%A7%D8%B9-%D8%B9%D8%AF%D8%AF-%D8%A7%D9%84%D9%82%D8%AA%D9%84%D9%89-%D8%A7%D9%94%D9%83%D8%AB%D8%B1-45-%D8%A7%D9%94%D9%84%D9%81%D8%A7</t>
  </si>
  <si>
    <t>Number of people displaced by Sky news</t>
  </si>
  <si>
    <t>SYR002People displaced</t>
  </si>
  <si>
    <t>Sky news 18/2/2023</t>
  </si>
  <si>
    <t>SYR002Injuries reported</t>
  </si>
  <si>
    <t>ECHO via OCHA 12/2/2023</t>
  </si>
  <si>
    <t>SYR002Fatalities reported</t>
  </si>
  <si>
    <t>https://www.acleddata.com/data/ , https://www.skynewsarabia.com/middle-east/1598343-%D8%A7%D9%84%D8%B2%D9%84%D8%B2%D8%A7%D9%84-%D8%A7%D9%84%D9%83%D8%A8%D9%8A%D8%B1-%D8%A7%D8%B1%D8%AA%D9%81%D8%A7%D8%B9-%D8%B9%D8%AF%D8%AF-%D8%A7%D9%84%D9%82%D8%AA%D9%84%D9%89-%D8%A7%D9%94%D9%83%D8%AB%D8%B1-45-%D8%A7%D9%94%D9%84%D9%81%D8%A7</t>
  </si>
  <si>
    <t>This data includes the number of all deaths from conflict in the last 6 months as calculated by ACLED. This figure includes people who killed in protests, riots, violence against civilians, explosions/remote violence and battles during the past six months, Added to this the number of fatalities of the Turkish-Syrian Earthquake.</t>
  </si>
  <si>
    <t>SYR002Fatalities in all crises</t>
  </si>
  <si>
    <t>SYR002Minimal humanitarian conditions - Level 1</t>
  </si>
  <si>
    <t>SYR002Stressed humanitarian conditions - Level 2</t>
  </si>
  <si>
    <t>IDPs; Refugees, asylum seekers, and others of concern (such as migrants etc.); Returnees; Host and; Non-Host  are exposed or affected by the Turkiye / Syria earthquake in Northern Syria.</t>
  </si>
  <si>
    <t>SYR002Crisis affected groups</t>
  </si>
  <si>
    <t>Number of damaged buildings s as a result of Turkiye / Syria earthquake in Aleppo, Lattaki, Hama, Tartous, Idelb, and Ar-Raqqa by the government of Syria and White Helmets. The figures might not be accurate and up to date and has very low reliability.</t>
  </si>
  <si>
    <t>SYR002Buildings damaged</t>
  </si>
  <si>
    <t>Number of destroyed buildings s as a result of Turkiye / Syria earthquake in Aleppo, Lattaki, Hama, Tartous, Idelb, and Ar-Raqqa by the government of Syria and White Helmets. The figures might not be accurate and up to date and has very low reliability.</t>
  </si>
  <si>
    <t>SYR002Buildings destroyed</t>
  </si>
  <si>
    <t>world population review accessed on 19/02/2023</t>
  </si>
  <si>
    <t>https://worldpopulationreview.com/countries/tanzania-population</t>
  </si>
  <si>
    <t>Total population of Tanzania in 2023</t>
  </si>
  <si>
    <t>TZA001Total population</t>
  </si>
  <si>
    <t>City Population accesssed on 16/01/2023 , IPC 30/12/2022 , Mabumbe accessed on 05/01/2023 ,  city population accessed on 19/02/2023 ; UNHCR 16/01/2023  , UNHCR accessed on 19/02/2023</t>
  </si>
  <si>
    <t>http://www.citypopulation.de/en/tanzania/cities/ , https://www.ipcinfo.org/ipc-country-analysis/details-map/en/c/1156131/ , https://mabumbe.com/list-of-districts-in-tanzania-region-wise/  ; https://data2.unhcr.org/en/country/tza ,https://data.unhcr.org/en/documents/details/97364</t>
  </si>
  <si>
    <t>The landmass regions affected by food insecurity and refugees:   Dar-es Salaam ,Kigoma , Katavi ,  Dodoma , Mara , Kilimanjaro ,Manyara , Tanga , Shinyanga , Arusha , Singida , Simiyu , Tabora and Zanzibar</t>
  </si>
  <si>
    <t>TZA001Landmass affected</t>
  </si>
  <si>
    <t xml:space="preserve">UNHCR 16/01/2023 , City Population accessed on 19/02/2023 , UNHCR accessed on 19/02/2023 ,IPC 30/12/2022 </t>
  </si>
  <si>
    <t xml:space="preserve">https://www.ipcinfo.org/ipc-country-analysis/details-map/en/c/1156131/ , https://data2.unhcr.org/en/country/tza  , https://data.unhcr.org/en/documents/details/97364 ,http://www.citypopulation.de/en/tanzania/cities/ </t>
  </si>
  <si>
    <t>Exposed people= Levels 1 to 5, and it also includes people exposed to the food insecurity crisis and the refugees crisis.</t>
  </si>
  <si>
    <t>TZA001People exposed</t>
  </si>
  <si>
    <t>ACAPS methodology: Affected people= Levels 2 to 5</t>
  </si>
  <si>
    <t>TZA001People affected</t>
  </si>
  <si>
    <t>UNHCR accessed on 19/02/2023</t>
  </si>
  <si>
    <t>https://data2.unhcr.org/en/country/tza</t>
  </si>
  <si>
    <t>is the number of refugees in Tanzania as of 31 December (247000)</t>
  </si>
  <si>
    <t>TZA001People displaced</t>
  </si>
  <si>
    <t>ACLED accessed on 19/02/2023</t>
  </si>
  <si>
    <t>fatalities between 01 August 2022 and 10/2/2023 in Multiple crisis</t>
  </si>
  <si>
    <t>TZA001Fatalities reported</t>
  </si>
  <si>
    <t>fatalities between 01 August 2022 and 10/2/2023</t>
  </si>
  <si>
    <t>TZA001Fatalities in all crises</t>
  </si>
  <si>
    <t>IPC 30/12/2022 , UNHCR accessed on 19/02/2023</t>
  </si>
  <si>
    <t>https://www.ipcinfo.org/ipc-country-analysis/details-map/en/c/1156131/ , https://data2.unhcr.org/en/country/tza</t>
  </si>
  <si>
    <t>TZA001People in Need</t>
  </si>
  <si>
    <t>IPC 30/12/2022 , UNHCR 16/01/2023 , City Population accessed on 19/02/2023 , UNHCR accessed on 19/02/2023</t>
  </si>
  <si>
    <t>The sum of people in Level 1 in the food insecurity crisis + the refugees crisis</t>
  </si>
  <si>
    <t>TZA001Minimal humanitarian conditions - Level 1</t>
  </si>
  <si>
    <t>The sum of people in Level 2 in the food insecurity crisis + the refugees crisis</t>
  </si>
  <si>
    <t>TZA001Stressed humanitarian conditions - Level 2</t>
  </si>
  <si>
    <t>The sum of people in Level 3 in the food insecurity crisis (1093000) + the refugees crisis ( 247,000 )</t>
  </si>
  <si>
    <t>TZA001Moderate humanitarian conditions - Level 3</t>
  </si>
  <si>
    <t>The sum of people in Level 4 in the food insecurity crisis + + the refugees crisis</t>
  </si>
  <si>
    <t>TZA001Severe humanitarian conditions - Level 4</t>
  </si>
  <si>
    <t>The sum of people in Level 5 in the food insecurity crisis + the refugees crisis</t>
  </si>
  <si>
    <t>TZA001Extreme humanitarian conditions - Level 5</t>
  </si>
  <si>
    <t>Host-community and Refugees</t>
  </si>
  <si>
    <t>TZA001Crisis affected groups</t>
  </si>
  <si>
    <t>TZA003Total population</t>
  </si>
  <si>
    <t xml:space="preserve">City Population accesssed on 16/01/2023 , IPC 30/12/2022 , Mabumbe accessed on 5/1/2023
</t>
  </si>
  <si>
    <t>http://www.citypopulation.de/en/tanzania/cities/ , https://www.ipcinfo.org/ipc-country-analysis/details-map/en/c/1156131/ , https://mabumbe.com/list-of-districts-in-tanzania-region-wise/</t>
  </si>
  <si>
    <t>The landmass of regions affected: Dodoma , Mara , Kilimanjaro ,Manyara , Tanga , Shinyanga , Arusha , Singida , Simiyu , Tabora and Zanzibar</t>
  </si>
  <si>
    <t>TZA003Landmass affected</t>
  </si>
  <si>
    <t>IPC 30/12/2022</t>
  </si>
  <si>
    <t>https://www.ipcinfo.org/ipc-country-analysis/details-map/en/c/1156131/</t>
  </si>
  <si>
    <t xml:space="preserve">ACAPS methodology: Exposed people= Levels 1 to 5 </t>
  </si>
  <si>
    <t>TZA003People exposed</t>
  </si>
  <si>
    <t>TZA003People affected</t>
  </si>
  <si>
    <t>TZA003Fatalities reported</t>
  </si>
  <si>
    <t>TZA003Fatalities in all crises</t>
  </si>
  <si>
    <t>TZA003People in Need</t>
  </si>
  <si>
    <t>People in Minimal food insecurity level (IPC Phase 1) between  October 2022 - February 2023</t>
  </si>
  <si>
    <t>TZA003Minimal humanitarian conditions - Level 1</t>
  </si>
  <si>
    <t>People in Stressed food insecurity level (IPC Phase 2) between  October 2022 - February 2023</t>
  </si>
  <si>
    <t>TZA003Stressed humanitarian conditions - Level 2</t>
  </si>
  <si>
    <t>People in Crisis food insecurity level (IPC Phase 3) between  October 2022 - February 2023</t>
  </si>
  <si>
    <t>TZA003Moderate humanitarian conditions - Level 3</t>
  </si>
  <si>
    <t>People in Emergency food insecurity level (IPC Phase 4) between  October 2022 - February 2023</t>
  </si>
  <si>
    <t>TZA003Severe humanitarian conditions - Level 4</t>
  </si>
  <si>
    <t>People in Emergency food insecurity level (IPC Phase 5) between  October 2022 - February 2023</t>
  </si>
  <si>
    <t>TZA003Extreme humanitarian conditions - Level 5</t>
  </si>
  <si>
    <t>TZA002Total population</t>
  </si>
  <si>
    <t>city population accessed on 19/02/2023 ; UNHCR 16/01/2023  , UNHCR accessed on 19/02/2023</t>
  </si>
  <si>
    <t>http://www.citypopulation.de/en/tanzania/cities/ ; https://data2.unhcr.org/en/country/tza ,https://data.unhcr.org/en/documents/details/98168</t>
  </si>
  <si>
    <t>Total landmass of regions that host refugees: Kigoma, Katavi, Tabora, Tanga, Dar-es Salaam</t>
  </si>
  <si>
    <t>TZA002Landmass affected</t>
  </si>
  <si>
    <t>UNHCR 16/01/2023 , City Population accessed on 19/02/2023 , UNHCR accessed on 19/02/2023</t>
  </si>
  <si>
    <t>https://data2.unhcr.org/en/country/tza ,http://www.citypopulation.de/en/tanzania/cities/,,https://data.unhcr.org/en/documents/details/98168</t>
  </si>
  <si>
    <t>Total population of regions that host refugees: Kigoma, Katavi, Tabora, Tanga, Dar-es Salaam</t>
  </si>
  <si>
    <t>TZA002People exposed</t>
  </si>
  <si>
    <t>People affected are the total population of regions that host refugees: Kigoma, Katavi, Tabora, Tanga, Dar-es Salaam</t>
  </si>
  <si>
    <t>TZA002People affected</t>
  </si>
  <si>
    <t>is the number of refugees in Tanzania as of 31 December (247,000)</t>
  </si>
  <si>
    <t>TZA002People displaced</t>
  </si>
  <si>
    <t>fatalities between 01 August 2022 and 10 February 2023 related to refugees</t>
  </si>
  <si>
    <t>TZA002Fatalities reported</t>
  </si>
  <si>
    <t>fatalities between 01  August 2022 and 10 February 2023</t>
  </si>
  <si>
    <t>TZA002Fatalities in all crises</t>
  </si>
  <si>
    <t>TZA002People in Need</t>
  </si>
  <si>
    <t>TZA002Minimal humanitarian conditions - Level 1</t>
  </si>
  <si>
    <t>TZA002Stressed humanitarian conditions - Level 2</t>
  </si>
  <si>
    <t>is the number of refugees in Tanzania as of 31 December</t>
  </si>
  <si>
    <t>TZA002Moderate humanitarian conditions - Level 3</t>
  </si>
  <si>
    <t>TZA002Severe humanitarian conditions - Level 4</t>
  </si>
  <si>
    <t>TZA002Extreme humanitarian conditions - Level 5</t>
  </si>
  <si>
    <t>TZA002Crisis affected groups</t>
  </si>
  <si>
    <t>World Bank accessed on 16/02/2023</t>
  </si>
  <si>
    <t>https://data.worldbank.org/indicator/SP.POP.TOTL?locations=MW</t>
  </si>
  <si>
    <t>Total population of the country</t>
  </si>
  <si>
    <t>MWI002Total population</t>
  </si>
  <si>
    <t>World Bank accessed on 16/02/2023 ,IPC 08/08/2022</t>
  </si>
  <si>
    <t>https://data.worldbank.org/indicator/SP.POP.TOTL?locations=MW , https://www.ipcinfo.org/ipc-country-analysis/details-map/en/c/1155839/</t>
  </si>
  <si>
    <t>All population is exposed to the complex crisis</t>
  </si>
  <si>
    <t>MWI002People exposed</t>
  </si>
  <si>
    <t xml:space="preserve">IPC 08/08/2022 </t>
  </si>
  <si>
    <t xml:space="preserve"> https://www.ipcinfo.org/ipc-country-analysis/details-map/en/c/1155839/</t>
  </si>
  <si>
    <t xml:space="preserve">Affected population are people in IPC 2 (Stressed) and above for October 2022 - March 2023 period (10,502,000) </t>
  </si>
  <si>
    <t>MWI002People affected</t>
  </si>
  <si>
    <t xml:space="preserve"> UNHCR accessed on 16/2/2023</t>
  </si>
  <si>
    <t>https://data.unhcr.org/en/country/mwi</t>
  </si>
  <si>
    <t xml:space="preserve"> the total number of refugees and asylum seekers as of 31 December 2022 (103210)</t>
  </si>
  <si>
    <t>MWI002People displaced</t>
  </si>
  <si>
    <t>WHO 13/02/2023</t>
  </si>
  <si>
    <t>https://www.afro.who.int/countries/malawi/news/malawi-launches-national-end-cholera-campaign</t>
  </si>
  <si>
    <t>The number of Cholera cases as of 12 February 2023</t>
  </si>
  <si>
    <t>MWI002Illness cases reported</t>
  </si>
  <si>
    <t>ACLED accessed on 17/02/2023 , WHO 13/02/2023</t>
  </si>
  <si>
    <t xml:space="preserve">https://acleddata.com/dashboard/#/dashboard , https://www.afro.who.int/countries/malawi/news/malawi-launches-national-end-cholera-campaign </t>
  </si>
  <si>
    <t xml:space="preserve">fatalities between 03 March 2022 and 12 February 2023 in the complex crisis </t>
  </si>
  <si>
    <t>MWI002Fatalities reported</t>
  </si>
  <si>
    <t>https://acleddata.com/dashboard/#/dashboard , https://www.afro.who.int/countries/malawi/news/malawi-launches-national-end-cholera-campaign</t>
  </si>
  <si>
    <t>MWI002Fatalities in all crises</t>
  </si>
  <si>
    <t xml:space="preserve"> https://www.ipcinfo.org/ipc-country-analysis/details-map/en/c/1155839/ </t>
  </si>
  <si>
    <t>MWI002People in Need</t>
  </si>
  <si>
    <t>IPC 08/08/2022  , World Bank accessed on 16/02/2023</t>
  </si>
  <si>
    <t xml:space="preserve"> https://www.ipcinfo.org/ipc-country-analysis/details-map/en/c/1155839/ ; https://data.worldbank.org/indicator/SP.POP.TOTL?locations=MW , </t>
  </si>
  <si>
    <t>According to ACAPS methodology, Level1= Exposed population - affected population.</t>
  </si>
  <si>
    <t>MWI002Minimal humanitarian conditions - Level 1</t>
  </si>
  <si>
    <t xml:space="preserve">According to ACAPS methodology, Level 2 = Affected population - PIN </t>
  </si>
  <si>
    <t>MWI002Stressed humanitarian conditions - Level 2</t>
  </si>
  <si>
    <t xml:space="preserve"> the people in IPC-3 (Crisis) severity for  October 2022 to March 2023 period (3,822,000) </t>
  </si>
  <si>
    <t>MWI002Moderate humanitarian conditions - Level 3</t>
  </si>
  <si>
    <t>IPC-4 (Emergency) severity between October 2022 - March 2023 period</t>
  </si>
  <si>
    <t>MWI002Severe humanitarian conditions - Level 4</t>
  </si>
  <si>
    <t>IPC-5 (Catastrophe) severity between October 2022 -March 2023 period</t>
  </si>
  <si>
    <t>MWI002Extreme humanitarian conditions - Level 5</t>
  </si>
  <si>
    <t>world population review accessed on 09/02/2023 WPR Accessed 06/02/2023 world population review accessed on 14/02/2023 world population review accessed on 09/02/2023 World Bank accessed on 16/02/2023 world population review accessed on 14/02/2023 WPR Accessed 15/02/2023 world population review accessed on 19/02/2023</t>
  </si>
  <si>
    <t>https://worldpopulationreview.com/countries/zimbabwe-population https://worldpopulationreview.com/countries/madagascar-population https://worldpopulationreview.com/countries/zambia-population https://worldpopulationreview.com/countries/eswatini-population https://data.worldbank.org/indicator/SP.POP.TOTL?locations=MW https://worldpopulationreview.com/countries/namibia-population https://worldpopulationreview.com/countries/lesotho-population https://worldpopulationreview.com/countries/tanzania-population</t>
  </si>
  <si>
    <t>Total population of Zimbabwe, Madagascar, Zambia, Eswatini, Malawi, Namibia, Lesotho, and Tanzania</t>
  </si>
  <si>
    <t>REG012Total population</t>
  </si>
  <si>
    <t xml:space="preserve">world population review accessed on 13/09/2022 City popualtion 01/06/2020 UN Statistics 2004 world population review accessed on 18/09/2022 World Bank 2020 world population review accessed on 18/09/2022 Lesotho info accessed 24/11/2022 City Population accesssed on 16/01/2023 , IPC 30/12/2022 , Mabumbe accessed on 5/1/2023
</t>
  </si>
  <si>
    <t>https://worldpopulationreview.com/countries/zimbabwe-population https://www.citypopulation.de/en/madagascar/admin/ https://unstats.un.org/unsd/demographic/products/dyb/DYB2004/Table03.pdf https://worldpopulationreview.com/countries/eswatini-population https://data.worldbank.org/indicator/AG.LND.TOTL.K2?locations=MW https://worldpopulationreview.com/countries/namibia-population https://www.lesotho-info.co.za/country http://www.citypopulation.de/en/tanzania/cities/ , https://www.ipcinfo.org/ipc-country-analysis/details-map/en/c/1156131/ , https://mabumbe.com/list-of-districts-in-tanzania-region-wise/</t>
  </si>
  <si>
    <t>Total area affected in Zimbabwe, Madagascar, Zambia, Eswatini, Malawi, Namibia, Lesotho, and Tanzania</t>
  </si>
  <si>
    <t>REG012Landmass affected</t>
  </si>
  <si>
    <t>world population review accessed on 09/02/2023 IPC 04/01/2023 IPC 30/8/2022 IPC 04/07/2022 World Bank accessed on 16/02/2023 ,IPC 08/08/2022 IPC 15/12/2021 IPC 19/08/2022 IPC 30/12/2022</t>
  </si>
  <si>
    <t>https://worldpopulationreview.com/countries/zimbabwe-population https://www.ipcinfo.org/ipc-country-analysis/details-map/en/c/1156133/?iso3=MDG https://www.ipcinfo.org/ipc-country-analysis/details-map/en/c/1155845/ https://www.ipcinfo.org/ipc-country-analysis/details-map/en/c/1155762/?iso3=SWZ https://data.worldbank.org/indicator/SP.POP.TOTL?locations=MW , https://www.ipcinfo.org/ipc-country-analysis/details-map/en/c/1155839/ https://reliefweb.int/report/namibia/namibia-acute-food-insecurity-analysis-october-2021-march-2022-issued-december-2021 https://reliefweb.int/report/lesotho/lesotho-ipc-acute-food-insecurity-analysis-july-2022-march-2023-published-august-19-2022 https://www.ipcinfo.org/ipc-country-analysis/details-map/en/c/1156131/</t>
  </si>
  <si>
    <t>REG012People exposed</t>
  </si>
  <si>
    <t>world population review accessed on 09/02/2023 IPC 04/01/2023 IPC 30/8/2022 IPC 04/07/2022 IPC 08/08/2022  IPC 15/12/2021 IPC 19/08/2022 IPC 30/12/2022</t>
  </si>
  <si>
    <t>https://worldpopulationreview.com/countries/zimbabwe-population https://www.ipcinfo.org/ipc-country-analysis/details-map/en/c/1156133/?iso3=MDG https://www.ipcinfo.org/ipc-country-analysis/details-map/en/c/1155845/ https://www.ipcinfo.org/ipc-country-analysis/details-map/en/c/1155762/?iso3=SWZ  https://www.ipcinfo.org/ipc-country-analysis/details-map/en/c/1155839/ https://reliefweb.int/report/namibia/namibia-acute-food-insecurity-analysis-october-2021-march-2022-issued-december-2021 https://reliefweb.int/report/lesotho/lesotho-ipc-acute-food-insecurity-analysis-july-2022-march-2023-published-august-19-2022 https://www.ipcinfo.org/ipc-country-analysis/details-map/en/c/1156131/</t>
  </si>
  <si>
    <t>REG012People affected</t>
  </si>
  <si>
    <t>UNHCR accessed on 09/02/2023 IOM 14/12/2022 x x  UNHCR accessed on 16/2/2023  X x</t>
  </si>
  <si>
    <t>https://reporting.unhcr.org/zimbabwe?year=2023 https://reliefweb.int/report/madagascar/madagascar-baseline-mobility-assessment-grand-sud-september-2022 x x https://data.unhcr.org/en/country/mwi  X x</t>
  </si>
  <si>
    <t xml:space="preserve">IPDs in Zimbabwe , Malawi  and Madagascar only as there is no information indicating that there IDPs in the other countries. </t>
  </si>
  <si>
    <t>REG012People displaced</t>
  </si>
  <si>
    <t>IFRC 31/01/2023 IPC 11/10/2022   WHO 13/02/2023  X x</t>
  </si>
  <si>
    <t>https://reliefweb.int/report/zimbabwe/zimbabwe-measles-outbreak-operation-update-ndeg-3-dref-ndeg-mdrzw018 https://www.ipcinfo.org/ipc-country-analysis/details-map/en/c/1155947/?iso3=MDG   https://www.afro.who.int/countries/malawi/news/malawi-launches-national-end-cholera-campaign  X x</t>
  </si>
  <si>
    <t>The number of illness cases reported in Zimbabwe , Malawi and Madagascar , there is no information about the ilness cases in the other countries</t>
  </si>
  <si>
    <t>REG012Illness cases reported</t>
  </si>
  <si>
    <t>ACLED accessed on 09/02/2023, IFRC 31/01/2023  x ACLED accessed on 14/02/2023 ACLED accessed on 09/02/2023 ACLED accessed on 17/02/2023 , WHO 13/02/2023 ACLED accessed on 14/02/2023 X ACLED accessed on 19/02/2023</t>
  </si>
  <si>
    <t>https://acleddata.com/dashboard/#/dashboard , https://reliefweb.int/report/zimbabwe/zimbabwe-measles-outbreak-operation-update-ndeg-3-dref-ndeg-mdrzw018 x https://acleddata.com/data-export-tool/ https://acleddata.com/data-export-tool/ https://acleddata.com/dashboard/#/dashboard , https://www.afro.who.int/countries/malawi/news/malawi-launches-national-end-cholera-campaign  https://acleddata.com/data-export-tool/ X https://acleddata.com/data-export-tool/</t>
  </si>
  <si>
    <t>Fatalities between 03 March 2022 and 12 February 2023 , due to the regional food insecurity crisis</t>
  </si>
  <si>
    <t>REG012Fatalities reported</t>
  </si>
  <si>
    <t>ACLED accessed on 09/02/2023 , IFRC 31/01/2022  ECHO 1/02/2023 ACLED accessed on 14/02/2023 ACLED accessed on 09/02/2023 ACLED accessed on 17/02/2023 , WHO 13/02/2023 ACLED accessed on 14/02/2023 X ACLED accessed on 19/02/2023</t>
  </si>
  <si>
    <t>https://acleddata.com/dashboard/#/dashboard , https://reliefweb.int/report/zimbabwe/zimbabwe-measles-outbreak-operation-update-ndeg-3-dref-ndeg-mdrzw018 https://reliefweb.int/report/madagascar/madagascar-tropical-cyclone-cheneso-update-gdacs-bngrcmid-meteomadagascar-emsr645-echo-daily-flash-01-february-2023 https://acleddata.com/data-export-tool/ https://acleddata.com/data-export-tool/ https://acleddata.com/dashboard/#/dashboard , https://www.afro.who.int/countries/malawi/news/malawi-launches-national-end-cholera-campaign https://acleddata.com/data-export-tool/ X https://acleddata.com/data-export-tool/</t>
  </si>
  <si>
    <t xml:space="preserve">Fatalities between 03 March 2022 and 12 February 2023 </t>
  </si>
  <si>
    <t>REG012Fatalities in all crises</t>
  </si>
  <si>
    <t>UNICEF accessed on 10/02/2023 IPC 04/01/2023 IPC 30/8/2022 IPC 04/07/2022 IPC 08/08/2022  IPC 15/12/2021 IPC 19/08/2022 IPC 30/12/2022</t>
  </si>
  <si>
    <t>https://www.unicef.org/appeals/zimbabwe#download https://www.ipcinfo.org/ipc-country-analysis/details-map/en/c/1156133/?iso3=MDG https://www.ipcinfo.org/ipc-country-analysis/details-map/en/c/1155845/ https://www.ipcinfo.org/ipc-country-analysis/details-map/en/c/1155762/?iso3=SWZ  https://www.ipcinfo.org/ipc-country-analysis/details-map/en/c/1155839/  https://reliefweb.int/report/namibia/namibia-acute-food-insecurity-analysis-october-2021-march-2022-issued-december-2021 https://reliefweb.int/report/lesotho/lesotho-ipc-acute-food-insecurity-analysis-july-2022-march-2023-published-august-19-2022 https://www.ipcinfo.org/ipc-country-analysis/details-map/en/c/1156131/</t>
  </si>
  <si>
    <t>REG012People in Need</t>
  </si>
  <si>
    <t>world population review accessed on 09/01/2023 IPC 04/01/2023 IPC 30/8/2022 IPC 04/07/2022 IPC 08/08/2022  , World Bank accessed on 16/02/2023 IPC 15/12/2021 IPC 19/08/2022 IPC 30/12/2022</t>
  </si>
  <si>
    <t xml:space="preserve"> https://worldpopulationreview.com/countries/zimbabwe-population https://www.ipcinfo.org/ipc-country-analysis/details-map/en/c/1156133/?iso3=MDG https://www.ipcinfo.org/ipc-country-analysis/details-map/en/c/1155845/ https://www.ipcinfo.org/ipc-country-analysis/details-map/en/c/1155762/?iso3=SWZ  https://www.ipcinfo.org/ipc-country-analysis/details-map/en/c/1155839/ ; https://data.worldbank.org/indicator/SP.POP.TOTL?locations=MW ,  https://reliefweb.int/report/namibia/namibia-acute-food-insecurity-analysis-october-2021-march-2022-issued-december-2021 https://reliefweb.int/report/lesotho/lesotho-ipc-acute-food-insecurity-analysis-july-2022-march-2023-published-august-19-2022 https://www.ipcinfo.org/ipc-country-analysis/details-map/en/c/1156131/</t>
  </si>
  <si>
    <t>The sum of Level 1 figures for food/drought/complex crisis from ACAPS INFORM Severity Index of each country (Zimbabwe, Madagascar, Zambia, Eswatini, Malawi, Namibia, Lesotho, and Tanzania)</t>
  </si>
  <si>
    <t>REG012Minimal humanitarian conditions - Level 1</t>
  </si>
  <si>
    <t>world population review accessed on 09/01/2023 , UNICEF accessed on 10/02/2023 IPC 04/01/2023 IPC 30/8/2022 IPC 04/07/2022 IPC 08/08/2022  IPC 15/12/2021 IPC 19/08/2022 IPC 30/12/2022</t>
  </si>
  <si>
    <t xml:space="preserve"> https://worldpopulationreview.com/countries/zimbabwe-population , https://www.unicef.org/appeals/zimbabwe#download https://www.ipcinfo.org/ipc-country-analysis/details-map/en/c/1156133/?iso3=MDG https://www.ipcinfo.org/ipc-country-analysis/details-map/en/c/1155845/ https://www.ipcinfo.org/ipc-country-analysis/details-map/en/c/1155762/?iso3=SWZ  https://www.ipcinfo.org/ipc-country-analysis/details-map/en/c/1155839/  https://reliefweb.int/report/namibia/namibia-acute-food-insecurity-analysis-october-2021-march-2022-issued-december-2021 https://reliefweb.int/report/lesotho/lesotho-ipc-acute-food-insecurity-analysis-july-2022-march-2023-published-august-19-2022 https://www.ipcinfo.org/ipc-country-analysis/details-map/en/c/1156131/</t>
  </si>
  <si>
    <t>The sum of Level 2 figures for food/drought/complex crisis from ACAPS INFORM Severity Index of each country (Zimbabwe, Madagascar, Zambia, Eswatini, Malawi, Namibia, Lesotho, and Tanzania)</t>
  </si>
  <si>
    <t>REG012Stressed humanitarian conditions - Level 2</t>
  </si>
  <si>
    <t>The sum of Level 3 figures for food/drought/complex crisis from ACAPS INFORM Severity Index of each country (Zimbabwe, Madagascar, Zambia, Eswatini, Malawi, Namibia, Lesotho, and Tanzania)</t>
  </si>
  <si>
    <t>REG012Moderate humanitarian conditions - Level 3</t>
  </si>
  <si>
    <t>The sum of Level 4 figures for food/drought/complex crisis from ACAPS INFORM Severity Index of each country (Zimbabwe, Madagascar, Zambia, Eswatini, Malawi, Namibia, Lesotho, and Tanzania)</t>
  </si>
  <si>
    <t>REG012Severe humanitarian conditions - Level 4</t>
  </si>
  <si>
    <t>The sum of Level 5 figures for food/drought/complex crisis from ACAPS INFORM Severity Index of each country (Zimbabwe, Madagascar, Zambia, Eswatini, Malawi, Namibia, Lesotho, and Tanzania)</t>
  </si>
  <si>
    <t>REG012Extreme humanitarian conditions - Level 5</t>
  </si>
  <si>
    <t>x x UNHCR 31/03/2021 IPC 04/07/2022 UNHCR 31/05/2021 x x x</t>
  </si>
  <si>
    <t>x x https://data2.unhcr.org/en/country/zmb https://www.ipcinfo.org/ipc-country-analysis/details-map/en/c/1155762/?iso3=SWZ https://data2.unhcr.org/en/country/mwi x x x</t>
  </si>
  <si>
    <t>Host community, IDPs, Refugees and returnees , Non -Host</t>
  </si>
  <si>
    <t>REG012Crisis affected groups</t>
  </si>
  <si>
    <t>World Bank, 2020</t>
  </si>
  <si>
    <t>https://data.worldbank.org/indicator/SP.POP.TOTL?locations=CL</t>
  </si>
  <si>
    <t>Population figure from World Bank most recent data</t>
  </si>
  <si>
    <t>CHL002Total population</t>
  </si>
  <si>
    <t>The total population of Algeria in 2023</t>
  </si>
  <si>
    <t>DZA003Total population</t>
  </si>
  <si>
    <t>ACLED accessed 08/02/2023</t>
  </si>
  <si>
    <t>Fatalities in Tindouf between Aug 2022 to Jan 2023</t>
  </si>
  <si>
    <t>DZA003Fatalities reported</t>
  </si>
  <si>
    <t>IOM accessed 13/02/2023 ; ACLED accessed 08/02/2023</t>
  </si>
  <si>
    <t xml:space="preserve">https://acleddata.com/data-export-tool/ ; https://missingmigrants.iom.int/region/mediterranean?migrant_route%5B%5D=1376 </t>
  </si>
  <si>
    <t>Fatalities in all crises between Aug 2022 to Jan 2023 = Fatalities in Eastern Mediterranean Route + Tindouf area + The rest of Algeria = 318 + 4 + 17 = 339</t>
  </si>
  <si>
    <t>DZA003Fatalities in all crises</t>
  </si>
  <si>
    <t>DZA002Total population</t>
  </si>
  <si>
    <t>The whole population is exposed to the mixed migration crisis</t>
  </si>
  <si>
    <t>DZA002People exposed</t>
  </si>
  <si>
    <t>Dead or missing migrants in the Eastern Mediterranean route and fatalities related to migrants between Aug 2022 and Jan 2023</t>
  </si>
  <si>
    <t>DZA002Fatalities reported</t>
  </si>
  <si>
    <t>DZA002Fatalities in all crises</t>
  </si>
  <si>
    <t>World Population 02/2023 ; UNHCR 26/05/2022 ; Migrants Refugees accessed 21/08/2022</t>
  </si>
  <si>
    <t>https://worldpopulationreview.com/countries/algeria-population ; https://reliefweb.int/report/algeria/unhcr-middle-east-and-north-africa-algeria-may-2022 ; https://migrants-refugees.va/country-profile/algeria/#:~:text=In%20mid%2D2020%20there%20were,and%20100.6%20thousand%20in%202019.</t>
  </si>
  <si>
    <t>DZA002Minimal humanitarian conditions - Level 1</t>
  </si>
  <si>
    <t>DZA004Total population</t>
  </si>
  <si>
    <t>World Population 02/2023 ; City Population 12/2022 , UNHCR 03/2018</t>
  </si>
  <si>
    <t>https://worldpopulationreview.com/countries/algeria-population ; http://www.citypopulation.de/en/algeria/cities/ ; https://www.usc.gal/export9/sites/webinstitucional/gl/institutos/ceso/descargas/UNHCR_Tindouf-Total-In-Camp-Population_March-2018.pdf</t>
  </si>
  <si>
    <t>People exposed under the Mixed Migration crisis and the Sahrawi refugee crisis</t>
  </si>
  <si>
    <t>DZA004People exposed</t>
  </si>
  <si>
    <t>UNHCR 26/05/2022 ; Migrants Refugees accessed 21/08/2022 ; UNHCR 03/2018</t>
  </si>
  <si>
    <t>https://reliefweb.int/report/algeria/unhcr-middle-east-and-north-africa-algeria-may-2022 ; https://migrants-refugees.va/country-profile/algeria/#:~:text=In%20mid%2D2020%20there%20were,and%20100.6%20thousand%20in%202019. ; https://www.usc.gal/export9/sites/webinstitucional/gl/institutos/ceso/descargas/UNHCR_Tindouf-Total-In-Camp-Population_March-2018.pdf</t>
  </si>
  <si>
    <t>People affected under the Mixed Migration crisis and the Sahrawi refugee crisis</t>
  </si>
  <si>
    <t>DZA004People affected</t>
  </si>
  <si>
    <t>DZA004Fatalities reported</t>
  </si>
  <si>
    <t>DZA004Fatalities in all crises</t>
  </si>
  <si>
    <t>UNHCR 26/05/2022 ; Migrants Refugees accessed 21/08/2022 ; UNHCR 30/04/2022</t>
  </si>
  <si>
    <t>https://reliefweb.int/report/algeria/unhcr-middle-east-and-north-africa-algeria-may-2022 ; https://migrants-refugees.va/country-profile/algeria/#:~:text=In%20mid%2D2020%20there%20were,and%20100.6%20thousand%20in%202019. ; https://reliefweb.int/report/algeria/unhcr-algeria-operational-update-january-april-2022</t>
  </si>
  <si>
    <t>DZA004People in Need</t>
  </si>
  <si>
    <t>World Population 02/2023 ; UNHCR 26/05/2022 ; Migrants Refugees accessed 21/08/2022 ; City Population 12/2022 , UNHCR 03/2018</t>
  </si>
  <si>
    <t>https://worldpopulationreview.com/countries/algeria-population ; https://reliefweb.int/report/algeria/unhcr-middle-east-and-north-africa-algeria-may-2022 ; https://migrants-refugees.va/country-profile/algeria/#:~:text=In%20mid%2D2020%20there%20were,and%20100.6%20thousand%20in%202019. ; http://www.citypopulation.de/en/algeria/cities/ ; https://www.usc.gal/export9/sites/webinstitucional/gl/institutos/ceso/descargas/UNHCR_Tindouf-Total-In-Camp-Population_March-2018.pdf</t>
  </si>
  <si>
    <t>People in Level 1 under the Mixed Migration crisis and the Sahrawi refugee crisis</t>
  </si>
  <si>
    <t>DZA004Minimal humanitarian conditions - Level 1</t>
  </si>
  <si>
    <t>UNHCR 26/05/2022 ; Migrants Refugees accessed 21/08/2022 ; UNHCR 03/2018 ; UNHCR 30/04/2022</t>
  </si>
  <si>
    <t>https://reliefweb.int/report/algeria/unhcr-middle-east-and-north-africa-algeria-may-2022 ; https://migrants-refugees.va/country-profile/algeria/#:~:text=In%20mid%2D2020%20there%20were,and%20100.6%20thousand%20in%202019. ; https://www.usc.gal/export9/sites/webinstitucional/gl/institutos/ceso/descargas/UNHCR_Tindouf-Total-In-Camp-Population_March-2018.pdf ; https://reliefweb.int/report/algeria/unhcr-algeria-operational-update-january-april-2022</t>
  </si>
  <si>
    <t>People in Level 2 under the Mixed Migration crisis and the Sahrawi refugee crisis</t>
  </si>
  <si>
    <t>DZA004Stressed humanitarian conditions - Level 2</t>
  </si>
  <si>
    <t>People in Level 3 under the Mixed Migration crisis and the Sahrawi refugee crisis</t>
  </si>
  <si>
    <t>DZA004Moderate humanitarian conditions - Level 3</t>
  </si>
  <si>
    <t>People in Level 4 under the Mixed Migration crisis and the Sahrawi refugee crisis</t>
  </si>
  <si>
    <t>DZA004Severe humanitarian conditions - Level 4</t>
  </si>
  <si>
    <t>People in Level 5 under the Mixed Migration crisis and the Sahrawi refugee crisis</t>
  </si>
  <si>
    <t>DZA004Extreme humanitarian conditions - Level 5</t>
  </si>
  <si>
    <t xml:space="preserve">World Population 02/2023 World Population 02/2023 World Population Review accessed 02/2023 World Meter accessed 16/02/2023    </t>
  </si>
  <si>
    <t xml:space="preserve">https://worldpopulationreview.com/countries/algeria-population https://worldpopulationreview.com/countries/tunisia-population https://worldpopulationreview.com/countries/libya-population https://www.worldometers.info/world-population/italy-population/#:~:text=Italy%202020%20population%20is%20estimated,532%20people%20per%20mi2).    </t>
  </si>
  <si>
    <t>Total population of Algeria, Tunisia, Libya, and Italy</t>
  </si>
  <si>
    <t>REG007Total population</t>
  </si>
  <si>
    <t xml:space="preserve">World Population 02/2023 World Bank 2020 World Bank 2021 UNHCR accessed 11/07/2022 ; City Population accessed 10/2022    </t>
  </si>
  <si>
    <t xml:space="preserve">https://worldpopulationreview.com/countries/algeria-population https://data.worldbank.org/indicator/AG.SRF.TOTL.K2?locations=TN&amp;page=2  https://data.worldbank.org/indicator/AG.LND.TOTL.K2?locations=LY https://data2.unhcr.org/en/situations/mediterranean/location/5205 ; https://www.citypopulation.de/en/italy/cities/calabria/ ; https://www.citypopulation.de/en/italy/cities/sicilia/
    </t>
  </si>
  <si>
    <t>Total area affected in Algeria, Tunisia, Libya, and Italy</t>
  </si>
  <si>
    <t>REG007Landmass affected</t>
  </si>
  <si>
    <t xml:space="preserve">World Population 02/2023 World Population 02/2023 World Population Review accessed 02/2023 UNHCR accessed 16/02/2023 ; City Population accessed 02/2023    </t>
  </si>
  <si>
    <t xml:space="preserve">https://worldpopulationreview.com/countries/algeria-population https://worldpopulationreview.com/countries/tunisia-population https://worldpopulationreview.com/countries/libya-population https://data2.unhcr.org/en/situations/mediterranean/location/5205 ; https://www.citypopulation.de/en/italy/cities/calabria/ ; https://www.citypopulation.de/en/italy/cities/sicilia/
    </t>
  </si>
  <si>
    <t>REG007People exposed</t>
  </si>
  <si>
    <t xml:space="preserve">UNHCR 26/05/2022 ; Migrants Refugees accessed 21/08/2022 UNHCR 24/01/2023 ; UNHCR 27/12/2022 UNHCR accessed 18/02/2023 ; IOM 17/01/2023 UNHCR accessed 16/02/2023    </t>
  </si>
  <si>
    <t xml:space="preserve">https://reliefweb.int/report/algeria/unhcr-middle-east-and-north-africa-algeria-may-2022 ; https://migrants-refugees.va/country-profile/algeria/#:~:text=In%20mid%2D2020%20there%20were,and%20100.6%20thousand%20in%202019. https://reliefweb.int/report/tunisia/unhcr-tunisia-registration-fact-sheet-30122022 ; https://reliefweb.int/report/tunisia/tunisia-overview-mixed-movement-profiling-arrivals-landair-and-rescue-sea-november-2022 https://data.unhcr.org/en/country/lby ; https://dtm.iom.int/reports/libya-%E2%80%94-migrant-report-44-september-october-2022 https://data2.unhcr.org/en/situations/mediterranean/location/5205
    </t>
  </si>
  <si>
    <t>REG007People affected</t>
  </si>
  <si>
    <t xml:space="preserve">IDPs in Algeria, Tunisia, Libya, and Italy </t>
  </si>
  <si>
    <t>REG007People displaced</t>
  </si>
  <si>
    <t>IOM accessed 18/02/2023</t>
  </si>
  <si>
    <t>https://missingmigrants.iom.int/region/mediterranean?region_incident=All&amp;route=3861&amp;year%5B%5D=10121&amp;month=3966&amp;incident_date%5Bmin%5D=&amp;incident_date%5Bmax%5D=30%2F07%2F2022</t>
  </si>
  <si>
    <t>The number of dead an missing migrants in the Central Mediterranean route between Aug 2022 and Jan 2023</t>
  </si>
  <si>
    <t>REG007Fatalities reported</t>
  </si>
  <si>
    <t>IOM accessed 18/02/2023 ; ACLED accessed 08/02/2023</t>
  </si>
  <si>
    <t>https://missingmigrants.iom.int/region/mediterranean?region_incident=All&amp;route=3861&amp;year%5B%5D=10121&amp;month=3966&amp;incident_date%5Bmin%5D=&amp;incident_date%5Bmax%5D=30%2F07%2F2022 ; https://acleddata.com/data-export-tool/</t>
  </si>
  <si>
    <t>Fatalities in Algeria, Tunisia, Libya, and Italy between Aug 2022 and Jan 2023</t>
  </si>
  <si>
    <t>REG007Fatalities in all crises</t>
  </si>
  <si>
    <t>REG007People in Need</t>
  </si>
  <si>
    <t xml:space="preserve">World Population 02/2023 ; UNHCR 26/05/2022 ; Migrants Refugees accessed 21/08/2022 World Population 02/2023 ; UNHCR 24/01/2023 ; UNHCR 27/12/2022 World Population Review accessed 02/2023 ; UNHCR accessed 18/02/2023 ; IOM 17/01/2023 UNHCR accessed 16/02/2023 ; City Population accessed 02/2023 ; UNHCR accessed 16/02/2023    </t>
  </si>
  <si>
    <t xml:space="preserve">https://worldpopulationreview.com/countries/algeria-population ; https://reliefweb.int/report/algeria/unhcr-middle-east-and-north-africa-algeria-may-2022 ; https://migrants-refugees.va/country-profile/algeria/#:~:text=In%20mid%2D2020%20there%20were,and%20100.6%20thousand%20in%202019. https://worldpopulationreview.com/countries/tunisia-population ; https://reliefweb.int/report/tunisia/unhcr-tunisia-registration-fact-sheet-30122022 ; https://reliefweb.int/report/tunisia/tunisia-overview-mixed-movement-profiling-arrivals-landair-and-rescue-sea-november-2022 https://worldpopulationreview.com/countries/libya-population ; https://data.unhcr.org/en/country/lby ; https://dtm.iom.int/reports/libya-%E2%80%94-migrant-report-44-september-october-2022 https://data2.unhcr.org/en/situations/mediterranean/location/5205 ; https://www.citypopulation.de/en/italy/cities/calabria/ ; https://www.citypopulation.de/en/italy/cities/sicilia/
 ; https://data2.unhcr.org/en/situations/mediterranean/location/5205
    </t>
  </si>
  <si>
    <t>The sum of Level 1 figures for mixed migration from ACAPS INFORM Severity Index of each country ( Algeria, Tunisia, Libya, and Italy )</t>
  </si>
  <si>
    <t>REG007Minimal humanitarian conditions - Level 1</t>
  </si>
  <si>
    <t>The sum of Level 2 figures for mixed migration from ACAPS INFORM Severity Index of each country (Algeria, Tunisia, Libya, and Italy)</t>
  </si>
  <si>
    <t>REG007Stressed humanitarian conditions - Level 2</t>
  </si>
  <si>
    <t>The sum of Level 3 figures for mixed migration from ACAPS INFORM Severity Index of each country (Algeria, Tunisia, Libya, and Italy)</t>
  </si>
  <si>
    <t>REG007Moderate humanitarian conditions - Level 3</t>
  </si>
  <si>
    <t>The sum of Level 4 figures for mixed migration from ACAPS INFORM Severity Index of each country (Algeria, Tunisia, Libya, and Italy)</t>
  </si>
  <si>
    <t>REG007Severe humanitarian conditions - Level 4</t>
  </si>
  <si>
    <t>The sum of Level 5 figures for mixed migration ACAPS INFORM Severity Index of each country (Algeria, Tunisia, Libya, and Italy)</t>
  </si>
  <si>
    <t>REG007Extreme humanitarian conditions - Level 5</t>
  </si>
  <si>
    <t>https://worldpopulationreview.com/countries/egypt-population</t>
  </si>
  <si>
    <t>The total population of Egypt in 2023</t>
  </si>
  <si>
    <t>EGY002Total population</t>
  </si>
  <si>
    <t>World Population 02/2023 ; UNHCR accessed 16/02/2023</t>
  </si>
  <si>
    <t>https://worldpopulationreview.com/countries/egypt-population ; https://data.unhcr.org/en/situations/syria/location/1</t>
  </si>
  <si>
    <t>The figure represents the total population of admin level 1 areas that are hosting over 21,000 syrian refugees = Cairo (7,734,614) + Alexandria (3,811,516) + Giza (2,443,203) + Registered Syrian refugees as of 30 Nov 2022 (145,157)</t>
  </si>
  <si>
    <t>EGY002People exposed</t>
  </si>
  <si>
    <t>UNHCR accessed 16/02/2023</t>
  </si>
  <si>
    <t>https://data.unhcr.org/en/situations/syria/location/1</t>
  </si>
  <si>
    <t>The figure represents the number of Syrian refugees in Egypt as of 30 Nov</t>
  </si>
  <si>
    <t>EGY002People affected</t>
  </si>
  <si>
    <t>EGY002People displaced</t>
  </si>
  <si>
    <t xml:space="preserve">Fatalities related to Syrian refugees between Aug 2022 to Jan 2023 </t>
  </si>
  <si>
    <t>EGY002Fatalities reported</t>
  </si>
  <si>
    <t>Fatalities in the country between Aug 2022 to Jan 2023</t>
  </si>
  <si>
    <t>EGY002Fatalities in all crises</t>
  </si>
  <si>
    <t>EGY002People in Need</t>
  </si>
  <si>
    <t>EGY002Minimal humanitarian conditions - Level 1</t>
  </si>
  <si>
    <t>EGY002Stressed humanitarian conditions - Level 2</t>
  </si>
  <si>
    <t>EGY002Moderate humanitarian conditions - Level 3</t>
  </si>
  <si>
    <t>EGY002Severe humanitarian conditions - Level 4</t>
  </si>
  <si>
    <t>EGY002Extreme humanitarian conditions - Level 5</t>
  </si>
  <si>
    <t>World Meter accessed 16/02/2023</t>
  </si>
  <si>
    <t>https://www.worldometers.info/world-population/italy-population/#:~:text=Italy%202020%20population%20is%20estimated,532%20people%20per%20mi2).</t>
  </si>
  <si>
    <t>The total population of Italy in 2023</t>
  </si>
  <si>
    <t>ITA002Total population</t>
  </si>
  <si>
    <t>UNHCR accessed 16/02/2023 ; City Population accessed 02/2023</t>
  </si>
  <si>
    <t>The figure represents the 2022 estimates of the total population of areas that recieves most migrants: Sicily (4,801,468) and Calabria (1,844,586) and the number of migrants registered by UNHCR in Sicily (4,775) and Calabria (667) as of 12 Feb 2023</t>
  </si>
  <si>
    <t>ITA002People exposed</t>
  </si>
  <si>
    <t xml:space="preserve">https://data2.unhcr.org/en/situations/mediterranean/location/5205
</t>
  </si>
  <si>
    <t>As there are no information on the total number of asylum seekers and refugees in Italy, ACAPS considers affected people are sea arrivals to Italy between 2018 - 12 Feb 2023</t>
  </si>
  <si>
    <t>ITA002People affected</t>
  </si>
  <si>
    <t>The figure represents sea arrivals to Italy between 2018 - 12 Feb 2023</t>
  </si>
  <si>
    <t>ITA002People displaced</t>
  </si>
  <si>
    <t>https://missingmigrants.iom.int/region/mediterranean?region_incident=All&amp;route=3861&amp;year%5B%5D=10121&amp;month=All&amp;incident_date%5Bmin%5D=&amp;incident_date%5Bmax%5D=</t>
  </si>
  <si>
    <t>Dead or missing on Central Mediterranean route between Aug 2022 to Jan 2023</t>
  </si>
  <si>
    <t>ITA002Fatalities reported</t>
  </si>
  <si>
    <t>All fatalities in the affected areas (Sicily and Calabria) + dead or missing on Central Mediterranean route between Aug 2022 to Jan 2023</t>
  </si>
  <si>
    <t>ITA002Fatalities in all crises</t>
  </si>
  <si>
    <t>ITA002People in Need</t>
  </si>
  <si>
    <t>UNHCR accessed 16/02/2023 ; City Population accessed 02/2023 ; UNHCR accessed 16/02/2023</t>
  </si>
  <si>
    <t xml:space="preserve">https://data2.unhcr.org/en/situations/mediterranean/location/5205 ; https://www.citypopulation.de/en/italy/cities/calabria/ ; https://www.citypopulation.de/en/italy/cities/sicilia/
 ; https://data2.unhcr.org/en/situations/mediterranean/location/5205
</t>
  </si>
  <si>
    <t>Accordinf to ACAPS methodology, Level 1 = the number of people exposed - people affected</t>
  </si>
  <si>
    <t>ITA002Minimal humanitarian conditions - Level 1</t>
  </si>
  <si>
    <t>Accordinf to ACAPS methodology, Level 2 = the number of people affected - people in need</t>
  </si>
  <si>
    <t>ITA002Stressed humanitarian conditions - Level 2</t>
  </si>
  <si>
    <t>ITA002Moderate humanitarian conditions - Level 3</t>
  </si>
  <si>
    <t>ITA002Severe humanitarian conditions - Level 4</t>
  </si>
  <si>
    <t>ITA002Extreme humanitarian conditions - Level 5</t>
  </si>
  <si>
    <t>World Population Review accessed 02/2023</t>
  </si>
  <si>
    <t>https://worldpopulationreview.com/countries/libya-population</t>
  </si>
  <si>
    <t>The total population of Libya as of 02/2023</t>
  </si>
  <si>
    <t>LBY001Total population</t>
  </si>
  <si>
    <t>The whole population is exposed to the complex crisis. Also according to ACAPS methodology, People exposed = the sum of Levels 1 to 5</t>
  </si>
  <si>
    <t>LBY001People exposed</t>
  </si>
  <si>
    <t>The whole population is affected by the complex crisis in Libya. According to ACAPS methodology, People affected = the sum of Levels 2 to 5</t>
  </si>
  <si>
    <t>LBY001People affected</t>
  </si>
  <si>
    <t>UNHCR accessed 18/02/2023 ; IOM 17/01/2023</t>
  </si>
  <si>
    <t>https://data.unhcr.org/en/country/lby ; https://dtm.iom.int/reports/libya-migrant-report-44-september-october-2022</t>
  </si>
  <si>
    <t>The figure represents the total IDPs in Libya as of 31 Aug (134,787) + the total IDP returnees as of 31 Aug (695,516) + the registered refugees and asylum-seekers in Libya as of 1 Feb 2023 (42,034) + the number of migrants in Libya as of 31 Oct (683,813)</t>
  </si>
  <si>
    <t>LBY001People displaced</t>
  </si>
  <si>
    <t xml:space="preserve">https://missingmigrants.iom.int/region/mediterranean?region_incident=All&amp;route=3861&amp;year%5B%5D=10121&amp;month=All&amp;incident_date%5Bmin%5D=&amp;incident_date%5Bmax%5D= ; https://www.acleddata.com/data/ </t>
  </si>
  <si>
    <t>The number of fatalities in the country between Aug 2022 and Jan 2023</t>
  </si>
  <si>
    <t>LBY001Fatalities reported</t>
  </si>
  <si>
    <t>Total fatalities in the country between Aug 2022 and Jan 2023</t>
  </si>
  <si>
    <t>LBY001Fatalities in all crises</t>
  </si>
  <si>
    <t>OCHA HNO 26/01/2023 ; UNHCR accessed 18/02/2023 ; IOM 17/01/2023</t>
  </si>
  <si>
    <t>OCHA HNO 26/01/2023 ; https://data.unhcr.org/en/country/lby ; https://dtm.iom.int/reports/libya-%E2%80%94-migrant-report-44-september-october-2022</t>
  </si>
  <si>
    <t>LBY001People in Need</t>
  </si>
  <si>
    <t>LBY001Minimal humanitarian conditions - Level 1</t>
  </si>
  <si>
    <t>LBY001Stressed humanitarian conditions - Level 2</t>
  </si>
  <si>
    <t>Level 3 = About 38% of the PIN (0.3 million) are considered to minimal needs (114000) + 34% have stressed needs (102000) + and 21% have severe needs (63000). The figure represents the number of PiN in Libya and the number of refugees, migrants, and asylum seekers in Level 3</t>
  </si>
  <si>
    <t>LBY001Moderate humanitarian conditions - Level 3</t>
  </si>
  <si>
    <t>Level 4 = About 8% of the PIN (0.3M) are considered in extreme severity of needs (24000). The figure represents the number of PiN in Libya and the number of refugees, migrants, and asylum seekers in Level 4</t>
  </si>
  <si>
    <t>LBY001Severe humanitarian conditions - Level 4</t>
  </si>
  <si>
    <t>About 0% of the PIN (0.3M) are considered in catastrophic severity of needs. The figure represents the number of PiN in Libya and the number of refugees, migrants, and asylum seekers in Level 5</t>
  </si>
  <si>
    <t>LBY001Extreme humanitarian conditions - Level 5</t>
  </si>
  <si>
    <t>LBY002Total population</t>
  </si>
  <si>
    <t>The whole population is exposed to the mixed migration crisis. Also according to ACAPS methodology, People exposed = the sum of Levels 1 to 5</t>
  </si>
  <si>
    <t>LBY002People exposed</t>
  </si>
  <si>
    <t>https://data.unhcr.org/en/country/lby ; https://dtm.iom.int/reports/libya-%E2%80%94-migrant-report-44-september-october-2022</t>
  </si>
  <si>
    <t>The figure represents the registered refugees and asylum-seekers in Libya as of 1 Feb 2023 (44,724) + the number of migrants in Libya as of 31 Oct (683,813)</t>
  </si>
  <si>
    <t>LBY002People affected</t>
  </si>
  <si>
    <t>LBY002People displaced</t>
  </si>
  <si>
    <t>The dead and missing migrants between Aug 2022 and Jan 2023</t>
  </si>
  <si>
    <t>LBY002Fatalities reported</t>
  </si>
  <si>
    <t>LBY002Fatalities in all crises</t>
  </si>
  <si>
    <t>LBY002People in Need</t>
  </si>
  <si>
    <t>World Population Review accessed 02/2023 ; UNHCR accessed 18/02/2023 ; IOM 17/01/2023</t>
  </si>
  <si>
    <t>https://worldpopulationreview.com/countries/libya-population ; https://data.unhcr.org/en/country/lby ; https://dtm.iom.int/reports/libya-%E2%80%94-migrant-report-44-september-october-2022</t>
  </si>
  <si>
    <t>LBY002Minimal humanitarian conditions - Level 1</t>
  </si>
  <si>
    <t>LBY002Stressed humanitarian conditions - Level 2</t>
  </si>
  <si>
    <t>LBY002Moderate humanitarian conditions - Level 3</t>
  </si>
  <si>
    <t>LBY002Severe humanitarian conditions - Level 4</t>
  </si>
  <si>
    <t>LBY002Extreme humanitarian conditions - Level 5</t>
  </si>
  <si>
    <t>https://worldpopulationreview.com/countries/morocco-population</t>
  </si>
  <si>
    <t>The total population of Morocco in 2023</t>
  </si>
  <si>
    <t>MAR002Total population</t>
  </si>
  <si>
    <t>The total population is affected by the mixed migration crisis</t>
  </si>
  <si>
    <t>MAR002People exposed</t>
  </si>
  <si>
    <t>IOM accessed 13/02/2023</t>
  </si>
  <si>
    <t>https://missingmigrants.iom.int/region/mediterranean?region_incident=All&amp;route=3956&amp;year%5B%5D=10121&amp;month=All&amp;incident_date%5Bmin%5D=&amp;incident_date%5Bmax%5D=</t>
  </si>
  <si>
    <t>The number of dead or missing migrants between Aug 2022 to Jan 2023 in the Western Mediterranean route</t>
  </si>
  <si>
    <t>MAR002Fatalities reported</t>
  </si>
  <si>
    <t>IOM accessed 13/02/2023; ACLED accessed 08/02/2023</t>
  </si>
  <si>
    <t>https://missingmigrants.iom.int/region/mediterranean?region_incident=All&amp;route=3956&amp;year%5B%5D=10121&amp;month=All&amp;incident_date%5Bmin%5D=&amp;incident_date%5Bmax%5D= ; https://acleddata.com/data-export-tool/</t>
  </si>
  <si>
    <t>Fatalities in all the country between Aug 2022 to Jan 2023 (Western Mediterranean Route + The rest of the country = 341 + 23 = 364)</t>
  </si>
  <si>
    <t>MAR002Fatalities in all crises</t>
  </si>
  <si>
    <t>MAR002Minimal humanitarian conditions - Level 1</t>
  </si>
  <si>
    <t>World Population accessed 02/2023 ; UNHCR accessed 20/02/2023</t>
  </si>
  <si>
    <t>https://worldpopulationreview.com/countries/poland-population ; https://data.unhcr.org/en/situations/ukraine</t>
  </si>
  <si>
    <t>The total population represents the population of Poland in 2023 (41,375,383) and refugees from Ukraine recorded in the country as of 14 Feb (1,563,386)</t>
  </si>
  <si>
    <t>POL002Total population</t>
  </si>
  <si>
    <t>The figure represents the population of Lublin region in 2023 (360,044) + The number of refugees from Ukraine recorded in country as of 14 Feb (1,563,386)</t>
  </si>
  <si>
    <t>POL002People exposed</t>
  </si>
  <si>
    <t>UNHCR accessed 20/02/2023</t>
  </si>
  <si>
    <t>The figure represents the number of refugees from Ukraine recorded in the country as of 14 Feb (1,563,386)</t>
  </si>
  <si>
    <t>POL002People affected</t>
  </si>
  <si>
    <t>POL002People displaced</t>
  </si>
  <si>
    <t>All crisis fatalities in Last 6 months (01/08/2022 to 30/01/2023) related to refugees from Ukraine</t>
  </si>
  <si>
    <t>POL002Fatalities reported</t>
  </si>
  <si>
    <t>All fatalities in Last 6 months (01/08/2022 to 30/01/2023) across the country</t>
  </si>
  <si>
    <t>POL002Fatalities in all crises</t>
  </si>
  <si>
    <t>POL002People in Need</t>
  </si>
  <si>
    <t>POL002Minimal humanitarian conditions - Level 1</t>
  </si>
  <si>
    <t>POL002Stressed humanitarian conditions - Level 2</t>
  </si>
  <si>
    <t>POL002Moderate humanitarian conditions - Level 3</t>
  </si>
  <si>
    <t>POL002Severe humanitarian conditions - Level 4</t>
  </si>
  <si>
    <t>POL002Extreme humanitarian conditions - Level 5</t>
  </si>
  <si>
    <t>https://worldpopulationreview.com/countries/romania-population</t>
  </si>
  <si>
    <t>The figure represents the total population of Romania in 2023</t>
  </si>
  <si>
    <t>ROU002Total population</t>
  </si>
  <si>
    <t>MVU accessed 07/2022 ; CIRCABC accessed 07/2022 ; UNHCR accessed 20/02/2023</t>
  </si>
  <si>
    <t>https://mvu.ro/union-of-bucovina-with-romania-2/ ; https://circabc.europa.eu/webdav/CircaBC/ESTAT/regportraits/Information/ro064_geo.htm ; https://data2.unhcr.org/en/situations/ukraine</t>
  </si>
  <si>
    <t>The figure represents the population of the three border regions Moldavia (4,178,694), Maramures (463,117), and Bucovina (407,438) + refugees from Ukraine recorded in Romania as of 12 Feb (109,871)</t>
  </si>
  <si>
    <t>ROU002People exposed</t>
  </si>
  <si>
    <t>The figure represents the number of refugeees from Ukraine recorded in Romania as of 12 Feb (109,871)</t>
  </si>
  <si>
    <t>ROU002People affected</t>
  </si>
  <si>
    <t>ROU002People displaced</t>
  </si>
  <si>
    <t>ROU002Fatalities reported</t>
  </si>
  <si>
    <t>ROU002Fatalities in all crises</t>
  </si>
  <si>
    <t>ROU002People in Need</t>
  </si>
  <si>
    <t>ROU002Minimal humanitarian conditions - Level 1</t>
  </si>
  <si>
    <t>ROU002Stressed humanitarian conditions - Level 2</t>
  </si>
  <si>
    <t>ROU002Moderate humanitarian conditions - Level 3</t>
  </si>
  <si>
    <t>ROU002Severe humanitarian conditions - Level 4</t>
  </si>
  <si>
    <t>ROU002Extreme humanitarian conditions - Level 5</t>
  </si>
  <si>
    <t>https://worldpopulationreview.com/countries/spain-population</t>
  </si>
  <si>
    <t>The total population of Spain in 2023</t>
  </si>
  <si>
    <t>ESP002Total population</t>
  </si>
  <si>
    <t>City Population 02/2023 ; UNHCR accessed 13/02/2023 ; UNHCR 29/12/2022 ; UNHCR 08/02/2023</t>
  </si>
  <si>
    <t>https://www.citypopulation.de/en/spain/admin/ ; https://data.unhcr.org/en/country/esp ; https://reliefweb.int/report/spain/spain-asylum-applications-1-jan-30-nov-2022 ; https://reliefweb.int/report/spain/unhcr-spain-weekly-snapshot-week-5-30-jan-5-feb-2023</t>
  </si>
  <si>
    <t>The figure represents the total population of the most affected areas: Canary Islands (2,178,924), Mainland Andalucia (8,484,804), Melilla (86,450), Balearic Islands (1,183,415), and Ceuta (84,071) + total arrival of migrants to Spain in 2022 as of 5 Feb 2023 (1,953) + the number of pending asylum seekers applications as 30 Nov (136,840)</t>
  </si>
  <si>
    <t>ESP002People exposed</t>
  </si>
  <si>
    <t>UNHCR 29/12/2022 ; UNHCR 08/02/2023</t>
  </si>
  <si>
    <t>https://reliefweb.int/report/spain/spain-asylum-applications-1-jan-30-nov-2022 ; https://reliefweb.int/report/spain/unhcr-spain-weekly-snapshot-week-5-30-jan-5-feb-2023</t>
  </si>
  <si>
    <t>The figure represents the total arrival of migrants to Spain in 2022 as of 5 Feb 2023 (1,953) + the number of pending asylum seekers applications as of 30 Nov (136,840)</t>
  </si>
  <si>
    <t>ESP002People affected</t>
  </si>
  <si>
    <t>ESP002People displaced</t>
  </si>
  <si>
    <t>IOM accesssed 13/02/2023</t>
  </si>
  <si>
    <t>Fatalities in Western Mediterranean Route from Aug 2022 to Jan 2023</t>
  </si>
  <si>
    <t>ESP002Fatalities reported</t>
  </si>
  <si>
    <t>ACLED accessed 08/02/2023 ; IOM accesssed 13/02/2023</t>
  </si>
  <si>
    <t>https://acleddata.com/data-export-tool/ ; https://missingmigrants.iom.int/region/mediterranean?region_incident=All&amp;route=3956&amp;year%5B%5D=10121&amp;month=All&amp;incident_date%5Bmin%5D=&amp;incident_date%5Bmax%5D=</t>
  </si>
  <si>
    <t>The total number of dead and missing according to IOM's missing migrants project. Aug 2022 - Jan 2023 , Only Western Mediterranean Route was calculated.</t>
  </si>
  <si>
    <t>ESP002Fatalities in all crises</t>
  </si>
  <si>
    <t>ESP002People in Need</t>
  </si>
  <si>
    <t>ESP002Minimal humanitarian conditions - Level 1</t>
  </si>
  <si>
    <t>ESP002Stressed humanitarian conditions - Level 2</t>
  </si>
  <si>
    <t>ESP002Moderate humanitarian conditions - Level 3</t>
  </si>
  <si>
    <t>ESP002Severe humanitarian conditions - Level 4</t>
  </si>
  <si>
    <t>ESP002Extreme humanitarian conditions - Level 5</t>
  </si>
  <si>
    <t>https://worldpopulationreview.com/countries/tunisia-population</t>
  </si>
  <si>
    <t>The total population of Tunisia in 2023</t>
  </si>
  <si>
    <t>TUN002Total population</t>
  </si>
  <si>
    <t>The total population is considered exposed to the migration crisis</t>
  </si>
  <si>
    <t>TUN002People exposed</t>
  </si>
  <si>
    <t>UNHCR 24/01/2023 ; UNHCR 27/12/2022</t>
  </si>
  <si>
    <t>https://reliefweb.int/report/tunisia/unhcr-tunisia-registration-fact-sheet-30122022 ; https://reliefweb.int/report/tunisia/tunisia-overview-mixed-movement-profiling-arrivals-landair-and-rescue-sea-november-2022</t>
  </si>
  <si>
    <t>The figure represents the number of refugees and asylum seekers as of 31 Dec (8,940) + the number of migrants arriving at Tunisia (persons profiled) between 2019 to Nov 2022 (2,313)</t>
  </si>
  <si>
    <t>TUN002People affected</t>
  </si>
  <si>
    <t>TUN002People displaced</t>
  </si>
  <si>
    <t>https://missingmigrants.iom.int/region/mediterranean?region_incident=All&amp;route=3861&amp;year%5B%5D=10121&amp;month=3961&amp;incident_date%5Bmin%5D=&amp;incident_date%5Bmax%5D=06%2F30%2F2022</t>
  </si>
  <si>
    <t>The number of dead and missing migrants in the Central Mediterranean route between Aug 2022 and Jan 2023</t>
  </si>
  <si>
    <t>TUN002Fatalities reported</t>
  </si>
  <si>
    <t>IOM accessed 18/02/2023 ; ACLED 08/02/2023</t>
  </si>
  <si>
    <t xml:space="preserve">https://missingmigrants.iom.int/region/mediterranean?region_incident=All&amp;route=3861&amp;year%5B%5D=10121&amp;month=3961&amp;incident_date%5Bmin%5D=&amp;incident_date%5Bmax%5D=06%2F30%2F2022 ; https://acleddata.com/data-export-tool/ </t>
  </si>
  <si>
    <t>Fatalities in all the country between Aug 2022 and Jan 2023</t>
  </si>
  <si>
    <t>TUN002Fatalities in all crises</t>
  </si>
  <si>
    <t>TUN002People in Need</t>
  </si>
  <si>
    <t>World Population 02/2023 ; UNHCR 24/01/2023 ; UNHCR 27/12/2022</t>
  </si>
  <si>
    <t>https://worldpopulationreview.com/countries/tunisia-population ; https://reliefweb.int/report/tunisia/unhcr-tunisia-registration-fact-sheet-30122022 ; https://reliefweb.int/report/tunisia/tunisia-overview-mixed-movement-profiling-arrivals-landair-and-rescue-sea-november-2022</t>
  </si>
  <si>
    <t>TUN002Minimal humanitarian conditions - Level 1</t>
  </si>
  <si>
    <t>TUN002Stressed humanitarian conditions - Level 2</t>
  </si>
  <si>
    <t>TUN002Moderate humanitarian conditions - Level 3</t>
  </si>
  <si>
    <t>TUN002Severe humanitarian conditions - Level 4</t>
  </si>
  <si>
    <t>TUN002Extreme humanitarian conditions - Level 5</t>
  </si>
  <si>
    <t>UNFPA 14/11/2022 ; IOM 16/01/2023</t>
  </si>
  <si>
    <t>https://data.humdata.org/dataset/cod-ps-ukr ; https://dtm.iom.int/reports/ukraine-returns-report-16-23-january-2023</t>
  </si>
  <si>
    <t>Population as identified by UNFPA 2022 (45 million) + people returned to Ukraine (5,562,000) as of 5 Dec 2022 - People displaced out of the country (5,352,000) as of 5 Dec 2022</t>
  </si>
  <si>
    <t>UKR002Total population</t>
  </si>
  <si>
    <t>The total population is considered to be exposed to the conflict</t>
  </si>
  <si>
    <t>UKR002People exposed</t>
  </si>
  <si>
    <t>The total population is considered to be affected by the conflict</t>
  </si>
  <si>
    <t>UKR002People affected</t>
  </si>
  <si>
    <t>IOM 16/01/2023 ; UNHCR accessed 20/02/2023</t>
  </si>
  <si>
    <t>https://dtm.iom.int/reports/ukraine-returns-report-16-23-january-2023 ; https://data2.unhcr.org/en/situations/ukraine</t>
  </si>
  <si>
    <t>The figure represents the number of internally displaced people inside Ukraine (5,352,000) as of 5 Dec 2022 and the number of people who left Ukraine and went to Europe (8,073,182) as of 15 Feb 2023</t>
  </si>
  <si>
    <t>UKR002People displaced</t>
  </si>
  <si>
    <t>OHCHR 13/02/2023</t>
  </si>
  <si>
    <t>https://reliefweb.int/report/ukraine/ukraine-civilian-casualties-2400-13-february-2023-enruuk</t>
  </si>
  <si>
    <t>Fatalities between 24 Feb 2022 to 12 Feb 2023</t>
  </si>
  <si>
    <t>UKR002Fatalities reported</t>
  </si>
  <si>
    <t>UKR002Fatalities in all crises</t>
  </si>
  <si>
    <t>UKR002People in Need</t>
  </si>
  <si>
    <t xml:space="preserve">According to ACAPS methodology, Level 1 = People exposed - People affected
</t>
  </si>
  <si>
    <t>UKR002Minimal humanitarian conditions - Level 1</t>
  </si>
  <si>
    <t>UNFPA 14/11/2022 ; IOM 16/01/2023 ; IOM 16/01/2023 ; UNHCR accessed 20/02/2023</t>
  </si>
  <si>
    <t xml:space="preserve">According to ACAPS methodology, Level 2 = People affected - People in need
</t>
  </si>
  <si>
    <t>UKR002Stressed humanitarian conditions - Level 2</t>
  </si>
  <si>
    <t>OCHA 28/12/2022 ; OCHA 20/05/2022</t>
  </si>
  <si>
    <t>https://reliefweb.int/report/ukraine/ukraine-humanitarian-needs-overview-2023-december-2022-enuk  ; https://reliefweb.int/report/ukraine/ukraine-flash-appeal-march-december-2022</t>
  </si>
  <si>
    <t xml:space="preserve">According to ACAPS methodology, Level 3 = PiN - (Level 4 + Level 5)
</t>
  </si>
  <si>
    <t>UKR002Moderate humanitarian conditions - Level 3</t>
  </si>
  <si>
    <t>WFP accessed 20 Feb 2023</t>
  </si>
  <si>
    <t>https://static.hungermapdata.org/insight-reports/latest/ukr-summary.pdf</t>
  </si>
  <si>
    <t xml:space="preserve">According to WFP Hunger Map, about 16.9% of the analysed population (38.7 million) are facing crisis and above food security levels as of 19 Feb 2023, meaning that 6.54 million people are food insecure. </t>
  </si>
  <si>
    <t>UKR002Severe humanitarian conditions - Level 4</t>
  </si>
  <si>
    <t>Currently, there are not enough information about the severity of needs</t>
  </si>
  <si>
    <t>UKR002Extreme humanitarian conditions - Level 5</t>
  </si>
  <si>
    <t xml:space="preserve">World Population 02/2023 World Population 02/2023 World Population 02/2023     </t>
  </si>
  <si>
    <t xml:space="preserve">https://worldpopulationreview.com/countries/algeria-population https://worldpopulationreview.com/countries/morocco-population https://worldpopulationreview.com/countries/spain-population     </t>
  </si>
  <si>
    <t>Total population of Algeria, Morocco, and Spain</t>
  </si>
  <si>
    <t>REG008Total population</t>
  </si>
  <si>
    <t xml:space="preserve">World Population 02/2023 World Bank 2021 City Population 12/2022 ; UNHCR accessed 14/12/2022     </t>
  </si>
  <si>
    <t xml:space="preserve">https://worldpopulationreview.com/countries/algeria-population https://data.worldbank.org/indicator/AG.LND.TOTL.K2?locations=MA https://www.citypopulation.de/en/spain/admin/ ; https://data.unhcr.org/en/country/esp     </t>
  </si>
  <si>
    <t>Total area affected in Algeria, Morocco, and Spain</t>
  </si>
  <si>
    <t>REG008Landmass affected</t>
  </si>
  <si>
    <t xml:space="preserve">World Population 02/2023 World Population 02/2023 City Population 02/2023 ; UNHCR accessed 13/02/2023 ; UNHCR 29/12/2022 ; UNHCR 08/02/2023     </t>
  </si>
  <si>
    <t xml:space="preserve">https://worldpopulationreview.com/countries/algeria-population https://worldpopulationreview.com/countries/morocco-population https://www.citypopulation.de/en/spain/admin/ ; https://data.unhcr.org/en/country/esp ; https://reliefweb.int/report/spain/spain-asylum-applications-1-jan-30-nov-2022 ; https://reliefweb.int/report/spain/unhcr-spain-weekly-snapshot-week-5-30-jan-5-feb-2023     </t>
  </si>
  <si>
    <t>REG008People exposed</t>
  </si>
  <si>
    <t xml:space="preserve">UNHCR 26/05/2022 ; Migrants Refugees accessed 21/08/2022 UNHCR 27/5/2022; Al Jazeera 25/06/2022 UNHCR 29/12/2022 ; UNHCR 08/02/2023     </t>
  </si>
  <si>
    <t xml:space="preserve">https://reliefweb.int/report/algeria/unhcr-middle-east-and-north-africa-algeria-may-2022 ; https://migrants-refugees.va/country-profile/algeria/#:~:text=In%20mid%2D2020%20there%20were,and%20100.6%20thousand%20in%202019. https://reliefweb.int/report/morocco/morocco-factsheet-april-2022 ; https://www.aljazeera.net/news/politics/2022/6/25/%D9%85%D9%82%D8%AA%D9%84-18-%D9%85%D9%87%D8%A7%D8%AC%D8%B1%D8%A7-%D8%A3%D8%AB%D9%86%D8%A7%D8%A1-%D9%85%D8%AD%D8%A7%D9%88%D9%84%D8%AA%D9%87%D9%85-%D8%A7%D9%84%D8%B9%D8%A8%D9%88%D8%B1-%D8%A5%D9%84%D9%89 https://reliefweb.int/report/spain/spain-asylum-applications-1-jan-30-nov-2022 ; https://reliefweb.int/report/spain/unhcr-spain-weekly-snapshot-week-5-30-jan-5-feb-2023     </t>
  </si>
  <si>
    <t>REG008People affected</t>
  </si>
  <si>
    <t>IDPs in Algeria, Morocco, and Spain</t>
  </si>
  <si>
    <t>REG008People displaced</t>
  </si>
  <si>
    <t>https://missingmigrants.iom.int/region/mediterranean?region_incident=All&amp;route=3956&amp;year%5B%5D=10121&amp;month=3966&amp;incident_date%5Bmin%5D=&amp;incident_date%5Bmax%5D=30%2F07%2F2022</t>
  </si>
  <si>
    <t>The number of dead an missing migrants in the Western Mediterranean route between Aug 2022 and Jan 2023</t>
  </si>
  <si>
    <t>REG008Fatalities reported</t>
  </si>
  <si>
    <t>https://missingmigrants.iom.int/region/mediterranean?region_incident=All&amp;route=3956&amp;year%5B%5D=10121&amp;month=3966&amp;incident_date%5Bmin%5D=&amp;incident_date%5Bmax%5D=30%2F07%2F2022 ; https://acleddata.com/data-export-tool/</t>
  </si>
  <si>
    <t>Fatalities in Algeria, Morocco, and Spain between July and Dec = Total fatalities in Algeria (Eastern Med. Route) + Total fatalities in Western Med. Route (Morocco or Spain) + Rest of fatalities in Morocco + Rest of fatalities in Spain = 339+341+23+0 = 703</t>
  </si>
  <si>
    <t>REG008Fatalities in all crises</t>
  </si>
  <si>
    <t>REG008People in Need</t>
  </si>
  <si>
    <t xml:space="preserve">World Population 02/2023 ; UNHCR 26/05/2022 ; Migrants Refugees accessed 21/08/2022 World Population 02/2023 City Population 02/2023 ; UNHCR accessed 13/02/2023 ; UNHCR 29/12/2022 ; UNHCR 08/02/2023     </t>
  </si>
  <si>
    <t xml:space="preserve">https://worldpopulationreview.com/countries/algeria-population ; https://reliefweb.int/report/algeria/unhcr-middle-east-and-north-africa-algeria-may-2022 ; https://migrants-refugees.va/country-profile/algeria/#:~:text=In%20mid%2D2020%20there%20were,and%20100.6%20thousand%20in%202019. https://worldpopulationreview.com/countries/morocco-population https://www.citypopulation.de/en/spain/admin/ ; https://data.unhcr.org/en/country/esp ; https://reliefweb.int/report/spain/spain-asylum-applications-1-jan-30-nov-2022 ; https://reliefweb.int/report/spain/unhcr-spain-weekly-snapshot-week-5-30-jan-5-feb-2023     </t>
  </si>
  <si>
    <t>The sum of Level 1 figures for mixed migration  from ACAPS INFORM Severity Index of each country ( Algeria, Morocco, and Spain)</t>
  </si>
  <si>
    <t>REG008Minimal humanitarian conditions - Level 1</t>
  </si>
  <si>
    <t>The sum of Level 2 figures for mixed migration from ACAPS INFORM Severity Index of each country (Algeria, Morocco, and Spain)</t>
  </si>
  <si>
    <t>REG008Stressed humanitarian conditions - Level 2</t>
  </si>
  <si>
    <t>The sum of Level 3 figures for mixed migration from ACAPS INFORM Severity Index of each country (Algeria, Morocco, and Spain)</t>
  </si>
  <si>
    <t>REG008Moderate humanitarian conditions - Level 3</t>
  </si>
  <si>
    <t>The sum of Level 4 figures for mixed migration from ACAPS INFORM Severity Index of each country (Algeria, Morocco, and Spain)</t>
  </si>
  <si>
    <t>REG008Severe humanitarian conditions - Level 4</t>
  </si>
  <si>
    <t>The sum of Level 5 figures for mixed migration from ACAPS INFORM Severity Index of each country (Algeria, Morocco, and Spain)</t>
  </si>
  <si>
    <t>REG008Extreme humanitarian conditions - Level 5</t>
  </si>
  <si>
    <t>World Population Review Accessed on 21/02/2023</t>
  </si>
  <si>
    <t>https://worldpopulationreview.com/countries/rwanda-population</t>
  </si>
  <si>
    <t>Total population of Rwanda adjusted to the population movement</t>
  </si>
  <si>
    <t>RWA002Total population</t>
  </si>
  <si>
    <t>https://data.unhcr.org/en/country/rwa</t>
  </si>
  <si>
    <t>Number of Refugees/Asylum seekers in Rwanda. All refugees are affected by this crisis</t>
  </si>
  <si>
    <t>RWA002People affected</t>
  </si>
  <si>
    <t>Total number of Refugees/Asylum seekers in Rwanda</t>
  </si>
  <si>
    <t>RWA002People displaced</t>
  </si>
  <si>
    <t>RWA002People in Need</t>
  </si>
  <si>
    <t>Statoids Accessed 12/09/2022 ; UNHCR 31/01/2023</t>
  </si>
  <si>
    <t>http://www.statoids.com/yrw.html ; https://data.unhcr.org/en/country/rwa</t>
  </si>
  <si>
    <t>INFORM SI Methodology was used to compute level 1 and 2. Level 3 is the total number of Refugees in Rwanda. Even though some of the refugees may have level 4  and 5 needs, there is no information to indicate this.</t>
  </si>
  <si>
    <t>RWA002Minimal humanitarian conditions - Level 1</t>
  </si>
  <si>
    <t>RWA002Stressed humanitarian conditions - Level 2</t>
  </si>
  <si>
    <t xml:space="preserve">https://data.unhcr.org/en/country/rwa </t>
  </si>
  <si>
    <t>RWA002Moderate humanitarian conditions - Level 3</t>
  </si>
  <si>
    <t>INFORM SI was used to compute level 1 and 2. Level 3 is the total number of Refugees in Rwanda. Even though some of the refugees may have level 4  and 5 needs, there is no information to indicate this.</t>
  </si>
  <si>
    <t>RWA002Severe humanitarian conditions - Level 4</t>
  </si>
  <si>
    <t>RWA002Extreme humanitarian conditions - Level 5</t>
  </si>
  <si>
    <t>Floods in Maputo province in Mozambique</t>
  </si>
  <si>
    <t>MOZ009</t>
  </si>
  <si>
    <t>WPR Accessed on 22/02/2023</t>
  </si>
  <si>
    <t>https://worldpopulationreview.com/countries/mozambique-population</t>
  </si>
  <si>
    <t>Total population of Mozambique adjusted according to UNFPA, adjusted for population movement</t>
  </si>
  <si>
    <t>MOZ009Total population</t>
  </si>
  <si>
    <t>UN Habitat accessed 22/02/2023; Mappr accessed 22/02/2023</t>
  </si>
  <si>
    <t>https://urbanresiliencehub.org/city-context/maputo/; https://www.mappr.co/counties/mozambique/</t>
  </si>
  <si>
    <t>Total landmass of Maputo Province and Maputo City which have been affected by flood</t>
  </si>
  <si>
    <t>MOZ009Landmass affected</t>
  </si>
  <si>
    <t>City Population 09/06/2019</t>
  </si>
  <si>
    <t>http://www.citypopulation.de/en/mozambique/cities/</t>
  </si>
  <si>
    <t>Population of Maputo city and Maputo Province which have been affected by the floods</t>
  </si>
  <si>
    <t>MOZ009People exposed</t>
  </si>
  <si>
    <t>OCHA 18/02/2023</t>
  </si>
  <si>
    <t>https://reliefweb.int/report/mozambique/wfp-mozambique-external-situation-report-1-20-february-2023</t>
  </si>
  <si>
    <t>Number of people in flooded areas according to OCHA</t>
  </si>
  <si>
    <t>MOZ009People affected</t>
  </si>
  <si>
    <t>WFP 21/02/2023</t>
  </si>
  <si>
    <t>Number of people currently in accommodation centres</t>
  </si>
  <si>
    <t>MOZ009People displaced</t>
  </si>
  <si>
    <t>Floodlist 13/02/2023</t>
  </si>
  <si>
    <t>https://floodlist.com/africa/mozambique-maputo-province-floods-update-february-2023</t>
  </si>
  <si>
    <t>Number of injuries according to Floodlist. The figure reflects low numbers due to lack of updates, figures may be higher</t>
  </si>
  <si>
    <t>MOZ009Injuries reported</t>
  </si>
  <si>
    <t>Number of fatalities recorded as a result of the flood as at 20th February</t>
  </si>
  <si>
    <t>MOZ009Fatalities reported</t>
  </si>
  <si>
    <t>WFP 21/02/2023; ACLED ACCESSED ON 25/01/2023</t>
  </si>
  <si>
    <t>https://reliefweb.int/report/mozambique/wfp-mozambique-external-situation-report-1-20-february-2023; https://acleddata.com/dashboard/#/dashboard</t>
  </si>
  <si>
    <t>Cumulation of fatalities from insurgency and floods</t>
  </si>
  <si>
    <t>MOZ009Fatalities in all crises</t>
  </si>
  <si>
    <t>MOZ009People in Need</t>
  </si>
  <si>
    <t>City Population 09/06/2019; OCHA 18/02/2023</t>
  </si>
  <si>
    <t>http://www.citypopulation.de/en/mozambique/cities/ ; https://reliefweb.int/report/mozambique/mozambique-floods-maputo-city-and-province-flash-update-no-3-18-february-2023</t>
  </si>
  <si>
    <t>Level 1 and 2 are computed according to INFORM SI methodology. All people in need have Level 3 needs. There is no information to indicate Level 4 or 5 needs</t>
  </si>
  <si>
    <t>MOZ009Minimal humanitarian conditions - Level 1</t>
  </si>
  <si>
    <t>OCHA 18/02/2023 ; WFP 21/02/2023</t>
  </si>
  <si>
    <t>https://reliefweb.int/report/mozambique/wfp-mozambique-external-situation-report-1-20-february-2023 ; https://reliefweb.int/report/mozambique/mozambique-floods-maputo-city-and-province-flash-update-no-3-18-february-2023</t>
  </si>
  <si>
    <t>Level 1 and 2 are computed according to INFORM SI  methodology. All people in need have Level 3 needs. There is no information to indicate Level 4 or 5 needs</t>
  </si>
  <si>
    <t>MOZ009Stressed humanitarian conditions - Level 2</t>
  </si>
  <si>
    <t>MOZ009Moderate humanitarian conditions - Level 3</t>
  </si>
  <si>
    <t>https://reliefweb.int/report/mozambique/mozambique-floods-maputo-city-and-province-flash-update-no-3-18-february-2023</t>
  </si>
  <si>
    <t>MOZ009Severe humanitarian conditions - Level 4</t>
  </si>
  <si>
    <t>MOZ009Extreme humanitarian conditions - Level 5</t>
  </si>
  <si>
    <t>MOZ004Total population</t>
  </si>
  <si>
    <t>Knoema Accessed on 19/10/22</t>
  </si>
  <si>
    <t>https://knoema.com/atlas/Mozambique/Province-profiles</t>
  </si>
  <si>
    <t>Total area of Cabo Delgado, Niassa and Nampula provinces in square kilometres</t>
  </si>
  <si>
    <t>MOZ004Landmass affected</t>
  </si>
  <si>
    <t>Knoema Accessed on 24/10/2022</t>
  </si>
  <si>
    <t>Total population of Cabo Delgado, Niassa and Nampula provinces. The reliability of this data is low since there is no recent reliable publication of people in the region since the data used is from the last census in 2017.</t>
  </si>
  <si>
    <t>MOZ004People exposed</t>
  </si>
  <si>
    <t>Knoema Accessed on 24/10/2022; WFP 21/02/2023</t>
  </si>
  <si>
    <t>All people living in Cabo Delgado, Niassa and Nampula provinces have been affected by the insurgency</t>
  </si>
  <si>
    <t>MOZ004People affected</t>
  </si>
  <si>
    <t>https://data.unhcr.org/en/country/moz</t>
  </si>
  <si>
    <t>Number of Internally Displaced Persons in North Mozambique due to conflict</t>
  </si>
  <si>
    <t>MOZ004People displaced</t>
  </si>
  <si>
    <t>There is no cumulative reliable information regarding the number of injuries from the insurgency</t>
  </si>
  <si>
    <t>MOZ004Injuries reported</t>
  </si>
  <si>
    <t>ACLED ACCESSED ON 23/02/2023</t>
  </si>
  <si>
    <t>Fatalities reported  as from 17/08/2022 - 17/02/2023 on ACLED data dashboard in Cabo Delgado, Niassa and Nampula provinces.</t>
  </si>
  <si>
    <t>MOZ004Fatalities reported</t>
  </si>
  <si>
    <t>ACLED Accessed on 17/02/2023; WFP 21/02/2023</t>
  </si>
  <si>
    <t>https://acleddata.com/dashboard/#/dashboard; https://reliefweb.int/report/mozambique/wfp-mozambique-external-situation-report-1-20-february-2023</t>
  </si>
  <si>
    <t>The sum of fatalities due to floods and the insurgency</t>
  </si>
  <si>
    <t>MOZ004Fatalities in all crises</t>
  </si>
  <si>
    <t>MOZ004People in Need</t>
  </si>
  <si>
    <t>INFORM SI  Methodology was applied to compute the number of people facing Level 1 and 2 needs. The people facing IPC 4 outcomes were categorised under Level 4, and the people facing IPC 3 outcomes were categorised under Level 3. While there may be people facing Level 5 outcomes, there is no evidence to support this.</t>
  </si>
  <si>
    <t>MOZ004Minimal humanitarian conditions - Level 1</t>
  </si>
  <si>
    <t>MOZ004Stressed humanitarian conditions - Level 2</t>
  </si>
  <si>
    <t>MOZ004Moderate humanitarian conditions - Level 3</t>
  </si>
  <si>
    <t>MOZ004Severe humanitarian conditions - Level 4</t>
  </si>
  <si>
    <t>MOZ004Extreme humanitarian conditions - Level 5</t>
  </si>
  <si>
    <t>Multiple Crises in Mozambique</t>
  </si>
  <si>
    <t>MOZ001</t>
  </si>
  <si>
    <t>WPR Accessed on 25/01/2023</t>
  </si>
  <si>
    <t>Total population of Mozambique adjusted according to WPR, adjusted for population movement</t>
  </si>
  <si>
    <t>MOZ001Total population</t>
  </si>
  <si>
    <t>Knoema Accessed on 19/10/22; UN Habitat accessed 22/02/2023; Mappr accessed 22/02/2023</t>
  </si>
  <si>
    <t>https://knoema.com/atlas/Mozambique/Province-profiles; https://urbanresiliencehub.org/city-context/maputo/; https://www.mappr.co/counties/mozambique/</t>
  </si>
  <si>
    <t>Total landmass of provinces affected by the insurgency and floods</t>
  </si>
  <si>
    <t>MOZ001Landmass affected</t>
  </si>
  <si>
    <t>Knoema Accessed on 24/10/2022; City Population 09/06/2019</t>
  </si>
  <si>
    <t>https://knoema.com/atlas/Mozambique/Province-profiles; http://www.citypopulation.de/en/mozambique/cities/</t>
  </si>
  <si>
    <t>Cumulative number of people exposed in the insurgency and flood crises</t>
  </si>
  <si>
    <t>MOZ001People exposed</t>
  </si>
  <si>
    <t>Knoema Accessed on 24/10/2022; OCHA 18/02/2023</t>
  </si>
  <si>
    <t>https://knoema.com/atlas/Mozambique/Province-profiles; https://reliefweb.int/report/mozambique/mozambique-floods-maputo-city-and-province-flash-update-no-3-18-february-2023</t>
  </si>
  <si>
    <t xml:space="preserve">Number of people affected by floods and the Cabo Delgado insurgency </t>
  </si>
  <si>
    <t>MOZ001People affected</t>
  </si>
  <si>
    <t>UNHCR 31/12/2022; WFP 21/02/2023</t>
  </si>
  <si>
    <t>https://data.unhcr.org/en/country/moz; https://reliefweb.int/report/mozambique/wfp-mozambique-external-situation-report-1-20-february-2023</t>
  </si>
  <si>
    <t xml:space="preserve">Number of people displaced by floods and the Cabo Delgado insurgency </t>
  </si>
  <si>
    <t>MOZ001People displaced</t>
  </si>
  <si>
    <t>Number of people injured in the floods crisis. There is no cumulative figure on the number of people injured by insurgents.</t>
  </si>
  <si>
    <t>MOZ001Injuries reported</t>
  </si>
  <si>
    <t>ACLED ACCESSED ON 25/01/2023; WFP 21/02/2023</t>
  </si>
  <si>
    <t>MOZ001Fatalities reported</t>
  </si>
  <si>
    <t>MOZ001Fatalities in all crises</t>
  </si>
  <si>
    <t>MOZ001People in Need</t>
  </si>
  <si>
    <t>Knoema Accessed on 24/10/2022; City Population 09/06/2019; OCHA 18/02/2023</t>
  </si>
  <si>
    <t>https://knoema.com/atlas/Mozambique/Province-profiles ; http://www.citypopulation.de/en/mozambique/cities/; https://reliefweb.int/report/mozambique/mozambique-floods-maputo-city-and-province-flash-update-no-3-18-february-2023</t>
  </si>
  <si>
    <t>Total number of people classified as Level 1 in the insurgency and floods. There is no information to indicate Level 4 or 5 needs.</t>
  </si>
  <si>
    <t>MOZ001Minimal humanitarian conditions - Level 1</t>
  </si>
  <si>
    <t>Knoema Accessed on 24/10/2022 ; OCHA 18/02/2023</t>
  </si>
  <si>
    <t>https://knoema.com/atlas/Mozambique/Province-profiles ;  https://reliefweb.int/report/mozambique/mozambique-floods-maputo-city-and-province-flash-update-no-3-18-february-2023</t>
  </si>
  <si>
    <t>Total number of people classified as Level 2 in the insurgency and floods. There is no information to indicate Level 4 or 5 needs.</t>
  </si>
  <si>
    <t>MOZ001Stressed humanitarian conditions - Level 2</t>
  </si>
  <si>
    <t>Total number of people classified as Level 3 in the insurgency and floods, INFORM SI methodology applied. There is no information to indicate Level 4 or 5 needs.</t>
  </si>
  <si>
    <t>MOZ001Moderate humanitarian conditions - Level 3</t>
  </si>
  <si>
    <t>Total number of people classified as Level 4 in the insurgency and cyclones, INFORM SI  methodology applied. There is no information to indicate Level 4 or 5 needs.</t>
  </si>
  <si>
    <t>MOZ001Severe humanitarian conditions - Level 4</t>
  </si>
  <si>
    <t>Total number of people classified as Level 5 in the insurgency and cyclones, INFORM SI  methodology applied. There is no information to indicate Level 4 or 5 needs.</t>
  </si>
  <si>
    <t>MOZ001Extreme humanitarian conditions - Level 5</t>
  </si>
  <si>
    <t>MOZ001Crisis affected groups</t>
  </si>
  <si>
    <t>The cyclones damaged homes, schools and health centres</t>
  </si>
  <si>
    <t>MOZ001Buildings damaged</t>
  </si>
  <si>
    <t>Number of homes, schools and health centres damaged by the floods. This is still developing so figures may not be conclusive</t>
  </si>
  <si>
    <t>MOZ009Buildings damaged</t>
  </si>
  <si>
    <t>Host communities</t>
  </si>
  <si>
    <t>MOZ009Crisis affected groups</t>
  </si>
  <si>
    <t>MOZ009People facing limited access constraints</t>
  </si>
  <si>
    <t>MOZ009People facing restricted access constraints</t>
  </si>
  <si>
    <t>MOZ009Illness cases reported</t>
  </si>
  <si>
    <t>MOZ009Buildings destroyed</t>
  </si>
  <si>
    <t>MOZ009Economic Losses</t>
  </si>
  <si>
    <t>MOZ001People facing limited access constraints</t>
  </si>
  <si>
    <t>MOZ001People facing restricted access constraints</t>
  </si>
  <si>
    <t>MOZ001Illness cases reported</t>
  </si>
  <si>
    <t>MOZ001Buildings destroyed</t>
  </si>
  <si>
    <t>MOZ001Economic Losses</t>
  </si>
  <si>
    <t>MOZ009Denial of existence of humanitarian needs or entitlements to assistance</t>
  </si>
  <si>
    <t>MOZ009Impediments to entry into country (bureaucratic and administrative)</t>
  </si>
  <si>
    <t>MOZ009Interference into implementation of humanitarian activities</t>
  </si>
  <si>
    <t>MOZ009Ongoing insecurity/hostilities affecting humanitarian assistance</t>
  </si>
  <si>
    <t>MOZ009Physical constraints in the environment (obstacles related to terrain, climate, lack of infrastructure, etc.)</t>
  </si>
  <si>
    <t>MOZ009Presence of mines and improvised explosive devices</t>
  </si>
  <si>
    <t>MOZ009Restriction and obstruction of access to services and assistance</t>
  </si>
  <si>
    <t>MOZ009Restriction of movement (impediments to freedom of movement and/or administrative restrictions)</t>
  </si>
  <si>
    <t>MOZ009Violence against personnel, facilities and assets</t>
  </si>
  <si>
    <t>UNHCR 02/02/2023; UNHCR 02/2022; UNHCR 25/11/2021</t>
  </si>
  <si>
    <t>https://data2.unhcr.org/en/situations/syria/location/113; https://www.3rpsyriacrisis.org/wp-content/uploads/2022/02/RSO2022.pdf; https://reliefweb.int/sites/reliefweb.int/files/resources/3RP%20Regional%20Needs%20Overview%202022.pdf</t>
  </si>
  <si>
    <t>Total number of affected population in all crises.</t>
  </si>
  <si>
    <t>TUR001People affected</t>
  </si>
  <si>
    <t>UNHCR 02/02/2023; UNHCR 02/2022ECHO 18/2/2023</t>
  </si>
  <si>
    <t>https://data2.unhcr.org/en/situations/syria/location/113; https://www.3rpsyriacrisis.org/wp-content/uploads/2022/02/RSO2022.pdf</t>
  </si>
  <si>
    <t xml:space="preserve">Figure represents the total number of refugees and asylum seekers in Turkey of all nationalities. Due to significant information gaps, it is not possible to determine how many IDPs have been displaced as a result of the Kurdish conflict.  </t>
  </si>
  <si>
    <t>TUR001People displaced</t>
  </si>
  <si>
    <t>ACLED (06/07/2022 - 06/01/2023) ECHO 18/2/2023
IFRC Turkish Red Crescent 18/2/2023
IBC 14/2/2023
Al Jazeera accessed 19/02/2023</t>
  </si>
  <si>
    <t>TUR001Fatalities reported</t>
  </si>
  <si>
    <t>The number of total fatalities in the last 6 months</t>
  </si>
  <si>
    <t>TUR001Fatalities in all crises</t>
  </si>
  <si>
    <t>UNHCR 02/02/2023; UNHCR 02/2022; WFP 04/2020</t>
  </si>
  <si>
    <t>PIN Figure represents the total number of Syrian refugees and asylum seekers living below the poverty line added to the number of non-Syrian refugees and asylum seekers. 
HC 1 Figure represents the number of people living in affected areas - the number of people affected - the number of people in need of assistance. 
HC2 Figure represents the estimated number of Syrian refugees who are above the poverty line. Refugees above the poverty line are assumed to be affected but not in need of assistance.  
HC3 Figure represents the number of Syrian refugees who are below the poverty line but above the extreme poverty line. 
HC 4 Figure represents the number of Syrian refugees who are below the extreme poverty line, added to the total number of non-Syrian refugees and asylum seekers. Non-Syrian refugees and asylum seekers are assumed to be more vulnerable than most Syrian refugees because they tend to have less access to protection and basic services.  
Number of PiN and impacted host community members from the Kurdish conflict are not available and is not included in the figure, representing a data gap.</t>
  </si>
  <si>
    <t>TUR001People in Need</t>
  </si>
  <si>
    <t>TUR001Minimal humanitarian conditions - Level 1</t>
  </si>
  <si>
    <t>TUR001Stressed humanitarian conditions - Level 2</t>
  </si>
  <si>
    <t>TUR001Moderate humanitarian conditions - Level 3</t>
  </si>
  <si>
    <t>TUR001Severe humanitarian conditions - Level 4</t>
  </si>
  <si>
    <t>TUR001Extreme humanitarian conditions - Level 5</t>
  </si>
  <si>
    <t>TUR002Total population</t>
  </si>
  <si>
    <t>Province area: Wikipedia
Most affected provinces: UNHCR 12/2018</t>
  </si>
  <si>
    <t>https://en.wikipedia.org/wiki/Provinces_of_Turkey
https://data2.unhcr.org/en/documents/download/67206</t>
  </si>
  <si>
    <t>Figure represents the combined total area of provinces with &gt; 100,000 Syrian refugees. Likely to be over-estimation. Provinces included: Istanbul, Hatay, Bursa Gaziantep, Sanliurfa, Izmir, Konya, Mersin, Adana, Kilis</t>
  </si>
  <si>
    <t>TUR002Landmass affected</t>
  </si>
  <si>
    <t>Province population: GoT
Most affected provinces: UNHCR 12/2018</t>
  </si>
  <si>
    <t xml:space="preserve">
http://web.turkstat.gov.tr/UstMenu.do?metod=temelist
https://data2.unhcr.org/en/documents/download/67206</t>
  </si>
  <si>
    <t>Figure represents the combined total population of provinces with &gt; 100,000 Syrian refugees. Likely to be over-estimation. Provinces included: Istanbul, Hatay, Gaziantep, Sanliurfa, Izmir, Konya, Mersin, Adana, Kilis</t>
  </si>
  <si>
    <t>TUR002People exposed</t>
  </si>
  <si>
    <t>UNHCR 02/02/2023; UNHCR 02/2022</t>
  </si>
  <si>
    <t xml:space="preserve">Figure represents registered Syrian refugees in Turkey which drawn from the most recent operational update for UNHCR Turkey. 
Host communities in Turkey affected as well, and it is estimated (1,8 m) based on the Regional Needs Overview produced in Dec 2020. </t>
  </si>
  <si>
    <t>TUR002People affected</t>
  </si>
  <si>
    <t>UNHCR 02/02/2023</t>
  </si>
  <si>
    <t>https://data2.unhcr.org/en/situations/syria/location/113</t>
  </si>
  <si>
    <t xml:space="preserve">Figure represents registered Syrian refugees in Turkey. Data comes from the most recent operational update for UNHCR Turkey </t>
  </si>
  <si>
    <t>TUR002People displaced</t>
  </si>
  <si>
    <t>TUR002Fatalities in all crises</t>
  </si>
  <si>
    <t>WFP 04/2020; UNHCR 02/02/2023; UNHCR 02/2022</t>
  </si>
  <si>
    <t>https://reliefweb.int/sites/reliefweb.int/files/resources/WFP-0000129382.pdf; https://data2.unhcr.org/en/situations/syria/location/113; https://www.3rpsyriacrisis.org/wp-content/uploads/2022/02/RSO2022.pdf</t>
  </si>
  <si>
    <t xml:space="preserve">The latest data on refugee poverty does not give information on the poverty level of Syrian refugees specifically, the proportions used are those of the entire refugee population applied to the Syrian population numbers
PIN: Figure represents the number of refugees falling below the poverty line or extreme poverty line. Refugees above the poverty line are assumed to be affected but not in need. The impacted host community is not included in the PiN figure and consider a gap, they are only included in the affected people and therefore in the Level 2.
HC1:Figure represents the number of refugees falling below the poverty line or extreme poverty line. Refugees above the poverty line are assumed to be affected but not in need.  
HC2: 44% of the refugee population in Turkey falls above the poverty line. Syrian refugees who are above the poverty line are considered to be affected by the crisis, but not necessarily have humanitarian needs. 
HC3:This figure was calculated by subtracting the number of  refugees below the extreme poverty line (11%) from the total population of refugees living under the poverty line (45%). Refugees living below the poverty line but above the extreme poverty line are assumed to have moderate needs.
HC4: 11% of refugees fall below the extreme poverty line. Refugees who fall below the extreme poverty line are assumed to have severe needs.  </t>
  </si>
  <si>
    <t>TUR002People in Need</t>
  </si>
  <si>
    <t>TUR002Minimal humanitarian conditions - Level 1</t>
  </si>
  <si>
    <t>TUR002Stressed humanitarian conditions - Level 2</t>
  </si>
  <si>
    <t>TUR002Moderate humanitarian conditions - Level 3</t>
  </si>
  <si>
    <t>TUR002Severe humanitarian conditions - Level 4</t>
  </si>
  <si>
    <t>TUR002Extreme humanitarian conditions - Level 5</t>
  </si>
  <si>
    <t>Estimation based on the provinces that are the most important entry/exit points for migrants and refugees, according to IOM. Provinces included: Edirne, Kirklareli, Canakkale, Istanbul, Izmir, Mugla, Antala, Hatay, Kilis, Ankara, Gaziantep, Sanliurfa, Agri, Van, Hakkari, Sirnak</t>
  </si>
  <si>
    <t>TUR003Total population</t>
  </si>
  <si>
    <t>Province area: wikipedia
Affected provinces: IOM</t>
  </si>
  <si>
    <t xml:space="preserve">https://en.wikipedia.org/wiki/Provinces_of_Turkey
https://reliefweb.int/sites/reliefweb.int/files/resources/Q4_quarterly-oct-nov-dec-18.pdf
</t>
  </si>
  <si>
    <t>Figure represents the combined total area of provinces with &gt; 100,000 refugees and asylme seeker. Likely to be over-estimation. Provinces included: Edirne, Kirklareli, Canakkale, Istanbul, Izmir, Mugla, Antala, Hatay, Kilis, Ankara, Gaziantep, Sanliurfa, Agri, Van, Hakkari, Sirnak</t>
  </si>
  <si>
    <t>TUR003Landmass affected</t>
  </si>
  <si>
    <t>Province population: GoT
Affected provinces: IOM</t>
  </si>
  <si>
    <t xml:space="preserve">
http://web.turkstat.gov.tr/UstMenu.do?metod=temelist
https://reliefweb.int/sites/reliefweb.int/files/resources/Q4_quarterly-oct-nov-dec-18.pdf</t>
  </si>
  <si>
    <t>TUR003People exposed</t>
  </si>
  <si>
    <t xml:space="preserve">Figure represents the total number of Syrian refugees and asylum seekers + Non-Syrian refugees and asylum seekers in Turkey + Host communities in Turkey affected as well by the Syrian Refugee which is estimated (1,8 m) based on the Regional Needs Overview produced in Dec 2020. </t>
  </si>
  <si>
    <t>TUR003People affected</t>
  </si>
  <si>
    <t xml:space="preserve">Figure represents the total number of refugees and asylum seekers in Turkey of all nationalities.  </t>
  </si>
  <si>
    <t>TUR003People displaced</t>
  </si>
  <si>
    <t>IOM (01/4/2022 - 24/04/2022)</t>
  </si>
  <si>
    <t>Figure represents the number of fatalities and missing among migrants in Turkey during the past 6 months, according to IOM's Missing Migrant Database. The true number of fatalities may be higher as a result of unreported incidents and missing cases that are not yet considered dead.</t>
  </si>
  <si>
    <t>TUR003Fatalities reported</t>
  </si>
  <si>
    <t>TUR003Fatalities in all crises</t>
  </si>
  <si>
    <t>TUR003People in Need</t>
  </si>
  <si>
    <t>TUR003Minimal humanitarian conditions - Level 1</t>
  </si>
  <si>
    <t>TUR003Stressed humanitarian conditions - Level 2</t>
  </si>
  <si>
    <t>TUR003Moderate humanitarian conditions - Level 3</t>
  </si>
  <si>
    <t>TUR003Severe humanitarian conditions - Level 4</t>
  </si>
  <si>
    <t>TUR004Total population</t>
  </si>
  <si>
    <t>Acled, ICG, Wikipedia</t>
  </si>
  <si>
    <t>https://en.wikipedia.org/wiki/Provinces_of_Turkey
https://www.acleddata.com/
http://www.crisisgroup.be/interactives/turkey/</t>
  </si>
  <si>
    <t>Figure represents the combined total area of provinces that have experienced violent events in the past 6 months. The list of provinces comes from Acled, and is cross-referenced using data from ICG. Area figures are from wikipedia. Provinces included: Igdir, Siirt, Agri, Hatay, Sirnak, Van, Diyarbakir, Birlis, hakkari, Giresun, Mus, Tunceli, Batman, Sanliurfa, Gumushane, Kars, Bingol, Ezurum, Mardin, Adiyaman</t>
  </si>
  <si>
    <t>TUR004Landmass affected</t>
  </si>
  <si>
    <t>GoT, ACLED (12/02/2022-12/08/2022), ICG (18/07/2022)</t>
  </si>
  <si>
    <t xml:space="preserve">
http://web.turkstat.gov.tr/UstMenu.do?metod=temelist
https://www.acleddata.com/
http://www.crisisgroup.be/interactives/turkey/</t>
  </si>
  <si>
    <t>Figure represents the combined total population of provinces that have experienced violent events in the past 6 months. The list of provinces comes from Acled, and is cross-referenced using data from ICG. Population estimates are from the Turkish government. Provinces included: Igdir, Siirt, Agri, Hatay, Sirnak, Van, Diyarbakir, Birlis, hakkari, Giresun, Mus, Tunceli, Batman, Sanliurfa, Gumushane, Kars, Bingol, Ezurum, Mardin, Adiyaman</t>
  </si>
  <si>
    <t>TUR004People exposed</t>
  </si>
  <si>
    <t>TUR004Fatalities in all crises</t>
  </si>
  <si>
    <t>https://data.tuik.gov.tr/Bulten/Index?p=Population-and-Housing-Census-2021-45866</t>
  </si>
  <si>
    <t>The total population of Turkey as at 2021</t>
  </si>
  <si>
    <t>TUR005Total population</t>
  </si>
  <si>
    <t>GDACS 07/02/2023; Turkish Statistical Institute 19/12/2022; ECHO 06/02/2023</t>
  </si>
  <si>
    <t>https://www.gdacs.org/Earthquakes/report_shakemap.aspx?eventid=1357909&amp;episodeid=1487733&amp;eventtype=EQ; https://data.tuik.gov.tr/Bulten/Index?p=Population-and-Housing-Census-2021-45866; https://reliefweb.int/map/turkiye/turkiyee-syria-seismic-activity-emergency-response-coordination-centre-ercc-dg-echo-daily-map-06022023</t>
  </si>
  <si>
    <t>Total surface areas of: Gaziantep, K. Maras, Hatay, Osmaniye, Malatya, Sansliurfa, Adana, Diyarbakir, Kilis. All of them are considered impacted by the Turkey / Syria earthquake.</t>
  </si>
  <si>
    <t>TUR005Landmass affected</t>
  </si>
  <si>
    <t xml:space="preserve">Total population of: Gaziantep, K. Maras, Hatay, Osmaniye, Malatya, Sansliurfa, Adana, Diyarbakir, Kilis. The whole population are considered exposed to Turkiye / Syria earthquake. </t>
  </si>
  <si>
    <t>TUR005People exposed</t>
  </si>
  <si>
    <t>Early estimations from Automated Disaster Analysis and Mapping preliminary analysis. Using people exposed from Level V intensity to Level VII. Considered only for the crisis admin1.</t>
  </si>
  <si>
    <t>TUR005People affected</t>
  </si>
  <si>
    <t>ECHO 18/2/2023</t>
  </si>
  <si>
    <t>https://reliefweb.int/report/turkiye/turkiye-syria-earthquake-update-dg-echo-jrc-un-afad-media-echo-daily-flash-18-february-2023</t>
  </si>
  <si>
    <t>Number of people displaced by the EQ only</t>
  </si>
  <si>
    <t>TUR005People displaced</t>
  </si>
  <si>
    <t>ECHO 18/2/2023
IFRC Turkish Red Crescent 18/2/2023
IBC 14/2/2023
Al Jazeera accessed 19/02/2023</t>
  </si>
  <si>
    <t>https://reliefweb.int/report/turkiye/turkiye-syria-earthquake-update-dg-echo-jrc-un-afad-media-echo-daily-flash-18-february-2023
https://reliefweb.int/report/turkiye/kahramanmaras-earthquake-turkiye-shaken-core-assessing-impact-earthquake-essn-and-c-essn-recipients</t>
  </si>
  <si>
    <t>Number of deaths as a result of Turkiye / Syria earthquake in Kahramanmaraş, Gaziantep, Şanlıurfa, Diyarbakır, Adana, Adıyaman, Osmaniye, Hatay, Kilis and Malatya.</t>
  </si>
  <si>
    <t>TUR005Injuries reported</t>
  </si>
  <si>
    <t>Number of injuries as a result of Turkiye / Syria earthquake in Kahramanmaraş, Gaziantep, Şanlıurfa, Diyarbakır, Adana, Adıyaman, Osmaniye, Hatay, Kilis and Malatya.</t>
  </si>
  <si>
    <t>TUR005Fatalities reported</t>
  </si>
  <si>
    <t>Early estimations from Automated Disaster Analysis and Mapping preliminary analysis. Using people exposed from Level V intensity to Level VII. Considered only for the crisis admin1. Numbers were adapted to match the INFORM Severity methodology.</t>
  </si>
  <si>
    <t>TUR005Minimal humanitarian conditions - Level 1</t>
  </si>
  <si>
    <t>TUR005Stressed humanitarian conditions - Level 2</t>
  </si>
  <si>
    <t xml:space="preserve">Host; non-host; and Refugees, asylum seekers, and others of concern (such as migrants etc.) are exposed or affected by the Turkiye / Syria earthquake in Turkey. </t>
  </si>
  <si>
    <t>TUR005Crisis affected groups</t>
  </si>
  <si>
    <t>Number of damaged buildings s as a result of Turkiye / Syria earthquake in Kahramanmaraş, Gaziantep, Şanlıurfa, Diyarbakır, Adana, Adıyaman, Osmaniye, Hatay, Kilis and Malatya.</t>
  </si>
  <si>
    <t>TUR005Buildings damaged</t>
  </si>
  <si>
    <t>Number of destroyed buildings s as a result of Turkiye / Syria earthquake in Kahramanmaraş, Gaziantep, Şanlıurfa, Diyarbakır, Adana, Adıyaman, Osmaniye, Hatay, Kilis and Malatya.</t>
  </si>
  <si>
    <t>TUR005Buildings destroyed</t>
  </si>
  <si>
    <t>OCHA 19/1/2023</t>
  </si>
  <si>
    <t>https://reliefweb.int/report/sudan/sudan-humanitarian-snapshot-december-2022</t>
  </si>
  <si>
    <t>Number of IDPs in Darfur and kordofan regions from January to December 2022</t>
  </si>
  <si>
    <t>SDN008People displaced</t>
  </si>
  <si>
    <t xml:space="preserve">See the individual crises </t>
  </si>
  <si>
    <t xml:space="preserve">Sum of the population of the individual crises. </t>
  </si>
  <si>
    <t>REG004Total population</t>
  </si>
  <si>
    <t xml:space="preserve">Sum of the affected areas in the individual crises </t>
  </si>
  <si>
    <t>REG004Landmass affected</t>
  </si>
  <si>
    <t xml:space="preserve">Sum of the people living in the affected areas in the individual crises </t>
  </si>
  <si>
    <t>REG004People exposed</t>
  </si>
  <si>
    <t xml:space="preserve">Sum of the people affected in the individual crises </t>
  </si>
  <si>
    <t>REG004People affected</t>
  </si>
  <si>
    <t xml:space="preserve">The number of people displaced by the Syrian conflict, including IDPs registered in Syria, and Syrians who have left Syria including to countries in the region and to Europe and North Africa. 
</t>
  </si>
  <si>
    <t>REG004People displaced</t>
  </si>
  <si>
    <t>The civilian deaths recorded in Syria caused by the conflict in the last six months</t>
  </si>
  <si>
    <t>REG004Fatalities reported</t>
  </si>
  <si>
    <t>The civilian deaths recorded in all crisis in all countries part of the Syria regional in the last six months</t>
  </si>
  <si>
    <t>REG004Fatalities in all crises</t>
  </si>
  <si>
    <t>REG004People in Need</t>
  </si>
  <si>
    <t xml:space="preserve">Sum of the individual crises </t>
  </si>
  <si>
    <t>REG004Minimal humanitarian conditions - Level 1</t>
  </si>
  <si>
    <t>REG004Stressed humanitarian conditions - Level 2</t>
  </si>
  <si>
    <t>REG004Moderate humanitarian conditions - Level 3</t>
  </si>
  <si>
    <t>REG004Severe humanitarian conditions - Level 4</t>
  </si>
  <si>
    <t>REG004Extreme humanitarian conditions - Level 5</t>
  </si>
  <si>
    <t>Province population: GoT</t>
  </si>
  <si>
    <t>http://web.turkstat.gov.tr/UstMenu.do?metod=temelist</t>
  </si>
  <si>
    <t xml:space="preserve">Represents the total population of provinces affected by one or more crisis. </t>
  </si>
  <si>
    <t>TUR001People exposed</t>
  </si>
  <si>
    <t>Jordanian Department of Statistics 2020</t>
  </si>
  <si>
    <t>http://dosweb.dos.gov.jo/DataBank/Population_Estimares/PopulationEstimates.pdf
http://dosweb.dos.gov.jo/ar/
http://www.dos.gov.jo/dos_home_e/main/Demograghy/Methodology.pdf</t>
  </si>
  <si>
    <t>The figure takes into account migration and emigration trends, including new population dynamics following the 2011 Syrian conflict. The figure represents the Estimated Population of all Jordan governorates, at End-year 2020</t>
  </si>
  <si>
    <t>JOR002Total population</t>
  </si>
  <si>
    <t>DOS 12/2020</t>
  </si>
  <si>
    <t>http://dosweb.dos.gov.jo/DataBank/Population_Estimares/PopulationEstimates.pdf</t>
  </si>
  <si>
    <t>Around 87% of the registered Syrian refugees live in Amman, Irbid, Mafraq and Zarqa. Therefore, only these four governorates were counted in the affected landmass. Each of the four governorates has more than 20,000 Syrian refugees per admin 1 level.</t>
  </si>
  <si>
    <t>JOR002Landmass affected</t>
  </si>
  <si>
    <t>The figure represents the Estimated Population of the 4 governorates, at End-year 2020. According to the Jordanian Department of Statistics immigration and emigration, including of Syrian refugees after 2011, are already taken into account in their annual propulation estimates. Therefore the number of people exposed is the sum of the estimated population of the four governorates hosting around 87% of the registered Syrian refugees: Irbid, Amman, Mafraq and Zarqa. Each of the four governorates has more than 20,000 Syrian refugees per admin 1 level.
To avoid double counting UNHCR refugee figures per admin level 1 are therefore not added. The figure might thus be an overestimation of the total number of people exposed.</t>
  </si>
  <si>
    <t>JOR002People exposed</t>
  </si>
  <si>
    <t>UNHCR 31/01/2023; Government of Jordan &amp; Governement of Germany 14/02/2021; UNHCR 02/2022</t>
  </si>
  <si>
    <t>https://data2.unhcr.org/en/situations/syria/location/36; https://reliefweb.int/sites/reliefweb.int/files/resources/2021_Influx%20of%20Syrian%20Refugees%20in%20Jordan%20-%20Effects%20on%20the%20Water%20Sector.pdf; https://www.3rpsyriacrisis.org/wp-content/uploads/2022/02/RSO2022.pdf</t>
  </si>
  <si>
    <t>There are 1,300,000 Syrian refugees in Jordan (registered Syrian refugees with UNHCR + the difference are the Unregistered Syrian refugees) + Palestine refugees from Syria +  impacted host community members. 
This figure has low reliability since the number of unregistered syrian refugees is an estimation (The total number of refugees - 1,300,000 people- was provided by the Goverment of Jordan which might be over- or under-estimated and the unregistered was obtained by subtracting the current number of registered Syrian refugees from the estimated total figure)
Previousely the number of vulnerable Jordanian was not available before, however it was estimated in the recent published Regional strategic Overview 2021-2022. The figure is not finlized yet as is is pending and under review by the Government of Jordan and subject to change in due course.</t>
  </si>
  <si>
    <t>JOR002People affected</t>
  </si>
  <si>
    <t>There are 1,300,000 Syrian refugees in Jordan (registered Syrian refugees with UNHCR + difference is estimated to be Unregistered Syrian refugees)  + Palestine refugees from Syria 
This figure has low reliability since the number of unregistered syrian refugees is an estimation (The total number of refugees - 1,300,000 people- was provided by the Goverment of Jordan which might be over- or under-estimated and the unregistered was obtained by subtracting the current number of registered Syrian refugees from the estimated total figure)</t>
  </si>
  <si>
    <t>JOR002People displaced</t>
  </si>
  <si>
    <t>UNHCR 02/2022; UNHCR 30/03/2022; UNHCR 30/03/2022; UNRWA (06/2020)</t>
  </si>
  <si>
    <t>https://www.3rpsyriacrisis.org/wp-content/uploads/2022/02/RSO2022.pdf; https://reliefweb.int/sites/reliefweb.int/files/resources/UNHCR%20Jordan%20VAF%20Preliminary%20Results%202021-2022%20Out%20of%20Camp.pdf; https://reliefweb.int/sites/reliefweb.int/files/resources/UNHCR%20Jordan%20VAF%20Preliminary%20Results%202021-2022%20Camp.pdf; https://www.unrwa.org/sites/default/files/unrwa_jfo_prs_snapshot_june_2020.pdf</t>
  </si>
  <si>
    <t>The people in need is the Syrian refugees in needs and Palestinian refugees from Syria. There is no clear figure about the severity of needs in Jordan. However, 18% of Syrian Refugees are food insecure, while the rest are either vulnerable to food insecurity or food secure. 
Therefore, the number of PiN is estimated based on the rate of food insecurity. PiN = level 3 (82% of Syrian refugees) + level 4 (18% of Syrian refugees + all PRS) + level 5 (no refugees face extreme humanitarian conditions) )</t>
  </si>
  <si>
    <t>JOR002People in Need</t>
  </si>
  <si>
    <t>Level 1 = Exposed population – Affected population – PiN
This figure is the substraction of people affetced by the crisis (Syrian Refugees, Palestinian Refugees from syria, and impacted community) and PiN estimation form the propulation exposed to the crisis</t>
  </si>
  <si>
    <t>JOR002Minimal humanitarian conditions - Level 1</t>
  </si>
  <si>
    <t>Level 2 = Affected population – PiN
This figure is the substraction of people affetced by the crisis (Syrian Refugees, Palestinian Refugees from syria and impacted community) from the PiN estimation</t>
  </si>
  <si>
    <t>JOR002Stressed humanitarian conditions - Level 2</t>
  </si>
  <si>
    <t>JOR002Moderate humanitarian conditions - Level 3</t>
  </si>
  <si>
    <t>JOR002Severe humanitarian conditions - Level 4</t>
  </si>
  <si>
    <t>JOR002Extreme humanitarian conditions - Level 5</t>
  </si>
  <si>
    <t>MOZ001Denial of existence of humanitarian needs or entitlements to assistance</t>
  </si>
  <si>
    <t>MOZ001Impediments to entry into country (bureaucratic and administrative)</t>
  </si>
  <si>
    <t>MOZ001Interference into implementation of humanitarian activities</t>
  </si>
  <si>
    <t>MOZ001Ongoing insecurity/hostilities affecting humanitarian assistance</t>
  </si>
  <si>
    <t>MOZ001Physical constraints in the environment (obstacles related to terrain, climate, lack of infrastructure, etc.)</t>
  </si>
  <si>
    <t>MOZ001Presence of mines and improvised explosive devices</t>
  </si>
  <si>
    <t>MOZ001Restriction and obstruction of access to services and assistance</t>
  </si>
  <si>
    <t>MOZ001Restriction of movement (impediments to freedom of movement and/or administrative restrictions)</t>
  </si>
  <si>
    <t>MOZ001Violence against personnel, facilities and assets</t>
  </si>
  <si>
    <t>figure from World Bank most recent data</t>
  </si>
  <si>
    <t>CHL002Landmass affected</t>
  </si>
  <si>
    <t>All the population of the country is exposed to this crisis</t>
  </si>
  <si>
    <t>CHL002People exposed</t>
  </si>
  <si>
    <t>INE, 2017; R4V,2021</t>
  </si>
  <si>
    <t>http://resultados.censo2017.cl/  https://www.r4v.info/es/document/chile-two-pager</t>
  </si>
  <si>
    <t>According R4V, the most important host regions for venezeualan migrants are: Arica, Tarapacá, Antofagasta, Valparaíso, Región Metropolitana and Bíobío. People affected figure is the result of the whole population of such regions according 2017 INE census</t>
  </si>
  <si>
    <t>CHL002People affected</t>
  </si>
  <si>
    <t>R4V,  December 9th, 2021</t>
  </si>
  <si>
    <t>https://www.r4v.info/es/document/chile-two-pager</t>
  </si>
  <si>
    <t>Figures taken from R4V projections about migrant poulation in Chile</t>
  </si>
  <si>
    <t>CHL002People displaced</t>
  </si>
  <si>
    <t>CHL002Injuries reported</t>
  </si>
  <si>
    <t>ACLED, 2022</t>
  </si>
  <si>
    <t xml:space="preserve">Fatalities reported between 08/06/2022 and 09/12
/2022 </t>
  </si>
  <si>
    <t>CHL002Fatalities reported</t>
  </si>
  <si>
    <t xml:space="preserve">Fatallities reported by ACLED between 12/02/2022 and 12/08/2022
</t>
  </si>
  <si>
    <t>CHL002Fatalities in all crises</t>
  </si>
  <si>
    <t>CHL002People in Need</t>
  </si>
  <si>
    <t>World Bank, 2020 INE, 2017; R4V,2021</t>
  </si>
  <si>
    <t>http://resultados.censo2017.cl/  https://www.r4v.info/es/document/chile-two-pager   https://data.worldbank.org/indicator/SP.POP.TOTL?locations=CL</t>
  </si>
  <si>
    <t>Figure calculated using ACPS methodology</t>
  </si>
  <si>
    <t>CHL002Minimal humanitarian conditions - Level 1</t>
  </si>
  <si>
    <t>CHL002Stressed humanitarian conditions - Level 2</t>
  </si>
  <si>
    <t>R4V</t>
  </si>
  <si>
    <t>CHL002Moderate humanitarian conditions - Level 3</t>
  </si>
  <si>
    <t>CHL002Severe humanitarian conditions - Level 4</t>
  </si>
  <si>
    <t>CHL002Extreme humanitarian conditions - Level 5</t>
  </si>
  <si>
    <t xml:space="preserve"> Hotsts, Non-Hosts, Refugees</t>
  </si>
  <si>
    <t>CHL002Crisis affected groups</t>
  </si>
  <si>
    <t>CHL002People facing limited access constraints</t>
  </si>
  <si>
    <t>CHL002People facing restricted access constraints</t>
  </si>
  <si>
    <t>CHL002Illness cases reported</t>
  </si>
  <si>
    <t>CHL002Buildings damaged</t>
  </si>
  <si>
    <t>CHL002Buildings destroyed</t>
  </si>
  <si>
    <t>CHL002Economic Losses</t>
  </si>
  <si>
    <t>https://data.worldbank.org/indicator/SP.POP.TOTL?locations=EC</t>
  </si>
  <si>
    <t>Population figure from World Bank data</t>
  </si>
  <si>
    <t>ECU002Total population</t>
  </si>
  <si>
    <t>Landmass figure from world Bank</t>
  </si>
  <si>
    <t>ECU002Landmass affected</t>
  </si>
  <si>
    <t>People exposed is equal to total population figure following ACAPS Methdology</t>
  </si>
  <si>
    <t>ECU002People exposed</t>
  </si>
  <si>
    <t>R4V, 2022; Inec 2022</t>
  </si>
  <si>
    <t>https://rmrp.r4v.info/rmrp-2022-pagina-principal-ecuador/  https://www.ecuadorencifras.gob.ec/estadisticas/</t>
  </si>
  <si>
    <t>Accoridng r4v the principal host comunities in ecuador are: Pichincha, Guayas, Manabí y Azuay. People affected is taken as population of such regions</t>
  </si>
  <si>
    <t>ECU002People affected</t>
  </si>
  <si>
    <t>R4V,2022</t>
  </si>
  <si>
    <t>https://www.r4v.info/en/document/rmrp-2022</t>
  </si>
  <si>
    <t>Total people displaced is calculated taking Venezuelans in destination (551000) plus Venezuelan in transit (252000)</t>
  </si>
  <si>
    <t>ECU002People displaced</t>
  </si>
  <si>
    <t>ECU002Injuries reported</t>
  </si>
  <si>
    <t>ACLED 2022</t>
  </si>
  <si>
    <t>ECU002Fatalities reported</t>
  </si>
  <si>
    <t>Fatalities reported between 25/05/2022 to 25/11/2022</t>
  </si>
  <si>
    <t>ECU002Fatalities in all crises</t>
  </si>
  <si>
    <t>ECU002People in Need</t>
  </si>
  <si>
    <t>R4V, 2022; Inec 2022, World Bank 2020</t>
  </si>
  <si>
    <t>https://rmrp.r4v.info/rmrp-2022-pagina-principal-ecuador/  https://www.ecuadorencifras.gob.ec/estadisticas/ https://data.worldbank.org/indicator/SP.POP.TOTL?locations=EC</t>
  </si>
  <si>
    <t>Number calculated following ACAPS methodology</t>
  </si>
  <si>
    <t>ECU002Minimal humanitarian conditions - Level 1</t>
  </si>
  <si>
    <t>ECU002Stressed humanitarian conditions - Level 2</t>
  </si>
  <si>
    <t>ECU002Moderate humanitarian conditions - Level 3</t>
  </si>
  <si>
    <t>ECU002Severe humanitarian conditions - Level 4</t>
  </si>
  <si>
    <t>ECU002Extreme humanitarian conditions - Level 5</t>
  </si>
  <si>
    <t>ECU002Crisis affected groups</t>
  </si>
  <si>
    <t>ECU002People facing limited access constraints</t>
  </si>
  <si>
    <t>ECU002People facing restricted access constraints</t>
  </si>
  <si>
    <t>ECU002Illness cases reported</t>
  </si>
  <si>
    <t>ECU002Buildings damaged</t>
  </si>
  <si>
    <t>ECU002Buildings destroyed</t>
  </si>
  <si>
    <t>ECU002Economic Losses</t>
  </si>
  <si>
    <t xml:space="preserve">World Bank, 2021
</t>
  </si>
  <si>
    <t>https://data.worldbank.org/country/peru?view=chart</t>
  </si>
  <si>
    <t>PER002Total population</t>
  </si>
  <si>
    <t>https://data.worldbank.org/indicator/AG.LND.TOTL.K2?locations=PE</t>
  </si>
  <si>
    <t>PER002Landmass affected</t>
  </si>
  <si>
    <t>PER002People exposed</t>
  </si>
  <si>
    <t>R4V, 2022; Inei 2017</t>
  </si>
  <si>
    <t>Accoridng r4v the principal host comunities in ecuador are: Lima, Callao, Tubes, Tacna and Puno. People affected is taken as population of such regions</t>
  </si>
  <si>
    <t>PER002People affected</t>
  </si>
  <si>
    <t>PER002People displaced</t>
  </si>
  <si>
    <t>PER002Injuries reported</t>
  </si>
  <si>
    <t>PER002Fatalities reported</t>
  </si>
  <si>
    <t>Fatalities reported from 25/05/2022 to 25/11/2022</t>
  </si>
  <si>
    <t>PER002Fatalities in all crises</t>
  </si>
  <si>
    <t>PER002People in Need</t>
  </si>
  <si>
    <t>R4V, 2022; Inei 2017, World Bank 2021</t>
  </si>
  <si>
    <t>https://rmrp.r4v.info/rmrp-2022-pagina-principal-ecuador/  https://www.ecuadorencifras.gob.ec/estadisticas/      https://data.worldbank.org/country/peru?view=chart|</t>
  </si>
  <si>
    <t>Numer calculated according ACAPS methodology</t>
  </si>
  <si>
    <t>PER002Minimal humanitarian conditions - Level 1</t>
  </si>
  <si>
    <t>PER002Stressed humanitarian conditions - Level 2</t>
  </si>
  <si>
    <t>PER002Moderate humanitarian conditions - Level 3</t>
  </si>
  <si>
    <t>PER002Severe humanitarian conditions - Level 4</t>
  </si>
  <si>
    <t>PER002Extreme humanitarian conditions - Level 5</t>
  </si>
  <si>
    <t>PER002Crisis affected groups</t>
  </si>
  <si>
    <t>PER002People facing limited access constraints</t>
  </si>
  <si>
    <t>PER002People facing restricted access constraints</t>
  </si>
  <si>
    <t>PER002Illness cases reported</t>
  </si>
  <si>
    <t>PER002Buildings damaged</t>
  </si>
  <si>
    <t>PER002Buildings destroyed</t>
  </si>
  <si>
    <t>PER002Economic Losses</t>
  </si>
  <si>
    <t>https://data.worldbank.org/country/TT</t>
  </si>
  <si>
    <t>TTO002Total population</t>
  </si>
  <si>
    <t>https://data.worldbank.org/indicator/AG.LND.TOTL.K2?locations=TT</t>
  </si>
  <si>
    <t>TTO002Landmass affected</t>
  </si>
  <si>
    <t>TTO002People exposed</t>
  </si>
  <si>
    <t>IOM 2020</t>
  </si>
  <si>
    <t>https://dtm.iom.int/reports/trinidad-and-tobago-%E2%80%94-monitoring-venezuelan-citizens-presence-round-3-december-2020</t>
  </si>
  <si>
    <t>People affected is calculated taking the population of regions with more presence of venezuela migrants accoridng IOM survey (Arima closely followed by Couva/Tabaquite/Talparo)</t>
  </si>
  <si>
    <t>TTO002People affected</t>
  </si>
  <si>
    <t>https://www.r4v.info/es/document/2022-rmrp-trinidad-y-tobago-hoja-informativa</t>
  </si>
  <si>
    <t>Total people displaced is calculated taking Venezuelans in transit</t>
  </si>
  <si>
    <t>TTO002People displaced</t>
  </si>
  <si>
    <t>TTO002Injuries reported</t>
  </si>
  <si>
    <t>TTO002Fatalities reported</t>
  </si>
  <si>
    <t>TTO002Fatalities in all crises</t>
  </si>
  <si>
    <t>TTO002People in Need</t>
  </si>
  <si>
    <t>World Bank, 2021 IOM 2020</t>
  </si>
  <si>
    <t>https://dtm.iom.int/reports/trinidad-and-tobago-%E2%80%94-monitoring-venezuelan-citizens-presence-round-3-december-2020 https://data.worldbank.org/country/TT</t>
  </si>
  <si>
    <t>Number calculated following ACAPS metholodogy</t>
  </si>
  <si>
    <t>TTO002Minimal humanitarian conditions - Level 1</t>
  </si>
  <si>
    <t>TTO002Stressed humanitarian conditions - Level 2</t>
  </si>
  <si>
    <t>Number calculated accoridng ACAPS methodology</t>
  </si>
  <si>
    <t>TTO002Moderate humanitarian conditions - Level 3</t>
  </si>
  <si>
    <t>TTO002Severe humanitarian conditions - Level 4</t>
  </si>
  <si>
    <t>TTO002Extreme humanitarian conditions - Level 5</t>
  </si>
  <si>
    <t>TTO002Crisis affected groups</t>
  </si>
  <si>
    <t>TTO002People facing limited access constraints</t>
  </si>
  <si>
    <t>TTO002People facing restricted access constraints</t>
  </si>
  <si>
    <t>TTO002Illness cases reported</t>
  </si>
  <si>
    <t>TTO002Buildings damaged</t>
  </si>
  <si>
    <t>TTO002Buildings destroyed</t>
  </si>
  <si>
    <t>TTO002Economic Losses</t>
  </si>
  <si>
    <t>WPR Accessed on 16/02/2023; WPR Accessed 20/02/2023; OCHA 08/02/2023; IPC Accessed 09/02/2023; Garowe Online 21/11/2021; HDX/OCHA 25/11/2022</t>
  </si>
  <si>
    <t>https://worldpopulationreview.com/countries/ethiopia-population; https://worldpopulationreview.com/countries/kenya-population; https://reliefweb.int/report/somalia/somalia-humanitarian-needs-overview-2023-february-2023; https://www.ipcinfo.org/ipc-country-analysis/details-map/en/c/1156097/?iso3=SOM; https://www.garoweonline.com/en/opinions/somalia-is-getting-ready-for-its-historic-population-and-housing-census; https://data.humdata.org/dataset/somalia-humanitarian-needs-overview</t>
  </si>
  <si>
    <t>Total population of Ethiopia, Kenya, and Somalia</t>
  </si>
  <si>
    <t>REG014Total population</t>
  </si>
  <si>
    <t>City population Accessed on 28/09/2022; HDX 24/11/2015; World Bank Acessed 14/09/2022</t>
  </si>
  <si>
    <t>https://www.citypopulation.de/en/ethiopia/cities/; https://data.humdata.org/dataset/kenya-surface-area-per-county; https://data.worldbank.org/indicator/AG.LND.TOTL.K2?locations=SO</t>
  </si>
  <si>
    <t>Total area affected in Ethiopia, Kenya, and Somalia</t>
  </si>
  <si>
    <t>REG014Landmass affected</t>
  </si>
  <si>
    <t> OCHA HDX 28/07/2022; KNBS 04/11/2019; UNHCR 31/12/2022; OCHA 08/02/2023; IPC Accessed 09/02/2023; Garowe Online 21/11/2021; HDX/OCHA 25/11/2022</t>
  </si>
  <si>
    <t>https://data.humdata.org/dataset/3d9b037f-5112-4afd-92a7-190a9082bd80/resource/2ec96e53-b38f-4994-9a8c-5bbaa4c49e82/download/eth_admpop_adm1_2022_v2.csv; https://www.knbs.or.ke/?wpdmpro=2019-kenya-population-and-housing-census-volume-i-population-by-county-and-sub-county; https://data.unhcr.org/en/documents/download/98752; https://reliefweb.int/report/somalia/somalia-humanitarian-needs-overview-2023-february-2023; https://www.ipcinfo.org/ipc-country-analysis/details-map/en/c/1156097/?iso3=SOM; https://www.garoweonline.com/en/opinions/somalia-is-getting-ready-for-its-historic-population-and-housing-census; https://data.humdata.org/dataset/somalia-humanitarian-needs-overview</t>
  </si>
  <si>
    <t>REG014People exposed</t>
  </si>
  <si>
    <t>USAID 13/12/2022; KFSSG 08/03/2022; KNBS 04/11/2019; UNHCR 31/12/2022; OCHA 08/02/2023; IPC Accessed 09/02/2023; Garowe Online 21/11/2021; HDX/OCHA 25/11/2022</t>
  </si>
  <si>
    <t>https://reliefweb.int/report/ethiopia/horn-africa-complex-emergency-fact-sheet-3-fiscal-year-fy-2023; https://reliefweb.int/sites/reliefweb.int/files/resources/SRA%202021%20National%20Assessment%20Report.pdf; https://www.knbs.or.ke/?wpdmpro=2019-kenya-population-and-housing-census-volume-i-population-by-county-and-sub-county; https://data.unhcr.org/en/documents/download/98752; https://reliefweb.int/report/somalia/somalia-humanitarian-needs-overview-2023-february-2023; https://www.ipcinfo.org/ipc-country-analysis/details-map/en/c/1156097/?iso3=SOM; https://www.garoweonline.com/en/opinions/somalia-is-getting-ready-for-its-historic-population-and-housing-census; https://data.humdata.org/dataset/somalia-humanitarian-needs-overview</t>
  </si>
  <si>
    <t>REG014People affected</t>
  </si>
  <si>
    <t>UNHCR 1/2/2023; x; UNHCR 31/01/2023; UNHCR Accessed 12/02/2023; OCHA 08/02/2023</t>
  </si>
  <si>
    <t>https://reliefweb.int/report/somalia/east-and-horn-africa-and-great-lakes-region-unhcr-drought-situation-response-update-5-december-2022; ; https://data.unhcr.org/en/documents/details/98746; https://data.unhcr.org/en/situations/horn;  https://reliefweb.int/report/somalia/somalia-humanitarian-needs-overview-2023-february-2023</t>
  </si>
  <si>
    <t>Drought-related displacements in Ethiopia and Somalia</t>
  </si>
  <si>
    <t>REG014People displaced</t>
  </si>
  <si>
    <t>WFP 13/1/2023; WHO 18/11/2022; x; AOAV Accessed 19/12/2022</t>
  </si>
  <si>
    <t xml:space="preserve">https://reliefweb.int/report/ethiopia/wfp-regional-bureau-eastern-africa-drought-response-horn-africa-situational-report-1 ; https://reliefweb.int/report/uganda/weekly-bulletin-outbreaks-and-other-emergencies-week-46-7-13-november-2022; x; </t>
  </si>
  <si>
    <t>REG014Illness cases reported</t>
  </si>
  <si>
    <t>x; ; AOAV Accessed 19/12/2022</t>
  </si>
  <si>
    <t>x; ; http://www.explosiveviolencedata.com/filters#results-title</t>
  </si>
  <si>
    <t>Total injuries arising from drought related complications arising from drought in the Eat African region</t>
  </si>
  <si>
    <t>REG014Injuries reported</t>
  </si>
  <si>
    <t xml:space="preserve">X; ; ACLED Accessed 19/12/2022; IOM Accessed 19/12/2022; UNICEF 06/09/22 </t>
  </si>
  <si>
    <t>x; ; https://acleddata.com/data-export-tool/; https://missingmigrants.iom.int/region/africa?region_incident=4051&amp;route=3906&amp;year%5B%5D=10121&amp;incident_date%5Bmin%5D=&amp;incident_date%5Bmax%5D=; https://reliefweb.int/report/somalia/unicef-geneva-palais-briefing-note-threat-famine-children-somalia</t>
  </si>
  <si>
    <t>Number of total fatalities because of drought related complication in Eastern Africa</t>
  </si>
  <si>
    <t>REG014Fatalities reported</t>
  </si>
  <si>
    <t xml:space="preserve">ACLED accessed on 19/11/2023; ; ACLED Accessed 19/12/2022; IOM Accessed 19/12/2022; UNICEF 06/09/22 </t>
  </si>
  <si>
    <t>https://acleddata.com/data-export-tool/ ; https://reliefweb.int/report/ethiopia/ethiopia-cholera-outbreak-flash-update-4-14-december-2022; ; https://acleddata.com/data-export-tool/; https://missingmigrants.iom.int/region/africa?region_incident=4051&amp;route=3906&amp;year%5B%5D=10121&amp;incident_date%5Bmin%5D=&amp;incident_date%5Bmax%5D=; https://reliefweb.int/report/somalia/unicef-geneva-palais-briefing-note-threat-famine-children-somalia</t>
  </si>
  <si>
    <t>REG014Fatalities in all crises</t>
  </si>
  <si>
    <t xml:space="preserve">WFP 13/1/2023; ; </t>
  </si>
  <si>
    <t xml:space="preserve">https://reliefweb.int/report/ethiopia/wfp-regional-bureau-eastern-africa-drought-response-horn-africa-situational-report-2-december-2022; ; </t>
  </si>
  <si>
    <t>REG014Economic Losses</t>
  </si>
  <si>
    <t>REG014People in Need</t>
  </si>
  <si>
    <t> OCHA HDX 28/07/2022 ; USAID 13/12/2022; IPC 20/02/2023; KFSSG 02/2023; KNBS 04/11/2019; UNHCR 31/12/2022; UN Habitat 06/2021a; UN Habitat 06/2021b; 13/06/2022; OCHA 08/02/2023; IPC Accessed 09/02/2023; Garowe Online 21/11/2021; HDX/OCHA 25/11/2022</t>
  </si>
  <si>
    <t>https://data.humdata.org/dataset/3d9b037f-5112-4afd-92a7-190a9082bd80/resource/2ec96e53-b38f-4994-9a8c-5bbaa4c49e82/download/eth_admpop_adm1_2022_v2.csv ; https://reliefweb.int/report/ethiopia/horn-africa-complex-emergency-fact-sheet-3-fiscal-year-fy-2023; https://reliefweb.int/attachments/ca1339de-5af4-4471-9f67-4a4d2a20c1b4/IPC_Kenya_Acute_Food_Insecurity_Malnutrition_2023FebJun_Report.pdf; https://www.ndma.go.ke/index.php/resource-center/send/87-2022/6833-2022-short-rains-assessment-national-report; https://reliefweb.int/report/somalia/somalia-humanitarian-needs-overview-2023-february-2023; https://www.ipcinfo.org/ipc-country-analysis/details-map/en/c/1156097/?iso3=SOM; https://www.garoweonline.com/en/opinions/somalia-is-getting-ready-for-its-historic-population-and-housing-census; https://data.humdata.org/dataset/somalia-humanitarian-needs-overview</t>
  </si>
  <si>
    <t>The sum of Level 1 figures for the drought crisis from ACAPS INFORM Severity Index of each country (Ethiopia, Kenya, and Somalia)</t>
  </si>
  <si>
    <t>REG014Minimal humanitarian conditions - Level 1</t>
  </si>
  <si>
    <t> OCHA HDX 28/07/2022 ; USAID 13/12/2022; IPC 20/02/2023; KFSSG 02/2023; OCHA 08/02/2023; IPC Accessed 09/02/2023; Garowe Online 21/11/2021</t>
  </si>
  <si>
    <t>https://data.humdata.org/dataset/3d9b037f-5112-4afd-92a7-190a9082bd80/resource/2ec96e53-b38f-4994-9a8c-5bbaa4c49e82/download/eth_admpop_adm1_2022_v2.csv ; https://reliefweb.int/report/ethiopia/horn-africa-complex-emergency-fact-sheet-3-fiscal-year-fy-2023; https://reliefweb.int/attachments/ca1339de-5af4-4471-9f67-4a4d2a20c1b4/IPC_Kenya_Acute_Food_Insecurity_Malnutrition_2023FebJun_Report.pdf; https://www.ndma.go.ke/index.php/resource-center/send/87-2022/6833-2022-short-rains-assessment-national-report; https://reliefweb.int/report/somalia/somalia-humanitarian-needs-overview-2023-february-2023; https://www.ipcinfo.org/ipc-country-analysis/details-map/en/c/1156097/?iso3=SOM; https://www.garoweonline.com/en/opinions/somalia-is-getting-ready-for-its-historic-population-and-housing-census</t>
  </si>
  <si>
    <t>The sum of Level 2 figures for the drought crisis from ACAPS INFORM Severity Index of each country (Ethiopia, Kenya, and Somalia)</t>
  </si>
  <si>
    <t>REG014Stressed humanitarian conditions - Level 2</t>
  </si>
  <si>
    <t>UNHCR 1/2/2023; IPC 20/02/2023; KFSSG 20/02/2023; OCHA 08/02/2023; HDX/OCHA 25/11/2022</t>
  </si>
  <si>
    <t>https://reliefweb.int/report/ethiopia/wfp-ethiopia-drought-response-situation-report-6-november-2022; https://reliefweb.int/attachments/ca1339de-5af4-4471-9f67-4a4d2a20c1b4/IPC_Kenya_Acute_Food_Insecurity_Malnutrition_2023FebJun_Report.pdf; https://www.ndma.go.ke/index.php/resource-center/send/87-2022/6833-2022-short-rains-assessment-national-report; https://reliefweb.int/report/somalia/somalia-humanitarian-needs-overview-2023-february-2023; https://www.ipcinfo.org/ipc-country-analysis/details-map/en/c/1156097/?iso3=SOM; https://www.garoweonline.com/en/opinions/somalia-is-getting-ready-for-its-historic-population-and-housing-census; https://data.humdata.org/dataset/somalia-humanitarian-needs-overview</t>
  </si>
  <si>
    <t>The sum of Level 3 figures for the drought crisis from ACAPS INFORM Severity Index of each country (Ethiopia, Kenya, and Somalia)</t>
  </si>
  <si>
    <t>REG014Moderate humanitarian conditions - Level 3</t>
  </si>
  <si>
    <t>WFP 13/1/2023; IPC 20/02/2023; OCHA 08/02/2023; HDX/OCHA 25/11/2022</t>
  </si>
  <si>
    <t>https://reliefweb.int/report/ethiopia/wfp-ethiopia-drought-response-situation-report-6-november-2021; https://www.ipcinfo.org/fileadmin/user_upload/ipcinfo/docs/IPC_Kenya_Acute_Food_Insecurity_Malnutrition_2022JulDec_Report.pdf; https://reliefweb.int/report/somalia/somalia-humanitarian-needs-overview-2023-february-2023; https://data.humdata.org/dataset/somalia-humanitarian-needs-overview</t>
  </si>
  <si>
    <t>The sum of Level 4 figures for the drought crisis from ACAPS INFORM Severity Index of each country (Ethiopia, Kenya, and Somalia)</t>
  </si>
  <si>
    <t>REG014Severe humanitarian conditions - Level 4</t>
  </si>
  <si>
    <t>https://reliefweb.int/report/ethiopia/wfp-regional-bureau-eastern-africa-drought-response-horn-africa-situational-report-2-december-2022; https://www.ipcinfo.org/fileadmin/user_upload/ipcinfo/docs/IPC_Kenya_Acute_Food_Insecurity_Malnutrition_2022JulDec_Report.pdf; https://reliefweb.int/report/somalia/somalia-humanitarian-needs-overview-2023-february-2023; https://data.humdata.org/dataset/somalia-humanitarian-needs-overview</t>
  </si>
  <si>
    <t>The sum of Level 5 figures for the drought crisis from ACAPS INFORM Severity Index of each country (Ethiopia, Kenya, and Somalia)</t>
  </si>
  <si>
    <t>REG014Extreme humanitarian conditions - Level 5</t>
  </si>
  <si>
    <t>WPR accessed 28/02/2023</t>
  </si>
  <si>
    <t>https://worldpopulationreview.com/countries/eritrea-population</t>
  </si>
  <si>
    <t>Total population of Eritrea, which has taken into account migration flows and Eritrean refugees in other countries</t>
  </si>
  <si>
    <t>ERI001Total population</t>
  </si>
  <si>
    <t>WORLD BANK Accessed 17/05/2022</t>
  </si>
  <si>
    <t>https://data.worldbank.org/indicator/AG.LND.TOTL.K2</t>
  </si>
  <si>
    <t>Eritrea is vulnerable to climatic conditions with limited water sources, and bouts of drought. Even in times of good rainfall, food production is estimated to meet only 60 to 70% of the population’s needs. Therefore, the whole country is considered to be affected by drought. The total landmass according to the World Bank is 101,000.</t>
  </si>
  <si>
    <t>ERI001Landmass affected</t>
  </si>
  <si>
    <t>The whole country is considered to be affected by drought and the political/economic crisis, therefore the total number of people living in the affected area is the total population in country</t>
  </si>
  <si>
    <t>ERI001People exposed</t>
  </si>
  <si>
    <t>UNICEF 05/12/2022</t>
  </si>
  <si>
    <t>https://www.unicef.org/appeals/eritrea</t>
  </si>
  <si>
    <t>According to the latest report by UNICEF, approximately 1.1 million people are targeted for humanitarian assistance. This is likely to be lower than the actual number of people affected by the ongoing complex crisis in Eritrea.</t>
  </si>
  <si>
    <t>ERI001People affected</t>
  </si>
  <si>
    <t>UNHCR 30/11/2022; UNHCR 31/01/2023; UNHCR 01/02/2023; UNHCR 01/12/2022; UNHCR 31/12/2022</t>
  </si>
  <si>
    <t>https://data2.unhcr.org/en/country/eth; https://data2.unhcr.org/en/country/yem; https://data2.unhcr.org/en/country/ssd; https://data2.unhcr.org/en/country/sdn; https://data2.unhcr.org/en/country/lby; https://data2.unhcr.org/en/country/ago; https://data2.unhcr.org/en/country/tun; https://data2.unhcr.org/en/country/uga; https://data2.unhcr.org/en/country/rwa; https://data2.unhcr.org/en/country/gha</t>
  </si>
  <si>
    <t>Sum of Eritrean refugees in other countries. The data on the IDPs in Eritrea is not available and the ones that are available date back to 2014 meaning its reliability low</t>
  </si>
  <si>
    <t>ERI001People displaced</t>
  </si>
  <si>
    <t>There was no available data that give information about this event.</t>
  </si>
  <si>
    <t>ERI001Injuries reported</t>
  </si>
  <si>
    <t>ACLED Accessed 28/02/2023</t>
  </si>
  <si>
    <t>No fatalities were recorded according to ACLED. This is likely due to difficulties in obtaining information on Eritrea</t>
  </si>
  <si>
    <t>ERI001Fatalities reported</t>
  </si>
  <si>
    <t>ERI001Fatalities in all crises</t>
  </si>
  <si>
    <t>ERI001People in Need</t>
  </si>
  <si>
    <t>CIA.GOV 10/02/2023</t>
  </si>
  <si>
    <t>https://www.cia.gov/the-world-factbook/countries/eritrea/#people-and-society</t>
  </si>
  <si>
    <t>ERI001Minimal humanitarian conditions - Level 1</t>
  </si>
  <si>
    <t>ERI001Stressed humanitarian conditions - Level 2</t>
  </si>
  <si>
    <t>ERI001Moderate humanitarian conditions - Level 3</t>
  </si>
  <si>
    <t>ERI001Severe humanitarian conditions - Level 4</t>
  </si>
  <si>
    <t>ERI001Extreme humanitarian conditions - Level 5</t>
  </si>
  <si>
    <t>HNO 28/02/2022</t>
  </si>
  <si>
    <t>https://reliefweb.int/report/burundi/burundi-aper-u-des-besoins-humanitaires-2022-f-vrier-2022</t>
  </si>
  <si>
    <t>Total population adjusted</t>
  </si>
  <si>
    <t>BDI001Total population</t>
  </si>
  <si>
    <t>CIA 02/03/2022</t>
  </si>
  <si>
    <t>https://www.cia.gov/the-world-factbook/countries/burundi/</t>
  </si>
  <si>
    <t xml:space="preserve">This is the total landmass of Burundi as the entire country is affected by the crisis. </t>
  </si>
  <si>
    <t>BDI001Landmass affected</t>
  </si>
  <si>
    <t>OCHA 28/02/2022</t>
  </si>
  <si>
    <t>The entire population is exposed to the crisis</t>
  </si>
  <si>
    <t>BDI001People exposed</t>
  </si>
  <si>
    <t>https://reliefweb.int/report/burundi/burundi-aper-u-des-besoins-humanitaires-2022-f-vrier-2023</t>
  </si>
  <si>
    <t>The entire Burundi population is affected by the crisis</t>
  </si>
  <si>
    <t>BDI001People affected</t>
  </si>
  <si>
    <t>UNHCR 13/12/2022 ; IOM 30/11/2022; UNHCR 14/02/2023; UNHCR 31/01/2023</t>
  </si>
  <si>
    <t>https://reliefweb.int/attachments/1a7a1423-5645-4801-9713-6bab2ef03136/Operational%20Review%20-%20November%202022.pdf; https://reliefweb.int/report/burundi/iom-burundi-internal-displacement-dashboard-october-2022; https://reliefweb.int/map/burundi/burundi-operation-returnees-province-return-september-2017-31-january-2023; https://data.unhcr.org/en/situations/burundi</t>
  </si>
  <si>
    <t xml:space="preserve">Total displaced population includes IDPs, Burundian refugees in neighboring countries, refugees/asylum seekers in Burundi and returnees. </t>
  </si>
  <si>
    <t>BDI001People displaced</t>
  </si>
  <si>
    <t>There were mentions of diseases in the HNO but there was no cumulative figure for this.</t>
  </si>
  <si>
    <t>BDI001Injuries reported</t>
  </si>
  <si>
    <t>ACLED accessed 28/02/2023</t>
  </si>
  <si>
    <t>Total fatalities reported in the entire country from 17/08/2022 to 17/02/2023</t>
  </si>
  <si>
    <t>BDI001Fatalities reported</t>
  </si>
  <si>
    <t>BDI001Fatalities in all crises</t>
  </si>
  <si>
    <t>BDI001People in Need</t>
  </si>
  <si>
    <t xml:space="preserve">Level 1 and 2 were calculated using INFORM SI methodology. Level 3 includes minimal, stressed and strict levels from the HNO. The distribution of percentages in the HNO added upto 99% so 1% was added to the minimal level for the purposes of this severity index. Leve 4  corresponds to the figure of extreme in the HNO while level 5 corresponds to the figure of catastrophic. </t>
  </si>
  <si>
    <t>BDI001Minimal humanitarian conditions - Level 1</t>
  </si>
  <si>
    <t xml:space="preserve">Level 1 and 2 were calculated using INFORM SI methodology. Level 3 includes minimal, stressed and strict levels from the HNO. The distribution of percentages in the HNO added upto 99% so 1% was added to the minimal level for the purposes of this severity index. Leve l4  corresponds to the figure of extreme in the HNO while level 5 corresponds to the figure of catastrophic. </t>
  </si>
  <si>
    <t>BDI001Stressed humanitarian conditions - Level 2</t>
  </si>
  <si>
    <t>https://reliefweb.int/report/burundi/burundi-aper-u-des-besoins-humanitaires-2022-f-vrier-2024</t>
  </si>
  <si>
    <t>BDI001Moderate humanitarian conditions - Level 3</t>
  </si>
  <si>
    <t>https://reliefweb.int/report/burundi/burundi-aper-u-des-besoins-humanitaires-2022-f-vrier-2025</t>
  </si>
  <si>
    <t>BDI001Severe humanitarian conditions - Level 4</t>
  </si>
  <si>
    <t>https://reliefweb.int/report/burundi/burundi-aper-u-des-besoins-humanitaires-2022-f-vrier-2026</t>
  </si>
  <si>
    <t>BDI001Extreme humanitarian conditions - Level 5</t>
  </si>
  <si>
    <t>https://reliefweb.int/report/burundi/burundi-aper-u-des-besoins-humanitaires-2022-f-vrier-2027</t>
  </si>
  <si>
    <t>Refugees, IDPs, Host, Non-host, Returnees</t>
  </si>
  <si>
    <t>BDI001Crisis affected groups</t>
  </si>
  <si>
    <t>UNHCR 13/01/2023</t>
  </si>
  <si>
    <t>https://data.unhcr.org/en/documents/details/98123</t>
  </si>
  <si>
    <t>Total number of registered and Unregistered  Cameroonian refugees in Nigeria according to UNHCR.</t>
  </si>
  <si>
    <t>NGA008People affected</t>
  </si>
  <si>
    <t>Total number of  registered and Unregistered Cameroonian refugees in Nigeria  according to UNHCR.</t>
  </si>
  <si>
    <t>NGA008People displaced</t>
  </si>
  <si>
    <t xml:space="preserve"> ACLED Accessed 27/02/2023</t>
  </si>
  <si>
    <t xml:space="preserve">Number of fatalities in Nigeria based on ACLED data from 1st August to 31st January 2023. </t>
  </si>
  <si>
    <t>NGA008Fatalities in all crises</t>
  </si>
  <si>
    <t>NGA008People in Need</t>
  </si>
  <si>
    <t>https://data.unhcr.org/en/documents/details/98123; https://nigeria.opendataforafrica.org/xspplpb/nigeria-census</t>
  </si>
  <si>
    <t>The minimal level comprise of  Minimal conditions ( Level 1) = People Exposed - People affected.</t>
  </si>
  <si>
    <t>NGA008Minimal humanitarian conditions - Level 1</t>
  </si>
  <si>
    <t>The stessed level comprise Stressed conditions (Level2)= People Affected - People in Need. The severity of needs is however not identified for  Camerronian refugees</t>
  </si>
  <si>
    <t>NGA008Stressed humanitarian conditions - Level 2</t>
  </si>
  <si>
    <t xml:space="preserve">Level 3 comprises of the  number of  registered and Unregistered Cameroonian Refugee  according to UNHCRas of 13/12/2023. </t>
  </si>
  <si>
    <t>NGA008Moderate humanitarian conditions - Level 3</t>
  </si>
  <si>
    <t xml:space="preserve">There is no analysis of the severity of needs for Camerronian refugees </t>
  </si>
  <si>
    <t>NGA008Severe humanitarian conditions - Level 4</t>
  </si>
  <si>
    <t xml:space="preserve"> There is no analysis of the severity of needs for Camerronian refugees </t>
  </si>
  <si>
    <t>NGA008Extreme humanitarian conditions - Level 5</t>
  </si>
  <si>
    <t>Cadre Harmonise  01/12/2022</t>
  </si>
  <si>
    <t>https://fscluster.org/sites/default/files/documents/fiche_nigeria_november_2022_final_pdf_0.pdf</t>
  </si>
  <si>
    <t xml:space="preserve">People affected=People in Need(Food insecure in Zamfara, Kaduna, Niger, Sokoto, Kebbi and Katsina states for the period of October to December 2022.  Jan-May 2023 figures are not available . </t>
  </si>
  <si>
    <t>NGA007People affected</t>
  </si>
  <si>
    <t>IOM 02/11/2022; UNHCR 30/09/2022</t>
  </si>
  <si>
    <t>https://displacement.iom.int/sites/g/files/tmzbdl1461/files/reports/IDP%20Atlas%20-%20NCNW_1.pdf; https://reporting.unhcr.org/document/3573</t>
  </si>
  <si>
    <t xml:space="preserve"> Number of IDPs in NW Nigeria (548240), and refugees from NW Nigeria in Maradi (Niger) (57107); Assessments by IOM to establish the number of IDPs did not include Niger and Kebbi states, which are also affected by this crisis</t>
  </si>
  <si>
    <t>NGA007People displaced</t>
  </si>
  <si>
    <t>ACLED Accessed 15/02/2023</t>
  </si>
  <si>
    <t xml:space="preserve">Number of fatalities from 1st August  2022 to 31st  January 2023 in Sokoto, Kebbi, Niger, Kaduna, Katsina and Zamfara states, which are most affected by north west banditry. Some of these fatalities may actually be related to the Middle Belt crisis. </t>
  </si>
  <si>
    <t>NGA007Fatalities reported</t>
  </si>
  <si>
    <t>NGA007Fatalities in all crises</t>
  </si>
  <si>
    <t>NGA007People in Need</t>
  </si>
  <si>
    <t xml:space="preserve">The minimal level comprise of Minimal conditions ( Level 1) = People Exposed - People affected.  For the period of October to December 2022.  Jan-May 2023 figures are not available . </t>
  </si>
  <si>
    <t>NGA007Minimal humanitarian conditions - Level 1</t>
  </si>
  <si>
    <t xml:space="preserve">The stessed level comprise Stressed conditions (Level2)= People Affected - People in Need.  For the period of October to December 2022.  Jan-May 2023 figures are not available . </t>
  </si>
  <si>
    <t>NGA007Stressed humanitarian conditions - Level 2</t>
  </si>
  <si>
    <t xml:space="preserve"> Level 3, 4 and 5 correspond with populations facing IPC 3-5 conditions for the period of October to December 2022.  Jan-May 2023 figures are not available . </t>
  </si>
  <si>
    <t>NGA007Moderate humanitarian conditions - Level 3</t>
  </si>
  <si>
    <t>NGA007Severe humanitarian conditions - Level 4</t>
  </si>
  <si>
    <t>NGA007Extreme humanitarian conditions - Level 5</t>
  </si>
  <si>
    <t>Total population of Borno, Adamawa and Yobe states, which have been expossed to Boko Haram crisis</t>
  </si>
  <si>
    <t>NGA004People exposed</t>
  </si>
  <si>
    <t>Total population of Borno, Adamawa and Yobe states, which have been affected by Boko Haram crisis</t>
  </si>
  <si>
    <t>NGA004People affected</t>
  </si>
  <si>
    <t>IOM 13/07/2022; UNHCR 30/09/2022</t>
  </si>
  <si>
    <t>https://displacement.iom.int/sites/g/files/tmzbdl1461/files/reports/DTM%20Report%20Round%2041%20%20%28June%202022%29.pdf; https://reporting.unhcr.org/document/3573</t>
  </si>
  <si>
    <t xml:space="preserve">The sum of number of people internally displaced by Boko Haram (2197824), the  total number of returnees to the northeast (1983130) and  Nigerian refugees in Niger, (Diffa) (130,023). </t>
  </si>
  <si>
    <t>NGA004People displaced</t>
  </si>
  <si>
    <t>Number of fatalities related to the insurgency from 1st August  2022 to 31st Jnauary 2023 in Borno, Adamawa and Yobe states</t>
  </si>
  <si>
    <t>NGA004Fatalities reported</t>
  </si>
  <si>
    <t xml:space="preserve"> https://acleddata.com/dashboard/#/dashboard</t>
  </si>
  <si>
    <t>NGA004Fatalities in all crises</t>
  </si>
  <si>
    <t xml:space="preserve">People affected=People in Need(Food insecure in Taraba, Benue, Plateau states  including figures for food insecurity IDPS in Benue states . </t>
  </si>
  <si>
    <t>NGA003People affected</t>
  </si>
  <si>
    <t>ACLED Accessed 15/02 /2023</t>
  </si>
  <si>
    <t>Number of fatalities from 1st August 2022 to 31st  January  2022 in Benue, Nassarawa, Plateau, Taraba states. These areas are most affected by the Middle Belt crisis. However, some of the fatalities may not be related to this crisis. There could also potentially be fatalities in other states related to this crisis.</t>
  </si>
  <si>
    <t>NGA003Fatalities reported</t>
  </si>
  <si>
    <t xml:space="preserve">Number of fatalities in Nigeria based on ACLED data from 1st August to 31st January 2023.   </t>
  </si>
  <si>
    <t>NGA003Fatalities in all crises</t>
  </si>
  <si>
    <t>NGA003People in Need</t>
  </si>
  <si>
    <t>Cadre Harmonise  01/12/2022; NBS Accessed 19/09/2022</t>
  </si>
  <si>
    <t>https://fscluster.org/sites/default/files/documents/fiche_nigeria_november_2022_final_pdf_0.pdf; https://nigeria.opendataforafrica.org</t>
  </si>
  <si>
    <t xml:space="preserve">The minimal level comprise of Minimal conditions ( Level 1) = People Exposed - People affected including figures for food insecurity IDPS in Benue states   For the period of October to December 2022.  Jan-May 2023 figures are not available . </t>
  </si>
  <si>
    <t>NGA003Minimal humanitarian conditions - Level 1</t>
  </si>
  <si>
    <t xml:space="preserve">The stessed level comprise Stressed conditions (Level2)= People Affected - People in Need including figures for food insecurity IDPS in Benue states  for the period of October to December 2022.  Jan-May 2023 figures are not available . </t>
  </si>
  <si>
    <t>NGA003Stressed humanitarian conditions - Level 2</t>
  </si>
  <si>
    <t xml:space="preserve"> Level 3, 4 and 5 correspond with populations facing IPC 3-5 conditions including figures for food insecurity IDPS in Benue states for the period of October to December 2022.  Jan-May 2023 figures are not available . </t>
  </si>
  <si>
    <t>NGA003Moderate humanitarian conditions - Level 3</t>
  </si>
  <si>
    <t>NGA003Severe humanitarian conditions - Level 4</t>
  </si>
  <si>
    <t>NGA003Extreme humanitarian conditions - Level 5</t>
  </si>
  <si>
    <t>UNHCR 13/01/2023; Cadre Harmonise  01/12/2022</t>
  </si>
  <si>
    <t>https://data.unhcr.org/en/documents/details/98123; https://fscluster.org/sites/default/files/documents/fiche_nigeria_november_2022_final_pdf_0.pdf</t>
  </si>
  <si>
    <t>Total number of people affected by the Boko Haram  the Middle belt  Northwest banditry  and Cameroonian refugee crisis.</t>
  </si>
  <si>
    <t>NGA001People affected</t>
  </si>
  <si>
    <t xml:space="preserve">UNHCR 13/01/2023; IOM 02/11/2022; UNHCR 30/09/2022;  IOM 13/07/2022;  </t>
  </si>
  <si>
    <t xml:space="preserve">https://data.unhcr.org/en/documents/details/98123; https://displacement.iom.int/sites/g/files/tmzbdl1461/files/reports/IDP%20Atlas%20-%20NCNW_1.pdf; https://reporting.unhcr.org/document/3573; https://displacement.iom.int/sites/g/files/tmzbdl1461/files/reports/DTM%20Report%20Round%2041%20%20%28June%202022%29.pdf; </t>
  </si>
  <si>
    <t>Total number of people displaced by the Boko Haram crisis, the Middle belt crisis,  Northwest banditry, the Cameroonian refugee crisis and floods. There are reports of secondary displacement of IDPs due to floods. Due to the overlap in areas affected by floods and the Boko Haram, Middle belt and Northwest banditry crises, people displaced by floods in Zamfara, Kaduna, Niger, Sokoto, Kebbi, Katsina Borno, Yobe, Adamawa, Taraba, Benue, Plateau and Nasarawa states are not included in the aggregation. The sources and links include those for displacement due to floods, as well as number of displaced people determined during prior assessments by IOM</t>
  </si>
  <si>
    <t>NGA001People displaced</t>
  </si>
  <si>
    <t>NGA001Fatalities reported</t>
  </si>
  <si>
    <t>NGA001Fatalities in all crises</t>
  </si>
  <si>
    <t xml:space="preserve">UNHCR 13/01/2023; Cadre Harmonise  01/12/2022; OCHA 09/02/2022 </t>
  </si>
  <si>
    <t>https://data.unhcr.org/en/documents/details/98123; https://fscluster.org/sites/default/files/documents/fiche_nigeria_november_2022_final_pdf_0.pdf; https://reliefweb.int/report/nigeria/nigeria-humanitarian-needs-overview-2022-february-2022</t>
  </si>
  <si>
    <t xml:space="preserve">The PIN and levels 1-5 are the aggregated figures from the Boko Haram crisis, the middle belt crisis, the northwest banditry, the Cameroonian refugee crisis. </t>
  </si>
  <si>
    <t>NGA001People in Need</t>
  </si>
  <si>
    <t xml:space="preserve">World Population Review 15/11/2022; UNHCR 13/01/2023; Cadre Harmonise  01/12/2022; OCHA 09/02/2022 </t>
  </si>
  <si>
    <t>https://data.unhcr.org/en/documents/details/98123; https://nigeria.opendataforafrica.org/xspplpb/nigeria-census; https://fscluster.org/sites/default/files/documents/fiche_nigeria_november_2022_final_pdf_0.pdf;  https://www.humanitarianresponse.info/en/operations/nigeria/document/nigeria-2022-humanitarian-needs-overview; https://fscluster.org/sites/default/files/documents/fiche-nigeria_mar_2022_final_reviewed.pdf; https://nigeria.opendataforafrica.org</t>
  </si>
  <si>
    <t>NGA001Minimal humanitarian conditions - Level 1</t>
  </si>
  <si>
    <t xml:space="preserve">The PIN and levels 1-5 are the aggregated figures from the Boko Haram crisis, the middle belt crisis, the northwest banditry, the Cameroonian refugee crisis and floods. </t>
  </si>
  <si>
    <t>NGA001Stressed humanitarian conditions - Level 2</t>
  </si>
  <si>
    <t>The PIN and levels 1-5 are the aggregated figures from the Boko Haram crisis, the middle belt crisis, the northwest banditry, the Cameroonian refugee crisis.</t>
  </si>
  <si>
    <t>NGA001Moderate humanitarian conditions - Level 3</t>
  </si>
  <si>
    <t xml:space="preserve"> Cadre Harmonise  01/12/2022; OCHA 09/02/2022 </t>
  </si>
  <si>
    <t>https://fscluster.org/sites/default/files/documents/fiche_nigeria_november_2022_final_pdf_0.pdf; https://reliefweb.int/report/nigeria/nigeria-humanitarian-needs-overview-2022-february-2022</t>
  </si>
  <si>
    <t>NGA001Severe humanitarian conditions - Level 4</t>
  </si>
  <si>
    <t>NGA001Extreme humanitarian conditions - Level 5</t>
  </si>
  <si>
    <t xml:space="preserve">IPC  23/11/2022; NCDC 23/11/2022; NCDC  01/01/2023 ;NCDC 12/02/2023; NCDC 21/02/2023. </t>
  </si>
  <si>
    <t>https://www.ipcinfo.org/fileadmin/user_upload/ipcinfo/docs/IPC_Nigeria_Acute_Malnutrition_May22_April23_Snapshot.pdf; https://ncdc.gov.ng/themes/common/files/sitreps/884a52a2982dcbac3c332216f1624f2e.pdf; https://ncdc.gov.ng/diseases/sitreps/?cat=8&amp;name=An%20Update%20of%20Monkeypox%20Outbreak%20in%20Nigeria; https://www.ncdc.gov.ng/diseases/sitreps/?cat=5&amp;name=An%20update%20of%20Lassa%20fever%20outbreak%20in%20Nigeria; https://reliefweb.int/report/nigeria/ncdc-cholera-situation-report-monthly-epidemiological-report-01-epi-week-1-4-02-january-2023-29-january-2023</t>
  </si>
  <si>
    <t>Acutely malnutrition  +   Yellow Fever +  Lassa Fever  +  Monkeypox + Cholera</t>
  </si>
  <si>
    <t>NGA001Illness cases reported</t>
  </si>
  <si>
    <t>SLV001Minimal humanitarian conditions - Level 1</t>
  </si>
  <si>
    <t>https://data.worldbank.org/indicator/SP.POP.TOTL?locations=KP</t>
  </si>
  <si>
    <t>Total population in country</t>
  </si>
  <si>
    <t>PRK001Total population</t>
  </si>
  <si>
    <t>https://data.worldbank.org/indicator/SP.POP.TOTL</t>
  </si>
  <si>
    <t>The whole country is considered expossed, this figure therefore includes total population</t>
  </si>
  <si>
    <t>PRK001People exposed</t>
  </si>
  <si>
    <t>Total population is considered affected by the various crises</t>
  </si>
  <si>
    <t>PRK001People affected</t>
  </si>
  <si>
    <t>ACLED 31/01/2023</t>
  </si>
  <si>
    <t>https://acleddata.com/#/dashboard</t>
  </si>
  <si>
    <t>PRK001Fatalities reported</t>
  </si>
  <si>
    <t>PRK001Fatalities in all crises</t>
  </si>
  <si>
    <t xml:space="preserve">Needs and Priorities 2020 </t>
  </si>
  <si>
    <t>https://reliefweb.int/sites/reliefweb.int/files/resources/2020_DPRK_N%26P_Overview_Provisional.pdf</t>
  </si>
  <si>
    <t>The PIN is 10.4 million as assessed by the 2020 Needs and Priorities Overview. There is no Level 1 because everyone exposed is considered affected. Level 2 is the entire country population (25 million) minus the PIN. Level 3 includes the PIN, minus those considered in severe need. Level 4 includes those considered especially vulnerable and experiencing higher needs - this is calculated using the target PIN figure, which also includes 1.7 million children under 5. Given that the biggest needs relate to food and nutrition, this population is considered especially vulnerable. There is no one considered to be on Level 5.</t>
  </si>
  <si>
    <t>PRK001Minimal humanitarian conditions - Level 1</t>
  </si>
  <si>
    <t>PRK001Stressed humanitarian conditions - Level 2</t>
  </si>
  <si>
    <t>PRK001Moderate humanitarian conditions - Level 3</t>
  </si>
  <si>
    <t>PRK001Severe humanitarian conditions - Level 4</t>
  </si>
  <si>
    <t>PRK001Extreme humanitarian conditions - Level 5</t>
  </si>
  <si>
    <t>OCHA Updated 19/02/23; IOM accessed on 24/01/2023; UNHCR Accessed 24/01/2023</t>
  </si>
  <si>
    <t>https://www.humanitarianresponse.info/en/operations/afghanistan/idps; https://data.humdata.org/dataset/afghanistan-displacement-data-baseline-assessment-iom-dtm; https://data.unhcr.org/en/situations/afghanistan</t>
  </si>
  <si>
    <t xml:space="preserve">IDPs (natural disaster and conflict) + Returnees + Refugees who went outside Afghanistan, including Iran(Documented- 750000 Amayesh card holder + 360000 resident permit + 267000 Afghan family passport holder; Undocumented- 2.6 million head counted+ 500000 who didn't participate in headcount), Pakistan(registered 1,285,754 + 250,000+ undocumented 775,000) , Uzbekistan, and Tajikistan
Displacement is difficult to track given that it is often recurring (multiple displacements) and especially along border regions with Pakistan and Iran, there is incoming and outgoing refugee movement and many people might use unofficial border crossing. Insecurity makes it difficult to gather accurate data. </t>
  </si>
  <si>
    <t>AFG001People displaced</t>
  </si>
  <si>
    <t>WHO 28/06/2022; OCHA 01/08/2022-31/01/2023; ACLED 01/06/2022-30/11/2022</t>
  </si>
  <si>
    <t>https://reliefweb.int/report/afghanistan/earthquake-paktika-and-khost-provinces-afghanistan-situation-report-7-issued-28-june-2022; https://www.humanitarianresponse.info/en/operations/afghanistan/natural-disasters-0; https://www.acleddata.com/data/</t>
  </si>
  <si>
    <t xml:space="preserve">All casualties in previous 6 months. It can be assumed that this is an underestimate given that insecurity in the country and remote locations where military offensives can occur make it difficult to track all fatalities. It also includes deaths related to some kind of natural disaster during the period. It is possible that there are additional premature deaths associated with food insecurity or illnesses and lack of health access, though this data is not available. </t>
  </si>
  <si>
    <t>AFG001Fatalities reported</t>
  </si>
  <si>
    <t xml:space="preserve">All casualties in previous 6 months. It can be assumed that this is an underestimate given that insecurity in the country and remote locations where military offensives can occur make it difficult to track all fatalities. It also includes deaths related to some kind of natural disaster during the period and people died due to Khost and Paktika earthquake . It is possible that there are additional premature deaths associated with food insecurity or illnesses and lack of health access, though this data is not available. </t>
  </si>
  <si>
    <t>AFG001Fatalities in all crises</t>
  </si>
  <si>
    <t>UNHCR 28/02/2023; UNHCR 28/02/2023; UNHCR 28/02/2023</t>
  </si>
  <si>
    <t>https://data.unhcr.org/en/country/irn; https://data.unhcr.org/en/country/irn;https://data.unhcr.org/en/country/irn</t>
  </si>
  <si>
    <t>Documented- 750000 Amayesh card holder + 360000 resident permit + 267000 Afghan family passport holder
Undocumented- 2.6 million head counted+ 500000 who didn't participate in headcount</t>
  </si>
  <si>
    <t>IRN004People displaced</t>
  </si>
  <si>
    <t>ACLED 31/01/23</t>
  </si>
  <si>
    <t>Fatalities of the country of past six month</t>
  </si>
  <si>
    <t>IRN004Fatalities in all crises</t>
  </si>
  <si>
    <t>ACLED accessed 31/01/2023</t>
  </si>
  <si>
    <t>THA001Fatalities reported</t>
  </si>
  <si>
    <t>THA001Fatalities in all crises</t>
  </si>
  <si>
    <t>THA002Fatalities reported</t>
  </si>
  <si>
    <t>THA002Fatalities in all crises</t>
  </si>
  <si>
    <t>Number of fatalities reported in the affected areas.</t>
  </si>
  <si>
    <t>THA003Fatalities in all crises</t>
  </si>
  <si>
    <t>Total number of crisis-related injuries in the last 6 months</t>
  </si>
  <si>
    <t>LKA002Injuries reported</t>
  </si>
  <si>
    <t>Total number of crisis-related fatalities in the last 6 months</t>
  </si>
  <si>
    <t>LKA002Fatalities reported</t>
  </si>
  <si>
    <t>LKA002Fatalities in all crises</t>
  </si>
  <si>
    <t>Number of fatalities in the last 6 months of the affected provinces. The calculation is updated from the previous method that considered whole country instead of only the affected areas)</t>
  </si>
  <si>
    <t>PNG003Fatalities reported</t>
  </si>
  <si>
    <t>Number of fatalities in all crises in the last 6 months.</t>
  </si>
  <si>
    <t>PNG003Fatalities in all crises</t>
  </si>
  <si>
    <t>ACLED accessed 31/01/23</t>
  </si>
  <si>
    <t>All crisis related casualities in the last 6 months.</t>
  </si>
  <si>
    <t>ARM002Fatalities reported</t>
  </si>
  <si>
    <t>ARM002Fatalities in all crises</t>
  </si>
  <si>
    <t>IFRC 28/12/21</t>
  </si>
  <si>
    <t>https://reliefweb.int/report/armenia/armenia-winterization-support-refugee-population-displaced-nagorno-karabakh-emergency</t>
  </si>
  <si>
    <t>The Escalation of the Nagorno-Karabakh (NK) conflict in 2020 resulted in the influx of up to 90,000 people from the NK to Armenia, the vast majority of whom are older people, women, and children. Currently, 20,433 displaced people are still living in a refugee-like situation in Armenia, sheltering with host families, collective shelters, and rented accommodation across 11 provinces , others might have returned</t>
  </si>
  <si>
    <t>AZE002People displaced</t>
  </si>
  <si>
    <t>AZE002Fatalities reported</t>
  </si>
  <si>
    <t>AZE002Fatalities in all crises</t>
  </si>
  <si>
    <t>IFRC 28/12/21UNHCR Accessed 29/05/2022</t>
  </si>
  <si>
    <t>https://data2.unhcr.org/en/documents/details/85321 , https://reliefweb.int/report/armenia/armenia-winterization-support-refugee-population-displaced-nagorno-karabakh-emergency</t>
  </si>
  <si>
    <t>Total people displaced from Azerbaijan because of the conflict</t>
  </si>
  <si>
    <t>REG013People displaced</t>
  </si>
  <si>
    <t>ACLED Accessed 31/12/2022</t>
  </si>
  <si>
    <t>Total fatalities in last 6 months</t>
  </si>
  <si>
    <t>REG013Fatalities reported</t>
  </si>
  <si>
    <t>REG013Fatalities in all crises</t>
  </si>
  <si>
    <t>UNHCR accessed 28/02/2023</t>
  </si>
  <si>
    <t>https://www.unhcr.org/en-us/figures-at-a-glance-in-malaysia.html</t>
  </si>
  <si>
    <t>Total number of refugees in Malaysia</t>
  </si>
  <si>
    <t>MYS001People displaced</t>
  </si>
  <si>
    <t>MYS001People in Need</t>
  </si>
  <si>
    <t>Department of Statistics Malaysia 31\05\2022; UNHCR accessed 28/02/2023</t>
  </si>
  <si>
    <t>MYS001Stressed humanitarian conditions - Level 2</t>
  </si>
  <si>
    <t xml:space="preserve">Level 3, is all those seeking asylum and registered as a refugee in Malaysia. Due to information gaps, it is unclear whether those in need are facing different levels of severity. </t>
  </si>
  <si>
    <t>MYS001Moderate humanitarian conditions - Level 3</t>
  </si>
  <si>
    <t>ACLED accessed 28/02/2023;Plan International 21/1/2023</t>
  </si>
  <si>
    <t>https://acleddata.com/data-export-tool/;https://reliefweb.int/report/indonesia/overcoming-cianjur-earthquake-situation-ihani-prepared-become-facilitator</t>
  </si>
  <si>
    <t>Total number of fatalities in all crises in the last 6 months.  Six months previous to the month the severity index (SI) is calculated are considered. For example, for the January 2023 version of SI, months considered will be July 2022 to December 2022.</t>
  </si>
  <si>
    <t>IDN008Fatalities in all crises</t>
  </si>
  <si>
    <t>Total number of fatalities in the last 6 months in the Papua and West Papua provinces.  Six months previous to the month the severity index (SI) is calculated are considered. For example, for the January 2023 version of SI, months considered will be July 2022 to December 2022.</t>
  </si>
  <si>
    <t>IDN002Fatalities reported</t>
  </si>
  <si>
    <t>IDN002Fatalities in all crises</t>
  </si>
  <si>
    <t>The total number of fatalities reported in crises IDN002 and IDN008 in the last 6 months.  Six months previous to the month the severity index (SI) is calculated are considered. For example, for the January 2023 version of SI, months considered will be July 2022 to December 2022.</t>
  </si>
  <si>
    <t>IDN007Fatalities reported</t>
  </si>
  <si>
    <t>IDN007Fatalities in all crises</t>
  </si>
  <si>
    <t>DSWD 25/02/2023</t>
  </si>
  <si>
    <t>https://dromic.dswd.gov.ph/wp-content/uploads/2023/02/DSWD-DROMIC-Report-50-on-the-Effects-of-LPAs-Northeast-Monsoon-and-Shear-Line-as-of-25-February-2023-6PM.pdf</t>
  </si>
  <si>
    <t>Total number of people affected by the LPAs, Northeast Monsoon, and Shear Line crisis according to the government in REGION III,  MIMAROPA, REGION V, REGION VI,  REGION VIII, REGION IX, REGION X, REGION XI, CARAGA (Regions which have less than 1% of the total reported affected population (2,222,054) are excluded from being considered to be affected to avoid overestimation)</t>
  </si>
  <si>
    <t>PHL013People affected</t>
  </si>
  <si>
    <t>Total number of people displaced by the LPAs, Northeast Monsoon, and Shear Line crisis according to the government</t>
  </si>
  <si>
    <t>PHL013People displaced</t>
  </si>
  <si>
    <t>NDRRMC 05/02/2023</t>
  </si>
  <si>
    <t>https://monitoring-dashboard.ndrrmc.gov.ph/assets/uploads/situations/SitRep_No__37_for_the_Combined_Effects_of_Low_Pressure_Areas_Northeast_Monsoon_and_Shearline_2023.pdf</t>
  </si>
  <si>
    <t>PHL013Injuries reported</t>
  </si>
  <si>
    <t>Number of crises fatalities in the last 6 months.  Six months previous to the month the severity index (SI) is calculated are considered. For example, for the January 2023 version of SI, months considered will be July 2022 to December 2022.</t>
  </si>
  <si>
    <t>PHL013Fatalities reported</t>
  </si>
  <si>
    <t>ACLED accessed 28/02/2022; NDRRMC 19/11/2022; NDRRMC 05/02/2023</t>
  </si>
  <si>
    <t>https://acleddata.com/dashboard/#/dashboard; https://monitoring-dashboard.ndrrmc.gov.ph/assets/uploads/situations/Whole_Report.pdf; https://monitoring-dashboard.ndrrmc.gov.ph/assets/uploads/situations/SitRep_No__37_for_the_Combined_Effects_of_Low_Pressure_Areas_Northeast_Monsoon_and_Shearline_2023.pdf</t>
  </si>
  <si>
    <t>The number of fatalities of all crises in the last 6 months.  Six months previous to the month the severity index (SI) is calculated are considered. For example, for the January 2023 version of SI, months considered will be July 2022 to December 2022.</t>
  </si>
  <si>
    <t>PHL013Fatalities in all crises</t>
  </si>
  <si>
    <t>PHL013People in Need</t>
  </si>
  <si>
    <t>Population Census Data 2020; DSWD 25/02/2023</t>
  </si>
  <si>
    <t>https://psa.gov.ph/population-and-housing/node/164857
https://dromic.dswd.gov.ph/wp-content/uploads/2023/02/DSWD-DROMIC-Report-50-on-the-Effects-of-LPAs-Northeast-Monsoon-and-Shear-Line-as-of-25-February-2023-6PM.pdf</t>
  </si>
  <si>
    <t>Level 1 = number of people exposed minus people affected</t>
  </si>
  <si>
    <t>PHL013Minimal humanitarian conditions - Level 1</t>
  </si>
  <si>
    <t>Level 2 = People affected minus people in need</t>
  </si>
  <si>
    <t>PHL013Stressed humanitarian conditions - Level 2</t>
  </si>
  <si>
    <t>Level 3 is considered equivalent to number of people in need which is the number of people displaced</t>
  </si>
  <si>
    <t>PHL013Moderate humanitarian conditions - Level 3</t>
  </si>
  <si>
    <t>Not enough data to assign a figure for this level.</t>
  </si>
  <si>
    <t>PHL013Severe humanitarian conditions - Level 4</t>
  </si>
  <si>
    <t>PHL013Extreme humanitarian conditions - Level 5</t>
  </si>
  <si>
    <t>Total # of houses damaged because of LPAs, Northeast Monsoon, and Shear Line crisis</t>
  </si>
  <si>
    <t>PHL013Buildings damaged</t>
  </si>
  <si>
    <t>Total # houses destroyed because of LPAs, Northeast Monsoon, and Shear Line crisis</t>
  </si>
  <si>
    <t>PHL013Buildings destroyed</t>
  </si>
  <si>
    <t>Total damage estimated by the NDRRMC in US$</t>
  </si>
  <si>
    <t>PHL013Economic Losses</t>
  </si>
  <si>
    <t>DSWD 23/02/2023</t>
  </si>
  <si>
    <t>https://dromic.dswd.gov.ph/wp-content/uploads/2023/02/DSWD-DROMIC-Report-74-on-Severe-Tropical-Storm-Paeng-as-of-23-February-2023-6PM.pdf</t>
  </si>
  <si>
    <t>Total number of people displaced by the Typhoon Nalgae crisis according to the government</t>
  </si>
  <si>
    <t>PHL012People displaced</t>
  </si>
  <si>
    <t>PHL012Fatalities in all crises</t>
  </si>
  <si>
    <t>PHL012People in Need</t>
  </si>
  <si>
    <t>Population Census Data 2020; DSWD 23/02/2023</t>
  </si>
  <si>
    <t>https://psa.gov.ph/population-and-housing/node/164857
https://dromic.dswd.gov.ph/wp-content/uploads/2023/02/DSWD-DROMIC-Report-74-on-Severe-Tropical-Storm-Paeng-as-of-23-February-2023-6PM.pdf</t>
  </si>
  <si>
    <t>PHL012Minimal humanitarian conditions - Level 1</t>
  </si>
  <si>
    <t>PHL012Stressed humanitarian conditions - Level 2</t>
  </si>
  <si>
    <t>PHL012Moderate humanitarian conditions - Level 3</t>
  </si>
  <si>
    <t>PHL012Severe humanitarian conditions - Level 4</t>
  </si>
  <si>
    <t>PHL012Extreme humanitarian conditions - Level 5</t>
  </si>
  <si>
    <t>OCHA 03/02/2023</t>
  </si>
  <si>
    <t>https://reliefweb.int/report/philippines/philippines-mindanao-displacement-snapshot-03-february-2023</t>
  </si>
  <si>
    <t xml:space="preserve">The entire Mindanao island and surrounding region is considered affected by conflict. There is limited information regarding how the conflict affects people in the region. </t>
  </si>
  <si>
    <t>PHL003People affected</t>
  </si>
  <si>
    <t>The total number of displaced people in Mindanao according to OCHA.</t>
  </si>
  <si>
    <t>PHL003People displaced</t>
  </si>
  <si>
    <t>ACLED accessed 28/02/2022</t>
  </si>
  <si>
    <t>Number of fatalities in Mindanao in the last 6 months.  Six months previous to the month the severity index (SI) is calculated are considered. For example, for the January 2023 version of SI, months considered will be July 2022 to December 2022.</t>
  </si>
  <si>
    <t>PHL003Fatalities reported</t>
  </si>
  <si>
    <t>Number of fatalities in the last 6 months.  Six months previous to the month the severity index (SI) is calculated are considered. For example, for the January 2023 version of SI, months considered will be July 2022 to December 2022.</t>
  </si>
  <si>
    <t>PHL003Fatalities in all crises</t>
  </si>
  <si>
    <t>PHL003People in Need</t>
  </si>
  <si>
    <t>Population Census Data 2020 ; OCHA 03/02/2023</t>
  </si>
  <si>
    <t>https://psa.gov.ph/population-and-housing/node/164857 ;https://reliefweb.int/report/philippines/philippines-mindanao-displacement-snapshot-03-february-2023</t>
  </si>
  <si>
    <t xml:space="preserve">The entire Mindanao island and surrounding region is considered affected by conflict. Level 1 includes the entire population of this area minus people in need. </t>
  </si>
  <si>
    <t>PHL003Minimal humanitarian conditions - Level 1</t>
  </si>
  <si>
    <t xml:space="preserve">The entire Mindanao island and surrounding region is considered affected by conflict.  Level 3 are all those displaced. People displaced by conflict in Mindanao are likely to face stressed humanitarian conditions due to the ongoing insecurity and the need for humanitarian assistance. National response capacity is strong and displaced persons typically shelter in evacuation centers or with friends or family. </t>
  </si>
  <si>
    <t>PHL003Moderate humanitarian conditions - Level 3</t>
  </si>
  <si>
    <t>OCHA 03/02/2023; DSWD 26/1/2023; DSWD 25/02/2023</t>
  </si>
  <si>
    <t>https://reliefweb.int/report/philippines/philippines-mindanao-displacement-snapshot-03-february-2023; https://reliefweb.int/report/philippines/dswd-dromic-report-71-severe-tropical-storm-paeng-26-january-2023-6am; https://dromic.dswd.gov.ph/wp-content/uploads/2023/02/DSWD-DROMIC-Report-50-on-the-Effects-of-LPAs-Northeast-Monsoon-and-Shear-Line-as-of-25-February-2023-6PM.pdf</t>
  </si>
  <si>
    <t>Total people affected by the crises in Philippines</t>
  </si>
  <si>
    <t>PHL001People affected</t>
  </si>
  <si>
    <t>OCHA 03/02/2023; DSWD 23/02/2023; DSWD 25/02/2023</t>
  </si>
  <si>
    <t>https://reliefweb.int/report/philippines/philippines-mindanao-displacement-snapshot-03-february-2023; https://dromic.dswd.gov.ph/wp-content/uploads/2023/02/DSWD-DROMIC-Report-74-on-Severe-Tropical-Storm-Paeng-as-of-23-February-2023-6PM.pdf; https://dromic.dswd.gov.ph/wp-content/uploads/2023/02/DSWD-DROMIC-Report-50-on-the-Effects-of-LPAs-Northeast-Monsoon-and-Shear-Line-as-of-25-February-2023-6PM.pdf</t>
  </si>
  <si>
    <t xml:space="preserve">The total number of displaced people because of crises in the Philippines. </t>
  </si>
  <si>
    <t>PHL001People displaced</t>
  </si>
  <si>
    <t>NDRRMC 19/11/2022; NDRRMC 05/02/2023</t>
  </si>
  <si>
    <t>https://monitoring-dashboard.ndrrmc.gov.ph/assets/uploads/situations/Whole_Report.pdf; https://monitoring-dashboard.ndrrmc.gov.ph/assets/uploads/situations/SitRep_No__37_for_the_Combined_Effects_of_Low_Pressure_Areas_Northeast_Monsoon_and_Shearline_2023.pdf</t>
  </si>
  <si>
    <t>PHL001Injuries reported</t>
  </si>
  <si>
    <t>PHL001Fatalities reported</t>
  </si>
  <si>
    <t>The number of fatalities in all the crises in the last 6 months.  Six months previous to the month the severity index (SI) is calculated are considered. For example, for the January 2023 version of SI, months considered will be July 2022 to December 2022.</t>
  </si>
  <si>
    <t>PHL001Fatalities in all crises</t>
  </si>
  <si>
    <t>PHL001People in Need</t>
  </si>
  <si>
    <t>Population Census Data 2020 ; OCHA 03/02/2023; Population Census Data 2020; DSWD 23/02/2023; Population Census Data 2020; DSWD 25/02/2023</t>
  </si>
  <si>
    <t>https://psa.gov.ph/population-and-housing/node/164857 ;https://reliefweb.int/report/philippines/philippines-mindanao-displacement-snapshot-03-february-2023; https://psa.gov.ph/population-and-housing/node/164857
https://dromic.dswd.gov.ph/wp-content/uploads/2023/02/DSWD-DROMIC-Report-74-on-Severe-Tropical-Storm-Paeng-as-of-23-February-2023-6PM.pdf; https://psa.gov.ph/population-and-housing/node/164857
https://dromic.dswd.gov.ph/wp-content/uploads/2023/02/DSWD-DROMIC-Report-50-on-the-Effects-of-LPAs-Northeast-Monsoon-and-Shear-Line-as-of-25-February-2023-6PM.pdf</t>
  </si>
  <si>
    <t>Due to PHL003, PHL012 and PHL013  crises overlapes multiple times affecting the same region and population, minimal humanitarian level condition for PHL001 is calculated (Level 1 = Total number of people exposed in PHL001 -total people affected in PHL001).</t>
  </si>
  <si>
    <t>PHL001Minimal humanitarian conditions - Level 1</t>
  </si>
  <si>
    <t>UNHCR Protection Cluster 28/12/2022; Govt of Philippines 2015; DSWD 23/02/2023; DSWD 25/02/2023</t>
  </si>
  <si>
    <t>https://reliefweb.int/report/philippines/philippines-mindanao-displacement-dashboard-november-2022-issue-no-98; https://data.humdata.org/dataset/philippines-2015-census-population-administrative-level-1-to-4 ; https://dromic.dswd.gov.ph/wp-content/uploads/2023/02/DSWD-DROMIC-Report-74-on-Severe-Tropical-Storm-Paeng-as-of-23-February-2023-6PM.pdf; https://dromic.dswd.gov.ph/wp-content/uploads/2023/02/DSWD-DROMIC-Report-50-on-the-Effects-of-LPAs-Northeast-Monsoon-and-Shear-Line-as-of-25-February-2023-6PM.pdf</t>
  </si>
  <si>
    <t>Due to PHL003, PHL012 and PHL013  crises overlapes multiple times affecting the same region and population, Stressed humanitarian conditions is calculated (Level 2 = Total number fo people affceted in PHL001 - total number of people in needin PHL001)</t>
  </si>
  <si>
    <t>PHL001Stressed humanitarian conditions - Level 2</t>
  </si>
  <si>
    <t>The total number of people in need in PHL003, PHL012 and PHL013, all people in need are considered at level 3</t>
  </si>
  <si>
    <t>PHL001Moderate humanitarian conditions - Level 3</t>
  </si>
  <si>
    <t>UNHCR Protection Cluster 28/12/2022; Govt of Philippines 2015; x; x</t>
  </si>
  <si>
    <t>https://reliefweb.int/report/philippines/philippines-mindanao-displacement-dashboard-november-2022-issue-no-98; https://data.humdata.org/dataset/philippines-2015-census-population-administrative-level-1-to-4 ; x; x</t>
  </si>
  <si>
    <t>PHL001Severe humanitarian conditions - Level 4</t>
  </si>
  <si>
    <t>PHL001Extreme humanitarian conditions - Level 5</t>
  </si>
  <si>
    <t>DSWD 26/1/2023; DSWD 25/02/2023</t>
  </si>
  <si>
    <t>https://reliefweb.int/report/philippines/dswd-dromic-report-71-severe-tropical-storm-paeng-26-january-2023-6am; https://dromic.dswd.gov.ph/wp-content/uploads/2023/02/DSWD-DROMIC-Report-50-on-the-Effects-of-LPAs-Northeast-Monsoon-and-Shear-Line-as-of-25-February-2023-6PM.pdf</t>
  </si>
  <si>
    <t>Total # of buildings damaged because of Typhoon Nalgae and LPAs, Northeast Monsoon, and Shear Line.</t>
  </si>
  <si>
    <t>PHL001Buildings damaged</t>
  </si>
  <si>
    <t xml:space="preserve">Total # of buildings destroyed because of Typhoon NalgaeI and LPAs, Northeast Monsoon, and Shear Line . </t>
  </si>
  <si>
    <t>PHL001Buildings destroyed</t>
  </si>
  <si>
    <t>Total economic loss due to Typhoon Nalgae and LPAs, Northeast Monsoon, and Shear Line.</t>
  </si>
  <si>
    <t>PHL001Economic Losses</t>
  </si>
  <si>
    <t>JRP 2022; UNHCR 10/02/2023</t>
  </si>
  <si>
    <t>https://reliefweb.int/report/bangladesh/rohingya-refugee-responsebangladesh-joint-government-bangladesh-unhcr-population-factsheet-31-jan-2023; https://www.humanitarianresponse.info/en/operations/bangladesh/document/bangladesh-2022-joint-response-plan-rohingya-humanitarian-crisis</t>
  </si>
  <si>
    <t>Population Exposed = total no. of Rohingya population + host community population= 954,707+ 541,021=1,495,728</t>
  </si>
  <si>
    <t>BGD002People exposed</t>
  </si>
  <si>
    <t>Affected population = affected refugee population + affected host population=  954,707+ 541,021=1,495,728</t>
  </si>
  <si>
    <t>BGD002People affected</t>
  </si>
  <si>
    <t>UNHCR 10/02/2023</t>
  </si>
  <si>
    <t>https://reliefweb.int/report/bangladesh/rohingya-refugee-responsebangladesh-joint-government-bangladesh-unhcr-population-factsheet-31-jan-2023</t>
  </si>
  <si>
    <t>Total number of Rohingya refugees</t>
  </si>
  <si>
    <t>BGD002People displaced</t>
  </si>
  <si>
    <t>Total fatalities in the affected areas--Teknaf and Ukhiya--in the last 6 months. Six months previous to the month the severity index (SI) is calculated are considered. For example, for January 2023 version of SI, months considered will be July 2022 to December 2022.</t>
  </si>
  <si>
    <t>BGD002Fatalities reported</t>
  </si>
  <si>
    <t>The total number of fatalities in all the crises in the last 6 months. Six months previous to the month the severity index (SI) is calculated are considered. For example, for the January 2023 version of SI, months considered will be July 2022 to December 2022.</t>
  </si>
  <si>
    <t>BGD002Fatalities in all crises</t>
  </si>
  <si>
    <t>BGD002People in Need</t>
  </si>
  <si>
    <t>The number of people in need.</t>
  </si>
  <si>
    <t>BGD002Moderate humanitarian conditions - Level 3</t>
  </si>
  <si>
    <t>UNHCR 21/02/2023</t>
  </si>
  <si>
    <t>https://reliefweb.int/map/myanmar/myanmar-emergency-overview-map-number-people-displaced-feb-2021-and-remain-displaced-20-feb-2023</t>
  </si>
  <si>
    <t>People displaced by military clashes with armed groups in new areas(except Rakhine) in Myanmar since the 1 Feb coup. (including displaced people to India and Thailand)</t>
  </si>
  <si>
    <t>MMR004People displaced</t>
  </si>
  <si>
    <t>Total number of fatalities for the crisis for the last 6 months. Six months previous to the month the severity index (SI) is calculated are considered. For example, for January 2023 version of SI, months considered will be July 2022 to December 2022.</t>
  </si>
  <si>
    <t>MMR004Fatalities reported</t>
  </si>
  <si>
    <t>Total number of fatalities for all the crises for the last 6 months. Six months previous to the month the severity index (SI) is calculated are considered. For example, for January 2023 version of SI, months considered will be July 2022 to December 2022.</t>
  </si>
  <si>
    <t>MMR004Fatalities in all crises</t>
  </si>
  <si>
    <t>Total number of IDPs in the Kachin(89,600) and  Northern-Shan(8,800) states (prior to Feb 2021 coup)</t>
  </si>
  <si>
    <t>MMR003People displaced</t>
  </si>
  <si>
    <t>The total number of fatalities for the crisis in Kachin and Northern Shan for the last 6 months. Six months previous to the month the severity index (SI) is calculated are considered. For example, for January 2023 version of SI, months considered will be July 2022 to December 2022.</t>
  </si>
  <si>
    <t>MMR003Fatalities reported</t>
  </si>
  <si>
    <t>MMR003Fatalities in all crises</t>
  </si>
  <si>
    <t>UNHCR 10/02/2023; UNHCR accessed 28/02/2023 (Malaysia); UNHCR 21/02/2023; OCHA 06/12/2022</t>
  </si>
  <si>
    <t>https://reliefweb.int/report/bangladesh/rohingya-refugee-responsebangladesh-joint-government-bangladesh-unhcr-population-factsheet-31-jan-2023;
https://www.unhcr.org/figures-at-a-glance-in-malaysia.html;
https://reliefweb.int/map/myanmar/myanmar-emergency-overview-map-number-people-displaced-feb-2021-and-remain-displaced-20-feb-2023;
https://reliefweb.int/map/myanmar/myanmar-displacement-due-myanmar-armed-forces-arakan-army-conflict-rakhine-and-chin-states-5-december-2022</t>
  </si>
  <si>
    <t xml:space="preserve">Number of Rohingya refugees in Bangladesh and Malaysia (0 in Thailand): 954,707 + 106,500
Protracted IDPs in Rakhine (Central): 196,900
Protracted IDPs in Rakhine (North): 36,700
IDPs in Paletwa (in Chin state) due to Myanmar Armed Forces &amp; Arakan Army conflict: 9,059
Total:  1,303,866
</t>
  </si>
  <si>
    <t>MMR002People displaced</t>
  </si>
  <si>
    <t>Total number of fatalities in Rakhine state in the last 6 months. Six months previous to the month the severity index (SI) is calculated are considered. For example, for January 2023 version of SI, months considered will be July 2022 to December 2022.</t>
  </si>
  <si>
    <t>MMR002Fatalities reported</t>
  </si>
  <si>
    <t>MMR002Fatalities in all crises</t>
  </si>
  <si>
    <t>People displaced (MMR002 + MMR003 + MMR004)</t>
  </si>
  <si>
    <t>MMR001People displaced</t>
  </si>
  <si>
    <t>MMR001Fatalities reported</t>
  </si>
  <si>
    <t>MMR001Fatalities in all crises</t>
  </si>
  <si>
    <t xml:space="preserve">JRP 2022; UNHCR 10/02/2023; OCHA 2023 </t>
  </si>
  <si>
    <t>https://reliefweb.int/report/bangladesh/rohingya-refugee-responsebangladesh-joint-government-bangladesh-unhcr-population-factsheet-31-jan-2023; https://www.humanitarianresponse.info/en/operations/bangladesh/document/bangladesh-2022-joint-response-plan-rohingya-humanitarian-crisis; https://reliefweb.int/report/myanmar/myanmar-humanitarian-needs-overview-2023-january-2023</t>
  </si>
  <si>
    <t xml:space="preserve">Sum of the exposed people in the individual crises BGD002 and MMR002. </t>
  </si>
  <si>
    <t>REG011People exposed</t>
  </si>
  <si>
    <t>JRP 2022; UNHCR 10/02/2023; OCHA 2023</t>
  </si>
  <si>
    <t xml:space="preserve">https://reliefweb.int/report/bangladesh/rohingya-refugee-responsebangladesh-joint-government-bangladesh-unhcr-population-factsheet-31-jan-2023; https://www.humanitarianresponse.info/en/operations/bangladesh/document/bangladesh-2022-joint-response-plan-rohingya-humanitarian-crisis; https://reliefweb.int/report/myanmar/myanmar-humanitarian-needs-overview-2023-january-2023;
</t>
  </si>
  <si>
    <t xml:space="preserve">Sum of the people affected in the individual crises BGD002 and MMR002. </t>
  </si>
  <si>
    <t>REG011People affected</t>
  </si>
  <si>
    <t xml:space="preserve">The total number of displaced people in MMR002. </t>
  </si>
  <si>
    <t>REG011People displaced</t>
  </si>
  <si>
    <t>The civilian deaths recorded in Bangladesh and Myanmar were caused by the conflict in the last six months which is the fatalities reported in BGD002 and MMR002. Six months previous to the month the severity index (SI) is calculated are considered. For example, for the January 2023 version of SI, months considered will be July 2022 to December 2022.</t>
  </si>
  <si>
    <t>REG011Fatalities reported</t>
  </si>
  <si>
    <t>The civilian deaths recorded in all crises in Bangladesh and Myanmar as part of the Rohingya Regional Crisis in the last six months. Six months previous to the month the severity index (SI) is calculated are considered. For example, for the January 2023 version of SI, months considered will be July 2022 to December 2022.</t>
  </si>
  <si>
    <t>REG011Fatalities in all crises</t>
  </si>
  <si>
    <t>REG011People in Need</t>
  </si>
  <si>
    <t>REG011Moderate humanitarian conditions - Level 3</t>
  </si>
  <si>
    <t>World Bank 2020 +OCHA 22/12/2022</t>
  </si>
  <si>
    <t>https://data.worldbank.org/indicator/SP.POP.TOTL?locations=TR; https://reliefweb.int/report/syrian-arab-republic/syrian-arab-republic-2023-humanitarian-needs-overview-december-2022?_gl=1*mk5vc1*_ga*MTY1MTI5MjA4Mi4xNjcxNjIyMzY5*_ga_E60ZNX2F68*MTY3NTc2MzI4Ny4zLjAuMTY3NTc2MzI4Ny42MC4wLjA.</t>
  </si>
  <si>
    <t>World Bank figures, includes refugee population + Total population of Syria based on 2023 HNO</t>
  </si>
  <si>
    <t>REG015Total population</t>
  </si>
  <si>
    <t>GDACS 07/02/2023; Turkish Statistical Institute 19/12/2022; ECHO 06/02/2023 +KFCRIS ; OCHA 06/02/2023</t>
  </si>
  <si>
    <t>https://www.gdacs.org/Earthquakes/report_shakemap.aspx?eventid=1357909&amp;episodeid=1487733&amp;eventtype=EQ; https://data.tuik.gov.tr/Bulten/Index?p=Population-and-Housing-Census-2021-45866; https://reliefweb.int/map/turkiye/turkiyee-syria-seismic-activity-emergency-response-coordination-centre-ercc-dg-echo-daily-map-06022023; https://kfcris.com/pdf/5e43a7813784133606d70cc8b52d433b5909a9623e8c2.pdf; https://reliefweb.int/report/syrian-arab-republic/syrian-arab-republic-humanitarian-country-team-hct-coordinated-response-flash-update-earthquake-6-february-2023</t>
  </si>
  <si>
    <t>Total surface areas of: Gaziantep, K. Maras, Hatay, Osmaniye, Malatya, Sansliurfa, Adana, Diyarbakir, Kilis. All of them are considered impacted by the Turkey / Syria earthquake. + Total surface areas of: Aleppo, Lattaki, Hama, Tartous, Idelb, and Ar-Raqqa. These governorates are all considered impacted by Turkiye / Syria earthquake.</t>
  </si>
  <si>
    <t>REG015Landmass affected</t>
  </si>
  <si>
    <t>GDACS 07/02/2023; Turkish Statistical Institute 19/12/2022; ECHO 06/02/2023 +OCHA 22/12/2022</t>
  </si>
  <si>
    <t>https://www.gdacs.org/Earthquakes/report_shakemap.aspx?eventid=1357909&amp;episodeid=1487733&amp;eventtype=EQ; https://data.tuik.gov.tr/Bulten/Index?p=Population-and-Housing-Census-2021-45866; https://reliefweb.int/map/turkiye/turkiyee-syria-seismic-activity-emergency-response-coordination-centre-ercc-dg-echo-daily-map-06022023; https://reliefweb.int/report/syrian-arab-republic/syrian-arab-republic-2023-humanitarian-needs-overview-december-2022?_gl=1*mk5vc1*_ga*MTY1MTI5MjA4Mi4xNjcxNjIyMzY5*_ga_E60ZNX2F68*MTY3NTc2MzI4Ny4zLjAuMTY3NTc2MzI4Ny42MC4wLjA.</t>
  </si>
  <si>
    <t>Total population of: Gaziantep, K. Maras, Hatay, Osmaniye, Malatya, Sansliurfa, Adana, Diyarbakir, Kilis. The whole population are considered exposed to Turkiye / Syria earthquake.  + Total population of: Aleppo, Lattaki, Hama, Tartous, Idelb, and Ar-Raqqa. The whole population are considered exposed to Turkiye / Syria earthquake. The population of these areas are based on 2023 HNO</t>
  </si>
  <si>
    <t>REG015People exposed</t>
  </si>
  <si>
    <t>WFP ADAM 06/02/2023 +WFP ADAM 06/02/2023</t>
  </si>
  <si>
    <t>https://gis.wfp.org/adam/; https://gis.wfp.org/adam/</t>
  </si>
  <si>
    <t>Early estimations from Automated Disaster Analysis and Mapping preliminary analysis. Using people exposed from Level V intensity to Level VII. Considered only for the crisis admin1. + Early estimations from Automated Disaster Analysis and Mapping preliminary analysis. Using people exposed from Level III intensity to Level VII, due to the aggravating factors pre-existing in Syria due to the ongoing conflict. Considered only for the crisis admin1.</t>
  </si>
  <si>
    <t>REG015People affected</t>
  </si>
  <si>
    <t>ECHO 18/2/2023 +IMPACT 15/2/2023</t>
  </si>
  <si>
    <t>https://reliefweb.int/report/turkiye/turkiye-syria-earthquake-update-dg-echo-jrc-un-afad-media-echo-daily-flash-18-february-2023; https://www.impact-repository.org/document/reach/4a432aaf/REACH_NWS-NGO-Forum_Earthquake_RNA_Situation-Overview_15-February-2023.pdf</t>
  </si>
  <si>
    <t>Number of people displaced by the EQ only + Number of people displaced by the EQ only</t>
  </si>
  <si>
    <t>REG015People displaced</t>
  </si>
  <si>
    <t>ECHO 18/2/2023
IFRC Turkish Red Crescent 18/2/2023
IBC 14/2/2023
Al Jazeera accessed 19/02/2023 +ECHO 13/2/2023</t>
  </si>
  <si>
    <t>https://reliefweb.int/report/turkiye/turkiye-syria-earthquake-update-dg-echo-jrc-un-afad-media-echo-daily-flash-18-february-2023
https://reliefweb.int/report/turkiye/kahramanmaras-earthquake-turkiye-shaken-core-assessing-impact-earthquake-essn-and-c-essn-recipients; https://www.theguardian.com/world/2023/feb/12/what-shall-we-do-millions-displaced-in-turkey-and-syria-after-earthquake
https://www.aljazeera.com/news/2023/2/11/five-million-may-be-homeless-in-syria-after-quake-un</t>
  </si>
  <si>
    <t>Number of deaths as a result of Turkiye / Syria earthquake in Kahramanmaraş, Gaziantep, Şanlıurfa, Diyarbakır, Adana, Adıyaman, Osmaniye, Hatay, Kilis and Malatya. + ECHO via OCHA 12/2/2023</t>
  </si>
  <si>
    <t>REG015Injuries reported</t>
  </si>
  <si>
    <t>Number of injuries as a result of Turkiye / Syria earthquake in Kahramanmaraş, Gaziantep, Şanlıurfa, Diyarbakır, Adana, Adıyaman, Osmaniye, Hatay, Kilis and Malatya. + ECHO via OCHA 12/2/2023</t>
  </si>
  <si>
    <t>REG015Fatalities reported</t>
  </si>
  <si>
    <t>REG015Fatalities in all crises</t>
  </si>
  <si>
    <t>REG015People in Need</t>
  </si>
  <si>
    <t>Early estimations from Automated Disaster Analysis and Mapping preliminary analysis. Using people exposed from Level V intensity to Level VII. Considered only for the crisis admin1. Numbers were adapted to match the INFORM Severity methodology. + Early estimations from Automated Disaster Analysis and Mapping preliminary analysis. Using people exposed from Level III intensity to Level VII, due to the aggravating factors pre-existing in Syria due to the ongoing conflict. Considered only for the crisis admin1.</t>
  </si>
  <si>
    <t>REG015Minimal humanitarian conditions - Level 1</t>
  </si>
  <si>
    <t>REG015Stressed humanitarian conditions - Level 2</t>
  </si>
  <si>
    <t xml:space="preserve">There is no available information yet about the needs' severity driven by the earthquake in Turkey.  + There is no available information yet about the needs' severity driven by the earthquake in Syria. </t>
  </si>
  <si>
    <t>REG015Moderate humanitarian conditions - Level 3</t>
  </si>
  <si>
    <t>REG015Severe humanitarian conditions - Level 4</t>
  </si>
  <si>
    <t>REG015Extreme humanitarian conditions - Level 5</t>
  </si>
  <si>
    <t>Host; non-host; and Refugees, asylum seekers, and others of concern (such as migrants etc.) are exposed or affected by the Turkiye / Syria earthquake in Turkey.  + IDPs; Refugees, asylum seekers, and others of concern (such as migrants etc.); Returnees; Host and; Non-Host  are exposed or affected by the Turkiye / Syria earthquake in Northern Syria.</t>
  </si>
  <si>
    <t>REG015Crisis affected groups</t>
  </si>
  <si>
    <t>There is no available information. + There is no available information.</t>
  </si>
  <si>
    <t>REG015People facing limited access constraints</t>
  </si>
  <si>
    <t>REG015People facing restricted access constraints</t>
  </si>
  <si>
    <t>REG015Illness cases reported</t>
  </si>
  <si>
    <t>Number of damaged buildings s as a result of Turkiye / Syria earthquake in Kahramanmaraş, Gaziantep, Şanlıurfa, Diyarbakır, Adana, Adıyaman, Osmaniye, Hatay, Kilis and Malatya. + Number of damaged buildings s as a result of Turkiye / Syria earthquake in Aleppo, Lattaki, Hama, Tartous, Idelb, and Ar-Raqqa by the government of Syria and White Helmets. The figures might not be accurate and up to date and has very low reliability.</t>
  </si>
  <si>
    <t>REG015Buildings damaged</t>
  </si>
  <si>
    <t>Number of destroyed buildings s as a result of Turkiye / Syria earthquake in Kahramanmaraş, Gaziantep, Şanlıurfa, Diyarbakır, Adana, Adıyaman, Osmaniye, Hatay, Kilis and Malatya. + Number of destroyed buildings s as a result of Turkiye / Syria earthquake in Aleppo, Lattaki, Hama, Tartous, Idelb, and Ar-Raqqa by the government of Syria and White Helmets. The figures might not be accurate and up to date and has very low reliability.</t>
  </si>
  <si>
    <t>REG015Buildings destroyed</t>
  </si>
  <si>
    <t>REG015Economic Losses</t>
  </si>
  <si>
    <t>WorldBank, 2020</t>
  </si>
  <si>
    <t>Superficie (kilomètres carrés) - Congo, Dem. Rep. | Data (banquemondiale.org)</t>
  </si>
  <si>
    <t>The whole country is affected by the crisis</t>
  </si>
  <si>
    <t>COD001Landmass affected</t>
  </si>
  <si>
    <t xml:space="preserve">OCHA, 03/02/2023
</t>
  </si>
  <si>
    <t>https://reliefweb.int/attachments/f649768c-77bc-4afe-be02-30f479a5ae39/hno_2023_drc_20230131vf-min.pdf</t>
  </si>
  <si>
    <t>COD001People exposed</t>
  </si>
  <si>
    <t>World Bank - Population estimates and projection 2022 (accessed on 28/02/2023)</t>
  </si>
  <si>
    <t>https://data.worldbank.org/indicator/SP.POP.TOTL?locations=PK</t>
  </si>
  <si>
    <t xml:space="preserve">The country population of Pakistan estimates in 2021. The number of registerd refugees, undocumented Afghans living in Pakistan, and Pakistani refugees in Afghanistan are not counted to avoid double counting. </t>
  </si>
  <si>
    <t>PAK001Total population</t>
  </si>
  <si>
    <t>Given that the whole country is affected by different types of conflict, drought, and natural hazards, the entire population is considered to be exposed.</t>
  </si>
  <si>
    <t>PAK001People exposed</t>
  </si>
  <si>
    <t xml:space="preserve">IPC 31/12/22; World Bank (2018); </t>
  </si>
  <si>
    <t>https://www.ipcinfo.org/ipc-country-analysis/details-map/en/c/1156103/?iso3=PAK; https://data.worldbank.org/indicator/SI.POV.NAHC?locations=PK; https://reliefweb.int/report/pakistan/pakistan-2022-monsoon-floods-situation-report-no-03-26-august-2022</t>
  </si>
  <si>
    <t xml:space="preserve">It is usually difficult to estimate the affected population from natural hazards and sudden-onset crises unless there is an active crisis such as the 2022 monsoon floods. The IPC figures are restricted to three provinces (Sindh, Balochistan, and Khyber Pakhtunkhwa). The COVID-19 precautionary measure has had a devastating impact on the economy and people living below the poverty. and The monsoon had affected an estimated 33 million people across Pakistan by end of August. This crisis now covers 6 provinces up from 3, and Balochistan province remains the most affected.
For estimating the number of people affected we considered the Number of people living below the poverty line (World Bank data), across the whole of Pakistan. (Not including the NRP anymore as that's an outdated data before the flood and not considering IPC to avoid double counting)
</t>
  </si>
  <si>
    <t>PAK001People affected</t>
  </si>
  <si>
    <t>All conflict-related fatalities in the last six months across all provinces as counted by ACLED. So far no health (i.e. malnutrition) deaths have been included due to data gaps.</t>
  </si>
  <si>
    <t>PAK001Fatalities reported</t>
  </si>
  <si>
    <t>ACLED accessed 31/12/2022 NDMA 18/11/2022</t>
  </si>
  <si>
    <t>All conflict-related fatalities in the last six months across all provinces, as counted by ACLED, and total flood-related fatalities. So far no health (i.e. malnutrition) deaths have been included due to data gap.</t>
  </si>
  <si>
    <t>PAK001Fatalities in all crises</t>
  </si>
  <si>
    <t>OCHA, 03/02/2023</t>
  </si>
  <si>
    <t>COD001People affected</t>
  </si>
  <si>
    <t>PAK001People in Need</t>
  </si>
  <si>
    <t>IPC 31/12/22; World Bank (2018); OCHA 04/10/2022</t>
  </si>
  <si>
    <t>Level 1 = Exposed population – Affected population</t>
  </si>
  <si>
    <t>PAK001Minimal humanitarian conditions - Level 1</t>
  </si>
  <si>
    <t>IPC 31/12/22; World Bank (2018); OCHA 04/10/2023</t>
  </si>
  <si>
    <t>https://www.ipcinfo.org/ipc-country-analysis/details-map/en/c/1156103/?iso3=PAK; https://data.worldbank.org/indicator/SI.POV.NAHC?locations=PK; https://reliefweb.int/report/pakistan/pakistan-2022-monsoon-floods-situation-report-no-03-26-august-2023</t>
  </si>
  <si>
    <t>PAK001Stressed humanitarian conditions - Level 2</t>
  </si>
  <si>
    <t>https://www.ipcinfo.org/ipc-country-analysis/details-map/en/c/1156103/?iso3=PAK; https://data.worldbank.org/indicator/SI.POV.NAHC?locations=PK; https://reliefweb.int/report/pakistan/pakistan-2022-monsoon-floods-situation-report-no-03-26-august-2024</t>
  </si>
  <si>
    <t>For level 3 ( people in need - Severe humanitarian conditions - Level 4)</t>
  </si>
  <si>
    <t>PAK001Moderate humanitarian conditions - Level 3</t>
  </si>
  <si>
    <t>IPC 31/12/22; World Bank (2018); OCHA 04/10/2025</t>
  </si>
  <si>
    <t>https://www.ipcinfo.org/ipc-country-analysis/details-map/en/c/1156103/?iso3=PAK; https://data.worldbank.org/indicator/SI.POV.NAHC?locations=PK; https://reliefweb.int/report/pakistan/pakistan-2022-monsoon-floods-situation-report-no-03-26-august-2025</t>
  </si>
  <si>
    <t>Number of people who are in IPC Phase 4 + 30,000 people severely affected by floods</t>
  </si>
  <si>
    <t>PAK001Severe humanitarian conditions - Level 4</t>
  </si>
  <si>
    <t>IPC 31/12/22; World Bank (2018); OCHA 04/10/2026</t>
  </si>
  <si>
    <t>https://www.ipcinfo.org/ipc-country-analysis/details-map/en/c/1156103/?iso3=PAK; https://data.worldbank.org/indicator/SI.POV.NAHC?locations=PK; https://reliefweb.int/report/pakistan/pakistan-2022-monsoon-floods-situation-report-no-03-26-august-2026</t>
  </si>
  <si>
    <t xml:space="preserve">There in no people in IPC phase 5 and neither ocha indicated that there is people in catastrophic situation due to flooding, therefore, it considered zero. </t>
  </si>
  <si>
    <t>PAK001Extreme humanitarian conditions - Level 5</t>
  </si>
  <si>
    <t>UNHCR 22/02/2023</t>
  </si>
  <si>
    <t>https://reliefweb.int/attachments/668d0c42-74e5-47b3-a0f8-f0ab198b4154/COD_DRC_at_a_glance_31January2023_A3L%20%281%29.pdf</t>
  </si>
  <si>
    <t>refugees and asylum seekers in DRC (523,174) + Congolese refugees and asylum seekers in Africa (1,016,498) + IDPs 5,760,000  million  + 1,930,000 million returnees + Repatriated from DRC to neighboring countries (23,515) + Repatriated from neighboring Countries to DRC (11,645)</t>
  </si>
  <si>
    <t>COD001People displaced</t>
  </si>
  <si>
    <t>https://databank.worldbank.org/source/population-estimates-and-projections</t>
  </si>
  <si>
    <t xml:space="preserve">The country population of Pakistan estimates in 2022. The number of registerd refugees, undocumented Afghans living in Pakistan, and Pakistani refugees in Afghanistan are not counted to avoid double counting. </t>
  </si>
  <si>
    <t>PAK004Total population</t>
  </si>
  <si>
    <t>All conflict-related fatalities in the last six months across Azad Kashmir provinces as counted by ACLED. So far no health (i.e. malnutrition) deaths have been included due to data gaps.  Information gaps and access constraints make it very likely that not all casualties are being counted.</t>
  </si>
  <si>
    <t>PAK004Fatalities reported</t>
  </si>
  <si>
    <t>PAK004Fatalities in all crises</t>
  </si>
  <si>
    <t>PAK005Total population</t>
  </si>
  <si>
    <t>Humanitarian Data Exchange accessed 28/02/23, OCHA 04/10/2022</t>
  </si>
  <si>
    <t>https://data.humdata.org/dataset?ext_geodata=1&amp;groups=pak&amp;q=&amp;sort=score%20desc%2C%20if(gt(last_modified%2Creview_date)%2Clast_modified%2Creview_date)%20desc&amp;ext_page_size=25
https://reliefweb.int/report/pakistan/pakistan-revised-2022-floods-response-plan-summary-01-sep-2022-31-may-2023-issued-04-oct-2022</t>
  </si>
  <si>
    <t>The monsoon rainfall continues to affect most of the country, causing floods, flash floods, and landslides that resulted in increasing casualties and damage. Mostly affecting KGilgit-Balochistan, Azad Jammu and Kashmir, Balochistan, Khyber Pakhtunkhwa, Punjab, and Sindh. The area of Azad Kashmir- 11422 sqkm, Balochistan- 346724 sqkm, Gilgit Baltistan- 69760sqkm, Khyber Pakhtunkhwa- 100897sqkm, Sindh- 141028sqkm.</t>
  </si>
  <si>
    <t>PAK005Landmass affected</t>
  </si>
  <si>
    <t>ACLED 03/03/2023</t>
  </si>
  <si>
    <t>ACLED Dashboard - ACLED (acleddata.com)</t>
  </si>
  <si>
    <t>The total of fatalities from august to february</t>
  </si>
  <si>
    <t>COD001Fatalities reported</t>
  </si>
  <si>
    <t>PROVINCIAL DISASTER MANAGEMENT AUTHORITY 17/02/23</t>
  </si>
  <si>
    <t>https://pdma.gos.pk/content/SituationReport/Sitrep%20New%2018-02-2023.pdf</t>
  </si>
  <si>
    <t>The climate catastrophe in Pakistan has caused almost a thousand deaths, including children; and displaced over 3.1 million. Pakistan is experiencing an abnormal monsoon rainfall nearly ten times higher than usual, resulting in uncontrollable urban and flash floods, and landslides, across the country. The floods caused by the monsoon rains since mid-June 2022 have affected Balochisan, Sindh, Gilgit-Baltistan, Punjab, Azad Jammu and Kashmir, and Khyber Pakhtunkhwa (KPK) provinces of Pakistan, leaving behind millions in need of urgent shelter. Around 30 million people are affected. The situation Upgraded, and people started to return to their homes, so right now only Sind province has IDPs</t>
  </si>
  <si>
    <t>PAK005People displaced</t>
  </si>
  <si>
    <t>PAK005Fatalities in all crises</t>
  </si>
  <si>
    <t>See the individual crises of Mixed Migration - Turkey and Greece</t>
  </si>
  <si>
    <t xml:space="preserve">Sum of the population of the individual crises Mixed Migration - Turkey and Greece </t>
  </si>
  <si>
    <t>REG006Total population</t>
  </si>
  <si>
    <t>Sum of the affected areas in the individual crises Mixed Migration - Turkey and Greece</t>
  </si>
  <si>
    <t>REG006Landmass affected</t>
  </si>
  <si>
    <t>Sum of the people living in the affected areas in the individual crises Mixed Migration - Turkey and Greece</t>
  </si>
  <si>
    <t>REG006People exposed</t>
  </si>
  <si>
    <t>Sum of the people affected in the individual crises Mixed Migration - Turkey and Greece</t>
  </si>
  <si>
    <t>REG006People affected</t>
  </si>
  <si>
    <t>The number of people displaced, Mixed Migration - Turkey and Greece</t>
  </si>
  <si>
    <t>REG006People displaced</t>
  </si>
  <si>
    <t>The civilian deaths or got missing recorded in Mixed Migration crisis- Turkey and Greece</t>
  </si>
  <si>
    <t>REG006Fatalities reported</t>
  </si>
  <si>
    <t>REG006Fatalities in all crises</t>
  </si>
  <si>
    <t>REG006People in Need</t>
  </si>
  <si>
    <t>Sum of the individual crises, Mixed Migration - Turkey and Greece</t>
  </si>
  <si>
    <t>REG006Minimal humanitarian conditions - Level 1</t>
  </si>
  <si>
    <t>REG006Stressed humanitarian conditions - Level 2</t>
  </si>
  <si>
    <t>REG006Moderate humanitarian conditions - Level 3</t>
  </si>
  <si>
    <t>REG006Severe humanitarian conditions - Level 4</t>
  </si>
  <si>
    <t>REG006Extreme humanitarian conditions - Level 5</t>
  </si>
  <si>
    <t>COD001Fatalities in all crises</t>
  </si>
  <si>
    <t>République démocratique du Congo : Aperçu des besoins et Plan de réponse humanitaire 2023 - 2024 En un clin d'oeil (février 2023) - Democratic Republic of the Congo | ReliefWeb</t>
  </si>
  <si>
    <t>COD001People in Need</t>
  </si>
  <si>
    <t>COD001Minimal humanitarian conditions - Level 1</t>
  </si>
  <si>
    <t>COD001Stressed humanitarian conditions - Level 2</t>
  </si>
  <si>
    <t>COD001Moderate humanitarian conditions - Level 3</t>
  </si>
  <si>
    <t>COD001Severe humanitarian conditions - Level 4</t>
  </si>
  <si>
    <t>COD001Extreme humanitarian conditions - Level 5</t>
  </si>
  <si>
    <t>Land area (sq. km) - Central African Republic | Data (worldbank.org)</t>
  </si>
  <si>
    <t>All the country is affected by the crisis</t>
  </si>
  <si>
    <t>CAF001Landmass affected</t>
  </si>
  <si>
    <t>OCHA, 30/11/2022</t>
  </si>
  <si>
    <t>République centrafricaine : Aperçu des besoins humanitaires (novembre 2022) - Central African Republic | ReliefWeb</t>
  </si>
  <si>
    <t xml:space="preserve">People exposed by the crisis in all the country
</t>
  </si>
  <si>
    <t>CAF001People exposed</t>
  </si>
  <si>
    <t>CAF001People affected</t>
  </si>
  <si>
    <t>UNHCR, Government; 31/1/2023</t>
  </si>
  <si>
    <t>Situation Central African Republic Regional Response (unhcr.org)</t>
  </si>
  <si>
    <t>This figure is the sum of refugees and AS, adding the IDPs</t>
  </si>
  <si>
    <t>CAF001People displaced</t>
  </si>
  <si>
    <t>ACLED, 17/08/2022-17/02/2023</t>
  </si>
  <si>
    <t xml:space="preserve">Fatalities in the concerned area
</t>
  </si>
  <si>
    <t>CAF001Fatalities reported</t>
  </si>
  <si>
    <t>Fatalities for all crisis</t>
  </si>
  <si>
    <t>CAF001Fatalities in all crises</t>
  </si>
  <si>
    <t>CAF001People in Need</t>
  </si>
  <si>
    <t>The only people considered to be directly affected are the refugees and undocumented Afghans. Many of whom have been living in Iran for decades without access to basic goods and services or livelihood opportunities.</t>
  </si>
  <si>
    <t>IRN004People affected</t>
  </si>
  <si>
    <t xml:space="preserve">Minimal humanitarian conditions gotten from CAR latest HNO (2022)
</t>
  </si>
  <si>
    <t>CAF001Minimal humanitarian conditions - Level 1</t>
  </si>
  <si>
    <t>Stressed humanitarian conditions gotten from CAR latest HNO (2022)</t>
  </si>
  <si>
    <t>CAF001Stressed humanitarian conditions - Level 2</t>
  </si>
  <si>
    <t>Moderate humanitarian conditions  gotten from CAR latest HNO (2022)</t>
  </si>
  <si>
    <t>CAF001Moderate humanitarian conditions - Level 3</t>
  </si>
  <si>
    <t>Severe humanitarian condition gotten from CAR latest HNO (2022)</t>
  </si>
  <si>
    <t>CAF001Severe humanitarian conditions - Level 4</t>
  </si>
  <si>
    <t>Extreme humanitarian conditions gotten from CAR latest HNO (2022)</t>
  </si>
  <si>
    <t>CAF001Extreme humanitarian conditions - Level 5</t>
  </si>
  <si>
    <t>https://data.unhcr.org/en/country/irn; https://data.unhcr.org/en/country/irn; https://data.unhcr.org/en/country/irn</t>
  </si>
  <si>
    <t xml:space="preserve">Level 1 includes all people living in the three regions hosting the majority of refugees. Approximately 55% of refugees live in the provinces of Tehran, Isfahan, and Khorasan Razavi. Since most refugees and undocumented Afghans live in urban areas of Iran (96%), it is difficult to assume that all Iranians are exposed, for the purpose of the Severity Index, this crisis is limited in geographic scope to these most affected areas. There is no one considered to be in Level 2, because everyone who is affected (undocumented Afghans and Afghan refugees in the country) is also assumed to be in need. The PIN includes all 3,100,000 million undocumented Afghans and 627,000 registered Afghan refugees. Level 3 includes registered Afghan refugees, and Card Holders. There is a government response as well as UNHCR and limited NGO response to the refugees in the country. There are provisions to provide easier access to healthcare and education for refugees, alleviating the severity of some needs. However, they are still in need, particularly in terms of shelter, livelihood, and WASH support. They are considered to be in moderate need. The undocumented Afghans are considered to be on Level 4. This is because undocumented Afghans have extremely limited access to healthcare, economic opportunity, education, and are constantly under threat of forced deportation from Iranian authorities. The dispersal of this population in urban areas means there is limited coordinated response to their needs, putting them in severe humanitarian need.  There is no population considered to be in Level 5 severity/Extreme. </t>
  </si>
  <si>
    <t>IRN004People in Need</t>
  </si>
  <si>
    <t>The affected groups include: internally displaced persons (IDPs), refugees, asylum seekers, returned internally displaced persons, returned refugees according to HNO.</t>
  </si>
  <si>
    <t>CAF001Crisis affected groups</t>
  </si>
  <si>
    <t>IRN004Minimal humanitarian conditions - Level 1</t>
  </si>
  <si>
    <t>IRN004Stressed humanitarian conditions - Level 2</t>
  </si>
  <si>
    <t>IRN004Moderate humanitarian conditions - Level 3</t>
  </si>
  <si>
    <t>IRN004Severe humanitarian conditions - Level 4</t>
  </si>
  <si>
    <t>IRN004Extreme humanitarian conditions - Level 5</t>
  </si>
  <si>
    <t>Population Data, Accessed on 2022</t>
  </si>
  <si>
    <t>PopulationData.net</t>
  </si>
  <si>
    <t>Regions affected by the conflict (Boucle du Mouhoun, Centre-Est, Centre-Nord, Est, Nord and Sahel)</t>
  </si>
  <si>
    <t>BFA002Landmass affected</t>
  </si>
  <si>
    <t>HDX, 2023</t>
  </si>
  <si>
    <t>Burkina Faso: Humanitarian Needs Overview - Humanitarian Data Exchange (humdata.org)</t>
  </si>
  <si>
    <t xml:space="preserve">All the people exposed during the crisis according to HNO
</t>
  </si>
  <si>
    <t>BFA002People exposed</t>
  </si>
  <si>
    <t xml:space="preserve">All the people affected by the crisis according to HNO
</t>
  </si>
  <si>
    <t>BFA002People affected</t>
  </si>
  <si>
    <t>UNHCR, Government, 31/1/2023</t>
  </si>
  <si>
    <t>Country - Burkina Faso (unhcr.org)</t>
  </si>
  <si>
    <t>This figure correspond to the sum of Refugees and AS, plus IDP and Refugees abroad</t>
  </si>
  <si>
    <t>BFA002People displaced</t>
  </si>
  <si>
    <t>BFA002Fatalities reported</t>
  </si>
  <si>
    <t>BFA002People in Need</t>
  </si>
  <si>
    <t xml:space="preserve">Minimal humanitarian conditions gotten from Burkina Faso's figures in HDX
</t>
  </si>
  <si>
    <t>BFA002Minimal humanitarian conditions - Level 1</t>
  </si>
  <si>
    <t>Stressed humanitarian conditions gotten from Burkina Faso's figures in HDX</t>
  </si>
  <si>
    <t>BFA002Stressed humanitarian conditions - Level 2</t>
  </si>
  <si>
    <t>Moderate humanitarian conditions  gotten from Burkina Faso's figures in HDX</t>
  </si>
  <si>
    <t>BFA002Moderate humanitarian conditions - Level 3</t>
  </si>
  <si>
    <t>Severe humanitarian condition gotten from Burkina Faso's figures in HDX</t>
  </si>
  <si>
    <t>BFA002Severe humanitarian conditions - Level 4</t>
  </si>
  <si>
    <t>Extreme humanitarian conditions gotten from Burkina Faso's figures in HDX</t>
  </si>
  <si>
    <t>BFA002Extreme humanitarian conditions - Level 5</t>
  </si>
  <si>
    <t>UNHCR, OIM, 31/1/2023</t>
  </si>
  <si>
    <t>Country - Chad (unhcr.org)</t>
  </si>
  <si>
    <t xml:space="preserve">People dislaced contains Refugees, asylum seekers, IDPs, Chadian returners from LAC regon and to CAR </t>
  </si>
  <si>
    <t>TCD001People displaced</t>
  </si>
  <si>
    <t>All the fatalities in the areas concerned (the whole country in this case)</t>
  </si>
  <si>
    <t>TCD001Fatalities reported</t>
  </si>
  <si>
    <t>TCD001Fatalities in all crises</t>
  </si>
  <si>
    <t>Chadian returnees to LAC region and IDPs in the same region</t>
  </si>
  <si>
    <t>TCD003People displaced</t>
  </si>
  <si>
    <t>Fatalities across the Lac region</t>
  </si>
  <si>
    <t>TCD003Fatalities reported</t>
  </si>
  <si>
    <t>All fatalities in the country</t>
  </si>
  <si>
    <t>TCD003Fatalities in all crises</t>
  </si>
  <si>
    <t>CAR refugees in Chad who have been affected by the crisis</t>
  </si>
  <si>
    <t>TCD004People displaced</t>
  </si>
  <si>
    <t>All fatalities in Salamat, Moyen-Chari, Mandoul and Logone Oriental regions in southern Chad.</t>
  </si>
  <si>
    <t>TCD004Fatalities reported</t>
  </si>
  <si>
    <t>TCD004Fatalities in all crises</t>
  </si>
  <si>
    <t>Sudan refugees in Chad who have been affected by the crisis</t>
  </si>
  <si>
    <t>TCD005People displaced</t>
  </si>
  <si>
    <t>Most of the refugees are living in  refugee camps and host communities in the regions of Ennedi-Est, Wadi Fira, Ouaddai and Sila, all near Chad’s border with Sudan.</t>
  </si>
  <si>
    <t>TCD005Fatalities reported</t>
  </si>
  <si>
    <t>TCD005Fatalities in all crises</t>
  </si>
  <si>
    <t>UNHCR, 31/1/2023</t>
  </si>
  <si>
    <t>https://data.unhcr.org/en/country/tcd</t>
  </si>
  <si>
    <t>People displaced in the Tibesti region // There are no new updates or informations available</t>
  </si>
  <si>
    <t>TCD006People displaced</t>
  </si>
  <si>
    <t>Fatalities in Tibesti Region</t>
  </si>
  <si>
    <t>TCD006Fatalities reported</t>
  </si>
  <si>
    <t>TCD006Fatalities in all crises</t>
  </si>
  <si>
    <t>UNHCR 31/1/2023</t>
  </si>
  <si>
    <t>Country - Cameroon (unhcr.org)</t>
  </si>
  <si>
    <t xml:space="preserve">Refugees and Asylum seekers + IDPs + Returnees
</t>
  </si>
  <si>
    <t>CMR001People displaced</t>
  </si>
  <si>
    <t>Fatalities reported in all the country during the period considered</t>
  </si>
  <si>
    <t>CMR001Fatalities reported</t>
  </si>
  <si>
    <t>CMR001Fatalities in all crises</t>
  </si>
  <si>
    <t>People displaced in Far North region</t>
  </si>
  <si>
    <t>CMR002People displaced</t>
  </si>
  <si>
    <t>Fatalitites reported in Far North region</t>
  </si>
  <si>
    <t>CMR002Fatalities reported</t>
  </si>
  <si>
    <t>CMR002Fatalities in all crises</t>
  </si>
  <si>
    <t>People displaced in Adamaoua, Centre, Littoral, Nord-Ouest, Ouest, Sud-Ouest regions</t>
  </si>
  <si>
    <t>CMR003People displaced</t>
  </si>
  <si>
    <t>Fatalities reported in Adamaoua, Centre, Littoral, Nord-Ouest, Ouest, Sud-Ouest regions</t>
  </si>
  <si>
    <t>CMR003Fatalities reported</t>
  </si>
  <si>
    <t>CMR003Fatalities in all crises</t>
  </si>
  <si>
    <t>People displaced in Adamaoua, Centre, Est,  Littoral and Nord regions</t>
  </si>
  <si>
    <t>CMR004People displaced</t>
  </si>
  <si>
    <t>Fatalities reported in Adamaoua, Centre, Est,  Littoral and Nord regions</t>
  </si>
  <si>
    <t>CMR004Fatalities reported</t>
  </si>
  <si>
    <t>CMR004Fatalities in all crises</t>
  </si>
  <si>
    <t xml:space="preserve">République démocratique du Congo : Aperçu des besoins ; EHAGL: Refugees, asylum-seekers, refugee returnees and IDPs | Global Focus (unhcr.org)et Plan de réponse humanitaire 2023 - 2024 En un clin d'oeil (février 2023) - Democratic Republic of the Congo | ReliefWeb ; RDC - Statistiques des Populations par Zones de Santé - Humanitarian Data Exchange (humdata.org);; Country - Democratic Republic of the Congo (unhcr.org) </t>
  </si>
  <si>
    <t>Total population living within the boundaries of the DRC</t>
  </si>
  <si>
    <t>COD001Total population</t>
  </si>
  <si>
    <t>release:</t>
  </si>
  <si>
    <t>28/02/2023</t>
  </si>
  <si>
    <t>INFORM SEVERITY INDEX</t>
  </si>
  <si>
    <t>February 2023</t>
  </si>
  <si>
    <t>OBJECTIVES AND PROCESS</t>
  </si>
  <si>
    <t>The INFORM Severity Index summarises a wide range of already existing, quantitative information about crisis severity and presents it in a format that can be used more easily in decision-making. It aggregates information from a range of credible, publicly available sources. Human analysts collect the data and enter it into the Index.
It is intended to contribute to:
      - A shared and objective understanding of crisis severity; 
      - Decisions on the allocation of resources in a way that is proportionate with crisis severity; 
      - Justify and advocate for action, especially in the case of forgotten or unrecognised crises; 
      - Monitor trends in crisis severity over time</t>
  </si>
  <si>
    <t>ANALYTICAL FRAMEWORK AND METHODOLOGY</t>
  </si>
  <si>
    <t xml:space="preserve">The INFORM Severity Index is a composite indicator that measures the severity of humanitarian crises against a common scale:
It is a composite indicator that aggregates data from various sources to categorise all crises into five levels of severity:
      - Very high (5); High (4); Medium (3); Low (2); Very low (1)
The Index covers:
      - The impact of the crisis itself, in terms of the scope of its geographical, human and physical effects;
      - The conditions and status of the people affected, including information about the distribution of severity (i.e. the number of people in each category of severity within a crisis);
      - The complexity of the crisis, in terms of factors that affect its mitigation or resolution. 
The results are provided by crisis and by country. A crisis is defined as an event and a location. There may be more than one crisis per country. Sometimes a crisis may be defined as a country. It is also possible to access the values for different levels of the analytical framework, to better understand the main drivers of a crisis. All the underlying data, metadata and methodology are publicly available.
</t>
  </si>
  <si>
    <t>DATA SOURCES, USE AND LIMITATIONS</t>
  </si>
  <si>
    <t xml:space="preserve">The INFORM Severity aggregates information from a range of credible, publicly available sources, such as UN agencies, governments and other multilateral organisations. The country’s Humanitarian Needs Overview (HNO) is used if one is available. 
The INFORM Severity Index can be used to support decisions that require an understanding of the severity of crises globally or to understand changes in crisis severity over time. It should not be used for decisions about the operational response to a specific crisis. Crisis-specific information like needs assessments and appeals should be used to support these decisions.
The INFORM Severity Index is only one source of information that can support decisions about humanitarian crises. It should typically be complemented by other sources. Due to the dynamic and chaotic nature of humanitarian emergencies and the lack of a globally systematic approach to data collection, imperfect information is necessarily used in the Index. Expert judgement is involved in deciding what data to include. A reliability estimate is provided for each crisis. The results spreadsheet contains metadata, showing the sources and dates of included figures, as well as key assessments or judgements made in their inclusion.
</t>
  </si>
  <si>
    <t>FURTHER INFORMATION</t>
  </si>
  <si>
    <t>The development of the INFORM Severity Index was initiated and guided by the INFORM initiative - a multistakeholder partnership of humanitarian and development organisations, donors and technical partners - together with other interested organisations.  The European Commission Joint Research Centre is responsible for the methodology. ACAPS is responsible for the data collection and analysis. OCHA is the overall coordinator of INFORM.
We welcome all feedback and questions relating to the INFORM Severity INDEX. 
Please send them to contact@inform.index.org.</t>
  </si>
  <si>
    <t>Click here to read the INFORM Severity Index User Guide</t>
  </si>
  <si>
    <t>Click here to read the INFORM Severity Index Methodology Report</t>
  </si>
  <si>
    <t>Licence
Attribution 4.0 International (CC BY 4.0): https://creativecommons.org/licenses/by/4.0/legalcode
Reuse is authorised, provided the source is acknowledged.</t>
  </si>
  <si>
    <t>CRISIS</t>
  </si>
  <si>
    <t>Website name</t>
  </si>
  <si>
    <t>CRISIS ID</t>
  </si>
  <si>
    <t>COUNTRY</t>
  </si>
  <si>
    <t>ISO3</t>
  </si>
  <si>
    <t>DRIVERS</t>
  </si>
  <si>
    <t>INFORM Severity Index</t>
  </si>
  <si>
    <t>INFORM Severity category</t>
  </si>
  <si>
    <t>Trend (last 3 months)</t>
  </si>
  <si>
    <t>Impact of the crisis</t>
  </si>
  <si>
    <t>Geographical Impact</t>
  </si>
  <si>
    <t>Human Impact</t>
  </si>
  <si>
    <t>Conditions of people affected</t>
  </si>
  <si>
    <t>Concentration of conditions</t>
  </si>
  <si>
    <t>Complexity of the crisis</t>
  </si>
  <si>
    <t>Society and safety</t>
  </si>
  <si>
    <t>Operating environment</t>
  </si>
  <si>
    <t>Regions</t>
  </si>
  <si>
    <t>Last updated</t>
  </si>
  <si>
    <t>Weights</t>
  </si>
  <si>
    <t>(a-z)</t>
  </si>
  <si>
    <t>(1-5)</t>
  </si>
  <si>
    <t>(Very Low-Very High)</t>
  </si>
  <si>
    <t>(Decreasing-Stable-Increasing)</t>
  </si>
  <si>
    <t>Geographical</t>
  </si>
  <si>
    <t>Human</t>
  </si>
  <si>
    <t>Area affected - absolute</t>
  </si>
  <si>
    <t>% of total area affected</t>
  </si>
  <si>
    <t>Area affected - relative</t>
  </si>
  <si>
    <t>Area affected</t>
  </si>
  <si>
    <t>People living in the affected area - absolute</t>
  </si>
  <si>
    <t>% of total population living in the affected area</t>
  </si>
  <si>
    <t>People living in the affected area - relative</t>
  </si>
  <si>
    <t>People in the affected area</t>
  </si>
  <si>
    <t>People affected - absolute</t>
  </si>
  <si>
    <t>% of people affected on the total population exposed</t>
  </si>
  <si>
    <t>People affected - relative</t>
  </si>
  <si>
    <t>People displaced - absolute</t>
  </si>
  <si>
    <t xml:space="preserve">% of total population displaced on the  </t>
  </si>
  <si>
    <t>People displaced - relative</t>
  </si>
  <si>
    <t>Fatalities - absolute</t>
  </si>
  <si>
    <t>% of fatalities on the total population affected</t>
  </si>
  <si>
    <t>Fatalities (relative)</t>
  </si>
  <si>
    <t>Crisis related fatalities</t>
  </si>
  <si>
    <t>People affected by categories</t>
  </si>
  <si>
    <t>MAX</t>
  </si>
  <si>
    <t>MIN</t>
  </si>
  <si>
    <t>Iso3</t>
  </si>
  <si>
    <t># of people in none/minimal conditions - Level 1</t>
  </si>
  <si>
    <t># of people in stressed conditions - level 2</t>
  </si>
  <si>
    <t># of people in moderate conditions - level 3</t>
  </si>
  <si>
    <t># of people severe conditions - level 4</t>
  </si>
  <si>
    <t># of people extreme conditions - level 5</t>
  </si>
  <si>
    <t>% of people in none/minimal conditions - Level 1</t>
  </si>
  <si>
    <t>% of people in stressed conditions - level 2</t>
  </si>
  <si>
    <t>% of people in moderate conditions - level 3</t>
  </si>
  <si>
    <t>% of people severe conditions - level 4</t>
  </si>
  <si>
    <t>% of people extreme conditions - level 5</t>
  </si>
  <si>
    <t>Empowerment</t>
  </si>
  <si>
    <t>BTI - Democracy Status</t>
  </si>
  <si>
    <t>Trust in society</t>
  </si>
  <si>
    <t>Ethnic Fractionalisation</t>
  </si>
  <si>
    <t>size of excluded ethnic groups</t>
  </si>
  <si>
    <t>Ethnic fractionalisation</t>
  </si>
  <si>
    <t>Gender Inequality</t>
  </si>
  <si>
    <t>Income Gini coefficient</t>
  </si>
  <si>
    <t>Inequality</t>
  </si>
  <si>
    <t>Social cohesion</t>
  </si>
  <si>
    <t>Conflict Intensity</t>
  </si>
  <si>
    <t>Total killed in all crisis</t>
  </si>
  <si>
    <t>Safety and security</t>
  </si>
  <si>
    <t>Corruption Perception</t>
  </si>
  <si>
    <t>Rule of Law (WGI)</t>
  </si>
  <si>
    <t>Rule of Law (BTI)</t>
  </si>
  <si>
    <t>Freedom in the World</t>
  </si>
  <si>
    <t>Rule of Law</t>
  </si>
  <si>
    <t># of different types of affected population groups</t>
  </si>
  <si>
    <t>Diversity of groups affected</t>
  </si>
  <si>
    <t>Access of Humanitarian Actors to Affected Populations</t>
  </si>
  <si>
    <t>Access of People in need to Aid</t>
  </si>
  <si>
    <t xml:space="preserve">Presence of mines and improvised explosive devices </t>
  </si>
  <si>
    <t>Physical and Security Constraints</t>
  </si>
  <si>
    <t>Humanitarian access</t>
  </si>
  <si>
    <t>Drivers</t>
  </si>
  <si>
    <t>Buildings in the affected area</t>
  </si>
  <si>
    <t>Helper 0</t>
  </si>
  <si>
    <t>Source</t>
  </si>
  <si>
    <t>Date</t>
  </si>
  <si>
    <t>Helper 1</t>
  </si>
  <si>
    <t>Helper 2</t>
  </si>
  <si>
    <t>Helper 3</t>
  </si>
  <si>
    <t>Helper 4</t>
  </si>
  <si>
    <t>Helper 5</t>
  </si>
  <si>
    <t>Helper 6</t>
  </si>
  <si>
    <t>Helper 7</t>
  </si>
  <si>
    <t>Helper 8</t>
  </si>
  <si>
    <t>Helper 9</t>
  </si>
  <si>
    <t>Helper 10</t>
  </si>
  <si>
    <t>Helper 11</t>
  </si>
  <si>
    <t>Helper 12</t>
  </si>
  <si>
    <t>Helper 13</t>
  </si>
  <si>
    <t>Helper 14</t>
  </si>
  <si>
    <t>Helper 15</t>
  </si>
  <si>
    <t>Helper 16</t>
  </si>
  <si>
    <t>Helper 17</t>
  </si>
  <si>
    <t>Helper 18</t>
  </si>
  <si>
    <t>Helper 19</t>
  </si>
  <si>
    <t>Helper 20</t>
  </si>
  <si>
    <t>Helper 21</t>
  </si>
  <si>
    <t>Helper 22</t>
  </si>
  <si>
    <t>Helper 23</t>
  </si>
  <si>
    <t>Helper 24</t>
  </si>
  <si>
    <t>Helper 25</t>
  </si>
  <si>
    <t>Helper 26</t>
  </si>
  <si>
    <t>Helper 27</t>
  </si>
  <si>
    <t>Helper 28</t>
  </si>
  <si>
    <t>Helper 29</t>
  </si>
  <si>
    <t>Helper 30</t>
  </si>
  <si>
    <t>Comment</t>
  </si>
  <si>
    <t>Landmass affected by disaster</t>
  </si>
  <si>
    <t>People living in the affected area</t>
  </si>
  <si>
    <t>Total # of people affected by the crisis</t>
  </si>
  <si>
    <t>Total # of crisis related displaced people</t>
  </si>
  <si>
    <t>Total # of crisis related Injuries</t>
  </si>
  <si>
    <t>Total # of illness cases reported</t>
  </si>
  <si>
    <t>Total # of crisis related fatalities</t>
  </si>
  <si>
    <t>Building partially damaged</t>
  </si>
  <si>
    <t>Building totally damaged</t>
  </si>
  <si>
    <t>Total Building in the affected area</t>
  </si>
  <si>
    <t>Econimic losses</t>
  </si>
  <si>
    <t># of people affected facing minimal humanitarian needs (level 1)</t>
  </si>
  <si>
    <t># of people affected facing stressed humanitarian needs (level 2)</t>
  </si>
  <si>
    <t># of people affected facing moderate humanitarian conditions and needs (level 3)</t>
  </si>
  <si>
    <t># of people affected facing severe humanitarian conditions and needs (level 4)</t>
  </si>
  <si>
    <t># of people affected facing extreme humanitarian conditions and needs (level 5)</t>
  </si>
  <si>
    <t># of groups affected by crisis</t>
  </si>
  <si>
    <t>people in need facing limited access constraints</t>
  </si>
  <si>
    <t>people in need facing restricted access constraints</t>
  </si>
  <si>
    <t>sq. Km</t>
  </si>
  <si>
    <t>Number</t>
  </si>
  <si>
    <t>million USD</t>
  </si>
  <si>
    <t>Reliability Index</t>
  </si>
  <si>
    <t>Data Reliability</t>
  </si>
  <si>
    <t>Recentness data</t>
  </si>
  <si>
    <t>Information gaps</t>
  </si>
  <si>
    <t>Recentness data (# days)</t>
  </si>
  <si>
    <t>Information gaps (# indicator missing)</t>
  </si>
  <si>
    <t>Ethnic Fractionalisation Index</t>
  </si>
  <si>
    <t>Empowerment Rights Index</t>
  </si>
  <si>
    <t>Gender Inequality Index</t>
  </si>
  <si>
    <t>Conflict Intensity (HIIK)</t>
  </si>
  <si>
    <t>People killed in all crises</t>
  </si>
  <si>
    <t>Freedom in the World Index</t>
  </si>
  <si>
    <t>CPI</t>
  </si>
  <si>
    <t>Total Population</t>
  </si>
  <si>
    <t>Land area (sq. km)</t>
  </si>
  <si>
    <t>Year</t>
  </si>
  <si>
    <t>2017</t>
  </si>
  <si>
    <t>2011</t>
  </si>
  <si>
    <t>2004 - 2006</t>
  </si>
  <si>
    <t>2020</t>
  </si>
  <si>
    <t>2018</t>
  </si>
  <si>
    <t>2006 - 2018</t>
  </si>
  <si>
    <t>2019</t>
  </si>
  <si>
    <t>Unit of Measurement</t>
  </si>
  <si>
    <t>Index</t>
  </si>
  <si>
    <t>%</t>
  </si>
  <si>
    <t>AFG</t>
  </si>
  <si>
    <t>AGO</t>
  </si>
  <si>
    <t>Albania</t>
  </si>
  <si>
    <t>ALB</t>
  </si>
  <si>
    <t>United Arab Emirates</t>
  </si>
  <si>
    <t>ARE</t>
  </si>
  <si>
    <t>Argentina</t>
  </si>
  <si>
    <t>ARG</t>
  </si>
  <si>
    <t>ARM</t>
  </si>
  <si>
    <t>Antigua and Barbuda</t>
  </si>
  <si>
    <t>ATG</t>
  </si>
  <si>
    <t>Australia</t>
  </si>
  <si>
    <t>AUS</t>
  </si>
  <si>
    <t>Austria</t>
  </si>
  <si>
    <t>AUT</t>
  </si>
  <si>
    <t>AZE</t>
  </si>
  <si>
    <t>BDI</t>
  </si>
  <si>
    <t>Belgium</t>
  </si>
  <si>
    <t>BEL</t>
  </si>
  <si>
    <t>Benin</t>
  </si>
  <si>
    <t>BEN</t>
  </si>
  <si>
    <t>BFA</t>
  </si>
  <si>
    <t>BGD</t>
  </si>
  <si>
    <t>Bulgaria</t>
  </si>
  <si>
    <t>BGR</t>
  </si>
  <si>
    <t>Bahrain</t>
  </si>
  <si>
    <t>BHR</t>
  </si>
  <si>
    <t>Bahamas</t>
  </si>
  <si>
    <t>BHS</t>
  </si>
  <si>
    <t>Bosnia and Herzegovina</t>
  </si>
  <si>
    <t>BIH</t>
  </si>
  <si>
    <t>Belarus</t>
  </si>
  <si>
    <t>BLR</t>
  </si>
  <si>
    <t>Belize</t>
  </si>
  <si>
    <t>BLZ</t>
  </si>
  <si>
    <t>Bolivia</t>
  </si>
  <si>
    <t>BOL</t>
  </si>
  <si>
    <t>BRA</t>
  </si>
  <si>
    <t>Barbados</t>
  </si>
  <si>
    <t>BRB</t>
  </si>
  <si>
    <t>Brunei</t>
  </si>
  <si>
    <t>BRN</t>
  </si>
  <si>
    <t>Bhutan</t>
  </si>
  <si>
    <t>BTN</t>
  </si>
  <si>
    <t>Botswana</t>
  </si>
  <si>
    <t>BWA</t>
  </si>
  <si>
    <t>CAF</t>
  </si>
  <si>
    <t>Canada</t>
  </si>
  <si>
    <t>CAN</t>
  </si>
  <si>
    <t>Switzerland</t>
  </si>
  <si>
    <t>CHE</t>
  </si>
  <si>
    <t>CHL</t>
  </si>
  <si>
    <t>China</t>
  </si>
  <si>
    <t>CHN</t>
  </si>
  <si>
    <t>Côte d'Ivoire</t>
  </si>
  <si>
    <t>CIV</t>
  </si>
  <si>
    <t>CMR</t>
  </si>
  <si>
    <t>COD</t>
  </si>
  <si>
    <t>COG</t>
  </si>
  <si>
    <t>COL</t>
  </si>
  <si>
    <t>Comoros</t>
  </si>
  <si>
    <t>COM</t>
  </si>
  <si>
    <t>Cape Verde</t>
  </si>
  <si>
    <t>CPV</t>
  </si>
  <si>
    <t>CRI</t>
  </si>
  <si>
    <t>Cuba</t>
  </si>
  <si>
    <t>CUB</t>
  </si>
  <si>
    <t>Cyprus</t>
  </si>
  <si>
    <t>CYP</t>
  </si>
  <si>
    <t>Czech Republic</t>
  </si>
  <si>
    <t>CZE</t>
  </si>
  <si>
    <t>Germany</t>
  </si>
  <si>
    <t>DEU</t>
  </si>
  <si>
    <t>DJI</t>
  </si>
  <si>
    <t>Dominica</t>
  </si>
  <si>
    <t>DMA</t>
  </si>
  <si>
    <t>Denmark</t>
  </si>
  <si>
    <t>DNK</t>
  </si>
  <si>
    <t>DOM</t>
  </si>
  <si>
    <t>DZA</t>
  </si>
  <si>
    <t>ECU</t>
  </si>
  <si>
    <t>EGY</t>
  </si>
  <si>
    <t>ERI</t>
  </si>
  <si>
    <t>ESP</t>
  </si>
  <si>
    <t>Estonia</t>
  </si>
  <si>
    <t>EST</t>
  </si>
  <si>
    <t>ETH</t>
  </si>
  <si>
    <t>Finland</t>
  </si>
  <si>
    <t>FIN</t>
  </si>
  <si>
    <t>Fiji</t>
  </si>
  <si>
    <t>FJI</t>
  </si>
  <si>
    <t>France</t>
  </si>
  <si>
    <t>FRA</t>
  </si>
  <si>
    <t>Micronesia</t>
  </si>
  <si>
    <t>FSM</t>
  </si>
  <si>
    <t>Gabon</t>
  </si>
  <si>
    <t>GAB</t>
  </si>
  <si>
    <t>United Kingdom</t>
  </si>
  <si>
    <t>GBR</t>
  </si>
  <si>
    <t>Georgia</t>
  </si>
  <si>
    <t>GEO</t>
  </si>
  <si>
    <t>Ghana</t>
  </si>
  <si>
    <t>GHA</t>
  </si>
  <si>
    <t>Guinea</t>
  </si>
  <si>
    <t>GIN</t>
  </si>
  <si>
    <t>GMB</t>
  </si>
  <si>
    <t>Guinea-Bissau</t>
  </si>
  <si>
    <t>GNB</t>
  </si>
  <si>
    <t>Equatorial Guinea</t>
  </si>
  <si>
    <t>GNQ</t>
  </si>
  <si>
    <t>GRC</t>
  </si>
  <si>
    <t>Grenada</t>
  </si>
  <si>
    <t>GRD</t>
  </si>
  <si>
    <t>GTM</t>
  </si>
  <si>
    <t>Guyana</t>
  </si>
  <si>
    <t>GUY</t>
  </si>
  <si>
    <t>HND</t>
  </si>
  <si>
    <t>Croatia</t>
  </si>
  <si>
    <t>HRV</t>
  </si>
  <si>
    <t>HTI</t>
  </si>
  <si>
    <t>HUN</t>
  </si>
  <si>
    <t>IDN</t>
  </si>
  <si>
    <t>IND</t>
  </si>
  <si>
    <t>Ireland</t>
  </si>
  <si>
    <t>IRL</t>
  </si>
  <si>
    <t>IRN</t>
  </si>
  <si>
    <t>IRQ</t>
  </si>
  <si>
    <t>Iceland</t>
  </si>
  <si>
    <t>ISL</t>
  </si>
  <si>
    <t>Israel</t>
  </si>
  <si>
    <t>ISR</t>
  </si>
  <si>
    <t>ITA</t>
  </si>
  <si>
    <t>Jamaica</t>
  </si>
  <si>
    <t>JAM</t>
  </si>
  <si>
    <t>JOR</t>
  </si>
  <si>
    <t>Japan</t>
  </si>
  <si>
    <t>JPN</t>
  </si>
  <si>
    <t>Kazakhstan</t>
  </si>
  <si>
    <t>KAZ</t>
  </si>
  <si>
    <t>KEN</t>
  </si>
  <si>
    <t>Kyrgyzstan</t>
  </si>
  <si>
    <t>KGZ</t>
  </si>
  <si>
    <t>Cambodia</t>
  </si>
  <si>
    <t>KHM</t>
  </si>
  <si>
    <t>Kiribati</t>
  </si>
  <si>
    <t>KIR</t>
  </si>
  <si>
    <t>St. Kitts and Nevis</t>
  </si>
  <si>
    <t>KNA</t>
  </si>
  <si>
    <t>Korea, Republic of</t>
  </si>
  <si>
    <t>KOR</t>
  </si>
  <si>
    <t>Kuwait</t>
  </si>
  <si>
    <t>KWT</t>
  </si>
  <si>
    <t>Laos</t>
  </si>
  <si>
    <t>LAO</t>
  </si>
  <si>
    <t>LBN</t>
  </si>
  <si>
    <t>Liberia</t>
  </si>
  <si>
    <t>LBR</t>
  </si>
  <si>
    <t>LBY</t>
  </si>
  <si>
    <t>Saint Lucia</t>
  </si>
  <si>
    <t>LCA</t>
  </si>
  <si>
    <t>Liechtenstein</t>
  </si>
  <si>
    <t>LIE</t>
  </si>
  <si>
    <t>LKA</t>
  </si>
  <si>
    <t>LSO</t>
  </si>
  <si>
    <t>Lithuania</t>
  </si>
  <si>
    <t>LTU</t>
  </si>
  <si>
    <t>Luxembourg</t>
  </si>
  <si>
    <t>LUX</t>
  </si>
  <si>
    <t>Latvia</t>
  </si>
  <si>
    <t>LVA</t>
  </si>
  <si>
    <t>MAR</t>
  </si>
  <si>
    <t>MDA</t>
  </si>
  <si>
    <t>MDG</t>
  </si>
  <si>
    <t>Maldives</t>
  </si>
  <si>
    <t>MDV</t>
  </si>
  <si>
    <t>MEX</t>
  </si>
  <si>
    <t>Marshall Islands</t>
  </si>
  <si>
    <t>MHL</t>
  </si>
  <si>
    <t>Macedonia</t>
  </si>
  <si>
    <t>MKD</t>
  </si>
  <si>
    <t>MLI</t>
  </si>
  <si>
    <t>Malta</t>
  </si>
  <si>
    <t>MLT</t>
  </si>
  <si>
    <t>MMR</t>
  </si>
  <si>
    <t>Montenegro</t>
  </si>
  <si>
    <t>MNE</t>
  </si>
  <si>
    <t>Mongolia</t>
  </si>
  <si>
    <t>MNG</t>
  </si>
  <si>
    <t>MOZ</t>
  </si>
  <si>
    <t>MRT</t>
  </si>
  <si>
    <t>Mauritius</t>
  </si>
  <si>
    <t>MUS</t>
  </si>
  <si>
    <t>MWI</t>
  </si>
  <si>
    <t>MYS</t>
  </si>
  <si>
    <t>NAM</t>
  </si>
  <si>
    <t>NER</t>
  </si>
  <si>
    <t>NGA</t>
  </si>
  <si>
    <t>NIC</t>
  </si>
  <si>
    <t>Netherlands</t>
  </si>
  <si>
    <t>NLD</t>
  </si>
  <si>
    <t>Norway</t>
  </si>
  <si>
    <t>NOR</t>
  </si>
  <si>
    <t>Nepal</t>
  </si>
  <si>
    <t>NPL</t>
  </si>
  <si>
    <t>Nauru</t>
  </si>
  <si>
    <t>NRU</t>
  </si>
  <si>
    <t>New Zealand</t>
  </si>
  <si>
    <t>NZL</t>
  </si>
  <si>
    <t>Oman</t>
  </si>
  <si>
    <t>OMN</t>
  </si>
  <si>
    <t>PAK</t>
  </si>
  <si>
    <t>PAN</t>
  </si>
  <si>
    <t>PER</t>
  </si>
  <si>
    <t>PHL</t>
  </si>
  <si>
    <t>Palau</t>
  </si>
  <si>
    <t>PLW</t>
  </si>
  <si>
    <t>PNG</t>
  </si>
  <si>
    <t>POL</t>
  </si>
  <si>
    <t>PRK</t>
  </si>
  <si>
    <t>Portugal</t>
  </si>
  <si>
    <t>PRT</t>
  </si>
  <si>
    <t>Paraguay</t>
  </si>
  <si>
    <t>PRY</t>
  </si>
  <si>
    <t>PSE</t>
  </si>
  <si>
    <t>Qatar</t>
  </si>
  <si>
    <t>QAT</t>
  </si>
  <si>
    <t>Kosovo</t>
  </si>
  <si>
    <t>RKS</t>
  </si>
  <si>
    <t>ROU</t>
  </si>
  <si>
    <t>Russia</t>
  </si>
  <si>
    <t>RUS</t>
  </si>
  <si>
    <t>RWA</t>
  </si>
  <si>
    <t>Saudi Arabia</t>
  </si>
  <si>
    <t>SAU</t>
  </si>
  <si>
    <t>SDN</t>
  </si>
  <si>
    <t>SEN</t>
  </si>
  <si>
    <t>Singapore</t>
  </si>
  <si>
    <t>SGP</t>
  </si>
  <si>
    <t>Solomon Islands</t>
  </si>
  <si>
    <t>SLB</t>
  </si>
  <si>
    <t>Sierra Leone</t>
  </si>
  <si>
    <t>SLE</t>
  </si>
  <si>
    <t>SLV</t>
  </si>
  <si>
    <t>SOM</t>
  </si>
  <si>
    <t>Serbia</t>
  </si>
  <si>
    <t>SRB</t>
  </si>
  <si>
    <t>SSD</t>
  </si>
  <si>
    <t>Sao Tome and Principe</t>
  </si>
  <si>
    <t>STP</t>
  </si>
  <si>
    <t>Suriname</t>
  </si>
  <si>
    <t>SUR</t>
  </si>
  <si>
    <t>SVK</t>
  </si>
  <si>
    <t>Slovenia</t>
  </si>
  <si>
    <t>SVN</t>
  </si>
  <si>
    <t>Sweden</t>
  </si>
  <si>
    <t>SWE</t>
  </si>
  <si>
    <t>SWZ</t>
  </si>
  <si>
    <t>Seychelles</t>
  </si>
  <si>
    <t>SYC</t>
  </si>
  <si>
    <t>SYR</t>
  </si>
  <si>
    <t>TCD</t>
  </si>
  <si>
    <t>Togo</t>
  </si>
  <si>
    <t>TGO</t>
  </si>
  <si>
    <t>THA</t>
  </si>
  <si>
    <t>Tajikistan</t>
  </si>
  <si>
    <t>TJK</t>
  </si>
  <si>
    <t>Turkmenistan</t>
  </si>
  <si>
    <t>TKM</t>
  </si>
  <si>
    <t>Timor Leste</t>
  </si>
  <si>
    <t>TLS</t>
  </si>
  <si>
    <t>Tonga</t>
  </si>
  <si>
    <t>TON</t>
  </si>
  <si>
    <t>TTO</t>
  </si>
  <si>
    <t>TUN</t>
  </si>
  <si>
    <t>TUR</t>
  </si>
  <si>
    <t>Tuvalu</t>
  </si>
  <si>
    <t>TUV</t>
  </si>
  <si>
    <t>TZA</t>
  </si>
  <si>
    <t>UGA</t>
  </si>
  <si>
    <t>UKR</t>
  </si>
  <si>
    <t>Uruguay</t>
  </si>
  <si>
    <t>URY</t>
  </si>
  <si>
    <t>United States</t>
  </si>
  <si>
    <t>USA</t>
  </si>
  <si>
    <t>Uzbekistan</t>
  </si>
  <si>
    <t>UZB</t>
  </si>
  <si>
    <t>St. Vincent and the Grenadines</t>
  </si>
  <si>
    <t>VCT</t>
  </si>
  <si>
    <t>VEN</t>
  </si>
  <si>
    <t>Vietnam</t>
  </si>
  <si>
    <t>VNM</t>
  </si>
  <si>
    <t>Vanuatu</t>
  </si>
  <si>
    <t>VUT</t>
  </si>
  <si>
    <t>Samoa</t>
  </si>
  <si>
    <t>WSM</t>
  </si>
  <si>
    <t>YEM</t>
  </si>
  <si>
    <t>South Africa</t>
  </si>
  <si>
    <t>ZAF</t>
  </si>
  <si>
    <t>ZMB</t>
  </si>
  <si>
    <t>ZWE</t>
  </si>
  <si>
    <t>Total sq.km.</t>
  </si>
  <si>
    <t>Nigeria, Niger, Chad, Cameroon</t>
  </si>
  <si>
    <t>NGA, NER, TCD, CMR</t>
  </si>
  <si>
    <t>Venezuela, Brazil, Colombia, Ecuador, Peru, Trinidad and Tobago, Chile, Dominican Republic, Panama</t>
  </si>
  <si>
    <t>VEN, BRA, COL, ECU, PER, TTO, CHL, DOM, PAN</t>
  </si>
  <si>
    <t>India, Pakistan</t>
  </si>
  <si>
    <t>IND, PAK</t>
  </si>
  <si>
    <t>Syria, Türkiye, Iraq, Egypt, Jordan, Lebanon</t>
  </si>
  <si>
    <t>SYR, TUR, IRQ, EGY, JOR, LBN</t>
  </si>
  <si>
    <t>Türkiye, Greece</t>
  </si>
  <si>
    <t>TUR, GRC</t>
  </si>
  <si>
    <t>Algeria, Tunisia, Libya, Italy</t>
  </si>
  <si>
    <t>DZA, TUN, LBY, ITA</t>
  </si>
  <si>
    <t>Algeria, Morocco, Spain</t>
  </si>
  <si>
    <t>DZA, MAR, ESP</t>
  </si>
  <si>
    <t>Bangladesh, Myanmar</t>
  </si>
  <si>
    <t>BGD, MMR</t>
  </si>
  <si>
    <t>Lesotho, Madagascar, Malawi, Namibia, Eswatini, Zambia, Zimbabwe, Tanzania</t>
  </si>
  <si>
    <t>LSO, MDG, MWI, NAM, SWZ, ZMB, ZWE, TZA</t>
  </si>
  <si>
    <t>Armenia, Azerbaijan</t>
  </si>
  <si>
    <t>ARM, AZE</t>
  </si>
  <si>
    <t>Ethiopia, Somalia, Kenya</t>
  </si>
  <si>
    <t>ETH, SOM, KEN</t>
  </si>
  <si>
    <t>Türkiye, Syria</t>
  </si>
  <si>
    <t>TUR, SYR</t>
  </si>
  <si>
    <t>CrisisID</t>
  </si>
  <si>
    <t># of people facing minimal humanitarian needs (level 1)</t>
  </si>
  <si>
    <t># of people facing stressed humanitarian conditions and needs (level 2)</t>
  </si>
  <si>
    <t># of people facing moderate humanitarian conditions and needs (level 3)</t>
  </si>
  <si>
    <t># of people facing severe humanitarian conditions and needs (level 4)</t>
  </si>
  <si>
    <t># of people facing extreme humanitarian conditions and needs (level 5)</t>
  </si>
  <si>
    <t>Humanitarian Access</t>
  </si>
  <si>
    <t>Area affected by disaster</t>
  </si>
  <si>
    <t>Updated_score</t>
  </si>
  <si>
    <t>Dimension</t>
  </si>
  <si>
    <t>Category</t>
  </si>
  <si>
    <t>Component</t>
  </si>
  <si>
    <t>Indicator Name</t>
  </si>
  <si>
    <t>Description</t>
  </si>
  <si>
    <t>Relevance</t>
  </si>
  <si>
    <t>Validity / Limitation of indicator</t>
  </si>
  <si>
    <t>Data Sources</t>
  </si>
  <si>
    <t>Citation</t>
  </si>
  <si>
    <t>URL</t>
  </si>
  <si>
    <t>Inpact of the Crisis</t>
  </si>
  <si>
    <t>Total # of square kilometers affected by the crisis</t>
  </si>
  <si>
    <t>The Impact of crisis dimension reflects the impact of the crisis itself in terms of magnitude (its absolute scale in terms of people or area affected) and depth (its relative scale, i.e the proportion of the population affected in a geographical area). In absence of impact there won’t be a severity of the crisis, regardless from how intense the hazardous event is.</t>
  </si>
  <si>
    <t>OCHA; GDACS; UNOSAT; ACLED; INSO; HIIK</t>
  </si>
  <si>
    <t>Area affected by disaster (relative)</t>
  </si>
  <si>
    <t>% of square kilometers affected by the crisis on the total area of the country</t>
  </si>
  <si>
    <t>Total # of people living in the affected area</t>
  </si>
  <si>
    <t>OCHA; GDACS; USGS; UNOSAT; ACLED; INSO; HIIK; GHSL, JRC</t>
  </si>
  <si>
    <t>People living in the affected area (relative)</t>
  </si>
  <si>
    <t>% of people living in the affected area on the total population of the country</t>
  </si>
  <si>
    <t>Human impact</t>
  </si>
  <si>
    <t>Government; OCHA; Clusters</t>
  </si>
  <si>
    <t>People affected (relative)</t>
  </si>
  <si>
    <t>% of total population affected on the total population living in the affected area</t>
  </si>
  <si>
    <t>Government; Clusters; OCHA; IOM; UNHCR; IDMC</t>
  </si>
  <si>
    <t>People displaced (relative)</t>
  </si>
  <si>
    <t>% of total population displaced on the total population affected</t>
  </si>
  <si>
    <t>People injured by disaster</t>
  </si>
  <si>
    <t>Total # of crisis related injured people</t>
  </si>
  <si>
    <t>Government; clusters; OCHA; WHO; activists; OHCHR</t>
  </si>
  <si>
    <t>Fatalities</t>
  </si>
  <si>
    <t>% of total Crisis Related Fatalities on the total population affected</t>
  </si>
  <si>
    <t>Physical and Economic Impact</t>
  </si>
  <si>
    <t>Physical Impact</t>
  </si>
  <si>
    <t>% of crisis related partially damaged buildings</t>
  </si>
  <si>
    <t>Government; clusters; OCHA; UNOSAT; Copernicus</t>
  </si>
  <si>
    <t>% of crisis related totally damaged buildings</t>
  </si>
  <si>
    <t>Economic Impact</t>
  </si>
  <si>
    <t>Economic losses</t>
  </si>
  <si>
    <t>Economic losses ('000 US$)</t>
  </si>
  <si>
    <t>People in need (level 3-5)</t>
  </si>
  <si>
    <t>Current level of humanitarian needs based on the effects of the crisis on the physical, social, mental, economic well-being of those affected</t>
  </si>
  <si>
    <t>Government; clusters; OCHA; HNOs; UN and NGOs; IPC</t>
  </si>
  <si>
    <t>None/minimal conditions</t>
  </si>
  <si>
    <t>People are facing none or minor shortages or/and accessibility problems regarding basic services, such as food, health, shelter, and WASH. People are able to meet basic needs without having to apply to irreversible coping strategies</t>
  </si>
  <si>
    <t>Stressed conditions</t>
  </si>
  <si>
    <t>People are facing some shortages or/and some availability and accessibility problems in regard to basic services but they are not life-threatening. Needs are more increased but are still not life-threatening. The affected population can meet their need by applying copying strategies. There may exist localized/targeted incidents of violence and/or human rights violations</t>
  </si>
  <si>
    <t>Moderate conditions</t>
  </si>
  <si>
    <t>People are facing shortages and/or availability and accessibility problems in regard to basic services that cause discomfort and/ or high level of suffering which can result in irreversible damages to the health status, but they are not life-threatening. Significant gaps are visible or people are marginally able to meet minimum needs only with irreversible coping strategies. As a result of shortages and disruption of services, may face potentially life-threatening consequences if not provided assistance. People may also face malnutrition. There may be physical and mental harm in populations resulting in a loss of dignity</t>
  </si>
  <si>
    <t>Severe conditions</t>
  </si>
  <si>
    <t>People are facing life-threatening conditions and significant shortages and/or availability and accessibility problems in regard to basic services causing high level of suffering and irreversible damages to health status. People may face severe food consumption gaps and have started to deplete their assets or already face an extreme loss of assets. This may result in very high levels of acute malnutrition and excess mortality. Presence of irreversible harm and heightened mortality as well as widespread grave violations of human rights</t>
  </si>
  <si>
    <t>Extreme conditions</t>
  </si>
  <si>
    <t>People are facing extreme shortages or availability and accessibility problems in regard to basic services. Deaths are directly caused by the current conditions and there is widespread mortality. People face a complete lack of food and/or other basic needs and starvation, death, and destitution are evident. Acute malnutrition may be widely reported. They may face grave human rights violations</t>
  </si>
  <si>
    <t>Social cohesion/Ethnic fractionalisation</t>
  </si>
  <si>
    <t>Ethnic fractionalisation Index is calculated using a simple Herfindahl concentration index from Ethnic Power Relations (EPR) Dataset.</t>
  </si>
  <si>
    <t>ETHZurich GREG</t>
  </si>
  <si>
    <t>Vogt, Manuel, Nils-Christian Bormann, Seraina Rüegger, Lars-Erik Cederman, Philipp Hunziker, and Luc Girardin. 2015. “Integrating Data on Ethnicity, Geography, and Conflict: The Ethnic Power Relations Data Set Family.” Journal of Conflict Resolution 59(7): 1327–42</t>
  </si>
  <si>
    <t>https://icr.ethz.ch/data/epr/</t>
  </si>
  <si>
    <t>Size of excluded ethnic groups</t>
  </si>
  <si>
    <t>The Minorities at Risk (MAR) project monitors and analyzes the status and conflicts of politically-active communal groups in all countries. The focus of the MAR project has been “minorities at risk.</t>
  </si>
  <si>
    <t>The Minorities at Risk (MAR) project,  Center for International Development and Conflict Management (CIDCM)</t>
  </si>
  <si>
    <t>Minorities at Risk Project. 2009. “Minorities at Risk Dataset.” College Park, MD: Center for
International Development and Conflict Management. Retrieved from
http://www.cidcm.umd.edu/mar/data.aspx on: 29/01/2018</t>
  </si>
  <si>
    <t>http://www.mar.umd.edu/mar_data.asp</t>
  </si>
  <si>
    <t>Social cohesion/Trust in society</t>
  </si>
  <si>
    <t>This is an additive index constructed from the Foreign Movement, Domestic Movement, Freedom of Speech, Freedom of Assembly &amp; Association, Workers’ Rights, Electoral Self-Determination, and Freedom of Religion indicators. It ranges from 0 (no government respect for these seven rights) to 14 (full government respect for these seven rights).</t>
  </si>
  <si>
    <t>CIRI Human Rights Dataset</t>
  </si>
  <si>
    <t>Cingranelli, David L., David L. Richards, and K. Chad Clay. 2014. "The CIRI Human Rights Dataset."  http://www.humanrightsdata.com. Version 2014.04.14.</t>
  </si>
  <si>
    <t>http://www.humanrightsdata.com/p/data-documentation.html</t>
  </si>
  <si>
    <t>The Bertelsmann Stiftung’s Transformation Index (BTI) analyzes and evaluates the quality of democracy, a market economy and political management in 129 developing and transition countries. It measures successes and setbacks on the path toward a democracy based on the rule of law and a socially responsible market economy. It also entails an evaluation of the rule of law including the separation of powers and the prosecution of office abuse.</t>
  </si>
  <si>
    <t>Bertelsmann Stiftung’s Transformation Index (BTI)</t>
  </si>
  <si>
    <t>https://www.bti-project.org/en/index/</t>
  </si>
  <si>
    <t>Social cohesion/Inequality</t>
  </si>
  <si>
    <t>The Gender Inequality Index (GII) reflects gender-based disadvantages in three dimensions—reproductive health, empowerment and the labour market. The value of GII range between 0 to 1, with 0 being 0% inequality, indicating women fare equally in comparison to men and 1 being 100% inequality, indicating women fare poorly in comparison to men.</t>
  </si>
  <si>
    <t>The Inequality component introduces the dispersion of conditions within population presented in Development &amp; Deprivation component. 
Countries with unequal distribution of human development also experience high inequality between women and men, and countries with high gender inequality also experience unequal distribution of human development.</t>
  </si>
  <si>
    <t>UNDP Human Development Report</t>
  </si>
  <si>
    <t>http://hdr.undp.org/en/composite/GII</t>
  </si>
  <si>
    <t>Gini index measures the extent to which the distribution of income or consumption expenditure among individuals or households within an economy deviates from a perfectly equal distribution. Thus a Gini index of 0 represents perfect equality, while an index of 100 implies perfect inequality.</t>
  </si>
  <si>
    <t>The Inequality component introduces the dispersion of conditions within population presented in Development &amp; Deprivation component.
The GINI index depict the wealth distribution within a country.</t>
  </si>
  <si>
    <t>http://data.worldbank.org/indicator/SI.POV.GINI</t>
  </si>
  <si>
    <t>Confict intensity</t>
  </si>
  <si>
    <t>The HIIK's annual publication Conflict Barometer describes the recent trends in global conflict developments, escalations, de-escalations, and settlements.</t>
  </si>
  <si>
    <t>HIIK</t>
  </si>
  <si>
    <t>Heidelberg Institute for International Conflict Research (HIIK) (2020): Conflict Barometer 2019, Heidelberg</t>
  </si>
  <si>
    <t>https://www.hiik.de/en/konfliktbarometer/</t>
  </si>
  <si>
    <t>People killed by disaster</t>
  </si>
  <si>
    <t># killed in the crisis affected area in the last three months</t>
  </si>
  <si>
    <t>ACLED; KII; INSO; Government</t>
  </si>
  <si>
    <t>Rule of Law Index (WGI)</t>
  </si>
  <si>
    <t>Rule of law captures perceptions of the extent to which agents have confidence in and abide by the rules of society, and in particular the quality of contract enforcement, property rights, the police, and the courts, as well as the likelihood of crime and violence.</t>
  </si>
  <si>
    <t>Worldwide Governance Indicators World Bank</t>
  </si>
  <si>
    <t>http://info.worldbank.org/governance/wgi/index.aspx</t>
  </si>
  <si>
    <t>Rule of Law Index (BTI)</t>
  </si>
  <si>
    <t>Freedom in the World is Freedom House’s flagship annual report, assessing the condition of political rights and civil liberties around the world. It is composed of numerical ratings and supporting descriptive texts for 195 countries.</t>
  </si>
  <si>
    <t>Freedom house</t>
  </si>
  <si>
    <t>https://freedomhouse.org/report/freedom-world/freedom-world-2017</t>
  </si>
  <si>
    <t>Corruption Perception Index CPI</t>
  </si>
  <si>
    <t>The CPI scores and ranks countries/territories based on how corrupt a country’s public sector is perceived to be. It is a composite index, a combination of surveys and assessments of corruption, collected by a variety of reputable institutions.</t>
  </si>
  <si>
    <t>The indicator captures the level of misuse of political power for private benefit, which is not directly considered in the construction of the government effectiveness even though interrelated.</t>
  </si>
  <si>
    <t>Trasparency International</t>
  </si>
  <si>
    <t>http://www.transparency.org/research/cpi/</t>
  </si>
  <si>
    <t>Number of different types of affected population groups</t>
  </si>
  <si>
    <t>Number of different types of affected population groups, based on categories of the IASC Humanitarian profile COD 2012. The final value represents a count of types of affected group, at the lowest level of the humanitarian profile page 5 of the document.</t>
  </si>
  <si>
    <t>Number and types of affected groups influence directly the complexity and difficulty in solving a humanitarian crisis, as the more groups in different settings, the more distinct intervention strategies will need to be designed and funded.</t>
  </si>
  <si>
    <t>Derived by ACAPS from: OCHA; IOM; CCCM cluster; UNHCR</t>
  </si>
  <si>
    <t>ACAPS</t>
  </si>
  <si>
    <t>This indicator refers to the general access of international actors into the country. It refers to registration, accreditation and visa policies, provision of taxes or fees on activities or goods; policies related to import and logistics; visa or accreditation delays or denial; discretional registration or visas by authorities, and presence of humanitarian organisations and workers in the country being allowed to operate.</t>
  </si>
  <si>
    <t>“Humanitarian Access, Methodology note”, ACAPS, July 2020</t>
  </si>
  <si>
    <t>https://www.acaps.org/sites/acaps/files/key-documents/files/20200608_acaps_access_technical_brief_july_2020_update.pdf</t>
  </si>
  <si>
    <t>This indicator refers to the in-country mobility of humanitarian workers in order to reach the affected population and transport relief items. It includes presence of taxes and fines on passage of goods and people, quotas and limits on relief items in specific areas, assistance seized, agencies on hold despite being ready to intervene, checkpoints, or closure of border crossings.</t>
  </si>
  <si>
    <t>This indicator refers to factors such as conditions imposed on the type of aid, or the modality of aid delivery.
It includes operational restrictions imposed by government as well as confiscation or diversion of aid.</t>
  </si>
  <si>
    <t xml:space="preserve">This indicator takes into account security incidents involving humanitarian organisations. Incidents include
attacks, abduction, execution, kidnapping of workers, and looting of humanitarian warehouses or
humanitarian assets. </t>
  </si>
  <si>
    <t>This indicator takes into account statements that demonstrate a recognition or denial of needs of a population or the rights of minorities, and any discrepancy between the reported humanitarian needs and official statements.</t>
  </si>
  <si>
    <t>This indicator refers to the affected population’s perspective. It assesses whether people are prevented from reaching aid or services – through various restrictions, such as prevention of the crossing of borders to seek refuge, administrative barriers, or requirements to have specific documents. Sieges, roadblocks, curfews, and harassment are be considered.</t>
  </si>
  <si>
    <t>This indicator takes into account the presence of ongoing hostilities or violence that affects humanitarian
operations, leading to decisions to divert or suspend aid, or to evacuate or modify operations.</t>
  </si>
  <si>
    <t>This indicator looks into how the presence of landmines or Unexploded Ordnance (UXOs) might hinder
humanitarian access</t>
  </si>
  <si>
    <t>This indicator looks into seasonal events or weather conditions as well as preexisting infrastructure. Status
of roads, bridges, and airfields are also considered, along with communications and logistical constraints
such as lack of fuel or assets hampering physical accessibility to people in need.</t>
  </si>
  <si>
    <t>Trend</t>
  </si>
  <si>
    <t>AFG002</t>
  </si>
  <si>
    <t>-</t>
  </si>
  <si>
    <t>AFG003</t>
  </si>
  <si>
    <t>AFG004</t>
  </si>
  <si>
    <t>ARG002</t>
  </si>
  <si>
    <t>BDI002</t>
  </si>
  <si>
    <t>BDI003</t>
  </si>
  <si>
    <t>BFA003</t>
  </si>
  <si>
    <t>BFA004</t>
  </si>
  <si>
    <t>BGD001</t>
  </si>
  <si>
    <t>BGD004</t>
  </si>
  <si>
    <t>BGD006</t>
  </si>
  <si>
    <t>BGD007</t>
  </si>
  <si>
    <t>BGD008</t>
  </si>
  <si>
    <t>BHS002</t>
  </si>
  <si>
    <t>BIH002</t>
  </si>
  <si>
    <t>CAF002</t>
  </si>
  <si>
    <t>CHN002</t>
  </si>
  <si>
    <t>CHN003</t>
  </si>
  <si>
    <t>COD002</t>
  </si>
  <si>
    <t>COD003</t>
  </si>
  <si>
    <t>COG002</t>
  </si>
  <si>
    <t>COG004</t>
  </si>
  <si>
    <t>COL003</t>
  </si>
  <si>
    <t>COM002</t>
  </si>
  <si>
    <t>DJI004</t>
  </si>
  <si>
    <t>ETH002</t>
  </si>
  <si>
    <t>FJI002</t>
  </si>
  <si>
    <t>GTM003</t>
  </si>
  <si>
    <t>HND002</t>
  </si>
  <si>
    <t>IDN001</t>
  </si>
  <si>
    <t>IDN003</t>
  </si>
  <si>
    <t>IDN005</t>
  </si>
  <si>
    <t>IDN006</t>
  </si>
  <si>
    <t>IND001</t>
  </si>
  <si>
    <t>IND003</t>
  </si>
  <si>
    <t>IND004</t>
  </si>
  <si>
    <t>IND005</t>
  </si>
  <si>
    <t>IRN002</t>
  </si>
  <si>
    <t>IRN003</t>
  </si>
  <si>
    <t>JOR001</t>
  </si>
  <si>
    <t>JOR003</t>
  </si>
  <si>
    <t>KEN004</t>
  </si>
  <si>
    <t>KEN005</t>
  </si>
  <si>
    <t>LAO002</t>
  </si>
  <si>
    <t>LBN001</t>
  </si>
  <si>
    <t>LBN003</t>
  </si>
  <si>
    <t>LBN005</t>
  </si>
  <si>
    <t>LSO002</t>
  </si>
  <si>
    <t>MDG003</t>
  </si>
  <si>
    <t>MDG004</t>
  </si>
  <si>
    <t>MDG005</t>
  </si>
  <si>
    <t>MDG006</t>
  </si>
  <si>
    <t>MEX004</t>
  </si>
  <si>
    <t>MOZ002</t>
  </si>
  <si>
    <t>MOZ003</t>
  </si>
  <si>
    <t>MOZ005</t>
  </si>
  <si>
    <t>MOZ006</t>
  </si>
  <si>
    <t>MOZ007</t>
  </si>
  <si>
    <t>MOZ008</t>
  </si>
  <si>
    <t>MRT001</t>
  </si>
  <si>
    <t>MWI003</t>
  </si>
  <si>
    <t>MWI004</t>
  </si>
  <si>
    <t>NER005</t>
  </si>
  <si>
    <t>NGA002</t>
  </si>
  <si>
    <t>NGA005</t>
  </si>
  <si>
    <t>NIC002</t>
  </si>
  <si>
    <t>NPL002</t>
  </si>
  <si>
    <t>PAK002</t>
  </si>
  <si>
    <t>PAK003</t>
  </si>
  <si>
    <t>PHL004</t>
  </si>
  <si>
    <t>PHL005</t>
  </si>
  <si>
    <t>PHL006</t>
  </si>
  <si>
    <t>PHL007</t>
  </si>
  <si>
    <t>PHL008</t>
  </si>
  <si>
    <t>PHL009</t>
  </si>
  <si>
    <t>PHL010</t>
  </si>
  <si>
    <t>PHL011</t>
  </si>
  <si>
    <t>PNG002</t>
  </si>
  <si>
    <t>SDN002</t>
  </si>
  <si>
    <t>SDN003</t>
  </si>
  <si>
    <t>SDN004</t>
  </si>
  <si>
    <t>SDN007</t>
  </si>
  <si>
    <t>SOM004</t>
  </si>
  <si>
    <t>SSD002</t>
  </si>
  <si>
    <t>TCD002</t>
  </si>
  <si>
    <t>TCD008</t>
  </si>
  <si>
    <t>TLS002</t>
  </si>
  <si>
    <t>TON002</t>
  </si>
  <si>
    <t>UGA002</t>
  </si>
  <si>
    <t>UGA003</t>
  </si>
  <si>
    <t>UGA004</t>
  </si>
  <si>
    <t>UGA006</t>
  </si>
  <si>
    <t>VCT002</t>
  </si>
  <si>
    <t>VNM002</t>
  </si>
  <si>
    <t>VUT002</t>
  </si>
  <si>
    <t>XXX002</t>
  </si>
  <si>
    <t>XXX003</t>
  </si>
  <si>
    <t>ZWE002</t>
  </si>
  <si>
    <t>ZWE003</t>
  </si>
  <si>
    <t>GlideNumber</t>
  </si>
  <si>
    <t>SeverityGlideNumber</t>
  </si>
  <si>
    <t>ISO3 code</t>
  </si>
  <si>
    <t>Region</t>
  </si>
  <si>
    <t>First country</t>
  </si>
  <si>
    <t>Crisis description</t>
  </si>
  <si>
    <t>Connected crises</t>
  </si>
  <si>
    <t>Starting date</t>
  </si>
  <si>
    <t>Duration (days)</t>
  </si>
  <si>
    <t>Geoscope</t>
  </si>
  <si>
    <t>ADM1</t>
  </si>
  <si>
    <t>ADM1 name</t>
  </si>
  <si>
    <t>Asia</t>
  </si>
  <si>
    <t>Conflict,Violence,Displacement,Drought,Earthquake,Socio-political</t>
  </si>
  <si>
    <t>Complex crisis</t>
  </si>
  <si>
    <t>https://www.acaps.org/country/Afghanistan/crisis/Complex-crisis</t>
  </si>
  <si>
    <t>Before 2019</t>
  </si>
  <si>
    <t>More than 2 years</t>
  </si>
  <si>
    <t>National</t>
  </si>
  <si>
    <t>Earthquake</t>
  </si>
  <si>
    <t>https://www.acaps.org/country/Afghanistan/crisis/Earthquake-in-Khost-and-Paktika</t>
  </si>
  <si>
    <t>29/06/2022</t>
  </si>
  <si>
    <t>Subnational</t>
  </si>
  <si>
    <t>AFG.17_1,AFG.25_1</t>
  </si>
  <si>
    <t>Khost,Paktika</t>
  </si>
  <si>
    <t>Africa</t>
  </si>
  <si>
    <t>Drought</t>
  </si>
  <si>
    <t>Drought in South-West</t>
  </si>
  <si>
    <t>https://www.acaps.org/country/Angola/crisis/Drought-in-South-West</t>
  </si>
  <si>
    <t>14/12/2021</t>
  </si>
  <si>
    <t>AGO.8_1,AGO.10_1,AGO.16_1</t>
  </si>
  <si>
    <t>Cunene,Huíla,Namibe</t>
  </si>
  <si>
    <t>Middle east</t>
  </si>
  <si>
    <t>Conflict,Displacement</t>
  </si>
  <si>
    <t>https://www.acaps.org/country/Armenia/crisis/Nagorno-Karabakh-Conflict-in-Armenia</t>
  </si>
  <si>
    <t>04/11/2020</t>
  </si>
  <si>
    <t>ARM.4_1,ARM.9_1,ARM.2_1</t>
  </si>
  <si>
    <t>Erevan,Syunik,Ararat</t>
  </si>
  <si>
    <t>https://www.acaps.org/country/Azerbaijan/crisis/Nagorno-Karabakh-conflict-in-Azerbaijan</t>
  </si>
  <si>
    <t>AZE.5_1,AZE.10_1</t>
  </si>
  <si>
    <t>Kalbajar-Lachin,Yukhari-Karabakh</t>
  </si>
  <si>
    <t>Violence,Displacement,Floods</t>
  </si>
  <si>
    <t xml:space="preserve">Complex crisis </t>
  </si>
  <si>
    <t>https://www.acaps.org/country/Burundi/crisis/Complex-crisis</t>
  </si>
  <si>
    <t>RWA002,TZA002</t>
  </si>
  <si>
    <t>Conflict,Displacement,Violence</t>
  </si>
  <si>
    <t>Conflict</t>
  </si>
  <si>
    <t>https://www.acaps.org/country/Burkina Faso/crisis/Conflict</t>
  </si>
  <si>
    <t>Conflict,Violence,Displacement</t>
  </si>
  <si>
    <t>Rohingya Refugees</t>
  </si>
  <si>
    <t>https://www.acaps.org/country/Bangladesh/crisis/Rohingya-Refugees</t>
  </si>
  <si>
    <t>MMR002,BGD001</t>
  </si>
  <si>
    <t>BGD.2_1</t>
  </si>
  <si>
    <t>Chittagong</t>
  </si>
  <si>
    <t>Americas</t>
  </si>
  <si>
    <t>Displacement,Floods</t>
  </si>
  <si>
    <t>Country level</t>
  </si>
  <si>
    <t>https://www.acaps.org/country/Brazil/crisis/Country-level</t>
  </si>
  <si>
    <t>BRA002,BRA003</t>
  </si>
  <si>
    <t>04/01/2022</t>
  </si>
  <si>
    <t>Displacement</t>
  </si>
  <si>
    <t>Venezuelan refugees</t>
  </si>
  <si>
    <t>https://www.acaps.org/country/Brazil/crisis/Venezuelan-refugees</t>
  </si>
  <si>
    <t>BRA.23_1</t>
  </si>
  <si>
    <t>Roraima</t>
  </si>
  <si>
    <t>Floods</t>
  </si>
  <si>
    <t>https://www.acaps.org/country/Brazil/crisis/Floods</t>
  </si>
  <si>
    <t>BRA.5_1,BRA.13_1,BRA.19_1</t>
  </si>
  <si>
    <t>Bahia,Minas Gerais,Rio de Janeiro</t>
  </si>
  <si>
    <t>https://www.acaps.org/country/CAR/crisis/Complex-crisis</t>
  </si>
  <si>
    <t>https://www.acaps.org/country/Chile/crisis/Venezuelan-refugees</t>
  </si>
  <si>
    <t>11/02/2022</t>
  </si>
  <si>
    <t>https://www.acaps.org/country/Cameroon/crisis/Country-level</t>
  </si>
  <si>
    <t>Boko Haram</t>
  </si>
  <si>
    <t>https://www.acaps.org/country/Cameroon/crisis/Boko-Haram</t>
  </si>
  <si>
    <t>CMR.4_1</t>
  </si>
  <si>
    <t>Extrême-Nord</t>
  </si>
  <si>
    <t>Anglophone crisis</t>
  </si>
  <si>
    <t>https://www.acaps.org/country/Cameroon/crisis/Anglophone-crisis</t>
  </si>
  <si>
    <t>CMR.6_1,CMR.9_1,CMR.8_1,CMR.5_1</t>
  </si>
  <si>
    <t>Nord-Ouest,Sud-Ouest,Ouest,Littoral</t>
  </si>
  <si>
    <t>CAR refugees</t>
  </si>
  <si>
    <t>https://www.acaps.org/country/Cameroon/crisis/CAR-refugees</t>
  </si>
  <si>
    <t>CMR.1_1,CMR.3_1</t>
  </si>
  <si>
    <t>Adamaoua,Est</t>
  </si>
  <si>
    <t>Conflict,Displacement,Socio-political</t>
  </si>
  <si>
    <t>https://www.acaps.org/country/DRC/crisis/Complex-crisis</t>
  </si>
  <si>
    <t>https://www.acaps.org/country/Congo/crisis/Complex-crisis</t>
  </si>
  <si>
    <t>01/12/2019</t>
  </si>
  <si>
    <t>Socio-political,Conflict,Violence,Floods,Displacement</t>
  </si>
  <si>
    <t>https://www.acaps.org/country/Colombia/crisis/Complex-crisis</t>
  </si>
  <si>
    <t xml:space="preserve">Venezuelan refugees </t>
  </si>
  <si>
    <t>https://www.acaps.org/country/Colombia/crisis/Venezuelan-refugees</t>
  </si>
  <si>
    <t>Nicaraguan refugees</t>
  </si>
  <si>
    <t>https://www.acaps.org/country/Costa Rica/crisis/Nicaraguan-refugees</t>
  </si>
  <si>
    <t>01/04/2019</t>
  </si>
  <si>
    <t>Displacement,Drought</t>
  </si>
  <si>
    <t>https://www.acaps.org/country/Djibouti/crisis/Country-level</t>
  </si>
  <si>
    <t>Mixed Migration</t>
  </si>
  <si>
    <t>https://www.acaps.org/country/Djibouti/crisis/Mixed-Migration</t>
  </si>
  <si>
    <t>https://www.acaps.org/country/Djibouti/crisis/Drought</t>
  </si>
  <si>
    <t>https://www.acaps.org/country/Dominican Republic/crisis/Venezuelan-refugees</t>
  </si>
  <si>
    <t>https://www.acaps.org/country/Algeria/crisis/Mixed-Migration</t>
  </si>
  <si>
    <t>Sahrawi refugees</t>
  </si>
  <si>
    <t>https://www.acaps.org/country/Algeria/crisis/Sahrawi-refugees</t>
  </si>
  <si>
    <t>DZA.44_1</t>
  </si>
  <si>
    <t>Tindouf</t>
  </si>
  <si>
    <t>https://www.acaps.org/country/Algeria/crisis/Country-level</t>
  </si>
  <si>
    <t>23/06/2020</t>
  </si>
  <si>
    <t>https://www.acaps.org/country/Ecuador/crisis/Venezuelan-refugees</t>
  </si>
  <si>
    <t>Syrian refugee crisis</t>
  </si>
  <si>
    <t>https://www.acaps.org/country/Egypt/crisis/Syrian-refugee-crisis</t>
  </si>
  <si>
    <t>EGY.8_1,EGY.12_1,EGY.6_1</t>
  </si>
  <si>
    <t>Al Jizah,Al Qalyubiyah,Al Iskandariyah</t>
  </si>
  <si>
    <t>Socio-political,Displacement</t>
  </si>
  <si>
    <t>https://www.acaps.org/country/Eritrea/crisis/Complex-crisis</t>
  </si>
  <si>
    <t>ETH004,ETH003</t>
  </si>
  <si>
    <t>Europe</t>
  </si>
  <si>
    <t>https://www.acaps.org/country/Spain/crisis/Mixed-Migration</t>
  </si>
  <si>
    <t>ESP.13_1,ESP.14_1,ESP.1_1,ESP.7_1</t>
  </si>
  <si>
    <t>Islas Baleares,Islas Canarias,Andalucía,Ceuta y Melilla</t>
  </si>
  <si>
    <t>Displacement,Floods,Conflict</t>
  </si>
  <si>
    <t>https://www.acaps.org/country/Ethiopia/crisis/Complex-crisis</t>
  </si>
  <si>
    <t>https://www.acaps.org/country/Ethiopia/crisis/International-Displacement</t>
  </si>
  <si>
    <t>01/06/2020</t>
  </si>
  <si>
    <t>https://www.acaps.org/country/Ethiopia/crisis/Northern-Ethiopia-Conflict</t>
  </si>
  <si>
    <t>04/12/2020</t>
  </si>
  <si>
    <t>ETH.2_1,ETH.3_1,ETH.11_1</t>
  </si>
  <si>
    <t>Afar,Amhara,Tigray</t>
  </si>
  <si>
    <t>https://www.acaps.org/country/Ethiopia/crisis/Drought</t>
  </si>
  <si>
    <t>08/02/2022</t>
  </si>
  <si>
    <t>ETH.8_1,ETH.9_1,ETH.10_1</t>
  </si>
  <si>
    <t>Oromia,Somali,Southern Nations, Nationalities and Peoples</t>
  </si>
  <si>
    <t xml:space="preserve">Floods in Gambia </t>
  </si>
  <si>
    <t>https://www.acaps.org/country/Gambia/crisis/Floods-in-Gambia</t>
  </si>
  <si>
    <t>29/08/2022</t>
  </si>
  <si>
    <t>https://www.acaps.org/country/Greece/crisis/Mixed-Migration</t>
  </si>
  <si>
    <t>GRC.1_1</t>
  </si>
  <si>
    <t>Aegean</t>
  </si>
  <si>
    <t>Violence,Socio-political,Other seasonal event</t>
  </si>
  <si>
    <t>https://www.acaps.org/country/Guatemala/crisis/Complex-crisis</t>
  </si>
  <si>
    <t>Violence,Socio-political,Other seasonal event,Cyclone</t>
  </si>
  <si>
    <t>https://www.acaps.org/country/Honduras/crisis/Complex-crisis</t>
  </si>
  <si>
    <t>Earthquake,Violence,Socio-political,Other seasonal event</t>
  </si>
  <si>
    <t>https://www.acaps.org/country/Haiti/crisis/Complex-crisis</t>
  </si>
  <si>
    <t>https://www.acaps.org/country/Haiti/crisis/Earthquake</t>
  </si>
  <si>
    <t>16/08/2021</t>
  </si>
  <si>
    <t>HTI.10_1,HTI.2_1,HTI.4_1</t>
  </si>
  <si>
    <t>Sud,Grand'Anse,Nippes</t>
  </si>
  <si>
    <t>Displacement from Ukraine conflict</t>
  </si>
  <si>
    <t>https://www.acaps.org/country/Hungary/crisis/Displacement-from-Ukraine-conflict</t>
  </si>
  <si>
    <t>UKR002,POL002,MDA002,ROU002,SVK002</t>
  </si>
  <si>
    <t>28/02/2022</t>
  </si>
  <si>
    <t>HUN.16_1</t>
  </si>
  <si>
    <t>Szabolcs-Szatmár-Bereg</t>
  </si>
  <si>
    <t>Socio-political,Violence</t>
  </si>
  <si>
    <t>https://www.acaps.org/country/Indonesia/crisis/Papua-Conflict</t>
  </si>
  <si>
    <t>01/07/2019</t>
  </si>
  <si>
    <t>IDN.23_1</t>
  </si>
  <si>
    <t>Papua</t>
  </si>
  <si>
    <t>Earthquake,Socio-political,Violence</t>
  </si>
  <si>
    <t>https://www.acaps.org/country/Indonesia/crisis/Country-Level</t>
  </si>
  <si>
    <t>27/01/2021</t>
  </si>
  <si>
    <t>IDN.23_1,IDN.9_1,IDN.22_1</t>
  </si>
  <si>
    <t>Papua,Jawa Barat,Papua Barat</t>
  </si>
  <si>
    <t>Earthquake in West Java</t>
  </si>
  <si>
    <t>https://www.acaps.org/country/Indonesia/crisis/Earthquake-in-West-Java</t>
  </si>
  <si>
    <t>28/11/2022</t>
  </si>
  <si>
    <t>IDN.9_1</t>
  </si>
  <si>
    <t>Jawa Barat</t>
  </si>
  <si>
    <t>Socio-political</t>
  </si>
  <si>
    <t xml:space="preserve">Kashmir conflict </t>
  </si>
  <si>
    <t>https://www.acaps.org/country/India/crisis/Kashmir-conflict</t>
  </si>
  <si>
    <t>01/03/2019</t>
  </si>
  <si>
    <t>IND.14_1</t>
  </si>
  <si>
    <t>Jammu and Kashmir</t>
  </si>
  <si>
    <t>Afghan Refugees</t>
  </si>
  <si>
    <t>https://www.acaps.org/country/Iran/crisis/Afghan-Refugees</t>
  </si>
  <si>
    <t>01/03/2020</t>
  </si>
  <si>
    <t>IRN.6_1,IRN.28_1,IRN.24_1</t>
  </si>
  <si>
    <t>Esfahan,Tehran,Razavi Khorasan</t>
  </si>
  <si>
    <t>Violence,Displacement,Socio-political,Conflict</t>
  </si>
  <si>
    <t>https://www.acaps.org/country/Iraq/crisis/Country-level</t>
  </si>
  <si>
    <t>IRQ.1_1,IRQ.2_1,IRQ.4_1,IRQ.5_1,IRQ.6_1,IRQ.7_1,IRQ.8_1,IRQ.9_1,IRQ.10_1,IRQ.11_1,IRQ.12_1,IRQ.13_1,IRQ.14_1,IRQ.15_1,IRQ.16_1,IRQ.17_1,IRQ.18_1</t>
  </si>
  <si>
    <t>Al-Anbar,Al-Basrah,Al-Qadisiyah,An-Najaf,Arbil,As-Sulaymaniyah,At-Ta'mim,Babil,Baghdad,Dhi-Qar,Dihok,Diyala,Karbala',Maysan,Ninawa,Sala ad-Din,Wasit</t>
  </si>
  <si>
    <t>Conflict,Socio-political,Violence</t>
  </si>
  <si>
    <t>https://www.acaps.org/country/Iraq/crisis/Conflict</t>
  </si>
  <si>
    <t>Syrian Refugees</t>
  </si>
  <si>
    <t>https://www.acaps.org/country/Iraq/crisis/Syrian-Refugees</t>
  </si>
  <si>
    <t>IRQ.6_1,IRQ.7_1,IRQ.12_1</t>
  </si>
  <si>
    <t>Arbil,As-Sulaymaniyah,Dihok</t>
  </si>
  <si>
    <t>https://www.acaps.org/country/Italy/crisis/Mixed-Migration</t>
  </si>
  <si>
    <t>ITA.4_1,ITA.15_1</t>
  </si>
  <si>
    <t>Calabria,Sicily</t>
  </si>
  <si>
    <t>Syrian refugees</t>
  </si>
  <si>
    <t>https://www.acaps.org/country/Jordan/crisis/Syrian-refugees</t>
  </si>
  <si>
    <t>JOR.2_1,JOR.5_1,JOR.10_1,JOR.12_1</t>
  </si>
  <si>
    <t>Amman,Irbid,Mafraq,Zarqa</t>
  </si>
  <si>
    <t>Drought,Displacement</t>
  </si>
  <si>
    <t xml:space="preserve">Country level </t>
  </si>
  <si>
    <t>https://www.acaps.org/country/Kenya/crisis/Country-level</t>
  </si>
  <si>
    <t>01/06/2019</t>
  </si>
  <si>
    <t>Refugee situation</t>
  </si>
  <si>
    <t>https://www.acaps.org/country/Kenya/crisis/Refugee-situation</t>
  </si>
  <si>
    <t>SSD001,SOM001</t>
  </si>
  <si>
    <t>KEN.7_1,KEN.43_1</t>
  </si>
  <si>
    <t>Garissa,Turkana</t>
  </si>
  <si>
    <t>https://www.acaps.org/country/Kenya/crisis/Drought</t>
  </si>
  <si>
    <t>KEN.7_1,KEN.6_1,KEN.1_1,KEN.9_1,KEN.10_1,KEN.14_1,KEN.18_1,KEN.19_1,KEN.20_1,KEN.21_1,KEN.23_1,KEN.24_1,KEN.25_1,KEN.26_1,KEN.33_1,KEN.36_1,KEN.37_1,KEN.39_1,KEN.40_1,KEN.41_1,KEN.43_1,KEN.46_1,KEN.47_1</t>
  </si>
  <si>
    <t>Garissa,Embu,Baringo,Isiolo,Kajiado,Kilifi,Kitui,Kwale,Laikipia,Lamu,Makueni,Mandera,Marsabit,Meru,Narok,Nyeri,Samburu,Taita Taveta,Tana River,Tharaka-Nithi,Turkana,Wajir,West Pokot</t>
  </si>
  <si>
    <t>https://www.acaps.org/country/Lebanon/crisis/Syrian-refugees</t>
  </si>
  <si>
    <t>Socio-political,Violence,Tecnological Disaster</t>
  </si>
  <si>
    <t>Socioeconomic crisis</t>
  </si>
  <si>
    <t>https://www.acaps.org/country/Lebanon/crisis/Socioeconomic-crisis</t>
  </si>
  <si>
    <t>01/04/2020</t>
  </si>
  <si>
    <t>https://www.acaps.org/country/Libya/crisis/Complex-crisis</t>
  </si>
  <si>
    <t>https://www.acaps.org/country/Libya/crisis/Mixed-Migration</t>
  </si>
  <si>
    <t>Socio-political,Food Security</t>
  </si>
  <si>
    <t>Socio-economic crisis</t>
  </si>
  <si>
    <t>https://www.acaps.org/country/Sri Lanka/crisis/Socio-economic-crisis</t>
  </si>
  <si>
    <t>20/06/2022</t>
  </si>
  <si>
    <t>Food Security</t>
  </si>
  <si>
    <t>Food security crisis</t>
  </si>
  <si>
    <t>https://www.acaps.org/country/Lesotho/crisis/Food-security-crisis</t>
  </si>
  <si>
    <t>LSO.1_1,LSO.4_1,LSO.5_1,LSO.9_1,LSO.8_1,LSO.7_1,LSO.10_1,LSO.6_1</t>
  </si>
  <si>
    <t>Berea,Mafeteng,Maseru,Quthing,Qacha's Nek,Mokhotlong,Thaba-Tseka,Mohale's Hoek</t>
  </si>
  <si>
    <t>https://www.acaps.org/country/Morocco/crisis/Mixed-Migration</t>
  </si>
  <si>
    <t>Displacement,Conflict</t>
  </si>
  <si>
    <t>https://www.acaps.org/country/Moldova/crisis/Displacement-from-Ukraine-conflict</t>
  </si>
  <si>
    <t>HUN002,POL002,UKR002,ROU002,SVK002</t>
  </si>
  <si>
    <t>03/03/2022</t>
  </si>
  <si>
    <t>MDA.25_1,MDA.32_1</t>
  </si>
  <si>
    <t>Ocniţa,Ştefan Voda</t>
  </si>
  <si>
    <t>Drought,Cyclone</t>
  </si>
  <si>
    <t>https://www.acaps.org/country/Madagascar/crisis/Country-level</t>
  </si>
  <si>
    <t>MDG002,MDG007</t>
  </si>
  <si>
    <t>https://www.acaps.org/country/Madagascar/crisis/Drought</t>
  </si>
  <si>
    <t>MDG.3_1,MDG.6_1</t>
  </si>
  <si>
    <t>Fianarantsoa,Toliary</t>
  </si>
  <si>
    <t>Cyclone</t>
  </si>
  <si>
    <t>Tropical cyclone Cheneso</t>
  </si>
  <si>
    <t>https://www.acaps.org/country/Madagascar/crisis/Tropical-cyclone-Cheneso</t>
  </si>
  <si>
    <t>06/02/2023</t>
  </si>
  <si>
    <t>Violence,Displacement</t>
  </si>
  <si>
    <t>https://www.acaps.org/country/Mexico/crisis/Country-Level</t>
  </si>
  <si>
    <t>01/11/2019</t>
  </si>
  <si>
    <t>Criminal Violence</t>
  </si>
  <si>
    <t>https://www.acaps.org/country/Mexico/crisis/Criminal-Violence</t>
  </si>
  <si>
    <t>https://www.acaps.org/country/Mexico/crisis/Mixed-Migration</t>
  </si>
  <si>
    <t>GTM003,SLV001,HND001</t>
  </si>
  <si>
    <t>https://www.acaps.org/country/Mali/crisis/Complex-crisis</t>
  </si>
  <si>
    <t>Socio-political,Conflict,Violence</t>
  </si>
  <si>
    <t>https://www.acaps.org/country/Myanmar/crisis/Country-level</t>
  </si>
  <si>
    <t>Rakhine conflict</t>
  </si>
  <si>
    <t>https://www.acaps.org/country/Myanmar/crisis/Rakhine-conflict</t>
  </si>
  <si>
    <t>MMR.11_1</t>
  </si>
  <si>
    <t>Rakhine</t>
  </si>
  <si>
    <t>Kachin and Shan conflict</t>
  </si>
  <si>
    <t>https://www.acaps.org/country/Myanmar/crisis/Kachin-and-Shan-conflict</t>
  </si>
  <si>
    <t>MMR.4_1,MMR.13_1</t>
  </si>
  <si>
    <t>Kachin,Shan</t>
  </si>
  <si>
    <t>Violence,Socio-political,Conflict</t>
  </si>
  <si>
    <t>Post-coup conflict</t>
  </si>
  <si>
    <t>https://www.acaps.org/country/Myanmar/crisis/Post-coup-conflict</t>
  </si>
  <si>
    <t>17/06/2021</t>
  </si>
  <si>
    <t>MMR.2_1,MMR.3_1,MMR.5_1,MMR.7_1,MMR.6_1,MMR.9_1,MMR.10_1,MMR.12_1,MMR.14_1,MMR.15_1</t>
  </si>
  <si>
    <t>Bago,Chin,Kayah,Magway,Kayin,Mon,Naypyitaw,Sagaing,Tanintharyi,Yangon</t>
  </si>
  <si>
    <t>Conflict,Displacement,Cyclone</t>
  </si>
  <si>
    <t>Multiple Crises</t>
  </si>
  <si>
    <t>https://www.acaps.org/country/Mozambique/crisis/Multiple-Crises</t>
  </si>
  <si>
    <t>MOZ004,MOZ008,MOZ009</t>
  </si>
  <si>
    <t>MOZ.1_1,MOZ.7_1,MOZ.8_1,MOZ.10_1,MOZ.9_1,MOZ.11_1</t>
  </si>
  <si>
    <t>Cabo Delgado,Nampula,Nassa,Tete,Sofala,Zambezia</t>
  </si>
  <si>
    <t>Violent Insurgency in Cabo Delgado</t>
  </si>
  <si>
    <t>https://www.acaps.org/country/Mozambique/crisis/Violent-Insurgency-in-Cabo-Delgado</t>
  </si>
  <si>
    <t>MOZ.1_1,MOZ.7_1,MOZ.8_1</t>
  </si>
  <si>
    <t>Cabo Delgado,Nampula,Nassa</t>
  </si>
  <si>
    <t>Floods in Maputo province</t>
  </si>
  <si>
    <t>https://www.acaps.org/country/Mozambique/crisis/Floods-in-Maputo-province</t>
  </si>
  <si>
    <t>23/02/2023</t>
  </si>
  <si>
    <t>MOZ.6_1,MOZ.5_1</t>
  </si>
  <si>
    <t>Maputo,Maputo City</t>
  </si>
  <si>
    <t>Malian refugees</t>
  </si>
  <si>
    <t>https://www.acaps.org/country/Mauritania/crisis/Malian-refugees</t>
  </si>
  <si>
    <t>MRT.7_1,MRT.10_1,MRT.4_1</t>
  </si>
  <si>
    <t>Hodh ech Chargui,Nouakchott,Dakhlet Nouadhibou</t>
  </si>
  <si>
    <t>Drought,Floods</t>
  </si>
  <si>
    <t>Food security</t>
  </si>
  <si>
    <t>https://www.acaps.org/country/Mauritania/crisis/Food-security</t>
  </si>
  <si>
    <t>Drought,Socio-political,Cyclone</t>
  </si>
  <si>
    <t>Complex</t>
  </si>
  <si>
    <t>https://www.acaps.org/country/Malawi/crisis/Complex</t>
  </si>
  <si>
    <t>International Refugees</t>
  </si>
  <si>
    <t>https://www.acaps.org/country/Malaysia/crisis/International-Refugees</t>
  </si>
  <si>
    <t>26/03/2021</t>
  </si>
  <si>
    <t>Food Security Crisis</t>
  </si>
  <si>
    <t>https://www.acaps.org/country/Namibia/crisis/Food-Security-Crisis</t>
  </si>
  <si>
    <t>01/01/2020</t>
  </si>
  <si>
    <t>https://www.acaps.org/country/Niger/crisis/Country-level</t>
  </si>
  <si>
    <t>https://www.acaps.org/country/Niger/crisis/Boko-Haram</t>
  </si>
  <si>
    <t>NER.2_1</t>
  </si>
  <si>
    <t>Diffa</t>
  </si>
  <si>
    <t xml:space="preserve">Cross-border violence </t>
  </si>
  <si>
    <t>https://www.acaps.org/country/Niger/crisis/Cross-border-violence</t>
  </si>
  <si>
    <t>NER.6_1,NER.7_1</t>
  </si>
  <si>
    <t>Tahoua,Tillabéry</t>
  </si>
  <si>
    <t>https://www.acaps.org/country/Niger/crisis/Nigerian-Refugees</t>
  </si>
  <si>
    <t>NER.4_1</t>
  </si>
  <si>
    <t>Maradi</t>
  </si>
  <si>
    <t>https://www.acaps.org/country/Nigeria/crisis/Complex-crisis</t>
  </si>
  <si>
    <t>NER004,CMR003</t>
  </si>
  <si>
    <t>Violence</t>
  </si>
  <si>
    <t>Middle Belt</t>
  </si>
  <si>
    <t>https://www.acaps.org/country/Nigeria/crisis/Middle-Belt</t>
  </si>
  <si>
    <t>NGA.7_1,NGA.26_1,NGA.32_1,NGA.35_1</t>
  </si>
  <si>
    <t>Benue,Nassarawa,Plateau,Taraba</t>
  </si>
  <si>
    <t xml:space="preserve">Boko Haram </t>
  </si>
  <si>
    <t>https://www.acaps.org/country/Nigeria/crisis/Boko-Haram</t>
  </si>
  <si>
    <t>NGA.8_1,NGA.2_1,NGA.36_1</t>
  </si>
  <si>
    <t>Borno,Adamawa,Yobe</t>
  </si>
  <si>
    <t>https://www.acaps.org/country/Nigeria/crisis/Northwest-Banditry</t>
  </si>
  <si>
    <t>NGA.37_1,NGA.21_1,NGA.34_1,NGA.19_1,NGA.27_1,NGA.22_1</t>
  </si>
  <si>
    <t>Zamfara,Katsina,Sokoto,Kaduna,Niger,Kebbi</t>
  </si>
  <si>
    <t>Cameroonian Refugees</t>
  </si>
  <si>
    <t>https://www.acaps.org/country/Nigeria/crisis/Cameroonian-Refugees</t>
  </si>
  <si>
    <t>NGA.9_1,NGA.35_1,NGA.7_1</t>
  </si>
  <si>
    <t>Cross River,Taraba,Benue</t>
  </si>
  <si>
    <t>https://www.acaps.org/country/Nicaragua/crisis/Socioeconomic-crisis</t>
  </si>
  <si>
    <t>https://www.acaps.org/country/Pakistan/crisis/Complex-crisis</t>
  </si>
  <si>
    <t>Kashmir conflict</t>
  </si>
  <si>
    <t>https://www.acaps.org/country/Pakistan/crisis/Kashmir-conflict</t>
  </si>
  <si>
    <t>01/02/2019</t>
  </si>
  <si>
    <t>PAK.1_1</t>
  </si>
  <si>
    <t>Azad Kashmir</t>
  </si>
  <si>
    <t>Other seasonal event</t>
  </si>
  <si>
    <t>Monsoon floods 2022</t>
  </si>
  <si>
    <t>https://www.acaps.org/country/Pakistan/crisis/Monsoon-floods-2022</t>
  </si>
  <si>
    <t>28/07/2022</t>
  </si>
  <si>
    <t>PAK.2_1,PAK.8_1,PAK.5_1</t>
  </si>
  <si>
    <t>Baluchistan,Sind,N.W.F.P.</t>
  </si>
  <si>
    <t>https://www.acaps.org/country/Panama/crisis/Venezuelan-refugees</t>
  </si>
  <si>
    <t>https://www.acaps.org/country/Peru/crisis/Venezuelan-refugees</t>
  </si>
  <si>
    <t>Conflict,Cyclone,Violence,Floods,Other seasonal event</t>
  </si>
  <si>
    <t>https://www.acaps.org/country/Philippines/crisis/Country-level</t>
  </si>
  <si>
    <t>Conflict,Violence</t>
  </si>
  <si>
    <t>Mindanao Conflict</t>
  </si>
  <si>
    <t>https://www.acaps.org/country/Philippines/crisis/Mindanao-Conflict</t>
  </si>
  <si>
    <t>PHL.27_1,PHL.29_1,PHL.28_1,PHL.79_1,PHL.70_1,PHL.53_1,PHL.67_1,PHL.72_1,PHL.2_1,PHL.3_1,PHL.74_1,PHL.75_1,PHL.30_1,PHL.77_1,PHL.9_1,PHL.73_1,PHL.42_1,PHL.44_1</t>
  </si>
  <si>
    <t>Davao del Norte,Davao Oriental,Davao del Sur,Zamboanga del Norte,South Cotabato,North Cotabato,Sarangani,Sultan Kudarat,Agusan del Norte,Agusan del Sur,Surigao del Norte,Surigao del Sur,Dinagat Islands,Tawi-Tawi,Basilan,Sulu,Lanao del Sur,Maguindanao</t>
  </si>
  <si>
    <t>https://www.acaps.org/country/Philippines/crisis/Typhoon-Nalgae</t>
  </si>
  <si>
    <t>Floods,Other seasonal event</t>
  </si>
  <si>
    <t>https://www.acaps.org/country/Philippines/crisis/LPAs,-Northeast-Monsoon,-and-Shear-Line</t>
  </si>
  <si>
    <t>31/01/2023</t>
  </si>
  <si>
    <t>PHL.10_1,PHL.14_1,PHL.15_1,PHL.16_1,PHL.17_1,PHL.19_1,PHL.2_1,PHL.20_1,PHL.21_1,PHL.22_1,PHL.23_1,PHL.25_1,PHL.27_1,PHL.28_1,PHL.29_1,PHL.3_1,PHL.30_1,PHL.31_1,PHL.32_1,PHL.33_1,PHL.34_1,PHL.38_1,PHL.4_1,PHL.43_1,PHL.45_1,PHL.47_1,PHL.48_1,PHL.49_1,PHL.5_1,PHL.50_1,PHL.52_1,PHL.53_1,PHL.54_1,PHL.55_1,PHL.57_1,PHL.58_1,PHL.59_1,PHL.6_1,PHL.60_1,PHL.65_1,PHL.66_1,PHL.68_1,PHL.69_1,PHL.71_1,PHL.74_1,PHL.75_1,PHL.76_1,PHL.78_1,PHL.79_1,PHL.8_1,PHL.80_1,PHL.81_1</t>
  </si>
  <si>
    <t>Bataan,Biliran,Bohol,Bukidnon,Bulacan,Camarines Norte,Agusan del Norte,Camarines Sur,Camiguin,Capiz,Catanduanes,Cebu,Davao del Norte,Davao del Sur,Davao Oriental,Agusan del Sur,Dinagat Islands,Eastern Samar,Guimaras,Ifugao,Ilocos Norte,Kalinga,Aklan,Leyte,Marinduque,Metropolitan Manila,Misamis Occidental,Misamis Oriental,Albay,Mountain Province,Negros Oriental,North Cotabato,Northern Samar,Nueva Ecija,Occidental Mindoro,Oriental Mindoro,Palawan,Antique,Pampanga,Romblon,Samar,Siquijor,Sorsogon,Southern Leyte,Surigao del Norte,Surigao del Sur,Tarlac,Zambales,Zamboanga del Norte,Aurora,Zamboanga del Sur,Zamboanga Sibugay</t>
  </si>
  <si>
    <t>Pacific</t>
  </si>
  <si>
    <t>https://www.acaps.org/country/Papua New Guinea/crisis/Highlands-Violence</t>
  </si>
  <si>
    <t>12/09/2022</t>
  </si>
  <si>
    <t>PNG.3_1,PNG.7_1,PNG.9_1,PNG.10_1,PNG.19_1</t>
  </si>
  <si>
    <t>Chimbu,Enga,Hela,Jiwaka,Southern Highlands</t>
  </si>
  <si>
    <t>https://www.acaps.org/country/Poland/crisis/Displacement-from-Ukraine-conflict</t>
  </si>
  <si>
    <t>UKR002,HUN002,SVK002,ROU002,MDA002</t>
  </si>
  <si>
    <t>POL.4_1</t>
  </si>
  <si>
    <t>Lubelskie</t>
  </si>
  <si>
    <t>Socio-political,Floods,Other seasonal event,Food Security</t>
  </si>
  <si>
    <t>https://www.acaps.org/country/DPRK/crisis/Complex-crisis</t>
  </si>
  <si>
    <t>https://www.acaps.org/country/Palestine/crisis/Conflict</t>
  </si>
  <si>
    <t>NGA,NER,TCD,CMR</t>
  </si>
  <si>
    <t>Africa,Africa,Africa,Africa</t>
  </si>
  <si>
    <t>Regional Boko Haram</t>
  </si>
  <si>
    <t>https://www.acaps.org/country/Nigeria/crisis/Regional-Boko-Haram</t>
  </si>
  <si>
    <t>CMR.4_1,NER.2_1,TCD.10_1,NGA.2_1,NGA.8_1,NGA.36_1</t>
  </si>
  <si>
    <t>Extrême-Nord,Diffa,Lac,Adamawa,Borno,Yobe</t>
  </si>
  <si>
    <t>VEN,BRA,COL,ECU,PER,TTO,CHL,DOM,PAN</t>
  </si>
  <si>
    <t>Americas,Americas,Americas,Americas,Americas,Americas,Americas,Americas,Americas</t>
  </si>
  <si>
    <t>https://www.acaps.org/country/Venezuela/crisis/Venezuela-Regional-Crisis</t>
  </si>
  <si>
    <t>BRA.23_1,VEN.1_1,VEN.3_1,VEN.2_1,VEN.4_1,VEN.5_1,VEN.6_1,VEN.7_1,VEN.8_1,VEN.9_1,VEN.10_1,VEN.11_1,VEN.12_1,VEN.13_1,VEN.14_1,VEN.15_1,VEN.16_1,VEN.17_1,VEN.18_1,VEN.19_1,VEN.20_1,VEN.21_1,VEN.22_1,VEN.23_1,VEN.24_1,VEN.25_1,COL.1_1,COL.2_1,COL.3_1,COL.4_1,COL.5_1,COL.6_1,COL.7_1,COL.8_1,COL.9_1,COL.10_1,COL.11_1,COL.12_1,COL.13_1,COL.14_1,COL.15_1,COL.16_1,COL.17_1,COL.18_1,COL.19_1,COL.20_1,COL.21_1,COL.22_1,COL.23_1,COL.24_1,COL.25_1,COL.26_1,COL.27_1,COL.28_1,COL.29_1,COL.30_1,COL.31_1,COL.32_1,ECU.1_1,ECU.2_1,ECU.3_1,ECU.4_1,ECU.5_1,ECU.6_1,ECU.7_1,ECU.8_1,ECU.9_1,ECU.10_1,ECU.11_1,ECU.12_1,ECU.13_1,ECU.14_1,ECU.15_1,ECU.16_1,ECU.17_1,ECU.18_1,ECU.19_1,ECU.20_1,ECU.21_1,ECU.22_1,ECU.23_1,ECU.24_1,PER.1_1,PER.2_1,PER.3_1,PER.4_1,PER.5_1,PER.6_1,PER.7_1,PER.8_1,PER.9_1,PER.10_1,PER.11_1,PER.12_1,PER.13_1,PER.14_1,PER.16_1,PER.15_1,PER.17_1,PER.18_1,PER.19_1,PER.20_1,PER.21_1,PER.22_1,PER.23_1,PER.24_1,PER.25_1,PER.26_1,TTO.1_1,TTO.2_1,TTO.3_1,TTO.4_1,TTO.5_1,TTO.6_1,TTO.7_1,TTO.8_1,TTO.9_1,TTO.10_1,TTO.11_1,TTO.12_1,TTO.13_1,TTO.14_1,TTO.15_1,CHL.1_1,CHL.2_1,CHL.3_1,CHL.4_1,CHL.5_1,CHL.6_1,CHL.7_1,CHL.8_1,CHL.9_1,CHL.10_1,CHL.11_1,CHL.12_1,CHL.13_1,CHL.14_1,CHL.15_1,CHL.16_1,DOM.1_1,DOM.2_1,DOM.3_1,DOM.4_1,DOM.5_1,DOM.6_1,DOM.7_1,DOM.8_1,DOM.9_1,DOM.10_1,DOM.11_1,DOM.12_1,DOM.13_1,DOM.14_1,DOM.15_1,DOM.16_1,DOM.17_1,DOM.18_1,DOM.19_1,DOM.20_1,DOM.21_1,DOM.22_1,DOM.23_1,DOM.24_1,DOM.25_1,DOM.26_1,DOM.27_1,DOM.28_1,DOM.30_1,DOM.29_1,DOM.31_1,DOM.32_1,PAN.1_1,PAN.2_1,PAN.3_1,PAN.4_1,PAN.5_1,PAN.6_1,PAN.7_1,PAN.8_1,PAN.9_1,PAN.10_1,PAN.12_1,PAN.11_1,PAN.13_1</t>
  </si>
  <si>
    <t>Roraima,Amazonas,Apure,Anzoátegui,Aragua,Barinas,Bolívar,Carabobo,Cojedes,Delta Amacuro,Dependencias Federales,Distrito Capital,Falcón,Guárico,Lara,Mérida,Miranda,Monagas,Nueva Esparta,Portuguesa,Sucre,Táchira,Trujillo,Vargas,Yaracuy,Zulia,Amazonas,Antioquia,Arauca,Atlántico,Bolívar,Boyacá,Caldas,Caquetá,Casanare,Cauca,Cesar,Chocó,Córdoba,Cundinamarca,Guainía,Guaviare,Huila,La Guajira,Magdalena,Meta,Nariño,Norte de Santander,Putumayo,Quindío,Risaralda,San Andrés y Providencia,Santander,Sucre,Tolima,Valle del Cauca,Vaupés,Vichada,Azuay,Bolivar,Cañar,Carchi,Chimborazo,Cotopaxi,El Oro,Esmeraldas,Galápagos,Guayas,Imbabura,Loja,Los Rios,Manabi,Morona Santiago,Napo,Orellana,Pastaza,Pichincha,Santa Elena,Santo Domingo de los Tsachilas,Sucumbios,Tungurahua,Zamora Chinchipe,Amazonas,Ancash,Apurímac,Arequipa,Ayacucho,Cajamarca,Callao,Cusco,Huancavelica,Huánuco,Ica,Junín,La Libertad,Lambayeque,Lima,Lima Province,Loreto,Madre de Dios,Moquegua,Pasco,Piura,Puno,San Martín,Tacna,Tumbes,Ucayali,Arima,Chaguanas,Couva-Tabaquite-Talparo,Diego Martin,Mayaro/Rio Claro,Penal-Debe,Point Fortin,Port of Spain,Princes Town,San Fernando,San Juan-Laventille,Sangre Grande,Siparia,Tobago,Tunapuna/Piarco,Aisén del General Carlos Ibáñez del Campo,Antofagasta,Araucanía,Arica y Parinacota,Atacama,Bío-Bío,Coquimbo,Libertador General Bernardo O'Higgins,Los Lagos,Los Ríos,Magallanes y Antártica Chilena,Maule,Ñuble,Región Metropolitana de Santiago,Tarapacá,Valparaíso,Azua,Bahoruco,Barahona,Dajabón,Distrito Nacional,Duarte,El Seybo,Espaillat,Hato Mayor,Independencia,La Altagracia,La Estrelleta,La Romana,La Vega,María Trinidad Sánchez,Monseñor Nouel,Monte Cristi,Monte Plata,Pedernales,Peravia,Puerto Plata,Salcedo,Samaná,San Cristóbal,San José de Ocoa,San Juan,San Pedro de Macorís,Sánchez Ramírez,Santiago,Santiago Rodríguez,Santo Domingo,Valverde,Bocas del Toro,Chiriquí,Coclé,Colón,Darién,Emberá,Herrera,Kuna Yala,Los Santos,Ngöbe Buglé,Panamá,Panamá Oeste,Veraguas</t>
  </si>
  <si>
    <t>IND,PAK</t>
  </si>
  <si>
    <t>Asia,Asia</t>
  </si>
  <si>
    <t>https://www.acaps.org/country/India/crisis/Regional-Kashmir-conflict</t>
  </si>
  <si>
    <t>SYR,TUR,IRQ,EGY,JOR,LBN</t>
  </si>
  <si>
    <t>Middle east,Middle east,Middle east,Africa,Middle east,Middle east</t>
  </si>
  <si>
    <t>https://www.acaps.org/country/Syria/crisis/Syrian-Regional-Crisis</t>
  </si>
  <si>
    <t>01/05/2019</t>
  </si>
  <si>
    <t>JOR.2_1,JOR.5_1,JOR.10_1,JOR.12_1,EGY.8_1,EGY.6_1,EGY.12_1,EGY.11_1,IRQ.6_1,IRQ.7_1,IRQ.12_1,TUR.1_1,TUR.2_1,TUR.33_1,TUR.37_1,TUR.40_1,TUR.42_1,TUR.48_1,TUR.64_1,TUR.68_1,LBN.1_1,LBN.2_1,LBN.3_1,LBN.4_1,LBN.5_1,LBN.6_1,LBN.7_1,LBN.8_1,SYR.1_1,SYR.2_1,SYR.3_1,SYR.4_1,SYR.5_1,SYR.6_1,SYR.7_1,SYR.8_1,SYR.9_1,SYR.10_1,SYR.11_1,SYR.12_1,SYR.13_1,SYR.14_1</t>
  </si>
  <si>
    <t>Amman,Irbid,Mafraq,Zarqa,Al Jizah,Al Iskandariyah,Al Qalyubiyah,Al Qahirah,Arbil,As-Sulaymaniyah,Dihok,Adana,Adiyaman,Gaziantep,Hatay,Istanbul,K. Maras,Kilis,Osmaniye,Sanliurfa,Akkar,Baalbak - Hermel,Beirut,Bekaa,Mount Lebanon,Nabatiyeh,North,South,Al Ḥasakah,Aleppo,Ar Raqqah,As Suwayda',Damascus,Dar`a,Dayr Az Zawr,Hamah,Hims,Idlib,Lattakia,Quneitra,Rif Dimashq,Tartus</t>
  </si>
  <si>
    <t>TUR,GRC</t>
  </si>
  <si>
    <t>Middle east,Europe</t>
  </si>
  <si>
    <t>https://www.acaps.org/country/Türkiye/crisis/Eastern-Mediterranean-Route</t>
  </si>
  <si>
    <t>TUR.28_1,TUR.50_1,TUR.22_1,TUR.40_1,TUR.41_1,TUR.59_1,TUR.8_1,TUR.37_1,TUR.48_1,TUR.7_1,TUR.33_1,TUR.68_1,TUR.4_1,TUR.78_1,TUR.36_1,TUR.71_1,GRC.1_1</t>
  </si>
  <si>
    <t>Edirne,Kirklareli,Çanakkale,Istanbul,Izmir,Mugla,Antalya,Hatay,Kilis,Ankara,Gaziantep,Sanliurfa,Agri,Van,Hakkari,Sirnak,Aegean</t>
  </si>
  <si>
    <t>DZA,TUN,LBY,ITA</t>
  </si>
  <si>
    <t>Africa,Africa,Africa,Europe</t>
  </si>
  <si>
    <t>https://www.acaps.org/country/Algeria/crisis/Central-Mediterranean-Route</t>
  </si>
  <si>
    <t>DZA,MAR,ESP</t>
  </si>
  <si>
    <t>Africa,Africa,Europe</t>
  </si>
  <si>
    <t>https://www.acaps.org/country/Algeria/crisis/Western-Mediterranean-Route</t>
  </si>
  <si>
    <t>BGD,MMR</t>
  </si>
  <si>
    <t>https://www.acaps.org/country/Bangladesh/crisis/Rohingya-Regional-Crisis</t>
  </si>
  <si>
    <t>LSO,MDG,MWI,NAM,SWZ,ZMB,ZWE,TZA</t>
  </si>
  <si>
    <t>Africa,Africa,Africa,Africa,Africa,Africa,Africa,Africa</t>
  </si>
  <si>
    <t>https://www.acaps.org/country/Lesotho/crisis/Southern-Africa-Regional-Food-Security-Crisis</t>
  </si>
  <si>
    <t>01/02/2020</t>
  </si>
  <si>
    <t>TZA.1_1,TZA.3_1,TZA.9_1,TZA.12_1,TZA.24_1,TZA.25_1,TZA.27_1,ZWE.1_1,ZWE.2_1,ZWE.3_1,ZWE.4_1,ZWE.5_1,ZWE.6_1,ZWE.7_1,ZWE.8_1,ZWE.9_1,ZWE.10_1,ZMB.1_1,ZMB.2_1,ZMB.3_1,ZMB.4_1,ZMB.5_1,ZMB.6_1,ZMB.7_1,ZMB.8_1,ZMB.9_1,ZMB.10_1,MWI.1_1,MWI.2_1,MWI.3_1,MWI.4_1,MWI.5_1,MWI.6_1,MWI.12_1,MWI.13_1,MWI.14_1,MWI.15_1,MWI.16_1,MWI.7_1,MWI.8_1,MWI.9_1,MWI.10_1,MWI.11_1,MWI.17_1,MWI.18_1,MWI.19_1,MWI.20_1,MWI.21_1,MWI.22_1,MWI.23_1,MWI.24_1,MWI.25_1,MWI.26_1,MWI.27_1,MWI.28_1,MDG.3_1,MDG.6_1,SWZ.1_1,SWZ.2_1,SWZ.3_1,SWZ.4_1,NAM.1_1,NAM.2_1,NAM.3_1,NAM.4_1,NAM.5_1,NAM.6_1,NAM.7_1,NAM.8_1,NAM.9_1,NAM.10_1,NAM.11_1,NAM.12_1,NAM.13_1,LSO.1_1,LSO.2_1,LSO.3_1,LSO.4_1,LSO.5_1,LSO.6_1,LSO.7_1,LSO.8_1,LSO.9_1,LSO.10_1</t>
  </si>
  <si>
    <t>Arusha,Dodoma,Kilimanjaro,Mara,Simiyu,Singida,Tanga,Bulawayo,Harare,Manicaland,Mashonaland Central,Mashonaland East,Mashonaland West,Masvingo,Matabeleland North,Matabeleland South,Midlands,Central,Copperbelt,Eastern,Luapula,Lusaka,Muchinga,North-Western,Northern,Southern,Western,Balaka,Blantyre,Chikwawa,Chiradzulu,Chitipa,Dedza,Machinga,Mangochi,Mchinji,Mulanje,Mwanza,Dowa,Karonga,Kasungu,Likoma,Lilongwe,Mzimba,Neno,Nkhata Bay,Nkhotakota,Nsanje,Ntcheu,Ntchisi,Phalombe,Rumphi,Salima,Thyolo,Zomba,Fianarantsoa,Toliary,Hhohho,Lubombo,Manzini,Shiselweni,!Karas,Erongo,Hardap,Kavango,Khomas,Kunene,Ohangwena,Omaheke,Omusati,Oshana,Oshikoto,Otjozondjupa,Zambezi,Berea,Butha-Buthe,Leribe,Mafeteng,Maseru,Mohale's Hoek,Mokhotlong,Qacha's Nek,Quthing,Thaba-Tseka</t>
  </si>
  <si>
    <t>ARM,AZE</t>
  </si>
  <si>
    <t>Middle east,Middle east</t>
  </si>
  <si>
    <t>Regional Nagorno-Karabakh Conflict</t>
  </si>
  <si>
    <t>https://www.acaps.org/country/Armenia/crisis/Regional-Nagorno-Karabakh-Conflict</t>
  </si>
  <si>
    <t>29/10/2020</t>
  </si>
  <si>
    <t>ETH,SOM,KEN</t>
  </si>
  <si>
    <t>Africa,Africa,Africa</t>
  </si>
  <si>
    <t>https://www.acaps.org/country/Ethiopia/crisis/Eastern-Africa-Regional-Drought-Crisis</t>
  </si>
  <si>
    <t>ETH005,KEN003</t>
  </si>
  <si>
    <t>02/03/2022</t>
  </si>
  <si>
    <t>ETH.8_1,ETH.9_1,ETH.10_1,SOM.1_1,SOM.2_1,SOM.3_1,SOM.4_1,SOM.5_1,SOM.6_1,SOM.7_1,SOM.8_1,SOM.9_1,SOM.10_1,SOM.11_1,SOM.12_1,SOM.13_1,SOM.14_1,SOM.15_1,SOM.16_1,SOM.17_1,SOM.18_1,KEN.1_1,KEN.6_1,KEN.7_1,KEN.9_1,KEN.10_1,KEN.14_1,KEN.18_1,KEN.19_1,KEN.20_1,KEN.21_1,KEN.23_1,KEN.24_1,KEN.25_1,KEN.26_1,KEN.33_1,KEN.36_1,KEN.37_1,KEN.39_1,KEN.40_1,KEN.41_1,KEN.43_1,KEN.46_1,KEN.47_1</t>
  </si>
  <si>
    <t>Oromia,Somali,Southern Nations, Nationalities and Peoples,Awdal,Bakool,Banaadir,Bari,Bay,Galguduud,Gedo,Hiiraan,Jubbada Dhexe,Jubbada Hoose,Mudug,Nugaal,Sanaag,Shabeellaha Dhexe,Shabeellaha Hoose,Sool,Togdheer,Woqooyi Galbeed,Baringo,Embu,Garissa,Isiolo,Kajiado,Kilifi,Kitui,Kwale,Laikipia,Lamu,Makueni,Mandera,Marsabit,Meru,Narok,Nyeri,Samburu,Taita Taveta,Tana River,Tharaka-Nithi,Turkana,Wajir,West Pokot</t>
  </si>
  <si>
    <t>TUR,SYR</t>
  </si>
  <si>
    <t>Turkiye / Syria earthquake (regional crisis)</t>
  </si>
  <si>
    <t>https://www.acaps.org/country/Türkiye/crisis/Turkiye-/-Syria-earthquake-(regional-crisis)</t>
  </si>
  <si>
    <t>TUR005,SYR002</t>
  </si>
  <si>
    <t>07/02/2023</t>
  </si>
  <si>
    <t>TUR.33_1,TUR.42_1,TUR.37_1,TUR.64_1,TUR.2_1,TUR.55_1,TUR.68_1,TUR.1_1,TUR.26_1,TUR.48_1,SYR.2_1,SYR.11_1,SYR.8_1,SYR.14_1,SYR.10_1,SYR.9_1</t>
  </si>
  <si>
    <t>Gaziantep,K. Maras,Hatay,Osmaniye,Adiyaman,Malatya,Sanliurfa,Adana,Diyarbakir,Kilis,Aleppo,Lattakia,Hamah,Tartus,Idlib,Hims</t>
  </si>
  <si>
    <t>https://www.acaps.org/country/Romania/crisis/Displacement-from-Ukraine-conflict</t>
  </si>
  <si>
    <t>HUN002,POL002,UKR002,MDA002,SVK002</t>
  </si>
  <si>
    <t>09/03/2022</t>
  </si>
  <si>
    <t>ROU.27_1,ROU.7_1,ROU.24_1,ROU.36_1,ROU.30_1,ROU.4_1,ROU.41_1,ROU.34_1</t>
  </si>
  <si>
    <t>Maramureș,Botoșani,Iași,Suceava,Neamț,Bacău,Vaslui,Satu Mare</t>
  </si>
  <si>
    <t>Refugees</t>
  </si>
  <si>
    <t>https://www.acaps.org/country/Rwanda/crisis/Refugees</t>
  </si>
  <si>
    <t>BDI001,COD001</t>
  </si>
  <si>
    <t>Displacement,Violence,Floods</t>
  </si>
  <si>
    <t>https://www.acaps.org/country/Sudan/crisis/Complex-crisis</t>
  </si>
  <si>
    <t>https://www.acaps.org/country/Sudan/crisis/Refugees</t>
  </si>
  <si>
    <t>ERI001,CAF001,TCD003,SYR001,YEM001</t>
  </si>
  <si>
    <t>SDN.6_1,SDN.7_1,SDN.18_1</t>
  </si>
  <si>
    <t>Kassala,Khartoum,White Nile</t>
  </si>
  <si>
    <t>https://www.acaps.org/country/Sudan/crisis/Floods</t>
  </si>
  <si>
    <t>01/08/2020</t>
  </si>
  <si>
    <t>https://www.acaps.org/country/Sudan/crisis/Violence-in-Darfur-and-Kordofan-regions</t>
  </si>
  <si>
    <t>27/04/2021</t>
  </si>
  <si>
    <t>SDN.16_1,SDN.4_1,SDN.5_1,SDN.8_1,SDN.9_1,SDN.14_1,SDN.15_1,SDN.17_1</t>
  </si>
  <si>
    <t>West Darfur,Central Darfur,East Darfur,North Darfur,North Kurdufan,South Darfur,South Kurdufan,West Kurdufan</t>
  </si>
  <si>
    <t>https://www.acaps.org/country/Senegal/crisis/Drought</t>
  </si>
  <si>
    <t>Displacement,Violence,Floods,Drought</t>
  </si>
  <si>
    <t>https://www.acaps.org/country/El Salvador/crisis/Complex-crisis</t>
  </si>
  <si>
    <t>Conflict,Displacement,Floods,Drought</t>
  </si>
  <si>
    <t>https://www.acaps.org/country/Somalia/crisis/Complex-crisis</t>
  </si>
  <si>
    <t>KEN002,ETH003,YEM002,UGA005</t>
  </si>
  <si>
    <t>https://www.acaps.org/country/Somalia/crisis/Mixed-Migration</t>
  </si>
  <si>
    <t>YEM001,ETH001</t>
  </si>
  <si>
    <t>SOM.18_1</t>
  </si>
  <si>
    <t>Woqooyi Galbeed</t>
  </si>
  <si>
    <t>Conflict,Floods,Displacement</t>
  </si>
  <si>
    <t>https://www.acaps.org/country/South Sudan/crisis/Complex-crisis</t>
  </si>
  <si>
    <t>KEN002,UGA005,SDN005,ETH003,SSD003</t>
  </si>
  <si>
    <t>2022 floods</t>
  </si>
  <si>
    <t>https://www.acaps.org/country/South Sudan/crisis/2022-floods</t>
  </si>
  <si>
    <t>12/10/2022</t>
  </si>
  <si>
    <t>SSD.5_1,SSD.8_1,SSD.6_1,SSD.3_1,SSD.10_1,SSD.7_1,SSD.9_1</t>
  </si>
  <si>
    <t>North Bahr-al-Ghazal,Warap,Unity,Jungoli,West Equatoria,Upper Nile,West Bahr-al-Ghazal</t>
  </si>
  <si>
    <t>https://www.acaps.org/country/Slovakia/crisis/Displacement-from-Ukraine-conflict</t>
  </si>
  <si>
    <t>UKR002,HUN002,POL002,MDA002,ROU002</t>
  </si>
  <si>
    <t>07/03/2022</t>
  </si>
  <si>
    <t>SVK.3_1</t>
  </si>
  <si>
    <t>Košický</t>
  </si>
  <si>
    <t>https://www.acaps.org/country/Eswatini/crisis/Food-Security-Crisis</t>
  </si>
  <si>
    <t>11/11/2020</t>
  </si>
  <si>
    <t>https://www.acaps.org/country/Syria/crisis/Conflict</t>
  </si>
  <si>
    <t>Türkiye / Syria earthquake</t>
  </si>
  <si>
    <t>https://www.acaps.org/country/Syria/crisis/Türkiye-/-Syria-earthquake</t>
  </si>
  <si>
    <t>SYR.2_1,SYR.11_1,SYR.8_1,SYR.14_1,SYR.10_1,SYR.9_1</t>
  </si>
  <si>
    <t>Aleppo,Lattakia,Hamah,Tartus,Idlib,Hims</t>
  </si>
  <si>
    <t>https://www.acaps.org/country/Chad/crisis/Complex-crisis</t>
  </si>
  <si>
    <t>https://www.acaps.org/country/Chad/crisis/Boko-Haram</t>
  </si>
  <si>
    <t>NER002,NGA004,TCD003</t>
  </si>
  <si>
    <t>TCD.10_1</t>
  </si>
  <si>
    <t>Lac</t>
  </si>
  <si>
    <t>https://www.acaps.org/country/Chad/crisis/CAR-refugees</t>
  </si>
  <si>
    <t>TCD.11_1,TCD.12_1,TCD.13_1,TCD.16_1,TCD.18_1</t>
  </si>
  <si>
    <t>Logone Occidental,Logone Oriental,Mandoul,Moyen-Chari,Salamat</t>
  </si>
  <si>
    <t>Darfur refugees</t>
  </si>
  <si>
    <t>https://www.acaps.org/country/Chad/crisis/Darfur-refugees</t>
  </si>
  <si>
    <t>TCD.5_1,TCD.23_1,TCD.17_1,TCD.19_1</t>
  </si>
  <si>
    <t>Ennedi Est,Wadi Fira,Ouaddaï,Sila</t>
  </si>
  <si>
    <t>Tibesti conflict</t>
  </si>
  <si>
    <t>https://www.acaps.org/country/Chad/crisis/Tibesti-conflict</t>
  </si>
  <si>
    <t>TCD.21_1</t>
  </si>
  <si>
    <t>Tibesti</t>
  </si>
  <si>
    <t>https://www.acaps.org/country/Thailand/crisis/Country-level</t>
  </si>
  <si>
    <t>https://www.acaps.org/country/Thailand/crisis/Conflict</t>
  </si>
  <si>
    <t>THA.76_1,THA.64_1,THA.38_1,THA.33_1</t>
  </si>
  <si>
    <t>Yala,Songkhla,Pattani,Narathiwat</t>
  </si>
  <si>
    <t>https://www.acaps.org/country/Thailand/crisis/Refugees</t>
  </si>
  <si>
    <t>THA.52_1,THA.69_1,THA.16_1,THA.23_1</t>
  </si>
  <si>
    <t>Ratchaburi,Tak,Kanchanaburi,Mae Hong Son</t>
  </si>
  <si>
    <t>https://www.acaps.org/country/Trinidad and Tobago/crisis/Venezuelan-refugees</t>
  </si>
  <si>
    <t>https://www.acaps.org/country/Tunisia/crisis/Mixed-Migration</t>
  </si>
  <si>
    <t>https://www.acaps.org/country/Türkiye/crisis/Country-level</t>
  </si>
  <si>
    <t>https://www.acaps.org/country/Türkiye/crisis/Syrian-refugees</t>
  </si>
  <si>
    <t>TUR.1_1,TUR.2_1,TUR.33_1,TUR.37_1,TUR.40_1,TUR.42_1,TUR.64_1,TUR.48_1,TUR.68_1</t>
  </si>
  <si>
    <t>Adana,Adiyaman,Gaziantep,Hatay,Istanbul,K. Maras,Osmaniye,Kilis,Sanliurfa</t>
  </si>
  <si>
    <t>https://www.acaps.org/country/Türkiye/crisis/Mixed-Migration</t>
  </si>
  <si>
    <t>TUR.28_1,TUR.50_1,TUR.22_1,TUR.40_1,TUR.41_1,TUR.59_1,TUR.8_1,TUR.37_1,TUR.48_1,TUR.7_1,TUR.33_1,TUR.68_1,TUR.4_1,TUR.78_1,TUR.36_1,TUR.71_1</t>
  </si>
  <si>
    <t>Edirne,Kirklareli,Çanakkale,Istanbul,Izmir,Mugla,Antalya,Hatay,Kilis,Ankara,Gaziantep,Sanliurfa,Agri,Van,Hakkari,Sirnak</t>
  </si>
  <si>
    <t>Kurdish conflict</t>
  </si>
  <si>
    <t>https://www.acaps.org/country/Türkiye/crisis/Kurdish-conflict</t>
  </si>
  <si>
    <t>TUR.31_1,TUR.44_1,TUR.72_1,TUR.49_1,TUR.30_1,TUR.45_1,TUR.55_1,TUR.76_1,TUR.29_1,TUR.17_1,TUR.60_1,TUR.4_1,TUR.2_1,TUR.26_1,TUR.69_1,TUR.18_1,TUR.78_1,TUR.68_1,TUR.57_1,TUR.36_1</t>
  </si>
  <si>
    <t>Erzurum,Karaman,Sivas,Kinkkale,Erzincan,Kars,Malatya,Tunceli,Elazığ,Bingöl,Mus,Agri,Adiyaman,Diyarbakir,Siirt,Bitlis,Van,Sanliurfa,Mardin,Hakkari</t>
  </si>
  <si>
    <t>https://www.acaps.org/country/Türkiye/crisis/Türkiye-/-Syria-earthquake</t>
  </si>
  <si>
    <t>TUR.33_1,TUR.42_1,TUR.37_1,TUR.64_1,TUR.2_1,TUR.55_1,TUR.68_1,TUR.1_1,TUR.26_1,TUR.48_1</t>
  </si>
  <si>
    <t>Gaziantep,K. Maras,Hatay,Osmaniye,Adiyaman,Malatya,Sanliurfa,Adana,Diyarbakir,Kilis</t>
  </si>
  <si>
    <t>https://www.acaps.org/country/Tanzania/crisis/Country-level</t>
  </si>
  <si>
    <t>15/03/2022</t>
  </si>
  <si>
    <t>TZA.27_1,TZA.26_1,TZA.25_1,TZA.24_1,TZA.12_1,TZA.9_1,TZA.8_1,TZA.7_1,TZA.3_1,TZA.2_1,TZA.1_1</t>
  </si>
  <si>
    <t>Tanga,Tabora,Singida,Simiyu,Mara,Kilimanjaro,Kigoma,Katavi,Dodoma,Dar es Salaam,Arusha</t>
  </si>
  <si>
    <t>https://www.acaps.org/country/Tanzania/crisis/Refugees</t>
  </si>
  <si>
    <t>TZA.7_1,TZA.8_1,TZA.2_1,TZA.26_1,TZA.27_1</t>
  </si>
  <si>
    <t>Katavi,Kigoma,Dar es Salaam,Tabora,Tanga</t>
  </si>
  <si>
    <t>Food security in North-East</t>
  </si>
  <si>
    <t>https://www.acaps.org/country/Tanzania/crisis/Food-security-in-North-East</t>
  </si>
  <si>
    <t>TZA.3_1,TZA.1_1,TZA.25_1,TZA.24_1,TZA.12_1,TZA.9_1,TZA.27_1</t>
  </si>
  <si>
    <t>Dodoma,Arusha,Singida,Simiyu,Mara,Kilimanjaro,Tanga</t>
  </si>
  <si>
    <t>Displacement,Drought,Violence,Epidemic</t>
  </si>
  <si>
    <t>https://www.acaps.org/country/Uganda/crisis/Country-level</t>
  </si>
  <si>
    <t>UGA007,UGA005</t>
  </si>
  <si>
    <t>UGA.1_1,UGA.3_1,UGA.16_1,UGA.18_1,UGA.28_1,UGA.40_1,UGA.45_1</t>
  </si>
  <si>
    <t>Adjumani,Arua,Kampala,Kamwenge,Kotido,Moroto,Nakapiripirit</t>
  </si>
  <si>
    <t>https://www.acaps.org/country/Uganda/crisis/Refugees</t>
  </si>
  <si>
    <t>SSD001,COD001,UGA001</t>
  </si>
  <si>
    <t>UGA.1_1,UGA.3_1,UGA.16_1,UGA.18_1,UGA.58_1,UGA.41_1,UGA.9_1,UGA.51_1,UGA.36_1</t>
  </si>
  <si>
    <t>Adjumani,Arua,Kampala,Kamwenge,Yumbe,Moyo,Hoima,Rakai,Masindi</t>
  </si>
  <si>
    <t>Drought,Violence,Epidemic</t>
  </si>
  <si>
    <t>https://www.acaps.org/country/Uganda/crisis/Food-Security-Crisis-in-Karamoja-Region</t>
  </si>
  <si>
    <t>25/07/2022</t>
  </si>
  <si>
    <t>UGA.28_1,UGA.40_1,UGA.45_1</t>
  </si>
  <si>
    <t>Kotido,Moroto,Nakapiripirit</t>
  </si>
  <si>
    <t>https://www.acaps.org/country/Ukraine/crisis/Conflict</t>
  </si>
  <si>
    <t>HUN002,MDA002,ROU002,POL002,SVK002</t>
  </si>
  <si>
    <t>Socio-political,Violence,Floods</t>
  </si>
  <si>
    <t>https://www.acaps.org/country/Venezuela/crisis/Complex-crisis</t>
  </si>
  <si>
    <t>PER002,BRA002,TTO002,COL002,ECU002</t>
  </si>
  <si>
    <t>https://www.acaps.org/country/Yemen/crisis/Complex-crisis</t>
  </si>
  <si>
    <t>https://www.acaps.org/country/Yemen/crisis/Mixed-Migration</t>
  </si>
  <si>
    <t>https://www.acaps.org/country/Zambia/crisis/Drought</t>
  </si>
  <si>
    <t>Socio-political,Drought</t>
  </si>
  <si>
    <t>https://www.acaps.org/country/Zimbabwe/crisis/Complex-crisis</t>
  </si>
  <si>
    <t>Individual or aggregated</t>
  </si>
  <si>
    <t>Yes</t>
  </si>
  <si>
    <t>Individual</t>
  </si>
  <si>
    <t>No</t>
  </si>
  <si>
    <t>Aggregated</t>
  </si>
  <si>
    <t>Physical exposure to earthquake MMI VI</t>
  </si>
  <si>
    <t>Physical exposure to earthquake MMI VIII</t>
  </si>
  <si>
    <t>Annual Expected Exposed People to Floods</t>
  </si>
  <si>
    <t>Annual Expected Exposed People to Tsunamis</t>
  </si>
  <si>
    <t>Annual Expected Exposed People to Cyclone's Wind SS1</t>
  </si>
  <si>
    <t>Annual Expected Exposed People to Cyclone's Wind SS3</t>
  </si>
  <si>
    <t>Annual Expected Exposed People to Cyclone Surge</t>
  </si>
  <si>
    <t>Total affected by Drought</t>
  </si>
  <si>
    <t>Frequency of Drought events</t>
  </si>
  <si>
    <t>Agriculture Drought probability</t>
  </si>
  <si>
    <t>GCRI Violent Conflict probability</t>
  </si>
  <si>
    <t>GCRI Highly Violent Conflict probability</t>
  </si>
  <si>
    <t>National Power Conflict Intensity (Highly Violent)</t>
  </si>
  <si>
    <t>Subnational Conflict Intensity (Highly Violent)</t>
  </si>
  <si>
    <t>Human Development Index</t>
  </si>
  <si>
    <t>Multidimensional Poverty Index</t>
  </si>
  <si>
    <t>Humanitarian Aid (FTS)</t>
  </si>
  <si>
    <t>Development Aid (ODA)</t>
  </si>
  <si>
    <t>Net ODA received (% of GNI)</t>
  </si>
  <si>
    <t>Mortality rate, under-5</t>
  </si>
  <si>
    <t>U5 Under weight</t>
  </si>
  <si>
    <t>Physicians Density</t>
  </si>
  <si>
    <t>One-year-olds fully immunized against measles</t>
  </si>
  <si>
    <t>Incidence of Tuberculosis</t>
  </si>
  <si>
    <t>Estimated number of people living with HIV - Adult (&gt;15) rate</t>
  </si>
  <si>
    <t>Health expenditure per capita</t>
  </si>
  <si>
    <t>Maternal Mortality Rate</t>
  </si>
  <si>
    <t>Malaria death rate</t>
  </si>
  <si>
    <t>People affected by Natural Disasters</t>
  </si>
  <si>
    <t>Internally displaced persons (IDPs)</t>
  </si>
  <si>
    <t>Refugees by country of asylum</t>
  </si>
  <si>
    <t>Returned Refugees</t>
  </si>
  <si>
    <t>Average Dietary Energy Supply Adequacy</t>
  </si>
  <si>
    <t>Prevalence of Undernourishment</t>
  </si>
  <si>
    <t>Domestic Food Price Level Index</t>
  </si>
  <si>
    <t>Domestic Food Price Volatility Index</t>
  </si>
  <si>
    <t>HFA Scores Last recent</t>
  </si>
  <si>
    <t>Government Effectiveness</t>
  </si>
  <si>
    <t>Corruption Perception Index</t>
  </si>
  <si>
    <t>Access to electricity</t>
  </si>
  <si>
    <t>Adult liteacy rate</t>
  </si>
  <si>
    <t>Internet users</t>
  </si>
  <si>
    <t>Mobile cellular subscriptions</t>
  </si>
  <si>
    <t>Road lenght</t>
  </si>
  <si>
    <t>Improved sanitation facilities (% of population with access)</t>
  </si>
  <si>
    <t>Improved water source (% of population with access)</t>
  </si>
  <si>
    <t>GDP per capita PPP int USD (Estimated)</t>
  </si>
  <si>
    <t>Total Population (GHS-POP)</t>
  </si>
  <si>
    <t>Reference Year</t>
  </si>
  <si>
    <t>Brunei Darussalam</t>
  </si>
  <si>
    <t>Cabo Verde</t>
  </si>
  <si>
    <t>Central African Republic</t>
  </si>
  <si>
    <t>Congo DR</t>
  </si>
  <si>
    <t>Korea DPR</t>
  </si>
  <si>
    <t>Korea Republic of</t>
  </si>
  <si>
    <t>Lao PDR</t>
  </si>
  <si>
    <t>Moldova Republic of</t>
  </si>
  <si>
    <t>Russian Federation</t>
  </si>
  <si>
    <t>Saint Kitts and Nevis</t>
  </si>
  <si>
    <t>Saint Vincent and the Grenadines</t>
  </si>
  <si>
    <t>Swaziland</t>
  </si>
  <si>
    <t>The former Yugoslav Republic of Macedonia</t>
  </si>
  <si>
    <t>Timor-Leste</t>
  </si>
  <si>
    <t>Turkey</t>
  </si>
  <si>
    <t>United States of America</t>
  </si>
  <si>
    <t>Viet Nam</t>
  </si>
  <si>
    <t>SUM YEAR</t>
  </si>
  <si>
    <t>AVG YEAR</t>
  </si>
  <si>
    <t>NUMBER OF</t>
  </si>
  <si>
    <t>STDEV</t>
  </si>
  <si>
    <t>MEDIAN</t>
  </si>
  <si>
    <t>SUM MISSING</t>
  </si>
  <si>
    <t>% MISSING</t>
  </si>
  <si>
    <t>Citation
INFORM. 2023. INFORM Severity Index February 2023. https://drmkc.jrc.ec.europa.eu/inform-index/INFORM-Severity. INFORM is a collaboration of the Inter-Agency Standing Committee Reference Group on Risk, Early Warning and Preparedness and the European Commission. The European Commission Joint Research Centre is responsible for the methodology. ACAPS is responsible for the data collection and analysis. OCHA is the overall coordinator of INFORM.</t>
  </si>
  <si>
    <t>AFG001Buildings in the affected area</t>
  </si>
  <si>
    <t>AFG005Buildings in the affected area</t>
  </si>
  <si>
    <t>AFG005People facing limited access constraints</t>
  </si>
  <si>
    <t>AFG005People facing restricted access constraints</t>
  </si>
  <si>
    <t>AGO002Injuries reported</t>
  </si>
  <si>
    <t>AGO002Illness cases reported</t>
  </si>
  <si>
    <t>AGO002Buildings damaged</t>
  </si>
  <si>
    <t>AGO002Buildings destroyed</t>
  </si>
  <si>
    <t>AGO002Buildings in the affected area</t>
  </si>
  <si>
    <t>AGO002Economic Losses</t>
  </si>
  <si>
    <t>AGO002People facing limited access constraints</t>
  </si>
  <si>
    <t>AGO002People facing restricted access constraints</t>
  </si>
  <si>
    <t>ARM002Buildings in the affected area</t>
  </si>
  <si>
    <t>AZE002Buildings in the affected area</t>
  </si>
  <si>
    <t>BDI001Buildings in the affected area</t>
  </si>
  <si>
    <t>BFA002Buildings in the affected area</t>
  </si>
  <si>
    <t>BGD002Buildings in the affected area</t>
  </si>
  <si>
    <t>BRA001Buildings in the affected area</t>
  </si>
  <si>
    <t>BRA002Buildings in the affected area</t>
  </si>
  <si>
    <t>BRA003Buildings in the affected area</t>
  </si>
  <si>
    <t>CAF001Buildings in the affected area</t>
  </si>
  <si>
    <t>CHL002Buildings in the affected area</t>
  </si>
  <si>
    <t>CMR001Buildings in the affected area</t>
  </si>
  <si>
    <t>CMR002Buildings in the affected area</t>
  </si>
  <si>
    <t>CMR003Buildings in the affected area</t>
  </si>
  <si>
    <t>CMR004Buildings in the affected area</t>
  </si>
  <si>
    <t>COD001Buildings in the affected area</t>
  </si>
  <si>
    <t>COG001Buildings in the affected area</t>
  </si>
  <si>
    <t>COL001Buildings in the affected area</t>
  </si>
  <si>
    <t>COL002Buildings in the affected area</t>
  </si>
  <si>
    <t>CRI002Buildings in the affected area</t>
  </si>
  <si>
    <t>DJI001Buildings in the affected area</t>
  </si>
  <si>
    <t>DJI002Buildings in the affected area</t>
  </si>
  <si>
    <t>DJI003Buildings in the affected area</t>
  </si>
  <si>
    <t>DOM002Buildings in the affected area</t>
  </si>
  <si>
    <t>DZA002Buildings in the affected area</t>
  </si>
  <si>
    <t>DZA003Buildings in the affected area</t>
  </si>
  <si>
    <t>DZA004Buildings in the affected area</t>
  </si>
  <si>
    <t>ECU002Buildings in the affected area</t>
  </si>
  <si>
    <t>EGY002Buildings in the affected area</t>
  </si>
  <si>
    <t>ERI001Buildings in the affected area</t>
  </si>
  <si>
    <t>ESP002Buildings in the affected area</t>
  </si>
  <si>
    <t>ETH001Buildings in the affected area</t>
  </si>
  <si>
    <t>ETH003Buildings in the affected area</t>
  </si>
  <si>
    <t>ETH004Buildings damaged</t>
  </si>
  <si>
    <t>ETH004Buildings destroyed</t>
  </si>
  <si>
    <t>ETH004Buildings in the affected area</t>
  </si>
  <si>
    <t>ETH004Economic Losses</t>
  </si>
  <si>
    <t>ETH005Buildings in the affected area</t>
  </si>
  <si>
    <t>GMB002Buildings in the affected area</t>
  </si>
  <si>
    <t>GRC002Buildings in the affected area</t>
  </si>
  <si>
    <t>GTM001Buildings in the affected area</t>
  </si>
  <si>
    <t>HND001Buildings in the affected area</t>
  </si>
  <si>
    <t>HTI001Buildings in the affected area</t>
  </si>
  <si>
    <t>HTI002Buildings in the affected area</t>
  </si>
  <si>
    <t>HUN002Injuries reported</t>
  </si>
  <si>
    <t>HUN002Illness cases reported</t>
  </si>
  <si>
    <t>HUN002Buildings damaged</t>
  </si>
  <si>
    <t>HUN002Buildings destroyed</t>
  </si>
  <si>
    <t>HUN002Buildings in the affected area</t>
  </si>
  <si>
    <t>HUN002Economic Losses</t>
  </si>
  <si>
    <t>HUN002People facing limited access constraints</t>
  </si>
  <si>
    <t>HUN002People facing restricted access constraints</t>
  </si>
  <si>
    <t>IDN002Buildings in the affected area</t>
  </si>
  <si>
    <t>IDN007Illness cases reported</t>
  </si>
  <si>
    <t>IDN007Buildings damaged</t>
  </si>
  <si>
    <t>IDN007Buildings destroyed</t>
  </si>
  <si>
    <t>IDN007Buildings in the affected area</t>
  </si>
  <si>
    <t>IDN007Economic Losses</t>
  </si>
  <si>
    <t>IDN008Illness cases reported</t>
  </si>
  <si>
    <t>IDN008Buildings damaged</t>
  </si>
  <si>
    <t>IDN008Buildings destroyed</t>
  </si>
  <si>
    <t>IDN008Buildings in the affected area</t>
  </si>
  <si>
    <t>IDN008Economic Losses</t>
  </si>
  <si>
    <t>IDN008People facing limited access constraints</t>
  </si>
  <si>
    <t>IDN008People facing restricted access constraints</t>
  </si>
  <si>
    <t>IND002Buildings in the affected area</t>
  </si>
  <si>
    <t>IRN004Buildings in the affected area</t>
  </si>
  <si>
    <t>IRQ001Buildings in the affected area</t>
  </si>
  <si>
    <t>IRQ002Buildings in the affected area</t>
  </si>
  <si>
    <t>IRQ003Buildings in the affected area</t>
  </si>
  <si>
    <t>ITA002Buildings in the affected area</t>
  </si>
  <si>
    <t>JOR002Buildings in the affected area</t>
  </si>
  <si>
    <t>KEN001Buildings in the affected area</t>
  </si>
  <si>
    <t>KEN002Buildings in the affected area</t>
  </si>
  <si>
    <t>KEN003Buildings in the affected area</t>
  </si>
  <si>
    <t>LBN002Buildings in the affected area</t>
  </si>
  <si>
    <t>LBN004Buildings in the affected area</t>
  </si>
  <si>
    <t>LBY001Buildings in the affected area</t>
  </si>
  <si>
    <t>LBY002Buildings in the affected area</t>
  </si>
  <si>
    <t>LKA002Illness cases reported</t>
  </si>
  <si>
    <t>LKA002Buildings damaged</t>
  </si>
  <si>
    <t>LKA002Buildings destroyed</t>
  </si>
  <si>
    <t>LKA002Buildings in the affected area</t>
  </si>
  <si>
    <t>LKA002Economic Losses</t>
  </si>
  <si>
    <t>LKA002People facing limited access constraints</t>
  </si>
  <si>
    <t>LKA002People facing restricted access constraints</t>
  </si>
  <si>
    <t>LSO003Buildings in the affected area</t>
  </si>
  <si>
    <t>MAR002Buildings in the affected area</t>
  </si>
  <si>
    <t>MDA002Injuries reported</t>
  </si>
  <si>
    <t>MDA002Illness cases reported</t>
  </si>
  <si>
    <t>MDA002Buildings damaged</t>
  </si>
  <si>
    <t>MDA002Buildings destroyed</t>
  </si>
  <si>
    <t>MDA002Buildings in the affected area</t>
  </si>
  <si>
    <t>MDA002Economic Losses</t>
  </si>
  <si>
    <t>MDA002People facing limited access constraints</t>
  </si>
  <si>
    <t>MDA002People facing restricted access constraints</t>
  </si>
  <si>
    <t>MDG001Buildings in the affected area</t>
  </si>
  <si>
    <t>MDG002Buildings in the affected area</t>
  </si>
  <si>
    <t>MDG007Illness cases reported</t>
  </si>
  <si>
    <t>MDG007Buildings in the affected area</t>
  </si>
  <si>
    <t>MEX001Buildings in the affected area</t>
  </si>
  <si>
    <t>MEX002Buildings in the affected area</t>
  </si>
  <si>
    <t>MEX003Buildings in the affected area</t>
  </si>
  <si>
    <t>MLI001Buildings in the affected area</t>
  </si>
  <si>
    <t>MMR001Buildings in the affected area</t>
  </si>
  <si>
    <t>MMR002Buildings in the affected area</t>
  </si>
  <si>
    <t>MMR003Buildings in the affected area</t>
  </si>
  <si>
    <t>MMR004Buildings in the affected area</t>
  </si>
  <si>
    <t>MOZ001Buildings in the affected area</t>
  </si>
  <si>
    <t>MOZ004Buildings in the affected area</t>
  </si>
  <si>
    <t>MOZ009Buildings in the affected area</t>
  </si>
  <si>
    <t>MRT002Buildings in the affected area</t>
  </si>
  <si>
    <t>MRT003Buildings in the affected area</t>
  </si>
  <si>
    <t>MWI002Buildings in the affected area</t>
  </si>
  <si>
    <t>MYS001Injuries reported</t>
  </si>
  <si>
    <t>MYS001Illness cases reported</t>
  </si>
  <si>
    <t>MYS001Buildings damaged</t>
  </si>
  <si>
    <t>MYS001Buildings destroyed</t>
  </si>
  <si>
    <t>MYS001Buildings in the affected area</t>
  </si>
  <si>
    <t>MYS001Economic Losses</t>
  </si>
  <si>
    <t>MYS001People facing limited access constraints</t>
  </si>
  <si>
    <t>MYS001People facing restricted access constraints</t>
  </si>
  <si>
    <t>NAM002Buildings damaged</t>
  </si>
  <si>
    <t>NAM002Buildings destroyed</t>
  </si>
  <si>
    <t>NAM002Buildings in the affected area</t>
  </si>
  <si>
    <t>NAM002Economic Losses</t>
  </si>
  <si>
    <t>NAM002People facing limited access constraints</t>
  </si>
  <si>
    <t>NAM002People facing restricted access constraints</t>
  </si>
  <si>
    <t>NER001Buildings in the affected area</t>
  </si>
  <si>
    <t>NER002Buildings in the affected area</t>
  </si>
  <si>
    <t>NER003Buildings in the affected area</t>
  </si>
  <si>
    <t>NER004Buildings in the affected area</t>
  </si>
  <si>
    <t>NGA001Buildings in the affected area</t>
  </si>
  <si>
    <t>NGA003Buildings in the affected area</t>
  </si>
  <si>
    <t>NGA004Buildings in the affected area</t>
  </si>
  <si>
    <t>NGA007Buildings in the affected area</t>
  </si>
  <si>
    <t>NGA008Buildings in the affected area</t>
  </si>
  <si>
    <t>NIC001Buildings in the affected area</t>
  </si>
  <si>
    <t>PAK001Buildings in the affected area</t>
  </si>
  <si>
    <t>PAK004Buildings in the affected area</t>
  </si>
  <si>
    <t>PAK005Buildings in the affected area</t>
  </si>
  <si>
    <t>PAK005People facing limited access constraints</t>
  </si>
  <si>
    <t>PAK005People facing restricted access constraints</t>
  </si>
  <si>
    <t>PAN002Buildings in the affected area</t>
  </si>
  <si>
    <t>PER002Buildings in the affected area</t>
  </si>
  <si>
    <t>PHL001Buildings in the affected area</t>
  </si>
  <si>
    <t>PHL001People facing limited access constraints</t>
  </si>
  <si>
    <t>PHL001People facing restricted access constraints</t>
  </si>
  <si>
    <t>PHL003Buildings in the affected area</t>
  </si>
  <si>
    <t>PHL012Illness cases reported</t>
  </si>
  <si>
    <t>PHL012Buildings in the affected area</t>
  </si>
  <si>
    <t>PHL012People facing limited access constraints</t>
  </si>
  <si>
    <t>PHL012People facing restricted access constraints</t>
  </si>
  <si>
    <t>PHL013Illness cases reported</t>
  </si>
  <si>
    <t>PHL013Buildings in the affected area</t>
  </si>
  <si>
    <t>PHL013People facing limited access constraints</t>
  </si>
  <si>
    <t>PHL013People facing restricted access constraints</t>
  </si>
  <si>
    <t>PNG003Injuries reported</t>
  </si>
  <si>
    <t>PNG003Illness cases reported</t>
  </si>
  <si>
    <t>PNG003Buildings damaged</t>
  </si>
  <si>
    <t>PNG003Buildings destroyed</t>
  </si>
  <si>
    <t>PNG003Buildings in the affected area</t>
  </si>
  <si>
    <t>PNG003Economic Losses</t>
  </si>
  <si>
    <t>PNG003People facing limited access constraints</t>
  </si>
  <si>
    <t>PNG003People facing restricted access constraints</t>
  </si>
  <si>
    <t>POL002Injuries reported</t>
  </si>
  <si>
    <t>POL002Illness cases reported</t>
  </si>
  <si>
    <t>POL002Buildings damaged</t>
  </si>
  <si>
    <t>POL002Buildings destroyed</t>
  </si>
  <si>
    <t>POL002Buildings in the affected area</t>
  </si>
  <si>
    <t>POL002Economic Losses</t>
  </si>
  <si>
    <t>POL002People facing limited access constraints</t>
  </si>
  <si>
    <t>POL002People facing restricted access constraints</t>
  </si>
  <si>
    <t>PRK001Buildings in the affected area</t>
  </si>
  <si>
    <t>PSE002Buildings in the affected area</t>
  </si>
  <si>
    <t>REG001Buildings in the affected area</t>
  </si>
  <si>
    <t>REG002Buildings in the affected area</t>
  </si>
  <si>
    <t>REG003Buildings in the affected area</t>
  </si>
  <si>
    <t>REG004Buildings in the affected area</t>
  </si>
  <si>
    <t>REG004People facing limited access constraints</t>
  </si>
  <si>
    <t>REG006Buildings in the affected area</t>
  </si>
  <si>
    <t>REG007Buildings in the affected area</t>
  </si>
  <si>
    <t>REG008Buildings in the affected area</t>
  </si>
  <si>
    <t>REG011Buildings in the affected area</t>
  </si>
  <si>
    <t>REG012Buildings in the affected area</t>
  </si>
  <si>
    <t>REG012People facing limited access constraints</t>
  </si>
  <si>
    <t>REG012People facing restricted access constraints</t>
  </si>
  <si>
    <t>REG013Buildings in the affected area</t>
  </si>
  <si>
    <t>REG014Buildings in the affected area</t>
  </si>
  <si>
    <t>REG015Buildings in the affected area</t>
  </si>
  <si>
    <t>ROU002Injuries reported</t>
  </si>
  <si>
    <t>ROU002Illness cases reported</t>
  </si>
  <si>
    <t>ROU002Buildings damaged</t>
  </si>
  <si>
    <t>ROU002Buildings destroyed</t>
  </si>
  <si>
    <t>ROU002Buildings in the affected area</t>
  </si>
  <si>
    <t>ROU002Economic Losses</t>
  </si>
  <si>
    <t>ROU002People facing limited access constraints</t>
  </si>
  <si>
    <t>ROU002People facing restricted access constraints</t>
  </si>
  <si>
    <t>RWA002Buildings in the affected area</t>
  </si>
  <si>
    <t>SDN001Buildings in the affected area</t>
  </si>
  <si>
    <t>SDN005Buildings in the affected area</t>
  </si>
  <si>
    <t>SDN005People facing limited access constraints</t>
  </si>
  <si>
    <t>SDN005People facing restricted access constraints</t>
  </si>
  <si>
    <t>SDN006Buildings in the affected area</t>
  </si>
  <si>
    <t>SDN008Buildings in the affected area</t>
  </si>
  <si>
    <t>SEN002Buildings in the affected area</t>
  </si>
  <si>
    <t>SLV001Buildings in the affected area</t>
  </si>
  <si>
    <t>SOM001Buildings in the affected area</t>
  </si>
  <si>
    <t>SOM002Buildings in the affected area</t>
  </si>
  <si>
    <t>SSD001Buildings in the affected area</t>
  </si>
  <si>
    <t>SSD003Buildings in the affected area</t>
  </si>
  <si>
    <t>SVK002Injuries reported</t>
  </si>
  <si>
    <t>SVK002Illness cases reported</t>
  </si>
  <si>
    <t>SVK002Buildings damaged</t>
  </si>
  <si>
    <t>SVK002Buildings destroyed</t>
  </si>
  <si>
    <t>SVK002Buildings in the affected area</t>
  </si>
  <si>
    <t>SVK002Economic Losses</t>
  </si>
  <si>
    <t>SVK002People facing limited access constraints</t>
  </si>
  <si>
    <t>SVK002People facing restricted access constraints</t>
  </si>
  <si>
    <t>SWZ001Buildings damaged</t>
  </si>
  <si>
    <t>SWZ001Buildings destroyed</t>
  </si>
  <si>
    <t>SWZ001Buildings in the affected area</t>
  </si>
  <si>
    <t>SWZ001Economic Losses</t>
  </si>
  <si>
    <t>SWZ001People facing limited access constraints</t>
  </si>
  <si>
    <t>SWZ001People facing restricted access constraints</t>
  </si>
  <si>
    <t>SYR001Buildings in the affected area</t>
  </si>
  <si>
    <t>SYR002Buildings in the affected area</t>
  </si>
  <si>
    <t>TCD001Buildings in the affected area</t>
  </si>
  <si>
    <t>TCD003Buildings in the affected area</t>
  </si>
  <si>
    <t>TCD004Buildings in the affected area</t>
  </si>
  <si>
    <t>TCD005Buildings in the affected area</t>
  </si>
  <si>
    <t>TCD006Buildings in the affected area</t>
  </si>
  <si>
    <t>THA001Buildings in the affected area</t>
  </si>
  <si>
    <t>THA002Buildings in the affected area</t>
  </si>
  <si>
    <t>THA003Buildings in the affected area</t>
  </si>
  <si>
    <t>TTO002Buildings in the affected area</t>
  </si>
  <si>
    <t>TUN002Buildings in the affected area</t>
  </si>
  <si>
    <t>TUR001Buildings in the affected area</t>
  </si>
  <si>
    <t>TUR002Buildings in the affected area</t>
  </si>
  <si>
    <t>TUR003Buildings in the affected area</t>
  </si>
  <si>
    <t>TUR004Buildings in the affected area</t>
  </si>
  <si>
    <t>TUR005Buildings in the affected area</t>
  </si>
  <si>
    <t>TZA001Buildings in the affected area</t>
  </si>
  <si>
    <t>TZA002Buildings in the affected area</t>
  </si>
  <si>
    <t>TZA003Buildings in the affected area</t>
  </si>
  <si>
    <t>UGA001Buildings in the affected area</t>
  </si>
  <si>
    <t>UGA005Buildings in the affected area</t>
  </si>
  <si>
    <t>UGA005People facing limited access constraints</t>
  </si>
  <si>
    <t>UGA005People facing restricted access constraints</t>
  </si>
  <si>
    <t>UGA007Buildings in the affected area</t>
  </si>
  <si>
    <t>UKR002Buildings in the affected area</t>
  </si>
  <si>
    <t>VEN001Buildings in the affected area</t>
  </si>
  <si>
    <t>YEM001Buildings in the affected area</t>
  </si>
  <si>
    <t>YEM002Buildings in the affected area</t>
  </si>
  <si>
    <t>ZMB002Buildings in the affected area</t>
  </si>
  <si>
    <t>ZWE001Buildings in the affected area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</si>
</sst>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3" formatCode="_-* #,##0.00_-;\-* #,##0.00_-;_-* &quot;-&quot;??_-;_-@_-"/>
    <numFmt numFmtId="164" formatCode="0.0"/>
    <numFmt numFmtId="165" formatCode="#,##0.0"/>
    <numFmt numFmtId="166" formatCode="0.0%"/>
    <numFmt numFmtId="167" formatCode="0.000%"/>
    <numFmt numFmtId="168" formatCode="_-* #,##0.00_-;_-* #,##0.00\-;_-* &quot;-&quot;??_-;_-@_-"/>
    <numFmt numFmtId="169" formatCode="&quot;£&quot;#,##0\ ;\(&quot;£&quot;#,##0\)"/>
    <numFmt numFmtId="170" formatCode="_(&quot;€&quot;* #,##0.00_);_(&quot;€&quot;* \(#,##0.00\);_(&quot;€&quot;* &quot;-&quot;??_);_(@_)"/>
    <numFmt numFmtId="171" formatCode="##0.0"/>
    <numFmt numFmtId="172" formatCode="##0.0\ \|"/>
    <numFmt numFmtId="173" formatCode="_ * #,##0.00_ ;_ * \-#,##0.00_ ;_ * &quot;-&quot;??_ ;_ @_ "/>
    <numFmt numFmtId="174" formatCode="&quot;$&quot;#,##0\ ;\(&quot;$&quot;#,##0\)"/>
    <numFmt numFmtId="175" formatCode="#0"/>
    <numFmt numFmtId="176" formatCode="##,##0.000"/>
  </numFmts>
  <fonts count="134" x14ac:knownFonts="1">
    <font>
      <sz val="11"/>
      <color theme="1"/>
      <name val="Calibri"/>
      <family val="2"/>
      <scheme val="minor"/>
    </font>
    <font>
      <sz val="11"/>
      <color theme="1"/>
      <name val="Calibri"/>
      <family val="2"/>
      <scheme val="minor"/>
    </font>
    <font>
      <b/>
      <sz val="13"/>
      <color theme="3"/>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b/>
      <sz val="11"/>
      <color theme="1"/>
      <name val="Calibri"/>
      <family val="2"/>
      <scheme val="minor"/>
    </font>
    <font>
      <sz val="11"/>
      <color theme="0"/>
      <name val="Calibri"/>
      <family val="2"/>
      <scheme val="minor"/>
    </font>
    <font>
      <sz val="10"/>
      <name val="Arial"/>
      <family val="2"/>
    </font>
    <font>
      <sz val="11"/>
      <color theme="0" tint="-0.499984740745262"/>
      <name val="Calibri"/>
      <family val="2"/>
      <scheme val="minor"/>
    </font>
    <font>
      <sz val="11"/>
      <color indexed="8"/>
      <name val="Calibri"/>
      <family val="2"/>
    </font>
    <font>
      <sz val="11"/>
      <color indexed="20"/>
      <name val="Calibri"/>
      <family val="2"/>
      <scheme val="minor"/>
    </font>
    <font>
      <b/>
      <sz val="15"/>
      <color indexed="56"/>
      <name val="Calibri"/>
      <family val="2"/>
      <scheme val="minor"/>
    </font>
    <font>
      <b/>
      <sz val="13"/>
      <color indexed="56"/>
      <name val="Calibri"/>
      <family val="2"/>
      <scheme val="minor"/>
    </font>
    <font>
      <b/>
      <sz val="11"/>
      <color indexed="56"/>
      <name val="Calibri"/>
      <family val="2"/>
      <scheme val="minor"/>
    </font>
    <font>
      <b/>
      <sz val="18"/>
      <color indexed="56"/>
      <name val="Cambria"/>
      <family val="2"/>
      <scheme val="major"/>
    </font>
    <font>
      <sz val="10"/>
      <color indexed="8"/>
      <name val="Arial"/>
      <family val="2"/>
    </font>
    <font>
      <sz val="11"/>
      <color indexed="8"/>
      <name val="Arial"/>
      <family val="2"/>
    </font>
    <font>
      <sz val="11"/>
      <color indexed="9"/>
      <name val="Calibri"/>
      <family val="2"/>
    </font>
    <font>
      <sz val="11"/>
      <color indexed="9"/>
      <name val="Arial"/>
      <family val="2"/>
    </font>
    <font>
      <b/>
      <sz val="11"/>
      <color indexed="52"/>
      <name val="Arial"/>
      <family val="2"/>
    </font>
    <font>
      <sz val="8"/>
      <name val="Arial"/>
      <family val="2"/>
    </font>
    <font>
      <b/>
      <sz val="8"/>
      <color indexed="8"/>
      <name val="MS Sans Serif"/>
      <family val="2"/>
    </font>
    <font>
      <b/>
      <sz val="11"/>
      <color indexed="9"/>
      <name val="Arial"/>
      <family val="2"/>
    </font>
    <font>
      <b/>
      <u/>
      <sz val="8.5"/>
      <color indexed="8"/>
      <name val="MS Sans Serif"/>
      <family val="2"/>
    </font>
    <font>
      <b/>
      <sz val="8.5"/>
      <color indexed="12"/>
      <name val="MS Sans Serif"/>
      <family val="2"/>
    </font>
    <font>
      <b/>
      <sz val="8"/>
      <color indexed="12"/>
      <name val="Arial"/>
      <family val="2"/>
    </font>
    <font>
      <sz val="10"/>
      <color indexed="8"/>
      <name val="MS Sans Serif"/>
      <family val="2"/>
    </font>
    <font>
      <sz val="8.5"/>
      <color indexed="8"/>
      <name val="MS Sans Serif"/>
      <family val="2"/>
    </font>
    <font>
      <i/>
      <sz val="11"/>
      <color indexed="23"/>
      <name val="Arial"/>
      <family val="2"/>
    </font>
    <font>
      <sz val="8"/>
      <color indexed="8"/>
      <name val="Arial"/>
      <family val="2"/>
    </font>
    <font>
      <sz val="11"/>
      <color indexed="52"/>
      <name val="Arial"/>
      <family val="2"/>
    </font>
    <font>
      <sz val="11"/>
      <color indexed="17"/>
      <name val="Arial"/>
      <family val="2"/>
    </font>
    <font>
      <u/>
      <sz val="8.25"/>
      <color indexed="12"/>
      <name val="Calibri"/>
      <family val="2"/>
    </font>
    <font>
      <sz val="11"/>
      <color indexed="62"/>
      <name val="Arial"/>
      <family val="2"/>
    </font>
    <font>
      <b/>
      <sz val="10"/>
      <name val="Arial"/>
      <family val="2"/>
    </font>
    <font>
      <b/>
      <sz val="8.5"/>
      <color indexed="8"/>
      <name val="MS Sans Serif"/>
      <family val="2"/>
    </font>
    <font>
      <b/>
      <sz val="15"/>
      <color indexed="56"/>
      <name val="Arial"/>
      <family val="2"/>
    </font>
    <font>
      <b/>
      <sz val="13"/>
      <color indexed="56"/>
      <name val="Arial"/>
      <family val="2"/>
    </font>
    <font>
      <b/>
      <sz val="11"/>
      <color indexed="56"/>
      <name val="Arial"/>
      <family val="2"/>
    </font>
    <font>
      <sz val="11"/>
      <color indexed="60"/>
      <name val="Arial"/>
      <family val="2"/>
    </font>
    <font>
      <sz val="11"/>
      <color indexed="60"/>
      <name val="Calibri"/>
      <family val="2"/>
    </font>
    <font>
      <sz val="11"/>
      <color indexed="20"/>
      <name val="Arial"/>
      <family val="2"/>
    </font>
    <font>
      <b/>
      <u/>
      <sz val="10"/>
      <color indexed="8"/>
      <name val="MS Sans Serif"/>
      <family val="2"/>
    </font>
    <font>
      <sz val="8"/>
      <color indexed="8"/>
      <name val="MS Sans Serif"/>
      <family val="2"/>
    </font>
    <font>
      <sz val="7.5"/>
      <color indexed="8"/>
      <name val="MS Sans Serif"/>
      <family val="2"/>
    </font>
    <font>
      <b/>
      <sz val="12"/>
      <name val="Arial"/>
      <family val="2"/>
    </font>
    <font>
      <i/>
      <sz val="10"/>
      <name val="Arial"/>
      <family val="2"/>
    </font>
    <font>
      <sz val="10"/>
      <name val="MS Sans Serif"/>
      <family val="2"/>
    </font>
    <font>
      <b/>
      <sz val="14"/>
      <name val="Helv"/>
    </font>
    <font>
      <b/>
      <sz val="12"/>
      <name val="Helv"/>
    </font>
    <font>
      <i/>
      <sz val="8"/>
      <name val="Arial"/>
      <family val="2"/>
    </font>
    <font>
      <i/>
      <sz val="11"/>
      <color indexed="23"/>
      <name val="Calibri"/>
      <family val="2"/>
    </font>
    <font>
      <sz val="9"/>
      <name val="Arial"/>
      <family val="2"/>
    </font>
    <font>
      <b/>
      <sz val="8"/>
      <name val="Arial"/>
      <family val="2"/>
    </font>
    <font>
      <b/>
      <sz val="18"/>
      <color indexed="56"/>
      <name val="Cambria"/>
      <family val="2"/>
    </font>
    <font>
      <b/>
      <sz val="15"/>
      <color indexed="56"/>
      <name val="Calibri"/>
      <family val="2"/>
    </font>
    <font>
      <b/>
      <sz val="13"/>
      <color indexed="56"/>
      <name val="Calibri"/>
      <family val="2"/>
    </font>
    <font>
      <b/>
      <sz val="11"/>
      <color indexed="56"/>
      <name val="Calibri"/>
      <family val="2"/>
    </font>
    <font>
      <b/>
      <sz val="11"/>
      <color indexed="8"/>
      <name val="Arial"/>
      <family val="2"/>
    </font>
    <font>
      <b/>
      <sz val="11"/>
      <color indexed="8"/>
      <name val="Calibri"/>
      <family val="2"/>
    </font>
    <font>
      <b/>
      <sz val="11"/>
      <color indexed="63"/>
      <name val="Arial"/>
      <family val="2"/>
    </font>
    <font>
      <sz val="11"/>
      <color indexed="20"/>
      <name val="Calibri"/>
      <family val="2"/>
    </font>
    <font>
      <sz val="11"/>
      <color indexed="17"/>
      <name val="Calibri"/>
      <family val="2"/>
    </font>
    <font>
      <sz val="11"/>
      <color indexed="10"/>
      <name val="Arial"/>
      <family val="2"/>
    </font>
    <font>
      <u/>
      <sz val="10"/>
      <color theme="10"/>
      <name val="Calibri"/>
      <family val="2"/>
    </font>
    <font>
      <u/>
      <sz val="11"/>
      <color theme="10"/>
      <name val="Calibri"/>
      <family val="2"/>
      <scheme val="minor"/>
    </font>
    <font>
      <sz val="10"/>
      <color theme="0" tint="-0.499984740745262"/>
      <name val="Arial"/>
      <family val="2"/>
    </font>
    <font>
      <sz val="10"/>
      <color theme="1"/>
      <name val="Arial"/>
      <family val="2"/>
    </font>
    <font>
      <i/>
      <sz val="10"/>
      <color theme="1"/>
      <name val="Arial"/>
      <family val="2"/>
    </font>
    <font>
      <sz val="10"/>
      <color theme="1" tint="0.499984740745262"/>
      <name val="Arial"/>
      <family val="2"/>
    </font>
    <font>
      <sz val="10"/>
      <color rgb="FF323232"/>
      <name val="Arial"/>
      <family val="2"/>
    </font>
    <font>
      <b/>
      <sz val="10"/>
      <color rgb="FF323232"/>
      <name val="Arial"/>
      <family val="2"/>
    </font>
    <font>
      <sz val="10"/>
      <color theme="0"/>
      <name val="Arial"/>
      <family val="2"/>
    </font>
    <font>
      <b/>
      <sz val="10"/>
      <color theme="0"/>
      <name val="Arial"/>
      <family val="2"/>
    </font>
    <font>
      <b/>
      <sz val="9"/>
      <color rgb="FF323232"/>
      <name val="Arial"/>
      <family val="2"/>
    </font>
    <font>
      <sz val="9"/>
      <color theme="1"/>
      <name val="Arial"/>
      <family val="2"/>
    </font>
    <font>
      <sz val="11"/>
      <name val="Calibri"/>
      <family val="2"/>
      <scheme val="minor"/>
    </font>
    <font>
      <b/>
      <sz val="10"/>
      <color theme="1"/>
      <name val="Arial"/>
      <family val="2"/>
    </font>
    <font>
      <b/>
      <sz val="10"/>
      <color indexed="8"/>
      <name val="Arial"/>
      <family val="2"/>
    </font>
    <font>
      <u/>
      <sz val="10"/>
      <color theme="10"/>
      <name val="Arial"/>
      <family val="2"/>
    </font>
    <font>
      <sz val="11"/>
      <color theme="1"/>
      <name val="Calibri"/>
      <family val="2"/>
      <scheme val="minor"/>
    </font>
    <font>
      <sz val="11"/>
      <color rgb="FF4A2B54"/>
      <name val="Calibri"/>
      <family val="2"/>
      <scheme val="minor"/>
    </font>
    <font>
      <b/>
      <sz val="18"/>
      <color rgb="FF4A2B54"/>
      <name val="Cambria"/>
      <family val="2"/>
      <scheme val="major"/>
    </font>
    <font>
      <b/>
      <sz val="10"/>
      <color rgb="FF8E2255"/>
      <name val="Arial"/>
      <family val="2"/>
    </font>
    <font>
      <b/>
      <sz val="18"/>
      <color theme="3"/>
      <name val="Cambria"/>
      <family val="2"/>
      <scheme val="major"/>
    </font>
    <font>
      <b/>
      <sz val="15"/>
      <color theme="3"/>
      <name val="Calibri"/>
      <family val="2"/>
      <scheme val="minor"/>
    </font>
    <font>
      <b/>
      <sz val="11"/>
      <color theme="3"/>
      <name val="Calibri"/>
      <family val="2"/>
      <scheme val="minor"/>
    </font>
    <font>
      <sz val="11"/>
      <color rgb="FF9C6500"/>
      <name val="Calibri"/>
      <family val="2"/>
      <scheme val="minor"/>
    </font>
    <font>
      <i/>
      <sz val="11"/>
      <color rgb="FF7F7F7F"/>
      <name val="Calibri"/>
      <family val="2"/>
      <scheme val="minor"/>
    </font>
    <font>
      <b/>
      <sz val="11"/>
      <color indexed="52"/>
      <name val="Calibri"/>
      <family val="2"/>
    </font>
    <font>
      <sz val="11"/>
      <color indexed="52"/>
      <name val="Calibri"/>
      <family val="2"/>
    </font>
    <font>
      <b/>
      <sz val="11"/>
      <color indexed="9"/>
      <name val="Calibri"/>
      <family val="2"/>
    </font>
    <font>
      <sz val="11"/>
      <color indexed="10"/>
      <name val="Calibri"/>
      <family val="2"/>
    </font>
    <font>
      <sz val="10"/>
      <color rgb="FF000000"/>
      <name val="Arial"/>
      <family val="2"/>
    </font>
    <font>
      <sz val="11"/>
      <color rgb="FF9C5700"/>
      <name val="Calibri"/>
      <family val="2"/>
      <scheme val="minor"/>
    </font>
    <font>
      <b/>
      <sz val="10"/>
      <color rgb="FF323232"/>
      <name val="Arial"/>
      <family val="2"/>
    </font>
    <font>
      <sz val="10"/>
      <color indexed="8"/>
      <name val="Arial"/>
      <family val="2"/>
    </font>
    <font>
      <sz val="10"/>
      <color theme="1"/>
      <name val="Arial"/>
      <family val="2"/>
    </font>
    <font>
      <sz val="10"/>
      <name val="Arial"/>
      <family val="2"/>
    </font>
    <font>
      <b/>
      <sz val="10"/>
      <color rgb="FF323232"/>
      <name val="Arial"/>
      <family val="2"/>
    </font>
    <font>
      <sz val="10"/>
      <color indexed="8"/>
      <name val="Arial"/>
      <family val="2"/>
    </font>
    <font>
      <sz val="10"/>
      <color theme="1"/>
      <name val="Arial"/>
      <family val="2"/>
    </font>
    <font>
      <sz val="10"/>
      <name val="Arial"/>
      <family val="2"/>
    </font>
    <font>
      <sz val="11"/>
      <color rgb="FF323232"/>
      <name val="Arial"/>
      <family val="2"/>
    </font>
    <font>
      <i/>
      <sz val="10"/>
      <color rgb="FF323232"/>
      <name val="Arial"/>
      <family val="2"/>
    </font>
    <font>
      <b/>
      <sz val="10"/>
      <color theme="4"/>
      <name val="Arial"/>
      <family val="2"/>
    </font>
    <font>
      <b/>
      <sz val="10"/>
      <color rgb="FF0C525D"/>
      <name val="Arial"/>
      <family val="2"/>
    </font>
    <font>
      <b/>
      <sz val="10"/>
      <color rgb="FF346064"/>
      <name val="Arial"/>
      <family val="2"/>
    </font>
    <font>
      <b/>
      <sz val="10"/>
      <color rgb="FF593B62"/>
      <name val="Arial"/>
      <family val="2"/>
    </font>
    <font>
      <b/>
      <sz val="10"/>
      <color rgb="FF6B6050"/>
      <name val="Arial"/>
      <family val="2"/>
    </font>
    <font>
      <b/>
      <sz val="10"/>
      <color rgb="FF5F5D5B"/>
      <name val="Arial"/>
      <family val="2"/>
    </font>
    <font>
      <b/>
      <sz val="10"/>
      <color rgb="FF433557"/>
      <name val="Arial"/>
      <family val="2"/>
    </font>
    <font>
      <b/>
      <sz val="48"/>
      <color rgb="FF4A2B54"/>
      <name val="Arial"/>
      <family val="2"/>
    </font>
    <font>
      <b/>
      <sz val="22"/>
      <color rgb="FF4A2B54"/>
      <name val="Arial"/>
      <family val="2"/>
    </font>
    <font>
      <sz val="11"/>
      <color theme="1"/>
      <name val="Arial"/>
      <family val="2"/>
    </font>
    <font>
      <b/>
      <sz val="16"/>
      <color rgb="FF4A2B54"/>
      <name val="Arial"/>
      <family val="2"/>
    </font>
    <font>
      <sz val="11"/>
      <name val="Arial"/>
      <family val="2"/>
    </font>
    <font>
      <b/>
      <u/>
      <sz val="12"/>
      <color rgb="FF433557"/>
      <name val="Arial"/>
      <family val="2"/>
    </font>
    <font>
      <b/>
      <sz val="18"/>
      <color theme="0"/>
      <name val="Arial"/>
      <family val="2"/>
    </font>
    <font>
      <b/>
      <sz val="13"/>
      <color theme="3"/>
      <name val="Arial"/>
      <family val="2"/>
    </font>
    <font>
      <sz val="10"/>
      <color rgb="FF4A2B54"/>
      <name val="Arial"/>
      <family val="2"/>
    </font>
    <font>
      <b/>
      <sz val="10"/>
      <color theme="0" tint="-0.499984740745262"/>
      <name val="Arial"/>
      <family val="2"/>
    </font>
    <font>
      <sz val="10"/>
      <color rgb="FF75695D"/>
      <name val="Arial"/>
      <family val="2"/>
    </font>
    <font>
      <u/>
      <sz val="10"/>
      <color theme="10"/>
      <name val="Calibri"/>
      <family val="2"/>
    </font>
    <font>
      <b/>
      <sz val="10"/>
      <color rgb="FFFFFFFF"/>
      <name val="Arial"/>
    </font>
    <font>
      <sz val="10"/>
      <name val="Arial"/>
    </font>
    <font>
      <i/>
      <sz val="10"/>
      <name val="Arial"/>
    </font>
    <font>
      <sz val="10"/>
      <color rgb="FF000000"/>
      <name val="Arial"/>
    </font>
    <font>
      <sz val="10"/>
      <color rgb="FF808080"/>
      <name val="Arial"/>
    </font>
    <font>
      <b/>
      <sz val="10"/>
      <color rgb="FF000000"/>
      <name val="Arial"/>
    </font>
    <font>
      <b/>
      <sz val="10"/>
      <name val="Arial"/>
    </font>
  </fonts>
  <fills count="101">
    <fill>
      <patternFill patternType="none"/>
    </fill>
    <fill>
      <patternFill patternType="gray125"/>
    </fill>
    <fill>
      <patternFill patternType="solid">
        <fgColor rgb="FFFFC7CE"/>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tint="0.39997558519241921"/>
        <bgColor indexed="65"/>
      </patternFill>
    </fill>
    <fill>
      <patternFill patternType="solid">
        <fgColor theme="7" tint="0.39997558519241921"/>
        <bgColor indexed="65"/>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44"/>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22"/>
      </patternFill>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solid">
        <fgColor indexed="22"/>
        <bgColor indexed="64"/>
      </patternFill>
    </fill>
    <fill>
      <patternFill patternType="solid">
        <fgColor indexed="9"/>
        <bgColor indexed="64"/>
      </patternFill>
    </fill>
    <fill>
      <patternFill patternType="solid">
        <fgColor indexed="27"/>
      </patternFill>
    </fill>
    <fill>
      <patternFill patternType="solid">
        <fgColor indexed="47"/>
      </patternFill>
    </fill>
    <fill>
      <patternFill patternType="solid">
        <fgColor indexed="29"/>
      </patternFill>
    </fill>
    <fill>
      <patternFill patternType="solid">
        <fgColor indexed="49"/>
      </patternFill>
    </fill>
    <fill>
      <patternFill patternType="solid">
        <fgColor indexed="53"/>
      </patternFill>
    </fill>
    <fill>
      <patternFill patternType="solid">
        <fgColor indexed="63"/>
        <bgColor indexed="64"/>
      </patternFill>
    </fill>
    <fill>
      <patternFill patternType="solid">
        <fgColor indexed="44"/>
        <bgColor indexed="8"/>
      </patternFill>
    </fill>
    <fill>
      <patternFill patternType="solid">
        <fgColor indexed="55"/>
      </patternFill>
    </fill>
    <fill>
      <patternFill patternType="solid">
        <fgColor indexed="22"/>
        <bgColor indexed="10"/>
      </patternFill>
    </fill>
    <fill>
      <patternFill patternType="solid">
        <fgColor indexed="22"/>
        <bgColor indexed="8"/>
      </patternFill>
    </fill>
    <fill>
      <patternFill patternType="solid">
        <fgColor indexed="10"/>
        <bgColor indexed="64"/>
      </patternFill>
    </fill>
    <fill>
      <patternFill patternType="solid">
        <fgColor indexed="43"/>
      </patternFill>
    </fill>
    <fill>
      <patternFill patternType="solid">
        <fgColor indexed="26"/>
      </patternFill>
    </fill>
    <fill>
      <patternFill patternType="solid">
        <fgColor indexed="44"/>
        <bgColor indexed="64"/>
      </patternFill>
    </fill>
    <fill>
      <patternFill patternType="solid">
        <fgColor rgb="FFCE3327"/>
        <bgColor indexed="64"/>
      </patternFill>
    </fill>
    <fill>
      <patternFill patternType="solid">
        <fgColor theme="0" tint="-0.14999847407452621"/>
        <bgColor indexed="64"/>
      </patternFill>
    </fill>
    <fill>
      <patternFill patternType="solid">
        <fgColor rgb="FF4A2B54"/>
        <bgColor indexed="64"/>
      </patternFill>
    </fill>
    <fill>
      <patternFill patternType="solid">
        <fgColor rgb="FF007F81"/>
        <bgColor indexed="64"/>
      </patternFill>
    </fill>
    <fill>
      <patternFill patternType="solid">
        <fgColor rgb="FF49AEAE"/>
        <bgColor indexed="64"/>
      </patternFill>
    </fill>
    <fill>
      <patternFill patternType="solid">
        <fgColor rgb="FF8E2255"/>
        <bgColor indexed="64"/>
      </patternFill>
    </fill>
    <fill>
      <patternFill patternType="solid">
        <fgColor rgb="FFD15278"/>
        <bgColor indexed="64"/>
      </patternFill>
    </fill>
    <fill>
      <patternFill patternType="solid">
        <fgColor rgb="FFB2CFCB"/>
        <bgColor indexed="64"/>
      </patternFill>
    </fill>
    <fill>
      <patternFill patternType="solid">
        <fgColor rgb="FFE8A6BA"/>
        <bgColor indexed="64"/>
      </patternFill>
    </fill>
    <fill>
      <patternFill patternType="solid">
        <fgColor rgb="FFFFEB9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D7C3DE"/>
        <bgColor indexed="64"/>
      </patternFill>
    </fill>
    <fill>
      <patternFill patternType="solid">
        <fgColor rgb="FF0C525D"/>
        <bgColor indexed="64"/>
      </patternFill>
    </fill>
    <fill>
      <patternFill patternType="solid">
        <fgColor rgb="FFC9E7E3"/>
        <bgColor indexed="64"/>
      </patternFill>
    </fill>
    <fill>
      <patternFill patternType="solid">
        <fgColor rgb="FF346064"/>
        <bgColor indexed="64"/>
      </patternFill>
    </fill>
    <fill>
      <patternFill patternType="solid">
        <fgColor rgb="FF5E7E79"/>
        <bgColor indexed="64"/>
      </patternFill>
    </fill>
    <fill>
      <patternFill patternType="solid">
        <fgColor rgb="FF799D98"/>
        <bgColor indexed="64"/>
      </patternFill>
    </fill>
    <fill>
      <patternFill patternType="solid">
        <fgColor rgb="FF94BFB4"/>
        <bgColor indexed="64"/>
      </patternFill>
    </fill>
    <fill>
      <patternFill patternType="solid">
        <fgColor rgb="FFE6A8CB"/>
        <bgColor indexed="64"/>
      </patternFill>
    </fill>
    <fill>
      <patternFill patternType="solid">
        <fgColor rgb="FF593B62"/>
        <bgColor indexed="64"/>
      </patternFill>
    </fill>
    <fill>
      <patternFill patternType="solid">
        <fgColor rgb="FF83517D"/>
        <bgColor indexed="64"/>
      </patternFill>
    </fill>
    <fill>
      <patternFill patternType="solid">
        <fgColor rgb="FFD5BCC6"/>
        <bgColor indexed="64"/>
      </patternFill>
    </fill>
    <fill>
      <patternFill patternType="solid">
        <fgColor rgb="FF6B6050"/>
        <bgColor indexed="64"/>
      </patternFill>
    </fill>
    <fill>
      <patternFill patternType="solid">
        <fgColor rgb="FFC7B399"/>
        <bgColor indexed="64"/>
      </patternFill>
    </fill>
    <fill>
      <patternFill patternType="solid">
        <fgColor rgb="FFE7D8B3"/>
        <bgColor indexed="64"/>
      </patternFill>
    </fill>
    <fill>
      <patternFill patternType="solid">
        <fgColor rgb="FFFDF2CA"/>
        <bgColor indexed="64"/>
      </patternFill>
    </fill>
    <fill>
      <patternFill patternType="solid">
        <fgColor rgb="FF5F5D5B"/>
        <bgColor indexed="64"/>
      </patternFill>
    </fill>
    <fill>
      <patternFill patternType="solid">
        <fgColor rgb="FF968F84"/>
        <bgColor indexed="64"/>
      </patternFill>
    </fill>
    <fill>
      <patternFill patternType="solid">
        <fgColor rgb="FFCBC4B6"/>
        <bgColor indexed="64"/>
      </patternFill>
    </fill>
    <fill>
      <patternFill patternType="solid">
        <fgColor rgb="FFF0EDD3"/>
        <bgColor indexed="64"/>
      </patternFill>
    </fill>
    <fill>
      <patternFill patternType="solid">
        <fgColor rgb="FFD865A5"/>
        <bgColor indexed="64"/>
      </patternFill>
    </fill>
    <fill>
      <patternFill patternType="solid">
        <fgColor rgb="FFE2EBF0"/>
        <bgColor indexed="64"/>
      </patternFill>
    </fill>
    <fill>
      <patternFill patternType="solid">
        <fgColor rgb="FF617283"/>
        <bgColor indexed="64"/>
      </patternFill>
    </fill>
    <fill>
      <patternFill patternType="solid">
        <fgColor rgb="FFBBC9C8"/>
        <bgColor indexed="64"/>
      </patternFill>
    </fill>
    <fill>
      <patternFill patternType="solid">
        <fgColor rgb="FF4A2B54"/>
        <bgColor rgb="FF4A2B54"/>
      </patternFill>
    </fill>
    <fill>
      <patternFill patternType="solid">
        <fgColor rgb="FFF2F2F2"/>
        <bgColor rgb="FFF2F2F2"/>
      </patternFill>
    </fill>
    <fill>
      <patternFill patternType="solid">
        <fgColor rgb="FFFFFFFF"/>
        <bgColor rgb="FFFFFFFF"/>
      </patternFill>
    </fill>
    <fill>
      <patternFill patternType="solid">
        <fgColor rgb="FFF2F2F2"/>
        <bgColor rgb="FFF2F2F2"/>
      </patternFill>
    </fill>
    <fill>
      <patternFill patternType="solid"/>
    </fill>
  </fills>
  <borders count="89">
    <border>
      <left/>
      <right/>
      <top/>
      <bottom/>
      <diagonal/>
    </border>
    <border>
      <left/>
      <right/>
      <top/>
      <bottom style="thick">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bottom style="thick">
        <color indexed="62"/>
      </bottom>
      <diagonal/>
    </border>
    <border>
      <left/>
      <right/>
      <top/>
      <bottom style="medium">
        <color indexed="30"/>
      </bottom>
      <diagonal/>
    </border>
    <border>
      <left style="thin">
        <color auto="1"/>
      </left>
      <right style="thin">
        <color auto="1"/>
      </right>
      <top/>
      <bottom/>
      <diagonal/>
    </border>
    <border>
      <left style="thin">
        <color theme="0"/>
      </left>
      <right style="thin">
        <color theme="0"/>
      </right>
      <top/>
      <bottom style="thin">
        <color theme="0"/>
      </bottom>
      <diagonal/>
    </border>
    <border>
      <left style="thin">
        <color indexed="9"/>
      </left>
      <right style="thin">
        <color indexed="9"/>
      </right>
      <top/>
      <bottom style="thin">
        <color indexed="9"/>
      </bottom>
      <diagonal/>
    </border>
    <border>
      <left/>
      <right/>
      <top/>
      <bottom style="thick">
        <color theme="0"/>
      </bottom>
      <diagonal/>
    </border>
    <border>
      <left style="thin">
        <color auto="1"/>
      </left>
      <right style="thin">
        <color auto="1"/>
      </right>
      <top style="thin">
        <color auto="1"/>
      </top>
      <bottom style="thin">
        <color auto="1"/>
      </bottom>
      <diagonal/>
    </border>
    <border>
      <left style="thick">
        <color auto="1"/>
      </left>
      <right style="thick">
        <color auto="1"/>
      </right>
      <top/>
      <bottom/>
      <diagonal/>
    </border>
    <border>
      <left/>
      <right/>
      <top/>
      <bottom style="double">
        <color indexed="52"/>
      </bottom>
      <diagonal/>
    </border>
    <border>
      <left/>
      <right/>
      <top/>
      <bottom style="thick">
        <color indexed="22"/>
      </bottom>
      <diagonal/>
    </border>
    <border>
      <left/>
      <right/>
      <top/>
      <bottom style="thin">
        <color auto="1"/>
      </bottom>
      <diagonal/>
    </border>
    <border>
      <left style="thin">
        <color auto="1"/>
      </left>
      <right style="thin">
        <color auto="1"/>
      </right>
      <top/>
      <bottom style="thin">
        <color auto="1"/>
      </bottom>
      <diagonal/>
    </border>
    <border>
      <left/>
      <right/>
      <top/>
      <bottom style="thick">
        <color indexed="48"/>
      </bottom>
      <diagonal/>
    </border>
    <border>
      <left/>
      <right/>
      <top style="thick">
        <color indexed="48"/>
      </top>
      <bottom/>
      <diagonal/>
    </border>
    <border>
      <left/>
      <right/>
      <top style="thick">
        <color indexed="63"/>
      </top>
      <bottom/>
      <diagonal/>
    </border>
    <border>
      <left/>
      <right style="medium">
        <color auto="1"/>
      </right>
      <top style="thin">
        <color auto="1"/>
      </top>
      <bottom style="medium">
        <color auto="1"/>
      </bottom>
      <diagonal/>
    </border>
    <border>
      <left style="medium">
        <color auto="1"/>
      </left>
      <right style="medium">
        <color auto="1"/>
      </right>
      <top style="thin">
        <color auto="1"/>
      </top>
      <bottom style="medium">
        <color auto="1"/>
      </bottom>
      <diagonal/>
    </border>
    <border>
      <left/>
      <right/>
      <top style="thin">
        <color auto="1"/>
      </top>
      <bottom style="medium">
        <color auto="1"/>
      </bottom>
      <diagonal/>
    </border>
    <border>
      <left style="thin">
        <color indexed="9"/>
      </left>
      <right/>
      <top/>
      <bottom style="thin">
        <color indexed="9"/>
      </bottom>
      <diagonal/>
    </border>
    <border>
      <left style="thick">
        <color indexed="9"/>
      </left>
      <right style="thin">
        <color indexed="9"/>
      </right>
      <top style="thick">
        <color theme="0"/>
      </top>
      <bottom style="thin">
        <color theme="0"/>
      </bottom>
      <diagonal/>
    </border>
    <border>
      <left style="thick">
        <color indexed="9"/>
      </left>
      <right style="thin">
        <color indexed="9"/>
      </right>
      <top style="thin">
        <color indexed="9"/>
      </top>
      <bottom style="thin">
        <color indexed="9"/>
      </bottom>
      <diagonal/>
    </border>
    <border>
      <left style="medium">
        <color auto="1"/>
      </left>
      <right style="medium">
        <color auto="1"/>
      </right>
      <top style="medium">
        <color auto="1"/>
      </top>
      <bottom style="medium">
        <color auto="1"/>
      </bottom>
      <diagonal/>
    </border>
    <border>
      <left/>
      <right/>
      <top style="thick">
        <color theme="0"/>
      </top>
      <bottom/>
      <diagonal/>
    </border>
    <border>
      <left style="thick">
        <color theme="0"/>
      </left>
      <right style="thick">
        <color theme="0"/>
      </right>
      <top/>
      <bottom/>
      <diagonal/>
    </border>
    <border>
      <left/>
      <right style="medium">
        <color auto="1"/>
      </right>
      <top style="medium">
        <color auto="1"/>
      </top>
      <bottom style="medium">
        <color auto="1"/>
      </bottom>
      <diagonal/>
    </border>
    <border>
      <left/>
      <right/>
      <top style="thin">
        <color indexed="9"/>
      </top>
      <bottom style="thin">
        <color indexed="9"/>
      </bottom>
      <diagonal/>
    </border>
    <border>
      <left/>
      <right style="thin">
        <color auto="1"/>
      </right>
      <top/>
      <bottom/>
      <diagonal/>
    </border>
    <border>
      <left/>
      <right style="hair">
        <color auto="1"/>
      </right>
      <top/>
      <bottom style="hair">
        <color auto="1"/>
      </bottom>
      <diagonal/>
    </border>
    <border>
      <left style="hair">
        <color auto="1"/>
      </left>
      <right style="hair">
        <color auto="1"/>
      </right>
      <top/>
      <bottom style="hair">
        <color auto="1"/>
      </bottom>
      <diagonal/>
    </border>
    <border>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right style="hair">
        <color auto="1"/>
      </right>
      <top style="hair">
        <color auto="1"/>
      </top>
      <bottom/>
      <diagonal/>
    </border>
    <border>
      <left style="hair">
        <color auto="1"/>
      </left>
      <right style="hair">
        <color auto="1"/>
      </right>
      <top style="hair">
        <color auto="1"/>
      </top>
      <bottom/>
      <diagonal/>
    </border>
    <border>
      <left style="hair">
        <color auto="1"/>
      </left>
      <right style="thin">
        <color auto="1"/>
      </right>
      <top/>
      <bottom style="hair">
        <color auto="1"/>
      </bottom>
      <diagonal/>
    </border>
    <border>
      <left style="hair">
        <color auto="1"/>
      </left>
      <right style="thin">
        <color auto="1"/>
      </right>
      <top style="hair">
        <color auto="1"/>
      </top>
      <bottom style="hair">
        <color auto="1"/>
      </bottom>
      <diagonal/>
    </border>
    <border>
      <left style="hair">
        <color auto="1"/>
      </left>
      <right style="thin">
        <color auto="1"/>
      </right>
      <top style="hair">
        <color auto="1"/>
      </top>
      <bottom/>
      <diagonal/>
    </border>
    <border>
      <left/>
      <right/>
      <top/>
      <bottom style="thick">
        <color theme="4"/>
      </bottom>
      <diagonal/>
    </border>
    <border>
      <left/>
      <right/>
      <top/>
      <bottom style="medium">
        <color theme="4" tint="0.39997558519241921"/>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double">
        <color indexed="64"/>
      </left>
      <right style="double">
        <color indexed="64"/>
      </right>
      <top style="double">
        <color indexed="64"/>
      </top>
      <bottom style="double">
        <color indexed="64"/>
      </bottom>
      <diagonal/>
    </border>
    <border>
      <left style="thick">
        <color indexed="9"/>
      </left>
      <right style="thin">
        <color indexed="9"/>
      </right>
      <top style="thin">
        <color indexed="9"/>
      </top>
      <bottom style="thin">
        <color indexed="9"/>
      </bottom>
      <diagonal/>
    </border>
    <border>
      <left/>
      <right/>
      <top style="thin">
        <color indexed="62"/>
      </top>
      <bottom style="double">
        <color indexed="62"/>
      </bottom>
      <diagonal/>
    </border>
    <border>
      <left style="thin">
        <color auto="1"/>
      </left>
      <right style="thin">
        <color auto="1"/>
      </right>
      <top style="thin">
        <color auto="1"/>
      </top>
      <bottom style="thin">
        <color auto="1"/>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thin">
        <color auto="1"/>
      </top>
      <bottom style="thin">
        <color auto="1"/>
      </bottom>
      <diagonal/>
    </border>
    <border>
      <left style="thin">
        <color indexed="22"/>
      </left>
      <right style="thin">
        <color indexed="22"/>
      </right>
      <top style="thin">
        <color indexed="22"/>
      </top>
      <bottom style="thin">
        <color indexed="22"/>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indexed="8"/>
      </top>
      <bottom/>
      <diagonal/>
    </border>
    <border>
      <left style="thin">
        <color indexed="63"/>
      </left>
      <right style="thin">
        <color indexed="63"/>
      </right>
      <top style="thin">
        <color indexed="63"/>
      </top>
      <bottom style="thin">
        <color indexed="63"/>
      </bottom>
      <diagonal/>
    </border>
    <border>
      <left style="double">
        <color auto="1"/>
      </left>
      <right style="double">
        <color auto="1"/>
      </right>
      <top style="double">
        <color auto="1"/>
      </top>
      <bottom style="double">
        <color auto="1"/>
      </bottom>
      <diagonal/>
    </border>
    <border>
      <left style="thin">
        <color auto="1"/>
      </left>
      <right style="thin">
        <color auto="1"/>
      </right>
      <top style="thin">
        <color auto="1"/>
      </top>
      <bottom style="medium">
        <color auto="1"/>
      </bottom>
      <diagonal/>
    </border>
    <border>
      <left style="thick">
        <color indexed="9"/>
      </left>
      <right/>
      <top style="thin">
        <color indexed="9"/>
      </top>
      <bottom style="thin">
        <color indexed="9"/>
      </bottom>
      <diagonal/>
    </border>
    <border>
      <left style="thin">
        <color theme="0"/>
      </left>
      <right style="thin">
        <color theme="0"/>
      </right>
      <top style="thin">
        <color theme="0"/>
      </top>
      <bottom style="thin">
        <color theme="0"/>
      </bottom>
      <diagonal/>
    </border>
    <border>
      <left style="thin">
        <color theme="0" tint="-0.14993743705557422"/>
      </left>
      <right style="thin">
        <color theme="0" tint="-0.14993743705557422"/>
      </right>
      <top style="thin">
        <color theme="0" tint="-0.14993743705557422"/>
      </top>
      <bottom style="thin">
        <color theme="0" tint="-0.14993743705557422"/>
      </bottom>
      <diagonal/>
    </border>
    <border>
      <left style="thin">
        <color theme="0" tint="-0.14993743705557422"/>
      </left>
      <right/>
      <top style="thin">
        <color theme="0" tint="-0.14993743705557422"/>
      </top>
      <bottom style="thin">
        <color theme="0" tint="-0.14993743705557422"/>
      </bottom>
      <diagonal/>
    </border>
    <border>
      <left/>
      <right/>
      <top style="thin">
        <color theme="0" tint="-0.14993743705557422"/>
      </top>
      <bottom style="thin">
        <color theme="0" tint="-0.14993743705557422"/>
      </bottom>
      <diagonal/>
    </border>
    <border>
      <left/>
      <right style="thin">
        <color theme="0" tint="-0.14993743705557422"/>
      </right>
      <top style="thin">
        <color theme="0" tint="-0.14993743705557422"/>
      </top>
      <bottom style="thin">
        <color theme="0" tint="-0.14993743705557422"/>
      </bottom>
      <diagonal/>
    </border>
    <border>
      <left style="thin">
        <color theme="0" tint="-0.14993743705557422"/>
      </left>
      <right/>
      <top style="thin">
        <color theme="0" tint="-0.14990691854609822"/>
      </top>
      <bottom style="thin">
        <color theme="0" tint="-0.14990691854609822"/>
      </bottom>
      <diagonal/>
    </border>
    <border>
      <left/>
      <right style="thin">
        <color theme="0" tint="-0.14990691854609822"/>
      </right>
      <top style="thin">
        <color theme="0" tint="-0.14990691854609822"/>
      </top>
      <bottom style="thin">
        <color theme="0" tint="-0.14990691854609822"/>
      </bottom>
      <diagonal/>
    </border>
    <border>
      <left style="thin">
        <color theme="0" tint="-0.14993743705557422"/>
      </left>
      <right/>
      <top style="thin">
        <color theme="0" tint="-0.14993743705557422"/>
      </top>
      <bottom style="thin">
        <color theme="0" tint="-0.14990691854609822"/>
      </bottom>
      <diagonal/>
    </border>
    <border>
      <left/>
      <right/>
      <top style="thin">
        <color theme="0" tint="-0.14993743705557422"/>
      </top>
      <bottom style="thin">
        <color theme="0" tint="-0.14990691854609822"/>
      </bottom>
      <diagonal/>
    </border>
    <border>
      <left/>
      <right/>
      <top style="thin">
        <color theme="0" tint="-0.14990691854609822"/>
      </top>
      <bottom style="thin">
        <color theme="0" tint="-0.14990691854609822"/>
      </bottom>
      <diagonal/>
    </border>
    <border>
      <left style="thin">
        <color theme="0" tint="-0.14993743705557422"/>
      </left>
      <right/>
      <top style="thin">
        <color theme="0" tint="-0.14990691854609822"/>
      </top>
      <bottom style="thin">
        <color theme="0" tint="-0.14993743705557422"/>
      </bottom>
      <diagonal/>
    </border>
    <border>
      <left/>
      <right/>
      <top style="thin">
        <color theme="0" tint="-0.14990691854609822"/>
      </top>
      <bottom style="thin">
        <color theme="0" tint="-0.14993743705557422"/>
      </bottom>
      <diagonal/>
    </border>
    <border>
      <left style="thin">
        <color theme="0" tint="-0.14990691854609822"/>
      </left>
      <right style="thin">
        <color theme="0" tint="-0.14993743705557422"/>
      </right>
      <top style="thin">
        <color theme="0" tint="-0.14990691854609822"/>
      </top>
      <bottom style="thin">
        <color theme="0" tint="-0.14990691854609822"/>
      </bottom>
      <diagonal/>
    </border>
    <border>
      <left style="thin">
        <color theme="0" tint="-0.14990691854609822"/>
      </left>
      <right style="thin">
        <color theme="0" tint="-0.14990691854609822"/>
      </right>
      <top style="thin">
        <color theme="0" tint="-0.14990691854609822"/>
      </top>
      <bottom style="thin">
        <color theme="0" tint="-0.14990691854609822"/>
      </bottom>
      <diagonal/>
    </border>
    <border>
      <left style="thin">
        <color theme="0" tint="-0.14993743705557422"/>
      </left>
      <right style="thin">
        <color indexed="9"/>
      </right>
      <top style="thin">
        <color theme="0" tint="-0.14993743705557422"/>
      </top>
      <bottom style="thin">
        <color theme="0" tint="-0.14993743705557422"/>
      </bottom>
      <diagonal/>
    </border>
    <border>
      <left style="thin">
        <color theme="0" tint="-0.14990691854609822"/>
      </left>
      <right/>
      <top style="thin">
        <color theme="0" tint="-0.14990691854609822"/>
      </top>
      <bottom style="thin">
        <color theme="0" tint="-0.14990691854609822"/>
      </bottom>
      <diagonal/>
    </border>
    <border>
      <left style="thin">
        <color theme="0" tint="-0.1498764000366222"/>
      </left>
      <right style="thin">
        <color theme="0" tint="-0.1498764000366222"/>
      </right>
      <top style="thin">
        <color theme="0" tint="-0.1498764000366222"/>
      </top>
      <bottom style="thin">
        <color theme="0" tint="-0.1498764000366222"/>
      </bottom>
      <diagonal/>
    </border>
    <border>
      <left style="thin">
        <color auto="1"/>
      </left>
      <right style="thin">
        <color auto="1"/>
      </right>
      <top style="thin">
        <color auto="1"/>
      </top>
      <bottom style="thin">
        <color auto="1"/>
      </bottom>
      <diagonal/>
    </border>
    <border>
      <left/>
      <right/>
      <top/>
      <bottom/>
      <diagonal/>
    </border>
    <border>
      <left/>
      <right/>
      <top/>
      <bottom style="thin">
        <color auto="1"/>
      </bottom>
      <diagonal/>
    </border>
    <border>
      <left/>
      <right style="thin">
        <color auto="1"/>
      </right>
      <top/>
      <bottom/>
      <diagonal/>
    </border>
    <border>
      <left/>
      <right style="thin">
        <color auto="1"/>
      </right>
      <top style="thin">
        <color auto="1"/>
      </top>
      <bottom/>
      <diagonal/>
    </border>
  </borders>
  <cellStyleXfs count="415">
    <xf numFmtId="0" fontId="0" fillId="0" borderId="0"/>
    <xf numFmtId="0" fontId="4" fillId="3" borderId="2"/>
    <xf numFmtId="0" fontId="5" fillId="0" borderId="4"/>
    <xf numFmtId="0" fontId="6" fillId="4" borderId="5"/>
    <xf numFmtId="0" fontId="7" fillId="0" borderId="0"/>
    <xf numFmtId="0" fontId="83" fillId="8" borderId="0"/>
    <xf numFmtId="0" fontId="83" fillId="9" borderId="0"/>
    <xf numFmtId="0" fontId="83" fillId="10" borderId="0"/>
    <xf numFmtId="0" fontId="83" fillId="11" borderId="0"/>
    <xf numFmtId="0" fontId="83" fillId="12" borderId="0"/>
    <xf numFmtId="0" fontId="83" fillId="13" borderId="0"/>
    <xf numFmtId="0" fontId="83" fillId="11" borderId="0"/>
    <xf numFmtId="0" fontId="83" fillId="14" borderId="0"/>
    <xf numFmtId="0" fontId="9" fillId="15" borderId="0"/>
    <xf numFmtId="0" fontId="9" fillId="13" borderId="0"/>
    <xf numFmtId="0" fontId="9" fillId="16" borderId="0"/>
    <xf numFmtId="0" fontId="9" fillId="17" borderId="0"/>
    <xf numFmtId="0" fontId="9" fillId="18" borderId="0"/>
    <xf numFmtId="0" fontId="9" fillId="19" borderId="0"/>
    <xf numFmtId="0" fontId="9" fillId="20" borderId="0"/>
    <xf numFmtId="0" fontId="9" fillId="16" borderId="0"/>
    <xf numFmtId="0" fontId="13" fillId="2" borderId="0"/>
    <xf numFmtId="0" fontId="4" fillId="21" borderId="2"/>
    <xf numFmtId="0" fontId="14" fillId="0" borderId="7"/>
    <xf numFmtId="0" fontId="15" fillId="0" borderId="1"/>
    <xf numFmtId="0" fontId="16" fillId="0" borderId="8"/>
    <xf numFmtId="0" fontId="16" fillId="0" borderId="0"/>
    <xf numFmtId="0" fontId="105" fillId="0" borderId="0"/>
    <xf numFmtId="0" fontId="105" fillId="0" borderId="0"/>
    <xf numFmtId="0" fontId="105" fillId="0" borderId="0"/>
    <xf numFmtId="0" fontId="12" fillId="5" borderId="6"/>
    <xf numFmtId="0" fontId="3" fillId="21" borderId="3"/>
    <xf numFmtId="0" fontId="17" fillId="0" borderId="0"/>
    <xf numFmtId="0" fontId="8" fillId="0" borderId="54"/>
    <xf numFmtId="43" fontId="105" fillId="0" borderId="0"/>
    <xf numFmtId="0" fontId="83" fillId="0" borderId="0"/>
    <xf numFmtId="0" fontId="83" fillId="5" borderId="6"/>
    <xf numFmtId="9" fontId="83" fillId="0" borderId="0"/>
    <xf numFmtId="0" fontId="83" fillId="5" borderId="6"/>
    <xf numFmtId="0" fontId="105" fillId="0" borderId="0"/>
    <xf numFmtId="43" fontId="105" fillId="0" borderId="0"/>
    <xf numFmtId="0" fontId="105" fillId="0" borderId="0"/>
    <xf numFmtId="0" fontId="103" fillId="0" borderId="0">
      <alignment vertical="top"/>
    </xf>
    <xf numFmtId="0" fontId="103" fillId="0" borderId="0">
      <alignment vertical="top"/>
    </xf>
    <xf numFmtId="0" fontId="12" fillId="8" borderId="0"/>
    <xf numFmtId="0" fontId="12" fillId="9" borderId="0"/>
    <xf numFmtId="0" fontId="12" fillId="10" borderId="0"/>
    <xf numFmtId="0" fontId="12" fillId="11" borderId="0"/>
    <xf numFmtId="0" fontId="19" fillId="27" borderId="0"/>
    <xf numFmtId="0" fontId="12" fillId="27" borderId="0"/>
    <xf numFmtId="0" fontId="19" fillId="28" borderId="0"/>
    <xf numFmtId="0" fontId="12" fillId="28" borderId="0"/>
    <xf numFmtId="0" fontId="12" fillId="8" borderId="0"/>
    <xf numFmtId="0" fontId="12" fillId="12" borderId="0"/>
    <xf numFmtId="0" fontId="19" fillId="29" borderId="0"/>
    <xf numFmtId="0" fontId="12" fillId="29" borderId="0"/>
    <xf numFmtId="0" fontId="12" fillId="13" borderId="0"/>
    <xf numFmtId="0" fontId="12" fillId="11" borderId="0"/>
    <xf numFmtId="0" fontId="19" fillId="12" borderId="0"/>
    <xf numFmtId="0" fontId="12" fillId="12" borderId="0"/>
    <xf numFmtId="0" fontId="12" fillId="14" borderId="0"/>
    <xf numFmtId="0" fontId="12" fillId="12" borderId="0"/>
    <xf numFmtId="0" fontId="12" fillId="11" borderId="0"/>
    <xf numFmtId="0" fontId="20" fillId="15" borderId="0"/>
    <xf numFmtId="0" fontId="21" fillId="29" borderId="0"/>
    <xf numFmtId="0" fontId="20" fillId="29" borderId="0"/>
    <xf numFmtId="0" fontId="20" fillId="13" borderId="0"/>
    <xf numFmtId="0" fontId="20" fillId="16" borderId="0"/>
    <xf numFmtId="0" fontId="21" fillId="30" borderId="0"/>
    <xf numFmtId="0" fontId="20" fillId="30" borderId="0"/>
    <xf numFmtId="0" fontId="20" fillId="17" borderId="0"/>
    <xf numFmtId="0" fontId="20" fillId="15" borderId="0"/>
    <xf numFmtId="0" fontId="20" fillId="16" borderId="0"/>
    <xf numFmtId="0" fontId="20" fillId="30" borderId="0"/>
    <xf numFmtId="0" fontId="20" fillId="18" borderId="0"/>
    <xf numFmtId="0" fontId="20" fillId="19" borderId="0"/>
    <xf numFmtId="0" fontId="20" fillId="20" borderId="0"/>
    <xf numFmtId="0" fontId="20" fillId="16" borderId="0"/>
    <xf numFmtId="0" fontId="21" fillId="30" borderId="0"/>
    <xf numFmtId="0" fontId="20" fillId="30" borderId="0"/>
    <xf numFmtId="0" fontId="21" fillId="31" borderId="0"/>
    <xf numFmtId="0" fontId="20" fillId="31" borderId="0"/>
    <xf numFmtId="0" fontId="105" fillId="0" borderId="0"/>
    <xf numFmtId="0" fontId="22" fillId="21" borderId="56"/>
    <xf numFmtId="0" fontId="23" fillId="32" borderId="64"/>
    <xf numFmtId="0" fontId="24" fillId="33" borderId="14">
      <alignment horizontal="right" vertical="top" wrapText="1"/>
    </xf>
    <xf numFmtId="0" fontId="23" fillId="0" borderId="55"/>
    <xf numFmtId="0" fontId="25" fillId="34" borderId="57"/>
    <xf numFmtId="0" fontId="26" fillId="25" borderId="0">
      <alignment horizontal="center"/>
    </xf>
    <xf numFmtId="0" fontId="27" fillId="25" borderId="0">
      <alignment horizontal="center" vertical="center"/>
    </xf>
    <xf numFmtId="0" fontId="20" fillId="18" borderId="0"/>
    <xf numFmtId="0" fontId="20" fillId="16" borderId="0"/>
    <xf numFmtId="0" fontId="20" fillId="30" borderId="0"/>
    <xf numFmtId="0" fontId="20" fillId="31" borderId="0"/>
    <xf numFmtId="0" fontId="105" fillId="35" borderId="0">
      <alignment horizontal="center" wrapText="1"/>
    </xf>
    <xf numFmtId="0" fontId="28" fillId="25" borderId="0">
      <alignment horizontal="center"/>
    </xf>
    <xf numFmtId="168" fontId="19" fillId="0" borderId="0"/>
    <xf numFmtId="43" fontId="105" fillId="0" borderId="0"/>
    <xf numFmtId="43" fontId="12" fillId="0" borderId="0"/>
    <xf numFmtId="3" fontId="105" fillId="0" borderId="0"/>
    <xf numFmtId="0" fontId="25" fillId="34" borderId="57"/>
    <xf numFmtId="169" fontId="105" fillId="0" borderId="0"/>
    <xf numFmtId="0" fontId="29" fillId="26" borderId="64">
      <protection locked="0"/>
    </xf>
    <xf numFmtId="0" fontId="105" fillId="0" borderId="0"/>
    <xf numFmtId="0" fontId="30" fillId="26" borderId="64">
      <protection locked="0"/>
    </xf>
    <xf numFmtId="0" fontId="105" fillId="26" borderId="55"/>
    <xf numFmtId="0" fontId="105" fillId="25" borderId="0"/>
    <xf numFmtId="170" fontId="105" fillId="0" borderId="0"/>
    <xf numFmtId="0" fontId="31" fillId="0" borderId="0"/>
    <xf numFmtId="2" fontId="105" fillId="0" borderId="0"/>
    <xf numFmtId="0" fontId="32" fillId="25" borderId="55">
      <alignment horizontal="left"/>
    </xf>
    <xf numFmtId="0" fontId="103" fillId="25" borderId="0">
      <alignment horizontal="left"/>
    </xf>
    <xf numFmtId="0" fontId="33" fillId="0" borderId="15"/>
    <xf numFmtId="0" fontId="34" fillId="10" borderId="0"/>
    <xf numFmtId="0" fontId="34" fillId="10" borderId="0"/>
    <xf numFmtId="0" fontId="24" fillId="36" borderId="0">
      <alignment horizontal="right" vertical="top" wrapText="1"/>
    </xf>
    <xf numFmtId="0" fontId="35" fillId="0" borderId="0">
      <alignment vertical="top"/>
      <protection locked="0"/>
    </xf>
    <xf numFmtId="0" fontId="36" fillId="28" borderId="56"/>
    <xf numFmtId="0" fontId="36" fillId="28" borderId="56"/>
    <xf numFmtId="0" fontId="37" fillId="35" borderId="0">
      <alignment horizontal="center"/>
    </xf>
    <xf numFmtId="0" fontId="105" fillId="25" borderId="55">
      <alignment horizontal="centerContinuous" wrapText="1"/>
    </xf>
    <xf numFmtId="0" fontId="38" fillId="37" borderId="0">
      <alignment horizontal="center" wrapText="1"/>
    </xf>
    <xf numFmtId="168" fontId="19" fillId="0" borderId="0"/>
    <xf numFmtId="0" fontId="39" fillId="0" borderId="7"/>
    <xf numFmtId="0" fontId="40" fillId="0" borderId="16"/>
    <xf numFmtId="0" fontId="41" fillId="0" borderId="8"/>
    <xf numFmtId="0" fontId="41" fillId="0" borderId="0"/>
    <xf numFmtId="0" fontId="23" fillId="25" borderId="58">
      <alignment wrapText="1"/>
    </xf>
    <xf numFmtId="0" fontId="23" fillId="25" borderId="9"/>
    <xf numFmtId="0" fontId="23" fillId="25" borderId="17"/>
    <xf numFmtId="0" fontId="23" fillId="25" borderId="18">
      <alignment horizontal="center" wrapText="1"/>
    </xf>
    <xf numFmtId="0" fontId="33" fillId="0" borderId="15"/>
    <xf numFmtId="0" fontId="105" fillId="0" borderId="0"/>
    <xf numFmtId="0" fontId="42" fillId="38" borderId="0"/>
    <xf numFmtId="0" fontId="42" fillId="38" borderId="0"/>
    <xf numFmtId="0" fontId="12" fillId="0" borderId="0"/>
    <xf numFmtId="0" fontId="12" fillId="0" borderId="0"/>
    <xf numFmtId="0" fontId="105" fillId="0" borderId="0"/>
    <xf numFmtId="0" fontId="105" fillId="0" borderId="0"/>
    <xf numFmtId="0" fontId="105" fillId="0" borderId="0"/>
    <xf numFmtId="0" fontId="105" fillId="0" borderId="0"/>
    <xf numFmtId="0" fontId="105" fillId="0" borderId="0"/>
    <xf numFmtId="0" fontId="105" fillId="0" borderId="0"/>
    <xf numFmtId="0" fontId="105" fillId="0" borderId="0"/>
    <xf numFmtId="0" fontId="12" fillId="0" borderId="0"/>
    <xf numFmtId="0" fontId="105" fillId="0" borderId="0"/>
    <xf numFmtId="0" fontId="19" fillId="0" borderId="0"/>
    <xf numFmtId="0" fontId="12" fillId="0" borderId="0"/>
    <xf numFmtId="0" fontId="19" fillId="0" borderId="0"/>
    <xf numFmtId="0" fontId="19" fillId="0" borderId="0"/>
    <xf numFmtId="0" fontId="105" fillId="0" borderId="0"/>
    <xf numFmtId="0" fontId="19" fillId="0" borderId="0"/>
    <xf numFmtId="0" fontId="12" fillId="0" borderId="0"/>
    <xf numFmtId="0" fontId="19" fillId="0" borderId="0"/>
    <xf numFmtId="0" fontId="105" fillId="0" borderId="0"/>
    <xf numFmtId="0" fontId="12" fillId="0" borderId="0"/>
    <xf numFmtId="0" fontId="105" fillId="0" borderId="0"/>
    <xf numFmtId="0" fontId="105" fillId="0" borderId="0"/>
    <xf numFmtId="0" fontId="105" fillId="0" borderId="0"/>
    <xf numFmtId="0" fontId="105" fillId="0" borderId="0"/>
    <xf numFmtId="0" fontId="12" fillId="39" borderId="59"/>
    <xf numFmtId="0" fontId="19" fillId="39" borderId="59"/>
    <xf numFmtId="0" fontId="44" fillId="9" borderId="0"/>
    <xf numFmtId="9" fontId="105" fillId="0" borderId="0"/>
    <xf numFmtId="0" fontId="23" fillId="25" borderId="55"/>
    <xf numFmtId="0" fontId="27" fillId="25" borderId="0">
      <alignment horizontal="right"/>
    </xf>
    <xf numFmtId="0" fontId="45" fillId="37" borderId="0">
      <alignment horizontal="center"/>
    </xf>
    <xf numFmtId="0" fontId="46" fillId="36" borderId="55">
      <alignment horizontal="left" vertical="top" wrapText="1"/>
    </xf>
    <xf numFmtId="0" fontId="47" fillId="36" borderId="60">
      <alignment horizontal="left" vertical="top" wrapText="1"/>
    </xf>
    <xf numFmtId="0" fontId="46" fillId="36" borderId="61">
      <alignment horizontal="left" vertical="top" wrapText="1"/>
    </xf>
    <xf numFmtId="0" fontId="46" fillId="36" borderId="60">
      <alignment horizontal="left" vertical="top"/>
    </xf>
    <xf numFmtId="0" fontId="105" fillId="40" borderId="0">
      <alignment horizontal="left" vertical="center"/>
    </xf>
    <xf numFmtId="0" fontId="105" fillId="0" borderId="62">
      <alignment horizontal="left" vertical="center" wrapText="1" indent="1"/>
    </xf>
    <xf numFmtId="171" fontId="105" fillId="0" borderId="62">
      <alignment horizontal="right" vertical="center" wrapText="1"/>
    </xf>
    <xf numFmtId="0" fontId="105" fillId="0" borderId="0">
      <alignment horizontal="left" vertical="center" wrapText="1"/>
    </xf>
    <xf numFmtId="0" fontId="105" fillId="0" borderId="0">
      <alignment horizontal="left" vertical="center" wrapText="1" indent="1"/>
    </xf>
    <xf numFmtId="171" fontId="105" fillId="0" borderId="0">
      <alignment horizontal="right" vertical="center" wrapText="1"/>
    </xf>
    <xf numFmtId="172" fontId="105" fillId="0" borderId="0">
      <alignment horizontal="right" vertical="center" wrapText="1"/>
    </xf>
    <xf numFmtId="0" fontId="105" fillId="0" borderId="19">
      <alignment horizontal="left" vertical="center" wrapText="1"/>
    </xf>
    <xf numFmtId="0" fontId="105" fillId="0" borderId="19">
      <alignment horizontal="left" vertical="center" wrapText="1" indent="1"/>
    </xf>
    <xf numFmtId="171" fontId="105" fillId="0" borderId="19">
      <alignment horizontal="right" vertical="center" wrapText="1"/>
    </xf>
    <xf numFmtId="0" fontId="105" fillId="0" borderId="0">
      <alignment vertical="center" wrapText="1"/>
    </xf>
    <xf numFmtId="0" fontId="105" fillId="0" borderId="0"/>
    <xf numFmtId="0" fontId="105" fillId="0" borderId="0">
      <alignment vertical="center" wrapText="1"/>
    </xf>
    <xf numFmtId="0" fontId="105" fillId="0" borderId="0">
      <alignment vertical="center" wrapText="1"/>
    </xf>
    <xf numFmtId="0" fontId="105" fillId="0" borderId="0">
      <alignment horizontal="right" vertical="center"/>
    </xf>
    <xf numFmtId="0" fontId="48" fillId="0" borderId="0">
      <alignment horizontal="left" vertical="center" wrapText="1"/>
    </xf>
    <xf numFmtId="0" fontId="48" fillId="0" borderId="0">
      <alignment horizontal="left" vertical="center" wrapText="1"/>
    </xf>
    <xf numFmtId="0" fontId="49" fillId="0" borderId="0">
      <alignment vertical="center" wrapText="1"/>
    </xf>
    <xf numFmtId="0" fontId="105" fillId="0" borderId="20">
      <alignment horizontal="center" vertical="center" wrapText="1"/>
    </xf>
    <xf numFmtId="0" fontId="48" fillId="0" borderId="20">
      <alignment horizontal="center" vertical="center" wrapText="1"/>
    </xf>
    <xf numFmtId="0" fontId="48" fillId="0" borderId="20">
      <alignment horizontal="center" vertical="center" wrapText="1"/>
    </xf>
    <xf numFmtId="0" fontId="105" fillId="0" borderId="62">
      <alignment horizontal="left" vertical="center" wrapText="1"/>
    </xf>
    <xf numFmtId="0" fontId="19" fillId="0" borderId="0"/>
    <xf numFmtId="0" fontId="50" fillId="0" borderId="0"/>
    <xf numFmtId="0" fontId="105" fillId="0" borderId="0">
      <alignment horizontal="left" wrapText="1"/>
    </xf>
    <xf numFmtId="0" fontId="105" fillId="0" borderId="0">
      <alignment vertical="top"/>
    </xf>
    <xf numFmtId="0" fontId="51" fillId="0" borderId="21"/>
    <xf numFmtId="0" fontId="52" fillId="0" borderId="0"/>
    <xf numFmtId="0" fontId="53" fillId="0" borderId="0">
      <alignment horizontal="left" vertical="top"/>
    </xf>
    <xf numFmtId="0" fontId="26" fillId="25" borderId="0">
      <alignment horizontal="center"/>
    </xf>
    <xf numFmtId="0" fontId="55" fillId="0" borderId="0">
      <alignment vertical="top"/>
    </xf>
    <xf numFmtId="0" fontId="56" fillId="25" borderId="0"/>
    <xf numFmtId="0" fontId="58" fillId="0" borderId="7"/>
    <xf numFmtId="0" fontId="59" fillId="0" borderId="16"/>
    <xf numFmtId="0" fontId="60" fillId="0" borderId="8"/>
    <xf numFmtId="0" fontId="61" fillId="0" borderId="54"/>
    <xf numFmtId="0" fontId="63" fillId="21" borderId="63"/>
    <xf numFmtId="0" fontId="64" fillId="9" borderId="0"/>
    <xf numFmtId="0" fontId="65" fillId="10" borderId="0"/>
    <xf numFmtId="0" fontId="31" fillId="0" borderId="0"/>
    <xf numFmtId="0" fontId="66" fillId="0" borderId="0"/>
    <xf numFmtId="0" fontId="66" fillId="0" borderId="0"/>
    <xf numFmtId="0" fontId="126" fillId="0" borderId="0">
      <alignment vertical="top"/>
      <protection locked="0"/>
    </xf>
    <xf numFmtId="0" fontId="68" fillId="0" borderId="0"/>
    <xf numFmtId="164" fontId="103" fillId="24" borderId="26">
      <alignment horizontal="center" vertical="center"/>
    </xf>
    <xf numFmtId="0" fontId="96" fillId="0" borderId="0"/>
    <xf numFmtId="0" fontId="82" fillId="0" borderId="0"/>
    <xf numFmtId="0" fontId="96" fillId="0" borderId="0"/>
    <xf numFmtId="0" fontId="83" fillId="0" borderId="0"/>
    <xf numFmtId="0" fontId="83" fillId="0" borderId="0"/>
    <xf numFmtId="0" fontId="9" fillId="6" borderId="0"/>
    <xf numFmtId="0" fontId="96" fillId="0" borderId="0"/>
    <xf numFmtId="173" fontId="96" fillId="0" borderId="0"/>
    <xf numFmtId="0" fontId="96" fillId="0" borderId="0"/>
    <xf numFmtId="0" fontId="83" fillId="7" borderId="0"/>
    <xf numFmtId="173" fontId="105" fillId="0" borderId="0"/>
    <xf numFmtId="173" fontId="12" fillId="0" borderId="0"/>
    <xf numFmtId="0" fontId="96" fillId="0" borderId="0"/>
    <xf numFmtId="0" fontId="83" fillId="0" borderId="0"/>
    <xf numFmtId="0" fontId="87" fillId="0" borderId="0"/>
    <xf numFmtId="0" fontId="88" fillId="0" borderId="43"/>
    <xf numFmtId="0" fontId="2" fillId="0" borderId="1"/>
    <xf numFmtId="0" fontId="89" fillId="0" borderId="44"/>
    <xf numFmtId="0" fontId="89" fillId="0" borderId="0"/>
    <xf numFmtId="0" fontId="90" fillId="50" borderId="0"/>
    <xf numFmtId="0" fontId="91" fillId="0" borderId="0"/>
    <xf numFmtId="0" fontId="8" fillId="0" borderId="45"/>
    <xf numFmtId="0" fontId="9" fillId="51" borderId="0"/>
    <xf numFmtId="0" fontId="83" fillId="52" borderId="0"/>
    <xf numFmtId="0" fontId="83" fillId="53" borderId="0"/>
    <xf numFmtId="0" fontId="9" fillId="54" borderId="0"/>
    <xf numFmtId="0" fontId="83" fillId="55" borderId="0"/>
    <xf numFmtId="0" fontId="83" fillId="56" borderId="0"/>
    <xf numFmtId="0" fontId="9" fillId="57" borderId="0"/>
    <xf numFmtId="0" fontId="9" fillId="58" borderId="0"/>
    <xf numFmtId="0" fontId="83" fillId="59" borderId="0"/>
    <xf numFmtId="0" fontId="83" fillId="60" borderId="0"/>
    <xf numFmtId="0" fontId="9" fillId="61" borderId="0"/>
    <xf numFmtId="0" fontId="9" fillId="62" borderId="0"/>
    <xf numFmtId="0" fontId="83" fillId="63" borderId="0"/>
    <xf numFmtId="0" fontId="83" fillId="64" borderId="0"/>
    <xf numFmtId="0" fontId="9" fillId="7" borderId="0"/>
    <xf numFmtId="0" fontId="9" fillId="65" borderId="0"/>
    <xf numFmtId="0" fontId="83" fillId="66" borderId="0"/>
    <xf numFmtId="0" fontId="83" fillId="67" borderId="0"/>
    <xf numFmtId="0" fontId="9" fillId="68" borderId="0"/>
    <xf numFmtId="0" fontId="9" fillId="69" borderId="0"/>
    <xf numFmtId="0" fontId="83" fillId="70" borderId="0"/>
    <xf numFmtId="0" fontId="83" fillId="71" borderId="0"/>
    <xf numFmtId="0" fontId="9" fillId="72" borderId="0"/>
    <xf numFmtId="0" fontId="29" fillId="26" borderId="52">
      <protection locked="0"/>
    </xf>
    <xf numFmtId="0" fontId="12" fillId="8" borderId="0"/>
    <xf numFmtId="0" fontId="12" fillId="9" borderId="0"/>
    <xf numFmtId="0" fontId="12" fillId="10" borderId="0"/>
    <xf numFmtId="0" fontId="12" fillId="11" borderId="0"/>
    <xf numFmtId="0" fontId="12" fillId="27" borderId="0"/>
    <xf numFmtId="0" fontId="12" fillId="28" borderId="0"/>
    <xf numFmtId="0" fontId="12" fillId="12" borderId="0"/>
    <xf numFmtId="0" fontId="12" fillId="29" borderId="0"/>
    <xf numFmtId="0" fontId="12" fillId="13" borderId="0"/>
    <xf numFmtId="0" fontId="12" fillId="11" borderId="0"/>
    <xf numFmtId="0" fontId="12" fillId="12" borderId="0"/>
    <xf numFmtId="0" fontId="12" fillId="14" borderId="0"/>
    <xf numFmtId="0" fontId="20" fillId="15" borderId="0"/>
    <xf numFmtId="0" fontId="20" fillId="29" borderId="0"/>
    <xf numFmtId="0" fontId="20" fillId="13" borderId="0"/>
    <xf numFmtId="0" fontId="20" fillId="16" borderId="0"/>
    <xf numFmtId="0" fontId="20" fillId="30" borderId="0"/>
    <xf numFmtId="0" fontId="20" fillId="17" borderId="0"/>
    <xf numFmtId="0" fontId="92" fillId="21" borderId="56"/>
    <xf numFmtId="0" fontId="23" fillId="0" borderId="46"/>
    <xf numFmtId="0" fontId="93" fillId="0" borderId="15"/>
    <xf numFmtId="0" fontId="94" fillId="34" borderId="57"/>
    <xf numFmtId="0" fontId="20" fillId="18" borderId="0"/>
    <xf numFmtId="0" fontId="20" fillId="19" borderId="0"/>
    <xf numFmtId="0" fontId="20" fillId="20" borderId="0"/>
    <xf numFmtId="0" fontId="20" fillId="16" borderId="0"/>
    <xf numFmtId="0" fontId="20" fillId="30" borderId="0"/>
    <xf numFmtId="0" fontId="20" fillId="31" borderId="0"/>
    <xf numFmtId="43" fontId="105" fillId="0" borderId="0"/>
    <xf numFmtId="43" fontId="12" fillId="0" borderId="0"/>
    <xf numFmtId="174" fontId="105" fillId="0" borderId="0"/>
    <xf numFmtId="0" fontId="105" fillId="26" borderId="46"/>
    <xf numFmtId="0" fontId="32" fillId="25" borderId="46">
      <alignment horizontal="left"/>
    </xf>
    <xf numFmtId="0" fontId="105" fillId="25" borderId="46">
      <alignment horizontal="centerContinuous" wrapText="1"/>
    </xf>
    <xf numFmtId="0" fontId="23" fillId="25" borderId="47">
      <alignment wrapText="1"/>
    </xf>
    <xf numFmtId="0" fontId="23" fillId="25" borderId="48"/>
    <xf numFmtId="0" fontId="23" fillId="25" borderId="49">
      <alignment horizontal="center" wrapText="1"/>
    </xf>
    <xf numFmtId="0" fontId="43" fillId="38" borderId="0"/>
    <xf numFmtId="0" fontId="103" fillId="0" borderId="0"/>
    <xf numFmtId="0" fontId="12" fillId="39" borderId="59"/>
    <xf numFmtId="0" fontId="23" fillId="25" borderId="46"/>
    <xf numFmtId="0" fontId="46" fillId="36" borderId="46">
      <alignment horizontal="left" vertical="top" wrapText="1"/>
    </xf>
    <xf numFmtId="0" fontId="47" fillId="36" borderId="50">
      <alignment horizontal="left" vertical="top" wrapText="1"/>
    </xf>
    <xf numFmtId="0" fontId="46" fillId="36" borderId="51">
      <alignment horizontal="left" vertical="top" wrapText="1"/>
    </xf>
    <xf numFmtId="0" fontId="46" fillId="36" borderId="50">
      <alignment horizontal="left" vertical="top"/>
    </xf>
    <xf numFmtId="0" fontId="95" fillId="0" borderId="0"/>
    <xf numFmtId="0" fontId="54" fillId="0" borderId="0"/>
    <xf numFmtId="0" fontId="57" fillId="0" borderId="0"/>
    <xf numFmtId="0" fontId="58" fillId="0" borderId="7"/>
    <xf numFmtId="0" fontId="59" fillId="0" borderId="16"/>
    <xf numFmtId="0" fontId="60" fillId="0" borderId="8"/>
    <xf numFmtId="0" fontId="60" fillId="0" borderId="0"/>
    <xf numFmtId="0" fontId="57" fillId="0" borderId="0"/>
    <xf numFmtId="0" fontId="62" fillId="0" borderId="54"/>
    <xf numFmtId="0" fontId="96" fillId="0" borderId="0"/>
    <xf numFmtId="173" fontId="96" fillId="0" borderId="0"/>
    <xf numFmtId="0" fontId="23" fillId="32" borderId="52"/>
    <xf numFmtId="0" fontId="96" fillId="0" borderId="0"/>
    <xf numFmtId="0" fontId="97" fillId="50" borderId="0"/>
    <xf numFmtId="9" fontId="96" fillId="0" borderId="0"/>
    <xf numFmtId="0" fontId="8" fillId="0" borderId="54"/>
    <xf numFmtId="0" fontId="22" fillId="21" borderId="56"/>
    <xf numFmtId="0" fontId="23" fillId="0" borderId="55"/>
    <xf numFmtId="0" fontId="25" fillId="34" borderId="57"/>
    <xf numFmtId="0" fontId="25" fillId="34" borderId="57"/>
    <xf numFmtId="0" fontId="105" fillId="26" borderId="55"/>
    <xf numFmtId="0" fontId="32" fillId="25" borderId="55">
      <alignment horizontal="left"/>
    </xf>
    <xf numFmtId="0" fontId="36" fillId="28" borderId="56"/>
    <xf numFmtId="0" fontId="36" fillId="28" borderId="56"/>
    <xf numFmtId="0" fontId="105" fillId="25" borderId="55">
      <alignment horizontal="centerContinuous" wrapText="1"/>
    </xf>
    <xf numFmtId="0" fontId="23" fillId="25" borderId="58">
      <alignment wrapText="1"/>
    </xf>
    <xf numFmtId="0" fontId="12" fillId="39" borderId="59"/>
    <xf numFmtId="0" fontId="19" fillId="39" borderId="59"/>
    <xf numFmtId="0" fontId="23" fillId="25" borderId="55"/>
    <xf numFmtId="0" fontId="46" fillId="36" borderId="55">
      <alignment horizontal="left" vertical="top" wrapText="1"/>
    </xf>
    <xf numFmtId="0" fontId="47" fillId="36" borderId="60">
      <alignment horizontal="left" vertical="top" wrapText="1"/>
    </xf>
    <xf numFmtId="0" fontId="46" fillId="36" borderId="61">
      <alignment horizontal="left" vertical="top" wrapText="1"/>
    </xf>
    <xf numFmtId="0" fontId="46" fillId="36" borderId="60">
      <alignment horizontal="left" vertical="top"/>
    </xf>
    <xf numFmtId="0" fontId="105" fillId="0" borderId="62">
      <alignment horizontal="left" vertical="center" wrapText="1" indent="1"/>
    </xf>
    <xf numFmtId="171" fontId="105" fillId="0" borderId="62">
      <alignment horizontal="right" vertical="center" wrapText="1"/>
    </xf>
    <xf numFmtId="0" fontId="29" fillId="26" borderId="64">
      <protection locked="0"/>
    </xf>
    <xf numFmtId="0" fontId="105" fillId="0" borderId="62">
      <alignment horizontal="left" vertical="center" wrapText="1"/>
    </xf>
    <xf numFmtId="0" fontId="61" fillId="0" borderId="54"/>
    <xf numFmtId="0" fontId="62" fillId="0" borderId="54"/>
    <xf numFmtId="0" fontId="63" fillId="21" borderId="63"/>
    <xf numFmtId="0" fontId="92" fillId="21" borderId="56"/>
    <xf numFmtId="0" fontId="23" fillId="0" borderId="55"/>
    <xf numFmtId="0" fontId="94" fillId="34" borderId="57"/>
    <xf numFmtId="0" fontId="105" fillId="26" borderId="55"/>
    <xf numFmtId="0" fontId="32" fillId="25" borderId="55">
      <alignment horizontal="left"/>
    </xf>
    <xf numFmtId="0" fontId="105" fillId="25" borderId="55">
      <alignment horizontal="centerContinuous" wrapText="1"/>
    </xf>
    <xf numFmtId="0" fontId="23" fillId="25" borderId="58">
      <alignment wrapText="1"/>
    </xf>
    <xf numFmtId="0" fontId="12" fillId="39" borderId="59"/>
    <xf numFmtId="0" fontId="23" fillId="25" borderId="55"/>
    <xf numFmtId="0" fontId="46" fillId="36" borderId="55">
      <alignment horizontal="left" vertical="top" wrapText="1"/>
    </xf>
    <xf numFmtId="0" fontId="47" fillId="36" borderId="60">
      <alignment horizontal="left" vertical="top" wrapText="1"/>
    </xf>
    <xf numFmtId="0" fontId="46" fillId="36" borderId="61">
      <alignment horizontal="left" vertical="top" wrapText="1"/>
    </xf>
    <xf numFmtId="0" fontId="46" fillId="36" borderId="60">
      <alignment horizontal="left" vertical="top"/>
    </xf>
    <xf numFmtId="0" fontId="62" fillId="0" borderId="54"/>
    <xf numFmtId="0" fontId="96" fillId="0" borderId="0"/>
    <xf numFmtId="0" fontId="8" fillId="0" borderId="54"/>
    <xf numFmtId="43" fontId="105" fillId="0" borderId="0"/>
    <xf numFmtId="0" fontId="22" fillId="21" borderId="56"/>
    <xf numFmtId="0" fontId="23" fillId="0" borderId="55"/>
    <xf numFmtId="0" fontId="25" fillId="34" borderId="57"/>
    <xf numFmtId="43" fontId="105" fillId="0" borderId="0"/>
    <xf numFmtId="43" fontId="12" fillId="0" borderId="0"/>
    <xf numFmtId="0" fontId="25" fillId="34" borderId="57"/>
    <xf numFmtId="0" fontId="105" fillId="26" borderId="55"/>
    <xf numFmtId="0" fontId="32" fillId="25" borderId="55">
      <alignment horizontal="left"/>
    </xf>
    <xf numFmtId="0" fontId="36" fillId="28" borderId="56"/>
    <xf numFmtId="0" fontId="36" fillId="28" borderId="56"/>
    <xf numFmtId="0" fontId="105" fillId="25" borderId="55">
      <alignment horizontal="centerContinuous" wrapText="1"/>
    </xf>
    <xf numFmtId="0" fontId="23" fillId="25" borderId="58">
      <alignment wrapText="1"/>
    </xf>
    <xf numFmtId="0" fontId="12" fillId="39" borderId="59"/>
    <xf numFmtId="0" fontId="19" fillId="39" borderId="59"/>
    <xf numFmtId="0" fontId="23" fillId="25" borderId="55"/>
    <xf numFmtId="0" fontId="46" fillId="36" borderId="55">
      <alignment horizontal="left" vertical="top" wrapText="1"/>
    </xf>
    <xf numFmtId="0" fontId="47" fillId="36" borderId="60">
      <alignment horizontal="left" vertical="top" wrapText="1"/>
    </xf>
    <xf numFmtId="0" fontId="46" fillId="36" borderId="61">
      <alignment horizontal="left" vertical="top" wrapText="1"/>
    </xf>
    <xf numFmtId="0" fontId="46" fillId="36" borderId="60">
      <alignment horizontal="left" vertical="top"/>
    </xf>
    <xf numFmtId="0" fontId="105" fillId="0" borderId="62">
      <alignment horizontal="left" vertical="center" wrapText="1" indent="1"/>
    </xf>
    <xf numFmtId="171" fontId="105" fillId="0" borderId="62">
      <alignment horizontal="right" vertical="center" wrapText="1"/>
    </xf>
    <xf numFmtId="0" fontId="105" fillId="0" borderId="62">
      <alignment horizontal="left" vertical="center" wrapText="1"/>
    </xf>
    <xf numFmtId="0" fontId="61" fillId="0" borderId="54"/>
    <xf numFmtId="0" fontId="62" fillId="0" borderId="54"/>
    <xf numFmtId="0" fontId="63" fillId="21" borderId="63"/>
    <xf numFmtId="0" fontId="92" fillId="21" borderId="56"/>
    <xf numFmtId="0" fontId="23" fillId="0" borderId="55"/>
    <xf numFmtId="0" fontId="94" fillId="34" borderId="57"/>
    <xf numFmtId="43" fontId="105" fillId="0" borderId="0"/>
    <xf numFmtId="43" fontId="12" fillId="0" borderId="0"/>
    <xf numFmtId="0" fontId="105" fillId="26" borderId="55"/>
    <xf numFmtId="0" fontId="32" fillId="25" borderId="55">
      <alignment horizontal="left"/>
    </xf>
    <xf numFmtId="0" fontId="105" fillId="25" borderId="55">
      <alignment horizontal="centerContinuous" wrapText="1"/>
    </xf>
    <xf numFmtId="0" fontId="23" fillId="25" borderId="58">
      <alignment wrapText="1"/>
    </xf>
    <xf numFmtId="0" fontId="12" fillId="39" borderId="59"/>
    <xf numFmtId="0" fontId="23" fillId="25" borderId="55"/>
    <xf numFmtId="0" fontId="46" fillId="36" borderId="55">
      <alignment horizontal="left" vertical="top" wrapText="1"/>
    </xf>
    <xf numFmtId="0" fontId="47" fillId="36" borderId="60">
      <alignment horizontal="left" vertical="top" wrapText="1"/>
    </xf>
    <xf numFmtId="0" fontId="46" fillId="36" borderId="61">
      <alignment horizontal="left" vertical="top" wrapText="1"/>
    </xf>
    <xf numFmtId="0" fontId="46" fillId="36" borderId="60">
      <alignment horizontal="left" vertical="top"/>
    </xf>
    <xf numFmtId="0" fontId="62" fillId="0" borderId="54"/>
    <xf numFmtId="0" fontId="96" fillId="0" borderId="0"/>
    <xf numFmtId="0" fontId="23" fillId="32" borderId="64"/>
    <xf numFmtId="173" fontId="105" fillId="0" borderId="0"/>
    <xf numFmtId="173" fontId="105" fillId="0" borderId="0"/>
    <xf numFmtId="173" fontId="12" fillId="0" borderId="0"/>
    <xf numFmtId="173" fontId="12" fillId="0" borderId="0"/>
    <xf numFmtId="173" fontId="96" fillId="0" borderId="0"/>
    <xf numFmtId="173" fontId="96" fillId="0" borderId="0"/>
    <xf numFmtId="0" fontId="23" fillId="32" borderId="64"/>
    <xf numFmtId="0" fontId="29" fillId="26" borderId="64">
      <protection locked="0"/>
    </xf>
  </cellStyleXfs>
  <cellXfs count="317">
    <xf numFmtId="0" fontId="0" fillId="0" borderId="0" xfId="0"/>
    <xf numFmtId="0" fontId="2" fillId="23" borderId="0" xfId="204" applyFont="1" applyFill="1" applyBorder="1"/>
    <xf numFmtId="0" fontId="0" fillId="23" borderId="0" xfId="0" applyFill="1" applyAlignment="1">
      <alignment textRotation="90"/>
    </xf>
    <xf numFmtId="0" fontId="0" fillId="23" borderId="0" xfId="0" applyFill="1" applyAlignment="1">
      <alignment horizontal="center"/>
    </xf>
    <xf numFmtId="0" fontId="0" fillId="23" borderId="0" xfId="0" applyFill="1" applyAlignment="1">
      <alignment horizontal="center" textRotation="90" wrapText="1"/>
    </xf>
    <xf numFmtId="0" fontId="74" fillId="23" borderId="12" xfId="204" applyFont="1" applyFill="1" applyBorder="1"/>
    <xf numFmtId="0" fontId="77" fillId="23" borderId="0" xfId="204" applyFont="1" applyFill="1" applyBorder="1"/>
    <xf numFmtId="0" fontId="70" fillId="23" borderId="0" xfId="0" applyFont="1" applyFill="1" applyAlignment="1">
      <alignment horizontal="center"/>
    </xf>
    <xf numFmtId="0" fontId="70" fillId="23" borderId="0" xfId="0" applyFont="1" applyFill="1" applyAlignment="1">
      <alignment horizontal="center" wrapText="1"/>
    </xf>
    <xf numFmtId="1" fontId="69" fillId="0" borderId="0" xfId="0" applyNumberFormat="1" applyFont="1" applyAlignment="1">
      <alignment horizontal="right"/>
    </xf>
    <xf numFmtId="0" fontId="71" fillId="0" borderId="0" xfId="0" applyFont="1" applyAlignment="1">
      <alignment horizontal="center" vertical="center" wrapText="1"/>
    </xf>
    <xf numFmtId="0" fontId="74" fillId="23" borderId="12" xfId="204" applyFont="1" applyFill="1" applyBorder="1" applyAlignment="1">
      <alignment horizontal="left" indent="1"/>
    </xf>
    <xf numFmtId="0" fontId="77" fillId="23" borderId="0" xfId="204" applyFont="1" applyFill="1" applyBorder="1" applyAlignment="1">
      <alignment horizontal="left" indent="1"/>
    </xf>
    <xf numFmtId="0" fontId="70" fillId="0" borderId="0" xfId="0" applyFont="1" applyAlignment="1">
      <alignment horizontal="left" indent="1"/>
    </xf>
    <xf numFmtId="0" fontId="71" fillId="0" borderId="0" xfId="0" applyFont="1" applyAlignment="1">
      <alignment horizontal="left" indent="1"/>
    </xf>
    <xf numFmtId="0" fontId="71" fillId="0" borderId="0" xfId="0" applyFont="1" applyAlignment="1">
      <alignment horizontal="left" vertical="center" indent="1"/>
    </xf>
    <xf numFmtId="0" fontId="70" fillId="0" borderId="0" xfId="0" applyFont="1" applyAlignment="1">
      <alignment horizontal="center" textRotation="90" wrapText="1"/>
    </xf>
    <xf numFmtId="0" fontId="69" fillId="23" borderId="0" xfId="0" applyFont="1" applyFill="1" applyAlignment="1">
      <alignment horizontal="center" vertical="center"/>
    </xf>
    <xf numFmtId="1" fontId="69" fillId="0" borderId="0" xfId="0" applyNumberFormat="1" applyFont="1" applyAlignment="1">
      <alignment horizontal="center" vertical="center"/>
    </xf>
    <xf numFmtId="0" fontId="69" fillId="23" borderId="0" xfId="0" applyFont="1" applyFill="1" applyAlignment="1">
      <alignment horizontal="center"/>
    </xf>
    <xf numFmtId="0" fontId="69" fillId="0" borderId="0" xfId="0" applyFont="1" applyAlignment="1">
      <alignment horizontal="center"/>
    </xf>
    <xf numFmtId="2" fontId="0" fillId="0" borderId="0" xfId="0" applyNumberFormat="1"/>
    <xf numFmtId="9" fontId="0" fillId="0" borderId="0" xfId="37" applyFont="1"/>
    <xf numFmtId="0" fontId="70" fillId="42" borderId="0" xfId="0" applyFont="1" applyFill="1" applyAlignment="1">
      <alignment horizontal="left" indent="1"/>
    </xf>
    <xf numFmtId="0" fontId="70" fillId="42" borderId="0" xfId="0" applyFont="1" applyFill="1" applyAlignment="1">
      <alignment horizontal="center"/>
    </xf>
    <xf numFmtId="0" fontId="70" fillId="42" borderId="0" xfId="61" applyFont="1" applyFill="1" applyAlignment="1">
      <alignment horizontal="center" textRotation="90" wrapText="1"/>
    </xf>
    <xf numFmtId="0" fontId="70" fillId="42" borderId="0" xfId="52" applyFont="1" applyFill="1" applyAlignment="1">
      <alignment horizontal="center" textRotation="90" wrapText="1"/>
    </xf>
    <xf numFmtId="0" fontId="76" fillId="42" borderId="0" xfId="71" applyFont="1" applyFill="1" applyAlignment="1">
      <alignment horizontal="center" textRotation="90" wrapText="1"/>
    </xf>
    <xf numFmtId="0" fontId="76" fillId="42" borderId="0" xfId="90" applyFont="1" applyFill="1" applyAlignment="1">
      <alignment horizontal="center" textRotation="90" wrapText="1"/>
    </xf>
    <xf numFmtId="9" fontId="23" fillId="22" borderId="18" xfId="37" applyFont="1" applyFill="1" applyBorder="1" applyAlignment="1">
      <alignment horizontal="center"/>
    </xf>
    <xf numFmtId="0" fontId="79" fillId="23" borderId="0" xfId="0" applyFont="1" applyFill="1"/>
    <xf numFmtId="0" fontId="73" fillId="0" borderId="18" xfId="0" applyFont="1" applyBorder="1" applyAlignment="1">
      <alignment horizontal="left" vertical="top" wrapText="1" indent="1"/>
    </xf>
    <xf numFmtId="0" fontId="70" fillId="22" borderId="0" xfId="0" applyFont="1" applyFill="1" applyAlignment="1">
      <alignment horizontal="center" textRotation="90" wrapText="1"/>
    </xf>
    <xf numFmtId="0" fontId="0" fillId="22" borderId="0" xfId="0" applyFill="1" applyAlignment="1">
      <alignment horizontal="center" textRotation="90" wrapText="1"/>
    </xf>
    <xf numFmtId="0" fontId="77" fillId="23" borderId="0" xfId="204" applyFont="1" applyFill="1" applyBorder="1" applyAlignment="1">
      <alignment horizontal="left" vertical="center"/>
    </xf>
    <xf numFmtId="3" fontId="72" fillId="23" borderId="0" xfId="0" applyNumberFormat="1" applyFont="1" applyFill="1" applyAlignment="1">
      <alignment horizontal="center"/>
    </xf>
    <xf numFmtId="3" fontId="72" fillId="22" borderId="0" xfId="0" applyNumberFormat="1" applyFont="1" applyFill="1" applyAlignment="1">
      <alignment horizontal="center"/>
    </xf>
    <xf numFmtId="0" fontId="11" fillId="23" borderId="0" xfId="0" applyFont="1" applyFill="1"/>
    <xf numFmtId="0" fontId="75" fillId="0" borderId="0" xfId="0" applyFont="1" applyAlignment="1">
      <alignment horizontal="left" indent="1"/>
    </xf>
    <xf numFmtId="0" fontId="37" fillId="23" borderId="13" xfId="204" applyFont="1" applyFill="1" applyBorder="1" applyAlignment="1">
      <alignment horizontal="center" vertical="center" wrapText="1"/>
    </xf>
    <xf numFmtId="0" fontId="37" fillId="23" borderId="13" xfId="203" applyFont="1" applyFill="1" applyBorder="1" applyAlignment="1">
      <alignment horizontal="center" vertical="center" wrapText="1"/>
    </xf>
    <xf numFmtId="0" fontId="10" fillId="23" borderId="13" xfId="205" applyFont="1" applyFill="1" applyBorder="1" applyAlignment="1">
      <alignment horizontal="center" vertical="center" wrapText="1"/>
    </xf>
    <xf numFmtId="0" fontId="1" fillId="23" borderId="0" xfId="220" applyFont="1" applyFill="1"/>
    <xf numFmtId="0" fontId="6" fillId="23" borderId="0" xfId="221" applyFont="1" applyFill="1"/>
    <xf numFmtId="1" fontId="18" fillId="24" borderId="27" xfId="220" applyNumberFormat="1" applyFont="1" applyFill="1" applyBorder="1" applyAlignment="1">
      <alignment horizontal="center" vertical="center"/>
    </xf>
    <xf numFmtId="0" fontId="74" fillId="23" borderId="10" xfId="220" applyFont="1" applyFill="1" applyBorder="1" applyAlignment="1">
      <alignment horizontal="left" indent="1"/>
    </xf>
    <xf numFmtId="0" fontId="74" fillId="23" borderId="29" xfId="204" applyFont="1" applyFill="1" applyBorder="1"/>
    <xf numFmtId="0" fontId="84" fillId="23" borderId="0" xfId="220" applyFont="1" applyFill="1"/>
    <xf numFmtId="0" fontId="85" fillId="43" borderId="0" xfId="32" applyFont="1" applyFill="1"/>
    <xf numFmtId="0" fontId="86" fillId="49" borderId="30" xfId="203" applyFont="1" applyFill="1" applyBorder="1" applyAlignment="1">
      <alignment horizontal="center" textRotation="90" wrapText="1"/>
    </xf>
    <xf numFmtId="14" fontId="0" fillId="0" borderId="33" xfId="0" applyNumberFormat="1" applyBorder="1"/>
    <xf numFmtId="0" fontId="0" fillId="23" borderId="0" xfId="0" applyFill="1"/>
    <xf numFmtId="0" fontId="37" fillId="23" borderId="30" xfId="204" applyFont="1" applyFill="1" applyBorder="1" applyAlignment="1">
      <alignment horizontal="center" textRotation="90" wrapText="1"/>
    </xf>
    <xf numFmtId="0" fontId="98" fillId="23" borderId="10" xfId="220" applyFont="1" applyFill="1" applyBorder="1" applyAlignment="1">
      <alignment horizontal="left" indent="1"/>
    </xf>
    <xf numFmtId="1" fontId="99" fillId="24" borderId="53" xfId="220" applyNumberFormat="1" applyFont="1" applyFill="1" applyBorder="1" applyAlignment="1">
      <alignment horizontal="center" vertical="center"/>
    </xf>
    <xf numFmtId="0" fontId="70" fillId="23" borderId="0" xfId="0" applyFont="1" applyFill="1" applyAlignment="1">
      <alignment horizontal="left" indent="1"/>
    </xf>
    <xf numFmtId="0" fontId="102" fillId="23" borderId="10" xfId="220" applyFont="1" applyFill="1" applyBorder="1" applyAlignment="1">
      <alignment horizontal="left" indent="1"/>
    </xf>
    <xf numFmtId="1" fontId="103" fillId="24" borderId="53" xfId="220" applyNumberFormat="1" applyFont="1" applyFill="1" applyBorder="1" applyAlignment="1">
      <alignment horizontal="center" vertical="center"/>
    </xf>
    <xf numFmtId="0" fontId="106" fillId="22" borderId="0" xfId="0" applyFont="1" applyFill="1" applyAlignment="1">
      <alignment horizontal="right" wrapText="1"/>
    </xf>
    <xf numFmtId="0" fontId="107" fillId="23" borderId="46" xfId="0" applyFont="1" applyFill="1" applyBorder="1" applyAlignment="1">
      <alignment horizontal="left" wrapText="1" indent="1"/>
    </xf>
    <xf numFmtId="3" fontId="23" fillId="22" borderId="0" xfId="71" applyNumberFormat="1" applyFont="1" applyFill="1" applyAlignment="1">
      <alignment horizontal="center"/>
    </xf>
    <xf numFmtId="3" fontId="23" fillId="22" borderId="0" xfId="61" applyNumberFormat="1" applyFont="1" applyFill="1" applyAlignment="1">
      <alignment horizontal="center"/>
    </xf>
    <xf numFmtId="3" fontId="23" fillId="22" borderId="0" xfId="52" applyNumberFormat="1" applyFont="1" applyFill="1" applyAlignment="1">
      <alignment horizontal="center"/>
    </xf>
    <xf numFmtId="3" fontId="23" fillId="22" borderId="0" xfId="90" applyNumberFormat="1" applyFont="1" applyFill="1" applyAlignment="1">
      <alignment horizontal="center"/>
    </xf>
    <xf numFmtId="10" fontId="23" fillId="22" borderId="0" xfId="37" applyNumberFormat="1" applyFont="1" applyFill="1" applyAlignment="1">
      <alignment horizontal="center"/>
    </xf>
    <xf numFmtId="9" fontId="23" fillId="22" borderId="0" xfId="37" applyFont="1" applyFill="1" applyAlignment="1">
      <alignment horizontal="center"/>
    </xf>
    <xf numFmtId="9" fontId="23" fillId="22" borderId="0" xfId="163" applyFont="1" applyFill="1" applyAlignment="1">
      <alignment horizontal="center"/>
    </xf>
    <xf numFmtId="2" fontId="23" fillId="22" borderId="0" xfId="163" applyNumberFormat="1" applyFont="1" applyFill="1" applyAlignment="1">
      <alignment horizontal="center"/>
    </xf>
    <xf numFmtId="0" fontId="10" fillId="23" borderId="55" xfId="205" applyFont="1" applyFill="1" applyBorder="1" applyAlignment="1">
      <alignment horizontal="center" vertical="center" wrapText="1"/>
    </xf>
    <xf numFmtId="3" fontId="23" fillId="22" borderId="0" xfId="13" applyNumberFormat="1" applyFont="1" applyFill="1" applyAlignment="1">
      <alignment horizontal="center"/>
    </xf>
    <xf numFmtId="14" fontId="106" fillId="22" borderId="0" xfId="0" applyNumberFormat="1" applyFont="1" applyFill="1" applyAlignment="1">
      <alignment horizontal="right" wrapText="1"/>
    </xf>
    <xf numFmtId="0" fontId="108" fillId="23" borderId="30" xfId="203" applyFont="1" applyFill="1" applyBorder="1" applyAlignment="1">
      <alignment horizontal="center" textRotation="90" wrapText="1"/>
    </xf>
    <xf numFmtId="0" fontId="108" fillId="73" borderId="30" xfId="203" applyFont="1" applyFill="1" applyBorder="1" applyAlignment="1">
      <alignment horizontal="center" textRotation="90" wrapText="1"/>
    </xf>
    <xf numFmtId="0" fontId="80" fillId="23" borderId="0" xfId="232" applyFont="1" applyFill="1" applyBorder="1" applyAlignment="1" applyProtection="1">
      <alignment horizontal="center" textRotation="90" wrapText="1"/>
      <protection locked="0"/>
    </xf>
    <xf numFmtId="0" fontId="110" fillId="23" borderId="30" xfId="204" applyFont="1" applyFill="1" applyBorder="1" applyAlignment="1">
      <alignment horizontal="center" textRotation="90" wrapText="1"/>
    </xf>
    <xf numFmtId="0" fontId="109" fillId="75" borderId="30" xfId="204" applyFont="1" applyFill="1" applyBorder="1" applyAlignment="1">
      <alignment horizontal="center" textRotation="90" wrapText="1"/>
    </xf>
    <xf numFmtId="0" fontId="111" fillId="23" borderId="30" xfId="204" applyFont="1" applyFill="1" applyBorder="1" applyAlignment="1">
      <alignment horizontal="center" textRotation="90" wrapText="1"/>
    </xf>
    <xf numFmtId="0" fontId="112" fillId="87" borderId="30" xfId="203" applyFont="1" applyFill="1" applyBorder="1" applyAlignment="1">
      <alignment horizontal="center" textRotation="90" wrapText="1"/>
    </xf>
    <xf numFmtId="0" fontId="113" fillId="23" borderId="30" xfId="204" applyFont="1" applyFill="1" applyBorder="1" applyAlignment="1">
      <alignment horizontal="center" textRotation="90" wrapText="1"/>
    </xf>
    <xf numFmtId="0" fontId="76" fillId="88" borderId="24" xfId="91" applyFont="1" applyFill="1" applyBorder="1" applyAlignment="1">
      <alignment horizontal="center" textRotation="90" wrapText="1"/>
    </xf>
    <xf numFmtId="0" fontId="76" fillId="89" borderId="23" xfId="72" applyFont="1" applyFill="1" applyBorder="1" applyAlignment="1">
      <alignment horizontal="center" textRotation="90" wrapText="1"/>
    </xf>
    <xf numFmtId="0" fontId="70" fillId="90" borderId="23" xfId="62" applyFont="1" applyFill="1" applyBorder="1" applyAlignment="1">
      <alignment horizontal="center" textRotation="90" wrapText="1"/>
    </xf>
    <xf numFmtId="0" fontId="70" fillId="91" borderId="23" xfId="62" applyFont="1" applyFill="1" applyBorder="1" applyAlignment="1">
      <alignment horizontal="center" textRotation="90" wrapText="1"/>
    </xf>
    <xf numFmtId="0" fontId="76" fillId="81" borderId="22" xfId="93" applyFont="1" applyFill="1" applyBorder="1" applyAlignment="1">
      <alignment horizontal="center" textRotation="90" wrapText="1"/>
    </xf>
    <xf numFmtId="0" fontId="75" fillId="82" borderId="24" xfId="92" applyFont="1" applyFill="1" applyBorder="1" applyAlignment="1">
      <alignment horizontal="center" textRotation="90" wrapText="1"/>
    </xf>
    <xf numFmtId="0" fontId="10" fillId="83" borderId="22" xfId="73" applyFont="1" applyFill="1" applyBorder="1" applyAlignment="1">
      <alignment horizontal="center" textRotation="90" wrapText="1"/>
    </xf>
    <xf numFmtId="0" fontId="10" fillId="83" borderId="24" xfId="73" applyFont="1" applyFill="1" applyBorder="1" applyAlignment="1">
      <alignment horizontal="center" textRotation="90" wrapText="1"/>
    </xf>
    <xf numFmtId="0" fontId="10" fillId="83" borderId="28" xfId="73" applyFont="1" applyFill="1" applyBorder="1" applyAlignment="1">
      <alignment horizontal="center" textRotation="90" wrapText="1"/>
    </xf>
    <xf numFmtId="0" fontId="76" fillId="76" borderId="28" xfId="90" applyFont="1" applyFill="1" applyBorder="1" applyAlignment="1">
      <alignment horizontal="center" textRotation="90" wrapText="1"/>
    </xf>
    <xf numFmtId="0" fontId="75" fillId="77" borderId="28" xfId="61" applyFont="1" applyFill="1" applyBorder="1" applyAlignment="1">
      <alignment horizontal="center" textRotation="90" wrapText="1"/>
    </xf>
    <xf numFmtId="0" fontId="75" fillId="77" borderId="28" xfId="9" applyFont="1" applyFill="1" applyBorder="1" applyAlignment="1">
      <alignment horizontal="center" textRotation="90" wrapText="1"/>
    </xf>
    <xf numFmtId="0" fontId="70" fillId="78" borderId="28" xfId="9" applyFont="1" applyFill="1" applyBorder="1" applyAlignment="1">
      <alignment horizontal="center" textRotation="90" wrapText="1"/>
    </xf>
    <xf numFmtId="0" fontId="70" fillId="78" borderId="28" xfId="61" applyFont="1" applyFill="1" applyBorder="1" applyAlignment="1">
      <alignment horizontal="center" textRotation="90" wrapText="1"/>
    </xf>
    <xf numFmtId="0" fontId="70" fillId="79" borderId="31" xfId="9" applyFont="1" applyFill="1" applyBorder="1" applyAlignment="1">
      <alignment horizontal="center" textRotation="90" wrapText="1"/>
    </xf>
    <xf numFmtId="0" fontId="70" fillId="79" borderId="28" xfId="61" applyFont="1" applyFill="1" applyBorder="1" applyAlignment="1">
      <alignment horizontal="center" textRotation="90" wrapText="1"/>
    </xf>
    <xf numFmtId="166" fontId="70" fillId="48" borderId="28" xfId="5" applyNumberFormat="1" applyFont="1" applyFill="1" applyBorder="1" applyAlignment="1">
      <alignment horizontal="center" textRotation="90" wrapText="1"/>
    </xf>
    <xf numFmtId="166" fontId="70" fillId="48" borderId="28" xfId="52" applyNumberFormat="1" applyFont="1" applyFill="1" applyBorder="1" applyAlignment="1">
      <alignment horizontal="center" textRotation="90" wrapText="1"/>
    </xf>
    <xf numFmtId="0" fontId="10" fillId="23" borderId="46" xfId="61" applyFont="1" applyFill="1" applyBorder="1" applyAlignment="1">
      <alignment horizontal="center" textRotation="90" wrapText="1"/>
    </xf>
    <xf numFmtId="0" fontId="37" fillId="23" borderId="46" xfId="90" applyFont="1" applyFill="1" applyBorder="1" applyAlignment="1">
      <alignment horizontal="center" textRotation="90" wrapText="1"/>
    </xf>
    <xf numFmtId="0" fontId="37" fillId="23" borderId="46" xfId="61" applyFont="1" applyFill="1" applyBorder="1" applyAlignment="1">
      <alignment horizontal="center" textRotation="90" wrapText="1"/>
    </xf>
    <xf numFmtId="0" fontId="37" fillId="23" borderId="46" xfId="9" applyFont="1" applyFill="1" applyBorder="1" applyAlignment="1">
      <alignment horizontal="center" textRotation="90" wrapText="1"/>
    </xf>
    <xf numFmtId="0" fontId="37" fillId="23" borderId="46" xfId="203" applyFont="1" applyFill="1" applyBorder="1" applyAlignment="1">
      <alignment horizontal="center" textRotation="90" wrapText="1"/>
    </xf>
    <xf numFmtId="0" fontId="10" fillId="23" borderId="46" xfId="73" applyFont="1" applyFill="1" applyBorder="1" applyAlignment="1">
      <alignment horizontal="center" textRotation="90" wrapText="1"/>
    </xf>
    <xf numFmtId="0" fontId="37" fillId="23" borderId="46" xfId="91" applyFont="1" applyFill="1" applyBorder="1" applyAlignment="1">
      <alignment horizontal="center" textRotation="90" wrapText="1"/>
    </xf>
    <xf numFmtId="0" fontId="37" fillId="23" borderId="46" xfId="72" applyFont="1" applyFill="1" applyBorder="1" applyAlignment="1">
      <alignment horizontal="center" textRotation="90" wrapText="1"/>
    </xf>
    <xf numFmtId="0" fontId="10" fillId="23" borderId="46" xfId="62" applyFont="1" applyFill="1" applyBorder="1" applyAlignment="1">
      <alignment horizontal="center" textRotation="90" wrapText="1"/>
    </xf>
    <xf numFmtId="0" fontId="10" fillId="23" borderId="46" xfId="205" applyFont="1" applyFill="1" applyBorder="1" applyAlignment="1">
      <alignment horizontal="center" textRotation="90" wrapText="1"/>
    </xf>
    <xf numFmtId="0" fontId="75" fillId="74" borderId="18" xfId="0" applyFont="1" applyFill="1" applyBorder="1" applyAlignment="1">
      <alignment horizontal="left" vertical="top" wrapText="1" indent="1"/>
    </xf>
    <xf numFmtId="0" fontId="114" fillId="23" borderId="30" xfId="203" applyFont="1" applyFill="1" applyBorder="1" applyAlignment="1">
      <alignment horizontal="center" textRotation="90" wrapText="1"/>
    </xf>
    <xf numFmtId="1" fontId="18" fillId="24" borderId="53" xfId="220" applyNumberFormat="1" applyFont="1" applyFill="1" applyBorder="1" applyAlignment="1">
      <alignment horizontal="center" vertical="center"/>
    </xf>
    <xf numFmtId="14" fontId="0" fillId="23" borderId="0" xfId="0" applyNumberFormat="1" applyFill="1"/>
    <xf numFmtId="0" fontId="76" fillId="43" borderId="65" xfId="0" applyFont="1" applyFill="1" applyBorder="1" applyAlignment="1">
      <alignment horizontal="center"/>
    </xf>
    <xf numFmtId="0" fontId="73" fillId="0" borderId="55" xfId="0" applyFont="1" applyBorder="1" applyAlignment="1">
      <alignment horizontal="left" vertical="top" wrapText="1" indent="1"/>
    </xf>
    <xf numFmtId="0" fontId="75" fillId="46" borderId="55" xfId="0" applyFont="1" applyFill="1" applyBorder="1" applyAlignment="1">
      <alignment horizontal="left" vertical="top" wrapText="1" indent="1"/>
    </xf>
    <xf numFmtId="0" fontId="75" fillId="84" borderId="55" xfId="0" applyFont="1" applyFill="1" applyBorder="1" applyAlignment="1">
      <alignment horizontal="left" vertical="top" wrapText="1" indent="1"/>
    </xf>
    <xf numFmtId="0" fontId="67" fillId="0" borderId="55" xfId="213" applyFont="1" applyBorder="1" applyAlignment="1" applyProtection="1">
      <alignment horizontal="left" vertical="top" wrapText="1" indent="1"/>
    </xf>
    <xf numFmtId="1" fontId="18" fillId="24" borderId="66" xfId="220" applyNumberFormat="1" applyFont="1" applyFill="1" applyBorder="1" applyAlignment="1">
      <alignment horizontal="center" vertical="center"/>
    </xf>
    <xf numFmtId="1" fontId="99" fillId="24" borderId="66" xfId="220" applyNumberFormat="1" applyFont="1" applyFill="1" applyBorder="1" applyAlignment="1">
      <alignment horizontal="center" vertical="center"/>
    </xf>
    <xf numFmtId="1" fontId="103" fillId="24" borderId="66" xfId="220" applyNumberFormat="1" applyFont="1" applyFill="1" applyBorder="1" applyAlignment="1">
      <alignment horizontal="center" vertical="center"/>
    </xf>
    <xf numFmtId="0" fontId="115" fillId="23" borderId="0" xfId="0" applyFont="1" applyFill="1" applyAlignment="1">
      <alignment horizontal="center" vertical="center"/>
    </xf>
    <xf numFmtId="0" fontId="0" fillId="23" borderId="0" xfId="0" applyFill="1" applyAlignment="1">
      <alignment vertical="top"/>
    </xf>
    <xf numFmtId="0" fontId="117" fillId="23" borderId="0" xfId="0" applyFont="1" applyFill="1"/>
    <xf numFmtId="0" fontId="122" fillId="23" borderId="0" xfId="204" applyFont="1" applyFill="1" applyBorder="1"/>
    <xf numFmtId="14" fontId="117" fillId="23" borderId="0" xfId="0" applyNumberFormat="1" applyFont="1" applyFill="1"/>
    <xf numFmtId="0" fontId="70" fillId="23" borderId="0" xfId="220" applyFont="1" applyFill="1"/>
    <xf numFmtId="14" fontId="70" fillId="23" borderId="0" xfId="0" applyNumberFormat="1" applyFont="1" applyFill="1"/>
    <xf numFmtId="14" fontId="37" fillId="23" borderId="0" xfId="204" applyNumberFormat="1" applyFont="1" applyFill="1" applyBorder="1" applyAlignment="1">
      <alignment horizontal="center" textRotation="90"/>
    </xf>
    <xf numFmtId="0" fontId="121" fillId="43" borderId="0" xfId="32" applyFont="1" applyFill="1" applyAlignment="1">
      <alignment horizontal="left" indent="1"/>
    </xf>
    <xf numFmtId="0" fontId="37" fillId="94" borderId="46" xfId="204" applyFont="1" applyFill="1" applyBorder="1" applyAlignment="1">
      <alignment horizontal="center" textRotation="90" wrapText="1"/>
    </xf>
    <xf numFmtId="1" fontId="18" fillId="23" borderId="68" xfId="220" applyNumberFormat="1" applyFont="1" applyFill="1" applyBorder="1" applyAlignment="1">
      <alignment horizontal="center" vertical="center"/>
    </xf>
    <xf numFmtId="0" fontId="74" fillId="23" borderId="69" xfId="220" applyFont="1" applyFill="1" applyBorder="1" applyAlignment="1">
      <alignment horizontal="left" indent="1"/>
    </xf>
    <xf numFmtId="0" fontId="74" fillId="23" borderId="70" xfId="220" applyFont="1" applyFill="1" applyBorder="1" applyAlignment="1">
      <alignment horizontal="left" indent="1"/>
    </xf>
    <xf numFmtId="0" fontId="74" fillId="23" borderId="71" xfId="220" applyFont="1" applyFill="1" applyBorder="1" applyAlignment="1">
      <alignment horizontal="left" indent="1"/>
    </xf>
    <xf numFmtId="0" fontId="70" fillId="23" borderId="72" xfId="220" applyFont="1" applyFill="1" applyBorder="1"/>
    <xf numFmtId="14" fontId="70" fillId="23" borderId="73" xfId="0" applyNumberFormat="1" applyFont="1" applyFill="1" applyBorder="1"/>
    <xf numFmtId="0" fontId="74" fillId="23" borderId="74" xfId="220" applyFont="1" applyFill="1" applyBorder="1" applyAlignment="1">
      <alignment horizontal="left" indent="1"/>
    </xf>
    <xf numFmtId="0" fontId="74" fillId="23" borderId="75" xfId="220" applyFont="1" applyFill="1" applyBorder="1" applyAlignment="1">
      <alignment horizontal="left" indent="1"/>
    </xf>
    <xf numFmtId="0" fontId="74" fillId="23" borderId="72" xfId="220" applyFont="1" applyFill="1" applyBorder="1" applyAlignment="1">
      <alignment horizontal="left" indent="1"/>
    </xf>
    <xf numFmtId="0" fontId="74" fillId="23" borderId="76" xfId="220" applyFont="1" applyFill="1" applyBorder="1" applyAlignment="1">
      <alignment horizontal="left" indent="1"/>
    </xf>
    <xf numFmtId="0" fontId="74" fillId="23" borderId="77" xfId="220" applyFont="1" applyFill="1" applyBorder="1" applyAlignment="1">
      <alignment horizontal="left" indent="1"/>
    </xf>
    <xf numFmtId="0" fontId="74" fillId="23" borderId="78" xfId="220" applyFont="1" applyFill="1" applyBorder="1" applyAlignment="1">
      <alignment horizontal="left" indent="1"/>
    </xf>
    <xf numFmtId="0" fontId="70" fillId="23" borderId="69" xfId="220" applyFont="1" applyFill="1" applyBorder="1"/>
    <xf numFmtId="1" fontId="18" fillId="23" borderId="80" xfId="220" applyNumberFormat="1" applyFont="1" applyFill="1" applyBorder="1" applyAlignment="1">
      <alignment horizontal="center" vertical="center"/>
    </xf>
    <xf numFmtId="166" fontId="70" fillId="23" borderId="68" xfId="52" applyNumberFormat="1" applyFont="1" applyFill="1" applyBorder="1" applyAlignment="1">
      <alignment horizontal="center" vertical="center"/>
    </xf>
    <xf numFmtId="0" fontId="70" fillId="23" borderId="82" xfId="0" applyFont="1" applyFill="1" applyBorder="1" applyAlignment="1">
      <alignment horizontal="left" indent="1"/>
    </xf>
    <xf numFmtId="0" fontId="70" fillId="23" borderId="76" xfId="0" applyFont="1" applyFill="1" applyBorder="1" applyAlignment="1">
      <alignment horizontal="left" indent="1"/>
    </xf>
    <xf numFmtId="0" fontId="70" fillId="23" borderId="73" xfId="0" applyFont="1" applyFill="1" applyBorder="1" applyAlignment="1">
      <alignment horizontal="left" indent="1"/>
    </xf>
    <xf numFmtId="0" fontId="100" fillId="23" borderId="82" xfId="0" applyFont="1" applyFill="1" applyBorder="1" applyAlignment="1">
      <alignment horizontal="left" indent="1"/>
    </xf>
    <xf numFmtId="0" fontId="100" fillId="23" borderId="76" xfId="0" applyFont="1" applyFill="1" applyBorder="1" applyAlignment="1">
      <alignment horizontal="left" indent="1"/>
    </xf>
    <xf numFmtId="0" fontId="100" fillId="23" borderId="73" xfId="0" applyFont="1" applyFill="1" applyBorder="1" applyAlignment="1">
      <alignment horizontal="left" indent="1"/>
    </xf>
    <xf numFmtId="0" fontId="104" fillId="23" borderId="82" xfId="0" applyFont="1" applyFill="1" applyBorder="1" applyAlignment="1">
      <alignment horizontal="left" indent="1"/>
    </xf>
    <xf numFmtId="0" fontId="104" fillId="23" borderId="76" xfId="0" applyFont="1" applyFill="1" applyBorder="1" applyAlignment="1">
      <alignment horizontal="left" indent="1"/>
    </xf>
    <xf numFmtId="0" fontId="104" fillId="23" borderId="73" xfId="0" applyFont="1" applyFill="1" applyBorder="1" applyAlignment="1">
      <alignment horizontal="left" indent="1"/>
    </xf>
    <xf numFmtId="14" fontId="70" fillId="23" borderId="70" xfId="0" applyNumberFormat="1" applyFont="1" applyFill="1" applyBorder="1"/>
    <xf numFmtId="0" fontId="117" fillId="23" borderId="0" xfId="0" applyFont="1" applyFill="1" applyAlignment="1">
      <alignment horizontal="left" vertical="top" wrapText="1" indent="1"/>
    </xf>
    <xf numFmtId="0" fontId="120" fillId="23" borderId="0" xfId="213" applyFont="1" applyFill="1" applyAlignment="1" applyProtection="1">
      <alignment horizontal="left" vertical="top" wrapText="1" indent="1"/>
    </xf>
    <xf numFmtId="2" fontId="10" fillId="23" borderId="83" xfId="73" applyNumberFormat="1" applyFont="1" applyFill="1" applyBorder="1" applyAlignment="1">
      <alignment horizontal="center" vertical="center"/>
    </xf>
    <xf numFmtId="2" fontId="101" fillId="23" borderId="83" xfId="73" applyNumberFormat="1" applyFont="1" applyFill="1" applyBorder="1" applyAlignment="1">
      <alignment horizontal="center" vertical="center"/>
    </xf>
    <xf numFmtId="2" fontId="105" fillId="23" borderId="83" xfId="73" applyNumberFormat="1" applyFont="1" applyFill="1" applyBorder="1" applyAlignment="1">
      <alignment horizontal="center" vertical="center"/>
    </xf>
    <xf numFmtId="0" fontId="76" fillId="94" borderId="0" xfId="0" applyFont="1" applyFill="1" applyAlignment="1">
      <alignment horizontal="center" textRotation="90"/>
    </xf>
    <xf numFmtId="0" fontId="37" fillId="95" borderId="0" xfId="0" applyFont="1" applyFill="1" applyAlignment="1">
      <alignment horizontal="center" textRotation="90"/>
    </xf>
    <xf numFmtId="0" fontId="37" fillId="95" borderId="0" xfId="0" applyFont="1" applyFill="1" applyAlignment="1">
      <alignment horizontal="center" textRotation="90" wrapText="1"/>
    </xf>
    <xf numFmtId="0" fontId="70" fillId="93" borderId="0" xfId="0" applyFont="1" applyFill="1"/>
    <xf numFmtId="1" fontId="70" fillId="0" borderId="0" xfId="0" applyNumberFormat="1" applyFont="1"/>
    <xf numFmtId="0" fontId="76" fillId="43" borderId="0" xfId="0" applyFont="1" applyFill="1" applyAlignment="1">
      <alignment horizontal="center"/>
    </xf>
    <xf numFmtId="0" fontId="76" fillId="46" borderId="0" xfId="0" applyFont="1" applyFill="1"/>
    <xf numFmtId="0" fontId="76" fillId="47" borderId="0" xfId="0" applyFont="1" applyFill="1" applyAlignment="1">
      <alignment horizontal="center"/>
    </xf>
    <xf numFmtId="0" fontId="123" fillId="43" borderId="0" xfId="0" applyFont="1" applyFill="1"/>
    <xf numFmtId="0" fontId="76" fillId="79" borderId="33" xfId="0" applyFont="1" applyFill="1" applyBorder="1" applyAlignment="1">
      <alignment horizontal="center"/>
    </xf>
    <xf numFmtId="0" fontId="76" fillId="77" borderId="0" xfId="0" applyFont="1" applyFill="1" applyAlignment="1">
      <alignment horizontal="center"/>
    </xf>
    <xf numFmtId="0" fontId="76" fillId="77" borderId="33" xfId="0" applyFont="1" applyFill="1" applyBorder="1" applyAlignment="1">
      <alignment horizontal="center"/>
    </xf>
    <xf numFmtId="0" fontId="76" fillId="44" borderId="0" xfId="0" applyFont="1" applyFill="1" applyAlignment="1">
      <alignment horizontal="center"/>
    </xf>
    <xf numFmtId="0" fontId="76" fillId="44" borderId="33" xfId="0" applyFont="1" applyFill="1" applyBorder="1" applyAlignment="1">
      <alignment horizontal="center"/>
    </xf>
    <xf numFmtId="0" fontId="76" fillId="46" borderId="0" xfId="0" applyFont="1" applyFill="1" applyAlignment="1">
      <alignment horizontal="center"/>
    </xf>
    <xf numFmtId="0" fontId="76" fillId="85" borderId="33" xfId="0" applyFont="1" applyFill="1" applyBorder="1" applyAlignment="1">
      <alignment horizontal="center"/>
    </xf>
    <xf numFmtId="0" fontId="76" fillId="86" borderId="33" xfId="0" applyFont="1" applyFill="1" applyBorder="1" applyAlignment="1">
      <alignment horizontal="center"/>
    </xf>
    <xf numFmtId="14" fontId="76" fillId="85" borderId="33" xfId="0" applyNumberFormat="1" applyFont="1" applyFill="1" applyBorder="1" applyAlignment="1">
      <alignment horizontal="center"/>
    </xf>
    <xf numFmtId="0" fontId="70" fillId="22" borderId="34" xfId="0" applyFont="1" applyFill="1" applyBorder="1"/>
    <xf numFmtId="0" fontId="70" fillId="22" borderId="35" xfId="0" applyFont="1" applyFill="1" applyBorder="1"/>
    <xf numFmtId="14" fontId="70" fillId="22" borderId="40" xfId="0" applyNumberFormat="1" applyFont="1" applyFill="1" applyBorder="1"/>
    <xf numFmtId="0" fontId="70" fillId="23" borderId="35" xfId="0" applyFont="1" applyFill="1" applyBorder="1"/>
    <xf numFmtId="14" fontId="70" fillId="23" borderId="40" xfId="0" applyNumberFormat="1" applyFont="1" applyFill="1" applyBorder="1"/>
    <xf numFmtId="0" fontId="70" fillId="22" borderId="37" xfId="0" applyFont="1" applyFill="1" applyBorder="1"/>
    <xf numFmtId="2" fontId="70" fillId="0" borderId="35" xfId="0" applyNumberFormat="1" applyFont="1" applyBorder="1"/>
    <xf numFmtId="0" fontId="70" fillId="0" borderId="0" xfId="0" applyFont="1"/>
    <xf numFmtId="0" fontId="70" fillId="0" borderId="34" xfId="0" applyFont="1" applyBorder="1"/>
    <xf numFmtId="0" fontId="70" fillId="0" borderId="35" xfId="0" applyFont="1" applyBorder="1"/>
    <xf numFmtId="14" fontId="70" fillId="0" borderId="40" xfId="0" applyNumberFormat="1" applyFont="1" applyBorder="1"/>
    <xf numFmtId="0" fontId="70" fillId="0" borderId="36" xfId="0" applyFont="1" applyBorder="1"/>
    <xf numFmtId="0" fontId="70" fillId="0" borderId="37" xfId="0" applyFont="1" applyBorder="1"/>
    <xf numFmtId="14" fontId="70" fillId="0" borderId="41" xfId="0" applyNumberFormat="1" applyFont="1" applyBorder="1"/>
    <xf numFmtId="14" fontId="70" fillId="0" borderId="37" xfId="0" applyNumberFormat="1" applyFont="1" applyBorder="1"/>
    <xf numFmtId="14" fontId="70" fillId="0" borderId="35" xfId="0" applyNumberFormat="1" applyFont="1" applyBorder="1"/>
    <xf numFmtId="0" fontId="70" fillId="0" borderId="38" xfId="0" applyFont="1" applyBorder="1"/>
    <xf numFmtId="0" fontId="70" fillId="0" borderId="39" xfId="0" applyFont="1" applyBorder="1"/>
    <xf numFmtId="14" fontId="70" fillId="0" borderId="42" xfId="0" applyNumberFormat="1" applyFont="1" applyBorder="1"/>
    <xf numFmtId="0" fontId="70" fillId="22" borderId="39" xfId="0" applyFont="1" applyFill="1" applyBorder="1"/>
    <xf numFmtId="14" fontId="70" fillId="0" borderId="39" xfId="0" applyNumberFormat="1" applyFont="1" applyBorder="1"/>
    <xf numFmtId="1" fontId="70" fillId="0" borderId="37" xfId="0" applyNumberFormat="1" applyFont="1" applyBorder="1"/>
    <xf numFmtId="0" fontId="70" fillId="22" borderId="0" xfId="0" applyFont="1" applyFill="1"/>
    <xf numFmtId="0" fontId="70" fillId="23" borderId="0" xfId="0" applyFont="1" applyFill="1"/>
    <xf numFmtId="0" fontId="76" fillId="94" borderId="46" xfId="0" applyFont="1" applyFill="1" applyBorder="1" applyAlignment="1">
      <alignment horizontal="center" wrapText="1"/>
    </xf>
    <xf numFmtId="0" fontId="37" fillId="94" borderId="46" xfId="0" applyFont="1" applyFill="1" applyBorder="1" applyAlignment="1">
      <alignment horizontal="center" textRotation="90"/>
    </xf>
    <xf numFmtId="0" fontId="70" fillId="95" borderId="0" xfId="0" applyFont="1" applyFill="1"/>
    <xf numFmtId="1" fontId="70" fillId="95" borderId="0" xfId="0" applyNumberFormat="1" applyFont="1" applyFill="1" applyAlignment="1">
      <alignment horizontal="center"/>
    </xf>
    <xf numFmtId="0" fontId="124" fillId="93" borderId="0" xfId="0" applyFont="1" applyFill="1" applyAlignment="1">
      <alignment horizontal="center"/>
    </xf>
    <xf numFmtId="0" fontId="125" fillId="93" borderId="0" xfId="0" applyFont="1" applyFill="1"/>
    <xf numFmtId="0" fontId="125" fillId="0" borderId="0" xfId="0" applyFont="1"/>
    <xf numFmtId="17" fontId="116" fillId="23" borderId="0" xfId="0" quotePrefix="1" applyNumberFormat="1" applyFont="1" applyFill="1" applyAlignment="1">
      <alignment horizontal="center" vertical="top"/>
    </xf>
    <xf numFmtId="0" fontId="0" fillId="0" borderId="0" xfId="0" applyAlignment="1">
      <alignment textRotation="90"/>
    </xf>
    <xf numFmtId="0" fontId="6" fillId="0" borderId="0" xfId="71" applyFont="1" applyFill="1"/>
    <xf numFmtId="0" fontId="0" fillId="0" borderId="0" xfId="0" applyAlignment="1">
      <alignment horizontal="center"/>
    </xf>
    <xf numFmtId="0" fontId="6" fillId="0" borderId="0" xfId="72" applyFont="1" applyFill="1"/>
    <xf numFmtId="0" fontId="11" fillId="0" borderId="0" xfId="52" applyFont="1" applyFill="1"/>
    <xf numFmtId="0" fontId="0" fillId="0" borderId="0" xfId="0"/>
    <xf numFmtId="14" fontId="0" fillId="0" borderId="0" xfId="0" applyNumberFormat="1"/>
    <xf numFmtId="0" fontId="74" fillId="0" borderId="10" xfId="220" applyFont="1" applyBorder="1" applyAlignment="1">
      <alignment horizontal="left" indent="1"/>
    </xf>
    <xf numFmtId="1" fontId="18" fillId="0" borderId="27" xfId="220" applyNumberFormat="1" applyFont="1" applyBorder="1" applyAlignment="1">
      <alignment horizontal="center" vertical="center"/>
    </xf>
    <xf numFmtId="1" fontId="18" fillId="0" borderId="66" xfId="220" applyNumberFormat="1" applyFont="1" applyBorder="1" applyAlignment="1">
      <alignment horizontal="center" vertical="center"/>
    </xf>
    <xf numFmtId="1" fontId="18" fillId="0" borderId="53" xfId="220" applyNumberFormat="1" applyFont="1" applyBorder="1" applyAlignment="1">
      <alignment horizontal="center" vertical="center"/>
    </xf>
    <xf numFmtId="14" fontId="70" fillId="0" borderId="0" xfId="0" applyNumberFormat="1" applyFont="1"/>
    <xf numFmtId="0" fontId="1" fillId="0" borderId="0" xfId="220" applyFont="1"/>
    <xf numFmtId="0" fontId="118" fillId="23" borderId="0" xfId="0" applyFont="1" applyFill="1" applyAlignment="1">
      <alignment horizontal="left" vertical="top" wrapText="1" indent="1"/>
    </xf>
    <xf numFmtId="0" fontId="119" fillId="23" borderId="0" xfId="0" applyFont="1" applyFill="1" applyAlignment="1">
      <alignment horizontal="left" vertical="top" wrapText="1" indent="1"/>
    </xf>
    <xf numFmtId="0" fontId="76" fillId="94" borderId="0" xfId="0" applyFont="1" applyFill="1" applyAlignment="1">
      <alignment horizontal="center" wrapText="1"/>
    </xf>
    <xf numFmtId="164" fontId="81" fillId="24" borderId="32" xfId="220" applyNumberFormat="1" applyFont="1" applyFill="1" applyBorder="1" applyAlignment="1">
      <alignment horizontal="center" vertical="center"/>
    </xf>
    <xf numFmtId="164" fontId="80" fillId="23" borderId="67" xfId="0" applyNumberFormat="1" applyFont="1" applyFill="1" applyBorder="1" applyAlignment="1">
      <alignment horizontal="center"/>
    </xf>
    <xf numFmtId="164" fontId="18" fillId="24" borderId="25" xfId="220" applyNumberFormat="1" applyFont="1" applyFill="1" applyBorder="1" applyAlignment="1">
      <alignment horizontal="center" vertical="center"/>
    </xf>
    <xf numFmtId="164" fontId="18" fillId="24" borderId="11" xfId="220" applyNumberFormat="1" applyFont="1" applyFill="1" applyBorder="1" applyAlignment="1">
      <alignment horizontal="center" vertical="center"/>
    </xf>
    <xf numFmtId="164" fontId="81" fillId="0" borderId="32" xfId="220" applyNumberFormat="1" applyFont="1" applyBorder="1" applyAlignment="1">
      <alignment horizontal="center" vertical="center"/>
    </xf>
    <xf numFmtId="164" fontId="80" fillId="0" borderId="67" xfId="0" applyNumberFormat="1" applyFont="1" applyBorder="1" applyAlignment="1">
      <alignment horizontal="center"/>
    </xf>
    <xf numFmtId="164" fontId="18" fillId="0" borderId="25" xfId="220" applyNumberFormat="1" applyFont="1" applyBorder="1" applyAlignment="1">
      <alignment horizontal="center" vertical="center"/>
    </xf>
    <xf numFmtId="164" fontId="18" fillId="0" borderId="11" xfId="220" applyNumberFormat="1" applyFont="1" applyBorder="1" applyAlignment="1">
      <alignment horizontal="center" vertical="center"/>
    </xf>
    <xf numFmtId="164" fontId="99" fillId="24" borderId="11" xfId="220" applyNumberFormat="1" applyFont="1" applyFill="1" applyBorder="1" applyAlignment="1">
      <alignment horizontal="center" vertical="center"/>
    </xf>
    <xf numFmtId="164" fontId="103" fillId="24" borderId="11" xfId="220" applyNumberFormat="1" applyFont="1" applyFill="1" applyBorder="1" applyAlignment="1">
      <alignment horizontal="center" vertical="center"/>
    </xf>
    <xf numFmtId="164" fontId="81" fillId="23" borderId="68" xfId="220" applyNumberFormat="1" applyFont="1" applyFill="1" applyBorder="1" applyAlignment="1">
      <alignment horizontal="center" vertical="center"/>
    </xf>
    <xf numFmtId="164" fontId="80" fillId="23" borderId="68" xfId="0" applyNumberFormat="1" applyFont="1" applyFill="1" applyBorder="1" applyAlignment="1">
      <alignment horizontal="center"/>
    </xf>
    <xf numFmtId="164" fontId="18" fillId="23" borderId="68" xfId="220" applyNumberFormat="1" applyFont="1" applyFill="1" applyBorder="1" applyAlignment="1">
      <alignment horizontal="center" vertical="center"/>
    </xf>
    <xf numFmtId="164" fontId="81" fillId="23" borderId="80" xfId="220" applyNumberFormat="1" applyFont="1" applyFill="1" applyBorder="1" applyAlignment="1">
      <alignment horizontal="center" vertical="center"/>
    </xf>
    <xf numFmtId="164" fontId="80" fillId="23" borderId="80" xfId="0" applyNumberFormat="1" applyFont="1" applyFill="1" applyBorder="1" applyAlignment="1">
      <alignment horizontal="center"/>
    </xf>
    <xf numFmtId="164" fontId="18" fillId="23" borderId="80" xfId="220" applyNumberFormat="1" applyFont="1" applyFill="1" applyBorder="1" applyAlignment="1">
      <alignment horizontal="center" vertical="center"/>
    </xf>
    <xf numFmtId="164" fontId="18" fillId="23" borderId="79" xfId="220" applyNumberFormat="1" applyFont="1" applyFill="1" applyBorder="1" applyAlignment="1">
      <alignment horizontal="center" vertical="center"/>
    </xf>
    <xf numFmtId="165" fontId="23" fillId="22" borderId="0" xfId="61" applyNumberFormat="1" applyFont="1" applyFill="1" applyAlignment="1">
      <alignment horizontal="center"/>
    </xf>
    <xf numFmtId="164" fontId="18" fillId="23" borderId="71" xfId="220" applyNumberFormat="1" applyFont="1" applyFill="1" applyBorder="1" applyAlignment="1">
      <alignment horizontal="center" vertical="center"/>
    </xf>
    <xf numFmtId="167" fontId="70" fillId="23" borderId="68" xfId="52" applyNumberFormat="1" applyFont="1" applyFill="1" applyBorder="1" applyAlignment="1">
      <alignment horizontal="center" vertical="center"/>
    </xf>
    <xf numFmtId="164" fontId="18" fillId="23" borderId="81" xfId="220" applyNumberFormat="1" applyFont="1" applyFill="1" applyBorder="1" applyAlignment="1">
      <alignment horizontal="center" vertical="center"/>
    </xf>
    <xf numFmtId="165" fontId="23" fillId="22" borderId="0" xfId="13" applyNumberFormat="1" applyFont="1" applyFill="1" applyAlignment="1">
      <alignment horizontal="center"/>
    </xf>
    <xf numFmtId="164" fontId="10" fillId="23" borderId="83" xfId="73" applyNumberFormat="1" applyFont="1" applyFill="1" applyBorder="1" applyAlignment="1">
      <alignment horizontal="center" vertical="center"/>
    </xf>
    <xf numFmtId="164" fontId="70" fillId="0" borderId="0" xfId="0" applyNumberFormat="1" applyFont="1"/>
    <xf numFmtId="0" fontId="128" fillId="0" borderId="85" xfId="0" applyFont="1" applyBorder="1" applyAlignment="1">
      <alignment indent="1"/>
    </xf>
    <xf numFmtId="0" fontId="128" fillId="0" borderId="85" xfId="0" applyFont="1" applyBorder="1" applyAlignment="1"/>
    <xf numFmtId="0" fontId="130" fillId="99" borderId="85" xfId="0" applyFont="1" applyFill="1" applyBorder="1" applyAlignment="1">
      <alignment horizontal="center" textRotation="90" wrapText="1"/>
    </xf>
    <xf numFmtId="0" fontId="0" fillId="98" borderId="0" xfId="0" applyFill="1"/>
    <xf numFmtId="0" fontId="128" fillId="0" borderId="0" xfId="0" applyFont="1" applyAlignment="1">
      <alignment indent="1"/>
    </xf>
    <xf numFmtId="0" fontId="128" fillId="0" borderId="0" xfId="0" applyFont="1"/>
    <xf numFmtId="0" fontId="130" fillId="99" borderId="0" xfId="0" applyFont="1" applyFill="1" applyAlignment="1">
      <alignment horizontal="center" wrapText="1"/>
    </xf>
    <xf numFmtId="0" fontId="129" fillId="0" borderId="0" xfId="0" applyFont="1" applyAlignment="1">
      <alignment horizontal="center"/>
    </xf>
    <xf numFmtId="4" fontId="131" fillId="0" borderId="0" xfId="0" applyNumberFormat="1" applyFont="1" applyAlignment="1">
      <alignment horizontal="center"/>
    </xf>
    <xf numFmtId="175" fontId="131" fillId="0" borderId="0" xfId="0" applyNumberFormat="1" applyFont="1" applyAlignment="1">
      <alignment horizontal="center"/>
    </xf>
    <xf numFmtId="176" fontId="131" fillId="0" borderId="0" xfId="0" applyNumberFormat="1" applyFont="1" applyAlignment="1">
      <alignment horizontal="center"/>
    </xf>
    <xf numFmtId="0" fontId="128" fillId="98" borderId="85" xfId="0" applyFont="1" applyFill="1" applyBorder="1" applyAlignment="1">
      <alignment horizontal="center"/>
    </xf>
    <xf numFmtId="0" fontId="128" fillId="98" borderId="87" xfId="0" applyFont="1" applyFill="1" applyBorder="1" applyAlignment="1">
      <alignment horizontal="center"/>
    </xf>
    <xf numFmtId="0" fontId="128" fillId="97" borderId="85" xfId="0" applyFont="1" applyFill="1" applyBorder="1" applyAlignment="1">
      <alignment horizontal="center" textRotation="90" wrapText="1"/>
    </xf>
    <xf numFmtId="0" fontId="128" fillId="98" borderId="86" xfId="0" applyFont="1" applyFill="1" applyBorder="1" applyAlignment="1">
      <alignment horizontal="center" wrapText="1"/>
    </xf>
    <xf numFmtId="0" fontId="128" fillId="98" borderId="87" xfId="0" applyFont="1" applyFill="1" applyBorder="1" applyAlignment="1">
      <alignment horizontal="center" wrapText="1"/>
    </xf>
    <xf numFmtId="0" fontId="129" fillId="0" borderId="86" xfId="0" applyFont="1" applyBorder="1" applyAlignment="1">
      <alignment horizontal="center" wrapText="1"/>
    </xf>
    <xf numFmtId="0" fontId="128" fillId="98" borderId="0" xfId="0" applyFont="1" applyFill="1"/>
    <xf numFmtId="0" fontId="128" fillId="98" borderId="88" xfId="0" applyFont="1" applyFill="1" applyBorder="1"/>
    <xf numFmtId="3" fontId="128" fillId="0" borderId="0" xfId="0" applyNumberFormat="1" applyFont="1"/>
    <xf numFmtId="4" fontId="128" fillId="0" borderId="0" xfId="0" applyNumberFormat="1" applyFont="1"/>
    <xf numFmtId="0" fontId="128" fillId="98" borderId="87" xfId="0" applyFont="1" applyFill="1" applyBorder="1"/>
    <xf numFmtId="164" fontId="70" fillId="0" borderId="0" xfId="0" applyNumberFormat="1" applyFont="1" applyAlignment="1">
      <alignment horizontal="center"/>
    </xf>
    <xf numFmtId="0" fontId="0" fillId="100" borderId="0" xfId="0" applyFill="1"/>
    <xf numFmtId="0" fontId="132" fillId="0" borderId="84" xfId="0" applyFont="1" applyBorder="1" applyAlignment="1">
      <alignment horizontal="center" vertical="center"/>
    </xf>
    <xf numFmtId="17" fontId="132" fillId="0" borderId="84" xfId="0" applyNumberFormat="1" applyFont="1" applyBorder="1" applyAlignment="1">
      <alignment horizontal="center" vertical="center"/>
    </xf>
    <xf numFmtId="0" fontId="133" fillId="0" borderId="0" xfId="0" applyFont="1" applyAlignment="1">
      <alignment horizontal="center" vertical="center"/>
    </xf>
    <xf numFmtId="0" fontId="127" fillId="96" borderId="84" xfId="0" applyFont="1" applyFill="1" applyBorder="1" applyAlignment="1">
      <alignment horizontal="center" vertical="center"/>
    </xf>
    <xf numFmtId="0" fontId="127" fillId="96" borderId="85" xfId="0" applyFont="1" applyFill="1" applyBorder="1" applyAlignment="1">
      <alignment horizontal="center" vertical="center"/>
    </xf>
    <xf numFmtId="0" fontId="130" fillId="96" borderId="0" xfId="0" applyFont="1" applyFill="1"/>
    <xf numFmtId="0" fontId="130" fillId="0" borderId="0" xfId="0" applyFont="1"/>
    <xf numFmtId="164" fontId="0" fillId="0" borderId="0" xfId="0" applyNumberFormat="1"/>
    <xf numFmtId="0" fontId="0" fillId="0" borderId="0" xfId="0"/>
    <xf numFmtId="0" fontId="76" fillId="92" borderId="33" xfId="0" applyFont="1" applyFill="1" applyBorder="1" applyAlignment="1">
      <alignment horizontal="center"/>
    </xf>
    <xf numFmtId="0" fontId="70" fillId="0" borderId="0" xfId="0" applyFont="1"/>
    <xf numFmtId="0" fontId="0" fillId="0" borderId="33" xfId="0" applyBorder="1"/>
    <xf numFmtId="0" fontId="76" fillId="80" borderId="0" xfId="0" applyFont="1" applyFill="1" applyAlignment="1">
      <alignment horizontal="center"/>
    </xf>
    <xf numFmtId="0" fontId="76" fillId="85" borderId="0" xfId="0" applyFont="1" applyFill="1" applyAlignment="1">
      <alignment horizontal="center"/>
    </xf>
    <xf numFmtId="0" fontId="76" fillId="86" borderId="0" xfId="0" applyFont="1" applyFill="1" applyAlignment="1">
      <alignment horizontal="center"/>
    </xf>
    <xf numFmtId="0" fontId="76" fillId="79" borderId="0" xfId="0" applyFont="1" applyFill="1" applyAlignment="1">
      <alignment horizontal="center"/>
    </xf>
    <xf numFmtId="0" fontId="76" fillId="92" borderId="0" xfId="0" applyFont="1" applyFill="1" applyAlignment="1">
      <alignment horizontal="center"/>
    </xf>
    <xf numFmtId="0" fontId="76" fillId="45" borderId="0" xfId="0" applyFont="1" applyFill="1" applyAlignment="1">
      <alignment horizontal="center"/>
    </xf>
    <xf numFmtId="0" fontId="85" fillId="43" borderId="0" xfId="32" applyFont="1" applyFill="1" applyAlignment="1">
      <alignment horizontal="center"/>
    </xf>
    <xf numFmtId="0" fontId="84" fillId="23" borderId="0" xfId="220" applyFont="1" applyFill="1"/>
    <xf numFmtId="0" fontId="78" fillId="76" borderId="0" xfId="0" applyFont="1" applyFill="1" applyAlignment="1">
      <alignment horizontal="center"/>
    </xf>
    <xf numFmtId="0" fontId="0" fillId="0" borderId="0" xfId="0"/>
    <xf numFmtId="0" fontId="6" fillId="0" borderId="0" xfId="71" applyFont="1" applyFill="1"/>
    <xf numFmtId="0" fontId="11" fillId="0" borderId="0" xfId="52" applyFont="1" applyFill="1"/>
    <xf numFmtId="0" fontId="0" fillId="81" borderId="0" xfId="0" applyFill="1" applyAlignment="1">
      <alignment horizontal="center"/>
    </xf>
    <xf numFmtId="0" fontId="70" fillId="88" borderId="0" xfId="0" applyFont="1" applyFill="1" applyAlignment="1">
      <alignment horizontal="center"/>
    </xf>
    <xf numFmtId="0" fontId="0" fillId="0" borderId="0" xfId="0" applyAlignment="1">
      <alignment horizontal="center"/>
    </xf>
    <xf numFmtId="0" fontId="6" fillId="0" borderId="0" xfId="72" applyFont="1" applyFill="1"/>
    <xf numFmtId="0" fontId="76" fillId="77" borderId="0" xfId="0" applyFont="1" applyFill="1" applyAlignment="1">
      <alignment horizontal="center" vertical="top"/>
    </xf>
    <xf numFmtId="0" fontId="76" fillId="79" borderId="0" xfId="0" applyFont="1" applyFill="1" applyAlignment="1">
      <alignment horizontal="center"/>
    </xf>
    <xf numFmtId="0" fontId="76" fillId="80" borderId="0" xfId="0" applyFont="1" applyFill="1" applyAlignment="1">
      <alignment horizontal="center"/>
    </xf>
    <xf numFmtId="0" fontId="76" fillId="92" borderId="0" xfId="0" applyFont="1" applyFill="1" applyAlignment="1">
      <alignment horizontal="center"/>
    </xf>
    <xf numFmtId="0" fontId="76" fillId="44" borderId="0" xfId="0" applyFont="1" applyFill="1" applyAlignment="1">
      <alignment horizontal="center" vertical="top"/>
    </xf>
    <xf numFmtId="0" fontId="76" fillId="45" borderId="0" xfId="0" applyFont="1" applyFill="1" applyAlignment="1">
      <alignment horizontal="center"/>
    </xf>
    <xf numFmtId="0" fontId="76" fillId="85" borderId="0" xfId="0" applyFont="1" applyFill="1" applyAlignment="1">
      <alignment horizontal="center"/>
    </xf>
    <xf numFmtId="0" fontId="76" fillId="86" borderId="0" xfId="0" applyFont="1" applyFill="1" applyAlignment="1">
      <alignment horizontal="center"/>
    </xf>
    <xf numFmtId="0" fontId="76" fillId="94" borderId="0" xfId="0" applyFont="1" applyFill="1" applyAlignment="1">
      <alignment horizontal="center" wrapText="1"/>
    </xf>
    <xf numFmtId="0" fontId="70" fillId="94" borderId="48" xfId="0" applyFont="1" applyFill="1" applyBorder="1" applyAlignment="1">
      <alignment horizontal="center"/>
    </xf>
    <xf numFmtId="0" fontId="0" fillId="0" borderId="48" xfId="0" applyBorder="1"/>
    <xf numFmtId="0" fontId="6" fillId="94" borderId="0" xfId="0" applyFont="1" applyFill="1" applyAlignment="1">
      <alignment horizontal="center"/>
    </xf>
    <xf numFmtId="0" fontId="0" fillId="23" borderId="0" xfId="0" applyFill="1"/>
    <xf numFmtId="0" fontId="70" fillId="41" borderId="0" xfId="0" applyFont="1" applyFill="1" applyAlignment="1">
      <alignment horizontal="center"/>
    </xf>
    <xf numFmtId="0" fontId="76" fillId="92" borderId="85" xfId="0" applyFont="1" applyFill="1" applyBorder="1" applyAlignment="1">
      <alignment horizontal="center"/>
    </xf>
    <xf numFmtId="0" fontId="76" fillId="92" borderId="87" xfId="0" applyFont="1" applyFill="1" applyBorder="1" applyAlignment="1">
      <alignment horizontal="center"/>
    </xf>
  </cellXfs>
  <cellStyles count="415">
    <cellStyle name="_x000d__x000a_JournalTemplate=C:\COMFO\CTALK\JOURSTD.TPL_x000d__x000a_LbStateAddress=3 3 0 251 1 89 2 311_x000d__x000a_LbStateJou" xfId="41" xr:uid="{00000000-0005-0000-0000-00002D000000}"/>
    <cellStyle name="_KF08 DL 080909 raw data Part III Ch1" xfId="42" xr:uid="{00000000-0005-0000-0000-00002E000000}"/>
    <cellStyle name="_KF08 DL 080909 raw data Part III Ch1_KF2010 Figure 1 1 1 World GERD 100310 (2)" xfId="43" xr:uid="{00000000-0005-0000-0000-00002F000000}"/>
    <cellStyle name="20% - Accent1" xfId="52" builtinId="30"/>
    <cellStyle name="20% - Accent1 2" xfId="5" xr:uid="{00000000-0005-0000-0000-000009000000}"/>
    <cellStyle name="20% - Accent1 3" xfId="44" xr:uid="{00000000-0005-0000-0000-000030000000}"/>
    <cellStyle name="20% - Accent1 4" xfId="239" xr:uid="{00000000-0005-0000-0000-00000B010000}"/>
    <cellStyle name="20% - Accent2 2" xfId="6" xr:uid="{00000000-0005-0000-0000-00000A000000}"/>
    <cellStyle name="20% - Accent2 3" xfId="45" xr:uid="{00000000-0005-0000-0000-000031000000}"/>
    <cellStyle name="20% - Accent2 4" xfId="242" xr:uid="{00000000-0005-0000-0000-00000E010000}"/>
    <cellStyle name="20% - Accent3 2" xfId="7" xr:uid="{00000000-0005-0000-0000-00000B000000}"/>
    <cellStyle name="20% - Accent3 3" xfId="46" xr:uid="{00000000-0005-0000-0000-000032000000}"/>
    <cellStyle name="20% - Accent3 4" xfId="246" xr:uid="{00000000-0005-0000-0000-000012010000}"/>
    <cellStyle name="20% - Accent4 2" xfId="8" xr:uid="{00000000-0005-0000-0000-00000C000000}"/>
    <cellStyle name="20% - Accent4 3" xfId="47" xr:uid="{00000000-0005-0000-0000-000033000000}"/>
    <cellStyle name="20% - Accent4 4" xfId="250" xr:uid="{00000000-0005-0000-0000-000016010000}"/>
    <cellStyle name="20% - Accent5 2" xfId="48" xr:uid="{00000000-0005-0000-0000-000034000000}"/>
    <cellStyle name="20% - Accent5 3" xfId="49" xr:uid="{00000000-0005-0000-0000-000035000000}"/>
    <cellStyle name="20% - Accent5 4" xfId="254" xr:uid="{00000000-0005-0000-0000-00001A010000}"/>
    <cellStyle name="20% - Accent6 2" xfId="50" xr:uid="{00000000-0005-0000-0000-000036000000}"/>
    <cellStyle name="20% - Accent6 3" xfId="51" xr:uid="{00000000-0005-0000-0000-000037000000}"/>
    <cellStyle name="20% - Accent6 4" xfId="258" xr:uid="{00000000-0005-0000-0000-00001E010000}"/>
    <cellStyle name="20% - Colore 1" xfId="262" xr:uid="{00000000-0005-0000-0000-000022010000}"/>
    <cellStyle name="20% - Colore 2" xfId="263" xr:uid="{00000000-0005-0000-0000-000023010000}"/>
    <cellStyle name="20% - Colore 3" xfId="264" xr:uid="{00000000-0005-0000-0000-000024010000}"/>
    <cellStyle name="20% - Colore 4" xfId="265" xr:uid="{00000000-0005-0000-0000-000025010000}"/>
    <cellStyle name="20% - Colore 5" xfId="266" xr:uid="{00000000-0005-0000-0000-000026010000}"/>
    <cellStyle name="20% - Colore 6" xfId="267" xr:uid="{00000000-0005-0000-0000-000027010000}"/>
    <cellStyle name="40% - Accent1" xfId="61" builtinId="31"/>
    <cellStyle name="40% - Accent1 2" xfId="9" xr:uid="{00000000-0005-0000-0000-00000D000000}"/>
    <cellStyle name="40% - Accent1 3" xfId="53" xr:uid="{00000000-0005-0000-0000-00003E000000}"/>
    <cellStyle name="40% - Accent1 4" xfId="240" xr:uid="{00000000-0005-0000-0000-00000C010000}"/>
    <cellStyle name="40% - Accent2 2" xfId="54" xr:uid="{00000000-0005-0000-0000-00003F000000}"/>
    <cellStyle name="40% - Accent2 3" xfId="55" xr:uid="{00000000-0005-0000-0000-000040000000}"/>
    <cellStyle name="40% - Accent2 4" xfId="243" xr:uid="{00000000-0005-0000-0000-00000F010000}"/>
    <cellStyle name="40% - Accent3 2" xfId="10" xr:uid="{00000000-0005-0000-0000-00000E000000}"/>
    <cellStyle name="40% - Accent3 3" xfId="56" xr:uid="{00000000-0005-0000-0000-000041000000}"/>
    <cellStyle name="40% - Accent3 4" xfId="247" xr:uid="{00000000-0005-0000-0000-000013010000}"/>
    <cellStyle name="40% - Accent4" xfId="62" builtinId="43"/>
    <cellStyle name="40% - Accent4 2" xfId="11" xr:uid="{00000000-0005-0000-0000-00000F000000}"/>
    <cellStyle name="40% - Accent4 3" xfId="57" xr:uid="{00000000-0005-0000-0000-000042000000}"/>
    <cellStyle name="40% - Accent4 4" xfId="251" xr:uid="{00000000-0005-0000-0000-000017010000}"/>
    <cellStyle name="40% - Accent5 2" xfId="58" xr:uid="{00000000-0005-0000-0000-000043000000}"/>
    <cellStyle name="40% - Accent5 3" xfId="59" xr:uid="{00000000-0005-0000-0000-000044000000}"/>
    <cellStyle name="40% - Accent5 4" xfId="255" xr:uid="{00000000-0005-0000-0000-00001B010000}"/>
    <cellStyle name="40% - Accent6 2" xfId="12" xr:uid="{00000000-0005-0000-0000-000010000000}"/>
    <cellStyle name="40% - Accent6 3" xfId="60" xr:uid="{00000000-0005-0000-0000-000045000000}"/>
    <cellStyle name="40% - Accent6 4" xfId="259" xr:uid="{00000000-0005-0000-0000-00001F010000}"/>
    <cellStyle name="40% - Colore 1" xfId="268" xr:uid="{00000000-0005-0000-0000-000028010000}"/>
    <cellStyle name="40% - Colore 2" xfId="269" xr:uid="{00000000-0005-0000-0000-000029010000}"/>
    <cellStyle name="40% - Colore 3" xfId="270" xr:uid="{00000000-0005-0000-0000-00002A010000}"/>
    <cellStyle name="40% - Colore 4" xfId="271" xr:uid="{00000000-0005-0000-0000-00002B010000}"/>
    <cellStyle name="40% - Colore 5" xfId="272" xr:uid="{00000000-0005-0000-0000-00002C010000}"/>
    <cellStyle name="40% - Colore 6" xfId="273" xr:uid="{00000000-0005-0000-0000-00002D010000}"/>
    <cellStyle name="60% - Accent1" xfId="71" builtinId="32"/>
    <cellStyle name="60% - Accent1 2" xfId="13" xr:uid="{00000000-0005-0000-0000-000011000000}"/>
    <cellStyle name="60% - Accent1 2 2" xfId="221" xr:uid="{00000000-0005-0000-0000-0000F4000000}"/>
    <cellStyle name="60% - Accent1 3" xfId="63" xr:uid="{00000000-0005-0000-0000-00004C000000}"/>
    <cellStyle name="60% - Accent2 2" xfId="64" xr:uid="{00000000-0005-0000-0000-00004D000000}"/>
    <cellStyle name="60% - Accent2 3" xfId="65" xr:uid="{00000000-0005-0000-0000-00004E000000}"/>
    <cellStyle name="60% - Accent2 4" xfId="244" xr:uid="{00000000-0005-0000-0000-000010010000}"/>
    <cellStyle name="60% - Accent3 2" xfId="14" xr:uid="{00000000-0005-0000-0000-000012000000}"/>
    <cellStyle name="60% - Accent3 3" xfId="66" xr:uid="{00000000-0005-0000-0000-00004F000000}"/>
    <cellStyle name="60% - Accent3 4" xfId="248" xr:uid="{00000000-0005-0000-0000-000014010000}"/>
    <cellStyle name="60% - Accent4" xfId="72" builtinId="44"/>
    <cellStyle name="60% - Accent4 2" xfId="15" xr:uid="{00000000-0005-0000-0000-000013000000}"/>
    <cellStyle name="60% - Accent4 3" xfId="67" xr:uid="{00000000-0005-0000-0000-000050000000}"/>
    <cellStyle name="60% - Accent4 4" xfId="225" xr:uid="{00000000-0005-0000-0000-0000F8000000}"/>
    <cellStyle name="60% - Accent4 5" xfId="252" xr:uid="{00000000-0005-0000-0000-000018010000}"/>
    <cellStyle name="60% - Accent5" xfId="73" builtinId="48"/>
    <cellStyle name="60% - Accent5 2" xfId="68" xr:uid="{00000000-0005-0000-0000-000051000000}"/>
    <cellStyle name="60% - Accent5 3" xfId="69" xr:uid="{00000000-0005-0000-0000-000052000000}"/>
    <cellStyle name="60% - Accent5 4" xfId="256" xr:uid="{00000000-0005-0000-0000-00001C010000}"/>
    <cellStyle name="60% - Accent6 2" xfId="16" xr:uid="{00000000-0005-0000-0000-000014000000}"/>
    <cellStyle name="60% - Accent6 3" xfId="70" xr:uid="{00000000-0005-0000-0000-000053000000}"/>
    <cellStyle name="60% - Accent6 4" xfId="260" xr:uid="{00000000-0005-0000-0000-000020010000}"/>
    <cellStyle name="60% - Colore 1" xfId="274" xr:uid="{00000000-0005-0000-0000-00002E010000}"/>
    <cellStyle name="60% - Colore 2" xfId="275" xr:uid="{00000000-0005-0000-0000-00002F010000}"/>
    <cellStyle name="60% - Colore 3" xfId="276" xr:uid="{00000000-0005-0000-0000-000030010000}"/>
    <cellStyle name="60% - Colore 4" xfId="277" xr:uid="{00000000-0005-0000-0000-000031010000}"/>
    <cellStyle name="60% - Colore 5" xfId="278" xr:uid="{00000000-0005-0000-0000-000032010000}"/>
    <cellStyle name="60% - Colore 6" xfId="279" xr:uid="{00000000-0005-0000-0000-000033010000}"/>
    <cellStyle name="Accent1" xfId="90" builtinId="29"/>
    <cellStyle name="Accent1 2" xfId="17" xr:uid="{00000000-0005-0000-0000-000015000000}"/>
    <cellStyle name="Accent1 3" xfId="74" xr:uid="{00000000-0005-0000-0000-00005A000000}"/>
    <cellStyle name="Accent1 4" xfId="238" xr:uid="{00000000-0005-0000-0000-00000A010000}"/>
    <cellStyle name="Accent2 2" xfId="18" xr:uid="{00000000-0005-0000-0000-000016000000}"/>
    <cellStyle name="Accent2 3" xfId="75" xr:uid="{00000000-0005-0000-0000-00005B000000}"/>
    <cellStyle name="Accent2 4" xfId="241" xr:uid="{00000000-0005-0000-0000-00000D010000}"/>
    <cellStyle name="Accent3 2" xfId="19" xr:uid="{00000000-0005-0000-0000-000017000000}"/>
    <cellStyle name="Accent3 3" xfId="76" xr:uid="{00000000-0005-0000-0000-00005C000000}"/>
    <cellStyle name="Accent3 4" xfId="245" xr:uid="{00000000-0005-0000-0000-000011010000}"/>
    <cellStyle name="Accent4" xfId="91" builtinId="41"/>
    <cellStyle name="Accent4 2" xfId="20" xr:uid="{00000000-0005-0000-0000-000018000000}"/>
    <cellStyle name="Accent4 3" xfId="77" xr:uid="{00000000-0005-0000-0000-00005D000000}"/>
    <cellStyle name="Accent4 4" xfId="249" xr:uid="{00000000-0005-0000-0000-000015010000}"/>
    <cellStyle name="Accent5" xfId="92" builtinId="45"/>
    <cellStyle name="Accent5 2" xfId="78" xr:uid="{00000000-0005-0000-0000-00005E000000}"/>
    <cellStyle name="Accent5 3" xfId="79" xr:uid="{00000000-0005-0000-0000-00005F000000}"/>
    <cellStyle name="Accent5 4" xfId="253" xr:uid="{00000000-0005-0000-0000-000019010000}"/>
    <cellStyle name="Accent6" xfId="93" builtinId="49"/>
    <cellStyle name="Accent6 2" xfId="80" xr:uid="{00000000-0005-0000-0000-000060000000}"/>
    <cellStyle name="Accent6 3" xfId="81" xr:uid="{00000000-0005-0000-0000-000061000000}"/>
    <cellStyle name="Accent6 4" xfId="257" xr:uid="{00000000-0005-0000-0000-00001D010000}"/>
    <cellStyle name="ANCLAS,REZONES Y SUS PARTES,DE FUNDICION,DE HIERRO O DE ACERO" xfId="82" xr:uid="{00000000-0005-0000-0000-000062000000}"/>
    <cellStyle name="Bad 2" xfId="21" xr:uid="{00000000-0005-0000-0000-000019000000}"/>
    <cellStyle name="Berekening 2" xfId="83" xr:uid="{00000000-0005-0000-0000-000063000000}"/>
    <cellStyle name="Berekening 2 2" xfId="364" xr:uid="{00000000-0005-0000-0000-000088010000}"/>
    <cellStyle name="Berekening 2 3" xfId="323" xr:uid="{00000000-0005-0000-0000-00005F010000}"/>
    <cellStyle name="bin" xfId="84" xr:uid="{00000000-0005-0000-0000-000064000000}"/>
    <cellStyle name="bin 2" xfId="318" xr:uid="{00000000-0005-0000-0000-00005A010000}"/>
    <cellStyle name="bin 2 2" xfId="413" xr:uid="{00000000-0005-0000-0000-0000B9010000}"/>
    <cellStyle name="bin 3" xfId="406" xr:uid="{00000000-0005-0000-0000-0000B2010000}"/>
    <cellStyle name="blue" xfId="85" xr:uid="{00000000-0005-0000-0000-000065000000}"/>
    <cellStyle name="Calcolo" xfId="1" xr:uid="{00000000-0005-0000-0000-000005000000}"/>
    <cellStyle name="Calcolo 2" xfId="280" xr:uid="{00000000-0005-0000-0000-000034010000}"/>
    <cellStyle name="Calcolo 2 2" xfId="389" xr:uid="{00000000-0005-0000-0000-0000A1010000}"/>
    <cellStyle name="Calcolo 2 3" xfId="347" xr:uid="{00000000-0005-0000-0000-000077010000}"/>
    <cellStyle name="Calculation 2" xfId="22" xr:uid="{00000000-0005-0000-0000-00001A000000}"/>
    <cellStyle name="cell" xfId="86" xr:uid="{00000000-0005-0000-0000-000066000000}"/>
    <cellStyle name="cell 2" xfId="281" xr:uid="{00000000-0005-0000-0000-000035010000}"/>
    <cellStyle name="cell 2 2" xfId="390" xr:uid="{00000000-0005-0000-0000-0000A2010000}"/>
    <cellStyle name="cell 2 3" xfId="348" xr:uid="{00000000-0005-0000-0000-000078010000}"/>
    <cellStyle name="cell 3" xfId="365" xr:uid="{00000000-0005-0000-0000-000089010000}"/>
    <cellStyle name="cell 4" xfId="324" xr:uid="{00000000-0005-0000-0000-000060010000}"/>
    <cellStyle name="Cella collegata" xfId="2" xr:uid="{00000000-0005-0000-0000-000006000000}"/>
    <cellStyle name="Cella collegata 2" xfId="282" xr:uid="{00000000-0005-0000-0000-000036010000}"/>
    <cellStyle name="Cella da controllare" xfId="3" xr:uid="{00000000-0005-0000-0000-000007000000}"/>
    <cellStyle name="Cella da controllare 2" xfId="283" xr:uid="{00000000-0005-0000-0000-000037010000}"/>
    <cellStyle name="Cella da controllare 2 2" xfId="391" xr:uid="{00000000-0005-0000-0000-0000A3010000}"/>
    <cellStyle name="Cella da controllare 2 3" xfId="349" xr:uid="{00000000-0005-0000-0000-000079010000}"/>
    <cellStyle name="Check Cell 2" xfId="87" xr:uid="{00000000-0005-0000-0000-000067000000}"/>
    <cellStyle name="Check Cell 2 2" xfId="366" xr:uid="{00000000-0005-0000-0000-00008A010000}"/>
    <cellStyle name="Check Cell 2 3" xfId="325" xr:uid="{00000000-0005-0000-0000-000061010000}"/>
    <cellStyle name="Col&amp;RowHeadings" xfId="88" xr:uid="{00000000-0005-0000-0000-000068000000}"/>
    <cellStyle name="ColCodes" xfId="89" xr:uid="{00000000-0005-0000-0000-000069000000}"/>
    <cellStyle name="Colore 1" xfId="284" xr:uid="{00000000-0005-0000-0000-000038010000}"/>
    <cellStyle name="Colore 2" xfId="285" xr:uid="{00000000-0005-0000-0000-000039010000}"/>
    <cellStyle name="Colore 3" xfId="286" xr:uid="{00000000-0005-0000-0000-00003A010000}"/>
    <cellStyle name="Colore 4" xfId="287" xr:uid="{00000000-0005-0000-0000-00003B010000}"/>
    <cellStyle name="Colore 5" xfId="288" xr:uid="{00000000-0005-0000-0000-00003C010000}"/>
    <cellStyle name="Colore 6" xfId="289" xr:uid="{00000000-0005-0000-0000-00003D010000}"/>
    <cellStyle name="ColTitles" xfId="94" xr:uid="{00000000-0005-0000-0000-000070000000}"/>
    <cellStyle name="column" xfId="95" xr:uid="{00000000-0005-0000-0000-000071000000}"/>
    <cellStyle name="Comma 2" xfId="34" xr:uid="{00000000-0005-0000-0000-000026000000}"/>
    <cellStyle name="Comma 2 2" xfId="96" xr:uid="{00000000-0005-0000-0000-000072000000}"/>
    <cellStyle name="Comma 2 3" xfId="97" xr:uid="{00000000-0005-0000-0000-000073000000}"/>
    <cellStyle name="Comma 2 3 2" xfId="226" xr:uid="{00000000-0005-0000-0000-0000F9000000}"/>
    <cellStyle name="Comma 2 3 2 2" xfId="407" xr:uid="{00000000-0005-0000-0000-0000B3010000}"/>
    <cellStyle name="Comma 2 3 3" xfId="290" xr:uid="{00000000-0005-0000-0000-00003E010000}"/>
    <cellStyle name="Comma 2 3 3 2" xfId="392" xr:uid="{00000000-0005-0000-0000-0000A4010000}"/>
    <cellStyle name="Comma 2 3 3 3" xfId="408" xr:uid="{00000000-0005-0000-0000-0000B4010000}"/>
    <cellStyle name="Comma 2 3 4" xfId="367" xr:uid="{00000000-0005-0000-0000-00008B010000}"/>
    <cellStyle name="Comma 2 4" xfId="363" xr:uid="{00000000-0005-0000-0000-000087010000}"/>
    <cellStyle name="Comma 2_GII2013_Mika_June07" xfId="40" xr:uid="{00000000-0005-0000-0000-00002C000000}"/>
    <cellStyle name="Comma 3" xfId="98" xr:uid="{00000000-0005-0000-0000-000074000000}"/>
    <cellStyle name="Comma 3 2" xfId="227" xr:uid="{00000000-0005-0000-0000-0000FA000000}"/>
    <cellStyle name="Comma 3 2 2" xfId="409" xr:uid="{00000000-0005-0000-0000-0000B5010000}"/>
    <cellStyle name="Comma 3 3" xfId="291" xr:uid="{00000000-0005-0000-0000-00003F010000}"/>
    <cellStyle name="Comma 3 3 2" xfId="393" xr:uid="{00000000-0005-0000-0000-0000A5010000}"/>
    <cellStyle name="Comma 3 3 3" xfId="410" xr:uid="{00000000-0005-0000-0000-0000B6010000}"/>
    <cellStyle name="Comma 3 4" xfId="368" xr:uid="{00000000-0005-0000-0000-00008C010000}"/>
    <cellStyle name="Comma 4" xfId="223" xr:uid="{00000000-0005-0000-0000-0000F6000000}"/>
    <cellStyle name="Comma 4 2" xfId="317" xr:uid="{00000000-0005-0000-0000-000059010000}"/>
    <cellStyle name="Comma 4 2 2" xfId="411" xr:uid="{00000000-0005-0000-0000-0000B7010000}"/>
    <cellStyle name="Comma 4 3" xfId="412" xr:uid="{00000000-0005-0000-0000-0000B8010000}"/>
    <cellStyle name="Comma0" xfId="99" xr:uid="{00000000-0005-0000-0000-000075000000}"/>
    <cellStyle name="Controlecel 2" xfId="100" xr:uid="{00000000-0005-0000-0000-000076000000}"/>
    <cellStyle name="Controlecel 2 2" xfId="369" xr:uid="{00000000-0005-0000-0000-00008D010000}"/>
    <cellStyle name="Controlecel 2 3" xfId="326" xr:uid="{00000000-0005-0000-0000-000062010000}"/>
    <cellStyle name="Currency0" xfId="101" xr:uid="{00000000-0005-0000-0000-000077000000}"/>
    <cellStyle name="Currency0 2" xfId="292" xr:uid="{00000000-0005-0000-0000-000040010000}"/>
    <cellStyle name="DataEntryCells" xfId="102" xr:uid="{00000000-0005-0000-0000-000078000000}"/>
    <cellStyle name="DataEntryCells 2" xfId="261" xr:uid="{00000000-0005-0000-0000-000021010000}"/>
    <cellStyle name="DataEntryCells 2 2" xfId="414" xr:uid="{00000000-0005-0000-0000-0000BA010000}"/>
    <cellStyle name="DataEntryCells 3" xfId="342" xr:uid="{00000000-0005-0000-0000-000072010000}"/>
    <cellStyle name="Date" xfId="103" xr:uid="{00000000-0005-0000-0000-000079000000}"/>
    <cellStyle name="ErrRpt_DataEntryCells" xfId="104" xr:uid="{00000000-0005-0000-0000-00007A000000}"/>
    <cellStyle name="ErrRpt-DataEntryCells" xfId="105" xr:uid="{00000000-0005-0000-0000-00007B000000}"/>
    <cellStyle name="ErrRpt-DataEntryCells 2" xfId="293" xr:uid="{00000000-0005-0000-0000-000041010000}"/>
    <cellStyle name="ErrRpt-DataEntryCells 2 2" xfId="394" xr:uid="{00000000-0005-0000-0000-0000A6010000}"/>
    <cellStyle name="ErrRpt-DataEntryCells 2 3" xfId="350" xr:uid="{00000000-0005-0000-0000-00007A010000}"/>
    <cellStyle name="ErrRpt-DataEntryCells 3" xfId="370" xr:uid="{00000000-0005-0000-0000-00008E010000}"/>
    <cellStyle name="ErrRpt-DataEntryCells 4" xfId="327" xr:uid="{00000000-0005-0000-0000-000063010000}"/>
    <cellStyle name="ErrRpt-GreyBackground" xfId="106" xr:uid="{00000000-0005-0000-0000-00007C000000}"/>
    <cellStyle name="Euro" xfId="107" xr:uid="{00000000-0005-0000-0000-00007D000000}"/>
    <cellStyle name="Explanatory Text 2" xfId="108" xr:uid="{00000000-0005-0000-0000-00007E000000}"/>
    <cellStyle name="Explanatory Text 3" xfId="236" xr:uid="{00000000-0005-0000-0000-000008010000}"/>
    <cellStyle name="Fixed" xfId="109" xr:uid="{00000000-0005-0000-0000-00007F000000}"/>
    <cellStyle name="formula" xfId="110" xr:uid="{00000000-0005-0000-0000-000080000000}"/>
    <cellStyle name="formula 2" xfId="294" xr:uid="{00000000-0005-0000-0000-000042010000}"/>
    <cellStyle name="formula 2 2" xfId="395" xr:uid="{00000000-0005-0000-0000-0000A7010000}"/>
    <cellStyle name="formula 2 3" xfId="351" xr:uid="{00000000-0005-0000-0000-00007B010000}"/>
    <cellStyle name="formula 3" xfId="371" xr:uid="{00000000-0005-0000-0000-00008F010000}"/>
    <cellStyle name="formula 4" xfId="328" xr:uid="{00000000-0005-0000-0000-000064010000}"/>
    <cellStyle name="gap" xfId="111" xr:uid="{00000000-0005-0000-0000-000081000000}"/>
    <cellStyle name="Gekoppelde cel 2" xfId="112" xr:uid="{00000000-0005-0000-0000-000082000000}"/>
    <cellStyle name="Goed 2" xfId="113" xr:uid="{00000000-0005-0000-0000-000083000000}"/>
    <cellStyle name="Good 2" xfId="114" xr:uid="{00000000-0005-0000-0000-000084000000}"/>
    <cellStyle name="GreyBackground" xfId="115" xr:uid="{00000000-0005-0000-0000-000085000000}"/>
    <cellStyle name="Heading 1" xfId="203" builtinId="16"/>
    <cellStyle name="Heading 1 2" xfId="23" xr:uid="{00000000-0005-0000-0000-00001B000000}"/>
    <cellStyle name="Heading 1 3" xfId="231" xr:uid="{00000000-0005-0000-0000-000003010000}"/>
    <cellStyle name="Heading 2" xfId="204" builtinId="17"/>
    <cellStyle name="Heading 2 2" xfId="24" xr:uid="{00000000-0005-0000-0000-00001C000000}"/>
    <cellStyle name="Heading 2 3" xfId="232" xr:uid="{00000000-0005-0000-0000-000004010000}"/>
    <cellStyle name="Heading 3" xfId="205" builtinId="18"/>
    <cellStyle name="Heading 3 2" xfId="25" xr:uid="{00000000-0005-0000-0000-00001D000000}"/>
    <cellStyle name="Heading 3 3" xfId="233" xr:uid="{00000000-0005-0000-0000-000005010000}"/>
    <cellStyle name="Heading 4 2" xfId="26" xr:uid="{00000000-0005-0000-0000-00001E000000}"/>
    <cellStyle name="Heading 4 3" xfId="234" xr:uid="{00000000-0005-0000-0000-000006010000}"/>
    <cellStyle name="Hyperlink" xfId="213" builtinId="8"/>
    <cellStyle name="Hyperlink 2" xfId="116" xr:uid="{00000000-0005-0000-0000-000086000000}"/>
    <cellStyle name="Hyperlink 3" xfId="214" xr:uid="{00000000-0005-0000-0000-0000ED000000}"/>
    <cellStyle name="Hyperlink 4" xfId="217" xr:uid="{00000000-0005-0000-0000-0000F0000000}"/>
    <cellStyle name="Input 2" xfId="117" xr:uid="{00000000-0005-0000-0000-000087000000}"/>
    <cellStyle name="Input 2 2" xfId="372" xr:uid="{00000000-0005-0000-0000-000090010000}"/>
    <cellStyle name="Input 2 3" xfId="329" xr:uid="{00000000-0005-0000-0000-000065010000}"/>
    <cellStyle name="Invoer 2" xfId="118" xr:uid="{00000000-0005-0000-0000-000088000000}"/>
    <cellStyle name="Invoer 2 2" xfId="373" xr:uid="{00000000-0005-0000-0000-000091010000}"/>
    <cellStyle name="Invoer 2 3" xfId="330" xr:uid="{00000000-0005-0000-0000-000066010000}"/>
    <cellStyle name="ISC" xfId="119" xr:uid="{00000000-0005-0000-0000-000089000000}"/>
    <cellStyle name="isced" xfId="120" xr:uid="{00000000-0005-0000-0000-00008A000000}"/>
    <cellStyle name="isced 2" xfId="295" xr:uid="{00000000-0005-0000-0000-000043010000}"/>
    <cellStyle name="isced 2 2" xfId="396" xr:uid="{00000000-0005-0000-0000-0000A8010000}"/>
    <cellStyle name="isced 2 3" xfId="352" xr:uid="{00000000-0005-0000-0000-00007C010000}"/>
    <cellStyle name="isced 3" xfId="374" xr:uid="{00000000-0005-0000-0000-000092010000}"/>
    <cellStyle name="isced 4" xfId="331" xr:uid="{00000000-0005-0000-0000-000067010000}"/>
    <cellStyle name="ISCED Titles" xfId="121" xr:uid="{00000000-0005-0000-0000-00008B000000}"/>
    <cellStyle name="Komma 2" xfId="122" xr:uid="{00000000-0005-0000-0000-00008C000000}"/>
    <cellStyle name="Kop 1 2" xfId="123" xr:uid="{00000000-0005-0000-0000-00008D000000}"/>
    <cellStyle name="Kop 2 2" xfId="124" xr:uid="{00000000-0005-0000-0000-00008E000000}"/>
    <cellStyle name="Kop 3 2" xfId="125" xr:uid="{00000000-0005-0000-0000-00008F000000}"/>
    <cellStyle name="Kop 4 2" xfId="126" xr:uid="{00000000-0005-0000-0000-000090000000}"/>
    <cellStyle name="level1a" xfId="127" xr:uid="{00000000-0005-0000-0000-000091000000}"/>
    <cellStyle name="level1a 2" xfId="296" xr:uid="{00000000-0005-0000-0000-000044010000}"/>
    <cellStyle name="level1a 2 2" xfId="397" xr:uid="{00000000-0005-0000-0000-0000A9010000}"/>
    <cellStyle name="level1a 2 3" xfId="353" xr:uid="{00000000-0005-0000-0000-00007D010000}"/>
    <cellStyle name="level1a 3" xfId="375" xr:uid="{00000000-0005-0000-0000-000093010000}"/>
    <cellStyle name="level1a 4" xfId="332" xr:uid="{00000000-0005-0000-0000-000068010000}"/>
    <cellStyle name="level2" xfId="128" xr:uid="{00000000-0005-0000-0000-000092000000}"/>
    <cellStyle name="level2a" xfId="129" xr:uid="{00000000-0005-0000-0000-000093000000}"/>
    <cellStyle name="level2a 2" xfId="297" xr:uid="{00000000-0005-0000-0000-000045010000}"/>
    <cellStyle name="level3" xfId="130" xr:uid="{00000000-0005-0000-0000-000094000000}"/>
    <cellStyle name="level3 2" xfId="298" xr:uid="{00000000-0005-0000-0000-000046010000}"/>
    <cellStyle name="Linked Cell 2" xfId="131" xr:uid="{00000000-0005-0000-0000-000095000000}"/>
    <cellStyle name="Migliaia (0)_conti99" xfId="132" xr:uid="{00000000-0005-0000-0000-000096000000}"/>
    <cellStyle name="Neutraal 2" xfId="133" xr:uid="{00000000-0005-0000-0000-000097000000}"/>
    <cellStyle name="Neutral 2" xfId="134" xr:uid="{00000000-0005-0000-0000-000098000000}"/>
    <cellStyle name="Neutral 3" xfId="235" xr:uid="{00000000-0005-0000-0000-000007010000}"/>
    <cellStyle name="Neutral 4" xfId="320" xr:uid="{00000000-0005-0000-0000-00005C010000}"/>
    <cellStyle name="Neutrale" xfId="299" xr:uid="{00000000-0005-0000-0000-000047010000}"/>
    <cellStyle name="Normal" xfId="0" builtinId="0"/>
    <cellStyle name="Normal 10" xfId="219" xr:uid="{00000000-0005-0000-0000-0000F2000000}"/>
    <cellStyle name="Normal 10 2" xfId="229" xr:uid="{00000000-0005-0000-0000-0000FC000000}"/>
    <cellStyle name="Normal 11" xfId="222" xr:uid="{00000000-0005-0000-0000-0000F5000000}"/>
    <cellStyle name="Normal 11 2" xfId="316" xr:uid="{00000000-0005-0000-0000-000058010000}"/>
    <cellStyle name="Normal 12" xfId="319" xr:uid="{00000000-0005-0000-0000-00005B010000}"/>
    <cellStyle name="Normal 12 2" xfId="405" xr:uid="{00000000-0005-0000-0000-0000B1010000}"/>
    <cellStyle name="Normal 12 3" xfId="361" xr:uid="{00000000-0005-0000-0000-000085010000}"/>
    <cellStyle name="Normal 19" xfId="135" xr:uid="{00000000-0005-0000-0000-00009A000000}"/>
    <cellStyle name="Normal 2" xfId="27" xr:uid="{00000000-0005-0000-0000-00001F000000}"/>
    <cellStyle name="Normal 2 10" xfId="224" xr:uid="{00000000-0005-0000-0000-0000F7000000}"/>
    <cellStyle name="Normal 2 2" xfId="28" xr:uid="{00000000-0005-0000-0000-000020000000}"/>
    <cellStyle name="Normal 2 2 2" xfId="136" xr:uid="{00000000-0005-0000-0000-00009B000000}"/>
    <cellStyle name="Normal 2 2 3" xfId="137" xr:uid="{00000000-0005-0000-0000-00009C000000}"/>
    <cellStyle name="Normal 2 2_GII2013_Mika_June07" xfId="39" xr:uid="{00000000-0005-0000-0000-00002B000000}"/>
    <cellStyle name="Normal 2 3" xfId="35" xr:uid="{00000000-0005-0000-0000-000027000000}"/>
    <cellStyle name="Normal 2 3 2" xfId="138" xr:uid="{00000000-0005-0000-0000-00009D000000}"/>
    <cellStyle name="Normal 2 3_GII2013_Mika_June07" xfId="139" xr:uid="{00000000-0005-0000-0000-00009E000000}"/>
    <cellStyle name="Normal 2 4" xfId="140" xr:uid="{00000000-0005-0000-0000-00009F000000}"/>
    <cellStyle name="Normal 2 5" xfId="141" xr:uid="{00000000-0005-0000-0000-0000A0000000}"/>
    <cellStyle name="Normal 2 6" xfId="142" xr:uid="{00000000-0005-0000-0000-0000A1000000}"/>
    <cellStyle name="Normal 2 7" xfId="143" xr:uid="{00000000-0005-0000-0000-0000A2000000}"/>
    <cellStyle name="Normal 2 8" xfId="144" xr:uid="{00000000-0005-0000-0000-0000A3000000}"/>
    <cellStyle name="Normal 2 9" xfId="218" xr:uid="{00000000-0005-0000-0000-0000F1000000}"/>
    <cellStyle name="Normal 2 9 2" xfId="228" xr:uid="{00000000-0005-0000-0000-0000FB000000}"/>
    <cellStyle name="Normal 2_962010071P1G001" xfId="145" xr:uid="{00000000-0005-0000-0000-0000A4000000}"/>
    <cellStyle name="Normal 3" xfId="29" xr:uid="{00000000-0005-0000-0000-000021000000}"/>
    <cellStyle name="Normal 3 2" xfId="146" xr:uid="{00000000-0005-0000-0000-0000A5000000}"/>
    <cellStyle name="Normal 3 2 2" xfId="147" xr:uid="{00000000-0005-0000-0000-0000A6000000}"/>
    <cellStyle name="Normal 3 2_SSI2012-Finaldata_JRCresults_2003" xfId="148" xr:uid="{00000000-0005-0000-0000-0000A7000000}"/>
    <cellStyle name="Normal 3 3" xfId="149" xr:uid="{00000000-0005-0000-0000-0000A8000000}"/>
    <cellStyle name="Normal 3 3 2" xfId="150" xr:uid="{00000000-0005-0000-0000-0000A9000000}"/>
    <cellStyle name="Normal 3 3_SSI2012-Finaldata_JRCresults_2003" xfId="151" xr:uid="{00000000-0005-0000-0000-0000AA000000}"/>
    <cellStyle name="Normal 3 4" xfId="152" xr:uid="{00000000-0005-0000-0000-0000AB000000}"/>
    <cellStyle name="Normal 3 5" xfId="220" xr:uid="{00000000-0005-0000-0000-0000F3000000}"/>
    <cellStyle name="Normal 3_SSI2012-Finaldata_JRCresults_2003" xfId="153" xr:uid="{00000000-0005-0000-0000-0000AC000000}"/>
    <cellStyle name="Normal 4" xfId="154" xr:uid="{00000000-0005-0000-0000-0000AD000000}"/>
    <cellStyle name="Normal 5" xfId="155" xr:uid="{00000000-0005-0000-0000-0000AE000000}"/>
    <cellStyle name="Normal 6" xfId="156" xr:uid="{00000000-0005-0000-0000-0000AF000000}"/>
    <cellStyle name="Normal 6 2" xfId="157" xr:uid="{00000000-0005-0000-0000-0000B0000000}"/>
    <cellStyle name="Normal 7" xfId="158" xr:uid="{00000000-0005-0000-0000-0000B1000000}"/>
    <cellStyle name="Normal 8" xfId="159" xr:uid="{00000000-0005-0000-0000-0000B2000000}"/>
    <cellStyle name="Normal 9" xfId="216" xr:uid="{00000000-0005-0000-0000-0000EF000000}"/>
    <cellStyle name="Normale_Foglio1" xfId="300" xr:uid="{00000000-0005-0000-0000-000048010000}"/>
    <cellStyle name="Nota" xfId="38" xr:uid="{00000000-0005-0000-0000-00002A000000}"/>
    <cellStyle name="Nota 2" xfId="301" xr:uid="{00000000-0005-0000-0000-000049010000}"/>
    <cellStyle name="Nota 2 2" xfId="398" xr:uid="{00000000-0005-0000-0000-0000AA010000}"/>
    <cellStyle name="Nota 2 3" xfId="354" xr:uid="{00000000-0005-0000-0000-00007E010000}"/>
    <cellStyle name="Note 2" xfId="30" xr:uid="{00000000-0005-0000-0000-000022000000}"/>
    <cellStyle name="Note 2 2" xfId="36" xr:uid="{00000000-0005-0000-0000-000028000000}"/>
    <cellStyle name="Note 2 3" xfId="160" xr:uid="{00000000-0005-0000-0000-0000B3000000}"/>
    <cellStyle name="Note 2 3 2" xfId="376" xr:uid="{00000000-0005-0000-0000-000094010000}"/>
    <cellStyle name="Note 2 3 3" xfId="333" xr:uid="{00000000-0005-0000-0000-000069010000}"/>
    <cellStyle name="Notitie 2" xfId="161" xr:uid="{00000000-0005-0000-0000-0000B4000000}"/>
    <cellStyle name="Notitie 2 2" xfId="377" xr:uid="{00000000-0005-0000-0000-000095010000}"/>
    <cellStyle name="Notitie 2 3" xfId="334" xr:uid="{00000000-0005-0000-0000-00006A010000}"/>
    <cellStyle name="Ongeldig 2" xfId="162" xr:uid="{00000000-0005-0000-0000-0000B5000000}"/>
    <cellStyle name="Output 2" xfId="31" xr:uid="{00000000-0005-0000-0000-000023000000}"/>
    <cellStyle name="Percent" xfId="37" builtinId="5"/>
    <cellStyle name="Percent 2" xfId="163" xr:uid="{00000000-0005-0000-0000-0000B6000000}"/>
    <cellStyle name="Percent 3" xfId="321" xr:uid="{00000000-0005-0000-0000-00005D010000}"/>
    <cellStyle name="row" xfId="164" xr:uid="{00000000-0005-0000-0000-0000B7000000}"/>
    <cellStyle name="row 2" xfId="302" xr:uid="{00000000-0005-0000-0000-00004A010000}"/>
    <cellStyle name="row 2 2" xfId="399" xr:uid="{00000000-0005-0000-0000-0000AB010000}"/>
    <cellStyle name="row 2 3" xfId="355" xr:uid="{00000000-0005-0000-0000-00007F010000}"/>
    <cellStyle name="row 3" xfId="378" xr:uid="{00000000-0005-0000-0000-000096010000}"/>
    <cellStyle name="row 4" xfId="335" xr:uid="{00000000-0005-0000-0000-00006B010000}"/>
    <cellStyle name="RowCodes" xfId="165" xr:uid="{00000000-0005-0000-0000-0000B8000000}"/>
    <cellStyle name="Row-Col Headings" xfId="166" xr:uid="{00000000-0005-0000-0000-0000B9000000}"/>
    <cellStyle name="RowTitles" xfId="167" xr:uid="{00000000-0005-0000-0000-0000BA000000}"/>
    <cellStyle name="RowTitles 2" xfId="303" xr:uid="{00000000-0005-0000-0000-00004B010000}"/>
    <cellStyle name="RowTitles 2 2" xfId="400" xr:uid="{00000000-0005-0000-0000-0000AC010000}"/>
    <cellStyle name="RowTitles 2 3" xfId="356" xr:uid="{00000000-0005-0000-0000-000080010000}"/>
    <cellStyle name="RowTitles 3" xfId="379" xr:uid="{00000000-0005-0000-0000-000097010000}"/>
    <cellStyle name="RowTitles 4" xfId="336" xr:uid="{00000000-0005-0000-0000-00006C010000}"/>
    <cellStyle name="RowTitles1-Detail" xfId="168" xr:uid="{00000000-0005-0000-0000-0000BB000000}"/>
    <cellStyle name="RowTitles1-Detail 2" xfId="304" xr:uid="{00000000-0005-0000-0000-00004C010000}"/>
    <cellStyle name="RowTitles1-Detail 2 2" xfId="401" xr:uid="{00000000-0005-0000-0000-0000AD010000}"/>
    <cellStyle name="RowTitles1-Detail 2 3" xfId="357" xr:uid="{00000000-0005-0000-0000-000081010000}"/>
    <cellStyle name="RowTitles1-Detail 3" xfId="380" xr:uid="{00000000-0005-0000-0000-000098010000}"/>
    <cellStyle name="RowTitles1-Detail 4" xfId="337" xr:uid="{00000000-0005-0000-0000-00006D010000}"/>
    <cellStyle name="RowTitles-Col2" xfId="169" xr:uid="{00000000-0005-0000-0000-0000BC000000}"/>
    <cellStyle name="RowTitles-Col2 2" xfId="305" xr:uid="{00000000-0005-0000-0000-00004D010000}"/>
    <cellStyle name="RowTitles-Col2 2 2" xfId="402" xr:uid="{00000000-0005-0000-0000-0000AE010000}"/>
    <cellStyle name="RowTitles-Col2 2 3" xfId="358" xr:uid="{00000000-0005-0000-0000-000082010000}"/>
    <cellStyle name="RowTitles-Col2 3" xfId="381" xr:uid="{00000000-0005-0000-0000-000099010000}"/>
    <cellStyle name="RowTitles-Col2 4" xfId="338" xr:uid="{00000000-0005-0000-0000-00006E010000}"/>
    <cellStyle name="RowTitles-Detail" xfId="170" xr:uid="{00000000-0005-0000-0000-0000BD000000}"/>
    <cellStyle name="RowTitles-Detail 2" xfId="306" xr:uid="{00000000-0005-0000-0000-00004E010000}"/>
    <cellStyle name="RowTitles-Detail 2 2" xfId="403" xr:uid="{00000000-0005-0000-0000-0000AF010000}"/>
    <cellStyle name="RowTitles-Detail 2 3" xfId="359" xr:uid="{00000000-0005-0000-0000-000083010000}"/>
    <cellStyle name="RowTitles-Detail 3" xfId="382" xr:uid="{00000000-0005-0000-0000-00009A010000}"/>
    <cellStyle name="RowTitles-Detail 4" xfId="339" xr:uid="{00000000-0005-0000-0000-00006F010000}"/>
    <cellStyle name="ss1" xfId="171" xr:uid="{00000000-0005-0000-0000-0000BE000000}"/>
    <cellStyle name="ss10" xfId="172" xr:uid="{00000000-0005-0000-0000-0000BF000000}"/>
    <cellStyle name="ss10 2" xfId="383" xr:uid="{00000000-0005-0000-0000-00009B010000}"/>
    <cellStyle name="ss10 3" xfId="340" xr:uid="{00000000-0005-0000-0000-000070010000}"/>
    <cellStyle name="ss11" xfId="173" xr:uid="{00000000-0005-0000-0000-0000C0000000}"/>
    <cellStyle name="ss11 2" xfId="384" xr:uid="{00000000-0005-0000-0000-00009C010000}"/>
    <cellStyle name="ss11 3" xfId="341" xr:uid="{00000000-0005-0000-0000-000071010000}"/>
    <cellStyle name="ss12" xfId="174" xr:uid="{00000000-0005-0000-0000-0000C1000000}"/>
    <cellStyle name="ss13" xfId="175" xr:uid="{00000000-0005-0000-0000-0000C2000000}"/>
    <cellStyle name="ss14" xfId="176" xr:uid="{00000000-0005-0000-0000-0000C3000000}"/>
    <cellStyle name="ss15" xfId="177" xr:uid="{00000000-0005-0000-0000-0000C4000000}"/>
    <cellStyle name="ss16" xfId="178" xr:uid="{00000000-0005-0000-0000-0000C5000000}"/>
    <cellStyle name="ss17" xfId="179" xr:uid="{00000000-0005-0000-0000-0000C6000000}"/>
    <cellStyle name="ss18" xfId="180" xr:uid="{00000000-0005-0000-0000-0000C7000000}"/>
    <cellStyle name="ss19" xfId="181" xr:uid="{00000000-0005-0000-0000-0000C8000000}"/>
    <cellStyle name="ss2" xfId="182" xr:uid="{00000000-0005-0000-0000-0000C9000000}"/>
    <cellStyle name="ss20" xfId="183" xr:uid="{00000000-0005-0000-0000-0000CA000000}"/>
    <cellStyle name="ss21" xfId="184" xr:uid="{00000000-0005-0000-0000-0000CB000000}"/>
    <cellStyle name="ss22" xfId="185" xr:uid="{00000000-0005-0000-0000-0000CC000000}"/>
    <cellStyle name="ss3" xfId="186" xr:uid="{00000000-0005-0000-0000-0000CD000000}"/>
    <cellStyle name="ss4" xfId="187" xr:uid="{00000000-0005-0000-0000-0000CE000000}"/>
    <cellStyle name="ss5" xfId="188" xr:uid="{00000000-0005-0000-0000-0000CF000000}"/>
    <cellStyle name="ss6" xfId="189" xr:uid="{00000000-0005-0000-0000-0000D0000000}"/>
    <cellStyle name="ss7" xfId="190" xr:uid="{00000000-0005-0000-0000-0000D1000000}"/>
    <cellStyle name="ss8" xfId="191" xr:uid="{00000000-0005-0000-0000-0000D2000000}"/>
    <cellStyle name="ss9" xfId="192" xr:uid="{00000000-0005-0000-0000-0000D3000000}"/>
    <cellStyle name="ss9 2" xfId="385" xr:uid="{00000000-0005-0000-0000-00009D010000}"/>
    <cellStyle name="ss9 3" xfId="343" xr:uid="{00000000-0005-0000-0000-000073010000}"/>
    <cellStyle name="Standaard 2" xfId="193" xr:uid="{00000000-0005-0000-0000-0000D4000000}"/>
    <cellStyle name="Standaard 3" xfId="194" xr:uid="{00000000-0005-0000-0000-0000D5000000}"/>
    <cellStyle name="Style 1" xfId="195" xr:uid="{00000000-0005-0000-0000-0000D6000000}"/>
    <cellStyle name="Style 2" xfId="196" xr:uid="{00000000-0005-0000-0000-0000D7000000}"/>
    <cellStyle name="Table No." xfId="197" xr:uid="{00000000-0005-0000-0000-0000D8000000}"/>
    <cellStyle name="Table Title" xfId="198" xr:uid="{00000000-0005-0000-0000-0000D9000000}"/>
    <cellStyle name="Tagline" xfId="199" xr:uid="{00000000-0005-0000-0000-0000DA000000}"/>
    <cellStyle name="temp" xfId="200" xr:uid="{00000000-0005-0000-0000-0000DB000000}"/>
    <cellStyle name="test" xfId="215" xr:uid="{00000000-0005-0000-0000-0000EE000000}"/>
    <cellStyle name="Testo avviso" xfId="4" xr:uid="{00000000-0005-0000-0000-000008000000}"/>
    <cellStyle name="Testo avviso 2" xfId="307" xr:uid="{00000000-0005-0000-0000-00004F010000}"/>
    <cellStyle name="Testo descrittivo" xfId="308" xr:uid="{00000000-0005-0000-0000-000050010000}"/>
    <cellStyle name="Title 1" xfId="201" xr:uid="{00000000-0005-0000-0000-0000DD000000}"/>
    <cellStyle name="Title 2" xfId="32" xr:uid="{00000000-0005-0000-0000-000024000000}"/>
    <cellStyle name="Title 3" xfId="230" xr:uid="{00000000-0005-0000-0000-000002010000}"/>
    <cellStyle name="title1" xfId="202" xr:uid="{00000000-0005-0000-0000-0000DE000000}"/>
    <cellStyle name="Titolo" xfId="309" xr:uid="{00000000-0005-0000-0000-000051010000}"/>
    <cellStyle name="Titolo 1" xfId="310" xr:uid="{00000000-0005-0000-0000-000052010000}"/>
    <cellStyle name="Titolo 2" xfId="311" xr:uid="{00000000-0005-0000-0000-000053010000}"/>
    <cellStyle name="Titolo 3" xfId="312" xr:uid="{00000000-0005-0000-0000-000054010000}"/>
    <cellStyle name="Titolo 4" xfId="313" xr:uid="{00000000-0005-0000-0000-000055010000}"/>
    <cellStyle name="Titolo_SSI2012-Finaldata_JRCresults_2003" xfId="314" xr:uid="{00000000-0005-0000-0000-000056010000}"/>
    <cellStyle name="Totaal 2" xfId="206" xr:uid="{00000000-0005-0000-0000-0000E4000000}"/>
    <cellStyle name="Totaal 2 2" xfId="386" xr:uid="{00000000-0005-0000-0000-00009E010000}"/>
    <cellStyle name="Totaal 2 3" xfId="344" xr:uid="{00000000-0005-0000-0000-000074010000}"/>
    <cellStyle name="Total 2" xfId="33" xr:uid="{00000000-0005-0000-0000-000025000000}"/>
    <cellStyle name="Total 2 2" xfId="362" xr:uid="{00000000-0005-0000-0000-000086010000}"/>
    <cellStyle name="Total 2 3" xfId="322" xr:uid="{00000000-0005-0000-0000-00005E010000}"/>
    <cellStyle name="Total 3" xfId="237" xr:uid="{00000000-0005-0000-0000-000009010000}"/>
    <cellStyle name="Total 4" xfId="387" xr:uid="{00000000-0005-0000-0000-00009F010000}"/>
    <cellStyle name="Total 5" xfId="345" xr:uid="{00000000-0005-0000-0000-000075010000}"/>
    <cellStyle name="Totale" xfId="315" xr:uid="{00000000-0005-0000-0000-000057010000}"/>
    <cellStyle name="Totale 2" xfId="404" xr:uid="{00000000-0005-0000-0000-0000B0010000}"/>
    <cellStyle name="Totale 3" xfId="360" xr:uid="{00000000-0005-0000-0000-000084010000}"/>
    <cellStyle name="Uitvoer 2" xfId="207" xr:uid="{00000000-0005-0000-0000-0000E6000000}"/>
    <cellStyle name="Uitvoer 2 2" xfId="388" xr:uid="{00000000-0005-0000-0000-0000A0010000}"/>
    <cellStyle name="Uitvoer 2 3" xfId="346" xr:uid="{00000000-0005-0000-0000-000076010000}"/>
    <cellStyle name="Valore non valido" xfId="208" xr:uid="{00000000-0005-0000-0000-0000E7000000}"/>
    <cellStyle name="Valore valido" xfId="209" xr:uid="{00000000-0005-0000-0000-0000E8000000}"/>
    <cellStyle name="Verklarende tekst 2" xfId="210" xr:uid="{00000000-0005-0000-0000-0000E9000000}"/>
    <cellStyle name="Waarschuwingstekst 2" xfId="211" xr:uid="{00000000-0005-0000-0000-0000EA000000}"/>
    <cellStyle name="Warning Text 2" xfId="212" xr:uid="{00000000-0005-0000-0000-0000EB000000}"/>
  </cellStyles>
  <dxfs count="679">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E2EBF0"/>
          <bgColor rgb="FFE2EBF0"/>
        </patternFill>
      </fill>
    </dxf>
    <dxf>
      <font>
        <b/>
        <sz val="10"/>
        <color rgb="FFFFFFFF"/>
        <name val="Arial"/>
      </font>
      <fill>
        <patternFill patternType="solid">
          <fgColor rgb="FF90A1AE"/>
          <bgColor rgb="FF90A1AE"/>
        </patternFill>
      </fill>
    </dxf>
    <dxf>
      <font>
        <b/>
        <sz val="10"/>
        <color rgb="FFFFFFFF"/>
        <name val="Arial"/>
      </font>
      <fill>
        <patternFill patternType="solid">
          <fgColor rgb="FF020202"/>
          <bgColor rgb="FF020202"/>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ill>
        <patternFill>
          <bgColor rgb="FFFF0000"/>
        </patternFill>
      </fill>
    </dxf>
    <dxf>
      <fill>
        <patternFill>
          <bgColor rgb="FFFF0000"/>
        </patternFill>
      </fill>
    </dxf>
    <dxf>
      <font>
        <b/>
      </font>
      <fill>
        <patternFill>
          <bgColor rgb="FFFBDEE9"/>
        </patternFill>
      </fill>
    </dxf>
    <dxf>
      <font>
        <b/>
      </font>
      <fill>
        <patternFill>
          <bgColor rgb="FFE6A8CB"/>
        </patternFill>
      </fill>
    </dxf>
    <dxf>
      <font>
        <b/>
      </font>
      <fill>
        <patternFill>
          <bgColor rgb="FFD565A5"/>
        </patternFill>
      </fill>
    </dxf>
    <dxf>
      <font>
        <b/>
        <color theme="0"/>
      </font>
      <fill>
        <patternFill>
          <bgColor rgb="FFB02789"/>
        </patternFill>
      </fill>
    </dxf>
    <dxf>
      <font>
        <b/>
        <color theme="0"/>
      </font>
      <fill>
        <patternFill>
          <bgColor rgb="FF842066"/>
        </patternFill>
      </fill>
    </dxf>
    <dxf>
      <font>
        <b/>
      </font>
      <fill>
        <patternFill>
          <bgColor rgb="FFD5BCC6"/>
        </patternFill>
      </fill>
    </dxf>
    <dxf>
      <font>
        <b/>
      </font>
      <fill>
        <patternFill>
          <bgColor rgb="FFB698AD"/>
        </patternFill>
      </fill>
    </dxf>
    <dxf>
      <font>
        <b/>
      </font>
      <fill>
        <patternFill>
          <bgColor rgb="FFA8739E"/>
        </patternFill>
      </fill>
    </dxf>
    <dxf>
      <font>
        <b/>
        <color theme="0"/>
      </font>
      <fill>
        <patternFill>
          <bgColor rgb="FF83517D"/>
        </patternFill>
      </fill>
    </dxf>
    <dxf>
      <font>
        <b/>
        <color theme="0"/>
      </font>
      <fill>
        <patternFill>
          <bgColor rgb="FF593B62"/>
        </patternFill>
      </fill>
    </dxf>
    <dxf>
      <font>
        <b/>
      </font>
      <fill>
        <patternFill>
          <bgColor rgb="FFD5BCC6"/>
        </patternFill>
      </fill>
    </dxf>
    <dxf>
      <font>
        <b/>
      </font>
      <fill>
        <patternFill>
          <bgColor rgb="FFB698AD"/>
        </patternFill>
      </fill>
    </dxf>
    <dxf>
      <font>
        <b/>
      </font>
      <fill>
        <patternFill>
          <bgColor rgb="FFA8739E"/>
        </patternFill>
      </fill>
    </dxf>
    <dxf>
      <font>
        <b/>
        <color theme="0"/>
      </font>
      <fill>
        <patternFill>
          <bgColor rgb="FF83517D"/>
        </patternFill>
      </fill>
    </dxf>
    <dxf>
      <font>
        <b/>
        <color theme="0"/>
      </font>
      <fill>
        <patternFill>
          <bgColor rgb="FF593B62"/>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E2EBF0"/>
        </patternFill>
      </fill>
    </dxf>
    <dxf>
      <font>
        <b/>
      </font>
      <fill>
        <patternFill>
          <bgColor rgb="FFBBC9C8"/>
        </patternFill>
      </fill>
    </dxf>
    <dxf>
      <font>
        <b/>
        <color theme="0"/>
      </font>
      <fill>
        <patternFill>
          <bgColor rgb="FF90A1AE"/>
        </patternFill>
      </fill>
    </dxf>
    <dxf>
      <font>
        <b/>
        <color theme="0"/>
      </font>
      <fill>
        <patternFill>
          <bgColor rgb="FF617283"/>
        </patternFill>
      </fill>
    </dxf>
    <dxf>
      <font>
        <b/>
        <color theme="0"/>
      </font>
      <fill>
        <patternFill>
          <bgColor rgb="FF000000"/>
        </patternFill>
      </fill>
    </dxf>
    <dxf>
      <font>
        <b/>
      </font>
      <fill>
        <patternFill>
          <bgColor rgb="FFFBDEE9"/>
        </patternFill>
      </fill>
    </dxf>
    <dxf>
      <font>
        <b/>
      </font>
      <fill>
        <patternFill>
          <bgColor rgb="FFE6A8CB"/>
        </patternFill>
      </fill>
    </dxf>
    <dxf>
      <font>
        <b/>
      </font>
      <fill>
        <patternFill>
          <bgColor rgb="FFD565A5"/>
        </patternFill>
      </fill>
    </dxf>
    <dxf>
      <font>
        <b/>
        <color theme="0"/>
      </font>
      <fill>
        <patternFill>
          <bgColor rgb="FFB02789"/>
        </patternFill>
      </fill>
    </dxf>
    <dxf>
      <font>
        <b/>
        <color theme="0"/>
      </font>
      <fill>
        <patternFill>
          <bgColor rgb="FF842066"/>
        </patternFill>
      </fill>
    </dxf>
    <dxf>
      <font>
        <b/>
      </font>
      <fill>
        <patternFill>
          <bgColor rgb="FFD7C3DE"/>
        </patternFill>
      </fill>
    </dxf>
    <dxf>
      <font>
        <b/>
      </font>
      <fill>
        <patternFill>
          <bgColor rgb="FFBB8DC0"/>
        </patternFill>
      </fill>
    </dxf>
    <dxf>
      <font>
        <b/>
        <color theme="0"/>
      </font>
      <fill>
        <patternFill>
          <bgColor rgb="FF7C4193"/>
        </patternFill>
      </fill>
    </dxf>
    <dxf>
      <font>
        <b/>
        <color theme="0"/>
      </font>
      <fill>
        <patternFill>
          <bgColor rgb="FF5C3578"/>
        </patternFill>
      </fill>
    </dxf>
    <dxf>
      <font>
        <b/>
        <color theme="0"/>
      </font>
      <fill>
        <patternFill>
          <bgColor rgb="FF433557"/>
        </patternFill>
      </fill>
    </dxf>
    <dxf>
      <font>
        <b/>
      </font>
      <fill>
        <patternFill>
          <bgColor rgb="FFD7C3DE"/>
        </patternFill>
      </fill>
    </dxf>
    <dxf>
      <font>
        <b/>
      </font>
      <fill>
        <patternFill>
          <bgColor rgb="FFBB8DC0"/>
        </patternFill>
      </fill>
    </dxf>
    <dxf>
      <font>
        <b/>
        <color theme="0"/>
      </font>
      <fill>
        <patternFill>
          <bgColor rgb="FF7C4193"/>
        </patternFill>
      </fill>
    </dxf>
    <dxf>
      <font>
        <b/>
        <color theme="0"/>
      </font>
      <fill>
        <patternFill>
          <bgColor rgb="FF5C3578"/>
        </patternFill>
      </fill>
    </dxf>
    <dxf>
      <font>
        <b/>
        <color theme="0"/>
      </font>
      <fill>
        <patternFill>
          <bgColor rgb="FF433557"/>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ill>
        <patternFill>
          <bgColor rgb="FFE2EBF0"/>
        </patternFill>
      </fill>
    </dxf>
    <dxf>
      <fill>
        <patternFill>
          <bgColor rgb="FF90A1AE"/>
        </patternFill>
      </fill>
    </dxf>
    <dxf>
      <font>
        <color theme="0"/>
      </font>
      <fill>
        <patternFill>
          <bgColor rgb="FF000000"/>
        </patternFill>
      </fill>
    </dxf>
    <dxf>
      <font>
        <b/>
      </font>
      <fill>
        <patternFill>
          <bgColor rgb="FFFDF2CA"/>
        </patternFill>
      </fill>
    </dxf>
    <dxf>
      <font>
        <b/>
      </font>
      <fill>
        <patternFill>
          <bgColor rgb="FFE7D8B3"/>
        </patternFill>
      </fill>
    </dxf>
    <dxf>
      <font>
        <b/>
      </font>
      <fill>
        <patternFill>
          <bgColor rgb="FFC7B399"/>
        </patternFill>
      </fill>
    </dxf>
    <dxf>
      <font>
        <b/>
        <color theme="0"/>
      </font>
      <fill>
        <patternFill>
          <bgColor rgb="FFA38E76"/>
        </patternFill>
      </fill>
    </dxf>
    <dxf>
      <font>
        <b/>
        <color theme="0"/>
      </font>
      <fill>
        <patternFill>
          <bgColor rgb="FF6B6050"/>
        </patternFill>
      </fill>
    </dxf>
    <dxf>
      <font>
        <b/>
      </font>
      <fill>
        <patternFill>
          <bgColor rgb="FFECE8C3"/>
        </patternFill>
      </fill>
    </dxf>
    <dxf>
      <font>
        <b/>
      </font>
      <fill>
        <patternFill>
          <bgColor rgb="FFDED7B5"/>
        </patternFill>
      </fill>
    </dxf>
    <dxf>
      <font>
        <b/>
      </font>
      <fill>
        <patternFill>
          <bgColor rgb="FFC6B69F"/>
        </patternFill>
      </fill>
    </dxf>
    <dxf>
      <font>
        <b/>
        <color theme="0"/>
      </font>
      <fill>
        <patternFill>
          <bgColor rgb="FF93887C"/>
        </patternFill>
      </fill>
    </dxf>
    <dxf>
      <font>
        <b/>
        <color theme="0"/>
      </font>
      <fill>
        <patternFill>
          <bgColor rgb="FF5A524D"/>
        </patternFill>
      </fill>
    </dxf>
    <dxf>
      <font>
        <b/>
      </font>
      <fill>
        <patternFill>
          <bgColor rgb="FFD5BCC6"/>
        </patternFill>
      </fill>
    </dxf>
    <dxf>
      <font>
        <b/>
      </font>
      <fill>
        <patternFill>
          <bgColor rgb="FFB698AD"/>
        </patternFill>
      </fill>
    </dxf>
    <dxf>
      <font>
        <b/>
      </font>
      <fill>
        <patternFill>
          <bgColor rgb="FFA8739E"/>
        </patternFill>
      </fill>
    </dxf>
    <dxf>
      <font>
        <b/>
        <color theme="0"/>
      </font>
      <fill>
        <patternFill>
          <bgColor rgb="FF83517D"/>
        </patternFill>
      </fill>
    </dxf>
    <dxf>
      <font>
        <b/>
        <color theme="0"/>
      </font>
      <fill>
        <patternFill>
          <bgColor rgb="FF593B62"/>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C9E7E3"/>
        </patternFill>
      </fill>
    </dxf>
    <dxf>
      <font>
        <b/>
      </font>
      <fill>
        <patternFill>
          <bgColor rgb="FF90D2CD"/>
        </patternFill>
      </fill>
    </dxf>
    <dxf>
      <font>
        <b/>
      </font>
      <fill>
        <patternFill>
          <bgColor rgb="FF41BDAB"/>
        </patternFill>
      </fill>
    </dxf>
    <dxf>
      <font>
        <b/>
        <color theme="0"/>
      </font>
      <fill>
        <patternFill>
          <bgColor rgb="FF197E80"/>
        </patternFill>
      </fill>
    </dxf>
    <dxf>
      <font>
        <b/>
        <color theme="0"/>
      </font>
      <fill>
        <patternFill>
          <bgColor rgb="FF0C525D"/>
        </patternFill>
      </fill>
    </dxf>
    <dxf>
      <font>
        <b/>
      </font>
      <fill>
        <patternFill>
          <bgColor rgb="FFE2EBF0"/>
        </patternFill>
      </fill>
    </dxf>
    <dxf>
      <font>
        <b/>
      </font>
      <fill>
        <patternFill>
          <bgColor rgb="FFBBC9C8"/>
        </patternFill>
      </fill>
    </dxf>
    <dxf>
      <font>
        <b/>
        <color theme="0"/>
      </font>
      <fill>
        <patternFill>
          <bgColor rgb="FF90A1AE"/>
        </patternFill>
      </fill>
    </dxf>
    <dxf>
      <font>
        <b/>
        <color theme="0"/>
      </font>
      <fill>
        <patternFill>
          <bgColor rgb="FF617283"/>
        </patternFill>
      </fill>
    </dxf>
    <dxf>
      <font>
        <b/>
        <color theme="0"/>
      </font>
      <fill>
        <patternFill>
          <bgColor rgb="FF000000"/>
        </patternFill>
      </fill>
    </dxf>
    <dxf>
      <font>
        <b/>
      </font>
      <fill>
        <patternFill>
          <bgColor rgb="FFFBDEE9"/>
        </patternFill>
      </fill>
    </dxf>
    <dxf>
      <font>
        <b/>
      </font>
      <fill>
        <patternFill>
          <bgColor rgb="FFE6A8CB"/>
        </patternFill>
      </fill>
    </dxf>
    <dxf>
      <font>
        <b/>
      </font>
      <fill>
        <patternFill>
          <bgColor rgb="FFD565A5"/>
        </patternFill>
      </fill>
    </dxf>
    <dxf>
      <font>
        <b/>
        <color theme="0"/>
      </font>
      <fill>
        <patternFill>
          <bgColor rgb="FFB02789"/>
        </patternFill>
      </fill>
    </dxf>
    <dxf>
      <font>
        <b/>
        <color theme="0"/>
      </font>
      <fill>
        <patternFill>
          <bgColor rgb="FF842066"/>
        </patternFill>
      </fill>
    </dxf>
    <dxf>
      <font>
        <b/>
      </font>
      <fill>
        <patternFill>
          <bgColor rgb="FFD7C3DE"/>
        </patternFill>
      </fill>
    </dxf>
    <dxf>
      <font>
        <b/>
      </font>
      <fill>
        <patternFill>
          <bgColor rgb="FFBB8DC0"/>
        </patternFill>
      </fill>
    </dxf>
    <dxf>
      <font>
        <b/>
        <color theme="0"/>
      </font>
      <fill>
        <patternFill>
          <bgColor rgb="FF7C4193"/>
        </patternFill>
      </fill>
    </dxf>
    <dxf>
      <font>
        <b/>
        <color theme="0"/>
      </font>
      <fill>
        <patternFill>
          <bgColor rgb="FF5C3578"/>
        </patternFill>
      </fill>
    </dxf>
    <dxf>
      <font>
        <b/>
        <color theme="0"/>
      </font>
      <fill>
        <patternFill>
          <bgColor rgb="FF433557"/>
        </patternFill>
      </fill>
    </dxf>
    <dxf>
      <font>
        <b/>
      </font>
      <fill>
        <patternFill>
          <bgColor rgb="FFD7C3DE"/>
        </patternFill>
      </fill>
    </dxf>
    <dxf>
      <font>
        <b/>
      </font>
      <fill>
        <patternFill>
          <bgColor rgb="FFBB8DC0"/>
        </patternFill>
      </fill>
    </dxf>
    <dxf>
      <font>
        <b/>
        <color theme="0"/>
      </font>
      <fill>
        <patternFill>
          <bgColor rgb="FF7C4193"/>
        </patternFill>
      </fill>
    </dxf>
    <dxf>
      <font>
        <b/>
        <color theme="0"/>
      </font>
      <fill>
        <patternFill>
          <bgColor rgb="FF5C3578"/>
        </patternFill>
      </fill>
    </dxf>
    <dxf>
      <font>
        <b/>
        <color theme="0"/>
      </font>
      <fill>
        <patternFill>
          <bgColor rgb="FF433557"/>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ill>
        <patternFill>
          <bgColor rgb="FFE2EBF0"/>
        </patternFill>
      </fill>
    </dxf>
    <dxf>
      <font>
        <color theme="0"/>
      </font>
      <fill>
        <patternFill>
          <bgColor rgb="FF90A1AE"/>
        </patternFill>
      </fill>
    </dxf>
    <dxf>
      <font>
        <color theme="0"/>
      </font>
      <fill>
        <patternFill>
          <bgColor rgb="FF000000"/>
        </patternFill>
      </fill>
    </dxf>
    <dxf>
      <font>
        <b/>
      </font>
      <fill>
        <patternFill>
          <bgColor rgb="FFFDF2CA"/>
        </patternFill>
      </fill>
    </dxf>
    <dxf>
      <font>
        <b/>
      </font>
      <fill>
        <patternFill>
          <bgColor rgb="FFE7D8B3"/>
        </patternFill>
      </fill>
    </dxf>
    <dxf>
      <font>
        <b/>
      </font>
      <fill>
        <patternFill>
          <bgColor rgb="FFC7B399"/>
        </patternFill>
      </fill>
    </dxf>
    <dxf>
      <font>
        <b/>
        <color theme="0"/>
      </font>
      <fill>
        <patternFill>
          <bgColor rgb="FFA38E76"/>
        </patternFill>
      </fill>
    </dxf>
    <dxf>
      <font>
        <b/>
        <color theme="0"/>
      </font>
      <fill>
        <patternFill>
          <bgColor rgb="FF6B6050"/>
        </patternFill>
      </fill>
    </dxf>
    <dxf>
      <font>
        <b/>
      </font>
      <fill>
        <patternFill>
          <bgColor rgb="FFECE8C3"/>
        </patternFill>
      </fill>
    </dxf>
    <dxf>
      <font>
        <b/>
      </font>
      <fill>
        <patternFill>
          <bgColor rgb="FFDED7B5"/>
        </patternFill>
      </fill>
    </dxf>
    <dxf>
      <font>
        <b/>
      </font>
      <fill>
        <patternFill>
          <bgColor rgb="FFC6B69F"/>
        </patternFill>
      </fill>
    </dxf>
    <dxf>
      <font>
        <b/>
        <color theme="0"/>
      </font>
      <fill>
        <patternFill>
          <bgColor rgb="FF93887C"/>
        </patternFill>
      </fill>
    </dxf>
    <dxf>
      <font>
        <b/>
        <color theme="0"/>
      </font>
      <fill>
        <patternFill>
          <bgColor rgb="FF5A524D"/>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C9E7E3"/>
        </patternFill>
      </fill>
    </dxf>
    <dxf>
      <font>
        <b/>
      </font>
      <fill>
        <patternFill>
          <bgColor rgb="FF90D2CD"/>
        </patternFill>
      </fill>
    </dxf>
    <dxf>
      <font>
        <b/>
      </font>
      <fill>
        <patternFill>
          <bgColor rgb="FF41BDAB"/>
        </patternFill>
      </fill>
    </dxf>
    <dxf>
      <font>
        <b/>
        <color theme="0"/>
      </font>
      <fill>
        <patternFill>
          <bgColor rgb="FF197E80"/>
        </patternFill>
      </fill>
    </dxf>
    <dxf>
      <font>
        <b/>
        <color theme="0"/>
      </font>
      <fill>
        <patternFill>
          <bgColor rgb="FF0C525D"/>
        </patternFill>
      </fill>
    </dxf>
    <dxf>
      <font>
        <b/>
      </font>
      <fill>
        <patternFill>
          <bgColor rgb="FFE2EBF0"/>
        </patternFill>
      </fill>
    </dxf>
    <dxf>
      <font>
        <b/>
      </font>
      <fill>
        <patternFill>
          <bgColor rgb="FFBBC9C8"/>
        </patternFill>
      </fill>
    </dxf>
    <dxf>
      <font>
        <b/>
        <color theme="0"/>
      </font>
      <fill>
        <patternFill>
          <bgColor rgb="FF90A1AE"/>
        </patternFill>
      </fill>
    </dxf>
    <dxf>
      <font>
        <b/>
        <color theme="0"/>
      </font>
      <fill>
        <patternFill>
          <bgColor rgb="FF617283"/>
        </patternFill>
      </fill>
    </dxf>
    <dxf>
      <font>
        <b/>
        <color theme="0"/>
      </font>
      <fill>
        <patternFill>
          <bgColor rgb="FF000000"/>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BDEE9"/>
        </patternFill>
      </fill>
    </dxf>
    <dxf>
      <font>
        <b/>
      </font>
      <fill>
        <patternFill>
          <bgColor rgb="FFE6A8CB"/>
        </patternFill>
      </fill>
    </dxf>
    <dxf>
      <font>
        <b/>
      </font>
      <fill>
        <patternFill>
          <bgColor rgb="FFD565A5"/>
        </patternFill>
      </fill>
    </dxf>
    <dxf>
      <font>
        <b/>
        <color theme="0"/>
      </font>
      <fill>
        <patternFill>
          <bgColor rgb="FFB02789"/>
        </patternFill>
      </fill>
    </dxf>
    <dxf>
      <font>
        <b/>
        <color theme="0"/>
      </font>
      <fill>
        <patternFill>
          <bgColor rgb="FF842066"/>
        </patternFill>
      </fill>
    </dxf>
    <dxf>
      <font>
        <b/>
      </font>
      <fill>
        <patternFill>
          <bgColor rgb="FFD7C3DE"/>
        </patternFill>
      </fill>
    </dxf>
    <dxf>
      <font>
        <b/>
      </font>
      <fill>
        <patternFill>
          <bgColor rgb="FFBB8DC0"/>
        </patternFill>
      </fill>
    </dxf>
    <dxf>
      <font>
        <b/>
        <color theme="0"/>
      </font>
      <fill>
        <patternFill>
          <bgColor rgb="FF7C4193"/>
        </patternFill>
      </fill>
    </dxf>
    <dxf>
      <font>
        <b/>
        <color theme="0"/>
      </font>
      <fill>
        <patternFill>
          <bgColor rgb="FF5C3578"/>
        </patternFill>
      </fill>
    </dxf>
    <dxf>
      <font>
        <b/>
        <color theme="0"/>
      </font>
      <fill>
        <patternFill>
          <bgColor rgb="FF433557"/>
        </patternFill>
      </fill>
    </dxf>
    <dxf>
      <fill>
        <patternFill>
          <bgColor rgb="FFE2EBF0"/>
        </patternFill>
      </fill>
    </dxf>
    <dxf>
      <fill>
        <patternFill>
          <bgColor rgb="FF90A1AE"/>
        </patternFill>
      </fill>
    </dxf>
    <dxf>
      <font>
        <color theme="0"/>
      </font>
      <fill>
        <patternFill>
          <bgColor rgb="FF000000"/>
        </patternFill>
      </fill>
    </dxf>
    <dxf>
      <font>
        <b/>
      </font>
      <fill>
        <patternFill>
          <bgColor rgb="FFFDF2CA"/>
        </patternFill>
      </fill>
    </dxf>
    <dxf>
      <font>
        <b/>
      </font>
      <fill>
        <patternFill>
          <bgColor rgb="FFE7D8B3"/>
        </patternFill>
      </fill>
    </dxf>
    <dxf>
      <font>
        <b/>
      </font>
      <fill>
        <patternFill>
          <bgColor rgb="FFC7B399"/>
        </patternFill>
      </fill>
    </dxf>
    <dxf>
      <font>
        <b/>
        <color theme="0"/>
      </font>
      <fill>
        <patternFill>
          <bgColor rgb="FFA38E76"/>
        </patternFill>
      </fill>
    </dxf>
    <dxf>
      <font>
        <b/>
        <color theme="0"/>
      </font>
      <fill>
        <patternFill>
          <bgColor rgb="FF6B6050"/>
        </patternFill>
      </fill>
    </dxf>
    <dxf>
      <font>
        <b/>
      </font>
      <fill>
        <patternFill>
          <bgColor rgb="FFECE8C3"/>
        </patternFill>
      </fill>
    </dxf>
    <dxf>
      <font>
        <b/>
      </font>
      <fill>
        <patternFill>
          <bgColor rgb="FFDED7B5"/>
        </patternFill>
      </fill>
    </dxf>
    <dxf>
      <font>
        <b/>
      </font>
      <fill>
        <patternFill>
          <bgColor rgb="FFC6B69F"/>
        </patternFill>
      </fill>
    </dxf>
    <dxf>
      <font>
        <b/>
        <color theme="0"/>
      </font>
      <fill>
        <patternFill>
          <bgColor rgb="FF93887C"/>
        </patternFill>
      </fill>
    </dxf>
    <dxf>
      <font>
        <b/>
        <color theme="0"/>
      </font>
      <fill>
        <patternFill>
          <bgColor rgb="FF5A524D"/>
        </patternFill>
      </fill>
    </dxf>
    <dxf>
      <font>
        <b/>
      </font>
      <fill>
        <patternFill>
          <bgColor rgb="FFD5BCC6"/>
        </patternFill>
      </fill>
    </dxf>
    <dxf>
      <font>
        <b/>
      </font>
      <fill>
        <patternFill>
          <bgColor rgb="FFB698AD"/>
        </patternFill>
      </fill>
    </dxf>
    <dxf>
      <font>
        <b/>
      </font>
      <fill>
        <patternFill>
          <bgColor rgb="FFA8739E"/>
        </patternFill>
      </fill>
    </dxf>
    <dxf>
      <font>
        <b/>
        <color theme="0"/>
      </font>
      <fill>
        <patternFill>
          <bgColor rgb="FF83517D"/>
        </patternFill>
      </fill>
    </dxf>
    <dxf>
      <font>
        <b/>
        <color theme="0"/>
      </font>
      <fill>
        <patternFill>
          <bgColor rgb="FF593B62"/>
        </patternFill>
      </fill>
    </dxf>
    <dxf>
      <font>
        <b/>
      </font>
      <fill>
        <patternFill>
          <bgColor rgb="FFD7C3DE"/>
        </patternFill>
      </fill>
    </dxf>
    <dxf>
      <font>
        <b/>
      </font>
      <fill>
        <patternFill>
          <bgColor rgb="FFBB8DC0"/>
        </patternFill>
      </fill>
    </dxf>
    <dxf>
      <font>
        <b/>
        <color theme="0"/>
      </font>
      <fill>
        <patternFill>
          <bgColor rgb="FF7C4193"/>
        </patternFill>
      </fill>
    </dxf>
    <dxf>
      <font>
        <b/>
        <color theme="0"/>
      </font>
      <fill>
        <patternFill>
          <bgColor rgb="FF5C3578"/>
        </patternFill>
      </fill>
    </dxf>
    <dxf>
      <font>
        <b/>
        <color theme="0"/>
      </font>
      <fill>
        <patternFill>
          <bgColor rgb="FF433557"/>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C9E7E3"/>
        </patternFill>
      </fill>
    </dxf>
    <dxf>
      <font>
        <b/>
      </font>
      <fill>
        <patternFill>
          <bgColor rgb="FF90D2CD"/>
        </patternFill>
      </fill>
    </dxf>
    <dxf>
      <font>
        <b/>
      </font>
      <fill>
        <patternFill>
          <bgColor rgb="FF41BDAB"/>
        </patternFill>
      </fill>
    </dxf>
    <dxf>
      <font>
        <b/>
        <color theme="0"/>
      </font>
      <fill>
        <patternFill>
          <bgColor rgb="FF197E80"/>
        </patternFill>
      </fill>
    </dxf>
    <dxf>
      <font>
        <b/>
        <color theme="0"/>
      </font>
      <fill>
        <patternFill>
          <bgColor rgb="FF0C525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 Id="rId27"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drawing3.xml.rels><?xml version="1.0" encoding="UTF-8" standalone="yes"?>
<Relationships xmlns="http://schemas.openxmlformats.org/package/2006/relationships"><Relationship Id="rId1" Type="http://schemas.openxmlformats.org/officeDocument/2006/relationships/image" Target="../media/image6.png"/></Relationships>
</file>

<file path=xl/drawings/_rels/drawing4.xml.rels><?xml version="1.0" encoding="UTF-8" standalone="yes"?>
<Relationships xmlns="http://schemas.openxmlformats.org/package/2006/relationships"><Relationship Id="rId1" Type="http://schemas.openxmlformats.org/officeDocument/2006/relationships/image" Target="../media/image7.png"/></Relationships>
</file>

<file path=xl/drawings/_rels/drawing5.xml.rels><?xml version="1.0" encoding="UTF-8" standalone="yes"?>
<Relationships xmlns="http://schemas.openxmlformats.org/package/2006/relationships"><Relationship Id="rId1" Type="http://schemas.openxmlformats.org/officeDocument/2006/relationships/image" Target="../media/image7.png"/></Relationships>
</file>

<file path=xl/drawings/_rels/drawing6.xml.rels><?xml version="1.0" encoding="UTF-8" standalone="yes"?>
<Relationships xmlns="http://schemas.openxmlformats.org/package/2006/relationships"><Relationship Id="rId1" Type="http://schemas.openxmlformats.org/officeDocument/2006/relationships/image" Target="../media/image7.png"/></Relationships>
</file>

<file path=xl/drawings/_rels/drawing7.xml.rels><?xml version="1.0" encoding="UTF-8" standalone="yes"?>
<Relationships xmlns="http://schemas.openxmlformats.org/package/2006/relationships"><Relationship Id="rId1"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editAs="oneCell">
    <xdr:from>
      <xdr:col>0</xdr:col>
      <xdr:colOff>6773332</xdr:colOff>
      <xdr:row>16</xdr:row>
      <xdr:rowOff>67734</xdr:rowOff>
    </xdr:from>
    <xdr:to>
      <xdr:col>1</xdr:col>
      <xdr:colOff>1436</xdr:colOff>
      <xdr:row>16</xdr:row>
      <xdr:rowOff>497176</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6773332" y="17624214"/>
          <a:ext cx="1114804" cy="429442"/>
        </a:xfrm>
        <a:prstGeom prst="rect">
          <a:avLst/>
        </a:prstGeom>
        <a:ln>
          <a:prstDash val="solid"/>
        </a:ln>
      </xdr:spPr>
    </xdr:pic>
    <xdr:clientData/>
  </xdr:twoCellAnchor>
  <xdr:twoCellAnchor editAs="oneCell">
    <xdr:from>
      <xdr:col>0</xdr:col>
      <xdr:colOff>304803</xdr:colOff>
      <xdr:row>9</xdr:row>
      <xdr:rowOff>59267</xdr:rowOff>
    </xdr:from>
    <xdr:to>
      <xdr:col>0</xdr:col>
      <xdr:colOff>6270511</xdr:colOff>
      <xdr:row>9</xdr:row>
      <xdr:rowOff>4098028</xdr:rowOff>
    </xdr:to>
    <xdr:pic>
      <xdr:nvPicPr>
        <xdr:cNvPr id="3" name="Picture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2"/>
        <a:stretch>
          <a:fillRect/>
        </a:stretch>
      </xdr:blipFill>
      <xdr:spPr>
        <a:xfrm>
          <a:off x="304803" y="8448887"/>
          <a:ext cx="5974598" cy="4041301"/>
        </a:xfrm>
        <a:prstGeom prst="rect">
          <a:avLst/>
        </a:prstGeom>
        <a:ln>
          <a:prstDash val="solid"/>
        </a:ln>
      </xdr:spPr>
    </xdr:pic>
    <xdr:clientData/>
  </xdr:twoCellAnchor>
  <xdr:twoCellAnchor editAs="oneCell">
    <xdr:from>
      <xdr:col>0</xdr:col>
      <xdr:colOff>14111</xdr:colOff>
      <xdr:row>0</xdr:row>
      <xdr:rowOff>14111</xdr:rowOff>
    </xdr:from>
    <xdr:to>
      <xdr:col>1</xdr:col>
      <xdr:colOff>10700</xdr:colOff>
      <xdr:row>1</xdr:row>
      <xdr:rowOff>16651</xdr:rowOff>
    </xdr:to>
    <xdr:pic>
      <xdr:nvPicPr>
        <xdr:cNvPr id="4" name="Picture 3">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3"/>
        <a:stretch>
          <a:fillRect/>
        </a:stretch>
      </xdr:blipFill>
      <xdr:spPr>
        <a:xfrm>
          <a:off x="14111" y="14111"/>
          <a:ext cx="7929644" cy="1546860"/>
        </a:xfrm>
        <a:prstGeom prst="rect">
          <a:avLst/>
        </a:prstGeom>
        <a:ln>
          <a:prstDash val="solid"/>
        </a:ln>
      </xdr:spPr>
    </xdr:pic>
    <xdr:clientData/>
  </xdr:twoCellAnchor>
</xdr:wsDr>
</file>

<file path=xl/drawings/drawing2.xml><?xml version="1.0" encoding="utf-8"?>
<xdr:wsDr xmlns:xdr="http://schemas.openxmlformats.org/drawingml/2006/spreadsheetDrawing" xmlns:a="http://schemas.openxmlformats.org/drawingml/2006/main">
  <xdr:absoluteAnchor>
    <xdr:pos x="342900" y="428625"/>
    <xdr:ext cx="6872287" cy="762952"/>
    <xdr:pic>
      <xdr:nvPicPr>
        <xdr:cNvPr id="2" name="Image 1" descr="Picture">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absoluteAnchor>
</xdr:wsDr>
</file>

<file path=xl/drawings/drawing3.xml><?xml version="1.0" encoding="utf-8"?>
<xdr:wsDr xmlns:xdr="http://schemas.openxmlformats.org/drawingml/2006/spreadsheetDrawing" xmlns:a="http://schemas.openxmlformats.org/drawingml/2006/main">
  <xdr:absoluteAnchor>
    <xdr:pos x="342900" y="428625"/>
    <xdr:ext cx="6610350" cy="867727"/>
    <xdr:pic>
      <xdr:nvPicPr>
        <xdr:cNvPr id="2" name="Image 1" descr="Picture">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absoluteAnchor>
</xdr:wsDr>
</file>

<file path=xl/drawings/drawing4.xml><?xml version="1.0" encoding="utf-8"?>
<xdr:wsDr xmlns:xdr="http://schemas.openxmlformats.org/drawingml/2006/spreadsheetDrawing" xmlns:a="http://schemas.openxmlformats.org/drawingml/2006/main">
  <xdr:twoCellAnchor editAs="oneCell">
    <xdr:from>
      <xdr:col>0</xdr:col>
      <xdr:colOff>1</xdr:colOff>
      <xdr:row>1</xdr:row>
      <xdr:rowOff>0</xdr:rowOff>
    </xdr:from>
    <xdr:to>
      <xdr:col>4</xdr:col>
      <xdr:colOff>20391</xdr:colOff>
      <xdr:row>2</xdr:row>
      <xdr:rowOff>9842</xdr:rowOff>
    </xdr:to>
    <xdr:pic>
      <xdr:nvPicPr>
        <xdr:cNvPr id="3" name="Picture 2">
          <a:extLst>
            <a:ext uri="{FF2B5EF4-FFF2-40B4-BE49-F238E27FC236}">
              <a16:creationId xmlns:a16="http://schemas.microsoft.com/office/drawing/2014/main" id="{00000000-0008-0000-0500-000003000000}"/>
            </a:ext>
          </a:extLst>
        </xdr:cNvPr>
        <xdr:cNvPicPr>
          <a:picLocks noChangeAspect="1"/>
        </xdr:cNvPicPr>
      </xdr:nvPicPr>
      <xdr:blipFill>
        <a:blip xmlns:r="http://schemas.openxmlformats.org/officeDocument/2006/relationships" r:embed="rId1" cstate="print"/>
        <a:stretch>
          <a:fillRect/>
        </a:stretch>
      </xdr:blipFill>
      <xdr:spPr>
        <a:xfrm>
          <a:off x="1" y="190500"/>
          <a:ext cx="5974150" cy="1409700"/>
        </a:xfrm>
        <a:prstGeom prst="rect">
          <a:avLst/>
        </a:prstGeom>
        <a:ln>
          <a:prstDash val="soli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4</xdr:col>
      <xdr:colOff>7938</xdr:colOff>
      <xdr:row>1</xdr:row>
      <xdr:rowOff>1382385</xdr:rowOff>
    </xdr:to>
    <xdr:pic>
      <xdr:nvPicPr>
        <xdr:cNvPr id="2" name="Picture 1">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a:stretch>
          <a:fillRect/>
        </a:stretch>
      </xdr:blipFill>
      <xdr:spPr>
        <a:xfrm>
          <a:off x="0" y="190500"/>
          <a:ext cx="5886450" cy="1385560"/>
        </a:xfrm>
        <a:prstGeom prst="rect">
          <a:avLst/>
        </a:prstGeom>
        <a:ln>
          <a:prstDash val="soli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3</xdr:col>
      <xdr:colOff>667440</xdr:colOff>
      <xdr:row>2</xdr:row>
      <xdr:rowOff>19296</xdr:rowOff>
    </xdr:to>
    <xdr:pic>
      <xdr:nvPicPr>
        <xdr:cNvPr id="2" name="Picture 1">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1"/>
        <a:stretch>
          <a:fillRect/>
        </a:stretch>
      </xdr:blipFill>
      <xdr:spPr>
        <a:xfrm>
          <a:off x="0" y="186267"/>
          <a:ext cx="5967573" cy="1404654"/>
        </a:xfrm>
        <a:prstGeom prst="rect">
          <a:avLst/>
        </a:prstGeom>
        <a:ln>
          <a:prstDash val="solid"/>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66675</xdr:colOff>
      <xdr:row>1</xdr:row>
      <xdr:rowOff>342900</xdr:rowOff>
    </xdr:from>
    <xdr:to>
      <xdr:col>0</xdr:col>
      <xdr:colOff>1866675</xdr:colOff>
      <xdr:row>1</xdr:row>
      <xdr:rowOff>1057794</xdr:rowOff>
    </xdr:to>
    <xdr:pic>
      <xdr:nvPicPr>
        <xdr:cNvPr id="2" name="Picture 1">
          <a:extLst>
            <a:ext uri="{FF2B5EF4-FFF2-40B4-BE49-F238E27FC236}">
              <a16:creationId xmlns:a16="http://schemas.microsoft.com/office/drawing/2014/main" id="{00000000-0008-0000-1300-000002000000}"/>
            </a:ext>
          </a:extLst>
        </xdr:cNvPr>
        <xdr:cNvPicPr>
          <a:picLocks noChangeAspect="1"/>
        </xdr:cNvPicPr>
      </xdr:nvPicPr>
      <xdr:blipFill rotWithShape="1">
        <a:blip xmlns:r="http://schemas.openxmlformats.org/officeDocument/2006/relationships" r:embed="rId1" cstate="print"/>
        <a:srcRect l="8314" t="26042" r="7949" b="26915"/>
        <a:stretch>
          <a:fillRect/>
        </a:stretch>
      </xdr:blipFill>
      <xdr:spPr>
        <a:xfrm>
          <a:off x="66675" y="533400"/>
          <a:ext cx="1800000" cy="714894"/>
        </a:xfrm>
        <a:prstGeom prst="rect">
          <a:avLst/>
        </a:prstGeom>
        <a:ln>
          <a:prstDash val="solid"/>
        </a:ln>
      </xdr:spPr>
    </xdr:pic>
    <xdr:clientData/>
  </xdr:twoCellAnchor>
</xdr:wsDr>
</file>

<file path=xl/theme/theme1.xml><?xml version="1.0" encoding="utf-8"?>
<a:theme xmlns:a="http://schemas.openxmlformats.org/drawingml/2006/main" name="Office Theme">
  <a:themeElements>
    <a:clrScheme name="Severity">
      <a:dk1>
        <a:sysClr val="windowText" lastClr="000000"/>
      </a:dk1>
      <a:lt1>
        <a:sysClr val="window" lastClr="FFFFFF"/>
      </a:lt1>
      <a:dk2>
        <a:srgbClr val="C21A01"/>
      </a:dk2>
      <a:lt2>
        <a:srgbClr val="CCDDEA"/>
      </a:lt2>
      <a:accent1>
        <a:srgbClr val="433557"/>
      </a:accent1>
      <a:accent2>
        <a:srgbClr val="0C525D"/>
      </a:accent2>
      <a:accent3>
        <a:srgbClr val="842066"/>
      </a:accent3>
      <a:accent4>
        <a:srgbClr val="6B6050"/>
      </a:accent4>
      <a:accent5>
        <a:srgbClr val="646034"/>
      </a:accent5>
      <a:accent6>
        <a:srgbClr val="593B62"/>
      </a:accent6>
      <a:hlink>
        <a:srgbClr val="D83E2C"/>
      </a:hlink>
      <a:folHlink>
        <a:srgbClr val="ED7D27"/>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https://drmkc.jrc.ec.europa.eu/inform-index/INFORM-Severity" TargetMode="External"/><Relationship Id="rId1" Type="http://schemas.openxmlformats.org/officeDocument/2006/relationships/hyperlink" Target="https://drmkc.jrc.ec.europa.eu/inform-index/INFORM-Severity" TargetMode="External"/></Relationships>
</file>

<file path=xl/worksheets/_rels/sheet3.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drawing" Target="../drawings/drawing6.xml"/></Relationships>
</file>

<file path=xl/worksheets/_rels/sheet15.xml.rels><?xml version="1.0" encoding="UTF-8" standalone="yes"?>
<Relationships xmlns="http://schemas.openxmlformats.org/package/2006/relationships"><Relationship Id="rId1" Type="http://schemas.openxmlformats.org/officeDocument/2006/relationships/hyperlink" Target="http://www.mar.umd.edu/mar_data.asp" TargetMode="External"/></Relationships>
</file>

<file path=xl/worksheets/_rels/sheet19.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18"/>
  <sheetViews>
    <sheetView tabSelected="1" workbookViewId="0">
      <selection activeCell="A18" sqref="A18"/>
    </sheetView>
  </sheetViews>
  <sheetFormatPr defaultColWidth="9.42578125" defaultRowHeight="15" x14ac:dyDescent="0.25"/>
  <cols>
    <col min="1" max="1" width="115.5703125" style="51" customWidth="1"/>
    <col min="2" max="2" width="9.42578125" style="51" customWidth="1"/>
    <col min="3" max="16384" width="9.42578125" style="51"/>
  </cols>
  <sheetData>
    <row r="1" spans="1:1" ht="122.1" customHeight="1" x14ac:dyDescent="0.25"/>
    <row r="2" spans="1:1" ht="20.85" customHeight="1" x14ac:dyDescent="0.25">
      <c r="A2" s="58" t="s">
        <v>8523</v>
      </c>
    </row>
    <row r="3" spans="1:1" ht="18.600000000000001" customHeight="1" x14ac:dyDescent="0.25">
      <c r="A3" s="70" t="s">
        <v>8524</v>
      </c>
    </row>
    <row r="4" spans="1:1" ht="60" customHeight="1" x14ac:dyDescent="0.25">
      <c r="A4" s="119" t="s">
        <v>8525</v>
      </c>
    </row>
    <row r="5" spans="1:1" ht="81" customHeight="1" x14ac:dyDescent="0.25">
      <c r="A5" s="208" t="s">
        <v>8526</v>
      </c>
    </row>
    <row r="6" spans="1:1" ht="21.75" customHeight="1" x14ac:dyDescent="0.25">
      <c r="A6" s="222" t="s">
        <v>8527</v>
      </c>
    </row>
    <row r="7" spans="1:1" s="120" customFormat="1" ht="168" customHeight="1" x14ac:dyDescent="0.25">
      <c r="A7" s="154" t="s">
        <v>8528</v>
      </c>
    </row>
    <row r="8" spans="1:1" s="120" customFormat="1" ht="22.35" customHeight="1" x14ac:dyDescent="0.25">
      <c r="A8" s="222" t="s">
        <v>8529</v>
      </c>
    </row>
    <row r="9" spans="1:1" s="120" customFormat="1" ht="232.35" customHeight="1" x14ac:dyDescent="0.25">
      <c r="A9" s="154" t="s">
        <v>8530</v>
      </c>
    </row>
    <row r="10" spans="1:1" ht="344.85" customHeight="1" x14ac:dyDescent="0.25">
      <c r="A10" s="121"/>
    </row>
    <row r="11" spans="1:1" ht="22.7" customHeight="1" x14ac:dyDescent="0.25">
      <c r="A11" s="222" t="s">
        <v>8531</v>
      </c>
    </row>
    <row r="12" spans="1:1" ht="213.6" customHeight="1" x14ac:dyDescent="0.25">
      <c r="A12" s="154" t="s">
        <v>8532</v>
      </c>
    </row>
    <row r="13" spans="1:1" ht="21" customHeight="1" x14ac:dyDescent="0.25">
      <c r="A13" s="222" t="s">
        <v>8533</v>
      </c>
    </row>
    <row r="14" spans="1:1" ht="145.35" customHeight="1" x14ac:dyDescent="0.25">
      <c r="A14" s="223" t="s">
        <v>8534</v>
      </c>
    </row>
    <row r="15" spans="1:1" ht="30" customHeight="1" x14ac:dyDescent="0.25">
      <c r="A15" s="155" t="s">
        <v>8535</v>
      </c>
    </row>
    <row r="16" spans="1:1" ht="80.099999999999994" customHeight="1" x14ac:dyDescent="0.25">
      <c r="A16" s="155" t="s">
        <v>8536</v>
      </c>
    </row>
    <row r="17" spans="1:1" ht="46.35" customHeight="1" x14ac:dyDescent="0.25">
      <c r="A17" s="59" t="s">
        <v>8537</v>
      </c>
    </row>
    <row r="18" spans="1:1" ht="65.849999999999994" customHeight="1" x14ac:dyDescent="0.25">
      <c r="A18" s="59" t="s">
        <v>9883</v>
      </c>
    </row>
  </sheetData>
  <hyperlinks>
    <hyperlink ref="A15" r:id="rId1" xr:uid="{00000000-0004-0000-0100-000000000000}"/>
    <hyperlink ref="A16" r:id="rId2" display="Click here to read the INFORM Severity Index User Guide" xr:uid="{00000000-0004-0000-0100-000001000000}"/>
  </hyperlinks>
  <pageMargins left="0.70866141732283472" right="0.70866141732283472" top="0.74803149606299213" bottom="0.74803149606299213" header="0.31496062992125978" footer="0.31496062992125978"/>
  <pageSetup paperSize="9" scale="75" fitToHeight="2" orientation="portrait"/>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4A2B54"/>
    <pageSetUpPr fitToPage="1"/>
  </sheetPr>
  <dimension ref="A1:V166"/>
  <sheetViews>
    <sheetView topLeftCell="A132" workbookViewId="0">
      <selection activeCell="V20" sqref="V20"/>
    </sheetView>
  </sheetViews>
  <sheetFormatPr defaultColWidth="9.42578125" defaultRowHeight="15" x14ac:dyDescent="0.25"/>
  <cols>
    <col min="1" max="1" width="37.5703125" style="42" customWidth="1"/>
    <col min="2" max="2" width="23.7109375" style="42" customWidth="1"/>
    <col min="3" max="3" width="11" style="42" bestFit="1" customWidth="1"/>
    <col min="4" max="4" width="15.42578125" style="42" customWidth="1"/>
    <col min="5" max="5" width="9.42578125" style="42" customWidth="1"/>
    <col min="6" max="6" width="26.42578125" style="42" customWidth="1"/>
    <col min="7" max="7" width="8.7109375" style="42" bestFit="1" customWidth="1"/>
    <col min="8" max="8" width="8.42578125" style="42" bestFit="1" customWidth="1"/>
    <col min="9" max="9" width="11.42578125" style="42" customWidth="1"/>
    <col min="10" max="10" width="12.5703125" style="42" customWidth="1"/>
    <col min="11" max="11" width="10.5703125" style="42" customWidth="1"/>
    <col min="12" max="15" width="8.42578125" style="42" customWidth="1"/>
    <col min="16" max="17" width="8.42578125" style="43" customWidth="1"/>
    <col min="18" max="20" width="8.42578125" style="42" customWidth="1"/>
    <col min="21" max="21" width="9.42578125" style="42" customWidth="1"/>
    <col min="22" max="22" width="12" style="42" customWidth="1"/>
    <col min="23" max="23" width="9.42578125" style="42" customWidth="1"/>
    <col min="24" max="16384" width="9.42578125" style="42"/>
  </cols>
  <sheetData>
    <row r="1" spans="1:22" s="47" customFormat="1" ht="15.75" customHeight="1" x14ac:dyDescent="0.3">
      <c r="A1" s="291"/>
      <c r="B1" s="292"/>
      <c r="C1" s="292"/>
      <c r="D1" s="292"/>
      <c r="E1" s="292"/>
      <c r="F1" s="292"/>
      <c r="G1" s="292"/>
      <c r="H1" s="292"/>
      <c r="I1" s="292"/>
      <c r="J1" s="292"/>
      <c r="K1" s="292"/>
      <c r="L1" s="292"/>
      <c r="M1" s="292"/>
      <c r="N1" s="292"/>
      <c r="O1" s="292"/>
      <c r="P1" s="292"/>
      <c r="Q1" s="292"/>
      <c r="R1" s="292"/>
      <c r="S1" s="292"/>
      <c r="T1" s="292"/>
      <c r="U1" s="48"/>
      <c r="V1" s="48"/>
    </row>
    <row r="2" spans="1:22" s="1" customFormat="1" ht="107.25" customHeight="1" thickBot="1" x14ac:dyDescent="0.35">
      <c r="A2" s="11" t="s">
        <v>8538</v>
      </c>
      <c r="B2" s="11" t="s">
        <v>8539</v>
      </c>
      <c r="C2" s="11" t="s">
        <v>8540</v>
      </c>
      <c r="D2" s="11" t="s">
        <v>8541</v>
      </c>
      <c r="E2" s="5" t="s">
        <v>8542</v>
      </c>
      <c r="F2" s="11" t="s">
        <v>8543</v>
      </c>
      <c r="G2" s="108" t="s">
        <v>8544</v>
      </c>
      <c r="H2" s="72" t="s">
        <v>8545</v>
      </c>
      <c r="I2" s="71" t="s">
        <v>8545</v>
      </c>
      <c r="J2" s="73" t="s">
        <v>8546</v>
      </c>
      <c r="K2" s="73" t="s">
        <v>5</v>
      </c>
      <c r="L2" s="75" t="s">
        <v>8547</v>
      </c>
      <c r="M2" s="74" t="s">
        <v>8548</v>
      </c>
      <c r="N2" s="74" t="s">
        <v>8549</v>
      </c>
      <c r="O2" s="49" t="s">
        <v>8550</v>
      </c>
      <c r="P2" s="76" t="s">
        <v>4947</v>
      </c>
      <c r="Q2" s="76" t="s">
        <v>8551</v>
      </c>
      <c r="R2" s="77" t="s">
        <v>8552</v>
      </c>
      <c r="S2" s="78" t="s">
        <v>8553</v>
      </c>
      <c r="T2" s="78" t="s">
        <v>8554</v>
      </c>
      <c r="U2" s="52" t="s">
        <v>8555</v>
      </c>
      <c r="V2" s="126" t="s">
        <v>8556</v>
      </c>
    </row>
    <row r="3" spans="1:22" s="1" customFormat="1" ht="16.5" hidden="1" customHeight="1" thickTop="1" x14ac:dyDescent="0.3">
      <c r="A3" s="46" t="s">
        <v>8557</v>
      </c>
      <c r="B3" s="46"/>
      <c r="C3" s="46"/>
      <c r="D3" s="46"/>
      <c r="E3" s="46"/>
      <c r="F3" s="46"/>
      <c r="G3" s="41"/>
      <c r="H3" s="41"/>
      <c r="I3" s="41"/>
      <c r="J3" s="41"/>
      <c r="K3" s="68"/>
      <c r="L3" s="40"/>
      <c r="M3" s="39"/>
      <c r="N3" s="39"/>
      <c r="O3" s="40"/>
      <c r="P3" s="41"/>
      <c r="Q3" s="41"/>
      <c r="R3" s="40">
        <v>0.3</v>
      </c>
      <c r="S3" s="39"/>
      <c r="T3" s="39"/>
      <c r="U3" s="122"/>
      <c r="V3" s="123"/>
    </row>
    <row r="4" spans="1:22" s="1" customFormat="1" ht="15" customHeight="1" thickTop="1" x14ac:dyDescent="0.3">
      <c r="A4" s="12" t="s">
        <v>8558</v>
      </c>
      <c r="B4" s="12"/>
      <c r="C4" s="12"/>
      <c r="D4" s="12"/>
      <c r="E4" s="6" t="s">
        <v>8558</v>
      </c>
      <c r="F4" s="12"/>
      <c r="G4" s="34" t="s">
        <v>8559</v>
      </c>
      <c r="H4" s="34" t="s">
        <v>8559</v>
      </c>
      <c r="I4" s="34" t="s">
        <v>8560</v>
      </c>
      <c r="J4" s="34" t="s">
        <v>8561</v>
      </c>
      <c r="K4" s="34" t="s">
        <v>8560</v>
      </c>
      <c r="L4" s="34" t="s">
        <v>8559</v>
      </c>
      <c r="M4" s="34" t="s">
        <v>8559</v>
      </c>
      <c r="N4" s="34" t="s">
        <v>8559</v>
      </c>
      <c r="O4" s="34" t="s">
        <v>8559</v>
      </c>
      <c r="P4" s="34" t="s">
        <v>8559</v>
      </c>
      <c r="Q4" s="34" t="s">
        <v>8559</v>
      </c>
      <c r="R4" s="34" t="s">
        <v>8559</v>
      </c>
      <c r="S4" s="34" t="s">
        <v>8559</v>
      </c>
      <c r="T4" s="34" t="s">
        <v>8559</v>
      </c>
      <c r="U4" s="122"/>
      <c r="V4" s="123"/>
    </row>
    <row r="5" spans="1:22" ht="15.75" customHeight="1" x14ac:dyDescent="0.25">
      <c r="A5" s="45" t="str">
        <f>'Crisis Indicator Data'!A3</f>
        <v>Complex crisis in Afghanistan</v>
      </c>
      <c r="B5" s="45" t="str">
        <f>Lists!G3</f>
        <v>Complex crisis</v>
      </c>
      <c r="C5" s="45" t="str">
        <f>'Crisis Indicator Data'!C3</f>
        <v>AFG001</v>
      </c>
      <c r="D5" s="45" t="str">
        <f>'Crisis Indicator Data'!D3</f>
        <v>Afghanistan</v>
      </c>
      <c r="E5" s="45" t="str">
        <f>'Crisis Indicator Data'!E3</f>
        <v>AFG</v>
      </c>
      <c r="F5" s="45" t="str">
        <f>'Crisis Indicator Data'!B3</f>
        <v>Conflict,Violence,Displacement,Drought,Earthquake,Socio-political</v>
      </c>
      <c r="G5" s="225">
        <f t="shared" ref="G5:G36" si="0">IF(OR(O5="x",L5="x"),"x",ROUND((5-GEOMEAN(((5-L5)/5*4+1),((5-O5)/5*4+1),((5-O5)/5*4+1)))/4*3.5+R5*0.3,1))</f>
        <v>4.5</v>
      </c>
      <c r="H5" s="44">
        <f t="shared" ref="H5:H36" si="1">IF(G5="x","x",ROUNDUP(G5,0))</f>
        <v>5</v>
      </c>
      <c r="I5" s="116" t="str">
        <f t="shared" ref="I5:I36" si="2">IF(O5="x","x",IF(L5="x","x",(IF(H5=5,"Very High",IF(H5=4,"High",IF(H5=3,"Medium",IF(H5=2,"Low","Very Low")))))))</f>
        <v>Very High</v>
      </c>
      <c r="J5" s="226" t="str">
        <f>INDEX(Trends!$D$3:$D$404,MATCH(C5,Trends!$C$3:$C$404,0))</f>
        <v>Stable</v>
      </c>
      <c r="K5" s="109" t="str">
        <f>IF(Reliability!B3="x","x",(IF(ROUNDUP(Reliability!B3,0)=1,"Very High",IF(ROUNDUP(Reliability!B3,0)=2,"High",IF(ROUNDUP(Reliability!B3,0)=3,"Medium",IF(ROUNDUP(Reliability!B3,0)=4,"Low","Very Low"))))))</f>
        <v>Very High</v>
      </c>
      <c r="L5" s="227">
        <f t="shared" ref="L5:L36" si="3">IF(OR(N5="x",M5="x"),"x",ROUND((5-GEOMEAN(((5-M5)/5*4+1),((5-N5)/5*4+1),((5-N5)/5*4+1)))/4*5,1))</f>
        <v>4.7</v>
      </c>
      <c r="M5" s="228">
        <f>'Impact of the crisis'!N6</f>
        <v>4.9000000000000004</v>
      </c>
      <c r="N5" s="228">
        <f>'Impact of the crisis'!AB6</f>
        <v>4.5999999999999996</v>
      </c>
      <c r="O5" s="227">
        <f>'Conditions of people affected'!R6</f>
        <v>4.5</v>
      </c>
      <c r="P5" s="228">
        <f>'Conditions of people affected'!K6</f>
        <v>5</v>
      </c>
      <c r="Q5" s="228">
        <f>'Conditions of people affected'!Q6</f>
        <v>4</v>
      </c>
      <c r="R5" s="228">
        <f t="shared" ref="R5:R36" si="4">IF(OR(T5="x",S5="x"),S5,ROUND((5-GEOMEAN(((5-S5)/5*4+1),((5-T5)/5*4+1)))/4*5,1))</f>
        <v>4.3</v>
      </c>
      <c r="S5" s="228">
        <f>'Complexity of the crisis'!X6</f>
        <v>4</v>
      </c>
      <c r="T5" s="228">
        <f>'Complexity of the crisis'!AN6</f>
        <v>4.5</v>
      </c>
      <c r="U5" s="124" t="str">
        <f>VLOOKUP(C5,Lists!$C$3:$E$200,3,FALSE)</f>
        <v>Asia</v>
      </c>
      <c r="V5" s="125">
        <v>44985</v>
      </c>
    </row>
    <row r="6" spans="1:22" ht="15.75" customHeight="1" x14ac:dyDescent="0.25">
      <c r="A6" s="45" t="str">
        <f>'Crisis Indicator Data'!A4</f>
        <v>Earthquake in Khost and Paktika</v>
      </c>
      <c r="B6" s="45" t="str">
        <f>Lists!G4</f>
        <v>Earthquake in Khost and Paktika</v>
      </c>
      <c r="C6" s="45" t="str">
        <f>'Crisis Indicator Data'!C4</f>
        <v>AFG005</v>
      </c>
      <c r="D6" s="45" t="str">
        <f>'Crisis Indicator Data'!D4</f>
        <v>Afghanistan</v>
      </c>
      <c r="E6" s="45" t="str">
        <f>'Crisis Indicator Data'!E4</f>
        <v>AFG</v>
      </c>
      <c r="F6" s="45" t="str">
        <f>'Crisis Indicator Data'!B4</f>
        <v>Earthquake</v>
      </c>
      <c r="G6" s="225">
        <f t="shared" si="0"/>
        <v>3</v>
      </c>
      <c r="H6" s="44">
        <f t="shared" si="1"/>
        <v>3</v>
      </c>
      <c r="I6" s="116" t="str">
        <f t="shared" si="2"/>
        <v>Medium</v>
      </c>
      <c r="J6" s="226" t="str">
        <f>INDEX(Trends!$D$3:$D$404,MATCH(C6,Trends!$C$3:$C$404,0))</f>
        <v>Stable</v>
      </c>
      <c r="K6" s="109" t="str">
        <f>IF(Reliability!B4="x","x",(IF(ROUNDUP(Reliability!B4,0)=1,"Very High",IF(ROUNDUP(Reliability!B4,0)=2,"High",IF(ROUNDUP(Reliability!B4,0)=3,"Medium",IF(ROUNDUP(Reliability!B4,0)=4,"Low","Very Low"))))))</f>
        <v>High</v>
      </c>
      <c r="L6" s="227">
        <f t="shared" si="3"/>
        <v>2.8</v>
      </c>
      <c r="M6" s="228">
        <f>'Impact of the crisis'!N7</f>
        <v>0.9</v>
      </c>
      <c r="N6" s="228">
        <f>'Impact of the crisis'!AB7</f>
        <v>3.5</v>
      </c>
      <c r="O6" s="227">
        <f>'Conditions of people affected'!R7</f>
        <v>2.8</v>
      </c>
      <c r="P6" s="228">
        <f>'Conditions of people affected'!K7</f>
        <v>2.6</v>
      </c>
      <c r="Q6" s="228">
        <f>'Conditions of people affected'!Q7</f>
        <v>3</v>
      </c>
      <c r="R6" s="228">
        <f t="shared" si="4"/>
        <v>3.3</v>
      </c>
      <c r="S6" s="228">
        <f>'Complexity of the crisis'!X7</f>
        <v>4</v>
      </c>
      <c r="T6" s="228">
        <f>'Complexity of the crisis'!AN7</f>
        <v>2.5</v>
      </c>
      <c r="U6" s="124" t="str">
        <f>VLOOKUP(C6,Lists!$C$3:$E$200,3,FALSE)</f>
        <v>Asia</v>
      </c>
      <c r="V6" s="125">
        <v>44956</v>
      </c>
    </row>
    <row r="7" spans="1:22" ht="15.75" customHeight="1" x14ac:dyDescent="0.25">
      <c r="A7" s="45" t="str">
        <f>'Crisis Indicator Data'!A5</f>
        <v>Drought in South-West Angola</v>
      </c>
      <c r="B7" s="45" t="str">
        <f>Lists!G5</f>
        <v>Drought in South-West</v>
      </c>
      <c r="C7" s="45" t="str">
        <f>'Crisis Indicator Data'!C5</f>
        <v>AGO002</v>
      </c>
      <c r="D7" s="45" t="str">
        <f>'Crisis Indicator Data'!D5</f>
        <v>Angola</v>
      </c>
      <c r="E7" s="45" t="str">
        <f>'Crisis Indicator Data'!E5</f>
        <v>AGO</v>
      </c>
      <c r="F7" s="45" t="str">
        <f>'Crisis Indicator Data'!B5</f>
        <v>Drought</v>
      </c>
      <c r="G7" s="225">
        <f t="shared" si="0"/>
        <v>3.1</v>
      </c>
      <c r="H7" s="44">
        <f t="shared" si="1"/>
        <v>4</v>
      </c>
      <c r="I7" s="116" t="str">
        <f t="shared" si="2"/>
        <v>High</v>
      </c>
      <c r="J7" s="226" t="str">
        <f>INDEX(Trends!$D$3:$D$404,MATCH(C7,Trends!$C$3:$C$404,0))</f>
        <v>Decreasing</v>
      </c>
      <c r="K7" s="109" t="str">
        <f>IF(Reliability!B5="x","x",(IF(ROUNDUP(Reliability!B5,0)=1,"Very High",IF(ROUNDUP(Reliability!B5,0)=2,"High",IF(ROUNDUP(Reliability!B5,0)=3,"Medium",IF(ROUNDUP(Reliability!B5,0)=4,"Low","Very Low"))))))</f>
        <v>High</v>
      </c>
      <c r="L7" s="227">
        <f t="shared" si="3"/>
        <v>2.8</v>
      </c>
      <c r="M7" s="228">
        <f>'Impact of the crisis'!N8</f>
        <v>3.7</v>
      </c>
      <c r="N7" s="228">
        <f>'Impact of the crisis'!AB8</f>
        <v>2.2000000000000002</v>
      </c>
      <c r="O7" s="227">
        <f>'Conditions of people affected'!R8</f>
        <v>3.85</v>
      </c>
      <c r="P7" s="228">
        <f>'Conditions of people affected'!K8</f>
        <v>3.7</v>
      </c>
      <c r="Q7" s="228">
        <f>'Conditions of people affected'!Q8</f>
        <v>4</v>
      </c>
      <c r="R7" s="228">
        <f t="shared" si="4"/>
        <v>2.2000000000000002</v>
      </c>
      <c r="S7" s="228">
        <f>'Complexity of the crisis'!X8</f>
        <v>3.1</v>
      </c>
      <c r="T7" s="228">
        <f>'Complexity of the crisis'!AN8</f>
        <v>1</v>
      </c>
      <c r="U7" s="124" t="str">
        <f>VLOOKUP(C7,Lists!$C$3:$E$200,3,FALSE)</f>
        <v>Africa</v>
      </c>
      <c r="V7" s="125">
        <v>44977</v>
      </c>
    </row>
    <row r="8" spans="1:22" ht="15.75" customHeight="1" x14ac:dyDescent="0.25">
      <c r="A8" s="45" t="str">
        <f>'Crisis Indicator Data'!A6</f>
        <v>Nagorno-Karabakh Conflict in Armenia</v>
      </c>
      <c r="B8" s="45" t="str">
        <f>Lists!G6</f>
        <v>Nagorno-Karabakh Conflict in Armenia</v>
      </c>
      <c r="C8" s="45" t="str">
        <f>'Crisis Indicator Data'!C6</f>
        <v>ARM002</v>
      </c>
      <c r="D8" s="45" t="str">
        <f>'Crisis Indicator Data'!D6</f>
        <v>Armenia</v>
      </c>
      <c r="E8" s="45" t="str">
        <f>'Crisis Indicator Data'!E6</f>
        <v>ARM</v>
      </c>
      <c r="F8" s="45" t="str">
        <f>'Crisis Indicator Data'!B6</f>
        <v>Conflict,Displacement</v>
      </c>
      <c r="G8" s="225">
        <f t="shared" si="0"/>
        <v>1.3</v>
      </c>
      <c r="H8" s="44">
        <f t="shared" si="1"/>
        <v>2</v>
      </c>
      <c r="I8" s="116" t="str">
        <f t="shared" si="2"/>
        <v>Low</v>
      </c>
      <c r="J8" s="226" t="str">
        <f>INDEX(Trends!$D$3:$D$404,MATCH(C8,Trends!$C$3:$C$404,0))</f>
        <v>Stable</v>
      </c>
      <c r="K8" s="109" t="str">
        <f>IF(Reliability!B6="x","x",(IF(ROUNDUP(Reliability!B6,0)=1,"Very High",IF(ROUNDUP(Reliability!B6,0)=2,"High",IF(ROUNDUP(Reliability!B6,0)=3,"Medium",IF(ROUNDUP(Reliability!B6,0)=4,"Low","Very Low"))))))</f>
        <v>Medium</v>
      </c>
      <c r="L8" s="227">
        <f t="shared" si="3"/>
        <v>1.8</v>
      </c>
      <c r="M8" s="228">
        <f>'Impact of the crisis'!N9</f>
        <v>1.3</v>
      </c>
      <c r="N8" s="228">
        <f>'Impact of the crisis'!AB9</f>
        <v>2.1</v>
      </c>
      <c r="O8" s="227">
        <f>'Conditions of people affected'!R9</f>
        <v>0.85</v>
      </c>
      <c r="P8" s="228">
        <f>'Conditions of people affected'!K9</f>
        <v>0.7</v>
      </c>
      <c r="Q8" s="228">
        <f>'Conditions of people affected'!Q9</f>
        <v>1</v>
      </c>
      <c r="R8" s="228">
        <f t="shared" si="4"/>
        <v>1.5</v>
      </c>
      <c r="S8" s="228">
        <f>'Complexity of the crisis'!X9</f>
        <v>2</v>
      </c>
      <c r="T8" s="228">
        <f>'Complexity of the crisis'!AN9</f>
        <v>1</v>
      </c>
      <c r="U8" s="124" t="str">
        <f>VLOOKUP(C8,Lists!$C$3:$E$200,3,FALSE)</f>
        <v>Middle east</v>
      </c>
      <c r="V8" s="125">
        <v>44985</v>
      </c>
    </row>
    <row r="9" spans="1:22" ht="15.75" customHeight="1" x14ac:dyDescent="0.25">
      <c r="A9" s="45" t="str">
        <f>'Crisis Indicator Data'!A7</f>
        <v>Nagorno-Karabakh conflict in Azerbaijan</v>
      </c>
      <c r="B9" s="45" t="str">
        <f>Lists!G7</f>
        <v>Nagorno-Karabakh conflict in Azerbaijan</v>
      </c>
      <c r="C9" s="45" t="str">
        <f>'Crisis Indicator Data'!C7</f>
        <v>AZE002</v>
      </c>
      <c r="D9" s="45" t="str">
        <f>'Crisis Indicator Data'!D7</f>
        <v>Azerbaijan</v>
      </c>
      <c r="E9" s="45" t="str">
        <f>'Crisis Indicator Data'!E7</f>
        <v>AZE</v>
      </c>
      <c r="F9" s="45" t="str">
        <f>'Crisis Indicator Data'!B7</f>
        <v>Conflict,Displacement</v>
      </c>
      <c r="G9" s="225">
        <f t="shared" si="0"/>
        <v>1.8</v>
      </c>
      <c r="H9" s="44">
        <f t="shared" si="1"/>
        <v>2</v>
      </c>
      <c r="I9" s="116" t="str">
        <f t="shared" si="2"/>
        <v>Low</v>
      </c>
      <c r="J9" s="226" t="str">
        <f>INDEX(Trends!$D$3:$D$404,MATCH(C9,Trends!$C$3:$C$404,0))</f>
        <v>Stable</v>
      </c>
      <c r="K9" s="109" t="str">
        <f>IF(Reliability!B7="x","x",(IF(ROUNDUP(Reliability!B7,0)=1,"Very High",IF(ROUNDUP(Reliability!B7,0)=2,"High",IF(ROUNDUP(Reliability!B7,0)=3,"Medium",IF(ROUNDUP(Reliability!B7,0)=4,"Low","Very Low"))))))</f>
        <v>Low</v>
      </c>
      <c r="L9" s="227">
        <f t="shared" si="3"/>
        <v>2.6</v>
      </c>
      <c r="M9" s="228">
        <f>'Impact of the crisis'!N10</f>
        <v>1.8</v>
      </c>
      <c r="N9" s="228">
        <f>'Impact of the crisis'!AB10</f>
        <v>3</v>
      </c>
      <c r="O9" s="227">
        <f>'Conditions of people affected'!R10</f>
        <v>1</v>
      </c>
      <c r="P9" s="228">
        <f>'Conditions of people affected'!K10</f>
        <v>0</v>
      </c>
      <c r="Q9" s="228">
        <f>'Conditions of people affected'!Q10</f>
        <v>2</v>
      </c>
      <c r="R9" s="228">
        <f t="shared" si="4"/>
        <v>2.2999999999999998</v>
      </c>
      <c r="S9" s="228">
        <f>'Complexity of the crisis'!X10</f>
        <v>2.5</v>
      </c>
      <c r="T9" s="228">
        <f>'Complexity of the crisis'!AN10</f>
        <v>2</v>
      </c>
      <c r="U9" s="124" t="str">
        <f>VLOOKUP(C9,Lists!$C$3:$E$200,3,FALSE)</f>
        <v>Middle east</v>
      </c>
      <c r="V9" s="125">
        <v>44985</v>
      </c>
    </row>
    <row r="10" spans="1:22" ht="15.75" customHeight="1" x14ac:dyDescent="0.25">
      <c r="A10" s="45" t="str">
        <f>'Crisis Indicator Data'!A8</f>
        <v>Complex in Burundi</v>
      </c>
      <c r="B10" s="45" t="str">
        <f>Lists!G8</f>
        <v xml:space="preserve">Complex crisis </v>
      </c>
      <c r="C10" s="45" t="str">
        <f>'Crisis Indicator Data'!C8</f>
        <v>BDI001</v>
      </c>
      <c r="D10" s="45" t="str">
        <f>'Crisis Indicator Data'!D8</f>
        <v>Burundi</v>
      </c>
      <c r="E10" s="45" t="str">
        <f>'Crisis Indicator Data'!E8</f>
        <v>BDI</v>
      </c>
      <c r="F10" s="45" t="str">
        <f>'Crisis Indicator Data'!B8</f>
        <v>Violence,Displacement,Floods</v>
      </c>
      <c r="G10" s="225">
        <f t="shared" si="0"/>
        <v>3.5</v>
      </c>
      <c r="H10" s="44">
        <f t="shared" si="1"/>
        <v>4</v>
      </c>
      <c r="I10" s="116" t="str">
        <f t="shared" si="2"/>
        <v>High</v>
      </c>
      <c r="J10" s="226" t="str">
        <f>INDEX(Trends!$D$3:$D$404,MATCH(C10,Trends!$C$3:$C$404,0))</f>
        <v>Stable</v>
      </c>
      <c r="K10" s="109" t="str">
        <f>IF(Reliability!B8="x","x",(IF(ROUNDUP(Reliability!B8,0)=1,"Very High",IF(ROUNDUP(Reliability!B8,0)=2,"High",IF(ROUNDUP(Reliability!B8,0)=3,"Medium",IF(ROUNDUP(Reliability!B8,0)=4,"Low","Very Low"))))))</f>
        <v>Very High</v>
      </c>
      <c r="L10" s="227">
        <f t="shared" si="3"/>
        <v>3.9</v>
      </c>
      <c r="M10" s="228">
        <f>'Impact of the crisis'!N11</f>
        <v>4</v>
      </c>
      <c r="N10" s="228">
        <f>'Impact of the crisis'!AB11</f>
        <v>3.8</v>
      </c>
      <c r="O10" s="227">
        <f>'Conditions of people affected'!R11</f>
        <v>3.4</v>
      </c>
      <c r="P10" s="228">
        <f>'Conditions of people affected'!K11</f>
        <v>3.8</v>
      </c>
      <c r="Q10" s="228">
        <f>'Conditions of people affected'!Q11</f>
        <v>3</v>
      </c>
      <c r="R10" s="228">
        <f t="shared" si="4"/>
        <v>3.3</v>
      </c>
      <c r="S10" s="228">
        <f>'Complexity of the crisis'!X11</f>
        <v>3</v>
      </c>
      <c r="T10" s="228">
        <f>'Complexity of the crisis'!AN11</f>
        <v>3.5</v>
      </c>
      <c r="U10" s="124" t="str">
        <f>VLOOKUP(C10,Lists!$C$3:$E$200,3,FALSE)</f>
        <v>Africa</v>
      </c>
      <c r="V10" s="125">
        <v>44985</v>
      </c>
    </row>
    <row r="11" spans="1:22" ht="15.75" customHeight="1" x14ac:dyDescent="0.25">
      <c r="A11" s="45" t="str">
        <f>'Crisis Indicator Data'!A9</f>
        <v>Conflict in Burkina Faso</v>
      </c>
      <c r="B11" s="45" t="str">
        <f>Lists!G9</f>
        <v>Conflict</v>
      </c>
      <c r="C11" s="45" t="str">
        <f>'Crisis Indicator Data'!C9</f>
        <v>BFA002</v>
      </c>
      <c r="D11" s="45" t="str">
        <f>'Crisis Indicator Data'!D9</f>
        <v>Burkina Faso</v>
      </c>
      <c r="E11" s="45" t="str">
        <f>'Crisis Indicator Data'!E9</f>
        <v>BFA</v>
      </c>
      <c r="F11" s="45" t="str">
        <f>'Crisis Indicator Data'!B9</f>
        <v>Conflict,Displacement,Violence</v>
      </c>
      <c r="G11" s="225">
        <f t="shared" si="0"/>
        <v>4</v>
      </c>
      <c r="H11" s="44">
        <f t="shared" si="1"/>
        <v>4</v>
      </c>
      <c r="I11" s="116" t="str">
        <f t="shared" si="2"/>
        <v>High</v>
      </c>
      <c r="J11" s="226" t="str">
        <f>INDEX(Trends!$D$3:$D$404,MATCH(C11,Trends!$C$3:$C$404,0))</f>
        <v>Stable</v>
      </c>
      <c r="K11" s="109" t="str">
        <f>IF(Reliability!B9="x","x",(IF(ROUNDUP(Reliability!B9,0)=1,"Very High",IF(ROUNDUP(Reliability!B9,0)=2,"High",IF(ROUNDUP(Reliability!B9,0)=3,"Medium",IF(ROUNDUP(Reliability!B9,0)=4,"Low","Very Low"))))))</f>
        <v>High</v>
      </c>
      <c r="L11" s="227">
        <f t="shared" si="3"/>
        <v>4.0999999999999996</v>
      </c>
      <c r="M11" s="228">
        <f>'Impact of the crisis'!N12</f>
        <v>2.5</v>
      </c>
      <c r="N11" s="228">
        <f>'Impact of the crisis'!AB12</f>
        <v>4.5999999999999996</v>
      </c>
      <c r="O11" s="227">
        <f>'Conditions of people affected'!R12</f>
        <v>4.1500000000000004</v>
      </c>
      <c r="P11" s="228">
        <f>'Conditions of people affected'!K12</f>
        <v>4.3</v>
      </c>
      <c r="Q11" s="228">
        <f>'Conditions of people affected'!Q12</f>
        <v>4</v>
      </c>
      <c r="R11" s="228">
        <f t="shared" si="4"/>
        <v>3.6</v>
      </c>
      <c r="S11" s="228">
        <f>'Complexity of the crisis'!X12</f>
        <v>3.1</v>
      </c>
      <c r="T11" s="228">
        <f>'Complexity of the crisis'!AN12</f>
        <v>4</v>
      </c>
      <c r="U11" s="124" t="str">
        <f>VLOOKUP(C11,Lists!$C$3:$E$200,3,FALSE)</f>
        <v>Africa</v>
      </c>
      <c r="V11" s="125">
        <v>44985</v>
      </c>
    </row>
    <row r="12" spans="1:22" ht="15.75" customHeight="1" x14ac:dyDescent="0.25">
      <c r="A12" s="45" t="str">
        <f>'Crisis Indicator Data'!A10</f>
        <v>Rohingya refugee crisis</v>
      </c>
      <c r="B12" s="45" t="str">
        <f>Lists!G10</f>
        <v>Rohingya Refugees</v>
      </c>
      <c r="C12" s="45" t="str">
        <f>'Crisis Indicator Data'!C10</f>
        <v>BGD002</v>
      </c>
      <c r="D12" s="45" t="str">
        <f>'Crisis Indicator Data'!D10</f>
        <v>Bangladesh</v>
      </c>
      <c r="E12" s="45" t="str">
        <f>'Crisis Indicator Data'!E10</f>
        <v>BGD</v>
      </c>
      <c r="F12" s="45" t="str">
        <f>'Crisis Indicator Data'!B10</f>
        <v>Conflict,Violence,Displacement</v>
      </c>
      <c r="G12" s="225">
        <f t="shared" si="0"/>
        <v>3</v>
      </c>
      <c r="H12" s="44">
        <f t="shared" si="1"/>
        <v>3</v>
      </c>
      <c r="I12" s="116" t="str">
        <f t="shared" si="2"/>
        <v>Medium</v>
      </c>
      <c r="J12" s="226" t="str">
        <f>INDEX(Trends!$D$3:$D$404,MATCH(C12,Trends!$C$3:$C$404,0))</f>
        <v>Stable</v>
      </c>
      <c r="K12" s="109" t="str">
        <f>IF(Reliability!B10="x","x",(IF(ROUNDUP(Reliability!B10,0)=1,"Very High",IF(ROUNDUP(Reliability!B10,0)=2,"High",IF(ROUNDUP(Reliability!B10,0)=3,"Medium",IF(ROUNDUP(Reliability!B10,0)=4,"Low","Very Low"))))))</f>
        <v>High</v>
      </c>
      <c r="L12" s="227">
        <f t="shared" si="3"/>
        <v>2.8</v>
      </c>
      <c r="M12" s="228">
        <f>'Impact of the crisis'!N13</f>
        <v>0.2</v>
      </c>
      <c r="N12" s="228">
        <f>'Impact of the crisis'!AB13</f>
        <v>3.7</v>
      </c>
      <c r="O12" s="227">
        <f>'Conditions of people affected'!R13</f>
        <v>3.3</v>
      </c>
      <c r="P12" s="228">
        <f>'Conditions of people affected'!K13</f>
        <v>3.6</v>
      </c>
      <c r="Q12" s="228">
        <f>'Conditions of people affected'!Q13</f>
        <v>3</v>
      </c>
      <c r="R12" s="228">
        <f t="shared" si="4"/>
        <v>2.6</v>
      </c>
      <c r="S12" s="228">
        <f>'Complexity of the crisis'!X13</f>
        <v>2.6</v>
      </c>
      <c r="T12" s="228">
        <f>'Complexity of the crisis'!AN13</f>
        <v>2.5</v>
      </c>
      <c r="U12" s="124" t="str">
        <f>VLOOKUP(C12,Lists!$C$3:$E$200,3,FALSE)</f>
        <v>Asia</v>
      </c>
      <c r="V12" s="125">
        <v>44985</v>
      </c>
    </row>
    <row r="13" spans="1:22" ht="15.75" customHeight="1" x14ac:dyDescent="0.25">
      <c r="A13" s="45" t="str">
        <f>'Crisis Indicator Data'!A11</f>
        <v>Country level Brazil</v>
      </c>
      <c r="B13" s="45" t="str">
        <f>Lists!G11</f>
        <v>Country level</v>
      </c>
      <c r="C13" s="45" t="str">
        <f>'Crisis Indicator Data'!C11</f>
        <v>BRA001</v>
      </c>
      <c r="D13" s="45" t="str">
        <f>'Crisis Indicator Data'!D11</f>
        <v>Brazil</v>
      </c>
      <c r="E13" s="45" t="str">
        <f>'Crisis Indicator Data'!E11</f>
        <v>BRA</v>
      </c>
      <c r="F13" s="45" t="str">
        <f>'Crisis Indicator Data'!B11</f>
        <v>Displacement,Floods</v>
      </c>
      <c r="G13" s="225">
        <f t="shared" si="0"/>
        <v>2.7</v>
      </c>
      <c r="H13" s="44">
        <f t="shared" si="1"/>
        <v>3</v>
      </c>
      <c r="I13" s="116" t="str">
        <f t="shared" si="2"/>
        <v>Medium</v>
      </c>
      <c r="J13" s="226" t="str">
        <f>INDEX(Trends!$D$3:$D$404,MATCH(C13,Trends!$C$3:$C$404,0))</f>
        <v>Decreasing</v>
      </c>
      <c r="K13" s="109" t="str">
        <f>IF(Reliability!B11="x","x",(IF(ROUNDUP(Reliability!B11,0)=1,"Very High",IF(ROUNDUP(Reliability!B11,0)=2,"High",IF(ROUNDUP(Reliability!B11,0)=3,"Medium",IF(ROUNDUP(Reliability!B11,0)=4,"Low","Very Low"))))))</f>
        <v>Very High</v>
      </c>
      <c r="L13" s="227">
        <f t="shared" si="3"/>
        <v>3.9</v>
      </c>
      <c r="M13" s="228">
        <f>'Impact of the crisis'!N14</f>
        <v>4.5999999999999996</v>
      </c>
      <c r="N13" s="228">
        <f>'Impact of the crisis'!AB14</f>
        <v>3.5</v>
      </c>
      <c r="O13" s="227">
        <f>'Conditions of people affected'!R14</f>
        <v>1.75</v>
      </c>
      <c r="P13" s="228">
        <f>'Conditions of people affected'!K14</f>
        <v>2.5</v>
      </c>
      <c r="Q13" s="228">
        <f>'Conditions of people affected'!Q14</f>
        <v>1</v>
      </c>
      <c r="R13" s="228">
        <f t="shared" si="4"/>
        <v>3</v>
      </c>
      <c r="S13" s="228">
        <f>'Complexity of the crisis'!X14</f>
        <v>2.9</v>
      </c>
      <c r="T13" s="228">
        <f>'Complexity of the crisis'!AN14</f>
        <v>3</v>
      </c>
      <c r="U13" s="124" t="str">
        <f>VLOOKUP(C13,Lists!$C$3:$E$200,3,FALSE)</f>
        <v>Americas</v>
      </c>
      <c r="V13" s="125">
        <v>44957</v>
      </c>
    </row>
    <row r="14" spans="1:22" ht="15.75" customHeight="1" x14ac:dyDescent="0.25">
      <c r="A14" s="45" t="str">
        <f>'Crisis Indicator Data'!A12</f>
        <v>Venezuela displacement in Brazil</v>
      </c>
      <c r="B14" s="45" t="str">
        <f>Lists!G12</f>
        <v>Venezuelan refugees</v>
      </c>
      <c r="C14" s="45" t="str">
        <f>'Crisis Indicator Data'!C12</f>
        <v>BRA002</v>
      </c>
      <c r="D14" s="45" t="str">
        <f>'Crisis Indicator Data'!D12</f>
        <v>Brazil</v>
      </c>
      <c r="E14" s="45" t="str">
        <f>'Crisis Indicator Data'!E12</f>
        <v>BRA</v>
      </c>
      <c r="F14" s="45" t="str">
        <f>'Crisis Indicator Data'!B12</f>
        <v>Displacement</v>
      </c>
      <c r="G14" s="225">
        <f t="shared" si="0"/>
        <v>2.6</v>
      </c>
      <c r="H14" s="44">
        <f t="shared" si="1"/>
        <v>3</v>
      </c>
      <c r="I14" s="116" t="str">
        <f t="shared" si="2"/>
        <v>Medium</v>
      </c>
      <c r="J14" s="226" t="str">
        <f>INDEX(Trends!$D$3:$D$404,MATCH(C14,Trends!$C$3:$C$404,0))</f>
        <v>Increasing</v>
      </c>
      <c r="K14" s="109" t="str">
        <f>IF(Reliability!B12="x","x",(IF(ROUNDUP(Reliability!B12,0)=1,"Very High",IF(ROUNDUP(Reliability!B12,0)=2,"High",IF(ROUNDUP(Reliability!B12,0)=3,"Medium",IF(ROUNDUP(Reliability!B12,0)=4,"Low","Very Low"))))))</f>
        <v>High</v>
      </c>
      <c r="L14" s="227">
        <f t="shared" si="3"/>
        <v>3.6</v>
      </c>
      <c r="M14" s="228">
        <f>'Impact of the crisis'!N15</f>
        <v>4.3</v>
      </c>
      <c r="N14" s="228">
        <f>'Impact of the crisis'!AB15</f>
        <v>3.2</v>
      </c>
      <c r="O14" s="227">
        <f>'Conditions of people affected'!R15</f>
        <v>1.75</v>
      </c>
      <c r="P14" s="228">
        <f>'Conditions of people affected'!K15</f>
        <v>2.5</v>
      </c>
      <c r="Q14" s="228">
        <f>'Conditions of people affected'!Q15</f>
        <v>1</v>
      </c>
      <c r="R14" s="228">
        <f t="shared" si="4"/>
        <v>3</v>
      </c>
      <c r="S14" s="228">
        <f>'Complexity of the crisis'!X15</f>
        <v>2.9</v>
      </c>
      <c r="T14" s="228">
        <f>'Complexity of the crisis'!AN15</f>
        <v>3</v>
      </c>
      <c r="U14" s="124" t="str">
        <f>VLOOKUP(C14,Lists!$C$3:$E$200,3,FALSE)</f>
        <v>Americas</v>
      </c>
      <c r="V14" s="125">
        <v>44957</v>
      </c>
    </row>
    <row r="15" spans="1:22" ht="15.75" customHeight="1" x14ac:dyDescent="0.25">
      <c r="A15" s="45" t="str">
        <f>'Crisis Indicator Data'!A13</f>
        <v>Floods in rainy season 2022</v>
      </c>
      <c r="B15" s="45" t="str">
        <f>Lists!G13</f>
        <v>Floods</v>
      </c>
      <c r="C15" s="45" t="str">
        <f>'Crisis Indicator Data'!C13</f>
        <v>BRA003</v>
      </c>
      <c r="D15" s="45" t="str">
        <f>'Crisis Indicator Data'!D13</f>
        <v>Brazil</v>
      </c>
      <c r="E15" s="45" t="str">
        <f>'Crisis Indicator Data'!E13</f>
        <v>BRA</v>
      </c>
      <c r="F15" s="45" t="str">
        <f>'Crisis Indicator Data'!B13</f>
        <v>Floods</v>
      </c>
      <c r="G15" s="225">
        <f t="shared" si="0"/>
        <v>2</v>
      </c>
      <c r="H15" s="44">
        <f t="shared" si="1"/>
        <v>2</v>
      </c>
      <c r="I15" s="116" t="str">
        <f t="shared" si="2"/>
        <v>Low</v>
      </c>
      <c r="J15" s="226" t="str">
        <f>INDEX(Trends!$D$3:$D$404,MATCH(C15,Trends!$C$3:$C$404,0))</f>
        <v>Stable</v>
      </c>
      <c r="K15" s="109" t="str">
        <f>IF(Reliability!B13="x","x",(IF(ROUNDUP(Reliability!B13,0)=1,"Very High",IF(ROUNDUP(Reliability!B13,0)=2,"High",IF(ROUNDUP(Reliability!B13,0)=3,"Medium",IF(ROUNDUP(Reliability!B13,0)=4,"Low","Very Low"))))))</f>
        <v>Very High</v>
      </c>
      <c r="L15" s="227">
        <f t="shared" si="3"/>
        <v>3</v>
      </c>
      <c r="M15" s="228">
        <f>'Impact of the crisis'!N16</f>
        <v>4.3</v>
      </c>
      <c r="N15" s="228">
        <f>'Impact of the crisis'!AB16</f>
        <v>2.1</v>
      </c>
      <c r="O15" s="227">
        <f>'Conditions of people affected'!R16</f>
        <v>0.7</v>
      </c>
      <c r="P15" s="228">
        <f>'Conditions of people affected'!K16</f>
        <v>0.4</v>
      </c>
      <c r="Q15" s="228">
        <f>'Conditions of people affected'!Q16</f>
        <v>1</v>
      </c>
      <c r="R15" s="228">
        <f t="shared" si="4"/>
        <v>3</v>
      </c>
      <c r="S15" s="228">
        <f>'Complexity of the crisis'!X16</f>
        <v>2.9</v>
      </c>
      <c r="T15" s="228">
        <f>'Complexity of the crisis'!AN16</f>
        <v>3</v>
      </c>
      <c r="U15" s="124" t="str">
        <f>VLOOKUP(C15,Lists!$C$3:$E$200,3,FALSE)</f>
        <v>Americas</v>
      </c>
      <c r="V15" s="125">
        <v>44957</v>
      </c>
    </row>
    <row r="16" spans="1:22" ht="15.75" customHeight="1" x14ac:dyDescent="0.25">
      <c r="A16" s="45" t="str">
        <f>'Crisis Indicator Data'!A14</f>
        <v>Complex crisis in CAR</v>
      </c>
      <c r="B16" s="45" t="str">
        <f>Lists!G14</f>
        <v>Complex crisis</v>
      </c>
      <c r="C16" s="45" t="str">
        <f>'Crisis Indicator Data'!C14</f>
        <v>CAF001</v>
      </c>
      <c r="D16" s="45" t="str">
        <f>'Crisis Indicator Data'!D14</f>
        <v>CAR</v>
      </c>
      <c r="E16" s="45" t="str">
        <f>'Crisis Indicator Data'!E14</f>
        <v>CAF</v>
      </c>
      <c r="F16" s="45" t="str">
        <f>'Crisis Indicator Data'!B14</f>
        <v>Conflict,Displacement</v>
      </c>
      <c r="G16" s="225">
        <f t="shared" si="0"/>
        <v>4.0999999999999996</v>
      </c>
      <c r="H16" s="44">
        <f t="shared" si="1"/>
        <v>5</v>
      </c>
      <c r="I16" s="116" t="str">
        <f t="shared" si="2"/>
        <v>Very High</v>
      </c>
      <c r="J16" s="226" t="str">
        <f>INDEX(Trends!$D$3:$D$404,MATCH(C16,Trends!$C$3:$C$404,0))</f>
        <v>Stable</v>
      </c>
      <c r="K16" s="109" t="str">
        <f>IF(Reliability!B14="x","x",(IF(ROUNDUP(Reliability!B14,0)=1,"Very High",IF(ROUNDUP(Reliability!B14,0)=2,"High",IF(ROUNDUP(Reliability!B14,0)=3,"Medium",IF(ROUNDUP(Reliability!B14,0)=4,"Low","Very Low"))))))</f>
        <v>Very High</v>
      </c>
      <c r="L16" s="227">
        <f t="shared" si="3"/>
        <v>4.3</v>
      </c>
      <c r="M16" s="228">
        <f>'Impact of the crisis'!N17</f>
        <v>4.4000000000000004</v>
      </c>
      <c r="N16" s="228">
        <f>'Impact of the crisis'!AB17</f>
        <v>4.2</v>
      </c>
      <c r="O16" s="227">
        <f>'Conditions of people affected'!R17</f>
        <v>4.0999999999999996</v>
      </c>
      <c r="P16" s="228">
        <f>'Conditions of people affected'!K17</f>
        <v>4.2</v>
      </c>
      <c r="Q16" s="228">
        <f>'Conditions of people affected'!Q17</f>
        <v>4</v>
      </c>
      <c r="R16" s="228">
        <f t="shared" si="4"/>
        <v>4</v>
      </c>
      <c r="S16" s="228">
        <f>'Complexity of the crisis'!X17</f>
        <v>3.9</v>
      </c>
      <c r="T16" s="228">
        <f>'Complexity of the crisis'!AN17</f>
        <v>4</v>
      </c>
      <c r="U16" s="124" t="str">
        <f>VLOOKUP(C16,Lists!$C$3:$E$200,3,FALSE)</f>
        <v>Africa</v>
      </c>
      <c r="V16" s="125">
        <v>44985</v>
      </c>
    </row>
    <row r="17" spans="1:22" ht="15.75" customHeight="1" x14ac:dyDescent="0.25">
      <c r="A17" s="45" t="str">
        <f>'Crisis Indicator Data'!A15</f>
        <v>Venezuela displacement in Chile</v>
      </c>
      <c r="B17" s="45" t="str">
        <f>Lists!G15</f>
        <v>Venezuelan refugees</v>
      </c>
      <c r="C17" s="45" t="str">
        <f>'Crisis Indicator Data'!C15</f>
        <v>CHL002</v>
      </c>
      <c r="D17" s="45" t="str">
        <f>'Crisis Indicator Data'!D15</f>
        <v>Chile</v>
      </c>
      <c r="E17" s="45" t="str">
        <f>'Crisis Indicator Data'!E15</f>
        <v>CHL</v>
      </c>
      <c r="F17" s="45" t="str">
        <f>'Crisis Indicator Data'!B15</f>
        <v>Displacement</v>
      </c>
      <c r="G17" s="225">
        <f t="shared" si="0"/>
        <v>2.5</v>
      </c>
      <c r="H17" s="44">
        <f t="shared" si="1"/>
        <v>3</v>
      </c>
      <c r="I17" s="116" t="str">
        <f t="shared" si="2"/>
        <v>Medium</v>
      </c>
      <c r="J17" s="226" t="str">
        <f>INDEX(Trends!$D$3:$D$404,MATCH(C17,Trends!$C$3:$C$404,0))</f>
        <v>Stable</v>
      </c>
      <c r="K17" s="109" t="str">
        <f>IF(Reliability!B15="x","x",(IF(ROUNDUP(Reliability!B15,0)=1,"Very High",IF(ROUNDUP(Reliability!B15,0)=2,"High",IF(ROUNDUP(Reliability!B15,0)=3,"Medium",IF(ROUNDUP(Reliability!B15,0)=4,"Low","Very Low"))))))</f>
        <v>Very High</v>
      </c>
      <c r="L17" s="227">
        <f t="shared" si="3"/>
        <v>3.7</v>
      </c>
      <c r="M17" s="228">
        <f>'Impact of the crisis'!N18</f>
        <v>4.8</v>
      </c>
      <c r="N17" s="228">
        <f>'Impact of the crisis'!AB18</f>
        <v>2.8</v>
      </c>
      <c r="O17" s="227">
        <f>'Conditions of people affected'!R18</f>
        <v>2.4</v>
      </c>
      <c r="P17" s="228">
        <f>'Conditions of people affected'!K18</f>
        <v>2.8</v>
      </c>
      <c r="Q17" s="228">
        <f>'Conditions of people affected'!Q18</f>
        <v>2</v>
      </c>
      <c r="R17" s="228">
        <f t="shared" si="4"/>
        <v>1.7</v>
      </c>
      <c r="S17" s="228">
        <f>'Complexity of the crisis'!X18</f>
        <v>1.3</v>
      </c>
      <c r="T17" s="228">
        <f>'Complexity of the crisis'!AN18</f>
        <v>2</v>
      </c>
      <c r="U17" s="124" t="str">
        <f>VLOOKUP(C17,Lists!$C$3:$E$200,3,FALSE)</f>
        <v>Americas</v>
      </c>
      <c r="V17" s="125">
        <v>44985</v>
      </c>
    </row>
    <row r="18" spans="1:22" ht="15.75" customHeight="1" x14ac:dyDescent="0.25">
      <c r="A18" s="45" t="str">
        <f>'Crisis Indicator Data'!A16</f>
        <v>Multiple crises in Cameroon</v>
      </c>
      <c r="B18" s="45" t="str">
        <f>Lists!G16</f>
        <v>Country level</v>
      </c>
      <c r="C18" s="45" t="str">
        <f>'Crisis Indicator Data'!C16</f>
        <v>CMR001</v>
      </c>
      <c r="D18" s="45" t="str">
        <f>'Crisis Indicator Data'!D16</f>
        <v>Cameroon</v>
      </c>
      <c r="E18" s="45" t="str">
        <f>'Crisis Indicator Data'!E16</f>
        <v>CMR</v>
      </c>
      <c r="F18" s="45" t="str">
        <f>'Crisis Indicator Data'!B16</f>
        <v>Conflict,Displacement</v>
      </c>
      <c r="G18" s="225">
        <f t="shared" si="0"/>
        <v>4</v>
      </c>
      <c r="H18" s="44">
        <f t="shared" si="1"/>
        <v>4</v>
      </c>
      <c r="I18" s="116" t="str">
        <f t="shared" si="2"/>
        <v>High</v>
      </c>
      <c r="J18" s="226" t="str">
        <f>INDEX(Trends!$D$3:$D$404,MATCH(C18,Trends!$C$3:$C$404,0))</f>
        <v>Stable</v>
      </c>
      <c r="K18" s="109" t="str">
        <f>IF(Reliability!B16="x","x",(IF(ROUNDUP(Reliability!B16,0)=1,"Very High",IF(ROUNDUP(Reliability!B16,0)=2,"High",IF(ROUNDUP(Reliability!B16,0)=3,"Medium",IF(ROUNDUP(Reliability!B16,0)=4,"Low","Very Low"))))))</f>
        <v>High</v>
      </c>
      <c r="L18" s="227">
        <f t="shared" si="3"/>
        <v>4.0999999999999996</v>
      </c>
      <c r="M18" s="228">
        <f>'Impact of the crisis'!N19</f>
        <v>4.7</v>
      </c>
      <c r="N18" s="228">
        <f>'Impact of the crisis'!AB19</f>
        <v>3.7</v>
      </c>
      <c r="O18" s="227">
        <f>'Conditions of people affected'!R19</f>
        <v>4.1500000000000004</v>
      </c>
      <c r="P18" s="228">
        <f>'Conditions of people affected'!K19</f>
        <v>4.3</v>
      </c>
      <c r="Q18" s="228">
        <f>'Conditions of people affected'!Q19</f>
        <v>4</v>
      </c>
      <c r="R18" s="228">
        <f t="shared" si="4"/>
        <v>3.6</v>
      </c>
      <c r="S18" s="228">
        <f>'Complexity of the crisis'!X19</f>
        <v>3.6</v>
      </c>
      <c r="T18" s="228">
        <f>'Complexity of the crisis'!AN19</f>
        <v>3.5</v>
      </c>
      <c r="U18" s="124" t="str">
        <f>VLOOKUP(C18,Lists!$C$3:$E$200,3,FALSE)</f>
        <v>Africa</v>
      </c>
      <c r="V18" s="125">
        <v>44985</v>
      </c>
    </row>
    <row r="19" spans="1:22" ht="15.75" customHeight="1" x14ac:dyDescent="0.25">
      <c r="A19" s="45" t="str">
        <f>'Crisis Indicator Data'!A17</f>
        <v>Boko Haram in Cameroon</v>
      </c>
      <c r="B19" s="45" t="str">
        <f>Lists!G17</f>
        <v>Boko Haram</v>
      </c>
      <c r="C19" s="45" t="str">
        <f>'Crisis Indicator Data'!C17</f>
        <v>CMR002</v>
      </c>
      <c r="D19" s="45" t="str">
        <f>'Crisis Indicator Data'!D17</f>
        <v>Cameroon</v>
      </c>
      <c r="E19" s="45" t="str">
        <f>'Crisis Indicator Data'!E17</f>
        <v>CMR</v>
      </c>
      <c r="F19" s="45" t="str">
        <f>'Crisis Indicator Data'!B17</f>
        <v>Conflict</v>
      </c>
      <c r="G19" s="225">
        <f t="shared" si="0"/>
        <v>3.4</v>
      </c>
      <c r="H19" s="44">
        <f t="shared" si="1"/>
        <v>4</v>
      </c>
      <c r="I19" s="116" t="str">
        <f t="shared" si="2"/>
        <v>High</v>
      </c>
      <c r="J19" s="226" t="str">
        <f>INDEX(Trends!$D$3:$D$404,MATCH(C19,Trends!$C$3:$C$404,0))</f>
        <v>Stable</v>
      </c>
      <c r="K19" s="109" t="str">
        <f>IF(Reliability!B17="x","x",(IF(ROUNDUP(Reliability!B17,0)=1,"Very High",IF(ROUNDUP(Reliability!B17,0)=2,"High",IF(ROUNDUP(Reliability!B17,0)=3,"Medium",IF(ROUNDUP(Reliability!B17,0)=4,"Low","Very Low"))))))</f>
        <v>High</v>
      </c>
      <c r="L19" s="227">
        <f t="shared" si="3"/>
        <v>2.8</v>
      </c>
      <c r="M19" s="228">
        <f>'Impact of the crisis'!N20</f>
        <v>1.4</v>
      </c>
      <c r="N19" s="228">
        <f>'Impact of the crisis'!AB20</f>
        <v>3.3</v>
      </c>
      <c r="O19" s="227">
        <f>'Conditions of people affected'!R20</f>
        <v>3.75</v>
      </c>
      <c r="P19" s="228">
        <f>'Conditions of people affected'!K20</f>
        <v>3.5</v>
      </c>
      <c r="Q19" s="228">
        <f>'Conditions of people affected'!Q20</f>
        <v>4</v>
      </c>
      <c r="R19" s="228">
        <f t="shared" si="4"/>
        <v>3.3</v>
      </c>
      <c r="S19" s="228">
        <f>'Complexity of the crisis'!X20</f>
        <v>3.6</v>
      </c>
      <c r="T19" s="228">
        <f>'Complexity of the crisis'!AN20</f>
        <v>3</v>
      </c>
      <c r="U19" s="124" t="str">
        <f>VLOOKUP(C19,Lists!$C$3:$E$200,3,FALSE)</f>
        <v>Africa</v>
      </c>
      <c r="V19" s="125">
        <v>44985</v>
      </c>
    </row>
    <row r="20" spans="1:22" ht="15.75" customHeight="1" x14ac:dyDescent="0.25">
      <c r="A20" s="45" t="str">
        <f>'Crisis Indicator Data'!A18</f>
        <v>Anglophone Crisis in Cameroon</v>
      </c>
      <c r="B20" s="45" t="str">
        <f>Lists!G18</f>
        <v>Anglophone crisis</v>
      </c>
      <c r="C20" s="45" t="str">
        <f>'Crisis Indicator Data'!C18</f>
        <v>CMR003</v>
      </c>
      <c r="D20" s="45" t="str">
        <f>'Crisis Indicator Data'!D18</f>
        <v>Cameroon</v>
      </c>
      <c r="E20" s="45" t="str">
        <f>'Crisis Indicator Data'!E18</f>
        <v>CMR</v>
      </c>
      <c r="F20" s="45" t="str">
        <f>'Crisis Indicator Data'!B18</f>
        <v>Conflict</v>
      </c>
      <c r="G20" s="225">
        <f t="shared" si="0"/>
        <v>3.4</v>
      </c>
      <c r="H20" s="44">
        <f t="shared" si="1"/>
        <v>4</v>
      </c>
      <c r="I20" s="116" t="str">
        <f t="shared" si="2"/>
        <v>High</v>
      </c>
      <c r="J20" s="226" t="str">
        <f>INDEX(Trends!$D$3:$D$404,MATCH(C20,Trends!$C$3:$C$404,0))</f>
        <v>Stable</v>
      </c>
      <c r="K20" s="109" t="str">
        <f>IF(Reliability!B18="x","x",(IF(ROUNDUP(Reliability!B18,0)=1,"Very High",IF(ROUNDUP(Reliability!B18,0)=2,"High",IF(ROUNDUP(Reliability!B18,0)=3,"Medium",IF(ROUNDUP(Reliability!B18,0)=4,"Low","Very Low"))))))</f>
        <v>High</v>
      </c>
      <c r="L20" s="227">
        <f t="shared" si="3"/>
        <v>3</v>
      </c>
      <c r="M20" s="228">
        <f>'Impact of the crisis'!N21</f>
        <v>2.6</v>
      </c>
      <c r="N20" s="228">
        <f>'Impact of the crisis'!AB21</f>
        <v>3.2</v>
      </c>
      <c r="O20" s="227">
        <f>'Conditions of people affected'!R21</f>
        <v>3.4</v>
      </c>
      <c r="P20" s="228">
        <f>'Conditions of people affected'!K21</f>
        <v>3.8</v>
      </c>
      <c r="Q20" s="228">
        <f>'Conditions of people affected'!Q21</f>
        <v>3</v>
      </c>
      <c r="R20" s="228">
        <f t="shared" si="4"/>
        <v>3.6</v>
      </c>
      <c r="S20" s="228">
        <f>'Complexity of the crisis'!X21</f>
        <v>3.6</v>
      </c>
      <c r="T20" s="228">
        <f>'Complexity of the crisis'!AN21</f>
        <v>3.5</v>
      </c>
      <c r="U20" s="124" t="str">
        <f>VLOOKUP(C20,Lists!$C$3:$E$200,3,FALSE)</f>
        <v>Africa</v>
      </c>
      <c r="V20" s="125">
        <v>44985</v>
      </c>
    </row>
    <row r="21" spans="1:22" ht="15.75" customHeight="1" x14ac:dyDescent="0.25">
      <c r="A21" s="45" t="str">
        <f>'Crisis Indicator Data'!A19</f>
        <v>CAR refugees in Cameroon</v>
      </c>
      <c r="B21" s="45" t="str">
        <f>Lists!G19</f>
        <v>CAR refugees</v>
      </c>
      <c r="C21" s="45" t="str">
        <f>'Crisis Indicator Data'!C19</f>
        <v>CMR004</v>
      </c>
      <c r="D21" s="45" t="str">
        <f>'Crisis Indicator Data'!D19</f>
        <v>Cameroon</v>
      </c>
      <c r="E21" s="45" t="str">
        <f>'Crisis Indicator Data'!E19</f>
        <v>CMR</v>
      </c>
      <c r="F21" s="45" t="str">
        <f>'Crisis Indicator Data'!B19</f>
        <v>Conflict,Displacement</v>
      </c>
      <c r="G21" s="225">
        <f t="shared" si="0"/>
        <v>2.9</v>
      </c>
      <c r="H21" s="44">
        <f t="shared" si="1"/>
        <v>3</v>
      </c>
      <c r="I21" s="116" t="str">
        <f t="shared" si="2"/>
        <v>Medium</v>
      </c>
      <c r="J21" s="226" t="str">
        <f>INDEX(Trends!$D$3:$D$404,MATCH(C21,Trends!$C$3:$C$404,0))</f>
        <v>Stable</v>
      </c>
      <c r="K21" s="109" t="str">
        <f>IF(Reliability!B19="x","x",(IF(ROUNDUP(Reliability!B19,0)=1,"Very High",IF(ROUNDUP(Reliability!B19,0)=2,"High",IF(ROUNDUP(Reliability!B19,0)=3,"Medium",IF(ROUNDUP(Reliability!B19,0)=4,"Low","Very Low"))))))</f>
        <v>Medium</v>
      </c>
      <c r="L21" s="227">
        <f t="shared" si="3"/>
        <v>2.5</v>
      </c>
      <c r="M21" s="228">
        <f>'Impact of the crisis'!N22</f>
        <v>2.4</v>
      </c>
      <c r="N21" s="228">
        <f>'Impact of the crisis'!AB22</f>
        <v>2.5</v>
      </c>
      <c r="O21" s="227">
        <f>'Conditions of people affected'!R22</f>
        <v>2.9</v>
      </c>
      <c r="P21" s="228">
        <f>'Conditions of people affected'!K22</f>
        <v>2.8</v>
      </c>
      <c r="Q21" s="228">
        <f>'Conditions of people affected'!Q22</f>
        <v>3</v>
      </c>
      <c r="R21" s="228">
        <f t="shared" si="4"/>
        <v>3.1</v>
      </c>
      <c r="S21" s="228">
        <f>'Complexity of the crisis'!X22</f>
        <v>3.6</v>
      </c>
      <c r="T21" s="228">
        <f>'Complexity of the crisis'!AN22</f>
        <v>2.5</v>
      </c>
      <c r="U21" s="124" t="str">
        <f>VLOOKUP(C21,Lists!$C$3:$E$200,3,FALSE)</f>
        <v>Africa</v>
      </c>
      <c r="V21" s="125">
        <v>44985</v>
      </c>
    </row>
    <row r="22" spans="1:22" ht="15.75" customHeight="1" x14ac:dyDescent="0.25">
      <c r="A22" s="45" t="str">
        <f>'Crisis Indicator Data'!A20</f>
        <v>Complex crisis in DRC</v>
      </c>
      <c r="B22" s="45" t="str">
        <f>Lists!G20</f>
        <v>Complex crisis</v>
      </c>
      <c r="C22" s="45" t="str">
        <f>'Crisis Indicator Data'!C20</f>
        <v>COD001</v>
      </c>
      <c r="D22" s="45" t="str">
        <f>'Crisis Indicator Data'!D20</f>
        <v>DRC</v>
      </c>
      <c r="E22" s="45" t="str">
        <f>'Crisis Indicator Data'!E20</f>
        <v>COD</v>
      </c>
      <c r="F22" s="45" t="str">
        <f>'Crisis Indicator Data'!B20</f>
        <v>Conflict,Displacement,Socio-political</v>
      </c>
      <c r="G22" s="225">
        <f t="shared" si="0"/>
        <v>4.5</v>
      </c>
      <c r="H22" s="44">
        <f t="shared" si="1"/>
        <v>5</v>
      </c>
      <c r="I22" s="116" t="str">
        <f t="shared" si="2"/>
        <v>Very High</v>
      </c>
      <c r="J22" s="226" t="str">
        <f>INDEX(Trends!$D$3:$D$404,MATCH(C22,Trends!$C$3:$C$404,0))</f>
        <v>Increasing</v>
      </c>
      <c r="K22" s="109" t="str">
        <f>IF(Reliability!B20="x","x",(IF(ROUNDUP(Reliability!B20,0)=1,"Very High",IF(ROUNDUP(Reliability!B20,0)=2,"High",IF(ROUNDUP(Reliability!B20,0)=3,"Medium",IF(ROUNDUP(Reliability!B20,0)=4,"Low","Very Low"))))))</f>
        <v>High</v>
      </c>
      <c r="L22" s="227">
        <f t="shared" si="3"/>
        <v>4.5</v>
      </c>
      <c r="M22" s="228">
        <f>'Impact of the crisis'!N23</f>
        <v>5</v>
      </c>
      <c r="N22" s="228">
        <f>'Impact of the crisis'!AB23</f>
        <v>4.2</v>
      </c>
      <c r="O22" s="227">
        <f>'Conditions of people affected'!R23</f>
        <v>4.5</v>
      </c>
      <c r="P22" s="228">
        <f>'Conditions of people affected'!K23</f>
        <v>5</v>
      </c>
      <c r="Q22" s="228">
        <f>'Conditions of people affected'!Q23</f>
        <v>4</v>
      </c>
      <c r="R22" s="228">
        <f t="shared" si="4"/>
        <v>4.4000000000000004</v>
      </c>
      <c r="S22" s="228">
        <f>'Complexity of the crisis'!X23</f>
        <v>4.3</v>
      </c>
      <c r="T22" s="228">
        <f>'Complexity of the crisis'!AN23</f>
        <v>4.5</v>
      </c>
      <c r="U22" s="124" t="str">
        <f>VLOOKUP(C22,Lists!$C$3:$E$200,3,FALSE)</f>
        <v>Africa</v>
      </c>
      <c r="V22" s="125">
        <v>44985</v>
      </c>
    </row>
    <row r="23" spans="1:22" ht="15.75" customHeight="1" x14ac:dyDescent="0.25">
      <c r="A23" s="45" t="str">
        <f>'Crisis Indicator Data'!A21</f>
        <v>Complex crisis in Congo</v>
      </c>
      <c r="B23" s="45" t="str">
        <f>Lists!G21</f>
        <v>Complex crisis</v>
      </c>
      <c r="C23" s="45" t="str">
        <f>'Crisis Indicator Data'!C21</f>
        <v>COG001</v>
      </c>
      <c r="D23" s="45" t="str">
        <f>'Crisis Indicator Data'!D21</f>
        <v>Congo</v>
      </c>
      <c r="E23" s="45" t="str">
        <f>'Crisis Indicator Data'!E21</f>
        <v>COG</v>
      </c>
      <c r="F23" s="45" t="str">
        <f>'Crisis Indicator Data'!B21</f>
        <v>Conflict</v>
      </c>
      <c r="G23" s="225">
        <f t="shared" si="0"/>
        <v>2.2000000000000002</v>
      </c>
      <c r="H23" s="44">
        <f t="shared" si="1"/>
        <v>3</v>
      </c>
      <c r="I23" s="116" t="str">
        <f t="shared" si="2"/>
        <v>Medium</v>
      </c>
      <c r="J23" s="226" t="str">
        <f>INDEX(Trends!$D$3:$D$404,MATCH(C23,Trends!$C$3:$C$404,0))</f>
        <v>Increasing</v>
      </c>
      <c r="K23" s="109" t="str">
        <f>IF(Reliability!B21="x","x",(IF(ROUNDUP(Reliability!B21,0)=1,"Very High",IF(ROUNDUP(Reliability!B21,0)=2,"High",IF(ROUNDUP(Reliability!B21,0)=3,"Medium",IF(ROUNDUP(Reliability!B21,0)=4,"Low","Very Low"))))))</f>
        <v>High</v>
      </c>
      <c r="L23" s="227">
        <f t="shared" si="3"/>
        <v>2.5</v>
      </c>
      <c r="M23" s="228">
        <f>'Impact of the crisis'!N24</f>
        <v>3.1</v>
      </c>
      <c r="N23" s="228">
        <f>'Impact of the crisis'!AB24</f>
        <v>2.1</v>
      </c>
      <c r="O23" s="227">
        <f>'Conditions of people affected'!R24</f>
        <v>2</v>
      </c>
      <c r="P23" s="228">
        <f>'Conditions of people affected'!K24</f>
        <v>1</v>
      </c>
      <c r="Q23" s="228">
        <f>'Conditions of people affected'!Q24</f>
        <v>3</v>
      </c>
      <c r="R23" s="228">
        <f t="shared" si="4"/>
        <v>2.1</v>
      </c>
      <c r="S23" s="228">
        <f>'Complexity of the crisis'!X24</f>
        <v>2.9</v>
      </c>
      <c r="T23" s="228">
        <f>'Complexity of the crisis'!AN24</f>
        <v>1</v>
      </c>
      <c r="U23" s="124" t="str">
        <f>VLOOKUP(C23,Lists!$C$3:$E$200,3,FALSE)</f>
        <v>Africa</v>
      </c>
      <c r="V23" s="125">
        <v>44977</v>
      </c>
    </row>
    <row r="24" spans="1:22" ht="15.75" customHeight="1" x14ac:dyDescent="0.25">
      <c r="A24" s="45" t="str">
        <f>'Crisis Indicator Data'!A22</f>
        <v>Complex crisis in Colombia</v>
      </c>
      <c r="B24" s="45" t="str">
        <f>Lists!G22</f>
        <v>Complex crisis</v>
      </c>
      <c r="C24" s="45" t="str">
        <f>'Crisis Indicator Data'!C22</f>
        <v>COL001</v>
      </c>
      <c r="D24" s="45" t="str">
        <f>'Crisis Indicator Data'!D22</f>
        <v>Colombia</v>
      </c>
      <c r="E24" s="45" t="str">
        <f>'Crisis Indicator Data'!E22</f>
        <v>COL</v>
      </c>
      <c r="F24" s="45" t="str">
        <f>'Crisis Indicator Data'!B22</f>
        <v>Socio-political,Conflict,Violence,Floods,Displacement</v>
      </c>
      <c r="G24" s="225">
        <f t="shared" si="0"/>
        <v>4</v>
      </c>
      <c r="H24" s="44">
        <f t="shared" si="1"/>
        <v>4</v>
      </c>
      <c r="I24" s="116" t="str">
        <f t="shared" si="2"/>
        <v>High</v>
      </c>
      <c r="J24" s="226" t="str">
        <f>INDEX(Trends!$D$3:$D$404,MATCH(C24,Trends!$C$3:$C$404,0))</f>
        <v>Stable</v>
      </c>
      <c r="K24" s="109" t="str">
        <f>IF(Reliability!B22="x","x",(IF(ROUNDUP(Reliability!B22,0)=1,"Very High",IF(ROUNDUP(Reliability!B22,0)=2,"High",IF(ROUNDUP(Reliability!B22,0)=3,"Medium",IF(ROUNDUP(Reliability!B22,0)=4,"Low","Very Low"))))))</f>
        <v>Very High</v>
      </c>
      <c r="L24" s="227">
        <f t="shared" si="3"/>
        <v>4.3</v>
      </c>
      <c r="M24" s="228">
        <f>'Impact of the crisis'!N25</f>
        <v>5</v>
      </c>
      <c r="N24" s="228">
        <f>'Impact of the crisis'!AB25</f>
        <v>3.8</v>
      </c>
      <c r="O24" s="227">
        <f>'Conditions of people affected'!R25</f>
        <v>4.4000000000000004</v>
      </c>
      <c r="P24" s="228">
        <f>'Conditions of people affected'!K25</f>
        <v>4.8</v>
      </c>
      <c r="Q24" s="228">
        <f>'Conditions of people affected'!Q25</f>
        <v>4</v>
      </c>
      <c r="R24" s="228">
        <f t="shared" si="4"/>
        <v>3.2</v>
      </c>
      <c r="S24" s="228">
        <f>'Complexity of the crisis'!X25</f>
        <v>2.9</v>
      </c>
      <c r="T24" s="228">
        <f>'Complexity of the crisis'!AN25</f>
        <v>3.5</v>
      </c>
      <c r="U24" s="124" t="str">
        <f>VLOOKUP(C24,Lists!$C$3:$E$200,3,FALSE)</f>
        <v>Americas</v>
      </c>
      <c r="V24" s="125">
        <v>44957</v>
      </c>
    </row>
    <row r="25" spans="1:22" ht="15.75" customHeight="1" x14ac:dyDescent="0.25">
      <c r="A25" s="45" t="str">
        <f>'Crisis Indicator Data'!A23</f>
        <v>Venezuela displacement in Colombia</v>
      </c>
      <c r="B25" s="45" t="str">
        <f>Lists!G23</f>
        <v xml:space="preserve">Venezuelan refugees </v>
      </c>
      <c r="C25" s="45" t="str">
        <f>'Crisis Indicator Data'!C23</f>
        <v>COL002</v>
      </c>
      <c r="D25" s="45" t="str">
        <f>'Crisis Indicator Data'!D23</f>
        <v>Colombia</v>
      </c>
      <c r="E25" s="45" t="str">
        <f>'Crisis Indicator Data'!E23</f>
        <v>COL</v>
      </c>
      <c r="F25" s="45" t="str">
        <f>'Crisis Indicator Data'!B23</f>
        <v>Displacement</v>
      </c>
      <c r="G25" s="225">
        <f t="shared" si="0"/>
        <v>3.5</v>
      </c>
      <c r="H25" s="44">
        <f t="shared" si="1"/>
        <v>4</v>
      </c>
      <c r="I25" s="116" t="str">
        <f t="shared" si="2"/>
        <v>High</v>
      </c>
      <c r="J25" s="226" t="str">
        <f>INDEX(Trends!$D$3:$D$404,MATCH(C25,Trends!$C$3:$C$404,0))</f>
        <v>Increasing</v>
      </c>
      <c r="K25" s="109" t="str">
        <f>IF(Reliability!B23="x","x",(IF(ROUNDUP(Reliability!B23,0)=1,"Very High",IF(ROUNDUP(Reliability!B23,0)=2,"High",IF(ROUNDUP(Reliability!B23,0)=3,"Medium",IF(ROUNDUP(Reliability!B23,0)=4,"Low","Very Low"))))))</f>
        <v>High</v>
      </c>
      <c r="L25" s="227">
        <f t="shared" si="3"/>
        <v>4.0999999999999996</v>
      </c>
      <c r="M25" s="228">
        <f>'Impact of the crisis'!N26</f>
        <v>4.4000000000000004</v>
      </c>
      <c r="N25" s="228">
        <f>'Impact of the crisis'!AB26</f>
        <v>4</v>
      </c>
      <c r="O25" s="227">
        <f>'Conditions of people affected'!R26</f>
        <v>3.4</v>
      </c>
      <c r="P25" s="228">
        <f>'Conditions of people affected'!K26</f>
        <v>3.8</v>
      </c>
      <c r="Q25" s="228">
        <f>'Conditions of people affected'!Q26</f>
        <v>3</v>
      </c>
      <c r="R25" s="228">
        <f t="shared" si="4"/>
        <v>3.2</v>
      </c>
      <c r="S25" s="228">
        <f>'Complexity of the crisis'!X26</f>
        <v>2.9</v>
      </c>
      <c r="T25" s="228">
        <f>'Complexity of the crisis'!AN26</f>
        <v>3.5</v>
      </c>
      <c r="U25" s="124" t="str">
        <f>VLOOKUP(C25,Lists!$C$3:$E$200,3,FALSE)</f>
        <v>Americas</v>
      </c>
      <c r="V25" s="125">
        <v>44957</v>
      </c>
    </row>
    <row r="26" spans="1:22" ht="15.75" customHeight="1" x14ac:dyDescent="0.25">
      <c r="A26" s="45" t="str">
        <f>'Crisis Indicator Data'!A24</f>
        <v>Nicaraguan refugees in Costa Rica</v>
      </c>
      <c r="B26" s="45" t="str">
        <f>Lists!G24</f>
        <v>Nicaraguan refugees</v>
      </c>
      <c r="C26" s="45" t="str">
        <f>'Crisis Indicator Data'!C24</f>
        <v>CRI002</v>
      </c>
      <c r="D26" s="45" t="str">
        <f>'Crisis Indicator Data'!D24</f>
        <v>Costa Rica</v>
      </c>
      <c r="E26" s="45" t="str">
        <f>'Crisis Indicator Data'!E24</f>
        <v>CRI</v>
      </c>
      <c r="F26" s="45" t="str">
        <f>'Crisis Indicator Data'!B24</f>
        <v>Displacement</v>
      </c>
      <c r="G26" s="225">
        <f t="shared" si="0"/>
        <v>2.1</v>
      </c>
      <c r="H26" s="44">
        <f t="shared" si="1"/>
        <v>3</v>
      </c>
      <c r="I26" s="116" t="str">
        <f t="shared" si="2"/>
        <v>Medium</v>
      </c>
      <c r="J26" s="226" t="str">
        <f>INDEX(Trends!$D$3:$D$404,MATCH(C26,Trends!$C$3:$C$404,0))</f>
        <v>Stable</v>
      </c>
      <c r="K26" s="109" t="str">
        <f>IF(Reliability!B24="x","x",(IF(ROUNDUP(Reliability!B24,0)=1,"Very High",IF(ROUNDUP(Reliability!B24,0)=2,"High",IF(ROUNDUP(Reliability!B24,0)=3,"Medium",IF(ROUNDUP(Reliability!B24,0)=4,"Low","Very Low"))))))</f>
        <v>Medium</v>
      </c>
      <c r="L26" s="227">
        <f t="shared" si="3"/>
        <v>2.4</v>
      </c>
      <c r="M26" s="228">
        <f>'Impact of the crisis'!N27</f>
        <v>0.7</v>
      </c>
      <c r="N26" s="228">
        <f>'Impact of the crisis'!AB27</f>
        <v>3</v>
      </c>
      <c r="O26" s="227">
        <f>'Conditions of people affected'!R27</f>
        <v>2.5499999999999998</v>
      </c>
      <c r="P26" s="228">
        <f>'Conditions of people affected'!K27</f>
        <v>2.1</v>
      </c>
      <c r="Q26" s="228">
        <f>'Conditions of people affected'!Q27</f>
        <v>3</v>
      </c>
      <c r="R26" s="228">
        <f t="shared" si="4"/>
        <v>1.2</v>
      </c>
      <c r="S26" s="228">
        <f>'Complexity of the crisis'!X27</f>
        <v>0.9</v>
      </c>
      <c r="T26" s="228">
        <f>'Complexity of the crisis'!AN27</f>
        <v>1.5</v>
      </c>
      <c r="U26" s="124" t="str">
        <f>VLOOKUP(C26,Lists!$C$3:$E$200,3,FALSE)</f>
        <v>Americas</v>
      </c>
      <c r="V26" s="125">
        <v>44921</v>
      </c>
    </row>
    <row r="27" spans="1:22" ht="15.75" customHeight="1" x14ac:dyDescent="0.25">
      <c r="A27" s="45" t="str">
        <f>'Crisis Indicator Data'!A25</f>
        <v>Multiple crises in Djibouti</v>
      </c>
      <c r="B27" s="45" t="str">
        <f>Lists!G25</f>
        <v>Country level</v>
      </c>
      <c r="C27" s="45" t="str">
        <f>'Crisis Indicator Data'!C25</f>
        <v>DJI001</v>
      </c>
      <c r="D27" s="45" t="str">
        <f>'Crisis Indicator Data'!D25</f>
        <v>Djibouti</v>
      </c>
      <c r="E27" s="45" t="str">
        <f>'Crisis Indicator Data'!E25</f>
        <v>DJI</v>
      </c>
      <c r="F27" s="45" t="str">
        <f>'Crisis Indicator Data'!B25</f>
        <v>Displacement,Drought</v>
      </c>
      <c r="G27" s="225">
        <f t="shared" si="0"/>
        <v>2.7</v>
      </c>
      <c r="H27" s="44">
        <f t="shared" si="1"/>
        <v>3</v>
      </c>
      <c r="I27" s="116" t="str">
        <f t="shared" si="2"/>
        <v>Medium</v>
      </c>
      <c r="J27" s="226" t="str">
        <f>INDEX(Trends!$D$3:$D$404,MATCH(C27,Trends!$C$3:$C$404,0))</f>
        <v>Increasing</v>
      </c>
      <c r="K27" s="109" t="str">
        <f>IF(Reliability!B25="x","x",(IF(ROUNDUP(Reliability!B25,0)=1,"Very High",IF(ROUNDUP(Reliability!B25,0)=2,"High",IF(ROUNDUP(Reliability!B25,0)=3,"Medium",IF(ROUNDUP(Reliability!B25,0)=4,"Low","Very Low"))))))</f>
        <v>Very High</v>
      </c>
      <c r="L27" s="227">
        <f t="shared" si="3"/>
        <v>2.6</v>
      </c>
      <c r="M27" s="228">
        <f>'Impact of the crisis'!N28</f>
        <v>3.2</v>
      </c>
      <c r="N27" s="228">
        <f>'Impact of the crisis'!AB28</f>
        <v>2.2000000000000002</v>
      </c>
      <c r="O27" s="227">
        <f>'Conditions of people affected'!R28</f>
        <v>2.65</v>
      </c>
      <c r="P27" s="228">
        <f>'Conditions of people affected'!K28</f>
        <v>2.2999999999999998</v>
      </c>
      <c r="Q27" s="228">
        <f>'Conditions of people affected'!Q28</f>
        <v>3</v>
      </c>
      <c r="R27" s="228">
        <f t="shared" si="4"/>
        <v>2.9</v>
      </c>
      <c r="S27" s="228">
        <f>'Complexity of the crisis'!X28</f>
        <v>2.7</v>
      </c>
      <c r="T27" s="228">
        <f>'Complexity of the crisis'!AN28</f>
        <v>3</v>
      </c>
      <c r="U27" s="124" t="str">
        <f>VLOOKUP(C27,Lists!$C$3:$E$200,3,FALSE)</f>
        <v>Africa</v>
      </c>
      <c r="V27" s="125">
        <v>44978</v>
      </c>
    </row>
    <row r="28" spans="1:22" ht="15.75" customHeight="1" x14ac:dyDescent="0.25">
      <c r="A28" s="45" t="str">
        <f>'Crisis Indicator Data'!A26</f>
        <v>Mixed migration in Djibouti</v>
      </c>
      <c r="B28" s="45" t="str">
        <f>Lists!G26</f>
        <v>Mixed Migration</v>
      </c>
      <c r="C28" s="45" t="str">
        <f>'Crisis Indicator Data'!C26</f>
        <v>DJI002</v>
      </c>
      <c r="D28" s="45" t="str">
        <f>'Crisis Indicator Data'!D26</f>
        <v>Djibouti</v>
      </c>
      <c r="E28" s="45" t="str">
        <f>'Crisis Indicator Data'!E26</f>
        <v>DJI</v>
      </c>
      <c r="F28" s="45" t="str">
        <f>'Crisis Indicator Data'!B26</f>
        <v>Displacement</v>
      </c>
      <c r="G28" s="225">
        <f t="shared" si="0"/>
        <v>2</v>
      </c>
      <c r="H28" s="44">
        <f t="shared" si="1"/>
        <v>2</v>
      </c>
      <c r="I28" s="116" t="str">
        <f t="shared" si="2"/>
        <v>Low</v>
      </c>
      <c r="J28" s="226" t="str">
        <f>INDEX(Trends!$D$3:$D$404,MATCH(C28,Trends!$C$3:$C$404,0))</f>
        <v>Increasing</v>
      </c>
      <c r="K28" s="109" t="str">
        <f>IF(Reliability!B26="x","x",(IF(ROUNDUP(Reliability!B26,0)=1,"Very High",IF(ROUNDUP(Reliability!B26,0)=2,"High",IF(ROUNDUP(Reliability!B26,0)=3,"Medium",IF(ROUNDUP(Reliability!B26,0)=4,"Low","Very Low"))))))</f>
        <v>Very High</v>
      </c>
      <c r="L28" s="227">
        <f t="shared" si="3"/>
        <v>2</v>
      </c>
      <c r="M28" s="228">
        <f>'Impact of the crisis'!N29</f>
        <v>1.5</v>
      </c>
      <c r="N28" s="228">
        <f>'Impact of the crisis'!AB29</f>
        <v>2.2000000000000002</v>
      </c>
      <c r="O28" s="227">
        <f>'Conditions of people affected'!R29</f>
        <v>2.1</v>
      </c>
      <c r="P28" s="228">
        <f>'Conditions of people affected'!K29</f>
        <v>1.2</v>
      </c>
      <c r="Q28" s="228">
        <f>'Conditions of people affected'!Q29</f>
        <v>3</v>
      </c>
      <c r="R28" s="228">
        <f t="shared" si="4"/>
        <v>1.9</v>
      </c>
      <c r="S28" s="228">
        <f>'Complexity of the crisis'!X29</f>
        <v>2.7</v>
      </c>
      <c r="T28" s="228">
        <f>'Complexity of the crisis'!AN29</f>
        <v>1</v>
      </c>
      <c r="U28" s="124" t="str">
        <f>VLOOKUP(C28,Lists!$C$3:$E$200,3,FALSE)</f>
        <v>Africa</v>
      </c>
      <c r="V28" s="125">
        <v>44978</v>
      </c>
    </row>
    <row r="29" spans="1:22" ht="15.75" customHeight="1" x14ac:dyDescent="0.25">
      <c r="A29" s="45" t="str">
        <f>'Crisis Indicator Data'!A27</f>
        <v>Drought in Djibouti</v>
      </c>
      <c r="B29" s="45" t="str">
        <f>Lists!G27</f>
        <v>Drought</v>
      </c>
      <c r="C29" s="45" t="str">
        <f>'Crisis Indicator Data'!C27</f>
        <v>DJI003</v>
      </c>
      <c r="D29" s="45" t="str">
        <f>'Crisis Indicator Data'!D27</f>
        <v>Djibouti</v>
      </c>
      <c r="E29" s="45" t="str">
        <f>'Crisis Indicator Data'!E27</f>
        <v>DJI</v>
      </c>
      <c r="F29" s="45" t="str">
        <f>'Crisis Indicator Data'!B27</f>
        <v>Drought</v>
      </c>
      <c r="G29" s="225">
        <f t="shared" si="0"/>
        <v>2.7</v>
      </c>
      <c r="H29" s="44">
        <f t="shared" si="1"/>
        <v>3</v>
      </c>
      <c r="I29" s="116" t="str">
        <f t="shared" si="2"/>
        <v>Medium</v>
      </c>
      <c r="J29" s="226" t="str">
        <f>INDEX(Trends!$D$3:$D$404,MATCH(C29,Trends!$C$3:$C$404,0))</f>
        <v>Increasing</v>
      </c>
      <c r="K29" s="109" t="str">
        <f>IF(Reliability!B27="x","x",(IF(ROUNDUP(Reliability!B27,0)=1,"Very High",IF(ROUNDUP(Reliability!B27,0)=2,"High",IF(ROUNDUP(Reliability!B27,0)=3,"Medium",IF(ROUNDUP(Reliability!B27,0)=4,"Low","Very Low"))))))</f>
        <v>Medium</v>
      </c>
      <c r="L29" s="227">
        <f t="shared" si="3"/>
        <v>2.6</v>
      </c>
      <c r="M29" s="228">
        <f>'Impact of the crisis'!N30</f>
        <v>3.2</v>
      </c>
      <c r="N29" s="228">
        <f>'Impact of the crisis'!AB30</f>
        <v>2.2999999999999998</v>
      </c>
      <c r="O29" s="227">
        <f>'Conditions of people affected'!R30</f>
        <v>2.5499999999999998</v>
      </c>
      <c r="P29" s="228">
        <f>'Conditions of people affected'!K30</f>
        <v>2.1</v>
      </c>
      <c r="Q29" s="228">
        <f>'Conditions of people affected'!Q30</f>
        <v>3</v>
      </c>
      <c r="R29" s="228">
        <f t="shared" si="4"/>
        <v>2.9</v>
      </c>
      <c r="S29" s="228">
        <f>'Complexity of the crisis'!X30</f>
        <v>2.7</v>
      </c>
      <c r="T29" s="228">
        <f>'Complexity of the crisis'!AN30</f>
        <v>3</v>
      </c>
      <c r="U29" s="124" t="str">
        <f>VLOOKUP(C29,Lists!$C$3:$E$200,3,FALSE)</f>
        <v>Africa</v>
      </c>
      <c r="V29" s="125">
        <v>44978</v>
      </c>
    </row>
    <row r="30" spans="1:22" ht="15.75" customHeight="1" x14ac:dyDescent="0.25">
      <c r="A30" s="45" t="str">
        <f>'Crisis Indicator Data'!A28</f>
        <v>Venezuela displacement in Dominican Republic</v>
      </c>
      <c r="B30" s="45" t="str">
        <f>Lists!G28</f>
        <v xml:space="preserve">Venezuelan refugees </v>
      </c>
      <c r="C30" s="45" t="str">
        <f>'Crisis Indicator Data'!C28</f>
        <v>DOM002</v>
      </c>
      <c r="D30" s="45" t="str">
        <f>'Crisis Indicator Data'!D28</f>
        <v>Dominican Republic</v>
      </c>
      <c r="E30" s="45" t="str">
        <f>'Crisis Indicator Data'!E28</f>
        <v>DOM</v>
      </c>
      <c r="F30" s="45" t="str">
        <f>'Crisis Indicator Data'!B28</f>
        <v>Displacement</v>
      </c>
      <c r="G30" s="225">
        <f t="shared" si="0"/>
        <v>2.2000000000000002</v>
      </c>
      <c r="H30" s="44">
        <f t="shared" si="1"/>
        <v>3</v>
      </c>
      <c r="I30" s="116" t="str">
        <f t="shared" si="2"/>
        <v>Medium</v>
      </c>
      <c r="J30" s="226" t="str">
        <f>INDEX(Trends!$D$3:$D$404,MATCH(C30,Trends!$C$3:$C$404,0))</f>
        <v>Stable</v>
      </c>
      <c r="K30" s="109" t="str">
        <f>IF(Reliability!B28="x","x",(IF(ROUNDUP(Reliability!B28,0)=1,"Very High",IF(ROUNDUP(Reliability!B28,0)=2,"High",IF(ROUNDUP(Reliability!B28,0)=3,"Medium",IF(ROUNDUP(Reliability!B28,0)=4,"Low","Very Low"))))))</f>
        <v>Medium</v>
      </c>
      <c r="L30" s="227">
        <f t="shared" si="3"/>
        <v>3.6</v>
      </c>
      <c r="M30" s="228">
        <f>'Impact of the crisis'!N31</f>
        <v>4</v>
      </c>
      <c r="N30" s="228">
        <f>'Impact of the crisis'!AB31</f>
        <v>3.3</v>
      </c>
      <c r="O30" s="227">
        <f>'Conditions of people affected'!R31</f>
        <v>1.85</v>
      </c>
      <c r="P30" s="228">
        <f>'Conditions of people affected'!K31</f>
        <v>1.7</v>
      </c>
      <c r="Q30" s="228">
        <f>'Conditions of people affected'!Q31</f>
        <v>2</v>
      </c>
      <c r="R30" s="228">
        <f t="shared" si="4"/>
        <v>1.5</v>
      </c>
      <c r="S30" s="228">
        <f>'Complexity of the crisis'!X31</f>
        <v>1.4</v>
      </c>
      <c r="T30" s="228">
        <f>'Complexity of the crisis'!AN31</f>
        <v>1.5</v>
      </c>
      <c r="U30" s="124" t="str">
        <f>VLOOKUP(C30,Lists!$C$3:$E$200,3,FALSE)</f>
        <v>Americas</v>
      </c>
      <c r="V30" s="125">
        <v>44950</v>
      </c>
    </row>
    <row r="31" spans="1:22" x14ac:dyDescent="0.25">
      <c r="A31" s="45" t="str">
        <f>'Crisis Indicator Data'!A29</f>
        <v>Mixed migration flows in Algeria</v>
      </c>
      <c r="B31" s="45" t="str">
        <f>Lists!G29</f>
        <v>Mixed Migration</v>
      </c>
      <c r="C31" s="45" t="str">
        <f>'Crisis Indicator Data'!C29</f>
        <v>DZA002</v>
      </c>
      <c r="D31" s="45" t="str">
        <f>'Crisis Indicator Data'!D29</f>
        <v>Algeria</v>
      </c>
      <c r="E31" s="45" t="str">
        <f>'Crisis Indicator Data'!E29</f>
        <v>DZA</v>
      </c>
      <c r="F31" s="45" t="str">
        <f>'Crisis Indicator Data'!B29</f>
        <v>Displacement</v>
      </c>
      <c r="G31" s="225">
        <f t="shared" si="0"/>
        <v>2.7</v>
      </c>
      <c r="H31" s="44">
        <f t="shared" si="1"/>
        <v>3</v>
      </c>
      <c r="I31" s="116" t="str">
        <f t="shared" si="2"/>
        <v>Medium</v>
      </c>
      <c r="J31" s="226" t="str">
        <f>INDEX(Trends!$D$3:$D$404,MATCH(C31,Trends!$C$3:$C$404,0))</f>
        <v>Increasing</v>
      </c>
      <c r="K31" s="109" t="str">
        <f>IF(Reliability!B29="x","x",(IF(ROUNDUP(Reliability!B29,0)=1,"Very High",IF(ROUNDUP(Reliability!B29,0)=2,"High",IF(ROUNDUP(Reliability!B29,0)=3,"Medium",IF(ROUNDUP(Reliability!B29,0)=4,"Low","Very Low"))))))</f>
        <v>High</v>
      </c>
      <c r="L31" s="227">
        <f t="shared" si="3"/>
        <v>3.9</v>
      </c>
      <c r="M31" s="228">
        <f>'Impact of the crisis'!N32</f>
        <v>5</v>
      </c>
      <c r="N31" s="228">
        <f>'Impact of the crisis'!AB32</f>
        <v>3</v>
      </c>
      <c r="O31" s="227">
        <f>'Conditions of people affected'!R32</f>
        <v>1.7</v>
      </c>
      <c r="P31" s="228">
        <f>'Conditions of people affected'!K32</f>
        <v>2.4</v>
      </c>
      <c r="Q31" s="228">
        <f>'Conditions of people affected'!Q32</f>
        <v>1</v>
      </c>
      <c r="R31" s="228">
        <f t="shared" si="4"/>
        <v>2.8</v>
      </c>
      <c r="S31" s="228">
        <f>'Complexity of the crisis'!X32</f>
        <v>3</v>
      </c>
      <c r="T31" s="228">
        <f>'Complexity of the crisis'!AN32</f>
        <v>2.5</v>
      </c>
      <c r="U31" s="124" t="str">
        <f>VLOOKUP(C31,Lists!$C$3:$E$200,3,FALSE)</f>
        <v>Africa</v>
      </c>
      <c r="V31" s="125">
        <v>44979</v>
      </c>
    </row>
    <row r="32" spans="1:22" x14ac:dyDescent="0.25">
      <c r="A32" s="45" t="str">
        <f>'Crisis Indicator Data'!A30</f>
        <v>Sahrawi refugees in Algeria</v>
      </c>
      <c r="B32" s="45" t="str">
        <f>Lists!G30</f>
        <v>Sahrawi refugees</v>
      </c>
      <c r="C32" s="45" t="str">
        <f>'Crisis Indicator Data'!C30</f>
        <v>DZA003</v>
      </c>
      <c r="D32" s="45" t="str">
        <f>'Crisis Indicator Data'!D30</f>
        <v>Algeria</v>
      </c>
      <c r="E32" s="45" t="str">
        <f>'Crisis Indicator Data'!E30</f>
        <v>DZA</v>
      </c>
      <c r="F32" s="45" t="str">
        <f>'Crisis Indicator Data'!B30</f>
        <v>Displacement</v>
      </c>
      <c r="G32" s="225">
        <f t="shared" si="0"/>
        <v>2.2000000000000002</v>
      </c>
      <c r="H32" s="44">
        <f t="shared" si="1"/>
        <v>3</v>
      </c>
      <c r="I32" s="116" t="str">
        <f t="shared" si="2"/>
        <v>Medium</v>
      </c>
      <c r="J32" s="226" t="str">
        <f>INDEX(Trends!$D$3:$D$404,MATCH(C32,Trends!$C$3:$C$404,0))</f>
        <v>Increasing</v>
      </c>
      <c r="K32" s="109" t="str">
        <f>IF(Reliability!B30="x","x",(IF(ROUNDUP(Reliability!B30,0)=1,"Very High",IF(ROUNDUP(Reliability!B30,0)=2,"High",IF(ROUNDUP(Reliability!B30,0)=3,"Medium",IF(ROUNDUP(Reliability!B30,0)=4,"Low","Very Low"))))))</f>
        <v>Medium</v>
      </c>
      <c r="L32" s="227">
        <f t="shared" si="3"/>
        <v>1.6</v>
      </c>
      <c r="M32" s="228">
        <f>'Impact of the crisis'!N33</f>
        <v>1.1000000000000001</v>
      </c>
      <c r="N32" s="228">
        <f>'Impact of the crisis'!AB33</f>
        <v>1.8</v>
      </c>
      <c r="O32" s="227">
        <f>'Conditions of people affected'!R33</f>
        <v>2.2999999999999998</v>
      </c>
      <c r="P32" s="228">
        <f>'Conditions of people affected'!K33</f>
        <v>1.6</v>
      </c>
      <c r="Q32" s="228">
        <f>'Conditions of people affected'!Q33</f>
        <v>3</v>
      </c>
      <c r="R32" s="228">
        <f t="shared" si="4"/>
        <v>2.5</v>
      </c>
      <c r="S32" s="228">
        <f>'Complexity of the crisis'!X33</f>
        <v>3</v>
      </c>
      <c r="T32" s="228">
        <f>'Complexity of the crisis'!AN33</f>
        <v>2</v>
      </c>
      <c r="U32" s="124" t="str">
        <f>VLOOKUP(C32,Lists!$C$3:$E$200,3,FALSE)</f>
        <v>Africa</v>
      </c>
      <c r="V32" s="125">
        <v>44979</v>
      </c>
    </row>
    <row r="33" spans="1:22" x14ac:dyDescent="0.25">
      <c r="A33" s="45" t="str">
        <f>'Crisis Indicator Data'!A31</f>
        <v>Multiple crises in Algeria</v>
      </c>
      <c r="B33" s="45" t="str">
        <f>Lists!G31</f>
        <v>Country level</v>
      </c>
      <c r="C33" s="45" t="str">
        <f>'Crisis Indicator Data'!C31</f>
        <v>DZA004</v>
      </c>
      <c r="D33" s="45" t="str">
        <f>'Crisis Indicator Data'!D31</f>
        <v>Algeria</v>
      </c>
      <c r="E33" s="45" t="str">
        <f>'Crisis Indicator Data'!E31</f>
        <v>DZA</v>
      </c>
      <c r="F33" s="45" t="str">
        <f>'Crisis Indicator Data'!B31</f>
        <v>Displacement</v>
      </c>
      <c r="G33" s="225">
        <f t="shared" si="0"/>
        <v>2.7</v>
      </c>
      <c r="H33" s="44">
        <f t="shared" si="1"/>
        <v>3</v>
      </c>
      <c r="I33" s="116" t="str">
        <f t="shared" si="2"/>
        <v>Medium</v>
      </c>
      <c r="J33" s="226" t="str">
        <f>INDEX(Trends!$D$3:$D$404,MATCH(C33,Trends!$C$3:$C$404,0))</f>
        <v>Stable</v>
      </c>
      <c r="K33" s="109" t="str">
        <f>IF(Reliability!B31="x","x",(IF(ROUNDUP(Reliability!B31,0)=1,"Very High",IF(ROUNDUP(Reliability!B31,0)=2,"High",IF(ROUNDUP(Reliability!B31,0)=3,"Medium",IF(ROUNDUP(Reliability!B31,0)=4,"Low","Very Low"))))))</f>
        <v>High</v>
      </c>
      <c r="L33" s="227">
        <f t="shared" si="3"/>
        <v>3.9</v>
      </c>
      <c r="M33" s="228">
        <f>'Impact of the crisis'!N34</f>
        <v>5</v>
      </c>
      <c r="N33" s="228">
        <f>'Impact of the crisis'!AB34</f>
        <v>3</v>
      </c>
      <c r="O33" s="227">
        <f>'Conditions of people affected'!R34</f>
        <v>1.8</v>
      </c>
      <c r="P33" s="228">
        <f>'Conditions of people affected'!K34</f>
        <v>2.6</v>
      </c>
      <c r="Q33" s="228">
        <f>'Conditions of people affected'!Q34</f>
        <v>1</v>
      </c>
      <c r="R33" s="228">
        <f t="shared" si="4"/>
        <v>2.8</v>
      </c>
      <c r="S33" s="228">
        <f>'Complexity of the crisis'!X34</f>
        <v>3</v>
      </c>
      <c r="T33" s="228">
        <f>'Complexity of the crisis'!AN34</f>
        <v>2.5</v>
      </c>
      <c r="U33" s="124" t="str">
        <f>VLOOKUP(C33,Lists!$C$3:$E$200,3,FALSE)</f>
        <v>Africa</v>
      </c>
      <c r="V33" s="125">
        <v>44979</v>
      </c>
    </row>
    <row r="34" spans="1:22" x14ac:dyDescent="0.25">
      <c r="A34" s="45" t="str">
        <f>'Crisis Indicator Data'!A32</f>
        <v>Venezuela displacement in Ecuador</v>
      </c>
      <c r="B34" s="45" t="str">
        <f>Lists!G32</f>
        <v xml:space="preserve">Venezuelan refugees </v>
      </c>
      <c r="C34" s="45" t="str">
        <f>'Crisis Indicator Data'!C32</f>
        <v>ECU002</v>
      </c>
      <c r="D34" s="45" t="str">
        <f>'Crisis Indicator Data'!D32</f>
        <v>Ecuador</v>
      </c>
      <c r="E34" s="45" t="str">
        <f>'Crisis Indicator Data'!E32</f>
        <v>ECU</v>
      </c>
      <c r="F34" s="45" t="str">
        <f>'Crisis Indicator Data'!B32</f>
        <v>Displacement</v>
      </c>
      <c r="G34" s="225">
        <f t="shared" si="0"/>
        <v>2.8</v>
      </c>
      <c r="H34" s="44">
        <f t="shared" si="1"/>
        <v>3</v>
      </c>
      <c r="I34" s="116" t="str">
        <f t="shared" si="2"/>
        <v>Medium</v>
      </c>
      <c r="J34" s="226" t="str">
        <f>INDEX(Trends!$D$3:$D$404,MATCH(C34,Trends!$C$3:$C$404,0))</f>
        <v>Stable</v>
      </c>
      <c r="K34" s="109" t="str">
        <f>IF(Reliability!B32="x","x",(IF(ROUNDUP(Reliability!B32,0)=1,"Very High",IF(ROUNDUP(Reliability!B32,0)=2,"High",IF(ROUNDUP(Reliability!B32,0)=3,"Medium",IF(ROUNDUP(Reliability!B32,0)=4,"Low","Very Low"))))))</f>
        <v>Very High</v>
      </c>
      <c r="L34" s="227">
        <f t="shared" si="3"/>
        <v>3.6</v>
      </c>
      <c r="M34" s="228">
        <f>'Impact of the crisis'!N35</f>
        <v>4.5999999999999996</v>
      </c>
      <c r="N34" s="228">
        <f>'Impact of the crisis'!AB35</f>
        <v>2.8</v>
      </c>
      <c r="O34" s="227">
        <f>'Conditions of people affected'!R35</f>
        <v>2.6</v>
      </c>
      <c r="P34" s="228">
        <f>'Conditions of people affected'!K35</f>
        <v>3.2</v>
      </c>
      <c r="Q34" s="228">
        <f>'Conditions of people affected'!Q35</f>
        <v>2</v>
      </c>
      <c r="R34" s="228">
        <f t="shared" si="4"/>
        <v>2.4</v>
      </c>
      <c r="S34" s="228">
        <f>'Complexity of the crisis'!X35</f>
        <v>2.2999999999999998</v>
      </c>
      <c r="T34" s="228">
        <f>'Complexity of the crisis'!AN35</f>
        <v>2.5</v>
      </c>
      <c r="U34" s="124" t="str">
        <f>VLOOKUP(C34,Lists!$C$3:$E$200,3,FALSE)</f>
        <v>Americas</v>
      </c>
      <c r="V34" s="125">
        <v>44985</v>
      </c>
    </row>
    <row r="35" spans="1:22" x14ac:dyDescent="0.25">
      <c r="A35" s="45" t="str">
        <f>'Crisis Indicator Data'!A33</f>
        <v>Syrian Refugee Crisis in Egypt</v>
      </c>
      <c r="B35" s="45" t="str">
        <f>Lists!G33</f>
        <v>Syrian refugee crisis</v>
      </c>
      <c r="C35" s="45" t="str">
        <f>'Crisis Indicator Data'!C33</f>
        <v>EGY002</v>
      </c>
      <c r="D35" s="45" t="str">
        <f>'Crisis Indicator Data'!D33</f>
        <v>Egypt</v>
      </c>
      <c r="E35" s="45" t="str">
        <f>'Crisis Indicator Data'!E33</f>
        <v>EGY</v>
      </c>
      <c r="F35" s="45" t="str">
        <f>'Crisis Indicator Data'!B33</f>
        <v>Displacement</v>
      </c>
      <c r="G35" s="225">
        <f t="shared" si="0"/>
        <v>1.8</v>
      </c>
      <c r="H35" s="44">
        <f t="shared" si="1"/>
        <v>2</v>
      </c>
      <c r="I35" s="116" t="str">
        <f t="shared" si="2"/>
        <v>Low</v>
      </c>
      <c r="J35" s="226" t="str">
        <f>INDEX(Trends!$D$3:$D$404,MATCH(C35,Trends!$C$3:$C$404,0))</f>
        <v>Increasing</v>
      </c>
      <c r="K35" s="109" t="str">
        <f>IF(Reliability!B33="x","x",(IF(ROUNDUP(Reliability!B33,0)=1,"Very High",IF(ROUNDUP(Reliability!B33,0)=2,"High",IF(ROUNDUP(Reliability!B33,0)=3,"Medium",IF(ROUNDUP(Reliability!B33,0)=4,"Low","Very Low"))))))</f>
        <v>Very High</v>
      </c>
      <c r="L35" s="227">
        <f t="shared" si="3"/>
        <v>1.8</v>
      </c>
      <c r="M35" s="228">
        <f>'Impact of the crisis'!N36</f>
        <v>2</v>
      </c>
      <c r="N35" s="228">
        <f>'Impact of the crisis'!AB36</f>
        <v>1.7</v>
      </c>
      <c r="O35" s="227">
        <f>'Conditions of people affected'!R36</f>
        <v>1.45</v>
      </c>
      <c r="P35" s="228">
        <f>'Conditions of people affected'!K36</f>
        <v>1.9</v>
      </c>
      <c r="Q35" s="228">
        <f>'Conditions of people affected'!Q36</f>
        <v>1</v>
      </c>
      <c r="R35" s="228">
        <f t="shared" si="4"/>
        <v>2.2000000000000002</v>
      </c>
      <c r="S35" s="228">
        <f>'Complexity of the crisis'!X36</f>
        <v>2.8</v>
      </c>
      <c r="T35" s="228">
        <f>'Complexity of the crisis'!AN36</f>
        <v>1.5</v>
      </c>
      <c r="U35" s="124" t="str">
        <f>VLOOKUP(C35,Lists!$C$3:$E$200,3,FALSE)</f>
        <v>Africa</v>
      </c>
      <c r="V35" s="125">
        <v>44979</v>
      </c>
    </row>
    <row r="36" spans="1:22" x14ac:dyDescent="0.25">
      <c r="A36" s="45" t="str">
        <f>'Crisis Indicator Data'!A34</f>
        <v>Complex crisis in Eritrea</v>
      </c>
      <c r="B36" s="45" t="str">
        <f>Lists!G34</f>
        <v>Complex crisis</v>
      </c>
      <c r="C36" s="45" t="str">
        <f>'Crisis Indicator Data'!C34</f>
        <v>ERI001</v>
      </c>
      <c r="D36" s="45" t="str">
        <f>'Crisis Indicator Data'!D34</f>
        <v>Eritrea</v>
      </c>
      <c r="E36" s="45" t="str">
        <f>'Crisis Indicator Data'!E34</f>
        <v>ERI</v>
      </c>
      <c r="F36" s="45" t="str">
        <f>'Crisis Indicator Data'!B34</f>
        <v>Socio-political,Displacement</v>
      </c>
      <c r="G36" s="225">
        <f t="shared" si="0"/>
        <v>3.5</v>
      </c>
      <c r="H36" s="44">
        <f t="shared" si="1"/>
        <v>4</v>
      </c>
      <c r="I36" s="116" t="str">
        <f t="shared" si="2"/>
        <v>High</v>
      </c>
      <c r="J36" s="226" t="str">
        <f>INDEX(Trends!$D$3:$D$404,MATCH(C36,Trends!$C$3:$C$404,0))</f>
        <v>Stable</v>
      </c>
      <c r="K36" s="109" t="str">
        <f>IF(Reliability!B34="x","x",(IF(ROUNDUP(Reliability!B34,0)=1,"Very High",IF(ROUNDUP(Reliability!B34,0)=2,"High",IF(ROUNDUP(Reliability!B34,0)=3,"Medium",IF(ROUNDUP(Reliability!B34,0)=4,"Low","Very Low"))))))</f>
        <v>High</v>
      </c>
      <c r="L36" s="227">
        <f t="shared" si="3"/>
        <v>2.9</v>
      </c>
      <c r="M36" s="228">
        <f>'Impact of the crisis'!N37</f>
        <v>3.8</v>
      </c>
      <c r="N36" s="228">
        <f>'Impact of the crisis'!AB37</f>
        <v>2.4</v>
      </c>
      <c r="O36" s="227">
        <f>'Conditions of people affected'!R37</f>
        <v>3.2</v>
      </c>
      <c r="P36" s="228">
        <f>'Conditions of people affected'!K37</f>
        <v>3.4</v>
      </c>
      <c r="Q36" s="228">
        <f>'Conditions of people affected'!Q37</f>
        <v>3</v>
      </c>
      <c r="R36" s="228">
        <f t="shared" si="4"/>
        <v>4.3</v>
      </c>
      <c r="S36" s="228">
        <f>'Complexity of the crisis'!X37</f>
        <v>3.3</v>
      </c>
      <c r="T36" s="228">
        <f>'Complexity of the crisis'!AN37</f>
        <v>5</v>
      </c>
      <c r="U36" s="124" t="str">
        <f>VLOOKUP(C36,Lists!$C$3:$E$200,3,FALSE)</f>
        <v>Africa</v>
      </c>
      <c r="V36" s="125">
        <v>44985</v>
      </c>
    </row>
    <row r="37" spans="1:22" s="221" customFormat="1" x14ac:dyDescent="0.25">
      <c r="A37" s="216" t="str">
        <f>'Crisis Indicator Data'!A35</f>
        <v>Mixed migration flows in spain</v>
      </c>
      <c r="B37" s="216" t="str">
        <f>Lists!G35</f>
        <v>Mixed Migration</v>
      </c>
      <c r="C37" s="216" t="str">
        <f>'Crisis Indicator Data'!C35</f>
        <v>ESP002</v>
      </c>
      <c r="D37" s="216" t="str">
        <f>'Crisis Indicator Data'!D35</f>
        <v>Spain</v>
      </c>
      <c r="E37" s="216" t="str">
        <f>'Crisis Indicator Data'!E35</f>
        <v>ESP</v>
      </c>
      <c r="F37" s="216" t="str">
        <f>'Crisis Indicator Data'!B35</f>
        <v>Displacement</v>
      </c>
      <c r="G37" s="229">
        <f t="shared" ref="G37:G68" si="5">IF(OR(O37="x",L37="x"),"x",ROUND((5-GEOMEAN(((5-L37)/5*4+1),((5-O37)/5*4+1),((5-O37)/5*4+1)))/4*3.5+R37*0.3,1))</f>
        <v>1.8</v>
      </c>
      <c r="H37" s="217">
        <f t="shared" ref="H37:H68" si="6">IF(G37="x","x",ROUNDUP(G37,0))</f>
        <v>2</v>
      </c>
      <c r="I37" s="218" t="str">
        <f t="shared" ref="I37:I68" si="7">IF(O37="x","x",IF(L37="x","x",(IF(H37=5,"Very High",IF(H37=4,"High",IF(H37=3,"Medium",IF(H37=2,"Low","Very Low")))))))</f>
        <v>Low</v>
      </c>
      <c r="J37" s="230" t="str">
        <f>INDEX(Trends!$D$3:$D$404,MATCH(C37,Trends!$C$3:$C$404,0))</f>
        <v>Stable</v>
      </c>
      <c r="K37" s="219" t="str">
        <f>IF(Reliability!B35="x","x",(IF(ROUNDUP(Reliability!B35,0)=1,"Very High",IF(ROUNDUP(Reliability!B35,0)=2,"High",IF(ROUNDUP(Reliability!B35,0)=3,"Medium",IF(ROUNDUP(Reliability!B35,0)=4,"Low","Very Low"))))))</f>
        <v>Very High</v>
      </c>
      <c r="L37" s="231">
        <f t="shared" ref="L37:L68" si="8">IF(OR(N37="x",M37="x"),"x",ROUND((5-GEOMEAN(((5-M37)/5*4+1),((5-N37)/5*4+1),((5-N37)/5*4+1)))/4*5,1))</f>
        <v>2.6</v>
      </c>
      <c r="M37" s="232">
        <f>'Impact of the crisis'!N38</f>
        <v>2.2999999999999998</v>
      </c>
      <c r="N37" s="232">
        <f>'Impact of the crisis'!AB38</f>
        <v>2.8</v>
      </c>
      <c r="O37" s="231">
        <f>'Conditions of people affected'!R38</f>
        <v>1.45</v>
      </c>
      <c r="P37" s="232">
        <f>'Conditions of people affected'!K38</f>
        <v>1.9</v>
      </c>
      <c r="Q37" s="232">
        <f>'Conditions of people affected'!Q38</f>
        <v>1</v>
      </c>
      <c r="R37" s="232">
        <f t="shared" ref="R37:R68" si="9">IF(OR(T37="x",S37="x"),S37,ROUND((5-GEOMEAN(((5-S37)/5*4+1),((5-T37)/5*4+1)))/4*5,1))</f>
        <v>1.6</v>
      </c>
      <c r="S37" s="232">
        <f>'Complexity of the crisis'!X38</f>
        <v>1.7</v>
      </c>
      <c r="T37" s="232">
        <f>'Complexity of the crisis'!AN38</f>
        <v>1.5</v>
      </c>
      <c r="U37" s="124" t="str">
        <f>VLOOKUP(C37,Lists!$C$3:$E$200,3,FALSE)</f>
        <v>Europe</v>
      </c>
      <c r="V37" s="220">
        <v>44979</v>
      </c>
    </row>
    <row r="38" spans="1:22" x14ac:dyDescent="0.25">
      <c r="A38" s="45" t="str">
        <f>'Crisis Indicator Data'!A36</f>
        <v>Complex crisis in Ethiopia</v>
      </c>
      <c r="B38" s="45" t="str">
        <f>Lists!G36</f>
        <v>Complex crisis</v>
      </c>
      <c r="C38" s="45" t="str">
        <f>'Crisis Indicator Data'!C36</f>
        <v>ETH001</v>
      </c>
      <c r="D38" s="45" t="str">
        <f>'Crisis Indicator Data'!D36</f>
        <v>Ethiopia</v>
      </c>
      <c r="E38" s="45" t="str">
        <f>'Crisis Indicator Data'!E36</f>
        <v>ETH</v>
      </c>
      <c r="F38" s="45" t="str">
        <f>'Crisis Indicator Data'!B36</f>
        <v>Displacement,Floods,Conflict</v>
      </c>
      <c r="G38" s="225">
        <f t="shared" si="5"/>
        <v>4.4000000000000004</v>
      </c>
      <c r="H38" s="44">
        <f t="shared" si="6"/>
        <v>5</v>
      </c>
      <c r="I38" s="116" t="str">
        <f t="shared" si="7"/>
        <v>Very High</v>
      </c>
      <c r="J38" s="226" t="str">
        <f>INDEX(Trends!$D$3:$D$404,MATCH(C38,Trends!$C$3:$C$404,0))</f>
        <v>Increasing</v>
      </c>
      <c r="K38" s="109" t="str">
        <f>IF(Reliability!B36="x","x",(IF(ROUNDUP(Reliability!B36,0)=1,"Very High",IF(ROUNDUP(Reliability!B36,0)=2,"High",IF(ROUNDUP(Reliability!B36,0)=3,"Medium",IF(ROUNDUP(Reliability!B36,0)=4,"Low","Very Low"))))))</f>
        <v>Very High</v>
      </c>
      <c r="L38" s="227">
        <f t="shared" si="8"/>
        <v>4.3</v>
      </c>
      <c r="M38" s="228">
        <f>'Impact of the crisis'!N39</f>
        <v>5</v>
      </c>
      <c r="N38" s="228">
        <f>'Impact of the crisis'!AB39</f>
        <v>3.8</v>
      </c>
      <c r="O38" s="227">
        <f>'Conditions of people affected'!R39</f>
        <v>4.5</v>
      </c>
      <c r="P38" s="228">
        <f>'Conditions of people affected'!K39</f>
        <v>5</v>
      </c>
      <c r="Q38" s="228">
        <f>'Conditions of people affected'!Q39</f>
        <v>4</v>
      </c>
      <c r="R38" s="228">
        <f t="shared" si="9"/>
        <v>4.2</v>
      </c>
      <c r="S38" s="228">
        <f>'Complexity of the crisis'!X39</f>
        <v>3.8</v>
      </c>
      <c r="T38" s="228">
        <f>'Complexity of the crisis'!AN39</f>
        <v>4.5</v>
      </c>
      <c r="U38" s="124" t="str">
        <f>VLOOKUP(C38,Lists!$C$3:$E$200,3,FALSE)</f>
        <v>Africa</v>
      </c>
      <c r="V38" s="125">
        <v>44978</v>
      </c>
    </row>
    <row r="39" spans="1:22" x14ac:dyDescent="0.25">
      <c r="A39" s="45" t="str">
        <f>'Crisis Indicator Data'!A37</f>
        <v>International Displacement</v>
      </c>
      <c r="B39" s="45" t="str">
        <f>Lists!G37</f>
        <v>International Displacement</v>
      </c>
      <c r="C39" s="45" t="str">
        <f>'Crisis Indicator Data'!C37</f>
        <v>ETH003</v>
      </c>
      <c r="D39" s="45" t="str">
        <f>'Crisis Indicator Data'!D37</f>
        <v>Ethiopia</v>
      </c>
      <c r="E39" s="45" t="str">
        <f>'Crisis Indicator Data'!E37</f>
        <v>ETH</v>
      </c>
      <c r="F39" s="45" t="str">
        <f>'Crisis Indicator Data'!B37</f>
        <v>Displacement</v>
      </c>
      <c r="G39" s="225">
        <f t="shared" si="5"/>
        <v>3.3</v>
      </c>
      <c r="H39" s="44">
        <f t="shared" si="6"/>
        <v>4</v>
      </c>
      <c r="I39" s="116" t="str">
        <f t="shared" si="7"/>
        <v>High</v>
      </c>
      <c r="J39" s="226" t="str">
        <f>INDEX(Trends!$D$3:$D$404,MATCH(C39,Trends!$C$3:$C$404,0))</f>
        <v>Increasing</v>
      </c>
      <c r="K39" s="109" t="str">
        <f>IF(Reliability!B37="x","x",(IF(ROUNDUP(Reliability!B37,0)=1,"Very High",IF(ROUNDUP(Reliability!B37,0)=2,"High",IF(ROUNDUP(Reliability!B37,0)=3,"Medium",IF(ROUNDUP(Reliability!B37,0)=4,"Low","Very Low"))))))</f>
        <v>High</v>
      </c>
      <c r="L39" s="227">
        <f t="shared" si="8"/>
        <v>3.9</v>
      </c>
      <c r="M39" s="228">
        <f>'Impact of the crisis'!N40</f>
        <v>5</v>
      </c>
      <c r="N39" s="228">
        <f>'Impact of the crisis'!AB40</f>
        <v>3</v>
      </c>
      <c r="O39" s="227">
        <f>'Conditions of people affected'!R40</f>
        <v>2.6</v>
      </c>
      <c r="P39" s="228">
        <f>'Conditions of people affected'!K40</f>
        <v>3.2</v>
      </c>
      <c r="Q39" s="228">
        <f>'Conditions of people affected'!Q40</f>
        <v>2</v>
      </c>
      <c r="R39" s="228">
        <f t="shared" si="9"/>
        <v>3.7</v>
      </c>
      <c r="S39" s="228">
        <f>'Complexity of the crisis'!X40</f>
        <v>3.8</v>
      </c>
      <c r="T39" s="228">
        <f>'Complexity of the crisis'!AN40</f>
        <v>3.5</v>
      </c>
      <c r="U39" s="124" t="str">
        <f>VLOOKUP(C39,Lists!$C$3:$E$200,3,FALSE)</f>
        <v>Africa</v>
      </c>
      <c r="V39" s="125">
        <v>44978</v>
      </c>
    </row>
    <row r="40" spans="1:22" x14ac:dyDescent="0.25">
      <c r="A40" s="45" t="str">
        <f>'Crisis Indicator Data'!A38</f>
        <v>Northern Ethiopia Conflict</v>
      </c>
      <c r="B40" s="45" t="str">
        <f>Lists!G38</f>
        <v>Northern Ethiopia Conflict</v>
      </c>
      <c r="C40" s="45" t="str">
        <f>'Crisis Indicator Data'!C38</f>
        <v>ETH004</v>
      </c>
      <c r="D40" s="45" t="str">
        <f>'Crisis Indicator Data'!D38</f>
        <v>Ethiopia</v>
      </c>
      <c r="E40" s="45" t="str">
        <f>'Crisis Indicator Data'!E38</f>
        <v>ETH</v>
      </c>
      <c r="F40" s="45" t="str">
        <f>'Crisis Indicator Data'!B38</f>
        <v>Conflict,Displacement</v>
      </c>
      <c r="G40" s="225">
        <f t="shared" si="5"/>
        <v>4.3</v>
      </c>
      <c r="H40" s="44">
        <f t="shared" si="6"/>
        <v>5</v>
      </c>
      <c r="I40" s="116" t="str">
        <f t="shared" si="7"/>
        <v>Very High</v>
      </c>
      <c r="J40" s="226" t="str">
        <f>INDEX(Trends!$D$3:$D$404,MATCH(C40,Trends!$C$3:$C$404,0))</f>
        <v>Increasing</v>
      </c>
      <c r="K40" s="109" t="str">
        <f>IF(Reliability!B38="x","x",(IF(ROUNDUP(Reliability!B38,0)=1,"Very High",IF(ROUNDUP(Reliability!B38,0)=2,"High",IF(ROUNDUP(Reliability!B38,0)=3,"Medium",IF(ROUNDUP(Reliability!B38,0)=4,"Low","Very Low"))))))</f>
        <v>Very High</v>
      </c>
      <c r="L40" s="227">
        <f t="shared" si="8"/>
        <v>4</v>
      </c>
      <c r="M40" s="228">
        <f>'Impact of the crisis'!N41</f>
        <v>2.9</v>
      </c>
      <c r="N40" s="228">
        <f>'Impact of the crisis'!AB41</f>
        <v>4.4000000000000004</v>
      </c>
      <c r="O40" s="227">
        <f>'Conditions of people affected'!R41</f>
        <v>4.5</v>
      </c>
      <c r="P40" s="228">
        <f>'Conditions of people affected'!K41</f>
        <v>5</v>
      </c>
      <c r="Q40" s="228">
        <f>'Conditions of people affected'!Q41</f>
        <v>4</v>
      </c>
      <c r="R40" s="228">
        <f t="shared" si="9"/>
        <v>4.2</v>
      </c>
      <c r="S40" s="228">
        <f>'Complexity of the crisis'!X41</f>
        <v>3.8</v>
      </c>
      <c r="T40" s="228">
        <f>'Complexity of the crisis'!AN41</f>
        <v>4.5</v>
      </c>
      <c r="U40" s="124" t="str">
        <f>VLOOKUP(C40,Lists!$C$3:$E$200,3,FALSE)</f>
        <v>Africa</v>
      </c>
      <c r="V40" s="125">
        <v>44978</v>
      </c>
    </row>
    <row r="41" spans="1:22" x14ac:dyDescent="0.25">
      <c r="A41" s="45" t="str">
        <f>'Crisis Indicator Data'!A39</f>
        <v>Drought in Ethiopia</v>
      </c>
      <c r="B41" s="45" t="str">
        <f>Lists!G39</f>
        <v>Drought</v>
      </c>
      <c r="C41" s="45" t="str">
        <f>'Crisis Indicator Data'!C39</f>
        <v>ETH005</v>
      </c>
      <c r="D41" s="45" t="str">
        <f>'Crisis Indicator Data'!D39</f>
        <v>Ethiopia</v>
      </c>
      <c r="E41" s="45" t="str">
        <f>'Crisis Indicator Data'!E39</f>
        <v>ETH</v>
      </c>
      <c r="F41" s="45" t="str">
        <f>'Crisis Indicator Data'!B39</f>
        <v>Drought</v>
      </c>
      <c r="G41" s="225">
        <f t="shared" si="5"/>
        <v>3.7</v>
      </c>
      <c r="H41" s="44">
        <f t="shared" si="6"/>
        <v>4</v>
      </c>
      <c r="I41" s="116" t="str">
        <f t="shared" si="7"/>
        <v>High</v>
      </c>
      <c r="J41" s="226" t="str">
        <f>INDEX(Trends!$D$3:$D$404,MATCH(C41,Trends!$C$3:$C$404,0))</f>
        <v>Stable</v>
      </c>
      <c r="K41" s="109" t="str">
        <f>IF(Reliability!B39="x","x",(IF(ROUNDUP(Reliability!B39,0)=1,"Very High",IF(ROUNDUP(Reliability!B39,0)=2,"High",IF(ROUNDUP(Reliability!B39,0)=3,"Medium",IF(ROUNDUP(Reliability!B39,0)=4,"Low","Very Low"))))))</f>
        <v>Very High</v>
      </c>
      <c r="L41" s="227">
        <f t="shared" si="8"/>
        <v>3.2</v>
      </c>
      <c r="M41" s="228">
        <f>'Impact of the crisis'!N42</f>
        <v>4</v>
      </c>
      <c r="N41" s="228">
        <f>'Impact of the crisis'!AB42</f>
        <v>2.7</v>
      </c>
      <c r="O41" s="227">
        <f>'Conditions of people affected'!R42</f>
        <v>4</v>
      </c>
      <c r="P41" s="228">
        <f>'Conditions of people affected'!K42</f>
        <v>5</v>
      </c>
      <c r="Q41" s="228">
        <f>'Conditions of people affected'!Q42</f>
        <v>3</v>
      </c>
      <c r="R41" s="228">
        <f t="shared" si="9"/>
        <v>3.7</v>
      </c>
      <c r="S41" s="228">
        <f>'Complexity of the crisis'!X42</f>
        <v>3.8</v>
      </c>
      <c r="T41" s="228">
        <f>'Complexity of the crisis'!AN42</f>
        <v>3.5</v>
      </c>
      <c r="U41" s="124" t="str">
        <f>VLOOKUP(C41,Lists!$C$3:$E$200,3,FALSE)</f>
        <v>Africa</v>
      </c>
      <c r="V41" s="125">
        <v>44978</v>
      </c>
    </row>
    <row r="42" spans="1:22" x14ac:dyDescent="0.25">
      <c r="A42" s="45" t="str">
        <f>'Crisis Indicator Data'!A40</f>
        <v xml:space="preserve">Flood crisis in Gambia </v>
      </c>
      <c r="B42" s="45" t="str">
        <f>Lists!G40</f>
        <v xml:space="preserve">Floods in Gambia </v>
      </c>
      <c r="C42" s="45" t="str">
        <f>'Crisis Indicator Data'!C40</f>
        <v>GMB002</v>
      </c>
      <c r="D42" s="45" t="str">
        <f>'Crisis Indicator Data'!D40</f>
        <v>Gambia</v>
      </c>
      <c r="E42" s="45" t="str">
        <f>'Crisis Indicator Data'!E40</f>
        <v>GMB</v>
      </c>
      <c r="F42" s="45" t="str">
        <f>'Crisis Indicator Data'!B40</f>
        <v>Floods</v>
      </c>
      <c r="G42" s="225">
        <f t="shared" si="5"/>
        <v>1.4</v>
      </c>
      <c r="H42" s="44">
        <f t="shared" si="6"/>
        <v>2</v>
      </c>
      <c r="I42" s="116" t="str">
        <f t="shared" si="7"/>
        <v>Low</v>
      </c>
      <c r="J42" s="226" t="str">
        <f>INDEX(Trends!$D$3:$D$404,MATCH(C42,Trends!$C$3:$C$404,0))</f>
        <v>Decreasing</v>
      </c>
      <c r="K42" s="109" t="str">
        <f>IF(Reliability!B40="x","x",(IF(ROUNDUP(Reliability!B40,0)=1,"Very High",IF(ROUNDUP(Reliability!B40,0)=2,"High",IF(ROUNDUP(Reliability!B40,0)=3,"Medium",IF(ROUNDUP(Reliability!B40,0)=4,"Low","Very Low"))))))</f>
        <v>High</v>
      </c>
      <c r="L42" s="227">
        <f t="shared" si="8"/>
        <v>1.5</v>
      </c>
      <c r="M42" s="228">
        <f>'Impact of the crisis'!N43</f>
        <v>3.3</v>
      </c>
      <c r="N42" s="228">
        <f>'Impact of the crisis'!AB43</f>
        <v>0.2</v>
      </c>
      <c r="O42" s="227">
        <f>'Conditions of people affected'!R43</f>
        <v>1.05</v>
      </c>
      <c r="P42" s="228">
        <f>'Conditions of people affected'!K43</f>
        <v>1.1000000000000001</v>
      </c>
      <c r="Q42" s="228">
        <f>'Conditions of people affected'!Q43</f>
        <v>1</v>
      </c>
      <c r="R42" s="228">
        <f t="shared" si="9"/>
        <v>1.8</v>
      </c>
      <c r="S42" s="228">
        <f>'Complexity of the crisis'!X43</f>
        <v>2.4</v>
      </c>
      <c r="T42" s="228">
        <f>'Complexity of the crisis'!AN43</f>
        <v>1</v>
      </c>
      <c r="U42" s="124" t="str">
        <f>VLOOKUP(C42,Lists!$C$3:$E$200,3,FALSE)</f>
        <v>Africa</v>
      </c>
      <c r="V42" s="125">
        <v>44959</v>
      </c>
    </row>
    <row r="43" spans="1:22" x14ac:dyDescent="0.25">
      <c r="A43" s="45" t="str">
        <f>'Crisis Indicator Data'!A41</f>
        <v>Mixed migration flows in Greece</v>
      </c>
      <c r="B43" s="45" t="str">
        <f>Lists!G41</f>
        <v>Mixed Migration</v>
      </c>
      <c r="C43" s="45" t="str">
        <f>'Crisis Indicator Data'!C41</f>
        <v>GRC002</v>
      </c>
      <c r="D43" s="45" t="str">
        <f>'Crisis Indicator Data'!D41</f>
        <v>Greece</v>
      </c>
      <c r="E43" s="45" t="str">
        <f>'Crisis Indicator Data'!E41</f>
        <v>GRC</v>
      </c>
      <c r="F43" s="45" t="str">
        <f>'Crisis Indicator Data'!B41</f>
        <v>Displacement</v>
      </c>
      <c r="G43" s="225">
        <f t="shared" si="5"/>
        <v>1.4</v>
      </c>
      <c r="H43" s="44">
        <f t="shared" si="6"/>
        <v>2</v>
      </c>
      <c r="I43" s="116" t="str">
        <f t="shared" si="7"/>
        <v>Low</v>
      </c>
      <c r="J43" s="226" t="str">
        <f>INDEX(Trends!$D$3:$D$404,MATCH(C43,Trends!$C$3:$C$404,0))</f>
        <v>Stable</v>
      </c>
      <c r="K43" s="109" t="str">
        <f>IF(Reliability!B41="x","x",(IF(ROUNDUP(Reliability!B41,0)=1,"Very High",IF(ROUNDUP(Reliability!B41,0)=2,"High",IF(ROUNDUP(Reliability!B41,0)=3,"Medium",IF(ROUNDUP(Reliability!B41,0)=4,"Low","Very Low"))))))</f>
        <v>Medium</v>
      </c>
      <c r="L43" s="227">
        <f t="shared" si="8"/>
        <v>1.6</v>
      </c>
      <c r="M43" s="228">
        <f>'Impact of the crisis'!N44</f>
        <v>0.3</v>
      </c>
      <c r="N43" s="228">
        <f>'Impact of the crisis'!AB44</f>
        <v>2.2000000000000002</v>
      </c>
      <c r="O43" s="227">
        <f>'Conditions of people affected'!R44</f>
        <v>1.25</v>
      </c>
      <c r="P43" s="228">
        <f>'Conditions of people affected'!K44</f>
        <v>0.5</v>
      </c>
      <c r="Q43" s="228">
        <f>'Conditions of people affected'!Q44</f>
        <v>2</v>
      </c>
      <c r="R43" s="228">
        <f t="shared" si="9"/>
        <v>1.5</v>
      </c>
      <c r="S43" s="228">
        <f>'Complexity of the crisis'!X44</f>
        <v>1.5</v>
      </c>
      <c r="T43" s="228">
        <f>'Complexity of the crisis'!AN44</f>
        <v>1.5</v>
      </c>
      <c r="U43" s="124" t="str">
        <f>VLOOKUP(C43,Lists!$C$3:$E$200,3,FALSE)</f>
        <v>Europe</v>
      </c>
      <c r="V43" s="125">
        <v>44977</v>
      </c>
    </row>
    <row r="44" spans="1:22" x14ac:dyDescent="0.25">
      <c r="A44" s="45" t="str">
        <f>'Crisis Indicator Data'!A42</f>
        <v>Complex crisis in Guatemala</v>
      </c>
      <c r="B44" s="45" t="str">
        <f>Lists!G42</f>
        <v>Complex crisis</v>
      </c>
      <c r="C44" s="45" t="str">
        <f>'Crisis Indicator Data'!C42</f>
        <v>GTM001</v>
      </c>
      <c r="D44" s="45" t="str">
        <f>'Crisis Indicator Data'!D42</f>
        <v>Guatemala</v>
      </c>
      <c r="E44" s="45" t="str">
        <f>'Crisis Indicator Data'!E42</f>
        <v>GTM</v>
      </c>
      <c r="F44" s="45" t="str">
        <f>'Crisis Indicator Data'!B42</f>
        <v>Violence,Socio-political,Other seasonal event</v>
      </c>
      <c r="G44" s="225">
        <f t="shared" si="5"/>
        <v>3.5</v>
      </c>
      <c r="H44" s="44">
        <f t="shared" si="6"/>
        <v>4</v>
      </c>
      <c r="I44" s="116" t="str">
        <f t="shared" si="7"/>
        <v>High</v>
      </c>
      <c r="J44" s="226" t="str">
        <f>INDEX(Trends!$D$3:$D$404,MATCH(C44,Trends!$C$3:$C$404,0))</f>
        <v>Stable</v>
      </c>
      <c r="K44" s="109" t="str">
        <f>IF(Reliability!B42="x","x",(IF(ROUNDUP(Reliability!B42,0)=1,"Very High",IF(ROUNDUP(Reliability!B42,0)=2,"High",IF(ROUNDUP(Reliability!B42,0)=3,"Medium",IF(ROUNDUP(Reliability!B42,0)=4,"Low","Very Low"))))))</f>
        <v>Very High</v>
      </c>
      <c r="L44" s="227">
        <f t="shared" si="8"/>
        <v>3.7</v>
      </c>
      <c r="M44" s="228">
        <f>'Impact of the crisis'!N45</f>
        <v>4.4000000000000004</v>
      </c>
      <c r="N44" s="228">
        <f>'Impact of the crisis'!AB45</f>
        <v>3.2</v>
      </c>
      <c r="O44" s="227">
        <f>'Conditions of people affected'!R45</f>
        <v>3.75</v>
      </c>
      <c r="P44" s="228">
        <f>'Conditions of people affected'!K45</f>
        <v>4.5</v>
      </c>
      <c r="Q44" s="228">
        <f>'Conditions of people affected'!Q45</f>
        <v>3</v>
      </c>
      <c r="R44" s="228">
        <f t="shared" si="9"/>
        <v>3.1</v>
      </c>
      <c r="S44" s="228">
        <f>'Complexity of the crisis'!X45</f>
        <v>3.2</v>
      </c>
      <c r="T44" s="228">
        <f>'Complexity of the crisis'!AN45</f>
        <v>3</v>
      </c>
      <c r="U44" s="124" t="str">
        <f>VLOOKUP(C44,Lists!$C$3:$E$200,3,FALSE)</f>
        <v>Americas</v>
      </c>
      <c r="V44" s="125">
        <v>44978</v>
      </c>
    </row>
    <row r="45" spans="1:22" x14ac:dyDescent="0.25">
      <c r="A45" s="45" t="str">
        <f>'Crisis Indicator Data'!A43</f>
        <v>Complex crisis in Honduras</v>
      </c>
      <c r="B45" s="45" t="str">
        <f>Lists!G43</f>
        <v>Complex crisis</v>
      </c>
      <c r="C45" s="45" t="str">
        <f>'Crisis Indicator Data'!C43</f>
        <v>HND001</v>
      </c>
      <c r="D45" s="45" t="str">
        <f>'Crisis Indicator Data'!D43</f>
        <v>Honduras</v>
      </c>
      <c r="E45" s="45" t="str">
        <f>'Crisis Indicator Data'!E43</f>
        <v>HND</v>
      </c>
      <c r="F45" s="45" t="str">
        <f>'Crisis Indicator Data'!B43</f>
        <v>Violence,Socio-political,Other seasonal event,Cyclone</v>
      </c>
      <c r="G45" s="225">
        <f t="shared" si="5"/>
        <v>3.4</v>
      </c>
      <c r="H45" s="44">
        <f t="shared" si="6"/>
        <v>4</v>
      </c>
      <c r="I45" s="116" t="str">
        <f t="shared" si="7"/>
        <v>High</v>
      </c>
      <c r="J45" s="226" t="str">
        <f>INDEX(Trends!$D$3:$D$404,MATCH(C45,Trends!$C$3:$C$404,0))</f>
        <v>Increasing</v>
      </c>
      <c r="K45" s="109" t="str">
        <f>IF(Reliability!B43="x","x",(IF(ROUNDUP(Reliability!B43,0)=1,"Very High",IF(ROUNDUP(Reliability!B43,0)=2,"High",IF(ROUNDUP(Reliability!B43,0)=3,"Medium",IF(ROUNDUP(Reliability!B43,0)=4,"Low","Very Low"))))))</f>
        <v>Very High</v>
      </c>
      <c r="L45" s="227">
        <f t="shared" si="8"/>
        <v>3.6</v>
      </c>
      <c r="M45" s="228">
        <f>'Impact of the crisis'!N46</f>
        <v>4.2</v>
      </c>
      <c r="N45" s="228">
        <f>'Impact of the crisis'!AB46</f>
        <v>3.3</v>
      </c>
      <c r="O45" s="227">
        <f>'Conditions of people affected'!R46</f>
        <v>3.6</v>
      </c>
      <c r="P45" s="228">
        <f>'Conditions of people affected'!K46</f>
        <v>4.2</v>
      </c>
      <c r="Q45" s="228">
        <f>'Conditions of people affected'!Q46</f>
        <v>3</v>
      </c>
      <c r="R45" s="228">
        <f t="shared" si="9"/>
        <v>2.8</v>
      </c>
      <c r="S45" s="228">
        <f>'Complexity of the crisis'!X46</f>
        <v>3</v>
      </c>
      <c r="T45" s="228">
        <f>'Complexity of the crisis'!AN46</f>
        <v>2.5</v>
      </c>
      <c r="U45" s="124" t="str">
        <f>VLOOKUP(C45,Lists!$C$3:$E$200,3,FALSE)</f>
        <v>Americas</v>
      </c>
      <c r="V45" s="125">
        <v>44978</v>
      </c>
    </row>
    <row r="46" spans="1:22" x14ac:dyDescent="0.25">
      <c r="A46" s="45" t="str">
        <f>'Crisis Indicator Data'!A44</f>
        <v>Complex crisis in Haiti</v>
      </c>
      <c r="B46" s="45" t="str">
        <f>Lists!G44</f>
        <v>Complex crisis</v>
      </c>
      <c r="C46" s="45" t="str">
        <f>'Crisis Indicator Data'!C44</f>
        <v>HTI001</v>
      </c>
      <c r="D46" s="45" t="str">
        <f>'Crisis Indicator Data'!D44</f>
        <v>Haiti</v>
      </c>
      <c r="E46" s="45" t="str">
        <f>'Crisis Indicator Data'!E44</f>
        <v>HTI</v>
      </c>
      <c r="F46" s="45" t="str">
        <f>'Crisis Indicator Data'!B44</f>
        <v>Earthquake,Violence,Socio-political,Other seasonal event</v>
      </c>
      <c r="G46" s="225">
        <f t="shared" si="5"/>
        <v>4.2</v>
      </c>
      <c r="H46" s="44">
        <f t="shared" si="6"/>
        <v>5</v>
      </c>
      <c r="I46" s="116" t="str">
        <f t="shared" si="7"/>
        <v>Very High</v>
      </c>
      <c r="J46" s="226" t="str">
        <f>INDEX(Trends!$D$3:$D$404,MATCH(C46,Trends!$C$3:$C$404,0))</f>
        <v>Stable</v>
      </c>
      <c r="K46" s="109" t="str">
        <f>IF(Reliability!B44="x","x",(IF(ROUNDUP(Reliability!B44,0)=1,"Very High",IF(ROUNDUP(Reliability!B44,0)=2,"High",IF(ROUNDUP(Reliability!B44,0)=3,"Medium",IF(ROUNDUP(Reliability!B44,0)=4,"Low","Very Low"))))))</f>
        <v>High</v>
      </c>
      <c r="L46" s="227">
        <f t="shared" si="8"/>
        <v>3.9</v>
      </c>
      <c r="M46" s="228">
        <f>'Impact of the crisis'!N47</f>
        <v>4</v>
      </c>
      <c r="N46" s="228">
        <f>'Impact of the crisis'!AB47</f>
        <v>3.8</v>
      </c>
      <c r="O46" s="227">
        <f>'Conditions of people affected'!R47</f>
        <v>4.7</v>
      </c>
      <c r="P46" s="228">
        <f>'Conditions of people affected'!K47</f>
        <v>4.4000000000000004</v>
      </c>
      <c r="Q46" s="228">
        <f>'Conditions of people affected'!Q47</f>
        <v>5</v>
      </c>
      <c r="R46" s="228">
        <f t="shared" si="9"/>
        <v>3.6</v>
      </c>
      <c r="S46" s="228">
        <f>'Complexity of the crisis'!X47</f>
        <v>3.2</v>
      </c>
      <c r="T46" s="228">
        <f>'Complexity of the crisis'!AN47</f>
        <v>4</v>
      </c>
      <c r="U46" s="124" t="str">
        <f>VLOOKUP(C46,Lists!$C$3:$E$200,3,FALSE)</f>
        <v>Americas</v>
      </c>
      <c r="V46" s="125">
        <v>44921</v>
      </c>
    </row>
    <row r="47" spans="1:22" x14ac:dyDescent="0.25">
      <c r="A47" s="45" t="str">
        <f>'Crisis Indicator Data'!A45</f>
        <v xml:space="preserve">Nippes Earthquake </v>
      </c>
      <c r="B47" s="45" t="str">
        <f>Lists!G45</f>
        <v>Earthquake</v>
      </c>
      <c r="C47" s="45" t="str">
        <f>'Crisis Indicator Data'!C45</f>
        <v>HTI002</v>
      </c>
      <c r="D47" s="45" t="str">
        <f>'Crisis Indicator Data'!D45</f>
        <v>Haiti</v>
      </c>
      <c r="E47" s="45" t="str">
        <f>'Crisis Indicator Data'!E45</f>
        <v>HTI</v>
      </c>
      <c r="F47" s="45" t="str">
        <f>'Crisis Indicator Data'!B45</f>
        <v>Earthquake</v>
      </c>
      <c r="G47" s="225">
        <f t="shared" si="5"/>
        <v>2.9</v>
      </c>
      <c r="H47" s="44">
        <f t="shared" si="6"/>
        <v>3</v>
      </c>
      <c r="I47" s="116" t="str">
        <f t="shared" si="7"/>
        <v>Medium</v>
      </c>
      <c r="J47" s="226" t="str">
        <f>INDEX(Trends!$D$3:$D$404,MATCH(C47,Trends!$C$3:$C$404,0))</f>
        <v>Decreasing</v>
      </c>
      <c r="K47" s="109" t="str">
        <f>IF(Reliability!B45="x","x",(IF(ROUNDUP(Reliability!B45,0)=1,"Very High",IF(ROUNDUP(Reliability!B45,0)=2,"High",IF(ROUNDUP(Reliability!B45,0)=3,"Medium",IF(ROUNDUP(Reliability!B45,0)=4,"Low","Very Low"))))))</f>
        <v>High</v>
      </c>
      <c r="L47" s="227">
        <f t="shared" si="8"/>
        <v>2.6</v>
      </c>
      <c r="M47" s="228">
        <f>'Impact of the crisis'!N48</f>
        <v>2.4</v>
      </c>
      <c r="N47" s="228">
        <f>'Impact of the crisis'!AB48</f>
        <v>2.7</v>
      </c>
      <c r="O47" s="227">
        <f>'Conditions of people affected'!R48</f>
        <v>3</v>
      </c>
      <c r="P47" s="228">
        <f>'Conditions of people affected'!K48</f>
        <v>3</v>
      </c>
      <c r="Q47" s="228">
        <f>'Conditions of people affected'!Q48</f>
        <v>3</v>
      </c>
      <c r="R47" s="228">
        <f t="shared" si="9"/>
        <v>3.1</v>
      </c>
      <c r="S47" s="228">
        <f>'Complexity of the crisis'!X48</f>
        <v>3.2</v>
      </c>
      <c r="T47" s="228">
        <f>'Complexity of the crisis'!AN48</f>
        <v>3</v>
      </c>
      <c r="U47" s="124" t="str">
        <f>VLOOKUP(C47,Lists!$C$3:$E$200,3,FALSE)</f>
        <v>Americas</v>
      </c>
      <c r="V47" s="125">
        <v>44921</v>
      </c>
    </row>
    <row r="48" spans="1:22" x14ac:dyDescent="0.25">
      <c r="A48" s="45" t="str">
        <f>'Crisis Indicator Data'!A46</f>
        <v>Displacement from Ukraine conflict in Hungary</v>
      </c>
      <c r="B48" s="45" t="str">
        <f>Lists!G46</f>
        <v>Displacement from Ukraine conflict</v>
      </c>
      <c r="C48" s="45" t="str">
        <f>'Crisis Indicator Data'!C46</f>
        <v>HUN002</v>
      </c>
      <c r="D48" s="45" t="str">
        <f>'Crisis Indicator Data'!D46</f>
        <v>Hungary</v>
      </c>
      <c r="E48" s="45" t="str">
        <f>'Crisis Indicator Data'!E46</f>
        <v>HUN</v>
      </c>
      <c r="F48" s="45" t="str">
        <f>'Crisis Indicator Data'!B46</f>
        <v>Conflict,Displacement</v>
      </c>
      <c r="G48" s="225">
        <f t="shared" si="5"/>
        <v>1.5</v>
      </c>
      <c r="H48" s="44">
        <f t="shared" si="6"/>
        <v>2</v>
      </c>
      <c r="I48" s="116" t="str">
        <f t="shared" si="7"/>
        <v>Low</v>
      </c>
      <c r="J48" s="226" t="str">
        <f>INDEX(Trends!$D$3:$D$404,MATCH(C48,Trends!$C$3:$C$404,0))</f>
        <v>Decreasing</v>
      </c>
      <c r="K48" s="109" t="str">
        <f>IF(Reliability!B46="x","x",(IF(ROUNDUP(Reliability!B46,0)=1,"Very High",IF(ROUNDUP(Reliability!B46,0)=2,"High",IF(ROUNDUP(Reliability!B46,0)=3,"Medium",IF(ROUNDUP(Reliability!B46,0)=4,"Low","Very Low"))))))</f>
        <v>Very High</v>
      </c>
      <c r="L48" s="227">
        <f t="shared" si="8"/>
        <v>1</v>
      </c>
      <c r="M48" s="228">
        <f>'Impact of the crisis'!N49</f>
        <v>0.4</v>
      </c>
      <c r="N48" s="228">
        <f>'Impact of the crisis'!AB49</f>
        <v>1.3</v>
      </c>
      <c r="O48" s="227">
        <f>'Conditions of people affected'!R49</f>
        <v>1.95</v>
      </c>
      <c r="P48" s="228">
        <f>'Conditions of people affected'!K49</f>
        <v>0.9</v>
      </c>
      <c r="Q48" s="228">
        <f>'Conditions of people affected'!Q49</f>
        <v>3</v>
      </c>
      <c r="R48" s="228">
        <f t="shared" si="9"/>
        <v>1.2</v>
      </c>
      <c r="S48" s="228">
        <f>'Complexity of the crisis'!X49</f>
        <v>1.4</v>
      </c>
      <c r="T48" s="228">
        <f>'Complexity of the crisis'!AN49</f>
        <v>1</v>
      </c>
      <c r="U48" s="124" t="str">
        <f>VLOOKUP(C48,Lists!$C$3:$E$200,3,FALSE)</f>
        <v>Europe</v>
      </c>
      <c r="V48" s="125">
        <v>44976</v>
      </c>
    </row>
    <row r="49" spans="1:22" x14ac:dyDescent="0.25">
      <c r="A49" s="45" t="str">
        <f>'Crisis Indicator Data'!A47</f>
        <v>Papua Conflict</v>
      </c>
      <c r="B49" s="45" t="str">
        <f>Lists!G47</f>
        <v>Papua Conflict</v>
      </c>
      <c r="C49" s="45" t="str">
        <f>'Crisis Indicator Data'!C47</f>
        <v>IDN002</v>
      </c>
      <c r="D49" s="45" t="str">
        <f>'Crisis Indicator Data'!D47</f>
        <v>Indonesia</v>
      </c>
      <c r="E49" s="45" t="str">
        <f>'Crisis Indicator Data'!E47</f>
        <v>IDN</v>
      </c>
      <c r="F49" s="45" t="str">
        <f>'Crisis Indicator Data'!B47</f>
        <v>Socio-political,Violence</v>
      </c>
      <c r="G49" s="225">
        <f t="shared" si="5"/>
        <v>2.5</v>
      </c>
      <c r="H49" s="44">
        <f t="shared" si="6"/>
        <v>3</v>
      </c>
      <c r="I49" s="116" t="str">
        <f t="shared" si="7"/>
        <v>Medium</v>
      </c>
      <c r="J49" s="226" t="str">
        <f>INDEX(Trends!$D$3:$D$404,MATCH(C49,Trends!$C$3:$C$404,0))</f>
        <v>Stable</v>
      </c>
      <c r="K49" s="109" t="str">
        <f>IF(Reliability!B47="x","x",(IF(ROUNDUP(Reliability!B47,0)=1,"Very High",IF(ROUNDUP(Reliability!B47,0)=2,"High",IF(ROUNDUP(Reliability!B47,0)=3,"Medium",IF(ROUNDUP(Reliability!B47,0)=4,"Low","Very Low"))))))</f>
        <v>Medium</v>
      </c>
      <c r="L49" s="227">
        <f t="shared" si="8"/>
        <v>2.9</v>
      </c>
      <c r="M49" s="228">
        <f>'Impact of the crisis'!N50</f>
        <v>2.1</v>
      </c>
      <c r="N49" s="228">
        <f>'Impact of the crisis'!AB50</f>
        <v>3.2</v>
      </c>
      <c r="O49" s="227">
        <f>'Conditions of people affected'!R50</f>
        <v>1.85</v>
      </c>
      <c r="P49" s="228">
        <f>'Conditions of people affected'!K50</f>
        <v>1.7</v>
      </c>
      <c r="Q49" s="228">
        <f>'Conditions of people affected'!Q50</f>
        <v>2</v>
      </c>
      <c r="R49" s="228">
        <f t="shared" si="9"/>
        <v>3.2</v>
      </c>
      <c r="S49" s="228">
        <f>'Complexity of the crisis'!X50</f>
        <v>2.8</v>
      </c>
      <c r="T49" s="228">
        <f>'Complexity of the crisis'!AN50</f>
        <v>3.5</v>
      </c>
      <c r="U49" s="124" t="str">
        <f>VLOOKUP(C49,Lists!$C$3:$E$200,3,FALSE)</f>
        <v>Asia</v>
      </c>
      <c r="V49" s="125">
        <v>44985</v>
      </c>
    </row>
    <row r="50" spans="1:22" x14ac:dyDescent="0.25">
      <c r="A50" s="45" t="str">
        <f>'Crisis Indicator Data'!A48</f>
        <v>Country Level</v>
      </c>
      <c r="B50" s="45" t="str">
        <f>Lists!G48</f>
        <v>Country Level</v>
      </c>
      <c r="C50" s="45" t="str">
        <f>'Crisis Indicator Data'!C48</f>
        <v>IDN007</v>
      </c>
      <c r="D50" s="45" t="str">
        <f>'Crisis Indicator Data'!D48</f>
        <v>Indonesia</v>
      </c>
      <c r="E50" s="45" t="str">
        <f>'Crisis Indicator Data'!E48</f>
        <v>IDN</v>
      </c>
      <c r="F50" s="45" t="str">
        <f>'Crisis Indicator Data'!B48</f>
        <v>Earthquake,Socio-political,Violence</v>
      </c>
      <c r="G50" s="225">
        <f t="shared" si="5"/>
        <v>2.5</v>
      </c>
      <c r="H50" s="44">
        <f t="shared" si="6"/>
        <v>3</v>
      </c>
      <c r="I50" s="116" t="str">
        <f t="shared" si="7"/>
        <v>Medium</v>
      </c>
      <c r="J50" s="226" t="str">
        <f>INDEX(Trends!$D$3:$D$404,MATCH(C50,Trends!$C$3:$C$404,0))</f>
        <v>Stable</v>
      </c>
      <c r="K50" s="109" t="str">
        <f>IF(Reliability!B48="x","x",(IF(ROUNDUP(Reliability!B48,0)=1,"Very High",IF(ROUNDUP(Reliability!B48,0)=2,"High",IF(ROUNDUP(Reliability!B48,0)=3,"Medium",IF(ROUNDUP(Reliability!B48,0)=4,"Low","Very Low"))))))</f>
        <v>High</v>
      </c>
      <c r="L50" s="227">
        <f t="shared" si="8"/>
        <v>2.7</v>
      </c>
      <c r="M50" s="228">
        <f>'Impact of the crisis'!N51</f>
        <v>2.6</v>
      </c>
      <c r="N50" s="228">
        <f>'Impact of the crisis'!AB51</f>
        <v>2.7</v>
      </c>
      <c r="O50" s="227">
        <f>'Conditions of people affected'!R51</f>
        <v>2</v>
      </c>
      <c r="P50" s="228">
        <f>'Conditions of people affected'!K51</f>
        <v>2</v>
      </c>
      <c r="Q50" s="228">
        <f>'Conditions of people affected'!Q51</f>
        <v>2</v>
      </c>
      <c r="R50" s="228">
        <f t="shared" si="9"/>
        <v>3.2</v>
      </c>
      <c r="S50" s="228">
        <f>'Complexity of the crisis'!X51</f>
        <v>2.8</v>
      </c>
      <c r="T50" s="228">
        <f>'Complexity of the crisis'!AN51</f>
        <v>3.5</v>
      </c>
      <c r="U50" s="124" t="str">
        <f>VLOOKUP(C50,Lists!$C$3:$E$200,3,FALSE)</f>
        <v>Asia</v>
      </c>
      <c r="V50" s="125">
        <v>44985</v>
      </c>
    </row>
    <row r="51" spans="1:22" ht="14.1" customHeight="1" x14ac:dyDescent="0.25">
      <c r="A51" s="45" t="str">
        <f>'Crisis Indicator Data'!A49</f>
        <v>Earthquake in West Java province</v>
      </c>
      <c r="B51" s="45" t="str">
        <f>Lists!G49</f>
        <v>Earthquake in West Java</v>
      </c>
      <c r="C51" s="45" t="str">
        <f>'Crisis Indicator Data'!C49</f>
        <v>IDN008</v>
      </c>
      <c r="D51" s="45" t="str">
        <f>'Crisis Indicator Data'!D49</f>
        <v>Indonesia</v>
      </c>
      <c r="E51" s="45" t="str">
        <f>'Crisis Indicator Data'!E49</f>
        <v>IDN</v>
      </c>
      <c r="F51" s="45" t="str">
        <f>'Crisis Indicator Data'!B49</f>
        <v>Earthquake</v>
      </c>
      <c r="G51" s="225">
        <f t="shared" si="5"/>
        <v>2.1</v>
      </c>
      <c r="H51" s="44">
        <f t="shared" si="6"/>
        <v>3</v>
      </c>
      <c r="I51" s="116" t="str">
        <f t="shared" si="7"/>
        <v>Medium</v>
      </c>
      <c r="J51" s="226" t="str">
        <f>INDEX(Trends!$D$3:$D$404,MATCH(C51,Trends!$C$3:$C$404,0))</f>
        <v>Stable</v>
      </c>
      <c r="K51" s="109" t="str">
        <f>IF(Reliability!B49="x","x",(IF(ROUNDUP(Reliability!B49,0)=1,"Very High",IF(ROUNDUP(Reliability!B49,0)=2,"High",IF(ROUNDUP(Reliability!B49,0)=3,"Medium",IF(ROUNDUP(Reliability!B49,0)=4,"Low","Very Low"))))))</f>
        <v>Very High</v>
      </c>
      <c r="L51" s="227">
        <f t="shared" si="8"/>
        <v>2.2999999999999998</v>
      </c>
      <c r="M51" s="228">
        <f>'Impact of the crisis'!N52</f>
        <v>1.6</v>
      </c>
      <c r="N51" s="228">
        <f>'Impact of the crisis'!AB52</f>
        <v>2.6</v>
      </c>
      <c r="O51" s="227">
        <f>'Conditions of people affected'!R52</f>
        <v>1.65</v>
      </c>
      <c r="P51" s="228">
        <f>'Conditions of people affected'!K52</f>
        <v>1.3</v>
      </c>
      <c r="Q51" s="228">
        <f>'Conditions of people affected'!Q52</f>
        <v>2</v>
      </c>
      <c r="R51" s="228">
        <f t="shared" si="9"/>
        <v>2.7</v>
      </c>
      <c r="S51" s="228">
        <f>'Complexity of the crisis'!X52</f>
        <v>2.8</v>
      </c>
      <c r="T51" s="228">
        <f>'Complexity of the crisis'!AN52</f>
        <v>2.5</v>
      </c>
      <c r="U51" s="124" t="str">
        <f>VLOOKUP(C51,Lists!$C$3:$E$200,3,FALSE)</f>
        <v>Asia</v>
      </c>
      <c r="V51" s="125">
        <v>44985</v>
      </c>
    </row>
    <row r="52" spans="1:22" ht="14.1" customHeight="1" x14ac:dyDescent="0.25">
      <c r="A52" s="45" t="str">
        <f>'Crisis Indicator Data'!A50</f>
        <v>Conflict in Jammu and Kashmir</v>
      </c>
      <c r="B52" s="45" t="str">
        <f>Lists!G50</f>
        <v xml:space="preserve">Kashmir conflict </v>
      </c>
      <c r="C52" s="45" t="str">
        <f>'Crisis Indicator Data'!C50</f>
        <v>IND002</v>
      </c>
      <c r="D52" s="45" t="str">
        <f>'Crisis Indicator Data'!D50</f>
        <v>India</v>
      </c>
      <c r="E52" s="45" t="str">
        <f>'Crisis Indicator Data'!E50</f>
        <v>IND</v>
      </c>
      <c r="F52" s="45" t="str">
        <f>'Crisis Indicator Data'!B50</f>
        <v>Socio-political</v>
      </c>
      <c r="G52" s="225" t="str">
        <f t="shared" si="5"/>
        <v>x</v>
      </c>
      <c r="H52" s="44" t="str">
        <f t="shared" si="6"/>
        <v>x</v>
      </c>
      <c r="I52" s="116" t="str">
        <f t="shared" si="7"/>
        <v>x</v>
      </c>
      <c r="J52" s="226" t="str">
        <f>INDEX(Trends!$D$3:$D$404,MATCH(C52,Trends!$C$3:$C$404,0))</f>
        <v>-</v>
      </c>
      <c r="K52" s="109" t="str">
        <f>IF(Reliability!B50="x","x",(IF(ROUNDUP(Reliability!B50,0)=1,"Very High",IF(ROUNDUP(Reliability!B50,0)=2,"High",IF(ROUNDUP(Reliability!B50,0)=3,"Medium",IF(ROUNDUP(Reliability!B50,0)=4,"Low","Very Low"))))))</f>
        <v>Very Low</v>
      </c>
      <c r="L52" s="227">
        <f t="shared" si="8"/>
        <v>2.6</v>
      </c>
      <c r="M52" s="228">
        <f>'Impact of the crisis'!N53</f>
        <v>2</v>
      </c>
      <c r="N52" s="228">
        <f>'Impact of the crisis'!AB53</f>
        <v>2.8</v>
      </c>
      <c r="O52" s="227" t="str">
        <f>'Conditions of people affected'!R53</f>
        <v>x</v>
      </c>
      <c r="P52" s="228" t="str">
        <f>'Conditions of people affected'!K53</f>
        <v>x</v>
      </c>
      <c r="Q52" s="228" t="str">
        <f>'Conditions of people affected'!Q53</f>
        <v>x</v>
      </c>
      <c r="R52" s="228">
        <f t="shared" si="9"/>
        <v>2.2000000000000002</v>
      </c>
      <c r="S52" s="228">
        <f>'Complexity of the crisis'!X53</f>
        <v>2.4</v>
      </c>
      <c r="T52" s="228">
        <f>'Complexity of the crisis'!AN53</f>
        <v>2</v>
      </c>
      <c r="U52" s="124" t="str">
        <f>VLOOKUP(C52,Lists!$C$3:$E$200,3,FALSE)</f>
        <v>Asia</v>
      </c>
      <c r="V52" s="125">
        <v>44955</v>
      </c>
    </row>
    <row r="53" spans="1:22" x14ac:dyDescent="0.25">
      <c r="A53" s="45" t="str">
        <f>'Crisis Indicator Data'!A51</f>
        <v>Afghan Refugees in Iran</v>
      </c>
      <c r="B53" s="45" t="str">
        <f>Lists!G51</f>
        <v>Afghan Refugees</v>
      </c>
      <c r="C53" s="45" t="str">
        <f>'Crisis Indicator Data'!C51</f>
        <v>IRN004</v>
      </c>
      <c r="D53" s="45" t="str">
        <f>'Crisis Indicator Data'!D51</f>
        <v>Iran</v>
      </c>
      <c r="E53" s="45" t="str">
        <f>'Crisis Indicator Data'!E51</f>
        <v>IRN</v>
      </c>
      <c r="F53" s="45" t="str">
        <f>'Crisis Indicator Data'!B51</f>
        <v>Displacement</v>
      </c>
      <c r="G53" s="225">
        <f t="shared" si="5"/>
        <v>3.7</v>
      </c>
      <c r="H53" s="44">
        <f t="shared" si="6"/>
        <v>4</v>
      </c>
      <c r="I53" s="116" t="str">
        <f t="shared" si="7"/>
        <v>High</v>
      </c>
      <c r="J53" s="226" t="str">
        <f>INDEX(Trends!$D$3:$D$404,MATCH(C53,Trends!$C$3:$C$404,0))</f>
        <v>Increasing</v>
      </c>
      <c r="K53" s="109" t="str">
        <f>IF(Reliability!B51="x","x",(IF(ROUNDUP(Reliability!B51,0)=1,"Very High",IF(ROUNDUP(Reliability!B51,0)=2,"High",IF(ROUNDUP(Reliability!B51,0)=3,"Medium",IF(ROUNDUP(Reliability!B51,0)=4,"Low","Very Low"))))))</f>
        <v>Medium</v>
      </c>
      <c r="L53" s="227">
        <f t="shared" si="8"/>
        <v>3.6</v>
      </c>
      <c r="M53" s="228">
        <f>'Impact of the crisis'!N54</f>
        <v>2.7</v>
      </c>
      <c r="N53" s="228">
        <f>'Impact of the crisis'!AB54</f>
        <v>4</v>
      </c>
      <c r="O53" s="227">
        <f>'Conditions of people affected'!R54</f>
        <v>4.2</v>
      </c>
      <c r="P53" s="228">
        <f>'Conditions of people affected'!K54</f>
        <v>4.4000000000000004</v>
      </c>
      <c r="Q53" s="228">
        <f>'Conditions of people affected'!Q54</f>
        <v>4</v>
      </c>
      <c r="R53" s="228">
        <f t="shared" si="9"/>
        <v>2.8</v>
      </c>
      <c r="S53" s="228">
        <f>'Complexity of the crisis'!X54</f>
        <v>3.5</v>
      </c>
      <c r="T53" s="228">
        <f>'Complexity of the crisis'!AN54</f>
        <v>2</v>
      </c>
      <c r="U53" s="124" t="str">
        <f>VLOOKUP(C53,Lists!$C$3:$E$200,3,FALSE)</f>
        <v>Middle east</v>
      </c>
      <c r="V53" s="125">
        <v>44985</v>
      </c>
    </row>
    <row r="54" spans="1:22" x14ac:dyDescent="0.25">
      <c r="A54" s="45" t="str">
        <f>'Crisis Indicator Data'!A52</f>
        <v>Multiple crises in Iraq</v>
      </c>
      <c r="B54" s="45" t="str">
        <f>Lists!G52</f>
        <v>Country level</v>
      </c>
      <c r="C54" s="45" t="str">
        <f>'Crisis Indicator Data'!C52</f>
        <v>IRQ001</v>
      </c>
      <c r="D54" s="45" t="str">
        <f>'Crisis Indicator Data'!D52</f>
        <v>Iraq</v>
      </c>
      <c r="E54" s="45" t="str">
        <f>'Crisis Indicator Data'!E52</f>
        <v>IRQ</v>
      </c>
      <c r="F54" s="45" t="str">
        <f>'Crisis Indicator Data'!B52</f>
        <v>Violence,Displacement,Socio-political,Conflict</v>
      </c>
      <c r="G54" s="225">
        <f t="shared" si="5"/>
        <v>3.9</v>
      </c>
      <c r="H54" s="44">
        <f t="shared" si="6"/>
        <v>4</v>
      </c>
      <c r="I54" s="116" t="str">
        <f t="shared" si="7"/>
        <v>High</v>
      </c>
      <c r="J54" s="226" t="str">
        <f>INDEX(Trends!$D$3:$D$404,MATCH(C54,Trends!$C$3:$C$404,0))</f>
        <v>Stable</v>
      </c>
      <c r="K54" s="109" t="str">
        <f>IF(Reliability!B52="x","x",(IF(ROUNDUP(Reliability!B52,0)=1,"Very High",IF(ROUNDUP(Reliability!B52,0)=2,"High",IF(ROUNDUP(Reliability!B52,0)=3,"Medium",IF(ROUNDUP(Reliability!B52,0)=4,"Low","Very Low"))))))</f>
        <v>High</v>
      </c>
      <c r="L54" s="227">
        <f t="shared" si="8"/>
        <v>4.3</v>
      </c>
      <c r="M54" s="228">
        <f>'Impact of the crisis'!N55</f>
        <v>4.7</v>
      </c>
      <c r="N54" s="228">
        <f>'Impact of the crisis'!AB55</f>
        <v>4</v>
      </c>
      <c r="O54" s="227">
        <f>'Conditions of people affected'!R55</f>
        <v>3.55</v>
      </c>
      <c r="P54" s="228">
        <f>'Conditions of people affected'!K55</f>
        <v>4.0999999999999996</v>
      </c>
      <c r="Q54" s="228">
        <f>'Conditions of people affected'!Q55</f>
        <v>3</v>
      </c>
      <c r="R54" s="228">
        <f t="shared" si="9"/>
        <v>4.0999999999999996</v>
      </c>
      <c r="S54" s="228">
        <f>'Complexity of the crisis'!X55</f>
        <v>3.6</v>
      </c>
      <c r="T54" s="228">
        <f>'Complexity of the crisis'!AN55</f>
        <v>4.5</v>
      </c>
      <c r="U54" s="124" t="str">
        <f>VLOOKUP(C54,Lists!$C$3:$E$200,3,FALSE)</f>
        <v>Middle east</v>
      </c>
      <c r="V54" s="125">
        <v>44977</v>
      </c>
    </row>
    <row r="55" spans="1:22" x14ac:dyDescent="0.25">
      <c r="A55" s="45" t="str">
        <f>'Crisis Indicator Data'!A53</f>
        <v>Conflict  in Iraq</v>
      </c>
      <c r="B55" s="45" t="str">
        <f>Lists!G53</f>
        <v>Conflict</v>
      </c>
      <c r="C55" s="45" t="str">
        <f>'Crisis Indicator Data'!C53</f>
        <v>IRQ002</v>
      </c>
      <c r="D55" s="45" t="str">
        <f>'Crisis Indicator Data'!D53</f>
        <v>Iraq</v>
      </c>
      <c r="E55" s="45" t="str">
        <f>'Crisis Indicator Data'!E53</f>
        <v>IRQ</v>
      </c>
      <c r="F55" s="45" t="str">
        <f>'Crisis Indicator Data'!B53</f>
        <v>Conflict,Socio-political,Violence</v>
      </c>
      <c r="G55" s="225">
        <f t="shared" si="5"/>
        <v>3.9</v>
      </c>
      <c r="H55" s="44">
        <f t="shared" si="6"/>
        <v>4</v>
      </c>
      <c r="I55" s="116" t="str">
        <f t="shared" si="7"/>
        <v>High</v>
      </c>
      <c r="J55" s="226" t="str">
        <f>INDEX(Trends!$D$3:$D$404,MATCH(C55,Trends!$C$3:$C$404,0))</f>
        <v>Increasing</v>
      </c>
      <c r="K55" s="109" t="str">
        <f>IF(Reliability!B53="x","x",(IF(ROUNDUP(Reliability!B53,0)=1,"Very High",IF(ROUNDUP(Reliability!B53,0)=2,"High",IF(ROUNDUP(Reliability!B53,0)=3,"Medium",IF(ROUNDUP(Reliability!B53,0)=4,"Low","Very Low"))))))</f>
        <v>High</v>
      </c>
      <c r="L55" s="227">
        <f t="shared" si="8"/>
        <v>4.3</v>
      </c>
      <c r="M55" s="228">
        <f>'Impact of the crisis'!N56</f>
        <v>4.7</v>
      </c>
      <c r="N55" s="228">
        <f>'Impact of the crisis'!AB56</f>
        <v>4</v>
      </c>
      <c r="O55" s="227">
        <f>'Conditions of people affected'!R56</f>
        <v>3.5</v>
      </c>
      <c r="P55" s="228">
        <f>'Conditions of people affected'!K56</f>
        <v>4</v>
      </c>
      <c r="Q55" s="228">
        <f>'Conditions of people affected'!Q56</f>
        <v>3</v>
      </c>
      <c r="R55" s="228">
        <f t="shared" si="9"/>
        <v>4.0999999999999996</v>
      </c>
      <c r="S55" s="228">
        <f>'Complexity of the crisis'!X56</f>
        <v>3.6</v>
      </c>
      <c r="T55" s="228">
        <f>'Complexity of the crisis'!AN56</f>
        <v>4.5</v>
      </c>
      <c r="U55" s="124" t="str">
        <f>VLOOKUP(C55,Lists!$C$3:$E$200,3,FALSE)</f>
        <v>Middle east</v>
      </c>
      <c r="V55" s="125">
        <v>44977</v>
      </c>
    </row>
    <row r="56" spans="1:22" x14ac:dyDescent="0.25">
      <c r="A56" s="45" t="str">
        <f>'Crisis Indicator Data'!A54</f>
        <v>Syrian and Palestinian refugees in iraq</v>
      </c>
      <c r="B56" s="45" t="str">
        <f>Lists!G54</f>
        <v>Syrian Refugees</v>
      </c>
      <c r="C56" s="45" t="str">
        <f>'Crisis Indicator Data'!C54</f>
        <v>IRQ003</v>
      </c>
      <c r="D56" s="45" t="str">
        <f>'Crisis Indicator Data'!D54</f>
        <v>Iraq</v>
      </c>
      <c r="E56" s="45" t="str">
        <f>'Crisis Indicator Data'!E54</f>
        <v>IRQ</v>
      </c>
      <c r="F56" s="45" t="str">
        <f>'Crisis Indicator Data'!B54</f>
        <v>Displacement</v>
      </c>
      <c r="G56" s="225">
        <f t="shared" si="5"/>
        <v>2.9</v>
      </c>
      <c r="H56" s="44">
        <f t="shared" si="6"/>
        <v>3</v>
      </c>
      <c r="I56" s="116" t="str">
        <f t="shared" si="7"/>
        <v>Medium</v>
      </c>
      <c r="J56" s="226" t="str">
        <f>INDEX(Trends!$D$3:$D$404,MATCH(C56,Trends!$C$3:$C$404,0))</f>
        <v>Decreasing</v>
      </c>
      <c r="K56" s="109" t="str">
        <f>IF(Reliability!B54="x","x",(IF(ROUNDUP(Reliability!B54,0)=1,"Very High",IF(ROUNDUP(Reliability!B54,0)=2,"High",IF(ROUNDUP(Reliability!B54,0)=3,"Medium",IF(ROUNDUP(Reliability!B54,0)=4,"Low","Very Low"))))))</f>
        <v>Medium</v>
      </c>
      <c r="L56" s="227">
        <f t="shared" si="8"/>
        <v>1.8</v>
      </c>
      <c r="M56" s="228">
        <f>'Impact of the crisis'!N57</f>
        <v>1.5</v>
      </c>
      <c r="N56" s="228">
        <f>'Impact of the crisis'!AB57</f>
        <v>2</v>
      </c>
      <c r="O56" s="227">
        <f>'Conditions of people affected'!R57</f>
        <v>2.9</v>
      </c>
      <c r="P56" s="228">
        <f>'Conditions of people affected'!K57</f>
        <v>2.8</v>
      </c>
      <c r="Q56" s="228">
        <f>'Conditions of people affected'!Q57</f>
        <v>3</v>
      </c>
      <c r="R56" s="228">
        <f t="shared" si="9"/>
        <v>3.6</v>
      </c>
      <c r="S56" s="228">
        <f>'Complexity of the crisis'!X57</f>
        <v>3.6</v>
      </c>
      <c r="T56" s="228">
        <f>'Complexity of the crisis'!AN57</f>
        <v>3.5</v>
      </c>
      <c r="U56" s="124" t="str">
        <f>VLOOKUP(C56,Lists!$C$3:$E$200,3,FALSE)</f>
        <v>Middle east</v>
      </c>
      <c r="V56" s="125">
        <v>44977</v>
      </c>
    </row>
    <row r="57" spans="1:22" x14ac:dyDescent="0.25">
      <c r="A57" s="45" t="str">
        <f>'Crisis Indicator Data'!A55</f>
        <v>Mixed migration flows in Italy</v>
      </c>
      <c r="B57" s="45" t="str">
        <f>Lists!G55</f>
        <v>Mixed Migration</v>
      </c>
      <c r="C57" s="45" t="str">
        <f>'Crisis Indicator Data'!C55</f>
        <v>ITA002</v>
      </c>
      <c r="D57" s="45" t="str">
        <f>'Crisis Indicator Data'!D55</f>
        <v>Italy</v>
      </c>
      <c r="E57" s="45" t="str">
        <f>'Crisis Indicator Data'!E55</f>
        <v>ITA</v>
      </c>
      <c r="F57" s="45" t="str">
        <f>'Crisis Indicator Data'!B55</f>
        <v>Displacement</v>
      </c>
      <c r="G57" s="225">
        <f t="shared" si="5"/>
        <v>1.9</v>
      </c>
      <c r="H57" s="44">
        <f t="shared" si="6"/>
        <v>2</v>
      </c>
      <c r="I57" s="116" t="str">
        <f t="shared" si="7"/>
        <v>Low</v>
      </c>
      <c r="J57" s="226" t="str">
        <f>INDEX(Trends!$D$3:$D$404,MATCH(C57,Trends!$C$3:$C$404,0))</f>
        <v>Increasing</v>
      </c>
      <c r="K57" s="109" t="str">
        <f>IF(Reliability!B55="x","x",(IF(ROUNDUP(Reliability!B55,0)=1,"Very High",IF(ROUNDUP(Reliability!B55,0)=2,"High",IF(ROUNDUP(Reliability!B55,0)=3,"Medium",IF(ROUNDUP(Reliability!B55,0)=4,"Low","Very Low"))))))</f>
        <v>Very High</v>
      </c>
      <c r="L57" s="227">
        <f t="shared" si="8"/>
        <v>2.7</v>
      </c>
      <c r="M57" s="228">
        <f>'Impact of the crisis'!N58</f>
        <v>1.6</v>
      </c>
      <c r="N57" s="228">
        <f>'Impact of the crisis'!AB58</f>
        <v>3.1</v>
      </c>
      <c r="O57" s="227">
        <f>'Conditions of people affected'!R58</f>
        <v>1.65</v>
      </c>
      <c r="P57" s="228">
        <f>'Conditions of people affected'!K58</f>
        <v>2.2999999999999998</v>
      </c>
      <c r="Q57" s="228">
        <f>'Conditions of people affected'!Q58</f>
        <v>1</v>
      </c>
      <c r="R57" s="228">
        <f t="shared" si="9"/>
        <v>1.7</v>
      </c>
      <c r="S57" s="228">
        <f>'Complexity of the crisis'!X58</f>
        <v>1.4</v>
      </c>
      <c r="T57" s="228">
        <f>'Complexity of the crisis'!AN58</f>
        <v>2</v>
      </c>
      <c r="U57" s="124" t="str">
        <f>VLOOKUP(C57,Lists!$C$3:$E$200,3,FALSE)</f>
        <v>Europe</v>
      </c>
      <c r="V57" s="125">
        <v>44979</v>
      </c>
    </row>
    <row r="58" spans="1:22" x14ac:dyDescent="0.25">
      <c r="A58" s="45" t="str">
        <f>'Crisis Indicator Data'!A56</f>
        <v>Syrian refugees in Jordan</v>
      </c>
      <c r="B58" s="45" t="str">
        <f>Lists!G56</f>
        <v>Syrian refugees</v>
      </c>
      <c r="C58" s="45" t="str">
        <f>'Crisis Indicator Data'!C56</f>
        <v>JOR002</v>
      </c>
      <c r="D58" s="45" t="str">
        <f>'Crisis Indicator Data'!D56</f>
        <v>Jordan</v>
      </c>
      <c r="E58" s="45" t="str">
        <f>'Crisis Indicator Data'!E56</f>
        <v>JOR</v>
      </c>
      <c r="F58" s="45" t="str">
        <f>'Crisis Indicator Data'!B56</f>
        <v>Displacement</v>
      </c>
      <c r="G58" s="225">
        <f t="shared" si="5"/>
        <v>2.7</v>
      </c>
      <c r="H58" s="44">
        <f t="shared" si="6"/>
        <v>3</v>
      </c>
      <c r="I58" s="116" t="str">
        <f t="shared" si="7"/>
        <v>Medium</v>
      </c>
      <c r="J58" s="226" t="str">
        <f>INDEX(Trends!$D$3:$D$404,MATCH(C58,Trends!$C$3:$C$404,0))</f>
        <v>Stable</v>
      </c>
      <c r="K58" s="109" t="str">
        <f>IF(Reliability!B56="x","x",(IF(ROUNDUP(Reliability!B56,0)=1,"Very High",IF(ROUNDUP(Reliability!B56,0)=2,"High",IF(ROUNDUP(Reliability!B56,0)=3,"Medium",IF(ROUNDUP(Reliability!B56,0)=4,"Low","Very Low"))))))</f>
        <v>Medium</v>
      </c>
      <c r="L58" s="227">
        <f t="shared" si="8"/>
        <v>2.7</v>
      </c>
      <c r="M58" s="228">
        <f>'Impact of the crisis'!N59</f>
        <v>3</v>
      </c>
      <c r="N58" s="228">
        <f>'Impact of the crisis'!AB59</f>
        <v>2.6</v>
      </c>
      <c r="O58" s="227">
        <f>'Conditions of people affected'!R59</f>
        <v>3.1</v>
      </c>
      <c r="P58" s="228">
        <f>'Conditions of people affected'!K59</f>
        <v>3.2</v>
      </c>
      <c r="Q58" s="228">
        <f>'Conditions of people affected'!Q59</f>
        <v>3</v>
      </c>
      <c r="R58" s="228">
        <f t="shared" si="9"/>
        <v>2</v>
      </c>
      <c r="S58" s="228">
        <f>'Complexity of the crisis'!X59</f>
        <v>2.5</v>
      </c>
      <c r="T58" s="228">
        <f>'Complexity of the crisis'!AN59</f>
        <v>1.5</v>
      </c>
      <c r="U58" s="124" t="str">
        <f>VLOOKUP(C58,Lists!$C$3:$E$200,3,FALSE)</f>
        <v>Middle east</v>
      </c>
      <c r="V58" s="125">
        <v>44981</v>
      </c>
    </row>
    <row r="59" spans="1:22" x14ac:dyDescent="0.25">
      <c r="A59" s="45" t="str">
        <f>'Crisis Indicator Data'!A57</f>
        <v xml:space="preserve">Multiple crisis in Kenya </v>
      </c>
      <c r="B59" s="45" t="str">
        <f>Lists!G57</f>
        <v xml:space="preserve">Country level </v>
      </c>
      <c r="C59" s="45" t="str">
        <f>'Crisis Indicator Data'!C57</f>
        <v>KEN001</v>
      </c>
      <c r="D59" s="45" t="str">
        <f>'Crisis Indicator Data'!D57</f>
        <v>Kenya</v>
      </c>
      <c r="E59" s="45" t="str">
        <f>'Crisis Indicator Data'!E57</f>
        <v>KEN</v>
      </c>
      <c r="F59" s="45" t="str">
        <f>'Crisis Indicator Data'!B57</f>
        <v>Drought,Displacement</v>
      </c>
      <c r="G59" s="225">
        <f t="shared" si="5"/>
        <v>3.7</v>
      </c>
      <c r="H59" s="44">
        <f t="shared" si="6"/>
        <v>4</v>
      </c>
      <c r="I59" s="116" t="str">
        <f t="shared" si="7"/>
        <v>High</v>
      </c>
      <c r="J59" s="226" t="str">
        <f>INDEX(Trends!$D$3:$D$404,MATCH(C59,Trends!$C$3:$C$404,0))</f>
        <v>Stable</v>
      </c>
      <c r="K59" s="109" t="str">
        <f>IF(Reliability!B57="x","x",(IF(ROUNDUP(Reliability!B57,0)=1,"Very High",IF(ROUNDUP(Reliability!B57,0)=2,"High",IF(ROUNDUP(Reliability!B57,0)=3,"Medium",IF(ROUNDUP(Reliability!B57,0)=4,"Low","Very Low"))))))</f>
        <v>Medium</v>
      </c>
      <c r="L59" s="227">
        <f t="shared" si="8"/>
        <v>4.0999999999999996</v>
      </c>
      <c r="M59" s="228">
        <f>'Impact of the crisis'!N60</f>
        <v>4.2</v>
      </c>
      <c r="N59" s="228">
        <f>'Impact of the crisis'!AB60</f>
        <v>4</v>
      </c>
      <c r="O59" s="227">
        <f>'Conditions of people affected'!R60</f>
        <v>3.8</v>
      </c>
      <c r="P59" s="228">
        <f>'Conditions of people affected'!K60</f>
        <v>4.5999999999999996</v>
      </c>
      <c r="Q59" s="228">
        <f>'Conditions of people affected'!Q60</f>
        <v>3</v>
      </c>
      <c r="R59" s="228">
        <f t="shared" si="9"/>
        <v>3.1</v>
      </c>
      <c r="S59" s="228">
        <f>'Complexity of the crisis'!X60</f>
        <v>3.6</v>
      </c>
      <c r="T59" s="228">
        <f>'Complexity of the crisis'!AN60</f>
        <v>2.5</v>
      </c>
      <c r="U59" s="124" t="str">
        <f>VLOOKUP(C59,Lists!$C$3:$E$200,3,FALSE)</f>
        <v>Africa</v>
      </c>
      <c r="V59" s="125">
        <v>44978</v>
      </c>
    </row>
    <row r="60" spans="1:22" x14ac:dyDescent="0.25">
      <c r="A60" s="53" t="str">
        <f>'Crisis Indicator Data'!A58</f>
        <v>Refugee situation in Kenya</v>
      </c>
      <c r="B60" s="45" t="str">
        <f>Lists!G58</f>
        <v>Refugee situation</v>
      </c>
      <c r="C60" s="53" t="str">
        <f>'Crisis Indicator Data'!C58</f>
        <v>KEN002</v>
      </c>
      <c r="D60" s="53" t="str">
        <f>'Crisis Indicator Data'!D58</f>
        <v>Kenya</v>
      </c>
      <c r="E60" s="53" t="str">
        <f>'Crisis Indicator Data'!E58</f>
        <v>KEN</v>
      </c>
      <c r="F60" s="53" t="str">
        <f>'Crisis Indicator Data'!B58</f>
        <v>Displacement</v>
      </c>
      <c r="G60" s="225">
        <f t="shared" si="5"/>
        <v>3</v>
      </c>
      <c r="H60" s="54">
        <f t="shared" si="6"/>
        <v>3</v>
      </c>
      <c r="I60" s="117" t="str">
        <f t="shared" si="7"/>
        <v>Medium</v>
      </c>
      <c r="J60" s="226" t="str">
        <f>INDEX(Trends!$D$3:$D$404,MATCH(C60,Trends!$C$3:$C$404,0))</f>
        <v>Stable</v>
      </c>
      <c r="K60" s="109" t="str">
        <f>IF(Reliability!B58="x","x",(IF(ROUNDUP(Reliability!B58,0)=1,"Very High",IF(ROUNDUP(Reliability!B58,0)=2,"High",IF(ROUNDUP(Reliability!B58,0)=3,"Medium",IF(ROUNDUP(Reliability!B58,0)=4,"Low","Very Low"))))))</f>
        <v>Medium</v>
      </c>
      <c r="L60" s="227">
        <f t="shared" si="8"/>
        <v>3</v>
      </c>
      <c r="M60" s="233">
        <f>'Impact of the crisis'!N61</f>
        <v>0.8</v>
      </c>
      <c r="N60" s="233">
        <f>'Impact of the crisis'!AB61</f>
        <v>3.7</v>
      </c>
      <c r="O60" s="227">
        <f>'Conditions of people affected'!R61</f>
        <v>3</v>
      </c>
      <c r="P60" s="233">
        <f>'Conditions of people affected'!K61</f>
        <v>3</v>
      </c>
      <c r="Q60" s="233">
        <f>'Conditions of people affected'!Q61</f>
        <v>3</v>
      </c>
      <c r="R60" s="228">
        <f t="shared" si="9"/>
        <v>2.9</v>
      </c>
      <c r="S60" s="228">
        <f>'Complexity of the crisis'!X61</f>
        <v>3.6</v>
      </c>
      <c r="T60" s="228">
        <f>'Complexity of the crisis'!AN61</f>
        <v>2</v>
      </c>
      <c r="U60" s="124" t="str">
        <f>VLOOKUP(C60,Lists!$C$3:$E$200,3,FALSE)</f>
        <v>Africa</v>
      </c>
      <c r="V60" s="125">
        <v>44978</v>
      </c>
    </row>
    <row r="61" spans="1:22" x14ac:dyDescent="0.25">
      <c r="A61" s="53" t="str">
        <f>'Crisis Indicator Data'!A59</f>
        <v>Drought in Kenya</v>
      </c>
      <c r="B61" s="45" t="str">
        <f>Lists!G59</f>
        <v>Drought</v>
      </c>
      <c r="C61" s="53" t="str">
        <f>'Crisis Indicator Data'!C59</f>
        <v>KEN003</v>
      </c>
      <c r="D61" s="53" t="str">
        <f>'Crisis Indicator Data'!D59</f>
        <v>Kenya</v>
      </c>
      <c r="E61" s="53" t="str">
        <f>'Crisis Indicator Data'!E59</f>
        <v>KEN</v>
      </c>
      <c r="F61" s="53" t="str">
        <f>'Crisis Indicator Data'!B59</f>
        <v>Drought</v>
      </c>
      <c r="G61" s="225">
        <f t="shared" si="5"/>
        <v>3.8</v>
      </c>
      <c r="H61" s="54">
        <f t="shared" si="6"/>
        <v>4</v>
      </c>
      <c r="I61" s="117" t="str">
        <f t="shared" si="7"/>
        <v>High</v>
      </c>
      <c r="J61" s="226" t="str">
        <f>INDEX(Trends!$D$3:$D$404,MATCH(C61,Trends!$C$3:$C$404,0))</f>
        <v>Stable</v>
      </c>
      <c r="K61" s="109" t="str">
        <f>IF(Reliability!B59="x","x",(IF(ROUNDUP(Reliability!B59,0)=1,"Very High",IF(ROUNDUP(Reliability!B59,0)=2,"High",IF(ROUNDUP(Reliability!B59,0)=3,"Medium",IF(ROUNDUP(Reliability!B59,0)=4,"Low","Very Low"))))))</f>
        <v>Medium</v>
      </c>
      <c r="L61" s="227">
        <f t="shared" si="8"/>
        <v>4.7</v>
      </c>
      <c r="M61" s="233">
        <f>'Impact of the crisis'!N62</f>
        <v>4.0999999999999996</v>
      </c>
      <c r="N61" s="233">
        <f>'Impact of the crisis'!AB62</f>
        <v>4.9000000000000004</v>
      </c>
      <c r="O61" s="227">
        <f>'Conditions of people affected'!R62</f>
        <v>3.75</v>
      </c>
      <c r="P61" s="233">
        <f>'Conditions of people affected'!K62</f>
        <v>4.5</v>
      </c>
      <c r="Q61" s="233">
        <f>'Conditions of people affected'!Q62</f>
        <v>3</v>
      </c>
      <c r="R61" s="228">
        <f t="shared" si="9"/>
        <v>2.9</v>
      </c>
      <c r="S61" s="228">
        <f>'Complexity of the crisis'!X62</f>
        <v>3.6</v>
      </c>
      <c r="T61" s="228">
        <f>'Complexity of the crisis'!AN62</f>
        <v>2</v>
      </c>
      <c r="U61" s="124" t="str">
        <f>VLOOKUP(C61,Lists!$C$3:$E$200,3,FALSE)</f>
        <v>Africa</v>
      </c>
      <c r="V61" s="125">
        <v>44978</v>
      </c>
    </row>
    <row r="62" spans="1:22" ht="13.35" customHeight="1" x14ac:dyDescent="0.25">
      <c r="A62" s="53" t="str">
        <f>'Crisis Indicator Data'!A60</f>
        <v>Syrian refugees in Lebanon</v>
      </c>
      <c r="B62" s="45" t="str">
        <f>Lists!G60</f>
        <v>Syrian refugees</v>
      </c>
      <c r="C62" s="53" t="str">
        <f>'Crisis Indicator Data'!C60</f>
        <v>LBN002</v>
      </c>
      <c r="D62" s="53" t="str">
        <f>'Crisis Indicator Data'!D60</f>
        <v>Lebanon</v>
      </c>
      <c r="E62" s="53" t="str">
        <f>'Crisis Indicator Data'!E60</f>
        <v>LBN</v>
      </c>
      <c r="F62" s="53" t="str">
        <f>'Crisis Indicator Data'!B60</f>
        <v>Displacement</v>
      </c>
      <c r="G62" s="225">
        <f t="shared" si="5"/>
        <v>3.4</v>
      </c>
      <c r="H62" s="54">
        <f t="shared" si="6"/>
        <v>4</v>
      </c>
      <c r="I62" s="117" t="str">
        <f t="shared" si="7"/>
        <v>High</v>
      </c>
      <c r="J62" s="226" t="str">
        <f>INDEX(Trends!$D$3:$D$404,MATCH(C62,Trends!$C$3:$C$404,0))</f>
        <v>Decreasing</v>
      </c>
      <c r="K62" s="109" t="str">
        <f>IF(Reliability!B60="x","x",(IF(ROUNDUP(Reliability!B60,0)=1,"Very High",IF(ROUNDUP(Reliability!B60,0)=2,"High",IF(ROUNDUP(Reliability!B60,0)=3,"Medium",IF(ROUNDUP(Reliability!B60,0)=4,"Low","Very Low"))))))</f>
        <v>Medium</v>
      </c>
      <c r="L62" s="227">
        <f t="shared" si="8"/>
        <v>4.2</v>
      </c>
      <c r="M62" s="233">
        <f>'Impact of the crisis'!N63</f>
        <v>3.6</v>
      </c>
      <c r="N62" s="233">
        <f>'Impact of the crisis'!AB63</f>
        <v>4.5</v>
      </c>
      <c r="O62" s="227">
        <f>'Conditions of people affected'!R63</f>
        <v>3.8</v>
      </c>
      <c r="P62" s="233">
        <f>'Conditions of people affected'!K63</f>
        <v>3.6</v>
      </c>
      <c r="Q62" s="233">
        <f>'Conditions of people affected'!Q63</f>
        <v>4</v>
      </c>
      <c r="R62" s="228">
        <f t="shared" si="9"/>
        <v>2.2999999999999998</v>
      </c>
      <c r="S62" s="228">
        <f>'Complexity of the crisis'!X63</f>
        <v>2.6</v>
      </c>
      <c r="T62" s="228">
        <f>'Complexity of the crisis'!AN63</f>
        <v>2</v>
      </c>
      <c r="U62" s="124" t="str">
        <f>VLOOKUP(C62,Lists!$C$3:$E$200,3,FALSE)</f>
        <v>Middle east</v>
      </c>
      <c r="V62" s="125">
        <v>44977</v>
      </c>
    </row>
    <row r="63" spans="1:22" x14ac:dyDescent="0.25">
      <c r="A63" s="53" t="str">
        <f>'Crisis Indicator Data'!A61</f>
        <v>Socioeconomic crisis in Lebanon</v>
      </c>
      <c r="B63" s="45" t="str">
        <f>Lists!G61</f>
        <v>Socioeconomic crisis</v>
      </c>
      <c r="C63" s="53" t="str">
        <f>'Crisis Indicator Data'!C61</f>
        <v>LBN004</v>
      </c>
      <c r="D63" s="53" t="str">
        <f>'Crisis Indicator Data'!D61</f>
        <v>Lebanon</v>
      </c>
      <c r="E63" s="53" t="str">
        <f>'Crisis Indicator Data'!E61</f>
        <v>LBN</v>
      </c>
      <c r="F63" s="53" t="str">
        <f>'Crisis Indicator Data'!B61</f>
        <v>Socio-political,Violence,Tecnological Disaster</v>
      </c>
      <c r="G63" s="225">
        <f t="shared" si="5"/>
        <v>3.5</v>
      </c>
      <c r="H63" s="54">
        <f t="shared" si="6"/>
        <v>4</v>
      </c>
      <c r="I63" s="117" t="str">
        <f t="shared" si="7"/>
        <v>High</v>
      </c>
      <c r="J63" s="226" t="str">
        <f>INDEX(Trends!$D$3:$D$404,MATCH(C63,Trends!$C$3:$C$404,0))</f>
        <v>Decreasing</v>
      </c>
      <c r="K63" s="109" t="str">
        <f>IF(Reliability!B61="x","x",(IF(ROUNDUP(Reliability!B61,0)=1,"Very High",IF(ROUNDUP(Reliability!B61,0)=2,"High",IF(ROUNDUP(Reliability!B61,0)=3,"Medium",IF(ROUNDUP(Reliability!B61,0)=4,"Low","Very Low"))))))</f>
        <v>Medium</v>
      </c>
      <c r="L63" s="227">
        <f t="shared" si="8"/>
        <v>3.2</v>
      </c>
      <c r="M63" s="233">
        <f>'Impact of the crisis'!N64</f>
        <v>3.6</v>
      </c>
      <c r="N63" s="233">
        <f>'Impact of the crisis'!AB64</f>
        <v>2.9</v>
      </c>
      <c r="O63" s="227">
        <f>'Conditions of people affected'!R64</f>
        <v>4.0999999999999996</v>
      </c>
      <c r="P63" s="233">
        <f>'Conditions of people affected'!K64</f>
        <v>4.2</v>
      </c>
      <c r="Q63" s="233">
        <f>'Conditions of people affected'!Q64</f>
        <v>4</v>
      </c>
      <c r="R63" s="228">
        <f t="shared" si="9"/>
        <v>2.6</v>
      </c>
      <c r="S63" s="228">
        <f>'Complexity of the crisis'!X64</f>
        <v>2.6</v>
      </c>
      <c r="T63" s="228">
        <f>'Complexity of the crisis'!AN64</f>
        <v>2.5</v>
      </c>
      <c r="U63" s="124" t="str">
        <f>VLOOKUP(C63,Lists!$C$3:$E$200,3,FALSE)</f>
        <v>Middle east</v>
      </c>
      <c r="V63" s="125">
        <v>44977</v>
      </c>
    </row>
    <row r="64" spans="1:22" x14ac:dyDescent="0.25">
      <c r="A64" s="53" t="str">
        <f>'Crisis Indicator Data'!A62</f>
        <v>Complex crisis in Libya</v>
      </c>
      <c r="B64" s="45" t="str">
        <f>Lists!G62</f>
        <v>Complex crisis</v>
      </c>
      <c r="C64" s="53" t="str">
        <f>'Crisis Indicator Data'!C62</f>
        <v>LBY001</v>
      </c>
      <c r="D64" s="53" t="str">
        <f>'Crisis Indicator Data'!D62</f>
        <v>Libya</v>
      </c>
      <c r="E64" s="53" t="str">
        <f>'Crisis Indicator Data'!E62</f>
        <v>LBY</v>
      </c>
      <c r="F64" s="53" t="str">
        <f>'Crisis Indicator Data'!B62</f>
        <v>Conflict,Displacement,Socio-political</v>
      </c>
      <c r="G64" s="225">
        <f t="shared" si="5"/>
        <v>3.8</v>
      </c>
      <c r="H64" s="54">
        <f t="shared" si="6"/>
        <v>4</v>
      </c>
      <c r="I64" s="117" t="str">
        <f t="shared" si="7"/>
        <v>High</v>
      </c>
      <c r="J64" s="226" t="str">
        <f>INDEX(Trends!$D$3:$D$404,MATCH(C64,Trends!$C$3:$C$404,0))</f>
        <v>Increasing</v>
      </c>
      <c r="K64" s="109" t="str">
        <f>IF(Reliability!B62="x","x",(IF(ROUNDUP(Reliability!B62,0)=1,"Very High",IF(ROUNDUP(Reliability!B62,0)=2,"High",IF(ROUNDUP(Reliability!B62,0)=3,"Medium",IF(ROUNDUP(Reliability!B62,0)=4,"Low","Very Low"))))))</f>
        <v>Very High</v>
      </c>
      <c r="L64" s="227">
        <f t="shared" si="8"/>
        <v>4.5</v>
      </c>
      <c r="M64" s="233">
        <f>'Impact of the crisis'!N65</f>
        <v>4.5</v>
      </c>
      <c r="N64" s="233">
        <f>'Impact of the crisis'!AB65</f>
        <v>4.5</v>
      </c>
      <c r="O64" s="227">
        <f>'Conditions of people affected'!R65</f>
        <v>3.2</v>
      </c>
      <c r="P64" s="233">
        <f>'Conditions of people affected'!K65</f>
        <v>3.4</v>
      </c>
      <c r="Q64" s="233">
        <f>'Conditions of people affected'!Q65</f>
        <v>3</v>
      </c>
      <c r="R64" s="228">
        <f t="shared" si="9"/>
        <v>3.9</v>
      </c>
      <c r="S64" s="228">
        <f>'Complexity of the crisis'!X65</f>
        <v>3.2</v>
      </c>
      <c r="T64" s="228">
        <f>'Complexity of the crisis'!AN65</f>
        <v>4.5</v>
      </c>
      <c r="U64" s="124" t="str">
        <f>VLOOKUP(C64,Lists!$C$3:$E$200,3,FALSE)</f>
        <v>Africa</v>
      </c>
      <c r="V64" s="125">
        <v>44979</v>
      </c>
    </row>
    <row r="65" spans="1:22" x14ac:dyDescent="0.25">
      <c r="A65" s="53" t="str">
        <f>'Crisis Indicator Data'!A63</f>
        <v>Mixed migration flows in Libya</v>
      </c>
      <c r="B65" s="45" t="str">
        <f>Lists!G63</f>
        <v>Mixed Migration</v>
      </c>
      <c r="C65" s="53" t="str">
        <f>'Crisis Indicator Data'!C63</f>
        <v>LBY002</v>
      </c>
      <c r="D65" s="53" t="str">
        <f>'Crisis Indicator Data'!D63</f>
        <v>Libya</v>
      </c>
      <c r="E65" s="53" t="str">
        <f>'Crisis Indicator Data'!E63</f>
        <v>LBY</v>
      </c>
      <c r="F65" s="53" t="str">
        <f>'Crisis Indicator Data'!B63</f>
        <v>Displacement</v>
      </c>
      <c r="G65" s="225">
        <f t="shared" si="5"/>
        <v>3.4</v>
      </c>
      <c r="H65" s="54">
        <f t="shared" si="6"/>
        <v>4</v>
      </c>
      <c r="I65" s="117" t="str">
        <f t="shared" si="7"/>
        <v>High</v>
      </c>
      <c r="J65" s="226" t="str">
        <f>INDEX(Trends!$D$3:$D$404,MATCH(C65,Trends!$C$3:$C$404,0))</f>
        <v>Decreasing</v>
      </c>
      <c r="K65" s="109" t="str">
        <f>IF(Reliability!B63="x","x",(IF(ROUNDUP(Reliability!B63,0)=1,"Very High",IF(ROUNDUP(Reliability!B63,0)=2,"High",IF(ROUNDUP(Reliability!B63,0)=3,"Medium",IF(ROUNDUP(Reliability!B63,0)=4,"Low","Very Low"))))))</f>
        <v>Very High</v>
      </c>
      <c r="L65" s="227">
        <f t="shared" si="8"/>
        <v>3.8</v>
      </c>
      <c r="M65" s="233">
        <f>'Impact of the crisis'!N66</f>
        <v>4.5</v>
      </c>
      <c r="N65" s="233">
        <f>'Impact of the crisis'!AB66</f>
        <v>3.4</v>
      </c>
      <c r="O65" s="227">
        <f>'Conditions of people affected'!R66</f>
        <v>3.05</v>
      </c>
      <c r="P65" s="233">
        <f>'Conditions of people affected'!K66</f>
        <v>3.1</v>
      </c>
      <c r="Q65" s="233">
        <f>'Conditions of people affected'!Q66</f>
        <v>3</v>
      </c>
      <c r="R65" s="228">
        <f t="shared" si="9"/>
        <v>3.6</v>
      </c>
      <c r="S65" s="228">
        <f>'Complexity of the crisis'!X66</f>
        <v>3.2</v>
      </c>
      <c r="T65" s="228">
        <f>'Complexity of the crisis'!AN66</f>
        <v>4</v>
      </c>
      <c r="U65" s="124" t="str">
        <f>VLOOKUP(C65,Lists!$C$3:$E$200,3,FALSE)</f>
        <v>Africa</v>
      </c>
      <c r="V65" s="125">
        <v>44979</v>
      </c>
    </row>
    <row r="66" spans="1:22" x14ac:dyDescent="0.25">
      <c r="A66" s="53" t="str">
        <f>'Crisis Indicator Data'!A64</f>
        <v>Socio-economic crisis in Sri Lanka</v>
      </c>
      <c r="B66" s="45" t="str">
        <f>Lists!G64</f>
        <v>Socio-economic crisis</v>
      </c>
      <c r="C66" s="53" t="str">
        <f>'Crisis Indicator Data'!C64</f>
        <v>LKA002</v>
      </c>
      <c r="D66" s="53" t="str">
        <f>'Crisis Indicator Data'!D64</f>
        <v>Sri Lanka</v>
      </c>
      <c r="E66" s="53" t="str">
        <f>'Crisis Indicator Data'!E64</f>
        <v>LKA</v>
      </c>
      <c r="F66" s="53" t="str">
        <f>'Crisis Indicator Data'!B64</f>
        <v>Socio-political,Food Security</v>
      </c>
      <c r="G66" s="225">
        <f t="shared" si="5"/>
        <v>3.4</v>
      </c>
      <c r="H66" s="54">
        <f t="shared" si="6"/>
        <v>4</v>
      </c>
      <c r="I66" s="117" t="str">
        <f t="shared" si="7"/>
        <v>High</v>
      </c>
      <c r="J66" s="226" t="str">
        <f>INDEX(Trends!$D$3:$D$404,MATCH(C66,Trends!$C$3:$C$404,0))</f>
        <v>Stable</v>
      </c>
      <c r="K66" s="109" t="str">
        <f>IF(Reliability!B64="x","x",(IF(ROUNDUP(Reliability!B64,0)=1,"Very High",IF(ROUNDUP(Reliability!B64,0)=2,"High",IF(ROUNDUP(Reliability!B64,0)=3,"Medium",IF(ROUNDUP(Reliability!B64,0)=4,"Low","Very Low"))))))</f>
        <v>High</v>
      </c>
      <c r="L66" s="227">
        <f t="shared" si="8"/>
        <v>3.7</v>
      </c>
      <c r="M66" s="233">
        <f>'Impact of the crisis'!N67</f>
        <v>4.4000000000000004</v>
      </c>
      <c r="N66" s="233">
        <f>'Impact of the crisis'!AB67</f>
        <v>3.3</v>
      </c>
      <c r="O66" s="227">
        <f>'Conditions of people affected'!R67</f>
        <v>4.3499999999999996</v>
      </c>
      <c r="P66" s="233">
        <f>'Conditions of people affected'!K67</f>
        <v>4.7</v>
      </c>
      <c r="Q66" s="233">
        <f>'Conditions of people affected'!Q67</f>
        <v>4</v>
      </c>
      <c r="R66" s="228">
        <f t="shared" si="9"/>
        <v>1.6</v>
      </c>
      <c r="S66" s="228">
        <f>'Complexity of the crisis'!X67</f>
        <v>2.1</v>
      </c>
      <c r="T66" s="228">
        <f>'Complexity of the crisis'!AN67</f>
        <v>1</v>
      </c>
      <c r="U66" s="124" t="str">
        <f>VLOOKUP(C66,Lists!$C$3:$E$200,3,FALSE)</f>
        <v>Asia</v>
      </c>
      <c r="V66" s="125">
        <v>44985</v>
      </c>
    </row>
    <row r="67" spans="1:22" x14ac:dyDescent="0.25">
      <c r="A67" s="53" t="str">
        <f>'Crisis Indicator Data'!A65</f>
        <v>Food security crisis in Lesotho</v>
      </c>
      <c r="B67" s="45" t="str">
        <f>Lists!G65</f>
        <v>Food security crisis</v>
      </c>
      <c r="C67" s="53" t="str">
        <f>'Crisis Indicator Data'!C65</f>
        <v>LSO003</v>
      </c>
      <c r="D67" s="53" t="str">
        <f>'Crisis Indicator Data'!D65</f>
        <v>Lesotho</v>
      </c>
      <c r="E67" s="53" t="str">
        <f>'Crisis Indicator Data'!E65</f>
        <v>LSO</v>
      </c>
      <c r="F67" s="53" t="str">
        <f>'Crisis Indicator Data'!B65</f>
        <v>Food Security</v>
      </c>
      <c r="G67" s="225">
        <f t="shared" si="5"/>
        <v>2.2000000000000002</v>
      </c>
      <c r="H67" s="54">
        <f t="shared" si="6"/>
        <v>3</v>
      </c>
      <c r="I67" s="117" t="str">
        <f t="shared" si="7"/>
        <v>Medium</v>
      </c>
      <c r="J67" s="226" t="str">
        <f>INDEX(Trends!$D$3:$D$404,MATCH(C67,Trends!$C$3:$C$404,0))</f>
        <v>Stable</v>
      </c>
      <c r="K67" s="109" t="str">
        <f>IF(Reliability!B65="x","x",(IF(ROUNDUP(Reliability!B65,0)=1,"Very High",IF(ROUNDUP(Reliability!B65,0)=2,"High",IF(ROUNDUP(Reliability!B65,0)=3,"Medium",IF(ROUNDUP(Reliability!B65,0)=4,"Low","Very Low"))))))</f>
        <v>Medium</v>
      </c>
      <c r="L67" s="227">
        <f t="shared" si="8"/>
        <v>2.6</v>
      </c>
      <c r="M67" s="233">
        <f>'Impact of the crisis'!N68</f>
        <v>2.7</v>
      </c>
      <c r="N67" s="233">
        <f>'Impact of the crisis'!AB68</f>
        <v>2.5999999999999996</v>
      </c>
      <c r="O67" s="227">
        <f>'Conditions of people affected'!R68</f>
        <v>2.75</v>
      </c>
      <c r="P67" s="233">
        <f>'Conditions of people affected'!K68</f>
        <v>2.5</v>
      </c>
      <c r="Q67" s="233">
        <f>'Conditions of people affected'!Q68</f>
        <v>3</v>
      </c>
      <c r="R67" s="228">
        <f t="shared" si="9"/>
        <v>1</v>
      </c>
      <c r="S67" s="228">
        <f>'Complexity of the crisis'!X68</f>
        <v>1.4</v>
      </c>
      <c r="T67" s="228">
        <f>'Complexity of the crisis'!AN68</f>
        <v>0.5</v>
      </c>
      <c r="U67" s="124" t="str">
        <f>VLOOKUP(C67,Lists!$C$3:$E$200,3,FALSE)</f>
        <v>Africa</v>
      </c>
      <c r="V67" s="125">
        <v>44978</v>
      </c>
    </row>
    <row r="68" spans="1:22" x14ac:dyDescent="0.25">
      <c r="A68" s="53" t="str">
        <f>'Crisis Indicator Data'!A66</f>
        <v>Mixed migration flows in Morocco</v>
      </c>
      <c r="B68" s="45" t="str">
        <f>Lists!G66</f>
        <v>Mixed Migration</v>
      </c>
      <c r="C68" s="53" t="str">
        <f>'Crisis Indicator Data'!C66</f>
        <v>MAR002</v>
      </c>
      <c r="D68" s="53" t="str">
        <f>'Crisis Indicator Data'!D66</f>
        <v>Morocco</v>
      </c>
      <c r="E68" s="53" t="str">
        <f>'Crisis Indicator Data'!E66</f>
        <v>MAR</v>
      </c>
      <c r="F68" s="53" t="str">
        <f>'Crisis Indicator Data'!B66</f>
        <v>Displacement</v>
      </c>
      <c r="G68" s="225">
        <f t="shared" si="5"/>
        <v>2.2000000000000002</v>
      </c>
      <c r="H68" s="54">
        <f t="shared" si="6"/>
        <v>3</v>
      </c>
      <c r="I68" s="117" t="str">
        <f t="shared" si="7"/>
        <v>Medium</v>
      </c>
      <c r="J68" s="226" t="str">
        <f>INDEX(Trends!$D$3:$D$404,MATCH(C68,Trends!$C$3:$C$404,0))</f>
        <v>Stable</v>
      </c>
      <c r="K68" s="109" t="str">
        <f>IF(Reliability!B66="x","x",(IF(ROUNDUP(Reliability!B66,0)=1,"Very High",IF(ROUNDUP(Reliability!B66,0)=2,"High",IF(ROUNDUP(Reliability!B66,0)=3,"Medium",IF(ROUNDUP(Reliability!B66,0)=4,"Low","Very Low"))))))</f>
        <v>Medium</v>
      </c>
      <c r="L68" s="227">
        <f t="shared" si="8"/>
        <v>3.5</v>
      </c>
      <c r="M68" s="233">
        <f>'Impact of the crisis'!N69</f>
        <v>4.9000000000000004</v>
      </c>
      <c r="N68" s="233">
        <f>'Impact of the crisis'!AB69</f>
        <v>2.4</v>
      </c>
      <c r="O68" s="227">
        <f>'Conditions of people affected'!R69</f>
        <v>0.75</v>
      </c>
      <c r="P68" s="233">
        <f>'Conditions of people affected'!K69</f>
        <v>0.5</v>
      </c>
      <c r="Q68" s="233">
        <f>'Conditions of people affected'!Q69</f>
        <v>1</v>
      </c>
      <c r="R68" s="228">
        <f t="shared" si="9"/>
        <v>2.9</v>
      </c>
      <c r="S68" s="228">
        <f>'Complexity of the crisis'!X69</f>
        <v>3.2</v>
      </c>
      <c r="T68" s="228">
        <f>'Complexity of the crisis'!AN69</f>
        <v>2.5</v>
      </c>
      <c r="U68" s="124" t="str">
        <f>VLOOKUP(C68,Lists!$C$3:$E$200,3,FALSE)</f>
        <v>Africa</v>
      </c>
      <c r="V68" s="125">
        <v>44979</v>
      </c>
    </row>
    <row r="69" spans="1:22" x14ac:dyDescent="0.25">
      <c r="A69" s="53" t="str">
        <f>'Crisis Indicator Data'!A67</f>
        <v>DIsplacement from Ukraine conflict in Moldova</v>
      </c>
      <c r="B69" s="45" t="str">
        <f>Lists!G67</f>
        <v>Displacement from Ukraine conflict</v>
      </c>
      <c r="C69" s="53" t="str">
        <f>'Crisis Indicator Data'!C67</f>
        <v>MDA002</v>
      </c>
      <c r="D69" s="53" t="str">
        <f>'Crisis Indicator Data'!D67</f>
        <v>Moldova</v>
      </c>
      <c r="E69" s="53" t="str">
        <f>'Crisis Indicator Data'!E67</f>
        <v>MDA</v>
      </c>
      <c r="F69" s="53" t="str">
        <f>'Crisis Indicator Data'!B67</f>
        <v>Displacement,Conflict</v>
      </c>
      <c r="G69" s="225">
        <f t="shared" ref="G69:G100" si="10">IF(OR(O69="x",L69="x"),"x",ROUND((5-GEOMEAN(((5-L69)/5*4+1),((5-O69)/5*4+1),((5-O69)/5*4+1)))/4*3.5+R69*0.3,1))</f>
        <v>1.9</v>
      </c>
      <c r="H69" s="54">
        <f t="shared" ref="H69:H100" si="11">IF(G69="x","x",ROUNDUP(G69,0))</f>
        <v>2</v>
      </c>
      <c r="I69" s="117" t="str">
        <f t="shared" ref="I69:I100" si="12">IF(O69="x","x",IF(L69="x","x",(IF(H69=5,"Very High",IF(H69=4,"High",IF(H69=3,"Medium",IF(H69=2,"Low","Very Low")))))))</f>
        <v>Low</v>
      </c>
      <c r="J69" s="226" t="str">
        <f>INDEX(Trends!$D$3:$D$404,MATCH(C69,Trends!$C$3:$C$404,0))</f>
        <v>Decreasing</v>
      </c>
      <c r="K69" s="109" t="str">
        <f>IF(Reliability!B67="x","x",(IF(ROUNDUP(Reliability!B67,0)=1,"Very High",IF(ROUNDUP(Reliability!B67,0)=2,"High",IF(ROUNDUP(Reliability!B67,0)=3,"Medium",IF(ROUNDUP(Reliability!B67,0)=4,"Low","Very Low"))))))</f>
        <v>Very High</v>
      </c>
      <c r="L69" s="227">
        <f t="shared" ref="L69:L100" si="13">IF(OR(N69="x",M69="x"),"x",ROUND((5-GEOMEAN(((5-M69)/5*4+1),((5-N69)/5*4+1),((5-N69)/5*4+1)))/4*5,1))</f>
        <v>1.5</v>
      </c>
      <c r="M69" s="233">
        <f>'Impact of the crisis'!N70</f>
        <v>0.2</v>
      </c>
      <c r="N69" s="233">
        <f>'Impact of the crisis'!AB70</f>
        <v>2.1</v>
      </c>
      <c r="O69" s="227">
        <f>'Conditions of people affected'!R70</f>
        <v>2.35</v>
      </c>
      <c r="P69" s="233">
        <f>'Conditions of people affected'!K70</f>
        <v>1.7</v>
      </c>
      <c r="Q69" s="233">
        <f>'Conditions of people affected'!Q70</f>
        <v>3</v>
      </c>
      <c r="R69" s="228">
        <f t="shared" ref="R69:R100" si="14">IF(OR(T69="x",S69="x"),S69,ROUND((5-GEOMEAN(((5-S69)/5*4+1),((5-T69)/5*4+1)))/4*5,1))</f>
        <v>1.4</v>
      </c>
      <c r="S69" s="228">
        <f>'Complexity of the crisis'!X70</f>
        <v>1.8</v>
      </c>
      <c r="T69" s="228">
        <f>'Complexity of the crisis'!AN70</f>
        <v>1</v>
      </c>
      <c r="U69" s="124" t="str">
        <f>VLOOKUP(C69,Lists!$C$3:$E$200,3,FALSE)</f>
        <v>Europe</v>
      </c>
      <c r="V69" s="125">
        <v>44976</v>
      </c>
    </row>
    <row r="70" spans="1:22" x14ac:dyDescent="0.25">
      <c r="A70" s="53" t="str">
        <f>'Crisis Indicator Data'!A68</f>
        <v>Multiple crisis in Madagascar</v>
      </c>
      <c r="B70" s="45" t="str">
        <f>Lists!G68</f>
        <v>Country level</v>
      </c>
      <c r="C70" s="53" t="str">
        <f>'Crisis Indicator Data'!C68</f>
        <v>MDG001</v>
      </c>
      <c r="D70" s="53" t="str">
        <f>'Crisis Indicator Data'!D68</f>
        <v>Madagascar</v>
      </c>
      <c r="E70" s="53" t="str">
        <f>'Crisis Indicator Data'!E68</f>
        <v>MDG</v>
      </c>
      <c r="F70" s="53" t="str">
        <f>'Crisis Indicator Data'!B68</f>
        <v>Drought,Cyclone</v>
      </c>
      <c r="G70" s="225">
        <f t="shared" si="10"/>
        <v>2.9</v>
      </c>
      <c r="H70" s="54">
        <f t="shared" si="11"/>
        <v>3</v>
      </c>
      <c r="I70" s="117" t="str">
        <f t="shared" si="12"/>
        <v>Medium</v>
      </c>
      <c r="J70" s="226" t="str">
        <f>INDEX(Trends!$D$3:$D$404,MATCH(C70,Trends!$C$3:$C$404,0))</f>
        <v>Increasing</v>
      </c>
      <c r="K70" s="109" t="str">
        <f>IF(Reliability!B68="x","x",(IF(ROUNDUP(Reliability!B68,0)=1,"Very High",IF(ROUNDUP(Reliability!B68,0)=2,"High",IF(ROUNDUP(Reliability!B68,0)=3,"Medium",IF(ROUNDUP(Reliability!B68,0)=4,"Low","Very Low"))))))</f>
        <v>Very High</v>
      </c>
      <c r="L70" s="227">
        <f t="shared" si="13"/>
        <v>3.3</v>
      </c>
      <c r="M70" s="233">
        <f>'Impact of the crisis'!N71</f>
        <v>4.9000000000000004</v>
      </c>
      <c r="N70" s="233">
        <f>'Impact of the crisis'!AB71</f>
        <v>1.8</v>
      </c>
      <c r="O70" s="227">
        <f>'Conditions of people affected'!R71</f>
        <v>3.45</v>
      </c>
      <c r="P70" s="233">
        <f>'Conditions of people affected'!K71</f>
        <v>3.9</v>
      </c>
      <c r="Q70" s="233">
        <f>'Conditions of people affected'!Q71</f>
        <v>3</v>
      </c>
      <c r="R70" s="228">
        <f t="shared" si="14"/>
        <v>1.6</v>
      </c>
      <c r="S70" s="228">
        <f>'Complexity of the crisis'!X71</f>
        <v>2.1</v>
      </c>
      <c r="T70" s="228">
        <f>'Complexity of the crisis'!AN71</f>
        <v>1</v>
      </c>
      <c r="U70" s="124" t="str">
        <f>VLOOKUP(C70,Lists!$C$3:$E$200,3,FALSE)</f>
        <v>Africa</v>
      </c>
      <c r="V70" s="125">
        <v>44965</v>
      </c>
    </row>
    <row r="71" spans="1:22" x14ac:dyDescent="0.25">
      <c r="A71" s="53" t="str">
        <f>'Crisis Indicator Data'!A69</f>
        <v>Drought in Madagascar</v>
      </c>
      <c r="B71" s="45" t="str">
        <f>Lists!G69</f>
        <v>Drought</v>
      </c>
      <c r="C71" s="53" t="str">
        <f>'Crisis Indicator Data'!C69</f>
        <v>MDG002</v>
      </c>
      <c r="D71" s="53" t="str">
        <f>'Crisis Indicator Data'!D69</f>
        <v>Madagascar</v>
      </c>
      <c r="E71" s="53" t="str">
        <f>'Crisis Indicator Data'!E69</f>
        <v>MDG</v>
      </c>
      <c r="F71" s="53" t="str">
        <f>'Crisis Indicator Data'!B69</f>
        <v>Drought</v>
      </c>
      <c r="G71" s="225">
        <f t="shared" si="10"/>
        <v>2.7</v>
      </c>
      <c r="H71" s="54">
        <f t="shared" si="11"/>
        <v>3</v>
      </c>
      <c r="I71" s="117" t="str">
        <f t="shared" si="12"/>
        <v>Medium</v>
      </c>
      <c r="J71" s="226" t="str">
        <f>INDEX(Trends!$D$3:$D$404,MATCH(C71,Trends!$C$3:$C$404,0))</f>
        <v>Increasing</v>
      </c>
      <c r="K71" s="109" t="str">
        <f>IF(Reliability!B69="x","x",(IF(ROUNDUP(Reliability!B69,0)=1,"Very High",IF(ROUNDUP(Reliability!B69,0)=2,"High",IF(ROUNDUP(Reliability!B69,0)=3,"Medium",IF(ROUNDUP(Reliability!B69,0)=4,"Low","Very Low"))))))</f>
        <v>Very High</v>
      </c>
      <c r="L71" s="227">
        <f t="shared" si="13"/>
        <v>2.4</v>
      </c>
      <c r="M71" s="233">
        <f>'Impact of the crisis'!N72</f>
        <v>2.1</v>
      </c>
      <c r="N71" s="233">
        <f>'Impact of the crisis'!AB72</f>
        <v>2.5</v>
      </c>
      <c r="O71" s="227">
        <f>'Conditions of people affected'!R72</f>
        <v>3.45</v>
      </c>
      <c r="P71" s="233">
        <f>'Conditions of people affected'!K72</f>
        <v>3.9</v>
      </c>
      <c r="Q71" s="233">
        <f>'Conditions of people affected'!Q72</f>
        <v>3</v>
      </c>
      <c r="R71" s="228">
        <f t="shared" si="14"/>
        <v>1.6</v>
      </c>
      <c r="S71" s="228">
        <f>'Complexity of the crisis'!X72</f>
        <v>2.1</v>
      </c>
      <c r="T71" s="228">
        <f>'Complexity of the crisis'!AN72</f>
        <v>1</v>
      </c>
      <c r="U71" s="124" t="str">
        <f>VLOOKUP(C71,Lists!$C$3:$E$200,3,FALSE)</f>
        <v>Africa</v>
      </c>
      <c r="V71" s="125">
        <v>44965</v>
      </c>
    </row>
    <row r="72" spans="1:22" x14ac:dyDescent="0.25">
      <c r="A72" s="53" t="str">
        <f>'Crisis Indicator Data'!A70</f>
        <v>Tropical cyclone Cheneso in Madagascar</v>
      </c>
      <c r="B72" s="45" t="str">
        <f>Lists!G70</f>
        <v>Tropical cyclone Cheneso</v>
      </c>
      <c r="C72" s="53" t="str">
        <f>'Crisis Indicator Data'!C70</f>
        <v>MDG007</v>
      </c>
      <c r="D72" s="53" t="str">
        <f>'Crisis Indicator Data'!D70</f>
        <v>Madagascar</v>
      </c>
      <c r="E72" s="53" t="str">
        <f>'Crisis Indicator Data'!E70</f>
        <v>MDG</v>
      </c>
      <c r="F72" s="53" t="str">
        <f>'Crisis Indicator Data'!B70</f>
        <v>Cyclone</v>
      </c>
      <c r="G72" s="225">
        <f t="shared" si="10"/>
        <v>1.9</v>
      </c>
      <c r="H72" s="54">
        <f t="shared" si="11"/>
        <v>2</v>
      </c>
      <c r="I72" s="117" t="str">
        <f t="shared" si="12"/>
        <v>Low</v>
      </c>
      <c r="J72" s="226" t="str">
        <f>INDEX(Trends!$D$3:$D$404,MATCH(C72,Trends!$C$3:$C$404,0))</f>
        <v>-</v>
      </c>
      <c r="K72" s="109" t="str">
        <f>IF(Reliability!B70="x","x",(IF(ROUNDUP(Reliability!B70,0)=1,"Very High",IF(ROUNDUP(Reliability!B70,0)=2,"High",IF(ROUNDUP(Reliability!B70,0)=3,"Medium",IF(ROUNDUP(Reliability!B70,0)=4,"Low","Very Low"))))))</f>
        <v>Very High</v>
      </c>
      <c r="L72" s="227">
        <f t="shared" si="13"/>
        <v>3.5</v>
      </c>
      <c r="M72" s="233">
        <f>'Impact of the crisis'!N73</f>
        <v>4.9000000000000004</v>
      </c>
      <c r="N72" s="233">
        <f>'Impact of the crisis'!AB73</f>
        <v>2.2999999999999998</v>
      </c>
      <c r="O72" s="227">
        <f>'Conditions of people affected'!R73</f>
        <v>0.95</v>
      </c>
      <c r="P72" s="233">
        <f>'Conditions of people affected'!K73</f>
        <v>0.9</v>
      </c>
      <c r="Q72" s="233">
        <f>'Conditions of people affected'!Q73</f>
        <v>1</v>
      </c>
      <c r="R72" s="228">
        <f t="shared" si="14"/>
        <v>1.6</v>
      </c>
      <c r="S72" s="228">
        <f>'Complexity of the crisis'!X73</f>
        <v>2.1</v>
      </c>
      <c r="T72" s="228">
        <f>'Complexity of the crisis'!AN73</f>
        <v>1</v>
      </c>
      <c r="U72" s="124" t="str">
        <f>VLOOKUP(C72,Lists!$C$3:$E$200,3,FALSE)</f>
        <v>Africa</v>
      </c>
      <c r="V72" s="125">
        <v>44965</v>
      </c>
    </row>
    <row r="73" spans="1:22" x14ac:dyDescent="0.25">
      <c r="A73" s="53" t="str">
        <f>'Crisis Indicator Data'!A71</f>
        <v>Multiple crisis in Mexico</v>
      </c>
      <c r="B73" s="45" t="str">
        <f>Lists!G71</f>
        <v>Country Level</v>
      </c>
      <c r="C73" s="53" t="str">
        <f>'Crisis Indicator Data'!C71</f>
        <v>MEX001</v>
      </c>
      <c r="D73" s="53" t="str">
        <f>'Crisis Indicator Data'!D71</f>
        <v>Mexico</v>
      </c>
      <c r="E73" s="53" t="str">
        <f>'Crisis Indicator Data'!E71</f>
        <v>MEX</v>
      </c>
      <c r="F73" s="53" t="str">
        <f>'Crisis Indicator Data'!B71</f>
        <v>Violence,Displacement</v>
      </c>
      <c r="G73" s="225">
        <f t="shared" si="10"/>
        <v>2.8</v>
      </c>
      <c r="H73" s="54">
        <f t="shared" si="11"/>
        <v>3</v>
      </c>
      <c r="I73" s="117" t="str">
        <f t="shared" si="12"/>
        <v>Medium</v>
      </c>
      <c r="J73" s="226" t="str">
        <f>INDEX(Trends!$D$3:$D$404,MATCH(C73,Trends!$C$3:$C$404,0))</f>
        <v>Stable</v>
      </c>
      <c r="K73" s="109" t="str">
        <f>IF(Reliability!B71="x","x",(IF(ROUNDUP(Reliability!B71,0)=1,"Very High",IF(ROUNDUP(Reliability!B71,0)=2,"High",IF(ROUNDUP(Reliability!B71,0)=3,"Medium",IF(ROUNDUP(Reliability!B71,0)=4,"Low","Very Low"))))))</f>
        <v>High</v>
      </c>
      <c r="L73" s="227">
        <f t="shared" si="13"/>
        <v>4.0999999999999996</v>
      </c>
      <c r="M73" s="233">
        <f>'Impact of the crisis'!N74</f>
        <v>5</v>
      </c>
      <c r="N73" s="233">
        <f>'Impact of the crisis'!AB74</f>
        <v>3.5</v>
      </c>
      <c r="O73" s="227">
        <f>'Conditions of people affected'!R74</f>
        <v>1.35</v>
      </c>
      <c r="P73" s="233">
        <f>'Conditions of people affected'!K74</f>
        <v>1.7</v>
      </c>
      <c r="Q73" s="233">
        <f>'Conditions of people affected'!Q74</f>
        <v>1</v>
      </c>
      <c r="R73" s="228">
        <f t="shared" si="14"/>
        <v>3.5</v>
      </c>
      <c r="S73" s="228">
        <f>'Complexity of the crisis'!X74</f>
        <v>3</v>
      </c>
      <c r="T73" s="228">
        <f>'Complexity of the crisis'!AN74</f>
        <v>4</v>
      </c>
      <c r="U73" s="124" t="str">
        <f>VLOOKUP(C73,Lists!$C$3:$E$200,3,FALSE)</f>
        <v>Americas</v>
      </c>
      <c r="V73" s="125">
        <v>44978</v>
      </c>
    </row>
    <row r="74" spans="1:22" x14ac:dyDescent="0.25">
      <c r="A74" s="53" t="str">
        <f>'Crisis Indicator Data'!A72</f>
        <v>Criminal Violence in Mexico</v>
      </c>
      <c r="B74" s="45" t="str">
        <f>Lists!G72</f>
        <v>Criminal Violence</v>
      </c>
      <c r="C74" s="53" t="str">
        <f>'Crisis Indicator Data'!C72</f>
        <v>MEX002</v>
      </c>
      <c r="D74" s="53" t="str">
        <f>'Crisis Indicator Data'!D72</f>
        <v>Mexico</v>
      </c>
      <c r="E74" s="53" t="str">
        <f>'Crisis Indicator Data'!E72</f>
        <v>MEX</v>
      </c>
      <c r="F74" s="53" t="str">
        <f>'Crisis Indicator Data'!B72</f>
        <v>Violence,Displacement</v>
      </c>
      <c r="G74" s="225" t="str">
        <f t="shared" si="10"/>
        <v>x</v>
      </c>
      <c r="H74" s="54" t="str">
        <f t="shared" si="11"/>
        <v>x</v>
      </c>
      <c r="I74" s="117" t="str">
        <f t="shared" si="12"/>
        <v>x</v>
      </c>
      <c r="J74" s="226" t="str">
        <f>INDEX(Trends!$D$3:$D$404,MATCH(C74,Trends!$C$3:$C$404,0))</f>
        <v>-</v>
      </c>
      <c r="K74" s="109" t="str">
        <f>IF(Reliability!B72="x","x",(IF(ROUNDUP(Reliability!B72,0)=1,"Very High",IF(ROUNDUP(Reliability!B72,0)=2,"High",IF(ROUNDUP(Reliability!B72,0)=3,"Medium",IF(ROUNDUP(Reliability!B72,0)=4,"Low","Very Low"))))))</f>
        <v>High</v>
      </c>
      <c r="L74" s="227">
        <f t="shared" si="13"/>
        <v>4.0999999999999996</v>
      </c>
      <c r="M74" s="233">
        <f>'Impact of the crisis'!N75</f>
        <v>5</v>
      </c>
      <c r="N74" s="233">
        <f>'Impact of the crisis'!AB75</f>
        <v>3.4</v>
      </c>
      <c r="O74" s="227" t="str">
        <f>'Conditions of people affected'!R75</f>
        <v>x</v>
      </c>
      <c r="P74" s="233" t="str">
        <f>'Conditions of people affected'!K75</f>
        <v>x</v>
      </c>
      <c r="Q74" s="233" t="str">
        <f>'Conditions of people affected'!Q75</f>
        <v>x</v>
      </c>
      <c r="R74" s="228">
        <f t="shared" si="14"/>
        <v>3.3</v>
      </c>
      <c r="S74" s="228">
        <f>'Complexity of the crisis'!X75</f>
        <v>3</v>
      </c>
      <c r="T74" s="228">
        <f>'Complexity of the crisis'!AN75</f>
        <v>3.5</v>
      </c>
      <c r="U74" s="124" t="str">
        <f>VLOOKUP(C74,Lists!$C$3:$E$200,3,FALSE)</f>
        <v>Americas</v>
      </c>
      <c r="V74" s="125">
        <v>44978</v>
      </c>
    </row>
    <row r="75" spans="1:22" x14ac:dyDescent="0.25">
      <c r="A75" s="53" t="str">
        <f>'Crisis Indicator Data'!A73</f>
        <v>Mixed Migration in Mexico</v>
      </c>
      <c r="B75" s="45" t="str">
        <f>Lists!G73</f>
        <v>Mixed Migration</v>
      </c>
      <c r="C75" s="53" t="str">
        <f>'Crisis Indicator Data'!C73</f>
        <v>MEX003</v>
      </c>
      <c r="D75" s="53" t="str">
        <f>'Crisis Indicator Data'!D73</f>
        <v>Mexico</v>
      </c>
      <c r="E75" s="53" t="str">
        <f>'Crisis Indicator Data'!E73</f>
        <v>MEX</v>
      </c>
      <c r="F75" s="53" t="str">
        <f>'Crisis Indicator Data'!B73</f>
        <v>Displacement</v>
      </c>
      <c r="G75" s="225">
        <f t="shared" si="10"/>
        <v>2.6</v>
      </c>
      <c r="H75" s="54">
        <f t="shared" si="11"/>
        <v>3</v>
      </c>
      <c r="I75" s="117" t="str">
        <f t="shared" si="12"/>
        <v>Medium</v>
      </c>
      <c r="J75" s="226" t="str">
        <f>INDEX(Trends!$D$3:$D$404,MATCH(C75,Trends!$C$3:$C$404,0))</f>
        <v>Increasing</v>
      </c>
      <c r="K75" s="109" t="str">
        <f>IF(Reliability!B73="x","x",(IF(ROUNDUP(Reliability!B73,0)=1,"Very High",IF(ROUNDUP(Reliability!B73,0)=2,"High",IF(ROUNDUP(Reliability!B73,0)=3,"Medium",IF(ROUNDUP(Reliability!B73,0)=4,"Low","Very Low"))))))</f>
        <v>High</v>
      </c>
      <c r="L75" s="227">
        <f t="shared" si="13"/>
        <v>3.8</v>
      </c>
      <c r="M75" s="233">
        <f>'Impact of the crisis'!N76</f>
        <v>4.8</v>
      </c>
      <c r="N75" s="233">
        <f>'Impact of the crisis'!AB76</f>
        <v>3</v>
      </c>
      <c r="O75" s="227">
        <f>'Conditions of people affected'!R76</f>
        <v>1.35</v>
      </c>
      <c r="P75" s="233">
        <f>'Conditions of people affected'!K76</f>
        <v>1.7</v>
      </c>
      <c r="Q75" s="233">
        <f>'Conditions of people affected'!Q76</f>
        <v>1</v>
      </c>
      <c r="R75" s="228">
        <f t="shared" si="14"/>
        <v>3</v>
      </c>
      <c r="S75" s="228">
        <f>'Complexity of the crisis'!X76</f>
        <v>3</v>
      </c>
      <c r="T75" s="228">
        <f>'Complexity of the crisis'!AN76</f>
        <v>3</v>
      </c>
      <c r="U75" s="124" t="str">
        <f>VLOOKUP(C75,Lists!$C$3:$E$200,3,FALSE)</f>
        <v>Americas</v>
      </c>
      <c r="V75" s="125">
        <v>44978</v>
      </c>
    </row>
    <row r="76" spans="1:22" x14ac:dyDescent="0.25">
      <c r="A76" s="53" t="str">
        <f>'Crisis Indicator Data'!A74</f>
        <v>Complex crisis in Mali</v>
      </c>
      <c r="B76" s="45" t="str">
        <f>Lists!G74</f>
        <v>Complex crisis</v>
      </c>
      <c r="C76" s="53" t="str">
        <f>'Crisis Indicator Data'!C74</f>
        <v>MLI001</v>
      </c>
      <c r="D76" s="53" t="str">
        <f>'Crisis Indicator Data'!D74</f>
        <v>Mali</v>
      </c>
      <c r="E76" s="53" t="str">
        <f>'Crisis Indicator Data'!E74</f>
        <v>MLI</v>
      </c>
      <c r="F76" s="53" t="str">
        <f>'Crisis Indicator Data'!B74</f>
        <v>Conflict</v>
      </c>
      <c r="G76" s="225">
        <f t="shared" si="10"/>
        <v>4.3</v>
      </c>
      <c r="H76" s="54">
        <f t="shared" si="11"/>
        <v>5</v>
      </c>
      <c r="I76" s="117" t="str">
        <f t="shared" si="12"/>
        <v>Very High</v>
      </c>
      <c r="J76" s="226" t="str">
        <f>INDEX(Trends!$D$3:$D$404,MATCH(C76,Trends!$C$3:$C$404,0))</f>
        <v>Increasing</v>
      </c>
      <c r="K76" s="109" t="str">
        <f>IF(Reliability!B74="x","x",(IF(ROUNDUP(Reliability!B74,0)=1,"Very High",IF(ROUNDUP(Reliability!B74,0)=2,"High",IF(ROUNDUP(Reliability!B74,0)=3,"Medium",IF(ROUNDUP(Reliability!B74,0)=4,"Low","Very Low"))))))</f>
        <v>Very High</v>
      </c>
      <c r="L76" s="227">
        <f t="shared" si="13"/>
        <v>4.4000000000000004</v>
      </c>
      <c r="M76" s="233">
        <f>'Impact of the crisis'!N77</f>
        <v>4.9000000000000004</v>
      </c>
      <c r="N76" s="233">
        <f>'Impact of the crisis'!AB77</f>
        <v>4.0999999999999996</v>
      </c>
      <c r="O76" s="227">
        <f>'Conditions of people affected'!R77</f>
        <v>4.45</v>
      </c>
      <c r="P76" s="233">
        <f>'Conditions of people affected'!K77</f>
        <v>4.9000000000000004</v>
      </c>
      <c r="Q76" s="233">
        <f>'Conditions of people affected'!Q77</f>
        <v>4</v>
      </c>
      <c r="R76" s="228">
        <f t="shared" si="14"/>
        <v>3.9</v>
      </c>
      <c r="S76" s="228">
        <f>'Complexity of the crisis'!X77</f>
        <v>3.2</v>
      </c>
      <c r="T76" s="228">
        <f>'Complexity of the crisis'!AN77</f>
        <v>4.5</v>
      </c>
      <c r="U76" s="124" t="str">
        <f>VLOOKUP(C76,Lists!$C$3:$E$200,3,FALSE)</f>
        <v>Africa</v>
      </c>
      <c r="V76" s="125">
        <v>44977</v>
      </c>
    </row>
    <row r="77" spans="1:22" x14ac:dyDescent="0.25">
      <c r="A77" s="53" t="str">
        <f>'Crisis Indicator Data'!A75</f>
        <v>Multiple crises in Myanmar</v>
      </c>
      <c r="B77" s="45" t="str">
        <f>Lists!G75</f>
        <v>Country level</v>
      </c>
      <c r="C77" s="53" t="str">
        <f>'Crisis Indicator Data'!C75</f>
        <v>MMR001</v>
      </c>
      <c r="D77" s="53" t="str">
        <f>'Crisis Indicator Data'!D75</f>
        <v>Myanmar</v>
      </c>
      <c r="E77" s="53" t="str">
        <f>'Crisis Indicator Data'!E75</f>
        <v>MMR</v>
      </c>
      <c r="F77" s="53" t="str">
        <f>'Crisis Indicator Data'!B75</f>
        <v>Socio-political,Conflict,Violence</v>
      </c>
      <c r="G77" s="225">
        <f t="shared" si="10"/>
        <v>4.5</v>
      </c>
      <c r="H77" s="54">
        <f t="shared" si="11"/>
        <v>5</v>
      </c>
      <c r="I77" s="117" t="str">
        <f t="shared" si="12"/>
        <v>Very High</v>
      </c>
      <c r="J77" s="226" t="str">
        <f>INDEX(Trends!$D$3:$D$404,MATCH(C77,Trends!$C$3:$C$404,0))</f>
        <v>Increasing</v>
      </c>
      <c r="K77" s="109" t="str">
        <f>IF(Reliability!B75="x","x",(IF(ROUNDUP(Reliability!B75,0)=1,"Very High",IF(ROUNDUP(Reliability!B75,0)=2,"High",IF(ROUNDUP(Reliability!B75,0)=3,"Medium",IF(ROUNDUP(Reliability!B75,0)=4,"Low","Very Low"))))))</f>
        <v>High</v>
      </c>
      <c r="L77" s="227">
        <f t="shared" si="13"/>
        <v>4.8</v>
      </c>
      <c r="M77" s="233">
        <f>'Impact of the crisis'!N78</f>
        <v>4.9000000000000004</v>
      </c>
      <c r="N77" s="233">
        <f>'Impact of the crisis'!AB78</f>
        <v>4.7</v>
      </c>
      <c r="O77" s="227">
        <f>'Conditions of people affected'!R78</f>
        <v>4.5</v>
      </c>
      <c r="P77" s="233">
        <f>'Conditions of people affected'!K78</f>
        <v>5</v>
      </c>
      <c r="Q77" s="233">
        <f>'Conditions of people affected'!Q78</f>
        <v>4</v>
      </c>
      <c r="R77" s="228">
        <f t="shared" si="14"/>
        <v>4.2</v>
      </c>
      <c r="S77" s="228">
        <f>'Complexity of the crisis'!X78</f>
        <v>3.9</v>
      </c>
      <c r="T77" s="228">
        <f>'Complexity of the crisis'!AN78</f>
        <v>4.5</v>
      </c>
      <c r="U77" s="124" t="str">
        <f>VLOOKUP(C77,Lists!$C$3:$E$200,3,FALSE)</f>
        <v>Asia</v>
      </c>
      <c r="V77" s="125">
        <v>44985</v>
      </c>
    </row>
    <row r="78" spans="1:22" x14ac:dyDescent="0.25">
      <c r="A78" s="53" t="str">
        <f>'Crisis Indicator Data'!A76</f>
        <v>Rakhine Conflict</v>
      </c>
      <c r="B78" s="45" t="str">
        <f>Lists!G76</f>
        <v>Rakhine conflict</v>
      </c>
      <c r="C78" s="53" t="str">
        <f>'Crisis Indicator Data'!C76</f>
        <v>MMR002</v>
      </c>
      <c r="D78" s="53" t="str">
        <f>'Crisis Indicator Data'!D76</f>
        <v>Myanmar</v>
      </c>
      <c r="E78" s="53" t="str">
        <f>'Crisis Indicator Data'!E76</f>
        <v>MMR</v>
      </c>
      <c r="F78" s="53" t="str">
        <f>'Crisis Indicator Data'!B76</f>
        <v>Conflict</v>
      </c>
      <c r="G78" s="225">
        <f t="shared" si="10"/>
        <v>3.9</v>
      </c>
      <c r="H78" s="54">
        <f t="shared" si="11"/>
        <v>4</v>
      </c>
      <c r="I78" s="117" t="str">
        <f t="shared" si="12"/>
        <v>High</v>
      </c>
      <c r="J78" s="226" t="str">
        <f>INDEX(Trends!$D$3:$D$404,MATCH(C78,Trends!$C$3:$C$404,0))</f>
        <v>Increasing</v>
      </c>
      <c r="K78" s="109" t="str">
        <f>IF(Reliability!B76="x","x",(IF(ROUNDUP(Reliability!B76,0)=1,"Very High",IF(ROUNDUP(Reliability!B76,0)=2,"High",IF(ROUNDUP(Reliability!B76,0)=3,"Medium",IF(ROUNDUP(Reliability!B76,0)=4,"Low","Very Low"))))))</f>
        <v>High</v>
      </c>
      <c r="L78" s="227">
        <f t="shared" si="13"/>
        <v>3.7</v>
      </c>
      <c r="M78" s="233">
        <f>'Impact of the crisis'!N79</f>
        <v>1.2</v>
      </c>
      <c r="N78" s="233">
        <f>'Impact of the crisis'!AB79</f>
        <v>4.4000000000000004</v>
      </c>
      <c r="O78" s="227">
        <f>'Conditions of people affected'!R79</f>
        <v>3.85</v>
      </c>
      <c r="P78" s="233">
        <f>'Conditions of people affected'!K79</f>
        <v>3.7</v>
      </c>
      <c r="Q78" s="233">
        <f>'Conditions of people affected'!Q79</f>
        <v>4</v>
      </c>
      <c r="R78" s="228">
        <f t="shared" si="14"/>
        <v>4</v>
      </c>
      <c r="S78" s="228">
        <f>'Complexity of the crisis'!X79</f>
        <v>3.9</v>
      </c>
      <c r="T78" s="228">
        <f>'Complexity of the crisis'!AN79</f>
        <v>4</v>
      </c>
      <c r="U78" s="124" t="str">
        <f>VLOOKUP(C78,Lists!$C$3:$E$200,3,FALSE)</f>
        <v>Asia</v>
      </c>
      <c r="V78" s="125">
        <v>44985</v>
      </c>
    </row>
    <row r="79" spans="1:22" x14ac:dyDescent="0.25">
      <c r="A79" s="53" t="str">
        <f>'Crisis Indicator Data'!A77</f>
        <v>Kachin and Shan Conflict</v>
      </c>
      <c r="B79" s="45" t="str">
        <f>Lists!G77</f>
        <v>Kachin and Shan conflict</v>
      </c>
      <c r="C79" s="53" t="str">
        <f>'Crisis Indicator Data'!C77</f>
        <v>MMR003</v>
      </c>
      <c r="D79" s="53" t="str">
        <f>'Crisis Indicator Data'!D77</f>
        <v>Myanmar</v>
      </c>
      <c r="E79" s="53" t="str">
        <f>'Crisis Indicator Data'!E77</f>
        <v>MMR</v>
      </c>
      <c r="F79" s="53" t="str">
        <f>'Crisis Indicator Data'!B77</f>
        <v>Conflict</v>
      </c>
      <c r="G79" s="225">
        <f t="shared" si="10"/>
        <v>3.7</v>
      </c>
      <c r="H79" s="54">
        <f t="shared" si="11"/>
        <v>4</v>
      </c>
      <c r="I79" s="117" t="str">
        <f t="shared" si="12"/>
        <v>High</v>
      </c>
      <c r="J79" s="226" t="str">
        <f>INDEX(Trends!$D$3:$D$404,MATCH(C79,Trends!$C$3:$C$404,0))</f>
        <v>Stable</v>
      </c>
      <c r="K79" s="109" t="str">
        <f>IF(Reliability!B77="x","x",(IF(ROUNDUP(Reliability!B77,0)=1,"Very High",IF(ROUNDUP(Reliability!B77,0)=2,"High",IF(ROUNDUP(Reliability!B77,0)=3,"Medium",IF(ROUNDUP(Reliability!B77,0)=4,"Low","Very Low"))))))</f>
        <v>High</v>
      </c>
      <c r="L79" s="227">
        <f t="shared" si="13"/>
        <v>3.4</v>
      </c>
      <c r="M79" s="233">
        <f>'Impact of the crisis'!N80</f>
        <v>1.9</v>
      </c>
      <c r="N79" s="233">
        <f>'Impact of the crisis'!AB80</f>
        <v>3.9</v>
      </c>
      <c r="O79" s="227">
        <f>'Conditions of people affected'!R80</f>
        <v>3.8</v>
      </c>
      <c r="P79" s="233">
        <f>'Conditions of people affected'!K80</f>
        <v>3.6</v>
      </c>
      <c r="Q79" s="233">
        <f>'Conditions of people affected'!Q80</f>
        <v>4</v>
      </c>
      <c r="R79" s="228">
        <f t="shared" si="14"/>
        <v>3.7</v>
      </c>
      <c r="S79" s="228">
        <f>'Complexity of the crisis'!X80</f>
        <v>3.9</v>
      </c>
      <c r="T79" s="228">
        <f>'Complexity of the crisis'!AN80</f>
        <v>3.5</v>
      </c>
      <c r="U79" s="124" t="str">
        <f>VLOOKUP(C79,Lists!$C$3:$E$200,3,FALSE)</f>
        <v>Asia</v>
      </c>
      <c r="V79" s="125">
        <v>44985</v>
      </c>
    </row>
    <row r="80" spans="1:22" x14ac:dyDescent="0.25">
      <c r="A80" s="53" t="str">
        <f>'Crisis Indicator Data'!A78</f>
        <v>Post-coup conflict in Myanmar</v>
      </c>
      <c r="B80" s="45" t="str">
        <f>Lists!G78</f>
        <v>Post-coup conflict</v>
      </c>
      <c r="C80" s="53" t="str">
        <f>'Crisis Indicator Data'!C78</f>
        <v>MMR004</v>
      </c>
      <c r="D80" s="53" t="str">
        <f>'Crisis Indicator Data'!D78</f>
        <v>Myanmar</v>
      </c>
      <c r="E80" s="53" t="str">
        <f>'Crisis Indicator Data'!E78</f>
        <v>MMR</v>
      </c>
      <c r="F80" s="53" t="str">
        <f>'Crisis Indicator Data'!B78</f>
        <v>Violence,Socio-political,Conflict</v>
      </c>
      <c r="G80" s="225">
        <f t="shared" si="10"/>
        <v>4.4000000000000004</v>
      </c>
      <c r="H80" s="54">
        <f t="shared" si="11"/>
        <v>5</v>
      </c>
      <c r="I80" s="117" t="str">
        <f t="shared" si="12"/>
        <v>Very High</v>
      </c>
      <c r="J80" s="226" t="str">
        <f>INDEX(Trends!$D$3:$D$404,MATCH(C80,Trends!$C$3:$C$404,0))</f>
        <v>Decreasing</v>
      </c>
      <c r="K80" s="109" t="str">
        <f>IF(Reliability!B78="x","x",(IF(ROUNDUP(Reliability!B78,0)=1,"Very High",IF(ROUNDUP(Reliability!B78,0)=2,"High",IF(ROUNDUP(Reliability!B78,0)=3,"Medium",IF(ROUNDUP(Reliability!B78,0)=4,"Low","Very Low"))))))</f>
        <v>High</v>
      </c>
      <c r="L80" s="227">
        <f t="shared" si="13"/>
        <v>4.5</v>
      </c>
      <c r="M80" s="233">
        <f>'Impact of the crisis'!N81</f>
        <v>4.4000000000000004</v>
      </c>
      <c r="N80" s="233">
        <f>'Impact of the crisis'!AB81</f>
        <v>4.5999999999999996</v>
      </c>
      <c r="O80" s="227">
        <f>'Conditions of people affected'!R81</f>
        <v>4.5</v>
      </c>
      <c r="P80" s="233">
        <f>'Conditions of people affected'!K81</f>
        <v>5</v>
      </c>
      <c r="Q80" s="233">
        <f>'Conditions of people affected'!Q81</f>
        <v>4</v>
      </c>
      <c r="R80" s="228">
        <f t="shared" si="14"/>
        <v>4</v>
      </c>
      <c r="S80" s="228">
        <f>'Complexity of the crisis'!X81</f>
        <v>3.9</v>
      </c>
      <c r="T80" s="228">
        <f>'Complexity of the crisis'!AN81</f>
        <v>4</v>
      </c>
      <c r="U80" s="124" t="str">
        <f>VLOOKUP(C80,Lists!$C$3:$E$200,3,FALSE)</f>
        <v>Asia</v>
      </c>
      <c r="V80" s="125">
        <v>44985</v>
      </c>
    </row>
    <row r="81" spans="1:22" x14ac:dyDescent="0.25">
      <c r="A81" s="53" t="str">
        <f>'Crisis Indicator Data'!A79</f>
        <v>Multiple Crises in Mozambique</v>
      </c>
      <c r="B81" s="45" t="str">
        <f>Lists!G79</f>
        <v>Multiple Crises</v>
      </c>
      <c r="C81" s="53" t="str">
        <f>'Crisis Indicator Data'!C79</f>
        <v>MOZ001</v>
      </c>
      <c r="D81" s="53" t="str">
        <f>'Crisis Indicator Data'!D79</f>
        <v>Mozambique</v>
      </c>
      <c r="E81" s="53" t="str">
        <f>'Crisis Indicator Data'!E79</f>
        <v>MOZ</v>
      </c>
      <c r="F81" s="53" t="str">
        <f>'Crisis Indicator Data'!B79</f>
        <v>Conflict,Displacement,Cyclone</v>
      </c>
      <c r="G81" s="225">
        <f t="shared" si="10"/>
        <v>3.4</v>
      </c>
      <c r="H81" s="54">
        <f t="shared" si="11"/>
        <v>4</v>
      </c>
      <c r="I81" s="117" t="str">
        <f t="shared" si="12"/>
        <v>High</v>
      </c>
      <c r="J81" s="226" t="str">
        <f>INDEX(Trends!$D$3:$D$404,MATCH(C81,Trends!$C$3:$C$404,0))</f>
        <v>Decreasing</v>
      </c>
      <c r="K81" s="109" t="str">
        <f>IF(Reliability!B79="x","x",(IF(ROUNDUP(Reliability!B79,0)=1,"Very High",IF(ROUNDUP(Reliability!B79,0)=2,"High",IF(ROUNDUP(Reliability!B79,0)=3,"Medium",IF(ROUNDUP(Reliability!B79,0)=4,"Low","Very Low"))))))</f>
        <v>High</v>
      </c>
      <c r="L81" s="227">
        <f t="shared" si="13"/>
        <v>3.6</v>
      </c>
      <c r="M81" s="233">
        <f>'Impact of the crisis'!N82</f>
        <v>3</v>
      </c>
      <c r="N81" s="233">
        <f>'Impact of the crisis'!AB82</f>
        <v>3.8</v>
      </c>
      <c r="O81" s="227">
        <f>'Conditions of people affected'!R82</f>
        <v>3.35</v>
      </c>
      <c r="P81" s="233">
        <f>'Conditions of people affected'!K82</f>
        <v>3.7</v>
      </c>
      <c r="Q81" s="233">
        <f>'Conditions of people affected'!Q82</f>
        <v>3</v>
      </c>
      <c r="R81" s="228">
        <f t="shared" si="14"/>
        <v>3.4</v>
      </c>
      <c r="S81" s="228">
        <f>'Complexity of the crisis'!X82</f>
        <v>3.7</v>
      </c>
      <c r="T81" s="228">
        <f>'Complexity of the crisis'!AN82</f>
        <v>3</v>
      </c>
      <c r="U81" s="124" t="str">
        <f>VLOOKUP(C81,Lists!$C$3:$E$200,3,FALSE)</f>
        <v>Africa</v>
      </c>
      <c r="V81" s="125">
        <v>44981</v>
      </c>
    </row>
    <row r="82" spans="1:22" x14ac:dyDescent="0.25">
      <c r="A82" s="53" t="str">
        <f>'Crisis Indicator Data'!A80</f>
        <v>Cabo Delgado Islamist Insurgency</v>
      </c>
      <c r="B82" s="45" t="str">
        <f>Lists!G80</f>
        <v>Violent Insurgency in Cabo Delgado</v>
      </c>
      <c r="C82" s="53" t="str">
        <f>'Crisis Indicator Data'!C80</f>
        <v>MOZ004</v>
      </c>
      <c r="D82" s="53" t="str">
        <f>'Crisis Indicator Data'!D80</f>
        <v>Mozambique</v>
      </c>
      <c r="E82" s="53" t="str">
        <f>'Crisis Indicator Data'!E80</f>
        <v>MOZ</v>
      </c>
      <c r="F82" s="53" t="str">
        <f>'Crisis Indicator Data'!B80</f>
        <v>Conflict,Displacement</v>
      </c>
      <c r="G82" s="225">
        <f t="shared" si="10"/>
        <v>3.5</v>
      </c>
      <c r="H82" s="54">
        <f t="shared" si="11"/>
        <v>4</v>
      </c>
      <c r="I82" s="117" t="str">
        <f t="shared" si="12"/>
        <v>High</v>
      </c>
      <c r="J82" s="226" t="str">
        <f>INDEX(Trends!$D$3:$D$404,MATCH(C82,Trends!$C$3:$C$404,0))</f>
        <v>Increasing</v>
      </c>
      <c r="K82" s="109" t="str">
        <f>IF(Reliability!B80="x","x",(IF(ROUNDUP(Reliability!B80,0)=1,"Very High",IF(ROUNDUP(Reliability!B80,0)=2,"High",IF(ROUNDUP(Reliability!B80,0)=3,"Medium",IF(ROUNDUP(Reliability!B80,0)=4,"Low","Very Low"))))))</f>
        <v>High</v>
      </c>
      <c r="L82" s="227">
        <f t="shared" si="13"/>
        <v>3.7</v>
      </c>
      <c r="M82" s="233">
        <f>'Impact of the crisis'!N83</f>
        <v>2.7</v>
      </c>
      <c r="N82" s="233">
        <f>'Impact of the crisis'!AB83</f>
        <v>4.0999999999999996</v>
      </c>
      <c r="O82" s="227">
        <f>'Conditions of people affected'!R83</f>
        <v>3.35</v>
      </c>
      <c r="P82" s="233">
        <f>'Conditions of people affected'!K83</f>
        <v>3.7</v>
      </c>
      <c r="Q82" s="233">
        <f>'Conditions of people affected'!Q83</f>
        <v>3</v>
      </c>
      <c r="R82" s="228">
        <f t="shared" si="14"/>
        <v>3.4</v>
      </c>
      <c r="S82" s="228">
        <f>'Complexity of the crisis'!X83</f>
        <v>3.7</v>
      </c>
      <c r="T82" s="228">
        <f>'Complexity of the crisis'!AN83</f>
        <v>3</v>
      </c>
      <c r="U82" s="124" t="str">
        <f>VLOOKUP(C82,Lists!$C$3:$E$200,3,FALSE)</f>
        <v>Africa</v>
      </c>
      <c r="V82" s="125">
        <v>44980</v>
      </c>
    </row>
    <row r="83" spans="1:22" x14ac:dyDescent="0.25">
      <c r="A83" s="53" t="str">
        <f>'Crisis Indicator Data'!A81</f>
        <v>Floods in Maputo province in Mozambique</v>
      </c>
      <c r="B83" s="45" t="str">
        <f>Lists!G81</f>
        <v>Floods in Maputo province</v>
      </c>
      <c r="C83" s="53" t="str">
        <f>'Crisis Indicator Data'!C81</f>
        <v>MOZ009</v>
      </c>
      <c r="D83" s="53" t="str">
        <f>'Crisis Indicator Data'!D81</f>
        <v>Mozambique</v>
      </c>
      <c r="E83" s="53" t="str">
        <f>'Crisis Indicator Data'!E81</f>
        <v>MOZ</v>
      </c>
      <c r="F83" s="53" t="str">
        <f>'Crisis Indicator Data'!B81</f>
        <v>Floods</v>
      </c>
      <c r="G83" s="225">
        <f t="shared" si="10"/>
        <v>1.5</v>
      </c>
      <c r="H83" s="54">
        <f t="shared" si="11"/>
        <v>2</v>
      </c>
      <c r="I83" s="117" t="str">
        <f t="shared" si="12"/>
        <v>Low</v>
      </c>
      <c r="J83" s="226" t="str">
        <f>INDEX(Trends!$D$3:$D$404,MATCH(C83,Trends!$C$3:$C$404,0))</f>
        <v>-</v>
      </c>
      <c r="K83" s="109" t="str">
        <f>IF(Reliability!B81="x","x",(IF(ROUNDUP(Reliability!B81,0)=1,"Very High",IF(ROUNDUP(Reliability!B81,0)=2,"High",IF(ROUNDUP(Reliability!B81,0)=3,"Medium",IF(ROUNDUP(Reliability!B81,0)=4,"Low","Very Low"))))))</f>
        <v>Very High</v>
      </c>
      <c r="L83" s="227">
        <f t="shared" si="13"/>
        <v>1.7</v>
      </c>
      <c r="M83" s="233">
        <f>'Impact of the crisis'!N84</f>
        <v>1.1000000000000001</v>
      </c>
      <c r="N83" s="233">
        <f>'Impact of the crisis'!AB84</f>
        <v>2</v>
      </c>
      <c r="O83" s="227">
        <f>'Conditions of people affected'!R84</f>
        <v>0.7</v>
      </c>
      <c r="P83" s="233">
        <f>'Conditions of people affected'!K84</f>
        <v>0.4</v>
      </c>
      <c r="Q83" s="233">
        <f>'Conditions of people affected'!Q84</f>
        <v>1</v>
      </c>
      <c r="R83" s="228">
        <f t="shared" si="14"/>
        <v>2.6</v>
      </c>
      <c r="S83" s="228">
        <f>'Complexity of the crisis'!X84</f>
        <v>3.7</v>
      </c>
      <c r="T83" s="228">
        <f>'Complexity of the crisis'!AN84</f>
        <v>1</v>
      </c>
      <c r="U83" s="124" t="str">
        <f>VLOOKUP(C83,Lists!$C$3:$E$200,3,FALSE)</f>
        <v>Africa</v>
      </c>
      <c r="V83" s="125">
        <v>44980</v>
      </c>
    </row>
    <row r="84" spans="1:22" x14ac:dyDescent="0.25">
      <c r="A84" s="53" t="str">
        <f>'Crisis Indicator Data'!A82</f>
        <v>Refugees from Mali in Mauritania</v>
      </c>
      <c r="B84" s="45" t="str">
        <f>Lists!G82</f>
        <v>Malian refugees</v>
      </c>
      <c r="C84" s="53" t="str">
        <f>'Crisis Indicator Data'!C82</f>
        <v>MRT002</v>
      </c>
      <c r="D84" s="53" t="str">
        <f>'Crisis Indicator Data'!D82</f>
        <v>Mauritania</v>
      </c>
      <c r="E84" s="53" t="str">
        <f>'Crisis Indicator Data'!E82</f>
        <v>MRT</v>
      </c>
      <c r="F84" s="53" t="str">
        <f>'Crisis Indicator Data'!B82</f>
        <v>Displacement</v>
      </c>
      <c r="G84" s="225">
        <f t="shared" si="10"/>
        <v>2.2999999999999998</v>
      </c>
      <c r="H84" s="54">
        <f t="shared" si="11"/>
        <v>3</v>
      </c>
      <c r="I84" s="117" t="str">
        <f t="shared" si="12"/>
        <v>Medium</v>
      </c>
      <c r="J84" s="226" t="str">
        <f>INDEX(Trends!$D$3:$D$404,MATCH(C84,Trends!$C$3:$C$404,0))</f>
        <v>Increasing</v>
      </c>
      <c r="K84" s="109" t="str">
        <f>IF(Reliability!B82="x","x",(IF(ROUNDUP(Reliability!B82,0)=1,"Very High",IF(ROUNDUP(Reliability!B82,0)=2,"High",IF(ROUNDUP(Reliability!B82,0)=3,"Medium",IF(ROUNDUP(Reliability!B82,0)=4,"Low","Very Low"))))))</f>
        <v>Very High</v>
      </c>
      <c r="L84" s="227">
        <f t="shared" si="13"/>
        <v>2.6</v>
      </c>
      <c r="M84" s="233">
        <f>'Impact of the crisis'!N85</f>
        <v>1.8</v>
      </c>
      <c r="N84" s="233">
        <f>'Impact of the crisis'!AB85</f>
        <v>2.9</v>
      </c>
      <c r="O84" s="227">
        <f>'Conditions of people affected'!R85</f>
        <v>2.35</v>
      </c>
      <c r="P84" s="233">
        <f>'Conditions of people affected'!K85</f>
        <v>1.7</v>
      </c>
      <c r="Q84" s="233">
        <f>'Conditions of people affected'!Q85</f>
        <v>3</v>
      </c>
      <c r="R84" s="228">
        <f t="shared" si="14"/>
        <v>1.9</v>
      </c>
      <c r="S84" s="228">
        <f>'Complexity of the crisis'!X85</f>
        <v>2.2000000000000002</v>
      </c>
      <c r="T84" s="228">
        <f>'Complexity of the crisis'!AN85</f>
        <v>1.5</v>
      </c>
      <c r="U84" s="124" t="str">
        <f>VLOOKUP(C84,Lists!$C$3:$E$200,3,FALSE)</f>
        <v>Africa</v>
      </c>
      <c r="V84" s="125">
        <v>44978</v>
      </c>
    </row>
    <row r="85" spans="1:22" x14ac:dyDescent="0.25">
      <c r="A85" s="53" t="str">
        <f>'Crisis Indicator Data'!A83</f>
        <v>Food Security in Mauritania</v>
      </c>
      <c r="B85" s="45" t="str">
        <f>Lists!G83</f>
        <v>Food security</v>
      </c>
      <c r="C85" s="53" t="str">
        <f>'Crisis Indicator Data'!C83</f>
        <v>MRT003</v>
      </c>
      <c r="D85" s="53" t="str">
        <f>'Crisis Indicator Data'!D83</f>
        <v>Mauritania</v>
      </c>
      <c r="E85" s="53" t="str">
        <f>'Crisis Indicator Data'!E83</f>
        <v>MRT</v>
      </c>
      <c r="F85" s="53" t="str">
        <f>'Crisis Indicator Data'!B83</f>
        <v>Drought,Floods</v>
      </c>
      <c r="G85" s="225">
        <f t="shared" si="10"/>
        <v>2.7</v>
      </c>
      <c r="H85" s="54">
        <f t="shared" si="11"/>
        <v>3</v>
      </c>
      <c r="I85" s="117" t="str">
        <f t="shared" si="12"/>
        <v>Medium</v>
      </c>
      <c r="J85" s="226" t="str">
        <f>INDEX(Trends!$D$3:$D$404,MATCH(C85,Trends!$C$3:$C$404,0))</f>
        <v>Stable</v>
      </c>
      <c r="K85" s="109" t="str">
        <f>IF(Reliability!B83="x","x",(IF(ROUNDUP(Reliability!B83,0)=1,"Very High",IF(ROUNDUP(Reliability!B83,0)=2,"High",IF(ROUNDUP(Reliability!B83,0)=3,"Medium",IF(ROUNDUP(Reliability!B83,0)=4,"Low","Very Low"))))))</f>
        <v>High</v>
      </c>
      <c r="L85" s="227">
        <f t="shared" si="13"/>
        <v>2.7</v>
      </c>
      <c r="M85" s="233">
        <f>'Impact of the crisis'!N86</f>
        <v>4.3</v>
      </c>
      <c r="N85" s="233">
        <f>'Impact of the crisis'!AB86</f>
        <v>1.4</v>
      </c>
      <c r="O85" s="227">
        <f>'Conditions of people affected'!R86</f>
        <v>3.05</v>
      </c>
      <c r="P85" s="233">
        <f>'Conditions of people affected'!K86</f>
        <v>3.1</v>
      </c>
      <c r="Q85" s="233">
        <f>'Conditions of people affected'!Q86</f>
        <v>3</v>
      </c>
      <c r="R85" s="228">
        <f t="shared" si="14"/>
        <v>2.1</v>
      </c>
      <c r="S85" s="228">
        <f>'Complexity of the crisis'!X86</f>
        <v>2.2000000000000002</v>
      </c>
      <c r="T85" s="228">
        <f>'Complexity of the crisis'!AN86</f>
        <v>2</v>
      </c>
      <c r="U85" s="124" t="str">
        <f>VLOOKUP(C85,Lists!$C$3:$E$200,3,FALSE)</f>
        <v>Africa</v>
      </c>
      <c r="V85" s="125">
        <v>44978</v>
      </c>
    </row>
    <row r="86" spans="1:22" x14ac:dyDescent="0.25">
      <c r="A86" s="53" t="str">
        <f>'Crisis Indicator Data'!A84</f>
        <v>Complex crisis in Malawi</v>
      </c>
      <c r="B86" s="45" t="str">
        <f>Lists!G84</f>
        <v>Complex</v>
      </c>
      <c r="C86" s="53" t="str">
        <f>'Crisis Indicator Data'!C84</f>
        <v>MWI002</v>
      </c>
      <c r="D86" s="53" t="str">
        <f>'Crisis Indicator Data'!D84</f>
        <v>Malawi</v>
      </c>
      <c r="E86" s="53" t="str">
        <f>'Crisis Indicator Data'!E84</f>
        <v>MWI</v>
      </c>
      <c r="F86" s="53" t="str">
        <f>'Crisis Indicator Data'!B84</f>
        <v>Drought,Socio-political,Cyclone</v>
      </c>
      <c r="G86" s="225">
        <f t="shared" si="10"/>
        <v>3.3</v>
      </c>
      <c r="H86" s="54">
        <f t="shared" si="11"/>
        <v>4</v>
      </c>
      <c r="I86" s="117" t="str">
        <f t="shared" si="12"/>
        <v>High</v>
      </c>
      <c r="J86" s="226" t="str">
        <f>INDEX(Trends!$D$3:$D$404,MATCH(C86,Trends!$C$3:$C$404,0))</f>
        <v>Increasing</v>
      </c>
      <c r="K86" s="109" t="str">
        <f>IF(Reliability!B84="x","x",(IF(ROUNDUP(Reliability!B84,0)=1,"Very High",IF(ROUNDUP(Reliability!B84,0)=2,"High",IF(ROUNDUP(Reliability!B84,0)=3,"Medium",IF(ROUNDUP(Reliability!B84,0)=4,"Low","Very Low"))))))</f>
        <v>Very High</v>
      </c>
      <c r="L86" s="227">
        <f t="shared" si="13"/>
        <v>3.9</v>
      </c>
      <c r="M86" s="233">
        <f>'Impact of the crisis'!N87</f>
        <v>4.4000000000000004</v>
      </c>
      <c r="N86" s="233">
        <f>'Impact of the crisis'!AB87</f>
        <v>3.6</v>
      </c>
      <c r="O86" s="227">
        <f>'Conditions of people affected'!R87</f>
        <v>3.65</v>
      </c>
      <c r="P86" s="233">
        <f>'Conditions of people affected'!K87</f>
        <v>4.3</v>
      </c>
      <c r="Q86" s="233">
        <f>'Conditions of people affected'!Q87</f>
        <v>3</v>
      </c>
      <c r="R86" s="228">
        <f t="shared" si="14"/>
        <v>2.2000000000000002</v>
      </c>
      <c r="S86" s="228">
        <f>'Complexity of the crisis'!X87</f>
        <v>2.2999999999999998</v>
      </c>
      <c r="T86" s="228">
        <f>'Complexity of the crisis'!AN87</f>
        <v>2</v>
      </c>
      <c r="U86" s="124" t="str">
        <f>VLOOKUP(C86,Lists!$C$3:$E$200,3,FALSE)</f>
        <v>Africa</v>
      </c>
      <c r="V86" s="125">
        <v>44979</v>
      </c>
    </row>
    <row r="87" spans="1:22" x14ac:dyDescent="0.25">
      <c r="A87" s="53" t="str">
        <f>'Crisis Indicator Data'!A85</f>
        <v>International Refugees in Malaysia</v>
      </c>
      <c r="B87" s="45" t="str">
        <f>Lists!G85</f>
        <v>International Refugees</v>
      </c>
      <c r="C87" s="53" t="str">
        <f>'Crisis Indicator Data'!C85</f>
        <v>MYS001</v>
      </c>
      <c r="D87" s="53" t="str">
        <f>'Crisis Indicator Data'!D85</f>
        <v>Malaysia</v>
      </c>
      <c r="E87" s="53" t="str">
        <f>'Crisis Indicator Data'!E85</f>
        <v>MYS</v>
      </c>
      <c r="F87" s="53" t="str">
        <f>'Crisis Indicator Data'!B85</f>
        <v>Displacement</v>
      </c>
      <c r="G87" s="225">
        <f t="shared" si="10"/>
        <v>2.2999999999999998</v>
      </c>
      <c r="H87" s="54">
        <f t="shared" si="11"/>
        <v>3</v>
      </c>
      <c r="I87" s="117" t="str">
        <f t="shared" si="12"/>
        <v>Medium</v>
      </c>
      <c r="J87" s="226" t="str">
        <f>INDEX(Trends!$D$3:$D$404,MATCH(C87,Trends!$C$3:$C$404,0))</f>
        <v>Stable</v>
      </c>
      <c r="K87" s="109" t="str">
        <f>IF(Reliability!B85="x","x",(IF(ROUNDUP(Reliability!B85,0)=1,"Very High",IF(ROUNDUP(Reliability!B85,0)=2,"High",IF(ROUNDUP(Reliability!B85,0)=3,"Medium",IF(ROUNDUP(Reliability!B85,0)=4,"Low","Very Low"))))))</f>
        <v>High</v>
      </c>
      <c r="L87" s="227">
        <f t="shared" si="13"/>
        <v>2.8</v>
      </c>
      <c r="M87" s="233">
        <f>'Impact of the crisis'!N88</f>
        <v>1.7</v>
      </c>
      <c r="N87" s="233">
        <f>'Impact of the crisis'!AB88</f>
        <v>3.3</v>
      </c>
      <c r="O87" s="227">
        <f>'Conditions of people affected'!R88</f>
        <v>2.0499999999999998</v>
      </c>
      <c r="P87" s="233">
        <f>'Conditions of people affected'!K88</f>
        <v>2.1</v>
      </c>
      <c r="Q87" s="233">
        <f>'Conditions of people affected'!Q88</f>
        <v>2</v>
      </c>
      <c r="R87" s="228">
        <f t="shared" si="14"/>
        <v>2.1</v>
      </c>
      <c r="S87" s="228">
        <f>'Complexity of the crisis'!X88</f>
        <v>1.7</v>
      </c>
      <c r="T87" s="228">
        <f>'Complexity of the crisis'!AN88</f>
        <v>2.5</v>
      </c>
      <c r="U87" s="124" t="str">
        <f>VLOOKUP(C87,Lists!$C$3:$E$200,3,FALSE)</f>
        <v>Asia</v>
      </c>
      <c r="V87" s="125">
        <v>44985</v>
      </c>
    </row>
    <row r="88" spans="1:22" x14ac:dyDescent="0.25">
      <c r="A88" s="53" t="str">
        <f>'Crisis Indicator Data'!A86</f>
        <v>Food Security Crisis in Namibia</v>
      </c>
      <c r="B88" s="45" t="str">
        <f>Lists!G86</f>
        <v>Food Security Crisis</v>
      </c>
      <c r="C88" s="53" t="str">
        <f>'Crisis Indicator Data'!C86</f>
        <v>NAM002</v>
      </c>
      <c r="D88" s="53" t="str">
        <f>'Crisis Indicator Data'!D86</f>
        <v>Namibia</v>
      </c>
      <c r="E88" s="53" t="str">
        <f>'Crisis Indicator Data'!E86</f>
        <v>NAM</v>
      </c>
      <c r="F88" s="53" t="str">
        <f>'Crisis Indicator Data'!B86</f>
        <v>Drought</v>
      </c>
      <c r="G88" s="225">
        <f t="shared" si="10"/>
        <v>2.5</v>
      </c>
      <c r="H88" s="54">
        <f t="shared" si="11"/>
        <v>3</v>
      </c>
      <c r="I88" s="117" t="str">
        <f t="shared" si="12"/>
        <v>Medium</v>
      </c>
      <c r="J88" s="226" t="str">
        <f>INDEX(Trends!$D$3:$D$404,MATCH(C88,Trends!$C$3:$C$404,0))</f>
        <v>Stable</v>
      </c>
      <c r="K88" s="109" t="str">
        <f>IF(Reliability!B86="x","x",(IF(ROUNDUP(Reliability!B86,0)=1,"Very High",IF(ROUNDUP(Reliability!B86,0)=2,"High",IF(ROUNDUP(Reliability!B86,0)=3,"Medium",IF(ROUNDUP(Reliability!B86,0)=4,"Low","Very Low"))))))</f>
        <v>Medium</v>
      </c>
      <c r="L88" s="227">
        <f t="shared" si="13"/>
        <v>2.8</v>
      </c>
      <c r="M88" s="233">
        <f>'Impact of the crisis'!N89</f>
        <v>4.2</v>
      </c>
      <c r="N88" s="233">
        <f>'Impact of the crisis'!AB89</f>
        <v>1.7</v>
      </c>
      <c r="O88" s="227">
        <f>'Conditions of people affected'!R89</f>
        <v>3.05</v>
      </c>
      <c r="P88" s="233">
        <f>'Conditions of people affected'!K89</f>
        <v>3.1</v>
      </c>
      <c r="Q88" s="233">
        <f>'Conditions of people affected'!Q89</f>
        <v>3</v>
      </c>
      <c r="R88" s="228">
        <f t="shared" si="14"/>
        <v>1.3</v>
      </c>
      <c r="S88" s="228">
        <f>'Complexity of the crisis'!X89</f>
        <v>1.5</v>
      </c>
      <c r="T88" s="228">
        <f>'Complexity of the crisis'!AN89</f>
        <v>1</v>
      </c>
      <c r="U88" s="124" t="str">
        <f>VLOOKUP(C88,Lists!$C$3:$E$200,3,FALSE)</f>
        <v>Africa</v>
      </c>
      <c r="V88" s="125">
        <v>44976</v>
      </c>
    </row>
    <row r="89" spans="1:22" x14ac:dyDescent="0.25">
      <c r="A89" s="53" t="str">
        <f>'Crisis Indicator Data'!A87</f>
        <v>Multiple crises in Niger</v>
      </c>
      <c r="B89" s="45" t="str">
        <f>Lists!G87</f>
        <v>Country level</v>
      </c>
      <c r="C89" s="53" t="str">
        <f>'Crisis Indicator Data'!C87</f>
        <v>NER001</v>
      </c>
      <c r="D89" s="53" t="str">
        <f>'Crisis Indicator Data'!D87</f>
        <v>Niger</v>
      </c>
      <c r="E89" s="53" t="str">
        <f>'Crisis Indicator Data'!E87</f>
        <v>NER</v>
      </c>
      <c r="F89" s="53" t="str">
        <f>'Crisis Indicator Data'!B87</f>
        <v>Conflict,Displacement</v>
      </c>
      <c r="G89" s="225">
        <f t="shared" si="10"/>
        <v>3.9</v>
      </c>
      <c r="H89" s="54">
        <f t="shared" si="11"/>
        <v>4</v>
      </c>
      <c r="I89" s="117" t="str">
        <f t="shared" si="12"/>
        <v>High</v>
      </c>
      <c r="J89" s="226" t="str">
        <f>INDEX(Trends!$D$3:$D$404,MATCH(C89,Trends!$C$3:$C$404,0))</f>
        <v>Increasing</v>
      </c>
      <c r="K89" s="109" t="str">
        <f>IF(Reliability!B87="x","x",(IF(ROUNDUP(Reliability!B87,0)=1,"Very High",IF(ROUNDUP(Reliability!B87,0)=2,"High",IF(ROUNDUP(Reliability!B87,0)=3,"Medium",IF(ROUNDUP(Reliability!B87,0)=4,"Low","Very Low"))))))</f>
        <v>Very High</v>
      </c>
      <c r="L89" s="227">
        <f t="shared" si="13"/>
        <v>3.9</v>
      </c>
      <c r="M89" s="233">
        <f>'Impact of the crisis'!N90</f>
        <v>4.9000000000000004</v>
      </c>
      <c r="N89" s="233">
        <f>'Impact of the crisis'!AB90</f>
        <v>3.1</v>
      </c>
      <c r="O89" s="227">
        <f>'Conditions of people affected'!R90</f>
        <v>4.0999999999999996</v>
      </c>
      <c r="P89" s="233">
        <f>'Conditions of people affected'!K90</f>
        <v>4.2</v>
      </c>
      <c r="Q89" s="233">
        <f>'Conditions of people affected'!Q90</f>
        <v>4</v>
      </c>
      <c r="R89" s="228">
        <f t="shared" si="14"/>
        <v>3.5</v>
      </c>
      <c r="S89" s="228">
        <f>'Complexity of the crisis'!X90</f>
        <v>2.8</v>
      </c>
      <c r="T89" s="228">
        <f>'Complexity of the crisis'!AN90</f>
        <v>4</v>
      </c>
      <c r="U89" s="124" t="str">
        <f>VLOOKUP(C89,Lists!$C$3:$E$200,3,FALSE)</f>
        <v>Africa</v>
      </c>
      <c r="V89" s="125">
        <v>44977</v>
      </c>
    </row>
    <row r="90" spans="1:22" x14ac:dyDescent="0.25">
      <c r="A90" s="53" t="str">
        <f>'Crisis Indicator Data'!A88</f>
        <v>Boko Haram in Niger</v>
      </c>
      <c r="B90" s="45" t="str">
        <f>Lists!G88</f>
        <v>Boko Haram</v>
      </c>
      <c r="C90" s="53" t="str">
        <f>'Crisis Indicator Data'!C88</f>
        <v>NER002</v>
      </c>
      <c r="D90" s="53" t="str">
        <f>'Crisis Indicator Data'!D88</f>
        <v>Niger</v>
      </c>
      <c r="E90" s="53" t="str">
        <f>'Crisis Indicator Data'!E88</f>
        <v>NER</v>
      </c>
      <c r="F90" s="53" t="str">
        <f>'Crisis Indicator Data'!B88</f>
        <v>Conflict</v>
      </c>
      <c r="G90" s="225">
        <f t="shared" si="10"/>
        <v>3</v>
      </c>
      <c r="H90" s="54">
        <f t="shared" si="11"/>
        <v>3</v>
      </c>
      <c r="I90" s="117" t="str">
        <f t="shared" si="12"/>
        <v>Medium</v>
      </c>
      <c r="J90" s="226" t="str">
        <f>INDEX(Trends!$D$3:$D$404,MATCH(C90,Trends!$C$3:$C$404,0))</f>
        <v>Stable</v>
      </c>
      <c r="K90" s="109" t="str">
        <f>IF(Reliability!B88="x","x",(IF(ROUNDUP(Reliability!B88,0)=1,"Very High",IF(ROUNDUP(Reliability!B88,0)=2,"High",IF(ROUNDUP(Reliability!B88,0)=3,"Medium",IF(ROUNDUP(Reliability!B88,0)=4,"Low","Very Low"))))))</f>
        <v>Very High</v>
      </c>
      <c r="L90" s="227">
        <f t="shared" si="13"/>
        <v>3.2</v>
      </c>
      <c r="M90" s="233">
        <f>'Impact of the crisis'!N91</f>
        <v>1.2</v>
      </c>
      <c r="N90" s="233">
        <f>'Impact of the crisis'!AB91</f>
        <v>3.9</v>
      </c>
      <c r="O90" s="227">
        <f>'Conditions of people affected'!R91</f>
        <v>3</v>
      </c>
      <c r="P90" s="233">
        <f>'Conditions of people affected'!K91</f>
        <v>3</v>
      </c>
      <c r="Q90" s="233">
        <f>'Conditions of people affected'!Q91</f>
        <v>3</v>
      </c>
      <c r="R90" s="228">
        <f t="shared" si="14"/>
        <v>2.9</v>
      </c>
      <c r="S90" s="228">
        <f>'Complexity of the crisis'!X91</f>
        <v>2.8</v>
      </c>
      <c r="T90" s="228">
        <f>'Complexity of the crisis'!AN91</f>
        <v>3</v>
      </c>
      <c r="U90" s="124" t="str">
        <f>VLOOKUP(C90,Lists!$C$3:$E$200,3,FALSE)</f>
        <v>Africa</v>
      </c>
      <c r="V90" s="125">
        <v>44897</v>
      </c>
    </row>
    <row r="91" spans="1:22" x14ac:dyDescent="0.25">
      <c r="A91" s="53" t="str">
        <f>'Crisis Indicator Data'!A89</f>
        <v>Mali/Burkina Faso conflict</v>
      </c>
      <c r="B91" s="45" t="str">
        <f>Lists!G89</f>
        <v xml:space="preserve">Cross-border violence </v>
      </c>
      <c r="C91" s="53" t="str">
        <f>'Crisis Indicator Data'!C89</f>
        <v>NER003</v>
      </c>
      <c r="D91" s="53" t="str">
        <f>'Crisis Indicator Data'!D89</f>
        <v>Niger</v>
      </c>
      <c r="E91" s="53" t="str">
        <f>'Crisis Indicator Data'!E89</f>
        <v>NER</v>
      </c>
      <c r="F91" s="53" t="str">
        <f>'Crisis Indicator Data'!B89</f>
        <v>Conflict</v>
      </c>
      <c r="G91" s="225">
        <f t="shared" si="10"/>
        <v>3.6</v>
      </c>
      <c r="H91" s="54">
        <f t="shared" si="11"/>
        <v>4</v>
      </c>
      <c r="I91" s="117" t="str">
        <f t="shared" si="12"/>
        <v>High</v>
      </c>
      <c r="J91" s="226" t="str">
        <f>INDEX(Trends!$D$3:$D$404,MATCH(C91,Trends!$C$3:$C$404,0))</f>
        <v>Decreasing</v>
      </c>
      <c r="K91" s="109" t="str">
        <f>IF(Reliability!B89="x","x",(IF(ROUNDUP(Reliability!B89,0)=1,"Very High",IF(ROUNDUP(Reliability!B89,0)=2,"High",IF(ROUNDUP(Reliability!B89,0)=3,"Medium",IF(ROUNDUP(Reliability!B89,0)=4,"Low","Very Low"))))))</f>
        <v>Very High</v>
      </c>
      <c r="L91" s="227">
        <f t="shared" si="13"/>
        <v>3</v>
      </c>
      <c r="M91" s="233">
        <f>'Impact of the crisis'!N92</f>
        <v>2.1</v>
      </c>
      <c r="N91" s="233">
        <f>'Impact of the crisis'!AB92</f>
        <v>3.4</v>
      </c>
      <c r="O91" s="227">
        <f>'Conditions of people affected'!R92</f>
        <v>3.9</v>
      </c>
      <c r="P91" s="233">
        <f>'Conditions of people affected'!K92</f>
        <v>3.8</v>
      </c>
      <c r="Q91" s="233">
        <f>'Conditions of people affected'!Q92</f>
        <v>4</v>
      </c>
      <c r="R91" s="228">
        <f t="shared" si="14"/>
        <v>3.5</v>
      </c>
      <c r="S91" s="228">
        <f>'Complexity of the crisis'!X92</f>
        <v>2.8</v>
      </c>
      <c r="T91" s="228">
        <f>'Complexity of the crisis'!AN92</f>
        <v>4</v>
      </c>
      <c r="U91" s="124" t="str">
        <f>VLOOKUP(C91,Lists!$C$3:$E$200,3,FALSE)</f>
        <v>Africa</v>
      </c>
      <c r="V91" s="125">
        <v>44977</v>
      </c>
    </row>
    <row r="92" spans="1:22" x14ac:dyDescent="0.25">
      <c r="A92" s="53" t="str">
        <f>'Crisis Indicator Data'!A90</f>
        <v>Nigerian Refugees</v>
      </c>
      <c r="B92" s="45" t="str">
        <f>Lists!G90</f>
        <v>Nigerian Refugees</v>
      </c>
      <c r="C92" s="53" t="str">
        <f>'Crisis Indicator Data'!C90</f>
        <v>NER004</v>
      </c>
      <c r="D92" s="53" t="str">
        <f>'Crisis Indicator Data'!D90</f>
        <v>Niger</v>
      </c>
      <c r="E92" s="53" t="str">
        <f>'Crisis Indicator Data'!E90</f>
        <v>NER</v>
      </c>
      <c r="F92" s="53" t="str">
        <f>'Crisis Indicator Data'!B90</f>
        <v>Displacement</v>
      </c>
      <c r="G92" s="225">
        <f t="shared" si="10"/>
        <v>2.6</v>
      </c>
      <c r="H92" s="54">
        <f t="shared" si="11"/>
        <v>3</v>
      </c>
      <c r="I92" s="117" t="str">
        <f t="shared" si="12"/>
        <v>Medium</v>
      </c>
      <c r="J92" s="226" t="str">
        <f>INDEX(Trends!$D$3:$D$404,MATCH(C92,Trends!$C$3:$C$404,0))</f>
        <v>Decreasing</v>
      </c>
      <c r="K92" s="109" t="str">
        <f>IF(Reliability!B90="x","x",(IF(ROUNDUP(Reliability!B90,0)=1,"Very High",IF(ROUNDUP(Reliability!B90,0)=2,"High",IF(ROUNDUP(Reliability!B90,0)=3,"Medium",IF(ROUNDUP(Reliability!B90,0)=4,"Low","Very Low"))))))</f>
        <v>High</v>
      </c>
      <c r="L92" s="227">
        <f t="shared" si="13"/>
        <v>1.7</v>
      </c>
      <c r="M92" s="233">
        <f>'Impact of the crisis'!N93</f>
        <v>1.1000000000000001</v>
      </c>
      <c r="N92" s="233">
        <f>'Impact of the crisis'!AB93</f>
        <v>2</v>
      </c>
      <c r="O92" s="227">
        <f>'Conditions of people affected'!R93</f>
        <v>3</v>
      </c>
      <c r="P92" s="233">
        <f>'Conditions of people affected'!K93</f>
        <v>3</v>
      </c>
      <c r="Q92" s="233">
        <f>'Conditions of people affected'!Q93</f>
        <v>3</v>
      </c>
      <c r="R92" s="228">
        <f t="shared" si="14"/>
        <v>2.7</v>
      </c>
      <c r="S92" s="228">
        <f>'Complexity of the crisis'!X93</f>
        <v>2.8</v>
      </c>
      <c r="T92" s="228">
        <f>'Complexity of the crisis'!AN93</f>
        <v>2.5</v>
      </c>
      <c r="U92" s="124" t="str">
        <f>VLOOKUP(C92,Lists!$C$3:$E$200,3,FALSE)</f>
        <v>Africa</v>
      </c>
      <c r="V92" s="125">
        <v>44977</v>
      </c>
    </row>
    <row r="93" spans="1:22" x14ac:dyDescent="0.25">
      <c r="A93" s="53" t="str">
        <f>'Crisis Indicator Data'!A91</f>
        <v>Complex crisis in Nigeria</v>
      </c>
      <c r="B93" s="45" t="str">
        <f>Lists!G91</f>
        <v>Complex crisis</v>
      </c>
      <c r="C93" s="53" t="str">
        <f>'Crisis Indicator Data'!C91</f>
        <v>NGA001</v>
      </c>
      <c r="D93" s="53" t="str">
        <f>'Crisis Indicator Data'!D91</f>
        <v>Nigeria</v>
      </c>
      <c r="E93" s="53" t="str">
        <f>'Crisis Indicator Data'!E91</f>
        <v>NGA</v>
      </c>
      <c r="F93" s="53" t="str">
        <f>'Crisis Indicator Data'!B91</f>
        <v>Conflict,Displacement,Violence</v>
      </c>
      <c r="G93" s="225">
        <f t="shared" si="10"/>
        <v>4.0999999999999996</v>
      </c>
      <c r="H93" s="54">
        <f t="shared" si="11"/>
        <v>5</v>
      </c>
      <c r="I93" s="117" t="str">
        <f t="shared" si="12"/>
        <v>Very High</v>
      </c>
      <c r="J93" s="226" t="str">
        <f>INDEX(Trends!$D$3:$D$404,MATCH(C93,Trends!$C$3:$C$404,0))</f>
        <v>Stable</v>
      </c>
      <c r="K93" s="109" t="str">
        <f>IF(Reliability!B91="x","x",(IF(ROUNDUP(Reliability!B91,0)=1,"Very High",IF(ROUNDUP(Reliability!B91,0)=2,"High",IF(ROUNDUP(Reliability!B91,0)=3,"Medium",IF(ROUNDUP(Reliability!B91,0)=4,"Low","Very Low"))))))</f>
        <v>High</v>
      </c>
      <c r="L93" s="227">
        <f t="shared" si="13"/>
        <v>4.5</v>
      </c>
      <c r="M93" s="233">
        <f>'Impact of the crisis'!N94</f>
        <v>5</v>
      </c>
      <c r="N93" s="233">
        <f>'Impact of the crisis'!AB94</f>
        <v>4.0999999999999996</v>
      </c>
      <c r="O93" s="227">
        <f>'Conditions of people affected'!R94</f>
        <v>4</v>
      </c>
      <c r="P93" s="233">
        <f>'Conditions of people affected'!K94</f>
        <v>5</v>
      </c>
      <c r="Q93" s="233">
        <f>'Conditions of people affected'!Q94</f>
        <v>3</v>
      </c>
      <c r="R93" s="228">
        <f t="shared" si="14"/>
        <v>4</v>
      </c>
      <c r="S93" s="228">
        <f>'Complexity of the crisis'!X94</f>
        <v>3.4</v>
      </c>
      <c r="T93" s="228">
        <f>'Complexity of the crisis'!AN94</f>
        <v>4.5</v>
      </c>
      <c r="U93" s="124" t="str">
        <f>VLOOKUP(C93,Lists!$C$3:$E$200,3,FALSE)</f>
        <v>Africa</v>
      </c>
      <c r="V93" s="125">
        <v>44985</v>
      </c>
    </row>
    <row r="94" spans="1:22" x14ac:dyDescent="0.25">
      <c r="A94" s="53" t="str">
        <f>'Crisis Indicator Data'!A92</f>
        <v>Middle belt conflict</v>
      </c>
      <c r="B94" s="45" t="str">
        <f>Lists!G92</f>
        <v>Middle Belt</v>
      </c>
      <c r="C94" s="53" t="str">
        <f>'Crisis Indicator Data'!C92</f>
        <v>NGA003</v>
      </c>
      <c r="D94" s="53" t="str">
        <f>'Crisis Indicator Data'!D92</f>
        <v>Nigeria</v>
      </c>
      <c r="E94" s="53" t="str">
        <f>'Crisis Indicator Data'!E92</f>
        <v>NGA</v>
      </c>
      <c r="F94" s="53" t="str">
        <f>'Crisis Indicator Data'!B92</f>
        <v>Violence</v>
      </c>
      <c r="G94" s="225">
        <f t="shared" si="10"/>
        <v>3.4</v>
      </c>
      <c r="H94" s="54">
        <f t="shared" si="11"/>
        <v>4</v>
      </c>
      <c r="I94" s="117" t="str">
        <f t="shared" si="12"/>
        <v>High</v>
      </c>
      <c r="J94" s="226" t="str">
        <f>INDEX(Trends!$D$3:$D$404,MATCH(C94,Trends!$C$3:$C$404,0))</f>
        <v>Stable</v>
      </c>
      <c r="K94" s="109" t="str">
        <f>IF(Reliability!B92="x","x",(IF(ROUNDUP(Reliability!B92,0)=1,"Very High",IF(ROUNDUP(Reliability!B92,0)=2,"High",IF(ROUNDUP(Reliability!B92,0)=3,"Medium",IF(ROUNDUP(Reliability!B92,0)=4,"Low","Very Low"))))))</f>
        <v>High</v>
      </c>
      <c r="L94" s="227">
        <f t="shared" si="13"/>
        <v>3.1</v>
      </c>
      <c r="M94" s="233">
        <f>'Impact of the crisis'!N95</f>
        <v>2.2000000000000002</v>
      </c>
      <c r="N94" s="233">
        <f>'Impact of the crisis'!AB95</f>
        <v>3.5</v>
      </c>
      <c r="O94" s="227">
        <f>'Conditions of people affected'!R95</f>
        <v>3.45</v>
      </c>
      <c r="P94" s="233">
        <f>'Conditions of people affected'!K95</f>
        <v>3.9</v>
      </c>
      <c r="Q94" s="233">
        <f>'Conditions of people affected'!Q95</f>
        <v>3</v>
      </c>
      <c r="R94" s="228">
        <f t="shared" si="14"/>
        <v>3.5</v>
      </c>
      <c r="S94" s="228">
        <f>'Complexity of the crisis'!X95</f>
        <v>3.4</v>
      </c>
      <c r="T94" s="228">
        <f>'Complexity of the crisis'!AN95</f>
        <v>3.5</v>
      </c>
      <c r="U94" s="124" t="str">
        <f>VLOOKUP(C94,Lists!$C$3:$E$200,3,FALSE)</f>
        <v>Africa</v>
      </c>
      <c r="V94" s="125">
        <v>44985</v>
      </c>
    </row>
    <row r="95" spans="1:22" x14ac:dyDescent="0.25">
      <c r="A95" s="53" t="str">
        <f>'Crisis Indicator Data'!A93</f>
        <v>Boko Haram crisis in Nigeria</v>
      </c>
      <c r="B95" s="45" t="str">
        <f>Lists!G93</f>
        <v xml:space="preserve">Boko Haram </v>
      </c>
      <c r="C95" s="53" t="str">
        <f>'Crisis Indicator Data'!C93</f>
        <v>NGA004</v>
      </c>
      <c r="D95" s="53" t="str">
        <f>'Crisis Indicator Data'!D93</f>
        <v>Nigeria</v>
      </c>
      <c r="E95" s="53" t="str">
        <f>'Crisis Indicator Data'!E93</f>
        <v>NGA</v>
      </c>
      <c r="F95" s="53" t="str">
        <f>'Crisis Indicator Data'!B93</f>
        <v>Conflict,Displacement</v>
      </c>
      <c r="G95" s="225">
        <f t="shared" si="10"/>
        <v>4.2</v>
      </c>
      <c r="H95" s="54">
        <f t="shared" si="11"/>
        <v>5</v>
      </c>
      <c r="I95" s="117" t="str">
        <f t="shared" si="12"/>
        <v>Very High</v>
      </c>
      <c r="J95" s="226" t="str">
        <f>INDEX(Trends!$D$3:$D$404,MATCH(C95,Trends!$C$3:$C$404,0))</f>
        <v>Increasing</v>
      </c>
      <c r="K95" s="109" t="str">
        <f>IF(Reliability!B93="x","x",(IF(ROUNDUP(Reliability!B93,0)=1,"Very High",IF(ROUNDUP(Reliability!B93,0)=2,"High",IF(ROUNDUP(Reliability!B93,0)=3,"Medium",IF(ROUNDUP(Reliability!B93,0)=4,"Low","Very Low"))))))</f>
        <v>Medium</v>
      </c>
      <c r="L95" s="227">
        <f t="shared" si="13"/>
        <v>4.2</v>
      </c>
      <c r="M95" s="233">
        <f>'Impact of the crisis'!N96</f>
        <v>2.2000000000000002</v>
      </c>
      <c r="N95" s="233">
        <f>'Impact of the crisis'!AB96</f>
        <v>4.8</v>
      </c>
      <c r="O95" s="227">
        <f>'Conditions of people affected'!R96</f>
        <v>4.45</v>
      </c>
      <c r="P95" s="233">
        <f>'Conditions of people affected'!K96</f>
        <v>4.9000000000000004</v>
      </c>
      <c r="Q95" s="233">
        <f>'Conditions of people affected'!Q96</f>
        <v>4</v>
      </c>
      <c r="R95" s="228">
        <f t="shared" si="14"/>
        <v>3.7</v>
      </c>
      <c r="S95" s="228">
        <f>'Complexity of the crisis'!X96</f>
        <v>3.4</v>
      </c>
      <c r="T95" s="228">
        <f>'Complexity of the crisis'!AN96</f>
        <v>4</v>
      </c>
      <c r="U95" s="124" t="str">
        <f>VLOOKUP(C95,Lists!$C$3:$E$200,3,FALSE)</f>
        <v>Africa</v>
      </c>
      <c r="V95" s="125">
        <v>44985</v>
      </c>
    </row>
    <row r="96" spans="1:22" x14ac:dyDescent="0.25">
      <c r="A96" s="53" t="str">
        <f>'Crisis Indicator Data'!A94</f>
        <v>Northwest Banditry</v>
      </c>
      <c r="B96" s="45" t="str">
        <f>Lists!G94</f>
        <v>Northwest Banditry</v>
      </c>
      <c r="C96" s="53" t="str">
        <f>'Crisis Indicator Data'!C94</f>
        <v>NGA007</v>
      </c>
      <c r="D96" s="53" t="str">
        <f>'Crisis Indicator Data'!D94</f>
        <v>Nigeria</v>
      </c>
      <c r="E96" s="53" t="str">
        <f>'Crisis Indicator Data'!E94</f>
        <v>NGA</v>
      </c>
      <c r="F96" s="53" t="str">
        <f>'Crisis Indicator Data'!B94</f>
        <v>Violence,Displacement</v>
      </c>
      <c r="G96" s="225">
        <f t="shared" si="10"/>
        <v>3.6</v>
      </c>
      <c r="H96" s="54">
        <f t="shared" si="11"/>
        <v>4</v>
      </c>
      <c r="I96" s="117" t="str">
        <f t="shared" si="12"/>
        <v>High</v>
      </c>
      <c r="J96" s="226" t="str">
        <f>INDEX(Trends!$D$3:$D$404,MATCH(C96,Trends!$C$3:$C$404,0))</f>
        <v>Stable</v>
      </c>
      <c r="K96" s="109" t="str">
        <f>IF(Reliability!B94="x","x",(IF(ROUNDUP(Reliability!B94,0)=1,"Very High",IF(ROUNDUP(Reliability!B94,0)=2,"High",IF(ROUNDUP(Reliability!B94,0)=3,"Medium",IF(ROUNDUP(Reliability!B94,0)=4,"Low","Very Low"))))))</f>
        <v>High</v>
      </c>
      <c r="L96" s="227">
        <f t="shared" si="13"/>
        <v>3.3</v>
      </c>
      <c r="M96" s="233">
        <f>'Impact of the crisis'!N97</f>
        <v>2.8</v>
      </c>
      <c r="N96" s="233">
        <f>'Impact of the crisis'!AB97</f>
        <v>3.5</v>
      </c>
      <c r="O96" s="227">
        <f>'Conditions of people affected'!R97</f>
        <v>3.75</v>
      </c>
      <c r="P96" s="233">
        <f>'Conditions of people affected'!K97</f>
        <v>4.5</v>
      </c>
      <c r="Q96" s="233">
        <f>'Conditions of people affected'!Q97</f>
        <v>3</v>
      </c>
      <c r="R96" s="228">
        <f t="shared" si="14"/>
        <v>3.7</v>
      </c>
      <c r="S96" s="228">
        <f>'Complexity of the crisis'!X97</f>
        <v>3.4</v>
      </c>
      <c r="T96" s="228">
        <f>'Complexity of the crisis'!AN97</f>
        <v>4</v>
      </c>
      <c r="U96" s="124" t="str">
        <f>VLOOKUP(C96,Lists!$C$3:$E$200,3,FALSE)</f>
        <v>Africa</v>
      </c>
      <c r="V96" s="125">
        <v>44985</v>
      </c>
    </row>
    <row r="97" spans="1:22" x14ac:dyDescent="0.25">
      <c r="A97" s="53" t="str">
        <f>'Crisis Indicator Data'!A95</f>
        <v>Cameroonian Refugees in Nigeria</v>
      </c>
      <c r="B97" s="45" t="str">
        <f>Lists!G95</f>
        <v>Cameroonian Refugees</v>
      </c>
      <c r="C97" s="53" t="str">
        <f>'Crisis Indicator Data'!C95</f>
        <v>NGA008</v>
      </c>
      <c r="D97" s="53" t="str">
        <f>'Crisis Indicator Data'!D95</f>
        <v>Nigeria</v>
      </c>
      <c r="E97" s="53" t="str">
        <f>'Crisis Indicator Data'!E95</f>
        <v>NGA</v>
      </c>
      <c r="F97" s="53" t="str">
        <f>'Crisis Indicator Data'!B95</f>
        <v>Displacement</v>
      </c>
      <c r="G97" s="225">
        <f t="shared" si="10"/>
        <v>2.2999999999999998</v>
      </c>
      <c r="H97" s="54">
        <f t="shared" si="11"/>
        <v>3</v>
      </c>
      <c r="I97" s="117" t="str">
        <f t="shared" si="12"/>
        <v>Medium</v>
      </c>
      <c r="J97" s="226" t="str">
        <f>INDEX(Trends!$D$3:$D$404,MATCH(C97,Trends!$C$3:$C$404,0))</f>
        <v>Stable</v>
      </c>
      <c r="K97" s="109" t="str">
        <f>IF(Reliability!B95="x","x",(IF(ROUNDUP(Reliability!B95,0)=1,"Very High",IF(ROUNDUP(Reliability!B95,0)=2,"High",IF(ROUNDUP(Reliability!B95,0)=3,"Medium",IF(ROUNDUP(Reliability!B95,0)=4,"Low","Very Low"))))))</f>
        <v>High</v>
      </c>
      <c r="L97" s="227">
        <f t="shared" si="13"/>
        <v>2.4</v>
      </c>
      <c r="M97" s="233">
        <f>'Impact of the crisis'!N98</f>
        <v>2</v>
      </c>
      <c r="N97" s="233">
        <f>'Impact of the crisis'!AB98</f>
        <v>2.6</v>
      </c>
      <c r="O97" s="227">
        <f>'Conditions of people affected'!R98</f>
        <v>1.35</v>
      </c>
      <c r="P97" s="233">
        <f>'Conditions of people affected'!K98</f>
        <v>1.7</v>
      </c>
      <c r="Q97" s="233">
        <f>'Conditions of people affected'!Q98</f>
        <v>1</v>
      </c>
      <c r="R97" s="228">
        <f t="shared" si="14"/>
        <v>3.5</v>
      </c>
      <c r="S97" s="228">
        <f>'Complexity of the crisis'!X98</f>
        <v>3.4</v>
      </c>
      <c r="T97" s="228">
        <f>'Complexity of the crisis'!AN98</f>
        <v>3.5</v>
      </c>
      <c r="U97" s="124" t="str">
        <f>VLOOKUP(C97,Lists!$C$3:$E$200,3,FALSE)</f>
        <v>Africa</v>
      </c>
      <c r="V97" s="125">
        <v>44985</v>
      </c>
    </row>
    <row r="98" spans="1:22" x14ac:dyDescent="0.25">
      <c r="A98" s="53" t="str">
        <f>'Crisis Indicator Data'!A96</f>
        <v>Socioeconomic crisis in Nicaragua</v>
      </c>
      <c r="B98" s="45" t="str">
        <f>Lists!G96</f>
        <v>Socioeconomic crisis</v>
      </c>
      <c r="C98" s="53" t="str">
        <f>'Crisis Indicator Data'!C96</f>
        <v>NIC001</v>
      </c>
      <c r="D98" s="53" t="str">
        <f>'Crisis Indicator Data'!D96</f>
        <v>Nicaragua</v>
      </c>
      <c r="E98" s="53" t="str">
        <f>'Crisis Indicator Data'!E96</f>
        <v>NIC</v>
      </c>
      <c r="F98" s="53" t="str">
        <f>'Crisis Indicator Data'!B96</f>
        <v>Socio-political</v>
      </c>
      <c r="G98" s="225" t="str">
        <f t="shared" si="10"/>
        <v>x</v>
      </c>
      <c r="H98" s="54" t="str">
        <f t="shared" si="11"/>
        <v>x</v>
      </c>
      <c r="I98" s="117" t="str">
        <f t="shared" si="12"/>
        <v>x</v>
      </c>
      <c r="J98" s="226" t="str">
        <f>INDEX(Trends!$D$3:$D$404,MATCH(C98,Trends!$C$3:$C$404,0))</f>
        <v>-</v>
      </c>
      <c r="K98" s="109" t="str">
        <f>IF(Reliability!B96="x","x",(IF(ROUNDUP(Reliability!B96,0)=1,"Very High",IF(ROUNDUP(Reliability!B96,0)=2,"High",IF(ROUNDUP(Reliability!B96,0)=3,"Medium",IF(ROUNDUP(Reliability!B96,0)=4,"Low","Very Low"))))))</f>
        <v>High</v>
      </c>
      <c r="L98" s="227">
        <f t="shared" si="13"/>
        <v>2.9</v>
      </c>
      <c r="M98" s="233">
        <f>'Impact of the crisis'!N99</f>
        <v>4</v>
      </c>
      <c r="N98" s="233">
        <f>'Impact of the crisis'!AB99</f>
        <v>2.1</v>
      </c>
      <c r="O98" s="227" t="str">
        <f>'Conditions of people affected'!R99</f>
        <v>x</v>
      </c>
      <c r="P98" s="233" t="str">
        <f>'Conditions of people affected'!K99</f>
        <v>x</v>
      </c>
      <c r="Q98" s="233" t="str">
        <f>'Conditions of people affected'!Q99</f>
        <v>x</v>
      </c>
      <c r="R98" s="228">
        <f t="shared" si="14"/>
        <v>2.9</v>
      </c>
      <c r="S98" s="228">
        <f>'Complexity of the crisis'!X99</f>
        <v>2.7</v>
      </c>
      <c r="T98" s="228">
        <f>'Complexity of the crisis'!AN99</f>
        <v>3</v>
      </c>
      <c r="U98" s="124" t="str">
        <f>VLOOKUP(C98,Lists!$C$3:$E$200,3,FALSE)</f>
        <v>Americas</v>
      </c>
      <c r="V98" s="125">
        <v>44950</v>
      </c>
    </row>
    <row r="99" spans="1:22" x14ac:dyDescent="0.25">
      <c r="A99" s="53" t="str">
        <f>'Crisis Indicator Data'!A97</f>
        <v>Complex crisis in Pakistan</v>
      </c>
      <c r="B99" s="45" t="str">
        <f>Lists!G97</f>
        <v>Complex crisis</v>
      </c>
      <c r="C99" s="53" t="str">
        <f>'Crisis Indicator Data'!C97</f>
        <v>PAK001</v>
      </c>
      <c r="D99" s="53" t="str">
        <f>'Crisis Indicator Data'!D97</f>
        <v>Pakistan</v>
      </c>
      <c r="E99" s="53" t="str">
        <f>'Crisis Indicator Data'!E97</f>
        <v>PAK</v>
      </c>
      <c r="F99" s="53" t="str">
        <f>'Crisis Indicator Data'!B97</f>
        <v>Displacement,Conflict</v>
      </c>
      <c r="G99" s="225">
        <f t="shared" si="10"/>
        <v>3.8</v>
      </c>
      <c r="H99" s="54">
        <f t="shared" si="11"/>
        <v>4</v>
      </c>
      <c r="I99" s="117" t="str">
        <f t="shared" si="12"/>
        <v>High</v>
      </c>
      <c r="J99" s="226" t="str">
        <f>INDEX(Trends!$D$3:$D$404,MATCH(C99,Trends!$C$3:$C$404,0))</f>
        <v>Decreasing</v>
      </c>
      <c r="K99" s="109" t="str">
        <f>IF(Reliability!B97="x","x",(IF(ROUNDUP(Reliability!B97,0)=1,"Very High",IF(ROUNDUP(Reliability!B97,0)=2,"High",IF(ROUNDUP(Reliability!B97,0)=3,"Medium",IF(ROUNDUP(Reliability!B97,0)=4,"Low","Very Low"))))))</f>
        <v>High</v>
      </c>
      <c r="L99" s="227">
        <f t="shared" si="13"/>
        <v>3.8</v>
      </c>
      <c r="M99" s="233">
        <f>'Impact of the crisis'!N100</f>
        <v>5</v>
      </c>
      <c r="N99" s="233">
        <f>'Impact of the crisis'!AB100</f>
        <v>2.9</v>
      </c>
      <c r="O99" s="227">
        <f>'Conditions of people affected'!R100</f>
        <v>4</v>
      </c>
      <c r="P99" s="233">
        <f>'Conditions of people affected'!K100</f>
        <v>5</v>
      </c>
      <c r="Q99" s="233">
        <f>'Conditions of people affected'!Q100</f>
        <v>3</v>
      </c>
      <c r="R99" s="228">
        <f t="shared" si="14"/>
        <v>3.4</v>
      </c>
      <c r="S99" s="228">
        <f>'Complexity of the crisis'!X100</f>
        <v>3.3</v>
      </c>
      <c r="T99" s="228">
        <f>'Complexity of the crisis'!AN100</f>
        <v>3.5</v>
      </c>
      <c r="U99" s="124" t="str">
        <f>VLOOKUP(C99,Lists!$C$3:$E$200,3,FALSE)</f>
        <v>Asia</v>
      </c>
      <c r="V99" s="125">
        <v>44985</v>
      </c>
    </row>
    <row r="100" spans="1:22" x14ac:dyDescent="0.25">
      <c r="A100" s="53" t="str">
        <f>'Crisis Indicator Data'!A98</f>
        <v>Kashmir conflict in Pakistan</v>
      </c>
      <c r="B100" s="45" t="str">
        <f>Lists!G98</f>
        <v>Kashmir conflict</v>
      </c>
      <c r="C100" s="53" t="str">
        <f>'Crisis Indicator Data'!C98</f>
        <v>PAK004</v>
      </c>
      <c r="D100" s="53" t="str">
        <f>'Crisis Indicator Data'!D98</f>
        <v>Pakistan</v>
      </c>
      <c r="E100" s="53" t="str">
        <f>'Crisis Indicator Data'!E98</f>
        <v>PAK</v>
      </c>
      <c r="F100" s="53" t="str">
        <f>'Crisis Indicator Data'!B98</f>
        <v>Conflict</v>
      </c>
      <c r="G100" s="225" t="str">
        <f t="shared" si="10"/>
        <v>x</v>
      </c>
      <c r="H100" s="54" t="str">
        <f t="shared" si="11"/>
        <v>x</v>
      </c>
      <c r="I100" s="117" t="str">
        <f t="shared" si="12"/>
        <v>x</v>
      </c>
      <c r="J100" s="226" t="str">
        <f>INDEX(Trends!$D$3:$D$404,MATCH(C100,Trends!$C$3:$C$404,0))</f>
        <v>-</v>
      </c>
      <c r="K100" s="109" t="str">
        <f>IF(Reliability!B98="x","x",(IF(ROUNDUP(Reliability!B98,0)=1,"Very High",IF(ROUNDUP(Reliability!B98,0)=2,"High",IF(ROUNDUP(Reliability!B98,0)=3,"Medium",IF(ROUNDUP(Reliability!B98,0)=4,"Low","Very Low"))))))</f>
        <v>Very Low</v>
      </c>
      <c r="L100" s="227">
        <f t="shared" si="13"/>
        <v>0.8</v>
      </c>
      <c r="M100" s="233">
        <f>'Impact of the crisis'!N101</f>
        <v>1</v>
      </c>
      <c r="N100" s="233">
        <f>'Impact of the crisis'!AB101</f>
        <v>0.7</v>
      </c>
      <c r="O100" s="227" t="str">
        <f>'Conditions of people affected'!R101</f>
        <v>x</v>
      </c>
      <c r="P100" s="233" t="str">
        <f>'Conditions of people affected'!K101</f>
        <v>x</v>
      </c>
      <c r="Q100" s="233" t="str">
        <f>'Conditions of people affected'!Q101</f>
        <v>x</v>
      </c>
      <c r="R100" s="228">
        <f t="shared" si="14"/>
        <v>2.9</v>
      </c>
      <c r="S100" s="228">
        <f>'Complexity of the crisis'!X101</f>
        <v>3.3</v>
      </c>
      <c r="T100" s="228">
        <f>'Complexity of the crisis'!AN101</f>
        <v>2.5</v>
      </c>
      <c r="U100" s="124" t="str">
        <f>VLOOKUP(C100,Lists!$C$3:$E$200,3,FALSE)</f>
        <v>Asia</v>
      </c>
      <c r="V100" s="125">
        <v>44985</v>
      </c>
    </row>
    <row r="101" spans="1:22" x14ac:dyDescent="0.25">
      <c r="A101" s="53" t="str">
        <f>'Crisis Indicator Data'!A99</f>
        <v xml:space="preserve">Floods in Pakistan </v>
      </c>
      <c r="B101" s="45" t="str">
        <f>Lists!G99</f>
        <v>Monsoon floods 2022</v>
      </c>
      <c r="C101" s="53" t="str">
        <f>'Crisis Indicator Data'!C99</f>
        <v>PAK005</v>
      </c>
      <c r="D101" s="53" t="str">
        <f>'Crisis Indicator Data'!D99</f>
        <v>Pakistan</v>
      </c>
      <c r="E101" s="53" t="str">
        <f>'Crisis Indicator Data'!E99</f>
        <v>PAK</v>
      </c>
      <c r="F101" s="53" t="str">
        <f>'Crisis Indicator Data'!B99</f>
        <v>Other seasonal event</v>
      </c>
      <c r="G101" s="225">
        <f t="shared" ref="G101:G132" si="15">IF(OR(O101="x",L101="x"),"x",ROUND((5-GEOMEAN(((5-L101)/5*4+1),((5-O101)/5*4+1),((5-O101)/5*4+1)))/4*3.5+R101*0.3,1))</f>
        <v>3.6</v>
      </c>
      <c r="H101" s="54">
        <f t="shared" ref="H101:H132" si="16">IF(G101="x","x",ROUNDUP(G101,0))</f>
        <v>4</v>
      </c>
      <c r="I101" s="117" t="str">
        <f t="shared" ref="I101:I132" si="17">IF(O101="x","x",IF(L101="x","x",(IF(H101=5,"Very High",IF(H101=4,"High",IF(H101=3,"Medium",IF(H101=2,"Low","Very Low")))))))</f>
        <v>High</v>
      </c>
      <c r="J101" s="226" t="str">
        <f>INDEX(Trends!$D$3:$D$404,MATCH(C101,Trends!$C$3:$C$404,0))</f>
        <v>Decreasing</v>
      </c>
      <c r="K101" s="109" t="str">
        <f>IF(Reliability!B99="x","x",(IF(ROUNDUP(Reliability!B99,0)=1,"Very High",IF(ROUNDUP(Reliability!B99,0)=2,"High",IF(ROUNDUP(Reliability!B99,0)=3,"Medium",IF(ROUNDUP(Reliability!B99,0)=4,"Low","Very Low"))))))</f>
        <v>High</v>
      </c>
      <c r="L101" s="227">
        <f t="shared" ref="L101:L132" si="18">IF(OR(N101="x",M101="x"),"x",ROUND((5-GEOMEAN(((5-M101)/5*4+1),((5-N101)/5*4+1),((5-N101)/5*4+1)))/4*5,1))</f>
        <v>4</v>
      </c>
      <c r="M101" s="233">
        <f>'Impact of the crisis'!N102</f>
        <v>3.8</v>
      </c>
      <c r="N101" s="233">
        <f>'Impact of the crisis'!AB102</f>
        <v>4.0999999999999996</v>
      </c>
      <c r="O101" s="227">
        <f>'Conditions of people affected'!R102</f>
        <v>4</v>
      </c>
      <c r="P101" s="233">
        <f>'Conditions of people affected'!K102</f>
        <v>5</v>
      </c>
      <c r="Q101" s="233">
        <f>'Conditions of people affected'!Q102</f>
        <v>3</v>
      </c>
      <c r="R101" s="228">
        <f t="shared" ref="R101:R132" si="19">IF(OR(T101="x",S101="x"),S101,ROUND((5-GEOMEAN(((5-S101)/5*4+1),((5-T101)/5*4+1)))/4*5,1))</f>
        <v>2.5</v>
      </c>
      <c r="S101" s="228">
        <f>'Complexity of the crisis'!X102</f>
        <v>3.3</v>
      </c>
      <c r="T101" s="228">
        <f>'Complexity of the crisis'!AN102</f>
        <v>1.5</v>
      </c>
      <c r="U101" s="124" t="str">
        <f>VLOOKUP(C101,Lists!$C$3:$E$200,3,FALSE)</f>
        <v>Asia</v>
      </c>
      <c r="V101" s="125">
        <v>44985</v>
      </c>
    </row>
    <row r="102" spans="1:22" x14ac:dyDescent="0.25">
      <c r="A102" s="53" t="str">
        <f>'Crisis Indicator Data'!A100</f>
        <v>Venezuela displacement in Panama</v>
      </c>
      <c r="B102" s="45" t="str">
        <f>Lists!G100</f>
        <v>Venezuelan refugees</v>
      </c>
      <c r="C102" s="53" t="str">
        <f>'Crisis Indicator Data'!C100</f>
        <v>PAN002</v>
      </c>
      <c r="D102" s="53" t="str">
        <f>'Crisis Indicator Data'!D100</f>
        <v>Panama</v>
      </c>
      <c r="E102" s="53" t="str">
        <f>'Crisis Indicator Data'!E100</f>
        <v>PAN</v>
      </c>
      <c r="F102" s="53" t="str">
        <f>'Crisis Indicator Data'!B100</f>
        <v>Displacement</v>
      </c>
      <c r="G102" s="225">
        <f t="shared" si="15"/>
        <v>2.2999999999999998</v>
      </c>
      <c r="H102" s="54">
        <f t="shared" si="16"/>
        <v>3</v>
      </c>
      <c r="I102" s="117" t="str">
        <f t="shared" si="17"/>
        <v>Medium</v>
      </c>
      <c r="J102" s="226" t="str">
        <f>INDEX(Trends!$D$3:$D$404,MATCH(C102,Trends!$C$3:$C$404,0))</f>
        <v>Stable</v>
      </c>
      <c r="K102" s="109" t="str">
        <f>IF(Reliability!B100="x","x",(IF(ROUNDUP(Reliability!B100,0)=1,"Very High",IF(ROUNDUP(Reliability!B100,0)=2,"High",IF(ROUNDUP(Reliability!B100,0)=3,"Medium",IF(ROUNDUP(Reliability!B100,0)=4,"Low","Very Low"))))))</f>
        <v>High</v>
      </c>
      <c r="L102" s="227">
        <f t="shared" si="18"/>
        <v>2.9</v>
      </c>
      <c r="M102" s="233">
        <f>'Impact of the crisis'!N103</f>
        <v>2.6</v>
      </c>
      <c r="N102" s="233">
        <f>'Impact of the crisis'!AB103</f>
        <v>3</v>
      </c>
      <c r="O102" s="227">
        <f>'Conditions of people affected'!R103</f>
        <v>2.2000000000000002</v>
      </c>
      <c r="P102" s="233">
        <f>'Conditions of people affected'!K103</f>
        <v>1.4</v>
      </c>
      <c r="Q102" s="233">
        <f>'Conditions of people affected'!Q103</f>
        <v>3</v>
      </c>
      <c r="R102" s="228">
        <f t="shared" si="19"/>
        <v>1.9</v>
      </c>
      <c r="S102" s="228">
        <f>'Complexity of the crisis'!X103</f>
        <v>1.8</v>
      </c>
      <c r="T102" s="228">
        <f>'Complexity of the crisis'!AN103</f>
        <v>2</v>
      </c>
      <c r="U102" s="124" t="str">
        <f>VLOOKUP(C102,Lists!$C$3:$E$200,3,FALSE)</f>
        <v>Americas</v>
      </c>
      <c r="V102" s="125">
        <v>44978</v>
      </c>
    </row>
    <row r="103" spans="1:22" x14ac:dyDescent="0.25">
      <c r="A103" s="53" t="str">
        <f>'Crisis Indicator Data'!A101</f>
        <v>Venezuela displacement in Peru</v>
      </c>
      <c r="B103" s="45" t="str">
        <f>Lists!G101</f>
        <v>Venezuelan refugees</v>
      </c>
      <c r="C103" s="53" t="str">
        <f>'Crisis Indicator Data'!C101</f>
        <v>PER002</v>
      </c>
      <c r="D103" s="53" t="str">
        <f>'Crisis Indicator Data'!D101</f>
        <v>Peru</v>
      </c>
      <c r="E103" s="53" t="str">
        <f>'Crisis Indicator Data'!E101</f>
        <v>PER</v>
      </c>
      <c r="F103" s="53" t="str">
        <f>'Crisis Indicator Data'!B101</f>
        <v>Displacement</v>
      </c>
      <c r="G103" s="225">
        <f t="shared" si="15"/>
        <v>3.2</v>
      </c>
      <c r="H103" s="54">
        <f t="shared" si="16"/>
        <v>4</v>
      </c>
      <c r="I103" s="117" t="str">
        <f t="shared" si="17"/>
        <v>High</v>
      </c>
      <c r="J103" s="226" t="str">
        <f>INDEX(Trends!$D$3:$D$404,MATCH(C103,Trends!$C$3:$C$404,0))</f>
        <v>Increasing</v>
      </c>
      <c r="K103" s="109" t="str">
        <f>IF(Reliability!B101="x","x",(IF(ROUNDUP(Reliability!B101,0)=1,"Very High",IF(ROUNDUP(Reliability!B101,0)=2,"High",IF(ROUNDUP(Reliability!B101,0)=3,"Medium",IF(ROUNDUP(Reliability!B101,0)=4,"Low","Very Low"))))))</f>
        <v>Very High</v>
      </c>
      <c r="L103" s="227">
        <f t="shared" si="18"/>
        <v>3.9</v>
      </c>
      <c r="M103" s="233">
        <f>'Impact of the crisis'!N104</f>
        <v>5</v>
      </c>
      <c r="N103" s="233">
        <f>'Impact of the crisis'!AB104</f>
        <v>3</v>
      </c>
      <c r="O103" s="227">
        <f>'Conditions of people affected'!R104</f>
        <v>3.35</v>
      </c>
      <c r="P103" s="233">
        <f>'Conditions of people affected'!K104</f>
        <v>3.7</v>
      </c>
      <c r="Q103" s="233">
        <f>'Conditions of people affected'!Q104</f>
        <v>3</v>
      </c>
      <c r="R103" s="228">
        <f t="shared" si="19"/>
        <v>2.2999999999999998</v>
      </c>
      <c r="S103" s="228">
        <f>'Complexity of the crisis'!X104</f>
        <v>2.5</v>
      </c>
      <c r="T103" s="228">
        <f>'Complexity of the crisis'!AN104</f>
        <v>2</v>
      </c>
      <c r="U103" s="124" t="str">
        <f>VLOOKUP(C103,Lists!$C$3:$E$200,3,FALSE)</f>
        <v>Americas</v>
      </c>
      <c r="V103" s="125">
        <v>44985</v>
      </c>
    </row>
    <row r="104" spans="1:22" x14ac:dyDescent="0.25">
      <c r="A104" s="53" t="str">
        <f>'Crisis Indicator Data'!A102</f>
        <v>Multiple crises in the Philippines</v>
      </c>
      <c r="B104" s="45" t="str">
        <f>Lists!G102</f>
        <v>Country level</v>
      </c>
      <c r="C104" s="53" t="str">
        <f>'Crisis Indicator Data'!C102</f>
        <v>PHL001</v>
      </c>
      <c r="D104" s="53" t="str">
        <f>'Crisis Indicator Data'!D102</f>
        <v>Philippines</v>
      </c>
      <c r="E104" s="53" t="str">
        <f>'Crisis Indicator Data'!E102</f>
        <v>PHL</v>
      </c>
      <c r="F104" s="53" t="str">
        <f>'Crisis Indicator Data'!B102</f>
        <v>Conflict,Cyclone,Violence,Floods,Other seasonal event</v>
      </c>
      <c r="G104" s="225">
        <f t="shared" si="15"/>
        <v>2.6</v>
      </c>
      <c r="H104" s="54">
        <f t="shared" si="16"/>
        <v>3</v>
      </c>
      <c r="I104" s="117" t="str">
        <f t="shared" si="17"/>
        <v>Medium</v>
      </c>
      <c r="J104" s="226" t="str">
        <f>INDEX(Trends!$D$3:$D$404,MATCH(C104,Trends!$C$3:$C$404,0))</f>
        <v>Decreasing</v>
      </c>
      <c r="K104" s="109" t="str">
        <f>IF(Reliability!B102="x","x",(IF(ROUNDUP(Reliability!B102,0)=1,"Very High",IF(ROUNDUP(Reliability!B102,0)=2,"High",IF(ROUNDUP(Reliability!B102,0)=3,"Medium",IF(ROUNDUP(Reliability!B102,0)=4,"Low","Very Low"))))))</f>
        <v>High</v>
      </c>
      <c r="L104" s="227">
        <f t="shared" si="18"/>
        <v>3.5</v>
      </c>
      <c r="M104" s="233">
        <f>'Impact of the crisis'!N105</f>
        <v>4.8</v>
      </c>
      <c r="N104" s="233">
        <f>'Impact of the crisis'!AB105</f>
        <v>2.4</v>
      </c>
      <c r="O104" s="227">
        <f>'Conditions of people affected'!R105</f>
        <v>2.0499999999999998</v>
      </c>
      <c r="P104" s="233">
        <f>'Conditions of people affected'!K105</f>
        <v>2.1</v>
      </c>
      <c r="Q104" s="233">
        <f>'Conditions of people affected'!Q105</f>
        <v>2</v>
      </c>
      <c r="R104" s="228">
        <f t="shared" si="19"/>
        <v>2.7</v>
      </c>
      <c r="S104" s="228">
        <f>'Complexity of the crisis'!X105</f>
        <v>2.9</v>
      </c>
      <c r="T104" s="228">
        <f>'Complexity of the crisis'!AN105</f>
        <v>2.5</v>
      </c>
      <c r="U104" s="124" t="str">
        <f>VLOOKUP(C104,Lists!$C$3:$E$200,3,FALSE)</f>
        <v>Asia</v>
      </c>
      <c r="V104" s="125">
        <v>44985</v>
      </c>
    </row>
    <row r="105" spans="1:22" x14ac:dyDescent="0.25">
      <c r="A105" s="53" t="str">
        <f>'Crisis Indicator Data'!A103</f>
        <v>Mindanao conflict</v>
      </c>
      <c r="B105" s="45" t="str">
        <f>Lists!G103</f>
        <v>Mindanao Conflict</v>
      </c>
      <c r="C105" s="53" t="str">
        <f>'Crisis Indicator Data'!C103</f>
        <v>PHL003</v>
      </c>
      <c r="D105" s="53" t="str">
        <f>'Crisis Indicator Data'!D103</f>
        <v>Philippines</v>
      </c>
      <c r="E105" s="53" t="str">
        <f>'Crisis Indicator Data'!E103</f>
        <v>PHL</v>
      </c>
      <c r="F105" s="53" t="str">
        <f>'Crisis Indicator Data'!B103</f>
        <v>Conflict,Violence</v>
      </c>
      <c r="G105" s="225">
        <f t="shared" si="15"/>
        <v>2.2000000000000002</v>
      </c>
      <c r="H105" s="54">
        <f t="shared" si="16"/>
        <v>3</v>
      </c>
      <c r="I105" s="117" t="str">
        <f t="shared" si="17"/>
        <v>Medium</v>
      </c>
      <c r="J105" s="226" t="str">
        <f>INDEX(Trends!$D$3:$D$404,MATCH(C105,Trends!$C$3:$C$404,0))</f>
        <v>Stable</v>
      </c>
      <c r="K105" s="109" t="str">
        <f>IF(Reliability!B103="x","x",(IF(ROUNDUP(Reliability!B103,0)=1,"Very High",IF(ROUNDUP(Reliability!B103,0)=2,"High",IF(ROUNDUP(Reliability!B103,0)=3,"Medium",IF(ROUNDUP(Reliability!B103,0)=4,"Low","Very Low"))))))</f>
        <v>Medium</v>
      </c>
      <c r="L105" s="227">
        <f t="shared" si="18"/>
        <v>2.8</v>
      </c>
      <c r="M105" s="233">
        <f>'Impact of the crisis'!N106</f>
        <v>3</v>
      </c>
      <c r="N105" s="233">
        <f>'Impact of the crisis'!AB106</f>
        <v>2.7</v>
      </c>
      <c r="O105" s="227">
        <f>'Conditions of people affected'!R106</f>
        <v>1.4</v>
      </c>
      <c r="P105" s="233">
        <f>'Conditions of people affected'!K106</f>
        <v>1.8</v>
      </c>
      <c r="Q105" s="233">
        <f>'Conditions of people affected'!Q106</f>
        <v>1</v>
      </c>
      <c r="R105" s="228">
        <f t="shared" si="19"/>
        <v>2.7</v>
      </c>
      <c r="S105" s="228">
        <f>'Complexity of the crisis'!X106</f>
        <v>2.9</v>
      </c>
      <c r="T105" s="228">
        <f>'Complexity of the crisis'!AN106</f>
        <v>2.5</v>
      </c>
      <c r="U105" s="124" t="str">
        <f>VLOOKUP(C105,Lists!$C$3:$E$200,3,FALSE)</f>
        <v>Asia</v>
      </c>
      <c r="V105" s="125">
        <v>44985</v>
      </c>
    </row>
    <row r="106" spans="1:22" x14ac:dyDescent="0.25">
      <c r="A106" s="53" t="str">
        <f>'Crisis Indicator Data'!A104</f>
        <v>Typhoon Nalgae</v>
      </c>
      <c r="B106" s="45" t="str">
        <f>Lists!G104</f>
        <v>Typhoon Nalgae</v>
      </c>
      <c r="C106" s="53" t="str">
        <f>'Crisis Indicator Data'!C104</f>
        <v>PHL012</v>
      </c>
      <c r="D106" s="53" t="str">
        <f>'Crisis Indicator Data'!D104</f>
        <v>Philippines</v>
      </c>
      <c r="E106" s="53" t="str">
        <f>'Crisis Indicator Data'!E104</f>
        <v>PHL</v>
      </c>
      <c r="F106" s="53" t="str">
        <f>'Crisis Indicator Data'!B104</f>
        <v>Cyclone</v>
      </c>
      <c r="G106" s="225">
        <f t="shared" si="15"/>
        <v>2.2999999999999998</v>
      </c>
      <c r="H106" s="54">
        <f t="shared" si="16"/>
        <v>3</v>
      </c>
      <c r="I106" s="117" t="str">
        <f t="shared" si="17"/>
        <v>Medium</v>
      </c>
      <c r="J106" s="226" t="str">
        <f>INDEX(Trends!$D$3:$D$404,MATCH(C106,Trends!$C$3:$C$404,0))</f>
        <v>Stable</v>
      </c>
      <c r="K106" s="109" t="str">
        <f>IF(Reliability!B104="x","x",(IF(ROUNDUP(Reliability!B104,0)=1,"Very High",IF(ROUNDUP(Reliability!B104,0)=2,"High",IF(ROUNDUP(Reliability!B104,0)=3,"Medium",IF(ROUNDUP(Reliability!B104,0)=4,"Low","Very Low"))))))</f>
        <v>Very High</v>
      </c>
      <c r="L106" s="227">
        <f t="shared" si="18"/>
        <v>3</v>
      </c>
      <c r="M106" s="233">
        <f>'Impact of the crisis'!N107</f>
        <v>4.4000000000000004</v>
      </c>
      <c r="N106" s="233">
        <f>'Impact of the crisis'!AB107</f>
        <v>2</v>
      </c>
      <c r="O106" s="227">
        <f>'Conditions of people affected'!R107</f>
        <v>1.6</v>
      </c>
      <c r="P106" s="233">
        <f>'Conditions of people affected'!K107</f>
        <v>1.2</v>
      </c>
      <c r="Q106" s="233">
        <f>'Conditions of people affected'!Q107</f>
        <v>2</v>
      </c>
      <c r="R106" s="228">
        <f t="shared" si="19"/>
        <v>2.7</v>
      </c>
      <c r="S106" s="228">
        <f>'Complexity of the crisis'!X107</f>
        <v>2.9</v>
      </c>
      <c r="T106" s="228">
        <f>'Complexity of the crisis'!AN107</f>
        <v>2.5</v>
      </c>
      <c r="U106" s="124" t="str">
        <f>VLOOKUP(C106,Lists!$C$3:$E$200,3,FALSE)</f>
        <v>Asia</v>
      </c>
      <c r="V106" s="125">
        <v>44985</v>
      </c>
    </row>
    <row r="107" spans="1:22" x14ac:dyDescent="0.25">
      <c r="A107" s="53" t="str">
        <f>'Crisis Indicator Data'!A105</f>
        <v>LPAs, Northeast Monsoon, and Shear Line</v>
      </c>
      <c r="B107" s="45" t="str">
        <f>Lists!G105</f>
        <v>LPAs, Northeast Monsoon, and Shear Line</v>
      </c>
      <c r="C107" s="53" t="str">
        <f>'Crisis Indicator Data'!C105</f>
        <v>PHL013</v>
      </c>
      <c r="D107" s="53" t="str">
        <f>'Crisis Indicator Data'!D105</f>
        <v>Philippines</v>
      </c>
      <c r="E107" s="53" t="str">
        <f>'Crisis Indicator Data'!E105</f>
        <v>PHL</v>
      </c>
      <c r="F107" s="53" t="str">
        <f>'Crisis Indicator Data'!B105</f>
        <v>Floods,Other seasonal event</v>
      </c>
      <c r="G107" s="225">
        <f t="shared" si="15"/>
        <v>1.6</v>
      </c>
      <c r="H107" s="54">
        <f t="shared" si="16"/>
        <v>2</v>
      </c>
      <c r="I107" s="117" t="str">
        <f t="shared" si="17"/>
        <v>Low</v>
      </c>
      <c r="J107" s="226" t="str">
        <f>INDEX(Trends!$D$3:$D$404,MATCH(C107,Trends!$C$3:$C$404,0))</f>
        <v>-</v>
      </c>
      <c r="K107" s="109" t="str">
        <f>IF(Reliability!B105="x","x",(IF(ROUNDUP(Reliability!B105,0)=1,"Very High",IF(ROUNDUP(Reliability!B105,0)=2,"High",IF(ROUNDUP(Reliability!B105,0)=3,"Medium",IF(ROUNDUP(Reliability!B105,0)=4,"Low","Very Low"))))))</f>
        <v>Very High</v>
      </c>
      <c r="L107" s="227">
        <f t="shared" si="18"/>
        <v>2.2999999999999998</v>
      </c>
      <c r="M107" s="233">
        <f>'Impact of the crisis'!N108</f>
        <v>3.6</v>
      </c>
      <c r="N107" s="233">
        <f>'Impact of the crisis'!AB108</f>
        <v>1.5</v>
      </c>
      <c r="O107" s="227">
        <f>'Conditions of people affected'!R108</f>
        <v>0.5</v>
      </c>
      <c r="P107" s="233">
        <f>'Conditions of people affected'!K108</f>
        <v>0</v>
      </c>
      <c r="Q107" s="233">
        <f>'Conditions of people affected'!Q108</f>
        <v>1</v>
      </c>
      <c r="R107" s="228">
        <f t="shared" si="19"/>
        <v>2.7</v>
      </c>
      <c r="S107" s="228">
        <f>'Complexity of the crisis'!X108</f>
        <v>2.9</v>
      </c>
      <c r="T107" s="228">
        <f>'Complexity of the crisis'!AN108</f>
        <v>2.5</v>
      </c>
      <c r="U107" s="124" t="str">
        <f>VLOOKUP(C107,Lists!$C$3:$E$200,3,FALSE)</f>
        <v>Asia</v>
      </c>
      <c r="V107" s="125">
        <v>44985</v>
      </c>
    </row>
    <row r="108" spans="1:22" x14ac:dyDescent="0.25">
      <c r="A108" s="53" t="str">
        <f>'Crisis Indicator Data'!A106</f>
        <v>Highlands Violence</v>
      </c>
      <c r="B108" s="45" t="str">
        <f>Lists!G106</f>
        <v>Highlands Violence</v>
      </c>
      <c r="C108" s="53" t="str">
        <f>'Crisis Indicator Data'!C106</f>
        <v>PNG003</v>
      </c>
      <c r="D108" s="53" t="str">
        <f>'Crisis Indicator Data'!D106</f>
        <v>Papua New Guinea</v>
      </c>
      <c r="E108" s="53" t="str">
        <f>'Crisis Indicator Data'!E106</f>
        <v>PNG</v>
      </c>
      <c r="F108" s="53" t="str">
        <f>'Crisis Indicator Data'!B106</f>
        <v>Earthquake</v>
      </c>
      <c r="G108" s="225">
        <f t="shared" si="15"/>
        <v>2.6</v>
      </c>
      <c r="H108" s="54">
        <f t="shared" si="16"/>
        <v>3</v>
      </c>
      <c r="I108" s="117" t="str">
        <f t="shared" si="17"/>
        <v>Medium</v>
      </c>
      <c r="J108" s="226" t="str">
        <f>INDEX(Trends!$D$3:$D$404,MATCH(C108,Trends!$C$3:$C$404,0))</f>
        <v>Decreasing</v>
      </c>
      <c r="K108" s="109" t="str">
        <f>IF(Reliability!B106="x","x",(IF(ROUNDUP(Reliability!B106,0)=1,"Very High",IF(ROUNDUP(Reliability!B106,0)=2,"High",IF(ROUNDUP(Reliability!B106,0)=3,"Medium",IF(ROUNDUP(Reliability!B106,0)=4,"Low","Very Low"))))))</f>
        <v>Very High</v>
      </c>
      <c r="L108" s="227">
        <f t="shared" si="18"/>
        <v>2.2000000000000002</v>
      </c>
      <c r="M108" s="233">
        <f>'Impact of the crisis'!N109</f>
        <v>1.8</v>
      </c>
      <c r="N108" s="233">
        <f>'Impact of the crisis'!AB109</f>
        <v>2.4</v>
      </c>
      <c r="O108" s="227">
        <f>'Conditions of people affected'!R109</f>
        <v>2.7</v>
      </c>
      <c r="P108" s="233">
        <f>'Conditions of people affected'!K109</f>
        <v>2.4</v>
      </c>
      <c r="Q108" s="233">
        <f>'Conditions of people affected'!Q109</f>
        <v>3</v>
      </c>
      <c r="R108" s="228">
        <f t="shared" si="19"/>
        <v>2.8</v>
      </c>
      <c r="S108" s="228">
        <f>'Complexity of the crisis'!X109</f>
        <v>2.5</v>
      </c>
      <c r="T108" s="228">
        <f>'Complexity of the crisis'!AN109</f>
        <v>3</v>
      </c>
      <c r="U108" s="124" t="str">
        <f>VLOOKUP(C108,Lists!$C$3:$E$200,3,FALSE)</f>
        <v>Pacific</v>
      </c>
      <c r="V108" s="125">
        <v>44985</v>
      </c>
    </row>
    <row r="109" spans="1:22" x14ac:dyDescent="0.25">
      <c r="A109" s="53" t="str">
        <f>'Crisis Indicator Data'!A107</f>
        <v>Displacement from Ukraine conflict in Poland</v>
      </c>
      <c r="B109" s="45" t="str">
        <f>Lists!G107</f>
        <v>Displacement from Ukraine conflict</v>
      </c>
      <c r="C109" s="53" t="str">
        <f>'Crisis Indicator Data'!C107</f>
        <v>POL002</v>
      </c>
      <c r="D109" s="53" t="str">
        <f>'Crisis Indicator Data'!D107</f>
        <v>Poland</v>
      </c>
      <c r="E109" s="53" t="str">
        <f>'Crisis Indicator Data'!E107</f>
        <v>POL</v>
      </c>
      <c r="F109" s="53" t="str">
        <f>'Crisis Indicator Data'!B107</f>
        <v>Displacement,Conflict</v>
      </c>
      <c r="G109" s="225">
        <f t="shared" si="15"/>
        <v>2.5</v>
      </c>
      <c r="H109" s="54">
        <f t="shared" si="16"/>
        <v>3</v>
      </c>
      <c r="I109" s="117" t="str">
        <f t="shared" si="17"/>
        <v>Medium</v>
      </c>
      <c r="J109" s="226" t="str">
        <f>INDEX(Trends!$D$3:$D$404,MATCH(C109,Trends!$C$3:$C$404,0))</f>
        <v>Decreasing</v>
      </c>
      <c r="K109" s="109" t="str">
        <f>IF(Reliability!B107="x","x",(IF(ROUNDUP(Reliability!B107,0)=1,"Very High",IF(ROUNDUP(Reliability!B107,0)=2,"High",IF(ROUNDUP(Reliability!B107,0)=3,"Medium",IF(ROUNDUP(Reliability!B107,0)=4,"Low","Very Low"))))))</f>
        <v>Very High</v>
      </c>
      <c r="L109" s="227">
        <f t="shared" si="18"/>
        <v>2.9</v>
      </c>
      <c r="M109" s="233">
        <f>'Impact of the crisis'!N110</f>
        <v>1.9</v>
      </c>
      <c r="N109" s="233">
        <f>'Impact of the crisis'!AB110</f>
        <v>3.3</v>
      </c>
      <c r="O109" s="227">
        <f>'Conditions of people affected'!R110</f>
        <v>3.35</v>
      </c>
      <c r="P109" s="233">
        <f>'Conditions of people affected'!K110</f>
        <v>3.7</v>
      </c>
      <c r="Q109" s="233">
        <f>'Conditions of people affected'!Q110</f>
        <v>3</v>
      </c>
      <c r="R109" s="228">
        <f t="shared" si="19"/>
        <v>0.9</v>
      </c>
      <c r="S109" s="228">
        <f>'Complexity of the crisis'!X110</f>
        <v>0.8</v>
      </c>
      <c r="T109" s="228">
        <f>'Complexity of the crisis'!AN110</f>
        <v>1</v>
      </c>
      <c r="U109" s="124" t="str">
        <f>VLOOKUP(C109,Lists!$C$3:$E$200,3,FALSE)</f>
        <v>Europe</v>
      </c>
      <c r="V109" s="125">
        <v>44979</v>
      </c>
    </row>
    <row r="110" spans="1:22" x14ac:dyDescent="0.25">
      <c r="A110" s="53" t="str">
        <f>'Crisis Indicator Data'!A108</f>
        <v>Complex crisis in DPRK</v>
      </c>
      <c r="B110" s="45" t="str">
        <f>Lists!G108</f>
        <v>Complex crisis</v>
      </c>
      <c r="C110" s="53" t="str">
        <f>'Crisis Indicator Data'!C108</f>
        <v>PRK001</v>
      </c>
      <c r="D110" s="53" t="str">
        <f>'Crisis Indicator Data'!D108</f>
        <v>DPRK</v>
      </c>
      <c r="E110" s="53" t="str">
        <f>'Crisis Indicator Data'!E108</f>
        <v>PRK</v>
      </c>
      <c r="F110" s="53" t="str">
        <f>'Crisis Indicator Data'!B108</f>
        <v>Socio-political,Floods,Other seasonal event,Food Security</v>
      </c>
      <c r="G110" s="225">
        <f t="shared" si="15"/>
        <v>3.7</v>
      </c>
      <c r="H110" s="54">
        <f t="shared" si="16"/>
        <v>4</v>
      </c>
      <c r="I110" s="117" t="str">
        <f t="shared" si="17"/>
        <v>High</v>
      </c>
      <c r="J110" s="226" t="str">
        <f>INDEX(Trends!$D$3:$D$404,MATCH(C110,Trends!$C$3:$C$404,0))</f>
        <v>Stable</v>
      </c>
      <c r="K110" s="109" t="str">
        <f>IF(Reliability!B108="x","x",(IF(ROUNDUP(Reliability!B108,0)=1,"Very High",IF(ROUNDUP(Reliability!B108,0)=2,"High",IF(ROUNDUP(Reliability!B108,0)=3,"Medium",IF(ROUNDUP(Reliability!B108,0)=4,"Low","Very Low"))))))</f>
        <v>Medium</v>
      </c>
      <c r="L110" s="227">
        <f t="shared" si="18"/>
        <v>4</v>
      </c>
      <c r="M110" s="233">
        <f>'Impact of the crisis'!N111</f>
        <v>4.5999999999999996</v>
      </c>
      <c r="N110" s="233">
        <f>'Impact of the crisis'!AB111</f>
        <v>3.6</v>
      </c>
      <c r="O110" s="227">
        <f>'Conditions of people affected'!R111</f>
        <v>4.5</v>
      </c>
      <c r="P110" s="233">
        <f>'Conditions of people affected'!K111</f>
        <v>5</v>
      </c>
      <c r="Q110" s="233">
        <f>'Conditions of people affected'!Q111</f>
        <v>4</v>
      </c>
      <c r="R110" s="228">
        <f t="shared" si="19"/>
        <v>2.2999999999999998</v>
      </c>
      <c r="S110" s="228">
        <f>'Complexity of the crisis'!X111</f>
        <v>2.6</v>
      </c>
      <c r="T110" s="228">
        <f>'Complexity of the crisis'!AN111</f>
        <v>2</v>
      </c>
      <c r="U110" s="124" t="str">
        <f>VLOOKUP(C110,Lists!$C$3:$E$200,3,FALSE)</f>
        <v>Asia</v>
      </c>
      <c r="V110" s="125">
        <v>44985</v>
      </c>
    </row>
    <row r="111" spans="1:22" x14ac:dyDescent="0.25">
      <c r="A111" s="53" t="str">
        <f>'Crisis Indicator Data'!A109</f>
        <v>Conflict in Palestine</v>
      </c>
      <c r="B111" s="45" t="str">
        <f>Lists!G109</f>
        <v>Conflict</v>
      </c>
      <c r="C111" s="53" t="str">
        <f>'Crisis Indicator Data'!C109</f>
        <v>PSE002</v>
      </c>
      <c r="D111" s="53" t="str">
        <f>'Crisis Indicator Data'!D109</f>
        <v>Palestine</v>
      </c>
      <c r="E111" s="53" t="str">
        <f>'Crisis Indicator Data'!E109</f>
        <v>PSE</v>
      </c>
      <c r="F111" s="53" t="str">
        <f>'Crisis Indicator Data'!B109</f>
        <v>Conflict,Socio-political,Violence</v>
      </c>
      <c r="G111" s="225">
        <f t="shared" si="15"/>
        <v>3.5</v>
      </c>
      <c r="H111" s="54">
        <f t="shared" si="16"/>
        <v>4</v>
      </c>
      <c r="I111" s="117" t="str">
        <f t="shared" si="17"/>
        <v>High</v>
      </c>
      <c r="J111" s="226" t="str">
        <f>INDEX(Trends!$D$3:$D$404,MATCH(C111,Trends!$C$3:$C$404,0))</f>
        <v>Decreasing</v>
      </c>
      <c r="K111" s="109" t="str">
        <f>IF(Reliability!B109="x","x",(IF(ROUNDUP(Reliability!B109,0)=1,"Very High",IF(ROUNDUP(Reliability!B109,0)=2,"High",IF(ROUNDUP(Reliability!B109,0)=3,"Medium",IF(ROUNDUP(Reliability!B109,0)=4,"Low","Very Low"))))))</f>
        <v>High</v>
      </c>
      <c r="L111" s="227">
        <f t="shared" si="18"/>
        <v>4</v>
      </c>
      <c r="M111" s="233">
        <f>'Impact of the crisis'!N112</f>
        <v>3.4</v>
      </c>
      <c r="N111" s="233">
        <f>'Impact of the crisis'!AB112</f>
        <v>4.2</v>
      </c>
      <c r="O111" s="227">
        <f>'Conditions of people affected'!R112</f>
        <v>3.45</v>
      </c>
      <c r="P111" s="233">
        <f>'Conditions of people affected'!K112</f>
        <v>3.9</v>
      </c>
      <c r="Q111" s="233">
        <f>'Conditions of people affected'!Q112</f>
        <v>3</v>
      </c>
      <c r="R111" s="228">
        <f t="shared" si="19"/>
        <v>3.3</v>
      </c>
      <c r="S111" s="228">
        <f>'Complexity of the crisis'!X112</f>
        <v>2.2999999999999998</v>
      </c>
      <c r="T111" s="228">
        <f>'Complexity of the crisis'!AN112</f>
        <v>4</v>
      </c>
      <c r="U111" s="124" t="str">
        <f>VLOOKUP(C111,Lists!$C$3:$E$200,3,FALSE)</f>
        <v>Middle east</v>
      </c>
      <c r="V111" s="125">
        <v>44977</v>
      </c>
    </row>
    <row r="112" spans="1:22" x14ac:dyDescent="0.25">
      <c r="A112" s="53" t="str">
        <f>'Crisis Indicator Data'!A110</f>
        <v>Regional Boko Haram Crisis</v>
      </c>
      <c r="B112" s="45" t="str">
        <f>Lists!G110</f>
        <v>Regional Boko Haram</v>
      </c>
      <c r="C112" s="53" t="str">
        <f>'Crisis Indicator Data'!C110</f>
        <v>REG001</v>
      </c>
      <c r="D112" s="53" t="str">
        <f>'Crisis Indicator Data'!D110</f>
        <v>Nigeria,Niger,Chad,Cameroon</v>
      </c>
      <c r="E112" s="53" t="str">
        <f>'Crisis Indicator Data'!E110</f>
        <v>NGA,NER,TCD,CMR</v>
      </c>
      <c r="F112" s="53">
        <f>'Crisis Indicator Data'!B110</f>
        <v>0</v>
      </c>
      <c r="G112" s="225">
        <f t="shared" si="15"/>
        <v>4.4000000000000004</v>
      </c>
      <c r="H112" s="54">
        <f t="shared" si="16"/>
        <v>5</v>
      </c>
      <c r="I112" s="117" t="str">
        <f t="shared" si="17"/>
        <v>Very High</v>
      </c>
      <c r="J112" s="226" t="str">
        <f>INDEX(Trends!$D$3:$D$404,MATCH(C112,Trends!$C$3:$C$404,0))</f>
        <v>Stable</v>
      </c>
      <c r="K112" s="109" t="str">
        <f>IF(Reliability!B110="x","x",(IF(ROUNDUP(Reliability!B110,0)=1,"Very High",IF(ROUNDUP(Reliability!B110,0)=2,"High",IF(ROUNDUP(Reliability!B110,0)=3,"Medium",IF(ROUNDUP(Reliability!B110,0)=4,"Low","Very Low"))))))</f>
        <v>Medium</v>
      </c>
      <c r="L112" s="227">
        <f t="shared" si="18"/>
        <v>4.0999999999999996</v>
      </c>
      <c r="M112" s="233">
        <f>'Impact of the crisis'!N113</f>
        <v>2.4</v>
      </c>
      <c r="N112" s="233">
        <f>'Impact of the crisis'!AB113</f>
        <v>4.5999999999999996</v>
      </c>
      <c r="O112" s="227">
        <f>'Conditions of people affected'!R113</f>
        <v>4.5</v>
      </c>
      <c r="P112" s="233">
        <f>'Conditions of people affected'!K113</f>
        <v>5</v>
      </c>
      <c r="Q112" s="233">
        <f>'Conditions of people affected'!Q113</f>
        <v>4</v>
      </c>
      <c r="R112" s="228">
        <f t="shared" si="19"/>
        <v>4.4000000000000004</v>
      </c>
      <c r="S112" s="228">
        <f>'Complexity of the crisis'!X113</f>
        <v>3.6</v>
      </c>
      <c r="T112" s="228">
        <f>'Complexity of the crisis'!AN113</f>
        <v>5</v>
      </c>
      <c r="U112" s="124" t="str">
        <f>VLOOKUP(C112,Lists!$C$3:$E$200,3,FALSE)</f>
        <v>Africa,Africa,Africa,Africa</v>
      </c>
      <c r="V112" s="125">
        <v>44863</v>
      </c>
    </row>
    <row r="113" spans="1:22" x14ac:dyDescent="0.25">
      <c r="A113" s="53" t="str">
        <f>'Crisis Indicator Data'!A111</f>
        <v>Venezuela Regional Crisis</v>
      </c>
      <c r="B113" s="45" t="str">
        <f>Lists!G111</f>
        <v>Venezuela Regional Crisis</v>
      </c>
      <c r="C113" s="53" t="str">
        <f>'Crisis Indicator Data'!C111</f>
        <v>REG002</v>
      </c>
      <c r="D113" s="53" t="str">
        <f>'Crisis Indicator Data'!D111</f>
        <v>Venezuela,Brazil,Colombia,Ecuador,Peru,Trinidad and Tobago,Chile,Dominican Republic,Panama</v>
      </c>
      <c r="E113" s="53" t="str">
        <f>'Crisis Indicator Data'!E111</f>
        <v>VEN,BRA,COL,ECU,PER,TTO,CHL,DOM,PAN</v>
      </c>
      <c r="F113" s="53">
        <f>'Crisis Indicator Data'!B111</f>
        <v>0</v>
      </c>
      <c r="G113" s="225">
        <f t="shared" si="15"/>
        <v>3.9</v>
      </c>
      <c r="H113" s="54">
        <f t="shared" si="16"/>
        <v>4</v>
      </c>
      <c r="I113" s="117" t="str">
        <f t="shared" si="17"/>
        <v>High</v>
      </c>
      <c r="J113" s="226" t="str">
        <f>INDEX(Trends!$D$3:$D$404,MATCH(C113,Trends!$C$3:$C$404,0))</f>
        <v>Stable</v>
      </c>
      <c r="K113" s="109" t="str">
        <f>IF(Reliability!B111="x","x",(IF(ROUNDUP(Reliability!B111,0)=1,"Very High",IF(ROUNDUP(Reliability!B111,0)=2,"High",IF(ROUNDUP(Reliability!B111,0)=3,"Medium",IF(ROUNDUP(Reliability!B111,0)=4,"Low","Very Low"))))))</f>
        <v>High</v>
      </c>
      <c r="L113" s="227">
        <f t="shared" si="18"/>
        <v>3.6</v>
      </c>
      <c r="M113" s="233">
        <f>'Impact of the crisis'!N114</f>
        <v>3.4</v>
      </c>
      <c r="N113" s="233">
        <f>'Impact of the crisis'!AB114</f>
        <v>3.7</v>
      </c>
      <c r="O113" s="227">
        <f>'Conditions of people affected'!R114</f>
        <v>4</v>
      </c>
      <c r="P113" s="233">
        <f>'Conditions of people affected'!K114</f>
        <v>5</v>
      </c>
      <c r="Q113" s="233">
        <f>'Conditions of people affected'!Q114</f>
        <v>3</v>
      </c>
      <c r="R113" s="228">
        <f t="shared" si="19"/>
        <v>3.8</v>
      </c>
      <c r="S113" s="228">
        <f>'Complexity of the crisis'!X114</f>
        <v>2.7</v>
      </c>
      <c r="T113" s="228">
        <f>'Complexity of the crisis'!AN114</f>
        <v>4.5</v>
      </c>
      <c r="U113" s="124" t="str">
        <f>VLOOKUP(C113,Lists!$C$3:$E$200,3,FALSE)</f>
        <v>Americas,Americas,Americas,Americas,Americas,Americas,Americas,Americas,Americas</v>
      </c>
      <c r="V113" s="125">
        <v>44865</v>
      </c>
    </row>
    <row r="114" spans="1:22" x14ac:dyDescent="0.25">
      <c r="A114" s="53" t="str">
        <f>'Crisis Indicator Data'!A112</f>
        <v>Regional Kashmir conflict</v>
      </c>
      <c r="B114" s="45" t="str">
        <f>Lists!G112</f>
        <v>Regional Kashmir conflict</v>
      </c>
      <c r="C114" s="53" t="str">
        <f>'Crisis Indicator Data'!C112</f>
        <v>REG003</v>
      </c>
      <c r="D114" s="53" t="str">
        <f>'Crisis Indicator Data'!D112</f>
        <v>India,Pakistan</v>
      </c>
      <c r="E114" s="53" t="str">
        <f>'Crisis Indicator Data'!E112</f>
        <v>IND,PAK</v>
      </c>
      <c r="F114" s="53">
        <f>'Crisis Indicator Data'!B112</f>
        <v>0</v>
      </c>
      <c r="G114" s="225" t="str">
        <f t="shared" si="15"/>
        <v>x</v>
      </c>
      <c r="H114" s="54" t="str">
        <f t="shared" si="16"/>
        <v>x</v>
      </c>
      <c r="I114" s="117" t="str">
        <f t="shared" si="17"/>
        <v>x</v>
      </c>
      <c r="J114" s="226" t="str">
        <f>INDEX(Trends!$D$3:$D$404,MATCH(C114,Trends!$C$3:$C$404,0))</f>
        <v>-</v>
      </c>
      <c r="K114" s="109" t="str">
        <f>IF(Reliability!B112="x","x",(IF(ROUNDUP(Reliability!B112,0)=1,"Very High",IF(ROUNDUP(Reliability!B112,0)=2,"High",IF(ROUNDUP(Reliability!B112,0)=3,"Medium",IF(ROUNDUP(Reliability!B112,0)=4,"Low","Very Low"))))))</f>
        <v>Very Low</v>
      </c>
      <c r="L114" s="227">
        <f t="shared" si="18"/>
        <v>3.3</v>
      </c>
      <c r="M114" s="233">
        <f>'Impact of the crisis'!N115</f>
        <v>2.1</v>
      </c>
      <c r="N114" s="233">
        <f>'Impact of the crisis'!AB115</f>
        <v>3.7</v>
      </c>
      <c r="O114" s="227" t="str">
        <f>'Conditions of people affected'!R115</f>
        <v>x</v>
      </c>
      <c r="P114" s="233" t="str">
        <f>'Conditions of people affected'!K115</f>
        <v>x</v>
      </c>
      <c r="Q114" s="233" t="str">
        <f>'Conditions of people affected'!Q115</f>
        <v>x</v>
      </c>
      <c r="R114" s="228">
        <f t="shared" si="19"/>
        <v>2.8</v>
      </c>
      <c r="S114" s="228">
        <f>'Complexity of the crisis'!X115</f>
        <v>3</v>
      </c>
      <c r="T114" s="228">
        <f>'Complexity of the crisis'!AN115</f>
        <v>2.5</v>
      </c>
      <c r="U114" s="124" t="str">
        <f>VLOOKUP(C114,Lists!$C$3:$E$200,3,FALSE)</f>
        <v>Asia,Asia</v>
      </c>
      <c r="V114" s="125">
        <v>44957</v>
      </c>
    </row>
    <row r="115" spans="1:22" x14ac:dyDescent="0.25">
      <c r="A115" s="53" t="str">
        <f>'Crisis Indicator Data'!A113</f>
        <v>Syrian Regional Crisis</v>
      </c>
      <c r="B115" s="45" t="str">
        <f>Lists!G113</f>
        <v>Syrian Regional Crisis</v>
      </c>
      <c r="C115" s="53" t="str">
        <f>'Crisis Indicator Data'!C113</f>
        <v>REG004</v>
      </c>
      <c r="D115" s="53" t="str">
        <f>'Crisis Indicator Data'!D113</f>
        <v>Syria,Türkiye,Iraq,Egypt,Jordan,Lebanon</v>
      </c>
      <c r="E115" s="53" t="str">
        <f>'Crisis Indicator Data'!E113</f>
        <v>SYR,TUR,IRQ,EGY,JOR,LBN</v>
      </c>
      <c r="F115" s="53">
        <f>'Crisis Indicator Data'!B113</f>
        <v>0</v>
      </c>
      <c r="G115" s="225">
        <f t="shared" si="15"/>
        <v>4.3</v>
      </c>
      <c r="H115" s="54">
        <f t="shared" si="16"/>
        <v>5</v>
      </c>
      <c r="I115" s="117" t="str">
        <f t="shared" si="17"/>
        <v>Very High</v>
      </c>
      <c r="J115" s="226" t="str">
        <f>INDEX(Trends!$D$3:$D$404,MATCH(C115,Trends!$C$3:$C$404,0))</f>
        <v>Increasing</v>
      </c>
      <c r="K115" s="109" t="str">
        <f>IF(Reliability!B113="x","x",(IF(ROUNDUP(Reliability!B113,0)=1,"Very High",IF(ROUNDUP(Reliability!B113,0)=2,"High",IF(ROUNDUP(Reliability!B113,0)=3,"Medium",IF(ROUNDUP(Reliability!B113,0)=4,"Low","Very Low"))))))</f>
        <v>High</v>
      </c>
      <c r="L115" s="227">
        <f t="shared" si="18"/>
        <v>3.9</v>
      </c>
      <c r="M115" s="233">
        <f>'Impact of the crisis'!N116</f>
        <v>3</v>
      </c>
      <c r="N115" s="233">
        <f>'Impact of the crisis'!AB116</f>
        <v>4.2</v>
      </c>
      <c r="O115" s="227">
        <f>'Conditions of people affected'!R116</f>
        <v>4.5</v>
      </c>
      <c r="P115" s="233">
        <f>'Conditions of people affected'!K116</f>
        <v>5</v>
      </c>
      <c r="Q115" s="233">
        <f>'Conditions of people affected'!Q116</f>
        <v>4</v>
      </c>
      <c r="R115" s="228">
        <f t="shared" si="19"/>
        <v>4.0999999999999996</v>
      </c>
      <c r="S115" s="228">
        <f>'Complexity of the crisis'!X116</f>
        <v>3.6</v>
      </c>
      <c r="T115" s="228">
        <f>'Complexity of the crisis'!AN116</f>
        <v>4.5</v>
      </c>
      <c r="U115" s="124" t="str">
        <f>VLOOKUP(C115,Lists!$C$3:$E$200,3,FALSE)</f>
        <v>Middle east,Middle east,Middle east,Africa,Middle east,Middle east</v>
      </c>
      <c r="V115" s="125">
        <v>44981</v>
      </c>
    </row>
    <row r="116" spans="1:22" x14ac:dyDescent="0.25">
      <c r="A116" s="53" t="str">
        <f>'Crisis Indicator Data'!A114</f>
        <v xml:space="preserve">Eastern Mediterranean Route </v>
      </c>
      <c r="B116" s="45" t="str">
        <f>Lists!G114</f>
        <v xml:space="preserve">Eastern Mediterranean Route </v>
      </c>
      <c r="C116" s="53" t="str">
        <f>'Crisis Indicator Data'!C114</f>
        <v>REG006</v>
      </c>
      <c r="D116" s="53" t="str">
        <f>'Crisis Indicator Data'!D114</f>
        <v>Türkiye,Greece</v>
      </c>
      <c r="E116" s="53" t="str">
        <f>'Crisis Indicator Data'!E114</f>
        <v>TUR,GRC</v>
      </c>
      <c r="F116" s="53">
        <f>'Crisis Indicator Data'!B114</f>
        <v>0</v>
      </c>
      <c r="G116" s="225">
        <f t="shared" si="15"/>
        <v>2.4</v>
      </c>
      <c r="H116" s="54">
        <f t="shared" si="16"/>
        <v>3</v>
      </c>
      <c r="I116" s="117" t="str">
        <f t="shared" si="17"/>
        <v>Medium</v>
      </c>
      <c r="J116" s="226" t="str">
        <f>INDEX(Trends!$D$3:$D$404,MATCH(C116,Trends!$C$3:$C$404,0))</f>
        <v>Decreasing</v>
      </c>
      <c r="K116" s="109" t="str">
        <f>IF(Reliability!B114="x","x",(IF(ROUNDUP(Reliability!B114,0)=1,"Very High",IF(ROUNDUP(Reliability!B114,0)=2,"High",IF(ROUNDUP(Reliability!B114,0)=3,"Medium",IF(ROUNDUP(Reliability!B114,0)=4,"Low","Very Low"))))))</f>
        <v>Medium</v>
      </c>
      <c r="L116" s="227">
        <f t="shared" si="18"/>
        <v>2.7</v>
      </c>
      <c r="M116" s="233">
        <f>'Impact of the crisis'!N117</f>
        <v>3</v>
      </c>
      <c r="N116" s="233">
        <f>'Impact of the crisis'!AB117</f>
        <v>2.6</v>
      </c>
      <c r="O116" s="227">
        <f>'Conditions of people affected'!R117</f>
        <v>2.1</v>
      </c>
      <c r="P116" s="233">
        <f>'Conditions of people affected'!K117</f>
        <v>2.2000000000000002</v>
      </c>
      <c r="Q116" s="233">
        <f>'Conditions of people affected'!Q117</f>
        <v>2</v>
      </c>
      <c r="R116" s="228">
        <f t="shared" si="19"/>
        <v>2.5</v>
      </c>
      <c r="S116" s="228">
        <f>'Complexity of the crisis'!X117</f>
        <v>2.9</v>
      </c>
      <c r="T116" s="228">
        <f>'Complexity of the crisis'!AN117</f>
        <v>2</v>
      </c>
      <c r="U116" s="124" t="str">
        <f>VLOOKUP(C116,Lists!$C$3:$E$200,3,FALSE)</f>
        <v>Middle east,Europe</v>
      </c>
      <c r="V116" s="125">
        <v>44985</v>
      </c>
    </row>
    <row r="117" spans="1:22" x14ac:dyDescent="0.25">
      <c r="A117" s="53" t="str">
        <f>'Crisis Indicator Data'!A115</f>
        <v>Central Mediterranean Route</v>
      </c>
      <c r="B117" s="45" t="str">
        <f>Lists!G115</f>
        <v>Central Mediterranean Route</v>
      </c>
      <c r="C117" s="53" t="str">
        <f>'Crisis Indicator Data'!C115</f>
        <v>REG007</v>
      </c>
      <c r="D117" s="53" t="str">
        <f>'Crisis Indicator Data'!D115</f>
        <v>Algeria,Tunisia,Libya,Italy</v>
      </c>
      <c r="E117" s="53" t="str">
        <f>'Crisis Indicator Data'!E115</f>
        <v>DZA,TUN,LBY,ITA</v>
      </c>
      <c r="F117" s="53">
        <f>'Crisis Indicator Data'!B115</f>
        <v>0</v>
      </c>
      <c r="G117" s="225">
        <f t="shared" si="15"/>
        <v>3</v>
      </c>
      <c r="H117" s="54">
        <f t="shared" si="16"/>
        <v>3</v>
      </c>
      <c r="I117" s="117" t="str">
        <f t="shared" si="17"/>
        <v>Medium</v>
      </c>
      <c r="J117" s="226" t="str">
        <f>INDEX(Trends!$D$3:$D$404,MATCH(C117,Trends!$C$3:$C$404,0))</f>
        <v>Stable</v>
      </c>
      <c r="K117" s="109" t="str">
        <f>IF(Reliability!B115="x","x",(IF(ROUNDUP(Reliability!B115,0)=1,"Very High",IF(ROUNDUP(Reliability!B115,0)=2,"High",IF(ROUNDUP(Reliability!B115,0)=3,"Medium",IF(ROUNDUP(Reliability!B115,0)=4,"Low","Very Low"))))))</f>
        <v>Very High</v>
      </c>
      <c r="L117" s="227">
        <f t="shared" si="18"/>
        <v>3.8</v>
      </c>
      <c r="M117" s="233">
        <f>'Impact of the crisis'!N118</f>
        <v>4.4000000000000004</v>
      </c>
      <c r="N117" s="233">
        <f>'Impact of the crisis'!AB118</f>
        <v>3.4</v>
      </c>
      <c r="O117" s="227">
        <f>'Conditions of people affected'!R118</f>
        <v>2.25</v>
      </c>
      <c r="P117" s="233">
        <f>'Conditions of people affected'!K118</f>
        <v>3.5</v>
      </c>
      <c r="Q117" s="233">
        <f>'Conditions of people affected'!Q118</f>
        <v>1</v>
      </c>
      <c r="R117" s="228">
        <f t="shared" si="19"/>
        <v>3.4</v>
      </c>
      <c r="S117" s="228">
        <f>'Complexity of the crisis'!X118</f>
        <v>2.6</v>
      </c>
      <c r="T117" s="228">
        <f>'Complexity of the crisis'!AN118</f>
        <v>4</v>
      </c>
      <c r="U117" s="124" t="str">
        <f>VLOOKUP(C117,Lists!$C$3:$E$200,3,FALSE)</f>
        <v>Africa,Africa,Africa,Europe</v>
      </c>
      <c r="V117" s="125">
        <v>44979</v>
      </c>
    </row>
    <row r="118" spans="1:22" x14ac:dyDescent="0.25">
      <c r="A118" s="53" t="str">
        <f>'Crisis Indicator Data'!A116</f>
        <v>Western Mediterranean Route</v>
      </c>
      <c r="B118" s="45" t="str">
        <f>Lists!G116</f>
        <v>Western Mediterranean Route</v>
      </c>
      <c r="C118" s="53" t="str">
        <f>'Crisis Indicator Data'!C116</f>
        <v>REG008</v>
      </c>
      <c r="D118" s="53" t="str">
        <f>'Crisis Indicator Data'!D116</f>
        <v>Algeria,Morocco,Spain</v>
      </c>
      <c r="E118" s="53" t="str">
        <f>'Crisis Indicator Data'!E116</f>
        <v>DZA,MAR,ESP</v>
      </c>
      <c r="F118" s="53">
        <f>'Crisis Indicator Data'!B116</f>
        <v>0</v>
      </c>
      <c r="G118" s="225">
        <f t="shared" si="15"/>
        <v>2.8</v>
      </c>
      <c r="H118" s="54">
        <f t="shared" si="16"/>
        <v>3</v>
      </c>
      <c r="I118" s="117" t="str">
        <f t="shared" si="17"/>
        <v>Medium</v>
      </c>
      <c r="J118" s="226" t="str">
        <f>INDEX(Trends!$D$3:$D$404,MATCH(C118,Trends!$C$3:$C$404,0))</f>
        <v>Stable</v>
      </c>
      <c r="K118" s="109" t="str">
        <f>IF(Reliability!B116="x","x",(IF(ROUNDUP(Reliability!B116,0)=1,"Very High",IF(ROUNDUP(Reliability!B116,0)=2,"High",IF(ROUNDUP(Reliability!B116,0)=3,"Medium",IF(ROUNDUP(Reliability!B116,0)=4,"Low","Very Low"))))))</f>
        <v>Very High</v>
      </c>
      <c r="L118" s="227">
        <f t="shared" si="18"/>
        <v>3.7</v>
      </c>
      <c r="M118" s="233">
        <f>'Impact of the crisis'!N119</f>
        <v>4.5</v>
      </c>
      <c r="N118" s="233">
        <f>'Impact of the crisis'!AB119</f>
        <v>3.1</v>
      </c>
      <c r="O118" s="227">
        <f>'Conditions of people affected'!R119</f>
        <v>1.85</v>
      </c>
      <c r="P118" s="233">
        <f>'Conditions of people affected'!K119</f>
        <v>2.7</v>
      </c>
      <c r="Q118" s="233">
        <f>'Conditions of people affected'!Q119</f>
        <v>1</v>
      </c>
      <c r="R118" s="228">
        <f t="shared" si="19"/>
        <v>3.2</v>
      </c>
      <c r="S118" s="228">
        <f>'Complexity of the crisis'!X119</f>
        <v>2.8</v>
      </c>
      <c r="T118" s="228">
        <f>'Complexity of the crisis'!AN119</f>
        <v>3.5</v>
      </c>
      <c r="U118" s="124" t="str">
        <f>VLOOKUP(C118,Lists!$C$3:$E$200,3,FALSE)</f>
        <v>Africa,Africa,Europe</v>
      </c>
      <c r="V118" s="125">
        <v>44979</v>
      </c>
    </row>
    <row r="119" spans="1:22" ht="13.5" customHeight="1" x14ac:dyDescent="0.25">
      <c r="A119" s="53" t="str">
        <f>'Crisis Indicator Data'!A117</f>
        <v>Rohingya Regional Crisis</v>
      </c>
      <c r="B119" s="45" t="str">
        <f>Lists!G117</f>
        <v>Rohingya Regional Crisis</v>
      </c>
      <c r="C119" s="53" t="str">
        <f>'Crisis Indicator Data'!C117</f>
        <v>REG011</v>
      </c>
      <c r="D119" s="53" t="str">
        <f>'Crisis Indicator Data'!D117</f>
        <v>Bangladesh,Myanmar</v>
      </c>
      <c r="E119" s="53" t="str">
        <f>'Crisis Indicator Data'!E117</f>
        <v>BGD,MMR</v>
      </c>
      <c r="F119" s="53">
        <f>'Crisis Indicator Data'!B117</f>
        <v>0</v>
      </c>
      <c r="G119" s="225">
        <f t="shared" si="15"/>
        <v>3.9</v>
      </c>
      <c r="H119" s="54">
        <f t="shared" si="16"/>
        <v>4</v>
      </c>
      <c r="I119" s="117" t="str">
        <f t="shared" si="17"/>
        <v>High</v>
      </c>
      <c r="J119" s="226" t="str">
        <f>INDEX(Trends!$D$3:$D$404,MATCH(C119,Trends!$C$3:$C$404,0))</f>
        <v>Increasing</v>
      </c>
      <c r="K119" s="109" t="str">
        <f>IF(Reliability!B117="x","x",(IF(ROUNDUP(Reliability!B117,0)=1,"Very High",IF(ROUNDUP(Reliability!B117,0)=2,"High",IF(ROUNDUP(Reliability!B117,0)=3,"Medium",IF(ROUNDUP(Reliability!B117,0)=4,"Low","Very Low"))))))</f>
        <v>High</v>
      </c>
      <c r="L119" s="227">
        <f t="shared" si="18"/>
        <v>3.6</v>
      </c>
      <c r="M119" s="233">
        <f>'Impact of the crisis'!N120</f>
        <v>1.3</v>
      </c>
      <c r="N119" s="233">
        <f>'Impact of the crisis'!AB120</f>
        <v>4.3</v>
      </c>
      <c r="O119" s="227">
        <f>'Conditions of people affected'!R120</f>
        <v>4.0999999999999996</v>
      </c>
      <c r="P119" s="233">
        <f>'Conditions of people affected'!K120</f>
        <v>4.2</v>
      </c>
      <c r="Q119" s="233">
        <f>'Conditions of people affected'!Q120</f>
        <v>4</v>
      </c>
      <c r="R119" s="228">
        <f t="shared" si="19"/>
        <v>3.8</v>
      </c>
      <c r="S119" s="228">
        <f>'Complexity of the crisis'!X120</f>
        <v>3.5</v>
      </c>
      <c r="T119" s="228">
        <f>'Complexity of the crisis'!AN120</f>
        <v>4</v>
      </c>
      <c r="U119" s="124" t="str">
        <f>VLOOKUP(C119,Lists!$C$3:$E$200,3,FALSE)</f>
        <v>Asia,Asia</v>
      </c>
      <c r="V119" s="125">
        <v>44985</v>
      </c>
    </row>
    <row r="120" spans="1:22" x14ac:dyDescent="0.25">
      <c r="A120" s="53" t="str">
        <f>'Crisis Indicator Data'!A118</f>
        <v>Southern Africa Regional Food Security Crisis</v>
      </c>
      <c r="B120" s="45" t="str">
        <f>Lists!G118</f>
        <v>Southern Africa Regional Food Security Crisis</v>
      </c>
      <c r="C120" s="53" t="str">
        <f>'Crisis Indicator Data'!C118</f>
        <v>REG012</v>
      </c>
      <c r="D120" s="53" t="str">
        <f>'Crisis Indicator Data'!D118</f>
        <v>Lesotho,Madagascar,Malawi,Namibia,Eswatini,Zambia,Zimbabwe,Tanzania</v>
      </c>
      <c r="E120" s="53" t="str">
        <f>'Crisis Indicator Data'!E118</f>
        <v>LSO,MDG,MWI,NAM,SWZ,ZMB,ZWE,TZA</v>
      </c>
      <c r="F120" s="53">
        <f>'Crisis Indicator Data'!B118</f>
        <v>0</v>
      </c>
      <c r="G120" s="225">
        <f t="shared" si="15"/>
        <v>3.7</v>
      </c>
      <c r="H120" s="54">
        <f t="shared" si="16"/>
        <v>4</v>
      </c>
      <c r="I120" s="117" t="str">
        <f t="shared" si="17"/>
        <v>High</v>
      </c>
      <c r="J120" s="226" t="str">
        <f>INDEX(Trends!$D$3:$D$404,MATCH(C120,Trends!$C$3:$C$404,0))</f>
        <v>Increasing</v>
      </c>
      <c r="K120" s="109" t="str">
        <f>IF(Reliability!B118="x","x",(IF(ROUNDUP(Reliability!B118,0)=1,"Very High",IF(ROUNDUP(Reliability!B118,0)=2,"High",IF(ROUNDUP(Reliability!B118,0)=3,"Medium",IF(ROUNDUP(Reliability!B118,0)=4,"Low","Very Low"))))))</f>
        <v>Very High</v>
      </c>
      <c r="L120" s="227">
        <f t="shared" si="18"/>
        <v>3.8</v>
      </c>
      <c r="M120" s="233">
        <f>'Impact of the crisis'!N121</f>
        <v>4.0999999999999996</v>
      </c>
      <c r="N120" s="233">
        <f>'Impact of the crisis'!AB121</f>
        <v>3.6</v>
      </c>
      <c r="O120" s="227">
        <f>'Conditions of people affected'!R121</f>
        <v>4</v>
      </c>
      <c r="P120" s="233">
        <f>'Conditions of people affected'!K121</f>
        <v>5</v>
      </c>
      <c r="Q120" s="233">
        <f>'Conditions of people affected'!Q121</f>
        <v>3</v>
      </c>
      <c r="R120" s="228">
        <f t="shared" si="19"/>
        <v>3.1</v>
      </c>
      <c r="S120" s="228">
        <f>'Complexity of the crisis'!X121</f>
        <v>2.7</v>
      </c>
      <c r="T120" s="228">
        <f>'Complexity of the crisis'!AN121</f>
        <v>3.5</v>
      </c>
      <c r="U120" s="124" t="str">
        <f>VLOOKUP(C120,Lists!$C$3:$E$200,3,FALSE)</f>
        <v>Africa,Africa,Africa,Africa,Africa,Africa,Africa,Africa</v>
      </c>
      <c r="V120" s="125">
        <v>44979</v>
      </c>
    </row>
    <row r="121" spans="1:22" x14ac:dyDescent="0.25">
      <c r="A121" s="53" t="str">
        <f>'Crisis Indicator Data'!A119</f>
        <v>Nagorno-Karabakh Conflict</v>
      </c>
      <c r="B121" s="45" t="str">
        <f>Lists!G119</f>
        <v>Regional Nagorno-Karabakh Conflict</v>
      </c>
      <c r="C121" s="53" t="str">
        <f>'Crisis Indicator Data'!C119</f>
        <v>REG013</v>
      </c>
      <c r="D121" s="53" t="str">
        <f>'Crisis Indicator Data'!D119</f>
        <v>Armenia,Azerbaijan</v>
      </c>
      <c r="E121" s="53" t="str">
        <f>'Crisis Indicator Data'!E119</f>
        <v>ARM,AZE</v>
      </c>
      <c r="F121" s="53">
        <f>'Crisis Indicator Data'!B119</f>
        <v>0</v>
      </c>
      <c r="G121" s="225">
        <f t="shared" si="15"/>
        <v>1.8</v>
      </c>
      <c r="H121" s="54">
        <f t="shared" si="16"/>
        <v>2</v>
      </c>
      <c r="I121" s="117" t="str">
        <f t="shared" si="17"/>
        <v>Low</v>
      </c>
      <c r="J121" s="226" t="str">
        <f>INDEX(Trends!$D$3:$D$404,MATCH(C121,Trends!$C$3:$C$404,0))</f>
        <v>Stable</v>
      </c>
      <c r="K121" s="109" t="str">
        <f>IF(Reliability!B119="x","x",(IF(ROUNDUP(Reliability!B119,0)=1,"Very High",IF(ROUNDUP(Reliability!B119,0)=2,"High",IF(ROUNDUP(Reliability!B119,0)=3,"Medium",IF(ROUNDUP(Reliability!B119,0)=4,"Low","Very Low"))))))</f>
        <v>High</v>
      </c>
      <c r="L121" s="227">
        <f t="shared" si="18"/>
        <v>2.2999999999999998</v>
      </c>
      <c r="M121" s="233">
        <f>'Impact of the crisis'!N122</f>
        <v>2</v>
      </c>
      <c r="N121" s="233">
        <f>'Impact of the crisis'!AB122</f>
        <v>2.5</v>
      </c>
      <c r="O121" s="227">
        <f>'Conditions of people affected'!R122</f>
        <v>1.35</v>
      </c>
      <c r="P121" s="233">
        <f>'Conditions of people affected'!K122</f>
        <v>0.7</v>
      </c>
      <c r="Q121" s="233">
        <f>'Conditions of people affected'!Q122</f>
        <v>2</v>
      </c>
      <c r="R121" s="228">
        <f t="shared" si="19"/>
        <v>1.9</v>
      </c>
      <c r="S121" s="228">
        <f>'Complexity of the crisis'!X122</f>
        <v>2.2999999999999998</v>
      </c>
      <c r="T121" s="228">
        <f>'Complexity of the crisis'!AN122</f>
        <v>1.5</v>
      </c>
      <c r="U121" s="124" t="str">
        <f>VLOOKUP(C121,Lists!$C$3:$E$200,3,FALSE)</f>
        <v>Middle east,Middle east</v>
      </c>
      <c r="V121" s="125">
        <v>44985</v>
      </c>
    </row>
    <row r="122" spans="1:22" x14ac:dyDescent="0.25">
      <c r="A122" s="53" t="str">
        <f>'Crisis Indicator Data'!A120</f>
        <v>Eastern Africa Regional Drought Crisis</v>
      </c>
      <c r="B122" s="45" t="str">
        <f>Lists!G120</f>
        <v>Eastern Africa Regional Drought Crisis</v>
      </c>
      <c r="C122" s="53" t="str">
        <f>'Crisis Indicator Data'!C120</f>
        <v>REG014</v>
      </c>
      <c r="D122" s="53" t="str">
        <f>'Crisis Indicator Data'!D120</f>
        <v>Ethiopia,Somalia,Kenya</v>
      </c>
      <c r="E122" s="53" t="str">
        <f>'Crisis Indicator Data'!E120</f>
        <v>ETH,SOM,KEN</v>
      </c>
      <c r="F122" s="53" t="str">
        <f>'Crisis Indicator Data'!B120</f>
        <v>Drought</v>
      </c>
      <c r="G122" s="225">
        <f t="shared" si="15"/>
        <v>4.4000000000000004</v>
      </c>
      <c r="H122" s="54">
        <f t="shared" si="16"/>
        <v>5</v>
      </c>
      <c r="I122" s="117" t="str">
        <f t="shared" si="17"/>
        <v>Very High</v>
      </c>
      <c r="J122" s="226" t="str">
        <f>INDEX(Trends!$D$3:$D$404,MATCH(C122,Trends!$C$3:$C$404,0))</f>
        <v>Increasing</v>
      </c>
      <c r="K122" s="109" t="str">
        <f>IF(Reliability!B120="x","x",(IF(ROUNDUP(Reliability!B120,0)=1,"Very High",IF(ROUNDUP(Reliability!B120,0)=2,"High",IF(ROUNDUP(Reliability!B120,0)=3,"Medium",IF(ROUNDUP(Reliability!B120,0)=4,"Low","Very Low"))))))</f>
        <v>Very High</v>
      </c>
      <c r="L122" s="227">
        <f t="shared" si="18"/>
        <v>4.2</v>
      </c>
      <c r="M122" s="233">
        <f>'Impact of the crisis'!N123</f>
        <v>4.3</v>
      </c>
      <c r="N122" s="233">
        <f>'Impact of the crisis'!AB123</f>
        <v>4.2</v>
      </c>
      <c r="O122" s="227">
        <f>'Conditions of people affected'!R123</f>
        <v>4.5</v>
      </c>
      <c r="P122" s="233">
        <f>'Conditions of people affected'!K123</f>
        <v>5</v>
      </c>
      <c r="Q122" s="233">
        <f>'Conditions of people affected'!Q123</f>
        <v>4</v>
      </c>
      <c r="R122" s="228">
        <f t="shared" si="19"/>
        <v>4.5</v>
      </c>
      <c r="S122" s="228">
        <f>'Complexity of the crisis'!X123</f>
        <v>3.8</v>
      </c>
      <c r="T122" s="228">
        <f>'Complexity of the crisis'!AN123</f>
        <v>5</v>
      </c>
      <c r="U122" s="124" t="str">
        <f>VLOOKUP(C122,Lists!$C$3:$E$200,3,FALSE)</f>
        <v>Africa,Africa,Africa</v>
      </c>
      <c r="V122" s="125">
        <v>44985</v>
      </c>
    </row>
    <row r="123" spans="1:22" x14ac:dyDescent="0.25">
      <c r="A123" s="53" t="str">
        <f>'Crisis Indicator Data'!A121</f>
        <v>Turkiye / Syria earthquake</v>
      </c>
      <c r="B123" s="45" t="str">
        <f>Lists!G121</f>
        <v>Turkiye / Syria earthquake (regional crisis)</v>
      </c>
      <c r="C123" s="53" t="str">
        <f>'Crisis Indicator Data'!C121</f>
        <v>REG015</v>
      </c>
      <c r="D123" s="53" t="str">
        <f>'Crisis Indicator Data'!D121</f>
        <v>Türkiye,Syria</v>
      </c>
      <c r="E123" s="53" t="str">
        <f>'Crisis Indicator Data'!E121</f>
        <v>TUR,SYR</v>
      </c>
      <c r="F123" s="53" t="str">
        <f>'Crisis Indicator Data'!B121</f>
        <v>Earthquake</v>
      </c>
      <c r="G123" s="225" t="str">
        <f t="shared" si="15"/>
        <v>x</v>
      </c>
      <c r="H123" s="54" t="str">
        <f t="shared" si="16"/>
        <v>x</v>
      </c>
      <c r="I123" s="117" t="str">
        <f t="shared" si="17"/>
        <v>x</v>
      </c>
      <c r="J123" s="226" t="str">
        <f>INDEX(Trends!$D$3:$D$404,MATCH(C123,Trends!$C$3:$C$404,0))</f>
        <v>-</v>
      </c>
      <c r="K123" s="109" t="str">
        <f>IF(Reliability!B121="x","x",(IF(ROUNDUP(Reliability!B121,0)=1,"Very High",IF(ROUNDUP(Reliability!B121,0)=2,"High",IF(ROUNDUP(Reliability!B121,0)=3,"Medium",IF(ROUNDUP(Reliability!B121,0)=4,"Low","Very Low"))))))</f>
        <v>High</v>
      </c>
      <c r="L123" s="227">
        <f t="shared" si="18"/>
        <v>3.3</v>
      </c>
      <c r="M123" s="233">
        <f>'Impact of the crisis'!N124</f>
        <v>2.6</v>
      </c>
      <c r="N123" s="233">
        <f>'Impact of the crisis'!AB124</f>
        <v>3.6</v>
      </c>
      <c r="O123" s="227" t="str">
        <f>'Conditions of people affected'!R124</f>
        <v>x</v>
      </c>
      <c r="P123" s="233" t="str">
        <f>'Conditions of people affected'!K124</f>
        <v>x</v>
      </c>
      <c r="Q123" s="233" t="str">
        <f>'Conditions of people affected'!Q124</f>
        <v>x</v>
      </c>
      <c r="R123" s="228">
        <f t="shared" si="19"/>
        <v>4.2</v>
      </c>
      <c r="S123" s="228">
        <f>'Complexity of the crisis'!X124</f>
        <v>3.9</v>
      </c>
      <c r="T123" s="228">
        <f>'Complexity of the crisis'!AN124</f>
        <v>4.5</v>
      </c>
      <c r="U123" s="124" t="str">
        <f>VLOOKUP(C123,Lists!$C$3:$E$200,3,FALSE)</f>
        <v>Middle east,Middle east</v>
      </c>
      <c r="V123" s="125">
        <v>44985</v>
      </c>
    </row>
    <row r="124" spans="1:22" x14ac:dyDescent="0.25">
      <c r="A124" s="53" t="str">
        <f>'Crisis Indicator Data'!A122</f>
        <v>Displacement from Ukraine conflict in Romania</v>
      </c>
      <c r="B124" s="45" t="str">
        <f>Lists!G122</f>
        <v>Displacement from Ukraine conflict</v>
      </c>
      <c r="C124" s="53" t="str">
        <f>'Crisis Indicator Data'!C122</f>
        <v>ROU002</v>
      </c>
      <c r="D124" s="53" t="str">
        <f>'Crisis Indicator Data'!D122</f>
        <v>Romania</v>
      </c>
      <c r="E124" s="53" t="str">
        <f>'Crisis Indicator Data'!E122</f>
        <v>ROU</v>
      </c>
      <c r="F124" s="53" t="str">
        <f>'Crisis Indicator Data'!B122</f>
        <v>Conflict,Displacement</v>
      </c>
      <c r="G124" s="225">
        <f t="shared" si="15"/>
        <v>1.4</v>
      </c>
      <c r="H124" s="54">
        <f t="shared" si="16"/>
        <v>2</v>
      </c>
      <c r="I124" s="117" t="str">
        <f t="shared" si="17"/>
        <v>Low</v>
      </c>
      <c r="J124" s="226" t="str">
        <f>INDEX(Trends!$D$3:$D$404,MATCH(C124,Trends!$C$3:$C$404,0))</f>
        <v>Decreasing</v>
      </c>
      <c r="K124" s="109" t="str">
        <f>IF(Reliability!B122="x","x",(IF(ROUNDUP(Reliability!B122,0)=1,"Very High",IF(ROUNDUP(Reliability!B122,0)=2,"High",IF(ROUNDUP(Reliability!B122,0)=3,"Medium",IF(ROUNDUP(Reliability!B122,0)=4,"Low","Very Low"))))))</f>
        <v>Very High</v>
      </c>
      <c r="L124" s="227">
        <f t="shared" si="18"/>
        <v>1.7</v>
      </c>
      <c r="M124" s="233">
        <f>'Impact of the crisis'!N125</f>
        <v>2</v>
      </c>
      <c r="N124" s="233">
        <f>'Impact of the crisis'!AB125</f>
        <v>1.6</v>
      </c>
      <c r="O124" s="227">
        <f>'Conditions of people affected'!R125</f>
        <v>1.35</v>
      </c>
      <c r="P124" s="233">
        <f>'Conditions of people affected'!K125</f>
        <v>1.7</v>
      </c>
      <c r="Q124" s="233">
        <f>'Conditions of people affected'!Q125</f>
        <v>1</v>
      </c>
      <c r="R124" s="228">
        <f t="shared" si="19"/>
        <v>1.2</v>
      </c>
      <c r="S124" s="228">
        <f>'Complexity of the crisis'!X125</f>
        <v>1.3</v>
      </c>
      <c r="T124" s="228">
        <f>'Complexity of the crisis'!AN125</f>
        <v>1</v>
      </c>
      <c r="U124" s="124" t="str">
        <f>VLOOKUP(C124,Lists!$C$3:$E$200,3,FALSE)</f>
        <v>Europe</v>
      </c>
      <c r="V124" s="125">
        <v>44979</v>
      </c>
    </row>
    <row r="125" spans="1:22" x14ac:dyDescent="0.25">
      <c r="A125" s="53" t="str">
        <f>'Crisis Indicator Data'!A123</f>
        <v>Burundi and DRC refugees in Rwanda</v>
      </c>
      <c r="B125" s="45" t="str">
        <f>Lists!G123</f>
        <v>Refugees</v>
      </c>
      <c r="C125" s="53" t="str">
        <f>'Crisis Indicator Data'!C123</f>
        <v>RWA002</v>
      </c>
      <c r="D125" s="53" t="str">
        <f>'Crisis Indicator Data'!D123</f>
        <v>Rwanda</v>
      </c>
      <c r="E125" s="53" t="str">
        <f>'Crisis Indicator Data'!E123</f>
        <v>RWA</v>
      </c>
      <c r="F125" s="53" t="str">
        <f>'Crisis Indicator Data'!B123</f>
        <v>Displacement</v>
      </c>
      <c r="G125" s="225">
        <f t="shared" si="15"/>
        <v>2.4</v>
      </c>
      <c r="H125" s="54">
        <f t="shared" si="16"/>
        <v>3</v>
      </c>
      <c r="I125" s="117" t="str">
        <f t="shared" si="17"/>
        <v>Medium</v>
      </c>
      <c r="J125" s="226" t="str">
        <f>INDEX(Trends!$D$3:$D$404,MATCH(C125,Trends!$C$3:$C$404,0))</f>
        <v>Stable</v>
      </c>
      <c r="K125" s="109" t="str">
        <f>IF(Reliability!B123="x","x",(IF(ROUNDUP(Reliability!B123,0)=1,"Very High",IF(ROUNDUP(Reliability!B123,0)=2,"High",IF(ROUNDUP(Reliability!B123,0)=3,"Medium",IF(ROUNDUP(Reliability!B123,0)=4,"Low","Very Low"))))))</f>
        <v>Medium</v>
      </c>
      <c r="L125" s="227">
        <f t="shared" si="18"/>
        <v>2.5</v>
      </c>
      <c r="M125" s="233">
        <f>'Impact of the crisis'!N126</f>
        <v>2.2000000000000002</v>
      </c>
      <c r="N125" s="233">
        <f>'Impact of the crisis'!AB126</f>
        <v>2.7</v>
      </c>
      <c r="O125" s="227">
        <f>'Conditions of people affected'!R126</f>
        <v>2.4</v>
      </c>
      <c r="P125" s="233">
        <f>'Conditions of people affected'!K126</f>
        <v>1.8</v>
      </c>
      <c r="Q125" s="233">
        <f>'Conditions of people affected'!Q126</f>
        <v>3</v>
      </c>
      <c r="R125" s="228">
        <f t="shared" si="19"/>
        <v>2.2999999999999998</v>
      </c>
      <c r="S125" s="228">
        <f>'Complexity of the crisis'!X126</f>
        <v>3</v>
      </c>
      <c r="T125" s="228">
        <f>'Complexity of the crisis'!AN126</f>
        <v>1.5</v>
      </c>
      <c r="U125" s="124" t="str">
        <f>VLOOKUP(C125,Lists!$C$3:$E$200,3,FALSE)</f>
        <v>Africa</v>
      </c>
      <c r="V125" s="125">
        <v>44979</v>
      </c>
    </row>
    <row r="126" spans="1:22" x14ac:dyDescent="0.25">
      <c r="A126" s="53" t="str">
        <f>'Crisis Indicator Data'!A124</f>
        <v>Complex crisis in Sudan</v>
      </c>
      <c r="B126" s="45" t="str">
        <f>Lists!G124</f>
        <v>Complex crisis</v>
      </c>
      <c r="C126" s="53" t="str">
        <f>'Crisis Indicator Data'!C124</f>
        <v>SDN001</v>
      </c>
      <c r="D126" s="53" t="str">
        <f>'Crisis Indicator Data'!D124</f>
        <v>Sudan</v>
      </c>
      <c r="E126" s="53" t="str">
        <f>'Crisis Indicator Data'!E124</f>
        <v>SDN</v>
      </c>
      <c r="F126" s="53" t="str">
        <f>'Crisis Indicator Data'!B124</f>
        <v>Displacement,Violence,Floods</v>
      </c>
      <c r="G126" s="225">
        <f t="shared" si="15"/>
        <v>4.4000000000000004</v>
      </c>
      <c r="H126" s="54">
        <f t="shared" si="16"/>
        <v>5</v>
      </c>
      <c r="I126" s="117" t="str">
        <f t="shared" si="17"/>
        <v>Very High</v>
      </c>
      <c r="J126" s="226" t="str">
        <f>INDEX(Trends!$D$3:$D$404,MATCH(C126,Trends!$C$3:$C$404,0))</f>
        <v>Stable</v>
      </c>
      <c r="K126" s="109" t="str">
        <f>IF(Reliability!B124="x","x",(IF(ROUNDUP(Reliability!B124,0)=1,"Very High",IF(ROUNDUP(Reliability!B124,0)=2,"High",IF(ROUNDUP(Reliability!B124,0)=3,"Medium",IF(ROUNDUP(Reliability!B124,0)=4,"Low","Very Low"))))))</f>
        <v>Very High</v>
      </c>
      <c r="L126" s="227">
        <f t="shared" si="18"/>
        <v>4.4000000000000004</v>
      </c>
      <c r="M126" s="233">
        <f>'Impact of the crisis'!N127</f>
        <v>4.8</v>
      </c>
      <c r="N126" s="233">
        <f>'Impact of the crisis'!AB127</f>
        <v>4.2</v>
      </c>
      <c r="O126" s="227">
        <f>'Conditions of people affected'!R127</f>
        <v>4.5</v>
      </c>
      <c r="P126" s="233">
        <f>'Conditions of people affected'!K127</f>
        <v>5</v>
      </c>
      <c r="Q126" s="233">
        <f>'Conditions of people affected'!Q127</f>
        <v>4</v>
      </c>
      <c r="R126" s="228">
        <f t="shared" si="19"/>
        <v>4.0999999999999996</v>
      </c>
      <c r="S126" s="228">
        <f>'Complexity of the crisis'!X127</f>
        <v>4.2</v>
      </c>
      <c r="T126" s="228">
        <f>'Complexity of the crisis'!AN127</f>
        <v>4</v>
      </c>
      <c r="U126" s="124" t="str">
        <f>VLOOKUP(C126,Lists!$C$3:$E$200,3,FALSE)</f>
        <v>Africa</v>
      </c>
      <c r="V126" s="125">
        <v>44978</v>
      </c>
    </row>
    <row r="127" spans="1:22" x14ac:dyDescent="0.25">
      <c r="A127" s="53" t="str">
        <f>'Crisis Indicator Data'!A125</f>
        <v>Refugees in Sudan</v>
      </c>
      <c r="B127" s="45" t="str">
        <f>Lists!G125</f>
        <v>Refugees</v>
      </c>
      <c r="C127" s="53" t="str">
        <f>'Crisis Indicator Data'!C125</f>
        <v>SDN005</v>
      </c>
      <c r="D127" s="53" t="str">
        <f>'Crisis Indicator Data'!D125</f>
        <v>Sudan</v>
      </c>
      <c r="E127" s="53" t="str">
        <f>'Crisis Indicator Data'!E125</f>
        <v>SDN</v>
      </c>
      <c r="F127" s="53" t="str">
        <f>'Crisis Indicator Data'!B125</f>
        <v>Displacement</v>
      </c>
      <c r="G127" s="225">
        <f t="shared" si="15"/>
        <v>3.3</v>
      </c>
      <c r="H127" s="54">
        <f t="shared" si="16"/>
        <v>4</v>
      </c>
      <c r="I127" s="117" t="str">
        <f t="shared" si="17"/>
        <v>High</v>
      </c>
      <c r="J127" s="226" t="str">
        <f>INDEX(Trends!$D$3:$D$404,MATCH(C127,Trends!$C$3:$C$404,0))</f>
        <v>Stable</v>
      </c>
      <c r="K127" s="109" t="str">
        <f>IF(Reliability!B125="x","x",(IF(ROUNDUP(Reliability!B125,0)=1,"Very High",IF(ROUNDUP(Reliability!B125,0)=2,"High",IF(ROUNDUP(Reliability!B125,0)=3,"Medium",IF(ROUNDUP(Reliability!B125,0)=4,"Low","Very Low"))))))</f>
        <v>High</v>
      </c>
      <c r="L127" s="227">
        <f t="shared" si="18"/>
        <v>3.3</v>
      </c>
      <c r="M127" s="233">
        <f>'Impact of the crisis'!N128</f>
        <v>2.2000000000000002</v>
      </c>
      <c r="N127" s="233">
        <f>'Impact of the crisis'!AB128</f>
        <v>3.7</v>
      </c>
      <c r="O127" s="227">
        <f>'Conditions of people affected'!R128</f>
        <v>3.2</v>
      </c>
      <c r="P127" s="233">
        <f>'Conditions of people affected'!K128</f>
        <v>3.4</v>
      </c>
      <c r="Q127" s="233">
        <f>'Conditions of people affected'!Q128</f>
        <v>3</v>
      </c>
      <c r="R127" s="228">
        <f t="shared" si="19"/>
        <v>3.3</v>
      </c>
      <c r="S127" s="228">
        <f>'Complexity of the crisis'!X128</f>
        <v>4.2</v>
      </c>
      <c r="T127" s="228">
        <f>'Complexity of the crisis'!AN128</f>
        <v>2</v>
      </c>
      <c r="U127" s="124" t="str">
        <f>VLOOKUP(C127,Lists!$C$3:$E$200,3,FALSE)</f>
        <v>Africa</v>
      </c>
      <c r="V127" s="125">
        <v>44978</v>
      </c>
    </row>
    <row r="128" spans="1:22" x14ac:dyDescent="0.25">
      <c r="A128" s="53" t="str">
        <f>'Crisis Indicator Data'!A126</f>
        <v xml:space="preserve">Floods in Sudan </v>
      </c>
      <c r="B128" s="45" t="str">
        <f>Lists!G126</f>
        <v>Floods</v>
      </c>
      <c r="C128" s="53" t="str">
        <f>'Crisis Indicator Data'!C126</f>
        <v>SDN006</v>
      </c>
      <c r="D128" s="53" t="str">
        <f>'Crisis Indicator Data'!D126</f>
        <v>Sudan</v>
      </c>
      <c r="E128" s="53" t="str">
        <f>'Crisis Indicator Data'!E126</f>
        <v>SDN</v>
      </c>
      <c r="F128" s="53" t="str">
        <f>'Crisis Indicator Data'!B126</f>
        <v>Floods</v>
      </c>
      <c r="G128" s="225">
        <f t="shared" si="15"/>
        <v>2.8</v>
      </c>
      <c r="H128" s="54">
        <f t="shared" si="16"/>
        <v>3</v>
      </c>
      <c r="I128" s="117" t="str">
        <f t="shared" si="17"/>
        <v>Medium</v>
      </c>
      <c r="J128" s="226" t="str">
        <f>INDEX(Trends!$D$3:$D$404,MATCH(C128,Trends!$C$3:$C$404,0))</f>
        <v>Stable</v>
      </c>
      <c r="K128" s="109" t="str">
        <f>IF(Reliability!B126="x","x",(IF(ROUNDUP(Reliability!B126,0)=1,"Very High",IF(ROUNDUP(Reliability!B126,0)=2,"High",IF(ROUNDUP(Reliability!B126,0)=3,"Medium",IF(ROUNDUP(Reliability!B126,0)=4,"Low","Very Low"))))))</f>
        <v>Very High</v>
      </c>
      <c r="L128" s="227">
        <f t="shared" si="18"/>
        <v>3.7</v>
      </c>
      <c r="M128" s="233">
        <f>'Impact of the crisis'!N129</f>
        <v>4.8</v>
      </c>
      <c r="N128" s="233">
        <f>'Impact of the crisis'!AB129</f>
        <v>2.8</v>
      </c>
      <c r="O128" s="227">
        <f>'Conditions of people affected'!R129</f>
        <v>1.45</v>
      </c>
      <c r="P128" s="233">
        <f>'Conditions of people affected'!K129</f>
        <v>1.9</v>
      </c>
      <c r="Q128" s="233">
        <f>'Conditions of people affected'!Q129</f>
        <v>1</v>
      </c>
      <c r="R128" s="228">
        <f t="shared" si="19"/>
        <v>3.9</v>
      </c>
      <c r="S128" s="228">
        <f>'Complexity of the crisis'!X129</f>
        <v>4.2</v>
      </c>
      <c r="T128" s="228">
        <f>'Complexity of the crisis'!AN129</f>
        <v>3.5</v>
      </c>
      <c r="U128" s="124" t="str">
        <f>VLOOKUP(C128,Lists!$C$3:$E$200,3,FALSE)</f>
        <v>Africa</v>
      </c>
      <c r="V128" s="125">
        <v>44978</v>
      </c>
    </row>
    <row r="129" spans="1:22" x14ac:dyDescent="0.25">
      <c r="A129" s="53" t="str">
        <f>'Crisis Indicator Data'!A127</f>
        <v>Violence in Darfur and Kordofan regions</v>
      </c>
      <c r="B129" s="45" t="str">
        <f>Lists!G127</f>
        <v>Violence in Darfur and Kordofan regions</v>
      </c>
      <c r="C129" s="53" t="str">
        <f>'Crisis Indicator Data'!C127</f>
        <v>SDN008</v>
      </c>
      <c r="D129" s="53" t="str">
        <f>'Crisis Indicator Data'!D127</f>
        <v>Sudan</v>
      </c>
      <c r="E129" s="53" t="str">
        <f>'Crisis Indicator Data'!E127</f>
        <v>SDN</v>
      </c>
      <c r="F129" s="53" t="str">
        <f>'Crisis Indicator Data'!B127</f>
        <v>Violence</v>
      </c>
      <c r="G129" s="225">
        <f t="shared" si="15"/>
        <v>4</v>
      </c>
      <c r="H129" s="54">
        <f t="shared" si="16"/>
        <v>4</v>
      </c>
      <c r="I129" s="117" t="str">
        <f t="shared" si="17"/>
        <v>High</v>
      </c>
      <c r="J129" s="226" t="str">
        <f>INDEX(Trends!$D$3:$D$404,MATCH(C129,Trends!$C$3:$C$404,0))</f>
        <v>Decreasing</v>
      </c>
      <c r="K129" s="109" t="str">
        <f>IF(Reliability!B127="x","x",(IF(ROUNDUP(Reliability!B127,0)=1,"Very High",IF(ROUNDUP(Reliability!B127,0)=2,"High",IF(ROUNDUP(Reliability!B127,0)=3,"Medium",IF(ROUNDUP(Reliability!B127,0)=4,"Low","Very Low"))))))</f>
        <v>High</v>
      </c>
      <c r="L129" s="227">
        <f t="shared" si="18"/>
        <v>3.7</v>
      </c>
      <c r="M129" s="233">
        <f>'Impact of the crisis'!N130</f>
        <v>3.1</v>
      </c>
      <c r="N129" s="233">
        <f>'Impact of the crisis'!AB130</f>
        <v>4</v>
      </c>
      <c r="O129" s="227">
        <f>'Conditions of people affected'!R130</f>
        <v>4.4000000000000004</v>
      </c>
      <c r="P129" s="233">
        <f>'Conditions of people affected'!K130</f>
        <v>4.8</v>
      </c>
      <c r="Q129" s="233">
        <f>'Conditions of people affected'!Q130</f>
        <v>4</v>
      </c>
      <c r="R129" s="228">
        <f t="shared" si="19"/>
        <v>3.5</v>
      </c>
      <c r="S129" s="228">
        <f>'Complexity of the crisis'!X130</f>
        <v>4.2</v>
      </c>
      <c r="T129" s="228">
        <f>'Complexity of the crisis'!AN130</f>
        <v>2.5</v>
      </c>
      <c r="U129" s="124" t="str">
        <f>VLOOKUP(C129,Lists!$C$3:$E$200,3,FALSE)</f>
        <v>Africa</v>
      </c>
      <c r="V129" s="125">
        <v>44981</v>
      </c>
    </row>
    <row r="130" spans="1:22" x14ac:dyDescent="0.25">
      <c r="A130" s="53" t="str">
        <f>'Crisis Indicator Data'!A128</f>
        <v>Drought in Senegal</v>
      </c>
      <c r="B130" s="45" t="str">
        <f>Lists!G128</f>
        <v>Drought</v>
      </c>
      <c r="C130" s="53" t="str">
        <f>'Crisis Indicator Data'!C128</f>
        <v>SEN002</v>
      </c>
      <c r="D130" s="53" t="str">
        <f>'Crisis Indicator Data'!D128</f>
        <v>Senegal</v>
      </c>
      <c r="E130" s="53" t="str">
        <f>'Crisis Indicator Data'!E128</f>
        <v>SEN</v>
      </c>
      <c r="F130" s="53" t="str">
        <f>'Crisis Indicator Data'!B128</f>
        <v>Drought</v>
      </c>
      <c r="G130" s="225">
        <f t="shared" si="15"/>
        <v>2.4</v>
      </c>
      <c r="H130" s="54">
        <f t="shared" si="16"/>
        <v>3</v>
      </c>
      <c r="I130" s="117" t="str">
        <f t="shared" si="17"/>
        <v>Medium</v>
      </c>
      <c r="J130" s="226" t="str">
        <f>INDEX(Trends!$D$3:$D$404,MATCH(C130,Trends!$C$3:$C$404,0))</f>
        <v>Stable</v>
      </c>
      <c r="K130" s="109" t="str">
        <f>IF(Reliability!B128="x","x",(IF(ROUNDUP(Reliability!B128,0)=1,"Very High",IF(ROUNDUP(Reliability!B128,0)=2,"High",IF(ROUNDUP(Reliability!B128,0)=3,"Medium",IF(ROUNDUP(Reliability!B128,0)=4,"Low","Very Low"))))))</f>
        <v>Very High</v>
      </c>
      <c r="L130" s="227">
        <f t="shared" si="18"/>
        <v>3</v>
      </c>
      <c r="M130" s="233">
        <f>'Impact of the crisis'!N131</f>
        <v>4.5</v>
      </c>
      <c r="N130" s="233">
        <f>'Impact of the crisis'!AB131</f>
        <v>1.8</v>
      </c>
      <c r="O130" s="227">
        <f>'Conditions of people affected'!R131</f>
        <v>2.6</v>
      </c>
      <c r="P130" s="233">
        <f>'Conditions of people affected'!K131</f>
        <v>3.2</v>
      </c>
      <c r="Q130" s="233">
        <f>'Conditions of people affected'!Q131</f>
        <v>2</v>
      </c>
      <c r="R130" s="228">
        <f t="shared" si="19"/>
        <v>1.6</v>
      </c>
      <c r="S130" s="228">
        <f>'Complexity of the crisis'!X131</f>
        <v>2.2000000000000002</v>
      </c>
      <c r="T130" s="228">
        <f>'Complexity of the crisis'!AN131</f>
        <v>1</v>
      </c>
      <c r="U130" s="124" t="str">
        <f>VLOOKUP(C130,Lists!$C$3:$E$200,3,FALSE)</f>
        <v>Africa</v>
      </c>
      <c r="V130" s="125">
        <v>44922</v>
      </c>
    </row>
    <row r="131" spans="1:22" x14ac:dyDescent="0.25">
      <c r="A131" s="53" t="str">
        <f>'Crisis Indicator Data'!A129</f>
        <v>Complex crisis in El Salvador</v>
      </c>
      <c r="B131" s="45" t="str">
        <f>Lists!G129</f>
        <v>Complex crisis</v>
      </c>
      <c r="C131" s="53" t="str">
        <f>'Crisis Indicator Data'!C129</f>
        <v>SLV001</v>
      </c>
      <c r="D131" s="53" t="str">
        <f>'Crisis Indicator Data'!D129</f>
        <v>El Salvador</v>
      </c>
      <c r="E131" s="53" t="str">
        <f>'Crisis Indicator Data'!E129</f>
        <v>SLV</v>
      </c>
      <c r="F131" s="53" t="str">
        <f>'Crisis Indicator Data'!B129</f>
        <v>Displacement,Violence,Floods,Drought</v>
      </c>
      <c r="G131" s="225">
        <f t="shared" si="15"/>
        <v>3.1</v>
      </c>
      <c r="H131" s="54">
        <f t="shared" si="16"/>
        <v>4</v>
      </c>
      <c r="I131" s="117" t="str">
        <f t="shared" si="17"/>
        <v>High</v>
      </c>
      <c r="J131" s="226" t="str">
        <f>INDEX(Trends!$D$3:$D$404,MATCH(C131,Trends!$C$3:$C$404,0))</f>
        <v>Decreasing</v>
      </c>
      <c r="K131" s="109" t="str">
        <f>IF(Reliability!B129="x","x",(IF(ROUNDUP(Reliability!B129,0)=1,"Very High",IF(ROUNDUP(Reliability!B129,0)=2,"High",IF(ROUNDUP(Reliability!B129,0)=3,"Medium",IF(ROUNDUP(Reliability!B129,0)=4,"Low","Very Low"))))))</f>
        <v>Very High</v>
      </c>
      <c r="L131" s="227">
        <f t="shared" si="18"/>
        <v>3.3</v>
      </c>
      <c r="M131" s="233">
        <f>'Impact of the crisis'!N132</f>
        <v>3.7</v>
      </c>
      <c r="N131" s="233">
        <f>'Impact of the crisis'!AB132</f>
        <v>3</v>
      </c>
      <c r="O131" s="227">
        <f>'Conditions of people affected'!R132</f>
        <v>3.2</v>
      </c>
      <c r="P131" s="233">
        <f>'Conditions of people affected'!K132</f>
        <v>3.4</v>
      </c>
      <c r="Q131" s="233">
        <f>'Conditions of people affected'!Q132</f>
        <v>3</v>
      </c>
      <c r="R131" s="228">
        <f t="shared" si="19"/>
        <v>2.7</v>
      </c>
      <c r="S131" s="228">
        <f>'Complexity of the crisis'!X132</f>
        <v>2.2999999999999998</v>
      </c>
      <c r="T131" s="228">
        <f>'Complexity of the crisis'!AN132</f>
        <v>3</v>
      </c>
      <c r="U131" s="124" t="str">
        <f>VLOOKUP(C131,Lists!$C$3:$E$200,3,FALSE)</f>
        <v>Americas</v>
      </c>
      <c r="V131" s="125">
        <v>44985</v>
      </c>
    </row>
    <row r="132" spans="1:22" x14ac:dyDescent="0.25">
      <c r="A132" s="53" t="str">
        <f>'Crisis Indicator Data'!A130</f>
        <v>Complex crisis in Somalia</v>
      </c>
      <c r="B132" s="45" t="str">
        <f>Lists!G130</f>
        <v>Complex crisis</v>
      </c>
      <c r="C132" s="53" t="str">
        <f>'Crisis Indicator Data'!C130</f>
        <v>SOM001</v>
      </c>
      <c r="D132" s="53" t="str">
        <f>'Crisis Indicator Data'!D130</f>
        <v>Somalia</v>
      </c>
      <c r="E132" s="53" t="str">
        <f>'Crisis Indicator Data'!E130</f>
        <v>SOM</v>
      </c>
      <c r="F132" s="53" t="str">
        <f>'Crisis Indicator Data'!B130</f>
        <v>Conflict,Displacement,Floods,Drought</v>
      </c>
      <c r="G132" s="225">
        <f t="shared" si="15"/>
        <v>4.7</v>
      </c>
      <c r="H132" s="54">
        <f t="shared" si="16"/>
        <v>5</v>
      </c>
      <c r="I132" s="117" t="str">
        <f t="shared" si="17"/>
        <v>Very High</v>
      </c>
      <c r="J132" s="226" t="str">
        <f>INDEX(Trends!$D$3:$D$404,MATCH(C132,Trends!$C$3:$C$404,0))</f>
        <v>Increasing</v>
      </c>
      <c r="K132" s="109" t="str">
        <f>IF(Reliability!B130="x","x",(IF(ROUNDUP(Reliability!B130,0)=1,"Very High",IF(ROUNDUP(Reliability!B130,0)=2,"High",IF(ROUNDUP(Reliability!B130,0)=3,"Medium",IF(ROUNDUP(Reliability!B130,0)=4,"Low","Very Low"))))))</f>
        <v>Very High</v>
      </c>
      <c r="L132" s="227">
        <f t="shared" si="18"/>
        <v>4.8</v>
      </c>
      <c r="M132" s="233">
        <f>'Impact of the crisis'!N133</f>
        <v>4.7</v>
      </c>
      <c r="N132" s="233">
        <f>'Impact of the crisis'!AB133</f>
        <v>4.9000000000000004</v>
      </c>
      <c r="O132" s="227">
        <f>'Conditions of people affected'!R133</f>
        <v>4.95</v>
      </c>
      <c r="P132" s="233">
        <f>'Conditions of people affected'!K133</f>
        <v>4.9000000000000004</v>
      </c>
      <c r="Q132" s="233">
        <f>'Conditions of people affected'!Q133</f>
        <v>5</v>
      </c>
      <c r="R132" s="228">
        <f t="shared" si="19"/>
        <v>4.2</v>
      </c>
      <c r="S132" s="228">
        <f>'Complexity of the crisis'!X133</f>
        <v>3.9</v>
      </c>
      <c r="T132" s="228">
        <f>'Complexity of the crisis'!AN133</f>
        <v>4.5</v>
      </c>
      <c r="U132" s="124" t="str">
        <f>VLOOKUP(C132,Lists!$C$3:$E$200,3,FALSE)</f>
        <v>Africa</v>
      </c>
      <c r="V132" s="125">
        <v>44970</v>
      </c>
    </row>
    <row r="133" spans="1:22" x14ac:dyDescent="0.25">
      <c r="A133" s="53" t="str">
        <f>'Crisis Indicator Data'!A131</f>
        <v>Mixed Migration Flows in Somalia</v>
      </c>
      <c r="B133" s="45" t="str">
        <f>Lists!G131</f>
        <v>Mixed Migration</v>
      </c>
      <c r="C133" s="53" t="str">
        <f>'Crisis Indicator Data'!C131</f>
        <v>SOM002</v>
      </c>
      <c r="D133" s="53" t="str">
        <f>'Crisis Indicator Data'!D131</f>
        <v>Somalia</v>
      </c>
      <c r="E133" s="53" t="str">
        <f>'Crisis Indicator Data'!E131</f>
        <v>SOM</v>
      </c>
      <c r="F133" s="53" t="str">
        <f>'Crisis Indicator Data'!B131</f>
        <v>Displacement</v>
      </c>
      <c r="G133" s="225">
        <f t="shared" ref="G133:G166" si="20">IF(OR(O133="x",L133="x"),"x",ROUND((5-GEOMEAN(((5-L133)/5*4+1),((5-O133)/5*4+1),((5-O133)/5*4+1)))/4*3.5+R133*0.3,1))</f>
        <v>1.9</v>
      </c>
      <c r="H133" s="54">
        <f t="shared" ref="H133:H164" si="21">IF(G133="x","x",ROUNDUP(G133,0))</f>
        <v>2</v>
      </c>
      <c r="I133" s="117" t="str">
        <f t="shared" ref="I133:I164" si="22">IF(O133="x","x",IF(L133="x","x",(IF(H133=5,"Very High",IF(H133=4,"High",IF(H133=3,"Medium",IF(H133=2,"Low","Very Low")))))))</f>
        <v>Low</v>
      </c>
      <c r="J133" s="226" t="str">
        <f>INDEX(Trends!$D$3:$D$404,MATCH(C133,Trends!$C$3:$C$404,0))</f>
        <v>Stable</v>
      </c>
      <c r="K133" s="109" t="str">
        <f>IF(Reliability!B131="x","x",(IF(ROUNDUP(Reliability!B131,0)=1,"Very High",IF(ROUNDUP(Reliability!B131,0)=2,"High",IF(ROUNDUP(Reliability!B131,0)=3,"Medium",IF(ROUNDUP(Reliability!B131,0)=4,"Low","Very Low"))))))</f>
        <v>High</v>
      </c>
      <c r="L133" s="227">
        <f t="shared" ref="L133:L164" si="23">IF(OR(N133="x",M133="x"),"x",ROUND((5-GEOMEAN(((5-M133)/5*4+1),((5-N133)/5*4+1),((5-N133)/5*4+1)))/4*5,1))</f>
        <v>1.9</v>
      </c>
      <c r="M133" s="233">
        <f>'Impact of the crisis'!N134</f>
        <v>1.6</v>
      </c>
      <c r="N133" s="233">
        <f>'Impact of the crisis'!AB134</f>
        <v>2</v>
      </c>
      <c r="O133" s="227">
        <f>'Conditions of people affected'!R134</f>
        <v>0.95</v>
      </c>
      <c r="P133" s="233">
        <f>'Conditions of people affected'!K134</f>
        <v>0.9</v>
      </c>
      <c r="Q133" s="233">
        <f>'Conditions of people affected'!Q134</f>
        <v>1</v>
      </c>
      <c r="R133" s="228">
        <f t="shared" ref="R133:R164" si="24">IF(OR(T133="x",S133="x"),S133,ROUND((5-GEOMEAN(((5-S133)/5*4+1),((5-T133)/5*4+1)))/4*5,1))</f>
        <v>3.3</v>
      </c>
      <c r="S133" s="228">
        <f>'Complexity of the crisis'!X134</f>
        <v>3.9</v>
      </c>
      <c r="T133" s="228">
        <f>'Complexity of the crisis'!AN134</f>
        <v>2.5</v>
      </c>
      <c r="U133" s="124" t="str">
        <f>VLOOKUP(C133,Lists!$C$3:$E$200,3,FALSE)</f>
        <v>Africa</v>
      </c>
      <c r="V133" s="125">
        <v>44971</v>
      </c>
    </row>
    <row r="134" spans="1:22" x14ac:dyDescent="0.25">
      <c r="A134" s="53" t="str">
        <f>'Crisis Indicator Data'!A132</f>
        <v>Complex crisis in South Sudan</v>
      </c>
      <c r="B134" s="45" t="str">
        <f>Lists!G132</f>
        <v>Complex crisis</v>
      </c>
      <c r="C134" s="53" t="str">
        <f>'Crisis Indicator Data'!C132</f>
        <v>SSD001</v>
      </c>
      <c r="D134" s="53" t="str">
        <f>'Crisis Indicator Data'!D132</f>
        <v>South Sudan</v>
      </c>
      <c r="E134" s="53" t="str">
        <f>'Crisis Indicator Data'!E132</f>
        <v>SSD</v>
      </c>
      <c r="F134" s="53" t="str">
        <f>'Crisis Indicator Data'!B132</f>
        <v>Conflict,Floods,Displacement</v>
      </c>
      <c r="G134" s="225">
        <f t="shared" si="20"/>
        <v>4.4000000000000004</v>
      </c>
      <c r="H134" s="54">
        <f t="shared" si="21"/>
        <v>5</v>
      </c>
      <c r="I134" s="117" t="str">
        <f t="shared" si="22"/>
        <v>Very High</v>
      </c>
      <c r="J134" s="226" t="str">
        <f>INDEX(Trends!$D$3:$D$404,MATCH(C134,Trends!$C$3:$C$404,0))</f>
        <v>Stable</v>
      </c>
      <c r="K134" s="109" t="str">
        <f>IF(Reliability!B132="x","x",(IF(ROUNDUP(Reliability!B132,0)=1,"Very High",IF(ROUNDUP(Reliability!B132,0)=2,"High",IF(ROUNDUP(Reliability!B132,0)=3,"Medium",IF(ROUNDUP(Reliability!B132,0)=4,"Low","Very Low"))))))</f>
        <v>Very High</v>
      </c>
      <c r="L134" s="227">
        <f t="shared" si="23"/>
        <v>4.5</v>
      </c>
      <c r="M134" s="233">
        <f>'Impact of the crisis'!N135</f>
        <v>4.5999999999999996</v>
      </c>
      <c r="N134" s="233">
        <f>'Impact of the crisis'!AB135</f>
        <v>4.5</v>
      </c>
      <c r="O134" s="227">
        <f>'Conditions of people affected'!R135</f>
        <v>4.5</v>
      </c>
      <c r="P134" s="233">
        <f>'Conditions of people affected'!K135</f>
        <v>5</v>
      </c>
      <c r="Q134" s="233">
        <f>'Conditions of people affected'!Q135</f>
        <v>4</v>
      </c>
      <c r="R134" s="228">
        <f t="shared" si="24"/>
        <v>4.2</v>
      </c>
      <c r="S134" s="228">
        <f>'Complexity of the crisis'!X135</f>
        <v>3.8</v>
      </c>
      <c r="T134" s="228">
        <f>'Complexity of the crisis'!AN135</f>
        <v>4.5</v>
      </c>
      <c r="U134" s="124" t="str">
        <f>VLOOKUP(C134,Lists!$C$3:$E$200,3,FALSE)</f>
        <v>Africa</v>
      </c>
      <c r="V134" s="125">
        <v>44978</v>
      </c>
    </row>
    <row r="135" spans="1:22" x14ac:dyDescent="0.25">
      <c r="A135" s="53" t="str">
        <f>'Crisis Indicator Data'!A133</f>
        <v>2022 seasonal floods in South Sudan</v>
      </c>
      <c r="B135" s="45" t="str">
        <f>Lists!G133</f>
        <v>2022 floods</v>
      </c>
      <c r="C135" s="53" t="str">
        <f>'Crisis Indicator Data'!C133</f>
        <v>SSD003</v>
      </c>
      <c r="D135" s="53" t="str">
        <f>'Crisis Indicator Data'!D133</f>
        <v>South Sudan</v>
      </c>
      <c r="E135" s="53" t="str">
        <f>'Crisis Indicator Data'!E133</f>
        <v>SSD</v>
      </c>
      <c r="F135" s="53" t="str">
        <f>'Crisis Indicator Data'!B133</f>
        <v>Floods</v>
      </c>
      <c r="G135" s="225">
        <f t="shared" si="20"/>
        <v>3.5</v>
      </c>
      <c r="H135" s="54">
        <f t="shared" si="21"/>
        <v>4</v>
      </c>
      <c r="I135" s="117" t="str">
        <f t="shared" si="22"/>
        <v>High</v>
      </c>
      <c r="J135" s="226" t="str">
        <f>INDEX(Trends!$D$3:$D$404,MATCH(C135,Trends!$C$3:$C$404,0))</f>
        <v>Stable</v>
      </c>
      <c r="K135" s="109" t="str">
        <f>IF(Reliability!B133="x","x",(IF(ROUNDUP(Reliability!B133,0)=1,"Very High",IF(ROUNDUP(Reliability!B133,0)=2,"High",IF(ROUNDUP(Reliability!B133,0)=3,"Medium",IF(ROUNDUP(Reliability!B133,0)=4,"Low","Very Low"))))))</f>
        <v>High</v>
      </c>
      <c r="L135" s="227">
        <f t="shared" si="23"/>
        <v>3.4</v>
      </c>
      <c r="M135" s="233">
        <f>'Impact of the crisis'!N136</f>
        <v>4.4000000000000004</v>
      </c>
      <c r="N135" s="233">
        <f>'Impact of the crisis'!AB136</f>
        <v>2.7</v>
      </c>
      <c r="O135" s="227">
        <f>'Conditions of people affected'!R136</f>
        <v>3.15</v>
      </c>
      <c r="P135" s="233">
        <f>'Conditions of people affected'!K136</f>
        <v>3.3</v>
      </c>
      <c r="Q135" s="233">
        <f>'Conditions of people affected'!Q136</f>
        <v>3</v>
      </c>
      <c r="R135" s="228">
        <f t="shared" si="24"/>
        <v>4.2</v>
      </c>
      <c r="S135" s="228">
        <f>'Complexity of the crisis'!X136</f>
        <v>3.8</v>
      </c>
      <c r="T135" s="228">
        <f>'Complexity of the crisis'!AN136</f>
        <v>4.5</v>
      </c>
      <c r="U135" s="124" t="str">
        <f>VLOOKUP(C135,Lists!$C$3:$E$200,3,FALSE)</f>
        <v>Africa</v>
      </c>
      <c r="V135" s="125">
        <v>44978</v>
      </c>
    </row>
    <row r="136" spans="1:22" x14ac:dyDescent="0.25">
      <c r="A136" s="53" t="str">
        <f>'Crisis Indicator Data'!A134</f>
        <v>Displacement from Ukraine conflict in Slovakia</v>
      </c>
      <c r="B136" s="45" t="str">
        <f>Lists!G134</f>
        <v>Displacement from Ukraine conflict</v>
      </c>
      <c r="C136" s="53" t="str">
        <f>'Crisis Indicator Data'!C134</f>
        <v>SVK002</v>
      </c>
      <c r="D136" s="53" t="str">
        <f>'Crisis Indicator Data'!D134</f>
        <v>Slovakia</v>
      </c>
      <c r="E136" s="53" t="str">
        <f>'Crisis Indicator Data'!E134</f>
        <v>SVK</v>
      </c>
      <c r="F136" s="53" t="str">
        <f>'Crisis Indicator Data'!B134</f>
        <v>Displacement,Conflict</v>
      </c>
      <c r="G136" s="225">
        <f t="shared" si="20"/>
        <v>1.8</v>
      </c>
      <c r="H136" s="54">
        <f t="shared" si="21"/>
        <v>2</v>
      </c>
      <c r="I136" s="117" t="str">
        <f t="shared" si="22"/>
        <v>Low</v>
      </c>
      <c r="J136" s="226" t="str">
        <f>INDEX(Trends!$D$3:$D$404,MATCH(C136,Trends!$C$3:$C$404,0))</f>
        <v>Decreasing</v>
      </c>
      <c r="K136" s="109" t="str">
        <f>IF(Reliability!B134="x","x",(IF(ROUNDUP(Reliability!B134,0)=1,"Very High",IF(ROUNDUP(Reliability!B134,0)=2,"High",IF(ROUNDUP(Reliability!B134,0)=3,"Medium",IF(ROUNDUP(Reliability!B134,0)=4,"Low","Very Low"))))))</f>
        <v>Very High</v>
      </c>
      <c r="L136" s="227">
        <f t="shared" si="23"/>
        <v>1.6</v>
      </c>
      <c r="M136" s="233">
        <f>'Impact of the crisis'!N137</f>
        <v>1.5</v>
      </c>
      <c r="N136" s="233">
        <f>'Impact of the crisis'!AB137</f>
        <v>1.6</v>
      </c>
      <c r="O136" s="227">
        <f>'Conditions of people affected'!R137</f>
        <v>2.35</v>
      </c>
      <c r="P136" s="233">
        <f>'Conditions of people affected'!K137</f>
        <v>1.7</v>
      </c>
      <c r="Q136" s="233">
        <f>'Conditions of people affected'!Q137</f>
        <v>3</v>
      </c>
      <c r="R136" s="228">
        <f t="shared" si="24"/>
        <v>1.1000000000000001</v>
      </c>
      <c r="S136" s="228">
        <f>'Complexity of the crisis'!X137</f>
        <v>1.1000000000000001</v>
      </c>
      <c r="T136" s="228">
        <f>'Complexity of the crisis'!AN137</f>
        <v>1</v>
      </c>
      <c r="U136" s="124" t="str">
        <f>VLOOKUP(C136,Lists!$C$3:$E$200,3,FALSE)</f>
        <v>Europe</v>
      </c>
      <c r="V136" s="125">
        <v>44976</v>
      </c>
    </row>
    <row r="137" spans="1:22" x14ac:dyDescent="0.25">
      <c r="A137" s="53" t="str">
        <f>'Crisis Indicator Data'!A135</f>
        <v>Food Security Crisis in Eswatini</v>
      </c>
      <c r="B137" s="45" t="str">
        <f>Lists!G135</f>
        <v>Food Security Crisis</v>
      </c>
      <c r="C137" s="53" t="str">
        <f>'Crisis Indicator Data'!C135</f>
        <v>SWZ001</v>
      </c>
      <c r="D137" s="53" t="str">
        <f>'Crisis Indicator Data'!D135</f>
        <v>Eswatini</v>
      </c>
      <c r="E137" s="53" t="str">
        <f>'Crisis Indicator Data'!E135</f>
        <v>SWZ</v>
      </c>
      <c r="F137" s="53" t="str">
        <f>'Crisis Indicator Data'!B135</f>
        <v>Drought</v>
      </c>
      <c r="G137" s="225">
        <f t="shared" si="20"/>
        <v>2.2999999999999998</v>
      </c>
      <c r="H137" s="54">
        <f t="shared" si="21"/>
        <v>3</v>
      </c>
      <c r="I137" s="117" t="str">
        <f t="shared" si="22"/>
        <v>Medium</v>
      </c>
      <c r="J137" s="226" t="str">
        <f>INDEX(Trends!$D$3:$D$404,MATCH(C137,Trends!$C$3:$C$404,0))</f>
        <v>Increasing</v>
      </c>
      <c r="K137" s="109" t="str">
        <f>IF(Reliability!B135="x","x",(IF(ROUNDUP(Reliability!B135,0)=1,"Very High",IF(ROUNDUP(Reliability!B135,0)=2,"High",IF(ROUNDUP(Reliability!B135,0)=3,"Medium",IF(ROUNDUP(Reliability!B135,0)=4,"Low","Very Low"))))))</f>
        <v>High</v>
      </c>
      <c r="L137" s="227">
        <f t="shared" si="23"/>
        <v>2</v>
      </c>
      <c r="M137" s="233">
        <f>'Impact of the crisis'!N138</f>
        <v>3.1</v>
      </c>
      <c r="N137" s="233">
        <f>'Impact of the crisis'!AB138</f>
        <v>1.4</v>
      </c>
      <c r="O137" s="227">
        <f>'Conditions of people affected'!R138</f>
        <v>2.7</v>
      </c>
      <c r="P137" s="233">
        <f>'Conditions of people affected'!K138</f>
        <v>2.4</v>
      </c>
      <c r="Q137" s="233">
        <f>'Conditions of people affected'!Q138</f>
        <v>3</v>
      </c>
      <c r="R137" s="228">
        <f t="shared" si="24"/>
        <v>1.8</v>
      </c>
      <c r="S137" s="228">
        <f>'Complexity of the crisis'!X138</f>
        <v>2.5</v>
      </c>
      <c r="T137" s="228">
        <f>'Complexity of the crisis'!AN138</f>
        <v>1</v>
      </c>
      <c r="U137" s="124" t="str">
        <f>VLOOKUP(C137,Lists!$C$3:$E$200,3,FALSE)</f>
        <v>Africa</v>
      </c>
      <c r="V137" s="125">
        <v>44970</v>
      </c>
    </row>
    <row r="138" spans="1:22" x14ac:dyDescent="0.25">
      <c r="A138" s="53" t="str">
        <f>'Crisis Indicator Data'!A136</f>
        <v>Syrian conflict</v>
      </c>
      <c r="B138" s="45" t="str">
        <f>Lists!G136</f>
        <v>Conflict</v>
      </c>
      <c r="C138" s="53" t="str">
        <f>'Crisis Indicator Data'!C136</f>
        <v>SYR001</v>
      </c>
      <c r="D138" s="53" t="str">
        <f>'Crisis Indicator Data'!D136</f>
        <v>Syria</v>
      </c>
      <c r="E138" s="53" t="str">
        <f>'Crisis Indicator Data'!E136</f>
        <v>SYR</v>
      </c>
      <c r="F138" s="53" t="str">
        <f>'Crisis Indicator Data'!B136</f>
        <v>Conflict,Displacement,Violence</v>
      </c>
      <c r="G138" s="225">
        <f t="shared" si="20"/>
        <v>4.5999999999999996</v>
      </c>
      <c r="H138" s="54">
        <f t="shared" si="21"/>
        <v>5</v>
      </c>
      <c r="I138" s="117" t="str">
        <f t="shared" si="22"/>
        <v>Very High</v>
      </c>
      <c r="J138" s="226" t="str">
        <f>INDEX(Trends!$D$3:$D$404,MATCH(C138,Trends!$C$3:$C$404,0))</f>
        <v>Stable</v>
      </c>
      <c r="K138" s="109" t="str">
        <f>IF(Reliability!B136="x","x",(IF(ROUNDUP(Reliability!B136,0)=1,"Very High",IF(ROUNDUP(Reliability!B136,0)=2,"High",IF(ROUNDUP(Reliability!B136,0)=3,"Medium",IF(ROUNDUP(Reliability!B136,0)=4,"Low","Very Low"))))))</f>
        <v>Very High</v>
      </c>
      <c r="L138" s="227">
        <f t="shared" si="23"/>
        <v>4.8</v>
      </c>
      <c r="M138" s="233">
        <f>'Impact of the crisis'!N139</f>
        <v>4.5</v>
      </c>
      <c r="N138" s="233">
        <f>'Impact of the crisis'!AB139</f>
        <v>4.9000000000000004</v>
      </c>
      <c r="O138" s="227">
        <f>'Conditions of people affected'!R139</f>
        <v>4.5</v>
      </c>
      <c r="P138" s="233">
        <f>'Conditions of people affected'!K139</f>
        <v>5</v>
      </c>
      <c r="Q138" s="233">
        <f>'Conditions of people affected'!Q139</f>
        <v>4</v>
      </c>
      <c r="R138" s="228">
        <f t="shared" si="24"/>
        <v>4.5</v>
      </c>
      <c r="S138" s="228">
        <f>'Complexity of the crisis'!X139</f>
        <v>4.4000000000000004</v>
      </c>
      <c r="T138" s="228">
        <f>'Complexity of the crisis'!AN139</f>
        <v>4.5</v>
      </c>
      <c r="U138" s="124" t="str">
        <f>VLOOKUP(C138,Lists!$C$3:$E$200,3,FALSE)</f>
        <v>Middle east</v>
      </c>
      <c r="V138" s="125">
        <v>44978</v>
      </c>
    </row>
    <row r="139" spans="1:22" x14ac:dyDescent="0.25">
      <c r="A139" s="56" t="str">
        <f>'Crisis Indicator Data'!A137</f>
        <v>Türkiye / Syria earthquake in Syria</v>
      </c>
      <c r="B139" s="45" t="str">
        <f>Lists!G137</f>
        <v>Türkiye / Syria earthquake</v>
      </c>
      <c r="C139" s="56" t="str">
        <f>'Crisis Indicator Data'!C137</f>
        <v>SYR002</v>
      </c>
      <c r="D139" s="56" t="str">
        <f>'Crisis Indicator Data'!D137</f>
        <v>Syria</v>
      </c>
      <c r="E139" s="56" t="str">
        <f>'Crisis Indicator Data'!E137</f>
        <v>SYR</v>
      </c>
      <c r="F139" s="56" t="str">
        <f>'Crisis Indicator Data'!B137</f>
        <v>Earthquake</v>
      </c>
      <c r="G139" s="225" t="str">
        <f t="shared" si="20"/>
        <v>x</v>
      </c>
      <c r="H139" s="57" t="str">
        <f t="shared" si="21"/>
        <v>x</v>
      </c>
      <c r="I139" s="118" t="str">
        <f t="shared" si="22"/>
        <v>x</v>
      </c>
      <c r="J139" s="226" t="str">
        <f>INDEX(Trends!$D$3:$D$404,MATCH(C139,Trends!$C$3:$C$404,0))</f>
        <v>-</v>
      </c>
      <c r="K139" s="109" t="str">
        <f>IF(Reliability!B137="x","x",(IF(ROUNDUP(Reliability!B137,0)=1,"Very High",IF(ROUNDUP(Reliability!B137,0)=2,"High",IF(ROUNDUP(Reliability!B137,0)=3,"Medium",IF(ROUNDUP(Reliability!B137,0)=4,"Low","Very Low"))))))</f>
        <v>High</v>
      </c>
      <c r="L139" s="227">
        <f t="shared" si="23"/>
        <v>3.4</v>
      </c>
      <c r="M139" s="234">
        <f>'Impact of the crisis'!N140</f>
        <v>2.8</v>
      </c>
      <c r="N139" s="234">
        <f>'Impact of the crisis'!AB140</f>
        <v>3.7</v>
      </c>
      <c r="O139" s="227" t="str">
        <f>'Conditions of people affected'!R140</f>
        <v>x</v>
      </c>
      <c r="P139" s="234" t="str">
        <f>'Conditions of people affected'!K140</f>
        <v>x</v>
      </c>
      <c r="Q139" s="234" t="str">
        <f>'Conditions of people affected'!Q140</f>
        <v>x</v>
      </c>
      <c r="R139" s="228">
        <f t="shared" si="24"/>
        <v>4.5</v>
      </c>
      <c r="S139" s="228">
        <f>'Complexity of the crisis'!X140</f>
        <v>4.4000000000000004</v>
      </c>
      <c r="T139" s="228">
        <f>'Complexity of the crisis'!AN140</f>
        <v>4.5</v>
      </c>
      <c r="U139" s="124" t="str">
        <f>VLOOKUP(C139,Lists!$C$3:$E$200,3,FALSE)</f>
        <v>Middle east</v>
      </c>
      <c r="V139" s="125">
        <v>44978</v>
      </c>
    </row>
    <row r="140" spans="1:22" x14ac:dyDescent="0.25">
      <c r="A140" s="56" t="str">
        <f>'Crisis Indicator Data'!A138</f>
        <v>Complex crisis in Chad</v>
      </c>
      <c r="B140" s="45" t="str">
        <f>Lists!G138</f>
        <v>Complex crisis</v>
      </c>
      <c r="C140" s="56" t="str">
        <f>'Crisis Indicator Data'!C138</f>
        <v>TCD001</v>
      </c>
      <c r="D140" s="56" t="str">
        <f>'Crisis Indicator Data'!D138</f>
        <v>Chad</v>
      </c>
      <c r="E140" s="56" t="str">
        <f>'Crisis Indicator Data'!E138</f>
        <v>TCD</v>
      </c>
      <c r="F140" s="56" t="str">
        <f>'Crisis Indicator Data'!B138</f>
        <v>Conflict,Displacement</v>
      </c>
      <c r="G140" s="225">
        <f t="shared" si="20"/>
        <v>4.4000000000000004</v>
      </c>
      <c r="H140" s="57">
        <f t="shared" si="21"/>
        <v>5</v>
      </c>
      <c r="I140" s="118" t="str">
        <f t="shared" si="22"/>
        <v>Very High</v>
      </c>
      <c r="J140" s="226" t="str">
        <f>INDEX(Trends!$D$3:$D$404,MATCH(C140,Trends!$C$3:$C$404,0))</f>
        <v>Stable</v>
      </c>
      <c r="K140" s="109" t="str">
        <f>IF(Reliability!B138="x","x",(IF(ROUNDUP(Reliability!B138,0)=1,"Very High",IF(ROUNDUP(Reliability!B138,0)=2,"High",IF(ROUNDUP(Reliability!B138,0)=3,"Medium",IF(ROUNDUP(Reliability!B138,0)=4,"Low","Very Low"))))))</f>
        <v>Medium</v>
      </c>
      <c r="L140" s="227">
        <f t="shared" si="23"/>
        <v>3.9</v>
      </c>
      <c r="M140" s="234">
        <f>'Impact of the crisis'!N141</f>
        <v>4.7</v>
      </c>
      <c r="N140" s="234">
        <f>'Impact of the crisis'!AB141</f>
        <v>3.4</v>
      </c>
      <c r="O140" s="227">
        <f>'Conditions of people affected'!R141</f>
        <v>4.8</v>
      </c>
      <c r="P140" s="234">
        <f>'Conditions of people affected'!K141</f>
        <v>4.5999999999999996</v>
      </c>
      <c r="Q140" s="234">
        <f>'Conditions of people affected'!Q141</f>
        <v>5</v>
      </c>
      <c r="R140" s="228">
        <f t="shared" si="24"/>
        <v>4.2</v>
      </c>
      <c r="S140" s="228">
        <f>'Complexity of the crisis'!X141</f>
        <v>3.8</v>
      </c>
      <c r="T140" s="228">
        <f>'Complexity of the crisis'!AN141</f>
        <v>4.5</v>
      </c>
      <c r="U140" s="124" t="str">
        <f>VLOOKUP(C140,Lists!$C$3:$E$200,3,FALSE)</f>
        <v>Africa</v>
      </c>
      <c r="V140" s="125">
        <v>44985</v>
      </c>
    </row>
    <row r="141" spans="1:22" x14ac:dyDescent="0.25">
      <c r="A141" s="56" t="str">
        <f>'Crisis Indicator Data'!A139</f>
        <v>Boko Haram in Chad</v>
      </c>
      <c r="B141" s="45" t="str">
        <f>Lists!G139</f>
        <v xml:space="preserve">Boko Haram </v>
      </c>
      <c r="C141" s="56" t="str">
        <f>'Crisis Indicator Data'!C139</f>
        <v>TCD003</v>
      </c>
      <c r="D141" s="56" t="str">
        <f>'Crisis Indicator Data'!D139</f>
        <v>Chad</v>
      </c>
      <c r="E141" s="56" t="str">
        <f>'Crisis Indicator Data'!E139</f>
        <v>TCD</v>
      </c>
      <c r="F141" s="56" t="str">
        <f>'Crisis Indicator Data'!B139</f>
        <v>Conflict</v>
      </c>
      <c r="G141" s="225">
        <f t="shared" si="20"/>
        <v>3.9</v>
      </c>
      <c r="H141" s="57">
        <f t="shared" si="21"/>
        <v>4</v>
      </c>
      <c r="I141" s="118" t="str">
        <f t="shared" si="22"/>
        <v>High</v>
      </c>
      <c r="J141" s="226" t="str">
        <f>INDEX(Trends!$D$3:$D$404,MATCH(C141,Trends!$C$3:$C$404,0))</f>
        <v>Stable</v>
      </c>
      <c r="K141" s="109" t="str">
        <f>IF(Reliability!B139="x","x",(IF(ROUNDUP(Reliability!B139,0)=1,"Very High",IF(ROUNDUP(Reliability!B139,0)=2,"High",IF(ROUNDUP(Reliability!B139,0)=3,"Medium",IF(ROUNDUP(Reliability!B139,0)=4,"Low","Very Low"))))))</f>
        <v>Medium</v>
      </c>
      <c r="L141" s="227">
        <f t="shared" si="23"/>
        <v>2.8</v>
      </c>
      <c r="M141" s="234">
        <f>'Impact of the crisis'!N142</f>
        <v>0.7</v>
      </c>
      <c r="N141" s="234">
        <f>'Impact of the crisis'!AB142</f>
        <v>3.5</v>
      </c>
      <c r="O141" s="227">
        <f>'Conditions of people affected'!R142</f>
        <v>4.0999999999999996</v>
      </c>
      <c r="P141" s="234">
        <f>'Conditions of people affected'!K142</f>
        <v>3.2</v>
      </c>
      <c r="Q141" s="234">
        <f>'Conditions of people affected'!Q142</f>
        <v>5</v>
      </c>
      <c r="R141" s="228">
        <f t="shared" si="24"/>
        <v>4.2</v>
      </c>
      <c r="S141" s="228">
        <f>'Complexity of the crisis'!X142</f>
        <v>3.8</v>
      </c>
      <c r="T141" s="228">
        <f>'Complexity of the crisis'!AN142</f>
        <v>4.5</v>
      </c>
      <c r="U141" s="124" t="str">
        <f>VLOOKUP(C141,Lists!$C$3:$E$200,3,FALSE)</f>
        <v>Africa</v>
      </c>
      <c r="V141" s="125">
        <v>44985</v>
      </c>
    </row>
    <row r="142" spans="1:22" x14ac:dyDescent="0.25">
      <c r="A142" s="56" t="str">
        <f>'Crisis Indicator Data'!A140</f>
        <v>CAR refugees in Chad</v>
      </c>
      <c r="B142" s="45" t="str">
        <f>Lists!G140</f>
        <v>CAR refugees</v>
      </c>
      <c r="C142" s="56" t="str">
        <f>'Crisis Indicator Data'!C140</f>
        <v>TCD004</v>
      </c>
      <c r="D142" s="56" t="str">
        <f>'Crisis Indicator Data'!D140</f>
        <v>Chad</v>
      </c>
      <c r="E142" s="56" t="str">
        <f>'Crisis Indicator Data'!E140</f>
        <v>TCD</v>
      </c>
      <c r="F142" s="56" t="str">
        <f>'Crisis Indicator Data'!B140</f>
        <v>Displacement</v>
      </c>
      <c r="G142" s="225">
        <f t="shared" si="20"/>
        <v>3.7</v>
      </c>
      <c r="H142" s="57">
        <f t="shared" si="21"/>
        <v>4</v>
      </c>
      <c r="I142" s="118" t="str">
        <f t="shared" si="22"/>
        <v>High</v>
      </c>
      <c r="J142" s="226" t="str">
        <f>INDEX(Trends!$D$3:$D$404,MATCH(C142,Trends!$C$3:$C$404,0))</f>
        <v>Decreasing</v>
      </c>
      <c r="K142" s="109" t="str">
        <f>IF(Reliability!B140="x","x",(IF(ROUNDUP(Reliability!B140,0)=1,"Very High",IF(ROUNDUP(Reliability!B140,0)=2,"High",IF(ROUNDUP(Reliability!B140,0)=3,"Medium",IF(ROUNDUP(Reliability!B140,0)=4,"Low","Very Low"))))))</f>
        <v>Medium</v>
      </c>
      <c r="L142" s="227">
        <f t="shared" si="23"/>
        <v>2.2999999999999998</v>
      </c>
      <c r="M142" s="234">
        <f>'Impact of the crisis'!N143</f>
        <v>1.7</v>
      </c>
      <c r="N142" s="234">
        <f>'Impact of the crisis'!AB143</f>
        <v>2.5</v>
      </c>
      <c r="O142" s="227">
        <f>'Conditions of people affected'!R143</f>
        <v>4.25</v>
      </c>
      <c r="P142" s="234">
        <f>'Conditions of people affected'!K143</f>
        <v>3.5</v>
      </c>
      <c r="Q142" s="234">
        <f>'Conditions of people affected'!Q143</f>
        <v>5</v>
      </c>
      <c r="R142" s="228">
        <f t="shared" si="24"/>
        <v>3.7</v>
      </c>
      <c r="S142" s="228">
        <f>'Complexity of the crisis'!X143</f>
        <v>3.8</v>
      </c>
      <c r="T142" s="228">
        <f>'Complexity of the crisis'!AN143</f>
        <v>3.5</v>
      </c>
      <c r="U142" s="124" t="str">
        <f>VLOOKUP(C142,Lists!$C$3:$E$200,3,FALSE)</f>
        <v>Africa</v>
      </c>
      <c r="V142" s="125">
        <v>44985</v>
      </c>
    </row>
    <row r="143" spans="1:22" x14ac:dyDescent="0.25">
      <c r="A143" s="56" t="str">
        <f>'Crisis Indicator Data'!A141</f>
        <v>Darfur refugees in Chad</v>
      </c>
      <c r="B143" s="45" t="str">
        <f>Lists!G141</f>
        <v>Darfur refugees</v>
      </c>
      <c r="C143" s="56" t="str">
        <f>'Crisis Indicator Data'!C141</f>
        <v>TCD005</v>
      </c>
      <c r="D143" s="56" t="str">
        <f>'Crisis Indicator Data'!D141</f>
        <v>Chad</v>
      </c>
      <c r="E143" s="56" t="str">
        <f>'Crisis Indicator Data'!E141</f>
        <v>TCD</v>
      </c>
      <c r="F143" s="56" t="str">
        <f>'Crisis Indicator Data'!B141</f>
        <v>Displacement</v>
      </c>
      <c r="G143" s="225">
        <f t="shared" si="20"/>
        <v>3.8</v>
      </c>
      <c r="H143" s="57">
        <f t="shared" si="21"/>
        <v>4</v>
      </c>
      <c r="I143" s="118" t="str">
        <f t="shared" si="22"/>
        <v>High</v>
      </c>
      <c r="J143" s="226" t="str">
        <f>INDEX(Trends!$D$3:$D$404,MATCH(C143,Trends!$C$3:$C$404,0))</f>
        <v>Stable</v>
      </c>
      <c r="K143" s="109" t="str">
        <f>IF(Reliability!B141="x","x",(IF(ROUNDUP(Reliability!B141,0)=1,"Very High",IF(ROUNDUP(Reliability!B141,0)=2,"High",IF(ROUNDUP(Reliability!B141,0)=3,"Medium",IF(ROUNDUP(Reliability!B141,0)=4,"Low","Very Low"))))))</f>
        <v>High</v>
      </c>
      <c r="L143" s="227">
        <f t="shared" si="23"/>
        <v>2.5</v>
      </c>
      <c r="M143" s="234">
        <f>'Impact of the crisis'!N144</f>
        <v>1.7</v>
      </c>
      <c r="N143" s="234">
        <f>'Impact of the crisis'!AB144</f>
        <v>2.9</v>
      </c>
      <c r="O143" s="227">
        <f>'Conditions of people affected'!R144</f>
        <v>4.25</v>
      </c>
      <c r="P143" s="234">
        <f>'Conditions of people affected'!K144</f>
        <v>3.5</v>
      </c>
      <c r="Q143" s="234">
        <f>'Conditions of people affected'!Q144</f>
        <v>5</v>
      </c>
      <c r="R143" s="228">
        <f t="shared" si="24"/>
        <v>3.7</v>
      </c>
      <c r="S143" s="228">
        <f>'Complexity of the crisis'!X144</f>
        <v>3.8</v>
      </c>
      <c r="T143" s="228">
        <f>'Complexity of the crisis'!AN144</f>
        <v>3.5</v>
      </c>
      <c r="U143" s="124" t="str">
        <f>VLOOKUP(C143,Lists!$C$3:$E$200,3,FALSE)</f>
        <v>Africa</v>
      </c>
      <c r="V143" s="125">
        <v>44985</v>
      </c>
    </row>
    <row r="144" spans="1:22" x14ac:dyDescent="0.25">
      <c r="A144" s="56" t="str">
        <f>'Crisis Indicator Data'!A142</f>
        <v>Tibesti Conflict in Chad</v>
      </c>
      <c r="B144" s="45" t="str">
        <f>Lists!G142</f>
        <v>Tibesti conflict</v>
      </c>
      <c r="C144" s="56" t="str">
        <f>'Crisis Indicator Data'!C142</f>
        <v>TCD006</v>
      </c>
      <c r="D144" s="56" t="str">
        <f>'Crisis Indicator Data'!D142</f>
        <v>Chad</v>
      </c>
      <c r="E144" s="56" t="str">
        <f>'Crisis Indicator Data'!E142</f>
        <v>TCD</v>
      </c>
      <c r="F144" s="56" t="str">
        <f>'Crisis Indicator Data'!B142</f>
        <v>Conflict</v>
      </c>
      <c r="G144" s="225">
        <f t="shared" si="20"/>
        <v>2.5</v>
      </c>
      <c r="H144" s="57">
        <f t="shared" si="21"/>
        <v>3</v>
      </c>
      <c r="I144" s="118" t="str">
        <f t="shared" si="22"/>
        <v>Medium</v>
      </c>
      <c r="J144" s="226" t="str">
        <f>INDEX(Trends!$D$3:$D$404,MATCH(C144,Trends!$C$3:$C$404,0))</f>
        <v>Decreasing</v>
      </c>
      <c r="K144" s="109" t="str">
        <f>IF(Reliability!B142="x","x",(IF(ROUNDUP(Reliability!B142,0)=1,"Very High",IF(ROUNDUP(Reliability!B142,0)=2,"High",IF(ROUNDUP(Reliability!B142,0)=3,"Medium",IF(ROUNDUP(Reliability!B142,0)=4,"Low","Very Low"))))))</f>
        <v>Medium</v>
      </c>
      <c r="L144" s="227">
        <f t="shared" si="23"/>
        <v>2</v>
      </c>
      <c r="M144" s="234">
        <f>'Impact of the crisis'!N145</f>
        <v>1.3</v>
      </c>
      <c r="N144" s="234">
        <f>'Impact of the crisis'!AB145</f>
        <v>2.2999999999999998</v>
      </c>
      <c r="O144" s="227">
        <f>'Conditions of people affected'!R145</f>
        <v>2.2000000000000002</v>
      </c>
      <c r="P144" s="234">
        <f>'Conditions of people affected'!K145</f>
        <v>0.4</v>
      </c>
      <c r="Q144" s="234">
        <f>'Conditions of people affected'!Q145</f>
        <v>4</v>
      </c>
      <c r="R144" s="228">
        <f t="shared" si="24"/>
        <v>3.4</v>
      </c>
      <c r="S144" s="228">
        <f>'Complexity of the crisis'!X145</f>
        <v>3.8</v>
      </c>
      <c r="T144" s="228">
        <f>'Complexity of the crisis'!AN145</f>
        <v>3</v>
      </c>
      <c r="U144" s="124" t="str">
        <f>VLOOKUP(C144,Lists!$C$3:$E$200,3,FALSE)</f>
        <v>Africa</v>
      </c>
      <c r="V144" s="125">
        <v>44985</v>
      </c>
    </row>
    <row r="145" spans="1:22" x14ac:dyDescent="0.25">
      <c r="A145" s="56" t="str">
        <f>'Crisis Indicator Data'!A143</f>
        <v>Multiple situations in Thailand</v>
      </c>
      <c r="B145" s="45" t="str">
        <f>Lists!G143</f>
        <v>Country level</v>
      </c>
      <c r="C145" s="56" t="str">
        <f>'Crisis Indicator Data'!C143</f>
        <v>THA001</v>
      </c>
      <c r="D145" s="56" t="str">
        <f>'Crisis Indicator Data'!D143</f>
        <v>Thailand</v>
      </c>
      <c r="E145" s="56" t="str">
        <f>'Crisis Indicator Data'!E143</f>
        <v>THA</v>
      </c>
      <c r="F145" s="56" t="str">
        <f>'Crisis Indicator Data'!B143</f>
        <v>Conflict,Displacement</v>
      </c>
      <c r="G145" s="225">
        <f t="shared" si="20"/>
        <v>1.8</v>
      </c>
      <c r="H145" s="57">
        <f t="shared" si="21"/>
        <v>2</v>
      </c>
      <c r="I145" s="118" t="str">
        <f t="shared" si="22"/>
        <v>Low</v>
      </c>
      <c r="J145" s="226" t="str">
        <f>INDEX(Trends!$D$3:$D$404,MATCH(C145,Trends!$C$3:$C$404,0))</f>
        <v>Stable</v>
      </c>
      <c r="K145" s="109" t="str">
        <f>IF(Reliability!B143="x","x",(IF(ROUNDUP(Reliability!B143,0)=1,"Very High",IF(ROUNDUP(Reliability!B143,0)=2,"High",IF(ROUNDUP(Reliability!B143,0)=3,"Medium",IF(ROUNDUP(Reliability!B143,0)=4,"Low","Very Low"))))))</f>
        <v>Medium</v>
      </c>
      <c r="L145" s="227">
        <f t="shared" si="23"/>
        <v>2</v>
      </c>
      <c r="M145" s="234">
        <f>'Impact of the crisis'!N146</f>
        <v>1.2</v>
      </c>
      <c r="N145" s="234">
        <f>'Impact of the crisis'!AB146</f>
        <v>2.4</v>
      </c>
      <c r="O145" s="227">
        <f>'Conditions of people affected'!R146</f>
        <v>1.3</v>
      </c>
      <c r="P145" s="234">
        <f>'Conditions of people affected'!K146</f>
        <v>1.6</v>
      </c>
      <c r="Q145" s="234">
        <f>'Conditions of people affected'!Q146</f>
        <v>1</v>
      </c>
      <c r="R145" s="228">
        <f t="shared" si="24"/>
        <v>2.5</v>
      </c>
      <c r="S145" s="228">
        <f>'Complexity of the crisis'!X146</f>
        <v>2.5</v>
      </c>
      <c r="T145" s="228">
        <f>'Complexity of the crisis'!AN146</f>
        <v>2.5</v>
      </c>
      <c r="U145" s="124" t="str">
        <f>VLOOKUP(C145,Lists!$C$3:$E$200,3,FALSE)</f>
        <v>Asia</v>
      </c>
      <c r="V145" s="125">
        <v>44985</v>
      </c>
    </row>
    <row r="146" spans="1:22" x14ac:dyDescent="0.25">
      <c r="A146" s="56" t="str">
        <f>'Crisis Indicator Data'!A144</f>
        <v xml:space="preserve">Conflict in southern Thailand </v>
      </c>
      <c r="B146" s="45" t="str">
        <f>Lists!G144</f>
        <v>Conflict</v>
      </c>
      <c r="C146" s="56" t="str">
        <f>'Crisis Indicator Data'!C144</f>
        <v>THA002</v>
      </c>
      <c r="D146" s="56" t="str">
        <f>'Crisis Indicator Data'!D144</f>
        <v>Thailand</v>
      </c>
      <c r="E146" s="56" t="str">
        <f>'Crisis Indicator Data'!E144</f>
        <v>THA</v>
      </c>
      <c r="F146" s="56" t="str">
        <f>'Crisis Indicator Data'!B144</f>
        <v>Conflict</v>
      </c>
      <c r="G146" s="225" t="str">
        <f t="shared" si="20"/>
        <v>x</v>
      </c>
      <c r="H146" s="57" t="str">
        <f t="shared" si="21"/>
        <v>x</v>
      </c>
      <c r="I146" s="118" t="str">
        <f t="shared" si="22"/>
        <v>x</v>
      </c>
      <c r="J146" s="226" t="str">
        <f>INDEX(Trends!$D$3:$D$404,MATCH(C146,Trends!$C$3:$C$404,0))</f>
        <v>-</v>
      </c>
      <c r="K146" s="109" t="str">
        <f>IF(Reliability!B144="x","x",(IF(ROUNDUP(Reliability!B144,0)=1,"Very High",IF(ROUNDUP(Reliability!B144,0)=2,"High",IF(ROUNDUP(Reliability!B144,0)=3,"Medium",IF(ROUNDUP(Reliability!B144,0)=4,"Low","Very Low"))))))</f>
        <v>Low</v>
      </c>
      <c r="L146" s="227">
        <f t="shared" si="23"/>
        <v>1.7</v>
      </c>
      <c r="M146" s="234">
        <f>'Impact of the crisis'!N147</f>
        <v>1.1000000000000001</v>
      </c>
      <c r="N146" s="234">
        <f>'Impact of the crisis'!AB147</f>
        <v>2</v>
      </c>
      <c r="O146" s="227" t="str">
        <f>'Conditions of people affected'!R147</f>
        <v>x</v>
      </c>
      <c r="P146" s="234" t="str">
        <f>'Conditions of people affected'!K147</f>
        <v>x</v>
      </c>
      <c r="Q146" s="234" t="str">
        <f>'Conditions of people affected'!Q147</f>
        <v>x</v>
      </c>
      <c r="R146" s="228">
        <f t="shared" si="24"/>
        <v>2</v>
      </c>
      <c r="S146" s="228">
        <f>'Complexity of the crisis'!X147</f>
        <v>2.5</v>
      </c>
      <c r="T146" s="228">
        <f>'Complexity of the crisis'!AN147</f>
        <v>1.5</v>
      </c>
      <c r="U146" s="124" t="str">
        <f>VLOOKUP(C146,Lists!$C$3:$E$200,3,FALSE)</f>
        <v>Asia</v>
      </c>
      <c r="V146" s="125">
        <v>44985</v>
      </c>
    </row>
    <row r="147" spans="1:22" x14ac:dyDescent="0.25">
      <c r="A147" s="56" t="str">
        <f>'Crisis Indicator Data'!A145</f>
        <v>Myanmar refugees in Thailand</v>
      </c>
      <c r="B147" s="45" t="str">
        <f>Lists!G145</f>
        <v>Refugees</v>
      </c>
      <c r="C147" s="56" t="str">
        <f>'Crisis Indicator Data'!C145</f>
        <v>THA003</v>
      </c>
      <c r="D147" s="56" t="str">
        <f>'Crisis Indicator Data'!D145</f>
        <v>Thailand</v>
      </c>
      <c r="E147" s="56" t="str">
        <f>'Crisis Indicator Data'!E145</f>
        <v>THA</v>
      </c>
      <c r="F147" s="56" t="str">
        <f>'Crisis Indicator Data'!B145</f>
        <v>Conflict</v>
      </c>
      <c r="G147" s="225">
        <f t="shared" si="20"/>
        <v>2.2999999999999998</v>
      </c>
      <c r="H147" s="57">
        <f t="shared" si="21"/>
        <v>3</v>
      </c>
      <c r="I147" s="118" t="str">
        <f t="shared" si="22"/>
        <v>Medium</v>
      </c>
      <c r="J147" s="226" t="str">
        <f>INDEX(Trends!$D$3:$D$404,MATCH(C147,Trends!$C$3:$C$404,0))</f>
        <v>Stable</v>
      </c>
      <c r="K147" s="109" t="str">
        <f>IF(Reliability!B145="x","x",(IF(ROUNDUP(Reliability!B145,0)=1,"Very High",IF(ROUNDUP(Reliability!B145,0)=2,"High",IF(ROUNDUP(Reliability!B145,0)=3,"Medium",IF(ROUNDUP(Reliability!B145,0)=4,"Low","Very Low"))))))</f>
        <v>Medium</v>
      </c>
      <c r="L147" s="227">
        <f t="shared" si="23"/>
        <v>2.2000000000000002</v>
      </c>
      <c r="M147" s="234">
        <f>'Impact of the crisis'!N148</f>
        <v>0.5</v>
      </c>
      <c r="N147" s="234">
        <f>'Impact of the crisis'!AB148</f>
        <v>2.8</v>
      </c>
      <c r="O147" s="227">
        <f>'Conditions of people affected'!R148</f>
        <v>2.2999999999999998</v>
      </c>
      <c r="P147" s="234">
        <f>'Conditions of people affected'!K148</f>
        <v>1.6</v>
      </c>
      <c r="Q147" s="234">
        <f>'Conditions of people affected'!Q148</f>
        <v>3</v>
      </c>
      <c r="R147" s="228">
        <f t="shared" si="24"/>
        <v>2.2999999999999998</v>
      </c>
      <c r="S147" s="228">
        <f>'Complexity of the crisis'!X148</f>
        <v>2.5</v>
      </c>
      <c r="T147" s="228">
        <f>'Complexity of the crisis'!AN148</f>
        <v>2</v>
      </c>
      <c r="U147" s="124" t="str">
        <f>VLOOKUP(C147,Lists!$C$3:$E$200,3,FALSE)</f>
        <v>Asia</v>
      </c>
      <c r="V147" s="125">
        <v>44985</v>
      </c>
    </row>
    <row r="148" spans="1:22" x14ac:dyDescent="0.25">
      <c r="A148" s="56" t="str">
        <f>'Crisis Indicator Data'!A146</f>
        <v>Venezuelan refugees in Trinidad and Tobago</v>
      </c>
      <c r="B148" s="45" t="str">
        <f>Lists!G146</f>
        <v>Venezuelan refugees</v>
      </c>
      <c r="C148" s="56" t="str">
        <f>'Crisis Indicator Data'!C146</f>
        <v>TTO002</v>
      </c>
      <c r="D148" s="56" t="str">
        <f>'Crisis Indicator Data'!D146</f>
        <v>Trinidad and Tobago</v>
      </c>
      <c r="E148" s="56" t="str">
        <f>'Crisis Indicator Data'!E146</f>
        <v>TTO</v>
      </c>
      <c r="F148" s="56" t="str">
        <f>'Crisis Indicator Data'!B146</f>
        <v>Displacement</v>
      </c>
      <c r="G148" s="225">
        <f t="shared" si="20"/>
        <v>2</v>
      </c>
      <c r="H148" s="57">
        <f t="shared" si="21"/>
        <v>2</v>
      </c>
      <c r="I148" s="118" t="str">
        <f t="shared" si="22"/>
        <v>Low</v>
      </c>
      <c r="J148" s="226" t="str">
        <f>INDEX(Trends!$D$3:$D$404,MATCH(C148,Trends!$C$3:$C$404,0))</f>
        <v>Increasing</v>
      </c>
      <c r="K148" s="109" t="str">
        <f>IF(Reliability!B146="x","x",(IF(ROUNDUP(Reliability!B146,0)=1,"Very High",IF(ROUNDUP(Reliability!B146,0)=2,"High",IF(ROUNDUP(Reliability!B146,0)=3,"Medium",IF(ROUNDUP(Reliability!B146,0)=4,"Low","Very Low"))))))</f>
        <v>Very High</v>
      </c>
      <c r="L148" s="227">
        <f t="shared" si="23"/>
        <v>2.8</v>
      </c>
      <c r="M148" s="234">
        <f>'Impact of the crisis'!N149</f>
        <v>2.9</v>
      </c>
      <c r="N148" s="234">
        <f>'Impact of the crisis'!AB149</f>
        <v>2.8</v>
      </c>
      <c r="O148" s="227">
        <f>'Conditions of people affected'!R149</f>
        <v>1.45</v>
      </c>
      <c r="P148" s="234">
        <f>'Conditions of people affected'!K149</f>
        <v>0.9</v>
      </c>
      <c r="Q148" s="234">
        <f>'Conditions of people affected'!Q149</f>
        <v>2</v>
      </c>
      <c r="R148" s="228">
        <f t="shared" si="24"/>
        <v>2.2000000000000002</v>
      </c>
      <c r="S148" s="228">
        <f>'Complexity of the crisis'!X149</f>
        <v>1.9</v>
      </c>
      <c r="T148" s="228">
        <f>'Complexity of the crisis'!AN149</f>
        <v>2.5</v>
      </c>
      <c r="U148" s="124" t="str">
        <f>VLOOKUP(C148,Lists!$C$3:$E$200,3,FALSE)</f>
        <v>Americas</v>
      </c>
      <c r="V148" s="125">
        <v>44985</v>
      </c>
    </row>
    <row r="149" spans="1:22" x14ac:dyDescent="0.25">
      <c r="A149" s="56" t="str">
        <f>'Crisis Indicator Data'!A147</f>
        <v>Mixed migration flows in Tunisia</v>
      </c>
      <c r="B149" s="45" t="str">
        <f>Lists!G147</f>
        <v>Mixed Migration</v>
      </c>
      <c r="C149" s="56" t="str">
        <f>'Crisis Indicator Data'!C147</f>
        <v>TUN002</v>
      </c>
      <c r="D149" s="56" t="str">
        <f>'Crisis Indicator Data'!D147</f>
        <v>Tunisia</v>
      </c>
      <c r="E149" s="56" t="str">
        <f>'Crisis Indicator Data'!E147</f>
        <v>TUN</v>
      </c>
      <c r="F149" s="56" t="str">
        <f>'Crisis Indicator Data'!B147</f>
        <v>Displacement</v>
      </c>
      <c r="G149" s="225">
        <f t="shared" si="20"/>
        <v>1.8</v>
      </c>
      <c r="H149" s="57">
        <f t="shared" si="21"/>
        <v>2</v>
      </c>
      <c r="I149" s="118" t="str">
        <f t="shared" si="22"/>
        <v>Low</v>
      </c>
      <c r="J149" s="226" t="str">
        <f>INDEX(Trends!$D$3:$D$404,MATCH(C149,Trends!$C$3:$C$404,0))</f>
        <v>Stable</v>
      </c>
      <c r="K149" s="109" t="str">
        <f>IF(Reliability!B147="x","x",(IF(ROUNDUP(Reliability!B147,0)=1,"Very High",IF(ROUNDUP(Reliability!B147,0)=2,"High",IF(ROUNDUP(Reliability!B147,0)=3,"Medium",IF(ROUNDUP(Reliability!B147,0)=4,"Low","Very Low"))))))</f>
        <v>Very High</v>
      </c>
      <c r="L149" s="227">
        <f t="shared" si="23"/>
        <v>3.2</v>
      </c>
      <c r="M149" s="234">
        <f>'Impact of the crisis'!N150</f>
        <v>4.3</v>
      </c>
      <c r="N149" s="234">
        <f>'Impact of the crisis'!AB150</f>
        <v>2.5</v>
      </c>
      <c r="O149" s="227">
        <f>'Conditions of people affected'!R150</f>
        <v>0.55000000000000004</v>
      </c>
      <c r="P149" s="234">
        <f>'Conditions of people affected'!K150</f>
        <v>0.1</v>
      </c>
      <c r="Q149" s="234">
        <f>'Conditions of people affected'!Q150</f>
        <v>1</v>
      </c>
      <c r="R149" s="228">
        <f t="shared" si="24"/>
        <v>2.2000000000000002</v>
      </c>
      <c r="S149" s="228">
        <f>'Complexity of the crisis'!X150</f>
        <v>2.2999999999999998</v>
      </c>
      <c r="T149" s="228">
        <f>'Complexity of the crisis'!AN150</f>
        <v>2</v>
      </c>
      <c r="U149" s="124" t="str">
        <f>VLOOKUP(C149,Lists!$C$3:$E$200,3,FALSE)</f>
        <v>Africa</v>
      </c>
      <c r="V149" s="125">
        <v>44979</v>
      </c>
    </row>
    <row r="150" spans="1:22" x14ac:dyDescent="0.25">
      <c r="A150" s="56" t="str">
        <f>'Crisis Indicator Data'!A148</f>
        <v>Complex situation in Türkiye</v>
      </c>
      <c r="B150" s="45" t="str">
        <f>Lists!G148</f>
        <v>Country level</v>
      </c>
      <c r="C150" s="56" t="str">
        <f>'Crisis Indicator Data'!C148</f>
        <v>TUR001</v>
      </c>
      <c r="D150" s="56" t="str">
        <f>'Crisis Indicator Data'!D148</f>
        <v>Türkiye</v>
      </c>
      <c r="E150" s="56" t="str">
        <f>'Crisis Indicator Data'!E148</f>
        <v>TUR</v>
      </c>
      <c r="F150" s="56" t="str">
        <f>'Crisis Indicator Data'!B148</f>
        <v>Displacement,Conflict</v>
      </c>
      <c r="G150" s="225">
        <f t="shared" si="20"/>
        <v>3.4</v>
      </c>
      <c r="H150" s="57">
        <f t="shared" si="21"/>
        <v>4</v>
      </c>
      <c r="I150" s="118" t="str">
        <f t="shared" si="22"/>
        <v>High</v>
      </c>
      <c r="J150" s="226" t="str">
        <f>INDEX(Trends!$D$3:$D$404,MATCH(C150,Trends!$C$3:$C$404,0))</f>
        <v>Increasing</v>
      </c>
      <c r="K150" s="109" t="str">
        <f>IF(Reliability!B148="x","x",(IF(ROUNDUP(Reliability!B148,0)=1,"Very High",IF(ROUNDUP(Reliability!B148,0)=2,"High",IF(ROUNDUP(Reliability!B148,0)=3,"Medium",IF(ROUNDUP(Reliability!B148,0)=4,"Low","Very Low"))))))</f>
        <v>High</v>
      </c>
      <c r="L150" s="227">
        <f t="shared" si="23"/>
        <v>4.3</v>
      </c>
      <c r="M150" s="234">
        <f>'Impact of the crisis'!N151</f>
        <v>4.3</v>
      </c>
      <c r="N150" s="234">
        <f>'Impact of the crisis'!AB151</f>
        <v>4.3</v>
      </c>
      <c r="O150" s="227">
        <f>'Conditions of people affected'!R151</f>
        <v>2.95</v>
      </c>
      <c r="P150" s="234">
        <f>'Conditions of people affected'!K151</f>
        <v>3.9</v>
      </c>
      <c r="Q150" s="234">
        <f>'Conditions of people affected'!Q151</f>
        <v>2</v>
      </c>
      <c r="R150" s="228">
        <f t="shared" si="24"/>
        <v>3.2</v>
      </c>
      <c r="S150" s="228">
        <f>'Complexity of the crisis'!X151</f>
        <v>3.4</v>
      </c>
      <c r="T150" s="228">
        <f>'Complexity of the crisis'!AN151</f>
        <v>3</v>
      </c>
      <c r="U150" s="124" t="str">
        <f>VLOOKUP(C150,Lists!$C$3:$E$200,3,FALSE)</f>
        <v>Middle east</v>
      </c>
      <c r="V150" s="125">
        <v>44981</v>
      </c>
    </row>
    <row r="151" spans="1:22" x14ac:dyDescent="0.25">
      <c r="A151" s="56" t="str">
        <f>'Crisis Indicator Data'!A149</f>
        <v>Syrian Refugees in Türkiye</v>
      </c>
      <c r="B151" s="45" t="str">
        <f>Lists!G149</f>
        <v>Syrian refugees</v>
      </c>
      <c r="C151" s="56" t="str">
        <f>'Crisis Indicator Data'!C149</f>
        <v>TUR002</v>
      </c>
      <c r="D151" s="56" t="str">
        <f>'Crisis Indicator Data'!D149</f>
        <v>Türkiye</v>
      </c>
      <c r="E151" s="56" t="str">
        <f>'Crisis Indicator Data'!E149</f>
        <v>TUR</v>
      </c>
      <c r="F151" s="56" t="str">
        <f>'Crisis Indicator Data'!B149</f>
        <v>Displacement</v>
      </c>
      <c r="G151" s="225">
        <f t="shared" si="20"/>
        <v>3.3</v>
      </c>
      <c r="H151" s="57">
        <f t="shared" si="21"/>
        <v>4</v>
      </c>
      <c r="I151" s="118" t="str">
        <f t="shared" si="22"/>
        <v>High</v>
      </c>
      <c r="J151" s="226" t="str">
        <f>INDEX(Trends!$D$3:$D$404,MATCH(C151,Trends!$C$3:$C$404,0))</f>
        <v>Stable</v>
      </c>
      <c r="K151" s="109" t="str">
        <f>IF(Reliability!B149="x","x",(IF(ROUNDUP(Reliability!B149,0)=1,"Very High",IF(ROUNDUP(Reliability!B149,0)=2,"High",IF(ROUNDUP(Reliability!B149,0)=3,"Medium",IF(ROUNDUP(Reliability!B149,0)=4,"Low","Very Low"))))))</f>
        <v>Medium</v>
      </c>
      <c r="L151" s="227">
        <f t="shared" si="23"/>
        <v>3.8</v>
      </c>
      <c r="M151" s="234">
        <f>'Impact of the crisis'!N152</f>
        <v>2.9</v>
      </c>
      <c r="N151" s="234">
        <f>'Impact of the crisis'!AB152</f>
        <v>4.2</v>
      </c>
      <c r="O151" s="227">
        <f>'Conditions of people affected'!R152</f>
        <v>3.4</v>
      </c>
      <c r="P151" s="234">
        <f>'Conditions of people affected'!K152</f>
        <v>3.8</v>
      </c>
      <c r="Q151" s="234">
        <f>'Conditions of people affected'!Q152</f>
        <v>3</v>
      </c>
      <c r="R151" s="228">
        <f t="shared" si="24"/>
        <v>2.8</v>
      </c>
      <c r="S151" s="228">
        <f>'Complexity of the crisis'!X152</f>
        <v>3.4</v>
      </c>
      <c r="T151" s="228">
        <f>'Complexity of the crisis'!AN152</f>
        <v>2</v>
      </c>
      <c r="U151" s="124" t="str">
        <f>VLOOKUP(C151,Lists!$C$3:$E$200,3,FALSE)</f>
        <v>Middle east</v>
      </c>
      <c r="V151" s="125">
        <v>44981</v>
      </c>
    </row>
    <row r="152" spans="1:22" x14ac:dyDescent="0.25">
      <c r="A152" s="56" t="str">
        <f>'Crisis Indicator Data'!A150</f>
        <v>Mixed Migration Flows in Türkiye</v>
      </c>
      <c r="B152" s="45" t="str">
        <f>Lists!G150</f>
        <v>Mixed Migration</v>
      </c>
      <c r="C152" s="56" t="str">
        <f>'Crisis Indicator Data'!C150</f>
        <v>TUR003</v>
      </c>
      <c r="D152" s="56" t="str">
        <f>'Crisis Indicator Data'!D150</f>
        <v>Türkiye</v>
      </c>
      <c r="E152" s="56" t="str">
        <f>'Crisis Indicator Data'!E150</f>
        <v>TUR</v>
      </c>
      <c r="F152" s="56" t="str">
        <f>'Crisis Indicator Data'!B150</f>
        <v>Displacement</v>
      </c>
      <c r="G152" s="225">
        <f t="shared" si="20"/>
        <v>2.4</v>
      </c>
      <c r="H152" s="57">
        <f t="shared" si="21"/>
        <v>3</v>
      </c>
      <c r="I152" s="118" t="str">
        <f t="shared" si="22"/>
        <v>Medium</v>
      </c>
      <c r="J152" s="226" t="str">
        <f>INDEX(Trends!$D$3:$D$404,MATCH(C152,Trends!$C$3:$C$404,0))</f>
        <v>Decreasing</v>
      </c>
      <c r="K152" s="109" t="str">
        <f>IF(Reliability!B150="x","x",(IF(ROUNDUP(Reliability!B150,0)=1,"Very High",IF(ROUNDUP(Reliability!B150,0)=2,"High",IF(ROUNDUP(Reliability!B150,0)=3,"Medium",IF(ROUNDUP(Reliability!B150,0)=4,"Low","Very Low"))))))</f>
        <v>High</v>
      </c>
      <c r="L152" s="227">
        <f t="shared" si="23"/>
        <v>2.7</v>
      </c>
      <c r="M152" s="234">
        <f>'Impact of the crisis'!N153</f>
        <v>3.1</v>
      </c>
      <c r="N152" s="234">
        <f>'Impact of the crisis'!AB153</f>
        <v>2.5</v>
      </c>
      <c r="O152" s="227">
        <f>'Conditions of people affected'!R153</f>
        <v>2.0499999999999998</v>
      </c>
      <c r="P152" s="234">
        <f>'Conditions of people affected'!K153</f>
        <v>2.1</v>
      </c>
      <c r="Q152" s="234">
        <f>'Conditions of people affected'!Q153</f>
        <v>2</v>
      </c>
      <c r="R152" s="228">
        <f t="shared" si="24"/>
        <v>2.8</v>
      </c>
      <c r="S152" s="228">
        <f>'Complexity of the crisis'!X153</f>
        <v>3.4</v>
      </c>
      <c r="T152" s="228">
        <f>'Complexity of the crisis'!AN153</f>
        <v>2</v>
      </c>
      <c r="U152" s="124" t="str">
        <f>VLOOKUP(C152,Lists!$C$3:$E$200,3,FALSE)</f>
        <v>Middle east</v>
      </c>
      <c r="V152" s="125">
        <v>44981</v>
      </c>
    </row>
    <row r="153" spans="1:22" x14ac:dyDescent="0.25">
      <c r="A153" s="56" t="str">
        <f>'Crisis Indicator Data'!A151</f>
        <v>Kurdish Conflict</v>
      </c>
      <c r="B153" s="45" t="str">
        <f>Lists!G151</f>
        <v>Kurdish conflict</v>
      </c>
      <c r="C153" s="56" t="str">
        <f>'Crisis Indicator Data'!C151</f>
        <v>TUR004</v>
      </c>
      <c r="D153" s="56" t="str">
        <f>'Crisis Indicator Data'!D151</f>
        <v>Türkiye</v>
      </c>
      <c r="E153" s="56" t="str">
        <f>'Crisis Indicator Data'!E151</f>
        <v>TUR</v>
      </c>
      <c r="F153" s="56" t="str">
        <f>'Crisis Indicator Data'!B151</f>
        <v>Conflict</v>
      </c>
      <c r="G153" s="225" t="str">
        <f t="shared" si="20"/>
        <v>x</v>
      </c>
      <c r="H153" s="57" t="str">
        <f t="shared" si="21"/>
        <v>x</v>
      </c>
      <c r="I153" s="118" t="str">
        <f t="shared" si="22"/>
        <v>x</v>
      </c>
      <c r="J153" s="226" t="str">
        <f>INDEX(Trends!$D$3:$D$404,MATCH(C153,Trends!$C$3:$C$404,0))</f>
        <v>-</v>
      </c>
      <c r="K153" s="109" t="str">
        <f>IF(Reliability!B151="x","x",(IF(ROUNDUP(Reliability!B151,0)=1,"Very High",IF(ROUNDUP(Reliability!B151,0)=2,"High",IF(ROUNDUP(Reliability!B151,0)=3,"Medium",IF(ROUNDUP(Reliability!B151,0)=4,"Low","Very Low"))))))</f>
        <v>Medium</v>
      </c>
      <c r="L153" s="227">
        <f t="shared" si="23"/>
        <v>2.8</v>
      </c>
      <c r="M153" s="234">
        <f>'Impact of the crisis'!N154</f>
        <v>2.4</v>
      </c>
      <c r="N153" s="234">
        <f>'Impact of the crisis'!AB154</f>
        <v>3</v>
      </c>
      <c r="O153" s="227" t="str">
        <f>'Conditions of people affected'!R154</f>
        <v>x</v>
      </c>
      <c r="P153" s="234" t="str">
        <f>'Conditions of people affected'!K154</f>
        <v>x</v>
      </c>
      <c r="Q153" s="234" t="str">
        <f>'Conditions of people affected'!Q154</f>
        <v>x</v>
      </c>
      <c r="R153" s="228">
        <f t="shared" si="24"/>
        <v>3</v>
      </c>
      <c r="S153" s="228">
        <f>'Complexity of the crisis'!X154</f>
        <v>3.4</v>
      </c>
      <c r="T153" s="228">
        <f>'Complexity of the crisis'!AN154</f>
        <v>2.5</v>
      </c>
      <c r="U153" s="124" t="str">
        <f>VLOOKUP(C153,Lists!$C$3:$E$200,3,FALSE)</f>
        <v>Middle east</v>
      </c>
      <c r="V153" s="125">
        <v>44981</v>
      </c>
    </row>
    <row r="154" spans="1:22" x14ac:dyDescent="0.25">
      <c r="A154" s="56" t="str">
        <f>'Crisis Indicator Data'!A152</f>
        <v>Türkiye / Syria earthquake in Türkiye</v>
      </c>
      <c r="B154" s="45" t="str">
        <f>Lists!G152</f>
        <v>Türkiye / Syria earthquake</v>
      </c>
      <c r="C154" s="56" t="str">
        <f>'Crisis Indicator Data'!C152</f>
        <v>TUR005</v>
      </c>
      <c r="D154" s="56" t="str">
        <f>'Crisis Indicator Data'!D152</f>
        <v>Türkiye</v>
      </c>
      <c r="E154" s="56" t="str">
        <f>'Crisis Indicator Data'!E152</f>
        <v>TUR</v>
      </c>
      <c r="F154" s="56" t="str">
        <f>'Crisis Indicator Data'!B152</f>
        <v>Earthquake</v>
      </c>
      <c r="G154" s="225" t="str">
        <f t="shared" si="20"/>
        <v>x</v>
      </c>
      <c r="H154" s="57" t="str">
        <f t="shared" si="21"/>
        <v>x</v>
      </c>
      <c r="I154" s="118" t="str">
        <f t="shared" si="22"/>
        <v>x</v>
      </c>
      <c r="J154" s="226" t="str">
        <f>INDEX(Trends!$D$3:$D$404,MATCH(C154,Trends!$C$3:$C$404,0))</f>
        <v>-</v>
      </c>
      <c r="K154" s="109" t="str">
        <f>IF(Reliability!B152="x","x",(IF(ROUNDUP(Reliability!B152,0)=1,"Very High",IF(ROUNDUP(Reliability!B152,0)=2,"High",IF(ROUNDUP(Reliability!B152,0)=3,"Medium",IF(ROUNDUP(Reliability!B152,0)=4,"Low","Very Low"))))))</f>
        <v>High</v>
      </c>
      <c r="L154" s="227">
        <f t="shared" si="23"/>
        <v>3.3</v>
      </c>
      <c r="M154" s="234">
        <f>'Impact of the crisis'!N155</f>
        <v>2.1</v>
      </c>
      <c r="N154" s="234">
        <f>'Impact of the crisis'!AB155</f>
        <v>3.7</v>
      </c>
      <c r="O154" s="227" t="str">
        <f>'Conditions of people affected'!R155</f>
        <v>x</v>
      </c>
      <c r="P154" s="234" t="str">
        <f>'Conditions of people affected'!K155</f>
        <v>x</v>
      </c>
      <c r="Q154" s="234" t="str">
        <f>'Conditions of people affected'!Q155</f>
        <v>x</v>
      </c>
      <c r="R154" s="228">
        <f t="shared" si="24"/>
        <v>3</v>
      </c>
      <c r="S154" s="228">
        <f>'Complexity of the crisis'!X155</f>
        <v>3.4</v>
      </c>
      <c r="T154" s="228">
        <f>'Complexity of the crisis'!AN155</f>
        <v>2.5</v>
      </c>
      <c r="U154" s="124" t="str">
        <f>VLOOKUP(C154,Lists!$C$3:$E$200,3,FALSE)</f>
        <v>Middle east</v>
      </c>
      <c r="V154" s="125">
        <v>44981</v>
      </c>
    </row>
    <row r="155" spans="1:22" x14ac:dyDescent="0.25">
      <c r="A155" s="56" t="str">
        <f>'Crisis Indicator Data'!A153</f>
        <v>Multiple Crises in Tanzania</v>
      </c>
      <c r="B155" s="45" t="str">
        <f>Lists!G153</f>
        <v>Country level</v>
      </c>
      <c r="C155" s="56" t="str">
        <f>'Crisis Indicator Data'!C153</f>
        <v>TZA001</v>
      </c>
      <c r="D155" s="56" t="str">
        <f>'Crisis Indicator Data'!D153</f>
        <v>Tanzania</v>
      </c>
      <c r="E155" s="56" t="str">
        <f>'Crisis Indicator Data'!E153</f>
        <v>TZA</v>
      </c>
      <c r="F155" s="56" t="str">
        <f>'Crisis Indicator Data'!B153</f>
        <v>Displacement,Drought</v>
      </c>
      <c r="G155" s="225">
        <f t="shared" si="20"/>
        <v>2.8</v>
      </c>
      <c r="H155" s="57">
        <f t="shared" si="21"/>
        <v>3</v>
      </c>
      <c r="I155" s="118" t="str">
        <f t="shared" si="22"/>
        <v>Medium</v>
      </c>
      <c r="J155" s="226" t="str">
        <f>INDEX(Trends!$D$3:$D$404,MATCH(C155,Trends!$C$3:$C$404,0))</f>
        <v>Increasing</v>
      </c>
      <c r="K155" s="109" t="str">
        <f>IF(Reliability!B153="x","x",(IF(ROUNDUP(Reliability!B153,0)=1,"Very High",IF(ROUNDUP(Reliability!B153,0)=2,"High",IF(ROUNDUP(Reliability!B153,0)=3,"Medium",IF(ROUNDUP(Reliability!B153,0)=4,"Low","Very Low"))))))</f>
        <v>Very High</v>
      </c>
      <c r="L155" s="227">
        <f t="shared" si="23"/>
        <v>3.2</v>
      </c>
      <c r="M155" s="234">
        <f>'Impact of the crisis'!N156</f>
        <v>3.4</v>
      </c>
      <c r="N155" s="234">
        <f>'Impact of the crisis'!AB156</f>
        <v>3.1</v>
      </c>
      <c r="O155" s="227">
        <f>'Conditions of people affected'!R156</f>
        <v>3.3</v>
      </c>
      <c r="P155" s="234">
        <f>'Conditions of people affected'!K156</f>
        <v>3.6</v>
      </c>
      <c r="Q155" s="234">
        <f>'Conditions of people affected'!Q156</f>
        <v>3</v>
      </c>
      <c r="R155" s="228">
        <f t="shared" si="24"/>
        <v>1.8</v>
      </c>
      <c r="S155" s="228">
        <f>'Complexity of the crisis'!X156</f>
        <v>2.1</v>
      </c>
      <c r="T155" s="228">
        <f>'Complexity of the crisis'!AN156</f>
        <v>1.5</v>
      </c>
      <c r="U155" s="124" t="str">
        <f>VLOOKUP(C155,Lists!$C$3:$E$200,3,FALSE)</f>
        <v>Africa</v>
      </c>
      <c r="V155" s="125">
        <v>44978</v>
      </c>
    </row>
    <row r="156" spans="1:22" x14ac:dyDescent="0.25">
      <c r="A156" s="56" t="str">
        <f>'Crisis Indicator Data'!A154</f>
        <v>International Displacement in Tanzania</v>
      </c>
      <c r="B156" s="45" t="str">
        <f>Lists!G154</f>
        <v>Refugees</v>
      </c>
      <c r="C156" s="56" t="str">
        <f>'Crisis Indicator Data'!C154</f>
        <v>TZA002</v>
      </c>
      <c r="D156" s="56" t="str">
        <f>'Crisis Indicator Data'!D154</f>
        <v>Tanzania</v>
      </c>
      <c r="E156" s="56" t="str">
        <f>'Crisis Indicator Data'!E154</f>
        <v>TZA</v>
      </c>
      <c r="F156" s="56" t="str">
        <f>'Crisis Indicator Data'!B154</f>
        <v>Displacement</v>
      </c>
      <c r="G156" s="225">
        <f t="shared" si="20"/>
        <v>2.2999999999999998</v>
      </c>
      <c r="H156" s="57">
        <f t="shared" si="21"/>
        <v>3</v>
      </c>
      <c r="I156" s="118" t="str">
        <f t="shared" si="22"/>
        <v>Medium</v>
      </c>
      <c r="J156" s="226" t="str">
        <f>INDEX(Trends!$D$3:$D$404,MATCH(C156,Trends!$C$3:$C$404,0))</f>
        <v>Stable</v>
      </c>
      <c r="K156" s="109" t="str">
        <f>IF(Reliability!B154="x","x",(IF(ROUNDUP(Reliability!B154,0)=1,"Very High",IF(ROUNDUP(Reliability!B154,0)=2,"High",IF(ROUNDUP(Reliability!B154,0)=3,"Medium",IF(ROUNDUP(Reliability!B154,0)=4,"Low","Very Low"))))))</f>
        <v>Very High</v>
      </c>
      <c r="L156" s="227">
        <f t="shared" si="23"/>
        <v>3.2</v>
      </c>
      <c r="M156" s="234">
        <f>'Impact of the crisis'!N157</f>
        <v>2.5</v>
      </c>
      <c r="N156" s="234">
        <f>'Impact of the crisis'!AB157</f>
        <v>3.5</v>
      </c>
      <c r="O156" s="227">
        <f>'Conditions of people affected'!R157</f>
        <v>2.15</v>
      </c>
      <c r="P156" s="234">
        <f>'Conditions of people affected'!K157</f>
        <v>2.2999999999999998</v>
      </c>
      <c r="Q156" s="234">
        <f>'Conditions of people affected'!Q157</f>
        <v>2</v>
      </c>
      <c r="R156" s="228">
        <f t="shared" si="24"/>
        <v>1.8</v>
      </c>
      <c r="S156" s="228">
        <f>'Complexity of the crisis'!X157</f>
        <v>2.1</v>
      </c>
      <c r="T156" s="228">
        <f>'Complexity of the crisis'!AN157</f>
        <v>1.5</v>
      </c>
      <c r="U156" s="124" t="str">
        <f>VLOOKUP(C156,Lists!$C$3:$E$200,3,FALSE)</f>
        <v>Africa</v>
      </c>
      <c r="V156" s="125">
        <v>44979</v>
      </c>
    </row>
    <row r="157" spans="1:22" x14ac:dyDescent="0.25">
      <c r="A157" s="56" t="str">
        <f>'Crisis Indicator Data'!A155</f>
        <v>Food Security Crisis in North-East Tanzania</v>
      </c>
      <c r="B157" s="45" t="str">
        <f>Lists!G155</f>
        <v>Food security in North-East</v>
      </c>
      <c r="C157" s="56" t="str">
        <f>'Crisis Indicator Data'!C155</f>
        <v>TZA003</v>
      </c>
      <c r="D157" s="56" t="str">
        <f>'Crisis Indicator Data'!D155</f>
        <v>Tanzania</v>
      </c>
      <c r="E157" s="56" t="str">
        <f>'Crisis Indicator Data'!E155</f>
        <v>TZA</v>
      </c>
      <c r="F157" s="56" t="str">
        <f>'Crisis Indicator Data'!B155</f>
        <v>Drought</v>
      </c>
      <c r="G157" s="225">
        <f t="shared" si="20"/>
        <v>2.5</v>
      </c>
      <c r="H157" s="57">
        <f t="shared" si="21"/>
        <v>3</v>
      </c>
      <c r="I157" s="118" t="str">
        <f t="shared" si="22"/>
        <v>Medium</v>
      </c>
      <c r="J157" s="226" t="str">
        <f>INDEX(Trends!$D$3:$D$404,MATCH(C157,Trends!$C$3:$C$404,0))</f>
        <v>Increasing</v>
      </c>
      <c r="K157" s="109" t="str">
        <f>IF(Reliability!B155="x","x",(IF(ROUNDUP(Reliability!B155,0)=1,"Very High",IF(ROUNDUP(Reliability!B155,0)=2,"High",IF(ROUNDUP(Reliability!B155,0)=3,"Medium",IF(ROUNDUP(Reliability!B155,0)=4,"Low","Very Low"))))))</f>
        <v>Very High</v>
      </c>
      <c r="L157" s="227">
        <f t="shared" si="23"/>
        <v>2</v>
      </c>
      <c r="M157" s="234">
        <f>'Impact of the crisis'!N158</f>
        <v>2.6</v>
      </c>
      <c r="N157" s="234">
        <f>'Impact of the crisis'!AB158</f>
        <v>1.6</v>
      </c>
      <c r="O157" s="227">
        <f>'Conditions of people affected'!R158</f>
        <v>3.2</v>
      </c>
      <c r="P157" s="234">
        <f>'Conditions of people affected'!K158</f>
        <v>3.4</v>
      </c>
      <c r="Q157" s="234">
        <f>'Conditions of people affected'!Q158</f>
        <v>3</v>
      </c>
      <c r="R157" s="228">
        <f t="shared" si="24"/>
        <v>1.6</v>
      </c>
      <c r="S157" s="228">
        <f>'Complexity of the crisis'!X158</f>
        <v>2.1</v>
      </c>
      <c r="T157" s="228">
        <f>'Complexity of the crisis'!AN158</f>
        <v>1</v>
      </c>
      <c r="U157" s="124" t="str">
        <f>VLOOKUP(C157,Lists!$C$3:$E$200,3,FALSE)</f>
        <v>Africa</v>
      </c>
      <c r="V157" s="125">
        <v>44978</v>
      </c>
    </row>
    <row r="158" spans="1:22" x14ac:dyDescent="0.25">
      <c r="A158" s="56" t="str">
        <f>'Crisis Indicator Data'!A156</f>
        <v>Multiple crises in Uganda</v>
      </c>
      <c r="B158" s="45" t="str">
        <f>Lists!G156</f>
        <v>Country level</v>
      </c>
      <c r="C158" s="56" t="str">
        <f>'Crisis Indicator Data'!C156</f>
        <v>UGA001</v>
      </c>
      <c r="D158" s="56" t="str">
        <f>'Crisis Indicator Data'!D156</f>
        <v>Uganda</v>
      </c>
      <c r="E158" s="56" t="str">
        <f>'Crisis Indicator Data'!E156</f>
        <v>UGA</v>
      </c>
      <c r="F158" s="56" t="str">
        <f>'Crisis Indicator Data'!B156</f>
        <v>Displacement,Drought,Violence,Epidemic</v>
      </c>
      <c r="G158" s="225">
        <f t="shared" si="20"/>
        <v>3.3</v>
      </c>
      <c r="H158" s="57">
        <f t="shared" si="21"/>
        <v>4</v>
      </c>
      <c r="I158" s="118" t="str">
        <f t="shared" si="22"/>
        <v>High</v>
      </c>
      <c r="J158" s="226" t="str">
        <f>INDEX(Trends!$D$3:$D$404,MATCH(C158,Trends!$C$3:$C$404,0))</f>
        <v>Stable</v>
      </c>
      <c r="K158" s="109" t="str">
        <f>IF(Reliability!B156="x","x",(IF(ROUNDUP(Reliability!B156,0)=1,"Very High",IF(ROUNDUP(Reliability!B156,0)=2,"High",IF(ROUNDUP(Reliability!B156,0)=3,"Medium",IF(ROUNDUP(Reliability!B156,0)=4,"Low","Very Low"))))))</f>
        <v>Very High</v>
      </c>
      <c r="L158" s="227">
        <f t="shared" si="23"/>
        <v>3.6</v>
      </c>
      <c r="M158" s="234">
        <f>'Impact of the crisis'!N159</f>
        <v>1.9</v>
      </c>
      <c r="N158" s="234">
        <f>'Impact of the crisis'!AB159</f>
        <v>4.2</v>
      </c>
      <c r="O158" s="227">
        <f>'Conditions of people affected'!R159</f>
        <v>3.45</v>
      </c>
      <c r="P158" s="234">
        <f>'Conditions of people affected'!K159</f>
        <v>3.9</v>
      </c>
      <c r="Q158" s="234">
        <f>'Conditions of people affected'!Q159</f>
        <v>3</v>
      </c>
      <c r="R158" s="228">
        <f t="shared" si="24"/>
        <v>2.9</v>
      </c>
      <c r="S158" s="228">
        <f>'Complexity of the crisis'!X159</f>
        <v>3.6</v>
      </c>
      <c r="T158" s="228">
        <f>'Complexity of the crisis'!AN159</f>
        <v>2</v>
      </c>
      <c r="U158" s="124" t="str">
        <f>VLOOKUP(C158,Lists!$C$3:$E$200,3,FALSE)</f>
        <v>Africa</v>
      </c>
      <c r="V158" s="125">
        <v>44977</v>
      </c>
    </row>
    <row r="159" spans="1:22" x14ac:dyDescent="0.25">
      <c r="A159" s="56" t="str">
        <f>'Crisis Indicator Data'!A157</f>
        <v>International Displacement in Uganda</v>
      </c>
      <c r="B159" s="45" t="str">
        <f>Lists!G157</f>
        <v>Refugees</v>
      </c>
      <c r="C159" s="56" t="str">
        <f>'Crisis Indicator Data'!C157</f>
        <v>UGA005</v>
      </c>
      <c r="D159" s="56" t="str">
        <f>'Crisis Indicator Data'!D157</f>
        <v>Uganda</v>
      </c>
      <c r="E159" s="56" t="str">
        <f>'Crisis Indicator Data'!E157</f>
        <v>UGA</v>
      </c>
      <c r="F159" s="56" t="str">
        <f>'Crisis Indicator Data'!B157</f>
        <v>Displacement</v>
      </c>
      <c r="G159" s="225">
        <f t="shared" si="20"/>
        <v>3.3</v>
      </c>
      <c r="H159" s="57">
        <f t="shared" si="21"/>
        <v>4</v>
      </c>
      <c r="I159" s="118" t="str">
        <f t="shared" si="22"/>
        <v>High</v>
      </c>
      <c r="J159" s="226" t="str">
        <f>INDEX(Trends!$D$3:$D$404,MATCH(C159,Trends!$C$3:$C$404,0))</f>
        <v>Stable</v>
      </c>
      <c r="K159" s="109" t="str">
        <f>IF(Reliability!B157="x","x",(IF(ROUNDUP(Reliability!B157,0)=1,"Very High",IF(ROUNDUP(Reliability!B157,0)=2,"High",IF(ROUNDUP(Reliability!B157,0)=3,"Medium",IF(ROUNDUP(Reliability!B157,0)=4,"Low","Very Low"))))))</f>
        <v>High</v>
      </c>
      <c r="L159" s="227">
        <f t="shared" si="23"/>
        <v>3.4</v>
      </c>
      <c r="M159" s="234">
        <f>'Impact of the crisis'!N160</f>
        <v>1.5</v>
      </c>
      <c r="N159" s="234">
        <f>'Impact of the crisis'!AB160</f>
        <v>4.0999999999999996</v>
      </c>
      <c r="O159" s="227">
        <f>'Conditions of people affected'!R160</f>
        <v>3.4</v>
      </c>
      <c r="P159" s="234">
        <f>'Conditions of people affected'!K160</f>
        <v>3.8</v>
      </c>
      <c r="Q159" s="234">
        <f>'Conditions of people affected'!Q160</f>
        <v>3</v>
      </c>
      <c r="R159" s="228">
        <f t="shared" si="24"/>
        <v>2.9</v>
      </c>
      <c r="S159" s="228">
        <f>'Complexity of the crisis'!X160</f>
        <v>3.6</v>
      </c>
      <c r="T159" s="228">
        <f>'Complexity of the crisis'!AN160</f>
        <v>2</v>
      </c>
      <c r="U159" s="124" t="str">
        <f>VLOOKUP(C159,Lists!$C$3:$E$200,3,FALSE)</f>
        <v>Africa</v>
      </c>
      <c r="V159" s="125">
        <v>44977</v>
      </c>
    </row>
    <row r="160" spans="1:22" x14ac:dyDescent="0.25">
      <c r="A160" s="56" t="str">
        <f>'Crisis Indicator Data'!A158</f>
        <v>Food Security Crisis in Karamoja Region</v>
      </c>
      <c r="B160" s="45" t="str">
        <f>Lists!G158</f>
        <v>Food Security Crisis in Karamoja Region</v>
      </c>
      <c r="C160" s="56" t="str">
        <f>'Crisis Indicator Data'!C158</f>
        <v>UGA007</v>
      </c>
      <c r="D160" s="56" t="str">
        <f>'Crisis Indicator Data'!D158</f>
        <v>Uganda</v>
      </c>
      <c r="E160" s="56" t="str">
        <f>'Crisis Indicator Data'!E158</f>
        <v>UGA</v>
      </c>
      <c r="F160" s="56" t="str">
        <f>'Crisis Indicator Data'!B158</f>
        <v>Drought,Violence,Epidemic</v>
      </c>
      <c r="G160" s="225">
        <f t="shared" si="20"/>
        <v>2.9</v>
      </c>
      <c r="H160" s="57">
        <f t="shared" si="21"/>
        <v>3</v>
      </c>
      <c r="I160" s="118" t="str">
        <f t="shared" si="22"/>
        <v>Medium</v>
      </c>
      <c r="J160" s="226" t="str">
        <f>INDEX(Trends!$D$3:$D$404,MATCH(C160,Trends!$C$3:$C$404,0))</f>
        <v>Stable</v>
      </c>
      <c r="K160" s="109" t="str">
        <f>IF(Reliability!B158="x","x",(IF(ROUNDUP(Reliability!B158,0)=1,"Very High",IF(ROUNDUP(Reliability!B158,0)=2,"High",IF(ROUNDUP(Reliability!B158,0)=3,"Medium",IF(ROUNDUP(Reliability!B158,0)=4,"Low","Very Low"))))))</f>
        <v>High</v>
      </c>
      <c r="L160" s="227">
        <f t="shared" si="23"/>
        <v>3.3</v>
      </c>
      <c r="M160" s="234">
        <f>'Impact of the crisis'!N161</f>
        <v>0.9</v>
      </c>
      <c r="N160" s="234">
        <f>'Impact of the crisis'!AB161</f>
        <v>4.0999999999999996</v>
      </c>
      <c r="O160" s="227">
        <f>'Conditions of people affected'!R161</f>
        <v>2.75</v>
      </c>
      <c r="P160" s="234">
        <f>'Conditions of people affected'!K161</f>
        <v>2.5</v>
      </c>
      <c r="Q160" s="234">
        <f>'Conditions of people affected'!Q161</f>
        <v>3</v>
      </c>
      <c r="R160" s="228">
        <f t="shared" si="24"/>
        <v>2.7</v>
      </c>
      <c r="S160" s="228">
        <f>'Complexity of the crisis'!X161</f>
        <v>3.6</v>
      </c>
      <c r="T160" s="228">
        <f>'Complexity of the crisis'!AN161</f>
        <v>1.5</v>
      </c>
      <c r="U160" s="124" t="str">
        <f>VLOOKUP(C160,Lists!$C$3:$E$200,3,FALSE)</f>
        <v>Africa</v>
      </c>
      <c r="V160" s="125">
        <v>44896</v>
      </c>
    </row>
    <row r="161" spans="1:22" x14ac:dyDescent="0.25">
      <c r="A161" s="56" t="str">
        <f>'Crisis Indicator Data'!A159</f>
        <v>Conflict in Ukraine</v>
      </c>
      <c r="B161" s="45" t="str">
        <f>Lists!G159</f>
        <v>Conflict</v>
      </c>
      <c r="C161" s="56" t="str">
        <f>'Crisis Indicator Data'!C159</f>
        <v>UKR002</v>
      </c>
      <c r="D161" s="56" t="str">
        <f>'Crisis Indicator Data'!D159</f>
        <v>Ukraine</v>
      </c>
      <c r="E161" s="56" t="str">
        <f>'Crisis Indicator Data'!E159</f>
        <v>UKR</v>
      </c>
      <c r="F161" s="56" t="str">
        <f>'Crisis Indicator Data'!B159</f>
        <v>Conflict,Displacement</v>
      </c>
      <c r="G161" s="225">
        <f t="shared" si="20"/>
        <v>4.0999999999999996</v>
      </c>
      <c r="H161" s="57">
        <f t="shared" si="21"/>
        <v>5</v>
      </c>
      <c r="I161" s="118" t="str">
        <f t="shared" si="22"/>
        <v>Very High</v>
      </c>
      <c r="J161" s="226" t="str">
        <f>INDEX(Trends!$D$3:$D$404,MATCH(C161,Trends!$C$3:$C$404,0))</f>
        <v>Stable</v>
      </c>
      <c r="K161" s="109" t="str">
        <f>IF(Reliability!B159="x","x",(IF(ROUNDUP(Reliability!B159,0)=1,"Very High",IF(ROUNDUP(Reliability!B159,0)=2,"High",IF(ROUNDUP(Reliability!B159,0)=3,"Medium",IF(ROUNDUP(Reliability!B159,0)=4,"Low","Very Low"))))))</f>
        <v>Very High</v>
      </c>
      <c r="L161" s="227">
        <f t="shared" si="23"/>
        <v>5</v>
      </c>
      <c r="M161" s="234">
        <f>'Impact of the crisis'!N162</f>
        <v>4.9000000000000004</v>
      </c>
      <c r="N161" s="234">
        <f>'Impact of the crisis'!AB162</f>
        <v>5</v>
      </c>
      <c r="O161" s="227">
        <f>'Conditions of people affected'!R162</f>
        <v>4.5</v>
      </c>
      <c r="P161" s="234">
        <f>'Conditions of people affected'!K162</f>
        <v>5</v>
      </c>
      <c r="Q161" s="234">
        <f>'Conditions of people affected'!Q162</f>
        <v>4</v>
      </c>
      <c r="R161" s="228">
        <f t="shared" si="24"/>
        <v>2.8</v>
      </c>
      <c r="S161" s="228">
        <f>'Complexity of the crisis'!X162</f>
        <v>2.6</v>
      </c>
      <c r="T161" s="228">
        <f>'Complexity of the crisis'!AN162</f>
        <v>3</v>
      </c>
      <c r="U161" s="124" t="str">
        <f>VLOOKUP(C161,Lists!$C$3:$E$200,3,FALSE)</f>
        <v>Europe</v>
      </c>
      <c r="V161" s="125">
        <v>44979</v>
      </c>
    </row>
    <row r="162" spans="1:22" x14ac:dyDescent="0.25">
      <c r="A162" s="56" t="str">
        <f>'Crisis Indicator Data'!A160</f>
        <v>Complex crisis in Venezuela</v>
      </c>
      <c r="B162" s="45" t="str">
        <f>Lists!G160</f>
        <v>Complex crisis</v>
      </c>
      <c r="C162" s="56" t="str">
        <f>'Crisis Indicator Data'!C160</f>
        <v>VEN001</v>
      </c>
      <c r="D162" s="56" t="str">
        <f>'Crisis Indicator Data'!D160</f>
        <v>Venezuela</v>
      </c>
      <c r="E162" s="56" t="str">
        <f>'Crisis Indicator Data'!E160</f>
        <v>VEN</v>
      </c>
      <c r="F162" s="56" t="str">
        <f>'Crisis Indicator Data'!B160</f>
        <v>Socio-political,Violence,Floods</v>
      </c>
      <c r="G162" s="225">
        <f t="shared" si="20"/>
        <v>4</v>
      </c>
      <c r="H162" s="57">
        <f t="shared" si="21"/>
        <v>4</v>
      </c>
      <c r="I162" s="118" t="str">
        <f t="shared" si="22"/>
        <v>High</v>
      </c>
      <c r="J162" s="226" t="str">
        <f>INDEX(Trends!$D$3:$D$404,MATCH(C162,Trends!$C$3:$C$404,0))</f>
        <v>Stable</v>
      </c>
      <c r="K162" s="109" t="str">
        <f>IF(Reliability!B160="x","x",(IF(ROUNDUP(Reliability!B160,0)=1,"Very High",IF(ROUNDUP(Reliability!B160,0)=2,"High",IF(ROUNDUP(Reliability!B160,0)=3,"Medium",IF(ROUNDUP(Reliability!B160,0)=4,"Low","Very Low"))))))</f>
        <v>High</v>
      </c>
      <c r="L162" s="227">
        <f t="shared" si="23"/>
        <v>4.4000000000000004</v>
      </c>
      <c r="M162" s="234">
        <f>'Impact of the crisis'!N163</f>
        <v>4.9000000000000004</v>
      </c>
      <c r="N162" s="234">
        <f>'Impact of the crisis'!AB163</f>
        <v>4</v>
      </c>
      <c r="O162" s="227">
        <f>'Conditions of people affected'!R163</f>
        <v>4</v>
      </c>
      <c r="P162" s="234">
        <f>'Conditions of people affected'!K163</f>
        <v>5</v>
      </c>
      <c r="Q162" s="234">
        <f>'Conditions of people affected'!Q163</f>
        <v>3</v>
      </c>
      <c r="R162" s="228">
        <f t="shared" si="24"/>
        <v>3.8</v>
      </c>
      <c r="S162" s="228">
        <f>'Complexity of the crisis'!X163</f>
        <v>3.5</v>
      </c>
      <c r="T162" s="228">
        <f>'Complexity of the crisis'!AN163</f>
        <v>4</v>
      </c>
      <c r="U162" s="124" t="str">
        <f>VLOOKUP(C162,Lists!$C$3:$E$200,3,FALSE)</f>
        <v>Americas</v>
      </c>
      <c r="V162" s="125">
        <v>44957</v>
      </c>
    </row>
    <row r="163" spans="1:22" x14ac:dyDescent="0.25">
      <c r="A163" s="56" t="str">
        <f>'Crisis Indicator Data'!A161</f>
        <v>Conflict in Yemen</v>
      </c>
      <c r="B163" s="45" t="str">
        <f>Lists!G161</f>
        <v>Complex crisis</v>
      </c>
      <c r="C163" s="56" t="str">
        <f>'Crisis Indicator Data'!C161</f>
        <v>YEM001</v>
      </c>
      <c r="D163" s="56" t="str">
        <f>'Crisis Indicator Data'!D161</f>
        <v>Yemen</v>
      </c>
      <c r="E163" s="56" t="str">
        <f>'Crisis Indicator Data'!E161</f>
        <v>YEM</v>
      </c>
      <c r="F163" s="56" t="str">
        <f>'Crisis Indicator Data'!B161</f>
        <v>Conflict</v>
      </c>
      <c r="G163" s="225">
        <f t="shared" si="20"/>
        <v>4.7</v>
      </c>
      <c r="H163" s="57">
        <f t="shared" si="21"/>
        <v>5</v>
      </c>
      <c r="I163" s="118" t="str">
        <f t="shared" si="22"/>
        <v>Very High</v>
      </c>
      <c r="J163" s="226" t="str">
        <f>INDEX(Trends!$D$3:$D$404,MATCH(C163,Trends!$C$3:$C$404,0))</f>
        <v>Decreasing</v>
      </c>
      <c r="K163" s="109" t="str">
        <f>IF(Reliability!B161="x","x",(IF(ROUNDUP(Reliability!B161,0)=1,"Very High",IF(ROUNDUP(Reliability!B161,0)=2,"High",IF(ROUNDUP(Reliability!B161,0)=3,"Medium",IF(ROUNDUP(Reliability!B161,0)=4,"Low","Very Low"))))))</f>
        <v>Very High</v>
      </c>
      <c r="L163" s="227">
        <f t="shared" si="23"/>
        <v>4.7</v>
      </c>
      <c r="M163" s="234">
        <f>'Impact of the crisis'!N164</f>
        <v>4.8</v>
      </c>
      <c r="N163" s="234">
        <f>'Impact of the crisis'!AB164</f>
        <v>4.5999999999999996</v>
      </c>
      <c r="O163" s="227">
        <f>'Conditions of people affected'!R164</f>
        <v>5</v>
      </c>
      <c r="P163" s="234">
        <f>'Conditions of people affected'!K164</f>
        <v>5</v>
      </c>
      <c r="Q163" s="234">
        <f>'Conditions of people affected'!Q164</f>
        <v>5</v>
      </c>
      <c r="R163" s="228">
        <f t="shared" si="24"/>
        <v>4.3</v>
      </c>
      <c r="S163" s="228">
        <f>'Complexity of the crisis'!X164</f>
        <v>4.0999999999999996</v>
      </c>
      <c r="T163" s="228">
        <f>'Complexity of the crisis'!AN164</f>
        <v>4.5</v>
      </c>
      <c r="U163" s="124" t="str">
        <f>VLOOKUP(C163,Lists!$C$3:$E$200,3,FALSE)</f>
        <v>Middle east</v>
      </c>
      <c r="V163" s="125">
        <v>44978</v>
      </c>
    </row>
    <row r="164" spans="1:22" x14ac:dyDescent="0.25">
      <c r="A164" s="56" t="str">
        <f>'Crisis Indicator Data'!A162</f>
        <v>Mixed migration flows in Yemen</v>
      </c>
      <c r="B164" s="45" t="str">
        <f>Lists!G162</f>
        <v>Mixed Migration</v>
      </c>
      <c r="C164" s="56" t="str">
        <f>'Crisis Indicator Data'!C162</f>
        <v>YEM002</v>
      </c>
      <c r="D164" s="56" t="str">
        <f>'Crisis Indicator Data'!D162</f>
        <v>Yemen</v>
      </c>
      <c r="E164" s="56" t="str">
        <f>'Crisis Indicator Data'!E162</f>
        <v>YEM</v>
      </c>
      <c r="F164" s="56" t="str">
        <f>'Crisis Indicator Data'!B162</f>
        <v>Displacement</v>
      </c>
      <c r="G164" s="225">
        <f t="shared" si="20"/>
        <v>2.2999999999999998</v>
      </c>
      <c r="H164" s="57">
        <f t="shared" si="21"/>
        <v>3</v>
      </c>
      <c r="I164" s="118" t="str">
        <f t="shared" si="22"/>
        <v>Medium</v>
      </c>
      <c r="J164" s="226" t="str">
        <f>INDEX(Trends!$D$3:$D$404,MATCH(C164,Trends!$C$3:$C$404,0))</f>
        <v>Decreasing</v>
      </c>
      <c r="K164" s="109" t="str">
        <f>IF(Reliability!B162="x","x",(IF(ROUNDUP(Reliability!B162,0)=1,"Very High",IF(ROUNDUP(Reliability!B162,0)=2,"High",IF(ROUNDUP(Reliability!B162,0)=3,"Medium",IF(ROUNDUP(Reliability!B162,0)=4,"Low","Very Low"))))))</f>
        <v>Very High</v>
      </c>
      <c r="L164" s="227">
        <f t="shared" si="23"/>
        <v>2.2999999999999998</v>
      </c>
      <c r="M164" s="234">
        <f>'Impact of the crisis'!N165</f>
        <v>1.6</v>
      </c>
      <c r="N164" s="234">
        <f>'Impact of the crisis'!AB165</f>
        <v>2.6</v>
      </c>
      <c r="O164" s="227">
        <f>'Conditions of people affected'!R165</f>
        <v>1.35</v>
      </c>
      <c r="P164" s="234">
        <f>'Conditions of people affected'!K165</f>
        <v>1.7</v>
      </c>
      <c r="Q164" s="234">
        <f>'Conditions of people affected'!Q165</f>
        <v>1</v>
      </c>
      <c r="R164" s="228">
        <f t="shared" si="24"/>
        <v>3.8</v>
      </c>
      <c r="S164" s="228">
        <f>'Complexity of the crisis'!X165</f>
        <v>4.0999999999999996</v>
      </c>
      <c r="T164" s="228">
        <f>'Complexity of the crisis'!AN165</f>
        <v>3.5</v>
      </c>
      <c r="U164" s="124" t="str">
        <f>VLOOKUP(C164,Lists!$C$3:$E$200,3,FALSE)</f>
        <v>Middle east</v>
      </c>
      <c r="V164" s="125">
        <v>44978</v>
      </c>
    </row>
    <row r="165" spans="1:22" x14ac:dyDescent="0.25">
      <c r="A165" s="56" t="str">
        <f>'Crisis Indicator Data'!A163</f>
        <v>Drought in Zambia</v>
      </c>
      <c r="B165" s="45" t="str">
        <f>Lists!G163</f>
        <v>Drought</v>
      </c>
      <c r="C165" s="56" t="str">
        <f>'Crisis Indicator Data'!C163</f>
        <v>ZMB002</v>
      </c>
      <c r="D165" s="56" t="str">
        <f>'Crisis Indicator Data'!D163</f>
        <v>Zambia</v>
      </c>
      <c r="E165" s="56" t="str">
        <f>'Crisis Indicator Data'!E163</f>
        <v>ZMB</v>
      </c>
      <c r="F165" s="56" t="str">
        <f>'Crisis Indicator Data'!B163</f>
        <v>Drought</v>
      </c>
      <c r="G165" s="225">
        <f t="shared" si="20"/>
        <v>2.9</v>
      </c>
      <c r="H165" s="57">
        <f t="shared" ref="H165:H166" si="25">IF(G165="x","x",ROUNDUP(G165,0))</f>
        <v>3</v>
      </c>
      <c r="I165" s="118" t="str">
        <f t="shared" ref="I165:I166" si="26">IF(O165="x","x",IF(L165="x","x",(IF(H165=5,"Very High",IF(H165=4,"High",IF(H165=3,"Medium",IF(H165=2,"Low","Very Low")))))))</f>
        <v>Medium</v>
      </c>
      <c r="J165" s="226" t="str">
        <f>INDEX(Trends!$D$3:$D$404,MATCH(C165,Trends!$C$3:$C$404,0))</f>
        <v>Stable</v>
      </c>
      <c r="K165" s="109" t="str">
        <f>IF(Reliability!B163="x","x",(IF(ROUNDUP(Reliability!B163,0)=1,"Very High",IF(ROUNDUP(Reliability!B163,0)=2,"High",IF(ROUNDUP(Reliability!B163,0)=3,"Medium",IF(ROUNDUP(Reliability!B163,0)=4,"Low","Very Low"))))))</f>
        <v>High</v>
      </c>
      <c r="L165" s="227">
        <f t="shared" ref="L165:L166" si="27">IF(OR(N165="x",M165="x"),"x",ROUND((5-GEOMEAN(((5-M165)/5*4+1),((5-N165)/5*4+1),((5-N165)/5*4+1)))/4*5,1))</f>
        <v>3.1</v>
      </c>
      <c r="M165" s="234">
        <f>'Impact of the crisis'!N166</f>
        <v>4.3</v>
      </c>
      <c r="N165" s="234">
        <f>'Impact of the crisis'!AB166</f>
        <v>2.2000000000000002</v>
      </c>
      <c r="O165" s="227">
        <f>'Conditions of people affected'!R166</f>
        <v>3.4</v>
      </c>
      <c r="P165" s="234">
        <f>'Conditions of people affected'!K166</f>
        <v>3.8</v>
      </c>
      <c r="Q165" s="234">
        <f>'Conditions of people affected'!Q166</f>
        <v>3</v>
      </c>
      <c r="R165" s="228">
        <f t="shared" ref="R165:R166" si="28">IF(OR(T165="x",S165="x"),S165,ROUND((5-GEOMEAN(((5-S165)/5*4+1),((5-T165)/5*4+1)))/4*5,1))</f>
        <v>1.9</v>
      </c>
      <c r="S165" s="228">
        <f>'Complexity of the crisis'!X166</f>
        <v>1.8</v>
      </c>
      <c r="T165" s="228">
        <f>'Complexity of the crisis'!AN166</f>
        <v>2</v>
      </c>
      <c r="U165" s="124" t="str">
        <f>VLOOKUP(C165,Lists!$C$3:$E$200,3,FALSE)</f>
        <v>Africa</v>
      </c>
      <c r="V165" s="125">
        <v>44976</v>
      </c>
    </row>
    <row r="166" spans="1:22" x14ac:dyDescent="0.25">
      <c r="A166" s="56" t="str">
        <f>'Crisis Indicator Data'!A164</f>
        <v>Complex crisis in Zimbabwe</v>
      </c>
      <c r="B166" s="45" t="str">
        <f>Lists!G164</f>
        <v>Complex crisis</v>
      </c>
      <c r="C166" s="56" t="str">
        <f>'Crisis Indicator Data'!C164</f>
        <v>ZWE001</v>
      </c>
      <c r="D166" s="56" t="str">
        <f>'Crisis Indicator Data'!D164</f>
        <v>Zimbabwe</v>
      </c>
      <c r="E166" s="56" t="str">
        <f>'Crisis Indicator Data'!E164</f>
        <v>ZWE</v>
      </c>
      <c r="F166" s="56" t="str">
        <f>'Crisis Indicator Data'!B164</f>
        <v>Socio-political,Drought</v>
      </c>
      <c r="G166" s="225">
        <f t="shared" si="20"/>
        <v>3.6</v>
      </c>
      <c r="H166" s="57">
        <f t="shared" si="25"/>
        <v>4</v>
      </c>
      <c r="I166" s="118" t="str">
        <f t="shared" si="26"/>
        <v>High</v>
      </c>
      <c r="J166" s="226" t="str">
        <f>INDEX(Trends!$D$3:$D$404,MATCH(C166,Trends!$C$3:$C$404,0))</f>
        <v>Stable</v>
      </c>
      <c r="K166" s="109" t="str">
        <f>IF(Reliability!B164="x","x",(IF(ROUNDUP(Reliability!B164,0)=1,"Very High",IF(ROUNDUP(Reliability!B164,0)=2,"High",IF(ROUNDUP(Reliability!B164,0)=3,"Medium",IF(ROUNDUP(Reliability!B164,0)=4,"Low","Very Low"))))))</f>
        <v>Very High</v>
      </c>
      <c r="L166" s="227">
        <f t="shared" si="27"/>
        <v>4.0999999999999996</v>
      </c>
      <c r="M166" s="234">
        <f>'Impact of the crisis'!N167</f>
        <v>4.5999999999999996</v>
      </c>
      <c r="N166" s="234">
        <f>'Impact of the crisis'!AB167</f>
        <v>3.8</v>
      </c>
      <c r="O166" s="227">
        <f>'Conditions of people affected'!R167</f>
        <v>3.55</v>
      </c>
      <c r="P166" s="234">
        <f>'Conditions of people affected'!K167</f>
        <v>4.0999999999999996</v>
      </c>
      <c r="Q166" s="234">
        <f>'Conditions of people affected'!Q167</f>
        <v>3</v>
      </c>
      <c r="R166" s="228">
        <f t="shared" si="28"/>
        <v>3.2</v>
      </c>
      <c r="S166" s="228">
        <f>'Complexity of the crisis'!X167</f>
        <v>3.3</v>
      </c>
      <c r="T166" s="228">
        <f>'Complexity of the crisis'!AN167</f>
        <v>3</v>
      </c>
      <c r="U166" s="124" t="str">
        <f>VLOOKUP(C166,Lists!$C$3:$E$200,3,FALSE)</f>
        <v>Africa</v>
      </c>
      <c r="V166" s="125">
        <v>44970</v>
      </c>
    </row>
  </sheetData>
  <autoFilter ref="A4:T155" xr:uid="{00000000-0009-0000-0000-000002000000}"/>
  <mergeCells count="1">
    <mergeCell ref="A1:T1"/>
  </mergeCells>
  <conditionalFormatting sqref="L5:L300">
    <cfRule type="cellIs" dxfId="678" priority="81" stopIfTrue="1" operator="between">
      <formula>4</formula>
      <formula>5</formula>
    </cfRule>
    <cfRule type="cellIs" dxfId="677" priority="92" stopIfTrue="1" operator="between">
      <formula>3</formula>
      <formula>4</formula>
    </cfRule>
    <cfRule type="cellIs" dxfId="676" priority="93" stopIfTrue="1" operator="between">
      <formula>2</formula>
      <formula>3</formula>
    </cfRule>
    <cfRule type="cellIs" dxfId="675" priority="94" stopIfTrue="1" operator="between">
      <formula>1</formula>
      <formula>2</formula>
    </cfRule>
    <cfRule type="cellIs" dxfId="674" priority="95" stopIfTrue="1" operator="between">
      <formula>0</formula>
      <formula>1</formula>
    </cfRule>
  </conditionalFormatting>
  <conditionalFormatting sqref="M5:N300">
    <cfRule type="cellIs" dxfId="673" priority="82" stopIfTrue="1" operator="between">
      <formula>4</formula>
      <formula>5</formula>
    </cfRule>
    <cfRule type="cellIs" dxfId="672" priority="88" stopIfTrue="1" operator="between">
      <formula>3</formula>
      <formula>4</formula>
    </cfRule>
    <cfRule type="cellIs" dxfId="671" priority="89" stopIfTrue="1" operator="between">
      <formula>2</formula>
      <formula>3</formula>
    </cfRule>
    <cfRule type="cellIs" dxfId="670" priority="90" stopIfTrue="1" operator="between">
      <formula>1</formula>
      <formula>2</formula>
    </cfRule>
    <cfRule type="cellIs" dxfId="669" priority="91" stopIfTrue="1" operator="between">
      <formula>0</formula>
      <formula>1</formula>
    </cfRule>
  </conditionalFormatting>
  <conditionalFormatting sqref="H5:H300">
    <cfRule type="cellIs" dxfId="668" priority="76" stopIfTrue="1" operator="equal">
      <formula>5</formula>
    </cfRule>
    <cfRule type="cellIs" dxfId="667" priority="77" stopIfTrue="1" operator="equal">
      <formula>4</formula>
    </cfRule>
    <cfRule type="cellIs" dxfId="666" priority="78" stopIfTrue="1" operator="equal">
      <formula>3</formula>
    </cfRule>
    <cfRule type="cellIs" dxfId="665" priority="79" stopIfTrue="1" operator="equal">
      <formula>2</formula>
    </cfRule>
    <cfRule type="cellIs" dxfId="664" priority="80" stopIfTrue="1" operator="equal">
      <formula>1</formula>
    </cfRule>
  </conditionalFormatting>
  <conditionalFormatting sqref="P5:Q300">
    <cfRule type="cellIs" dxfId="663" priority="71" stopIfTrue="1" operator="between">
      <formula>7.1</formula>
      <formula>10</formula>
    </cfRule>
    <cfRule type="cellIs" dxfId="662" priority="72" stopIfTrue="1" operator="between">
      <formula>5.4</formula>
      <formula>7</formula>
    </cfRule>
    <cfRule type="cellIs" dxfId="661" priority="73" stopIfTrue="1" operator="between">
      <formula>3.5</formula>
      <formula>5.3</formula>
    </cfRule>
    <cfRule type="cellIs" dxfId="660" priority="74" stopIfTrue="1" operator="between">
      <formula>1.8</formula>
      <formula>3.4</formula>
    </cfRule>
    <cfRule type="cellIs" dxfId="659" priority="75" stopIfTrue="1" operator="between">
      <formula>0</formula>
      <formula>1.7</formula>
    </cfRule>
  </conditionalFormatting>
  <conditionalFormatting sqref="T5:T300">
    <cfRule type="cellIs" dxfId="658" priority="61" stopIfTrue="1" operator="between">
      <formula>4</formula>
      <formula>5</formula>
    </cfRule>
    <cfRule type="cellIs" dxfId="657" priority="62" stopIfTrue="1" operator="between">
      <formula>3</formula>
      <formula>4</formula>
    </cfRule>
    <cfRule type="cellIs" dxfId="656" priority="63" stopIfTrue="1" operator="between">
      <formula>2</formula>
      <formula>3</formula>
    </cfRule>
    <cfRule type="cellIs" dxfId="655" priority="64" stopIfTrue="1" operator="between">
      <formula>1</formula>
      <formula>2</formula>
    </cfRule>
    <cfRule type="cellIs" dxfId="654" priority="65" stopIfTrue="1" operator="between">
      <formula>0</formula>
      <formula>1</formula>
    </cfRule>
  </conditionalFormatting>
  <conditionalFormatting sqref="R5:R300">
    <cfRule type="cellIs" dxfId="653" priority="31" stopIfTrue="1" operator="between">
      <formula>4</formula>
      <formula>5</formula>
    </cfRule>
    <cfRule type="cellIs" dxfId="652" priority="32" stopIfTrue="1" operator="between">
      <formula>3</formula>
      <formula>4</formula>
    </cfRule>
    <cfRule type="cellIs" dxfId="651" priority="33" stopIfTrue="1" operator="between">
      <formula>2</formula>
      <formula>3</formula>
    </cfRule>
    <cfRule type="cellIs" dxfId="650" priority="34" stopIfTrue="1" operator="between">
      <formula>1</formula>
      <formula>2</formula>
    </cfRule>
    <cfRule type="cellIs" dxfId="649" priority="35" stopIfTrue="1" operator="between">
      <formula>0</formula>
      <formula>1</formula>
    </cfRule>
  </conditionalFormatting>
  <conditionalFormatting sqref="J5:J300">
    <cfRule type="cellIs" dxfId="648" priority="11" operator="equal">
      <formula>"Increasing"</formula>
    </cfRule>
    <cfRule type="cellIs" dxfId="647" priority="12" operator="equal">
      <formula>"Stable"</formula>
    </cfRule>
    <cfRule type="cellIs" dxfId="646" priority="13" operator="equal">
      <formula>"Decreasing"</formula>
    </cfRule>
  </conditionalFormatting>
  <conditionalFormatting sqref="I5:I300">
    <cfRule type="cellIs" dxfId="645" priority="41" stopIfTrue="1" operator="equal">
      <formula>"Very High"</formula>
    </cfRule>
    <cfRule type="cellIs" dxfId="644" priority="42" stopIfTrue="1" operator="equal">
      <formula>"High"</formula>
    </cfRule>
    <cfRule type="cellIs" dxfId="643" priority="43" stopIfTrue="1" operator="equal">
      <formula>"Medium"</formula>
    </cfRule>
    <cfRule type="cellIs" dxfId="642" priority="44" stopIfTrue="1" operator="equal">
      <formula>"Low"</formula>
    </cfRule>
    <cfRule type="cellIs" dxfId="641" priority="45" stopIfTrue="1" operator="equal">
      <formula>"Very Low"</formula>
    </cfRule>
  </conditionalFormatting>
  <conditionalFormatting sqref="O5:O300">
    <cfRule type="cellIs" dxfId="640" priority="6" stopIfTrue="1" operator="between">
      <formula>5</formula>
      <formula>5.9</formula>
    </cfRule>
    <cfRule type="cellIs" dxfId="639" priority="7" stopIfTrue="1" operator="between">
      <formula>4</formula>
      <formula>4.9</formula>
    </cfRule>
    <cfRule type="cellIs" dxfId="638" priority="8" stopIfTrue="1" operator="between">
      <formula>3</formula>
      <formula>3.9</formula>
    </cfRule>
    <cfRule type="cellIs" dxfId="637" priority="9" stopIfTrue="1" operator="between">
      <formula>2</formula>
      <formula>2.9</formula>
    </cfRule>
    <cfRule type="cellIs" dxfId="636" priority="10" stopIfTrue="1" operator="between">
      <formula>0</formula>
      <formula>1.9</formula>
    </cfRule>
  </conditionalFormatting>
  <conditionalFormatting sqref="S5:T300">
    <cfRule type="cellIs" dxfId="635" priority="51" stopIfTrue="1" operator="between">
      <formula>4</formula>
      <formula>5</formula>
    </cfRule>
    <cfRule type="cellIs" dxfId="634" priority="52" stopIfTrue="1" operator="between">
      <formula>3</formula>
      <formula>4</formula>
    </cfRule>
    <cfRule type="cellIs" dxfId="633" priority="53" stopIfTrue="1" operator="between">
      <formula>2</formula>
      <formula>3</formula>
    </cfRule>
    <cfRule type="cellIs" dxfId="632" priority="54" stopIfTrue="1" operator="between">
      <formula>1</formula>
      <formula>2</formula>
    </cfRule>
    <cfRule type="cellIs" dxfId="631" priority="55" stopIfTrue="1" operator="between">
      <formula>0</formula>
      <formula>1</formula>
    </cfRule>
  </conditionalFormatting>
  <conditionalFormatting sqref="K5:K300">
    <cfRule type="cellIs" dxfId="630" priority="1" stopIfTrue="1" operator="equal">
      <formula>"Very Low"</formula>
    </cfRule>
    <cfRule type="cellIs" dxfId="629" priority="2" stopIfTrue="1" operator="equal">
      <formula>"Low"</formula>
    </cfRule>
    <cfRule type="cellIs" dxfId="628" priority="3" stopIfTrue="1" operator="equal">
      <formula>"Medium"</formula>
    </cfRule>
    <cfRule type="cellIs" dxfId="627" priority="4" stopIfTrue="1" operator="equal">
      <formula>"High"</formula>
    </cfRule>
    <cfRule type="cellIs" dxfId="626" priority="5" stopIfTrue="1" operator="equal">
      <formula>"Very High"</formula>
    </cfRule>
  </conditionalFormatting>
  <pageMargins left="0.70866141732283472" right="0.70866141732283472" top="0.74803149606299213" bottom="0.74803149606299213" header="0.31496062992125978" footer="0.31496062992125978"/>
  <pageSetup paperSize="9" scale="57" fitToHeight="0"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4A2B54"/>
    <pageSetUpPr fitToPage="1"/>
  </sheetPr>
  <dimension ref="A1:U150"/>
  <sheetViews>
    <sheetView workbookViewId="0">
      <selection activeCell="T5" sqref="T5:T150"/>
    </sheetView>
  </sheetViews>
  <sheetFormatPr defaultColWidth="8.5703125" defaultRowHeight="15" x14ac:dyDescent="0.25"/>
  <cols>
    <col min="1" max="1" width="43.5703125" style="214" bestFit="1" customWidth="1"/>
    <col min="2" max="2" width="10" style="214" customWidth="1"/>
    <col min="3" max="3" width="17.5703125" style="214" customWidth="1"/>
    <col min="4" max="4" width="8.5703125" style="214" customWidth="1"/>
    <col min="5" max="5" width="27.42578125" style="214" bestFit="1" customWidth="1"/>
    <col min="6" max="7" width="8.5703125" style="214" customWidth="1"/>
    <col min="8" max="8" width="9.5703125" style="214" customWidth="1"/>
    <col min="9" max="9" width="13.5703125" style="214" customWidth="1"/>
    <col min="10" max="10" width="10.42578125" style="214" customWidth="1"/>
    <col min="11" max="20" width="8.5703125" style="214" customWidth="1"/>
    <col min="21" max="21" width="11.42578125" style="214" bestFit="1" customWidth="1"/>
    <col min="22" max="22" width="8.5703125" style="214" customWidth="1"/>
    <col min="23" max="16384" width="8.5703125" style="214"/>
  </cols>
  <sheetData>
    <row r="1" spans="1:21" ht="23.1" customHeight="1" x14ac:dyDescent="0.35">
      <c r="A1" s="127" t="str">
        <f>"INFORM Severity Index - all crises. Release: "&amp;About!$A$5&amp;""</f>
        <v>INFORM Severity Index - all crises. Release: February 2023</v>
      </c>
      <c r="B1" s="48"/>
      <c r="C1" s="48"/>
      <c r="D1" s="48"/>
      <c r="E1" s="48"/>
      <c r="F1" s="48"/>
      <c r="G1" s="48"/>
      <c r="H1" s="48"/>
      <c r="I1" s="48"/>
      <c r="J1" s="48"/>
      <c r="K1" s="48"/>
      <c r="L1" s="48"/>
      <c r="M1" s="48"/>
      <c r="N1" s="48"/>
      <c r="O1" s="48"/>
      <c r="P1" s="48"/>
      <c r="Q1" s="48"/>
      <c r="R1" s="48"/>
      <c r="S1" s="48"/>
      <c r="T1" s="48"/>
      <c r="U1" s="48"/>
    </row>
    <row r="2" spans="1:21" ht="96.75" customHeight="1" thickBot="1" x14ac:dyDescent="0.3">
      <c r="A2" s="11" t="s">
        <v>8538</v>
      </c>
      <c r="B2" s="11" t="s">
        <v>8540</v>
      </c>
      <c r="C2" s="11" t="s">
        <v>8541</v>
      </c>
      <c r="D2" s="5" t="s">
        <v>8542</v>
      </c>
      <c r="E2" s="11" t="s">
        <v>8543</v>
      </c>
      <c r="F2" s="71" t="s">
        <v>8544</v>
      </c>
      <c r="G2" s="72" t="s">
        <v>8545</v>
      </c>
      <c r="H2" s="71" t="s">
        <v>8545</v>
      </c>
      <c r="I2" s="73" t="s">
        <v>8546</v>
      </c>
      <c r="J2" s="73" t="s">
        <v>5</v>
      </c>
      <c r="K2" s="75" t="s">
        <v>8547</v>
      </c>
      <c r="L2" s="74" t="s">
        <v>8562</v>
      </c>
      <c r="M2" s="74" t="s">
        <v>8563</v>
      </c>
      <c r="N2" s="49" t="s">
        <v>8550</v>
      </c>
      <c r="O2" s="76" t="s">
        <v>4947</v>
      </c>
      <c r="P2" s="76" t="s">
        <v>8551</v>
      </c>
      <c r="Q2" s="77" t="s">
        <v>8552</v>
      </c>
      <c r="R2" s="78" t="s">
        <v>8553</v>
      </c>
      <c r="S2" s="78" t="s">
        <v>8554</v>
      </c>
      <c r="T2" s="52" t="s">
        <v>8555</v>
      </c>
      <c r="U2" s="126" t="s">
        <v>8556</v>
      </c>
    </row>
    <row r="3" spans="1:21" ht="18" hidden="1" customHeight="1" thickTop="1" x14ac:dyDescent="0.3">
      <c r="A3" s="46" t="s">
        <v>8557</v>
      </c>
      <c r="B3" s="46"/>
      <c r="C3" s="46"/>
      <c r="D3" s="46"/>
      <c r="E3" s="46"/>
      <c r="F3" s="41"/>
      <c r="G3" s="41"/>
      <c r="H3" s="41"/>
      <c r="I3" s="68"/>
      <c r="J3" s="41"/>
      <c r="K3" s="40"/>
      <c r="L3" s="39"/>
      <c r="M3" s="39"/>
      <c r="N3" s="40"/>
      <c r="O3" s="41"/>
      <c r="P3" s="41"/>
      <c r="Q3" s="40"/>
      <c r="R3" s="39"/>
      <c r="S3" s="39"/>
      <c r="T3" s="1"/>
      <c r="U3" s="110"/>
    </row>
    <row r="4" spans="1:21" ht="18" customHeight="1" thickTop="1" x14ac:dyDescent="0.3">
      <c r="A4" s="12" t="s">
        <v>8558</v>
      </c>
      <c r="B4" s="12"/>
      <c r="C4" s="12"/>
      <c r="D4" s="6" t="s">
        <v>8558</v>
      </c>
      <c r="E4" s="12"/>
      <c r="F4" s="34" t="s">
        <v>8559</v>
      </c>
      <c r="G4" s="34" t="s">
        <v>8559</v>
      </c>
      <c r="H4" s="34" t="s">
        <v>8560</v>
      </c>
      <c r="I4" s="34" t="s">
        <v>8561</v>
      </c>
      <c r="J4" s="34" t="s">
        <v>8560</v>
      </c>
      <c r="K4" s="34" t="s">
        <v>8559</v>
      </c>
      <c r="L4" s="34" t="s">
        <v>8559</v>
      </c>
      <c r="M4" s="34" t="s">
        <v>8559</v>
      </c>
      <c r="N4" s="34" t="s">
        <v>8559</v>
      </c>
      <c r="O4" s="34" t="s">
        <v>8559</v>
      </c>
      <c r="P4" s="34" t="s">
        <v>8559</v>
      </c>
      <c r="Q4" s="34" t="s">
        <v>8559</v>
      </c>
      <c r="R4" s="34" t="s">
        <v>8559</v>
      </c>
      <c r="S4" s="34" t="s">
        <v>8559</v>
      </c>
      <c r="T4" s="1"/>
      <c r="U4" s="110"/>
    </row>
    <row r="5" spans="1:21" x14ac:dyDescent="0.25">
      <c r="A5" s="130" t="str">
        <f t="array" ref="A5">IFERROR(INDEX(Lists!$B$2:$B$200,SMALL(IF(Lists!$I$2:$I$200="Individual",ROW(Lists!$B$2:$B$200)),ROW(1:1))-1,1),"")</f>
        <v>Complex crisis in Afghanistan</v>
      </c>
      <c r="B5" s="131" t="str">
        <f>VLOOKUP(A5,Lists!$B$2:$G$200,2,FALSE)</f>
        <v>AFG001</v>
      </c>
      <c r="C5" s="131" t="str">
        <f>VLOOKUP(B5,'INFORM Severity - hidden'!$C$5:$D$200,2,FALSE)</f>
        <v>Afghanistan</v>
      </c>
      <c r="D5" s="131" t="str">
        <f>VLOOKUP(A5,Lists!$B$2:$G$200,3,FALSE)</f>
        <v>AFG</v>
      </c>
      <c r="E5" s="132" t="str">
        <f>VLOOKUP(A5,Lists!$B$2:$G$200,5,FALSE)</f>
        <v>Conflict,Violence,Displacement,Drought,Earthquake,Socio-political</v>
      </c>
      <c r="F5" s="235">
        <f t="shared" ref="F5:F36" si="0">IF(OR(N5="x",K5="x"),"x",ROUND((5-GEOMEAN(((5-K5)/5*4+1),((5-N5)/5*4+1),((5-N5)/5*4+1)))/4*3.5+Q5*0.3,1))</f>
        <v>4.5</v>
      </c>
      <c r="G5" s="129">
        <f t="shared" ref="G5:G36" si="1">IF(F5="x","x",ROUNDUP(F5,0))</f>
        <v>5</v>
      </c>
      <c r="H5" s="129" t="str">
        <f t="shared" ref="H5:H36" si="2">IF(N5="x","x",IF(K5="x","x",(IF(G5=5,"Very High",IF(G5=4,"High",IF(G5=3,"Medium",IF(G5=2,"Low","Very Low")))))))</f>
        <v>Very High</v>
      </c>
      <c r="I5" s="236" t="str">
        <f>INDEX(Trends!$D$3:$D$404,MATCH(B5,Trends!$C$3:$C$404,0))</f>
        <v>Stable</v>
      </c>
      <c r="J5" s="129" t="str">
        <f>VLOOKUP($B5,Reliability!$A$3:$I$170,9,FALSE)</f>
        <v>Very High</v>
      </c>
      <c r="K5" s="237">
        <f t="shared" ref="K5:K36" si="3">IF(OR(M5="x",L5="x"),"x",ROUND((5-GEOMEAN(((5-L5)/5*4+1),((5-M5)/5*4+1),((5-M5)/5*4+1)))/4*5,1))</f>
        <v>4.7</v>
      </c>
      <c r="L5" s="237">
        <f>VLOOKUP($B5,'Impact of the crisis'!$C$6:$N$170,12,FALSE)</f>
        <v>4.9000000000000004</v>
      </c>
      <c r="M5" s="237">
        <f>VLOOKUP($B5,'Impact of the crisis'!$C$6:$AB$170,26,FALSE)</f>
        <v>4.5999999999999996</v>
      </c>
      <c r="N5" s="237">
        <f>VLOOKUP($B5,'Conditions of people affected'!$C$6:$R$170,16,FALSE)</f>
        <v>4.5</v>
      </c>
      <c r="O5" s="237">
        <f>VLOOKUP($B5,'Conditions of people affected'!$C$6:$R$170,9,FALSE)</f>
        <v>5</v>
      </c>
      <c r="P5" s="237">
        <f>VLOOKUP($B5,'Conditions of people affected'!$C$6:$R$170,15,FALSE)</f>
        <v>4</v>
      </c>
      <c r="Q5" s="237">
        <f t="shared" ref="Q5:Q36" si="4">IF(OR(S5="x",R5="x"),R5,ROUND((5-GEOMEAN(((5-R5)/5*4+1),((5-S5)/5*4+1)))/4*5,1))</f>
        <v>4.3</v>
      </c>
      <c r="R5" s="237">
        <f>VLOOKUP($B5,'Complexity of the crisis'!$C$6:$AN$170,22,FALSE)</f>
        <v>4</v>
      </c>
      <c r="S5" s="237">
        <f>VLOOKUP($B5,'Complexity of the crisis'!$C$6:$AN$170,38,FALSE)</f>
        <v>4.5</v>
      </c>
      <c r="T5" s="133" t="str">
        <f>VLOOKUP(B5,Lists!$C$3:$E$200,3,FALSE)</f>
        <v>Asia</v>
      </c>
      <c r="U5" s="134">
        <f>VLOOKUP(B5,'INFORM Severity - hidden'!$C$5:$V$200,20,FALSE)</f>
        <v>44985</v>
      </c>
    </row>
    <row r="6" spans="1:21" x14ac:dyDescent="0.25">
      <c r="A6" s="130" t="str">
        <f t="array" ref="A6">IFERROR(INDEX(Lists!$B$2:$B$200,SMALL(IF(Lists!$I$2:$I$200="Individual",ROW(Lists!$B$2:$B$200)),ROW(2:2))-1,1),"")</f>
        <v>Earthquake in Khost and Paktika</v>
      </c>
      <c r="B6" s="131" t="str">
        <f>VLOOKUP(A6,Lists!$B$2:$G$200,2,FALSE)</f>
        <v>AFG005</v>
      </c>
      <c r="C6" s="131" t="str">
        <f>VLOOKUP(B6,'INFORM Severity - hidden'!$C$5:$D$200,2,FALSE)</f>
        <v>Afghanistan</v>
      </c>
      <c r="D6" s="131" t="str">
        <f>VLOOKUP(A6,Lists!$B$2:$G$200,3,FALSE)</f>
        <v>AFG</v>
      </c>
      <c r="E6" s="132" t="str">
        <f>VLOOKUP(A6,Lists!$B$2:$G$200,5,FALSE)</f>
        <v>Earthquake</v>
      </c>
      <c r="F6" s="235">
        <f t="shared" si="0"/>
        <v>3</v>
      </c>
      <c r="G6" s="129">
        <f t="shared" si="1"/>
        <v>3</v>
      </c>
      <c r="H6" s="129" t="str">
        <f t="shared" si="2"/>
        <v>Medium</v>
      </c>
      <c r="I6" s="236" t="str">
        <f>INDEX(Trends!$D$3:$D$404,MATCH(B6,Trends!$C$3:$C$404,0))</f>
        <v>Stable</v>
      </c>
      <c r="J6" s="129" t="str">
        <f>VLOOKUP($B6,Reliability!$A$3:$I$170,9,FALSE)</f>
        <v>High</v>
      </c>
      <c r="K6" s="237">
        <f t="shared" si="3"/>
        <v>2.8</v>
      </c>
      <c r="L6" s="237">
        <f>VLOOKUP($B6,'Impact of the crisis'!$C$6:$N$170,12,FALSE)</f>
        <v>0.9</v>
      </c>
      <c r="M6" s="237">
        <f>VLOOKUP($B6,'Impact of the crisis'!$C$6:$AB$170,26,FALSE)</f>
        <v>3.5</v>
      </c>
      <c r="N6" s="237">
        <f>VLOOKUP($B6,'Conditions of people affected'!$C$6:$R$170,16,FALSE)</f>
        <v>2.8</v>
      </c>
      <c r="O6" s="237">
        <f>VLOOKUP($B6,'Conditions of people affected'!$C$6:$R$170,9,FALSE)</f>
        <v>2.6</v>
      </c>
      <c r="P6" s="237">
        <f>VLOOKUP($B6,'Conditions of people affected'!$C$6:$R$170,15,FALSE)</f>
        <v>3</v>
      </c>
      <c r="Q6" s="237">
        <f t="shared" si="4"/>
        <v>3.3</v>
      </c>
      <c r="R6" s="237">
        <f>VLOOKUP($B6,'Complexity of the crisis'!$C$6:$AN$170,22,FALSE)</f>
        <v>4</v>
      </c>
      <c r="S6" s="237">
        <f>VLOOKUP($B6,'Complexity of the crisis'!$C$6:$AN$170,38,FALSE)</f>
        <v>2.5</v>
      </c>
      <c r="T6" s="133" t="str">
        <f>VLOOKUP(B6,Lists!$C$3:$E$200,3,FALSE)</f>
        <v>Asia</v>
      </c>
      <c r="U6" s="134">
        <f>VLOOKUP(B6,'INFORM Severity - hidden'!$C$5:$V$200,20,FALSE)</f>
        <v>44956</v>
      </c>
    </row>
    <row r="7" spans="1:21" x14ac:dyDescent="0.25">
      <c r="A7" s="130" t="str">
        <f t="array" ref="A7">IFERROR(INDEX(Lists!$B$2:$B$200,SMALL(IF(Lists!$I$2:$I$200="Individual",ROW(Lists!$B$2:$B$200)),ROW(3:3))-1,1),"")</f>
        <v>Drought in South-West Angola</v>
      </c>
      <c r="B7" s="131" t="str">
        <f>VLOOKUP(A7,Lists!$B$2:$G$200,2,FALSE)</f>
        <v>AGO002</v>
      </c>
      <c r="C7" s="131" t="str">
        <f>VLOOKUP(B7,'INFORM Severity - hidden'!$C$5:$D$200,2,FALSE)</f>
        <v>Angola</v>
      </c>
      <c r="D7" s="131" t="str">
        <f>VLOOKUP(A7,Lists!$B$2:$G$200,3,FALSE)</f>
        <v>AGO</v>
      </c>
      <c r="E7" s="132" t="str">
        <f>VLOOKUP(A7,Lists!$B$2:$G$200,5,FALSE)</f>
        <v>Drought</v>
      </c>
      <c r="F7" s="235">
        <f t="shared" si="0"/>
        <v>3.1</v>
      </c>
      <c r="G7" s="129">
        <f t="shared" si="1"/>
        <v>4</v>
      </c>
      <c r="H7" s="129" t="str">
        <f t="shared" si="2"/>
        <v>High</v>
      </c>
      <c r="I7" s="236" t="str">
        <f>INDEX(Trends!$D$3:$D$404,MATCH(B7,Trends!$C$3:$C$404,0))</f>
        <v>Decreasing</v>
      </c>
      <c r="J7" s="129" t="str">
        <f>VLOOKUP($B7,Reliability!$A$3:$I$170,9,FALSE)</f>
        <v>High</v>
      </c>
      <c r="K7" s="237">
        <f t="shared" si="3"/>
        <v>2.8</v>
      </c>
      <c r="L7" s="237">
        <f>VLOOKUP($B7,'Impact of the crisis'!$C$6:$N$170,12,FALSE)</f>
        <v>3.7</v>
      </c>
      <c r="M7" s="237">
        <f>VLOOKUP($B7,'Impact of the crisis'!$C$6:$AB$170,26,FALSE)</f>
        <v>2.2000000000000002</v>
      </c>
      <c r="N7" s="237">
        <f>VLOOKUP($B7,'Conditions of people affected'!$C$6:$R$170,16,FALSE)</f>
        <v>3.85</v>
      </c>
      <c r="O7" s="237">
        <f>VLOOKUP($B7,'Conditions of people affected'!$C$6:$R$170,9,FALSE)</f>
        <v>3.7</v>
      </c>
      <c r="P7" s="237">
        <f>VLOOKUP($B7,'Conditions of people affected'!$C$6:$R$170,15,FALSE)</f>
        <v>4</v>
      </c>
      <c r="Q7" s="237">
        <f t="shared" si="4"/>
        <v>2.2000000000000002</v>
      </c>
      <c r="R7" s="237">
        <f>VLOOKUP($B7,'Complexity of the crisis'!$C$6:$AN$170,22,FALSE)</f>
        <v>3.1</v>
      </c>
      <c r="S7" s="237">
        <f>VLOOKUP($B7,'Complexity of the crisis'!$C$6:$AN$170,38,FALSE)</f>
        <v>1</v>
      </c>
      <c r="T7" s="133" t="str">
        <f>VLOOKUP(B7,Lists!$C$3:$E$200,3,FALSE)</f>
        <v>Africa</v>
      </c>
      <c r="U7" s="134">
        <f>VLOOKUP(B7,'INFORM Severity - hidden'!$C$5:$V$200,20,FALSE)</f>
        <v>44977</v>
      </c>
    </row>
    <row r="8" spans="1:21" x14ac:dyDescent="0.25">
      <c r="A8" s="130" t="str">
        <f t="array" ref="A8">IFERROR(INDEX(Lists!$B$2:$B$200,SMALL(IF(Lists!$I$2:$I$200="Individual",ROW(Lists!$B$2:$B$200)),ROW(4:4))-1,1),"")</f>
        <v>Nagorno-Karabakh Conflict in Armenia</v>
      </c>
      <c r="B8" s="131" t="str">
        <f>VLOOKUP(A8,Lists!$B$2:$G$200,2,FALSE)</f>
        <v>ARM002</v>
      </c>
      <c r="C8" s="131" t="str">
        <f>VLOOKUP(B8,'INFORM Severity - hidden'!$C$5:$D$200,2,FALSE)</f>
        <v>Armenia</v>
      </c>
      <c r="D8" s="131" t="str">
        <f>VLOOKUP(A8,Lists!$B$2:$G$200,3,FALSE)</f>
        <v>ARM</v>
      </c>
      <c r="E8" s="132" t="str">
        <f>VLOOKUP(A8,Lists!$B$2:$G$200,5,FALSE)</f>
        <v>Conflict,Displacement</v>
      </c>
      <c r="F8" s="235">
        <f t="shared" si="0"/>
        <v>1.3</v>
      </c>
      <c r="G8" s="129">
        <f t="shared" si="1"/>
        <v>2</v>
      </c>
      <c r="H8" s="129" t="str">
        <f t="shared" si="2"/>
        <v>Low</v>
      </c>
      <c r="I8" s="236" t="str">
        <f>INDEX(Trends!$D$3:$D$404,MATCH(B8,Trends!$C$3:$C$404,0))</f>
        <v>Stable</v>
      </c>
      <c r="J8" s="129" t="str">
        <f>VLOOKUP($B8,Reliability!$A$3:$I$170,9,FALSE)</f>
        <v>Medium</v>
      </c>
      <c r="K8" s="237">
        <f t="shared" si="3"/>
        <v>1.8</v>
      </c>
      <c r="L8" s="237">
        <f>VLOOKUP($B8,'Impact of the crisis'!$C$6:$N$170,12,FALSE)</f>
        <v>1.3</v>
      </c>
      <c r="M8" s="237">
        <f>VLOOKUP($B8,'Impact of the crisis'!$C$6:$AB$170,26,FALSE)</f>
        <v>2.1</v>
      </c>
      <c r="N8" s="237">
        <f>VLOOKUP($B8,'Conditions of people affected'!$C$6:$R$170,16,FALSE)</f>
        <v>0.85</v>
      </c>
      <c r="O8" s="237">
        <f>VLOOKUP($B8,'Conditions of people affected'!$C$6:$R$170,9,FALSE)</f>
        <v>0.7</v>
      </c>
      <c r="P8" s="237">
        <f>VLOOKUP($B8,'Conditions of people affected'!$C$6:$R$170,15,FALSE)</f>
        <v>1</v>
      </c>
      <c r="Q8" s="237">
        <f t="shared" si="4"/>
        <v>1.5</v>
      </c>
      <c r="R8" s="237">
        <f>VLOOKUP($B8,'Complexity of the crisis'!$C$6:$AN$170,22,FALSE)</f>
        <v>2</v>
      </c>
      <c r="S8" s="237">
        <f>VLOOKUP($B8,'Complexity of the crisis'!$C$6:$AN$170,38,FALSE)</f>
        <v>1</v>
      </c>
      <c r="T8" s="133" t="str">
        <f>VLOOKUP(B8,Lists!$C$3:$E$200,3,FALSE)</f>
        <v>Middle east</v>
      </c>
      <c r="U8" s="134">
        <f>VLOOKUP(B8,'INFORM Severity - hidden'!$C$5:$V$200,20,FALSE)</f>
        <v>44985</v>
      </c>
    </row>
    <row r="9" spans="1:21" x14ac:dyDescent="0.25">
      <c r="A9" s="130" t="str">
        <f t="array" ref="A9">IFERROR(INDEX(Lists!$B$2:$B$200,SMALL(IF(Lists!$I$2:$I$200="Individual",ROW(Lists!$B$2:$B$200)),ROW(5:5))-1,1),"")</f>
        <v>Nagorno-Karabakh conflict in Azerbaijan</v>
      </c>
      <c r="B9" s="131" t="str">
        <f>VLOOKUP(A9,Lists!$B$2:$G$200,2,FALSE)</f>
        <v>AZE002</v>
      </c>
      <c r="C9" s="131" t="str">
        <f>VLOOKUP(B9,'INFORM Severity - hidden'!$C$5:$D$200,2,FALSE)</f>
        <v>Azerbaijan</v>
      </c>
      <c r="D9" s="131" t="str">
        <f>VLOOKUP(A9,Lists!$B$2:$G$200,3,FALSE)</f>
        <v>AZE</v>
      </c>
      <c r="E9" s="132" t="str">
        <f>VLOOKUP(A9,Lists!$B$2:$G$200,5,FALSE)</f>
        <v>Conflict,Displacement</v>
      </c>
      <c r="F9" s="235">
        <f t="shared" si="0"/>
        <v>1.8</v>
      </c>
      <c r="G9" s="129">
        <f t="shared" si="1"/>
        <v>2</v>
      </c>
      <c r="H9" s="129" t="str">
        <f t="shared" si="2"/>
        <v>Low</v>
      </c>
      <c r="I9" s="236" t="str">
        <f>INDEX(Trends!$D$3:$D$404,MATCH(B9,Trends!$C$3:$C$404,0))</f>
        <v>Stable</v>
      </c>
      <c r="J9" s="129" t="str">
        <f>VLOOKUP($B9,Reliability!$A$3:$I$170,9,FALSE)</f>
        <v>Low</v>
      </c>
      <c r="K9" s="237">
        <f t="shared" si="3"/>
        <v>2.6</v>
      </c>
      <c r="L9" s="237">
        <f>VLOOKUP($B9,'Impact of the crisis'!$C$6:$N$170,12,FALSE)</f>
        <v>1.8</v>
      </c>
      <c r="M9" s="237">
        <f>VLOOKUP($B9,'Impact of the crisis'!$C$6:$AB$170,26,FALSE)</f>
        <v>3</v>
      </c>
      <c r="N9" s="237">
        <f>VLOOKUP($B9,'Conditions of people affected'!$C$6:$R$170,16,FALSE)</f>
        <v>1</v>
      </c>
      <c r="O9" s="237">
        <f>VLOOKUP($B9,'Conditions of people affected'!$C$6:$R$170,9,FALSE)</f>
        <v>0</v>
      </c>
      <c r="P9" s="237">
        <f>VLOOKUP($B9,'Conditions of people affected'!$C$6:$R$170,15,FALSE)</f>
        <v>2</v>
      </c>
      <c r="Q9" s="237">
        <f t="shared" si="4"/>
        <v>2.2999999999999998</v>
      </c>
      <c r="R9" s="237">
        <f>VLOOKUP($B9,'Complexity of the crisis'!$C$6:$AN$170,22,FALSE)</f>
        <v>2.5</v>
      </c>
      <c r="S9" s="237">
        <f>VLOOKUP($B9,'Complexity of the crisis'!$C$6:$AN$170,38,FALSE)</f>
        <v>2</v>
      </c>
      <c r="T9" s="133" t="str">
        <f>VLOOKUP(B9,Lists!$C$3:$E$200,3,FALSE)</f>
        <v>Middle east</v>
      </c>
      <c r="U9" s="134">
        <f>VLOOKUP(B9,'INFORM Severity - hidden'!$C$5:$V$200,20,FALSE)</f>
        <v>44985</v>
      </c>
    </row>
    <row r="10" spans="1:21" x14ac:dyDescent="0.25">
      <c r="A10" s="130" t="str">
        <f t="array" ref="A10">IFERROR(INDEX(Lists!$B$2:$B$200,SMALL(IF(Lists!$I$2:$I$200="Individual",ROW(Lists!$B$2:$B$200)),ROW(6:6))-1,1),"")</f>
        <v>Complex in Burundi</v>
      </c>
      <c r="B10" s="131" t="str">
        <f>VLOOKUP(A10,Lists!$B$2:$G$200,2,FALSE)</f>
        <v>BDI001</v>
      </c>
      <c r="C10" s="131" t="str">
        <f>VLOOKUP(B10,'INFORM Severity - hidden'!$C$5:$D$200,2,FALSE)</f>
        <v>Burundi</v>
      </c>
      <c r="D10" s="131" t="str">
        <f>VLOOKUP(A10,Lists!$B$2:$G$200,3,FALSE)</f>
        <v>BDI</v>
      </c>
      <c r="E10" s="132" t="str">
        <f>VLOOKUP(A10,Lists!$B$2:$G$200,5,FALSE)</f>
        <v>Violence,Displacement,Floods</v>
      </c>
      <c r="F10" s="235">
        <f t="shared" si="0"/>
        <v>3.5</v>
      </c>
      <c r="G10" s="129">
        <f t="shared" si="1"/>
        <v>4</v>
      </c>
      <c r="H10" s="129" t="str">
        <f t="shared" si="2"/>
        <v>High</v>
      </c>
      <c r="I10" s="236" t="str">
        <f>INDEX(Trends!$D$3:$D$404,MATCH(B10,Trends!$C$3:$C$404,0))</f>
        <v>Stable</v>
      </c>
      <c r="J10" s="129" t="str">
        <f>VLOOKUP($B10,Reliability!$A$3:$I$170,9,FALSE)</f>
        <v>Very High</v>
      </c>
      <c r="K10" s="237">
        <f t="shared" si="3"/>
        <v>3.9</v>
      </c>
      <c r="L10" s="237">
        <f>VLOOKUP($B10,'Impact of the crisis'!$C$6:$N$170,12,FALSE)</f>
        <v>4</v>
      </c>
      <c r="M10" s="237">
        <f>VLOOKUP($B10,'Impact of the crisis'!$C$6:$AB$170,26,FALSE)</f>
        <v>3.8</v>
      </c>
      <c r="N10" s="237">
        <f>VLOOKUP($B10,'Conditions of people affected'!$C$6:$R$170,16,FALSE)</f>
        <v>3.4</v>
      </c>
      <c r="O10" s="237">
        <f>VLOOKUP($B10,'Conditions of people affected'!$C$6:$R$170,9,FALSE)</f>
        <v>3.8</v>
      </c>
      <c r="P10" s="237">
        <f>VLOOKUP($B10,'Conditions of people affected'!$C$6:$R$170,15,FALSE)</f>
        <v>3</v>
      </c>
      <c r="Q10" s="237">
        <f t="shared" si="4"/>
        <v>3.3</v>
      </c>
      <c r="R10" s="237">
        <f>VLOOKUP($B10,'Complexity of the crisis'!$C$6:$AN$170,22,FALSE)</f>
        <v>3</v>
      </c>
      <c r="S10" s="237">
        <f>VLOOKUP($B10,'Complexity of the crisis'!$C$6:$AN$170,38,FALSE)</f>
        <v>3.5</v>
      </c>
      <c r="T10" s="133" t="str">
        <f>VLOOKUP(B10,Lists!$C$3:$E$200,3,FALSE)</f>
        <v>Africa</v>
      </c>
      <c r="U10" s="134">
        <f>VLOOKUP(B10,'INFORM Severity - hidden'!$C$5:$V$200,20,FALSE)</f>
        <v>44985</v>
      </c>
    </row>
    <row r="11" spans="1:21" x14ac:dyDescent="0.25">
      <c r="A11" s="130" t="str">
        <f t="array" ref="A11">IFERROR(INDEX(Lists!$B$2:$B$200,SMALL(IF(Lists!$I$2:$I$200="Individual",ROW(Lists!$B$2:$B$200)),ROW(7:7))-1,1),"")</f>
        <v>Conflict in Burkina Faso</v>
      </c>
      <c r="B11" s="131" t="str">
        <f>VLOOKUP(A11,Lists!$B$2:$G$200,2,FALSE)</f>
        <v>BFA002</v>
      </c>
      <c r="C11" s="131" t="str">
        <f>VLOOKUP(B11,'INFORM Severity - hidden'!$C$5:$D$200,2,FALSE)</f>
        <v>Burkina Faso</v>
      </c>
      <c r="D11" s="131" t="str">
        <f>VLOOKUP(A11,Lists!$B$2:$G$200,3,FALSE)</f>
        <v>BFA</v>
      </c>
      <c r="E11" s="132" t="str">
        <f>VLOOKUP(A11,Lists!$B$2:$G$200,5,FALSE)</f>
        <v>Conflict,Displacement,Violence</v>
      </c>
      <c r="F11" s="235">
        <f t="shared" si="0"/>
        <v>4</v>
      </c>
      <c r="G11" s="129">
        <f t="shared" si="1"/>
        <v>4</v>
      </c>
      <c r="H11" s="129" t="str">
        <f t="shared" si="2"/>
        <v>High</v>
      </c>
      <c r="I11" s="236" t="str">
        <f>INDEX(Trends!$D$3:$D$404,MATCH(B11,Trends!$C$3:$C$404,0))</f>
        <v>Stable</v>
      </c>
      <c r="J11" s="129" t="str">
        <f>VLOOKUP($B11,Reliability!$A$3:$I$170,9,FALSE)</f>
        <v>High</v>
      </c>
      <c r="K11" s="237">
        <f t="shared" si="3"/>
        <v>4.0999999999999996</v>
      </c>
      <c r="L11" s="237">
        <f>VLOOKUP($B11,'Impact of the crisis'!$C$6:$N$170,12,FALSE)</f>
        <v>2.5</v>
      </c>
      <c r="M11" s="237">
        <f>VLOOKUP($B11,'Impact of the crisis'!$C$6:$AB$170,26,FALSE)</f>
        <v>4.5999999999999996</v>
      </c>
      <c r="N11" s="237">
        <f>VLOOKUP($B11,'Conditions of people affected'!$C$6:$R$170,16,FALSE)</f>
        <v>4.1500000000000004</v>
      </c>
      <c r="O11" s="237">
        <f>VLOOKUP($B11,'Conditions of people affected'!$C$6:$R$170,9,FALSE)</f>
        <v>4.3</v>
      </c>
      <c r="P11" s="237">
        <f>VLOOKUP($B11,'Conditions of people affected'!$C$6:$R$170,15,FALSE)</f>
        <v>4</v>
      </c>
      <c r="Q11" s="237">
        <f t="shared" si="4"/>
        <v>3.6</v>
      </c>
      <c r="R11" s="237">
        <f>VLOOKUP($B11,'Complexity of the crisis'!$C$6:$AN$170,22,FALSE)</f>
        <v>3.1</v>
      </c>
      <c r="S11" s="237">
        <f>VLOOKUP($B11,'Complexity of the crisis'!$C$6:$AN$170,38,FALSE)</f>
        <v>4</v>
      </c>
      <c r="T11" s="133" t="str">
        <f>VLOOKUP(B11,Lists!$C$3:$E$200,3,FALSE)</f>
        <v>Africa</v>
      </c>
      <c r="U11" s="134">
        <f>VLOOKUP(B11,'INFORM Severity - hidden'!$C$5:$V$200,20,FALSE)</f>
        <v>44985</v>
      </c>
    </row>
    <row r="12" spans="1:21" x14ac:dyDescent="0.25">
      <c r="A12" s="130" t="str">
        <f t="array" ref="A12">IFERROR(INDEX(Lists!$B$2:$B$200,SMALL(IF(Lists!$I$2:$I$200="Individual",ROW(Lists!$B$2:$B$200)),ROW(8:8))-1,1),"")</f>
        <v>Rohingya refugee crisis</v>
      </c>
      <c r="B12" s="131" t="str">
        <f>VLOOKUP(A12,Lists!$B$2:$G$200,2,FALSE)</f>
        <v>BGD002</v>
      </c>
      <c r="C12" s="131" t="str">
        <f>VLOOKUP(B12,'INFORM Severity - hidden'!$C$5:$D$200,2,FALSE)</f>
        <v>Bangladesh</v>
      </c>
      <c r="D12" s="131" t="str">
        <f>VLOOKUP(A12,Lists!$B$2:$G$200,3,FALSE)</f>
        <v>BGD</v>
      </c>
      <c r="E12" s="132" t="str">
        <f>VLOOKUP(A12,Lists!$B$2:$G$200,5,FALSE)</f>
        <v>Conflict,Violence,Displacement</v>
      </c>
      <c r="F12" s="235">
        <f t="shared" si="0"/>
        <v>3</v>
      </c>
      <c r="G12" s="129">
        <f t="shared" si="1"/>
        <v>3</v>
      </c>
      <c r="H12" s="129" t="str">
        <f t="shared" si="2"/>
        <v>Medium</v>
      </c>
      <c r="I12" s="236" t="str">
        <f>INDEX(Trends!$D$3:$D$404,MATCH(B12,Trends!$C$3:$C$404,0))</f>
        <v>Stable</v>
      </c>
      <c r="J12" s="129" t="str">
        <f>VLOOKUP($B12,Reliability!$A$3:$I$170,9,FALSE)</f>
        <v>High</v>
      </c>
      <c r="K12" s="237">
        <f t="shared" si="3"/>
        <v>2.8</v>
      </c>
      <c r="L12" s="237">
        <f>VLOOKUP($B12,'Impact of the crisis'!$C$6:$N$170,12,FALSE)</f>
        <v>0.2</v>
      </c>
      <c r="M12" s="237">
        <f>VLOOKUP($B12,'Impact of the crisis'!$C$6:$AB$170,26,FALSE)</f>
        <v>3.7</v>
      </c>
      <c r="N12" s="237">
        <f>VLOOKUP($B12,'Conditions of people affected'!$C$6:$R$170,16,FALSE)</f>
        <v>3.3</v>
      </c>
      <c r="O12" s="237">
        <f>VLOOKUP($B12,'Conditions of people affected'!$C$6:$R$170,9,FALSE)</f>
        <v>3.6</v>
      </c>
      <c r="P12" s="237">
        <f>VLOOKUP($B12,'Conditions of people affected'!$C$6:$R$170,15,FALSE)</f>
        <v>3</v>
      </c>
      <c r="Q12" s="237">
        <f t="shared" si="4"/>
        <v>2.6</v>
      </c>
      <c r="R12" s="237">
        <f>VLOOKUP($B12,'Complexity of the crisis'!$C$6:$AN$170,22,FALSE)</f>
        <v>2.6</v>
      </c>
      <c r="S12" s="237">
        <f>VLOOKUP($B12,'Complexity of the crisis'!$C$6:$AN$170,38,FALSE)</f>
        <v>2.5</v>
      </c>
      <c r="T12" s="133" t="str">
        <f>VLOOKUP(B12,Lists!$C$3:$E$200,3,FALSE)</f>
        <v>Asia</v>
      </c>
      <c r="U12" s="134">
        <f>VLOOKUP(B12,'INFORM Severity - hidden'!$C$5:$V$200,20,FALSE)</f>
        <v>44985</v>
      </c>
    </row>
    <row r="13" spans="1:21" x14ac:dyDescent="0.25">
      <c r="A13" s="130" t="str">
        <f t="array" ref="A13">IFERROR(INDEX(Lists!$B$2:$B$200,SMALL(IF(Lists!$I$2:$I$200="Individual",ROW(Lists!$B$2:$B$200)),ROW(9:9))-1,1),"")</f>
        <v>Venezuela displacement in Brazil</v>
      </c>
      <c r="B13" s="131" t="str">
        <f>VLOOKUP(A13,Lists!$B$2:$G$200,2,FALSE)</f>
        <v>BRA002</v>
      </c>
      <c r="C13" s="131" t="str">
        <f>VLOOKUP(B13,'INFORM Severity - hidden'!$C$5:$D$200,2,FALSE)</f>
        <v>Brazil</v>
      </c>
      <c r="D13" s="131" t="str">
        <f>VLOOKUP(A13,Lists!$B$2:$G$200,3,FALSE)</f>
        <v>BRA</v>
      </c>
      <c r="E13" s="132" t="str">
        <f>VLOOKUP(A13,Lists!$B$2:$G$200,5,FALSE)</f>
        <v>Displacement</v>
      </c>
      <c r="F13" s="235">
        <f t="shared" si="0"/>
        <v>2.6</v>
      </c>
      <c r="G13" s="129">
        <f t="shared" si="1"/>
        <v>3</v>
      </c>
      <c r="H13" s="129" t="str">
        <f t="shared" si="2"/>
        <v>Medium</v>
      </c>
      <c r="I13" s="236" t="str">
        <f>INDEX(Trends!$D$3:$D$404,MATCH(B13,Trends!$C$3:$C$404,0))</f>
        <v>Increasing</v>
      </c>
      <c r="J13" s="129" t="str">
        <f>VLOOKUP($B13,Reliability!$A$3:$I$170,9,FALSE)</f>
        <v>High</v>
      </c>
      <c r="K13" s="237">
        <f t="shared" si="3"/>
        <v>3.6</v>
      </c>
      <c r="L13" s="237">
        <f>VLOOKUP($B13,'Impact of the crisis'!$C$6:$N$170,12,FALSE)</f>
        <v>4.3</v>
      </c>
      <c r="M13" s="237">
        <f>VLOOKUP($B13,'Impact of the crisis'!$C$6:$AB$170,26,FALSE)</f>
        <v>3.2</v>
      </c>
      <c r="N13" s="237">
        <f>VLOOKUP($B13,'Conditions of people affected'!$C$6:$R$170,16,FALSE)</f>
        <v>1.75</v>
      </c>
      <c r="O13" s="237">
        <f>VLOOKUP($B13,'Conditions of people affected'!$C$6:$R$170,9,FALSE)</f>
        <v>2.5</v>
      </c>
      <c r="P13" s="237">
        <f>VLOOKUP($B13,'Conditions of people affected'!$C$6:$R$170,15,FALSE)</f>
        <v>1</v>
      </c>
      <c r="Q13" s="237">
        <f t="shared" si="4"/>
        <v>3</v>
      </c>
      <c r="R13" s="237">
        <f>VLOOKUP($B13,'Complexity of the crisis'!$C$6:$AN$170,22,FALSE)</f>
        <v>2.9</v>
      </c>
      <c r="S13" s="237">
        <f>VLOOKUP($B13,'Complexity of the crisis'!$C$6:$AN$170,38,FALSE)</f>
        <v>3</v>
      </c>
      <c r="T13" s="133" t="str">
        <f>VLOOKUP(B13,Lists!$C$3:$E$200,3,FALSE)</f>
        <v>Americas</v>
      </c>
      <c r="U13" s="134">
        <f>VLOOKUP(B13,'INFORM Severity - hidden'!$C$5:$V$200,20,FALSE)</f>
        <v>44957</v>
      </c>
    </row>
    <row r="14" spans="1:21" x14ac:dyDescent="0.25">
      <c r="A14" s="130" t="str">
        <f t="array" ref="A14">IFERROR(INDEX(Lists!$B$2:$B$200,SMALL(IF(Lists!$I$2:$I$200="Individual",ROW(Lists!$B$2:$B$200)),ROW(10:10))-1,1),"")</f>
        <v>Floods in rainy season 2022</v>
      </c>
      <c r="B14" s="131" t="str">
        <f>VLOOKUP(A14,Lists!$B$2:$G$200,2,FALSE)</f>
        <v>BRA003</v>
      </c>
      <c r="C14" s="131" t="str">
        <f>VLOOKUP(B14,'INFORM Severity - hidden'!$C$5:$D$200,2,FALSE)</f>
        <v>Brazil</v>
      </c>
      <c r="D14" s="131" t="str">
        <f>VLOOKUP(A14,Lists!$B$2:$G$200,3,FALSE)</f>
        <v>BRA</v>
      </c>
      <c r="E14" s="132" t="str">
        <f>VLOOKUP(A14,Lists!$B$2:$G$200,5,FALSE)</f>
        <v>Floods</v>
      </c>
      <c r="F14" s="235">
        <f t="shared" si="0"/>
        <v>2</v>
      </c>
      <c r="G14" s="129">
        <f t="shared" si="1"/>
        <v>2</v>
      </c>
      <c r="H14" s="129" t="str">
        <f t="shared" si="2"/>
        <v>Low</v>
      </c>
      <c r="I14" s="236" t="str">
        <f>INDEX(Trends!$D$3:$D$404,MATCH(B14,Trends!$C$3:$C$404,0))</f>
        <v>Stable</v>
      </c>
      <c r="J14" s="129" t="str">
        <f>VLOOKUP($B14,Reliability!$A$3:$I$170,9,FALSE)</f>
        <v>Very High</v>
      </c>
      <c r="K14" s="237">
        <f t="shared" si="3"/>
        <v>3</v>
      </c>
      <c r="L14" s="237">
        <f>VLOOKUP($B14,'Impact of the crisis'!$C$6:$N$170,12,FALSE)</f>
        <v>4.3</v>
      </c>
      <c r="M14" s="237">
        <f>VLOOKUP($B14,'Impact of the crisis'!$C$6:$AB$170,26,FALSE)</f>
        <v>2.1</v>
      </c>
      <c r="N14" s="237">
        <f>VLOOKUP($B14,'Conditions of people affected'!$C$6:$R$170,16,FALSE)</f>
        <v>0.7</v>
      </c>
      <c r="O14" s="237">
        <f>VLOOKUP($B14,'Conditions of people affected'!$C$6:$R$170,9,FALSE)</f>
        <v>0.4</v>
      </c>
      <c r="P14" s="237">
        <f>VLOOKUP($B14,'Conditions of people affected'!$C$6:$R$170,15,FALSE)</f>
        <v>1</v>
      </c>
      <c r="Q14" s="237">
        <f t="shared" si="4"/>
        <v>3</v>
      </c>
      <c r="R14" s="237">
        <f>VLOOKUP($B14,'Complexity of the crisis'!$C$6:$AN$170,22,FALSE)</f>
        <v>2.9</v>
      </c>
      <c r="S14" s="237">
        <f>VLOOKUP($B14,'Complexity of the crisis'!$C$6:$AN$170,38,FALSE)</f>
        <v>3</v>
      </c>
      <c r="T14" s="133" t="str">
        <f>VLOOKUP(B14,Lists!$C$3:$E$200,3,FALSE)</f>
        <v>Americas</v>
      </c>
      <c r="U14" s="134">
        <f>VLOOKUP(B14,'INFORM Severity - hidden'!$C$5:$V$200,20,FALSE)</f>
        <v>44957</v>
      </c>
    </row>
    <row r="15" spans="1:21" x14ac:dyDescent="0.25">
      <c r="A15" s="130" t="str">
        <f t="array" ref="A15">IFERROR(INDEX(Lists!$B$2:$B$200,SMALL(IF(Lists!$I$2:$I$200="Individual",ROW(Lists!$B$2:$B$200)),ROW(11:11))-1,1),"")</f>
        <v>Complex crisis in CAR</v>
      </c>
      <c r="B15" s="131" t="str">
        <f>VLOOKUP(A15,Lists!$B$2:$G$200,2,FALSE)</f>
        <v>CAF001</v>
      </c>
      <c r="C15" s="131" t="str">
        <f>VLOOKUP(B15,'INFORM Severity - hidden'!$C$5:$D$200,2,FALSE)</f>
        <v>CAR</v>
      </c>
      <c r="D15" s="131" t="str">
        <f>VLOOKUP(A15,Lists!$B$2:$G$200,3,FALSE)</f>
        <v>CAF</v>
      </c>
      <c r="E15" s="132" t="str">
        <f>VLOOKUP(A15,Lists!$B$2:$G$200,5,FALSE)</f>
        <v>Conflict,Displacement</v>
      </c>
      <c r="F15" s="235">
        <f t="shared" si="0"/>
        <v>4.0999999999999996</v>
      </c>
      <c r="G15" s="129">
        <f t="shared" si="1"/>
        <v>5</v>
      </c>
      <c r="H15" s="129" t="str">
        <f t="shared" si="2"/>
        <v>Very High</v>
      </c>
      <c r="I15" s="236" t="str">
        <f>INDEX(Trends!$D$3:$D$404,MATCH(B15,Trends!$C$3:$C$404,0))</f>
        <v>Stable</v>
      </c>
      <c r="J15" s="129" t="str">
        <f>VLOOKUP($B15,Reliability!$A$3:$I$170,9,FALSE)</f>
        <v>Very High</v>
      </c>
      <c r="K15" s="237">
        <f t="shared" si="3"/>
        <v>4.3</v>
      </c>
      <c r="L15" s="237">
        <f>VLOOKUP($B15,'Impact of the crisis'!$C$6:$N$170,12,FALSE)</f>
        <v>4.4000000000000004</v>
      </c>
      <c r="M15" s="237">
        <f>VLOOKUP($B15,'Impact of the crisis'!$C$6:$AB$170,26,FALSE)</f>
        <v>4.2</v>
      </c>
      <c r="N15" s="237">
        <f>VLOOKUP($B15,'Conditions of people affected'!$C$6:$R$170,16,FALSE)</f>
        <v>4.0999999999999996</v>
      </c>
      <c r="O15" s="237">
        <f>VLOOKUP($B15,'Conditions of people affected'!$C$6:$R$170,9,FALSE)</f>
        <v>4.2</v>
      </c>
      <c r="P15" s="237">
        <f>VLOOKUP($B15,'Conditions of people affected'!$C$6:$R$170,15,FALSE)</f>
        <v>4</v>
      </c>
      <c r="Q15" s="237">
        <f t="shared" si="4"/>
        <v>4</v>
      </c>
      <c r="R15" s="237">
        <f>VLOOKUP($B15,'Complexity of the crisis'!$C$6:$AN$170,22,FALSE)</f>
        <v>3.9</v>
      </c>
      <c r="S15" s="237">
        <f>VLOOKUP($B15,'Complexity of the crisis'!$C$6:$AN$170,38,FALSE)</f>
        <v>4</v>
      </c>
      <c r="T15" s="133" t="str">
        <f>VLOOKUP(B15,Lists!$C$3:$E$200,3,FALSE)</f>
        <v>Africa</v>
      </c>
      <c r="U15" s="134">
        <f>VLOOKUP(B15,'INFORM Severity - hidden'!$C$5:$V$200,20,FALSE)</f>
        <v>44985</v>
      </c>
    </row>
    <row r="16" spans="1:21" x14ac:dyDescent="0.25">
      <c r="A16" s="130" t="str">
        <f t="array" ref="A16">IFERROR(INDEX(Lists!$B$2:$B$200,SMALL(IF(Lists!$I$2:$I$200="Individual",ROW(Lists!$B$2:$B$200)),ROW(12:12))-1,1),"")</f>
        <v>Venezuela displacement in Chile</v>
      </c>
      <c r="B16" s="131" t="str">
        <f>VLOOKUP(A16,Lists!$B$2:$G$200,2,FALSE)</f>
        <v>CHL002</v>
      </c>
      <c r="C16" s="131" t="str">
        <f>VLOOKUP(B16,'INFORM Severity - hidden'!$C$5:$D$200,2,FALSE)</f>
        <v>Chile</v>
      </c>
      <c r="D16" s="131" t="str">
        <f>VLOOKUP(A16,Lists!$B$2:$G$200,3,FALSE)</f>
        <v>CHL</v>
      </c>
      <c r="E16" s="132" t="str">
        <f>VLOOKUP(A16,Lists!$B$2:$G$200,5,FALSE)</f>
        <v>Displacement</v>
      </c>
      <c r="F16" s="235">
        <f t="shared" si="0"/>
        <v>2.5</v>
      </c>
      <c r="G16" s="129">
        <f t="shared" si="1"/>
        <v>3</v>
      </c>
      <c r="H16" s="129" t="str">
        <f t="shared" si="2"/>
        <v>Medium</v>
      </c>
      <c r="I16" s="236" t="str">
        <f>INDEX(Trends!$D$3:$D$404,MATCH(B16,Trends!$C$3:$C$404,0))</f>
        <v>Stable</v>
      </c>
      <c r="J16" s="129" t="str">
        <f>VLOOKUP($B16,Reliability!$A$3:$I$170,9,FALSE)</f>
        <v>Very High</v>
      </c>
      <c r="K16" s="237">
        <f t="shared" si="3"/>
        <v>3.7</v>
      </c>
      <c r="L16" s="237">
        <f>VLOOKUP($B16,'Impact of the crisis'!$C$6:$N$170,12,FALSE)</f>
        <v>4.8</v>
      </c>
      <c r="M16" s="237">
        <f>VLOOKUP($B16,'Impact of the crisis'!$C$6:$AB$170,26,FALSE)</f>
        <v>2.8</v>
      </c>
      <c r="N16" s="237">
        <f>VLOOKUP($B16,'Conditions of people affected'!$C$6:$R$170,16,FALSE)</f>
        <v>2.4</v>
      </c>
      <c r="O16" s="237">
        <f>VLOOKUP($B16,'Conditions of people affected'!$C$6:$R$170,9,FALSE)</f>
        <v>2.8</v>
      </c>
      <c r="P16" s="237">
        <f>VLOOKUP($B16,'Conditions of people affected'!$C$6:$R$170,15,FALSE)</f>
        <v>2</v>
      </c>
      <c r="Q16" s="237">
        <f t="shared" si="4"/>
        <v>1.7</v>
      </c>
      <c r="R16" s="237">
        <f>VLOOKUP($B16,'Complexity of the crisis'!$C$6:$AN$170,22,FALSE)</f>
        <v>1.3</v>
      </c>
      <c r="S16" s="237">
        <f>VLOOKUP($B16,'Complexity of the crisis'!$C$6:$AN$170,38,FALSE)</f>
        <v>2</v>
      </c>
      <c r="T16" s="133" t="str">
        <f>VLOOKUP(B16,Lists!$C$3:$E$200,3,FALSE)</f>
        <v>Americas</v>
      </c>
      <c r="U16" s="134">
        <f>VLOOKUP(B16,'INFORM Severity - hidden'!$C$5:$V$200,20,FALSE)</f>
        <v>44985</v>
      </c>
    </row>
    <row r="17" spans="1:21" x14ac:dyDescent="0.25">
      <c r="A17" s="130" t="str">
        <f t="array" ref="A17">IFERROR(INDEX(Lists!$B$2:$B$200,SMALL(IF(Lists!$I$2:$I$200="Individual",ROW(Lists!$B$2:$B$200)),ROW(13:13))-1,1),"")</f>
        <v>Boko Haram in Cameroon</v>
      </c>
      <c r="B17" s="131" t="str">
        <f>VLOOKUP(A17,Lists!$B$2:$G$200,2,FALSE)</f>
        <v>CMR002</v>
      </c>
      <c r="C17" s="131" t="str">
        <f>VLOOKUP(B17,'INFORM Severity - hidden'!$C$5:$D$200,2,FALSE)</f>
        <v>Cameroon</v>
      </c>
      <c r="D17" s="131" t="str">
        <f>VLOOKUP(A17,Lists!$B$2:$G$200,3,FALSE)</f>
        <v>CMR</v>
      </c>
      <c r="E17" s="132" t="str">
        <f>VLOOKUP(A17,Lists!$B$2:$G$200,5,FALSE)</f>
        <v>Conflict</v>
      </c>
      <c r="F17" s="235">
        <f t="shared" si="0"/>
        <v>3.4</v>
      </c>
      <c r="G17" s="129">
        <f t="shared" si="1"/>
        <v>4</v>
      </c>
      <c r="H17" s="129" t="str">
        <f t="shared" si="2"/>
        <v>High</v>
      </c>
      <c r="I17" s="236" t="str">
        <f>INDEX(Trends!$D$3:$D$404,MATCH(B17,Trends!$C$3:$C$404,0))</f>
        <v>Stable</v>
      </c>
      <c r="J17" s="129" t="str">
        <f>VLOOKUP($B17,Reliability!$A$3:$I$170,9,FALSE)</f>
        <v>High</v>
      </c>
      <c r="K17" s="237">
        <f t="shared" si="3"/>
        <v>2.8</v>
      </c>
      <c r="L17" s="237">
        <f>VLOOKUP($B17,'Impact of the crisis'!$C$6:$N$170,12,FALSE)</f>
        <v>1.4</v>
      </c>
      <c r="M17" s="237">
        <f>VLOOKUP($B17,'Impact of the crisis'!$C$6:$AB$170,26,FALSE)</f>
        <v>3.3</v>
      </c>
      <c r="N17" s="237">
        <f>VLOOKUP($B17,'Conditions of people affected'!$C$6:$R$170,16,FALSE)</f>
        <v>3.75</v>
      </c>
      <c r="O17" s="237">
        <f>VLOOKUP($B17,'Conditions of people affected'!$C$6:$R$170,9,FALSE)</f>
        <v>3.5</v>
      </c>
      <c r="P17" s="237">
        <f>VLOOKUP($B17,'Conditions of people affected'!$C$6:$R$170,15,FALSE)</f>
        <v>4</v>
      </c>
      <c r="Q17" s="237">
        <f t="shared" si="4"/>
        <v>3.3</v>
      </c>
      <c r="R17" s="237">
        <f>VLOOKUP($B17,'Complexity of the crisis'!$C$6:$AN$170,22,FALSE)</f>
        <v>3.6</v>
      </c>
      <c r="S17" s="237">
        <f>VLOOKUP($B17,'Complexity of the crisis'!$C$6:$AN$170,38,FALSE)</f>
        <v>3</v>
      </c>
      <c r="T17" s="133" t="str">
        <f>VLOOKUP(B17,Lists!$C$3:$E$200,3,FALSE)</f>
        <v>Africa</v>
      </c>
      <c r="U17" s="134">
        <f>VLOOKUP(B17,'INFORM Severity - hidden'!$C$5:$V$200,20,FALSE)</f>
        <v>44985</v>
      </c>
    </row>
    <row r="18" spans="1:21" x14ac:dyDescent="0.25">
      <c r="A18" s="130" t="str">
        <f t="array" ref="A18">IFERROR(INDEX(Lists!$B$2:$B$200,SMALL(IF(Lists!$I$2:$I$200="Individual",ROW(Lists!$B$2:$B$200)),ROW(14:14))-1,1),"")</f>
        <v>Anglophone Crisis in Cameroon</v>
      </c>
      <c r="B18" s="131" t="str">
        <f>VLOOKUP(A18,Lists!$B$2:$G$200,2,FALSE)</f>
        <v>CMR003</v>
      </c>
      <c r="C18" s="131" t="str">
        <f>VLOOKUP(B18,'INFORM Severity - hidden'!$C$5:$D$200,2,FALSE)</f>
        <v>Cameroon</v>
      </c>
      <c r="D18" s="131" t="str">
        <f>VLOOKUP(A18,Lists!$B$2:$G$200,3,FALSE)</f>
        <v>CMR</v>
      </c>
      <c r="E18" s="132" t="str">
        <f>VLOOKUP(A18,Lists!$B$2:$G$200,5,FALSE)</f>
        <v>Conflict</v>
      </c>
      <c r="F18" s="235">
        <f t="shared" si="0"/>
        <v>3.4</v>
      </c>
      <c r="G18" s="129">
        <f t="shared" si="1"/>
        <v>4</v>
      </c>
      <c r="H18" s="129" t="str">
        <f t="shared" si="2"/>
        <v>High</v>
      </c>
      <c r="I18" s="236" t="str">
        <f>INDEX(Trends!$D$3:$D$404,MATCH(B18,Trends!$C$3:$C$404,0))</f>
        <v>Stable</v>
      </c>
      <c r="J18" s="129" t="str">
        <f>VLOOKUP($B18,Reliability!$A$3:$I$170,9,FALSE)</f>
        <v>High</v>
      </c>
      <c r="K18" s="237">
        <f t="shared" si="3"/>
        <v>3</v>
      </c>
      <c r="L18" s="237">
        <f>VLOOKUP($B18,'Impact of the crisis'!$C$6:$N$170,12,FALSE)</f>
        <v>2.6</v>
      </c>
      <c r="M18" s="237">
        <f>VLOOKUP($B18,'Impact of the crisis'!$C$6:$AB$170,26,FALSE)</f>
        <v>3.2</v>
      </c>
      <c r="N18" s="237">
        <f>VLOOKUP($B18,'Conditions of people affected'!$C$6:$R$170,16,FALSE)</f>
        <v>3.4</v>
      </c>
      <c r="O18" s="237">
        <f>VLOOKUP($B18,'Conditions of people affected'!$C$6:$R$170,9,FALSE)</f>
        <v>3.8</v>
      </c>
      <c r="P18" s="237">
        <f>VLOOKUP($B18,'Conditions of people affected'!$C$6:$R$170,15,FALSE)</f>
        <v>3</v>
      </c>
      <c r="Q18" s="237">
        <f t="shared" si="4"/>
        <v>3.6</v>
      </c>
      <c r="R18" s="237">
        <f>VLOOKUP($B18,'Complexity of the crisis'!$C$6:$AN$170,22,FALSE)</f>
        <v>3.6</v>
      </c>
      <c r="S18" s="237">
        <f>VLOOKUP($B18,'Complexity of the crisis'!$C$6:$AN$170,38,FALSE)</f>
        <v>3.5</v>
      </c>
      <c r="T18" s="133" t="str">
        <f>VLOOKUP(B18,Lists!$C$3:$E$200,3,FALSE)</f>
        <v>Africa</v>
      </c>
      <c r="U18" s="134">
        <f>VLOOKUP(B18,'INFORM Severity - hidden'!$C$5:$V$200,20,FALSE)</f>
        <v>44985</v>
      </c>
    </row>
    <row r="19" spans="1:21" x14ac:dyDescent="0.25">
      <c r="A19" s="130" t="str">
        <f t="array" ref="A19">IFERROR(INDEX(Lists!$B$2:$B$200,SMALL(IF(Lists!$I$2:$I$200="Individual",ROW(Lists!$B$2:$B$200)),ROW(15:15))-1,1),"")</f>
        <v>CAR refugees in Cameroon</v>
      </c>
      <c r="B19" s="131" t="str">
        <f>VLOOKUP(A19,Lists!$B$2:$G$200,2,FALSE)</f>
        <v>CMR004</v>
      </c>
      <c r="C19" s="131" t="str">
        <f>VLOOKUP(B19,'INFORM Severity - hidden'!$C$5:$D$200,2,FALSE)</f>
        <v>Cameroon</v>
      </c>
      <c r="D19" s="131" t="str">
        <f>VLOOKUP(A19,Lists!$B$2:$G$200,3,FALSE)</f>
        <v>CMR</v>
      </c>
      <c r="E19" s="132" t="str">
        <f>VLOOKUP(A19,Lists!$B$2:$G$200,5,FALSE)</f>
        <v>Conflict,Displacement</v>
      </c>
      <c r="F19" s="235">
        <f t="shared" si="0"/>
        <v>2.9</v>
      </c>
      <c r="G19" s="129">
        <f t="shared" si="1"/>
        <v>3</v>
      </c>
      <c r="H19" s="129" t="str">
        <f t="shared" si="2"/>
        <v>Medium</v>
      </c>
      <c r="I19" s="236" t="str">
        <f>INDEX(Trends!$D$3:$D$404,MATCH(B19,Trends!$C$3:$C$404,0))</f>
        <v>Stable</v>
      </c>
      <c r="J19" s="129" t="str">
        <f>VLOOKUP($B19,Reliability!$A$3:$I$170,9,FALSE)</f>
        <v>Medium</v>
      </c>
      <c r="K19" s="237">
        <f t="shared" si="3"/>
        <v>2.5</v>
      </c>
      <c r="L19" s="237">
        <f>VLOOKUP($B19,'Impact of the crisis'!$C$6:$N$170,12,FALSE)</f>
        <v>2.4</v>
      </c>
      <c r="M19" s="237">
        <f>VLOOKUP($B19,'Impact of the crisis'!$C$6:$AB$170,26,FALSE)</f>
        <v>2.5</v>
      </c>
      <c r="N19" s="237">
        <f>VLOOKUP($B19,'Conditions of people affected'!$C$6:$R$170,16,FALSE)</f>
        <v>2.9</v>
      </c>
      <c r="O19" s="237">
        <f>VLOOKUP($B19,'Conditions of people affected'!$C$6:$R$170,9,FALSE)</f>
        <v>2.8</v>
      </c>
      <c r="P19" s="237">
        <f>VLOOKUP($B19,'Conditions of people affected'!$C$6:$R$170,15,FALSE)</f>
        <v>3</v>
      </c>
      <c r="Q19" s="237">
        <f t="shared" si="4"/>
        <v>3.1</v>
      </c>
      <c r="R19" s="237">
        <f>VLOOKUP($B19,'Complexity of the crisis'!$C$6:$AN$170,22,FALSE)</f>
        <v>3.6</v>
      </c>
      <c r="S19" s="237">
        <f>VLOOKUP($B19,'Complexity of the crisis'!$C$6:$AN$170,38,FALSE)</f>
        <v>2.5</v>
      </c>
      <c r="T19" s="133" t="str">
        <f>VLOOKUP(B19,Lists!$C$3:$E$200,3,FALSE)</f>
        <v>Africa</v>
      </c>
      <c r="U19" s="134">
        <f>VLOOKUP(B19,'INFORM Severity - hidden'!$C$5:$V$200,20,FALSE)</f>
        <v>44985</v>
      </c>
    </row>
    <row r="20" spans="1:21" x14ac:dyDescent="0.25">
      <c r="A20" s="130" t="str">
        <f t="array" ref="A20">IFERROR(INDEX(Lists!$B$2:$B$200,SMALL(IF(Lists!$I$2:$I$200="Individual",ROW(Lists!$B$2:$B$200)),ROW(16:16))-1,1),"")</f>
        <v>Complex crisis in DRC</v>
      </c>
      <c r="B20" s="131" t="str">
        <f>VLOOKUP(A20,Lists!$B$2:$G$200,2,FALSE)</f>
        <v>COD001</v>
      </c>
      <c r="C20" s="131" t="str">
        <f>VLOOKUP(B20,'INFORM Severity - hidden'!$C$5:$D$200,2,FALSE)</f>
        <v>DRC</v>
      </c>
      <c r="D20" s="131" t="str">
        <f>VLOOKUP(A20,Lists!$B$2:$G$200,3,FALSE)</f>
        <v>COD</v>
      </c>
      <c r="E20" s="132" t="str">
        <f>VLOOKUP(A20,Lists!$B$2:$G$200,5,FALSE)</f>
        <v>Conflict,Displacement,Socio-political</v>
      </c>
      <c r="F20" s="235">
        <f t="shared" si="0"/>
        <v>4.5</v>
      </c>
      <c r="G20" s="129">
        <f t="shared" si="1"/>
        <v>5</v>
      </c>
      <c r="H20" s="129" t="str">
        <f t="shared" si="2"/>
        <v>Very High</v>
      </c>
      <c r="I20" s="236" t="str">
        <f>INDEX(Trends!$D$3:$D$404,MATCH(B20,Trends!$C$3:$C$404,0))</f>
        <v>Increasing</v>
      </c>
      <c r="J20" s="129" t="str">
        <f>VLOOKUP($B20,Reliability!$A$3:$I$170,9,FALSE)</f>
        <v>High</v>
      </c>
      <c r="K20" s="237">
        <f t="shared" si="3"/>
        <v>4.5</v>
      </c>
      <c r="L20" s="237">
        <f>VLOOKUP($B20,'Impact of the crisis'!$C$6:$N$170,12,FALSE)</f>
        <v>5</v>
      </c>
      <c r="M20" s="237">
        <f>VLOOKUP($B20,'Impact of the crisis'!$C$6:$AB$170,26,FALSE)</f>
        <v>4.2</v>
      </c>
      <c r="N20" s="237">
        <f>VLOOKUP($B20,'Conditions of people affected'!$C$6:$R$170,16,FALSE)</f>
        <v>4.5</v>
      </c>
      <c r="O20" s="237">
        <f>VLOOKUP($B20,'Conditions of people affected'!$C$6:$R$170,9,FALSE)</f>
        <v>5</v>
      </c>
      <c r="P20" s="237">
        <f>VLOOKUP($B20,'Conditions of people affected'!$C$6:$R$170,15,FALSE)</f>
        <v>4</v>
      </c>
      <c r="Q20" s="237">
        <f t="shared" si="4"/>
        <v>4.4000000000000004</v>
      </c>
      <c r="R20" s="237">
        <f>VLOOKUP($B20,'Complexity of the crisis'!$C$6:$AN$170,22,FALSE)</f>
        <v>4.3</v>
      </c>
      <c r="S20" s="237">
        <f>VLOOKUP($B20,'Complexity of the crisis'!$C$6:$AN$170,38,FALSE)</f>
        <v>4.5</v>
      </c>
      <c r="T20" s="133" t="str">
        <f>VLOOKUP(B20,Lists!$C$3:$E$200,3,FALSE)</f>
        <v>Africa</v>
      </c>
      <c r="U20" s="134">
        <f>VLOOKUP(B20,'INFORM Severity - hidden'!$C$5:$V$200,20,FALSE)</f>
        <v>44985</v>
      </c>
    </row>
    <row r="21" spans="1:21" x14ac:dyDescent="0.25">
      <c r="A21" s="130" t="str">
        <f t="array" ref="A21">IFERROR(INDEX(Lists!$B$2:$B$200,SMALL(IF(Lists!$I$2:$I$200="Individual",ROW(Lists!$B$2:$B$200)),ROW(17:17))-1,1),"")</f>
        <v>Complex crisis in Congo</v>
      </c>
      <c r="B21" s="131" t="str">
        <f>VLOOKUP(A21,Lists!$B$2:$G$200,2,FALSE)</f>
        <v>COG001</v>
      </c>
      <c r="C21" s="131" t="str">
        <f>VLOOKUP(B21,'INFORM Severity - hidden'!$C$5:$D$200,2,FALSE)</f>
        <v>Congo</v>
      </c>
      <c r="D21" s="131" t="str">
        <f>VLOOKUP(A21,Lists!$B$2:$G$200,3,FALSE)</f>
        <v>COG</v>
      </c>
      <c r="E21" s="132" t="str">
        <f>VLOOKUP(A21,Lists!$B$2:$G$200,5,FALSE)</f>
        <v>Conflict</v>
      </c>
      <c r="F21" s="235">
        <f t="shared" si="0"/>
        <v>2.2000000000000002</v>
      </c>
      <c r="G21" s="129">
        <f t="shared" si="1"/>
        <v>3</v>
      </c>
      <c r="H21" s="129" t="str">
        <f t="shared" si="2"/>
        <v>Medium</v>
      </c>
      <c r="I21" s="236" t="str">
        <f>INDEX(Trends!$D$3:$D$404,MATCH(B21,Trends!$C$3:$C$404,0))</f>
        <v>Increasing</v>
      </c>
      <c r="J21" s="129" t="str">
        <f>VLOOKUP($B21,Reliability!$A$3:$I$170,9,FALSE)</f>
        <v>High</v>
      </c>
      <c r="K21" s="237">
        <f t="shared" si="3"/>
        <v>2.5</v>
      </c>
      <c r="L21" s="237">
        <f>VLOOKUP($B21,'Impact of the crisis'!$C$6:$N$170,12,FALSE)</f>
        <v>3.1</v>
      </c>
      <c r="M21" s="237">
        <f>VLOOKUP($B21,'Impact of the crisis'!$C$6:$AB$170,26,FALSE)</f>
        <v>2.1</v>
      </c>
      <c r="N21" s="237">
        <f>VLOOKUP($B21,'Conditions of people affected'!$C$6:$R$170,16,FALSE)</f>
        <v>2</v>
      </c>
      <c r="O21" s="237">
        <f>VLOOKUP($B21,'Conditions of people affected'!$C$6:$R$170,9,FALSE)</f>
        <v>1</v>
      </c>
      <c r="P21" s="237">
        <f>VLOOKUP($B21,'Conditions of people affected'!$C$6:$R$170,15,FALSE)</f>
        <v>3</v>
      </c>
      <c r="Q21" s="237">
        <f t="shared" si="4"/>
        <v>2.1</v>
      </c>
      <c r="R21" s="237">
        <f>VLOOKUP($B21,'Complexity of the crisis'!$C$6:$AN$170,22,FALSE)</f>
        <v>2.9</v>
      </c>
      <c r="S21" s="237">
        <f>VLOOKUP($B21,'Complexity of the crisis'!$C$6:$AN$170,38,FALSE)</f>
        <v>1</v>
      </c>
      <c r="T21" s="133" t="str">
        <f>VLOOKUP(B21,Lists!$C$3:$E$200,3,FALSE)</f>
        <v>Africa</v>
      </c>
      <c r="U21" s="134">
        <f>VLOOKUP(B21,'INFORM Severity - hidden'!$C$5:$V$200,20,FALSE)</f>
        <v>44977</v>
      </c>
    </row>
    <row r="22" spans="1:21" x14ac:dyDescent="0.25">
      <c r="A22" s="130" t="str">
        <f t="array" ref="A22">IFERROR(INDEX(Lists!$B$2:$B$200,SMALL(IF(Lists!$I$2:$I$200="Individual",ROW(Lists!$B$2:$B$200)),ROW(18:18))-1,1),"")</f>
        <v>Complex crisis in Colombia</v>
      </c>
      <c r="B22" s="131" t="str">
        <f>VLOOKUP(A22,Lists!$B$2:$G$200,2,FALSE)</f>
        <v>COL001</v>
      </c>
      <c r="C22" s="131" t="str">
        <f>VLOOKUP(B22,'INFORM Severity - hidden'!$C$5:$D$200,2,FALSE)</f>
        <v>Colombia</v>
      </c>
      <c r="D22" s="131" t="str">
        <f>VLOOKUP(A22,Lists!$B$2:$G$200,3,FALSE)</f>
        <v>COL</v>
      </c>
      <c r="E22" s="132" t="str">
        <f>VLOOKUP(A22,Lists!$B$2:$G$200,5,FALSE)</f>
        <v>Socio-political,Conflict,Violence,Floods,Displacement</v>
      </c>
      <c r="F22" s="235">
        <f t="shared" si="0"/>
        <v>4</v>
      </c>
      <c r="G22" s="129">
        <f t="shared" si="1"/>
        <v>4</v>
      </c>
      <c r="H22" s="129" t="str">
        <f t="shared" si="2"/>
        <v>High</v>
      </c>
      <c r="I22" s="236" t="str">
        <f>INDEX(Trends!$D$3:$D$404,MATCH(B22,Trends!$C$3:$C$404,0))</f>
        <v>Stable</v>
      </c>
      <c r="J22" s="129" t="str">
        <f>VLOOKUP($B22,Reliability!$A$3:$I$170,9,FALSE)</f>
        <v>Very High</v>
      </c>
      <c r="K22" s="237">
        <f t="shared" si="3"/>
        <v>4.3</v>
      </c>
      <c r="L22" s="237">
        <f>VLOOKUP($B22,'Impact of the crisis'!$C$6:$N$170,12,FALSE)</f>
        <v>5</v>
      </c>
      <c r="M22" s="237">
        <f>VLOOKUP($B22,'Impact of the crisis'!$C$6:$AB$170,26,FALSE)</f>
        <v>3.8</v>
      </c>
      <c r="N22" s="237">
        <f>VLOOKUP($B22,'Conditions of people affected'!$C$6:$R$170,16,FALSE)</f>
        <v>4.4000000000000004</v>
      </c>
      <c r="O22" s="237">
        <f>VLOOKUP($B22,'Conditions of people affected'!$C$6:$R$170,9,FALSE)</f>
        <v>4.8</v>
      </c>
      <c r="P22" s="237">
        <f>VLOOKUP($B22,'Conditions of people affected'!$C$6:$R$170,15,FALSE)</f>
        <v>4</v>
      </c>
      <c r="Q22" s="237">
        <f t="shared" si="4"/>
        <v>3.2</v>
      </c>
      <c r="R22" s="237">
        <f>VLOOKUP($B22,'Complexity of the crisis'!$C$6:$AN$170,22,FALSE)</f>
        <v>2.9</v>
      </c>
      <c r="S22" s="237">
        <f>VLOOKUP($B22,'Complexity of the crisis'!$C$6:$AN$170,38,FALSE)</f>
        <v>3.5</v>
      </c>
      <c r="T22" s="133" t="str">
        <f>VLOOKUP(B22,Lists!$C$3:$E$200,3,FALSE)</f>
        <v>Americas</v>
      </c>
      <c r="U22" s="134">
        <f>VLOOKUP(B22,'INFORM Severity - hidden'!$C$5:$V$200,20,FALSE)</f>
        <v>44957</v>
      </c>
    </row>
    <row r="23" spans="1:21" x14ac:dyDescent="0.25">
      <c r="A23" s="130" t="str">
        <f t="array" ref="A23">IFERROR(INDEX(Lists!$B$2:$B$200,SMALL(IF(Lists!$I$2:$I$200="Individual",ROW(Lists!$B$2:$B$200)),ROW(19:19))-1,1),"")</f>
        <v>Venezuela displacement in Colombia</v>
      </c>
      <c r="B23" s="131" t="str">
        <f>VLOOKUP(A23,Lists!$B$2:$G$200,2,FALSE)</f>
        <v>COL002</v>
      </c>
      <c r="C23" s="131" t="str">
        <f>VLOOKUP(B23,'INFORM Severity - hidden'!$C$5:$D$200,2,FALSE)</f>
        <v>Colombia</v>
      </c>
      <c r="D23" s="131" t="str">
        <f>VLOOKUP(A23,Lists!$B$2:$G$200,3,FALSE)</f>
        <v>COL</v>
      </c>
      <c r="E23" s="132" t="str">
        <f>VLOOKUP(A23,Lists!$B$2:$G$200,5,FALSE)</f>
        <v>Displacement</v>
      </c>
      <c r="F23" s="235">
        <f t="shared" si="0"/>
        <v>3.5</v>
      </c>
      <c r="G23" s="129">
        <f t="shared" si="1"/>
        <v>4</v>
      </c>
      <c r="H23" s="129" t="str">
        <f t="shared" si="2"/>
        <v>High</v>
      </c>
      <c r="I23" s="236" t="str">
        <f>INDEX(Trends!$D$3:$D$404,MATCH(B23,Trends!$C$3:$C$404,0))</f>
        <v>Increasing</v>
      </c>
      <c r="J23" s="129" t="str">
        <f>VLOOKUP($B23,Reliability!$A$3:$I$170,9,FALSE)</f>
        <v>High</v>
      </c>
      <c r="K23" s="237">
        <f t="shared" si="3"/>
        <v>4.0999999999999996</v>
      </c>
      <c r="L23" s="237">
        <f>VLOOKUP($B23,'Impact of the crisis'!$C$6:$N$170,12,FALSE)</f>
        <v>4.4000000000000004</v>
      </c>
      <c r="M23" s="237">
        <f>VLOOKUP($B23,'Impact of the crisis'!$C$6:$AB$170,26,FALSE)</f>
        <v>4</v>
      </c>
      <c r="N23" s="237">
        <f>VLOOKUP($B23,'Conditions of people affected'!$C$6:$R$170,16,FALSE)</f>
        <v>3.4</v>
      </c>
      <c r="O23" s="237">
        <f>VLOOKUP($B23,'Conditions of people affected'!$C$6:$R$170,9,FALSE)</f>
        <v>3.8</v>
      </c>
      <c r="P23" s="237">
        <f>VLOOKUP($B23,'Conditions of people affected'!$C$6:$R$170,15,FALSE)</f>
        <v>3</v>
      </c>
      <c r="Q23" s="237">
        <f t="shared" si="4"/>
        <v>3.2</v>
      </c>
      <c r="R23" s="237">
        <f>VLOOKUP($B23,'Complexity of the crisis'!$C$6:$AN$170,22,FALSE)</f>
        <v>2.9</v>
      </c>
      <c r="S23" s="237">
        <f>VLOOKUP($B23,'Complexity of the crisis'!$C$6:$AN$170,38,FALSE)</f>
        <v>3.5</v>
      </c>
      <c r="T23" s="133" t="str">
        <f>VLOOKUP(B23,Lists!$C$3:$E$200,3,FALSE)</f>
        <v>Americas</v>
      </c>
      <c r="U23" s="134">
        <f>VLOOKUP(B23,'INFORM Severity - hidden'!$C$5:$V$200,20,FALSE)</f>
        <v>44957</v>
      </c>
    </row>
    <row r="24" spans="1:21" x14ac:dyDescent="0.25">
      <c r="A24" s="130" t="str">
        <f t="array" ref="A24">IFERROR(INDEX(Lists!$B$2:$B$200,SMALL(IF(Lists!$I$2:$I$200="Individual",ROW(Lists!$B$2:$B$200)),ROW(20:20))-1,1),"")</f>
        <v>Nicaraguan refugees in Costa Rica</v>
      </c>
      <c r="B24" s="131" t="str">
        <f>VLOOKUP(A24,Lists!$B$2:$G$200,2,FALSE)</f>
        <v>CRI002</v>
      </c>
      <c r="C24" s="131" t="str">
        <f>VLOOKUP(B24,'INFORM Severity - hidden'!$C$5:$D$200,2,FALSE)</f>
        <v>Costa Rica</v>
      </c>
      <c r="D24" s="131" t="str">
        <f>VLOOKUP(A24,Lists!$B$2:$G$200,3,FALSE)</f>
        <v>CRI</v>
      </c>
      <c r="E24" s="132" t="str">
        <f>VLOOKUP(A24,Lists!$B$2:$G$200,5,FALSE)</f>
        <v>Displacement</v>
      </c>
      <c r="F24" s="235">
        <f t="shared" si="0"/>
        <v>2.1</v>
      </c>
      <c r="G24" s="129">
        <f t="shared" si="1"/>
        <v>3</v>
      </c>
      <c r="H24" s="129" t="str">
        <f t="shared" si="2"/>
        <v>Medium</v>
      </c>
      <c r="I24" s="236" t="str">
        <f>INDEX(Trends!$D$3:$D$404,MATCH(B24,Trends!$C$3:$C$404,0))</f>
        <v>Stable</v>
      </c>
      <c r="J24" s="129" t="str">
        <f>VLOOKUP($B24,Reliability!$A$3:$I$170,9,FALSE)</f>
        <v>Medium</v>
      </c>
      <c r="K24" s="237">
        <f t="shared" si="3"/>
        <v>2.4</v>
      </c>
      <c r="L24" s="237">
        <f>VLOOKUP($B24,'Impact of the crisis'!$C$6:$N$170,12,FALSE)</f>
        <v>0.7</v>
      </c>
      <c r="M24" s="237">
        <f>VLOOKUP($B24,'Impact of the crisis'!$C$6:$AB$170,26,FALSE)</f>
        <v>3</v>
      </c>
      <c r="N24" s="237">
        <f>VLOOKUP($B24,'Conditions of people affected'!$C$6:$R$170,16,FALSE)</f>
        <v>2.5499999999999998</v>
      </c>
      <c r="O24" s="237">
        <f>VLOOKUP($B24,'Conditions of people affected'!$C$6:$R$170,9,FALSE)</f>
        <v>2.1</v>
      </c>
      <c r="P24" s="237">
        <f>VLOOKUP($B24,'Conditions of people affected'!$C$6:$R$170,15,FALSE)</f>
        <v>3</v>
      </c>
      <c r="Q24" s="237">
        <f t="shared" si="4"/>
        <v>1.2</v>
      </c>
      <c r="R24" s="237">
        <f>VLOOKUP($B24,'Complexity of the crisis'!$C$6:$AN$170,22,FALSE)</f>
        <v>0.9</v>
      </c>
      <c r="S24" s="237">
        <f>VLOOKUP($B24,'Complexity of the crisis'!$C$6:$AN$170,38,FALSE)</f>
        <v>1.5</v>
      </c>
      <c r="T24" s="133" t="str">
        <f>VLOOKUP(B24,Lists!$C$3:$E$200,3,FALSE)</f>
        <v>Americas</v>
      </c>
      <c r="U24" s="134">
        <f>VLOOKUP(B24,'INFORM Severity - hidden'!$C$5:$V$200,20,FALSE)</f>
        <v>44921</v>
      </c>
    </row>
    <row r="25" spans="1:21" x14ac:dyDescent="0.25">
      <c r="A25" s="130" t="str">
        <f t="array" ref="A25">IFERROR(INDEX(Lists!$B$2:$B$200,SMALL(IF(Lists!$I$2:$I$200="Individual",ROW(Lists!$B$2:$B$200)),ROW(21:21))-1,1),"")</f>
        <v>Mixed migration in Djibouti</v>
      </c>
      <c r="B25" s="131" t="str">
        <f>VLOOKUP(A25,Lists!$B$2:$G$200,2,FALSE)</f>
        <v>DJI002</v>
      </c>
      <c r="C25" s="131" t="str">
        <f>VLOOKUP(B25,'INFORM Severity - hidden'!$C$5:$D$200,2,FALSE)</f>
        <v>Djibouti</v>
      </c>
      <c r="D25" s="131" t="str">
        <f>VLOOKUP(A25,Lists!$B$2:$G$200,3,FALSE)</f>
        <v>DJI</v>
      </c>
      <c r="E25" s="132" t="str">
        <f>VLOOKUP(A25,Lists!$B$2:$G$200,5,FALSE)</f>
        <v>Displacement</v>
      </c>
      <c r="F25" s="235">
        <f t="shared" si="0"/>
        <v>2</v>
      </c>
      <c r="G25" s="129">
        <f t="shared" si="1"/>
        <v>2</v>
      </c>
      <c r="H25" s="129" t="str">
        <f t="shared" si="2"/>
        <v>Low</v>
      </c>
      <c r="I25" s="236" t="str">
        <f>INDEX(Trends!$D$3:$D$404,MATCH(B25,Trends!$C$3:$C$404,0))</f>
        <v>Increasing</v>
      </c>
      <c r="J25" s="129" t="str">
        <f>VLOOKUP($B25,Reliability!$A$3:$I$170,9,FALSE)</f>
        <v>Very High</v>
      </c>
      <c r="K25" s="237">
        <f t="shared" si="3"/>
        <v>2</v>
      </c>
      <c r="L25" s="237">
        <f>VLOOKUP($B25,'Impact of the crisis'!$C$6:$N$170,12,FALSE)</f>
        <v>1.5</v>
      </c>
      <c r="M25" s="237">
        <f>VLOOKUP($B25,'Impact of the crisis'!$C$6:$AB$170,26,FALSE)</f>
        <v>2.2000000000000002</v>
      </c>
      <c r="N25" s="237">
        <f>VLOOKUP($B25,'Conditions of people affected'!$C$6:$R$170,16,FALSE)</f>
        <v>2.1</v>
      </c>
      <c r="O25" s="237">
        <f>VLOOKUP($B25,'Conditions of people affected'!$C$6:$R$170,9,FALSE)</f>
        <v>1.2</v>
      </c>
      <c r="P25" s="237">
        <f>VLOOKUP($B25,'Conditions of people affected'!$C$6:$R$170,15,FALSE)</f>
        <v>3</v>
      </c>
      <c r="Q25" s="237">
        <f t="shared" si="4"/>
        <v>1.9</v>
      </c>
      <c r="R25" s="237">
        <f>VLOOKUP($B25,'Complexity of the crisis'!$C$6:$AN$170,22,FALSE)</f>
        <v>2.7</v>
      </c>
      <c r="S25" s="237">
        <f>VLOOKUP($B25,'Complexity of the crisis'!$C$6:$AN$170,38,FALSE)</f>
        <v>1</v>
      </c>
      <c r="T25" s="133" t="str">
        <f>VLOOKUP(B25,Lists!$C$3:$E$200,3,FALSE)</f>
        <v>Africa</v>
      </c>
      <c r="U25" s="134">
        <f>VLOOKUP(B25,'INFORM Severity - hidden'!$C$5:$V$200,20,FALSE)</f>
        <v>44978</v>
      </c>
    </row>
    <row r="26" spans="1:21" x14ac:dyDescent="0.25">
      <c r="A26" s="130" t="str">
        <f t="array" ref="A26">IFERROR(INDEX(Lists!$B$2:$B$200,SMALL(IF(Lists!$I$2:$I$200="Individual",ROW(Lists!$B$2:$B$200)),ROW(22:22))-1,1),"")</f>
        <v>Drought in Djibouti</v>
      </c>
      <c r="B26" s="131" t="str">
        <f>VLOOKUP(A26,Lists!$B$2:$G$200,2,FALSE)</f>
        <v>DJI003</v>
      </c>
      <c r="C26" s="131" t="str">
        <f>VLOOKUP(B26,'INFORM Severity - hidden'!$C$5:$D$200,2,FALSE)</f>
        <v>Djibouti</v>
      </c>
      <c r="D26" s="131" t="str">
        <f>VLOOKUP(A26,Lists!$B$2:$G$200,3,FALSE)</f>
        <v>DJI</v>
      </c>
      <c r="E26" s="132" t="str">
        <f>VLOOKUP(A26,Lists!$B$2:$G$200,5,FALSE)</f>
        <v>Drought</v>
      </c>
      <c r="F26" s="235">
        <f t="shared" si="0"/>
        <v>2.7</v>
      </c>
      <c r="G26" s="129">
        <f t="shared" si="1"/>
        <v>3</v>
      </c>
      <c r="H26" s="129" t="str">
        <f t="shared" si="2"/>
        <v>Medium</v>
      </c>
      <c r="I26" s="236" t="str">
        <f>INDEX(Trends!$D$3:$D$404,MATCH(B26,Trends!$C$3:$C$404,0))</f>
        <v>Increasing</v>
      </c>
      <c r="J26" s="129" t="str">
        <f>VLOOKUP($B26,Reliability!$A$3:$I$170,9,FALSE)</f>
        <v>Medium</v>
      </c>
      <c r="K26" s="237">
        <f t="shared" si="3"/>
        <v>2.6</v>
      </c>
      <c r="L26" s="237">
        <f>VLOOKUP($B26,'Impact of the crisis'!$C$6:$N$170,12,FALSE)</f>
        <v>3.2</v>
      </c>
      <c r="M26" s="237">
        <f>VLOOKUP($B26,'Impact of the crisis'!$C$6:$AB$170,26,FALSE)</f>
        <v>2.2999999999999998</v>
      </c>
      <c r="N26" s="237">
        <f>VLOOKUP($B26,'Conditions of people affected'!$C$6:$R$170,16,FALSE)</f>
        <v>2.5499999999999998</v>
      </c>
      <c r="O26" s="237">
        <f>VLOOKUP($B26,'Conditions of people affected'!$C$6:$R$170,9,FALSE)</f>
        <v>2.1</v>
      </c>
      <c r="P26" s="237">
        <f>VLOOKUP($B26,'Conditions of people affected'!$C$6:$R$170,15,FALSE)</f>
        <v>3</v>
      </c>
      <c r="Q26" s="237">
        <f t="shared" si="4"/>
        <v>2.9</v>
      </c>
      <c r="R26" s="237">
        <f>VLOOKUP($B26,'Complexity of the crisis'!$C$6:$AN$170,22,FALSE)</f>
        <v>2.7</v>
      </c>
      <c r="S26" s="237">
        <f>VLOOKUP($B26,'Complexity of the crisis'!$C$6:$AN$170,38,FALSE)</f>
        <v>3</v>
      </c>
      <c r="T26" s="133" t="str">
        <f>VLOOKUP(B26,Lists!$C$3:$E$200,3,FALSE)</f>
        <v>Africa</v>
      </c>
      <c r="U26" s="134">
        <f>VLOOKUP(B26,'INFORM Severity - hidden'!$C$5:$V$200,20,FALSE)</f>
        <v>44978</v>
      </c>
    </row>
    <row r="27" spans="1:21" x14ac:dyDescent="0.25">
      <c r="A27" s="130" t="str">
        <f t="array" ref="A27">IFERROR(INDEX(Lists!$B$2:$B$200,SMALL(IF(Lists!$I$2:$I$200="Individual",ROW(Lists!$B$2:$B$200)),ROW(23:23))-1,1),"")</f>
        <v>Venezuela displacement in Dominican Republic</v>
      </c>
      <c r="B27" s="131" t="str">
        <f>VLOOKUP(A27,Lists!$B$2:$G$200,2,FALSE)</f>
        <v>DOM002</v>
      </c>
      <c r="C27" s="131" t="str">
        <f>VLOOKUP(B27,'INFORM Severity - hidden'!$C$5:$D$200,2,FALSE)</f>
        <v>Dominican Republic</v>
      </c>
      <c r="D27" s="131" t="str">
        <f>VLOOKUP(A27,Lists!$B$2:$G$200,3,FALSE)</f>
        <v>DOM</v>
      </c>
      <c r="E27" s="132" t="str">
        <f>VLOOKUP(A27,Lists!$B$2:$G$200,5,FALSE)</f>
        <v>Displacement</v>
      </c>
      <c r="F27" s="235">
        <f t="shared" si="0"/>
        <v>2.2000000000000002</v>
      </c>
      <c r="G27" s="129">
        <f t="shared" si="1"/>
        <v>3</v>
      </c>
      <c r="H27" s="129" t="str">
        <f t="shared" si="2"/>
        <v>Medium</v>
      </c>
      <c r="I27" s="236" t="str">
        <f>INDEX(Trends!$D$3:$D$404,MATCH(B27,Trends!$C$3:$C$404,0))</f>
        <v>Stable</v>
      </c>
      <c r="J27" s="129" t="str">
        <f>VLOOKUP($B27,Reliability!$A$3:$I$170,9,FALSE)</f>
        <v>Medium</v>
      </c>
      <c r="K27" s="237">
        <f t="shared" si="3"/>
        <v>3.6</v>
      </c>
      <c r="L27" s="237">
        <f>VLOOKUP($B27,'Impact of the crisis'!$C$6:$N$170,12,FALSE)</f>
        <v>4</v>
      </c>
      <c r="M27" s="237">
        <f>VLOOKUP($B27,'Impact of the crisis'!$C$6:$AB$170,26,FALSE)</f>
        <v>3.3</v>
      </c>
      <c r="N27" s="237">
        <f>VLOOKUP($B27,'Conditions of people affected'!$C$6:$R$170,16,FALSE)</f>
        <v>1.85</v>
      </c>
      <c r="O27" s="237">
        <f>VLOOKUP($B27,'Conditions of people affected'!$C$6:$R$170,9,FALSE)</f>
        <v>1.7</v>
      </c>
      <c r="P27" s="237">
        <f>VLOOKUP($B27,'Conditions of people affected'!$C$6:$R$170,15,FALSE)</f>
        <v>2</v>
      </c>
      <c r="Q27" s="237">
        <f t="shared" si="4"/>
        <v>1.5</v>
      </c>
      <c r="R27" s="237">
        <f>VLOOKUP($B27,'Complexity of the crisis'!$C$6:$AN$170,22,FALSE)</f>
        <v>1.4</v>
      </c>
      <c r="S27" s="237">
        <f>VLOOKUP($B27,'Complexity of the crisis'!$C$6:$AN$170,38,FALSE)</f>
        <v>1.5</v>
      </c>
      <c r="T27" s="133" t="str">
        <f>VLOOKUP(B27,Lists!$C$3:$E$200,3,FALSE)</f>
        <v>Americas</v>
      </c>
      <c r="U27" s="134">
        <f>VLOOKUP(B27,'INFORM Severity - hidden'!$C$5:$V$200,20,FALSE)</f>
        <v>44950</v>
      </c>
    </row>
    <row r="28" spans="1:21" x14ac:dyDescent="0.25">
      <c r="A28" s="130" t="str">
        <f t="array" ref="A28">IFERROR(INDEX(Lists!$B$2:$B$200,SMALL(IF(Lists!$I$2:$I$200="Individual",ROW(Lists!$B$2:$B$200)),ROW(24:24))-1,1),"")</f>
        <v>Mixed migration flows in Algeria</v>
      </c>
      <c r="B28" s="131" t="str">
        <f>VLOOKUP(A28,Lists!$B$2:$G$200,2,FALSE)</f>
        <v>DZA002</v>
      </c>
      <c r="C28" s="131" t="str">
        <f>VLOOKUP(B28,'INFORM Severity - hidden'!$C$5:$D$200,2,FALSE)</f>
        <v>Algeria</v>
      </c>
      <c r="D28" s="131" t="str">
        <f>VLOOKUP(A28,Lists!$B$2:$G$200,3,FALSE)</f>
        <v>DZA</v>
      </c>
      <c r="E28" s="132" t="str">
        <f>VLOOKUP(A28,Lists!$B$2:$G$200,5,FALSE)</f>
        <v>Displacement</v>
      </c>
      <c r="F28" s="235">
        <f t="shared" si="0"/>
        <v>2.7</v>
      </c>
      <c r="G28" s="129">
        <f t="shared" si="1"/>
        <v>3</v>
      </c>
      <c r="H28" s="129" t="str">
        <f t="shared" si="2"/>
        <v>Medium</v>
      </c>
      <c r="I28" s="236" t="str">
        <f>INDEX(Trends!$D$3:$D$404,MATCH(B28,Trends!$C$3:$C$404,0))</f>
        <v>Increasing</v>
      </c>
      <c r="J28" s="129" t="str">
        <f>VLOOKUP($B28,Reliability!$A$3:$I$170,9,FALSE)</f>
        <v>High</v>
      </c>
      <c r="K28" s="237">
        <f t="shared" si="3"/>
        <v>3.9</v>
      </c>
      <c r="L28" s="237">
        <f>VLOOKUP($B28,'Impact of the crisis'!$C$6:$N$170,12,FALSE)</f>
        <v>5</v>
      </c>
      <c r="M28" s="237">
        <f>VLOOKUP($B28,'Impact of the crisis'!$C$6:$AB$170,26,FALSE)</f>
        <v>3</v>
      </c>
      <c r="N28" s="237">
        <f>VLOOKUP($B28,'Conditions of people affected'!$C$6:$R$170,16,FALSE)</f>
        <v>1.7</v>
      </c>
      <c r="O28" s="237">
        <f>VLOOKUP($B28,'Conditions of people affected'!$C$6:$R$170,9,FALSE)</f>
        <v>2.4</v>
      </c>
      <c r="P28" s="237">
        <f>VLOOKUP($B28,'Conditions of people affected'!$C$6:$R$170,15,FALSE)</f>
        <v>1</v>
      </c>
      <c r="Q28" s="237">
        <f t="shared" si="4"/>
        <v>2.8</v>
      </c>
      <c r="R28" s="237">
        <f>VLOOKUP($B28,'Complexity of the crisis'!$C$6:$AN$170,22,FALSE)</f>
        <v>3</v>
      </c>
      <c r="S28" s="237">
        <f>VLOOKUP($B28,'Complexity of the crisis'!$C$6:$AN$170,38,FALSE)</f>
        <v>2.5</v>
      </c>
      <c r="T28" s="133" t="str">
        <f>VLOOKUP(B28,Lists!$C$3:$E$200,3,FALSE)</f>
        <v>Africa</v>
      </c>
      <c r="U28" s="134">
        <f>VLOOKUP(B28,'INFORM Severity - hidden'!$C$5:$V$200,20,FALSE)</f>
        <v>44979</v>
      </c>
    </row>
    <row r="29" spans="1:21" x14ac:dyDescent="0.25">
      <c r="A29" s="130" t="str">
        <f t="array" ref="A29">IFERROR(INDEX(Lists!$B$2:$B$200,SMALL(IF(Lists!$I$2:$I$200="Individual",ROW(Lists!$B$2:$B$200)),ROW(25:25))-1,1),"")</f>
        <v>Sahrawi refugees in Algeria</v>
      </c>
      <c r="B29" s="131" t="str">
        <f>VLOOKUP(A29,Lists!$B$2:$G$200,2,FALSE)</f>
        <v>DZA003</v>
      </c>
      <c r="C29" s="131" t="str">
        <f>VLOOKUP(B29,'INFORM Severity - hidden'!$C$5:$D$200,2,FALSE)</f>
        <v>Algeria</v>
      </c>
      <c r="D29" s="131" t="str">
        <f>VLOOKUP(A29,Lists!$B$2:$G$200,3,FALSE)</f>
        <v>DZA</v>
      </c>
      <c r="E29" s="132" t="str">
        <f>VLOOKUP(A29,Lists!$B$2:$G$200,5,FALSE)</f>
        <v>Displacement</v>
      </c>
      <c r="F29" s="235">
        <f t="shared" si="0"/>
        <v>2.2000000000000002</v>
      </c>
      <c r="G29" s="129">
        <f t="shared" si="1"/>
        <v>3</v>
      </c>
      <c r="H29" s="129" t="str">
        <f t="shared" si="2"/>
        <v>Medium</v>
      </c>
      <c r="I29" s="236" t="str">
        <f>INDEX(Trends!$D$3:$D$404,MATCH(B29,Trends!$C$3:$C$404,0))</f>
        <v>Increasing</v>
      </c>
      <c r="J29" s="129" t="str">
        <f>VLOOKUP($B29,Reliability!$A$3:$I$170,9,FALSE)</f>
        <v>Medium</v>
      </c>
      <c r="K29" s="237">
        <f t="shared" si="3"/>
        <v>1.6</v>
      </c>
      <c r="L29" s="237">
        <f>VLOOKUP($B29,'Impact of the crisis'!$C$6:$N$170,12,FALSE)</f>
        <v>1.1000000000000001</v>
      </c>
      <c r="M29" s="237">
        <f>VLOOKUP($B29,'Impact of the crisis'!$C$6:$AB$170,26,FALSE)</f>
        <v>1.8</v>
      </c>
      <c r="N29" s="237">
        <f>VLOOKUP($B29,'Conditions of people affected'!$C$6:$R$170,16,FALSE)</f>
        <v>2.2999999999999998</v>
      </c>
      <c r="O29" s="237">
        <f>VLOOKUP($B29,'Conditions of people affected'!$C$6:$R$170,9,FALSE)</f>
        <v>1.6</v>
      </c>
      <c r="P29" s="237">
        <f>VLOOKUP($B29,'Conditions of people affected'!$C$6:$R$170,15,FALSE)</f>
        <v>3</v>
      </c>
      <c r="Q29" s="237">
        <f t="shared" si="4"/>
        <v>2.5</v>
      </c>
      <c r="R29" s="237">
        <f>VLOOKUP($B29,'Complexity of the crisis'!$C$6:$AN$170,22,FALSE)</f>
        <v>3</v>
      </c>
      <c r="S29" s="237">
        <f>VLOOKUP($B29,'Complexity of the crisis'!$C$6:$AN$170,38,FALSE)</f>
        <v>2</v>
      </c>
      <c r="T29" s="133" t="str">
        <f>VLOOKUP(B29,Lists!$C$3:$E$200,3,FALSE)</f>
        <v>Africa</v>
      </c>
      <c r="U29" s="134">
        <f>VLOOKUP(B29,'INFORM Severity - hidden'!$C$5:$V$200,20,FALSE)</f>
        <v>44979</v>
      </c>
    </row>
    <row r="30" spans="1:21" x14ac:dyDescent="0.25">
      <c r="A30" s="130" t="str">
        <f t="array" ref="A30">IFERROR(INDEX(Lists!$B$2:$B$200,SMALL(IF(Lists!$I$2:$I$200="Individual",ROW(Lists!$B$2:$B$200)),ROW(26:26))-1,1),"")</f>
        <v>Venezuela displacement in Ecuador</v>
      </c>
      <c r="B30" s="131" t="str">
        <f>VLOOKUP(A30,Lists!$B$2:$G$200,2,FALSE)</f>
        <v>ECU002</v>
      </c>
      <c r="C30" s="131" t="str">
        <f>VLOOKUP(B30,'INFORM Severity - hidden'!$C$5:$D$200,2,FALSE)</f>
        <v>Ecuador</v>
      </c>
      <c r="D30" s="131" t="str">
        <f>VLOOKUP(A30,Lists!$B$2:$G$200,3,FALSE)</f>
        <v>ECU</v>
      </c>
      <c r="E30" s="132" t="str">
        <f>VLOOKUP(A30,Lists!$B$2:$G$200,5,FALSE)</f>
        <v>Displacement</v>
      </c>
      <c r="F30" s="235">
        <f t="shared" si="0"/>
        <v>2.8</v>
      </c>
      <c r="G30" s="129">
        <f t="shared" si="1"/>
        <v>3</v>
      </c>
      <c r="H30" s="129" t="str">
        <f t="shared" si="2"/>
        <v>Medium</v>
      </c>
      <c r="I30" s="236" t="str">
        <f>INDEX(Trends!$D$3:$D$404,MATCH(B30,Trends!$C$3:$C$404,0))</f>
        <v>Stable</v>
      </c>
      <c r="J30" s="129" t="str">
        <f>VLOOKUP($B30,Reliability!$A$3:$I$170,9,FALSE)</f>
        <v>Very High</v>
      </c>
      <c r="K30" s="237">
        <f t="shared" si="3"/>
        <v>3.6</v>
      </c>
      <c r="L30" s="237">
        <f>VLOOKUP($B30,'Impact of the crisis'!$C$6:$N$170,12,FALSE)</f>
        <v>4.5999999999999996</v>
      </c>
      <c r="M30" s="237">
        <f>VLOOKUP($B30,'Impact of the crisis'!$C$6:$AB$170,26,FALSE)</f>
        <v>2.8</v>
      </c>
      <c r="N30" s="237">
        <f>VLOOKUP($B30,'Conditions of people affected'!$C$6:$R$170,16,FALSE)</f>
        <v>2.6</v>
      </c>
      <c r="O30" s="237">
        <f>VLOOKUP($B30,'Conditions of people affected'!$C$6:$R$170,9,FALSE)</f>
        <v>3.2</v>
      </c>
      <c r="P30" s="237">
        <f>VLOOKUP($B30,'Conditions of people affected'!$C$6:$R$170,15,FALSE)</f>
        <v>2</v>
      </c>
      <c r="Q30" s="237">
        <f t="shared" si="4"/>
        <v>2.4</v>
      </c>
      <c r="R30" s="237">
        <f>VLOOKUP($B30,'Complexity of the crisis'!$C$6:$AN$170,22,FALSE)</f>
        <v>2.2999999999999998</v>
      </c>
      <c r="S30" s="237">
        <f>VLOOKUP($B30,'Complexity of the crisis'!$C$6:$AN$170,38,FALSE)</f>
        <v>2.5</v>
      </c>
      <c r="T30" s="133" t="str">
        <f>VLOOKUP(B30,Lists!$C$3:$E$200,3,FALSE)</f>
        <v>Americas</v>
      </c>
      <c r="U30" s="134">
        <f>VLOOKUP(B30,'INFORM Severity - hidden'!$C$5:$V$200,20,FALSE)</f>
        <v>44985</v>
      </c>
    </row>
    <row r="31" spans="1:21" x14ac:dyDescent="0.25">
      <c r="A31" s="130" t="str">
        <f t="array" ref="A31">IFERROR(INDEX(Lists!$B$2:$B$200,SMALL(IF(Lists!$I$2:$I$200="Individual",ROW(Lists!$B$2:$B$200)),ROW(27:27))-1,1),"")</f>
        <v>Syrian Refugee Crisis in Egypt</v>
      </c>
      <c r="B31" s="131" t="str">
        <f>VLOOKUP(A31,Lists!$B$2:$G$200,2,FALSE)</f>
        <v>EGY002</v>
      </c>
      <c r="C31" s="131" t="str">
        <f>VLOOKUP(B31,'INFORM Severity - hidden'!$C$5:$D$200,2,FALSE)</f>
        <v>Egypt</v>
      </c>
      <c r="D31" s="131" t="str">
        <f>VLOOKUP(A31,Lists!$B$2:$G$200,3,FALSE)</f>
        <v>EGY</v>
      </c>
      <c r="E31" s="132" t="str">
        <f>VLOOKUP(A31,Lists!$B$2:$G$200,5,FALSE)</f>
        <v>Displacement</v>
      </c>
      <c r="F31" s="235">
        <f t="shared" si="0"/>
        <v>1.8</v>
      </c>
      <c r="G31" s="129">
        <f t="shared" si="1"/>
        <v>2</v>
      </c>
      <c r="H31" s="129" t="str">
        <f t="shared" si="2"/>
        <v>Low</v>
      </c>
      <c r="I31" s="236" t="str">
        <f>INDEX(Trends!$D$3:$D$404,MATCH(B31,Trends!$C$3:$C$404,0))</f>
        <v>Increasing</v>
      </c>
      <c r="J31" s="129" t="str">
        <f>VLOOKUP($B31,Reliability!$A$3:$I$170,9,FALSE)</f>
        <v>Very High</v>
      </c>
      <c r="K31" s="237">
        <f t="shared" si="3"/>
        <v>1.8</v>
      </c>
      <c r="L31" s="237">
        <f>VLOOKUP($B31,'Impact of the crisis'!$C$6:$N$170,12,FALSE)</f>
        <v>2</v>
      </c>
      <c r="M31" s="237">
        <f>VLOOKUP($B31,'Impact of the crisis'!$C$6:$AB$170,26,FALSE)</f>
        <v>1.7</v>
      </c>
      <c r="N31" s="237">
        <f>VLOOKUP($B31,'Conditions of people affected'!$C$6:$R$170,16,FALSE)</f>
        <v>1.45</v>
      </c>
      <c r="O31" s="237">
        <f>VLOOKUP($B31,'Conditions of people affected'!$C$6:$R$170,9,FALSE)</f>
        <v>1.9</v>
      </c>
      <c r="P31" s="237">
        <f>VLOOKUP($B31,'Conditions of people affected'!$C$6:$R$170,15,FALSE)</f>
        <v>1</v>
      </c>
      <c r="Q31" s="237">
        <f t="shared" si="4"/>
        <v>2.2000000000000002</v>
      </c>
      <c r="R31" s="237">
        <f>VLOOKUP($B31,'Complexity of the crisis'!$C$6:$AN$170,22,FALSE)</f>
        <v>2.8</v>
      </c>
      <c r="S31" s="237">
        <f>VLOOKUP($B31,'Complexity of the crisis'!$C$6:$AN$170,38,FALSE)</f>
        <v>1.5</v>
      </c>
      <c r="T31" s="133" t="str">
        <f>VLOOKUP(B31,Lists!$C$3:$E$200,3,FALSE)</f>
        <v>Africa</v>
      </c>
      <c r="U31" s="134">
        <f>VLOOKUP(B31,'INFORM Severity - hidden'!$C$5:$V$200,20,FALSE)</f>
        <v>44979</v>
      </c>
    </row>
    <row r="32" spans="1:21" x14ac:dyDescent="0.25">
      <c r="A32" s="130" t="str">
        <f t="array" ref="A32">IFERROR(INDEX(Lists!$B$2:$B$200,SMALL(IF(Lists!$I$2:$I$200="Individual",ROW(Lists!$B$2:$B$200)),ROW(28:28))-1,1),"")</f>
        <v>Complex crisis in Eritrea</v>
      </c>
      <c r="B32" s="131" t="str">
        <f>VLOOKUP(A32,Lists!$B$2:$G$200,2,FALSE)</f>
        <v>ERI001</v>
      </c>
      <c r="C32" s="131" t="str">
        <f>VLOOKUP(B32,'INFORM Severity - hidden'!$C$5:$D$200,2,FALSE)</f>
        <v>Eritrea</v>
      </c>
      <c r="D32" s="131" t="str">
        <f>VLOOKUP(A32,Lists!$B$2:$G$200,3,FALSE)</f>
        <v>ERI</v>
      </c>
      <c r="E32" s="132" t="str">
        <f>VLOOKUP(A32,Lists!$B$2:$G$200,5,FALSE)</f>
        <v>Socio-political,Displacement</v>
      </c>
      <c r="F32" s="235">
        <f t="shared" si="0"/>
        <v>3.5</v>
      </c>
      <c r="G32" s="129">
        <f t="shared" si="1"/>
        <v>4</v>
      </c>
      <c r="H32" s="129" t="str">
        <f t="shared" si="2"/>
        <v>High</v>
      </c>
      <c r="I32" s="236" t="str">
        <f>INDEX(Trends!$D$3:$D$404,MATCH(B32,Trends!$C$3:$C$404,0))</f>
        <v>Stable</v>
      </c>
      <c r="J32" s="129" t="str">
        <f>VLOOKUP($B32,Reliability!$A$3:$I$170,9,FALSE)</f>
        <v>High</v>
      </c>
      <c r="K32" s="237">
        <f t="shared" si="3"/>
        <v>2.9</v>
      </c>
      <c r="L32" s="237">
        <f>VLOOKUP($B32,'Impact of the crisis'!$C$6:$N$170,12,FALSE)</f>
        <v>3.8</v>
      </c>
      <c r="M32" s="237">
        <f>VLOOKUP($B32,'Impact of the crisis'!$C$6:$AB$170,26,FALSE)</f>
        <v>2.4</v>
      </c>
      <c r="N32" s="237">
        <f>VLOOKUP($B32,'Conditions of people affected'!$C$6:$R$170,16,FALSE)</f>
        <v>3.2</v>
      </c>
      <c r="O32" s="237">
        <f>VLOOKUP($B32,'Conditions of people affected'!$C$6:$R$170,9,FALSE)</f>
        <v>3.4</v>
      </c>
      <c r="P32" s="237">
        <f>VLOOKUP($B32,'Conditions of people affected'!$C$6:$R$170,15,FALSE)</f>
        <v>3</v>
      </c>
      <c r="Q32" s="237">
        <f t="shared" si="4"/>
        <v>4.3</v>
      </c>
      <c r="R32" s="237">
        <f>VLOOKUP($B32,'Complexity of the crisis'!$C$6:$AN$170,22,FALSE)</f>
        <v>3.3</v>
      </c>
      <c r="S32" s="237">
        <f>VLOOKUP($B32,'Complexity of the crisis'!$C$6:$AN$170,38,FALSE)</f>
        <v>5</v>
      </c>
      <c r="T32" s="133" t="str">
        <f>VLOOKUP(B32,Lists!$C$3:$E$200,3,FALSE)</f>
        <v>Africa</v>
      </c>
      <c r="U32" s="134">
        <f>VLOOKUP(B32,'INFORM Severity - hidden'!$C$5:$V$200,20,FALSE)</f>
        <v>44985</v>
      </c>
    </row>
    <row r="33" spans="1:21" x14ac:dyDescent="0.25">
      <c r="A33" s="130" t="str">
        <f t="array" ref="A33">IFERROR(INDEX(Lists!$B$2:$B$200,SMALL(IF(Lists!$I$2:$I$200="Individual",ROW(Lists!$B$2:$B$200)),ROW(29:29))-1,1),"")</f>
        <v>Mixed migration flows in spain</v>
      </c>
      <c r="B33" s="131" t="str">
        <f>VLOOKUP(A33,Lists!$B$2:$G$200,2,FALSE)</f>
        <v>ESP002</v>
      </c>
      <c r="C33" s="131" t="str">
        <f>VLOOKUP(B33,'INFORM Severity - hidden'!$C$5:$D$200,2,FALSE)</f>
        <v>Spain</v>
      </c>
      <c r="D33" s="131" t="str">
        <f>VLOOKUP(A33,Lists!$B$2:$G$200,3,FALSE)</f>
        <v>ESP</v>
      </c>
      <c r="E33" s="132" t="str">
        <f>VLOOKUP(A33,Lists!$B$2:$G$200,5,FALSE)</f>
        <v>Displacement</v>
      </c>
      <c r="F33" s="235">
        <f t="shared" si="0"/>
        <v>1.8</v>
      </c>
      <c r="G33" s="129">
        <f t="shared" si="1"/>
        <v>2</v>
      </c>
      <c r="H33" s="129" t="str">
        <f t="shared" si="2"/>
        <v>Low</v>
      </c>
      <c r="I33" s="236" t="str">
        <f>INDEX(Trends!$D$3:$D$404,MATCH(B33,Trends!$C$3:$C$404,0))</f>
        <v>Stable</v>
      </c>
      <c r="J33" s="129" t="str">
        <f>VLOOKUP($B33,Reliability!$A$3:$I$170,9,FALSE)</f>
        <v>Very High</v>
      </c>
      <c r="K33" s="237">
        <f t="shared" si="3"/>
        <v>2.6</v>
      </c>
      <c r="L33" s="237">
        <f>VLOOKUP($B33,'Impact of the crisis'!$C$6:$N$170,12,FALSE)</f>
        <v>2.2999999999999998</v>
      </c>
      <c r="M33" s="237">
        <f>VLOOKUP($B33,'Impact of the crisis'!$C$6:$AB$170,26,FALSE)</f>
        <v>2.8</v>
      </c>
      <c r="N33" s="237">
        <f>VLOOKUP($B33,'Conditions of people affected'!$C$6:$R$170,16,FALSE)</f>
        <v>1.45</v>
      </c>
      <c r="O33" s="237">
        <f>VLOOKUP($B33,'Conditions of people affected'!$C$6:$R$170,9,FALSE)</f>
        <v>1.9</v>
      </c>
      <c r="P33" s="237">
        <f>VLOOKUP($B33,'Conditions of people affected'!$C$6:$R$170,15,FALSE)</f>
        <v>1</v>
      </c>
      <c r="Q33" s="237">
        <f t="shared" si="4"/>
        <v>1.6</v>
      </c>
      <c r="R33" s="237">
        <f>VLOOKUP($B33,'Complexity of the crisis'!$C$6:$AN$170,22,FALSE)</f>
        <v>1.7</v>
      </c>
      <c r="S33" s="237">
        <f>VLOOKUP($B33,'Complexity of the crisis'!$C$6:$AN$170,38,FALSE)</f>
        <v>1.5</v>
      </c>
      <c r="T33" s="133" t="str">
        <f>VLOOKUP(B33,Lists!$C$3:$E$200,3,FALSE)</f>
        <v>Europe</v>
      </c>
      <c r="U33" s="134">
        <f>VLOOKUP(B33,'INFORM Severity - hidden'!$C$5:$V$200,20,FALSE)</f>
        <v>44979</v>
      </c>
    </row>
    <row r="34" spans="1:21" x14ac:dyDescent="0.25">
      <c r="A34" s="130" t="str">
        <f t="array" ref="A34">IFERROR(INDEX(Lists!$B$2:$B$200,SMALL(IF(Lists!$I$2:$I$200="Individual",ROW(Lists!$B$2:$B$200)),ROW(30:30))-1,1),"")</f>
        <v>Complex crisis in Ethiopia</v>
      </c>
      <c r="B34" s="131" t="str">
        <f>VLOOKUP(A34,Lists!$B$2:$G$200,2,FALSE)</f>
        <v>ETH001</v>
      </c>
      <c r="C34" s="131" t="str">
        <f>VLOOKUP(B34,'INFORM Severity - hidden'!$C$5:$D$200,2,FALSE)</f>
        <v>Ethiopia</v>
      </c>
      <c r="D34" s="131" t="str">
        <f>VLOOKUP(A34,Lists!$B$2:$G$200,3,FALSE)</f>
        <v>ETH</v>
      </c>
      <c r="E34" s="132" t="str">
        <f>VLOOKUP(A34,Lists!$B$2:$G$200,5,FALSE)</f>
        <v>Displacement,Floods,Conflict</v>
      </c>
      <c r="F34" s="235">
        <f t="shared" si="0"/>
        <v>4.4000000000000004</v>
      </c>
      <c r="G34" s="129">
        <f t="shared" si="1"/>
        <v>5</v>
      </c>
      <c r="H34" s="129" t="str">
        <f t="shared" si="2"/>
        <v>Very High</v>
      </c>
      <c r="I34" s="236" t="str">
        <f>INDEX(Trends!$D$3:$D$404,MATCH(B34,Trends!$C$3:$C$404,0))</f>
        <v>Increasing</v>
      </c>
      <c r="J34" s="129" t="str">
        <f>VLOOKUP($B34,Reliability!$A$3:$I$170,9,FALSE)</f>
        <v>Very High</v>
      </c>
      <c r="K34" s="237">
        <f t="shared" si="3"/>
        <v>4.3</v>
      </c>
      <c r="L34" s="237">
        <f>VLOOKUP($B34,'Impact of the crisis'!$C$6:$N$170,12,FALSE)</f>
        <v>5</v>
      </c>
      <c r="M34" s="237">
        <f>VLOOKUP($B34,'Impact of the crisis'!$C$6:$AB$170,26,FALSE)</f>
        <v>3.8</v>
      </c>
      <c r="N34" s="237">
        <f>VLOOKUP($B34,'Conditions of people affected'!$C$6:$R$170,16,FALSE)</f>
        <v>4.5</v>
      </c>
      <c r="O34" s="237">
        <f>VLOOKUP($B34,'Conditions of people affected'!$C$6:$R$170,9,FALSE)</f>
        <v>5</v>
      </c>
      <c r="P34" s="237">
        <f>VLOOKUP($B34,'Conditions of people affected'!$C$6:$R$170,15,FALSE)</f>
        <v>4</v>
      </c>
      <c r="Q34" s="237">
        <f t="shared" si="4"/>
        <v>4.2</v>
      </c>
      <c r="R34" s="237">
        <f>VLOOKUP($B34,'Complexity of the crisis'!$C$6:$AN$170,22,FALSE)</f>
        <v>3.8</v>
      </c>
      <c r="S34" s="237">
        <f>VLOOKUP($B34,'Complexity of the crisis'!$C$6:$AN$170,38,FALSE)</f>
        <v>4.5</v>
      </c>
      <c r="T34" s="133" t="str">
        <f>VLOOKUP(B34,Lists!$C$3:$E$200,3,FALSE)</f>
        <v>Africa</v>
      </c>
      <c r="U34" s="134">
        <f>VLOOKUP(B34,'INFORM Severity - hidden'!$C$5:$V$200,20,FALSE)</f>
        <v>44978</v>
      </c>
    </row>
    <row r="35" spans="1:21" x14ac:dyDescent="0.25">
      <c r="A35" s="130" t="str">
        <f t="array" ref="A35">IFERROR(INDEX(Lists!$B$2:$B$200,SMALL(IF(Lists!$I$2:$I$200="Individual",ROW(Lists!$B$2:$B$200)),ROW(31:31))-1,1),"")</f>
        <v>International Displacement</v>
      </c>
      <c r="B35" s="131" t="str">
        <f>VLOOKUP(A35,Lists!$B$2:$G$200,2,FALSE)</f>
        <v>ETH003</v>
      </c>
      <c r="C35" s="131" t="str">
        <f>VLOOKUP(B35,'INFORM Severity - hidden'!$C$5:$D$200,2,FALSE)</f>
        <v>Ethiopia</v>
      </c>
      <c r="D35" s="131" t="str">
        <f>VLOOKUP(A35,Lists!$B$2:$G$200,3,FALSE)</f>
        <v>ETH</v>
      </c>
      <c r="E35" s="132" t="str">
        <f>VLOOKUP(A35,Lists!$B$2:$G$200,5,FALSE)</f>
        <v>Displacement</v>
      </c>
      <c r="F35" s="235">
        <f t="shared" si="0"/>
        <v>3.3</v>
      </c>
      <c r="G35" s="129">
        <f t="shared" si="1"/>
        <v>4</v>
      </c>
      <c r="H35" s="129" t="str">
        <f t="shared" si="2"/>
        <v>High</v>
      </c>
      <c r="I35" s="236" t="str">
        <f>INDEX(Trends!$D$3:$D$404,MATCH(B35,Trends!$C$3:$C$404,0))</f>
        <v>Increasing</v>
      </c>
      <c r="J35" s="129" t="str">
        <f>VLOOKUP($B35,Reliability!$A$3:$I$170,9,FALSE)</f>
        <v>High</v>
      </c>
      <c r="K35" s="237">
        <f t="shared" si="3"/>
        <v>3.9</v>
      </c>
      <c r="L35" s="237">
        <f>VLOOKUP($B35,'Impact of the crisis'!$C$6:$N$170,12,FALSE)</f>
        <v>5</v>
      </c>
      <c r="M35" s="237">
        <f>VLOOKUP($B35,'Impact of the crisis'!$C$6:$AB$170,26,FALSE)</f>
        <v>3</v>
      </c>
      <c r="N35" s="237">
        <f>VLOOKUP($B35,'Conditions of people affected'!$C$6:$R$170,16,FALSE)</f>
        <v>2.6</v>
      </c>
      <c r="O35" s="237">
        <f>VLOOKUP($B35,'Conditions of people affected'!$C$6:$R$170,9,FALSE)</f>
        <v>3.2</v>
      </c>
      <c r="P35" s="237">
        <f>VLOOKUP($B35,'Conditions of people affected'!$C$6:$R$170,15,FALSE)</f>
        <v>2</v>
      </c>
      <c r="Q35" s="237">
        <f t="shared" si="4"/>
        <v>3.7</v>
      </c>
      <c r="R35" s="237">
        <f>VLOOKUP($B35,'Complexity of the crisis'!$C$6:$AN$170,22,FALSE)</f>
        <v>3.8</v>
      </c>
      <c r="S35" s="237">
        <f>VLOOKUP($B35,'Complexity of the crisis'!$C$6:$AN$170,38,FALSE)</f>
        <v>3.5</v>
      </c>
      <c r="T35" s="133" t="str">
        <f>VLOOKUP(B35,Lists!$C$3:$E$200,3,FALSE)</f>
        <v>Africa</v>
      </c>
      <c r="U35" s="134">
        <f>VLOOKUP(B35,'INFORM Severity - hidden'!$C$5:$V$200,20,FALSE)</f>
        <v>44978</v>
      </c>
    </row>
    <row r="36" spans="1:21" x14ac:dyDescent="0.25">
      <c r="A36" s="130" t="str">
        <f t="array" ref="A36">IFERROR(INDEX(Lists!$B$2:$B$200,SMALL(IF(Lists!$I$2:$I$200="Individual",ROW(Lists!$B$2:$B$200)),ROW(32:32))-1,1),"")</f>
        <v>Northern Ethiopia Conflict</v>
      </c>
      <c r="B36" s="131" t="str">
        <f>VLOOKUP(A36,Lists!$B$2:$G$200,2,FALSE)</f>
        <v>ETH004</v>
      </c>
      <c r="C36" s="131" t="str">
        <f>VLOOKUP(B36,'INFORM Severity - hidden'!$C$5:$D$200,2,FALSE)</f>
        <v>Ethiopia</v>
      </c>
      <c r="D36" s="131" t="str">
        <f>VLOOKUP(A36,Lists!$B$2:$G$200,3,FALSE)</f>
        <v>ETH</v>
      </c>
      <c r="E36" s="132" t="str">
        <f>VLOOKUP(A36,Lists!$B$2:$G$200,5,FALSE)</f>
        <v>Conflict,Displacement</v>
      </c>
      <c r="F36" s="235">
        <f t="shared" si="0"/>
        <v>4.3</v>
      </c>
      <c r="G36" s="129">
        <f t="shared" si="1"/>
        <v>5</v>
      </c>
      <c r="H36" s="129" t="str">
        <f t="shared" si="2"/>
        <v>Very High</v>
      </c>
      <c r="I36" s="236" t="str">
        <f>INDEX(Trends!$D$3:$D$404,MATCH(B36,Trends!$C$3:$C$404,0))</f>
        <v>Increasing</v>
      </c>
      <c r="J36" s="129" t="str">
        <f>VLOOKUP($B36,Reliability!$A$3:$I$170,9,FALSE)</f>
        <v>Very High</v>
      </c>
      <c r="K36" s="237">
        <f t="shared" si="3"/>
        <v>4</v>
      </c>
      <c r="L36" s="237">
        <f>VLOOKUP($B36,'Impact of the crisis'!$C$6:$N$170,12,FALSE)</f>
        <v>2.9</v>
      </c>
      <c r="M36" s="237">
        <f>VLOOKUP($B36,'Impact of the crisis'!$C$6:$AB$170,26,FALSE)</f>
        <v>4.4000000000000004</v>
      </c>
      <c r="N36" s="237">
        <f>VLOOKUP($B36,'Conditions of people affected'!$C$6:$R$170,16,FALSE)</f>
        <v>4.5</v>
      </c>
      <c r="O36" s="237">
        <f>VLOOKUP($B36,'Conditions of people affected'!$C$6:$R$170,9,FALSE)</f>
        <v>5</v>
      </c>
      <c r="P36" s="237">
        <f>VLOOKUP($B36,'Conditions of people affected'!$C$6:$R$170,15,FALSE)</f>
        <v>4</v>
      </c>
      <c r="Q36" s="237">
        <f t="shared" si="4"/>
        <v>4.2</v>
      </c>
      <c r="R36" s="237">
        <f>VLOOKUP($B36,'Complexity of the crisis'!$C$6:$AN$170,22,FALSE)</f>
        <v>3.8</v>
      </c>
      <c r="S36" s="237">
        <f>VLOOKUP($B36,'Complexity of the crisis'!$C$6:$AN$170,38,FALSE)</f>
        <v>4.5</v>
      </c>
      <c r="T36" s="133" t="str">
        <f>VLOOKUP(B36,Lists!$C$3:$E$200,3,FALSE)</f>
        <v>Africa</v>
      </c>
      <c r="U36" s="134">
        <f>VLOOKUP(B36,'INFORM Severity - hidden'!$C$5:$V$200,20,FALSE)</f>
        <v>44978</v>
      </c>
    </row>
    <row r="37" spans="1:21" x14ac:dyDescent="0.25">
      <c r="A37" s="130" t="str">
        <f t="array" ref="A37">IFERROR(INDEX(Lists!$B$2:$B$200,SMALL(IF(Lists!$I$2:$I$200="Individual",ROW(Lists!$B$2:$B$200)),ROW(33:33))-1,1),"")</f>
        <v>Drought in Ethiopia</v>
      </c>
      <c r="B37" s="131" t="str">
        <f>VLOOKUP(A37,Lists!$B$2:$G$200,2,FALSE)</f>
        <v>ETH005</v>
      </c>
      <c r="C37" s="131" t="str">
        <f>VLOOKUP(B37,'INFORM Severity - hidden'!$C$5:$D$200,2,FALSE)</f>
        <v>Ethiopia</v>
      </c>
      <c r="D37" s="131" t="str">
        <f>VLOOKUP(A37,Lists!$B$2:$G$200,3,FALSE)</f>
        <v>ETH</v>
      </c>
      <c r="E37" s="132" t="str">
        <f>VLOOKUP(A37,Lists!$B$2:$G$200,5,FALSE)</f>
        <v>Drought</v>
      </c>
      <c r="F37" s="235">
        <f t="shared" ref="F37:F68" si="5">IF(OR(N37="x",K37="x"),"x",ROUND((5-GEOMEAN(((5-K37)/5*4+1),((5-N37)/5*4+1),((5-N37)/5*4+1)))/4*3.5+Q37*0.3,1))</f>
        <v>3.7</v>
      </c>
      <c r="G37" s="129">
        <f t="shared" ref="G37:G68" si="6">IF(F37="x","x",ROUNDUP(F37,0))</f>
        <v>4</v>
      </c>
      <c r="H37" s="129" t="str">
        <f t="shared" ref="H37:H68" si="7">IF(N37="x","x",IF(K37="x","x",(IF(G37=5,"Very High",IF(G37=4,"High",IF(G37=3,"Medium",IF(G37=2,"Low","Very Low")))))))</f>
        <v>High</v>
      </c>
      <c r="I37" s="236" t="str">
        <f>INDEX(Trends!$D$3:$D$404,MATCH(B37,Trends!$C$3:$C$404,0))</f>
        <v>Stable</v>
      </c>
      <c r="J37" s="129" t="str">
        <f>VLOOKUP($B37,Reliability!$A$3:$I$170,9,FALSE)</f>
        <v>Very High</v>
      </c>
      <c r="K37" s="237">
        <f t="shared" ref="K37:K68" si="8">IF(OR(M37="x",L37="x"),"x",ROUND((5-GEOMEAN(((5-L37)/5*4+1),((5-M37)/5*4+1),((5-M37)/5*4+1)))/4*5,1))</f>
        <v>3.2</v>
      </c>
      <c r="L37" s="237">
        <f>VLOOKUP($B37,'Impact of the crisis'!$C$6:$N$170,12,FALSE)</f>
        <v>4</v>
      </c>
      <c r="M37" s="237">
        <f>VLOOKUP($B37,'Impact of the crisis'!$C$6:$AB$170,26,FALSE)</f>
        <v>2.7</v>
      </c>
      <c r="N37" s="237">
        <f>VLOOKUP($B37,'Conditions of people affected'!$C$6:$R$170,16,FALSE)</f>
        <v>4</v>
      </c>
      <c r="O37" s="237">
        <f>VLOOKUP($B37,'Conditions of people affected'!$C$6:$R$170,9,FALSE)</f>
        <v>5</v>
      </c>
      <c r="P37" s="237">
        <f>VLOOKUP($B37,'Conditions of people affected'!$C$6:$R$170,15,FALSE)</f>
        <v>3</v>
      </c>
      <c r="Q37" s="237">
        <f t="shared" ref="Q37:Q68" si="9">IF(OR(S37="x",R37="x"),R37,ROUND((5-GEOMEAN(((5-R37)/5*4+1),((5-S37)/5*4+1)))/4*5,1))</f>
        <v>3.7</v>
      </c>
      <c r="R37" s="237">
        <f>VLOOKUP($B37,'Complexity of the crisis'!$C$6:$AN$170,22,FALSE)</f>
        <v>3.8</v>
      </c>
      <c r="S37" s="237">
        <f>VLOOKUP($B37,'Complexity of the crisis'!$C$6:$AN$170,38,FALSE)</f>
        <v>3.5</v>
      </c>
      <c r="T37" s="133" t="str">
        <f>VLOOKUP(B37,Lists!$C$3:$E$200,3,FALSE)</f>
        <v>Africa</v>
      </c>
      <c r="U37" s="134">
        <f>VLOOKUP(B37,'INFORM Severity - hidden'!$C$5:$V$200,20,FALSE)</f>
        <v>44978</v>
      </c>
    </row>
    <row r="38" spans="1:21" x14ac:dyDescent="0.25">
      <c r="A38" s="130" t="str">
        <f t="array" ref="A38">IFERROR(INDEX(Lists!$B$2:$B$200,SMALL(IF(Lists!$I$2:$I$200="Individual",ROW(Lists!$B$2:$B$200)),ROW(34:34))-1,1),"")</f>
        <v xml:space="preserve">Flood crisis in Gambia </v>
      </c>
      <c r="B38" s="131" t="str">
        <f>VLOOKUP(A38,Lists!$B$2:$G$200,2,FALSE)</f>
        <v>GMB002</v>
      </c>
      <c r="C38" s="131" t="str">
        <f>VLOOKUP(B38,'INFORM Severity - hidden'!$C$5:$D$200,2,FALSE)</f>
        <v>Gambia</v>
      </c>
      <c r="D38" s="131" t="str">
        <f>VLOOKUP(A38,Lists!$B$2:$G$200,3,FALSE)</f>
        <v>GMB</v>
      </c>
      <c r="E38" s="132" t="str">
        <f>VLOOKUP(A38,Lists!$B$2:$G$200,5,FALSE)</f>
        <v>Floods</v>
      </c>
      <c r="F38" s="235">
        <f t="shared" si="5"/>
        <v>1.4</v>
      </c>
      <c r="G38" s="129">
        <f t="shared" si="6"/>
        <v>2</v>
      </c>
      <c r="H38" s="129" t="str">
        <f t="shared" si="7"/>
        <v>Low</v>
      </c>
      <c r="I38" s="236" t="str">
        <f>INDEX(Trends!$D$3:$D$404,MATCH(B38,Trends!$C$3:$C$404,0))</f>
        <v>Decreasing</v>
      </c>
      <c r="J38" s="129" t="str">
        <f>VLOOKUP($B38,Reliability!$A$3:$I$170,9,FALSE)</f>
        <v>High</v>
      </c>
      <c r="K38" s="237">
        <f t="shared" si="8"/>
        <v>1.5</v>
      </c>
      <c r="L38" s="237">
        <f>VLOOKUP($B38,'Impact of the crisis'!$C$6:$N$170,12,FALSE)</f>
        <v>3.3</v>
      </c>
      <c r="M38" s="237">
        <f>VLOOKUP($B38,'Impact of the crisis'!$C$6:$AB$170,26,FALSE)</f>
        <v>0.2</v>
      </c>
      <c r="N38" s="237">
        <f>VLOOKUP($B38,'Conditions of people affected'!$C$6:$R$170,16,FALSE)</f>
        <v>1.05</v>
      </c>
      <c r="O38" s="237">
        <f>VLOOKUP($B38,'Conditions of people affected'!$C$6:$R$170,9,FALSE)</f>
        <v>1.1000000000000001</v>
      </c>
      <c r="P38" s="237">
        <f>VLOOKUP($B38,'Conditions of people affected'!$C$6:$R$170,15,FALSE)</f>
        <v>1</v>
      </c>
      <c r="Q38" s="237">
        <f t="shared" si="9"/>
        <v>1.8</v>
      </c>
      <c r="R38" s="237">
        <f>VLOOKUP($B38,'Complexity of the crisis'!$C$6:$AN$170,22,FALSE)</f>
        <v>2.4</v>
      </c>
      <c r="S38" s="237">
        <f>VLOOKUP($B38,'Complexity of the crisis'!$C$6:$AN$170,38,FALSE)</f>
        <v>1</v>
      </c>
      <c r="T38" s="133" t="str">
        <f>VLOOKUP(B38,Lists!$C$3:$E$200,3,FALSE)</f>
        <v>Africa</v>
      </c>
      <c r="U38" s="134">
        <f>VLOOKUP(B38,'INFORM Severity - hidden'!$C$5:$V$200,20,FALSE)</f>
        <v>44959</v>
      </c>
    </row>
    <row r="39" spans="1:21" x14ac:dyDescent="0.25">
      <c r="A39" s="130" t="str">
        <f t="array" ref="A39">IFERROR(INDEX(Lists!$B$2:$B$200,SMALL(IF(Lists!$I$2:$I$200="Individual",ROW(Lists!$B$2:$B$200)),ROW(35:35))-1,1),"")</f>
        <v>Mixed migration flows in Greece</v>
      </c>
      <c r="B39" s="131" t="str">
        <f>VLOOKUP(A39,Lists!$B$2:$G$200,2,FALSE)</f>
        <v>GRC002</v>
      </c>
      <c r="C39" s="131" t="str">
        <f>VLOOKUP(B39,'INFORM Severity - hidden'!$C$5:$D$200,2,FALSE)</f>
        <v>Greece</v>
      </c>
      <c r="D39" s="131" t="str">
        <f>VLOOKUP(A39,Lists!$B$2:$G$200,3,FALSE)</f>
        <v>GRC</v>
      </c>
      <c r="E39" s="132" t="str">
        <f>VLOOKUP(A39,Lists!$B$2:$G$200,5,FALSE)</f>
        <v>Displacement</v>
      </c>
      <c r="F39" s="235">
        <f t="shared" si="5"/>
        <v>1.4</v>
      </c>
      <c r="G39" s="129">
        <f t="shared" si="6"/>
        <v>2</v>
      </c>
      <c r="H39" s="129" t="str">
        <f t="shared" si="7"/>
        <v>Low</v>
      </c>
      <c r="I39" s="236" t="str">
        <f>INDEX(Trends!$D$3:$D$404,MATCH(B39,Trends!$C$3:$C$404,0))</f>
        <v>Stable</v>
      </c>
      <c r="J39" s="129" t="str">
        <f>VLOOKUP($B39,Reliability!$A$3:$I$170,9,FALSE)</f>
        <v>Medium</v>
      </c>
      <c r="K39" s="237">
        <f t="shared" si="8"/>
        <v>1.6</v>
      </c>
      <c r="L39" s="237">
        <f>VLOOKUP($B39,'Impact of the crisis'!$C$6:$N$170,12,FALSE)</f>
        <v>0.3</v>
      </c>
      <c r="M39" s="237">
        <f>VLOOKUP($B39,'Impact of the crisis'!$C$6:$AB$170,26,FALSE)</f>
        <v>2.2000000000000002</v>
      </c>
      <c r="N39" s="237">
        <f>VLOOKUP($B39,'Conditions of people affected'!$C$6:$R$170,16,FALSE)</f>
        <v>1.25</v>
      </c>
      <c r="O39" s="237">
        <f>VLOOKUP($B39,'Conditions of people affected'!$C$6:$R$170,9,FALSE)</f>
        <v>0.5</v>
      </c>
      <c r="P39" s="237">
        <f>VLOOKUP($B39,'Conditions of people affected'!$C$6:$R$170,15,FALSE)</f>
        <v>2</v>
      </c>
      <c r="Q39" s="237">
        <f t="shared" si="9"/>
        <v>1.5</v>
      </c>
      <c r="R39" s="237">
        <f>VLOOKUP($B39,'Complexity of the crisis'!$C$6:$AN$170,22,FALSE)</f>
        <v>1.5</v>
      </c>
      <c r="S39" s="237">
        <f>VLOOKUP($B39,'Complexity of the crisis'!$C$6:$AN$170,38,FALSE)</f>
        <v>1.5</v>
      </c>
      <c r="T39" s="133" t="str">
        <f>VLOOKUP(B39,Lists!$C$3:$E$200,3,FALSE)</f>
        <v>Europe</v>
      </c>
      <c r="U39" s="134">
        <f>VLOOKUP(B39,'INFORM Severity - hidden'!$C$5:$V$200,20,FALSE)</f>
        <v>44977</v>
      </c>
    </row>
    <row r="40" spans="1:21" x14ac:dyDescent="0.25">
      <c r="A40" s="130" t="str">
        <f t="array" ref="A40">IFERROR(INDEX(Lists!$B$2:$B$200,SMALL(IF(Lists!$I$2:$I$200="Individual",ROW(Lists!$B$2:$B$200)),ROW(36:36))-1,1),"")</f>
        <v>Complex crisis in Guatemala</v>
      </c>
      <c r="B40" s="131" t="str">
        <f>VLOOKUP(A40,Lists!$B$2:$G$200,2,FALSE)</f>
        <v>GTM001</v>
      </c>
      <c r="C40" s="131" t="str">
        <f>VLOOKUP(B40,'INFORM Severity - hidden'!$C$5:$D$200,2,FALSE)</f>
        <v>Guatemala</v>
      </c>
      <c r="D40" s="131" t="str">
        <f>VLOOKUP(A40,Lists!$B$2:$G$200,3,FALSE)</f>
        <v>GTM</v>
      </c>
      <c r="E40" s="132" t="str">
        <f>VLOOKUP(A40,Lists!$B$2:$G$200,5,FALSE)</f>
        <v>Violence,Socio-political,Other seasonal event</v>
      </c>
      <c r="F40" s="235">
        <f t="shared" si="5"/>
        <v>3.5</v>
      </c>
      <c r="G40" s="129">
        <f t="shared" si="6"/>
        <v>4</v>
      </c>
      <c r="H40" s="129" t="str">
        <f t="shared" si="7"/>
        <v>High</v>
      </c>
      <c r="I40" s="236" t="str">
        <f>INDEX(Trends!$D$3:$D$404,MATCH(B40,Trends!$C$3:$C$404,0))</f>
        <v>Stable</v>
      </c>
      <c r="J40" s="129" t="str">
        <f>VLOOKUP($B40,Reliability!$A$3:$I$170,9,FALSE)</f>
        <v>Very High</v>
      </c>
      <c r="K40" s="237">
        <f t="shared" si="8"/>
        <v>3.7</v>
      </c>
      <c r="L40" s="237">
        <f>VLOOKUP($B40,'Impact of the crisis'!$C$6:$N$170,12,FALSE)</f>
        <v>4.4000000000000004</v>
      </c>
      <c r="M40" s="237">
        <f>VLOOKUP($B40,'Impact of the crisis'!$C$6:$AB$170,26,FALSE)</f>
        <v>3.2</v>
      </c>
      <c r="N40" s="237">
        <f>VLOOKUP($B40,'Conditions of people affected'!$C$6:$R$170,16,FALSE)</f>
        <v>3.75</v>
      </c>
      <c r="O40" s="237">
        <f>VLOOKUP($B40,'Conditions of people affected'!$C$6:$R$170,9,FALSE)</f>
        <v>4.5</v>
      </c>
      <c r="P40" s="237">
        <f>VLOOKUP($B40,'Conditions of people affected'!$C$6:$R$170,15,FALSE)</f>
        <v>3</v>
      </c>
      <c r="Q40" s="237">
        <f t="shared" si="9"/>
        <v>3.1</v>
      </c>
      <c r="R40" s="237">
        <f>VLOOKUP($B40,'Complexity of the crisis'!$C$6:$AN$170,22,FALSE)</f>
        <v>3.2</v>
      </c>
      <c r="S40" s="237">
        <f>VLOOKUP($B40,'Complexity of the crisis'!$C$6:$AN$170,38,FALSE)</f>
        <v>3</v>
      </c>
      <c r="T40" s="133" t="str">
        <f>VLOOKUP(B40,Lists!$C$3:$E$200,3,FALSE)</f>
        <v>Americas</v>
      </c>
      <c r="U40" s="134">
        <f>VLOOKUP(B40,'INFORM Severity - hidden'!$C$5:$V$200,20,FALSE)</f>
        <v>44978</v>
      </c>
    </row>
    <row r="41" spans="1:21" x14ac:dyDescent="0.25">
      <c r="A41" s="130" t="str">
        <f t="array" ref="A41">IFERROR(INDEX(Lists!$B$2:$B$200,SMALL(IF(Lists!$I$2:$I$200="Individual",ROW(Lists!$B$2:$B$200)),ROW(37:37))-1,1),"")</f>
        <v>Complex crisis in Honduras</v>
      </c>
      <c r="B41" s="131" t="str">
        <f>VLOOKUP(A41,Lists!$B$2:$G$200,2,FALSE)</f>
        <v>HND001</v>
      </c>
      <c r="C41" s="131" t="str">
        <f>VLOOKUP(B41,'INFORM Severity - hidden'!$C$5:$D$200,2,FALSE)</f>
        <v>Honduras</v>
      </c>
      <c r="D41" s="131" t="str">
        <f>VLOOKUP(A41,Lists!$B$2:$G$200,3,FALSE)</f>
        <v>HND</v>
      </c>
      <c r="E41" s="132" t="str">
        <f>VLOOKUP(A41,Lists!$B$2:$G$200,5,FALSE)</f>
        <v>Violence,Socio-political,Other seasonal event,Cyclone</v>
      </c>
      <c r="F41" s="235">
        <f t="shared" si="5"/>
        <v>3.4</v>
      </c>
      <c r="G41" s="129">
        <f t="shared" si="6"/>
        <v>4</v>
      </c>
      <c r="H41" s="129" t="str">
        <f t="shared" si="7"/>
        <v>High</v>
      </c>
      <c r="I41" s="236" t="str">
        <f>INDEX(Trends!$D$3:$D$404,MATCH(B41,Trends!$C$3:$C$404,0))</f>
        <v>Increasing</v>
      </c>
      <c r="J41" s="129" t="str">
        <f>VLOOKUP($B41,Reliability!$A$3:$I$170,9,FALSE)</f>
        <v>Very High</v>
      </c>
      <c r="K41" s="237">
        <f t="shared" si="8"/>
        <v>3.6</v>
      </c>
      <c r="L41" s="237">
        <f>VLOOKUP($B41,'Impact of the crisis'!$C$6:$N$170,12,FALSE)</f>
        <v>4.2</v>
      </c>
      <c r="M41" s="237">
        <f>VLOOKUP($B41,'Impact of the crisis'!$C$6:$AB$170,26,FALSE)</f>
        <v>3.3</v>
      </c>
      <c r="N41" s="237">
        <f>VLOOKUP($B41,'Conditions of people affected'!$C$6:$R$170,16,FALSE)</f>
        <v>3.6</v>
      </c>
      <c r="O41" s="237">
        <f>VLOOKUP($B41,'Conditions of people affected'!$C$6:$R$170,9,FALSE)</f>
        <v>4.2</v>
      </c>
      <c r="P41" s="237">
        <f>VLOOKUP($B41,'Conditions of people affected'!$C$6:$R$170,15,FALSE)</f>
        <v>3</v>
      </c>
      <c r="Q41" s="237">
        <f t="shared" si="9"/>
        <v>2.8</v>
      </c>
      <c r="R41" s="237">
        <f>VLOOKUP($B41,'Complexity of the crisis'!$C$6:$AN$170,22,FALSE)</f>
        <v>3</v>
      </c>
      <c r="S41" s="237">
        <f>VLOOKUP($B41,'Complexity of the crisis'!$C$6:$AN$170,38,FALSE)</f>
        <v>2.5</v>
      </c>
      <c r="T41" s="133" t="str">
        <f>VLOOKUP(B41,Lists!$C$3:$E$200,3,FALSE)</f>
        <v>Americas</v>
      </c>
      <c r="U41" s="134">
        <f>VLOOKUP(B41,'INFORM Severity - hidden'!$C$5:$V$200,20,FALSE)</f>
        <v>44978</v>
      </c>
    </row>
    <row r="42" spans="1:21" x14ac:dyDescent="0.25">
      <c r="A42" s="130" t="str">
        <f t="array" ref="A42">IFERROR(INDEX(Lists!$B$2:$B$200,SMALL(IF(Lists!$I$2:$I$200="Individual",ROW(Lists!$B$2:$B$200)),ROW(38:38))-1,1),"")</f>
        <v>Complex crisis in Haiti</v>
      </c>
      <c r="B42" s="131" t="str">
        <f>VLOOKUP(A42,Lists!$B$2:$G$200,2,FALSE)</f>
        <v>HTI001</v>
      </c>
      <c r="C42" s="131" t="str">
        <f>VLOOKUP(B42,'INFORM Severity - hidden'!$C$5:$D$200,2,FALSE)</f>
        <v>Haiti</v>
      </c>
      <c r="D42" s="131" t="str">
        <f>VLOOKUP(A42,Lists!$B$2:$G$200,3,FALSE)</f>
        <v>HTI</v>
      </c>
      <c r="E42" s="132" t="str">
        <f>VLOOKUP(A42,Lists!$B$2:$G$200,5,FALSE)</f>
        <v>Earthquake,Violence,Socio-political,Other seasonal event</v>
      </c>
      <c r="F42" s="235">
        <f t="shared" si="5"/>
        <v>4.2</v>
      </c>
      <c r="G42" s="129">
        <f t="shared" si="6"/>
        <v>5</v>
      </c>
      <c r="H42" s="129" t="str">
        <f t="shared" si="7"/>
        <v>Very High</v>
      </c>
      <c r="I42" s="236" t="str">
        <f>INDEX(Trends!$D$3:$D$404,MATCH(B42,Trends!$C$3:$C$404,0))</f>
        <v>Stable</v>
      </c>
      <c r="J42" s="129" t="str">
        <f>VLOOKUP($B42,Reliability!$A$3:$I$170,9,FALSE)</f>
        <v>High</v>
      </c>
      <c r="K42" s="237">
        <f t="shared" si="8"/>
        <v>3.9</v>
      </c>
      <c r="L42" s="237">
        <f>VLOOKUP($B42,'Impact of the crisis'!$C$6:$N$170,12,FALSE)</f>
        <v>4</v>
      </c>
      <c r="M42" s="237">
        <f>VLOOKUP($B42,'Impact of the crisis'!$C$6:$AB$170,26,FALSE)</f>
        <v>3.8</v>
      </c>
      <c r="N42" s="237">
        <f>VLOOKUP($B42,'Conditions of people affected'!$C$6:$R$170,16,FALSE)</f>
        <v>4.7</v>
      </c>
      <c r="O42" s="237">
        <f>VLOOKUP($B42,'Conditions of people affected'!$C$6:$R$170,9,FALSE)</f>
        <v>4.4000000000000004</v>
      </c>
      <c r="P42" s="237">
        <f>VLOOKUP($B42,'Conditions of people affected'!$C$6:$R$170,15,FALSE)</f>
        <v>5</v>
      </c>
      <c r="Q42" s="237">
        <f t="shared" si="9"/>
        <v>3.6</v>
      </c>
      <c r="R42" s="237">
        <f>VLOOKUP($B42,'Complexity of the crisis'!$C$6:$AN$170,22,FALSE)</f>
        <v>3.2</v>
      </c>
      <c r="S42" s="237">
        <f>VLOOKUP($B42,'Complexity of the crisis'!$C$6:$AN$170,38,FALSE)</f>
        <v>4</v>
      </c>
      <c r="T42" s="133" t="str">
        <f>VLOOKUP(B42,Lists!$C$3:$E$200,3,FALSE)</f>
        <v>Americas</v>
      </c>
      <c r="U42" s="134">
        <f>VLOOKUP(B42,'INFORM Severity - hidden'!$C$5:$V$200,20,FALSE)</f>
        <v>44921</v>
      </c>
    </row>
    <row r="43" spans="1:21" x14ac:dyDescent="0.25">
      <c r="A43" s="130" t="str">
        <f t="array" ref="A43">IFERROR(INDEX(Lists!$B$2:$B$200,SMALL(IF(Lists!$I$2:$I$200="Individual",ROW(Lists!$B$2:$B$200)),ROW(39:39))-1,1),"")</f>
        <v xml:space="preserve">Nippes Earthquake </v>
      </c>
      <c r="B43" s="131" t="str">
        <f>VLOOKUP(A43,Lists!$B$2:$G$200,2,FALSE)</f>
        <v>HTI002</v>
      </c>
      <c r="C43" s="131" t="str">
        <f>VLOOKUP(B43,'INFORM Severity - hidden'!$C$5:$D$200,2,FALSE)</f>
        <v>Haiti</v>
      </c>
      <c r="D43" s="131" t="str">
        <f>VLOOKUP(A43,Lists!$B$2:$G$200,3,FALSE)</f>
        <v>HTI</v>
      </c>
      <c r="E43" s="132" t="str">
        <f>VLOOKUP(A43,Lists!$B$2:$G$200,5,FALSE)</f>
        <v>Earthquake</v>
      </c>
      <c r="F43" s="235">
        <f t="shared" si="5"/>
        <v>2.9</v>
      </c>
      <c r="G43" s="129">
        <f t="shared" si="6"/>
        <v>3</v>
      </c>
      <c r="H43" s="129" t="str">
        <f t="shared" si="7"/>
        <v>Medium</v>
      </c>
      <c r="I43" s="236" t="str">
        <f>INDEX(Trends!$D$3:$D$404,MATCH(B43,Trends!$C$3:$C$404,0))</f>
        <v>Decreasing</v>
      </c>
      <c r="J43" s="129" t="str">
        <f>VLOOKUP($B43,Reliability!$A$3:$I$170,9,FALSE)</f>
        <v>High</v>
      </c>
      <c r="K43" s="237">
        <f t="shared" si="8"/>
        <v>2.6</v>
      </c>
      <c r="L43" s="237">
        <f>VLOOKUP($B43,'Impact of the crisis'!$C$6:$N$170,12,FALSE)</f>
        <v>2.4</v>
      </c>
      <c r="M43" s="237">
        <f>VLOOKUP($B43,'Impact of the crisis'!$C$6:$AB$170,26,FALSE)</f>
        <v>2.7</v>
      </c>
      <c r="N43" s="237">
        <f>VLOOKUP($B43,'Conditions of people affected'!$C$6:$R$170,16,FALSE)</f>
        <v>3</v>
      </c>
      <c r="O43" s="237">
        <f>VLOOKUP($B43,'Conditions of people affected'!$C$6:$R$170,9,FALSE)</f>
        <v>3</v>
      </c>
      <c r="P43" s="237">
        <f>VLOOKUP($B43,'Conditions of people affected'!$C$6:$R$170,15,FALSE)</f>
        <v>3</v>
      </c>
      <c r="Q43" s="237">
        <f t="shared" si="9"/>
        <v>3.1</v>
      </c>
      <c r="R43" s="237">
        <f>VLOOKUP($B43,'Complexity of the crisis'!$C$6:$AN$170,22,FALSE)</f>
        <v>3.2</v>
      </c>
      <c r="S43" s="237">
        <f>VLOOKUP($B43,'Complexity of the crisis'!$C$6:$AN$170,38,FALSE)</f>
        <v>3</v>
      </c>
      <c r="T43" s="133" t="str">
        <f>VLOOKUP(B43,Lists!$C$3:$E$200,3,FALSE)</f>
        <v>Americas</v>
      </c>
      <c r="U43" s="134">
        <f>VLOOKUP(B43,'INFORM Severity - hidden'!$C$5:$V$200,20,FALSE)</f>
        <v>44921</v>
      </c>
    </row>
    <row r="44" spans="1:21" x14ac:dyDescent="0.25">
      <c r="A44" s="130" t="str">
        <f t="array" ref="A44">IFERROR(INDEX(Lists!$B$2:$B$200,SMALL(IF(Lists!$I$2:$I$200="Individual",ROW(Lists!$B$2:$B$200)),ROW(40:40))-1,1),"")</f>
        <v>Displacement from Ukraine conflict in Hungary</v>
      </c>
      <c r="B44" s="131" t="str">
        <f>VLOOKUP(A44,Lists!$B$2:$G$200,2,FALSE)</f>
        <v>HUN002</v>
      </c>
      <c r="C44" s="131" t="str">
        <f>VLOOKUP(B44,'INFORM Severity - hidden'!$C$5:$D$200,2,FALSE)</f>
        <v>Hungary</v>
      </c>
      <c r="D44" s="131" t="str">
        <f>VLOOKUP(A44,Lists!$B$2:$G$200,3,FALSE)</f>
        <v>HUN</v>
      </c>
      <c r="E44" s="132" t="str">
        <f>VLOOKUP(A44,Lists!$B$2:$G$200,5,FALSE)</f>
        <v>Conflict,Displacement</v>
      </c>
      <c r="F44" s="235">
        <f t="shared" si="5"/>
        <v>1.5</v>
      </c>
      <c r="G44" s="129">
        <f t="shared" si="6"/>
        <v>2</v>
      </c>
      <c r="H44" s="129" t="str">
        <f t="shared" si="7"/>
        <v>Low</v>
      </c>
      <c r="I44" s="236" t="str">
        <f>INDEX(Trends!$D$3:$D$404,MATCH(B44,Trends!$C$3:$C$404,0))</f>
        <v>Decreasing</v>
      </c>
      <c r="J44" s="129" t="str">
        <f>VLOOKUP($B44,Reliability!$A$3:$I$170,9,FALSE)</f>
        <v>Very High</v>
      </c>
      <c r="K44" s="237">
        <f t="shared" si="8"/>
        <v>1</v>
      </c>
      <c r="L44" s="237">
        <f>VLOOKUP($B44,'Impact of the crisis'!$C$6:$N$170,12,FALSE)</f>
        <v>0.4</v>
      </c>
      <c r="M44" s="237">
        <f>VLOOKUP($B44,'Impact of the crisis'!$C$6:$AB$170,26,FALSE)</f>
        <v>1.3</v>
      </c>
      <c r="N44" s="237">
        <f>VLOOKUP($B44,'Conditions of people affected'!$C$6:$R$170,16,FALSE)</f>
        <v>1.95</v>
      </c>
      <c r="O44" s="237">
        <f>VLOOKUP($B44,'Conditions of people affected'!$C$6:$R$170,9,FALSE)</f>
        <v>0.9</v>
      </c>
      <c r="P44" s="237">
        <f>VLOOKUP($B44,'Conditions of people affected'!$C$6:$R$170,15,FALSE)</f>
        <v>3</v>
      </c>
      <c r="Q44" s="237">
        <f t="shared" si="9"/>
        <v>1.2</v>
      </c>
      <c r="R44" s="237">
        <f>VLOOKUP($B44,'Complexity of the crisis'!$C$6:$AN$170,22,FALSE)</f>
        <v>1.4</v>
      </c>
      <c r="S44" s="237">
        <f>VLOOKUP($B44,'Complexity of the crisis'!$C$6:$AN$170,38,FALSE)</f>
        <v>1</v>
      </c>
      <c r="T44" s="133" t="str">
        <f>VLOOKUP(B44,Lists!$C$3:$E$200,3,FALSE)</f>
        <v>Europe</v>
      </c>
      <c r="U44" s="134">
        <f>VLOOKUP(B44,'INFORM Severity - hidden'!$C$5:$V$200,20,FALSE)</f>
        <v>44976</v>
      </c>
    </row>
    <row r="45" spans="1:21" x14ac:dyDescent="0.25">
      <c r="A45" s="130" t="str">
        <f t="array" ref="A45">IFERROR(INDEX(Lists!$B$2:$B$200,SMALL(IF(Lists!$I$2:$I$200="Individual",ROW(Lists!$B$2:$B$200)),ROW(41:41))-1,1),"")</f>
        <v>Papua Conflict</v>
      </c>
      <c r="B45" s="131" t="str">
        <f>VLOOKUP(A45,Lists!$B$2:$G$200,2,FALSE)</f>
        <v>IDN002</v>
      </c>
      <c r="C45" s="131" t="str">
        <f>VLOOKUP(B45,'INFORM Severity - hidden'!$C$5:$D$200,2,FALSE)</f>
        <v>Indonesia</v>
      </c>
      <c r="D45" s="131" t="str">
        <f>VLOOKUP(A45,Lists!$B$2:$G$200,3,FALSE)</f>
        <v>IDN</v>
      </c>
      <c r="E45" s="132" t="str">
        <f>VLOOKUP(A45,Lists!$B$2:$G$200,5,FALSE)</f>
        <v>Socio-political,Violence</v>
      </c>
      <c r="F45" s="235">
        <f t="shared" si="5"/>
        <v>2.5</v>
      </c>
      <c r="G45" s="129">
        <f t="shared" si="6"/>
        <v>3</v>
      </c>
      <c r="H45" s="129" t="str">
        <f t="shared" si="7"/>
        <v>Medium</v>
      </c>
      <c r="I45" s="236" t="str">
        <f>INDEX(Trends!$D$3:$D$404,MATCH(B45,Trends!$C$3:$C$404,0))</f>
        <v>Stable</v>
      </c>
      <c r="J45" s="129" t="str">
        <f>VLOOKUP($B45,Reliability!$A$3:$I$170,9,FALSE)</f>
        <v>Medium</v>
      </c>
      <c r="K45" s="237">
        <f t="shared" si="8"/>
        <v>2.9</v>
      </c>
      <c r="L45" s="237">
        <f>VLOOKUP($B45,'Impact of the crisis'!$C$6:$N$170,12,FALSE)</f>
        <v>2.1</v>
      </c>
      <c r="M45" s="237">
        <f>VLOOKUP($B45,'Impact of the crisis'!$C$6:$AB$170,26,FALSE)</f>
        <v>3.2</v>
      </c>
      <c r="N45" s="237">
        <f>VLOOKUP($B45,'Conditions of people affected'!$C$6:$R$170,16,FALSE)</f>
        <v>1.85</v>
      </c>
      <c r="O45" s="237">
        <f>VLOOKUP($B45,'Conditions of people affected'!$C$6:$R$170,9,FALSE)</f>
        <v>1.7</v>
      </c>
      <c r="P45" s="237">
        <f>VLOOKUP($B45,'Conditions of people affected'!$C$6:$R$170,15,FALSE)</f>
        <v>2</v>
      </c>
      <c r="Q45" s="237">
        <f t="shared" si="9"/>
        <v>3.2</v>
      </c>
      <c r="R45" s="237">
        <f>VLOOKUP($B45,'Complexity of the crisis'!$C$6:$AN$170,22,FALSE)</f>
        <v>2.8</v>
      </c>
      <c r="S45" s="237">
        <f>VLOOKUP($B45,'Complexity of the crisis'!$C$6:$AN$170,38,FALSE)</f>
        <v>3.5</v>
      </c>
      <c r="T45" s="133" t="str">
        <f>VLOOKUP(B45,Lists!$C$3:$E$200,3,FALSE)</f>
        <v>Asia</v>
      </c>
      <c r="U45" s="134">
        <f>VLOOKUP(B45,'INFORM Severity - hidden'!$C$5:$V$200,20,FALSE)</f>
        <v>44985</v>
      </c>
    </row>
    <row r="46" spans="1:21" x14ac:dyDescent="0.25">
      <c r="A46" s="130" t="str">
        <f t="array" ref="A46">IFERROR(INDEX(Lists!$B$2:$B$200,SMALL(IF(Lists!$I$2:$I$200="Individual",ROW(Lists!$B$2:$B$200)),ROW(42:42))-1,1),"")</f>
        <v>Earthquake in West Java province</v>
      </c>
      <c r="B46" s="131" t="str">
        <f>VLOOKUP(A46,Lists!$B$2:$G$200,2,FALSE)</f>
        <v>IDN008</v>
      </c>
      <c r="C46" s="131" t="str">
        <f>VLOOKUP(B46,'INFORM Severity - hidden'!$C$5:$D$200,2,FALSE)</f>
        <v>Indonesia</v>
      </c>
      <c r="D46" s="131" t="str">
        <f>VLOOKUP(A46,Lists!$B$2:$G$200,3,FALSE)</f>
        <v>IDN</v>
      </c>
      <c r="E46" s="132" t="str">
        <f>VLOOKUP(A46,Lists!$B$2:$G$200,5,FALSE)</f>
        <v>Earthquake</v>
      </c>
      <c r="F46" s="235">
        <f t="shared" si="5"/>
        <v>2.1</v>
      </c>
      <c r="G46" s="129">
        <f t="shared" si="6"/>
        <v>3</v>
      </c>
      <c r="H46" s="129" t="str">
        <f t="shared" si="7"/>
        <v>Medium</v>
      </c>
      <c r="I46" s="236" t="str">
        <f>INDEX(Trends!$D$3:$D$404,MATCH(B46,Trends!$C$3:$C$404,0))</f>
        <v>Stable</v>
      </c>
      <c r="J46" s="129" t="str">
        <f>VLOOKUP($B46,Reliability!$A$3:$I$170,9,FALSE)</f>
        <v>Very High</v>
      </c>
      <c r="K46" s="237">
        <f t="shared" si="8"/>
        <v>2.2999999999999998</v>
      </c>
      <c r="L46" s="237">
        <f>VLOOKUP($B46,'Impact of the crisis'!$C$6:$N$170,12,FALSE)</f>
        <v>1.6</v>
      </c>
      <c r="M46" s="237">
        <f>VLOOKUP($B46,'Impact of the crisis'!$C$6:$AB$170,26,FALSE)</f>
        <v>2.6</v>
      </c>
      <c r="N46" s="237">
        <f>VLOOKUP($B46,'Conditions of people affected'!$C$6:$R$170,16,FALSE)</f>
        <v>1.65</v>
      </c>
      <c r="O46" s="237">
        <f>VLOOKUP($B46,'Conditions of people affected'!$C$6:$R$170,9,FALSE)</f>
        <v>1.3</v>
      </c>
      <c r="P46" s="237">
        <f>VLOOKUP($B46,'Conditions of people affected'!$C$6:$R$170,15,FALSE)</f>
        <v>2</v>
      </c>
      <c r="Q46" s="237">
        <f t="shared" si="9"/>
        <v>2.7</v>
      </c>
      <c r="R46" s="237">
        <f>VLOOKUP($B46,'Complexity of the crisis'!$C$6:$AN$170,22,FALSE)</f>
        <v>2.8</v>
      </c>
      <c r="S46" s="237">
        <f>VLOOKUP($B46,'Complexity of the crisis'!$C$6:$AN$170,38,FALSE)</f>
        <v>2.5</v>
      </c>
      <c r="T46" s="133" t="str">
        <f>VLOOKUP(B46,Lists!$C$3:$E$200,3,FALSE)</f>
        <v>Asia</v>
      </c>
      <c r="U46" s="134">
        <f>VLOOKUP(B46,'INFORM Severity - hidden'!$C$5:$V$200,20,FALSE)</f>
        <v>44985</v>
      </c>
    </row>
    <row r="47" spans="1:21" x14ac:dyDescent="0.25">
      <c r="A47" s="130" t="str">
        <f t="array" ref="A47">IFERROR(INDEX(Lists!$B$2:$B$200,SMALL(IF(Lists!$I$2:$I$200="Individual",ROW(Lists!$B$2:$B$200)),ROW(43:43))-1,1),"")</f>
        <v>Conflict in Jammu and Kashmir</v>
      </c>
      <c r="B47" s="131" t="str">
        <f>VLOOKUP(A47,Lists!$B$2:$G$200,2,FALSE)</f>
        <v>IND002</v>
      </c>
      <c r="C47" s="131" t="str">
        <f>VLOOKUP(B47,'INFORM Severity - hidden'!$C$5:$D$200,2,FALSE)</f>
        <v>India</v>
      </c>
      <c r="D47" s="131" t="str">
        <f>VLOOKUP(A47,Lists!$B$2:$G$200,3,FALSE)</f>
        <v>IND</v>
      </c>
      <c r="E47" s="132" t="str">
        <f>VLOOKUP(A47,Lists!$B$2:$G$200,5,FALSE)</f>
        <v>Socio-political</v>
      </c>
      <c r="F47" s="235" t="str">
        <f t="shared" si="5"/>
        <v>x</v>
      </c>
      <c r="G47" s="129" t="str">
        <f t="shared" si="6"/>
        <v>x</v>
      </c>
      <c r="H47" s="129" t="str">
        <f t="shared" si="7"/>
        <v>x</v>
      </c>
      <c r="I47" s="236" t="str">
        <f>INDEX(Trends!$D$3:$D$404,MATCH(B47,Trends!$C$3:$C$404,0))</f>
        <v>-</v>
      </c>
      <c r="J47" s="129" t="str">
        <f>VLOOKUP($B47,Reliability!$A$3:$I$170,9,FALSE)</f>
        <v>Very Low</v>
      </c>
      <c r="K47" s="237">
        <f t="shared" si="8"/>
        <v>2.6</v>
      </c>
      <c r="L47" s="237">
        <f>VLOOKUP($B47,'Impact of the crisis'!$C$6:$N$170,12,FALSE)</f>
        <v>2</v>
      </c>
      <c r="M47" s="237">
        <f>VLOOKUP($B47,'Impact of the crisis'!$C$6:$AB$170,26,FALSE)</f>
        <v>2.8</v>
      </c>
      <c r="N47" s="237" t="str">
        <f>VLOOKUP($B47,'Conditions of people affected'!$C$6:$R$170,16,FALSE)</f>
        <v>x</v>
      </c>
      <c r="O47" s="237" t="str">
        <f>VLOOKUP($B47,'Conditions of people affected'!$C$6:$R$170,9,FALSE)</f>
        <v>x</v>
      </c>
      <c r="P47" s="237" t="str">
        <f>VLOOKUP($B47,'Conditions of people affected'!$C$6:$R$170,15,FALSE)</f>
        <v>x</v>
      </c>
      <c r="Q47" s="237">
        <f t="shared" si="9"/>
        <v>2.2000000000000002</v>
      </c>
      <c r="R47" s="237">
        <f>VLOOKUP($B47,'Complexity of the crisis'!$C$6:$AN$170,22,FALSE)</f>
        <v>2.4</v>
      </c>
      <c r="S47" s="237">
        <f>VLOOKUP($B47,'Complexity of the crisis'!$C$6:$AN$170,38,FALSE)</f>
        <v>2</v>
      </c>
      <c r="T47" s="133" t="str">
        <f>VLOOKUP(B47,Lists!$C$3:$E$200,3,FALSE)</f>
        <v>Asia</v>
      </c>
      <c r="U47" s="134">
        <f>VLOOKUP(B47,'INFORM Severity - hidden'!$C$5:$V$200,20,FALSE)</f>
        <v>44955</v>
      </c>
    </row>
    <row r="48" spans="1:21" x14ac:dyDescent="0.25">
      <c r="A48" s="130" t="str">
        <f t="array" ref="A48">IFERROR(INDEX(Lists!$B$2:$B$200,SMALL(IF(Lists!$I$2:$I$200="Individual",ROW(Lists!$B$2:$B$200)),ROW(44:44))-1,1),"")</f>
        <v>Afghan Refugees in Iran</v>
      </c>
      <c r="B48" s="131" t="str">
        <f>VLOOKUP(A48,Lists!$B$2:$G$200,2,FALSE)</f>
        <v>IRN004</v>
      </c>
      <c r="C48" s="131" t="str">
        <f>VLOOKUP(B48,'INFORM Severity - hidden'!$C$5:$D$200,2,FALSE)</f>
        <v>Iran</v>
      </c>
      <c r="D48" s="131" t="str">
        <f>VLOOKUP(A48,Lists!$B$2:$G$200,3,FALSE)</f>
        <v>IRN</v>
      </c>
      <c r="E48" s="132" t="str">
        <f>VLOOKUP(A48,Lists!$B$2:$G$200,5,FALSE)</f>
        <v>Displacement</v>
      </c>
      <c r="F48" s="235">
        <f t="shared" si="5"/>
        <v>3.7</v>
      </c>
      <c r="G48" s="129">
        <f t="shared" si="6"/>
        <v>4</v>
      </c>
      <c r="H48" s="129" t="str">
        <f t="shared" si="7"/>
        <v>High</v>
      </c>
      <c r="I48" s="236" t="str">
        <f>INDEX(Trends!$D$3:$D$404,MATCH(B48,Trends!$C$3:$C$404,0))</f>
        <v>Increasing</v>
      </c>
      <c r="J48" s="129" t="str">
        <f>VLOOKUP($B48,Reliability!$A$3:$I$170,9,FALSE)</f>
        <v>Medium</v>
      </c>
      <c r="K48" s="237">
        <f t="shared" si="8"/>
        <v>3.6</v>
      </c>
      <c r="L48" s="237">
        <f>VLOOKUP($B48,'Impact of the crisis'!$C$6:$N$170,12,FALSE)</f>
        <v>2.7</v>
      </c>
      <c r="M48" s="237">
        <f>VLOOKUP($B48,'Impact of the crisis'!$C$6:$AB$170,26,FALSE)</f>
        <v>4</v>
      </c>
      <c r="N48" s="237">
        <f>VLOOKUP($B48,'Conditions of people affected'!$C$6:$R$170,16,FALSE)</f>
        <v>4.2</v>
      </c>
      <c r="O48" s="237">
        <f>VLOOKUP($B48,'Conditions of people affected'!$C$6:$R$170,9,FALSE)</f>
        <v>4.4000000000000004</v>
      </c>
      <c r="P48" s="237">
        <f>VLOOKUP($B48,'Conditions of people affected'!$C$6:$R$170,15,FALSE)</f>
        <v>4</v>
      </c>
      <c r="Q48" s="237">
        <f t="shared" si="9"/>
        <v>2.8</v>
      </c>
      <c r="R48" s="237">
        <f>VLOOKUP($B48,'Complexity of the crisis'!$C$6:$AN$170,22,FALSE)</f>
        <v>3.5</v>
      </c>
      <c r="S48" s="237">
        <f>VLOOKUP($B48,'Complexity of the crisis'!$C$6:$AN$170,38,FALSE)</f>
        <v>2</v>
      </c>
      <c r="T48" s="133" t="str">
        <f>VLOOKUP(B48,Lists!$C$3:$E$200,3,FALSE)</f>
        <v>Middle east</v>
      </c>
      <c r="U48" s="134">
        <f>VLOOKUP(B48,'INFORM Severity - hidden'!$C$5:$V$200,20,FALSE)</f>
        <v>44985</v>
      </c>
    </row>
    <row r="49" spans="1:21" x14ac:dyDescent="0.25">
      <c r="A49" s="130" t="str">
        <f t="array" ref="A49">IFERROR(INDEX(Lists!$B$2:$B$200,SMALL(IF(Lists!$I$2:$I$200="Individual",ROW(Lists!$B$2:$B$200)),ROW(45:45))-1,1),"")</f>
        <v>Conflict  in Iraq</v>
      </c>
      <c r="B49" s="131" t="str">
        <f>VLOOKUP(A49,Lists!$B$2:$G$200,2,FALSE)</f>
        <v>IRQ002</v>
      </c>
      <c r="C49" s="131" t="str">
        <f>VLOOKUP(B49,'INFORM Severity - hidden'!$C$5:$D$200,2,FALSE)</f>
        <v>Iraq</v>
      </c>
      <c r="D49" s="131" t="str">
        <f>VLOOKUP(A49,Lists!$B$2:$G$200,3,FALSE)</f>
        <v>IRQ</v>
      </c>
      <c r="E49" s="132" t="str">
        <f>VLOOKUP(A49,Lists!$B$2:$G$200,5,FALSE)</f>
        <v>Conflict,Socio-political,Violence</v>
      </c>
      <c r="F49" s="235">
        <f t="shared" si="5"/>
        <v>3.9</v>
      </c>
      <c r="G49" s="129">
        <f t="shared" si="6"/>
        <v>4</v>
      </c>
      <c r="H49" s="129" t="str">
        <f t="shared" si="7"/>
        <v>High</v>
      </c>
      <c r="I49" s="236" t="str">
        <f>INDEX(Trends!$D$3:$D$404,MATCH(B49,Trends!$C$3:$C$404,0))</f>
        <v>Increasing</v>
      </c>
      <c r="J49" s="129" t="str">
        <f>VLOOKUP($B49,Reliability!$A$3:$I$170,9,FALSE)</f>
        <v>High</v>
      </c>
      <c r="K49" s="237">
        <f t="shared" si="8"/>
        <v>4.3</v>
      </c>
      <c r="L49" s="237">
        <f>VLOOKUP($B49,'Impact of the crisis'!$C$6:$N$170,12,FALSE)</f>
        <v>4.7</v>
      </c>
      <c r="M49" s="237">
        <f>VLOOKUP($B49,'Impact of the crisis'!$C$6:$AB$170,26,FALSE)</f>
        <v>4</v>
      </c>
      <c r="N49" s="237">
        <f>VLOOKUP($B49,'Conditions of people affected'!$C$6:$R$170,16,FALSE)</f>
        <v>3.5</v>
      </c>
      <c r="O49" s="237">
        <f>VLOOKUP($B49,'Conditions of people affected'!$C$6:$R$170,9,FALSE)</f>
        <v>4</v>
      </c>
      <c r="P49" s="237">
        <f>VLOOKUP($B49,'Conditions of people affected'!$C$6:$R$170,15,FALSE)</f>
        <v>3</v>
      </c>
      <c r="Q49" s="237">
        <f t="shared" si="9"/>
        <v>4.0999999999999996</v>
      </c>
      <c r="R49" s="237">
        <f>VLOOKUP($B49,'Complexity of the crisis'!$C$6:$AN$170,22,FALSE)</f>
        <v>3.6</v>
      </c>
      <c r="S49" s="237">
        <f>VLOOKUP($B49,'Complexity of the crisis'!$C$6:$AN$170,38,FALSE)</f>
        <v>4.5</v>
      </c>
      <c r="T49" s="133" t="str">
        <f>VLOOKUP(B49,Lists!$C$3:$E$200,3,FALSE)</f>
        <v>Middle east</v>
      </c>
      <c r="U49" s="134">
        <f>VLOOKUP(B49,'INFORM Severity - hidden'!$C$5:$V$200,20,FALSE)</f>
        <v>44977</v>
      </c>
    </row>
    <row r="50" spans="1:21" x14ac:dyDescent="0.25">
      <c r="A50" s="130" t="str">
        <f t="array" ref="A50">IFERROR(INDEX(Lists!$B$2:$B$200,SMALL(IF(Lists!$I$2:$I$200="Individual",ROW(Lists!$B$2:$B$200)),ROW(46:46))-1,1),"")</f>
        <v>Syrian and Palestinian refugees in iraq</v>
      </c>
      <c r="B50" s="131" t="str">
        <f>VLOOKUP(A50,Lists!$B$2:$G$200,2,FALSE)</f>
        <v>IRQ003</v>
      </c>
      <c r="C50" s="131" t="str">
        <f>VLOOKUP(B50,'INFORM Severity - hidden'!$C$5:$D$200,2,FALSE)</f>
        <v>Iraq</v>
      </c>
      <c r="D50" s="131" t="str">
        <f>VLOOKUP(A50,Lists!$B$2:$G$200,3,FALSE)</f>
        <v>IRQ</v>
      </c>
      <c r="E50" s="132" t="str">
        <f>VLOOKUP(A50,Lists!$B$2:$G$200,5,FALSE)</f>
        <v>Displacement</v>
      </c>
      <c r="F50" s="235">
        <f t="shared" si="5"/>
        <v>2.9</v>
      </c>
      <c r="G50" s="129">
        <f t="shared" si="6"/>
        <v>3</v>
      </c>
      <c r="H50" s="129" t="str">
        <f t="shared" si="7"/>
        <v>Medium</v>
      </c>
      <c r="I50" s="236" t="str">
        <f>INDEX(Trends!$D$3:$D$404,MATCH(B50,Trends!$C$3:$C$404,0))</f>
        <v>Decreasing</v>
      </c>
      <c r="J50" s="129" t="str">
        <f>VLOOKUP($B50,Reliability!$A$3:$I$170,9,FALSE)</f>
        <v>Medium</v>
      </c>
      <c r="K50" s="237">
        <f t="shared" si="8"/>
        <v>1.8</v>
      </c>
      <c r="L50" s="237">
        <f>VLOOKUP($B50,'Impact of the crisis'!$C$6:$N$170,12,FALSE)</f>
        <v>1.5</v>
      </c>
      <c r="M50" s="237">
        <f>VLOOKUP($B50,'Impact of the crisis'!$C$6:$AB$170,26,FALSE)</f>
        <v>2</v>
      </c>
      <c r="N50" s="237">
        <f>VLOOKUP($B50,'Conditions of people affected'!$C$6:$R$170,16,FALSE)</f>
        <v>2.9</v>
      </c>
      <c r="O50" s="237">
        <f>VLOOKUP($B50,'Conditions of people affected'!$C$6:$R$170,9,FALSE)</f>
        <v>2.8</v>
      </c>
      <c r="P50" s="237">
        <f>VLOOKUP($B50,'Conditions of people affected'!$C$6:$R$170,15,FALSE)</f>
        <v>3</v>
      </c>
      <c r="Q50" s="237">
        <f t="shared" si="9"/>
        <v>3.6</v>
      </c>
      <c r="R50" s="237">
        <f>VLOOKUP($B50,'Complexity of the crisis'!$C$6:$AN$170,22,FALSE)</f>
        <v>3.6</v>
      </c>
      <c r="S50" s="237">
        <f>VLOOKUP($B50,'Complexity of the crisis'!$C$6:$AN$170,38,FALSE)</f>
        <v>3.5</v>
      </c>
      <c r="T50" s="133" t="str">
        <f>VLOOKUP(B50,Lists!$C$3:$E$200,3,FALSE)</f>
        <v>Middle east</v>
      </c>
      <c r="U50" s="134">
        <f>VLOOKUP(B50,'INFORM Severity - hidden'!$C$5:$V$200,20,FALSE)</f>
        <v>44977</v>
      </c>
    </row>
    <row r="51" spans="1:21" x14ac:dyDescent="0.25">
      <c r="A51" s="130" t="str">
        <f t="array" ref="A51">IFERROR(INDEX(Lists!$B$2:$B$200,SMALL(IF(Lists!$I$2:$I$200="Individual",ROW(Lists!$B$2:$B$200)),ROW(47:47))-1,1),"")</f>
        <v>Mixed migration flows in Italy</v>
      </c>
      <c r="B51" s="131" t="str">
        <f>VLOOKUP(A51,Lists!$B$2:$G$200,2,FALSE)</f>
        <v>ITA002</v>
      </c>
      <c r="C51" s="131" t="str">
        <f>VLOOKUP(B51,'INFORM Severity - hidden'!$C$5:$D$200,2,FALSE)</f>
        <v>Italy</v>
      </c>
      <c r="D51" s="131" t="str">
        <f>VLOOKUP(A51,Lists!$B$2:$G$200,3,FALSE)</f>
        <v>ITA</v>
      </c>
      <c r="E51" s="132" t="str">
        <f>VLOOKUP(A51,Lists!$B$2:$G$200,5,FALSE)</f>
        <v>Displacement</v>
      </c>
      <c r="F51" s="235">
        <f t="shared" si="5"/>
        <v>1.9</v>
      </c>
      <c r="G51" s="129">
        <f t="shared" si="6"/>
        <v>2</v>
      </c>
      <c r="H51" s="129" t="str">
        <f t="shared" si="7"/>
        <v>Low</v>
      </c>
      <c r="I51" s="236" t="str">
        <f>INDEX(Trends!$D$3:$D$404,MATCH(B51,Trends!$C$3:$C$404,0))</f>
        <v>Increasing</v>
      </c>
      <c r="J51" s="129" t="str">
        <f>VLOOKUP($B51,Reliability!$A$3:$I$170,9,FALSE)</f>
        <v>Very High</v>
      </c>
      <c r="K51" s="237">
        <f t="shared" si="8"/>
        <v>2.7</v>
      </c>
      <c r="L51" s="237">
        <f>VLOOKUP($B51,'Impact of the crisis'!$C$6:$N$170,12,FALSE)</f>
        <v>1.6</v>
      </c>
      <c r="M51" s="237">
        <f>VLOOKUP($B51,'Impact of the crisis'!$C$6:$AB$170,26,FALSE)</f>
        <v>3.1</v>
      </c>
      <c r="N51" s="237">
        <f>VLOOKUP($B51,'Conditions of people affected'!$C$6:$R$170,16,FALSE)</f>
        <v>1.65</v>
      </c>
      <c r="O51" s="237">
        <f>VLOOKUP($B51,'Conditions of people affected'!$C$6:$R$170,9,FALSE)</f>
        <v>2.2999999999999998</v>
      </c>
      <c r="P51" s="237">
        <f>VLOOKUP($B51,'Conditions of people affected'!$C$6:$R$170,15,FALSE)</f>
        <v>1</v>
      </c>
      <c r="Q51" s="237">
        <f t="shared" si="9"/>
        <v>1.7</v>
      </c>
      <c r="R51" s="237">
        <f>VLOOKUP($B51,'Complexity of the crisis'!$C$6:$AN$170,22,FALSE)</f>
        <v>1.4</v>
      </c>
      <c r="S51" s="237">
        <f>VLOOKUP($B51,'Complexity of the crisis'!$C$6:$AN$170,38,FALSE)</f>
        <v>2</v>
      </c>
      <c r="T51" s="133" t="str">
        <f>VLOOKUP(B51,Lists!$C$3:$E$200,3,FALSE)</f>
        <v>Europe</v>
      </c>
      <c r="U51" s="134">
        <f>VLOOKUP(B51,'INFORM Severity - hidden'!$C$5:$V$200,20,FALSE)</f>
        <v>44979</v>
      </c>
    </row>
    <row r="52" spans="1:21" x14ac:dyDescent="0.25">
      <c r="A52" s="130" t="str">
        <f t="array" ref="A52">IFERROR(INDEX(Lists!$B$2:$B$200,SMALL(IF(Lists!$I$2:$I$200="Individual",ROW(Lists!$B$2:$B$200)),ROW(48:48))-1,1),"")</f>
        <v>Syrian refugees in Jordan</v>
      </c>
      <c r="B52" s="131" t="str">
        <f>VLOOKUP(A52,Lists!$B$2:$G$200,2,FALSE)</f>
        <v>JOR002</v>
      </c>
      <c r="C52" s="131" t="str">
        <f>VLOOKUP(B52,'INFORM Severity - hidden'!$C$5:$D$200,2,FALSE)</f>
        <v>Jordan</v>
      </c>
      <c r="D52" s="131" t="str">
        <f>VLOOKUP(A52,Lists!$B$2:$G$200,3,FALSE)</f>
        <v>JOR</v>
      </c>
      <c r="E52" s="132" t="str">
        <f>VLOOKUP(A52,Lists!$B$2:$G$200,5,FALSE)</f>
        <v>Displacement</v>
      </c>
      <c r="F52" s="235">
        <f t="shared" si="5"/>
        <v>2.7</v>
      </c>
      <c r="G52" s="129">
        <f t="shared" si="6"/>
        <v>3</v>
      </c>
      <c r="H52" s="129" t="str">
        <f t="shared" si="7"/>
        <v>Medium</v>
      </c>
      <c r="I52" s="236" t="str">
        <f>INDEX(Trends!$D$3:$D$404,MATCH(B52,Trends!$C$3:$C$404,0))</f>
        <v>Stable</v>
      </c>
      <c r="J52" s="129" t="str">
        <f>VLOOKUP($B52,Reliability!$A$3:$I$170,9,FALSE)</f>
        <v>Medium</v>
      </c>
      <c r="K52" s="237">
        <f t="shared" si="8"/>
        <v>2.7</v>
      </c>
      <c r="L52" s="237">
        <f>VLOOKUP($B52,'Impact of the crisis'!$C$6:$N$170,12,FALSE)</f>
        <v>3</v>
      </c>
      <c r="M52" s="237">
        <f>VLOOKUP($B52,'Impact of the crisis'!$C$6:$AB$170,26,FALSE)</f>
        <v>2.6</v>
      </c>
      <c r="N52" s="237">
        <f>VLOOKUP($B52,'Conditions of people affected'!$C$6:$R$170,16,FALSE)</f>
        <v>3.1</v>
      </c>
      <c r="O52" s="237">
        <f>VLOOKUP($B52,'Conditions of people affected'!$C$6:$R$170,9,FALSE)</f>
        <v>3.2</v>
      </c>
      <c r="P52" s="237">
        <f>VLOOKUP($B52,'Conditions of people affected'!$C$6:$R$170,15,FALSE)</f>
        <v>3</v>
      </c>
      <c r="Q52" s="237">
        <f t="shared" si="9"/>
        <v>2</v>
      </c>
      <c r="R52" s="237">
        <f>VLOOKUP($B52,'Complexity of the crisis'!$C$6:$AN$170,22,FALSE)</f>
        <v>2.5</v>
      </c>
      <c r="S52" s="237">
        <f>VLOOKUP($B52,'Complexity of the crisis'!$C$6:$AN$170,38,FALSE)</f>
        <v>1.5</v>
      </c>
      <c r="T52" s="133" t="str">
        <f>VLOOKUP(B52,Lists!$C$3:$E$200,3,FALSE)</f>
        <v>Middle east</v>
      </c>
      <c r="U52" s="134">
        <f>VLOOKUP(B52,'INFORM Severity - hidden'!$C$5:$V$200,20,FALSE)</f>
        <v>44981</v>
      </c>
    </row>
    <row r="53" spans="1:21" x14ac:dyDescent="0.25">
      <c r="A53" s="130" t="str">
        <f t="array" ref="A53">IFERROR(INDEX(Lists!$B$2:$B$200,SMALL(IF(Lists!$I$2:$I$200="Individual",ROW(Lists!$B$2:$B$200)),ROW(49:49))-1,1),"")</f>
        <v>Refugee situation in Kenya</v>
      </c>
      <c r="B53" s="131" t="str">
        <f>VLOOKUP(A53,Lists!$B$2:$G$200,2,FALSE)</f>
        <v>KEN002</v>
      </c>
      <c r="C53" s="131" t="str">
        <f>VLOOKUP(B53,'INFORM Severity - hidden'!$C$5:$D$200,2,FALSE)</f>
        <v>Kenya</v>
      </c>
      <c r="D53" s="131" t="str">
        <f>VLOOKUP(A53,Lists!$B$2:$G$200,3,FALSE)</f>
        <v>KEN</v>
      </c>
      <c r="E53" s="132" t="str">
        <f>VLOOKUP(A53,Lists!$B$2:$G$200,5,FALSE)</f>
        <v>Displacement</v>
      </c>
      <c r="F53" s="235">
        <f t="shared" si="5"/>
        <v>3</v>
      </c>
      <c r="G53" s="129">
        <f t="shared" si="6"/>
        <v>3</v>
      </c>
      <c r="H53" s="129" t="str">
        <f t="shared" si="7"/>
        <v>Medium</v>
      </c>
      <c r="I53" s="236" t="str">
        <f>INDEX(Trends!$D$3:$D$404,MATCH(B53,Trends!$C$3:$C$404,0))</f>
        <v>Stable</v>
      </c>
      <c r="J53" s="129" t="str">
        <f>VLOOKUP($B53,Reliability!$A$3:$I$170,9,FALSE)</f>
        <v>Medium</v>
      </c>
      <c r="K53" s="237">
        <f t="shared" si="8"/>
        <v>3</v>
      </c>
      <c r="L53" s="237">
        <f>VLOOKUP($B53,'Impact of the crisis'!$C$6:$N$170,12,FALSE)</f>
        <v>0.8</v>
      </c>
      <c r="M53" s="237">
        <f>VLOOKUP($B53,'Impact of the crisis'!$C$6:$AB$170,26,FALSE)</f>
        <v>3.7</v>
      </c>
      <c r="N53" s="237">
        <f>VLOOKUP($B53,'Conditions of people affected'!$C$6:$R$170,16,FALSE)</f>
        <v>3</v>
      </c>
      <c r="O53" s="237">
        <f>VLOOKUP($B53,'Conditions of people affected'!$C$6:$R$170,9,FALSE)</f>
        <v>3</v>
      </c>
      <c r="P53" s="237">
        <f>VLOOKUP($B53,'Conditions of people affected'!$C$6:$R$170,15,FALSE)</f>
        <v>3</v>
      </c>
      <c r="Q53" s="237">
        <f t="shared" si="9"/>
        <v>2.9</v>
      </c>
      <c r="R53" s="237">
        <f>VLOOKUP($B53,'Complexity of the crisis'!$C$6:$AN$170,22,FALSE)</f>
        <v>3.6</v>
      </c>
      <c r="S53" s="237">
        <f>VLOOKUP($B53,'Complexity of the crisis'!$C$6:$AN$170,38,FALSE)</f>
        <v>2</v>
      </c>
      <c r="T53" s="133" t="str">
        <f>VLOOKUP(B53,Lists!$C$3:$E$200,3,FALSE)</f>
        <v>Africa</v>
      </c>
      <c r="U53" s="134">
        <f>VLOOKUP(B53,'INFORM Severity - hidden'!$C$5:$V$200,20,FALSE)</f>
        <v>44978</v>
      </c>
    </row>
    <row r="54" spans="1:21" x14ac:dyDescent="0.25">
      <c r="A54" s="130" t="str">
        <f t="array" ref="A54">IFERROR(INDEX(Lists!$B$2:$B$200,SMALL(IF(Lists!$I$2:$I$200="Individual",ROW(Lists!$B$2:$B$200)),ROW(50:50))-1,1),"")</f>
        <v>Drought in Kenya</v>
      </c>
      <c r="B54" s="131" t="str">
        <f>VLOOKUP(A54,Lists!$B$2:$G$200,2,FALSE)</f>
        <v>KEN003</v>
      </c>
      <c r="C54" s="131" t="str">
        <f>VLOOKUP(B54,'INFORM Severity - hidden'!$C$5:$D$200,2,FALSE)</f>
        <v>Kenya</v>
      </c>
      <c r="D54" s="131" t="str">
        <f>VLOOKUP(A54,Lists!$B$2:$G$200,3,FALSE)</f>
        <v>KEN</v>
      </c>
      <c r="E54" s="132" t="str">
        <f>VLOOKUP(A54,Lists!$B$2:$G$200,5,FALSE)</f>
        <v>Drought</v>
      </c>
      <c r="F54" s="235">
        <f t="shared" si="5"/>
        <v>3.8</v>
      </c>
      <c r="G54" s="129">
        <f t="shared" si="6"/>
        <v>4</v>
      </c>
      <c r="H54" s="129" t="str">
        <f t="shared" si="7"/>
        <v>High</v>
      </c>
      <c r="I54" s="236" t="str">
        <f>INDEX(Trends!$D$3:$D$404,MATCH(B54,Trends!$C$3:$C$404,0))</f>
        <v>Stable</v>
      </c>
      <c r="J54" s="129" t="str">
        <f>VLOOKUP($B54,Reliability!$A$3:$I$170,9,FALSE)</f>
        <v>Medium</v>
      </c>
      <c r="K54" s="237">
        <f t="shared" si="8"/>
        <v>4.7</v>
      </c>
      <c r="L54" s="237">
        <f>VLOOKUP($B54,'Impact of the crisis'!$C$6:$N$170,12,FALSE)</f>
        <v>4.0999999999999996</v>
      </c>
      <c r="M54" s="237">
        <f>VLOOKUP($B54,'Impact of the crisis'!$C$6:$AB$170,26,FALSE)</f>
        <v>4.9000000000000004</v>
      </c>
      <c r="N54" s="237">
        <f>VLOOKUP($B54,'Conditions of people affected'!$C$6:$R$170,16,FALSE)</f>
        <v>3.75</v>
      </c>
      <c r="O54" s="237">
        <f>VLOOKUP($B54,'Conditions of people affected'!$C$6:$R$170,9,FALSE)</f>
        <v>4.5</v>
      </c>
      <c r="P54" s="237">
        <f>VLOOKUP($B54,'Conditions of people affected'!$C$6:$R$170,15,FALSE)</f>
        <v>3</v>
      </c>
      <c r="Q54" s="237">
        <f t="shared" si="9"/>
        <v>2.9</v>
      </c>
      <c r="R54" s="237">
        <f>VLOOKUP($B54,'Complexity of the crisis'!$C$6:$AN$170,22,FALSE)</f>
        <v>3.6</v>
      </c>
      <c r="S54" s="237">
        <f>VLOOKUP($B54,'Complexity of the crisis'!$C$6:$AN$170,38,FALSE)</f>
        <v>2</v>
      </c>
      <c r="T54" s="133" t="str">
        <f>VLOOKUP(B54,Lists!$C$3:$E$200,3,FALSE)</f>
        <v>Africa</v>
      </c>
      <c r="U54" s="134">
        <f>VLOOKUP(B54,'INFORM Severity - hidden'!$C$5:$V$200,20,FALSE)</f>
        <v>44978</v>
      </c>
    </row>
    <row r="55" spans="1:21" x14ac:dyDescent="0.25">
      <c r="A55" s="130" t="str">
        <f t="array" ref="A55">IFERROR(INDEX(Lists!$B$2:$B$200,SMALL(IF(Lists!$I$2:$I$200="Individual",ROW(Lists!$B$2:$B$200)),ROW(51:51))-1,1),"")</f>
        <v>Syrian refugees in Lebanon</v>
      </c>
      <c r="B55" s="131" t="str">
        <f>VLOOKUP(A55,Lists!$B$2:$G$200,2,FALSE)</f>
        <v>LBN002</v>
      </c>
      <c r="C55" s="131" t="str">
        <f>VLOOKUP(B55,'INFORM Severity - hidden'!$C$5:$D$200,2,FALSE)</f>
        <v>Lebanon</v>
      </c>
      <c r="D55" s="131" t="str">
        <f>VLOOKUP(A55,Lists!$B$2:$G$200,3,FALSE)</f>
        <v>LBN</v>
      </c>
      <c r="E55" s="132" t="str">
        <f>VLOOKUP(A55,Lists!$B$2:$G$200,5,FALSE)</f>
        <v>Displacement</v>
      </c>
      <c r="F55" s="235">
        <f t="shared" si="5"/>
        <v>3.4</v>
      </c>
      <c r="G55" s="129">
        <f t="shared" si="6"/>
        <v>4</v>
      </c>
      <c r="H55" s="129" t="str">
        <f t="shared" si="7"/>
        <v>High</v>
      </c>
      <c r="I55" s="236" t="str">
        <f>INDEX(Trends!$D$3:$D$404,MATCH(B55,Trends!$C$3:$C$404,0))</f>
        <v>Decreasing</v>
      </c>
      <c r="J55" s="129" t="str">
        <f>VLOOKUP($B55,Reliability!$A$3:$I$170,9,FALSE)</f>
        <v>Medium</v>
      </c>
      <c r="K55" s="237">
        <f t="shared" si="8"/>
        <v>4.2</v>
      </c>
      <c r="L55" s="237">
        <f>VLOOKUP($B55,'Impact of the crisis'!$C$6:$N$170,12,FALSE)</f>
        <v>3.6</v>
      </c>
      <c r="M55" s="237">
        <f>VLOOKUP($B55,'Impact of the crisis'!$C$6:$AB$170,26,FALSE)</f>
        <v>4.5</v>
      </c>
      <c r="N55" s="237">
        <f>VLOOKUP($B55,'Conditions of people affected'!$C$6:$R$170,16,FALSE)</f>
        <v>3.8</v>
      </c>
      <c r="O55" s="237">
        <f>VLOOKUP($B55,'Conditions of people affected'!$C$6:$R$170,9,FALSE)</f>
        <v>3.6</v>
      </c>
      <c r="P55" s="237">
        <f>VLOOKUP($B55,'Conditions of people affected'!$C$6:$R$170,15,FALSE)</f>
        <v>4</v>
      </c>
      <c r="Q55" s="237">
        <f t="shared" si="9"/>
        <v>2.2999999999999998</v>
      </c>
      <c r="R55" s="237">
        <f>VLOOKUP($B55,'Complexity of the crisis'!$C$6:$AN$170,22,FALSE)</f>
        <v>2.6</v>
      </c>
      <c r="S55" s="237">
        <f>VLOOKUP($B55,'Complexity of the crisis'!$C$6:$AN$170,38,FALSE)</f>
        <v>2</v>
      </c>
      <c r="T55" s="133" t="str">
        <f>VLOOKUP(B55,Lists!$C$3:$E$200,3,FALSE)</f>
        <v>Middle east</v>
      </c>
      <c r="U55" s="134">
        <f>VLOOKUP(B55,'INFORM Severity - hidden'!$C$5:$V$200,20,FALSE)</f>
        <v>44977</v>
      </c>
    </row>
    <row r="56" spans="1:21" x14ac:dyDescent="0.25">
      <c r="A56" s="130" t="str">
        <f t="array" ref="A56">IFERROR(INDEX(Lists!$B$2:$B$200,SMALL(IF(Lists!$I$2:$I$200="Individual",ROW(Lists!$B$2:$B$200)),ROW(52:52))-1,1),"")</f>
        <v>Socioeconomic crisis in Lebanon</v>
      </c>
      <c r="B56" s="131" t="str">
        <f>VLOOKUP(A56,Lists!$B$2:$G$200,2,FALSE)</f>
        <v>LBN004</v>
      </c>
      <c r="C56" s="131" t="str">
        <f>VLOOKUP(B56,'INFORM Severity - hidden'!$C$5:$D$200,2,FALSE)</f>
        <v>Lebanon</v>
      </c>
      <c r="D56" s="131" t="str">
        <f>VLOOKUP(A56,Lists!$B$2:$G$200,3,FALSE)</f>
        <v>LBN</v>
      </c>
      <c r="E56" s="132" t="str">
        <f>VLOOKUP(A56,Lists!$B$2:$G$200,5,FALSE)</f>
        <v>Socio-political,Violence,Tecnological Disaster</v>
      </c>
      <c r="F56" s="235">
        <f t="shared" si="5"/>
        <v>3.5</v>
      </c>
      <c r="G56" s="129">
        <f t="shared" si="6"/>
        <v>4</v>
      </c>
      <c r="H56" s="129" t="str">
        <f t="shared" si="7"/>
        <v>High</v>
      </c>
      <c r="I56" s="236" t="str">
        <f>INDEX(Trends!$D$3:$D$404,MATCH(B56,Trends!$C$3:$C$404,0))</f>
        <v>Decreasing</v>
      </c>
      <c r="J56" s="129" t="str">
        <f>VLOOKUP($B56,Reliability!$A$3:$I$170,9,FALSE)</f>
        <v>Medium</v>
      </c>
      <c r="K56" s="237">
        <f t="shared" si="8"/>
        <v>3.2</v>
      </c>
      <c r="L56" s="237">
        <f>VLOOKUP($B56,'Impact of the crisis'!$C$6:$N$170,12,FALSE)</f>
        <v>3.6</v>
      </c>
      <c r="M56" s="237">
        <f>VLOOKUP($B56,'Impact of the crisis'!$C$6:$AB$170,26,FALSE)</f>
        <v>2.9</v>
      </c>
      <c r="N56" s="237">
        <f>VLOOKUP($B56,'Conditions of people affected'!$C$6:$R$170,16,FALSE)</f>
        <v>4.0999999999999996</v>
      </c>
      <c r="O56" s="237">
        <f>VLOOKUP($B56,'Conditions of people affected'!$C$6:$R$170,9,FALSE)</f>
        <v>4.2</v>
      </c>
      <c r="P56" s="237">
        <f>VLOOKUP($B56,'Conditions of people affected'!$C$6:$R$170,15,FALSE)</f>
        <v>4</v>
      </c>
      <c r="Q56" s="237">
        <f t="shared" si="9"/>
        <v>2.6</v>
      </c>
      <c r="R56" s="237">
        <f>VLOOKUP($B56,'Complexity of the crisis'!$C$6:$AN$170,22,FALSE)</f>
        <v>2.6</v>
      </c>
      <c r="S56" s="237">
        <f>VLOOKUP($B56,'Complexity of the crisis'!$C$6:$AN$170,38,FALSE)</f>
        <v>2.5</v>
      </c>
      <c r="T56" s="133" t="str">
        <f>VLOOKUP(B56,Lists!$C$3:$E$200,3,FALSE)</f>
        <v>Middle east</v>
      </c>
      <c r="U56" s="134">
        <f>VLOOKUP(B56,'INFORM Severity - hidden'!$C$5:$V$200,20,FALSE)</f>
        <v>44977</v>
      </c>
    </row>
    <row r="57" spans="1:21" x14ac:dyDescent="0.25">
      <c r="A57" s="130" t="str">
        <f t="array" ref="A57">IFERROR(INDEX(Lists!$B$2:$B$200,SMALL(IF(Lists!$I$2:$I$200="Individual",ROW(Lists!$B$2:$B$200)),ROW(53:53))-1,1),"")</f>
        <v>Complex crisis in Libya</v>
      </c>
      <c r="B57" s="131" t="str">
        <f>VLOOKUP(A57,Lists!$B$2:$G$200,2,FALSE)</f>
        <v>LBY001</v>
      </c>
      <c r="C57" s="131" t="str">
        <f>VLOOKUP(B57,'INFORM Severity - hidden'!$C$5:$D$200,2,FALSE)</f>
        <v>Libya</v>
      </c>
      <c r="D57" s="131" t="str">
        <f>VLOOKUP(A57,Lists!$B$2:$G$200,3,FALSE)</f>
        <v>LBY</v>
      </c>
      <c r="E57" s="132" t="str">
        <f>VLOOKUP(A57,Lists!$B$2:$G$200,5,FALSE)</f>
        <v>Conflict,Displacement,Socio-political</v>
      </c>
      <c r="F57" s="235">
        <f t="shared" si="5"/>
        <v>3.8</v>
      </c>
      <c r="G57" s="129">
        <f t="shared" si="6"/>
        <v>4</v>
      </c>
      <c r="H57" s="129" t="str">
        <f t="shared" si="7"/>
        <v>High</v>
      </c>
      <c r="I57" s="236" t="str">
        <f>INDEX(Trends!$D$3:$D$404,MATCH(B57,Trends!$C$3:$C$404,0))</f>
        <v>Increasing</v>
      </c>
      <c r="J57" s="129" t="str">
        <f>VLOOKUP($B57,Reliability!$A$3:$I$170,9,FALSE)</f>
        <v>Very High</v>
      </c>
      <c r="K57" s="237">
        <f t="shared" si="8"/>
        <v>4.5</v>
      </c>
      <c r="L57" s="237">
        <f>VLOOKUP($B57,'Impact of the crisis'!$C$6:$N$170,12,FALSE)</f>
        <v>4.5</v>
      </c>
      <c r="M57" s="237">
        <f>VLOOKUP($B57,'Impact of the crisis'!$C$6:$AB$170,26,FALSE)</f>
        <v>4.5</v>
      </c>
      <c r="N57" s="237">
        <f>VLOOKUP($B57,'Conditions of people affected'!$C$6:$R$170,16,FALSE)</f>
        <v>3.2</v>
      </c>
      <c r="O57" s="237">
        <f>VLOOKUP($B57,'Conditions of people affected'!$C$6:$R$170,9,FALSE)</f>
        <v>3.4</v>
      </c>
      <c r="P57" s="237">
        <f>VLOOKUP($B57,'Conditions of people affected'!$C$6:$R$170,15,FALSE)</f>
        <v>3</v>
      </c>
      <c r="Q57" s="237">
        <f t="shared" si="9"/>
        <v>3.9</v>
      </c>
      <c r="R57" s="237">
        <f>VLOOKUP($B57,'Complexity of the crisis'!$C$6:$AN$170,22,FALSE)</f>
        <v>3.2</v>
      </c>
      <c r="S57" s="237">
        <f>VLOOKUP($B57,'Complexity of the crisis'!$C$6:$AN$170,38,FALSE)</f>
        <v>4.5</v>
      </c>
      <c r="T57" s="133" t="str">
        <f>VLOOKUP(B57,Lists!$C$3:$E$200,3,FALSE)</f>
        <v>Africa</v>
      </c>
      <c r="U57" s="134">
        <f>VLOOKUP(B57,'INFORM Severity - hidden'!$C$5:$V$200,20,FALSE)</f>
        <v>44979</v>
      </c>
    </row>
    <row r="58" spans="1:21" x14ac:dyDescent="0.25">
      <c r="A58" s="130" t="str">
        <f t="array" ref="A58">IFERROR(INDEX(Lists!$B$2:$B$200,SMALL(IF(Lists!$I$2:$I$200="Individual",ROW(Lists!$B$2:$B$200)),ROW(54:54))-1,1),"")</f>
        <v>Mixed migration flows in Libya</v>
      </c>
      <c r="B58" s="131" t="str">
        <f>VLOOKUP(A58,Lists!$B$2:$G$200,2,FALSE)</f>
        <v>LBY002</v>
      </c>
      <c r="C58" s="131" t="str">
        <f>VLOOKUP(B58,'INFORM Severity - hidden'!$C$5:$D$200,2,FALSE)</f>
        <v>Libya</v>
      </c>
      <c r="D58" s="131" t="str">
        <f>VLOOKUP(A58,Lists!$B$2:$G$200,3,FALSE)</f>
        <v>LBY</v>
      </c>
      <c r="E58" s="132" t="str">
        <f>VLOOKUP(A58,Lists!$B$2:$G$200,5,FALSE)</f>
        <v>Displacement</v>
      </c>
      <c r="F58" s="235">
        <f t="shared" si="5"/>
        <v>3.4</v>
      </c>
      <c r="G58" s="129">
        <f t="shared" si="6"/>
        <v>4</v>
      </c>
      <c r="H58" s="129" t="str">
        <f t="shared" si="7"/>
        <v>High</v>
      </c>
      <c r="I58" s="236" t="str">
        <f>INDEX(Trends!$D$3:$D$404,MATCH(B58,Trends!$C$3:$C$404,0))</f>
        <v>Decreasing</v>
      </c>
      <c r="J58" s="129" t="str">
        <f>VLOOKUP($B58,Reliability!$A$3:$I$170,9,FALSE)</f>
        <v>Very High</v>
      </c>
      <c r="K58" s="237">
        <f t="shared" si="8"/>
        <v>3.8</v>
      </c>
      <c r="L58" s="237">
        <f>VLOOKUP($B58,'Impact of the crisis'!$C$6:$N$170,12,FALSE)</f>
        <v>4.5</v>
      </c>
      <c r="M58" s="237">
        <f>VLOOKUP($B58,'Impact of the crisis'!$C$6:$AB$170,26,FALSE)</f>
        <v>3.4</v>
      </c>
      <c r="N58" s="237">
        <f>VLOOKUP($B58,'Conditions of people affected'!$C$6:$R$170,16,FALSE)</f>
        <v>3.05</v>
      </c>
      <c r="O58" s="237">
        <f>VLOOKUP($B58,'Conditions of people affected'!$C$6:$R$170,9,FALSE)</f>
        <v>3.1</v>
      </c>
      <c r="P58" s="237">
        <f>VLOOKUP($B58,'Conditions of people affected'!$C$6:$R$170,15,FALSE)</f>
        <v>3</v>
      </c>
      <c r="Q58" s="237">
        <f t="shared" si="9"/>
        <v>3.6</v>
      </c>
      <c r="R58" s="237">
        <f>VLOOKUP($B58,'Complexity of the crisis'!$C$6:$AN$170,22,FALSE)</f>
        <v>3.2</v>
      </c>
      <c r="S58" s="237">
        <f>VLOOKUP($B58,'Complexity of the crisis'!$C$6:$AN$170,38,FALSE)</f>
        <v>4</v>
      </c>
      <c r="T58" s="133" t="str">
        <f>VLOOKUP(B58,Lists!$C$3:$E$200,3,FALSE)</f>
        <v>Africa</v>
      </c>
      <c r="U58" s="134">
        <f>VLOOKUP(B58,'INFORM Severity - hidden'!$C$5:$V$200,20,FALSE)</f>
        <v>44979</v>
      </c>
    </row>
    <row r="59" spans="1:21" x14ac:dyDescent="0.25">
      <c r="A59" s="130" t="str">
        <f t="array" ref="A59">IFERROR(INDEX(Lists!$B$2:$B$200,SMALL(IF(Lists!$I$2:$I$200="Individual",ROW(Lists!$B$2:$B$200)),ROW(55:55))-1,1),"")</f>
        <v>Socio-economic crisis in Sri Lanka</v>
      </c>
      <c r="B59" s="131" t="str">
        <f>VLOOKUP(A59,Lists!$B$2:$G$200,2,FALSE)</f>
        <v>LKA002</v>
      </c>
      <c r="C59" s="131" t="str">
        <f>VLOOKUP(B59,'INFORM Severity - hidden'!$C$5:$D$200,2,FALSE)</f>
        <v>Sri Lanka</v>
      </c>
      <c r="D59" s="131" t="str">
        <f>VLOOKUP(A59,Lists!$B$2:$G$200,3,FALSE)</f>
        <v>LKA</v>
      </c>
      <c r="E59" s="132" t="str">
        <f>VLOOKUP(A59,Lists!$B$2:$G$200,5,FALSE)</f>
        <v>Socio-political,Food Security</v>
      </c>
      <c r="F59" s="235">
        <f t="shared" si="5"/>
        <v>3.4</v>
      </c>
      <c r="G59" s="129">
        <f t="shared" si="6"/>
        <v>4</v>
      </c>
      <c r="H59" s="129" t="str">
        <f t="shared" si="7"/>
        <v>High</v>
      </c>
      <c r="I59" s="236" t="str">
        <f>INDEX(Trends!$D$3:$D$404,MATCH(B59,Trends!$C$3:$C$404,0))</f>
        <v>Stable</v>
      </c>
      <c r="J59" s="129" t="str">
        <f>VLOOKUP($B59,Reliability!$A$3:$I$170,9,FALSE)</f>
        <v>High</v>
      </c>
      <c r="K59" s="237">
        <f t="shared" si="8"/>
        <v>3.7</v>
      </c>
      <c r="L59" s="237">
        <f>VLOOKUP($B59,'Impact of the crisis'!$C$6:$N$170,12,FALSE)</f>
        <v>4.4000000000000004</v>
      </c>
      <c r="M59" s="237">
        <f>VLOOKUP($B59,'Impact of the crisis'!$C$6:$AB$170,26,FALSE)</f>
        <v>3.3</v>
      </c>
      <c r="N59" s="237">
        <f>VLOOKUP($B59,'Conditions of people affected'!$C$6:$R$170,16,FALSE)</f>
        <v>4.3499999999999996</v>
      </c>
      <c r="O59" s="237">
        <f>VLOOKUP($B59,'Conditions of people affected'!$C$6:$R$170,9,FALSE)</f>
        <v>4.7</v>
      </c>
      <c r="P59" s="237">
        <f>VLOOKUP($B59,'Conditions of people affected'!$C$6:$R$170,15,FALSE)</f>
        <v>4</v>
      </c>
      <c r="Q59" s="237">
        <f t="shared" si="9"/>
        <v>1.6</v>
      </c>
      <c r="R59" s="237">
        <f>VLOOKUP($B59,'Complexity of the crisis'!$C$6:$AN$170,22,FALSE)</f>
        <v>2.1</v>
      </c>
      <c r="S59" s="237">
        <f>VLOOKUP($B59,'Complexity of the crisis'!$C$6:$AN$170,38,FALSE)</f>
        <v>1</v>
      </c>
      <c r="T59" s="133" t="str">
        <f>VLOOKUP(B59,Lists!$C$3:$E$200,3,FALSE)</f>
        <v>Asia</v>
      </c>
      <c r="U59" s="134">
        <f>VLOOKUP(B59,'INFORM Severity - hidden'!$C$5:$V$200,20,FALSE)</f>
        <v>44985</v>
      </c>
    </row>
    <row r="60" spans="1:21" x14ac:dyDescent="0.25">
      <c r="A60" s="130" t="str">
        <f t="array" ref="A60">IFERROR(INDEX(Lists!$B$2:$B$200,SMALL(IF(Lists!$I$2:$I$200="Individual",ROW(Lists!$B$2:$B$200)),ROW(56:56))-1,1),"")</f>
        <v>Food security crisis in Lesotho</v>
      </c>
      <c r="B60" s="131" t="str">
        <f>VLOOKUP(A60,Lists!$B$2:$G$200,2,FALSE)</f>
        <v>LSO003</v>
      </c>
      <c r="C60" s="131" t="str">
        <f>VLOOKUP(B60,'INFORM Severity - hidden'!$C$5:$D$200,2,FALSE)</f>
        <v>Lesotho</v>
      </c>
      <c r="D60" s="131" t="str">
        <f>VLOOKUP(A60,Lists!$B$2:$G$200,3,FALSE)</f>
        <v>LSO</v>
      </c>
      <c r="E60" s="132" t="str">
        <f>VLOOKUP(A60,Lists!$B$2:$G$200,5,FALSE)</f>
        <v>Food Security</v>
      </c>
      <c r="F60" s="235">
        <f t="shared" si="5"/>
        <v>2.2000000000000002</v>
      </c>
      <c r="G60" s="129">
        <f t="shared" si="6"/>
        <v>3</v>
      </c>
      <c r="H60" s="129" t="str">
        <f t="shared" si="7"/>
        <v>Medium</v>
      </c>
      <c r="I60" s="236" t="str">
        <f>INDEX(Trends!$D$3:$D$404,MATCH(B60,Trends!$C$3:$C$404,0))</f>
        <v>Stable</v>
      </c>
      <c r="J60" s="129" t="str">
        <f>VLOOKUP($B60,Reliability!$A$3:$I$170,9,FALSE)</f>
        <v>Medium</v>
      </c>
      <c r="K60" s="237">
        <f t="shared" si="8"/>
        <v>2.6</v>
      </c>
      <c r="L60" s="237">
        <f>VLOOKUP($B60,'Impact of the crisis'!$C$6:$N$170,12,FALSE)</f>
        <v>2.7</v>
      </c>
      <c r="M60" s="237">
        <f>VLOOKUP($B60,'Impact of the crisis'!$C$6:$AB$170,26,FALSE)</f>
        <v>2.5999999999999996</v>
      </c>
      <c r="N60" s="237">
        <f>VLOOKUP($B60,'Conditions of people affected'!$C$6:$R$170,16,FALSE)</f>
        <v>2.75</v>
      </c>
      <c r="O60" s="237">
        <f>VLOOKUP($B60,'Conditions of people affected'!$C$6:$R$170,9,FALSE)</f>
        <v>2.5</v>
      </c>
      <c r="P60" s="237">
        <f>VLOOKUP($B60,'Conditions of people affected'!$C$6:$R$170,15,FALSE)</f>
        <v>3</v>
      </c>
      <c r="Q60" s="237">
        <f t="shared" si="9"/>
        <v>1</v>
      </c>
      <c r="R60" s="237">
        <f>VLOOKUP($B60,'Complexity of the crisis'!$C$6:$AN$170,22,FALSE)</f>
        <v>1.4</v>
      </c>
      <c r="S60" s="237">
        <f>VLOOKUP($B60,'Complexity of the crisis'!$C$6:$AN$170,38,FALSE)</f>
        <v>0.5</v>
      </c>
      <c r="T60" s="133" t="str">
        <f>VLOOKUP(B60,Lists!$C$3:$E$200,3,FALSE)</f>
        <v>Africa</v>
      </c>
      <c r="U60" s="134">
        <f>VLOOKUP(B60,'INFORM Severity - hidden'!$C$5:$V$200,20,FALSE)</f>
        <v>44978</v>
      </c>
    </row>
    <row r="61" spans="1:21" x14ac:dyDescent="0.25">
      <c r="A61" s="130" t="str">
        <f t="array" ref="A61">IFERROR(INDEX(Lists!$B$2:$B$200,SMALL(IF(Lists!$I$2:$I$200="Individual",ROW(Lists!$B$2:$B$200)),ROW(57:57))-1,1),"")</f>
        <v>Mixed migration flows in Morocco</v>
      </c>
      <c r="B61" s="131" t="str">
        <f>VLOOKUP(A61,Lists!$B$2:$G$200,2,FALSE)</f>
        <v>MAR002</v>
      </c>
      <c r="C61" s="131" t="str">
        <f>VLOOKUP(B61,'INFORM Severity - hidden'!$C$5:$D$200,2,FALSE)</f>
        <v>Morocco</v>
      </c>
      <c r="D61" s="131" t="str">
        <f>VLOOKUP(A61,Lists!$B$2:$G$200,3,FALSE)</f>
        <v>MAR</v>
      </c>
      <c r="E61" s="132" t="str">
        <f>VLOOKUP(A61,Lists!$B$2:$G$200,5,FALSE)</f>
        <v>Displacement</v>
      </c>
      <c r="F61" s="235">
        <f t="shared" si="5"/>
        <v>2.2000000000000002</v>
      </c>
      <c r="G61" s="129">
        <f t="shared" si="6"/>
        <v>3</v>
      </c>
      <c r="H61" s="129" t="str">
        <f t="shared" si="7"/>
        <v>Medium</v>
      </c>
      <c r="I61" s="236" t="str">
        <f>INDEX(Trends!$D$3:$D$404,MATCH(B61,Trends!$C$3:$C$404,0))</f>
        <v>Stable</v>
      </c>
      <c r="J61" s="129" t="str">
        <f>VLOOKUP($B61,Reliability!$A$3:$I$170,9,FALSE)</f>
        <v>Medium</v>
      </c>
      <c r="K61" s="237">
        <f t="shared" si="8"/>
        <v>3.5</v>
      </c>
      <c r="L61" s="237">
        <f>VLOOKUP($B61,'Impact of the crisis'!$C$6:$N$170,12,FALSE)</f>
        <v>4.9000000000000004</v>
      </c>
      <c r="M61" s="237">
        <f>VLOOKUP($B61,'Impact of the crisis'!$C$6:$AB$170,26,FALSE)</f>
        <v>2.4</v>
      </c>
      <c r="N61" s="237">
        <f>VLOOKUP($B61,'Conditions of people affected'!$C$6:$R$170,16,FALSE)</f>
        <v>0.75</v>
      </c>
      <c r="O61" s="237">
        <f>VLOOKUP($B61,'Conditions of people affected'!$C$6:$R$170,9,FALSE)</f>
        <v>0.5</v>
      </c>
      <c r="P61" s="237">
        <f>VLOOKUP($B61,'Conditions of people affected'!$C$6:$R$170,15,FALSE)</f>
        <v>1</v>
      </c>
      <c r="Q61" s="237">
        <f t="shared" si="9"/>
        <v>2.9</v>
      </c>
      <c r="R61" s="237">
        <f>VLOOKUP($B61,'Complexity of the crisis'!$C$6:$AN$170,22,FALSE)</f>
        <v>3.2</v>
      </c>
      <c r="S61" s="237">
        <f>VLOOKUP($B61,'Complexity of the crisis'!$C$6:$AN$170,38,FALSE)</f>
        <v>2.5</v>
      </c>
      <c r="T61" s="133" t="str">
        <f>VLOOKUP(B61,Lists!$C$3:$E$200,3,FALSE)</f>
        <v>Africa</v>
      </c>
      <c r="U61" s="134">
        <f>VLOOKUP(B61,'INFORM Severity - hidden'!$C$5:$V$200,20,FALSE)</f>
        <v>44979</v>
      </c>
    </row>
    <row r="62" spans="1:21" x14ac:dyDescent="0.25">
      <c r="A62" s="130" t="str">
        <f t="array" ref="A62">IFERROR(INDEX(Lists!$B$2:$B$200,SMALL(IF(Lists!$I$2:$I$200="Individual",ROW(Lists!$B$2:$B$200)),ROW(58:58))-1,1),"")</f>
        <v>DIsplacement from Ukraine conflict in Moldova</v>
      </c>
      <c r="B62" s="131" t="str">
        <f>VLOOKUP(A62,Lists!$B$2:$G$200,2,FALSE)</f>
        <v>MDA002</v>
      </c>
      <c r="C62" s="131" t="str">
        <f>VLOOKUP(B62,'INFORM Severity - hidden'!$C$5:$D$200,2,FALSE)</f>
        <v>Moldova</v>
      </c>
      <c r="D62" s="131" t="str">
        <f>VLOOKUP(A62,Lists!$B$2:$G$200,3,FALSE)</f>
        <v>MDA</v>
      </c>
      <c r="E62" s="132" t="str">
        <f>VLOOKUP(A62,Lists!$B$2:$G$200,5,FALSE)</f>
        <v>Displacement,Conflict</v>
      </c>
      <c r="F62" s="235">
        <f t="shared" si="5"/>
        <v>1.9</v>
      </c>
      <c r="G62" s="129">
        <f t="shared" si="6"/>
        <v>2</v>
      </c>
      <c r="H62" s="129" t="str">
        <f t="shared" si="7"/>
        <v>Low</v>
      </c>
      <c r="I62" s="236" t="str">
        <f>INDEX(Trends!$D$3:$D$404,MATCH(B62,Trends!$C$3:$C$404,0))</f>
        <v>Decreasing</v>
      </c>
      <c r="J62" s="129" t="str">
        <f>VLOOKUP($B62,Reliability!$A$3:$I$170,9,FALSE)</f>
        <v>Very High</v>
      </c>
      <c r="K62" s="237">
        <f t="shared" si="8"/>
        <v>1.5</v>
      </c>
      <c r="L62" s="237">
        <f>VLOOKUP($B62,'Impact of the crisis'!$C$6:$N$170,12,FALSE)</f>
        <v>0.2</v>
      </c>
      <c r="M62" s="237">
        <f>VLOOKUP($B62,'Impact of the crisis'!$C$6:$AB$170,26,FALSE)</f>
        <v>2.1</v>
      </c>
      <c r="N62" s="237">
        <f>VLOOKUP($B62,'Conditions of people affected'!$C$6:$R$170,16,FALSE)</f>
        <v>2.35</v>
      </c>
      <c r="O62" s="237">
        <f>VLOOKUP($B62,'Conditions of people affected'!$C$6:$R$170,9,FALSE)</f>
        <v>1.7</v>
      </c>
      <c r="P62" s="237">
        <f>VLOOKUP($B62,'Conditions of people affected'!$C$6:$R$170,15,FALSE)</f>
        <v>3</v>
      </c>
      <c r="Q62" s="237">
        <f t="shared" si="9"/>
        <v>1.4</v>
      </c>
      <c r="R62" s="237">
        <f>VLOOKUP($B62,'Complexity of the crisis'!$C$6:$AN$170,22,FALSE)</f>
        <v>1.8</v>
      </c>
      <c r="S62" s="237">
        <f>VLOOKUP($B62,'Complexity of the crisis'!$C$6:$AN$170,38,FALSE)</f>
        <v>1</v>
      </c>
      <c r="T62" s="133" t="str">
        <f>VLOOKUP(B62,Lists!$C$3:$E$200,3,FALSE)</f>
        <v>Europe</v>
      </c>
      <c r="U62" s="134">
        <f>VLOOKUP(B62,'INFORM Severity - hidden'!$C$5:$V$200,20,FALSE)</f>
        <v>44976</v>
      </c>
    </row>
    <row r="63" spans="1:21" x14ac:dyDescent="0.25">
      <c r="A63" s="130" t="str">
        <f t="array" ref="A63">IFERROR(INDEX(Lists!$B$2:$B$200,SMALL(IF(Lists!$I$2:$I$200="Individual",ROW(Lists!$B$2:$B$200)),ROW(59:59))-1,1),"")</f>
        <v>Drought in Madagascar</v>
      </c>
      <c r="B63" s="131" t="str">
        <f>VLOOKUP(A63,Lists!$B$2:$G$200,2,FALSE)</f>
        <v>MDG002</v>
      </c>
      <c r="C63" s="131" t="str">
        <f>VLOOKUP(B63,'INFORM Severity - hidden'!$C$5:$D$200,2,FALSE)</f>
        <v>Madagascar</v>
      </c>
      <c r="D63" s="131" t="str">
        <f>VLOOKUP(A63,Lists!$B$2:$G$200,3,FALSE)</f>
        <v>MDG</v>
      </c>
      <c r="E63" s="132" t="str">
        <f>VLOOKUP(A63,Lists!$B$2:$G$200,5,FALSE)</f>
        <v>Drought</v>
      </c>
      <c r="F63" s="235">
        <f t="shared" si="5"/>
        <v>2.7</v>
      </c>
      <c r="G63" s="129">
        <f t="shared" si="6"/>
        <v>3</v>
      </c>
      <c r="H63" s="129" t="str">
        <f t="shared" si="7"/>
        <v>Medium</v>
      </c>
      <c r="I63" s="236" t="str">
        <f>INDEX(Trends!$D$3:$D$404,MATCH(B63,Trends!$C$3:$C$404,0))</f>
        <v>Increasing</v>
      </c>
      <c r="J63" s="129" t="str">
        <f>VLOOKUP($B63,Reliability!$A$3:$I$170,9,FALSE)</f>
        <v>Very High</v>
      </c>
      <c r="K63" s="237">
        <f t="shared" si="8"/>
        <v>2.4</v>
      </c>
      <c r="L63" s="237">
        <f>VLOOKUP($B63,'Impact of the crisis'!$C$6:$N$170,12,FALSE)</f>
        <v>2.1</v>
      </c>
      <c r="M63" s="237">
        <f>VLOOKUP($B63,'Impact of the crisis'!$C$6:$AB$170,26,FALSE)</f>
        <v>2.5</v>
      </c>
      <c r="N63" s="237">
        <f>VLOOKUP($B63,'Conditions of people affected'!$C$6:$R$170,16,FALSE)</f>
        <v>3.45</v>
      </c>
      <c r="O63" s="237">
        <f>VLOOKUP($B63,'Conditions of people affected'!$C$6:$R$170,9,FALSE)</f>
        <v>3.9</v>
      </c>
      <c r="P63" s="237">
        <f>VLOOKUP($B63,'Conditions of people affected'!$C$6:$R$170,15,FALSE)</f>
        <v>3</v>
      </c>
      <c r="Q63" s="237">
        <f t="shared" si="9"/>
        <v>1.6</v>
      </c>
      <c r="R63" s="237">
        <f>VLOOKUP($B63,'Complexity of the crisis'!$C$6:$AN$170,22,FALSE)</f>
        <v>2.1</v>
      </c>
      <c r="S63" s="237">
        <f>VLOOKUP($B63,'Complexity of the crisis'!$C$6:$AN$170,38,FALSE)</f>
        <v>1</v>
      </c>
      <c r="T63" s="133" t="str">
        <f>VLOOKUP(B63,Lists!$C$3:$E$200,3,FALSE)</f>
        <v>Africa</v>
      </c>
      <c r="U63" s="134">
        <f>VLOOKUP(B63,'INFORM Severity - hidden'!$C$5:$V$200,20,FALSE)</f>
        <v>44965</v>
      </c>
    </row>
    <row r="64" spans="1:21" x14ac:dyDescent="0.25">
      <c r="A64" s="130" t="str">
        <f t="array" ref="A64">IFERROR(INDEX(Lists!$B$2:$B$200,SMALL(IF(Lists!$I$2:$I$200="Individual",ROW(Lists!$B$2:$B$200)),ROW(60:60))-1,1),"")</f>
        <v>Tropical cyclone Cheneso in Madagascar</v>
      </c>
      <c r="B64" s="131" t="str">
        <f>VLOOKUP(A64,Lists!$B$2:$G$200,2,FALSE)</f>
        <v>MDG007</v>
      </c>
      <c r="C64" s="131" t="str">
        <f>VLOOKUP(B64,'INFORM Severity - hidden'!$C$5:$D$200,2,FALSE)</f>
        <v>Madagascar</v>
      </c>
      <c r="D64" s="131" t="str">
        <f>VLOOKUP(A64,Lists!$B$2:$G$200,3,FALSE)</f>
        <v>MDG</v>
      </c>
      <c r="E64" s="132" t="str">
        <f>VLOOKUP(A64,Lists!$B$2:$G$200,5,FALSE)</f>
        <v>Cyclone</v>
      </c>
      <c r="F64" s="235">
        <f t="shared" si="5"/>
        <v>1.9</v>
      </c>
      <c r="G64" s="129">
        <f t="shared" si="6"/>
        <v>2</v>
      </c>
      <c r="H64" s="129" t="str">
        <f t="shared" si="7"/>
        <v>Low</v>
      </c>
      <c r="I64" s="236" t="str">
        <f>INDEX(Trends!$D$3:$D$404,MATCH(B64,Trends!$C$3:$C$404,0))</f>
        <v>-</v>
      </c>
      <c r="J64" s="129" t="str">
        <f>VLOOKUP($B64,Reliability!$A$3:$I$170,9,FALSE)</f>
        <v>Very High</v>
      </c>
      <c r="K64" s="237">
        <f t="shared" si="8"/>
        <v>3.5</v>
      </c>
      <c r="L64" s="237">
        <f>VLOOKUP($B64,'Impact of the crisis'!$C$6:$N$170,12,FALSE)</f>
        <v>4.9000000000000004</v>
      </c>
      <c r="M64" s="237">
        <f>VLOOKUP($B64,'Impact of the crisis'!$C$6:$AB$170,26,FALSE)</f>
        <v>2.2999999999999998</v>
      </c>
      <c r="N64" s="237">
        <f>VLOOKUP($B64,'Conditions of people affected'!$C$6:$R$170,16,FALSE)</f>
        <v>0.95</v>
      </c>
      <c r="O64" s="237">
        <f>VLOOKUP($B64,'Conditions of people affected'!$C$6:$R$170,9,FALSE)</f>
        <v>0.9</v>
      </c>
      <c r="P64" s="237">
        <f>VLOOKUP($B64,'Conditions of people affected'!$C$6:$R$170,15,FALSE)</f>
        <v>1</v>
      </c>
      <c r="Q64" s="237">
        <f t="shared" si="9"/>
        <v>1.6</v>
      </c>
      <c r="R64" s="237">
        <f>VLOOKUP($B64,'Complexity of the crisis'!$C$6:$AN$170,22,FALSE)</f>
        <v>2.1</v>
      </c>
      <c r="S64" s="237">
        <f>VLOOKUP($B64,'Complexity of the crisis'!$C$6:$AN$170,38,FALSE)</f>
        <v>1</v>
      </c>
      <c r="T64" s="133" t="str">
        <f>VLOOKUP(B64,Lists!$C$3:$E$200,3,FALSE)</f>
        <v>Africa</v>
      </c>
      <c r="U64" s="134">
        <f>VLOOKUP(B64,'INFORM Severity - hidden'!$C$5:$V$200,20,FALSE)</f>
        <v>44965</v>
      </c>
    </row>
    <row r="65" spans="1:21" x14ac:dyDescent="0.25">
      <c r="A65" s="130" t="str">
        <f t="array" ref="A65">IFERROR(INDEX(Lists!$B$2:$B$200,SMALL(IF(Lists!$I$2:$I$200="Individual",ROW(Lists!$B$2:$B$200)),ROW(61:61))-1,1),"")</f>
        <v>Criminal Violence in Mexico</v>
      </c>
      <c r="B65" s="131" t="str">
        <f>VLOOKUP(A65,Lists!$B$2:$G$200,2,FALSE)</f>
        <v>MEX002</v>
      </c>
      <c r="C65" s="131" t="str">
        <f>VLOOKUP(B65,'INFORM Severity - hidden'!$C$5:$D$200,2,FALSE)</f>
        <v>Mexico</v>
      </c>
      <c r="D65" s="131" t="str">
        <f>VLOOKUP(A65,Lists!$B$2:$G$200,3,FALSE)</f>
        <v>MEX</v>
      </c>
      <c r="E65" s="132" t="str">
        <f>VLOOKUP(A65,Lists!$B$2:$G$200,5,FALSE)</f>
        <v>Violence,Displacement</v>
      </c>
      <c r="F65" s="235" t="str">
        <f t="shared" si="5"/>
        <v>x</v>
      </c>
      <c r="G65" s="129" t="str">
        <f t="shared" si="6"/>
        <v>x</v>
      </c>
      <c r="H65" s="129" t="str">
        <f t="shared" si="7"/>
        <v>x</v>
      </c>
      <c r="I65" s="236" t="str">
        <f>INDEX(Trends!$D$3:$D$404,MATCH(B65,Trends!$C$3:$C$404,0))</f>
        <v>-</v>
      </c>
      <c r="J65" s="129" t="str">
        <f>VLOOKUP($B65,Reliability!$A$3:$I$170,9,FALSE)</f>
        <v>High</v>
      </c>
      <c r="K65" s="237">
        <f t="shared" si="8"/>
        <v>4.0999999999999996</v>
      </c>
      <c r="L65" s="237">
        <f>VLOOKUP($B65,'Impact of the crisis'!$C$6:$N$170,12,FALSE)</f>
        <v>5</v>
      </c>
      <c r="M65" s="237">
        <f>VLOOKUP($B65,'Impact of the crisis'!$C$6:$AB$170,26,FALSE)</f>
        <v>3.4</v>
      </c>
      <c r="N65" s="237" t="str">
        <f>VLOOKUP($B65,'Conditions of people affected'!$C$6:$R$170,16,FALSE)</f>
        <v>x</v>
      </c>
      <c r="O65" s="237" t="str">
        <f>VLOOKUP($B65,'Conditions of people affected'!$C$6:$R$170,9,FALSE)</f>
        <v>x</v>
      </c>
      <c r="P65" s="237" t="str">
        <f>VLOOKUP($B65,'Conditions of people affected'!$C$6:$R$170,15,FALSE)</f>
        <v>x</v>
      </c>
      <c r="Q65" s="237">
        <f t="shared" si="9"/>
        <v>3.3</v>
      </c>
      <c r="R65" s="237">
        <f>VLOOKUP($B65,'Complexity of the crisis'!$C$6:$AN$170,22,FALSE)</f>
        <v>3</v>
      </c>
      <c r="S65" s="237">
        <f>VLOOKUP($B65,'Complexity of the crisis'!$C$6:$AN$170,38,FALSE)</f>
        <v>3.5</v>
      </c>
      <c r="T65" s="133" t="str">
        <f>VLOOKUP(B65,Lists!$C$3:$E$200,3,FALSE)</f>
        <v>Americas</v>
      </c>
      <c r="U65" s="134">
        <f>VLOOKUP(B65,'INFORM Severity - hidden'!$C$5:$V$200,20,FALSE)</f>
        <v>44978</v>
      </c>
    </row>
    <row r="66" spans="1:21" x14ac:dyDescent="0.25">
      <c r="A66" s="130" t="str">
        <f t="array" ref="A66">IFERROR(INDEX(Lists!$B$2:$B$200,SMALL(IF(Lists!$I$2:$I$200="Individual",ROW(Lists!$B$2:$B$200)),ROW(62:62))-1,1),"")</f>
        <v>Mixed Migration in Mexico</v>
      </c>
      <c r="B66" s="131" t="str">
        <f>VLOOKUP(A66,Lists!$B$2:$G$200,2,FALSE)</f>
        <v>MEX003</v>
      </c>
      <c r="C66" s="131" t="str">
        <f>VLOOKUP(B66,'INFORM Severity - hidden'!$C$5:$D$200,2,FALSE)</f>
        <v>Mexico</v>
      </c>
      <c r="D66" s="131" t="str">
        <f>VLOOKUP(A66,Lists!$B$2:$G$200,3,FALSE)</f>
        <v>MEX</v>
      </c>
      <c r="E66" s="132" t="str">
        <f>VLOOKUP(A66,Lists!$B$2:$G$200,5,FALSE)</f>
        <v>Displacement</v>
      </c>
      <c r="F66" s="235">
        <f t="shared" si="5"/>
        <v>2.6</v>
      </c>
      <c r="G66" s="129">
        <f t="shared" si="6"/>
        <v>3</v>
      </c>
      <c r="H66" s="129" t="str">
        <f t="shared" si="7"/>
        <v>Medium</v>
      </c>
      <c r="I66" s="236" t="str">
        <f>INDEX(Trends!$D$3:$D$404,MATCH(B66,Trends!$C$3:$C$404,0))</f>
        <v>Increasing</v>
      </c>
      <c r="J66" s="129" t="str">
        <f>VLOOKUP($B66,Reliability!$A$3:$I$170,9,FALSE)</f>
        <v>High</v>
      </c>
      <c r="K66" s="237">
        <f t="shared" si="8"/>
        <v>3.8</v>
      </c>
      <c r="L66" s="237">
        <f>VLOOKUP($B66,'Impact of the crisis'!$C$6:$N$170,12,FALSE)</f>
        <v>4.8</v>
      </c>
      <c r="M66" s="237">
        <f>VLOOKUP($B66,'Impact of the crisis'!$C$6:$AB$170,26,FALSE)</f>
        <v>3</v>
      </c>
      <c r="N66" s="237">
        <f>VLOOKUP($B66,'Conditions of people affected'!$C$6:$R$170,16,FALSE)</f>
        <v>1.35</v>
      </c>
      <c r="O66" s="237">
        <f>VLOOKUP($B66,'Conditions of people affected'!$C$6:$R$170,9,FALSE)</f>
        <v>1.7</v>
      </c>
      <c r="P66" s="237">
        <f>VLOOKUP($B66,'Conditions of people affected'!$C$6:$R$170,15,FALSE)</f>
        <v>1</v>
      </c>
      <c r="Q66" s="237">
        <f t="shared" si="9"/>
        <v>3</v>
      </c>
      <c r="R66" s="237">
        <f>VLOOKUP($B66,'Complexity of the crisis'!$C$6:$AN$170,22,FALSE)</f>
        <v>3</v>
      </c>
      <c r="S66" s="237">
        <f>VLOOKUP($B66,'Complexity of the crisis'!$C$6:$AN$170,38,FALSE)</f>
        <v>3</v>
      </c>
      <c r="T66" s="133" t="str">
        <f>VLOOKUP(B66,Lists!$C$3:$E$200,3,FALSE)</f>
        <v>Americas</v>
      </c>
      <c r="U66" s="134">
        <f>VLOOKUP(B66,'INFORM Severity - hidden'!$C$5:$V$200,20,FALSE)</f>
        <v>44978</v>
      </c>
    </row>
    <row r="67" spans="1:21" x14ac:dyDescent="0.25">
      <c r="A67" s="130" t="str">
        <f t="array" ref="A67">IFERROR(INDEX(Lists!$B$2:$B$200,SMALL(IF(Lists!$I$2:$I$200="Individual",ROW(Lists!$B$2:$B$200)),ROW(63:63))-1,1),"")</f>
        <v>Complex crisis in Mali</v>
      </c>
      <c r="B67" s="131" t="str">
        <f>VLOOKUP(A67,Lists!$B$2:$G$200,2,FALSE)</f>
        <v>MLI001</v>
      </c>
      <c r="C67" s="131" t="str">
        <f>VLOOKUP(B67,'INFORM Severity - hidden'!$C$5:$D$200,2,FALSE)</f>
        <v>Mali</v>
      </c>
      <c r="D67" s="131" t="str">
        <f>VLOOKUP(A67,Lists!$B$2:$G$200,3,FALSE)</f>
        <v>MLI</v>
      </c>
      <c r="E67" s="132" t="str">
        <f>VLOOKUP(A67,Lists!$B$2:$G$200,5,FALSE)</f>
        <v>Conflict</v>
      </c>
      <c r="F67" s="235">
        <f t="shared" si="5"/>
        <v>4.3</v>
      </c>
      <c r="G67" s="129">
        <f t="shared" si="6"/>
        <v>5</v>
      </c>
      <c r="H67" s="129" t="str">
        <f t="shared" si="7"/>
        <v>Very High</v>
      </c>
      <c r="I67" s="236" t="str">
        <f>INDEX(Trends!$D$3:$D$404,MATCH(B67,Trends!$C$3:$C$404,0))</f>
        <v>Increasing</v>
      </c>
      <c r="J67" s="129" t="str">
        <f>VLOOKUP($B67,Reliability!$A$3:$I$170,9,FALSE)</f>
        <v>Very High</v>
      </c>
      <c r="K67" s="237">
        <f t="shared" si="8"/>
        <v>4.4000000000000004</v>
      </c>
      <c r="L67" s="237">
        <f>VLOOKUP($B67,'Impact of the crisis'!$C$6:$N$170,12,FALSE)</f>
        <v>4.9000000000000004</v>
      </c>
      <c r="M67" s="237">
        <f>VLOOKUP($B67,'Impact of the crisis'!$C$6:$AB$170,26,FALSE)</f>
        <v>4.0999999999999996</v>
      </c>
      <c r="N67" s="237">
        <f>VLOOKUP($B67,'Conditions of people affected'!$C$6:$R$170,16,FALSE)</f>
        <v>4.45</v>
      </c>
      <c r="O67" s="237">
        <f>VLOOKUP($B67,'Conditions of people affected'!$C$6:$R$170,9,FALSE)</f>
        <v>4.9000000000000004</v>
      </c>
      <c r="P67" s="237">
        <f>VLOOKUP($B67,'Conditions of people affected'!$C$6:$R$170,15,FALSE)</f>
        <v>4</v>
      </c>
      <c r="Q67" s="237">
        <f t="shared" si="9"/>
        <v>3.9</v>
      </c>
      <c r="R67" s="237">
        <f>VLOOKUP($B67,'Complexity of the crisis'!$C$6:$AN$170,22,FALSE)</f>
        <v>3.2</v>
      </c>
      <c r="S67" s="237">
        <f>VLOOKUP($B67,'Complexity of the crisis'!$C$6:$AN$170,38,FALSE)</f>
        <v>4.5</v>
      </c>
      <c r="T67" s="133" t="str">
        <f>VLOOKUP(B67,Lists!$C$3:$E$200,3,FALSE)</f>
        <v>Africa</v>
      </c>
      <c r="U67" s="134">
        <f>VLOOKUP(B67,'INFORM Severity - hidden'!$C$5:$V$200,20,FALSE)</f>
        <v>44977</v>
      </c>
    </row>
    <row r="68" spans="1:21" x14ac:dyDescent="0.25">
      <c r="A68" s="130" t="str">
        <f t="array" ref="A68">IFERROR(INDEX(Lists!$B$2:$B$200,SMALL(IF(Lists!$I$2:$I$200="Individual",ROW(Lists!$B$2:$B$200)),ROW(64:64))-1,1),"")</f>
        <v>Rakhine Conflict</v>
      </c>
      <c r="B68" s="131" t="str">
        <f>VLOOKUP(A68,Lists!$B$2:$G$200,2,FALSE)</f>
        <v>MMR002</v>
      </c>
      <c r="C68" s="131" t="str">
        <f>VLOOKUP(B68,'INFORM Severity - hidden'!$C$5:$D$200,2,FALSE)</f>
        <v>Myanmar</v>
      </c>
      <c r="D68" s="131" t="str">
        <f>VLOOKUP(A68,Lists!$B$2:$G$200,3,FALSE)</f>
        <v>MMR</v>
      </c>
      <c r="E68" s="132" t="str">
        <f>VLOOKUP(A68,Lists!$B$2:$G$200,5,FALSE)</f>
        <v>Conflict</v>
      </c>
      <c r="F68" s="235">
        <f t="shared" si="5"/>
        <v>3.9</v>
      </c>
      <c r="G68" s="129">
        <f t="shared" si="6"/>
        <v>4</v>
      </c>
      <c r="H68" s="129" t="str">
        <f t="shared" si="7"/>
        <v>High</v>
      </c>
      <c r="I68" s="236" t="str">
        <f>INDEX(Trends!$D$3:$D$404,MATCH(B68,Trends!$C$3:$C$404,0))</f>
        <v>Increasing</v>
      </c>
      <c r="J68" s="129" t="str">
        <f>VLOOKUP($B68,Reliability!$A$3:$I$170,9,FALSE)</f>
        <v>High</v>
      </c>
      <c r="K68" s="237">
        <f t="shared" si="8"/>
        <v>3.7</v>
      </c>
      <c r="L68" s="237">
        <f>VLOOKUP($B68,'Impact of the crisis'!$C$6:$N$170,12,FALSE)</f>
        <v>1.2</v>
      </c>
      <c r="M68" s="237">
        <f>VLOOKUP($B68,'Impact of the crisis'!$C$6:$AB$170,26,FALSE)</f>
        <v>4.4000000000000004</v>
      </c>
      <c r="N68" s="237">
        <f>VLOOKUP($B68,'Conditions of people affected'!$C$6:$R$170,16,FALSE)</f>
        <v>3.85</v>
      </c>
      <c r="O68" s="237">
        <f>VLOOKUP($B68,'Conditions of people affected'!$C$6:$R$170,9,FALSE)</f>
        <v>3.7</v>
      </c>
      <c r="P68" s="237">
        <f>VLOOKUP($B68,'Conditions of people affected'!$C$6:$R$170,15,FALSE)</f>
        <v>4</v>
      </c>
      <c r="Q68" s="237">
        <f t="shared" si="9"/>
        <v>4</v>
      </c>
      <c r="R68" s="237">
        <f>VLOOKUP($B68,'Complexity of the crisis'!$C$6:$AN$170,22,FALSE)</f>
        <v>3.9</v>
      </c>
      <c r="S68" s="237">
        <f>VLOOKUP($B68,'Complexity of the crisis'!$C$6:$AN$170,38,FALSE)</f>
        <v>4</v>
      </c>
      <c r="T68" s="133" t="str">
        <f>VLOOKUP(B68,Lists!$C$3:$E$200,3,FALSE)</f>
        <v>Asia</v>
      </c>
      <c r="U68" s="134">
        <f>VLOOKUP(B68,'INFORM Severity - hidden'!$C$5:$V$200,20,FALSE)</f>
        <v>44985</v>
      </c>
    </row>
    <row r="69" spans="1:21" x14ac:dyDescent="0.25">
      <c r="A69" s="130" t="str">
        <f t="array" ref="A69">IFERROR(INDEX(Lists!$B$2:$B$200,SMALL(IF(Lists!$I$2:$I$200="Individual",ROW(Lists!$B$2:$B$200)),ROW(65:65))-1,1),"")</f>
        <v>Kachin and Shan Conflict</v>
      </c>
      <c r="B69" s="131" t="str">
        <f>VLOOKUP(A69,Lists!$B$2:$G$200,2,FALSE)</f>
        <v>MMR003</v>
      </c>
      <c r="C69" s="131" t="str">
        <f>VLOOKUP(B69,'INFORM Severity - hidden'!$C$5:$D$200,2,FALSE)</f>
        <v>Myanmar</v>
      </c>
      <c r="D69" s="131" t="str">
        <f>VLOOKUP(A69,Lists!$B$2:$G$200,3,FALSE)</f>
        <v>MMR</v>
      </c>
      <c r="E69" s="132" t="str">
        <f>VLOOKUP(A69,Lists!$B$2:$G$200,5,FALSE)</f>
        <v>Conflict</v>
      </c>
      <c r="F69" s="235">
        <f t="shared" ref="F69:F100" si="10">IF(OR(N69="x",K69="x"),"x",ROUND((5-GEOMEAN(((5-K69)/5*4+1),((5-N69)/5*4+1),((5-N69)/5*4+1)))/4*3.5+Q69*0.3,1))</f>
        <v>3.7</v>
      </c>
      <c r="G69" s="129">
        <f t="shared" ref="G69:G100" si="11">IF(F69="x","x",ROUNDUP(F69,0))</f>
        <v>4</v>
      </c>
      <c r="H69" s="129" t="str">
        <f t="shared" ref="H69:H100" si="12">IF(N69="x","x",IF(K69="x","x",(IF(G69=5,"Very High",IF(G69=4,"High",IF(G69=3,"Medium",IF(G69=2,"Low","Very Low")))))))</f>
        <v>High</v>
      </c>
      <c r="I69" s="236" t="str">
        <f>INDEX(Trends!$D$3:$D$404,MATCH(B69,Trends!$C$3:$C$404,0))</f>
        <v>Stable</v>
      </c>
      <c r="J69" s="129" t="str">
        <f>VLOOKUP($B69,Reliability!$A$3:$I$170,9,FALSE)</f>
        <v>High</v>
      </c>
      <c r="K69" s="237">
        <f t="shared" ref="K69:K100" si="13">IF(OR(M69="x",L69="x"),"x",ROUND((5-GEOMEAN(((5-L69)/5*4+1),((5-M69)/5*4+1),((5-M69)/5*4+1)))/4*5,1))</f>
        <v>3.4</v>
      </c>
      <c r="L69" s="237">
        <f>VLOOKUP($B69,'Impact of the crisis'!$C$6:$N$170,12,FALSE)</f>
        <v>1.9</v>
      </c>
      <c r="M69" s="237">
        <f>VLOOKUP($B69,'Impact of the crisis'!$C$6:$AB$170,26,FALSE)</f>
        <v>3.9</v>
      </c>
      <c r="N69" s="237">
        <f>VLOOKUP($B69,'Conditions of people affected'!$C$6:$R$170,16,FALSE)</f>
        <v>3.8</v>
      </c>
      <c r="O69" s="237">
        <f>VLOOKUP($B69,'Conditions of people affected'!$C$6:$R$170,9,FALSE)</f>
        <v>3.6</v>
      </c>
      <c r="P69" s="237">
        <f>VLOOKUP($B69,'Conditions of people affected'!$C$6:$R$170,15,FALSE)</f>
        <v>4</v>
      </c>
      <c r="Q69" s="237">
        <f t="shared" ref="Q69:Q100" si="14">IF(OR(S69="x",R69="x"),R69,ROUND((5-GEOMEAN(((5-R69)/5*4+1),((5-S69)/5*4+1)))/4*5,1))</f>
        <v>3.7</v>
      </c>
      <c r="R69" s="237">
        <f>VLOOKUP($B69,'Complexity of the crisis'!$C$6:$AN$170,22,FALSE)</f>
        <v>3.9</v>
      </c>
      <c r="S69" s="237">
        <f>VLOOKUP($B69,'Complexity of the crisis'!$C$6:$AN$170,38,FALSE)</f>
        <v>3.5</v>
      </c>
      <c r="T69" s="133" t="str">
        <f>VLOOKUP(B69,Lists!$C$3:$E$200,3,FALSE)</f>
        <v>Asia</v>
      </c>
      <c r="U69" s="134">
        <f>VLOOKUP(B69,'INFORM Severity - hidden'!$C$5:$V$200,20,FALSE)</f>
        <v>44985</v>
      </c>
    </row>
    <row r="70" spans="1:21" x14ac:dyDescent="0.25">
      <c r="A70" s="130" t="str">
        <f t="array" ref="A70">IFERROR(INDEX(Lists!$B$2:$B$200,SMALL(IF(Lists!$I$2:$I$200="Individual",ROW(Lists!$B$2:$B$200)),ROW(66:66))-1,1),"")</f>
        <v>Post-coup conflict in Myanmar</v>
      </c>
      <c r="B70" s="131" t="str">
        <f>VLOOKUP(A70,Lists!$B$2:$G$200,2,FALSE)</f>
        <v>MMR004</v>
      </c>
      <c r="C70" s="131" t="str">
        <f>VLOOKUP(B70,'INFORM Severity - hidden'!$C$5:$D$200,2,FALSE)</f>
        <v>Myanmar</v>
      </c>
      <c r="D70" s="131" t="str">
        <f>VLOOKUP(A70,Lists!$B$2:$G$200,3,FALSE)</f>
        <v>MMR</v>
      </c>
      <c r="E70" s="132" t="str">
        <f>VLOOKUP(A70,Lists!$B$2:$G$200,5,FALSE)</f>
        <v>Violence,Socio-political,Conflict</v>
      </c>
      <c r="F70" s="235">
        <f t="shared" si="10"/>
        <v>4.4000000000000004</v>
      </c>
      <c r="G70" s="129">
        <f t="shared" si="11"/>
        <v>5</v>
      </c>
      <c r="H70" s="129" t="str">
        <f t="shared" si="12"/>
        <v>Very High</v>
      </c>
      <c r="I70" s="236" t="str">
        <f>INDEX(Trends!$D$3:$D$404,MATCH(B70,Trends!$C$3:$C$404,0))</f>
        <v>Decreasing</v>
      </c>
      <c r="J70" s="129" t="str">
        <f>VLOOKUP($B70,Reliability!$A$3:$I$170,9,FALSE)</f>
        <v>High</v>
      </c>
      <c r="K70" s="237">
        <f t="shared" si="13"/>
        <v>4.5</v>
      </c>
      <c r="L70" s="237">
        <f>VLOOKUP($B70,'Impact of the crisis'!$C$6:$N$170,12,FALSE)</f>
        <v>4.4000000000000004</v>
      </c>
      <c r="M70" s="237">
        <f>VLOOKUP($B70,'Impact of the crisis'!$C$6:$AB$170,26,FALSE)</f>
        <v>4.5999999999999996</v>
      </c>
      <c r="N70" s="237">
        <f>VLOOKUP($B70,'Conditions of people affected'!$C$6:$R$170,16,FALSE)</f>
        <v>4.5</v>
      </c>
      <c r="O70" s="237">
        <f>VLOOKUP($B70,'Conditions of people affected'!$C$6:$R$170,9,FALSE)</f>
        <v>5</v>
      </c>
      <c r="P70" s="237">
        <f>VLOOKUP($B70,'Conditions of people affected'!$C$6:$R$170,15,FALSE)</f>
        <v>4</v>
      </c>
      <c r="Q70" s="237">
        <f t="shared" si="14"/>
        <v>4</v>
      </c>
      <c r="R70" s="237">
        <f>VLOOKUP($B70,'Complexity of the crisis'!$C$6:$AN$170,22,FALSE)</f>
        <v>3.9</v>
      </c>
      <c r="S70" s="237">
        <f>VLOOKUP($B70,'Complexity of the crisis'!$C$6:$AN$170,38,FALSE)</f>
        <v>4</v>
      </c>
      <c r="T70" s="133" t="str">
        <f>VLOOKUP(B70,Lists!$C$3:$E$200,3,FALSE)</f>
        <v>Asia</v>
      </c>
      <c r="U70" s="134">
        <f>VLOOKUP(B70,'INFORM Severity - hidden'!$C$5:$V$200,20,FALSE)</f>
        <v>44985</v>
      </c>
    </row>
    <row r="71" spans="1:21" x14ac:dyDescent="0.25">
      <c r="A71" s="130" t="str">
        <f t="array" ref="A71">IFERROR(INDEX(Lists!$B$2:$B$200,SMALL(IF(Lists!$I$2:$I$200="Individual",ROW(Lists!$B$2:$B$200)),ROW(67:67))-1,1),"")</f>
        <v>Cabo Delgado Islamist Insurgency</v>
      </c>
      <c r="B71" s="131" t="str">
        <f>VLOOKUP(A71,Lists!$B$2:$G$200,2,FALSE)</f>
        <v>MOZ004</v>
      </c>
      <c r="C71" s="131" t="str">
        <f>VLOOKUP(B71,'INFORM Severity - hidden'!$C$5:$D$200,2,FALSE)</f>
        <v>Mozambique</v>
      </c>
      <c r="D71" s="131" t="str">
        <f>VLOOKUP(A71,Lists!$B$2:$G$200,3,FALSE)</f>
        <v>MOZ</v>
      </c>
      <c r="E71" s="132" t="str">
        <f>VLOOKUP(A71,Lists!$B$2:$G$200,5,FALSE)</f>
        <v>Conflict,Displacement</v>
      </c>
      <c r="F71" s="235">
        <f t="shared" si="10"/>
        <v>3.5</v>
      </c>
      <c r="G71" s="129">
        <f t="shared" si="11"/>
        <v>4</v>
      </c>
      <c r="H71" s="129" t="str">
        <f t="shared" si="12"/>
        <v>High</v>
      </c>
      <c r="I71" s="236" t="str">
        <f>INDEX(Trends!$D$3:$D$404,MATCH(B71,Trends!$C$3:$C$404,0))</f>
        <v>Increasing</v>
      </c>
      <c r="J71" s="129" t="str">
        <f>VLOOKUP($B71,Reliability!$A$3:$I$170,9,FALSE)</f>
        <v>High</v>
      </c>
      <c r="K71" s="237">
        <f t="shared" si="13"/>
        <v>3.7</v>
      </c>
      <c r="L71" s="237">
        <f>VLOOKUP($B71,'Impact of the crisis'!$C$6:$N$170,12,FALSE)</f>
        <v>2.7</v>
      </c>
      <c r="M71" s="237">
        <f>VLOOKUP($B71,'Impact of the crisis'!$C$6:$AB$170,26,FALSE)</f>
        <v>4.0999999999999996</v>
      </c>
      <c r="N71" s="237">
        <f>VLOOKUP($B71,'Conditions of people affected'!$C$6:$R$170,16,FALSE)</f>
        <v>3.35</v>
      </c>
      <c r="O71" s="237">
        <f>VLOOKUP($B71,'Conditions of people affected'!$C$6:$R$170,9,FALSE)</f>
        <v>3.7</v>
      </c>
      <c r="P71" s="237">
        <f>VLOOKUP($B71,'Conditions of people affected'!$C$6:$R$170,15,FALSE)</f>
        <v>3</v>
      </c>
      <c r="Q71" s="237">
        <f t="shared" si="14"/>
        <v>3.4</v>
      </c>
      <c r="R71" s="237">
        <f>VLOOKUP($B71,'Complexity of the crisis'!$C$6:$AN$170,22,FALSE)</f>
        <v>3.7</v>
      </c>
      <c r="S71" s="237">
        <f>VLOOKUP($B71,'Complexity of the crisis'!$C$6:$AN$170,38,FALSE)</f>
        <v>3</v>
      </c>
      <c r="T71" s="133" t="str">
        <f>VLOOKUP(B71,Lists!$C$3:$E$200,3,FALSE)</f>
        <v>Africa</v>
      </c>
      <c r="U71" s="134">
        <f>VLOOKUP(B71,'INFORM Severity - hidden'!$C$5:$V$200,20,FALSE)</f>
        <v>44980</v>
      </c>
    </row>
    <row r="72" spans="1:21" x14ac:dyDescent="0.25">
      <c r="A72" s="130" t="str">
        <f t="array" ref="A72">IFERROR(INDEX(Lists!$B$2:$B$200,SMALL(IF(Lists!$I$2:$I$200="Individual",ROW(Lists!$B$2:$B$200)),ROW(68:68))-1,1),"")</f>
        <v>Floods in Maputo province in Mozambique</v>
      </c>
      <c r="B72" s="131" t="str">
        <f>VLOOKUP(A72,Lists!$B$2:$G$200,2,FALSE)</f>
        <v>MOZ009</v>
      </c>
      <c r="C72" s="131" t="str">
        <f>VLOOKUP(B72,'INFORM Severity - hidden'!$C$5:$D$200,2,FALSE)</f>
        <v>Mozambique</v>
      </c>
      <c r="D72" s="131" t="str">
        <f>VLOOKUP(A72,Lists!$B$2:$G$200,3,FALSE)</f>
        <v>MOZ</v>
      </c>
      <c r="E72" s="132" t="str">
        <f>VLOOKUP(A72,Lists!$B$2:$G$200,5,FALSE)</f>
        <v>Floods</v>
      </c>
      <c r="F72" s="235">
        <f t="shared" si="10"/>
        <v>1.5</v>
      </c>
      <c r="G72" s="129">
        <f t="shared" si="11"/>
        <v>2</v>
      </c>
      <c r="H72" s="129" t="str">
        <f t="shared" si="12"/>
        <v>Low</v>
      </c>
      <c r="I72" s="236" t="str">
        <f>INDEX(Trends!$D$3:$D$404,MATCH(B72,Trends!$C$3:$C$404,0))</f>
        <v>-</v>
      </c>
      <c r="J72" s="129" t="str">
        <f>VLOOKUP($B72,Reliability!$A$3:$I$170,9,FALSE)</f>
        <v>Very High</v>
      </c>
      <c r="K72" s="237">
        <f t="shared" si="13"/>
        <v>1.7</v>
      </c>
      <c r="L72" s="237">
        <f>VLOOKUP($B72,'Impact of the crisis'!$C$6:$N$170,12,FALSE)</f>
        <v>1.1000000000000001</v>
      </c>
      <c r="M72" s="237">
        <f>VLOOKUP($B72,'Impact of the crisis'!$C$6:$AB$170,26,FALSE)</f>
        <v>2</v>
      </c>
      <c r="N72" s="237">
        <f>VLOOKUP($B72,'Conditions of people affected'!$C$6:$R$170,16,FALSE)</f>
        <v>0.7</v>
      </c>
      <c r="O72" s="237">
        <f>VLOOKUP($B72,'Conditions of people affected'!$C$6:$R$170,9,FALSE)</f>
        <v>0.4</v>
      </c>
      <c r="P72" s="237">
        <f>VLOOKUP($B72,'Conditions of people affected'!$C$6:$R$170,15,FALSE)</f>
        <v>1</v>
      </c>
      <c r="Q72" s="237">
        <f t="shared" si="14"/>
        <v>2.6</v>
      </c>
      <c r="R72" s="237">
        <f>VLOOKUP($B72,'Complexity of the crisis'!$C$6:$AN$170,22,FALSE)</f>
        <v>3.7</v>
      </c>
      <c r="S72" s="237">
        <f>VLOOKUP($B72,'Complexity of the crisis'!$C$6:$AN$170,38,FALSE)</f>
        <v>1</v>
      </c>
      <c r="T72" s="133" t="str">
        <f>VLOOKUP(B72,Lists!$C$3:$E$200,3,FALSE)</f>
        <v>Africa</v>
      </c>
      <c r="U72" s="134">
        <f>VLOOKUP(B72,'INFORM Severity - hidden'!$C$5:$V$200,20,FALSE)</f>
        <v>44980</v>
      </c>
    </row>
    <row r="73" spans="1:21" x14ac:dyDescent="0.25">
      <c r="A73" s="130" t="str">
        <f t="array" ref="A73">IFERROR(INDEX(Lists!$B$2:$B$200,SMALL(IF(Lists!$I$2:$I$200="Individual",ROW(Lists!$B$2:$B$200)),ROW(69:69))-1,1),"")</f>
        <v>Refugees from Mali in Mauritania</v>
      </c>
      <c r="B73" s="131" t="str">
        <f>VLOOKUP(A73,Lists!$B$2:$G$200,2,FALSE)</f>
        <v>MRT002</v>
      </c>
      <c r="C73" s="131" t="str">
        <f>VLOOKUP(B73,'INFORM Severity - hidden'!$C$5:$D$200,2,FALSE)</f>
        <v>Mauritania</v>
      </c>
      <c r="D73" s="131" t="str">
        <f>VLOOKUP(A73,Lists!$B$2:$G$200,3,FALSE)</f>
        <v>MRT</v>
      </c>
      <c r="E73" s="132" t="str">
        <f>VLOOKUP(A73,Lists!$B$2:$G$200,5,FALSE)</f>
        <v>Displacement</v>
      </c>
      <c r="F73" s="235">
        <f t="shared" si="10"/>
        <v>2.2999999999999998</v>
      </c>
      <c r="G73" s="129">
        <f t="shared" si="11"/>
        <v>3</v>
      </c>
      <c r="H73" s="129" t="str">
        <f t="shared" si="12"/>
        <v>Medium</v>
      </c>
      <c r="I73" s="236" t="str">
        <f>INDEX(Trends!$D$3:$D$404,MATCH(B73,Trends!$C$3:$C$404,0))</f>
        <v>Increasing</v>
      </c>
      <c r="J73" s="129" t="str">
        <f>VLOOKUP($B73,Reliability!$A$3:$I$170,9,FALSE)</f>
        <v>Very High</v>
      </c>
      <c r="K73" s="237">
        <f t="shared" si="13"/>
        <v>2.6</v>
      </c>
      <c r="L73" s="237">
        <f>VLOOKUP($B73,'Impact of the crisis'!$C$6:$N$170,12,FALSE)</f>
        <v>1.8</v>
      </c>
      <c r="M73" s="237">
        <f>VLOOKUP($B73,'Impact of the crisis'!$C$6:$AB$170,26,FALSE)</f>
        <v>2.9</v>
      </c>
      <c r="N73" s="237">
        <f>VLOOKUP($B73,'Conditions of people affected'!$C$6:$R$170,16,FALSE)</f>
        <v>2.35</v>
      </c>
      <c r="O73" s="237">
        <f>VLOOKUP($B73,'Conditions of people affected'!$C$6:$R$170,9,FALSE)</f>
        <v>1.7</v>
      </c>
      <c r="P73" s="237">
        <f>VLOOKUP($B73,'Conditions of people affected'!$C$6:$R$170,15,FALSE)</f>
        <v>3</v>
      </c>
      <c r="Q73" s="237">
        <f t="shared" si="14"/>
        <v>1.9</v>
      </c>
      <c r="R73" s="237">
        <f>VLOOKUP($B73,'Complexity of the crisis'!$C$6:$AN$170,22,FALSE)</f>
        <v>2.2000000000000002</v>
      </c>
      <c r="S73" s="237">
        <f>VLOOKUP($B73,'Complexity of the crisis'!$C$6:$AN$170,38,FALSE)</f>
        <v>1.5</v>
      </c>
      <c r="T73" s="133" t="str">
        <f>VLOOKUP(B73,Lists!$C$3:$E$200,3,FALSE)</f>
        <v>Africa</v>
      </c>
      <c r="U73" s="134">
        <f>VLOOKUP(B73,'INFORM Severity - hidden'!$C$5:$V$200,20,FALSE)</f>
        <v>44978</v>
      </c>
    </row>
    <row r="74" spans="1:21" x14ac:dyDescent="0.25">
      <c r="A74" s="130" t="str">
        <f t="array" ref="A74">IFERROR(INDEX(Lists!$B$2:$B$200,SMALL(IF(Lists!$I$2:$I$200="Individual",ROW(Lists!$B$2:$B$200)),ROW(70:70))-1,1),"")</f>
        <v>Food Security in Mauritania</v>
      </c>
      <c r="B74" s="131" t="str">
        <f>VLOOKUP(A74,Lists!$B$2:$G$200,2,FALSE)</f>
        <v>MRT003</v>
      </c>
      <c r="C74" s="131" t="str">
        <f>VLOOKUP(B74,'INFORM Severity - hidden'!$C$5:$D$200,2,FALSE)</f>
        <v>Mauritania</v>
      </c>
      <c r="D74" s="131" t="str">
        <f>VLOOKUP(A74,Lists!$B$2:$G$200,3,FALSE)</f>
        <v>MRT</v>
      </c>
      <c r="E74" s="132" t="str">
        <f>VLOOKUP(A74,Lists!$B$2:$G$200,5,FALSE)</f>
        <v>Drought,Floods</v>
      </c>
      <c r="F74" s="235">
        <f t="shared" si="10"/>
        <v>2.7</v>
      </c>
      <c r="G74" s="129">
        <f t="shared" si="11"/>
        <v>3</v>
      </c>
      <c r="H74" s="129" t="str">
        <f t="shared" si="12"/>
        <v>Medium</v>
      </c>
      <c r="I74" s="236" t="str">
        <f>INDEX(Trends!$D$3:$D$404,MATCH(B74,Trends!$C$3:$C$404,0))</f>
        <v>Stable</v>
      </c>
      <c r="J74" s="129" t="str">
        <f>VLOOKUP($B74,Reliability!$A$3:$I$170,9,FALSE)</f>
        <v>High</v>
      </c>
      <c r="K74" s="237">
        <f t="shared" si="13"/>
        <v>2.7</v>
      </c>
      <c r="L74" s="237">
        <f>VLOOKUP($B74,'Impact of the crisis'!$C$6:$N$170,12,FALSE)</f>
        <v>4.3</v>
      </c>
      <c r="M74" s="237">
        <f>VLOOKUP($B74,'Impact of the crisis'!$C$6:$AB$170,26,FALSE)</f>
        <v>1.4</v>
      </c>
      <c r="N74" s="237">
        <f>VLOOKUP($B74,'Conditions of people affected'!$C$6:$R$170,16,FALSE)</f>
        <v>3.05</v>
      </c>
      <c r="O74" s="237">
        <f>VLOOKUP($B74,'Conditions of people affected'!$C$6:$R$170,9,FALSE)</f>
        <v>3.1</v>
      </c>
      <c r="P74" s="237">
        <f>VLOOKUP($B74,'Conditions of people affected'!$C$6:$R$170,15,FALSE)</f>
        <v>3</v>
      </c>
      <c r="Q74" s="237">
        <f t="shared" si="14"/>
        <v>2.1</v>
      </c>
      <c r="R74" s="237">
        <f>VLOOKUP($B74,'Complexity of the crisis'!$C$6:$AN$170,22,FALSE)</f>
        <v>2.2000000000000002</v>
      </c>
      <c r="S74" s="237">
        <f>VLOOKUP($B74,'Complexity of the crisis'!$C$6:$AN$170,38,FALSE)</f>
        <v>2</v>
      </c>
      <c r="T74" s="133" t="str">
        <f>VLOOKUP(B74,Lists!$C$3:$E$200,3,FALSE)</f>
        <v>Africa</v>
      </c>
      <c r="U74" s="134">
        <f>VLOOKUP(B74,'INFORM Severity - hidden'!$C$5:$V$200,20,FALSE)</f>
        <v>44978</v>
      </c>
    </row>
    <row r="75" spans="1:21" x14ac:dyDescent="0.25">
      <c r="A75" s="130" t="str">
        <f t="array" ref="A75">IFERROR(INDEX(Lists!$B$2:$B$200,SMALL(IF(Lists!$I$2:$I$200="Individual",ROW(Lists!$B$2:$B$200)),ROW(71:71))-1,1),"")</f>
        <v>Complex crisis in Malawi</v>
      </c>
      <c r="B75" s="131" t="str">
        <f>VLOOKUP(A75,Lists!$B$2:$G$200,2,FALSE)</f>
        <v>MWI002</v>
      </c>
      <c r="C75" s="131" t="str">
        <f>VLOOKUP(B75,'INFORM Severity - hidden'!$C$5:$D$200,2,FALSE)</f>
        <v>Malawi</v>
      </c>
      <c r="D75" s="131" t="str">
        <f>VLOOKUP(A75,Lists!$B$2:$G$200,3,FALSE)</f>
        <v>MWI</v>
      </c>
      <c r="E75" s="132" t="str">
        <f>VLOOKUP(A75,Lists!$B$2:$G$200,5,FALSE)</f>
        <v>Drought,Socio-political,Cyclone</v>
      </c>
      <c r="F75" s="235">
        <f t="shared" si="10"/>
        <v>3.3</v>
      </c>
      <c r="G75" s="129">
        <f t="shared" si="11"/>
        <v>4</v>
      </c>
      <c r="H75" s="129" t="str">
        <f t="shared" si="12"/>
        <v>High</v>
      </c>
      <c r="I75" s="236" t="str">
        <f>INDEX(Trends!$D$3:$D$404,MATCH(B75,Trends!$C$3:$C$404,0))</f>
        <v>Increasing</v>
      </c>
      <c r="J75" s="129" t="str">
        <f>VLOOKUP($B75,Reliability!$A$3:$I$170,9,FALSE)</f>
        <v>Very High</v>
      </c>
      <c r="K75" s="237">
        <f t="shared" si="13"/>
        <v>3.9</v>
      </c>
      <c r="L75" s="237">
        <f>VLOOKUP($B75,'Impact of the crisis'!$C$6:$N$170,12,FALSE)</f>
        <v>4.4000000000000004</v>
      </c>
      <c r="M75" s="237">
        <f>VLOOKUP($B75,'Impact of the crisis'!$C$6:$AB$170,26,FALSE)</f>
        <v>3.6</v>
      </c>
      <c r="N75" s="237">
        <f>VLOOKUP($B75,'Conditions of people affected'!$C$6:$R$170,16,FALSE)</f>
        <v>3.65</v>
      </c>
      <c r="O75" s="237">
        <f>VLOOKUP($B75,'Conditions of people affected'!$C$6:$R$170,9,FALSE)</f>
        <v>4.3</v>
      </c>
      <c r="P75" s="237">
        <f>VLOOKUP($B75,'Conditions of people affected'!$C$6:$R$170,15,FALSE)</f>
        <v>3</v>
      </c>
      <c r="Q75" s="237">
        <f t="shared" si="14"/>
        <v>2.2000000000000002</v>
      </c>
      <c r="R75" s="237">
        <f>VLOOKUP($B75,'Complexity of the crisis'!$C$6:$AN$170,22,FALSE)</f>
        <v>2.2999999999999998</v>
      </c>
      <c r="S75" s="237">
        <f>VLOOKUP($B75,'Complexity of the crisis'!$C$6:$AN$170,38,FALSE)</f>
        <v>2</v>
      </c>
      <c r="T75" s="133" t="str">
        <f>VLOOKUP(B75,Lists!$C$3:$E$200,3,FALSE)</f>
        <v>Africa</v>
      </c>
      <c r="U75" s="134">
        <f>VLOOKUP(B75,'INFORM Severity - hidden'!$C$5:$V$200,20,FALSE)</f>
        <v>44979</v>
      </c>
    </row>
    <row r="76" spans="1:21" x14ac:dyDescent="0.25">
      <c r="A76" s="130" t="str">
        <f t="array" ref="A76">IFERROR(INDEX(Lists!$B$2:$B$200,SMALL(IF(Lists!$I$2:$I$200="Individual",ROW(Lists!$B$2:$B$200)),ROW(72:72))-1,1),"")</f>
        <v>International Refugees in Malaysia</v>
      </c>
      <c r="B76" s="131" t="str">
        <f>VLOOKUP(A76,Lists!$B$2:$G$200,2,FALSE)</f>
        <v>MYS001</v>
      </c>
      <c r="C76" s="131" t="str">
        <f>VLOOKUP(B76,'INFORM Severity - hidden'!$C$5:$D$200,2,FALSE)</f>
        <v>Malaysia</v>
      </c>
      <c r="D76" s="131" t="str">
        <f>VLOOKUP(A76,Lists!$B$2:$G$200,3,FALSE)</f>
        <v>MYS</v>
      </c>
      <c r="E76" s="132" t="str">
        <f>VLOOKUP(A76,Lists!$B$2:$G$200,5,FALSE)</f>
        <v>Displacement</v>
      </c>
      <c r="F76" s="235">
        <f t="shared" si="10"/>
        <v>2.2999999999999998</v>
      </c>
      <c r="G76" s="129">
        <f t="shared" si="11"/>
        <v>3</v>
      </c>
      <c r="H76" s="129" t="str">
        <f t="shared" si="12"/>
        <v>Medium</v>
      </c>
      <c r="I76" s="236" t="str">
        <f>INDEX(Trends!$D$3:$D$404,MATCH(B76,Trends!$C$3:$C$404,0))</f>
        <v>Stable</v>
      </c>
      <c r="J76" s="129" t="str">
        <f>VLOOKUP($B76,Reliability!$A$3:$I$170,9,FALSE)</f>
        <v>High</v>
      </c>
      <c r="K76" s="237">
        <f t="shared" si="13"/>
        <v>2.8</v>
      </c>
      <c r="L76" s="237">
        <f>VLOOKUP($B76,'Impact of the crisis'!$C$6:$N$170,12,FALSE)</f>
        <v>1.7</v>
      </c>
      <c r="M76" s="237">
        <f>VLOOKUP($B76,'Impact of the crisis'!$C$6:$AB$170,26,FALSE)</f>
        <v>3.3</v>
      </c>
      <c r="N76" s="237">
        <f>VLOOKUP($B76,'Conditions of people affected'!$C$6:$R$170,16,FALSE)</f>
        <v>2.0499999999999998</v>
      </c>
      <c r="O76" s="237">
        <f>VLOOKUP($B76,'Conditions of people affected'!$C$6:$R$170,9,FALSE)</f>
        <v>2.1</v>
      </c>
      <c r="P76" s="237">
        <f>VLOOKUP($B76,'Conditions of people affected'!$C$6:$R$170,15,FALSE)</f>
        <v>2</v>
      </c>
      <c r="Q76" s="237">
        <f t="shared" si="14"/>
        <v>2.1</v>
      </c>
      <c r="R76" s="237">
        <f>VLOOKUP($B76,'Complexity of the crisis'!$C$6:$AN$170,22,FALSE)</f>
        <v>1.7</v>
      </c>
      <c r="S76" s="237">
        <f>VLOOKUP($B76,'Complexity of the crisis'!$C$6:$AN$170,38,FALSE)</f>
        <v>2.5</v>
      </c>
      <c r="T76" s="133" t="str">
        <f>VLOOKUP(B76,Lists!$C$3:$E$200,3,FALSE)</f>
        <v>Asia</v>
      </c>
      <c r="U76" s="134">
        <f>VLOOKUP(B76,'INFORM Severity - hidden'!$C$5:$V$200,20,FALSE)</f>
        <v>44985</v>
      </c>
    </row>
    <row r="77" spans="1:21" x14ac:dyDescent="0.25">
      <c r="A77" s="130" t="str">
        <f t="array" ref="A77">IFERROR(INDEX(Lists!$B$2:$B$200,SMALL(IF(Lists!$I$2:$I$200="Individual",ROW(Lists!$B$2:$B$200)),ROW(73:73))-1,1),"")</f>
        <v>Food Security Crisis in Namibia</v>
      </c>
      <c r="B77" s="131" t="str">
        <f>VLOOKUP(A77,Lists!$B$2:$G$200,2,FALSE)</f>
        <v>NAM002</v>
      </c>
      <c r="C77" s="131" t="str">
        <f>VLOOKUP(B77,'INFORM Severity - hidden'!$C$5:$D$200,2,FALSE)</f>
        <v>Namibia</v>
      </c>
      <c r="D77" s="131" t="str">
        <f>VLOOKUP(A77,Lists!$B$2:$G$200,3,FALSE)</f>
        <v>NAM</v>
      </c>
      <c r="E77" s="132" t="str">
        <f>VLOOKUP(A77,Lists!$B$2:$G$200,5,FALSE)</f>
        <v>Drought</v>
      </c>
      <c r="F77" s="235">
        <f t="shared" si="10"/>
        <v>2.5</v>
      </c>
      <c r="G77" s="129">
        <f t="shared" si="11"/>
        <v>3</v>
      </c>
      <c r="H77" s="129" t="str">
        <f t="shared" si="12"/>
        <v>Medium</v>
      </c>
      <c r="I77" s="236" t="str">
        <f>INDEX(Trends!$D$3:$D$404,MATCH(B77,Trends!$C$3:$C$404,0))</f>
        <v>Stable</v>
      </c>
      <c r="J77" s="129" t="str">
        <f>VLOOKUP($B77,Reliability!$A$3:$I$170,9,FALSE)</f>
        <v>Medium</v>
      </c>
      <c r="K77" s="237">
        <f t="shared" si="13"/>
        <v>2.8</v>
      </c>
      <c r="L77" s="237">
        <f>VLOOKUP($B77,'Impact of the crisis'!$C$6:$N$170,12,FALSE)</f>
        <v>4.2</v>
      </c>
      <c r="M77" s="237">
        <f>VLOOKUP($B77,'Impact of the crisis'!$C$6:$AB$170,26,FALSE)</f>
        <v>1.7</v>
      </c>
      <c r="N77" s="237">
        <f>VLOOKUP($B77,'Conditions of people affected'!$C$6:$R$170,16,FALSE)</f>
        <v>3.05</v>
      </c>
      <c r="O77" s="237">
        <f>VLOOKUP($B77,'Conditions of people affected'!$C$6:$R$170,9,FALSE)</f>
        <v>3.1</v>
      </c>
      <c r="P77" s="237">
        <f>VLOOKUP($B77,'Conditions of people affected'!$C$6:$R$170,15,FALSE)</f>
        <v>3</v>
      </c>
      <c r="Q77" s="237">
        <f t="shared" si="14"/>
        <v>1.3</v>
      </c>
      <c r="R77" s="237">
        <f>VLOOKUP($B77,'Complexity of the crisis'!$C$6:$AN$170,22,FALSE)</f>
        <v>1.5</v>
      </c>
      <c r="S77" s="237">
        <f>VLOOKUP($B77,'Complexity of the crisis'!$C$6:$AN$170,38,FALSE)</f>
        <v>1</v>
      </c>
      <c r="T77" s="133" t="str">
        <f>VLOOKUP(B77,Lists!$C$3:$E$200,3,FALSE)</f>
        <v>Africa</v>
      </c>
      <c r="U77" s="134">
        <f>VLOOKUP(B77,'INFORM Severity - hidden'!$C$5:$V$200,20,FALSE)</f>
        <v>44976</v>
      </c>
    </row>
    <row r="78" spans="1:21" x14ac:dyDescent="0.25">
      <c r="A78" s="130" t="str">
        <f t="array" ref="A78">IFERROR(INDEX(Lists!$B$2:$B$200,SMALL(IF(Lists!$I$2:$I$200="Individual",ROW(Lists!$B$2:$B$200)),ROW(74:74))-1,1),"")</f>
        <v>Multiple crises in Niger</v>
      </c>
      <c r="B78" s="131" t="str">
        <f>VLOOKUP(A78,Lists!$B$2:$G$200,2,FALSE)</f>
        <v>NER001</v>
      </c>
      <c r="C78" s="131" t="str">
        <f>VLOOKUP(B78,'INFORM Severity - hidden'!$C$5:$D$200,2,FALSE)</f>
        <v>Niger</v>
      </c>
      <c r="D78" s="131" t="str">
        <f>VLOOKUP(A78,Lists!$B$2:$G$200,3,FALSE)</f>
        <v>NER</v>
      </c>
      <c r="E78" s="132" t="str">
        <f>VLOOKUP(A78,Lists!$B$2:$G$200,5,FALSE)</f>
        <v>Conflict,Displacement</v>
      </c>
      <c r="F78" s="235">
        <f t="shared" si="10"/>
        <v>3.9</v>
      </c>
      <c r="G78" s="129">
        <f t="shared" si="11"/>
        <v>4</v>
      </c>
      <c r="H78" s="129" t="str">
        <f t="shared" si="12"/>
        <v>High</v>
      </c>
      <c r="I78" s="236" t="str">
        <f>INDEX(Trends!$D$3:$D$404,MATCH(B78,Trends!$C$3:$C$404,0))</f>
        <v>Increasing</v>
      </c>
      <c r="J78" s="129" t="str">
        <f>VLOOKUP($B78,Reliability!$A$3:$I$170,9,FALSE)</f>
        <v>Very High</v>
      </c>
      <c r="K78" s="237">
        <f t="shared" si="13"/>
        <v>3.9</v>
      </c>
      <c r="L78" s="237">
        <f>VLOOKUP($B78,'Impact of the crisis'!$C$6:$N$170,12,FALSE)</f>
        <v>4.9000000000000004</v>
      </c>
      <c r="M78" s="237">
        <f>VLOOKUP($B78,'Impact of the crisis'!$C$6:$AB$170,26,FALSE)</f>
        <v>3.1</v>
      </c>
      <c r="N78" s="237">
        <f>VLOOKUP($B78,'Conditions of people affected'!$C$6:$R$170,16,FALSE)</f>
        <v>4.0999999999999996</v>
      </c>
      <c r="O78" s="237">
        <f>VLOOKUP($B78,'Conditions of people affected'!$C$6:$R$170,9,FALSE)</f>
        <v>4.2</v>
      </c>
      <c r="P78" s="237">
        <f>VLOOKUP($B78,'Conditions of people affected'!$C$6:$R$170,15,FALSE)</f>
        <v>4</v>
      </c>
      <c r="Q78" s="237">
        <f t="shared" si="14"/>
        <v>3.5</v>
      </c>
      <c r="R78" s="237">
        <f>VLOOKUP($B78,'Complexity of the crisis'!$C$6:$AN$170,22,FALSE)</f>
        <v>2.8</v>
      </c>
      <c r="S78" s="237">
        <f>VLOOKUP($B78,'Complexity of the crisis'!$C$6:$AN$170,38,FALSE)</f>
        <v>4</v>
      </c>
      <c r="T78" s="133" t="str">
        <f>VLOOKUP(B78,Lists!$C$3:$E$200,3,FALSE)</f>
        <v>Africa</v>
      </c>
      <c r="U78" s="134">
        <f>VLOOKUP(B78,'INFORM Severity - hidden'!$C$5:$V$200,20,FALSE)</f>
        <v>44977</v>
      </c>
    </row>
    <row r="79" spans="1:21" x14ac:dyDescent="0.25">
      <c r="A79" s="130" t="str">
        <f t="array" ref="A79">IFERROR(INDEX(Lists!$B$2:$B$200,SMALL(IF(Lists!$I$2:$I$200="Individual",ROW(Lists!$B$2:$B$200)),ROW(75:75))-1,1),"")</f>
        <v>Boko Haram in Niger</v>
      </c>
      <c r="B79" s="131" t="str">
        <f>VLOOKUP(A79,Lists!$B$2:$G$200,2,FALSE)</f>
        <v>NER002</v>
      </c>
      <c r="C79" s="131" t="str">
        <f>VLOOKUP(B79,'INFORM Severity - hidden'!$C$5:$D$200,2,FALSE)</f>
        <v>Niger</v>
      </c>
      <c r="D79" s="131" t="str">
        <f>VLOOKUP(A79,Lists!$B$2:$G$200,3,FALSE)</f>
        <v>NER</v>
      </c>
      <c r="E79" s="132" t="str">
        <f>VLOOKUP(A79,Lists!$B$2:$G$200,5,FALSE)</f>
        <v>Conflict</v>
      </c>
      <c r="F79" s="235">
        <f t="shared" si="10"/>
        <v>3</v>
      </c>
      <c r="G79" s="129">
        <f t="shared" si="11"/>
        <v>3</v>
      </c>
      <c r="H79" s="129" t="str">
        <f t="shared" si="12"/>
        <v>Medium</v>
      </c>
      <c r="I79" s="236" t="str">
        <f>INDEX(Trends!$D$3:$D$404,MATCH(B79,Trends!$C$3:$C$404,0))</f>
        <v>Stable</v>
      </c>
      <c r="J79" s="129" t="str">
        <f>VLOOKUP($B79,Reliability!$A$3:$I$170,9,FALSE)</f>
        <v>Very High</v>
      </c>
      <c r="K79" s="237">
        <f t="shared" si="13"/>
        <v>3.2</v>
      </c>
      <c r="L79" s="237">
        <f>VLOOKUP($B79,'Impact of the crisis'!$C$6:$N$170,12,FALSE)</f>
        <v>1.2</v>
      </c>
      <c r="M79" s="237">
        <f>VLOOKUP($B79,'Impact of the crisis'!$C$6:$AB$170,26,FALSE)</f>
        <v>3.9</v>
      </c>
      <c r="N79" s="237">
        <f>VLOOKUP($B79,'Conditions of people affected'!$C$6:$R$170,16,FALSE)</f>
        <v>3</v>
      </c>
      <c r="O79" s="237">
        <f>VLOOKUP($B79,'Conditions of people affected'!$C$6:$R$170,9,FALSE)</f>
        <v>3</v>
      </c>
      <c r="P79" s="237">
        <f>VLOOKUP($B79,'Conditions of people affected'!$C$6:$R$170,15,FALSE)</f>
        <v>3</v>
      </c>
      <c r="Q79" s="237">
        <f t="shared" si="14"/>
        <v>2.9</v>
      </c>
      <c r="R79" s="237">
        <f>VLOOKUP($B79,'Complexity of the crisis'!$C$6:$AN$170,22,FALSE)</f>
        <v>2.8</v>
      </c>
      <c r="S79" s="237">
        <f>VLOOKUP($B79,'Complexity of the crisis'!$C$6:$AN$170,38,FALSE)</f>
        <v>3</v>
      </c>
      <c r="T79" s="133" t="str">
        <f>VLOOKUP(B79,Lists!$C$3:$E$200,3,FALSE)</f>
        <v>Africa</v>
      </c>
      <c r="U79" s="134">
        <f>VLOOKUP(B79,'INFORM Severity - hidden'!$C$5:$V$200,20,FALSE)</f>
        <v>44897</v>
      </c>
    </row>
    <row r="80" spans="1:21" x14ac:dyDescent="0.25">
      <c r="A80" s="130" t="str">
        <f t="array" ref="A80">IFERROR(INDEX(Lists!$B$2:$B$200,SMALL(IF(Lists!$I$2:$I$200="Individual",ROW(Lists!$B$2:$B$200)),ROW(76:76))-1,1),"")</f>
        <v>Mali/Burkina Faso conflict</v>
      </c>
      <c r="B80" s="131" t="str">
        <f>VLOOKUP(A80,Lists!$B$2:$G$200,2,FALSE)</f>
        <v>NER003</v>
      </c>
      <c r="C80" s="131" t="str">
        <f>VLOOKUP(B80,'INFORM Severity - hidden'!$C$5:$D$200,2,FALSE)</f>
        <v>Niger</v>
      </c>
      <c r="D80" s="131" t="str">
        <f>VLOOKUP(A80,Lists!$B$2:$G$200,3,FALSE)</f>
        <v>NER</v>
      </c>
      <c r="E80" s="132" t="str">
        <f>VLOOKUP(A80,Lists!$B$2:$G$200,5,FALSE)</f>
        <v>Conflict</v>
      </c>
      <c r="F80" s="235">
        <f t="shared" si="10"/>
        <v>3.6</v>
      </c>
      <c r="G80" s="129">
        <f t="shared" si="11"/>
        <v>4</v>
      </c>
      <c r="H80" s="129" t="str">
        <f t="shared" si="12"/>
        <v>High</v>
      </c>
      <c r="I80" s="236" t="str">
        <f>INDEX(Trends!$D$3:$D$404,MATCH(B80,Trends!$C$3:$C$404,0))</f>
        <v>Decreasing</v>
      </c>
      <c r="J80" s="129" t="str">
        <f>VLOOKUP($B80,Reliability!$A$3:$I$170,9,FALSE)</f>
        <v>Very High</v>
      </c>
      <c r="K80" s="237">
        <f t="shared" si="13"/>
        <v>3</v>
      </c>
      <c r="L80" s="237">
        <f>VLOOKUP($B80,'Impact of the crisis'!$C$6:$N$170,12,FALSE)</f>
        <v>2.1</v>
      </c>
      <c r="M80" s="237">
        <f>VLOOKUP($B80,'Impact of the crisis'!$C$6:$AB$170,26,FALSE)</f>
        <v>3.4</v>
      </c>
      <c r="N80" s="237">
        <f>VLOOKUP($B80,'Conditions of people affected'!$C$6:$R$170,16,FALSE)</f>
        <v>3.9</v>
      </c>
      <c r="O80" s="237">
        <f>VLOOKUP($B80,'Conditions of people affected'!$C$6:$R$170,9,FALSE)</f>
        <v>3.8</v>
      </c>
      <c r="P80" s="237">
        <f>VLOOKUP($B80,'Conditions of people affected'!$C$6:$R$170,15,FALSE)</f>
        <v>4</v>
      </c>
      <c r="Q80" s="237">
        <f t="shared" si="14"/>
        <v>3.5</v>
      </c>
      <c r="R80" s="237">
        <f>VLOOKUP($B80,'Complexity of the crisis'!$C$6:$AN$170,22,FALSE)</f>
        <v>2.8</v>
      </c>
      <c r="S80" s="237">
        <f>VLOOKUP($B80,'Complexity of the crisis'!$C$6:$AN$170,38,FALSE)</f>
        <v>4</v>
      </c>
      <c r="T80" s="133" t="str">
        <f>VLOOKUP(B80,Lists!$C$3:$E$200,3,FALSE)</f>
        <v>Africa</v>
      </c>
      <c r="U80" s="134">
        <f>VLOOKUP(B80,'INFORM Severity - hidden'!$C$5:$V$200,20,FALSE)</f>
        <v>44977</v>
      </c>
    </row>
    <row r="81" spans="1:21" x14ac:dyDescent="0.25">
      <c r="A81" s="130" t="str">
        <f t="array" ref="A81">IFERROR(INDEX(Lists!$B$2:$B$200,SMALL(IF(Lists!$I$2:$I$200="Individual",ROW(Lists!$B$2:$B$200)),ROW(77:77))-1,1),"")</f>
        <v>Nigerian Refugees</v>
      </c>
      <c r="B81" s="131" t="str">
        <f>VLOOKUP(A81,Lists!$B$2:$G$200,2,FALSE)</f>
        <v>NER004</v>
      </c>
      <c r="C81" s="131" t="str">
        <f>VLOOKUP(B81,'INFORM Severity - hidden'!$C$5:$D$200,2,FALSE)</f>
        <v>Niger</v>
      </c>
      <c r="D81" s="131" t="str">
        <f>VLOOKUP(A81,Lists!$B$2:$G$200,3,FALSE)</f>
        <v>NER</v>
      </c>
      <c r="E81" s="132" t="str">
        <f>VLOOKUP(A81,Lists!$B$2:$G$200,5,FALSE)</f>
        <v>Displacement</v>
      </c>
      <c r="F81" s="235">
        <f t="shared" si="10"/>
        <v>2.6</v>
      </c>
      <c r="G81" s="129">
        <f t="shared" si="11"/>
        <v>3</v>
      </c>
      <c r="H81" s="129" t="str">
        <f t="shared" si="12"/>
        <v>Medium</v>
      </c>
      <c r="I81" s="236" t="str">
        <f>INDEX(Trends!$D$3:$D$404,MATCH(B81,Trends!$C$3:$C$404,0))</f>
        <v>Decreasing</v>
      </c>
      <c r="J81" s="129" t="str">
        <f>VLOOKUP($B81,Reliability!$A$3:$I$170,9,FALSE)</f>
        <v>High</v>
      </c>
      <c r="K81" s="237">
        <f t="shared" si="13"/>
        <v>1.7</v>
      </c>
      <c r="L81" s="237">
        <f>VLOOKUP($B81,'Impact of the crisis'!$C$6:$N$170,12,FALSE)</f>
        <v>1.1000000000000001</v>
      </c>
      <c r="M81" s="237">
        <f>VLOOKUP($B81,'Impact of the crisis'!$C$6:$AB$170,26,FALSE)</f>
        <v>2</v>
      </c>
      <c r="N81" s="237">
        <f>VLOOKUP($B81,'Conditions of people affected'!$C$6:$R$170,16,FALSE)</f>
        <v>3</v>
      </c>
      <c r="O81" s="237">
        <f>VLOOKUP($B81,'Conditions of people affected'!$C$6:$R$170,9,FALSE)</f>
        <v>3</v>
      </c>
      <c r="P81" s="237">
        <f>VLOOKUP($B81,'Conditions of people affected'!$C$6:$R$170,15,FALSE)</f>
        <v>3</v>
      </c>
      <c r="Q81" s="237">
        <f t="shared" si="14"/>
        <v>2.7</v>
      </c>
      <c r="R81" s="237">
        <f>VLOOKUP($B81,'Complexity of the crisis'!$C$6:$AN$170,22,FALSE)</f>
        <v>2.8</v>
      </c>
      <c r="S81" s="237">
        <f>VLOOKUP($B81,'Complexity of the crisis'!$C$6:$AN$170,38,FALSE)</f>
        <v>2.5</v>
      </c>
      <c r="T81" s="133" t="str">
        <f>VLOOKUP(B81,Lists!$C$3:$E$200,3,FALSE)</f>
        <v>Africa</v>
      </c>
      <c r="U81" s="134">
        <f>VLOOKUP(B81,'INFORM Severity - hidden'!$C$5:$V$200,20,FALSE)</f>
        <v>44977</v>
      </c>
    </row>
    <row r="82" spans="1:21" x14ac:dyDescent="0.25">
      <c r="A82" s="130" t="str">
        <f t="array" ref="A82">IFERROR(INDEX(Lists!$B$2:$B$200,SMALL(IF(Lists!$I$2:$I$200="Individual",ROW(Lists!$B$2:$B$200)),ROW(78:78))-1,1),"")</f>
        <v>Complex crisis in Nigeria</v>
      </c>
      <c r="B82" s="131" t="str">
        <f>VLOOKUP(A82,Lists!$B$2:$G$200,2,FALSE)</f>
        <v>NGA001</v>
      </c>
      <c r="C82" s="131" t="str">
        <f>VLOOKUP(B82,'INFORM Severity - hidden'!$C$5:$D$200,2,FALSE)</f>
        <v>Nigeria</v>
      </c>
      <c r="D82" s="131" t="str">
        <f>VLOOKUP(A82,Lists!$B$2:$G$200,3,FALSE)</f>
        <v>NGA</v>
      </c>
      <c r="E82" s="132" t="str">
        <f>VLOOKUP(A82,Lists!$B$2:$G$200,5,FALSE)</f>
        <v>Conflict,Displacement,Violence</v>
      </c>
      <c r="F82" s="235">
        <f t="shared" si="10"/>
        <v>4.0999999999999996</v>
      </c>
      <c r="G82" s="129">
        <f t="shared" si="11"/>
        <v>5</v>
      </c>
      <c r="H82" s="129" t="str">
        <f t="shared" si="12"/>
        <v>Very High</v>
      </c>
      <c r="I82" s="236" t="str">
        <f>INDEX(Trends!$D$3:$D$404,MATCH(B82,Trends!$C$3:$C$404,0))</f>
        <v>Stable</v>
      </c>
      <c r="J82" s="129" t="str">
        <f>VLOOKUP($B82,Reliability!$A$3:$I$170,9,FALSE)</f>
        <v>High</v>
      </c>
      <c r="K82" s="237">
        <f t="shared" si="13"/>
        <v>4.5</v>
      </c>
      <c r="L82" s="237">
        <f>VLOOKUP($B82,'Impact of the crisis'!$C$6:$N$170,12,FALSE)</f>
        <v>5</v>
      </c>
      <c r="M82" s="237">
        <f>VLOOKUP($B82,'Impact of the crisis'!$C$6:$AB$170,26,FALSE)</f>
        <v>4.0999999999999996</v>
      </c>
      <c r="N82" s="237">
        <f>VLOOKUP($B82,'Conditions of people affected'!$C$6:$R$170,16,FALSE)</f>
        <v>4</v>
      </c>
      <c r="O82" s="237">
        <f>VLOOKUP($B82,'Conditions of people affected'!$C$6:$R$170,9,FALSE)</f>
        <v>5</v>
      </c>
      <c r="P82" s="237">
        <f>VLOOKUP($B82,'Conditions of people affected'!$C$6:$R$170,15,FALSE)</f>
        <v>3</v>
      </c>
      <c r="Q82" s="237">
        <f t="shared" si="14"/>
        <v>4</v>
      </c>
      <c r="R82" s="237">
        <f>VLOOKUP($B82,'Complexity of the crisis'!$C$6:$AN$170,22,FALSE)</f>
        <v>3.4</v>
      </c>
      <c r="S82" s="237">
        <f>VLOOKUP($B82,'Complexity of the crisis'!$C$6:$AN$170,38,FALSE)</f>
        <v>4.5</v>
      </c>
      <c r="T82" s="133" t="str">
        <f>VLOOKUP(B82,Lists!$C$3:$E$200,3,FALSE)</f>
        <v>Africa</v>
      </c>
      <c r="U82" s="134">
        <f>VLOOKUP(B82,'INFORM Severity - hidden'!$C$5:$V$200,20,FALSE)</f>
        <v>44985</v>
      </c>
    </row>
    <row r="83" spans="1:21" x14ac:dyDescent="0.25">
      <c r="A83" s="130" t="str">
        <f t="array" ref="A83">IFERROR(INDEX(Lists!$B$2:$B$200,SMALL(IF(Lists!$I$2:$I$200="Individual",ROW(Lists!$B$2:$B$200)),ROW(79:79))-1,1),"")</f>
        <v>Middle belt conflict</v>
      </c>
      <c r="B83" s="131" t="str">
        <f>VLOOKUP(A83,Lists!$B$2:$G$200,2,FALSE)</f>
        <v>NGA003</v>
      </c>
      <c r="C83" s="131" t="str">
        <f>VLOOKUP(B83,'INFORM Severity - hidden'!$C$5:$D$200,2,FALSE)</f>
        <v>Nigeria</v>
      </c>
      <c r="D83" s="131" t="str">
        <f>VLOOKUP(A83,Lists!$B$2:$G$200,3,FALSE)</f>
        <v>NGA</v>
      </c>
      <c r="E83" s="132" t="str">
        <f>VLOOKUP(A83,Lists!$B$2:$G$200,5,FALSE)</f>
        <v>Violence</v>
      </c>
      <c r="F83" s="235">
        <f t="shared" si="10"/>
        <v>3.4</v>
      </c>
      <c r="G83" s="129">
        <f t="shared" si="11"/>
        <v>4</v>
      </c>
      <c r="H83" s="129" t="str">
        <f t="shared" si="12"/>
        <v>High</v>
      </c>
      <c r="I83" s="236" t="str">
        <f>INDEX(Trends!$D$3:$D$404,MATCH(B83,Trends!$C$3:$C$404,0))</f>
        <v>Stable</v>
      </c>
      <c r="J83" s="129" t="str">
        <f>VLOOKUP($B83,Reliability!$A$3:$I$170,9,FALSE)</f>
        <v>High</v>
      </c>
      <c r="K83" s="237">
        <f t="shared" si="13"/>
        <v>3.1</v>
      </c>
      <c r="L83" s="237">
        <f>VLOOKUP($B83,'Impact of the crisis'!$C$6:$N$170,12,FALSE)</f>
        <v>2.2000000000000002</v>
      </c>
      <c r="M83" s="237">
        <f>VLOOKUP($B83,'Impact of the crisis'!$C$6:$AB$170,26,FALSE)</f>
        <v>3.5</v>
      </c>
      <c r="N83" s="237">
        <f>VLOOKUP($B83,'Conditions of people affected'!$C$6:$R$170,16,FALSE)</f>
        <v>3.45</v>
      </c>
      <c r="O83" s="237">
        <f>VLOOKUP($B83,'Conditions of people affected'!$C$6:$R$170,9,FALSE)</f>
        <v>3.9</v>
      </c>
      <c r="P83" s="237">
        <f>VLOOKUP($B83,'Conditions of people affected'!$C$6:$R$170,15,FALSE)</f>
        <v>3</v>
      </c>
      <c r="Q83" s="237">
        <f t="shared" si="14"/>
        <v>3.5</v>
      </c>
      <c r="R83" s="237">
        <f>VLOOKUP($B83,'Complexity of the crisis'!$C$6:$AN$170,22,FALSE)</f>
        <v>3.4</v>
      </c>
      <c r="S83" s="237">
        <f>VLOOKUP($B83,'Complexity of the crisis'!$C$6:$AN$170,38,FALSE)</f>
        <v>3.5</v>
      </c>
      <c r="T83" s="133" t="str">
        <f>VLOOKUP(B83,Lists!$C$3:$E$200,3,FALSE)</f>
        <v>Africa</v>
      </c>
      <c r="U83" s="134">
        <f>VLOOKUP(B83,'INFORM Severity - hidden'!$C$5:$V$200,20,FALSE)</f>
        <v>44985</v>
      </c>
    </row>
    <row r="84" spans="1:21" x14ac:dyDescent="0.25">
      <c r="A84" s="130" t="str">
        <f t="array" ref="A84">IFERROR(INDEX(Lists!$B$2:$B$200,SMALL(IF(Lists!$I$2:$I$200="Individual",ROW(Lists!$B$2:$B$200)),ROW(80:80))-1,1),"")</f>
        <v>Boko Haram crisis in Nigeria</v>
      </c>
      <c r="B84" s="131" t="str">
        <f>VLOOKUP(A84,Lists!$B$2:$G$200,2,FALSE)</f>
        <v>NGA004</v>
      </c>
      <c r="C84" s="131" t="str">
        <f>VLOOKUP(B84,'INFORM Severity - hidden'!$C$5:$D$200,2,FALSE)</f>
        <v>Nigeria</v>
      </c>
      <c r="D84" s="131" t="str">
        <f>VLOOKUP(A84,Lists!$B$2:$G$200,3,FALSE)</f>
        <v>NGA</v>
      </c>
      <c r="E84" s="132" t="str">
        <f>VLOOKUP(A84,Lists!$B$2:$G$200,5,FALSE)</f>
        <v>Conflict,Displacement</v>
      </c>
      <c r="F84" s="235">
        <f t="shared" si="10"/>
        <v>4.2</v>
      </c>
      <c r="G84" s="129">
        <f t="shared" si="11"/>
        <v>5</v>
      </c>
      <c r="H84" s="129" t="str">
        <f t="shared" si="12"/>
        <v>Very High</v>
      </c>
      <c r="I84" s="236" t="str">
        <f>INDEX(Trends!$D$3:$D$404,MATCH(B84,Trends!$C$3:$C$404,0))</f>
        <v>Increasing</v>
      </c>
      <c r="J84" s="129" t="str">
        <f>VLOOKUP($B84,Reliability!$A$3:$I$170,9,FALSE)</f>
        <v>Medium</v>
      </c>
      <c r="K84" s="237">
        <f t="shared" si="13"/>
        <v>4.2</v>
      </c>
      <c r="L84" s="237">
        <f>VLOOKUP($B84,'Impact of the crisis'!$C$6:$N$170,12,FALSE)</f>
        <v>2.2000000000000002</v>
      </c>
      <c r="M84" s="237">
        <f>VLOOKUP($B84,'Impact of the crisis'!$C$6:$AB$170,26,FALSE)</f>
        <v>4.8</v>
      </c>
      <c r="N84" s="237">
        <f>VLOOKUP($B84,'Conditions of people affected'!$C$6:$R$170,16,FALSE)</f>
        <v>4.45</v>
      </c>
      <c r="O84" s="237">
        <f>VLOOKUP($B84,'Conditions of people affected'!$C$6:$R$170,9,FALSE)</f>
        <v>4.9000000000000004</v>
      </c>
      <c r="P84" s="237">
        <f>VLOOKUP($B84,'Conditions of people affected'!$C$6:$R$170,15,FALSE)</f>
        <v>4</v>
      </c>
      <c r="Q84" s="237">
        <f t="shared" si="14"/>
        <v>3.7</v>
      </c>
      <c r="R84" s="237">
        <f>VLOOKUP($B84,'Complexity of the crisis'!$C$6:$AN$170,22,FALSE)</f>
        <v>3.4</v>
      </c>
      <c r="S84" s="237">
        <f>VLOOKUP($B84,'Complexity of the crisis'!$C$6:$AN$170,38,FALSE)</f>
        <v>4</v>
      </c>
      <c r="T84" s="133" t="str">
        <f>VLOOKUP(B84,Lists!$C$3:$E$200,3,FALSE)</f>
        <v>Africa</v>
      </c>
      <c r="U84" s="134">
        <f>VLOOKUP(B84,'INFORM Severity - hidden'!$C$5:$V$200,20,FALSE)</f>
        <v>44985</v>
      </c>
    </row>
    <row r="85" spans="1:21" x14ac:dyDescent="0.25">
      <c r="A85" s="130" t="str">
        <f t="array" ref="A85">IFERROR(INDEX(Lists!$B$2:$B$200,SMALL(IF(Lists!$I$2:$I$200="Individual",ROW(Lists!$B$2:$B$200)),ROW(81:81))-1,1),"")</f>
        <v>Northwest Banditry</v>
      </c>
      <c r="B85" s="131" t="str">
        <f>VLOOKUP(A85,Lists!$B$2:$G$200,2,FALSE)</f>
        <v>NGA007</v>
      </c>
      <c r="C85" s="131" t="str">
        <f>VLOOKUP(B85,'INFORM Severity - hidden'!$C$5:$D$200,2,FALSE)</f>
        <v>Nigeria</v>
      </c>
      <c r="D85" s="131" t="str">
        <f>VLOOKUP(A85,Lists!$B$2:$G$200,3,FALSE)</f>
        <v>NGA</v>
      </c>
      <c r="E85" s="132" t="str">
        <f>VLOOKUP(A85,Lists!$B$2:$G$200,5,FALSE)</f>
        <v>Violence,Displacement</v>
      </c>
      <c r="F85" s="235">
        <f t="shared" si="10"/>
        <v>3.6</v>
      </c>
      <c r="G85" s="129">
        <f t="shared" si="11"/>
        <v>4</v>
      </c>
      <c r="H85" s="129" t="str">
        <f t="shared" si="12"/>
        <v>High</v>
      </c>
      <c r="I85" s="236" t="str">
        <f>INDEX(Trends!$D$3:$D$404,MATCH(B85,Trends!$C$3:$C$404,0))</f>
        <v>Stable</v>
      </c>
      <c r="J85" s="129" t="str">
        <f>VLOOKUP($B85,Reliability!$A$3:$I$170,9,FALSE)</f>
        <v>High</v>
      </c>
      <c r="K85" s="237">
        <f t="shared" si="13"/>
        <v>3.3</v>
      </c>
      <c r="L85" s="237">
        <f>VLOOKUP($B85,'Impact of the crisis'!$C$6:$N$170,12,FALSE)</f>
        <v>2.8</v>
      </c>
      <c r="M85" s="237">
        <f>VLOOKUP($B85,'Impact of the crisis'!$C$6:$AB$170,26,FALSE)</f>
        <v>3.5</v>
      </c>
      <c r="N85" s="237">
        <f>VLOOKUP($B85,'Conditions of people affected'!$C$6:$R$170,16,FALSE)</f>
        <v>3.75</v>
      </c>
      <c r="O85" s="237">
        <f>VLOOKUP($B85,'Conditions of people affected'!$C$6:$R$170,9,FALSE)</f>
        <v>4.5</v>
      </c>
      <c r="P85" s="237">
        <f>VLOOKUP($B85,'Conditions of people affected'!$C$6:$R$170,15,FALSE)</f>
        <v>3</v>
      </c>
      <c r="Q85" s="237">
        <f t="shared" si="14"/>
        <v>3.7</v>
      </c>
      <c r="R85" s="237">
        <f>VLOOKUP($B85,'Complexity of the crisis'!$C$6:$AN$170,22,FALSE)</f>
        <v>3.4</v>
      </c>
      <c r="S85" s="237">
        <f>VLOOKUP($B85,'Complexity of the crisis'!$C$6:$AN$170,38,FALSE)</f>
        <v>4</v>
      </c>
      <c r="T85" s="133" t="str">
        <f>VLOOKUP(B85,Lists!$C$3:$E$200,3,FALSE)</f>
        <v>Africa</v>
      </c>
      <c r="U85" s="134">
        <f>VLOOKUP(B85,'INFORM Severity - hidden'!$C$5:$V$200,20,FALSE)</f>
        <v>44985</v>
      </c>
    </row>
    <row r="86" spans="1:21" x14ac:dyDescent="0.25">
      <c r="A86" s="130" t="str">
        <f t="array" ref="A86">IFERROR(INDEX(Lists!$B$2:$B$200,SMALL(IF(Lists!$I$2:$I$200="Individual",ROW(Lists!$B$2:$B$200)),ROW(82:82))-1,1),"")</f>
        <v>Cameroonian Refugees in Nigeria</v>
      </c>
      <c r="B86" s="131" t="str">
        <f>VLOOKUP(A86,Lists!$B$2:$G$200,2,FALSE)</f>
        <v>NGA008</v>
      </c>
      <c r="C86" s="131" t="str">
        <f>VLOOKUP(B86,'INFORM Severity - hidden'!$C$5:$D$200,2,FALSE)</f>
        <v>Nigeria</v>
      </c>
      <c r="D86" s="131" t="str">
        <f>VLOOKUP(A86,Lists!$B$2:$G$200,3,FALSE)</f>
        <v>NGA</v>
      </c>
      <c r="E86" s="132" t="str">
        <f>VLOOKUP(A86,Lists!$B$2:$G$200,5,FALSE)</f>
        <v>Displacement</v>
      </c>
      <c r="F86" s="235">
        <f t="shared" si="10"/>
        <v>2.2999999999999998</v>
      </c>
      <c r="G86" s="129">
        <f t="shared" si="11"/>
        <v>3</v>
      </c>
      <c r="H86" s="129" t="str">
        <f t="shared" si="12"/>
        <v>Medium</v>
      </c>
      <c r="I86" s="236" t="str">
        <f>INDEX(Trends!$D$3:$D$404,MATCH(B86,Trends!$C$3:$C$404,0))</f>
        <v>Stable</v>
      </c>
      <c r="J86" s="129" t="str">
        <f>VLOOKUP($B86,Reliability!$A$3:$I$170,9,FALSE)</f>
        <v>High</v>
      </c>
      <c r="K86" s="237">
        <f t="shared" si="13"/>
        <v>2.4</v>
      </c>
      <c r="L86" s="237">
        <f>VLOOKUP($B86,'Impact of the crisis'!$C$6:$N$170,12,FALSE)</f>
        <v>2</v>
      </c>
      <c r="M86" s="237">
        <f>VLOOKUP($B86,'Impact of the crisis'!$C$6:$AB$170,26,FALSE)</f>
        <v>2.6</v>
      </c>
      <c r="N86" s="237">
        <f>VLOOKUP($B86,'Conditions of people affected'!$C$6:$R$170,16,FALSE)</f>
        <v>1.35</v>
      </c>
      <c r="O86" s="237">
        <f>VLOOKUP($B86,'Conditions of people affected'!$C$6:$R$170,9,FALSE)</f>
        <v>1.7</v>
      </c>
      <c r="P86" s="237">
        <f>VLOOKUP($B86,'Conditions of people affected'!$C$6:$R$170,15,FALSE)</f>
        <v>1</v>
      </c>
      <c r="Q86" s="237">
        <f t="shared" si="14"/>
        <v>3.5</v>
      </c>
      <c r="R86" s="237">
        <f>VLOOKUP($B86,'Complexity of the crisis'!$C$6:$AN$170,22,FALSE)</f>
        <v>3.4</v>
      </c>
      <c r="S86" s="237">
        <f>VLOOKUP($B86,'Complexity of the crisis'!$C$6:$AN$170,38,FALSE)</f>
        <v>3.5</v>
      </c>
      <c r="T86" s="133" t="str">
        <f>VLOOKUP(B86,Lists!$C$3:$E$200,3,FALSE)</f>
        <v>Africa</v>
      </c>
      <c r="U86" s="134">
        <f>VLOOKUP(B86,'INFORM Severity - hidden'!$C$5:$V$200,20,FALSE)</f>
        <v>44985</v>
      </c>
    </row>
    <row r="87" spans="1:21" x14ac:dyDescent="0.25">
      <c r="A87" s="130" t="str">
        <f t="array" ref="A87">IFERROR(INDEX(Lists!$B$2:$B$200,SMALL(IF(Lists!$I$2:$I$200="Individual",ROW(Lists!$B$2:$B$200)),ROW(83:83))-1,1),"")</f>
        <v>Socioeconomic crisis in Nicaragua</v>
      </c>
      <c r="B87" s="131" t="str">
        <f>VLOOKUP(A87,Lists!$B$2:$G$200,2,FALSE)</f>
        <v>NIC001</v>
      </c>
      <c r="C87" s="131" t="str">
        <f>VLOOKUP(B87,'INFORM Severity - hidden'!$C$5:$D$200,2,FALSE)</f>
        <v>Nicaragua</v>
      </c>
      <c r="D87" s="131" t="str">
        <f>VLOOKUP(A87,Lists!$B$2:$G$200,3,FALSE)</f>
        <v>NIC</v>
      </c>
      <c r="E87" s="132" t="str">
        <f>VLOOKUP(A87,Lists!$B$2:$G$200,5,FALSE)</f>
        <v>Socio-political</v>
      </c>
      <c r="F87" s="235" t="str">
        <f t="shared" si="10"/>
        <v>x</v>
      </c>
      <c r="G87" s="129" t="str">
        <f t="shared" si="11"/>
        <v>x</v>
      </c>
      <c r="H87" s="129" t="str">
        <f t="shared" si="12"/>
        <v>x</v>
      </c>
      <c r="I87" s="236" t="str">
        <f>INDEX(Trends!$D$3:$D$404,MATCH(B87,Trends!$C$3:$C$404,0))</f>
        <v>-</v>
      </c>
      <c r="J87" s="129" t="str">
        <f>VLOOKUP($B87,Reliability!$A$3:$I$170,9,FALSE)</f>
        <v>High</v>
      </c>
      <c r="K87" s="237">
        <f t="shared" si="13"/>
        <v>2.9</v>
      </c>
      <c r="L87" s="237">
        <f>VLOOKUP($B87,'Impact of the crisis'!$C$6:$N$170,12,FALSE)</f>
        <v>4</v>
      </c>
      <c r="M87" s="237">
        <f>VLOOKUP($B87,'Impact of the crisis'!$C$6:$AB$170,26,FALSE)</f>
        <v>2.1</v>
      </c>
      <c r="N87" s="237" t="str">
        <f>VLOOKUP($B87,'Conditions of people affected'!$C$6:$R$170,16,FALSE)</f>
        <v>x</v>
      </c>
      <c r="O87" s="237" t="str">
        <f>VLOOKUP($B87,'Conditions of people affected'!$C$6:$R$170,9,FALSE)</f>
        <v>x</v>
      </c>
      <c r="P87" s="237" t="str">
        <f>VLOOKUP($B87,'Conditions of people affected'!$C$6:$R$170,15,FALSE)</f>
        <v>x</v>
      </c>
      <c r="Q87" s="237">
        <f t="shared" si="14"/>
        <v>2.9</v>
      </c>
      <c r="R87" s="237">
        <f>VLOOKUP($B87,'Complexity of the crisis'!$C$6:$AN$170,22,FALSE)</f>
        <v>2.7</v>
      </c>
      <c r="S87" s="237">
        <f>VLOOKUP($B87,'Complexity of the crisis'!$C$6:$AN$170,38,FALSE)</f>
        <v>3</v>
      </c>
      <c r="T87" s="133" t="str">
        <f>VLOOKUP(B87,Lists!$C$3:$E$200,3,FALSE)</f>
        <v>Americas</v>
      </c>
      <c r="U87" s="134">
        <f>VLOOKUP(B87,'INFORM Severity - hidden'!$C$5:$V$200,20,FALSE)</f>
        <v>44950</v>
      </c>
    </row>
    <row r="88" spans="1:21" x14ac:dyDescent="0.25">
      <c r="A88" s="130" t="str">
        <f t="array" ref="A88">IFERROR(INDEX(Lists!$B$2:$B$200,SMALL(IF(Lists!$I$2:$I$200="Individual",ROW(Lists!$B$2:$B$200)),ROW(84:84))-1,1),"")</f>
        <v>Complex crisis in Pakistan</v>
      </c>
      <c r="B88" s="131" t="str">
        <f>VLOOKUP(A88,Lists!$B$2:$G$200,2,FALSE)</f>
        <v>PAK001</v>
      </c>
      <c r="C88" s="131" t="str">
        <f>VLOOKUP(B88,'INFORM Severity - hidden'!$C$5:$D$200,2,FALSE)</f>
        <v>Pakistan</v>
      </c>
      <c r="D88" s="131" t="str">
        <f>VLOOKUP(A88,Lists!$B$2:$G$200,3,FALSE)</f>
        <v>PAK</v>
      </c>
      <c r="E88" s="132" t="str">
        <f>VLOOKUP(A88,Lists!$B$2:$G$200,5,FALSE)</f>
        <v>Displacement,Conflict</v>
      </c>
      <c r="F88" s="235">
        <f t="shared" si="10"/>
        <v>3.8</v>
      </c>
      <c r="G88" s="129">
        <f t="shared" si="11"/>
        <v>4</v>
      </c>
      <c r="H88" s="129" t="str">
        <f t="shared" si="12"/>
        <v>High</v>
      </c>
      <c r="I88" s="236" t="str">
        <f>INDEX(Trends!$D$3:$D$404,MATCH(B88,Trends!$C$3:$C$404,0))</f>
        <v>Decreasing</v>
      </c>
      <c r="J88" s="129" t="str">
        <f>VLOOKUP($B88,Reliability!$A$3:$I$170,9,FALSE)</f>
        <v>High</v>
      </c>
      <c r="K88" s="237">
        <f t="shared" si="13"/>
        <v>3.8</v>
      </c>
      <c r="L88" s="237">
        <f>VLOOKUP($B88,'Impact of the crisis'!$C$6:$N$170,12,FALSE)</f>
        <v>5</v>
      </c>
      <c r="M88" s="237">
        <f>VLOOKUP($B88,'Impact of the crisis'!$C$6:$AB$170,26,FALSE)</f>
        <v>2.9</v>
      </c>
      <c r="N88" s="237">
        <f>VLOOKUP($B88,'Conditions of people affected'!$C$6:$R$170,16,FALSE)</f>
        <v>4</v>
      </c>
      <c r="O88" s="237">
        <f>VLOOKUP($B88,'Conditions of people affected'!$C$6:$R$170,9,FALSE)</f>
        <v>5</v>
      </c>
      <c r="P88" s="237">
        <f>VLOOKUP($B88,'Conditions of people affected'!$C$6:$R$170,15,FALSE)</f>
        <v>3</v>
      </c>
      <c r="Q88" s="237">
        <f t="shared" si="14"/>
        <v>3.4</v>
      </c>
      <c r="R88" s="237">
        <f>VLOOKUP($B88,'Complexity of the crisis'!$C$6:$AN$170,22,FALSE)</f>
        <v>3.3</v>
      </c>
      <c r="S88" s="237">
        <f>VLOOKUP($B88,'Complexity of the crisis'!$C$6:$AN$170,38,FALSE)</f>
        <v>3.5</v>
      </c>
      <c r="T88" s="133" t="str">
        <f>VLOOKUP(B88,Lists!$C$3:$E$200,3,FALSE)</f>
        <v>Asia</v>
      </c>
      <c r="U88" s="134">
        <f>VLOOKUP(B88,'INFORM Severity - hidden'!$C$5:$V$200,20,FALSE)</f>
        <v>44985</v>
      </c>
    </row>
    <row r="89" spans="1:21" x14ac:dyDescent="0.25">
      <c r="A89" s="130" t="str">
        <f t="array" ref="A89">IFERROR(INDEX(Lists!$B$2:$B$200,SMALL(IF(Lists!$I$2:$I$200="Individual",ROW(Lists!$B$2:$B$200)),ROW(85:85))-1,1),"")</f>
        <v>Kashmir conflict in Pakistan</v>
      </c>
      <c r="B89" s="131" t="str">
        <f>VLOOKUP(A89,Lists!$B$2:$G$200,2,FALSE)</f>
        <v>PAK004</v>
      </c>
      <c r="C89" s="131" t="str">
        <f>VLOOKUP(B89,'INFORM Severity - hidden'!$C$5:$D$200,2,FALSE)</f>
        <v>Pakistan</v>
      </c>
      <c r="D89" s="131" t="str">
        <f>VLOOKUP(A89,Lists!$B$2:$G$200,3,FALSE)</f>
        <v>PAK</v>
      </c>
      <c r="E89" s="132" t="str">
        <f>VLOOKUP(A89,Lists!$B$2:$G$200,5,FALSE)</f>
        <v>Conflict</v>
      </c>
      <c r="F89" s="235" t="str">
        <f t="shared" si="10"/>
        <v>x</v>
      </c>
      <c r="G89" s="129" t="str">
        <f t="shared" si="11"/>
        <v>x</v>
      </c>
      <c r="H89" s="129" t="str">
        <f t="shared" si="12"/>
        <v>x</v>
      </c>
      <c r="I89" s="236" t="str">
        <f>INDEX(Trends!$D$3:$D$404,MATCH(B89,Trends!$C$3:$C$404,0))</f>
        <v>-</v>
      </c>
      <c r="J89" s="129" t="str">
        <f>VLOOKUP($B89,Reliability!$A$3:$I$170,9,FALSE)</f>
        <v>Very Low</v>
      </c>
      <c r="K89" s="237">
        <f t="shared" si="13"/>
        <v>0.8</v>
      </c>
      <c r="L89" s="237">
        <f>VLOOKUP($B89,'Impact of the crisis'!$C$6:$N$170,12,FALSE)</f>
        <v>1</v>
      </c>
      <c r="M89" s="237">
        <f>VLOOKUP($B89,'Impact of the crisis'!$C$6:$AB$170,26,FALSE)</f>
        <v>0.7</v>
      </c>
      <c r="N89" s="237" t="str">
        <f>VLOOKUP($B89,'Conditions of people affected'!$C$6:$R$170,16,FALSE)</f>
        <v>x</v>
      </c>
      <c r="O89" s="237" t="str">
        <f>VLOOKUP($B89,'Conditions of people affected'!$C$6:$R$170,9,FALSE)</f>
        <v>x</v>
      </c>
      <c r="P89" s="237" t="str">
        <f>VLOOKUP($B89,'Conditions of people affected'!$C$6:$R$170,15,FALSE)</f>
        <v>x</v>
      </c>
      <c r="Q89" s="237">
        <f t="shared" si="14"/>
        <v>2.9</v>
      </c>
      <c r="R89" s="237">
        <f>VLOOKUP($B89,'Complexity of the crisis'!$C$6:$AN$170,22,FALSE)</f>
        <v>3.3</v>
      </c>
      <c r="S89" s="237">
        <f>VLOOKUP($B89,'Complexity of the crisis'!$C$6:$AN$170,38,FALSE)</f>
        <v>2.5</v>
      </c>
      <c r="T89" s="133" t="str">
        <f>VLOOKUP(B89,Lists!$C$3:$E$200,3,FALSE)</f>
        <v>Asia</v>
      </c>
      <c r="U89" s="134">
        <f>VLOOKUP(B89,'INFORM Severity - hidden'!$C$5:$V$200,20,FALSE)</f>
        <v>44985</v>
      </c>
    </row>
    <row r="90" spans="1:21" x14ac:dyDescent="0.25">
      <c r="A90" s="130" t="str">
        <f t="array" ref="A90">IFERROR(INDEX(Lists!$B$2:$B$200,SMALL(IF(Lists!$I$2:$I$200="Individual",ROW(Lists!$B$2:$B$200)),ROW(86:86))-1,1),"")</f>
        <v xml:space="preserve">Floods in Pakistan </v>
      </c>
      <c r="B90" s="131" t="str">
        <f>VLOOKUP(A90,Lists!$B$2:$G$200,2,FALSE)</f>
        <v>PAK005</v>
      </c>
      <c r="C90" s="131" t="str">
        <f>VLOOKUP(B90,'INFORM Severity - hidden'!$C$5:$D$200,2,FALSE)</f>
        <v>Pakistan</v>
      </c>
      <c r="D90" s="131" t="str">
        <f>VLOOKUP(A90,Lists!$B$2:$G$200,3,FALSE)</f>
        <v>PAK</v>
      </c>
      <c r="E90" s="132" t="str">
        <f>VLOOKUP(A90,Lists!$B$2:$G$200,5,FALSE)</f>
        <v>Other seasonal event</v>
      </c>
      <c r="F90" s="235">
        <f t="shared" si="10"/>
        <v>3.6</v>
      </c>
      <c r="G90" s="129">
        <f t="shared" si="11"/>
        <v>4</v>
      </c>
      <c r="H90" s="129" t="str">
        <f t="shared" si="12"/>
        <v>High</v>
      </c>
      <c r="I90" s="236" t="str">
        <f>INDEX(Trends!$D$3:$D$404,MATCH(B90,Trends!$C$3:$C$404,0))</f>
        <v>Decreasing</v>
      </c>
      <c r="J90" s="129" t="str">
        <f>VLOOKUP($B90,Reliability!$A$3:$I$170,9,FALSE)</f>
        <v>High</v>
      </c>
      <c r="K90" s="237">
        <f t="shared" si="13"/>
        <v>4</v>
      </c>
      <c r="L90" s="237">
        <f>VLOOKUP($B90,'Impact of the crisis'!$C$6:$N$170,12,FALSE)</f>
        <v>3.8</v>
      </c>
      <c r="M90" s="237">
        <f>VLOOKUP($B90,'Impact of the crisis'!$C$6:$AB$170,26,FALSE)</f>
        <v>4.0999999999999996</v>
      </c>
      <c r="N90" s="237">
        <f>VLOOKUP($B90,'Conditions of people affected'!$C$6:$R$170,16,FALSE)</f>
        <v>4</v>
      </c>
      <c r="O90" s="237">
        <f>VLOOKUP($B90,'Conditions of people affected'!$C$6:$R$170,9,FALSE)</f>
        <v>5</v>
      </c>
      <c r="P90" s="237">
        <f>VLOOKUP($B90,'Conditions of people affected'!$C$6:$R$170,15,FALSE)</f>
        <v>3</v>
      </c>
      <c r="Q90" s="237">
        <f t="shared" si="14"/>
        <v>2.5</v>
      </c>
      <c r="R90" s="237">
        <f>VLOOKUP($B90,'Complexity of the crisis'!$C$6:$AN$170,22,FALSE)</f>
        <v>3.3</v>
      </c>
      <c r="S90" s="237">
        <f>VLOOKUP($B90,'Complexity of the crisis'!$C$6:$AN$170,38,FALSE)</f>
        <v>1.5</v>
      </c>
      <c r="T90" s="133" t="str">
        <f>VLOOKUP(B90,Lists!$C$3:$E$200,3,FALSE)</f>
        <v>Asia</v>
      </c>
      <c r="U90" s="134">
        <f>VLOOKUP(B90,'INFORM Severity - hidden'!$C$5:$V$200,20,FALSE)</f>
        <v>44985</v>
      </c>
    </row>
    <row r="91" spans="1:21" x14ac:dyDescent="0.25">
      <c r="A91" s="130" t="str">
        <f t="array" ref="A91">IFERROR(INDEX(Lists!$B$2:$B$200,SMALL(IF(Lists!$I$2:$I$200="Individual",ROW(Lists!$B$2:$B$200)),ROW(87:87))-1,1),"")</f>
        <v>Venezuela displacement in Panama</v>
      </c>
      <c r="B91" s="131" t="str">
        <f>VLOOKUP(A91,Lists!$B$2:$G$200,2,FALSE)</f>
        <v>PAN002</v>
      </c>
      <c r="C91" s="131" t="str">
        <f>VLOOKUP(B91,'INFORM Severity - hidden'!$C$5:$D$200,2,FALSE)</f>
        <v>Panama</v>
      </c>
      <c r="D91" s="131" t="str">
        <f>VLOOKUP(A91,Lists!$B$2:$G$200,3,FALSE)</f>
        <v>PAN</v>
      </c>
      <c r="E91" s="132" t="str">
        <f>VLOOKUP(A91,Lists!$B$2:$G$200,5,FALSE)</f>
        <v>Displacement</v>
      </c>
      <c r="F91" s="235">
        <f t="shared" si="10"/>
        <v>2.2999999999999998</v>
      </c>
      <c r="G91" s="129">
        <f t="shared" si="11"/>
        <v>3</v>
      </c>
      <c r="H91" s="129" t="str">
        <f t="shared" si="12"/>
        <v>Medium</v>
      </c>
      <c r="I91" s="236" t="str">
        <f>INDEX(Trends!$D$3:$D$404,MATCH(B91,Trends!$C$3:$C$404,0))</f>
        <v>Stable</v>
      </c>
      <c r="J91" s="129" t="str">
        <f>VLOOKUP($B91,Reliability!$A$3:$I$170,9,FALSE)</f>
        <v>High</v>
      </c>
      <c r="K91" s="237">
        <f t="shared" si="13"/>
        <v>2.9</v>
      </c>
      <c r="L91" s="237">
        <f>VLOOKUP($B91,'Impact of the crisis'!$C$6:$N$170,12,FALSE)</f>
        <v>2.6</v>
      </c>
      <c r="M91" s="237">
        <f>VLOOKUP($B91,'Impact of the crisis'!$C$6:$AB$170,26,FALSE)</f>
        <v>3</v>
      </c>
      <c r="N91" s="237">
        <f>VLOOKUP($B91,'Conditions of people affected'!$C$6:$R$170,16,FALSE)</f>
        <v>2.2000000000000002</v>
      </c>
      <c r="O91" s="237">
        <f>VLOOKUP($B91,'Conditions of people affected'!$C$6:$R$170,9,FALSE)</f>
        <v>1.4</v>
      </c>
      <c r="P91" s="237">
        <f>VLOOKUP($B91,'Conditions of people affected'!$C$6:$R$170,15,FALSE)</f>
        <v>3</v>
      </c>
      <c r="Q91" s="237">
        <f t="shared" si="14"/>
        <v>1.9</v>
      </c>
      <c r="R91" s="237">
        <f>VLOOKUP($B91,'Complexity of the crisis'!$C$6:$AN$170,22,FALSE)</f>
        <v>1.8</v>
      </c>
      <c r="S91" s="237">
        <f>VLOOKUP($B91,'Complexity of the crisis'!$C$6:$AN$170,38,FALSE)</f>
        <v>2</v>
      </c>
      <c r="T91" s="133" t="str">
        <f>VLOOKUP(B91,Lists!$C$3:$E$200,3,FALSE)</f>
        <v>Americas</v>
      </c>
      <c r="U91" s="134">
        <f>VLOOKUP(B91,'INFORM Severity - hidden'!$C$5:$V$200,20,FALSE)</f>
        <v>44978</v>
      </c>
    </row>
    <row r="92" spans="1:21" x14ac:dyDescent="0.25">
      <c r="A92" s="130" t="str">
        <f t="array" ref="A92">IFERROR(INDEX(Lists!$B$2:$B$200,SMALL(IF(Lists!$I$2:$I$200="Individual",ROW(Lists!$B$2:$B$200)),ROW(88:88))-1,1),"")</f>
        <v>Venezuela displacement in Peru</v>
      </c>
      <c r="B92" s="131" t="str">
        <f>VLOOKUP(A92,Lists!$B$2:$G$200,2,FALSE)</f>
        <v>PER002</v>
      </c>
      <c r="C92" s="131" t="str">
        <f>VLOOKUP(B92,'INFORM Severity - hidden'!$C$5:$D$200,2,FALSE)</f>
        <v>Peru</v>
      </c>
      <c r="D92" s="131" t="str">
        <f>VLOOKUP(A92,Lists!$B$2:$G$200,3,FALSE)</f>
        <v>PER</v>
      </c>
      <c r="E92" s="132" t="str">
        <f>VLOOKUP(A92,Lists!$B$2:$G$200,5,FALSE)</f>
        <v>Displacement</v>
      </c>
      <c r="F92" s="235">
        <f t="shared" si="10"/>
        <v>3.2</v>
      </c>
      <c r="G92" s="129">
        <f t="shared" si="11"/>
        <v>4</v>
      </c>
      <c r="H92" s="129" t="str">
        <f t="shared" si="12"/>
        <v>High</v>
      </c>
      <c r="I92" s="236" t="str">
        <f>INDEX(Trends!$D$3:$D$404,MATCH(B92,Trends!$C$3:$C$404,0))</f>
        <v>Increasing</v>
      </c>
      <c r="J92" s="129" t="str">
        <f>VLOOKUP($B92,Reliability!$A$3:$I$170,9,FALSE)</f>
        <v>Very High</v>
      </c>
      <c r="K92" s="237">
        <f t="shared" si="13"/>
        <v>3.9</v>
      </c>
      <c r="L92" s="237">
        <f>VLOOKUP($B92,'Impact of the crisis'!$C$6:$N$170,12,FALSE)</f>
        <v>5</v>
      </c>
      <c r="M92" s="237">
        <f>VLOOKUP($B92,'Impact of the crisis'!$C$6:$AB$170,26,FALSE)</f>
        <v>3</v>
      </c>
      <c r="N92" s="237">
        <f>VLOOKUP($B92,'Conditions of people affected'!$C$6:$R$170,16,FALSE)</f>
        <v>3.35</v>
      </c>
      <c r="O92" s="237">
        <f>VLOOKUP($B92,'Conditions of people affected'!$C$6:$R$170,9,FALSE)</f>
        <v>3.7</v>
      </c>
      <c r="P92" s="237">
        <f>VLOOKUP($B92,'Conditions of people affected'!$C$6:$R$170,15,FALSE)</f>
        <v>3</v>
      </c>
      <c r="Q92" s="237">
        <f t="shared" si="14"/>
        <v>2.2999999999999998</v>
      </c>
      <c r="R92" s="237">
        <f>VLOOKUP($B92,'Complexity of the crisis'!$C$6:$AN$170,22,FALSE)</f>
        <v>2.5</v>
      </c>
      <c r="S92" s="237">
        <f>VLOOKUP($B92,'Complexity of the crisis'!$C$6:$AN$170,38,FALSE)</f>
        <v>2</v>
      </c>
      <c r="T92" s="133" t="str">
        <f>VLOOKUP(B92,Lists!$C$3:$E$200,3,FALSE)</f>
        <v>Americas</v>
      </c>
      <c r="U92" s="134">
        <f>VLOOKUP(B92,'INFORM Severity - hidden'!$C$5:$V$200,20,FALSE)</f>
        <v>44985</v>
      </c>
    </row>
    <row r="93" spans="1:21" x14ac:dyDescent="0.25">
      <c r="A93" s="130" t="str">
        <f t="array" ref="A93">IFERROR(INDEX(Lists!$B$2:$B$200,SMALL(IF(Lists!$I$2:$I$200="Individual",ROW(Lists!$B$2:$B$200)),ROW(89:89))-1,1),"")</f>
        <v>Mindanao conflict</v>
      </c>
      <c r="B93" s="131" t="str">
        <f>VLOOKUP(A93,Lists!$B$2:$G$200,2,FALSE)</f>
        <v>PHL003</v>
      </c>
      <c r="C93" s="131" t="str">
        <f>VLOOKUP(B93,'INFORM Severity - hidden'!$C$5:$D$200,2,FALSE)</f>
        <v>Philippines</v>
      </c>
      <c r="D93" s="131" t="str">
        <f>VLOOKUP(A93,Lists!$B$2:$G$200,3,FALSE)</f>
        <v>PHL</v>
      </c>
      <c r="E93" s="132" t="str">
        <f>VLOOKUP(A93,Lists!$B$2:$G$200,5,FALSE)</f>
        <v>Conflict,Violence</v>
      </c>
      <c r="F93" s="235">
        <f t="shared" si="10"/>
        <v>2.2000000000000002</v>
      </c>
      <c r="G93" s="129">
        <f t="shared" si="11"/>
        <v>3</v>
      </c>
      <c r="H93" s="129" t="str">
        <f t="shared" si="12"/>
        <v>Medium</v>
      </c>
      <c r="I93" s="236" t="str">
        <f>INDEX(Trends!$D$3:$D$404,MATCH(B93,Trends!$C$3:$C$404,0))</f>
        <v>Stable</v>
      </c>
      <c r="J93" s="129" t="str">
        <f>VLOOKUP($B93,Reliability!$A$3:$I$170,9,FALSE)</f>
        <v>Medium</v>
      </c>
      <c r="K93" s="237">
        <f t="shared" si="13"/>
        <v>2.8</v>
      </c>
      <c r="L93" s="237">
        <f>VLOOKUP($B93,'Impact of the crisis'!$C$6:$N$170,12,FALSE)</f>
        <v>3</v>
      </c>
      <c r="M93" s="237">
        <f>VLOOKUP($B93,'Impact of the crisis'!$C$6:$AB$170,26,FALSE)</f>
        <v>2.7</v>
      </c>
      <c r="N93" s="237">
        <f>VLOOKUP($B93,'Conditions of people affected'!$C$6:$R$170,16,FALSE)</f>
        <v>1.4</v>
      </c>
      <c r="O93" s="237">
        <f>VLOOKUP($B93,'Conditions of people affected'!$C$6:$R$170,9,FALSE)</f>
        <v>1.8</v>
      </c>
      <c r="P93" s="237">
        <f>VLOOKUP($B93,'Conditions of people affected'!$C$6:$R$170,15,FALSE)</f>
        <v>1</v>
      </c>
      <c r="Q93" s="237">
        <f t="shared" si="14"/>
        <v>2.7</v>
      </c>
      <c r="R93" s="237">
        <f>VLOOKUP($B93,'Complexity of the crisis'!$C$6:$AN$170,22,FALSE)</f>
        <v>2.9</v>
      </c>
      <c r="S93" s="237">
        <f>VLOOKUP($B93,'Complexity of the crisis'!$C$6:$AN$170,38,FALSE)</f>
        <v>2.5</v>
      </c>
      <c r="T93" s="133" t="str">
        <f>VLOOKUP(B93,Lists!$C$3:$E$200,3,FALSE)</f>
        <v>Asia</v>
      </c>
      <c r="U93" s="134">
        <f>VLOOKUP(B93,'INFORM Severity - hidden'!$C$5:$V$200,20,FALSE)</f>
        <v>44985</v>
      </c>
    </row>
    <row r="94" spans="1:21" x14ac:dyDescent="0.25">
      <c r="A94" s="130" t="str">
        <f t="array" ref="A94">IFERROR(INDEX(Lists!$B$2:$B$200,SMALL(IF(Lists!$I$2:$I$200="Individual",ROW(Lists!$B$2:$B$200)),ROW(90:90))-1,1),"")</f>
        <v>Typhoon Nalgae</v>
      </c>
      <c r="B94" s="131" t="str">
        <f>VLOOKUP(A94,Lists!$B$2:$G$200,2,FALSE)</f>
        <v>PHL012</v>
      </c>
      <c r="C94" s="131" t="str">
        <f>VLOOKUP(B94,'INFORM Severity - hidden'!$C$5:$D$200,2,FALSE)</f>
        <v>Philippines</v>
      </c>
      <c r="D94" s="131" t="str">
        <f>VLOOKUP(A94,Lists!$B$2:$G$200,3,FALSE)</f>
        <v>PHL</v>
      </c>
      <c r="E94" s="132" t="str">
        <f>VLOOKUP(A94,Lists!$B$2:$G$200,5,FALSE)</f>
        <v>Cyclone</v>
      </c>
      <c r="F94" s="235">
        <f t="shared" si="10"/>
        <v>2.2999999999999998</v>
      </c>
      <c r="G94" s="129">
        <f t="shared" si="11"/>
        <v>3</v>
      </c>
      <c r="H94" s="129" t="str">
        <f t="shared" si="12"/>
        <v>Medium</v>
      </c>
      <c r="I94" s="236" t="str">
        <f>INDEX(Trends!$D$3:$D$404,MATCH(B94,Trends!$C$3:$C$404,0))</f>
        <v>Stable</v>
      </c>
      <c r="J94" s="129" t="str">
        <f>VLOOKUP($B94,Reliability!$A$3:$I$170,9,FALSE)</f>
        <v>Very High</v>
      </c>
      <c r="K94" s="237">
        <f t="shared" si="13"/>
        <v>3</v>
      </c>
      <c r="L94" s="237">
        <f>VLOOKUP($B94,'Impact of the crisis'!$C$6:$N$170,12,FALSE)</f>
        <v>4.4000000000000004</v>
      </c>
      <c r="M94" s="237">
        <f>VLOOKUP($B94,'Impact of the crisis'!$C$6:$AB$170,26,FALSE)</f>
        <v>2</v>
      </c>
      <c r="N94" s="237">
        <f>VLOOKUP($B94,'Conditions of people affected'!$C$6:$R$170,16,FALSE)</f>
        <v>1.6</v>
      </c>
      <c r="O94" s="237">
        <f>VLOOKUP($B94,'Conditions of people affected'!$C$6:$R$170,9,FALSE)</f>
        <v>1.2</v>
      </c>
      <c r="P94" s="237">
        <f>VLOOKUP($B94,'Conditions of people affected'!$C$6:$R$170,15,FALSE)</f>
        <v>2</v>
      </c>
      <c r="Q94" s="237">
        <f t="shared" si="14"/>
        <v>2.7</v>
      </c>
      <c r="R94" s="237">
        <f>VLOOKUP($B94,'Complexity of the crisis'!$C$6:$AN$170,22,FALSE)</f>
        <v>2.9</v>
      </c>
      <c r="S94" s="237">
        <f>VLOOKUP($B94,'Complexity of the crisis'!$C$6:$AN$170,38,FALSE)</f>
        <v>2.5</v>
      </c>
      <c r="T94" s="133" t="str">
        <f>VLOOKUP(B94,Lists!$C$3:$E$200,3,FALSE)</f>
        <v>Asia</v>
      </c>
      <c r="U94" s="134">
        <f>VLOOKUP(B94,'INFORM Severity - hidden'!$C$5:$V$200,20,FALSE)</f>
        <v>44985</v>
      </c>
    </row>
    <row r="95" spans="1:21" x14ac:dyDescent="0.25">
      <c r="A95" s="130" t="str">
        <f t="array" ref="A95">IFERROR(INDEX(Lists!$B$2:$B$200,SMALL(IF(Lists!$I$2:$I$200="Individual",ROW(Lists!$B$2:$B$200)),ROW(91:91))-1,1),"")</f>
        <v>LPAs, Northeast Monsoon, and Shear Line</v>
      </c>
      <c r="B95" s="131" t="str">
        <f>VLOOKUP(A95,Lists!$B$2:$G$200,2,FALSE)</f>
        <v>PHL013</v>
      </c>
      <c r="C95" s="131" t="str">
        <f>VLOOKUP(B95,'INFORM Severity - hidden'!$C$5:$D$200,2,FALSE)</f>
        <v>Philippines</v>
      </c>
      <c r="D95" s="131" t="str">
        <f>VLOOKUP(A95,Lists!$B$2:$G$200,3,FALSE)</f>
        <v>PHL</v>
      </c>
      <c r="E95" s="132" t="str">
        <f>VLOOKUP(A95,Lists!$B$2:$G$200,5,FALSE)</f>
        <v>Floods,Other seasonal event</v>
      </c>
      <c r="F95" s="235">
        <f t="shared" si="10"/>
        <v>1.6</v>
      </c>
      <c r="G95" s="129">
        <f t="shared" si="11"/>
        <v>2</v>
      </c>
      <c r="H95" s="129" t="str">
        <f t="shared" si="12"/>
        <v>Low</v>
      </c>
      <c r="I95" s="236" t="str">
        <f>INDEX(Trends!$D$3:$D$404,MATCH(B95,Trends!$C$3:$C$404,0))</f>
        <v>-</v>
      </c>
      <c r="J95" s="129" t="str">
        <f>VLOOKUP($B95,Reliability!$A$3:$I$170,9,FALSE)</f>
        <v>Very High</v>
      </c>
      <c r="K95" s="237">
        <f t="shared" si="13"/>
        <v>2.2999999999999998</v>
      </c>
      <c r="L95" s="237">
        <f>VLOOKUP($B95,'Impact of the crisis'!$C$6:$N$170,12,FALSE)</f>
        <v>3.6</v>
      </c>
      <c r="M95" s="237">
        <f>VLOOKUP($B95,'Impact of the crisis'!$C$6:$AB$170,26,FALSE)</f>
        <v>1.5</v>
      </c>
      <c r="N95" s="237">
        <f>VLOOKUP($B95,'Conditions of people affected'!$C$6:$R$170,16,FALSE)</f>
        <v>0.5</v>
      </c>
      <c r="O95" s="237">
        <f>VLOOKUP($B95,'Conditions of people affected'!$C$6:$R$170,9,FALSE)</f>
        <v>0</v>
      </c>
      <c r="P95" s="237">
        <f>VLOOKUP($B95,'Conditions of people affected'!$C$6:$R$170,15,FALSE)</f>
        <v>1</v>
      </c>
      <c r="Q95" s="237">
        <f t="shared" si="14"/>
        <v>2.7</v>
      </c>
      <c r="R95" s="237">
        <f>VLOOKUP($B95,'Complexity of the crisis'!$C$6:$AN$170,22,FALSE)</f>
        <v>2.9</v>
      </c>
      <c r="S95" s="237">
        <f>VLOOKUP($B95,'Complexity of the crisis'!$C$6:$AN$170,38,FALSE)</f>
        <v>2.5</v>
      </c>
      <c r="T95" s="133" t="str">
        <f>VLOOKUP(B95,Lists!$C$3:$E$200,3,FALSE)</f>
        <v>Asia</v>
      </c>
      <c r="U95" s="134">
        <f>VLOOKUP(B95,'INFORM Severity - hidden'!$C$5:$V$200,20,FALSE)</f>
        <v>44985</v>
      </c>
    </row>
    <row r="96" spans="1:21" x14ac:dyDescent="0.25">
      <c r="A96" s="130" t="str">
        <f t="array" ref="A96">IFERROR(INDEX(Lists!$B$2:$B$200,SMALL(IF(Lists!$I$2:$I$200="Individual",ROW(Lists!$B$2:$B$200)),ROW(92:92))-1,1),"")</f>
        <v>Highlands Violence</v>
      </c>
      <c r="B96" s="131" t="str">
        <f>VLOOKUP(A96,Lists!$B$2:$G$200,2,FALSE)</f>
        <v>PNG003</v>
      </c>
      <c r="C96" s="131" t="str">
        <f>VLOOKUP(B96,'INFORM Severity - hidden'!$C$5:$D$200,2,FALSE)</f>
        <v>Papua New Guinea</v>
      </c>
      <c r="D96" s="131" t="str">
        <f>VLOOKUP(A96,Lists!$B$2:$G$200,3,FALSE)</f>
        <v>PNG</v>
      </c>
      <c r="E96" s="132" t="str">
        <f>VLOOKUP(A96,Lists!$B$2:$G$200,5,FALSE)</f>
        <v>Earthquake</v>
      </c>
      <c r="F96" s="235">
        <f t="shared" si="10"/>
        <v>2.6</v>
      </c>
      <c r="G96" s="129">
        <f t="shared" si="11"/>
        <v>3</v>
      </c>
      <c r="H96" s="129" t="str">
        <f t="shared" si="12"/>
        <v>Medium</v>
      </c>
      <c r="I96" s="236" t="str">
        <f>INDEX(Trends!$D$3:$D$404,MATCH(B96,Trends!$C$3:$C$404,0))</f>
        <v>Decreasing</v>
      </c>
      <c r="J96" s="129" t="str">
        <f>VLOOKUP($B96,Reliability!$A$3:$I$170,9,FALSE)</f>
        <v>Very High</v>
      </c>
      <c r="K96" s="237">
        <f t="shared" si="13"/>
        <v>2.2000000000000002</v>
      </c>
      <c r="L96" s="237">
        <f>VLOOKUP($B96,'Impact of the crisis'!$C$6:$N$170,12,FALSE)</f>
        <v>1.8</v>
      </c>
      <c r="M96" s="237">
        <f>VLOOKUP($B96,'Impact of the crisis'!$C$6:$AB$170,26,FALSE)</f>
        <v>2.4</v>
      </c>
      <c r="N96" s="237">
        <f>VLOOKUP($B96,'Conditions of people affected'!$C$6:$R$170,16,FALSE)</f>
        <v>2.7</v>
      </c>
      <c r="O96" s="237">
        <f>VLOOKUP($B96,'Conditions of people affected'!$C$6:$R$170,9,FALSE)</f>
        <v>2.4</v>
      </c>
      <c r="P96" s="237">
        <f>VLOOKUP($B96,'Conditions of people affected'!$C$6:$R$170,15,FALSE)</f>
        <v>3</v>
      </c>
      <c r="Q96" s="237">
        <f t="shared" si="14"/>
        <v>2.8</v>
      </c>
      <c r="R96" s="237">
        <f>VLOOKUP($B96,'Complexity of the crisis'!$C$6:$AN$170,22,FALSE)</f>
        <v>2.5</v>
      </c>
      <c r="S96" s="237">
        <f>VLOOKUP($B96,'Complexity of the crisis'!$C$6:$AN$170,38,FALSE)</f>
        <v>3</v>
      </c>
      <c r="T96" s="133" t="str">
        <f>VLOOKUP(B96,Lists!$C$3:$E$200,3,FALSE)</f>
        <v>Pacific</v>
      </c>
      <c r="U96" s="134">
        <f>VLOOKUP(B96,'INFORM Severity - hidden'!$C$5:$V$200,20,FALSE)</f>
        <v>44985</v>
      </c>
    </row>
    <row r="97" spans="1:21" x14ac:dyDescent="0.25">
      <c r="A97" s="130" t="str">
        <f t="array" ref="A97">IFERROR(INDEX(Lists!$B$2:$B$200,SMALL(IF(Lists!$I$2:$I$200="Individual",ROW(Lists!$B$2:$B$200)),ROW(93:93))-1,1),"")</f>
        <v>Displacement from Ukraine conflict in Poland</v>
      </c>
      <c r="B97" s="131" t="str">
        <f>VLOOKUP(A97,Lists!$B$2:$G$200,2,FALSE)</f>
        <v>POL002</v>
      </c>
      <c r="C97" s="131" t="str">
        <f>VLOOKUP(B97,'INFORM Severity - hidden'!$C$5:$D$200,2,FALSE)</f>
        <v>Poland</v>
      </c>
      <c r="D97" s="131" t="str">
        <f>VLOOKUP(A97,Lists!$B$2:$G$200,3,FALSE)</f>
        <v>POL</v>
      </c>
      <c r="E97" s="132" t="str">
        <f>VLOOKUP(A97,Lists!$B$2:$G$200,5,FALSE)</f>
        <v>Displacement,Conflict</v>
      </c>
      <c r="F97" s="235">
        <f t="shared" si="10"/>
        <v>2.5</v>
      </c>
      <c r="G97" s="129">
        <f t="shared" si="11"/>
        <v>3</v>
      </c>
      <c r="H97" s="129" t="str">
        <f t="shared" si="12"/>
        <v>Medium</v>
      </c>
      <c r="I97" s="236" t="str">
        <f>INDEX(Trends!$D$3:$D$404,MATCH(B97,Trends!$C$3:$C$404,0))</f>
        <v>Decreasing</v>
      </c>
      <c r="J97" s="129" t="str">
        <f>VLOOKUP($B97,Reliability!$A$3:$I$170,9,FALSE)</f>
        <v>Very High</v>
      </c>
      <c r="K97" s="237">
        <f t="shared" si="13"/>
        <v>2.9</v>
      </c>
      <c r="L97" s="237">
        <f>VLOOKUP($B97,'Impact of the crisis'!$C$6:$N$170,12,FALSE)</f>
        <v>1.9</v>
      </c>
      <c r="M97" s="237">
        <f>VLOOKUP($B97,'Impact of the crisis'!$C$6:$AB$170,26,FALSE)</f>
        <v>3.3</v>
      </c>
      <c r="N97" s="237">
        <f>VLOOKUP($B97,'Conditions of people affected'!$C$6:$R$170,16,FALSE)</f>
        <v>3.35</v>
      </c>
      <c r="O97" s="237">
        <f>VLOOKUP($B97,'Conditions of people affected'!$C$6:$R$170,9,FALSE)</f>
        <v>3.7</v>
      </c>
      <c r="P97" s="237">
        <f>VLOOKUP($B97,'Conditions of people affected'!$C$6:$R$170,15,FALSE)</f>
        <v>3</v>
      </c>
      <c r="Q97" s="237">
        <f t="shared" si="14"/>
        <v>0.9</v>
      </c>
      <c r="R97" s="237">
        <f>VLOOKUP($B97,'Complexity of the crisis'!$C$6:$AN$170,22,FALSE)</f>
        <v>0.8</v>
      </c>
      <c r="S97" s="237">
        <f>VLOOKUP($B97,'Complexity of the crisis'!$C$6:$AN$170,38,FALSE)</f>
        <v>1</v>
      </c>
      <c r="T97" s="133" t="str">
        <f>VLOOKUP(B97,Lists!$C$3:$E$200,3,FALSE)</f>
        <v>Europe</v>
      </c>
      <c r="U97" s="134">
        <f>VLOOKUP(B97,'INFORM Severity - hidden'!$C$5:$V$200,20,FALSE)</f>
        <v>44979</v>
      </c>
    </row>
    <row r="98" spans="1:21" x14ac:dyDescent="0.25">
      <c r="A98" s="130" t="str">
        <f t="array" ref="A98">IFERROR(INDEX(Lists!$B$2:$B$200,SMALL(IF(Lists!$I$2:$I$200="Individual",ROW(Lists!$B$2:$B$200)),ROW(94:94))-1,1),"")</f>
        <v>Complex crisis in DPRK</v>
      </c>
      <c r="B98" s="131" t="str">
        <f>VLOOKUP(A98,Lists!$B$2:$G$200,2,FALSE)</f>
        <v>PRK001</v>
      </c>
      <c r="C98" s="131" t="str">
        <f>VLOOKUP(B98,'INFORM Severity - hidden'!$C$5:$D$200,2,FALSE)</f>
        <v>DPRK</v>
      </c>
      <c r="D98" s="131" t="str">
        <f>VLOOKUP(A98,Lists!$B$2:$G$200,3,FALSE)</f>
        <v>PRK</v>
      </c>
      <c r="E98" s="132" t="str">
        <f>VLOOKUP(A98,Lists!$B$2:$G$200,5,FALSE)</f>
        <v>Socio-political,Floods,Other seasonal event,Food Security</v>
      </c>
      <c r="F98" s="235">
        <f t="shared" si="10"/>
        <v>3.7</v>
      </c>
      <c r="G98" s="129">
        <f t="shared" si="11"/>
        <v>4</v>
      </c>
      <c r="H98" s="129" t="str">
        <f t="shared" si="12"/>
        <v>High</v>
      </c>
      <c r="I98" s="236" t="str">
        <f>INDEX(Trends!$D$3:$D$404,MATCH(B98,Trends!$C$3:$C$404,0))</f>
        <v>Stable</v>
      </c>
      <c r="J98" s="129" t="str">
        <f>VLOOKUP($B98,Reliability!$A$3:$I$170,9,FALSE)</f>
        <v>Medium</v>
      </c>
      <c r="K98" s="237">
        <f t="shared" si="13"/>
        <v>4</v>
      </c>
      <c r="L98" s="237">
        <f>VLOOKUP($B98,'Impact of the crisis'!$C$6:$N$170,12,FALSE)</f>
        <v>4.5999999999999996</v>
      </c>
      <c r="M98" s="237">
        <f>VLOOKUP($B98,'Impact of the crisis'!$C$6:$AB$170,26,FALSE)</f>
        <v>3.6</v>
      </c>
      <c r="N98" s="237">
        <f>VLOOKUP($B98,'Conditions of people affected'!$C$6:$R$170,16,FALSE)</f>
        <v>4.5</v>
      </c>
      <c r="O98" s="237">
        <f>VLOOKUP($B98,'Conditions of people affected'!$C$6:$R$170,9,FALSE)</f>
        <v>5</v>
      </c>
      <c r="P98" s="237">
        <f>VLOOKUP($B98,'Conditions of people affected'!$C$6:$R$170,15,FALSE)</f>
        <v>4</v>
      </c>
      <c r="Q98" s="237">
        <f t="shared" si="14"/>
        <v>2.2999999999999998</v>
      </c>
      <c r="R98" s="237">
        <f>VLOOKUP($B98,'Complexity of the crisis'!$C$6:$AN$170,22,FALSE)</f>
        <v>2.6</v>
      </c>
      <c r="S98" s="237">
        <f>VLOOKUP($B98,'Complexity of the crisis'!$C$6:$AN$170,38,FALSE)</f>
        <v>2</v>
      </c>
      <c r="T98" s="133" t="str">
        <f>VLOOKUP(B98,Lists!$C$3:$E$200,3,FALSE)</f>
        <v>Asia</v>
      </c>
      <c r="U98" s="134">
        <f>VLOOKUP(B98,'INFORM Severity - hidden'!$C$5:$V$200,20,FALSE)</f>
        <v>44985</v>
      </c>
    </row>
    <row r="99" spans="1:21" x14ac:dyDescent="0.25">
      <c r="A99" s="130" t="str">
        <f t="array" ref="A99">IFERROR(INDEX(Lists!$B$2:$B$200,SMALL(IF(Lists!$I$2:$I$200="Individual",ROW(Lists!$B$2:$B$200)),ROW(95:95))-1,1),"")</f>
        <v>Conflict in Palestine</v>
      </c>
      <c r="B99" s="131" t="str">
        <f>VLOOKUP(A99,Lists!$B$2:$G$200,2,FALSE)</f>
        <v>PSE002</v>
      </c>
      <c r="C99" s="131" t="str">
        <f>VLOOKUP(B99,'INFORM Severity - hidden'!$C$5:$D$200,2,FALSE)</f>
        <v>Palestine</v>
      </c>
      <c r="D99" s="131" t="str">
        <f>VLOOKUP(A99,Lists!$B$2:$G$200,3,FALSE)</f>
        <v>PSE</v>
      </c>
      <c r="E99" s="132" t="str">
        <f>VLOOKUP(A99,Lists!$B$2:$G$200,5,FALSE)</f>
        <v>Conflict,Socio-political,Violence</v>
      </c>
      <c r="F99" s="235">
        <f t="shared" si="10"/>
        <v>3.5</v>
      </c>
      <c r="G99" s="129">
        <f t="shared" si="11"/>
        <v>4</v>
      </c>
      <c r="H99" s="129" t="str">
        <f t="shared" si="12"/>
        <v>High</v>
      </c>
      <c r="I99" s="236" t="str">
        <f>INDEX(Trends!$D$3:$D$404,MATCH(B99,Trends!$C$3:$C$404,0))</f>
        <v>Decreasing</v>
      </c>
      <c r="J99" s="129" t="str">
        <f>VLOOKUP($B99,Reliability!$A$3:$I$170,9,FALSE)</f>
        <v>High</v>
      </c>
      <c r="K99" s="237">
        <f t="shared" si="13"/>
        <v>4</v>
      </c>
      <c r="L99" s="237">
        <f>VLOOKUP($B99,'Impact of the crisis'!$C$6:$N$170,12,FALSE)</f>
        <v>3.4</v>
      </c>
      <c r="M99" s="237">
        <f>VLOOKUP($B99,'Impact of the crisis'!$C$6:$AB$170,26,FALSE)</f>
        <v>4.2</v>
      </c>
      <c r="N99" s="237">
        <f>VLOOKUP($B99,'Conditions of people affected'!$C$6:$R$170,16,FALSE)</f>
        <v>3.45</v>
      </c>
      <c r="O99" s="237">
        <f>VLOOKUP($B99,'Conditions of people affected'!$C$6:$R$170,9,FALSE)</f>
        <v>3.9</v>
      </c>
      <c r="P99" s="237">
        <f>VLOOKUP($B99,'Conditions of people affected'!$C$6:$R$170,15,FALSE)</f>
        <v>3</v>
      </c>
      <c r="Q99" s="237">
        <f t="shared" si="14"/>
        <v>3.3</v>
      </c>
      <c r="R99" s="237">
        <f>VLOOKUP($B99,'Complexity of the crisis'!$C$6:$AN$170,22,FALSE)</f>
        <v>2.2999999999999998</v>
      </c>
      <c r="S99" s="237">
        <f>VLOOKUP($B99,'Complexity of the crisis'!$C$6:$AN$170,38,FALSE)</f>
        <v>4</v>
      </c>
      <c r="T99" s="133" t="str">
        <f>VLOOKUP(B99,Lists!$C$3:$E$200,3,FALSE)</f>
        <v>Middle east</v>
      </c>
      <c r="U99" s="134">
        <f>VLOOKUP(B99,'INFORM Severity - hidden'!$C$5:$V$200,20,FALSE)</f>
        <v>44977</v>
      </c>
    </row>
    <row r="100" spans="1:21" x14ac:dyDescent="0.25">
      <c r="A100" s="130" t="str">
        <f t="array" ref="A100">IFERROR(INDEX(Lists!$B$2:$B$200,SMALL(IF(Lists!$I$2:$I$200="Individual",ROW(Lists!$B$2:$B$200)),ROW(96:96))-1,1),"")</f>
        <v>Regional Boko Haram Crisis</v>
      </c>
      <c r="B100" s="131" t="str">
        <f>VLOOKUP(A100,Lists!$B$2:$G$200,2,FALSE)</f>
        <v>REG001</v>
      </c>
      <c r="C100" s="131" t="str">
        <f>VLOOKUP(B100,'INFORM Severity - hidden'!$C$5:$D$200,2,FALSE)</f>
        <v>Nigeria,Niger,Chad,Cameroon</v>
      </c>
      <c r="D100" s="131" t="str">
        <f>VLOOKUP(A100,Lists!$B$2:$G$200,3,FALSE)</f>
        <v>NGA,NER,TCD,CMR</v>
      </c>
      <c r="E100" s="132">
        <f>VLOOKUP(A100,Lists!$B$2:$G$200,5,FALSE)</f>
        <v>0</v>
      </c>
      <c r="F100" s="235">
        <f t="shared" si="10"/>
        <v>4.4000000000000004</v>
      </c>
      <c r="G100" s="129">
        <f t="shared" si="11"/>
        <v>5</v>
      </c>
      <c r="H100" s="129" t="str">
        <f t="shared" si="12"/>
        <v>Very High</v>
      </c>
      <c r="I100" s="236" t="str">
        <f>INDEX(Trends!$D$3:$D$404,MATCH(B100,Trends!$C$3:$C$404,0))</f>
        <v>Stable</v>
      </c>
      <c r="J100" s="129" t="str">
        <f>VLOOKUP($B100,Reliability!$A$3:$I$170,9,FALSE)</f>
        <v>Medium</v>
      </c>
      <c r="K100" s="237">
        <f t="shared" si="13"/>
        <v>4.0999999999999996</v>
      </c>
      <c r="L100" s="237">
        <f>VLOOKUP($B100,'Impact of the crisis'!$C$6:$N$170,12,FALSE)</f>
        <v>2.4</v>
      </c>
      <c r="M100" s="237">
        <f>VLOOKUP($B100,'Impact of the crisis'!$C$6:$AB$170,26,FALSE)</f>
        <v>4.5999999999999996</v>
      </c>
      <c r="N100" s="237">
        <f>VLOOKUP($B100,'Conditions of people affected'!$C$6:$R$170,16,FALSE)</f>
        <v>4.5</v>
      </c>
      <c r="O100" s="237">
        <f>VLOOKUP($B100,'Conditions of people affected'!$C$6:$R$170,9,FALSE)</f>
        <v>5</v>
      </c>
      <c r="P100" s="237">
        <f>VLOOKUP($B100,'Conditions of people affected'!$C$6:$R$170,15,FALSE)</f>
        <v>4</v>
      </c>
      <c r="Q100" s="237">
        <f t="shared" si="14"/>
        <v>4.4000000000000004</v>
      </c>
      <c r="R100" s="237">
        <f>VLOOKUP($B100,'Complexity of the crisis'!$C$6:$AN$170,22,FALSE)</f>
        <v>3.6</v>
      </c>
      <c r="S100" s="237">
        <f>VLOOKUP($B100,'Complexity of the crisis'!$C$6:$AN$170,38,FALSE)</f>
        <v>5</v>
      </c>
      <c r="T100" s="133" t="str">
        <f>VLOOKUP(B100,Lists!$C$3:$E$200,3,FALSE)</f>
        <v>Africa,Africa,Africa,Africa</v>
      </c>
      <c r="U100" s="134">
        <f>VLOOKUP(B100,'INFORM Severity - hidden'!$C$5:$V$200,20,FALSE)</f>
        <v>44863</v>
      </c>
    </row>
    <row r="101" spans="1:21" x14ac:dyDescent="0.25">
      <c r="A101" s="130" t="str">
        <f t="array" ref="A101">IFERROR(INDEX(Lists!$B$2:$B$200,SMALL(IF(Lists!$I$2:$I$200="Individual",ROW(Lists!$B$2:$B$200)),ROW(97:97))-1,1),"")</f>
        <v>Venezuela Regional Crisis</v>
      </c>
      <c r="B101" s="131" t="str">
        <f>VLOOKUP(A101,Lists!$B$2:$G$200,2,FALSE)</f>
        <v>REG002</v>
      </c>
      <c r="C101" s="131" t="str">
        <f>VLOOKUP(B101,'INFORM Severity - hidden'!$C$5:$D$200,2,FALSE)</f>
        <v>Venezuela,Brazil,Colombia,Ecuador,Peru,Trinidad and Tobago,Chile,Dominican Republic,Panama</v>
      </c>
      <c r="D101" s="131" t="str">
        <f>VLOOKUP(A101,Lists!$B$2:$G$200,3,FALSE)</f>
        <v>VEN,BRA,COL,ECU,PER,TTO,CHL,DOM,PAN</v>
      </c>
      <c r="E101" s="132">
        <f>VLOOKUP(A101,Lists!$B$2:$G$200,5,FALSE)</f>
        <v>0</v>
      </c>
      <c r="F101" s="235">
        <f t="shared" ref="F101:F132" si="15">IF(OR(N101="x",K101="x"),"x",ROUND((5-GEOMEAN(((5-K101)/5*4+1),((5-N101)/5*4+1),((5-N101)/5*4+1)))/4*3.5+Q101*0.3,1))</f>
        <v>3.9</v>
      </c>
      <c r="G101" s="129">
        <f t="shared" ref="G101:G132" si="16">IF(F101="x","x",ROUNDUP(F101,0))</f>
        <v>4</v>
      </c>
      <c r="H101" s="129" t="str">
        <f t="shared" ref="H101:H132" si="17">IF(N101="x","x",IF(K101="x","x",(IF(G101=5,"Very High",IF(G101=4,"High",IF(G101=3,"Medium",IF(G101=2,"Low","Very Low")))))))</f>
        <v>High</v>
      </c>
      <c r="I101" s="236" t="str">
        <f>INDEX(Trends!$D$3:$D$404,MATCH(B101,Trends!$C$3:$C$404,0))</f>
        <v>Stable</v>
      </c>
      <c r="J101" s="129" t="str">
        <f>VLOOKUP($B101,Reliability!$A$3:$I$170,9,FALSE)</f>
        <v>High</v>
      </c>
      <c r="K101" s="237">
        <f t="shared" ref="K101:K132" si="18">IF(OR(M101="x",L101="x"),"x",ROUND((5-GEOMEAN(((5-L101)/5*4+1),((5-M101)/5*4+1),((5-M101)/5*4+1)))/4*5,1))</f>
        <v>3.6</v>
      </c>
      <c r="L101" s="237">
        <f>VLOOKUP($B101,'Impact of the crisis'!$C$6:$N$170,12,FALSE)</f>
        <v>3.4</v>
      </c>
      <c r="M101" s="237">
        <f>VLOOKUP($B101,'Impact of the crisis'!$C$6:$AB$170,26,FALSE)</f>
        <v>3.7</v>
      </c>
      <c r="N101" s="237">
        <f>VLOOKUP($B101,'Conditions of people affected'!$C$6:$R$170,16,FALSE)</f>
        <v>4</v>
      </c>
      <c r="O101" s="237">
        <f>VLOOKUP($B101,'Conditions of people affected'!$C$6:$R$170,9,FALSE)</f>
        <v>5</v>
      </c>
      <c r="P101" s="237">
        <f>VLOOKUP($B101,'Conditions of people affected'!$C$6:$R$170,15,FALSE)</f>
        <v>3</v>
      </c>
      <c r="Q101" s="237">
        <f t="shared" ref="Q101:Q132" si="19">IF(OR(S101="x",R101="x"),R101,ROUND((5-GEOMEAN(((5-R101)/5*4+1),((5-S101)/5*4+1)))/4*5,1))</f>
        <v>3.8</v>
      </c>
      <c r="R101" s="237">
        <f>VLOOKUP($B101,'Complexity of the crisis'!$C$6:$AN$170,22,FALSE)</f>
        <v>2.7</v>
      </c>
      <c r="S101" s="237">
        <f>VLOOKUP($B101,'Complexity of the crisis'!$C$6:$AN$170,38,FALSE)</f>
        <v>4.5</v>
      </c>
      <c r="T101" s="133" t="str">
        <f>VLOOKUP(B101,Lists!$C$3:$E$200,3,FALSE)</f>
        <v>Americas,Americas,Americas,Americas,Americas,Americas,Americas,Americas,Americas</v>
      </c>
      <c r="U101" s="134">
        <f>VLOOKUP(B101,'INFORM Severity - hidden'!$C$5:$V$200,20,FALSE)</f>
        <v>44865</v>
      </c>
    </row>
    <row r="102" spans="1:21" x14ac:dyDescent="0.25">
      <c r="A102" s="130" t="str">
        <f t="array" ref="A102">IFERROR(INDEX(Lists!$B$2:$B$200,SMALL(IF(Lists!$I$2:$I$200="Individual",ROW(Lists!$B$2:$B$200)),ROW(98:98))-1,1),"")</f>
        <v>Regional Kashmir conflict</v>
      </c>
      <c r="B102" s="131" t="str">
        <f>VLOOKUP(A102,Lists!$B$2:$G$200,2,FALSE)</f>
        <v>REG003</v>
      </c>
      <c r="C102" s="131" t="str">
        <f>VLOOKUP(B102,'INFORM Severity - hidden'!$C$5:$D$200,2,FALSE)</f>
        <v>India,Pakistan</v>
      </c>
      <c r="D102" s="131" t="str">
        <f>VLOOKUP(A102,Lists!$B$2:$G$200,3,FALSE)</f>
        <v>IND,PAK</v>
      </c>
      <c r="E102" s="132">
        <f>VLOOKUP(A102,Lists!$B$2:$G$200,5,FALSE)</f>
        <v>0</v>
      </c>
      <c r="F102" s="235" t="str">
        <f t="shared" si="15"/>
        <v>x</v>
      </c>
      <c r="G102" s="129" t="str">
        <f t="shared" si="16"/>
        <v>x</v>
      </c>
      <c r="H102" s="129" t="str">
        <f t="shared" si="17"/>
        <v>x</v>
      </c>
      <c r="I102" s="236" t="str">
        <f>INDEX(Trends!$D$3:$D$404,MATCH(B102,Trends!$C$3:$C$404,0))</f>
        <v>-</v>
      </c>
      <c r="J102" s="129" t="str">
        <f>VLOOKUP($B102,Reliability!$A$3:$I$170,9,FALSE)</f>
        <v>Very Low</v>
      </c>
      <c r="K102" s="237">
        <f t="shared" si="18"/>
        <v>3.3</v>
      </c>
      <c r="L102" s="237">
        <f>VLOOKUP($B102,'Impact of the crisis'!$C$6:$N$170,12,FALSE)</f>
        <v>2.1</v>
      </c>
      <c r="M102" s="237">
        <f>VLOOKUP($B102,'Impact of the crisis'!$C$6:$AB$170,26,FALSE)</f>
        <v>3.7</v>
      </c>
      <c r="N102" s="237" t="str">
        <f>VLOOKUP($B102,'Conditions of people affected'!$C$6:$R$170,16,FALSE)</f>
        <v>x</v>
      </c>
      <c r="O102" s="237" t="str">
        <f>VLOOKUP($B102,'Conditions of people affected'!$C$6:$R$170,9,FALSE)</f>
        <v>x</v>
      </c>
      <c r="P102" s="237" t="str">
        <f>VLOOKUP($B102,'Conditions of people affected'!$C$6:$R$170,15,FALSE)</f>
        <v>x</v>
      </c>
      <c r="Q102" s="237">
        <f t="shared" si="19"/>
        <v>2.8</v>
      </c>
      <c r="R102" s="237">
        <f>VLOOKUP($B102,'Complexity of the crisis'!$C$6:$AN$170,22,FALSE)</f>
        <v>3</v>
      </c>
      <c r="S102" s="237">
        <f>VLOOKUP($B102,'Complexity of the crisis'!$C$6:$AN$170,38,FALSE)</f>
        <v>2.5</v>
      </c>
      <c r="T102" s="133" t="str">
        <f>VLOOKUP(B102,Lists!$C$3:$E$200,3,FALSE)</f>
        <v>Asia,Asia</v>
      </c>
      <c r="U102" s="134">
        <f>VLOOKUP(B102,'INFORM Severity - hidden'!$C$5:$V$200,20,FALSE)</f>
        <v>44957</v>
      </c>
    </row>
    <row r="103" spans="1:21" x14ac:dyDescent="0.25">
      <c r="A103" s="130" t="str">
        <f t="array" ref="A103">IFERROR(INDEX(Lists!$B$2:$B$200,SMALL(IF(Lists!$I$2:$I$200="Individual",ROW(Lists!$B$2:$B$200)),ROW(99:99))-1,1),"")</f>
        <v>Syrian Regional Crisis</v>
      </c>
      <c r="B103" s="131" t="str">
        <f>VLOOKUP(A103,Lists!$B$2:$G$200,2,FALSE)</f>
        <v>REG004</v>
      </c>
      <c r="C103" s="131" t="str">
        <f>VLOOKUP(B103,'INFORM Severity - hidden'!$C$5:$D$200,2,FALSE)</f>
        <v>Syria,Türkiye,Iraq,Egypt,Jordan,Lebanon</v>
      </c>
      <c r="D103" s="131" t="str">
        <f>VLOOKUP(A103,Lists!$B$2:$G$200,3,FALSE)</f>
        <v>SYR,TUR,IRQ,EGY,JOR,LBN</v>
      </c>
      <c r="E103" s="132">
        <f>VLOOKUP(A103,Lists!$B$2:$G$200,5,FALSE)</f>
        <v>0</v>
      </c>
      <c r="F103" s="235">
        <f t="shared" si="15"/>
        <v>4.3</v>
      </c>
      <c r="G103" s="129">
        <f t="shared" si="16"/>
        <v>5</v>
      </c>
      <c r="H103" s="129" t="str">
        <f t="shared" si="17"/>
        <v>Very High</v>
      </c>
      <c r="I103" s="236" t="str">
        <f>INDEX(Trends!$D$3:$D$404,MATCH(B103,Trends!$C$3:$C$404,0))</f>
        <v>Increasing</v>
      </c>
      <c r="J103" s="129" t="str">
        <f>VLOOKUP($B103,Reliability!$A$3:$I$170,9,FALSE)</f>
        <v>High</v>
      </c>
      <c r="K103" s="237">
        <f t="shared" si="18"/>
        <v>3.9</v>
      </c>
      <c r="L103" s="237">
        <f>VLOOKUP($B103,'Impact of the crisis'!$C$6:$N$170,12,FALSE)</f>
        <v>3</v>
      </c>
      <c r="M103" s="237">
        <f>VLOOKUP($B103,'Impact of the crisis'!$C$6:$AB$170,26,FALSE)</f>
        <v>4.2</v>
      </c>
      <c r="N103" s="237">
        <f>VLOOKUP($B103,'Conditions of people affected'!$C$6:$R$170,16,FALSE)</f>
        <v>4.5</v>
      </c>
      <c r="O103" s="237">
        <f>VLOOKUP($B103,'Conditions of people affected'!$C$6:$R$170,9,FALSE)</f>
        <v>5</v>
      </c>
      <c r="P103" s="237">
        <f>VLOOKUP($B103,'Conditions of people affected'!$C$6:$R$170,15,FALSE)</f>
        <v>4</v>
      </c>
      <c r="Q103" s="237">
        <f t="shared" si="19"/>
        <v>4.0999999999999996</v>
      </c>
      <c r="R103" s="237">
        <f>VLOOKUP($B103,'Complexity of the crisis'!$C$6:$AN$170,22,FALSE)</f>
        <v>3.6</v>
      </c>
      <c r="S103" s="237">
        <f>VLOOKUP($B103,'Complexity of the crisis'!$C$6:$AN$170,38,FALSE)</f>
        <v>4.5</v>
      </c>
      <c r="T103" s="133" t="str">
        <f>VLOOKUP(B103,Lists!$C$3:$E$200,3,FALSE)</f>
        <v>Middle east,Middle east,Middle east,Africa,Middle east,Middle east</v>
      </c>
      <c r="U103" s="134">
        <f>VLOOKUP(B103,'INFORM Severity - hidden'!$C$5:$V$200,20,FALSE)</f>
        <v>44981</v>
      </c>
    </row>
    <row r="104" spans="1:21" x14ac:dyDescent="0.25">
      <c r="A104" s="130" t="str">
        <f t="array" ref="A104">IFERROR(INDEX(Lists!$B$2:$B$200,SMALL(IF(Lists!$I$2:$I$200="Individual",ROW(Lists!$B$2:$B$200)),ROW(100:100))-1,1),"")</f>
        <v xml:space="preserve">Eastern Mediterranean Route </v>
      </c>
      <c r="B104" s="131" t="str">
        <f>VLOOKUP(A104,Lists!$B$2:$G$200,2,FALSE)</f>
        <v>REG006</v>
      </c>
      <c r="C104" s="131" t="str">
        <f>VLOOKUP(B104,'INFORM Severity - hidden'!$C$5:$D$200,2,FALSE)</f>
        <v>Türkiye,Greece</v>
      </c>
      <c r="D104" s="131" t="str">
        <f>VLOOKUP(A104,Lists!$B$2:$G$200,3,FALSE)</f>
        <v>TUR,GRC</v>
      </c>
      <c r="E104" s="132">
        <f>VLOOKUP(A104,Lists!$B$2:$G$200,5,FALSE)</f>
        <v>0</v>
      </c>
      <c r="F104" s="235">
        <f t="shared" si="15"/>
        <v>2.4</v>
      </c>
      <c r="G104" s="129">
        <f t="shared" si="16"/>
        <v>3</v>
      </c>
      <c r="H104" s="129" t="str">
        <f t="shared" si="17"/>
        <v>Medium</v>
      </c>
      <c r="I104" s="236" t="str">
        <f>INDEX(Trends!$D$3:$D$404,MATCH(B104,Trends!$C$3:$C$404,0))</f>
        <v>Decreasing</v>
      </c>
      <c r="J104" s="129" t="str">
        <f>VLOOKUP($B104,Reliability!$A$3:$I$170,9,FALSE)</f>
        <v>Medium</v>
      </c>
      <c r="K104" s="237">
        <f t="shared" si="18"/>
        <v>2.7</v>
      </c>
      <c r="L104" s="237">
        <f>VLOOKUP($B104,'Impact of the crisis'!$C$6:$N$170,12,FALSE)</f>
        <v>3</v>
      </c>
      <c r="M104" s="237">
        <f>VLOOKUP($B104,'Impact of the crisis'!$C$6:$AB$170,26,FALSE)</f>
        <v>2.6</v>
      </c>
      <c r="N104" s="237">
        <f>VLOOKUP($B104,'Conditions of people affected'!$C$6:$R$170,16,FALSE)</f>
        <v>2.1</v>
      </c>
      <c r="O104" s="237">
        <f>VLOOKUP($B104,'Conditions of people affected'!$C$6:$R$170,9,FALSE)</f>
        <v>2.2000000000000002</v>
      </c>
      <c r="P104" s="237">
        <f>VLOOKUP($B104,'Conditions of people affected'!$C$6:$R$170,15,FALSE)</f>
        <v>2</v>
      </c>
      <c r="Q104" s="237">
        <f t="shared" si="19"/>
        <v>2.5</v>
      </c>
      <c r="R104" s="237">
        <f>VLOOKUP($B104,'Complexity of the crisis'!$C$6:$AN$170,22,FALSE)</f>
        <v>2.9</v>
      </c>
      <c r="S104" s="237">
        <f>VLOOKUP($B104,'Complexity of the crisis'!$C$6:$AN$170,38,FALSE)</f>
        <v>2</v>
      </c>
      <c r="T104" s="133" t="str">
        <f>VLOOKUP(B104,Lists!$C$3:$E$200,3,FALSE)</f>
        <v>Middle east,Europe</v>
      </c>
      <c r="U104" s="134">
        <f>VLOOKUP(B104,'INFORM Severity - hidden'!$C$5:$V$200,20,FALSE)</f>
        <v>44985</v>
      </c>
    </row>
    <row r="105" spans="1:21" x14ac:dyDescent="0.25">
      <c r="A105" s="130" t="str">
        <f t="array" ref="A105">IFERROR(INDEX(Lists!$B$2:$B$200,SMALL(IF(Lists!$I$2:$I$200="Individual",ROW(Lists!$B$2:$B$200)),ROW(101:101))-1,1),"")</f>
        <v>Central Mediterranean Route</v>
      </c>
      <c r="B105" s="131" t="str">
        <f>VLOOKUP(A105,Lists!$B$2:$G$200,2,FALSE)</f>
        <v>REG007</v>
      </c>
      <c r="C105" s="131" t="str">
        <f>VLOOKUP(B105,'INFORM Severity - hidden'!$C$5:$D$200,2,FALSE)</f>
        <v>Algeria,Tunisia,Libya,Italy</v>
      </c>
      <c r="D105" s="131" t="str">
        <f>VLOOKUP(A105,Lists!$B$2:$G$200,3,FALSE)</f>
        <v>DZA,TUN,LBY,ITA</v>
      </c>
      <c r="E105" s="132">
        <f>VLOOKUP(A105,Lists!$B$2:$G$200,5,FALSE)</f>
        <v>0</v>
      </c>
      <c r="F105" s="235">
        <f t="shared" si="15"/>
        <v>3</v>
      </c>
      <c r="G105" s="129">
        <f t="shared" si="16"/>
        <v>3</v>
      </c>
      <c r="H105" s="129" t="str">
        <f t="shared" si="17"/>
        <v>Medium</v>
      </c>
      <c r="I105" s="236" t="str">
        <f>INDEX(Trends!$D$3:$D$404,MATCH(B105,Trends!$C$3:$C$404,0))</f>
        <v>Stable</v>
      </c>
      <c r="J105" s="129" t="str">
        <f>VLOOKUP($B105,Reliability!$A$3:$I$170,9,FALSE)</f>
        <v>Very High</v>
      </c>
      <c r="K105" s="237">
        <f t="shared" si="18"/>
        <v>3.8</v>
      </c>
      <c r="L105" s="237">
        <f>VLOOKUP($B105,'Impact of the crisis'!$C$6:$N$170,12,FALSE)</f>
        <v>4.4000000000000004</v>
      </c>
      <c r="M105" s="237">
        <f>VLOOKUP($B105,'Impact of the crisis'!$C$6:$AB$170,26,FALSE)</f>
        <v>3.4</v>
      </c>
      <c r="N105" s="237">
        <f>VLOOKUP($B105,'Conditions of people affected'!$C$6:$R$170,16,FALSE)</f>
        <v>2.25</v>
      </c>
      <c r="O105" s="237">
        <f>VLOOKUP($B105,'Conditions of people affected'!$C$6:$R$170,9,FALSE)</f>
        <v>3.5</v>
      </c>
      <c r="P105" s="237">
        <f>VLOOKUP($B105,'Conditions of people affected'!$C$6:$R$170,15,FALSE)</f>
        <v>1</v>
      </c>
      <c r="Q105" s="237">
        <f t="shared" si="19"/>
        <v>3.4</v>
      </c>
      <c r="R105" s="237">
        <f>VLOOKUP($B105,'Complexity of the crisis'!$C$6:$AN$170,22,FALSE)</f>
        <v>2.6</v>
      </c>
      <c r="S105" s="237">
        <f>VLOOKUP($B105,'Complexity of the crisis'!$C$6:$AN$170,38,FALSE)</f>
        <v>4</v>
      </c>
      <c r="T105" s="133" t="str">
        <f>VLOOKUP(B105,Lists!$C$3:$E$200,3,FALSE)</f>
        <v>Africa,Africa,Africa,Europe</v>
      </c>
      <c r="U105" s="134">
        <f>VLOOKUP(B105,'INFORM Severity - hidden'!$C$5:$V$200,20,FALSE)</f>
        <v>44979</v>
      </c>
    </row>
    <row r="106" spans="1:21" x14ac:dyDescent="0.25">
      <c r="A106" s="130" t="str">
        <f t="array" ref="A106">IFERROR(INDEX(Lists!$B$2:$B$200,SMALL(IF(Lists!$I$2:$I$200="Individual",ROW(Lists!$B$2:$B$200)),ROW(102:102))-1,1),"")</f>
        <v>Western Mediterranean Route</v>
      </c>
      <c r="B106" s="131" t="str">
        <f>VLOOKUP(A106,Lists!$B$2:$G$200,2,FALSE)</f>
        <v>REG008</v>
      </c>
      <c r="C106" s="131" t="str">
        <f>VLOOKUP(B106,'INFORM Severity - hidden'!$C$5:$D$200,2,FALSE)</f>
        <v>Algeria,Morocco,Spain</v>
      </c>
      <c r="D106" s="131" t="str">
        <f>VLOOKUP(A106,Lists!$B$2:$G$200,3,FALSE)</f>
        <v>DZA,MAR,ESP</v>
      </c>
      <c r="E106" s="132">
        <f>VLOOKUP(A106,Lists!$B$2:$G$200,5,FALSE)</f>
        <v>0</v>
      </c>
      <c r="F106" s="235">
        <f t="shared" si="15"/>
        <v>2.8</v>
      </c>
      <c r="G106" s="129">
        <f t="shared" si="16"/>
        <v>3</v>
      </c>
      <c r="H106" s="129" t="str">
        <f t="shared" si="17"/>
        <v>Medium</v>
      </c>
      <c r="I106" s="236" t="str">
        <f>INDEX(Trends!$D$3:$D$404,MATCH(B106,Trends!$C$3:$C$404,0))</f>
        <v>Stable</v>
      </c>
      <c r="J106" s="129" t="str">
        <f>VLOOKUP($B106,Reliability!$A$3:$I$170,9,FALSE)</f>
        <v>Very High</v>
      </c>
      <c r="K106" s="237">
        <f t="shared" si="18"/>
        <v>3.7</v>
      </c>
      <c r="L106" s="237">
        <f>VLOOKUP($B106,'Impact of the crisis'!$C$6:$N$170,12,FALSE)</f>
        <v>4.5</v>
      </c>
      <c r="M106" s="237">
        <f>VLOOKUP($B106,'Impact of the crisis'!$C$6:$AB$170,26,FALSE)</f>
        <v>3.1</v>
      </c>
      <c r="N106" s="237">
        <f>VLOOKUP($B106,'Conditions of people affected'!$C$6:$R$170,16,FALSE)</f>
        <v>1.85</v>
      </c>
      <c r="O106" s="237">
        <f>VLOOKUP($B106,'Conditions of people affected'!$C$6:$R$170,9,FALSE)</f>
        <v>2.7</v>
      </c>
      <c r="P106" s="237">
        <f>VLOOKUP($B106,'Conditions of people affected'!$C$6:$R$170,15,FALSE)</f>
        <v>1</v>
      </c>
      <c r="Q106" s="237">
        <f t="shared" si="19"/>
        <v>3.2</v>
      </c>
      <c r="R106" s="237">
        <f>VLOOKUP($B106,'Complexity of the crisis'!$C$6:$AN$170,22,FALSE)</f>
        <v>2.8</v>
      </c>
      <c r="S106" s="237">
        <f>VLOOKUP($B106,'Complexity of the crisis'!$C$6:$AN$170,38,FALSE)</f>
        <v>3.5</v>
      </c>
      <c r="T106" s="133" t="str">
        <f>VLOOKUP(B106,Lists!$C$3:$E$200,3,FALSE)</f>
        <v>Africa,Africa,Europe</v>
      </c>
      <c r="U106" s="134">
        <f>VLOOKUP(B106,'INFORM Severity - hidden'!$C$5:$V$200,20,FALSE)</f>
        <v>44979</v>
      </c>
    </row>
    <row r="107" spans="1:21" x14ac:dyDescent="0.25">
      <c r="A107" s="130" t="str">
        <f t="array" ref="A107">IFERROR(INDEX(Lists!$B$2:$B$200,SMALL(IF(Lists!$I$2:$I$200="Individual",ROW(Lists!$B$2:$B$200)),ROW(103:103))-1,1),"")</f>
        <v>Rohingya Regional Crisis</v>
      </c>
      <c r="B107" s="131" t="str">
        <f>VLOOKUP(A107,Lists!$B$2:$G$200,2,FALSE)</f>
        <v>REG011</v>
      </c>
      <c r="C107" s="131" t="str">
        <f>VLOOKUP(B107,'INFORM Severity - hidden'!$C$5:$D$200,2,FALSE)</f>
        <v>Bangladesh,Myanmar</v>
      </c>
      <c r="D107" s="131" t="str">
        <f>VLOOKUP(A107,Lists!$B$2:$G$200,3,FALSE)</f>
        <v>BGD,MMR</v>
      </c>
      <c r="E107" s="132">
        <f>VLOOKUP(A107,Lists!$B$2:$G$200,5,FALSE)</f>
        <v>0</v>
      </c>
      <c r="F107" s="235">
        <f t="shared" si="15"/>
        <v>3.9</v>
      </c>
      <c r="G107" s="129">
        <f t="shared" si="16"/>
        <v>4</v>
      </c>
      <c r="H107" s="129" t="str">
        <f t="shared" si="17"/>
        <v>High</v>
      </c>
      <c r="I107" s="236" t="str">
        <f>INDEX(Trends!$D$3:$D$404,MATCH(B107,Trends!$C$3:$C$404,0))</f>
        <v>Increasing</v>
      </c>
      <c r="J107" s="129" t="str">
        <f>VLOOKUP($B107,Reliability!$A$3:$I$170,9,FALSE)</f>
        <v>High</v>
      </c>
      <c r="K107" s="237">
        <f t="shared" si="18"/>
        <v>3.6</v>
      </c>
      <c r="L107" s="237">
        <f>VLOOKUP($B107,'Impact of the crisis'!$C$6:$N$170,12,FALSE)</f>
        <v>1.3</v>
      </c>
      <c r="M107" s="237">
        <f>VLOOKUP($B107,'Impact of the crisis'!$C$6:$AB$170,26,FALSE)</f>
        <v>4.3</v>
      </c>
      <c r="N107" s="237">
        <f>VLOOKUP($B107,'Conditions of people affected'!$C$6:$R$170,16,FALSE)</f>
        <v>4.0999999999999996</v>
      </c>
      <c r="O107" s="237">
        <f>VLOOKUP($B107,'Conditions of people affected'!$C$6:$R$170,9,FALSE)</f>
        <v>4.2</v>
      </c>
      <c r="P107" s="237">
        <f>VLOOKUP($B107,'Conditions of people affected'!$C$6:$R$170,15,FALSE)</f>
        <v>4</v>
      </c>
      <c r="Q107" s="237">
        <f t="shared" si="19"/>
        <v>3.8</v>
      </c>
      <c r="R107" s="237">
        <f>VLOOKUP($B107,'Complexity of the crisis'!$C$6:$AN$170,22,FALSE)</f>
        <v>3.5</v>
      </c>
      <c r="S107" s="237">
        <f>VLOOKUP($B107,'Complexity of the crisis'!$C$6:$AN$170,38,FALSE)</f>
        <v>4</v>
      </c>
      <c r="T107" s="133" t="str">
        <f>VLOOKUP(B107,Lists!$C$3:$E$200,3,FALSE)</f>
        <v>Asia,Asia</v>
      </c>
      <c r="U107" s="134">
        <f>VLOOKUP(B107,'INFORM Severity - hidden'!$C$5:$V$200,20,FALSE)</f>
        <v>44985</v>
      </c>
    </row>
    <row r="108" spans="1:21" x14ac:dyDescent="0.25">
      <c r="A108" s="130" t="str">
        <f t="array" ref="A108">IFERROR(INDEX(Lists!$B$2:$B$200,SMALL(IF(Lists!$I$2:$I$200="Individual",ROW(Lists!$B$2:$B$200)),ROW(104:104))-1,1),"")</f>
        <v>Southern Africa Regional Food Security Crisis</v>
      </c>
      <c r="B108" s="131" t="str">
        <f>VLOOKUP(A108,Lists!$B$2:$G$200,2,FALSE)</f>
        <v>REG012</v>
      </c>
      <c r="C108" s="131" t="str">
        <f>VLOOKUP(B108,'INFORM Severity - hidden'!$C$5:$D$200,2,FALSE)</f>
        <v>Lesotho,Madagascar,Malawi,Namibia,Eswatini,Zambia,Zimbabwe,Tanzania</v>
      </c>
      <c r="D108" s="131" t="str">
        <f>VLOOKUP(A108,Lists!$B$2:$G$200,3,FALSE)</f>
        <v>LSO,MDG,MWI,NAM,SWZ,ZMB,ZWE,TZA</v>
      </c>
      <c r="E108" s="132">
        <f>VLOOKUP(A108,Lists!$B$2:$G$200,5,FALSE)</f>
        <v>0</v>
      </c>
      <c r="F108" s="235">
        <f t="shared" si="15"/>
        <v>3.7</v>
      </c>
      <c r="G108" s="129">
        <f t="shared" si="16"/>
        <v>4</v>
      </c>
      <c r="H108" s="129" t="str">
        <f t="shared" si="17"/>
        <v>High</v>
      </c>
      <c r="I108" s="236" t="str">
        <f>INDEX(Trends!$D$3:$D$404,MATCH(B108,Trends!$C$3:$C$404,0))</f>
        <v>Increasing</v>
      </c>
      <c r="J108" s="129" t="str">
        <f>VLOOKUP($B108,Reliability!$A$3:$I$170,9,FALSE)</f>
        <v>Very High</v>
      </c>
      <c r="K108" s="237">
        <f t="shared" si="18"/>
        <v>3.8</v>
      </c>
      <c r="L108" s="237">
        <f>VLOOKUP($B108,'Impact of the crisis'!$C$6:$N$170,12,FALSE)</f>
        <v>4.0999999999999996</v>
      </c>
      <c r="M108" s="237">
        <f>VLOOKUP($B108,'Impact of the crisis'!$C$6:$AB$170,26,FALSE)</f>
        <v>3.6</v>
      </c>
      <c r="N108" s="237">
        <f>VLOOKUP($B108,'Conditions of people affected'!$C$6:$R$170,16,FALSE)</f>
        <v>4</v>
      </c>
      <c r="O108" s="237">
        <f>VLOOKUP($B108,'Conditions of people affected'!$C$6:$R$170,9,FALSE)</f>
        <v>5</v>
      </c>
      <c r="P108" s="237">
        <f>VLOOKUP($B108,'Conditions of people affected'!$C$6:$R$170,15,FALSE)</f>
        <v>3</v>
      </c>
      <c r="Q108" s="237">
        <f t="shared" si="19"/>
        <v>3.1</v>
      </c>
      <c r="R108" s="237">
        <f>VLOOKUP($B108,'Complexity of the crisis'!$C$6:$AN$170,22,FALSE)</f>
        <v>2.7</v>
      </c>
      <c r="S108" s="237">
        <f>VLOOKUP($B108,'Complexity of the crisis'!$C$6:$AN$170,38,FALSE)</f>
        <v>3.5</v>
      </c>
      <c r="T108" s="133" t="str">
        <f>VLOOKUP(B108,Lists!$C$3:$E$200,3,FALSE)</f>
        <v>Africa,Africa,Africa,Africa,Africa,Africa,Africa,Africa</v>
      </c>
      <c r="U108" s="134">
        <f>VLOOKUP(B108,'INFORM Severity - hidden'!$C$5:$V$200,20,FALSE)</f>
        <v>44979</v>
      </c>
    </row>
    <row r="109" spans="1:21" x14ac:dyDescent="0.25">
      <c r="A109" s="130" t="str">
        <f t="array" ref="A109">IFERROR(INDEX(Lists!$B$2:$B$200,SMALL(IF(Lists!$I$2:$I$200="Individual",ROW(Lists!$B$2:$B$200)),ROW(105:105))-1,1),"")</f>
        <v>Nagorno-Karabakh Conflict</v>
      </c>
      <c r="B109" s="131" t="str">
        <f>VLOOKUP(A109,Lists!$B$2:$G$200,2,FALSE)</f>
        <v>REG013</v>
      </c>
      <c r="C109" s="131" t="str">
        <f>VLOOKUP(B109,'INFORM Severity - hidden'!$C$5:$D$200,2,FALSE)</f>
        <v>Armenia,Azerbaijan</v>
      </c>
      <c r="D109" s="131" t="str">
        <f>VLOOKUP(A109,Lists!$B$2:$G$200,3,FALSE)</f>
        <v>ARM,AZE</v>
      </c>
      <c r="E109" s="132">
        <f>VLOOKUP(A109,Lists!$B$2:$G$200,5,FALSE)</f>
        <v>0</v>
      </c>
      <c r="F109" s="235">
        <f t="shared" si="15"/>
        <v>1.8</v>
      </c>
      <c r="G109" s="129">
        <f t="shared" si="16"/>
        <v>2</v>
      </c>
      <c r="H109" s="129" t="str">
        <f t="shared" si="17"/>
        <v>Low</v>
      </c>
      <c r="I109" s="236" t="str">
        <f>INDEX(Trends!$D$3:$D$404,MATCH(B109,Trends!$C$3:$C$404,0))</f>
        <v>Stable</v>
      </c>
      <c r="J109" s="129" t="str">
        <f>VLOOKUP($B109,Reliability!$A$3:$I$170,9,FALSE)</f>
        <v>High</v>
      </c>
      <c r="K109" s="237">
        <f t="shared" si="18"/>
        <v>2.2999999999999998</v>
      </c>
      <c r="L109" s="237">
        <f>VLOOKUP($B109,'Impact of the crisis'!$C$6:$N$170,12,FALSE)</f>
        <v>2</v>
      </c>
      <c r="M109" s="237">
        <f>VLOOKUP($B109,'Impact of the crisis'!$C$6:$AB$170,26,FALSE)</f>
        <v>2.5</v>
      </c>
      <c r="N109" s="237">
        <f>VLOOKUP($B109,'Conditions of people affected'!$C$6:$R$170,16,FALSE)</f>
        <v>1.35</v>
      </c>
      <c r="O109" s="237">
        <f>VLOOKUP($B109,'Conditions of people affected'!$C$6:$R$170,9,FALSE)</f>
        <v>0.7</v>
      </c>
      <c r="P109" s="237">
        <f>VLOOKUP($B109,'Conditions of people affected'!$C$6:$R$170,15,FALSE)</f>
        <v>2</v>
      </c>
      <c r="Q109" s="237">
        <f t="shared" si="19"/>
        <v>1.9</v>
      </c>
      <c r="R109" s="237">
        <f>VLOOKUP($B109,'Complexity of the crisis'!$C$6:$AN$170,22,FALSE)</f>
        <v>2.2999999999999998</v>
      </c>
      <c r="S109" s="237">
        <f>VLOOKUP($B109,'Complexity of the crisis'!$C$6:$AN$170,38,FALSE)</f>
        <v>1.5</v>
      </c>
      <c r="T109" s="133" t="str">
        <f>VLOOKUP(B109,Lists!$C$3:$E$200,3,FALSE)</f>
        <v>Middle east,Middle east</v>
      </c>
      <c r="U109" s="134">
        <f>VLOOKUP(B109,'INFORM Severity - hidden'!$C$5:$V$200,20,FALSE)</f>
        <v>44985</v>
      </c>
    </row>
    <row r="110" spans="1:21" x14ac:dyDescent="0.25">
      <c r="A110" s="130" t="str">
        <f t="array" ref="A110">IFERROR(INDEX(Lists!$B$2:$B$200,SMALL(IF(Lists!$I$2:$I$200="Individual",ROW(Lists!$B$2:$B$200)),ROW(106:106))-1,1),"")</f>
        <v>Eastern Africa Regional Drought Crisis</v>
      </c>
      <c r="B110" s="131" t="str">
        <f>VLOOKUP(A110,Lists!$B$2:$G$200,2,FALSE)</f>
        <v>REG014</v>
      </c>
      <c r="C110" s="131" t="str">
        <f>VLOOKUP(B110,'INFORM Severity - hidden'!$C$5:$D$200,2,FALSE)</f>
        <v>Ethiopia,Somalia,Kenya</v>
      </c>
      <c r="D110" s="131" t="str">
        <f>VLOOKUP(A110,Lists!$B$2:$G$200,3,FALSE)</f>
        <v>ETH,SOM,KEN</v>
      </c>
      <c r="E110" s="132" t="str">
        <f>VLOOKUP(A110,Lists!$B$2:$G$200,5,FALSE)</f>
        <v>Drought</v>
      </c>
      <c r="F110" s="235">
        <f t="shared" si="15"/>
        <v>4.4000000000000004</v>
      </c>
      <c r="G110" s="129">
        <f t="shared" si="16"/>
        <v>5</v>
      </c>
      <c r="H110" s="129" t="str">
        <f t="shared" si="17"/>
        <v>Very High</v>
      </c>
      <c r="I110" s="236" t="str">
        <f>INDEX(Trends!$D$3:$D$404,MATCH(B110,Trends!$C$3:$C$404,0))</f>
        <v>Increasing</v>
      </c>
      <c r="J110" s="129" t="str">
        <f>VLOOKUP($B110,Reliability!$A$3:$I$170,9,FALSE)</f>
        <v>Very High</v>
      </c>
      <c r="K110" s="237">
        <f t="shared" si="18"/>
        <v>4.2</v>
      </c>
      <c r="L110" s="237">
        <f>VLOOKUP($B110,'Impact of the crisis'!$C$6:$N$170,12,FALSE)</f>
        <v>4.3</v>
      </c>
      <c r="M110" s="237">
        <f>VLOOKUP($B110,'Impact of the crisis'!$C$6:$AB$170,26,FALSE)</f>
        <v>4.2</v>
      </c>
      <c r="N110" s="237">
        <f>VLOOKUP($B110,'Conditions of people affected'!$C$6:$R$170,16,FALSE)</f>
        <v>4.5</v>
      </c>
      <c r="O110" s="237">
        <f>VLOOKUP($B110,'Conditions of people affected'!$C$6:$R$170,9,FALSE)</f>
        <v>5</v>
      </c>
      <c r="P110" s="237">
        <f>VLOOKUP($B110,'Conditions of people affected'!$C$6:$R$170,15,FALSE)</f>
        <v>4</v>
      </c>
      <c r="Q110" s="237">
        <f t="shared" si="19"/>
        <v>4.5</v>
      </c>
      <c r="R110" s="237">
        <f>VLOOKUP($B110,'Complexity of the crisis'!$C$6:$AN$170,22,FALSE)</f>
        <v>3.8</v>
      </c>
      <c r="S110" s="237">
        <f>VLOOKUP($B110,'Complexity of the crisis'!$C$6:$AN$170,38,FALSE)</f>
        <v>5</v>
      </c>
      <c r="T110" s="133" t="str">
        <f>VLOOKUP(B110,Lists!$C$3:$E$200,3,FALSE)</f>
        <v>Africa,Africa,Africa</v>
      </c>
      <c r="U110" s="134">
        <f>VLOOKUP(B110,'INFORM Severity - hidden'!$C$5:$V$200,20,FALSE)</f>
        <v>44985</v>
      </c>
    </row>
    <row r="111" spans="1:21" x14ac:dyDescent="0.25">
      <c r="A111" s="130" t="str">
        <f t="array" ref="A111">IFERROR(INDEX(Lists!$B$2:$B$200,SMALL(IF(Lists!$I$2:$I$200="Individual",ROW(Lists!$B$2:$B$200)),ROW(107:107))-1,1),"")</f>
        <v>Turkiye / Syria earthquake</v>
      </c>
      <c r="B111" s="131" t="str">
        <f>VLOOKUP(A111,Lists!$B$2:$G$200,2,FALSE)</f>
        <v>REG015</v>
      </c>
      <c r="C111" s="131" t="str">
        <f>VLOOKUP(B111,'INFORM Severity - hidden'!$C$5:$D$200,2,FALSE)</f>
        <v>Türkiye,Syria</v>
      </c>
      <c r="D111" s="131" t="str">
        <f>VLOOKUP(A111,Lists!$B$2:$G$200,3,FALSE)</f>
        <v>TUR,SYR</v>
      </c>
      <c r="E111" s="132" t="str">
        <f>VLOOKUP(A111,Lists!$B$2:$G$200,5,FALSE)</f>
        <v>Earthquake</v>
      </c>
      <c r="F111" s="235" t="str">
        <f t="shared" si="15"/>
        <v>x</v>
      </c>
      <c r="G111" s="129" t="str">
        <f t="shared" si="16"/>
        <v>x</v>
      </c>
      <c r="H111" s="129" t="str">
        <f t="shared" si="17"/>
        <v>x</v>
      </c>
      <c r="I111" s="236" t="str">
        <f>INDEX(Trends!$D$3:$D$404,MATCH(B111,Trends!$C$3:$C$404,0))</f>
        <v>-</v>
      </c>
      <c r="J111" s="129" t="str">
        <f>VLOOKUP($B111,Reliability!$A$3:$I$170,9,FALSE)</f>
        <v>High</v>
      </c>
      <c r="K111" s="237">
        <f t="shared" si="18"/>
        <v>3.3</v>
      </c>
      <c r="L111" s="237">
        <f>VLOOKUP($B111,'Impact of the crisis'!$C$6:$N$170,12,FALSE)</f>
        <v>2.6</v>
      </c>
      <c r="M111" s="237">
        <f>VLOOKUP($B111,'Impact of the crisis'!$C$6:$AB$170,26,FALSE)</f>
        <v>3.6</v>
      </c>
      <c r="N111" s="237" t="str">
        <f>VLOOKUP($B111,'Conditions of people affected'!$C$6:$R$170,16,FALSE)</f>
        <v>x</v>
      </c>
      <c r="O111" s="237" t="str">
        <f>VLOOKUP($B111,'Conditions of people affected'!$C$6:$R$170,9,FALSE)</f>
        <v>x</v>
      </c>
      <c r="P111" s="237" t="str">
        <f>VLOOKUP($B111,'Conditions of people affected'!$C$6:$R$170,15,FALSE)</f>
        <v>x</v>
      </c>
      <c r="Q111" s="237">
        <f t="shared" si="19"/>
        <v>4.2</v>
      </c>
      <c r="R111" s="237">
        <f>VLOOKUP($B111,'Complexity of the crisis'!$C$6:$AN$170,22,FALSE)</f>
        <v>3.9</v>
      </c>
      <c r="S111" s="237">
        <f>VLOOKUP($B111,'Complexity of the crisis'!$C$6:$AN$170,38,FALSE)</f>
        <v>4.5</v>
      </c>
      <c r="T111" s="133" t="str">
        <f>VLOOKUP(B111,Lists!$C$3:$E$200,3,FALSE)</f>
        <v>Middle east,Middle east</v>
      </c>
      <c r="U111" s="134">
        <f>VLOOKUP(B111,'INFORM Severity - hidden'!$C$5:$V$200,20,FALSE)</f>
        <v>44985</v>
      </c>
    </row>
    <row r="112" spans="1:21" x14ac:dyDescent="0.25">
      <c r="A112" s="130" t="str">
        <f t="array" ref="A112">IFERROR(INDEX(Lists!$B$2:$B$200,SMALL(IF(Lists!$I$2:$I$200="Individual",ROW(Lists!$B$2:$B$200)),ROW(108:108))-1,1),"")</f>
        <v>Displacement from Ukraine conflict in Romania</v>
      </c>
      <c r="B112" s="131" t="str">
        <f>VLOOKUP(A112,Lists!$B$2:$G$200,2,FALSE)</f>
        <v>ROU002</v>
      </c>
      <c r="C112" s="131" t="str">
        <f>VLOOKUP(B112,'INFORM Severity - hidden'!$C$5:$D$200,2,FALSE)</f>
        <v>Romania</v>
      </c>
      <c r="D112" s="131" t="str">
        <f>VLOOKUP(A112,Lists!$B$2:$G$200,3,FALSE)</f>
        <v>ROU</v>
      </c>
      <c r="E112" s="132" t="str">
        <f>VLOOKUP(A112,Lists!$B$2:$G$200,5,FALSE)</f>
        <v>Conflict,Displacement</v>
      </c>
      <c r="F112" s="235">
        <f t="shared" si="15"/>
        <v>1.4</v>
      </c>
      <c r="G112" s="129">
        <f t="shared" si="16"/>
        <v>2</v>
      </c>
      <c r="H112" s="129" t="str">
        <f t="shared" si="17"/>
        <v>Low</v>
      </c>
      <c r="I112" s="236" t="str">
        <f>INDEX(Trends!$D$3:$D$404,MATCH(B112,Trends!$C$3:$C$404,0))</f>
        <v>Decreasing</v>
      </c>
      <c r="J112" s="129" t="str">
        <f>VLOOKUP($B112,Reliability!$A$3:$I$170,9,FALSE)</f>
        <v>Very High</v>
      </c>
      <c r="K112" s="237">
        <f t="shared" si="18"/>
        <v>1.7</v>
      </c>
      <c r="L112" s="237">
        <f>VLOOKUP($B112,'Impact of the crisis'!$C$6:$N$170,12,FALSE)</f>
        <v>2</v>
      </c>
      <c r="M112" s="237">
        <f>VLOOKUP($B112,'Impact of the crisis'!$C$6:$AB$170,26,FALSE)</f>
        <v>1.6</v>
      </c>
      <c r="N112" s="237">
        <f>VLOOKUP($B112,'Conditions of people affected'!$C$6:$R$170,16,FALSE)</f>
        <v>1.35</v>
      </c>
      <c r="O112" s="237">
        <f>VLOOKUP($B112,'Conditions of people affected'!$C$6:$R$170,9,FALSE)</f>
        <v>1.7</v>
      </c>
      <c r="P112" s="237">
        <f>VLOOKUP($B112,'Conditions of people affected'!$C$6:$R$170,15,FALSE)</f>
        <v>1</v>
      </c>
      <c r="Q112" s="237">
        <f t="shared" si="19"/>
        <v>1.2</v>
      </c>
      <c r="R112" s="237">
        <f>VLOOKUP($B112,'Complexity of the crisis'!$C$6:$AN$170,22,FALSE)</f>
        <v>1.3</v>
      </c>
      <c r="S112" s="237">
        <f>VLOOKUP($B112,'Complexity of the crisis'!$C$6:$AN$170,38,FALSE)</f>
        <v>1</v>
      </c>
      <c r="T112" s="133" t="str">
        <f>VLOOKUP(B112,Lists!$C$3:$E$200,3,FALSE)</f>
        <v>Europe</v>
      </c>
      <c r="U112" s="134">
        <f>VLOOKUP(B112,'INFORM Severity - hidden'!$C$5:$V$200,20,FALSE)</f>
        <v>44979</v>
      </c>
    </row>
    <row r="113" spans="1:21" x14ac:dyDescent="0.25">
      <c r="A113" s="130" t="str">
        <f t="array" ref="A113">IFERROR(INDEX(Lists!$B$2:$B$200,SMALL(IF(Lists!$I$2:$I$200="Individual",ROW(Lists!$B$2:$B$200)),ROW(109:109))-1,1),"")</f>
        <v>Burundi and DRC refugees in Rwanda</v>
      </c>
      <c r="B113" s="131" t="str">
        <f>VLOOKUP(A113,Lists!$B$2:$G$200,2,FALSE)</f>
        <v>RWA002</v>
      </c>
      <c r="C113" s="131" t="str">
        <f>VLOOKUP(B113,'INFORM Severity - hidden'!$C$5:$D$200,2,FALSE)</f>
        <v>Rwanda</v>
      </c>
      <c r="D113" s="131" t="str">
        <f>VLOOKUP(A113,Lists!$B$2:$G$200,3,FALSE)</f>
        <v>RWA</v>
      </c>
      <c r="E113" s="132" t="str">
        <f>VLOOKUP(A113,Lists!$B$2:$G$200,5,FALSE)</f>
        <v>Displacement</v>
      </c>
      <c r="F113" s="235">
        <f t="shared" si="15"/>
        <v>2.4</v>
      </c>
      <c r="G113" s="129">
        <f t="shared" si="16"/>
        <v>3</v>
      </c>
      <c r="H113" s="129" t="str">
        <f t="shared" si="17"/>
        <v>Medium</v>
      </c>
      <c r="I113" s="236" t="str">
        <f>INDEX(Trends!$D$3:$D$404,MATCH(B113,Trends!$C$3:$C$404,0))</f>
        <v>Stable</v>
      </c>
      <c r="J113" s="129" t="str">
        <f>VLOOKUP($B113,Reliability!$A$3:$I$170,9,FALSE)</f>
        <v>Medium</v>
      </c>
      <c r="K113" s="237">
        <f t="shared" si="18"/>
        <v>2.5</v>
      </c>
      <c r="L113" s="237">
        <f>VLOOKUP($B113,'Impact of the crisis'!$C$6:$N$170,12,FALSE)</f>
        <v>2.2000000000000002</v>
      </c>
      <c r="M113" s="237">
        <f>VLOOKUP($B113,'Impact of the crisis'!$C$6:$AB$170,26,FALSE)</f>
        <v>2.7</v>
      </c>
      <c r="N113" s="237">
        <f>VLOOKUP($B113,'Conditions of people affected'!$C$6:$R$170,16,FALSE)</f>
        <v>2.4</v>
      </c>
      <c r="O113" s="237">
        <f>VLOOKUP($B113,'Conditions of people affected'!$C$6:$R$170,9,FALSE)</f>
        <v>1.8</v>
      </c>
      <c r="P113" s="237">
        <f>VLOOKUP($B113,'Conditions of people affected'!$C$6:$R$170,15,FALSE)</f>
        <v>3</v>
      </c>
      <c r="Q113" s="237">
        <f t="shared" si="19"/>
        <v>2.2999999999999998</v>
      </c>
      <c r="R113" s="237">
        <f>VLOOKUP($B113,'Complexity of the crisis'!$C$6:$AN$170,22,FALSE)</f>
        <v>3</v>
      </c>
      <c r="S113" s="237">
        <f>VLOOKUP($B113,'Complexity of the crisis'!$C$6:$AN$170,38,FALSE)</f>
        <v>1.5</v>
      </c>
      <c r="T113" s="133" t="str">
        <f>VLOOKUP(B113,Lists!$C$3:$E$200,3,FALSE)</f>
        <v>Africa</v>
      </c>
      <c r="U113" s="134">
        <f>VLOOKUP(B113,'INFORM Severity - hidden'!$C$5:$V$200,20,FALSE)</f>
        <v>44979</v>
      </c>
    </row>
    <row r="114" spans="1:21" x14ac:dyDescent="0.25">
      <c r="A114" s="130" t="str">
        <f t="array" ref="A114">IFERROR(INDEX(Lists!$B$2:$B$200,SMALL(IF(Lists!$I$2:$I$200="Individual",ROW(Lists!$B$2:$B$200)),ROW(110:110))-1,1),"")</f>
        <v>Complex crisis in Sudan</v>
      </c>
      <c r="B114" s="131" t="str">
        <f>VLOOKUP(A114,Lists!$B$2:$G$200,2,FALSE)</f>
        <v>SDN001</v>
      </c>
      <c r="C114" s="131" t="str">
        <f>VLOOKUP(B114,'INFORM Severity - hidden'!$C$5:$D$200,2,FALSE)</f>
        <v>Sudan</v>
      </c>
      <c r="D114" s="131" t="str">
        <f>VLOOKUP(A114,Lists!$B$2:$G$200,3,FALSE)</f>
        <v>SDN</v>
      </c>
      <c r="E114" s="132" t="str">
        <f>VLOOKUP(A114,Lists!$B$2:$G$200,5,FALSE)</f>
        <v>Displacement,Violence,Floods</v>
      </c>
      <c r="F114" s="235">
        <f t="shared" si="15"/>
        <v>4.4000000000000004</v>
      </c>
      <c r="G114" s="129">
        <f t="shared" si="16"/>
        <v>5</v>
      </c>
      <c r="H114" s="129" t="str">
        <f t="shared" si="17"/>
        <v>Very High</v>
      </c>
      <c r="I114" s="236" t="str">
        <f>INDEX(Trends!$D$3:$D$404,MATCH(B114,Trends!$C$3:$C$404,0))</f>
        <v>Stable</v>
      </c>
      <c r="J114" s="129" t="str">
        <f>VLOOKUP($B114,Reliability!$A$3:$I$170,9,FALSE)</f>
        <v>Very High</v>
      </c>
      <c r="K114" s="237">
        <f t="shared" si="18"/>
        <v>4.4000000000000004</v>
      </c>
      <c r="L114" s="237">
        <f>VLOOKUP($B114,'Impact of the crisis'!$C$6:$N$170,12,FALSE)</f>
        <v>4.8</v>
      </c>
      <c r="M114" s="237">
        <f>VLOOKUP($B114,'Impact of the crisis'!$C$6:$AB$170,26,FALSE)</f>
        <v>4.2</v>
      </c>
      <c r="N114" s="237">
        <f>VLOOKUP($B114,'Conditions of people affected'!$C$6:$R$170,16,FALSE)</f>
        <v>4.5</v>
      </c>
      <c r="O114" s="237">
        <f>VLOOKUP($B114,'Conditions of people affected'!$C$6:$R$170,9,FALSE)</f>
        <v>5</v>
      </c>
      <c r="P114" s="237">
        <f>VLOOKUP($B114,'Conditions of people affected'!$C$6:$R$170,15,FALSE)</f>
        <v>4</v>
      </c>
      <c r="Q114" s="237">
        <f t="shared" si="19"/>
        <v>4.0999999999999996</v>
      </c>
      <c r="R114" s="237">
        <f>VLOOKUP($B114,'Complexity of the crisis'!$C$6:$AN$170,22,FALSE)</f>
        <v>4.2</v>
      </c>
      <c r="S114" s="237">
        <f>VLOOKUP($B114,'Complexity of the crisis'!$C$6:$AN$170,38,FALSE)</f>
        <v>4</v>
      </c>
      <c r="T114" s="133" t="str">
        <f>VLOOKUP(B114,Lists!$C$3:$E$200,3,FALSE)</f>
        <v>Africa</v>
      </c>
      <c r="U114" s="134">
        <f>VLOOKUP(B114,'INFORM Severity - hidden'!$C$5:$V$200,20,FALSE)</f>
        <v>44978</v>
      </c>
    </row>
    <row r="115" spans="1:21" x14ac:dyDescent="0.25">
      <c r="A115" s="130" t="str">
        <f t="array" ref="A115">IFERROR(INDEX(Lists!$B$2:$B$200,SMALL(IF(Lists!$I$2:$I$200="Individual",ROW(Lists!$B$2:$B$200)),ROW(111:111))-1,1),"")</f>
        <v>Refugees in Sudan</v>
      </c>
      <c r="B115" s="131" t="str">
        <f>VLOOKUP(A115,Lists!$B$2:$G$200,2,FALSE)</f>
        <v>SDN005</v>
      </c>
      <c r="C115" s="131" t="str">
        <f>VLOOKUP(B115,'INFORM Severity - hidden'!$C$5:$D$200,2,FALSE)</f>
        <v>Sudan</v>
      </c>
      <c r="D115" s="131" t="str">
        <f>VLOOKUP(A115,Lists!$B$2:$G$200,3,FALSE)</f>
        <v>SDN</v>
      </c>
      <c r="E115" s="132" t="str">
        <f>VLOOKUP(A115,Lists!$B$2:$G$200,5,FALSE)</f>
        <v>Displacement</v>
      </c>
      <c r="F115" s="235">
        <f t="shared" si="15"/>
        <v>3.3</v>
      </c>
      <c r="G115" s="129">
        <f t="shared" si="16"/>
        <v>4</v>
      </c>
      <c r="H115" s="129" t="str">
        <f t="shared" si="17"/>
        <v>High</v>
      </c>
      <c r="I115" s="236" t="str">
        <f>INDEX(Trends!$D$3:$D$404,MATCH(B115,Trends!$C$3:$C$404,0))</f>
        <v>Stable</v>
      </c>
      <c r="J115" s="129" t="str">
        <f>VLOOKUP($B115,Reliability!$A$3:$I$170,9,FALSE)</f>
        <v>High</v>
      </c>
      <c r="K115" s="237">
        <f t="shared" si="18"/>
        <v>3.3</v>
      </c>
      <c r="L115" s="237">
        <f>VLOOKUP($B115,'Impact of the crisis'!$C$6:$N$170,12,FALSE)</f>
        <v>2.2000000000000002</v>
      </c>
      <c r="M115" s="237">
        <f>VLOOKUP($B115,'Impact of the crisis'!$C$6:$AB$170,26,FALSE)</f>
        <v>3.7</v>
      </c>
      <c r="N115" s="237">
        <f>VLOOKUP($B115,'Conditions of people affected'!$C$6:$R$170,16,FALSE)</f>
        <v>3.2</v>
      </c>
      <c r="O115" s="237">
        <f>VLOOKUP($B115,'Conditions of people affected'!$C$6:$R$170,9,FALSE)</f>
        <v>3.4</v>
      </c>
      <c r="P115" s="237">
        <f>VLOOKUP($B115,'Conditions of people affected'!$C$6:$R$170,15,FALSE)</f>
        <v>3</v>
      </c>
      <c r="Q115" s="237">
        <f t="shared" si="19"/>
        <v>3.3</v>
      </c>
      <c r="R115" s="237">
        <f>VLOOKUP($B115,'Complexity of the crisis'!$C$6:$AN$170,22,FALSE)</f>
        <v>4.2</v>
      </c>
      <c r="S115" s="237">
        <f>VLOOKUP($B115,'Complexity of the crisis'!$C$6:$AN$170,38,FALSE)</f>
        <v>2</v>
      </c>
      <c r="T115" s="133" t="str">
        <f>VLOOKUP(B115,Lists!$C$3:$E$200,3,FALSE)</f>
        <v>Africa</v>
      </c>
      <c r="U115" s="134">
        <f>VLOOKUP(B115,'INFORM Severity - hidden'!$C$5:$V$200,20,FALSE)</f>
        <v>44978</v>
      </c>
    </row>
    <row r="116" spans="1:21" x14ac:dyDescent="0.25">
      <c r="A116" s="130" t="str">
        <f t="array" ref="A116">IFERROR(INDEX(Lists!$B$2:$B$200,SMALL(IF(Lists!$I$2:$I$200="Individual",ROW(Lists!$B$2:$B$200)),ROW(112:112))-1,1),"")</f>
        <v xml:space="preserve">Floods in Sudan </v>
      </c>
      <c r="B116" s="131" t="str">
        <f>VLOOKUP(A116,Lists!$B$2:$G$200,2,FALSE)</f>
        <v>SDN006</v>
      </c>
      <c r="C116" s="131" t="str">
        <f>VLOOKUP(B116,'INFORM Severity - hidden'!$C$5:$D$200,2,FALSE)</f>
        <v>Sudan</v>
      </c>
      <c r="D116" s="131" t="str">
        <f>VLOOKUP(A116,Lists!$B$2:$G$200,3,FALSE)</f>
        <v>SDN</v>
      </c>
      <c r="E116" s="132" t="str">
        <f>VLOOKUP(A116,Lists!$B$2:$G$200,5,FALSE)</f>
        <v>Floods</v>
      </c>
      <c r="F116" s="235">
        <f t="shared" si="15"/>
        <v>2.8</v>
      </c>
      <c r="G116" s="129">
        <f t="shared" si="16"/>
        <v>3</v>
      </c>
      <c r="H116" s="129" t="str">
        <f t="shared" si="17"/>
        <v>Medium</v>
      </c>
      <c r="I116" s="236" t="str">
        <f>INDEX(Trends!$D$3:$D$404,MATCH(B116,Trends!$C$3:$C$404,0))</f>
        <v>Stable</v>
      </c>
      <c r="J116" s="129" t="str">
        <f>VLOOKUP($B116,Reliability!$A$3:$I$170,9,FALSE)</f>
        <v>Very High</v>
      </c>
      <c r="K116" s="237">
        <f t="shared" si="18"/>
        <v>3.7</v>
      </c>
      <c r="L116" s="237">
        <f>VLOOKUP($B116,'Impact of the crisis'!$C$6:$N$170,12,FALSE)</f>
        <v>4.8</v>
      </c>
      <c r="M116" s="237">
        <f>VLOOKUP($B116,'Impact of the crisis'!$C$6:$AB$170,26,FALSE)</f>
        <v>2.8</v>
      </c>
      <c r="N116" s="237">
        <f>VLOOKUP($B116,'Conditions of people affected'!$C$6:$R$170,16,FALSE)</f>
        <v>1.45</v>
      </c>
      <c r="O116" s="237">
        <f>VLOOKUP($B116,'Conditions of people affected'!$C$6:$R$170,9,FALSE)</f>
        <v>1.9</v>
      </c>
      <c r="P116" s="237">
        <f>VLOOKUP($B116,'Conditions of people affected'!$C$6:$R$170,15,FALSE)</f>
        <v>1</v>
      </c>
      <c r="Q116" s="237">
        <f t="shared" si="19"/>
        <v>3.9</v>
      </c>
      <c r="R116" s="237">
        <f>VLOOKUP($B116,'Complexity of the crisis'!$C$6:$AN$170,22,FALSE)</f>
        <v>4.2</v>
      </c>
      <c r="S116" s="237">
        <f>VLOOKUP($B116,'Complexity of the crisis'!$C$6:$AN$170,38,FALSE)</f>
        <v>3.5</v>
      </c>
      <c r="T116" s="133" t="str">
        <f>VLOOKUP(B116,Lists!$C$3:$E$200,3,FALSE)</f>
        <v>Africa</v>
      </c>
      <c r="U116" s="134">
        <f>VLOOKUP(B116,'INFORM Severity - hidden'!$C$5:$V$200,20,FALSE)</f>
        <v>44978</v>
      </c>
    </row>
    <row r="117" spans="1:21" x14ac:dyDescent="0.25">
      <c r="A117" s="130" t="str">
        <f t="array" ref="A117">IFERROR(INDEX(Lists!$B$2:$B$200,SMALL(IF(Lists!$I$2:$I$200="Individual",ROW(Lists!$B$2:$B$200)),ROW(113:113))-1,1),"")</f>
        <v>Violence in Darfur and Kordofan regions</v>
      </c>
      <c r="B117" s="131" t="str">
        <f>VLOOKUP(A117,Lists!$B$2:$G$200,2,FALSE)</f>
        <v>SDN008</v>
      </c>
      <c r="C117" s="131" t="str">
        <f>VLOOKUP(B117,'INFORM Severity - hidden'!$C$5:$D$200,2,FALSE)</f>
        <v>Sudan</v>
      </c>
      <c r="D117" s="131" t="str">
        <f>VLOOKUP(A117,Lists!$B$2:$G$200,3,FALSE)</f>
        <v>SDN</v>
      </c>
      <c r="E117" s="132" t="str">
        <f>VLOOKUP(A117,Lists!$B$2:$G$200,5,FALSE)</f>
        <v>Violence</v>
      </c>
      <c r="F117" s="235">
        <f t="shared" si="15"/>
        <v>4</v>
      </c>
      <c r="G117" s="129">
        <f t="shared" si="16"/>
        <v>4</v>
      </c>
      <c r="H117" s="129" t="str">
        <f t="shared" si="17"/>
        <v>High</v>
      </c>
      <c r="I117" s="236" t="str">
        <f>INDEX(Trends!$D$3:$D$404,MATCH(B117,Trends!$C$3:$C$404,0))</f>
        <v>Decreasing</v>
      </c>
      <c r="J117" s="129" t="str">
        <f>VLOOKUP($B117,Reliability!$A$3:$I$170,9,FALSE)</f>
        <v>High</v>
      </c>
      <c r="K117" s="237">
        <f t="shared" si="18"/>
        <v>3.7</v>
      </c>
      <c r="L117" s="237">
        <f>VLOOKUP($B117,'Impact of the crisis'!$C$6:$N$170,12,FALSE)</f>
        <v>3.1</v>
      </c>
      <c r="M117" s="237">
        <f>VLOOKUP($B117,'Impact of the crisis'!$C$6:$AB$170,26,FALSE)</f>
        <v>4</v>
      </c>
      <c r="N117" s="237">
        <f>VLOOKUP($B117,'Conditions of people affected'!$C$6:$R$170,16,FALSE)</f>
        <v>4.4000000000000004</v>
      </c>
      <c r="O117" s="237">
        <f>VLOOKUP($B117,'Conditions of people affected'!$C$6:$R$170,9,FALSE)</f>
        <v>4.8</v>
      </c>
      <c r="P117" s="237">
        <f>VLOOKUP($B117,'Conditions of people affected'!$C$6:$R$170,15,FALSE)</f>
        <v>4</v>
      </c>
      <c r="Q117" s="237">
        <f t="shared" si="19"/>
        <v>3.5</v>
      </c>
      <c r="R117" s="237">
        <f>VLOOKUP($B117,'Complexity of the crisis'!$C$6:$AN$170,22,FALSE)</f>
        <v>4.2</v>
      </c>
      <c r="S117" s="237">
        <f>VLOOKUP($B117,'Complexity of the crisis'!$C$6:$AN$170,38,FALSE)</f>
        <v>2.5</v>
      </c>
      <c r="T117" s="133" t="str">
        <f>VLOOKUP(B117,Lists!$C$3:$E$200,3,FALSE)</f>
        <v>Africa</v>
      </c>
      <c r="U117" s="134">
        <f>VLOOKUP(B117,'INFORM Severity - hidden'!$C$5:$V$200,20,FALSE)</f>
        <v>44981</v>
      </c>
    </row>
    <row r="118" spans="1:21" x14ac:dyDescent="0.25">
      <c r="A118" s="130" t="str">
        <f t="array" ref="A118">IFERROR(INDEX(Lists!$B$2:$B$200,SMALL(IF(Lists!$I$2:$I$200="Individual",ROW(Lists!$B$2:$B$200)),ROW(114:114))-1,1),"")</f>
        <v>Drought in Senegal</v>
      </c>
      <c r="B118" s="131" t="str">
        <f>VLOOKUP(A118,Lists!$B$2:$G$200,2,FALSE)</f>
        <v>SEN002</v>
      </c>
      <c r="C118" s="131" t="str">
        <f>VLOOKUP(B118,'INFORM Severity - hidden'!$C$5:$D$200,2,FALSE)</f>
        <v>Senegal</v>
      </c>
      <c r="D118" s="131" t="str">
        <f>VLOOKUP(A118,Lists!$B$2:$G$200,3,FALSE)</f>
        <v>SEN</v>
      </c>
      <c r="E118" s="132" t="str">
        <f>VLOOKUP(A118,Lists!$B$2:$G$200,5,FALSE)</f>
        <v>Drought</v>
      </c>
      <c r="F118" s="235">
        <f t="shared" si="15"/>
        <v>2.4</v>
      </c>
      <c r="G118" s="129">
        <f t="shared" si="16"/>
        <v>3</v>
      </c>
      <c r="H118" s="129" t="str">
        <f t="shared" si="17"/>
        <v>Medium</v>
      </c>
      <c r="I118" s="236" t="str">
        <f>INDEX(Trends!$D$3:$D$404,MATCH(B118,Trends!$C$3:$C$404,0))</f>
        <v>Stable</v>
      </c>
      <c r="J118" s="129" t="str">
        <f>VLOOKUP($B118,Reliability!$A$3:$I$170,9,FALSE)</f>
        <v>Very High</v>
      </c>
      <c r="K118" s="237">
        <f t="shared" si="18"/>
        <v>3</v>
      </c>
      <c r="L118" s="237">
        <f>VLOOKUP($B118,'Impact of the crisis'!$C$6:$N$170,12,FALSE)</f>
        <v>4.5</v>
      </c>
      <c r="M118" s="237">
        <f>VLOOKUP($B118,'Impact of the crisis'!$C$6:$AB$170,26,FALSE)</f>
        <v>1.8</v>
      </c>
      <c r="N118" s="237">
        <f>VLOOKUP($B118,'Conditions of people affected'!$C$6:$R$170,16,FALSE)</f>
        <v>2.6</v>
      </c>
      <c r="O118" s="237">
        <f>VLOOKUP($B118,'Conditions of people affected'!$C$6:$R$170,9,FALSE)</f>
        <v>3.2</v>
      </c>
      <c r="P118" s="237">
        <f>VLOOKUP($B118,'Conditions of people affected'!$C$6:$R$170,15,FALSE)</f>
        <v>2</v>
      </c>
      <c r="Q118" s="237">
        <f t="shared" si="19"/>
        <v>1.6</v>
      </c>
      <c r="R118" s="237">
        <f>VLOOKUP($B118,'Complexity of the crisis'!$C$6:$AN$170,22,FALSE)</f>
        <v>2.2000000000000002</v>
      </c>
      <c r="S118" s="237">
        <f>VLOOKUP($B118,'Complexity of the crisis'!$C$6:$AN$170,38,FALSE)</f>
        <v>1</v>
      </c>
      <c r="T118" s="133" t="str">
        <f>VLOOKUP(B118,Lists!$C$3:$E$200,3,FALSE)</f>
        <v>Africa</v>
      </c>
      <c r="U118" s="134">
        <f>VLOOKUP(B118,'INFORM Severity - hidden'!$C$5:$V$200,20,FALSE)</f>
        <v>44922</v>
      </c>
    </row>
    <row r="119" spans="1:21" x14ac:dyDescent="0.25">
      <c r="A119" s="130" t="str">
        <f t="array" ref="A119">IFERROR(INDEX(Lists!$B$2:$B$200,SMALL(IF(Lists!$I$2:$I$200="Individual",ROW(Lists!$B$2:$B$200)),ROW(115:115))-1,1),"")</f>
        <v>Complex crisis in El Salvador</v>
      </c>
      <c r="B119" s="131" t="str">
        <f>VLOOKUP(A119,Lists!$B$2:$G$200,2,FALSE)</f>
        <v>SLV001</v>
      </c>
      <c r="C119" s="131" t="str">
        <f>VLOOKUP(B119,'INFORM Severity - hidden'!$C$5:$D$200,2,FALSE)</f>
        <v>El Salvador</v>
      </c>
      <c r="D119" s="131" t="str">
        <f>VLOOKUP(A119,Lists!$B$2:$G$200,3,FALSE)</f>
        <v>SLV</v>
      </c>
      <c r="E119" s="132" t="str">
        <f>VLOOKUP(A119,Lists!$B$2:$G$200,5,FALSE)</f>
        <v>Displacement,Violence,Floods,Drought</v>
      </c>
      <c r="F119" s="235">
        <f t="shared" si="15"/>
        <v>3.1</v>
      </c>
      <c r="G119" s="129">
        <f t="shared" si="16"/>
        <v>4</v>
      </c>
      <c r="H119" s="129" t="str">
        <f t="shared" si="17"/>
        <v>High</v>
      </c>
      <c r="I119" s="236" t="str">
        <f>INDEX(Trends!$D$3:$D$404,MATCH(B119,Trends!$C$3:$C$404,0))</f>
        <v>Decreasing</v>
      </c>
      <c r="J119" s="129" t="str">
        <f>VLOOKUP($B119,Reliability!$A$3:$I$170,9,FALSE)</f>
        <v>Very High</v>
      </c>
      <c r="K119" s="237">
        <f t="shared" si="18"/>
        <v>3.3</v>
      </c>
      <c r="L119" s="237">
        <f>VLOOKUP($B119,'Impact of the crisis'!$C$6:$N$170,12,FALSE)</f>
        <v>3.7</v>
      </c>
      <c r="M119" s="237">
        <f>VLOOKUP($B119,'Impact of the crisis'!$C$6:$AB$170,26,FALSE)</f>
        <v>3</v>
      </c>
      <c r="N119" s="237">
        <f>VLOOKUP($B119,'Conditions of people affected'!$C$6:$R$170,16,FALSE)</f>
        <v>3.2</v>
      </c>
      <c r="O119" s="237">
        <f>VLOOKUP($B119,'Conditions of people affected'!$C$6:$R$170,9,FALSE)</f>
        <v>3.4</v>
      </c>
      <c r="P119" s="237">
        <f>VLOOKUP($B119,'Conditions of people affected'!$C$6:$R$170,15,FALSE)</f>
        <v>3</v>
      </c>
      <c r="Q119" s="237">
        <f t="shared" si="19"/>
        <v>2.7</v>
      </c>
      <c r="R119" s="237">
        <f>VLOOKUP($B119,'Complexity of the crisis'!$C$6:$AN$170,22,FALSE)</f>
        <v>2.2999999999999998</v>
      </c>
      <c r="S119" s="237">
        <f>VLOOKUP($B119,'Complexity of the crisis'!$C$6:$AN$170,38,FALSE)</f>
        <v>3</v>
      </c>
      <c r="T119" s="133" t="str">
        <f>VLOOKUP(B119,Lists!$C$3:$E$200,3,FALSE)</f>
        <v>Americas</v>
      </c>
      <c r="U119" s="134">
        <f>VLOOKUP(B119,'INFORM Severity - hidden'!$C$5:$V$200,20,FALSE)</f>
        <v>44985</v>
      </c>
    </row>
    <row r="120" spans="1:21" x14ac:dyDescent="0.25">
      <c r="A120" s="130" t="str">
        <f t="array" ref="A120">IFERROR(INDEX(Lists!$B$2:$B$200,SMALL(IF(Lists!$I$2:$I$200="Individual",ROW(Lists!$B$2:$B$200)),ROW(116:116))-1,1),"")</f>
        <v>Complex crisis in Somalia</v>
      </c>
      <c r="B120" s="131" t="str">
        <f>VLOOKUP(A120,Lists!$B$2:$G$200,2,FALSE)</f>
        <v>SOM001</v>
      </c>
      <c r="C120" s="131" t="str">
        <f>VLOOKUP(B120,'INFORM Severity - hidden'!$C$5:$D$200,2,FALSE)</f>
        <v>Somalia</v>
      </c>
      <c r="D120" s="131" t="str">
        <f>VLOOKUP(A120,Lists!$B$2:$G$200,3,FALSE)</f>
        <v>SOM</v>
      </c>
      <c r="E120" s="132" t="str">
        <f>VLOOKUP(A120,Lists!$B$2:$G$200,5,FALSE)</f>
        <v>Conflict,Displacement,Floods,Drought</v>
      </c>
      <c r="F120" s="235">
        <f t="shared" si="15"/>
        <v>4.7</v>
      </c>
      <c r="G120" s="129">
        <f t="shared" si="16"/>
        <v>5</v>
      </c>
      <c r="H120" s="129" t="str">
        <f t="shared" si="17"/>
        <v>Very High</v>
      </c>
      <c r="I120" s="236" t="str">
        <f>INDEX(Trends!$D$3:$D$404,MATCH(B120,Trends!$C$3:$C$404,0))</f>
        <v>Increasing</v>
      </c>
      <c r="J120" s="129" t="str">
        <f>VLOOKUP($B120,Reliability!$A$3:$I$170,9,FALSE)</f>
        <v>Very High</v>
      </c>
      <c r="K120" s="237">
        <f t="shared" si="18"/>
        <v>4.8</v>
      </c>
      <c r="L120" s="237">
        <f>VLOOKUP($B120,'Impact of the crisis'!$C$6:$N$170,12,FALSE)</f>
        <v>4.7</v>
      </c>
      <c r="M120" s="237">
        <f>VLOOKUP($B120,'Impact of the crisis'!$C$6:$AB$170,26,FALSE)</f>
        <v>4.9000000000000004</v>
      </c>
      <c r="N120" s="237">
        <f>VLOOKUP($B120,'Conditions of people affected'!$C$6:$R$170,16,FALSE)</f>
        <v>4.95</v>
      </c>
      <c r="O120" s="237">
        <f>VLOOKUP($B120,'Conditions of people affected'!$C$6:$R$170,9,FALSE)</f>
        <v>4.9000000000000004</v>
      </c>
      <c r="P120" s="237">
        <f>VLOOKUP($B120,'Conditions of people affected'!$C$6:$R$170,15,FALSE)</f>
        <v>5</v>
      </c>
      <c r="Q120" s="237">
        <f t="shared" si="19"/>
        <v>4.2</v>
      </c>
      <c r="R120" s="237">
        <f>VLOOKUP($B120,'Complexity of the crisis'!$C$6:$AN$170,22,FALSE)</f>
        <v>3.9</v>
      </c>
      <c r="S120" s="237">
        <f>VLOOKUP($B120,'Complexity of the crisis'!$C$6:$AN$170,38,FALSE)</f>
        <v>4.5</v>
      </c>
      <c r="T120" s="133" t="str">
        <f>VLOOKUP(B120,Lists!$C$3:$E$200,3,FALSE)</f>
        <v>Africa</v>
      </c>
      <c r="U120" s="134">
        <f>VLOOKUP(B120,'INFORM Severity - hidden'!$C$5:$V$200,20,FALSE)</f>
        <v>44970</v>
      </c>
    </row>
    <row r="121" spans="1:21" x14ac:dyDescent="0.25">
      <c r="A121" s="130" t="str">
        <f t="array" ref="A121">IFERROR(INDEX(Lists!$B$2:$B$200,SMALL(IF(Lists!$I$2:$I$200="Individual",ROW(Lists!$B$2:$B$200)),ROW(117:117))-1,1),"")</f>
        <v>Mixed Migration Flows in Somalia</v>
      </c>
      <c r="B121" s="131" t="str">
        <f>VLOOKUP(A121,Lists!$B$2:$G$200,2,FALSE)</f>
        <v>SOM002</v>
      </c>
      <c r="C121" s="131" t="str">
        <f>VLOOKUP(B121,'INFORM Severity - hidden'!$C$5:$D$200,2,FALSE)</f>
        <v>Somalia</v>
      </c>
      <c r="D121" s="131" t="str">
        <f>VLOOKUP(A121,Lists!$B$2:$G$200,3,FALSE)</f>
        <v>SOM</v>
      </c>
      <c r="E121" s="132" t="str">
        <f>VLOOKUP(A121,Lists!$B$2:$G$200,5,FALSE)</f>
        <v>Displacement</v>
      </c>
      <c r="F121" s="235">
        <f t="shared" si="15"/>
        <v>1.9</v>
      </c>
      <c r="G121" s="129">
        <f t="shared" si="16"/>
        <v>2</v>
      </c>
      <c r="H121" s="129" t="str">
        <f t="shared" si="17"/>
        <v>Low</v>
      </c>
      <c r="I121" s="236" t="str">
        <f>INDEX(Trends!$D$3:$D$404,MATCH(B121,Trends!$C$3:$C$404,0))</f>
        <v>Stable</v>
      </c>
      <c r="J121" s="129" t="str">
        <f>VLOOKUP($B121,Reliability!$A$3:$I$170,9,FALSE)</f>
        <v>High</v>
      </c>
      <c r="K121" s="237">
        <f t="shared" si="18"/>
        <v>1.9</v>
      </c>
      <c r="L121" s="237">
        <f>VLOOKUP($B121,'Impact of the crisis'!$C$6:$N$170,12,FALSE)</f>
        <v>1.6</v>
      </c>
      <c r="M121" s="237">
        <f>VLOOKUP($B121,'Impact of the crisis'!$C$6:$AB$170,26,FALSE)</f>
        <v>2</v>
      </c>
      <c r="N121" s="237">
        <f>VLOOKUP($B121,'Conditions of people affected'!$C$6:$R$170,16,FALSE)</f>
        <v>0.95</v>
      </c>
      <c r="O121" s="237">
        <f>VLOOKUP($B121,'Conditions of people affected'!$C$6:$R$170,9,FALSE)</f>
        <v>0.9</v>
      </c>
      <c r="P121" s="237">
        <f>VLOOKUP($B121,'Conditions of people affected'!$C$6:$R$170,15,FALSE)</f>
        <v>1</v>
      </c>
      <c r="Q121" s="237">
        <f t="shared" si="19"/>
        <v>3.3</v>
      </c>
      <c r="R121" s="237">
        <f>VLOOKUP($B121,'Complexity of the crisis'!$C$6:$AN$170,22,FALSE)</f>
        <v>3.9</v>
      </c>
      <c r="S121" s="237">
        <f>VLOOKUP($B121,'Complexity of the crisis'!$C$6:$AN$170,38,FALSE)</f>
        <v>2.5</v>
      </c>
      <c r="T121" s="133" t="str">
        <f>VLOOKUP(B121,Lists!$C$3:$E$200,3,FALSE)</f>
        <v>Africa</v>
      </c>
      <c r="U121" s="134">
        <f>VLOOKUP(B121,'INFORM Severity - hidden'!$C$5:$V$200,20,FALSE)</f>
        <v>44971</v>
      </c>
    </row>
    <row r="122" spans="1:21" x14ac:dyDescent="0.25">
      <c r="A122" s="130" t="str">
        <f t="array" ref="A122">IFERROR(INDEX(Lists!$B$2:$B$200,SMALL(IF(Lists!$I$2:$I$200="Individual",ROW(Lists!$B$2:$B$200)),ROW(118:118))-1,1),"")</f>
        <v>Complex crisis in South Sudan</v>
      </c>
      <c r="B122" s="131" t="str">
        <f>VLOOKUP(A122,Lists!$B$2:$G$200,2,FALSE)</f>
        <v>SSD001</v>
      </c>
      <c r="C122" s="131" t="str">
        <f>VLOOKUP(B122,'INFORM Severity - hidden'!$C$5:$D$200,2,FALSE)</f>
        <v>South Sudan</v>
      </c>
      <c r="D122" s="131" t="str">
        <f>VLOOKUP(A122,Lists!$B$2:$G$200,3,FALSE)</f>
        <v>SSD</v>
      </c>
      <c r="E122" s="132" t="str">
        <f>VLOOKUP(A122,Lists!$B$2:$G$200,5,FALSE)</f>
        <v>Conflict,Floods,Displacement</v>
      </c>
      <c r="F122" s="235">
        <f t="shared" si="15"/>
        <v>4.4000000000000004</v>
      </c>
      <c r="G122" s="129">
        <f t="shared" si="16"/>
        <v>5</v>
      </c>
      <c r="H122" s="129" t="str">
        <f t="shared" si="17"/>
        <v>Very High</v>
      </c>
      <c r="I122" s="236" t="str">
        <f>INDEX(Trends!$D$3:$D$404,MATCH(B122,Trends!$C$3:$C$404,0))</f>
        <v>Stable</v>
      </c>
      <c r="J122" s="129" t="str">
        <f>VLOOKUP($B122,Reliability!$A$3:$I$170,9,FALSE)</f>
        <v>Very High</v>
      </c>
      <c r="K122" s="237">
        <f t="shared" si="18"/>
        <v>4.5</v>
      </c>
      <c r="L122" s="237">
        <f>VLOOKUP($B122,'Impact of the crisis'!$C$6:$N$170,12,FALSE)</f>
        <v>4.5999999999999996</v>
      </c>
      <c r="M122" s="237">
        <f>VLOOKUP($B122,'Impact of the crisis'!$C$6:$AB$170,26,FALSE)</f>
        <v>4.5</v>
      </c>
      <c r="N122" s="237">
        <f>VLOOKUP($B122,'Conditions of people affected'!$C$6:$R$170,16,FALSE)</f>
        <v>4.5</v>
      </c>
      <c r="O122" s="237">
        <f>VLOOKUP($B122,'Conditions of people affected'!$C$6:$R$170,9,FALSE)</f>
        <v>5</v>
      </c>
      <c r="P122" s="237">
        <f>VLOOKUP($B122,'Conditions of people affected'!$C$6:$R$170,15,FALSE)</f>
        <v>4</v>
      </c>
      <c r="Q122" s="237">
        <f t="shared" si="19"/>
        <v>4.2</v>
      </c>
      <c r="R122" s="237">
        <f>VLOOKUP($B122,'Complexity of the crisis'!$C$6:$AN$170,22,FALSE)</f>
        <v>3.8</v>
      </c>
      <c r="S122" s="237">
        <f>VLOOKUP($B122,'Complexity of the crisis'!$C$6:$AN$170,38,FALSE)</f>
        <v>4.5</v>
      </c>
      <c r="T122" s="133" t="str">
        <f>VLOOKUP(B122,Lists!$C$3:$E$200,3,FALSE)</f>
        <v>Africa</v>
      </c>
      <c r="U122" s="134">
        <f>VLOOKUP(B122,'INFORM Severity - hidden'!$C$5:$V$200,20,FALSE)</f>
        <v>44978</v>
      </c>
    </row>
    <row r="123" spans="1:21" x14ac:dyDescent="0.25">
      <c r="A123" s="130" t="str">
        <f t="array" ref="A123">IFERROR(INDEX(Lists!$B$2:$B$200,SMALL(IF(Lists!$I$2:$I$200="Individual",ROW(Lists!$B$2:$B$200)),ROW(119:119))-1,1),"")</f>
        <v>2022 seasonal floods in South Sudan</v>
      </c>
      <c r="B123" s="131" t="str">
        <f>VLOOKUP(A123,Lists!$B$2:$G$200,2,FALSE)</f>
        <v>SSD003</v>
      </c>
      <c r="C123" s="131" t="str">
        <f>VLOOKUP(B123,'INFORM Severity - hidden'!$C$5:$D$200,2,FALSE)</f>
        <v>South Sudan</v>
      </c>
      <c r="D123" s="131" t="str">
        <f>VLOOKUP(A123,Lists!$B$2:$G$200,3,FALSE)</f>
        <v>SSD</v>
      </c>
      <c r="E123" s="132" t="str">
        <f>VLOOKUP(A123,Lists!$B$2:$G$200,5,FALSE)</f>
        <v>Floods</v>
      </c>
      <c r="F123" s="235">
        <f t="shared" si="15"/>
        <v>3.5</v>
      </c>
      <c r="G123" s="129">
        <f t="shared" si="16"/>
        <v>4</v>
      </c>
      <c r="H123" s="129" t="str">
        <f t="shared" si="17"/>
        <v>High</v>
      </c>
      <c r="I123" s="236" t="str">
        <f>INDEX(Trends!$D$3:$D$404,MATCH(B123,Trends!$C$3:$C$404,0))</f>
        <v>Stable</v>
      </c>
      <c r="J123" s="129" t="str">
        <f>VLOOKUP($B123,Reliability!$A$3:$I$170,9,FALSE)</f>
        <v>High</v>
      </c>
      <c r="K123" s="237">
        <f t="shared" si="18"/>
        <v>3.4</v>
      </c>
      <c r="L123" s="237">
        <f>VLOOKUP($B123,'Impact of the crisis'!$C$6:$N$170,12,FALSE)</f>
        <v>4.4000000000000004</v>
      </c>
      <c r="M123" s="237">
        <f>VLOOKUP($B123,'Impact of the crisis'!$C$6:$AB$170,26,FALSE)</f>
        <v>2.7</v>
      </c>
      <c r="N123" s="237">
        <f>VLOOKUP($B123,'Conditions of people affected'!$C$6:$R$170,16,FALSE)</f>
        <v>3.15</v>
      </c>
      <c r="O123" s="237">
        <f>VLOOKUP($B123,'Conditions of people affected'!$C$6:$R$170,9,FALSE)</f>
        <v>3.3</v>
      </c>
      <c r="P123" s="237">
        <f>VLOOKUP($B123,'Conditions of people affected'!$C$6:$R$170,15,FALSE)</f>
        <v>3</v>
      </c>
      <c r="Q123" s="237">
        <f t="shared" si="19"/>
        <v>4.2</v>
      </c>
      <c r="R123" s="237">
        <f>VLOOKUP($B123,'Complexity of the crisis'!$C$6:$AN$170,22,FALSE)</f>
        <v>3.8</v>
      </c>
      <c r="S123" s="237">
        <f>VLOOKUP($B123,'Complexity of the crisis'!$C$6:$AN$170,38,FALSE)</f>
        <v>4.5</v>
      </c>
      <c r="T123" s="133" t="str">
        <f>VLOOKUP(B123,Lists!$C$3:$E$200,3,FALSE)</f>
        <v>Africa</v>
      </c>
      <c r="U123" s="134">
        <f>VLOOKUP(B123,'INFORM Severity - hidden'!$C$5:$V$200,20,FALSE)</f>
        <v>44978</v>
      </c>
    </row>
    <row r="124" spans="1:21" x14ac:dyDescent="0.25">
      <c r="A124" s="130" t="str">
        <f t="array" ref="A124">IFERROR(INDEX(Lists!$B$2:$B$200,SMALL(IF(Lists!$I$2:$I$200="Individual",ROW(Lists!$B$2:$B$200)),ROW(120:120))-1,1),"")</f>
        <v>Displacement from Ukraine conflict in Slovakia</v>
      </c>
      <c r="B124" s="131" t="str">
        <f>VLOOKUP(A124,Lists!$B$2:$G$200,2,FALSE)</f>
        <v>SVK002</v>
      </c>
      <c r="C124" s="131" t="str">
        <f>VLOOKUP(B124,'INFORM Severity - hidden'!$C$5:$D$200,2,FALSE)</f>
        <v>Slovakia</v>
      </c>
      <c r="D124" s="131" t="str">
        <f>VLOOKUP(A124,Lists!$B$2:$G$200,3,FALSE)</f>
        <v>SVK</v>
      </c>
      <c r="E124" s="132" t="str">
        <f>VLOOKUP(A124,Lists!$B$2:$G$200,5,FALSE)</f>
        <v>Displacement,Conflict</v>
      </c>
      <c r="F124" s="235">
        <f t="shared" si="15"/>
        <v>1.8</v>
      </c>
      <c r="G124" s="129">
        <f t="shared" si="16"/>
        <v>2</v>
      </c>
      <c r="H124" s="129" t="str">
        <f t="shared" si="17"/>
        <v>Low</v>
      </c>
      <c r="I124" s="236" t="str">
        <f>INDEX(Trends!$D$3:$D$404,MATCH(B124,Trends!$C$3:$C$404,0))</f>
        <v>Decreasing</v>
      </c>
      <c r="J124" s="129" t="str">
        <f>VLOOKUP($B124,Reliability!$A$3:$I$170,9,FALSE)</f>
        <v>Very High</v>
      </c>
      <c r="K124" s="237">
        <f t="shared" si="18"/>
        <v>1.6</v>
      </c>
      <c r="L124" s="237">
        <f>VLOOKUP($B124,'Impact of the crisis'!$C$6:$N$170,12,FALSE)</f>
        <v>1.5</v>
      </c>
      <c r="M124" s="237">
        <f>VLOOKUP($B124,'Impact of the crisis'!$C$6:$AB$170,26,FALSE)</f>
        <v>1.6</v>
      </c>
      <c r="N124" s="237">
        <f>VLOOKUP($B124,'Conditions of people affected'!$C$6:$R$170,16,FALSE)</f>
        <v>2.35</v>
      </c>
      <c r="O124" s="237">
        <f>VLOOKUP($B124,'Conditions of people affected'!$C$6:$R$170,9,FALSE)</f>
        <v>1.7</v>
      </c>
      <c r="P124" s="237">
        <f>VLOOKUP($B124,'Conditions of people affected'!$C$6:$R$170,15,FALSE)</f>
        <v>3</v>
      </c>
      <c r="Q124" s="237">
        <f t="shared" si="19"/>
        <v>1.1000000000000001</v>
      </c>
      <c r="R124" s="237">
        <f>VLOOKUP($B124,'Complexity of the crisis'!$C$6:$AN$170,22,FALSE)</f>
        <v>1.1000000000000001</v>
      </c>
      <c r="S124" s="237">
        <f>VLOOKUP($B124,'Complexity of the crisis'!$C$6:$AN$170,38,FALSE)</f>
        <v>1</v>
      </c>
      <c r="T124" s="133" t="str">
        <f>VLOOKUP(B124,Lists!$C$3:$E$200,3,FALSE)</f>
        <v>Europe</v>
      </c>
      <c r="U124" s="134">
        <f>VLOOKUP(B124,'INFORM Severity - hidden'!$C$5:$V$200,20,FALSE)</f>
        <v>44976</v>
      </c>
    </row>
    <row r="125" spans="1:21" x14ac:dyDescent="0.25">
      <c r="A125" s="130" t="str">
        <f t="array" ref="A125">IFERROR(INDEX(Lists!$B$2:$B$200,SMALL(IF(Lists!$I$2:$I$200="Individual",ROW(Lists!$B$2:$B$200)),ROW(121:121))-1,1),"")</f>
        <v>Food Security Crisis in Eswatini</v>
      </c>
      <c r="B125" s="131" t="str">
        <f>VLOOKUP(A125,Lists!$B$2:$G$200,2,FALSE)</f>
        <v>SWZ001</v>
      </c>
      <c r="C125" s="131" t="str">
        <f>VLOOKUP(B125,'INFORM Severity - hidden'!$C$5:$D$200,2,FALSE)</f>
        <v>Eswatini</v>
      </c>
      <c r="D125" s="131" t="str">
        <f>VLOOKUP(A125,Lists!$B$2:$G$200,3,FALSE)</f>
        <v>SWZ</v>
      </c>
      <c r="E125" s="132" t="str">
        <f>VLOOKUP(A125,Lists!$B$2:$G$200,5,FALSE)</f>
        <v>Drought</v>
      </c>
      <c r="F125" s="235">
        <f t="shared" si="15"/>
        <v>2.2999999999999998</v>
      </c>
      <c r="G125" s="129">
        <f t="shared" si="16"/>
        <v>3</v>
      </c>
      <c r="H125" s="129" t="str">
        <f t="shared" si="17"/>
        <v>Medium</v>
      </c>
      <c r="I125" s="236" t="str">
        <f>INDEX(Trends!$D$3:$D$404,MATCH(B125,Trends!$C$3:$C$404,0))</f>
        <v>Increasing</v>
      </c>
      <c r="J125" s="129" t="str">
        <f>VLOOKUP($B125,Reliability!$A$3:$I$170,9,FALSE)</f>
        <v>High</v>
      </c>
      <c r="K125" s="237">
        <f t="shared" si="18"/>
        <v>2</v>
      </c>
      <c r="L125" s="237">
        <f>VLOOKUP($B125,'Impact of the crisis'!$C$6:$N$170,12,FALSE)</f>
        <v>3.1</v>
      </c>
      <c r="M125" s="237">
        <f>VLOOKUP($B125,'Impact of the crisis'!$C$6:$AB$170,26,FALSE)</f>
        <v>1.4</v>
      </c>
      <c r="N125" s="237">
        <f>VLOOKUP($B125,'Conditions of people affected'!$C$6:$R$170,16,FALSE)</f>
        <v>2.7</v>
      </c>
      <c r="O125" s="237">
        <f>VLOOKUP($B125,'Conditions of people affected'!$C$6:$R$170,9,FALSE)</f>
        <v>2.4</v>
      </c>
      <c r="P125" s="237">
        <f>VLOOKUP($B125,'Conditions of people affected'!$C$6:$R$170,15,FALSE)</f>
        <v>3</v>
      </c>
      <c r="Q125" s="237">
        <f t="shared" si="19"/>
        <v>1.8</v>
      </c>
      <c r="R125" s="237">
        <f>VLOOKUP($B125,'Complexity of the crisis'!$C$6:$AN$170,22,FALSE)</f>
        <v>2.5</v>
      </c>
      <c r="S125" s="237">
        <f>VLOOKUP($B125,'Complexity of the crisis'!$C$6:$AN$170,38,FALSE)</f>
        <v>1</v>
      </c>
      <c r="T125" s="133" t="str">
        <f>VLOOKUP(B125,Lists!$C$3:$E$200,3,FALSE)</f>
        <v>Africa</v>
      </c>
      <c r="U125" s="134">
        <f>VLOOKUP(B125,'INFORM Severity - hidden'!$C$5:$V$200,20,FALSE)</f>
        <v>44970</v>
      </c>
    </row>
    <row r="126" spans="1:21" x14ac:dyDescent="0.25">
      <c r="A126" s="130" t="str">
        <f t="array" ref="A126">IFERROR(INDEX(Lists!$B$2:$B$200,SMALL(IF(Lists!$I$2:$I$200="Individual",ROW(Lists!$B$2:$B$200)),ROW(122:122))-1,1),"")</f>
        <v>Syrian conflict</v>
      </c>
      <c r="B126" s="131" t="str">
        <f>VLOOKUP(A126,Lists!$B$2:$G$200,2,FALSE)</f>
        <v>SYR001</v>
      </c>
      <c r="C126" s="131" t="str">
        <f>VLOOKUP(B126,'INFORM Severity - hidden'!$C$5:$D$200,2,FALSE)</f>
        <v>Syria</v>
      </c>
      <c r="D126" s="131" t="str">
        <f>VLOOKUP(A126,Lists!$B$2:$G$200,3,FALSE)</f>
        <v>SYR</v>
      </c>
      <c r="E126" s="132" t="str">
        <f>VLOOKUP(A126,Lists!$B$2:$G$200,5,FALSE)</f>
        <v>Conflict,Displacement,Violence</v>
      </c>
      <c r="F126" s="235">
        <f t="shared" si="15"/>
        <v>4.5999999999999996</v>
      </c>
      <c r="G126" s="129">
        <f t="shared" si="16"/>
        <v>5</v>
      </c>
      <c r="H126" s="129" t="str">
        <f t="shared" si="17"/>
        <v>Very High</v>
      </c>
      <c r="I126" s="236" t="str">
        <f>INDEX(Trends!$D$3:$D$404,MATCH(B126,Trends!$C$3:$C$404,0))</f>
        <v>Stable</v>
      </c>
      <c r="J126" s="129" t="str">
        <f>VLOOKUP($B126,Reliability!$A$3:$I$170,9,FALSE)</f>
        <v>Very High</v>
      </c>
      <c r="K126" s="237">
        <f t="shared" si="18"/>
        <v>4.8</v>
      </c>
      <c r="L126" s="237">
        <f>VLOOKUP($B126,'Impact of the crisis'!$C$6:$N$170,12,FALSE)</f>
        <v>4.5</v>
      </c>
      <c r="M126" s="237">
        <f>VLOOKUP($B126,'Impact of the crisis'!$C$6:$AB$170,26,FALSE)</f>
        <v>4.9000000000000004</v>
      </c>
      <c r="N126" s="237">
        <f>VLOOKUP($B126,'Conditions of people affected'!$C$6:$R$170,16,FALSE)</f>
        <v>4.5</v>
      </c>
      <c r="O126" s="237">
        <f>VLOOKUP($B126,'Conditions of people affected'!$C$6:$R$170,9,FALSE)</f>
        <v>5</v>
      </c>
      <c r="P126" s="237">
        <f>VLOOKUP($B126,'Conditions of people affected'!$C$6:$R$170,15,FALSE)</f>
        <v>4</v>
      </c>
      <c r="Q126" s="237">
        <f t="shared" si="19"/>
        <v>4.5</v>
      </c>
      <c r="R126" s="237">
        <f>VLOOKUP($B126,'Complexity of the crisis'!$C$6:$AN$170,22,FALSE)</f>
        <v>4.4000000000000004</v>
      </c>
      <c r="S126" s="237">
        <f>VLOOKUP($B126,'Complexity of the crisis'!$C$6:$AN$170,38,FALSE)</f>
        <v>4.5</v>
      </c>
      <c r="T126" s="133" t="str">
        <f>VLOOKUP(B126,Lists!$C$3:$E$200,3,FALSE)</f>
        <v>Middle east</v>
      </c>
      <c r="U126" s="134">
        <f>VLOOKUP(B126,'INFORM Severity - hidden'!$C$5:$V$200,20,FALSE)</f>
        <v>44978</v>
      </c>
    </row>
    <row r="127" spans="1:21" x14ac:dyDescent="0.25">
      <c r="A127" s="130" t="str">
        <f t="array" ref="A127">IFERROR(INDEX(Lists!$B$2:$B$200,SMALL(IF(Lists!$I$2:$I$200="Individual",ROW(Lists!$B$2:$B$200)),ROW(123:123))-1,1),"")</f>
        <v>Türkiye / Syria earthquake in Syria</v>
      </c>
      <c r="B127" s="131" t="str">
        <f>VLOOKUP(A127,Lists!$B$2:$G$200,2,FALSE)</f>
        <v>SYR002</v>
      </c>
      <c r="C127" s="131" t="str">
        <f>VLOOKUP(B127,'INFORM Severity - hidden'!$C$5:$D$200,2,FALSE)</f>
        <v>Syria</v>
      </c>
      <c r="D127" s="131" t="str">
        <f>VLOOKUP(A127,Lists!$B$2:$G$200,3,FALSE)</f>
        <v>SYR</v>
      </c>
      <c r="E127" s="132" t="str">
        <f>VLOOKUP(A127,Lists!$B$2:$G$200,5,FALSE)</f>
        <v>Earthquake</v>
      </c>
      <c r="F127" s="235" t="str">
        <f t="shared" si="15"/>
        <v>x</v>
      </c>
      <c r="G127" s="129" t="str">
        <f t="shared" si="16"/>
        <v>x</v>
      </c>
      <c r="H127" s="129" t="str">
        <f t="shared" si="17"/>
        <v>x</v>
      </c>
      <c r="I127" s="236" t="str">
        <f>INDEX(Trends!$D$3:$D$404,MATCH(B127,Trends!$C$3:$C$404,0))</f>
        <v>-</v>
      </c>
      <c r="J127" s="129" t="str">
        <f>VLOOKUP($B127,Reliability!$A$3:$I$170,9,FALSE)</f>
        <v>High</v>
      </c>
      <c r="K127" s="237">
        <f t="shared" si="18"/>
        <v>3.4</v>
      </c>
      <c r="L127" s="237">
        <f>VLOOKUP($B127,'Impact of the crisis'!$C$6:$N$170,12,FALSE)</f>
        <v>2.8</v>
      </c>
      <c r="M127" s="237">
        <f>VLOOKUP($B127,'Impact of the crisis'!$C$6:$AB$170,26,FALSE)</f>
        <v>3.7</v>
      </c>
      <c r="N127" s="237" t="str">
        <f>VLOOKUP($B127,'Conditions of people affected'!$C$6:$R$170,16,FALSE)</f>
        <v>x</v>
      </c>
      <c r="O127" s="237" t="str">
        <f>VLOOKUP($B127,'Conditions of people affected'!$C$6:$R$170,9,FALSE)</f>
        <v>x</v>
      </c>
      <c r="P127" s="237" t="str">
        <f>VLOOKUP($B127,'Conditions of people affected'!$C$6:$R$170,15,FALSE)</f>
        <v>x</v>
      </c>
      <c r="Q127" s="237">
        <f t="shared" si="19"/>
        <v>4.5</v>
      </c>
      <c r="R127" s="237">
        <f>VLOOKUP($B127,'Complexity of the crisis'!$C$6:$AN$170,22,FALSE)</f>
        <v>4.4000000000000004</v>
      </c>
      <c r="S127" s="237">
        <f>VLOOKUP($B127,'Complexity of the crisis'!$C$6:$AN$170,38,FALSE)</f>
        <v>4.5</v>
      </c>
      <c r="T127" s="133" t="str">
        <f>VLOOKUP(B127,Lists!$C$3:$E$200,3,FALSE)</f>
        <v>Middle east</v>
      </c>
      <c r="U127" s="134">
        <f>VLOOKUP(B127,'INFORM Severity - hidden'!$C$5:$V$200,20,FALSE)</f>
        <v>44978</v>
      </c>
    </row>
    <row r="128" spans="1:21" x14ac:dyDescent="0.25">
      <c r="A128" s="130" t="str">
        <f t="array" ref="A128">IFERROR(INDEX(Lists!$B$2:$B$200,SMALL(IF(Lists!$I$2:$I$200="Individual",ROW(Lists!$B$2:$B$200)),ROW(124:124))-1,1),"")</f>
        <v>Complex crisis in Chad</v>
      </c>
      <c r="B128" s="131" t="str">
        <f>VLOOKUP(A128,Lists!$B$2:$G$200,2,FALSE)</f>
        <v>TCD001</v>
      </c>
      <c r="C128" s="131" t="str">
        <f>VLOOKUP(B128,'INFORM Severity - hidden'!$C$5:$D$200,2,FALSE)</f>
        <v>Chad</v>
      </c>
      <c r="D128" s="131" t="str">
        <f>VLOOKUP(A128,Lists!$B$2:$G$200,3,FALSE)</f>
        <v>TCD</v>
      </c>
      <c r="E128" s="132" t="str">
        <f>VLOOKUP(A128,Lists!$B$2:$G$200,5,FALSE)</f>
        <v>Conflict,Displacement</v>
      </c>
      <c r="F128" s="235">
        <f t="shared" si="15"/>
        <v>4.4000000000000004</v>
      </c>
      <c r="G128" s="129">
        <f t="shared" si="16"/>
        <v>5</v>
      </c>
      <c r="H128" s="129" t="str">
        <f t="shared" si="17"/>
        <v>Very High</v>
      </c>
      <c r="I128" s="236" t="str">
        <f>INDEX(Trends!$D$3:$D$404,MATCH(B128,Trends!$C$3:$C$404,0))</f>
        <v>Stable</v>
      </c>
      <c r="J128" s="129" t="str">
        <f>VLOOKUP($B128,Reliability!$A$3:$I$170,9,FALSE)</f>
        <v>Medium</v>
      </c>
      <c r="K128" s="237">
        <f t="shared" si="18"/>
        <v>3.9</v>
      </c>
      <c r="L128" s="237">
        <f>VLOOKUP($B128,'Impact of the crisis'!$C$6:$N$170,12,FALSE)</f>
        <v>4.7</v>
      </c>
      <c r="M128" s="237">
        <f>VLOOKUP($B128,'Impact of the crisis'!$C$6:$AB$170,26,FALSE)</f>
        <v>3.4</v>
      </c>
      <c r="N128" s="237">
        <f>VLOOKUP($B128,'Conditions of people affected'!$C$6:$R$170,16,FALSE)</f>
        <v>4.8</v>
      </c>
      <c r="O128" s="237">
        <f>VLOOKUP($B128,'Conditions of people affected'!$C$6:$R$170,9,FALSE)</f>
        <v>4.5999999999999996</v>
      </c>
      <c r="P128" s="237">
        <f>VLOOKUP($B128,'Conditions of people affected'!$C$6:$R$170,15,FALSE)</f>
        <v>5</v>
      </c>
      <c r="Q128" s="237">
        <f t="shared" si="19"/>
        <v>4.2</v>
      </c>
      <c r="R128" s="237">
        <f>VLOOKUP($B128,'Complexity of the crisis'!$C$6:$AN$170,22,FALSE)</f>
        <v>3.8</v>
      </c>
      <c r="S128" s="237">
        <f>VLOOKUP($B128,'Complexity of the crisis'!$C$6:$AN$170,38,FALSE)</f>
        <v>4.5</v>
      </c>
      <c r="T128" s="133" t="str">
        <f>VLOOKUP(B128,Lists!$C$3:$E$200,3,FALSE)</f>
        <v>Africa</v>
      </c>
      <c r="U128" s="134">
        <f>VLOOKUP(B128,'INFORM Severity - hidden'!$C$5:$V$200,20,FALSE)</f>
        <v>44985</v>
      </c>
    </row>
    <row r="129" spans="1:21" x14ac:dyDescent="0.25">
      <c r="A129" s="130" t="str">
        <f t="array" ref="A129">IFERROR(INDEX(Lists!$B$2:$B$200,SMALL(IF(Lists!$I$2:$I$200="Individual",ROW(Lists!$B$2:$B$200)),ROW(125:125))-1,1),"")</f>
        <v>Boko Haram in Chad</v>
      </c>
      <c r="B129" s="131" t="str">
        <f>VLOOKUP(A129,Lists!$B$2:$G$200,2,FALSE)</f>
        <v>TCD003</v>
      </c>
      <c r="C129" s="131" t="str">
        <f>VLOOKUP(B129,'INFORM Severity - hidden'!$C$5:$D$200,2,FALSE)</f>
        <v>Chad</v>
      </c>
      <c r="D129" s="131" t="str">
        <f>VLOOKUP(A129,Lists!$B$2:$G$200,3,FALSE)</f>
        <v>TCD</v>
      </c>
      <c r="E129" s="132" t="str">
        <f>VLOOKUP(A129,Lists!$B$2:$G$200,5,FALSE)</f>
        <v>Conflict</v>
      </c>
      <c r="F129" s="235">
        <f t="shared" si="15"/>
        <v>3.9</v>
      </c>
      <c r="G129" s="129">
        <f t="shared" si="16"/>
        <v>4</v>
      </c>
      <c r="H129" s="129" t="str">
        <f t="shared" si="17"/>
        <v>High</v>
      </c>
      <c r="I129" s="236" t="str">
        <f>INDEX(Trends!$D$3:$D$404,MATCH(B129,Trends!$C$3:$C$404,0))</f>
        <v>Stable</v>
      </c>
      <c r="J129" s="129" t="str">
        <f>VLOOKUP($B129,Reliability!$A$3:$I$170,9,FALSE)</f>
        <v>Medium</v>
      </c>
      <c r="K129" s="237">
        <f t="shared" si="18"/>
        <v>2.8</v>
      </c>
      <c r="L129" s="237">
        <f>VLOOKUP($B129,'Impact of the crisis'!$C$6:$N$170,12,FALSE)</f>
        <v>0.7</v>
      </c>
      <c r="M129" s="237">
        <f>VLOOKUP($B129,'Impact of the crisis'!$C$6:$AB$170,26,FALSE)</f>
        <v>3.5</v>
      </c>
      <c r="N129" s="237">
        <f>VLOOKUP($B129,'Conditions of people affected'!$C$6:$R$170,16,FALSE)</f>
        <v>4.0999999999999996</v>
      </c>
      <c r="O129" s="237">
        <f>VLOOKUP($B129,'Conditions of people affected'!$C$6:$R$170,9,FALSE)</f>
        <v>3.2</v>
      </c>
      <c r="P129" s="237">
        <f>VLOOKUP($B129,'Conditions of people affected'!$C$6:$R$170,15,FALSE)</f>
        <v>5</v>
      </c>
      <c r="Q129" s="237">
        <f t="shared" si="19"/>
        <v>4.2</v>
      </c>
      <c r="R129" s="237">
        <f>VLOOKUP($B129,'Complexity of the crisis'!$C$6:$AN$170,22,FALSE)</f>
        <v>3.8</v>
      </c>
      <c r="S129" s="237">
        <f>VLOOKUP($B129,'Complexity of the crisis'!$C$6:$AN$170,38,FALSE)</f>
        <v>4.5</v>
      </c>
      <c r="T129" s="133" t="str">
        <f>VLOOKUP(B129,Lists!$C$3:$E$200,3,FALSE)</f>
        <v>Africa</v>
      </c>
      <c r="U129" s="134">
        <f>VLOOKUP(B129,'INFORM Severity - hidden'!$C$5:$V$200,20,FALSE)</f>
        <v>44985</v>
      </c>
    </row>
    <row r="130" spans="1:21" x14ac:dyDescent="0.25">
      <c r="A130" s="130" t="str">
        <f t="array" ref="A130">IFERROR(INDEX(Lists!$B$2:$B$200,SMALL(IF(Lists!$I$2:$I$200="Individual",ROW(Lists!$B$2:$B$200)),ROW(126:126))-1,1),"")</f>
        <v>CAR refugees in Chad</v>
      </c>
      <c r="B130" s="131" t="str">
        <f>VLOOKUP(A130,Lists!$B$2:$G$200,2,FALSE)</f>
        <v>TCD004</v>
      </c>
      <c r="C130" s="131" t="str">
        <f>VLOOKUP(B130,'INFORM Severity - hidden'!$C$5:$D$200,2,FALSE)</f>
        <v>Chad</v>
      </c>
      <c r="D130" s="131" t="str">
        <f>VLOOKUP(A130,Lists!$B$2:$G$200,3,FALSE)</f>
        <v>TCD</v>
      </c>
      <c r="E130" s="132" t="str">
        <f>VLOOKUP(A130,Lists!$B$2:$G$200,5,FALSE)</f>
        <v>Displacement</v>
      </c>
      <c r="F130" s="235">
        <f t="shared" si="15"/>
        <v>3.7</v>
      </c>
      <c r="G130" s="129">
        <f t="shared" si="16"/>
        <v>4</v>
      </c>
      <c r="H130" s="129" t="str">
        <f t="shared" si="17"/>
        <v>High</v>
      </c>
      <c r="I130" s="236" t="str">
        <f>INDEX(Trends!$D$3:$D$404,MATCH(B130,Trends!$C$3:$C$404,0))</f>
        <v>Decreasing</v>
      </c>
      <c r="J130" s="129" t="str">
        <f>VLOOKUP($B130,Reliability!$A$3:$I$170,9,FALSE)</f>
        <v>Medium</v>
      </c>
      <c r="K130" s="237">
        <f t="shared" si="18"/>
        <v>2.2999999999999998</v>
      </c>
      <c r="L130" s="237">
        <f>VLOOKUP($B130,'Impact of the crisis'!$C$6:$N$170,12,FALSE)</f>
        <v>1.7</v>
      </c>
      <c r="M130" s="237">
        <f>VLOOKUP($B130,'Impact of the crisis'!$C$6:$AB$170,26,FALSE)</f>
        <v>2.5</v>
      </c>
      <c r="N130" s="237">
        <f>VLOOKUP($B130,'Conditions of people affected'!$C$6:$R$170,16,FALSE)</f>
        <v>4.25</v>
      </c>
      <c r="O130" s="237">
        <f>VLOOKUP($B130,'Conditions of people affected'!$C$6:$R$170,9,FALSE)</f>
        <v>3.5</v>
      </c>
      <c r="P130" s="237">
        <f>VLOOKUP($B130,'Conditions of people affected'!$C$6:$R$170,15,FALSE)</f>
        <v>5</v>
      </c>
      <c r="Q130" s="237">
        <f t="shared" si="19"/>
        <v>3.7</v>
      </c>
      <c r="R130" s="237">
        <f>VLOOKUP($B130,'Complexity of the crisis'!$C$6:$AN$170,22,FALSE)</f>
        <v>3.8</v>
      </c>
      <c r="S130" s="237">
        <f>VLOOKUP($B130,'Complexity of the crisis'!$C$6:$AN$170,38,FALSE)</f>
        <v>3.5</v>
      </c>
      <c r="T130" s="133" t="str">
        <f>VLOOKUP(B130,Lists!$C$3:$E$200,3,FALSE)</f>
        <v>Africa</v>
      </c>
      <c r="U130" s="134">
        <f>VLOOKUP(B130,'INFORM Severity - hidden'!$C$5:$V$200,20,FALSE)</f>
        <v>44985</v>
      </c>
    </row>
    <row r="131" spans="1:21" x14ac:dyDescent="0.25">
      <c r="A131" s="130" t="str">
        <f t="array" ref="A131">IFERROR(INDEX(Lists!$B$2:$B$200,SMALL(IF(Lists!$I$2:$I$200="Individual",ROW(Lists!$B$2:$B$200)),ROW(127:127))-1,1),"")</f>
        <v>Darfur refugees in Chad</v>
      </c>
      <c r="B131" s="131" t="str">
        <f>VLOOKUP(A131,Lists!$B$2:$G$200,2,FALSE)</f>
        <v>TCD005</v>
      </c>
      <c r="C131" s="131" t="str">
        <f>VLOOKUP(B131,'INFORM Severity - hidden'!$C$5:$D$200,2,FALSE)</f>
        <v>Chad</v>
      </c>
      <c r="D131" s="131" t="str">
        <f>VLOOKUP(A131,Lists!$B$2:$G$200,3,FALSE)</f>
        <v>TCD</v>
      </c>
      <c r="E131" s="132" t="str">
        <f>VLOOKUP(A131,Lists!$B$2:$G$200,5,FALSE)</f>
        <v>Displacement</v>
      </c>
      <c r="F131" s="235">
        <f t="shared" si="15"/>
        <v>3.8</v>
      </c>
      <c r="G131" s="129">
        <f t="shared" si="16"/>
        <v>4</v>
      </c>
      <c r="H131" s="129" t="str">
        <f t="shared" si="17"/>
        <v>High</v>
      </c>
      <c r="I131" s="236" t="str">
        <f>INDEX(Trends!$D$3:$D$404,MATCH(B131,Trends!$C$3:$C$404,0))</f>
        <v>Stable</v>
      </c>
      <c r="J131" s="129" t="str">
        <f>VLOOKUP($B131,Reliability!$A$3:$I$170,9,FALSE)</f>
        <v>High</v>
      </c>
      <c r="K131" s="237">
        <f t="shared" si="18"/>
        <v>2.5</v>
      </c>
      <c r="L131" s="237">
        <f>VLOOKUP($B131,'Impact of the crisis'!$C$6:$N$170,12,FALSE)</f>
        <v>1.7</v>
      </c>
      <c r="M131" s="237">
        <f>VLOOKUP($B131,'Impact of the crisis'!$C$6:$AB$170,26,FALSE)</f>
        <v>2.9</v>
      </c>
      <c r="N131" s="237">
        <f>VLOOKUP($B131,'Conditions of people affected'!$C$6:$R$170,16,FALSE)</f>
        <v>4.25</v>
      </c>
      <c r="O131" s="237">
        <f>VLOOKUP($B131,'Conditions of people affected'!$C$6:$R$170,9,FALSE)</f>
        <v>3.5</v>
      </c>
      <c r="P131" s="237">
        <f>VLOOKUP($B131,'Conditions of people affected'!$C$6:$R$170,15,FALSE)</f>
        <v>5</v>
      </c>
      <c r="Q131" s="237">
        <f t="shared" si="19"/>
        <v>3.7</v>
      </c>
      <c r="R131" s="237">
        <f>VLOOKUP($B131,'Complexity of the crisis'!$C$6:$AN$170,22,FALSE)</f>
        <v>3.8</v>
      </c>
      <c r="S131" s="237">
        <f>VLOOKUP($B131,'Complexity of the crisis'!$C$6:$AN$170,38,FALSE)</f>
        <v>3.5</v>
      </c>
      <c r="T131" s="133" t="str">
        <f>VLOOKUP(B131,Lists!$C$3:$E$200,3,FALSE)</f>
        <v>Africa</v>
      </c>
      <c r="U131" s="134">
        <f>VLOOKUP(B131,'INFORM Severity - hidden'!$C$5:$V$200,20,FALSE)</f>
        <v>44985</v>
      </c>
    </row>
    <row r="132" spans="1:21" x14ac:dyDescent="0.25">
      <c r="A132" s="130" t="str">
        <f t="array" ref="A132">IFERROR(INDEX(Lists!$B$2:$B$200,SMALL(IF(Lists!$I$2:$I$200="Individual",ROW(Lists!$B$2:$B$200)),ROW(128:128))-1,1),"")</f>
        <v>Tibesti Conflict in Chad</v>
      </c>
      <c r="B132" s="131" t="str">
        <f>VLOOKUP(A132,Lists!$B$2:$G$200,2,FALSE)</f>
        <v>TCD006</v>
      </c>
      <c r="C132" s="131" t="str">
        <f>VLOOKUP(B132,'INFORM Severity - hidden'!$C$5:$D$200,2,FALSE)</f>
        <v>Chad</v>
      </c>
      <c r="D132" s="131" t="str">
        <f>VLOOKUP(A132,Lists!$B$2:$G$200,3,FALSE)</f>
        <v>TCD</v>
      </c>
      <c r="E132" s="132" t="str">
        <f>VLOOKUP(A132,Lists!$B$2:$G$200,5,FALSE)</f>
        <v>Conflict</v>
      </c>
      <c r="F132" s="235">
        <f t="shared" si="15"/>
        <v>2.5</v>
      </c>
      <c r="G132" s="129">
        <f t="shared" si="16"/>
        <v>3</v>
      </c>
      <c r="H132" s="129" t="str">
        <f t="shared" si="17"/>
        <v>Medium</v>
      </c>
      <c r="I132" s="236" t="str">
        <f>INDEX(Trends!$D$3:$D$404,MATCH(B132,Trends!$C$3:$C$404,0))</f>
        <v>Decreasing</v>
      </c>
      <c r="J132" s="129" t="str">
        <f>VLOOKUP($B132,Reliability!$A$3:$I$170,9,FALSE)</f>
        <v>Medium</v>
      </c>
      <c r="K132" s="237">
        <f t="shared" si="18"/>
        <v>2</v>
      </c>
      <c r="L132" s="237">
        <f>VLOOKUP($B132,'Impact of the crisis'!$C$6:$N$170,12,FALSE)</f>
        <v>1.3</v>
      </c>
      <c r="M132" s="237">
        <f>VLOOKUP($B132,'Impact of the crisis'!$C$6:$AB$170,26,FALSE)</f>
        <v>2.2999999999999998</v>
      </c>
      <c r="N132" s="237">
        <f>VLOOKUP($B132,'Conditions of people affected'!$C$6:$R$170,16,FALSE)</f>
        <v>2.2000000000000002</v>
      </c>
      <c r="O132" s="237">
        <f>VLOOKUP($B132,'Conditions of people affected'!$C$6:$R$170,9,FALSE)</f>
        <v>0.4</v>
      </c>
      <c r="P132" s="237">
        <f>VLOOKUP($B132,'Conditions of people affected'!$C$6:$R$170,15,FALSE)</f>
        <v>4</v>
      </c>
      <c r="Q132" s="237">
        <f t="shared" si="19"/>
        <v>3.4</v>
      </c>
      <c r="R132" s="237">
        <f>VLOOKUP($B132,'Complexity of the crisis'!$C$6:$AN$170,22,FALSE)</f>
        <v>3.8</v>
      </c>
      <c r="S132" s="237">
        <f>VLOOKUP($B132,'Complexity of the crisis'!$C$6:$AN$170,38,FALSE)</f>
        <v>3</v>
      </c>
      <c r="T132" s="133" t="str">
        <f>VLOOKUP(B132,Lists!$C$3:$E$200,3,FALSE)</f>
        <v>Africa</v>
      </c>
      <c r="U132" s="134">
        <f>VLOOKUP(B132,'INFORM Severity - hidden'!$C$5:$V$200,20,FALSE)</f>
        <v>44985</v>
      </c>
    </row>
    <row r="133" spans="1:21" x14ac:dyDescent="0.25">
      <c r="A133" s="130" t="str">
        <f t="array" ref="A133">IFERROR(INDEX(Lists!$B$2:$B$200,SMALL(IF(Lists!$I$2:$I$200="Individual",ROW(Lists!$B$2:$B$200)),ROW(129:129))-1,1),"")</f>
        <v xml:space="preserve">Conflict in southern Thailand </v>
      </c>
      <c r="B133" s="131" t="str">
        <f>VLOOKUP(A133,Lists!$B$2:$G$200,2,FALSE)</f>
        <v>THA002</v>
      </c>
      <c r="C133" s="131" t="str">
        <f>VLOOKUP(B133,'INFORM Severity - hidden'!$C$5:$D$200,2,FALSE)</f>
        <v>Thailand</v>
      </c>
      <c r="D133" s="131" t="str">
        <f>VLOOKUP(A133,Lists!$B$2:$G$200,3,FALSE)</f>
        <v>THA</v>
      </c>
      <c r="E133" s="132" t="str">
        <f>VLOOKUP(A133,Lists!$B$2:$G$200,5,FALSE)</f>
        <v>Conflict</v>
      </c>
      <c r="F133" s="235" t="str">
        <f t="shared" ref="F133:F150" si="20">IF(OR(N133="x",K133="x"),"x",ROUND((5-GEOMEAN(((5-K133)/5*4+1),((5-N133)/5*4+1),((5-N133)/5*4+1)))/4*3.5+Q133*0.3,1))</f>
        <v>x</v>
      </c>
      <c r="G133" s="129" t="str">
        <f t="shared" ref="G133:G150" si="21">IF(F133="x","x",ROUNDUP(F133,0))</f>
        <v>x</v>
      </c>
      <c r="H133" s="129" t="str">
        <f t="shared" ref="H133:H150" si="22">IF(N133="x","x",IF(K133="x","x",(IF(G133=5,"Very High",IF(G133=4,"High",IF(G133=3,"Medium",IF(G133=2,"Low","Very Low")))))))</f>
        <v>x</v>
      </c>
      <c r="I133" s="236" t="str">
        <f>INDEX(Trends!$D$3:$D$404,MATCH(B133,Trends!$C$3:$C$404,0))</f>
        <v>-</v>
      </c>
      <c r="J133" s="129" t="str">
        <f>VLOOKUP($B133,Reliability!$A$3:$I$170,9,FALSE)</f>
        <v>Low</v>
      </c>
      <c r="K133" s="237">
        <f t="shared" ref="K133:K150" si="23">IF(OR(M133="x",L133="x"),"x",ROUND((5-GEOMEAN(((5-L133)/5*4+1),((5-M133)/5*4+1),((5-M133)/5*4+1)))/4*5,1))</f>
        <v>1.7</v>
      </c>
      <c r="L133" s="237">
        <f>VLOOKUP($B133,'Impact of the crisis'!$C$6:$N$170,12,FALSE)</f>
        <v>1.1000000000000001</v>
      </c>
      <c r="M133" s="237">
        <f>VLOOKUP($B133,'Impact of the crisis'!$C$6:$AB$170,26,FALSE)</f>
        <v>2</v>
      </c>
      <c r="N133" s="237" t="str">
        <f>VLOOKUP($B133,'Conditions of people affected'!$C$6:$R$170,16,FALSE)</f>
        <v>x</v>
      </c>
      <c r="O133" s="237" t="str">
        <f>VLOOKUP($B133,'Conditions of people affected'!$C$6:$R$170,9,FALSE)</f>
        <v>x</v>
      </c>
      <c r="P133" s="237" t="str">
        <f>VLOOKUP($B133,'Conditions of people affected'!$C$6:$R$170,15,FALSE)</f>
        <v>x</v>
      </c>
      <c r="Q133" s="237">
        <f t="shared" ref="Q133:Q150" si="24">IF(OR(S133="x",R133="x"),R133,ROUND((5-GEOMEAN(((5-R133)/5*4+1),((5-S133)/5*4+1)))/4*5,1))</f>
        <v>2</v>
      </c>
      <c r="R133" s="237">
        <f>VLOOKUP($B133,'Complexity of the crisis'!$C$6:$AN$170,22,FALSE)</f>
        <v>2.5</v>
      </c>
      <c r="S133" s="237">
        <f>VLOOKUP($B133,'Complexity of the crisis'!$C$6:$AN$170,38,FALSE)</f>
        <v>1.5</v>
      </c>
      <c r="T133" s="133" t="str">
        <f>VLOOKUP(B133,Lists!$C$3:$E$200,3,FALSE)</f>
        <v>Asia</v>
      </c>
      <c r="U133" s="134">
        <f>VLOOKUP(B133,'INFORM Severity - hidden'!$C$5:$V$200,20,FALSE)</f>
        <v>44985</v>
      </c>
    </row>
    <row r="134" spans="1:21" x14ac:dyDescent="0.25">
      <c r="A134" s="130" t="str">
        <f t="array" ref="A134">IFERROR(INDEX(Lists!$B$2:$B$200,SMALL(IF(Lists!$I$2:$I$200="Individual",ROW(Lists!$B$2:$B$200)),ROW(130:130))-1,1),"")</f>
        <v>Myanmar refugees in Thailand</v>
      </c>
      <c r="B134" s="131" t="str">
        <f>VLOOKUP(A134,Lists!$B$2:$G$200,2,FALSE)</f>
        <v>THA003</v>
      </c>
      <c r="C134" s="131" t="str">
        <f>VLOOKUP(B134,'INFORM Severity - hidden'!$C$5:$D$200,2,FALSE)</f>
        <v>Thailand</v>
      </c>
      <c r="D134" s="131" t="str">
        <f>VLOOKUP(A134,Lists!$B$2:$G$200,3,FALSE)</f>
        <v>THA</v>
      </c>
      <c r="E134" s="132" t="str">
        <f>VLOOKUP(A134,Lists!$B$2:$G$200,5,FALSE)</f>
        <v>Conflict</v>
      </c>
      <c r="F134" s="235">
        <f t="shared" si="20"/>
        <v>2.2999999999999998</v>
      </c>
      <c r="G134" s="129">
        <f t="shared" si="21"/>
        <v>3</v>
      </c>
      <c r="H134" s="129" t="str">
        <f t="shared" si="22"/>
        <v>Medium</v>
      </c>
      <c r="I134" s="236" t="str">
        <f>INDEX(Trends!$D$3:$D$404,MATCH(B134,Trends!$C$3:$C$404,0))</f>
        <v>Stable</v>
      </c>
      <c r="J134" s="129" t="str">
        <f>VLOOKUP($B134,Reliability!$A$3:$I$170,9,FALSE)</f>
        <v>Medium</v>
      </c>
      <c r="K134" s="237">
        <f t="shared" si="23"/>
        <v>2.2000000000000002</v>
      </c>
      <c r="L134" s="237">
        <f>VLOOKUP($B134,'Impact of the crisis'!$C$6:$N$170,12,FALSE)</f>
        <v>0.5</v>
      </c>
      <c r="M134" s="237">
        <f>VLOOKUP($B134,'Impact of the crisis'!$C$6:$AB$170,26,FALSE)</f>
        <v>2.8</v>
      </c>
      <c r="N134" s="237">
        <f>VLOOKUP($B134,'Conditions of people affected'!$C$6:$R$170,16,FALSE)</f>
        <v>2.2999999999999998</v>
      </c>
      <c r="O134" s="237">
        <f>VLOOKUP($B134,'Conditions of people affected'!$C$6:$R$170,9,FALSE)</f>
        <v>1.6</v>
      </c>
      <c r="P134" s="237">
        <f>VLOOKUP($B134,'Conditions of people affected'!$C$6:$R$170,15,FALSE)</f>
        <v>3</v>
      </c>
      <c r="Q134" s="237">
        <f t="shared" si="24"/>
        <v>2.2999999999999998</v>
      </c>
      <c r="R134" s="237">
        <f>VLOOKUP($B134,'Complexity of the crisis'!$C$6:$AN$170,22,FALSE)</f>
        <v>2.5</v>
      </c>
      <c r="S134" s="237">
        <f>VLOOKUP($B134,'Complexity of the crisis'!$C$6:$AN$170,38,FALSE)</f>
        <v>2</v>
      </c>
      <c r="T134" s="133" t="str">
        <f>VLOOKUP(B134,Lists!$C$3:$E$200,3,FALSE)</f>
        <v>Asia</v>
      </c>
      <c r="U134" s="134">
        <f>VLOOKUP(B134,'INFORM Severity - hidden'!$C$5:$V$200,20,FALSE)</f>
        <v>44985</v>
      </c>
    </row>
    <row r="135" spans="1:21" x14ac:dyDescent="0.25">
      <c r="A135" s="130" t="str">
        <f t="array" ref="A135">IFERROR(INDEX(Lists!$B$2:$B$200,SMALL(IF(Lists!$I$2:$I$200="Individual",ROW(Lists!$B$2:$B$200)),ROW(131:131))-1,1),"")</f>
        <v>Venezuelan refugees in Trinidad and Tobago</v>
      </c>
      <c r="B135" s="131" t="str">
        <f>VLOOKUP(A135,Lists!$B$2:$G$200,2,FALSE)</f>
        <v>TTO002</v>
      </c>
      <c r="C135" s="131" t="str">
        <f>VLOOKUP(B135,'INFORM Severity - hidden'!$C$5:$D$200,2,FALSE)</f>
        <v>Trinidad and Tobago</v>
      </c>
      <c r="D135" s="131" t="str">
        <f>VLOOKUP(A135,Lists!$B$2:$G$200,3,FALSE)</f>
        <v>TTO</v>
      </c>
      <c r="E135" s="132" t="str">
        <f>VLOOKUP(A135,Lists!$B$2:$G$200,5,FALSE)</f>
        <v>Displacement</v>
      </c>
      <c r="F135" s="235">
        <f t="shared" si="20"/>
        <v>2</v>
      </c>
      <c r="G135" s="129">
        <f t="shared" si="21"/>
        <v>2</v>
      </c>
      <c r="H135" s="129" t="str">
        <f t="shared" si="22"/>
        <v>Low</v>
      </c>
      <c r="I135" s="236" t="str">
        <f>INDEX(Trends!$D$3:$D$404,MATCH(B135,Trends!$C$3:$C$404,0))</f>
        <v>Increasing</v>
      </c>
      <c r="J135" s="129" t="str">
        <f>VLOOKUP($B135,Reliability!$A$3:$I$170,9,FALSE)</f>
        <v>Very High</v>
      </c>
      <c r="K135" s="237">
        <f t="shared" si="23"/>
        <v>2.8</v>
      </c>
      <c r="L135" s="237">
        <f>VLOOKUP($B135,'Impact of the crisis'!$C$6:$N$170,12,FALSE)</f>
        <v>2.9</v>
      </c>
      <c r="M135" s="237">
        <f>VLOOKUP($B135,'Impact of the crisis'!$C$6:$AB$170,26,FALSE)</f>
        <v>2.8</v>
      </c>
      <c r="N135" s="237">
        <f>VLOOKUP($B135,'Conditions of people affected'!$C$6:$R$170,16,FALSE)</f>
        <v>1.45</v>
      </c>
      <c r="O135" s="237">
        <f>VLOOKUP($B135,'Conditions of people affected'!$C$6:$R$170,9,FALSE)</f>
        <v>0.9</v>
      </c>
      <c r="P135" s="237">
        <f>VLOOKUP($B135,'Conditions of people affected'!$C$6:$R$170,15,FALSE)</f>
        <v>2</v>
      </c>
      <c r="Q135" s="237">
        <f t="shared" si="24"/>
        <v>2.2000000000000002</v>
      </c>
      <c r="R135" s="237">
        <f>VLOOKUP($B135,'Complexity of the crisis'!$C$6:$AN$170,22,FALSE)</f>
        <v>1.9</v>
      </c>
      <c r="S135" s="237">
        <f>VLOOKUP($B135,'Complexity of the crisis'!$C$6:$AN$170,38,FALSE)</f>
        <v>2.5</v>
      </c>
      <c r="T135" s="133" t="str">
        <f>VLOOKUP(B135,Lists!$C$3:$E$200,3,FALSE)</f>
        <v>Americas</v>
      </c>
      <c r="U135" s="134">
        <f>VLOOKUP(B135,'INFORM Severity - hidden'!$C$5:$V$200,20,FALSE)</f>
        <v>44985</v>
      </c>
    </row>
    <row r="136" spans="1:21" x14ac:dyDescent="0.25">
      <c r="A136" s="130" t="str">
        <f t="array" ref="A136">IFERROR(INDEX(Lists!$B$2:$B$200,SMALL(IF(Lists!$I$2:$I$200="Individual",ROW(Lists!$B$2:$B$200)),ROW(132:132))-1,1),"")</f>
        <v>Mixed migration flows in Tunisia</v>
      </c>
      <c r="B136" s="131" t="str">
        <f>VLOOKUP(A136,Lists!$B$2:$G$200,2,FALSE)</f>
        <v>TUN002</v>
      </c>
      <c r="C136" s="131" t="str">
        <f>VLOOKUP(B136,'INFORM Severity - hidden'!$C$5:$D$200,2,FALSE)</f>
        <v>Tunisia</v>
      </c>
      <c r="D136" s="131" t="str">
        <f>VLOOKUP(A136,Lists!$B$2:$G$200,3,FALSE)</f>
        <v>TUN</v>
      </c>
      <c r="E136" s="132" t="str">
        <f>VLOOKUP(A136,Lists!$B$2:$G$200,5,FALSE)</f>
        <v>Displacement</v>
      </c>
      <c r="F136" s="235">
        <f t="shared" si="20"/>
        <v>1.8</v>
      </c>
      <c r="G136" s="129">
        <f t="shared" si="21"/>
        <v>2</v>
      </c>
      <c r="H136" s="129" t="str">
        <f t="shared" si="22"/>
        <v>Low</v>
      </c>
      <c r="I136" s="236" t="str">
        <f>INDEX(Trends!$D$3:$D$404,MATCH(B136,Trends!$C$3:$C$404,0))</f>
        <v>Stable</v>
      </c>
      <c r="J136" s="129" t="str">
        <f>VLOOKUP($B136,Reliability!$A$3:$I$170,9,FALSE)</f>
        <v>Very High</v>
      </c>
      <c r="K136" s="237">
        <f t="shared" si="23"/>
        <v>3.2</v>
      </c>
      <c r="L136" s="237">
        <f>VLOOKUP($B136,'Impact of the crisis'!$C$6:$N$170,12,FALSE)</f>
        <v>4.3</v>
      </c>
      <c r="M136" s="237">
        <f>VLOOKUP($B136,'Impact of the crisis'!$C$6:$AB$170,26,FALSE)</f>
        <v>2.5</v>
      </c>
      <c r="N136" s="237">
        <f>VLOOKUP($B136,'Conditions of people affected'!$C$6:$R$170,16,FALSE)</f>
        <v>0.55000000000000004</v>
      </c>
      <c r="O136" s="237">
        <f>VLOOKUP($B136,'Conditions of people affected'!$C$6:$R$170,9,FALSE)</f>
        <v>0.1</v>
      </c>
      <c r="P136" s="237">
        <f>VLOOKUP($B136,'Conditions of people affected'!$C$6:$R$170,15,FALSE)</f>
        <v>1</v>
      </c>
      <c r="Q136" s="237">
        <f t="shared" si="24"/>
        <v>2.2000000000000002</v>
      </c>
      <c r="R136" s="237">
        <f>VLOOKUP($B136,'Complexity of the crisis'!$C$6:$AN$170,22,FALSE)</f>
        <v>2.2999999999999998</v>
      </c>
      <c r="S136" s="237">
        <f>VLOOKUP($B136,'Complexity of the crisis'!$C$6:$AN$170,38,FALSE)</f>
        <v>2</v>
      </c>
      <c r="T136" s="133" t="str">
        <f>VLOOKUP(B136,Lists!$C$3:$E$200,3,FALSE)</f>
        <v>Africa</v>
      </c>
      <c r="U136" s="134">
        <f>VLOOKUP(B136,'INFORM Severity - hidden'!$C$5:$V$200,20,FALSE)</f>
        <v>44979</v>
      </c>
    </row>
    <row r="137" spans="1:21" x14ac:dyDescent="0.25">
      <c r="A137" s="130" t="str">
        <f t="array" ref="A137">IFERROR(INDEX(Lists!$B$2:$B$200,SMALL(IF(Lists!$I$2:$I$200="Individual",ROW(Lists!$B$2:$B$200)),ROW(133:133))-1,1),"")</f>
        <v>Syrian Refugees in Türkiye</v>
      </c>
      <c r="B137" s="131" t="str">
        <f>VLOOKUP(A137,Lists!$B$2:$G$200,2,FALSE)</f>
        <v>TUR002</v>
      </c>
      <c r="C137" s="131" t="str">
        <f>VLOOKUP(B137,'INFORM Severity - hidden'!$C$5:$D$200,2,FALSE)</f>
        <v>Türkiye</v>
      </c>
      <c r="D137" s="131" t="str">
        <f>VLOOKUP(A137,Lists!$B$2:$G$200,3,FALSE)</f>
        <v>TUR</v>
      </c>
      <c r="E137" s="132" t="str">
        <f>VLOOKUP(A137,Lists!$B$2:$G$200,5,FALSE)</f>
        <v>Displacement</v>
      </c>
      <c r="F137" s="235">
        <f t="shared" si="20"/>
        <v>3.3</v>
      </c>
      <c r="G137" s="129">
        <f t="shared" si="21"/>
        <v>4</v>
      </c>
      <c r="H137" s="129" t="str">
        <f t="shared" si="22"/>
        <v>High</v>
      </c>
      <c r="I137" s="236" t="str">
        <f>INDEX(Trends!$D$3:$D$404,MATCH(B137,Trends!$C$3:$C$404,0))</f>
        <v>Stable</v>
      </c>
      <c r="J137" s="129" t="str">
        <f>VLOOKUP($B137,Reliability!$A$3:$I$170,9,FALSE)</f>
        <v>Medium</v>
      </c>
      <c r="K137" s="237">
        <f t="shared" si="23"/>
        <v>3.8</v>
      </c>
      <c r="L137" s="237">
        <f>VLOOKUP($B137,'Impact of the crisis'!$C$6:$N$170,12,FALSE)</f>
        <v>2.9</v>
      </c>
      <c r="M137" s="237">
        <f>VLOOKUP($B137,'Impact of the crisis'!$C$6:$AB$170,26,FALSE)</f>
        <v>4.2</v>
      </c>
      <c r="N137" s="237">
        <f>VLOOKUP($B137,'Conditions of people affected'!$C$6:$R$170,16,FALSE)</f>
        <v>3.4</v>
      </c>
      <c r="O137" s="237">
        <f>VLOOKUP($B137,'Conditions of people affected'!$C$6:$R$170,9,FALSE)</f>
        <v>3.8</v>
      </c>
      <c r="P137" s="237">
        <f>VLOOKUP($B137,'Conditions of people affected'!$C$6:$R$170,15,FALSE)</f>
        <v>3</v>
      </c>
      <c r="Q137" s="237">
        <f t="shared" si="24"/>
        <v>2.8</v>
      </c>
      <c r="R137" s="237">
        <f>VLOOKUP($B137,'Complexity of the crisis'!$C$6:$AN$170,22,FALSE)</f>
        <v>3.4</v>
      </c>
      <c r="S137" s="237">
        <f>VLOOKUP($B137,'Complexity of the crisis'!$C$6:$AN$170,38,FALSE)</f>
        <v>2</v>
      </c>
      <c r="T137" s="133" t="str">
        <f>VLOOKUP(B137,Lists!$C$3:$E$200,3,FALSE)</f>
        <v>Middle east</v>
      </c>
      <c r="U137" s="134">
        <f>VLOOKUP(B137,'INFORM Severity - hidden'!$C$5:$V$200,20,FALSE)</f>
        <v>44981</v>
      </c>
    </row>
    <row r="138" spans="1:21" x14ac:dyDescent="0.25">
      <c r="A138" s="130" t="str">
        <f t="array" ref="A138">IFERROR(INDEX(Lists!$B$2:$B$200,SMALL(IF(Lists!$I$2:$I$200="Individual",ROW(Lists!$B$2:$B$200)),ROW(134:134))-1,1),"")</f>
        <v>Mixed Migration Flows in Türkiye</v>
      </c>
      <c r="B138" s="131" t="str">
        <f>VLOOKUP(A138,Lists!$B$2:$G$200,2,FALSE)</f>
        <v>TUR003</v>
      </c>
      <c r="C138" s="131" t="str">
        <f>VLOOKUP(B138,'INFORM Severity - hidden'!$C$5:$D$200,2,FALSE)</f>
        <v>Türkiye</v>
      </c>
      <c r="D138" s="131" t="str">
        <f>VLOOKUP(A138,Lists!$B$2:$G$200,3,FALSE)</f>
        <v>TUR</v>
      </c>
      <c r="E138" s="132" t="str">
        <f>VLOOKUP(A138,Lists!$B$2:$G$200,5,FALSE)</f>
        <v>Displacement</v>
      </c>
      <c r="F138" s="235">
        <f t="shared" si="20"/>
        <v>2.4</v>
      </c>
      <c r="G138" s="129">
        <f t="shared" si="21"/>
        <v>3</v>
      </c>
      <c r="H138" s="129" t="str">
        <f t="shared" si="22"/>
        <v>Medium</v>
      </c>
      <c r="I138" s="236" t="str">
        <f>INDEX(Trends!$D$3:$D$404,MATCH(B138,Trends!$C$3:$C$404,0))</f>
        <v>Decreasing</v>
      </c>
      <c r="J138" s="129" t="str">
        <f>VLOOKUP($B138,Reliability!$A$3:$I$170,9,FALSE)</f>
        <v>High</v>
      </c>
      <c r="K138" s="237">
        <f t="shared" si="23"/>
        <v>2.7</v>
      </c>
      <c r="L138" s="237">
        <f>VLOOKUP($B138,'Impact of the crisis'!$C$6:$N$170,12,FALSE)</f>
        <v>3.1</v>
      </c>
      <c r="M138" s="237">
        <f>VLOOKUP($B138,'Impact of the crisis'!$C$6:$AB$170,26,FALSE)</f>
        <v>2.5</v>
      </c>
      <c r="N138" s="237">
        <f>VLOOKUP($B138,'Conditions of people affected'!$C$6:$R$170,16,FALSE)</f>
        <v>2.0499999999999998</v>
      </c>
      <c r="O138" s="237">
        <f>VLOOKUP($B138,'Conditions of people affected'!$C$6:$R$170,9,FALSE)</f>
        <v>2.1</v>
      </c>
      <c r="P138" s="237">
        <f>VLOOKUP($B138,'Conditions of people affected'!$C$6:$R$170,15,FALSE)</f>
        <v>2</v>
      </c>
      <c r="Q138" s="237">
        <f t="shared" si="24"/>
        <v>2.8</v>
      </c>
      <c r="R138" s="237">
        <f>VLOOKUP($B138,'Complexity of the crisis'!$C$6:$AN$170,22,FALSE)</f>
        <v>3.4</v>
      </c>
      <c r="S138" s="237">
        <f>VLOOKUP($B138,'Complexity of the crisis'!$C$6:$AN$170,38,FALSE)</f>
        <v>2</v>
      </c>
      <c r="T138" s="133" t="str">
        <f>VLOOKUP(B138,Lists!$C$3:$E$200,3,FALSE)</f>
        <v>Middle east</v>
      </c>
      <c r="U138" s="134">
        <f>VLOOKUP(B138,'INFORM Severity - hidden'!$C$5:$V$200,20,FALSE)</f>
        <v>44981</v>
      </c>
    </row>
    <row r="139" spans="1:21" x14ac:dyDescent="0.25">
      <c r="A139" s="130" t="str">
        <f t="array" ref="A139">IFERROR(INDEX(Lists!$B$2:$B$200,SMALL(IF(Lists!$I$2:$I$200="Individual",ROW(Lists!$B$2:$B$200)),ROW(135:135))-1,1),"")</f>
        <v>Kurdish Conflict</v>
      </c>
      <c r="B139" s="131" t="str">
        <f>VLOOKUP(A139,Lists!$B$2:$G$200,2,FALSE)</f>
        <v>TUR004</v>
      </c>
      <c r="C139" s="131" t="str">
        <f>VLOOKUP(B139,'INFORM Severity - hidden'!$C$5:$D$200,2,FALSE)</f>
        <v>Türkiye</v>
      </c>
      <c r="D139" s="131" t="str">
        <f>VLOOKUP(A139,Lists!$B$2:$G$200,3,FALSE)</f>
        <v>TUR</v>
      </c>
      <c r="E139" s="132" t="str">
        <f>VLOOKUP(A139,Lists!$B$2:$G$200,5,FALSE)</f>
        <v>Conflict</v>
      </c>
      <c r="F139" s="235" t="str">
        <f t="shared" si="20"/>
        <v>x</v>
      </c>
      <c r="G139" s="129" t="str">
        <f t="shared" si="21"/>
        <v>x</v>
      </c>
      <c r="H139" s="129" t="str">
        <f t="shared" si="22"/>
        <v>x</v>
      </c>
      <c r="I139" s="236" t="str">
        <f>INDEX(Trends!$D$3:$D$404,MATCH(B139,Trends!$C$3:$C$404,0))</f>
        <v>-</v>
      </c>
      <c r="J139" s="129" t="str">
        <f>VLOOKUP($B139,Reliability!$A$3:$I$170,9,FALSE)</f>
        <v>Medium</v>
      </c>
      <c r="K139" s="237">
        <f t="shared" si="23"/>
        <v>2.8</v>
      </c>
      <c r="L139" s="237">
        <f>VLOOKUP($B139,'Impact of the crisis'!$C$6:$N$170,12,FALSE)</f>
        <v>2.4</v>
      </c>
      <c r="M139" s="237">
        <f>VLOOKUP($B139,'Impact of the crisis'!$C$6:$AB$170,26,FALSE)</f>
        <v>3</v>
      </c>
      <c r="N139" s="237" t="str">
        <f>VLOOKUP($B139,'Conditions of people affected'!$C$6:$R$170,16,FALSE)</f>
        <v>x</v>
      </c>
      <c r="O139" s="237" t="str">
        <f>VLOOKUP($B139,'Conditions of people affected'!$C$6:$R$170,9,FALSE)</f>
        <v>x</v>
      </c>
      <c r="P139" s="237" t="str">
        <f>VLOOKUP($B139,'Conditions of people affected'!$C$6:$R$170,15,FALSE)</f>
        <v>x</v>
      </c>
      <c r="Q139" s="237">
        <f t="shared" si="24"/>
        <v>3</v>
      </c>
      <c r="R139" s="237">
        <f>VLOOKUP($B139,'Complexity of the crisis'!$C$6:$AN$170,22,FALSE)</f>
        <v>3.4</v>
      </c>
      <c r="S139" s="237">
        <f>VLOOKUP($B139,'Complexity of the crisis'!$C$6:$AN$170,38,FALSE)</f>
        <v>2.5</v>
      </c>
      <c r="T139" s="133" t="str">
        <f>VLOOKUP(B139,Lists!$C$3:$E$200,3,FALSE)</f>
        <v>Middle east</v>
      </c>
      <c r="U139" s="134">
        <f>VLOOKUP(B139,'INFORM Severity - hidden'!$C$5:$V$200,20,FALSE)</f>
        <v>44981</v>
      </c>
    </row>
    <row r="140" spans="1:21" x14ac:dyDescent="0.25">
      <c r="A140" s="130" t="str">
        <f t="array" ref="A140">IFERROR(INDEX(Lists!$B$2:$B$200,SMALL(IF(Lists!$I$2:$I$200="Individual",ROW(Lists!$B$2:$B$200)),ROW(136:136))-1,1),"")</f>
        <v>Türkiye / Syria earthquake in Türkiye</v>
      </c>
      <c r="B140" s="131" t="str">
        <f>VLOOKUP(A140,Lists!$B$2:$G$200,2,FALSE)</f>
        <v>TUR005</v>
      </c>
      <c r="C140" s="131" t="str">
        <f>VLOOKUP(B140,'INFORM Severity - hidden'!$C$5:$D$200,2,FALSE)</f>
        <v>Türkiye</v>
      </c>
      <c r="D140" s="131" t="str">
        <f>VLOOKUP(A140,Lists!$B$2:$G$200,3,FALSE)</f>
        <v>TUR</v>
      </c>
      <c r="E140" s="132" t="str">
        <f>VLOOKUP(A140,Lists!$B$2:$G$200,5,FALSE)</f>
        <v>Earthquake</v>
      </c>
      <c r="F140" s="235" t="str">
        <f t="shared" si="20"/>
        <v>x</v>
      </c>
      <c r="G140" s="129" t="str">
        <f t="shared" si="21"/>
        <v>x</v>
      </c>
      <c r="H140" s="129" t="str">
        <f t="shared" si="22"/>
        <v>x</v>
      </c>
      <c r="I140" s="236" t="str">
        <f>INDEX(Trends!$D$3:$D$404,MATCH(B140,Trends!$C$3:$C$404,0))</f>
        <v>-</v>
      </c>
      <c r="J140" s="129" t="str">
        <f>VLOOKUP($B140,Reliability!$A$3:$I$170,9,FALSE)</f>
        <v>High</v>
      </c>
      <c r="K140" s="237">
        <f t="shared" si="23"/>
        <v>3.3</v>
      </c>
      <c r="L140" s="237">
        <f>VLOOKUP($B140,'Impact of the crisis'!$C$6:$N$170,12,FALSE)</f>
        <v>2.1</v>
      </c>
      <c r="M140" s="237">
        <f>VLOOKUP($B140,'Impact of the crisis'!$C$6:$AB$170,26,FALSE)</f>
        <v>3.7</v>
      </c>
      <c r="N140" s="237" t="str">
        <f>VLOOKUP($B140,'Conditions of people affected'!$C$6:$R$170,16,FALSE)</f>
        <v>x</v>
      </c>
      <c r="O140" s="237" t="str">
        <f>VLOOKUP($B140,'Conditions of people affected'!$C$6:$R$170,9,FALSE)</f>
        <v>x</v>
      </c>
      <c r="P140" s="237" t="str">
        <f>VLOOKUP($B140,'Conditions of people affected'!$C$6:$R$170,15,FALSE)</f>
        <v>x</v>
      </c>
      <c r="Q140" s="237">
        <f t="shared" si="24"/>
        <v>3</v>
      </c>
      <c r="R140" s="237">
        <f>VLOOKUP($B140,'Complexity of the crisis'!$C$6:$AN$170,22,FALSE)</f>
        <v>3.4</v>
      </c>
      <c r="S140" s="237">
        <f>VLOOKUP($B140,'Complexity of the crisis'!$C$6:$AN$170,38,FALSE)</f>
        <v>2.5</v>
      </c>
      <c r="T140" s="133" t="str">
        <f>VLOOKUP(B140,Lists!$C$3:$E$200,3,FALSE)</f>
        <v>Middle east</v>
      </c>
      <c r="U140" s="134">
        <f>VLOOKUP(B140,'INFORM Severity - hidden'!$C$5:$V$200,20,FALSE)</f>
        <v>44981</v>
      </c>
    </row>
    <row r="141" spans="1:21" x14ac:dyDescent="0.25">
      <c r="A141" s="130" t="str">
        <f t="array" ref="A141">IFERROR(INDEX(Lists!$B$2:$B$200,SMALL(IF(Lists!$I$2:$I$200="Individual",ROW(Lists!$B$2:$B$200)),ROW(137:137))-1,1),"")</f>
        <v>International Displacement in Tanzania</v>
      </c>
      <c r="B141" s="131" t="str">
        <f>VLOOKUP(A141,Lists!$B$2:$G$200,2,FALSE)</f>
        <v>TZA002</v>
      </c>
      <c r="C141" s="131" t="str">
        <f>VLOOKUP(B141,'INFORM Severity - hidden'!$C$5:$D$200,2,FALSE)</f>
        <v>Tanzania</v>
      </c>
      <c r="D141" s="131" t="str">
        <f>VLOOKUP(A141,Lists!$B$2:$G$200,3,FALSE)</f>
        <v>TZA</v>
      </c>
      <c r="E141" s="132" t="str">
        <f>VLOOKUP(A141,Lists!$B$2:$G$200,5,FALSE)</f>
        <v>Displacement</v>
      </c>
      <c r="F141" s="235">
        <f t="shared" si="20"/>
        <v>2.2999999999999998</v>
      </c>
      <c r="G141" s="129">
        <f t="shared" si="21"/>
        <v>3</v>
      </c>
      <c r="H141" s="129" t="str">
        <f t="shared" si="22"/>
        <v>Medium</v>
      </c>
      <c r="I141" s="236" t="str">
        <f>INDEX(Trends!$D$3:$D$404,MATCH(B141,Trends!$C$3:$C$404,0))</f>
        <v>Stable</v>
      </c>
      <c r="J141" s="129" t="str">
        <f>VLOOKUP($B141,Reliability!$A$3:$I$170,9,FALSE)</f>
        <v>Very High</v>
      </c>
      <c r="K141" s="237">
        <f t="shared" si="23"/>
        <v>3.2</v>
      </c>
      <c r="L141" s="237">
        <f>VLOOKUP($B141,'Impact of the crisis'!$C$6:$N$170,12,FALSE)</f>
        <v>2.5</v>
      </c>
      <c r="M141" s="237">
        <f>VLOOKUP($B141,'Impact of the crisis'!$C$6:$AB$170,26,FALSE)</f>
        <v>3.5</v>
      </c>
      <c r="N141" s="237">
        <f>VLOOKUP($B141,'Conditions of people affected'!$C$6:$R$170,16,FALSE)</f>
        <v>2.15</v>
      </c>
      <c r="O141" s="237">
        <f>VLOOKUP($B141,'Conditions of people affected'!$C$6:$R$170,9,FALSE)</f>
        <v>2.2999999999999998</v>
      </c>
      <c r="P141" s="237">
        <f>VLOOKUP($B141,'Conditions of people affected'!$C$6:$R$170,15,FALSE)</f>
        <v>2</v>
      </c>
      <c r="Q141" s="237">
        <f t="shared" si="24"/>
        <v>1.8</v>
      </c>
      <c r="R141" s="237">
        <f>VLOOKUP($B141,'Complexity of the crisis'!$C$6:$AN$170,22,FALSE)</f>
        <v>2.1</v>
      </c>
      <c r="S141" s="237">
        <f>VLOOKUP($B141,'Complexity of the crisis'!$C$6:$AN$170,38,FALSE)</f>
        <v>1.5</v>
      </c>
      <c r="T141" s="133" t="str">
        <f>VLOOKUP(B141,Lists!$C$3:$E$200,3,FALSE)</f>
        <v>Africa</v>
      </c>
      <c r="U141" s="134">
        <f>VLOOKUP(B141,'INFORM Severity - hidden'!$C$5:$V$200,20,FALSE)</f>
        <v>44979</v>
      </c>
    </row>
    <row r="142" spans="1:21" x14ac:dyDescent="0.25">
      <c r="A142" s="130" t="str">
        <f t="array" ref="A142">IFERROR(INDEX(Lists!$B$2:$B$200,SMALL(IF(Lists!$I$2:$I$200="Individual",ROW(Lists!$B$2:$B$200)),ROW(138:138))-1,1),"")</f>
        <v>Food Security Crisis in North-East Tanzania</v>
      </c>
      <c r="B142" s="131" t="str">
        <f>VLOOKUP(A142,Lists!$B$2:$G$200,2,FALSE)</f>
        <v>TZA003</v>
      </c>
      <c r="C142" s="131" t="str">
        <f>VLOOKUP(B142,'INFORM Severity - hidden'!$C$5:$D$200,2,FALSE)</f>
        <v>Tanzania</v>
      </c>
      <c r="D142" s="131" t="str">
        <f>VLOOKUP(A142,Lists!$B$2:$G$200,3,FALSE)</f>
        <v>TZA</v>
      </c>
      <c r="E142" s="132" t="str">
        <f>VLOOKUP(A142,Lists!$B$2:$G$200,5,FALSE)</f>
        <v>Drought</v>
      </c>
      <c r="F142" s="235">
        <f t="shared" si="20"/>
        <v>2.5</v>
      </c>
      <c r="G142" s="129">
        <f t="shared" si="21"/>
        <v>3</v>
      </c>
      <c r="H142" s="129" t="str">
        <f t="shared" si="22"/>
        <v>Medium</v>
      </c>
      <c r="I142" s="236" t="str">
        <f>INDEX(Trends!$D$3:$D$404,MATCH(B142,Trends!$C$3:$C$404,0))</f>
        <v>Increasing</v>
      </c>
      <c r="J142" s="129" t="str">
        <f>VLOOKUP($B142,Reliability!$A$3:$I$170,9,FALSE)</f>
        <v>Very High</v>
      </c>
      <c r="K142" s="237">
        <f t="shared" si="23"/>
        <v>2</v>
      </c>
      <c r="L142" s="237">
        <f>VLOOKUP($B142,'Impact of the crisis'!$C$6:$N$170,12,FALSE)</f>
        <v>2.6</v>
      </c>
      <c r="M142" s="237">
        <f>VLOOKUP($B142,'Impact of the crisis'!$C$6:$AB$170,26,FALSE)</f>
        <v>1.6</v>
      </c>
      <c r="N142" s="237">
        <f>VLOOKUP($B142,'Conditions of people affected'!$C$6:$R$170,16,FALSE)</f>
        <v>3.2</v>
      </c>
      <c r="O142" s="237">
        <f>VLOOKUP($B142,'Conditions of people affected'!$C$6:$R$170,9,FALSE)</f>
        <v>3.4</v>
      </c>
      <c r="P142" s="237">
        <f>VLOOKUP($B142,'Conditions of people affected'!$C$6:$R$170,15,FALSE)</f>
        <v>3</v>
      </c>
      <c r="Q142" s="237">
        <f t="shared" si="24"/>
        <v>1.6</v>
      </c>
      <c r="R142" s="237">
        <f>VLOOKUP($B142,'Complexity of the crisis'!$C$6:$AN$170,22,FALSE)</f>
        <v>2.1</v>
      </c>
      <c r="S142" s="237">
        <f>VLOOKUP($B142,'Complexity of the crisis'!$C$6:$AN$170,38,FALSE)</f>
        <v>1</v>
      </c>
      <c r="T142" s="133" t="str">
        <f>VLOOKUP(B142,Lists!$C$3:$E$200,3,FALSE)</f>
        <v>Africa</v>
      </c>
      <c r="U142" s="134">
        <f>VLOOKUP(B142,'INFORM Severity - hidden'!$C$5:$V$200,20,FALSE)</f>
        <v>44978</v>
      </c>
    </row>
    <row r="143" spans="1:21" x14ac:dyDescent="0.25">
      <c r="A143" s="130" t="str">
        <f t="array" ref="A143">IFERROR(INDEX(Lists!$B$2:$B$200,SMALL(IF(Lists!$I$2:$I$200="Individual",ROW(Lists!$B$2:$B$200)),ROW(139:139))-1,1),"")</f>
        <v>International Displacement in Uganda</v>
      </c>
      <c r="B143" s="131" t="str">
        <f>VLOOKUP(A143,Lists!$B$2:$G$200,2,FALSE)</f>
        <v>UGA005</v>
      </c>
      <c r="C143" s="131" t="str">
        <f>VLOOKUP(B143,'INFORM Severity - hidden'!$C$5:$D$200,2,FALSE)</f>
        <v>Uganda</v>
      </c>
      <c r="D143" s="131" t="str">
        <f>VLOOKUP(A143,Lists!$B$2:$G$200,3,FALSE)</f>
        <v>UGA</v>
      </c>
      <c r="E143" s="132" t="str">
        <f>VLOOKUP(A143,Lists!$B$2:$G$200,5,FALSE)</f>
        <v>Displacement</v>
      </c>
      <c r="F143" s="235">
        <f t="shared" si="20"/>
        <v>3.3</v>
      </c>
      <c r="G143" s="129">
        <f t="shared" si="21"/>
        <v>4</v>
      </c>
      <c r="H143" s="129" t="str">
        <f t="shared" si="22"/>
        <v>High</v>
      </c>
      <c r="I143" s="236" t="str">
        <f>INDEX(Trends!$D$3:$D$404,MATCH(B143,Trends!$C$3:$C$404,0))</f>
        <v>Stable</v>
      </c>
      <c r="J143" s="129" t="str">
        <f>VLOOKUP($B143,Reliability!$A$3:$I$170,9,FALSE)</f>
        <v>High</v>
      </c>
      <c r="K143" s="237">
        <f t="shared" si="23"/>
        <v>3.4</v>
      </c>
      <c r="L143" s="237">
        <f>VLOOKUP($B143,'Impact of the crisis'!$C$6:$N$170,12,FALSE)</f>
        <v>1.5</v>
      </c>
      <c r="M143" s="237">
        <f>VLOOKUP($B143,'Impact of the crisis'!$C$6:$AB$170,26,FALSE)</f>
        <v>4.0999999999999996</v>
      </c>
      <c r="N143" s="237">
        <f>VLOOKUP($B143,'Conditions of people affected'!$C$6:$R$170,16,FALSE)</f>
        <v>3.4</v>
      </c>
      <c r="O143" s="237">
        <f>VLOOKUP($B143,'Conditions of people affected'!$C$6:$R$170,9,FALSE)</f>
        <v>3.8</v>
      </c>
      <c r="P143" s="237">
        <f>VLOOKUP($B143,'Conditions of people affected'!$C$6:$R$170,15,FALSE)</f>
        <v>3</v>
      </c>
      <c r="Q143" s="237">
        <f t="shared" si="24"/>
        <v>2.9</v>
      </c>
      <c r="R143" s="237">
        <f>VLOOKUP($B143,'Complexity of the crisis'!$C$6:$AN$170,22,FALSE)</f>
        <v>3.6</v>
      </c>
      <c r="S143" s="237">
        <f>VLOOKUP($B143,'Complexity of the crisis'!$C$6:$AN$170,38,FALSE)</f>
        <v>2</v>
      </c>
      <c r="T143" s="133" t="str">
        <f>VLOOKUP(B143,Lists!$C$3:$E$200,3,FALSE)</f>
        <v>Africa</v>
      </c>
      <c r="U143" s="134">
        <f>VLOOKUP(B143,'INFORM Severity - hidden'!$C$5:$V$200,20,FALSE)</f>
        <v>44977</v>
      </c>
    </row>
    <row r="144" spans="1:21" x14ac:dyDescent="0.25">
      <c r="A144" s="130" t="str">
        <f t="array" ref="A144">IFERROR(INDEX(Lists!$B$2:$B$200,SMALL(IF(Lists!$I$2:$I$200="Individual",ROW(Lists!$B$2:$B$200)),ROW(140:140))-1,1),"")</f>
        <v>Food Security Crisis in Karamoja Region</v>
      </c>
      <c r="B144" s="131" t="str">
        <f>VLOOKUP(A144,Lists!$B$2:$G$200,2,FALSE)</f>
        <v>UGA007</v>
      </c>
      <c r="C144" s="131" t="str">
        <f>VLOOKUP(B144,'INFORM Severity - hidden'!$C$5:$D$200,2,FALSE)</f>
        <v>Uganda</v>
      </c>
      <c r="D144" s="131" t="str">
        <f>VLOOKUP(A144,Lists!$B$2:$G$200,3,FALSE)</f>
        <v>UGA</v>
      </c>
      <c r="E144" s="132" t="str">
        <f>VLOOKUP(A144,Lists!$B$2:$G$200,5,FALSE)</f>
        <v>Drought,Violence,Epidemic</v>
      </c>
      <c r="F144" s="235">
        <f t="shared" si="20"/>
        <v>2.9</v>
      </c>
      <c r="G144" s="129">
        <f t="shared" si="21"/>
        <v>3</v>
      </c>
      <c r="H144" s="129" t="str">
        <f t="shared" si="22"/>
        <v>Medium</v>
      </c>
      <c r="I144" s="236" t="str">
        <f>INDEX(Trends!$D$3:$D$404,MATCH(B144,Trends!$C$3:$C$404,0))</f>
        <v>Stable</v>
      </c>
      <c r="J144" s="129" t="str">
        <f>VLOOKUP($B144,Reliability!$A$3:$I$170,9,FALSE)</f>
        <v>High</v>
      </c>
      <c r="K144" s="237">
        <f t="shared" si="23"/>
        <v>3.3</v>
      </c>
      <c r="L144" s="237">
        <f>VLOOKUP($B144,'Impact of the crisis'!$C$6:$N$170,12,FALSE)</f>
        <v>0.9</v>
      </c>
      <c r="M144" s="237">
        <f>VLOOKUP($B144,'Impact of the crisis'!$C$6:$AB$170,26,FALSE)</f>
        <v>4.0999999999999996</v>
      </c>
      <c r="N144" s="237">
        <f>VLOOKUP($B144,'Conditions of people affected'!$C$6:$R$170,16,FALSE)</f>
        <v>2.75</v>
      </c>
      <c r="O144" s="237">
        <f>VLOOKUP($B144,'Conditions of people affected'!$C$6:$R$170,9,FALSE)</f>
        <v>2.5</v>
      </c>
      <c r="P144" s="237">
        <f>VLOOKUP($B144,'Conditions of people affected'!$C$6:$R$170,15,FALSE)</f>
        <v>3</v>
      </c>
      <c r="Q144" s="237">
        <f t="shared" si="24"/>
        <v>2.7</v>
      </c>
      <c r="R144" s="237">
        <f>VLOOKUP($B144,'Complexity of the crisis'!$C$6:$AN$170,22,FALSE)</f>
        <v>3.6</v>
      </c>
      <c r="S144" s="237">
        <f>VLOOKUP($B144,'Complexity of the crisis'!$C$6:$AN$170,38,FALSE)</f>
        <v>1.5</v>
      </c>
      <c r="T144" s="133" t="str">
        <f>VLOOKUP(B144,Lists!$C$3:$E$200,3,FALSE)</f>
        <v>Africa</v>
      </c>
      <c r="U144" s="134">
        <f>VLOOKUP(B144,'INFORM Severity - hidden'!$C$5:$V$200,20,FALSE)</f>
        <v>44896</v>
      </c>
    </row>
    <row r="145" spans="1:21" x14ac:dyDescent="0.25">
      <c r="A145" s="130" t="str">
        <f t="array" ref="A145">IFERROR(INDEX(Lists!$B$2:$B$200,SMALL(IF(Lists!$I$2:$I$200="Individual",ROW(Lists!$B$2:$B$200)),ROW(141:141))-1,1),"")</f>
        <v>Conflict in Ukraine</v>
      </c>
      <c r="B145" s="131" t="str">
        <f>VLOOKUP(A145,Lists!$B$2:$G$200,2,FALSE)</f>
        <v>UKR002</v>
      </c>
      <c r="C145" s="131" t="str">
        <f>VLOOKUP(B145,'INFORM Severity - hidden'!$C$5:$D$200,2,FALSE)</f>
        <v>Ukraine</v>
      </c>
      <c r="D145" s="131" t="str">
        <f>VLOOKUP(A145,Lists!$B$2:$G$200,3,FALSE)</f>
        <v>UKR</v>
      </c>
      <c r="E145" s="132" t="str">
        <f>VLOOKUP(A145,Lists!$B$2:$G$200,5,FALSE)</f>
        <v>Conflict,Displacement</v>
      </c>
      <c r="F145" s="235">
        <f t="shared" si="20"/>
        <v>4.0999999999999996</v>
      </c>
      <c r="G145" s="129">
        <f t="shared" si="21"/>
        <v>5</v>
      </c>
      <c r="H145" s="129" t="str">
        <f t="shared" si="22"/>
        <v>Very High</v>
      </c>
      <c r="I145" s="236" t="str">
        <f>INDEX(Trends!$D$3:$D$404,MATCH(B145,Trends!$C$3:$C$404,0))</f>
        <v>Stable</v>
      </c>
      <c r="J145" s="129" t="str">
        <f>VLOOKUP($B145,Reliability!$A$3:$I$170,9,FALSE)</f>
        <v>Very High</v>
      </c>
      <c r="K145" s="237">
        <f t="shared" si="23"/>
        <v>5</v>
      </c>
      <c r="L145" s="237">
        <f>VLOOKUP($B145,'Impact of the crisis'!$C$6:$N$170,12,FALSE)</f>
        <v>4.9000000000000004</v>
      </c>
      <c r="M145" s="237">
        <f>VLOOKUP($B145,'Impact of the crisis'!$C$6:$AB$170,26,FALSE)</f>
        <v>5</v>
      </c>
      <c r="N145" s="237">
        <f>VLOOKUP($B145,'Conditions of people affected'!$C$6:$R$170,16,FALSE)</f>
        <v>4.5</v>
      </c>
      <c r="O145" s="237">
        <f>VLOOKUP($B145,'Conditions of people affected'!$C$6:$R$170,9,FALSE)</f>
        <v>5</v>
      </c>
      <c r="P145" s="237">
        <f>VLOOKUP($B145,'Conditions of people affected'!$C$6:$R$170,15,FALSE)</f>
        <v>4</v>
      </c>
      <c r="Q145" s="237">
        <f t="shared" si="24"/>
        <v>2.8</v>
      </c>
      <c r="R145" s="237">
        <f>VLOOKUP($B145,'Complexity of the crisis'!$C$6:$AN$170,22,FALSE)</f>
        <v>2.6</v>
      </c>
      <c r="S145" s="237">
        <f>VLOOKUP($B145,'Complexity of the crisis'!$C$6:$AN$170,38,FALSE)</f>
        <v>3</v>
      </c>
      <c r="T145" s="133" t="str">
        <f>VLOOKUP(B145,Lists!$C$3:$E$200,3,FALSE)</f>
        <v>Europe</v>
      </c>
      <c r="U145" s="134">
        <f>VLOOKUP(B145,'INFORM Severity - hidden'!$C$5:$V$200,20,FALSE)</f>
        <v>44979</v>
      </c>
    </row>
    <row r="146" spans="1:21" x14ac:dyDescent="0.25">
      <c r="A146" s="130" t="str">
        <f t="array" ref="A146">IFERROR(INDEX(Lists!$B$2:$B$200,SMALL(IF(Lists!$I$2:$I$200="Individual",ROW(Lists!$B$2:$B$200)),ROW(142:142))-1,1),"")</f>
        <v>Complex crisis in Venezuela</v>
      </c>
      <c r="B146" s="131" t="str">
        <f>VLOOKUP(A146,Lists!$B$2:$G$200,2,FALSE)</f>
        <v>VEN001</v>
      </c>
      <c r="C146" s="131" t="str">
        <f>VLOOKUP(B146,'INFORM Severity - hidden'!$C$5:$D$200,2,FALSE)</f>
        <v>Venezuela</v>
      </c>
      <c r="D146" s="131" t="str">
        <f>VLOOKUP(A146,Lists!$B$2:$G$200,3,FALSE)</f>
        <v>VEN</v>
      </c>
      <c r="E146" s="132" t="str">
        <f>VLOOKUP(A146,Lists!$B$2:$G$200,5,FALSE)</f>
        <v>Socio-political,Violence,Floods</v>
      </c>
      <c r="F146" s="235">
        <f t="shared" si="20"/>
        <v>4</v>
      </c>
      <c r="G146" s="129">
        <f t="shared" si="21"/>
        <v>4</v>
      </c>
      <c r="H146" s="129" t="str">
        <f t="shared" si="22"/>
        <v>High</v>
      </c>
      <c r="I146" s="236" t="str">
        <f>INDEX(Trends!$D$3:$D$404,MATCH(B146,Trends!$C$3:$C$404,0))</f>
        <v>Stable</v>
      </c>
      <c r="J146" s="129" t="str">
        <f>VLOOKUP($B146,Reliability!$A$3:$I$170,9,FALSE)</f>
        <v>High</v>
      </c>
      <c r="K146" s="237">
        <f t="shared" si="23"/>
        <v>4.4000000000000004</v>
      </c>
      <c r="L146" s="237">
        <f>VLOOKUP($B146,'Impact of the crisis'!$C$6:$N$170,12,FALSE)</f>
        <v>4.9000000000000004</v>
      </c>
      <c r="M146" s="237">
        <f>VLOOKUP($B146,'Impact of the crisis'!$C$6:$AB$170,26,FALSE)</f>
        <v>4</v>
      </c>
      <c r="N146" s="237">
        <f>VLOOKUP($B146,'Conditions of people affected'!$C$6:$R$170,16,FALSE)</f>
        <v>4</v>
      </c>
      <c r="O146" s="237">
        <f>VLOOKUP($B146,'Conditions of people affected'!$C$6:$R$170,9,FALSE)</f>
        <v>5</v>
      </c>
      <c r="P146" s="237">
        <f>VLOOKUP($B146,'Conditions of people affected'!$C$6:$R$170,15,FALSE)</f>
        <v>3</v>
      </c>
      <c r="Q146" s="237">
        <f t="shared" si="24"/>
        <v>3.8</v>
      </c>
      <c r="R146" s="237">
        <f>VLOOKUP($B146,'Complexity of the crisis'!$C$6:$AN$170,22,FALSE)</f>
        <v>3.5</v>
      </c>
      <c r="S146" s="237">
        <f>VLOOKUP($B146,'Complexity of the crisis'!$C$6:$AN$170,38,FALSE)</f>
        <v>4</v>
      </c>
      <c r="T146" s="133" t="str">
        <f>VLOOKUP(B146,Lists!$C$3:$E$200,3,FALSE)</f>
        <v>Americas</v>
      </c>
      <c r="U146" s="134">
        <f>VLOOKUP(B146,'INFORM Severity - hidden'!$C$5:$V$200,20,FALSE)</f>
        <v>44957</v>
      </c>
    </row>
    <row r="147" spans="1:21" x14ac:dyDescent="0.25">
      <c r="A147" s="130" t="str">
        <f t="array" ref="A147">IFERROR(INDEX(Lists!$B$2:$B$200,SMALL(IF(Lists!$I$2:$I$200="Individual",ROW(Lists!$B$2:$B$200)),ROW(143:143))-1,1),"")</f>
        <v>Conflict in Yemen</v>
      </c>
      <c r="B147" s="131" t="str">
        <f>VLOOKUP(A147,Lists!$B$2:$G$200,2,FALSE)</f>
        <v>YEM001</v>
      </c>
      <c r="C147" s="131" t="str">
        <f>VLOOKUP(B147,'INFORM Severity - hidden'!$C$5:$D$200,2,FALSE)</f>
        <v>Yemen</v>
      </c>
      <c r="D147" s="131" t="str">
        <f>VLOOKUP(A147,Lists!$B$2:$G$200,3,FALSE)</f>
        <v>YEM</v>
      </c>
      <c r="E147" s="132" t="str">
        <f>VLOOKUP(A147,Lists!$B$2:$G$200,5,FALSE)</f>
        <v>Conflict</v>
      </c>
      <c r="F147" s="235">
        <f t="shared" si="20"/>
        <v>4.7</v>
      </c>
      <c r="G147" s="129">
        <f t="shared" si="21"/>
        <v>5</v>
      </c>
      <c r="H147" s="129" t="str">
        <f t="shared" si="22"/>
        <v>Very High</v>
      </c>
      <c r="I147" s="236" t="str">
        <f>INDEX(Trends!$D$3:$D$404,MATCH(B147,Trends!$C$3:$C$404,0))</f>
        <v>Decreasing</v>
      </c>
      <c r="J147" s="129" t="str">
        <f>VLOOKUP($B147,Reliability!$A$3:$I$170,9,FALSE)</f>
        <v>Very High</v>
      </c>
      <c r="K147" s="237">
        <f t="shared" si="23"/>
        <v>4.7</v>
      </c>
      <c r="L147" s="237">
        <f>VLOOKUP($B147,'Impact of the crisis'!$C$6:$N$170,12,FALSE)</f>
        <v>4.8</v>
      </c>
      <c r="M147" s="237">
        <f>VLOOKUP($B147,'Impact of the crisis'!$C$6:$AB$170,26,FALSE)</f>
        <v>4.5999999999999996</v>
      </c>
      <c r="N147" s="237">
        <f>VLOOKUP($B147,'Conditions of people affected'!$C$6:$R$170,16,FALSE)</f>
        <v>5</v>
      </c>
      <c r="O147" s="237">
        <f>VLOOKUP($B147,'Conditions of people affected'!$C$6:$R$170,9,FALSE)</f>
        <v>5</v>
      </c>
      <c r="P147" s="237">
        <f>VLOOKUP($B147,'Conditions of people affected'!$C$6:$R$170,15,FALSE)</f>
        <v>5</v>
      </c>
      <c r="Q147" s="237">
        <f t="shared" si="24"/>
        <v>4.3</v>
      </c>
      <c r="R147" s="237">
        <f>VLOOKUP($B147,'Complexity of the crisis'!$C$6:$AN$170,22,FALSE)</f>
        <v>4.0999999999999996</v>
      </c>
      <c r="S147" s="237">
        <f>VLOOKUP($B147,'Complexity of the crisis'!$C$6:$AN$170,38,FALSE)</f>
        <v>4.5</v>
      </c>
      <c r="T147" s="133" t="str">
        <f>VLOOKUP(B147,Lists!$C$3:$E$200,3,FALSE)</f>
        <v>Middle east</v>
      </c>
      <c r="U147" s="134">
        <f>VLOOKUP(B147,'INFORM Severity - hidden'!$C$5:$V$200,20,FALSE)</f>
        <v>44978</v>
      </c>
    </row>
    <row r="148" spans="1:21" x14ac:dyDescent="0.25">
      <c r="A148" s="130" t="str">
        <f t="array" ref="A148">IFERROR(INDEX(Lists!$B$2:$B$200,SMALL(IF(Lists!$I$2:$I$200="Individual",ROW(Lists!$B$2:$B$200)),ROW(144:144))-1,1),"")</f>
        <v>Mixed migration flows in Yemen</v>
      </c>
      <c r="B148" s="131" t="str">
        <f>VLOOKUP(A148,Lists!$B$2:$G$200,2,FALSE)</f>
        <v>YEM002</v>
      </c>
      <c r="C148" s="131" t="str">
        <f>VLOOKUP(B148,'INFORM Severity - hidden'!$C$5:$D$200,2,FALSE)</f>
        <v>Yemen</v>
      </c>
      <c r="D148" s="131" t="str">
        <f>VLOOKUP(A148,Lists!$B$2:$G$200,3,FALSE)</f>
        <v>YEM</v>
      </c>
      <c r="E148" s="132" t="str">
        <f>VLOOKUP(A148,Lists!$B$2:$G$200,5,FALSE)</f>
        <v>Displacement</v>
      </c>
      <c r="F148" s="235">
        <f t="shared" si="20"/>
        <v>2.2999999999999998</v>
      </c>
      <c r="G148" s="129">
        <f t="shared" si="21"/>
        <v>3</v>
      </c>
      <c r="H148" s="129" t="str">
        <f t="shared" si="22"/>
        <v>Medium</v>
      </c>
      <c r="I148" s="236" t="str">
        <f>INDEX(Trends!$D$3:$D$404,MATCH(B148,Trends!$C$3:$C$404,0))</f>
        <v>Decreasing</v>
      </c>
      <c r="J148" s="129" t="str">
        <f>VLOOKUP($B148,Reliability!$A$3:$I$170,9,FALSE)</f>
        <v>Very High</v>
      </c>
      <c r="K148" s="237">
        <f t="shared" si="23"/>
        <v>2.2999999999999998</v>
      </c>
      <c r="L148" s="237">
        <f>VLOOKUP($B148,'Impact of the crisis'!$C$6:$N$170,12,FALSE)</f>
        <v>1.6</v>
      </c>
      <c r="M148" s="237">
        <f>VLOOKUP($B148,'Impact of the crisis'!$C$6:$AB$170,26,FALSE)</f>
        <v>2.6</v>
      </c>
      <c r="N148" s="237">
        <f>VLOOKUP($B148,'Conditions of people affected'!$C$6:$R$170,16,FALSE)</f>
        <v>1.35</v>
      </c>
      <c r="O148" s="237">
        <f>VLOOKUP($B148,'Conditions of people affected'!$C$6:$R$170,9,FALSE)</f>
        <v>1.7</v>
      </c>
      <c r="P148" s="237">
        <f>VLOOKUP($B148,'Conditions of people affected'!$C$6:$R$170,15,FALSE)</f>
        <v>1</v>
      </c>
      <c r="Q148" s="237">
        <f t="shared" si="24"/>
        <v>3.8</v>
      </c>
      <c r="R148" s="237">
        <f>VLOOKUP($B148,'Complexity of the crisis'!$C$6:$AN$170,22,FALSE)</f>
        <v>4.0999999999999996</v>
      </c>
      <c r="S148" s="237">
        <f>VLOOKUP($B148,'Complexity of the crisis'!$C$6:$AN$170,38,FALSE)</f>
        <v>3.5</v>
      </c>
      <c r="T148" s="133" t="str">
        <f>VLOOKUP(B148,Lists!$C$3:$E$200,3,FALSE)</f>
        <v>Middle east</v>
      </c>
      <c r="U148" s="134">
        <f>VLOOKUP(B148,'INFORM Severity - hidden'!$C$5:$V$200,20,FALSE)</f>
        <v>44978</v>
      </c>
    </row>
    <row r="149" spans="1:21" x14ac:dyDescent="0.25">
      <c r="A149" s="130" t="str">
        <f t="array" ref="A149">IFERROR(INDEX(Lists!$B$2:$B$200,SMALL(IF(Lists!$I$2:$I$200="Individual",ROW(Lists!$B$2:$B$200)),ROW(145:145))-1,1),"")</f>
        <v>Drought in Zambia</v>
      </c>
      <c r="B149" s="131" t="str">
        <f>VLOOKUP(A149,Lists!$B$2:$G$200,2,FALSE)</f>
        <v>ZMB002</v>
      </c>
      <c r="C149" s="131" t="str">
        <f>VLOOKUP(B149,'INFORM Severity - hidden'!$C$5:$D$200,2,FALSE)</f>
        <v>Zambia</v>
      </c>
      <c r="D149" s="131" t="str">
        <f>VLOOKUP(A149,Lists!$B$2:$G$200,3,FALSE)</f>
        <v>ZMB</v>
      </c>
      <c r="E149" s="132" t="str">
        <f>VLOOKUP(A149,Lists!$B$2:$G$200,5,FALSE)</f>
        <v>Drought</v>
      </c>
      <c r="F149" s="235">
        <f t="shared" si="20"/>
        <v>2.9</v>
      </c>
      <c r="G149" s="129">
        <f t="shared" si="21"/>
        <v>3</v>
      </c>
      <c r="H149" s="129" t="str">
        <f t="shared" si="22"/>
        <v>Medium</v>
      </c>
      <c r="I149" s="236" t="str">
        <f>INDEX(Trends!$D$3:$D$404,MATCH(B149,Trends!$C$3:$C$404,0))</f>
        <v>Stable</v>
      </c>
      <c r="J149" s="129" t="str">
        <f>VLOOKUP($B149,Reliability!$A$3:$I$170,9,FALSE)</f>
        <v>High</v>
      </c>
      <c r="K149" s="237">
        <f t="shared" si="23"/>
        <v>3.1</v>
      </c>
      <c r="L149" s="237">
        <f>VLOOKUP($B149,'Impact of the crisis'!$C$6:$N$170,12,FALSE)</f>
        <v>4.3</v>
      </c>
      <c r="M149" s="237">
        <f>VLOOKUP($B149,'Impact of the crisis'!$C$6:$AB$170,26,FALSE)</f>
        <v>2.2000000000000002</v>
      </c>
      <c r="N149" s="237">
        <f>VLOOKUP($B149,'Conditions of people affected'!$C$6:$R$170,16,FALSE)</f>
        <v>3.4</v>
      </c>
      <c r="O149" s="237">
        <f>VLOOKUP($B149,'Conditions of people affected'!$C$6:$R$170,9,FALSE)</f>
        <v>3.8</v>
      </c>
      <c r="P149" s="237">
        <f>VLOOKUP($B149,'Conditions of people affected'!$C$6:$R$170,15,FALSE)</f>
        <v>3</v>
      </c>
      <c r="Q149" s="237">
        <f t="shared" si="24"/>
        <v>1.9</v>
      </c>
      <c r="R149" s="237">
        <f>VLOOKUP($B149,'Complexity of the crisis'!$C$6:$AN$170,22,FALSE)</f>
        <v>1.8</v>
      </c>
      <c r="S149" s="237">
        <f>VLOOKUP($B149,'Complexity of the crisis'!$C$6:$AN$170,38,FALSE)</f>
        <v>2</v>
      </c>
      <c r="T149" s="133" t="str">
        <f>VLOOKUP(B149,Lists!$C$3:$E$200,3,FALSE)</f>
        <v>Africa</v>
      </c>
      <c r="U149" s="134">
        <f>VLOOKUP(B149,'INFORM Severity - hidden'!$C$5:$V$200,20,FALSE)</f>
        <v>44976</v>
      </c>
    </row>
    <row r="150" spans="1:21" x14ac:dyDescent="0.25">
      <c r="A150" s="130" t="str">
        <f t="array" ref="A150">IFERROR(INDEX(Lists!$B$2:$B$200,SMALL(IF(Lists!$I$2:$I$200="Individual",ROW(Lists!$B$2:$B$200)),ROW(146:146))-1,1),"")</f>
        <v>Complex crisis in Zimbabwe</v>
      </c>
      <c r="B150" s="131" t="str">
        <f>VLOOKUP(A150,Lists!$B$2:$G$200,2,FALSE)</f>
        <v>ZWE001</v>
      </c>
      <c r="C150" s="131" t="str">
        <f>VLOOKUP(B150,'INFORM Severity - hidden'!$C$5:$D$200,2,FALSE)</f>
        <v>Zimbabwe</v>
      </c>
      <c r="D150" s="131" t="str">
        <f>VLOOKUP(A150,Lists!$B$2:$G$200,3,FALSE)</f>
        <v>ZWE</v>
      </c>
      <c r="E150" s="132" t="str">
        <f>VLOOKUP(A150,Lists!$B$2:$G$200,5,FALSE)</f>
        <v>Socio-political,Drought</v>
      </c>
      <c r="F150" s="235">
        <f t="shared" si="20"/>
        <v>3.6</v>
      </c>
      <c r="G150" s="129">
        <f t="shared" si="21"/>
        <v>4</v>
      </c>
      <c r="H150" s="129" t="str">
        <f t="shared" si="22"/>
        <v>High</v>
      </c>
      <c r="I150" s="236" t="str">
        <f>INDEX(Trends!$D$3:$D$404,MATCH(B150,Trends!$C$3:$C$404,0))</f>
        <v>Stable</v>
      </c>
      <c r="J150" s="129" t="str">
        <f>VLOOKUP($B150,Reliability!$A$3:$I$170,9,FALSE)</f>
        <v>Very High</v>
      </c>
      <c r="K150" s="237">
        <f t="shared" si="23"/>
        <v>4.0999999999999996</v>
      </c>
      <c r="L150" s="237">
        <f>VLOOKUP($B150,'Impact of the crisis'!$C$6:$N$170,12,FALSE)</f>
        <v>4.5999999999999996</v>
      </c>
      <c r="M150" s="237">
        <f>VLOOKUP($B150,'Impact of the crisis'!$C$6:$AB$170,26,FALSE)</f>
        <v>3.8</v>
      </c>
      <c r="N150" s="237">
        <f>VLOOKUP($B150,'Conditions of people affected'!$C$6:$R$170,16,FALSE)</f>
        <v>3.55</v>
      </c>
      <c r="O150" s="237">
        <f>VLOOKUP($B150,'Conditions of people affected'!$C$6:$R$170,9,FALSE)</f>
        <v>4.0999999999999996</v>
      </c>
      <c r="P150" s="237">
        <f>VLOOKUP($B150,'Conditions of people affected'!$C$6:$R$170,15,FALSE)</f>
        <v>3</v>
      </c>
      <c r="Q150" s="237">
        <f t="shared" si="24"/>
        <v>3.2</v>
      </c>
      <c r="R150" s="237">
        <f>VLOOKUP($B150,'Complexity of the crisis'!$C$6:$AN$170,22,FALSE)</f>
        <v>3.3</v>
      </c>
      <c r="S150" s="237">
        <f>VLOOKUP($B150,'Complexity of the crisis'!$C$6:$AN$170,38,FALSE)</f>
        <v>3</v>
      </c>
      <c r="T150" s="133" t="str">
        <f>VLOOKUP(B150,Lists!$C$3:$E$200,3,FALSE)</f>
        <v>Africa</v>
      </c>
      <c r="U150" s="134">
        <f>VLOOKUP(B150,'INFORM Severity - hidden'!$C$5:$V$200,20,FALSE)</f>
        <v>44970</v>
      </c>
    </row>
  </sheetData>
  <autoFilter ref="A4:T143" xr:uid="{00000000-0009-0000-0000-000003000000}">
    <sortState xmlns:xlrd2="http://schemas.microsoft.com/office/spreadsheetml/2017/richdata2" ref="A5:T143">
      <sortCondition ref="G4:G143"/>
    </sortState>
  </autoFilter>
  <conditionalFormatting sqref="K5:K300">
    <cfRule type="cellIs" dxfId="625" priority="65" stopIfTrue="1" operator="between">
      <formula>4</formula>
      <formula>5</formula>
    </cfRule>
    <cfRule type="cellIs" dxfId="624" priority="71" stopIfTrue="1" operator="between">
      <formula>3</formula>
      <formula>4</formula>
    </cfRule>
    <cfRule type="cellIs" dxfId="623" priority="72" stopIfTrue="1" operator="between">
      <formula>2</formula>
      <formula>3</formula>
    </cfRule>
    <cfRule type="cellIs" dxfId="622" priority="73" stopIfTrue="1" operator="between">
      <formula>1</formula>
      <formula>2</formula>
    </cfRule>
    <cfRule type="cellIs" dxfId="621" priority="74" stopIfTrue="1" operator="between">
      <formula>0</formula>
      <formula>1</formula>
    </cfRule>
  </conditionalFormatting>
  <conditionalFormatting sqref="L5:M300">
    <cfRule type="cellIs" dxfId="620" priority="66" stopIfTrue="1" operator="between">
      <formula>4</formula>
      <formula>5</formula>
    </cfRule>
    <cfRule type="cellIs" dxfId="619" priority="67" stopIfTrue="1" operator="between">
      <formula>3</formula>
      <formula>4</formula>
    </cfRule>
    <cfRule type="cellIs" dxfId="618" priority="68" stopIfTrue="1" operator="between">
      <formula>2</formula>
      <formula>3</formula>
    </cfRule>
    <cfRule type="cellIs" dxfId="617" priority="69" stopIfTrue="1" operator="between">
      <formula>1</formula>
      <formula>2</formula>
    </cfRule>
    <cfRule type="cellIs" dxfId="616" priority="70" stopIfTrue="1" operator="between">
      <formula>0</formula>
      <formula>1</formula>
    </cfRule>
  </conditionalFormatting>
  <conditionalFormatting sqref="S5:S300">
    <cfRule type="cellIs" dxfId="615" priority="50" stopIfTrue="1" operator="between">
      <formula>4</formula>
      <formula>5</formula>
    </cfRule>
    <cfRule type="cellIs" dxfId="614" priority="51" stopIfTrue="1" operator="between">
      <formula>3</formula>
      <formula>4</formula>
    </cfRule>
    <cfRule type="cellIs" dxfId="613" priority="52" stopIfTrue="1" operator="between">
      <formula>2</formula>
      <formula>3</formula>
    </cfRule>
    <cfRule type="cellIs" dxfId="612" priority="53" stopIfTrue="1" operator="between">
      <formula>1</formula>
      <formula>2</formula>
    </cfRule>
    <cfRule type="cellIs" dxfId="611" priority="54" stopIfTrue="1" operator="between">
      <formula>0</formula>
      <formula>1</formula>
    </cfRule>
  </conditionalFormatting>
  <conditionalFormatting sqref="Q5:Q300">
    <cfRule type="cellIs" dxfId="610" priority="35" stopIfTrue="1" operator="between">
      <formula>4</formula>
      <formula>5</formula>
    </cfRule>
    <cfRule type="cellIs" dxfId="609" priority="36" stopIfTrue="1" operator="between">
      <formula>3</formula>
      <formula>4</formula>
    </cfRule>
    <cfRule type="cellIs" dxfId="608" priority="37" stopIfTrue="1" operator="between">
      <formula>2</formula>
      <formula>3</formula>
    </cfRule>
    <cfRule type="cellIs" dxfId="607" priority="38" stopIfTrue="1" operator="between">
      <formula>1</formula>
      <formula>2</formula>
    </cfRule>
    <cfRule type="cellIs" dxfId="606" priority="39" stopIfTrue="1" operator="between">
      <formula>0</formula>
      <formula>1</formula>
    </cfRule>
  </conditionalFormatting>
  <conditionalFormatting sqref="I5:I300">
    <cfRule type="cellIs" dxfId="605" priority="27" operator="equal">
      <formula>"Increasing"</formula>
    </cfRule>
    <cfRule type="cellIs" dxfId="604" priority="28" operator="equal">
      <formula>"Stable"</formula>
    </cfRule>
    <cfRule type="cellIs" dxfId="603" priority="29" operator="equal">
      <formula>"Decreasing"</formula>
    </cfRule>
  </conditionalFormatting>
  <conditionalFormatting sqref="R5:S300">
    <cfRule type="cellIs" dxfId="602" priority="45" stopIfTrue="1" operator="between">
      <formula>4</formula>
      <formula>5</formula>
    </cfRule>
    <cfRule type="cellIs" dxfId="601" priority="46" stopIfTrue="1" operator="between">
      <formula>3</formula>
      <formula>4</formula>
    </cfRule>
    <cfRule type="cellIs" dxfId="600" priority="47" stopIfTrue="1" operator="between">
      <formula>2</formula>
      <formula>3</formula>
    </cfRule>
    <cfRule type="cellIs" dxfId="599" priority="48" stopIfTrue="1" operator="between">
      <formula>1</formula>
      <formula>2</formula>
    </cfRule>
    <cfRule type="cellIs" dxfId="598" priority="49" stopIfTrue="1" operator="between">
      <formula>0</formula>
      <formula>1</formula>
    </cfRule>
  </conditionalFormatting>
  <conditionalFormatting sqref="G5:G300">
    <cfRule type="cellIs" dxfId="597" priority="17" stopIfTrue="1" operator="equal">
      <formula>5</formula>
    </cfRule>
    <cfRule type="cellIs" dxfId="596" priority="18" stopIfTrue="1" operator="equal">
      <formula>4</formula>
    </cfRule>
    <cfRule type="cellIs" dxfId="595" priority="19" stopIfTrue="1" operator="equal">
      <formula>3</formula>
    </cfRule>
    <cfRule type="cellIs" dxfId="594" priority="20" stopIfTrue="1" operator="equal">
      <formula>2</formula>
    </cfRule>
    <cfRule type="cellIs" dxfId="593" priority="21" stopIfTrue="1" operator="equal">
      <formula>1</formula>
    </cfRule>
  </conditionalFormatting>
  <conditionalFormatting sqref="H5:H300">
    <cfRule type="cellIs" dxfId="592" priority="12" stopIfTrue="1" operator="equal">
      <formula>"Very High"</formula>
    </cfRule>
    <cfRule type="cellIs" dxfId="591" priority="13" stopIfTrue="1" operator="equal">
      <formula>"High"</formula>
    </cfRule>
    <cfRule type="cellIs" dxfId="590" priority="14" stopIfTrue="1" operator="equal">
      <formula>"Medium"</formula>
    </cfRule>
    <cfRule type="cellIs" dxfId="589" priority="15" stopIfTrue="1" operator="equal">
      <formula>"Low"</formula>
    </cfRule>
    <cfRule type="cellIs" dxfId="588" priority="16" stopIfTrue="1" operator="equal">
      <formula>"Very Low"</formula>
    </cfRule>
  </conditionalFormatting>
  <conditionalFormatting sqref="N5:P300">
    <cfRule type="cellIs" dxfId="587" priority="7" stopIfTrue="1" operator="between">
      <formula>5</formula>
      <formula>5.9</formula>
    </cfRule>
    <cfRule type="cellIs" dxfId="586" priority="8" stopIfTrue="1" operator="between">
      <formula>4</formula>
      <formula>4.9</formula>
    </cfRule>
    <cfRule type="cellIs" dxfId="585" priority="9" stopIfTrue="1" operator="between">
      <formula>3</formula>
      <formula>3.9</formula>
    </cfRule>
    <cfRule type="cellIs" dxfId="584" priority="10" stopIfTrue="1" operator="between">
      <formula>2</formula>
      <formula>2.9</formula>
    </cfRule>
    <cfRule type="cellIs" dxfId="583" priority="11" stopIfTrue="1" operator="between">
      <formula>0</formula>
      <formula>1.9</formula>
    </cfRule>
  </conditionalFormatting>
  <conditionalFormatting sqref="J5:J300">
    <cfRule type="cellIs" dxfId="582" priority="2" stopIfTrue="1" operator="equal">
      <formula>"Very Low"</formula>
    </cfRule>
    <cfRule type="cellIs" dxfId="581" priority="3" stopIfTrue="1" operator="equal">
      <formula>"Low"</formula>
    </cfRule>
    <cfRule type="cellIs" dxfId="580" priority="4" stopIfTrue="1" operator="equal">
      <formula>"Medium"</formula>
    </cfRule>
    <cfRule type="cellIs" dxfId="579" priority="5" stopIfTrue="1" operator="equal">
      <formula>"High"</formula>
    </cfRule>
    <cfRule type="cellIs" dxfId="578" priority="6" stopIfTrue="1" operator="equal">
      <formula>"Very High"</formula>
    </cfRule>
  </conditionalFormatting>
  <conditionalFormatting sqref="A1:U300">
    <cfRule type="containsBlanks" priority="1" stopIfTrue="1">
      <formula>LEN(TRIM(A1))=0</formula>
    </cfRule>
  </conditionalFormatting>
  <pageMargins left="0.70866141732283472" right="0.70866141732283472" top="0.74803149606299213" bottom="0.74803149606299213" header="0.31496062992125978" footer="0.31496062992125978"/>
  <pageSetup paperSize="8" scale="69" orientation="landscape" horizontalDpi="1200" verticalDpi="1200"/>
  <drawing r:id="rId1"/>
  <picture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4A2B54"/>
  </sheetPr>
  <dimension ref="A1:U87"/>
  <sheetViews>
    <sheetView workbookViewId="0">
      <selection activeCell="T5" sqref="T5:T87"/>
    </sheetView>
  </sheetViews>
  <sheetFormatPr defaultColWidth="8.5703125" defaultRowHeight="15" x14ac:dyDescent="0.25"/>
  <cols>
    <col min="1" max="1" width="43.5703125" style="214" bestFit="1" customWidth="1"/>
    <col min="2" max="2" width="9.42578125" style="214" customWidth="1"/>
    <col min="3" max="3" width="17.5703125" style="214" customWidth="1"/>
    <col min="4" max="4" width="9.42578125" style="214" customWidth="1"/>
    <col min="5" max="5" width="27.42578125" style="214" bestFit="1" customWidth="1"/>
    <col min="6" max="7" width="9.42578125" style="214" customWidth="1"/>
    <col min="8" max="8" width="9.5703125" style="214" customWidth="1"/>
    <col min="9" max="9" width="13.5703125" style="214" customWidth="1"/>
    <col min="10" max="10" width="9.5703125" style="214" customWidth="1"/>
    <col min="11" max="20" width="9.42578125" style="214" customWidth="1"/>
    <col min="21" max="21" width="11.42578125" style="214" bestFit="1" customWidth="1"/>
    <col min="22" max="22" width="8.5703125" style="214" customWidth="1"/>
    <col min="23" max="16384" width="8.5703125" style="214"/>
  </cols>
  <sheetData>
    <row r="1" spans="1:21" ht="23.1" customHeight="1" x14ac:dyDescent="0.35">
      <c r="A1" s="127" t="str">
        <f>"INFORM Severity Index - all countries. Release: "&amp;About!$A$5&amp;""</f>
        <v>INFORM Severity Index - all countries. Release: February 2023</v>
      </c>
      <c r="B1" s="48"/>
      <c r="C1" s="48"/>
      <c r="D1" s="48"/>
      <c r="E1" s="48"/>
      <c r="F1" s="48"/>
      <c r="G1" s="48"/>
      <c r="H1" s="48"/>
      <c r="I1" s="48"/>
      <c r="J1" s="48"/>
      <c r="K1" s="48"/>
      <c r="L1" s="48"/>
      <c r="M1" s="48"/>
      <c r="N1" s="48"/>
      <c r="O1" s="48"/>
      <c r="P1" s="48"/>
      <c r="Q1" s="48"/>
      <c r="R1" s="48"/>
      <c r="S1" s="48"/>
      <c r="T1" s="48"/>
      <c r="U1" s="48"/>
    </row>
    <row r="2" spans="1:21" ht="96.75" customHeight="1" thickBot="1" x14ac:dyDescent="0.3">
      <c r="A2" s="11" t="s">
        <v>8538</v>
      </c>
      <c r="B2" s="11" t="s">
        <v>8540</v>
      </c>
      <c r="C2" s="11" t="s">
        <v>8541</v>
      </c>
      <c r="D2" s="5" t="s">
        <v>8542</v>
      </c>
      <c r="E2" s="11" t="s">
        <v>8543</v>
      </c>
      <c r="F2" s="71" t="s">
        <v>8544</v>
      </c>
      <c r="G2" s="72" t="s">
        <v>8545</v>
      </c>
      <c r="H2" s="71" t="s">
        <v>8545</v>
      </c>
      <c r="I2" s="73" t="s">
        <v>8546</v>
      </c>
      <c r="J2" s="73" t="s">
        <v>5</v>
      </c>
      <c r="K2" s="75" t="s">
        <v>8547</v>
      </c>
      <c r="L2" s="74" t="s">
        <v>8562</v>
      </c>
      <c r="M2" s="74" t="s">
        <v>8563</v>
      </c>
      <c r="N2" s="49" t="s">
        <v>8550</v>
      </c>
      <c r="O2" s="76" t="s">
        <v>4947</v>
      </c>
      <c r="P2" s="76" t="s">
        <v>8551</v>
      </c>
      <c r="Q2" s="77" t="s">
        <v>8552</v>
      </c>
      <c r="R2" s="78" t="s">
        <v>8553</v>
      </c>
      <c r="S2" s="78" t="s">
        <v>8554</v>
      </c>
      <c r="T2" s="52" t="s">
        <v>8555</v>
      </c>
      <c r="U2" s="126" t="s">
        <v>8556</v>
      </c>
    </row>
    <row r="3" spans="1:21" ht="18" hidden="1" customHeight="1" thickTop="1" x14ac:dyDescent="0.3">
      <c r="A3" s="46" t="s">
        <v>8557</v>
      </c>
      <c r="B3" s="46"/>
      <c r="C3" s="46"/>
      <c r="D3" s="46"/>
      <c r="E3" s="46"/>
      <c r="F3" s="41"/>
      <c r="G3" s="41"/>
      <c r="H3" s="41"/>
      <c r="I3" s="68"/>
      <c r="J3" s="41"/>
      <c r="K3" s="40"/>
      <c r="L3" s="39"/>
      <c r="M3" s="39"/>
      <c r="N3" s="40"/>
      <c r="O3" s="41"/>
      <c r="P3" s="41"/>
      <c r="Q3" s="40"/>
      <c r="R3" s="39"/>
      <c r="S3" s="39"/>
      <c r="T3" s="1"/>
      <c r="U3" s="110"/>
    </row>
    <row r="4" spans="1:21" ht="18" customHeight="1" thickTop="1" x14ac:dyDescent="0.3">
      <c r="A4" s="12" t="s">
        <v>8558</v>
      </c>
      <c r="B4" s="12"/>
      <c r="C4" s="12"/>
      <c r="D4" s="6" t="s">
        <v>8558</v>
      </c>
      <c r="E4" s="12"/>
      <c r="F4" s="34" t="s">
        <v>8559</v>
      </c>
      <c r="G4" s="34" t="s">
        <v>8559</v>
      </c>
      <c r="H4" s="34" t="s">
        <v>8560</v>
      </c>
      <c r="I4" s="34" t="s">
        <v>8561</v>
      </c>
      <c r="J4" s="34" t="s">
        <v>8560</v>
      </c>
      <c r="K4" s="34" t="s">
        <v>8559</v>
      </c>
      <c r="L4" s="34" t="s">
        <v>8559</v>
      </c>
      <c r="M4" s="34" t="s">
        <v>8559</v>
      </c>
      <c r="N4" s="34" t="s">
        <v>8559</v>
      </c>
      <c r="O4" s="34" t="s">
        <v>8559</v>
      </c>
      <c r="P4" s="34" t="s">
        <v>8559</v>
      </c>
      <c r="Q4" s="34" t="s">
        <v>8559</v>
      </c>
      <c r="R4" s="34" t="s">
        <v>8559</v>
      </c>
      <c r="S4" s="34" t="s">
        <v>8559</v>
      </c>
      <c r="T4" s="1"/>
      <c r="U4" s="110"/>
    </row>
    <row r="5" spans="1:21" x14ac:dyDescent="0.25">
      <c r="A5" s="135" t="str">
        <f t="array" ref="A5">IFERROR(INDEX(Lists!$B$2:$B$200,SMALL(IF(Lists!$H$2:$H$200="Yes",ROW(Lists!$B$2:$B$200)),ROW(1:1))-1,1),"")</f>
        <v>Complex crisis in Afghanistan</v>
      </c>
      <c r="B5" s="136" t="str">
        <f>VLOOKUP(A5,Lists!$B$2:$G$200,2,FALSE)</f>
        <v>AFG001</v>
      </c>
      <c r="C5" s="136" t="str">
        <f>VLOOKUP(B5,'INFORM Severity - hidden'!$C$5:$D$200,2,FALSE)</f>
        <v>Afghanistan</v>
      </c>
      <c r="D5" s="136" t="str">
        <f>VLOOKUP(A5,Lists!$B$2:$G$200,3,FALSE)</f>
        <v>AFG</v>
      </c>
      <c r="E5" s="136" t="str">
        <f>VLOOKUP(A5,Lists!$B$2:$G$200,5,FALSE)</f>
        <v>Conflict,Violence,Displacement,Drought,Earthquake,Socio-political</v>
      </c>
      <c r="F5" s="238">
        <f t="shared" ref="F5:F36" si="0">IF(OR(N5="x",K5="x"),"x",ROUND((5-GEOMEAN(((5-K5)/5*4+1),((5-N5)/5*4+1),((5-N5)/5*4+1)))/4*3.5+Q5*0.3,1))</f>
        <v>4.5</v>
      </c>
      <c r="G5" s="142">
        <f t="shared" ref="G5:G36" si="1">IF(F5="x","x",ROUNDUP(F5,0))</f>
        <v>5</v>
      </c>
      <c r="H5" s="142" t="str">
        <f t="shared" ref="H5:H36" si="2">IF(N5="x","x",IF(K5="x","x",(IF(G5=5,"Very High",IF(G5=4,"High",IF(G5=3,"Medium",IF(G5=2,"Low","Very Low")))))))</f>
        <v>Very High</v>
      </c>
      <c r="I5" s="239" t="str">
        <f>INDEX(Trends!$D$3:$D$404,MATCH(B5,Trends!$C$3:$C$404,0))</f>
        <v>Stable</v>
      </c>
      <c r="J5" s="142" t="str">
        <f>VLOOKUP($B5,Reliability!$A$3:$I$170,9,FALSE)</f>
        <v>Very High</v>
      </c>
      <c r="K5" s="240">
        <f t="shared" ref="K5:K36" si="3">IF(OR(M5="x",L5="x"),"x",ROUND((5-GEOMEAN(((5-L5)/5*4+1),((5-M5)/5*4+1),((5-M5)/5*4+1)))/4*5,1))</f>
        <v>4.7</v>
      </c>
      <c r="L5" s="240">
        <f>VLOOKUP($B5,'Impact of the crisis'!$C$6:$N$170,12,FALSE)</f>
        <v>4.9000000000000004</v>
      </c>
      <c r="M5" s="240">
        <f>VLOOKUP($B5,'Impact of the crisis'!$C$6:$AB$170,26,FALSE)</f>
        <v>4.5999999999999996</v>
      </c>
      <c r="N5" s="240">
        <f>VLOOKUP($B5,'Conditions of people affected'!$C$6:$R$170,16,FALSE)</f>
        <v>4.5</v>
      </c>
      <c r="O5" s="240">
        <f>VLOOKUP($B5,'Conditions of people affected'!$C$6:$R$170,9,FALSE)</f>
        <v>5</v>
      </c>
      <c r="P5" s="240">
        <f>VLOOKUP($B5,'Conditions of people affected'!$C$6:$R$170,15,FALSE)</f>
        <v>4</v>
      </c>
      <c r="Q5" s="240">
        <f t="shared" ref="Q5:Q36" si="4">IF(OR(S5="x",R5="x"),R5,ROUND((5-GEOMEAN(((5-R5)/5*4+1),((5-S5)/5*4+1)))/4*5,1))</f>
        <v>4.3</v>
      </c>
      <c r="R5" s="240">
        <f>VLOOKUP($B5,'Complexity of the crisis'!$C$6:$AN$170,22,FALSE)</f>
        <v>4</v>
      </c>
      <c r="S5" s="241">
        <f>VLOOKUP($B5,'Complexity of the crisis'!$C$6:$AN$170,38,FALSE)</f>
        <v>4.5</v>
      </c>
      <c r="T5" s="141" t="str">
        <f>VLOOKUP(B5,Lists!$C$3:$E$200,3,FALSE)</f>
        <v>Asia</v>
      </c>
      <c r="U5" s="153">
        <f>VLOOKUP(B5,'INFORM Severity - hidden'!$C$5:$V$200,20,FALSE)</f>
        <v>44985</v>
      </c>
    </row>
    <row r="6" spans="1:21" x14ac:dyDescent="0.25">
      <c r="A6" s="137" t="str">
        <f t="array" ref="A6">IFERROR(INDEX(Lists!$B$2:$B$200,SMALL(IF(Lists!$H$2:$H$200="Yes",ROW(Lists!$B$2:$B$200)),ROW(2:2))-1,1),"")</f>
        <v>Drought in South-West Angola</v>
      </c>
      <c r="B6" s="138" t="str">
        <f>VLOOKUP(A6,Lists!$B$2:$G$200,2,FALSE)</f>
        <v>AGO002</v>
      </c>
      <c r="C6" s="138" t="str">
        <f>VLOOKUP(B6,'INFORM Severity - hidden'!$C$5:$D$200,2,FALSE)</f>
        <v>Angola</v>
      </c>
      <c r="D6" s="138" t="str">
        <f>VLOOKUP(A6,Lists!$B$2:$G$200,3,FALSE)</f>
        <v>AGO</v>
      </c>
      <c r="E6" s="138" t="str">
        <f>VLOOKUP(A6,Lists!$B$2:$G$200,5,FALSE)</f>
        <v>Drought</v>
      </c>
      <c r="F6" s="238">
        <f t="shared" si="0"/>
        <v>3.1</v>
      </c>
      <c r="G6" s="142">
        <f t="shared" si="1"/>
        <v>4</v>
      </c>
      <c r="H6" s="142" t="str">
        <f t="shared" si="2"/>
        <v>High</v>
      </c>
      <c r="I6" s="239" t="str">
        <f>INDEX(Trends!$D$3:$D$404,MATCH(B6,Trends!$C$3:$C$404,0))</f>
        <v>Decreasing</v>
      </c>
      <c r="J6" s="142" t="str">
        <f>VLOOKUP($B6,Reliability!$A$3:$I$170,9,FALSE)</f>
        <v>High</v>
      </c>
      <c r="K6" s="240">
        <f t="shared" si="3"/>
        <v>2.8</v>
      </c>
      <c r="L6" s="240">
        <f>VLOOKUP($B6,'Impact of the crisis'!$C$6:$N$170,12,FALSE)</f>
        <v>3.7</v>
      </c>
      <c r="M6" s="240">
        <f>VLOOKUP($B6,'Impact of the crisis'!$C$6:$AB$170,26,FALSE)</f>
        <v>2.2000000000000002</v>
      </c>
      <c r="N6" s="240">
        <f>VLOOKUP($B6,'Conditions of people affected'!$C$6:$R$170,16,FALSE)</f>
        <v>3.85</v>
      </c>
      <c r="O6" s="240">
        <f>VLOOKUP($B6,'Conditions of people affected'!$C$6:$R$170,9,FALSE)</f>
        <v>3.7</v>
      </c>
      <c r="P6" s="240">
        <f>VLOOKUP($B6,'Conditions of people affected'!$C$6:$R$170,15,FALSE)</f>
        <v>4</v>
      </c>
      <c r="Q6" s="240">
        <f t="shared" si="4"/>
        <v>2.2000000000000002</v>
      </c>
      <c r="R6" s="240">
        <f>VLOOKUP($B6,'Complexity of the crisis'!$C$6:$AN$170,22,FALSE)</f>
        <v>3.1</v>
      </c>
      <c r="S6" s="241">
        <f>VLOOKUP($B6,'Complexity of the crisis'!$C$6:$AN$170,38,FALSE)</f>
        <v>1</v>
      </c>
      <c r="T6" s="141" t="str">
        <f>VLOOKUP(B6,Lists!$C$3:$E$200,3,FALSE)</f>
        <v>Africa</v>
      </c>
      <c r="U6" s="153">
        <f>VLOOKUP(B6,'INFORM Severity - hidden'!$C$5:$V$200,20,FALSE)</f>
        <v>44977</v>
      </c>
    </row>
    <row r="7" spans="1:21" x14ac:dyDescent="0.25">
      <c r="A7" s="137" t="str">
        <f t="array" ref="A7">IFERROR(INDEX(Lists!$B$2:$B$200,SMALL(IF(Lists!$H$2:$H$200="Yes",ROW(Lists!$B$2:$B$200)),ROW(3:3))-1,1),"")</f>
        <v>Nagorno-Karabakh Conflict in Armenia</v>
      </c>
      <c r="B7" s="138" t="str">
        <f>VLOOKUP(A7,Lists!$B$2:$G$200,2,FALSE)</f>
        <v>ARM002</v>
      </c>
      <c r="C7" s="138" t="str">
        <f>VLOOKUP(B7,'INFORM Severity - hidden'!$C$5:$D$200,2,FALSE)</f>
        <v>Armenia</v>
      </c>
      <c r="D7" s="138" t="str">
        <f>VLOOKUP(A7,Lists!$B$2:$G$200,3,FALSE)</f>
        <v>ARM</v>
      </c>
      <c r="E7" s="138" t="str">
        <f>VLOOKUP(A7,Lists!$B$2:$G$200,5,FALSE)</f>
        <v>Conflict,Displacement</v>
      </c>
      <c r="F7" s="238">
        <f t="shared" si="0"/>
        <v>1.3</v>
      </c>
      <c r="G7" s="142">
        <f t="shared" si="1"/>
        <v>2</v>
      </c>
      <c r="H7" s="142" t="str">
        <f t="shared" si="2"/>
        <v>Low</v>
      </c>
      <c r="I7" s="239" t="str">
        <f>INDEX(Trends!$D$3:$D$404,MATCH(B7,Trends!$C$3:$C$404,0))</f>
        <v>Stable</v>
      </c>
      <c r="J7" s="142" t="str">
        <f>VLOOKUP($B7,Reliability!$A$3:$I$170,9,FALSE)</f>
        <v>Medium</v>
      </c>
      <c r="K7" s="240">
        <f t="shared" si="3"/>
        <v>1.8</v>
      </c>
      <c r="L7" s="240">
        <f>VLOOKUP($B7,'Impact of the crisis'!$C$6:$N$170,12,FALSE)</f>
        <v>1.3</v>
      </c>
      <c r="M7" s="240">
        <f>VLOOKUP($B7,'Impact of the crisis'!$C$6:$AB$170,26,FALSE)</f>
        <v>2.1</v>
      </c>
      <c r="N7" s="240">
        <f>VLOOKUP($B7,'Conditions of people affected'!$C$6:$R$170,16,FALSE)</f>
        <v>0.85</v>
      </c>
      <c r="O7" s="240">
        <f>VLOOKUP($B7,'Conditions of people affected'!$C$6:$R$170,9,FALSE)</f>
        <v>0.7</v>
      </c>
      <c r="P7" s="240">
        <f>VLOOKUP($B7,'Conditions of people affected'!$C$6:$R$170,15,FALSE)</f>
        <v>1</v>
      </c>
      <c r="Q7" s="240">
        <f t="shared" si="4"/>
        <v>1.5</v>
      </c>
      <c r="R7" s="240">
        <f>VLOOKUP($B7,'Complexity of the crisis'!$C$6:$AN$170,22,FALSE)</f>
        <v>2</v>
      </c>
      <c r="S7" s="241">
        <f>VLOOKUP($B7,'Complexity of the crisis'!$C$6:$AN$170,38,FALSE)</f>
        <v>1</v>
      </c>
      <c r="T7" s="141" t="str">
        <f>VLOOKUP(B7,Lists!$C$3:$E$200,3,FALSE)</f>
        <v>Middle east</v>
      </c>
      <c r="U7" s="153">
        <f>VLOOKUP(B7,'INFORM Severity - hidden'!$C$5:$V$200,20,FALSE)</f>
        <v>44985</v>
      </c>
    </row>
    <row r="8" spans="1:21" x14ac:dyDescent="0.25">
      <c r="A8" s="137" t="str">
        <f t="array" ref="A8">IFERROR(INDEX(Lists!$B$2:$B$200,SMALL(IF(Lists!$H$2:$H$200="Yes",ROW(Lists!$B$2:$B$200)),ROW(4:4))-1,1),"")</f>
        <v>Nagorno-Karabakh conflict in Azerbaijan</v>
      </c>
      <c r="B8" s="138" t="str">
        <f>VLOOKUP(A8,Lists!$B$2:$G$200,2,FALSE)</f>
        <v>AZE002</v>
      </c>
      <c r="C8" s="138" t="str">
        <f>VLOOKUP(B8,'INFORM Severity - hidden'!$C$5:$D$200,2,FALSE)</f>
        <v>Azerbaijan</v>
      </c>
      <c r="D8" s="138" t="str">
        <f>VLOOKUP(A8,Lists!$B$2:$G$200,3,FALSE)</f>
        <v>AZE</v>
      </c>
      <c r="E8" s="138" t="str">
        <f>VLOOKUP(A8,Lists!$B$2:$G$200,5,FALSE)</f>
        <v>Conflict,Displacement</v>
      </c>
      <c r="F8" s="238">
        <f t="shared" si="0"/>
        <v>1.8</v>
      </c>
      <c r="G8" s="142">
        <f t="shared" si="1"/>
        <v>2</v>
      </c>
      <c r="H8" s="142" t="str">
        <f t="shared" si="2"/>
        <v>Low</v>
      </c>
      <c r="I8" s="239" t="str">
        <f>INDEX(Trends!$D$3:$D$404,MATCH(B8,Trends!$C$3:$C$404,0))</f>
        <v>Stable</v>
      </c>
      <c r="J8" s="142" t="str">
        <f>VLOOKUP($B8,Reliability!$A$3:$I$170,9,FALSE)</f>
        <v>Low</v>
      </c>
      <c r="K8" s="240">
        <f t="shared" si="3"/>
        <v>2.6</v>
      </c>
      <c r="L8" s="240">
        <f>VLOOKUP($B8,'Impact of the crisis'!$C$6:$N$170,12,FALSE)</f>
        <v>1.8</v>
      </c>
      <c r="M8" s="240">
        <f>VLOOKUP($B8,'Impact of the crisis'!$C$6:$AB$170,26,FALSE)</f>
        <v>3</v>
      </c>
      <c r="N8" s="240">
        <f>VLOOKUP($B8,'Conditions of people affected'!$C$6:$R$170,16,FALSE)</f>
        <v>1</v>
      </c>
      <c r="O8" s="240">
        <f>VLOOKUP($B8,'Conditions of people affected'!$C$6:$R$170,9,FALSE)</f>
        <v>0</v>
      </c>
      <c r="P8" s="240">
        <f>VLOOKUP($B8,'Conditions of people affected'!$C$6:$R$170,15,FALSE)</f>
        <v>2</v>
      </c>
      <c r="Q8" s="240">
        <f t="shared" si="4"/>
        <v>2.2999999999999998</v>
      </c>
      <c r="R8" s="240">
        <f>VLOOKUP($B8,'Complexity of the crisis'!$C$6:$AN$170,22,FALSE)</f>
        <v>2.5</v>
      </c>
      <c r="S8" s="241">
        <f>VLOOKUP($B8,'Complexity of the crisis'!$C$6:$AN$170,38,FALSE)</f>
        <v>2</v>
      </c>
      <c r="T8" s="141" t="str">
        <f>VLOOKUP(B8,Lists!$C$3:$E$200,3,FALSE)</f>
        <v>Middle east</v>
      </c>
      <c r="U8" s="153">
        <f>VLOOKUP(B8,'INFORM Severity - hidden'!$C$5:$V$200,20,FALSE)</f>
        <v>44985</v>
      </c>
    </row>
    <row r="9" spans="1:21" x14ac:dyDescent="0.25">
      <c r="A9" s="137" t="str">
        <f t="array" ref="A9">IFERROR(INDEX(Lists!$B$2:$B$200,SMALL(IF(Lists!$H$2:$H$200="Yes",ROW(Lists!$B$2:$B$200)),ROW(5:5))-1,1),"")</f>
        <v>Complex in Burundi</v>
      </c>
      <c r="B9" s="138" t="str">
        <f>VLOOKUP(A9,Lists!$B$2:$G$200,2,FALSE)</f>
        <v>BDI001</v>
      </c>
      <c r="C9" s="138" t="str">
        <f>VLOOKUP(B9,'INFORM Severity - hidden'!$C$5:$D$200,2,FALSE)</f>
        <v>Burundi</v>
      </c>
      <c r="D9" s="138" t="str">
        <f>VLOOKUP(A9,Lists!$B$2:$G$200,3,FALSE)</f>
        <v>BDI</v>
      </c>
      <c r="E9" s="138" t="str">
        <f>VLOOKUP(A9,Lists!$B$2:$G$200,5,FALSE)</f>
        <v>Violence,Displacement,Floods</v>
      </c>
      <c r="F9" s="238">
        <f t="shared" si="0"/>
        <v>3.5</v>
      </c>
      <c r="G9" s="142">
        <f t="shared" si="1"/>
        <v>4</v>
      </c>
      <c r="H9" s="142" t="str">
        <f t="shared" si="2"/>
        <v>High</v>
      </c>
      <c r="I9" s="239" t="str">
        <f>INDEX(Trends!$D$3:$D$404,MATCH(B9,Trends!$C$3:$C$404,0))</f>
        <v>Stable</v>
      </c>
      <c r="J9" s="142" t="str">
        <f>VLOOKUP($B9,Reliability!$A$3:$I$170,9,FALSE)</f>
        <v>Very High</v>
      </c>
      <c r="K9" s="240">
        <f t="shared" si="3"/>
        <v>3.9</v>
      </c>
      <c r="L9" s="240">
        <f>VLOOKUP($B9,'Impact of the crisis'!$C$6:$N$170,12,FALSE)</f>
        <v>4</v>
      </c>
      <c r="M9" s="240">
        <f>VLOOKUP($B9,'Impact of the crisis'!$C$6:$AB$170,26,FALSE)</f>
        <v>3.8</v>
      </c>
      <c r="N9" s="240">
        <f>VLOOKUP($B9,'Conditions of people affected'!$C$6:$R$170,16,FALSE)</f>
        <v>3.4</v>
      </c>
      <c r="O9" s="240">
        <f>VLOOKUP($B9,'Conditions of people affected'!$C$6:$R$170,9,FALSE)</f>
        <v>3.8</v>
      </c>
      <c r="P9" s="240">
        <f>VLOOKUP($B9,'Conditions of people affected'!$C$6:$R$170,15,FALSE)</f>
        <v>3</v>
      </c>
      <c r="Q9" s="240">
        <f t="shared" si="4"/>
        <v>3.3</v>
      </c>
      <c r="R9" s="240">
        <f>VLOOKUP($B9,'Complexity of the crisis'!$C$6:$AN$170,22,FALSE)</f>
        <v>3</v>
      </c>
      <c r="S9" s="241">
        <f>VLOOKUP($B9,'Complexity of the crisis'!$C$6:$AN$170,38,FALSE)</f>
        <v>3.5</v>
      </c>
      <c r="T9" s="141" t="str">
        <f>VLOOKUP(B9,Lists!$C$3:$E$200,3,FALSE)</f>
        <v>Africa</v>
      </c>
      <c r="U9" s="153">
        <f>VLOOKUP(B9,'INFORM Severity - hidden'!$C$5:$V$200,20,FALSE)</f>
        <v>44985</v>
      </c>
    </row>
    <row r="10" spans="1:21" x14ac:dyDescent="0.25">
      <c r="A10" s="137" t="str">
        <f t="array" ref="A10">IFERROR(INDEX(Lists!$B$2:$B$200,SMALL(IF(Lists!$H$2:$H$200="Yes",ROW(Lists!$B$2:$B$200)),ROW(6:6))-1,1),"")</f>
        <v>Conflict in Burkina Faso</v>
      </c>
      <c r="B10" s="138" t="str">
        <f>VLOOKUP(A10,Lists!$B$2:$G$200,2,FALSE)</f>
        <v>BFA002</v>
      </c>
      <c r="C10" s="138" t="str">
        <f>VLOOKUP(B10,'INFORM Severity - hidden'!$C$5:$D$200,2,FALSE)</f>
        <v>Burkina Faso</v>
      </c>
      <c r="D10" s="138" t="str">
        <f>VLOOKUP(A10,Lists!$B$2:$G$200,3,FALSE)</f>
        <v>BFA</v>
      </c>
      <c r="E10" s="138" t="str">
        <f>VLOOKUP(A10,Lists!$B$2:$G$200,5,FALSE)</f>
        <v>Conflict,Displacement,Violence</v>
      </c>
      <c r="F10" s="238">
        <f t="shared" si="0"/>
        <v>4</v>
      </c>
      <c r="G10" s="142">
        <f t="shared" si="1"/>
        <v>4</v>
      </c>
      <c r="H10" s="142" t="str">
        <f t="shared" si="2"/>
        <v>High</v>
      </c>
      <c r="I10" s="239" t="str">
        <f>INDEX(Trends!$D$3:$D$404,MATCH(B10,Trends!$C$3:$C$404,0))</f>
        <v>Stable</v>
      </c>
      <c r="J10" s="142" t="str">
        <f>VLOOKUP($B10,Reliability!$A$3:$I$170,9,FALSE)</f>
        <v>High</v>
      </c>
      <c r="K10" s="240">
        <f t="shared" si="3"/>
        <v>4.0999999999999996</v>
      </c>
      <c r="L10" s="240">
        <f>VLOOKUP($B10,'Impact of the crisis'!$C$6:$N$170,12,FALSE)</f>
        <v>2.5</v>
      </c>
      <c r="M10" s="240">
        <f>VLOOKUP($B10,'Impact of the crisis'!$C$6:$AB$170,26,FALSE)</f>
        <v>4.5999999999999996</v>
      </c>
      <c r="N10" s="240">
        <f>VLOOKUP($B10,'Conditions of people affected'!$C$6:$R$170,16,FALSE)</f>
        <v>4.1500000000000004</v>
      </c>
      <c r="O10" s="240">
        <f>VLOOKUP($B10,'Conditions of people affected'!$C$6:$R$170,9,FALSE)</f>
        <v>4.3</v>
      </c>
      <c r="P10" s="240">
        <f>VLOOKUP($B10,'Conditions of people affected'!$C$6:$R$170,15,FALSE)</f>
        <v>4</v>
      </c>
      <c r="Q10" s="240">
        <f t="shared" si="4"/>
        <v>3.6</v>
      </c>
      <c r="R10" s="240">
        <f>VLOOKUP($B10,'Complexity of the crisis'!$C$6:$AN$170,22,FALSE)</f>
        <v>3.1</v>
      </c>
      <c r="S10" s="241">
        <f>VLOOKUP($B10,'Complexity of the crisis'!$C$6:$AN$170,38,FALSE)</f>
        <v>4</v>
      </c>
      <c r="T10" s="141" t="str">
        <f>VLOOKUP(B10,Lists!$C$3:$E$200,3,FALSE)</f>
        <v>Africa</v>
      </c>
      <c r="U10" s="153">
        <f>VLOOKUP(B10,'INFORM Severity - hidden'!$C$5:$V$200,20,FALSE)</f>
        <v>44985</v>
      </c>
    </row>
    <row r="11" spans="1:21" x14ac:dyDescent="0.25">
      <c r="A11" s="137" t="str">
        <f t="array" ref="A11">IFERROR(INDEX(Lists!$B$2:$B$200,SMALL(IF(Lists!$H$2:$H$200="Yes",ROW(Lists!$B$2:$B$200)),ROW(7:7))-1,1),"")</f>
        <v>Country level Brazil</v>
      </c>
      <c r="B11" s="138" t="str">
        <f>VLOOKUP(A11,Lists!$B$2:$G$200,2,FALSE)</f>
        <v>BRA001</v>
      </c>
      <c r="C11" s="138" t="str">
        <f>VLOOKUP(B11,'INFORM Severity - hidden'!$C$5:$D$200,2,FALSE)</f>
        <v>Brazil</v>
      </c>
      <c r="D11" s="138" t="str">
        <f>VLOOKUP(A11,Lists!$B$2:$G$200,3,FALSE)</f>
        <v>BRA</v>
      </c>
      <c r="E11" s="138" t="str">
        <f>VLOOKUP(A11,Lists!$B$2:$G$200,5,FALSE)</f>
        <v>Displacement,Floods</v>
      </c>
      <c r="F11" s="238">
        <f t="shared" si="0"/>
        <v>2.7</v>
      </c>
      <c r="G11" s="142">
        <f t="shared" si="1"/>
        <v>3</v>
      </c>
      <c r="H11" s="142" t="str">
        <f t="shared" si="2"/>
        <v>Medium</v>
      </c>
      <c r="I11" s="239" t="str">
        <f>INDEX(Trends!$D$3:$D$404,MATCH(B11,Trends!$C$3:$C$404,0))</f>
        <v>Decreasing</v>
      </c>
      <c r="J11" s="142" t="str">
        <f>VLOOKUP($B11,Reliability!$A$3:$I$170,9,FALSE)</f>
        <v>Very High</v>
      </c>
      <c r="K11" s="240">
        <f t="shared" si="3"/>
        <v>3.9</v>
      </c>
      <c r="L11" s="240">
        <f>VLOOKUP($B11,'Impact of the crisis'!$C$6:$N$170,12,FALSE)</f>
        <v>4.5999999999999996</v>
      </c>
      <c r="M11" s="240">
        <f>VLOOKUP($B11,'Impact of the crisis'!$C$6:$AB$170,26,FALSE)</f>
        <v>3.5</v>
      </c>
      <c r="N11" s="240">
        <f>VLOOKUP($B11,'Conditions of people affected'!$C$6:$R$170,16,FALSE)</f>
        <v>1.75</v>
      </c>
      <c r="O11" s="240">
        <f>VLOOKUP($B11,'Conditions of people affected'!$C$6:$R$170,9,FALSE)</f>
        <v>2.5</v>
      </c>
      <c r="P11" s="240">
        <f>VLOOKUP($B11,'Conditions of people affected'!$C$6:$R$170,15,FALSE)</f>
        <v>1</v>
      </c>
      <c r="Q11" s="240">
        <f t="shared" si="4"/>
        <v>3</v>
      </c>
      <c r="R11" s="240">
        <f>VLOOKUP($B11,'Complexity of the crisis'!$C$6:$AN$170,22,FALSE)</f>
        <v>2.9</v>
      </c>
      <c r="S11" s="241">
        <f>VLOOKUP($B11,'Complexity of the crisis'!$C$6:$AN$170,38,FALSE)</f>
        <v>3</v>
      </c>
      <c r="T11" s="141" t="str">
        <f>VLOOKUP(B11,Lists!$C$3:$E$200,3,FALSE)</f>
        <v>Americas</v>
      </c>
      <c r="U11" s="153">
        <f>VLOOKUP(B11,'INFORM Severity - hidden'!$C$5:$V$200,20,FALSE)</f>
        <v>44957</v>
      </c>
    </row>
    <row r="12" spans="1:21" x14ac:dyDescent="0.25">
      <c r="A12" s="137" t="str">
        <f t="array" ref="A12">IFERROR(INDEX(Lists!$B$2:$B$200,SMALL(IF(Lists!$H$2:$H$200="Yes",ROW(Lists!$B$2:$B$200)),ROW(8:8))-1,1),"")</f>
        <v>Complex crisis in CAR</v>
      </c>
      <c r="B12" s="138" t="str">
        <f>VLOOKUP(A12,Lists!$B$2:$G$200,2,FALSE)</f>
        <v>CAF001</v>
      </c>
      <c r="C12" s="138" t="str">
        <f>VLOOKUP(B12,'INFORM Severity - hidden'!$C$5:$D$200,2,FALSE)</f>
        <v>CAR</v>
      </c>
      <c r="D12" s="138" t="str">
        <f>VLOOKUP(A12,Lists!$B$2:$G$200,3,FALSE)</f>
        <v>CAF</v>
      </c>
      <c r="E12" s="138" t="str">
        <f>VLOOKUP(A12,Lists!$B$2:$G$200,5,FALSE)</f>
        <v>Conflict,Displacement</v>
      </c>
      <c r="F12" s="238">
        <f t="shared" si="0"/>
        <v>4.0999999999999996</v>
      </c>
      <c r="G12" s="142">
        <f t="shared" si="1"/>
        <v>5</v>
      </c>
      <c r="H12" s="142" t="str">
        <f t="shared" si="2"/>
        <v>Very High</v>
      </c>
      <c r="I12" s="239" t="str">
        <f>INDEX(Trends!$D$3:$D$404,MATCH(B12,Trends!$C$3:$C$404,0))</f>
        <v>Stable</v>
      </c>
      <c r="J12" s="142" t="str">
        <f>VLOOKUP($B12,Reliability!$A$3:$I$170,9,FALSE)</f>
        <v>Very High</v>
      </c>
      <c r="K12" s="240">
        <f t="shared" si="3"/>
        <v>4.3</v>
      </c>
      <c r="L12" s="240">
        <f>VLOOKUP($B12,'Impact of the crisis'!$C$6:$N$170,12,FALSE)</f>
        <v>4.4000000000000004</v>
      </c>
      <c r="M12" s="240">
        <f>VLOOKUP($B12,'Impact of the crisis'!$C$6:$AB$170,26,FALSE)</f>
        <v>4.2</v>
      </c>
      <c r="N12" s="240">
        <f>VLOOKUP($B12,'Conditions of people affected'!$C$6:$R$170,16,FALSE)</f>
        <v>4.0999999999999996</v>
      </c>
      <c r="O12" s="240">
        <f>VLOOKUP($B12,'Conditions of people affected'!$C$6:$R$170,9,FALSE)</f>
        <v>4.2</v>
      </c>
      <c r="P12" s="240">
        <f>VLOOKUP($B12,'Conditions of people affected'!$C$6:$R$170,15,FALSE)</f>
        <v>4</v>
      </c>
      <c r="Q12" s="240">
        <f t="shared" si="4"/>
        <v>4</v>
      </c>
      <c r="R12" s="240">
        <f>VLOOKUP($B12,'Complexity of the crisis'!$C$6:$AN$170,22,FALSE)</f>
        <v>3.9</v>
      </c>
      <c r="S12" s="241">
        <f>VLOOKUP($B12,'Complexity of the crisis'!$C$6:$AN$170,38,FALSE)</f>
        <v>4</v>
      </c>
      <c r="T12" s="141" t="str">
        <f>VLOOKUP(B12,Lists!$C$3:$E$200,3,FALSE)</f>
        <v>Africa</v>
      </c>
      <c r="U12" s="153">
        <f>VLOOKUP(B12,'INFORM Severity - hidden'!$C$5:$V$200,20,FALSE)</f>
        <v>44985</v>
      </c>
    </row>
    <row r="13" spans="1:21" x14ac:dyDescent="0.25">
      <c r="A13" s="137" t="str">
        <f t="array" ref="A13">IFERROR(INDEX(Lists!$B$2:$B$200,SMALL(IF(Lists!$H$2:$H$200="Yes",ROW(Lists!$B$2:$B$200)),ROW(9:9))-1,1),"")</f>
        <v>Venezuela displacement in Chile</v>
      </c>
      <c r="B13" s="138" t="str">
        <f>VLOOKUP(A13,Lists!$B$2:$G$200,2,FALSE)</f>
        <v>CHL002</v>
      </c>
      <c r="C13" s="138" t="str">
        <f>VLOOKUP(B13,'INFORM Severity - hidden'!$C$5:$D$200,2,FALSE)</f>
        <v>Chile</v>
      </c>
      <c r="D13" s="138" t="str">
        <f>VLOOKUP(A13,Lists!$B$2:$G$200,3,FALSE)</f>
        <v>CHL</v>
      </c>
      <c r="E13" s="138" t="str">
        <f>VLOOKUP(A13,Lists!$B$2:$G$200,5,FALSE)</f>
        <v>Displacement</v>
      </c>
      <c r="F13" s="238">
        <f t="shared" si="0"/>
        <v>2.5</v>
      </c>
      <c r="G13" s="142">
        <f t="shared" si="1"/>
        <v>3</v>
      </c>
      <c r="H13" s="142" t="str">
        <f t="shared" si="2"/>
        <v>Medium</v>
      </c>
      <c r="I13" s="239" t="str">
        <f>INDEX(Trends!$D$3:$D$404,MATCH(B13,Trends!$C$3:$C$404,0))</f>
        <v>Stable</v>
      </c>
      <c r="J13" s="142" t="str">
        <f>VLOOKUP($B13,Reliability!$A$3:$I$170,9,FALSE)</f>
        <v>Very High</v>
      </c>
      <c r="K13" s="240">
        <f t="shared" si="3"/>
        <v>3.7</v>
      </c>
      <c r="L13" s="240">
        <f>VLOOKUP($B13,'Impact of the crisis'!$C$6:$N$170,12,FALSE)</f>
        <v>4.8</v>
      </c>
      <c r="M13" s="240">
        <f>VLOOKUP($B13,'Impact of the crisis'!$C$6:$AB$170,26,FALSE)</f>
        <v>2.8</v>
      </c>
      <c r="N13" s="240">
        <f>VLOOKUP($B13,'Conditions of people affected'!$C$6:$R$170,16,FALSE)</f>
        <v>2.4</v>
      </c>
      <c r="O13" s="240">
        <f>VLOOKUP($B13,'Conditions of people affected'!$C$6:$R$170,9,FALSE)</f>
        <v>2.8</v>
      </c>
      <c r="P13" s="240">
        <f>VLOOKUP($B13,'Conditions of people affected'!$C$6:$R$170,15,FALSE)</f>
        <v>2</v>
      </c>
      <c r="Q13" s="240">
        <f t="shared" si="4"/>
        <v>1.7</v>
      </c>
      <c r="R13" s="240">
        <f>VLOOKUP($B13,'Complexity of the crisis'!$C$6:$AN$170,22,FALSE)</f>
        <v>1.3</v>
      </c>
      <c r="S13" s="241">
        <f>VLOOKUP($B13,'Complexity of the crisis'!$C$6:$AN$170,38,FALSE)</f>
        <v>2</v>
      </c>
      <c r="T13" s="141" t="str">
        <f>VLOOKUP(B13,Lists!$C$3:$E$200,3,FALSE)</f>
        <v>Americas</v>
      </c>
      <c r="U13" s="153">
        <f>VLOOKUP(B13,'INFORM Severity - hidden'!$C$5:$V$200,20,FALSE)</f>
        <v>44985</v>
      </c>
    </row>
    <row r="14" spans="1:21" x14ac:dyDescent="0.25">
      <c r="A14" s="137" t="str">
        <f t="array" ref="A14">IFERROR(INDEX(Lists!$B$2:$B$200,SMALL(IF(Lists!$H$2:$H$200="Yes",ROW(Lists!$B$2:$B$200)),ROW(10:10))-1,1),"")</f>
        <v>Multiple crises in Cameroon</v>
      </c>
      <c r="B14" s="138" t="str">
        <f>VLOOKUP(A14,Lists!$B$2:$G$200,2,FALSE)</f>
        <v>CMR001</v>
      </c>
      <c r="C14" s="138" t="str">
        <f>VLOOKUP(B14,'INFORM Severity - hidden'!$C$5:$D$200,2,FALSE)</f>
        <v>Cameroon</v>
      </c>
      <c r="D14" s="138" t="str">
        <f>VLOOKUP(A14,Lists!$B$2:$G$200,3,FALSE)</f>
        <v>CMR</v>
      </c>
      <c r="E14" s="138" t="str">
        <f>VLOOKUP(A14,Lists!$B$2:$G$200,5,FALSE)</f>
        <v>Conflict,Displacement</v>
      </c>
      <c r="F14" s="238">
        <f t="shared" si="0"/>
        <v>4</v>
      </c>
      <c r="G14" s="142">
        <f t="shared" si="1"/>
        <v>4</v>
      </c>
      <c r="H14" s="142" t="str">
        <f t="shared" si="2"/>
        <v>High</v>
      </c>
      <c r="I14" s="239" t="str">
        <f>INDEX(Trends!$D$3:$D$404,MATCH(B14,Trends!$C$3:$C$404,0))</f>
        <v>Stable</v>
      </c>
      <c r="J14" s="142" t="str">
        <f>VLOOKUP($B14,Reliability!$A$3:$I$170,9,FALSE)</f>
        <v>High</v>
      </c>
      <c r="K14" s="240">
        <f t="shared" si="3"/>
        <v>4.0999999999999996</v>
      </c>
      <c r="L14" s="240">
        <f>VLOOKUP($B14,'Impact of the crisis'!$C$6:$N$170,12,FALSE)</f>
        <v>4.7</v>
      </c>
      <c r="M14" s="240">
        <f>VLOOKUP($B14,'Impact of the crisis'!$C$6:$AB$170,26,FALSE)</f>
        <v>3.7</v>
      </c>
      <c r="N14" s="240">
        <f>VLOOKUP($B14,'Conditions of people affected'!$C$6:$R$170,16,FALSE)</f>
        <v>4.1500000000000004</v>
      </c>
      <c r="O14" s="240">
        <f>VLOOKUP($B14,'Conditions of people affected'!$C$6:$R$170,9,FALSE)</f>
        <v>4.3</v>
      </c>
      <c r="P14" s="240">
        <f>VLOOKUP($B14,'Conditions of people affected'!$C$6:$R$170,15,FALSE)</f>
        <v>4</v>
      </c>
      <c r="Q14" s="240">
        <f t="shared" si="4"/>
        <v>3.6</v>
      </c>
      <c r="R14" s="240">
        <f>VLOOKUP($B14,'Complexity of the crisis'!$C$6:$AN$170,22,FALSE)</f>
        <v>3.6</v>
      </c>
      <c r="S14" s="241">
        <f>VLOOKUP($B14,'Complexity of the crisis'!$C$6:$AN$170,38,FALSE)</f>
        <v>3.5</v>
      </c>
      <c r="T14" s="141" t="str">
        <f>VLOOKUP(B14,Lists!$C$3:$E$200,3,FALSE)</f>
        <v>Africa</v>
      </c>
      <c r="U14" s="153">
        <f>VLOOKUP(B14,'INFORM Severity - hidden'!$C$5:$V$200,20,FALSE)</f>
        <v>44985</v>
      </c>
    </row>
    <row r="15" spans="1:21" x14ac:dyDescent="0.25">
      <c r="A15" s="137" t="str">
        <f t="array" ref="A15">IFERROR(INDEX(Lists!$B$2:$B$200,SMALL(IF(Lists!$H$2:$H$200="Yes",ROW(Lists!$B$2:$B$200)),ROW(11:11))-1,1),"")</f>
        <v>Complex crisis in DRC</v>
      </c>
      <c r="B15" s="138" t="str">
        <f>VLOOKUP(A15,Lists!$B$2:$G$200,2,FALSE)</f>
        <v>COD001</v>
      </c>
      <c r="C15" s="138" t="str">
        <f>VLOOKUP(B15,'INFORM Severity - hidden'!$C$5:$D$200,2,FALSE)</f>
        <v>DRC</v>
      </c>
      <c r="D15" s="138" t="str">
        <f>VLOOKUP(A15,Lists!$B$2:$G$200,3,FALSE)</f>
        <v>COD</v>
      </c>
      <c r="E15" s="138" t="str">
        <f>VLOOKUP(A15,Lists!$B$2:$G$200,5,FALSE)</f>
        <v>Conflict,Displacement,Socio-political</v>
      </c>
      <c r="F15" s="238">
        <f t="shared" si="0"/>
        <v>4.5</v>
      </c>
      <c r="G15" s="142">
        <f t="shared" si="1"/>
        <v>5</v>
      </c>
      <c r="H15" s="142" t="str">
        <f t="shared" si="2"/>
        <v>Very High</v>
      </c>
      <c r="I15" s="239" t="str">
        <f>INDEX(Trends!$D$3:$D$404,MATCH(B15,Trends!$C$3:$C$404,0))</f>
        <v>Increasing</v>
      </c>
      <c r="J15" s="142" t="str">
        <f>VLOOKUP($B15,Reliability!$A$3:$I$170,9,FALSE)</f>
        <v>High</v>
      </c>
      <c r="K15" s="240">
        <f t="shared" si="3"/>
        <v>4.5</v>
      </c>
      <c r="L15" s="240">
        <f>VLOOKUP($B15,'Impact of the crisis'!$C$6:$N$170,12,FALSE)</f>
        <v>5</v>
      </c>
      <c r="M15" s="240">
        <f>VLOOKUP($B15,'Impact of the crisis'!$C$6:$AB$170,26,FALSE)</f>
        <v>4.2</v>
      </c>
      <c r="N15" s="240">
        <f>VLOOKUP($B15,'Conditions of people affected'!$C$6:$R$170,16,FALSE)</f>
        <v>4.5</v>
      </c>
      <c r="O15" s="240">
        <f>VLOOKUP($B15,'Conditions of people affected'!$C$6:$R$170,9,FALSE)</f>
        <v>5</v>
      </c>
      <c r="P15" s="240">
        <f>VLOOKUP($B15,'Conditions of people affected'!$C$6:$R$170,15,FALSE)</f>
        <v>4</v>
      </c>
      <c r="Q15" s="240">
        <f t="shared" si="4"/>
        <v>4.4000000000000004</v>
      </c>
      <c r="R15" s="240">
        <f>VLOOKUP($B15,'Complexity of the crisis'!$C$6:$AN$170,22,FALSE)</f>
        <v>4.3</v>
      </c>
      <c r="S15" s="241">
        <f>VLOOKUP($B15,'Complexity of the crisis'!$C$6:$AN$170,38,FALSE)</f>
        <v>4.5</v>
      </c>
      <c r="T15" s="141" t="str">
        <f>VLOOKUP(B15,Lists!$C$3:$E$200,3,FALSE)</f>
        <v>Africa</v>
      </c>
      <c r="U15" s="153">
        <f>VLOOKUP(B15,'INFORM Severity - hidden'!$C$5:$V$200,20,FALSE)</f>
        <v>44985</v>
      </c>
    </row>
    <row r="16" spans="1:21" x14ac:dyDescent="0.25">
      <c r="A16" s="137" t="str">
        <f t="array" ref="A16">IFERROR(INDEX(Lists!$B$2:$B$200,SMALL(IF(Lists!$H$2:$H$200="Yes",ROW(Lists!$B$2:$B$200)),ROW(12:12))-1,1),"")</f>
        <v>Complex crisis in Congo</v>
      </c>
      <c r="B16" s="138" t="str">
        <f>VLOOKUP(A16,Lists!$B$2:$G$200,2,FALSE)</f>
        <v>COG001</v>
      </c>
      <c r="C16" s="138" t="str">
        <f>VLOOKUP(B16,'INFORM Severity - hidden'!$C$5:$D$200,2,FALSE)</f>
        <v>Congo</v>
      </c>
      <c r="D16" s="138" t="str">
        <f>VLOOKUP(A16,Lists!$B$2:$G$200,3,FALSE)</f>
        <v>COG</v>
      </c>
      <c r="E16" s="138" t="str">
        <f>VLOOKUP(A16,Lists!$B$2:$G$200,5,FALSE)</f>
        <v>Conflict</v>
      </c>
      <c r="F16" s="238">
        <f t="shared" si="0"/>
        <v>2.2000000000000002</v>
      </c>
      <c r="G16" s="142">
        <f t="shared" si="1"/>
        <v>3</v>
      </c>
      <c r="H16" s="142" t="str">
        <f t="shared" si="2"/>
        <v>Medium</v>
      </c>
      <c r="I16" s="239" t="str">
        <f>INDEX(Trends!$D$3:$D$404,MATCH(B16,Trends!$C$3:$C$404,0))</f>
        <v>Increasing</v>
      </c>
      <c r="J16" s="142" t="str">
        <f>VLOOKUP($B16,Reliability!$A$3:$I$170,9,FALSE)</f>
        <v>High</v>
      </c>
      <c r="K16" s="240">
        <f t="shared" si="3"/>
        <v>2.5</v>
      </c>
      <c r="L16" s="240">
        <f>VLOOKUP($B16,'Impact of the crisis'!$C$6:$N$170,12,FALSE)</f>
        <v>3.1</v>
      </c>
      <c r="M16" s="240">
        <f>VLOOKUP($B16,'Impact of the crisis'!$C$6:$AB$170,26,FALSE)</f>
        <v>2.1</v>
      </c>
      <c r="N16" s="240">
        <f>VLOOKUP($B16,'Conditions of people affected'!$C$6:$R$170,16,FALSE)</f>
        <v>2</v>
      </c>
      <c r="O16" s="240">
        <f>VLOOKUP($B16,'Conditions of people affected'!$C$6:$R$170,9,FALSE)</f>
        <v>1</v>
      </c>
      <c r="P16" s="240">
        <f>VLOOKUP($B16,'Conditions of people affected'!$C$6:$R$170,15,FALSE)</f>
        <v>3</v>
      </c>
      <c r="Q16" s="240">
        <f t="shared" si="4"/>
        <v>2.1</v>
      </c>
      <c r="R16" s="240">
        <f>VLOOKUP($B16,'Complexity of the crisis'!$C$6:$AN$170,22,FALSE)</f>
        <v>2.9</v>
      </c>
      <c r="S16" s="241">
        <f>VLOOKUP($B16,'Complexity of the crisis'!$C$6:$AN$170,38,FALSE)</f>
        <v>1</v>
      </c>
      <c r="T16" s="141" t="str">
        <f>VLOOKUP(B16,Lists!$C$3:$E$200,3,FALSE)</f>
        <v>Africa</v>
      </c>
      <c r="U16" s="153">
        <f>VLOOKUP(B16,'INFORM Severity - hidden'!$C$5:$V$200,20,FALSE)</f>
        <v>44977</v>
      </c>
    </row>
    <row r="17" spans="1:21" x14ac:dyDescent="0.25">
      <c r="A17" s="137" t="str">
        <f t="array" ref="A17">IFERROR(INDEX(Lists!$B$2:$B$200,SMALL(IF(Lists!$H$2:$H$200="Yes",ROW(Lists!$B$2:$B$200)),ROW(13:13))-1,1),"")</f>
        <v>Complex crisis in Colombia</v>
      </c>
      <c r="B17" s="138" t="str">
        <f>VLOOKUP(A17,Lists!$B$2:$G$200,2,FALSE)</f>
        <v>COL001</v>
      </c>
      <c r="C17" s="138" t="str">
        <f>VLOOKUP(B17,'INFORM Severity - hidden'!$C$5:$D$200,2,FALSE)</f>
        <v>Colombia</v>
      </c>
      <c r="D17" s="138" t="str">
        <f>VLOOKUP(A17,Lists!$B$2:$G$200,3,FALSE)</f>
        <v>COL</v>
      </c>
      <c r="E17" s="138" t="str">
        <f>VLOOKUP(A17,Lists!$B$2:$G$200,5,FALSE)</f>
        <v>Socio-political,Conflict,Violence,Floods,Displacement</v>
      </c>
      <c r="F17" s="238">
        <f t="shared" si="0"/>
        <v>4</v>
      </c>
      <c r="G17" s="142">
        <f t="shared" si="1"/>
        <v>4</v>
      </c>
      <c r="H17" s="142" t="str">
        <f t="shared" si="2"/>
        <v>High</v>
      </c>
      <c r="I17" s="239" t="str">
        <f>INDEX(Trends!$D$3:$D$404,MATCH(B17,Trends!$C$3:$C$404,0))</f>
        <v>Stable</v>
      </c>
      <c r="J17" s="142" t="str">
        <f>VLOOKUP($B17,Reliability!$A$3:$I$170,9,FALSE)</f>
        <v>Very High</v>
      </c>
      <c r="K17" s="240">
        <f t="shared" si="3"/>
        <v>4.3</v>
      </c>
      <c r="L17" s="240">
        <f>VLOOKUP($B17,'Impact of the crisis'!$C$6:$N$170,12,FALSE)</f>
        <v>5</v>
      </c>
      <c r="M17" s="240">
        <f>VLOOKUP($B17,'Impact of the crisis'!$C$6:$AB$170,26,FALSE)</f>
        <v>3.8</v>
      </c>
      <c r="N17" s="240">
        <f>VLOOKUP($B17,'Conditions of people affected'!$C$6:$R$170,16,FALSE)</f>
        <v>4.4000000000000004</v>
      </c>
      <c r="O17" s="240">
        <f>VLOOKUP($B17,'Conditions of people affected'!$C$6:$R$170,9,FALSE)</f>
        <v>4.8</v>
      </c>
      <c r="P17" s="240">
        <f>VLOOKUP($B17,'Conditions of people affected'!$C$6:$R$170,15,FALSE)</f>
        <v>4</v>
      </c>
      <c r="Q17" s="240">
        <f t="shared" si="4"/>
        <v>3.2</v>
      </c>
      <c r="R17" s="240">
        <f>VLOOKUP($B17,'Complexity of the crisis'!$C$6:$AN$170,22,FALSE)</f>
        <v>2.9</v>
      </c>
      <c r="S17" s="241">
        <f>VLOOKUP($B17,'Complexity of the crisis'!$C$6:$AN$170,38,FALSE)</f>
        <v>3.5</v>
      </c>
      <c r="T17" s="141" t="str">
        <f>VLOOKUP(B17,Lists!$C$3:$E$200,3,FALSE)</f>
        <v>Americas</v>
      </c>
      <c r="U17" s="153">
        <f>VLOOKUP(B17,'INFORM Severity - hidden'!$C$5:$V$200,20,FALSE)</f>
        <v>44957</v>
      </c>
    </row>
    <row r="18" spans="1:21" x14ac:dyDescent="0.25">
      <c r="A18" s="137" t="str">
        <f t="array" ref="A18">IFERROR(INDEX(Lists!$B$2:$B$200,SMALL(IF(Lists!$H$2:$H$200="Yes",ROW(Lists!$B$2:$B$200)),ROW(14:14))-1,1),"")</f>
        <v>Nicaraguan refugees in Costa Rica</v>
      </c>
      <c r="B18" s="138" t="str">
        <f>VLOOKUP(A18,Lists!$B$2:$G$200,2,FALSE)</f>
        <v>CRI002</v>
      </c>
      <c r="C18" s="138" t="str">
        <f>VLOOKUP(B18,'INFORM Severity - hidden'!$C$5:$D$200,2,FALSE)</f>
        <v>Costa Rica</v>
      </c>
      <c r="D18" s="138" t="str">
        <f>VLOOKUP(A18,Lists!$B$2:$G$200,3,FALSE)</f>
        <v>CRI</v>
      </c>
      <c r="E18" s="138" t="str">
        <f>VLOOKUP(A18,Lists!$B$2:$G$200,5,FALSE)</f>
        <v>Displacement</v>
      </c>
      <c r="F18" s="238">
        <f t="shared" si="0"/>
        <v>2.1</v>
      </c>
      <c r="G18" s="142">
        <f t="shared" si="1"/>
        <v>3</v>
      </c>
      <c r="H18" s="142" t="str">
        <f t="shared" si="2"/>
        <v>Medium</v>
      </c>
      <c r="I18" s="239" t="str">
        <f>INDEX(Trends!$D$3:$D$404,MATCH(B18,Trends!$C$3:$C$404,0))</f>
        <v>Stable</v>
      </c>
      <c r="J18" s="142" t="str">
        <f>VLOOKUP($B18,Reliability!$A$3:$I$170,9,FALSE)</f>
        <v>Medium</v>
      </c>
      <c r="K18" s="240">
        <f t="shared" si="3"/>
        <v>2.4</v>
      </c>
      <c r="L18" s="240">
        <f>VLOOKUP($B18,'Impact of the crisis'!$C$6:$N$170,12,FALSE)</f>
        <v>0.7</v>
      </c>
      <c r="M18" s="240">
        <f>VLOOKUP($B18,'Impact of the crisis'!$C$6:$AB$170,26,FALSE)</f>
        <v>3</v>
      </c>
      <c r="N18" s="240">
        <f>VLOOKUP($B18,'Conditions of people affected'!$C$6:$R$170,16,FALSE)</f>
        <v>2.5499999999999998</v>
      </c>
      <c r="O18" s="240">
        <f>VLOOKUP($B18,'Conditions of people affected'!$C$6:$R$170,9,FALSE)</f>
        <v>2.1</v>
      </c>
      <c r="P18" s="240">
        <f>VLOOKUP($B18,'Conditions of people affected'!$C$6:$R$170,15,FALSE)</f>
        <v>3</v>
      </c>
      <c r="Q18" s="240">
        <f t="shared" si="4"/>
        <v>1.2</v>
      </c>
      <c r="R18" s="240">
        <f>VLOOKUP($B18,'Complexity of the crisis'!$C$6:$AN$170,22,FALSE)</f>
        <v>0.9</v>
      </c>
      <c r="S18" s="241">
        <f>VLOOKUP($B18,'Complexity of the crisis'!$C$6:$AN$170,38,FALSE)</f>
        <v>1.5</v>
      </c>
      <c r="T18" s="141" t="str">
        <f>VLOOKUP(B18,Lists!$C$3:$E$200,3,FALSE)</f>
        <v>Americas</v>
      </c>
      <c r="U18" s="153">
        <f>VLOOKUP(B18,'INFORM Severity - hidden'!$C$5:$V$200,20,FALSE)</f>
        <v>44921</v>
      </c>
    </row>
    <row r="19" spans="1:21" x14ac:dyDescent="0.25">
      <c r="A19" s="137" t="str">
        <f t="array" ref="A19">IFERROR(INDEX(Lists!$B$2:$B$200,SMALL(IF(Lists!$H$2:$H$200="Yes",ROW(Lists!$B$2:$B$200)),ROW(15:15))-1,1),"")</f>
        <v>Multiple crises in Djibouti</v>
      </c>
      <c r="B19" s="138" t="str">
        <f>VLOOKUP(A19,Lists!$B$2:$G$200,2,FALSE)</f>
        <v>DJI001</v>
      </c>
      <c r="C19" s="138" t="str">
        <f>VLOOKUP(B19,'INFORM Severity - hidden'!$C$5:$D$200,2,FALSE)</f>
        <v>Djibouti</v>
      </c>
      <c r="D19" s="138" t="str">
        <f>VLOOKUP(A19,Lists!$B$2:$G$200,3,FALSE)</f>
        <v>DJI</v>
      </c>
      <c r="E19" s="138" t="str">
        <f>VLOOKUP(A19,Lists!$B$2:$G$200,5,FALSE)</f>
        <v>Displacement,Drought</v>
      </c>
      <c r="F19" s="238">
        <f t="shared" si="0"/>
        <v>2.7</v>
      </c>
      <c r="G19" s="142">
        <f t="shared" si="1"/>
        <v>3</v>
      </c>
      <c r="H19" s="142" t="str">
        <f t="shared" si="2"/>
        <v>Medium</v>
      </c>
      <c r="I19" s="239" t="str">
        <f>INDEX(Trends!$D$3:$D$404,MATCH(B19,Trends!$C$3:$C$404,0))</f>
        <v>Increasing</v>
      </c>
      <c r="J19" s="142" t="str">
        <f>VLOOKUP($B19,Reliability!$A$3:$I$170,9,FALSE)</f>
        <v>Very High</v>
      </c>
      <c r="K19" s="240">
        <f t="shared" si="3"/>
        <v>2.6</v>
      </c>
      <c r="L19" s="240">
        <f>VLOOKUP($B19,'Impact of the crisis'!$C$6:$N$170,12,FALSE)</f>
        <v>3.2</v>
      </c>
      <c r="M19" s="240">
        <f>VLOOKUP($B19,'Impact of the crisis'!$C$6:$AB$170,26,FALSE)</f>
        <v>2.2000000000000002</v>
      </c>
      <c r="N19" s="240">
        <f>VLOOKUP($B19,'Conditions of people affected'!$C$6:$R$170,16,FALSE)</f>
        <v>2.65</v>
      </c>
      <c r="O19" s="240">
        <f>VLOOKUP($B19,'Conditions of people affected'!$C$6:$R$170,9,FALSE)</f>
        <v>2.2999999999999998</v>
      </c>
      <c r="P19" s="240">
        <f>VLOOKUP($B19,'Conditions of people affected'!$C$6:$R$170,15,FALSE)</f>
        <v>3</v>
      </c>
      <c r="Q19" s="240">
        <f t="shared" si="4"/>
        <v>2.9</v>
      </c>
      <c r="R19" s="240">
        <f>VLOOKUP($B19,'Complexity of the crisis'!$C$6:$AN$170,22,FALSE)</f>
        <v>2.7</v>
      </c>
      <c r="S19" s="241">
        <f>VLOOKUP($B19,'Complexity of the crisis'!$C$6:$AN$170,38,FALSE)</f>
        <v>3</v>
      </c>
      <c r="T19" s="141" t="str">
        <f>VLOOKUP(B19,Lists!$C$3:$E$200,3,FALSE)</f>
        <v>Africa</v>
      </c>
      <c r="U19" s="153">
        <f>VLOOKUP(B19,'INFORM Severity - hidden'!$C$5:$V$200,20,FALSE)</f>
        <v>44978</v>
      </c>
    </row>
    <row r="20" spans="1:21" x14ac:dyDescent="0.25">
      <c r="A20" s="137" t="str">
        <f t="array" ref="A20">IFERROR(INDEX(Lists!$B$2:$B$200,SMALL(IF(Lists!$H$2:$H$200="Yes",ROW(Lists!$B$2:$B$200)),ROW(16:16))-1,1),"")</f>
        <v>Venezuela displacement in Dominican Republic</v>
      </c>
      <c r="B20" s="138" t="str">
        <f>VLOOKUP(A20,Lists!$B$2:$G$200,2,FALSE)</f>
        <v>DOM002</v>
      </c>
      <c r="C20" s="138" t="str">
        <f>VLOOKUP(B20,'INFORM Severity - hidden'!$C$5:$D$200,2,FALSE)</f>
        <v>Dominican Republic</v>
      </c>
      <c r="D20" s="138" t="str">
        <f>VLOOKUP(A20,Lists!$B$2:$G$200,3,FALSE)</f>
        <v>DOM</v>
      </c>
      <c r="E20" s="138" t="str">
        <f>VLOOKUP(A20,Lists!$B$2:$G$200,5,FALSE)</f>
        <v>Displacement</v>
      </c>
      <c r="F20" s="238">
        <f t="shared" si="0"/>
        <v>2.2000000000000002</v>
      </c>
      <c r="G20" s="142">
        <f t="shared" si="1"/>
        <v>3</v>
      </c>
      <c r="H20" s="142" t="str">
        <f t="shared" si="2"/>
        <v>Medium</v>
      </c>
      <c r="I20" s="239" t="str">
        <f>INDEX(Trends!$D$3:$D$404,MATCH(B20,Trends!$C$3:$C$404,0))</f>
        <v>Stable</v>
      </c>
      <c r="J20" s="142" t="str">
        <f>VLOOKUP($B20,Reliability!$A$3:$I$170,9,FALSE)</f>
        <v>Medium</v>
      </c>
      <c r="K20" s="240">
        <f t="shared" si="3"/>
        <v>3.6</v>
      </c>
      <c r="L20" s="240">
        <f>VLOOKUP($B20,'Impact of the crisis'!$C$6:$N$170,12,FALSE)</f>
        <v>4</v>
      </c>
      <c r="M20" s="240">
        <f>VLOOKUP($B20,'Impact of the crisis'!$C$6:$AB$170,26,FALSE)</f>
        <v>3.3</v>
      </c>
      <c r="N20" s="240">
        <f>VLOOKUP($B20,'Conditions of people affected'!$C$6:$R$170,16,FALSE)</f>
        <v>1.85</v>
      </c>
      <c r="O20" s="240">
        <f>VLOOKUP($B20,'Conditions of people affected'!$C$6:$R$170,9,FALSE)</f>
        <v>1.7</v>
      </c>
      <c r="P20" s="240">
        <f>VLOOKUP($B20,'Conditions of people affected'!$C$6:$R$170,15,FALSE)</f>
        <v>2</v>
      </c>
      <c r="Q20" s="240">
        <f t="shared" si="4"/>
        <v>1.5</v>
      </c>
      <c r="R20" s="240">
        <f>VLOOKUP($B20,'Complexity of the crisis'!$C$6:$AN$170,22,FALSE)</f>
        <v>1.4</v>
      </c>
      <c r="S20" s="241">
        <f>VLOOKUP($B20,'Complexity of the crisis'!$C$6:$AN$170,38,FALSE)</f>
        <v>1.5</v>
      </c>
      <c r="T20" s="141" t="str">
        <f>VLOOKUP(B20,Lists!$C$3:$E$200,3,FALSE)</f>
        <v>Americas</v>
      </c>
      <c r="U20" s="153">
        <f>VLOOKUP(B20,'INFORM Severity - hidden'!$C$5:$V$200,20,FALSE)</f>
        <v>44950</v>
      </c>
    </row>
    <row r="21" spans="1:21" x14ac:dyDescent="0.25">
      <c r="A21" s="137" t="str">
        <f t="array" ref="A21">IFERROR(INDEX(Lists!$B$2:$B$200,SMALL(IF(Lists!$H$2:$H$200="Yes",ROW(Lists!$B$2:$B$200)),ROW(17:17))-1,1),"")</f>
        <v>Multiple crises in Algeria</v>
      </c>
      <c r="B21" s="138" t="str">
        <f>VLOOKUP(A21,Lists!$B$2:$G$200,2,FALSE)</f>
        <v>DZA004</v>
      </c>
      <c r="C21" s="138" t="str">
        <f>VLOOKUP(B21,'INFORM Severity - hidden'!$C$5:$D$200,2,FALSE)</f>
        <v>Algeria</v>
      </c>
      <c r="D21" s="138" t="str">
        <f>VLOOKUP(A21,Lists!$B$2:$G$200,3,FALSE)</f>
        <v>DZA</v>
      </c>
      <c r="E21" s="138" t="str">
        <f>VLOOKUP(A21,Lists!$B$2:$G$200,5,FALSE)</f>
        <v>Displacement</v>
      </c>
      <c r="F21" s="238">
        <f t="shared" si="0"/>
        <v>2.7</v>
      </c>
      <c r="G21" s="142">
        <f t="shared" si="1"/>
        <v>3</v>
      </c>
      <c r="H21" s="142" t="str">
        <f t="shared" si="2"/>
        <v>Medium</v>
      </c>
      <c r="I21" s="239" t="str">
        <f>INDEX(Trends!$D$3:$D$404,MATCH(B21,Trends!$C$3:$C$404,0))</f>
        <v>Stable</v>
      </c>
      <c r="J21" s="142" t="str">
        <f>VLOOKUP($B21,Reliability!$A$3:$I$170,9,FALSE)</f>
        <v>High</v>
      </c>
      <c r="K21" s="240">
        <f t="shared" si="3"/>
        <v>3.9</v>
      </c>
      <c r="L21" s="240">
        <f>VLOOKUP($B21,'Impact of the crisis'!$C$6:$N$170,12,FALSE)</f>
        <v>5</v>
      </c>
      <c r="M21" s="240">
        <f>VLOOKUP($B21,'Impact of the crisis'!$C$6:$AB$170,26,FALSE)</f>
        <v>3</v>
      </c>
      <c r="N21" s="240">
        <f>VLOOKUP($B21,'Conditions of people affected'!$C$6:$R$170,16,FALSE)</f>
        <v>1.8</v>
      </c>
      <c r="O21" s="240">
        <f>VLOOKUP($B21,'Conditions of people affected'!$C$6:$R$170,9,FALSE)</f>
        <v>2.6</v>
      </c>
      <c r="P21" s="240">
        <f>VLOOKUP($B21,'Conditions of people affected'!$C$6:$R$170,15,FALSE)</f>
        <v>1</v>
      </c>
      <c r="Q21" s="240">
        <f t="shared" si="4"/>
        <v>2.8</v>
      </c>
      <c r="R21" s="240">
        <f>VLOOKUP($B21,'Complexity of the crisis'!$C$6:$AN$170,22,FALSE)</f>
        <v>3</v>
      </c>
      <c r="S21" s="241">
        <f>VLOOKUP($B21,'Complexity of the crisis'!$C$6:$AN$170,38,FALSE)</f>
        <v>2.5</v>
      </c>
      <c r="T21" s="141" t="str">
        <f>VLOOKUP(B21,Lists!$C$3:$E$200,3,FALSE)</f>
        <v>Africa</v>
      </c>
      <c r="U21" s="153">
        <f>VLOOKUP(B21,'INFORM Severity - hidden'!$C$5:$V$200,20,FALSE)</f>
        <v>44979</v>
      </c>
    </row>
    <row r="22" spans="1:21" x14ac:dyDescent="0.25">
      <c r="A22" s="137" t="str">
        <f t="array" ref="A22">IFERROR(INDEX(Lists!$B$2:$B$200,SMALL(IF(Lists!$H$2:$H$200="Yes",ROW(Lists!$B$2:$B$200)),ROW(18:18))-1,1),"")</f>
        <v>Venezuela displacement in Ecuador</v>
      </c>
      <c r="B22" s="138" t="str">
        <f>VLOOKUP(A22,Lists!$B$2:$G$200,2,FALSE)</f>
        <v>ECU002</v>
      </c>
      <c r="C22" s="138" t="str">
        <f>VLOOKUP(B22,'INFORM Severity - hidden'!$C$5:$D$200,2,FALSE)</f>
        <v>Ecuador</v>
      </c>
      <c r="D22" s="138" t="str">
        <f>VLOOKUP(A22,Lists!$B$2:$G$200,3,FALSE)</f>
        <v>ECU</v>
      </c>
      <c r="E22" s="138" t="str">
        <f>VLOOKUP(A22,Lists!$B$2:$G$200,5,FALSE)</f>
        <v>Displacement</v>
      </c>
      <c r="F22" s="238">
        <f t="shared" si="0"/>
        <v>2.8</v>
      </c>
      <c r="G22" s="142">
        <f t="shared" si="1"/>
        <v>3</v>
      </c>
      <c r="H22" s="142" t="str">
        <f t="shared" si="2"/>
        <v>Medium</v>
      </c>
      <c r="I22" s="239" t="str">
        <f>INDEX(Trends!$D$3:$D$404,MATCH(B22,Trends!$C$3:$C$404,0))</f>
        <v>Stable</v>
      </c>
      <c r="J22" s="142" t="str">
        <f>VLOOKUP($B22,Reliability!$A$3:$I$170,9,FALSE)</f>
        <v>Very High</v>
      </c>
      <c r="K22" s="240">
        <f t="shared" si="3"/>
        <v>3.6</v>
      </c>
      <c r="L22" s="240">
        <f>VLOOKUP($B22,'Impact of the crisis'!$C$6:$N$170,12,FALSE)</f>
        <v>4.5999999999999996</v>
      </c>
      <c r="M22" s="240">
        <f>VLOOKUP($B22,'Impact of the crisis'!$C$6:$AB$170,26,FALSE)</f>
        <v>2.8</v>
      </c>
      <c r="N22" s="240">
        <f>VLOOKUP($B22,'Conditions of people affected'!$C$6:$R$170,16,FALSE)</f>
        <v>2.6</v>
      </c>
      <c r="O22" s="240">
        <f>VLOOKUP($B22,'Conditions of people affected'!$C$6:$R$170,9,FALSE)</f>
        <v>3.2</v>
      </c>
      <c r="P22" s="240">
        <f>VLOOKUP($B22,'Conditions of people affected'!$C$6:$R$170,15,FALSE)</f>
        <v>2</v>
      </c>
      <c r="Q22" s="240">
        <f t="shared" si="4"/>
        <v>2.4</v>
      </c>
      <c r="R22" s="240">
        <f>VLOOKUP($B22,'Complexity of the crisis'!$C$6:$AN$170,22,FALSE)</f>
        <v>2.2999999999999998</v>
      </c>
      <c r="S22" s="241">
        <f>VLOOKUP($B22,'Complexity of the crisis'!$C$6:$AN$170,38,FALSE)</f>
        <v>2.5</v>
      </c>
      <c r="T22" s="141" t="str">
        <f>VLOOKUP(B22,Lists!$C$3:$E$200,3,FALSE)</f>
        <v>Americas</v>
      </c>
      <c r="U22" s="153">
        <f>VLOOKUP(B22,'INFORM Severity - hidden'!$C$5:$V$200,20,FALSE)</f>
        <v>44985</v>
      </c>
    </row>
    <row r="23" spans="1:21" x14ac:dyDescent="0.25">
      <c r="A23" s="137" t="str">
        <f t="array" ref="A23">IFERROR(INDEX(Lists!$B$2:$B$200,SMALL(IF(Lists!$H$2:$H$200="Yes",ROW(Lists!$B$2:$B$200)),ROW(19:19))-1,1),"")</f>
        <v>Syrian Refugee Crisis in Egypt</v>
      </c>
      <c r="B23" s="138" t="str">
        <f>VLOOKUP(A23,Lists!$B$2:$G$200,2,FALSE)</f>
        <v>EGY002</v>
      </c>
      <c r="C23" s="138" t="str">
        <f>VLOOKUP(B23,'INFORM Severity - hidden'!$C$5:$D$200,2,FALSE)</f>
        <v>Egypt</v>
      </c>
      <c r="D23" s="138" t="str">
        <f>VLOOKUP(A23,Lists!$B$2:$G$200,3,FALSE)</f>
        <v>EGY</v>
      </c>
      <c r="E23" s="138" t="str">
        <f>VLOOKUP(A23,Lists!$B$2:$G$200,5,FALSE)</f>
        <v>Displacement</v>
      </c>
      <c r="F23" s="238">
        <f t="shared" si="0"/>
        <v>1.8</v>
      </c>
      <c r="G23" s="142">
        <f t="shared" si="1"/>
        <v>2</v>
      </c>
      <c r="H23" s="142" t="str">
        <f t="shared" si="2"/>
        <v>Low</v>
      </c>
      <c r="I23" s="239" t="str">
        <f>INDEX(Trends!$D$3:$D$404,MATCH(B23,Trends!$C$3:$C$404,0))</f>
        <v>Increasing</v>
      </c>
      <c r="J23" s="142" t="str">
        <f>VLOOKUP($B23,Reliability!$A$3:$I$170,9,FALSE)</f>
        <v>Very High</v>
      </c>
      <c r="K23" s="240">
        <f t="shared" si="3"/>
        <v>1.8</v>
      </c>
      <c r="L23" s="240">
        <f>VLOOKUP($B23,'Impact of the crisis'!$C$6:$N$170,12,FALSE)</f>
        <v>2</v>
      </c>
      <c r="M23" s="240">
        <f>VLOOKUP($B23,'Impact of the crisis'!$C$6:$AB$170,26,FALSE)</f>
        <v>1.7</v>
      </c>
      <c r="N23" s="240">
        <f>VLOOKUP($B23,'Conditions of people affected'!$C$6:$R$170,16,FALSE)</f>
        <v>1.45</v>
      </c>
      <c r="O23" s="240">
        <f>VLOOKUP($B23,'Conditions of people affected'!$C$6:$R$170,9,FALSE)</f>
        <v>1.9</v>
      </c>
      <c r="P23" s="240">
        <f>VLOOKUP($B23,'Conditions of people affected'!$C$6:$R$170,15,FALSE)</f>
        <v>1</v>
      </c>
      <c r="Q23" s="240">
        <f t="shared" si="4"/>
        <v>2.2000000000000002</v>
      </c>
      <c r="R23" s="240">
        <f>VLOOKUP($B23,'Complexity of the crisis'!$C$6:$AN$170,22,FALSE)</f>
        <v>2.8</v>
      </c>
      <c r="S23" s="241">
        <f>VLOOKUP($B23,'Complexity of the crisis'!$C$6:$AN$170,38,FALSE)</f>
        <v>1.5</v>
      </c>
      <c r="T23" s="141" t="str">
        <f>VLOOKUP(B23,Lists!$C$3:$E$200,3,FALSE)</f>
        <v>Africa</v>
      </c>
      <c r="U23" s="153">
        <f>VLOOKUP(B23,'INFORM Severity - hidden'!$C$5:$V$200,20,FALSE)</f>
        <v>44979</v>
      </c>
    </row>
    <row r="24" spans="1:21" x14ac:dyDescent="0.25">
      <c r="A24" s="137" t="str">
        <f t="array" ref="A24">IFERROR(INDEX(Lists!$B$2:$B$200,SMALL(IF(Lists!$H$2:$H$200="Yes",ROW(Lists!$B$2:$B$200)),ROW(20:20))-1,1),"")</f>
        <v>Complex crisis in Eritrea</v>
      </c>
      <c r="B24" s="138" t="str">
        <f>VLOOKUP(A24,Lists!$B$2:$G$200,2,FALSE)</f>
        <v>ERI001</v>
      </c>
      <c r="C24" s="138" t="str">
        <f>VLOOKUP(B24,'INFORM Severity - hidden'!$C$5:$D$200,2,FALSE)</f>
        <v>Eritrea</v>
      </c>
      <c r="D24" s="138" t="str">
        <f>VLOOKUP(A24,Lists!$B$2:$G$200,3,FALSE)</f>
        <v>ERI</v>
      </c>
      <c r="E24" s="138" t="str">
        <f>VLOOKUP(A24,Lists!$B$2:$G$200,5,FALSE)</f>
        <v>Socio-political,Displacement</v>
      </c>
      <c r="F24" s="238">
        <f t="shared" si="0"/>
        <v>3.5</v>
      </c>
      <c r="G24" s="142">
        <f t="shared" si="1"/>
        <v>4</v>
      </c>
      <c r="H24" s="142" t="str">
        <f t="shared" si="2"/>
        <v>High</v>
      </c>
      <c r="I24" s="239" t="str">
        <f>INDEX(Trends!$D$3:$D$404,MATCH(B24,Trends!$C$3:$C$404,0))</f>
        <v>Stable</v>
      </c>
      <c r="J24" s="142" t="str">
        <f>VLOOKUP($B24,Reliability!$A$3:$I$170,9,FALSE)</f>
        <v>High</v>
      </c>
      <c r="K24" s="240">
        <f t="shared" si="3"/>
        <v>2.9</v>
      </c>
      <c r="L24" s="240">
        <f>VLOOKUP($B24,'Impact of the crisis'!$C$6:$N$170,12,FALSE)</f>
        <v>3.8</v>
      </c>
      <c r="M24" s="240">
        <f>VLOOKUP($B24,'Impact of the crisis'!$C$6:$AB$170,26,FALSE)</f>
        <v>2.4</v>
      </c>
      <c r="N24" s="240">
        <f>VLOOKUP($B24,'Conditions of people affected'!$C$6:$R$170,16,FALSE)</f>
        <v>3.2</v>
      </c>
      <c r="O24" s="240">
        <f>VLOOKUP($B24,'Conditions of people affected'!$C$6:$R$170,9,FALSE)</f>
        <v>3.4</v>
      </c>
      <c r="P24" s="240">
        <f>VLOOKUP($B24,'Conditions of people affected'!$C$6:$R$170,15,FALSE)</f>
        <v>3</v>
      </c>
      <c r="Q24" s="240">
        <f t="shared" si="4"/>
        <v>4.3</v>
      </c>
      <c r="R24" s="240">
        <f>VLOOKUP($B24,'Complexity of the crisis'!$C$6:$AN$170,22,FALSE)</f>
        <v>3.3</v>
      </c>
      <c r="S24" s="241">
        <f>VLOOKUP($B24,'Complexity of the crisis'!$C$6:$AN$170,38,FALSE)</f>
        <v>5</v>
      </c>
      <c r="T24" s="141" t="str">
        <f>VLOOKUP(B24,Lists!$C$3:$E$200,3,FALSE)</f>
        <v>Africa</v>
      </c>
      <c r="U24" s="153">
        <f>VLOOKUP(B24,'INFORM Severity - hidden'!$C$5:$V$200,20,FALSE)</f>
        <v>44985</v>
      </c>
    </row>
    <row r="25" spans="1:21" x14ac:dyDescent="0.25">
      <c r="A25" s="137" t="str">
        <f t="array" ref="A25">IFERROR(INDEX(Lists!$B$2:$B$200,SMALL(IF(Lists!$H$2:$H$200="Yes",ROW(Lists!$B$2:$B$200)),ROW(21:21))-1,1),"")</f>
        <v>Mixed migration flows in spain</v>
      </c>
      <c r="B25" s="138" t="str">
        <f>VLOOKUP(A25,Lists!$B$2:$G$200,2,FALSE)</f>
        <v>ESP002</v>
      </c>
      <c r="C25" s="138" t="str">
        <f>VLOOKUP(B25,'INFORM Severity - hidden'!$C$5:$D$200,2,FALSE)</f>
        <v>Spain</v>
      </c>
      <c r="D25" s="138" t="str">
        <f>VLOOKUP(A25,Lists!$B$2:$G$200,3,FALSE)</f>
        <v>ESP</v>
      </c>
      <c r="E25" s="138" t="str">
        <f>VLOOKUP(A25,Lists!$B$2:$G$200,5,FALSE)</f>
        <v>Displacement</v>
      </c>
      <c r="F25" s="238">
        <f t="shared" si="0"/>
        <v>1.8</v>
      </c>
      <c r="G25" s="142">
        <f t="shared" si="1"/>
        <v>2</v>
      </c>
      <c r="H25" s="142" t="str">
        <f t="shared" si="2"/>
        <v>Low</v>
      </c>
      <c r="I25" s="239" t="str">
        <f>INDEX(Trends!$D$3:$D$404,MATCH(B25,Trends!$C$3:$C$404,0))</f>
        <v>Stable</v>
      </c>
      <c r="J25" s="142" t="str">
        <f>VLOOKUP($B25,Reliability!$A$3:$I$170,9,FALSE)</f>
        <v>Very High</v>
      </c>
      <c r="K25" s="240">
        <f t="shared" si="3"/>
        <v>2.6</v>
      </c>
      <c r="L25" s="240">
        <f>VLOOKUP($B25,'Impact of the crisis'!$C$6:$N$170,12,FALSE)</f>
        <v>2.2999999999999998</v>
      </c>
      <c r="M25" s="240">
        <f>VLOOKUP($B25,'Impact of the crisis'!$C$6:$AB$170,26,FALSE)</f>
        <v>2.8</v>
      </c>
      <c r="N25" s="240">
        <f>VLOOKUP($B25,'Conditions of people affected'!$C$6:$R$170,16,FALSE)</f>
        <v>1.45</v>
      </c>
      <c r="O25" s="240">
        <f>VLOOKUP($B25,'Conditions of people affected'!$C$6:$R$170,9,FALSE)</f>
        <v>1.9</v>
      </c>
      <c r="P25" s="240">
        <f>VLOOKUP($B25,'Conditions of people affected'!$C$6:$R$170,15,FALSE)</f>
        <v>1</v>
      </c>
      <c r="Q25" s="240">
        <f t="shared" si="4"/>
        <v>1.6</v>
      </c>
      <c r="R25" s="240">
        <f>VLOOKUP($B25,'Complexity of the crisis'!$C$6:$AN$170,22,FALSE)</f>
        <v>1.7</v>
      </c>
      <c r="S25" s="241">
        <f>VLOOKUP($B25,'Complexity of the crisis'!$C$6:$AN$170,38,FALSE)</f>
        <v>1.5</v>
      </c>
      <c r="T25" s="141" t="str">
        <f>VLOOKUP(B25,Lists!$C$3:$E$200,3,FALSE)</f>
        <v>Europe</v>
      </c>
      <c r="U25" s="153">
        <f>VLOOKUP(B25,'INFORM Severity - hidden'!$C$5:$V$200,20,FALSE)</f>
        <v>44979</v>
      </c>
    </row>
    <row r="26" spans="1:21" x14ac:dyDescent="0.25">
      <c r="A26" s="137" t="str">
        <f t="array" ref="A26">IFERROR(INDEX(Lists!$B$2:$B$200,SMALL(IF(Lists!$H$2:$H$200="Yes",ROW(Lists!$B$2:$B$200)),ROW(22:22))-1,1),"")</f>
        <v>Complex crisis in Ethiopia</v>
      </c>
      <c r="B26" s="138" t="str">
        <f>VLOOKUP(A26,Lists!$B$2:$G$200,2,FALSE)</f>
        <v>ETH001</v>
      </c>
      <c r="C26" s="138" t="str">
        <f>VLOOKUP(B26,'INFORM Severity - hidden'!$C$5:$D$200,2,FALSE)</f>
        <v>Ethiopia</v>
      </c>
      <c r="D26" s="138" t="str">
        <f>VLOOKUP(A26,Lists!$B$2:$G$200,3,FALSE)</f>
        <v>ETH</v>
      </c>
      <c r="E26" s="138" t="str">
        <f>VLOOKUP(A26,Lists!$B$2:$G$200,5,FALSE)</f>
        <v>Displacement,Floods,Conflict</v>
      </c>
      <c r="F26" s="238">
        <f t="shared" si="0"/>
        <v>4.4000000000000004</v>
      </c>
      <c r="G26" s="142">
        <f t="shared" si="1"/>
        <v>5</v>
      </c>
      <c r="H26" s="142" t="str">
        <f t="shared" si="2"/>
        <v>Very High</v>
      </c>
      <c r="I26" s="239" t="str">
        <f>INDEX(Trends!$D$3:$D$404,MATCH(B26,Trends!$C$3:$C$404,0))</f>
        <v>Increasing</v>
      </c>
      <c r="J26" s="142" t="str">
        <f>VLOOKUP($B26,Reliability!$A$3:$I$170,9,FALSE)</f>
        <v>Very High</v>
      </c>
      <c r="K26" s="240">
        <f t="shared" si="3"/>
        <v>4.3</v>
      </c>
      <c r="L26" s="240">
        <f>VLOOKUP($B26,'Impact of the crisis'!$C$6:$N$170,12,FALSE)</f>
        <v>5</v>
      </c>
      <c r="M26" s="240">
        <f>VLOOKUP($B26,'Impact of the crisis'!$C$6:$AB$170,26,FALSE)</f>
        <v>3.8</v>
      </c>
      <c r="N26" s="240">
        <f>VLOOKUP($B26,'Conditions of people affected'!$C$6:$R$170,16,FALSE)</f>
        <v>4.5</v>
      </c>
      <c r="O26" s="240">
        <f>VLOOKUP($B26,'Conditions of people affected'!$C$6:$R$170,9,FALSE)</f>
        <v>5</v>
      </c>
      <c r="P26" s="240">
        <f>VLOOKUP($B26,'Conditions of people affected'!$C$6:$R$170,15,FALSE)</f>
        <v>4</v>
      </c>
      <c r="Q26" s="240">
        <f t="shared" si="4"/>
        <v>4.2</v>
      </c>
      <c r="R26" s="240">
        <f>VLOOKUP($B26,'Complexity of the crisis'!$C$6:$AN$170,22,FALSE)</f>
        <v>3.8</v>
      </c>
      <c r="S26" s="241">
        <f>VLOOKUP($B26,'Complexity of the crisis'!$C$6:$AN$170,38,FALSE)</f>
        <v>4.5</v>
      </c>
      <c r="T26" s="141" t="str">
        <f>VLOOKUP(B26,Lists!$C$3:$E$200,3,FALSE)</f>
        <v>Africa</v>
      </c>
      <c r="U26" s="153">
        <f>VLOOKUP(B26,'INFORM Severity - hidden'!$C$5:$V$200,20,FALSE)</f>
        <v>44978</v>
      </c>
    </row>
    <row r="27" spans="1:21" x14ac:dyDescent="0.25">
      <c r="A27" s="137" t="str">
        <f t="array" ref="A27">IFERROR(INDEX(Lists!$B$2:$B$200,SMALL(IF(Lists!$H$2:$H$200="Yes",ROW(Lists!$B$2:$B$200)),ROW(23:23))-1,1),"")</f>
        <v xml:space="preserve">Flood crisis in Gambia </v>
      </c>
      <c r="B27" s="138" t="str">
        <f>VLOOKUP(A27,Lists!$B$2:$G$200,2,FALSE)</f>
        <v>GMB002</v>
      </c>
      <c r="C27" s="138" t="str">
        <f>VLOOKUP(B27,'INFORM Severity - hidden'!$C$5:$D$200,2,FALSE)</f>
        <v>Gambia</v>
      </c>
      <c r="D27" s="138" t="str">
        <f>VLOOKUP(A27,Lists!$B$2:$G$200,3,FALSE)</f>
        <v>GMB</v>
      </c>
      <c r="E27" s="138" t="str">
        <f>VLOOKUP(A27,Lists!$B$2:$G$200,5,FALSE)</f>
        <v>Floods</v>
      </c>
      <c r="F27" s="238">
        <f t="shared" si="0"/>
        <v>1.4</v>
      </c>
      <c r="G27" s="142">
        <f t="shared" si="1"/>
        <v>2</v>
      </c>
      <c r="H27" s="142" t="str">
        <f t="shared" si="2"/>
        <v>Low</v>
      </c>
      <c r="I27" s="239" t="str">
        <f>INDEX(Trends!$D$3:$D$404,MATCH(B27,Trends!$C$3:$C$404,0))</f>
        <v>Decreasing</v>
      </c>
      <c r="J27" s="142" t="str">
        <f>VLOOKUP($B27,Reliability!$A$3:$I$170,9,FALSE)</f>
        <v>High</v>
      </c>
      <c r="K27" s="240">
        <f t="shared" si="3"/>
        <v>1.5</v>
      </c>
      <c r="L27" s="240">
        <f>VLOOKUP($B27,'Impact of the crisis'!$C$6:$N$170,12,FALSE)</f>
        <v>3.3</v>
      </c>
      <c r="M27" s="240">
        <f>VLOOKUP($B27,'Impact of the crisis'!$C$6:$AB$170,26,FALSE)</f>
        <v>0.2</v>
      </c>
      <c r="N27" s="240">
        <f>VLOOKUP($B27,'Conditions of people affected'!$C$6:$R$170,16,FALSE)</f>
        <v>1.05</v>
      </c>
      <c r="O27" s="240">
        <f>VLOOKUP($B27,'Conditions of people affected'!$C$6:$R$170,9,FALSE)</f>
        <v>1.1000000000000001</v>
      </c>
      <c r="P27" s="240">
        <f>VLOOKUP($B27,'Conditions of people affected'!$C$6:$R$170,15,FALSE)</f>
        <v>1</v>
      </c>
      <c r="Q27" s="240">
        <f t="shared" si="4"/>
        <v>1.8</v>
      </c>
      <c r="R27" s="240">
        <f>VLOOKUP($B27,'Complexity of the crisis'!$C$6:$AN$170,22,FALSE)</f>
        <v>2.4</v>
      </c>
      <c r="S27" s="241">
        <f>VLOOKUP($B27,'Complexity of the crisis'!$C$6:$AN$170,38,FALSE)</f>
        <v>1</v>
      </c>
      <c r="T27" s="141" t="str">
        <f>VLOOKUP(B27,Lists!$C$3:$E$200,3,FALSE)</f>
        <v>Africa</v>
      </c>
      <c r="U27" s="153">
        <f>VLOOKUP(B27,'INFORM Severity - hidden'!$C$5:$V$200,20,FALSE)</f>
        <v>44959</v>
      </c>
    </row>
    <row r="28" spans="1:21" x14ac:dyDescent="0.25">
      <c r="A28" s="137" t="str">
        <f t="array" ref="A28">IFERROR(INDEX(Lists!$B$2:$B$200,SMALL(IF(Lists!$H$2:$H$200="Yes",ROW(Lists!$B$2:$B$200)),ROW(24:24))-1,1),"")</f>
        <v>Mixed migration flows in Greece</v>
      </c>
      <c r="B28" s="138" t="str">
        <f>VLOOKUP(A28,Lists!$B$2:$G$200,2,FALSE)</f>
        <v>GRC002</v>
      </c>
      <c r="C28" s="138" t="str">
        <f>VLOOKUP(B28,'INFORM Severity - hidden'!$C$5:$D$200,2,FALSE)</f>
        <v>Greece</v>
      </c>
      <c r="D28" s="138" t="str">
        <f>VLOOKUP(A28,Lists!$B$2:$G$200,3,FALSE)</f>
        <v>GRC</v>
      </c>
      <c r="E28" s="138" t="str">
        <f>VLOOKUP(A28,Lists!$B$2:$G$200,5,FALSE)</f>
        <v>Displacement</v>
      </c>
      <c r="F28" s="238">
        <f t="shared" si="0"/>
        <v>1.4</v>
      </c>
      <c r="G28" s="142">
        <f t="shared" si="1"/>
        <v>2</v>
      </c>
      <c r="H28" s="142" t="str">
        <f t="shared" si="2"/>
        <v>Low</v>
      </c>
      <c r="I28" s="239" t="str">
        <f>INDEX(Trends!$D$3:$D$404,MATCH(B28,Trends!$C$3:$C$404,0))</f>
        <v>Stable</v>
      </c>
      <c r="J28" s="142" t="str">
        <f>VLOOKUP($B28,Reliability!$A$3:$I$170,9,FALSE)</f>
        <v>Medium</v>
      </c>
      <c r="K28" s="240">
        <f t="shared" si="3"/>
        <v>1.6</v>
      </c>
      <c r="L28" s="240">
        <f>VLOOKUP($B28,'Impact of the crisis'!$C$6:$N$170,12,FALSE)</f>
        <v>0.3</v>
      </c>
      <c r="M28" s="240">
        <f>VLOOKUP($B28,'Impact of the crisis'!$C$6:$AB$170,26,FALSE)</f>
        <v>2.2000000000000002</v>
      </c>
      <c r="N28" s="240">
        <f>VLOOKUP($B28,'Conditions of people affected'!$C$6:$R$170,16,FALSE)</f>
        <v>1.25</v>
      </c>
      <c r="O28" s="240">
        <f>VLOOKUP($B28,'Conditions of people affected'!$C$6:$R$170,9,FALSE)</f>
        <v>0.5</v>
      </c>
      <c r="P28" s="240">
        <f>VLOOKUP($B28,'Conditions of people affected'!$C$6:$R$170,15,FALSE)</f>
        <v>2</v>
      </c>
      <c r="Q28" s="240">
        <f t="shared" si="4"/>
        <v>1.5</v>
      </c>
      <c r="R28" s="240">
        <f>VLOOKUP($B28,'Complexity of the crisis'!$C$6:$AN$170,22,FALSE)</f>
        <v>1.5</v>
      </c>
      <c r="S28" s="241">
        <f>VLOOKUP($B28,'Complexity of the crisis'!$C$6:$AN$170,38,FALSE)</f>
        <v>1.5</v>
      </c>
      <c r="T28" s="141" t="str">
        <f>VLOOKUP(B28,Lists!$C$3:$E$200,3,FALSE)</f>
        <v>Europe</v>
      </c>
      <c r="U28" s="153">
        <f>VLOOKUP(B28,'INFORM Severity - hidden'!$C$5:$V$200,20,FALSE)</f>
        <v>44977</v>
      </c>
    </row>
    <row r="29" spans="1:21" x14ac:dyDescent="0.25">
      <c r="A29" s="137" t="str">
        <f t="array" ref="A29">IFERROR(INDEX(Lists!$B$2:$B$200,SMALL(IF(Lists!$H$2:$H$200="Yes",ROW(Lists!$B$2:$B$200)),ROW(25:25))-1,1),"")</f>
        <v>Complex crisis in Guatemala</v>
      </c>
      <c r="B29" s="138" t="str">
        <f>VLOOKUP(A29,Lists!$B$2:$G$200,2,FALSE)</f>
        <v>GTM001</v>
      </c>
      <c r="C29" s="138" t="str">
        <f>VLOOKUP(B29,'INFORM Severity - hidden'!$C$5:$D$200,2,FALSE)</f>
        <v>Guatemala</v>
      </c>
      <c r="D29" s="138" t="str">
        <f>VLOOKUP(A29,Lists!$B$2:$G$200,3,FALSE)</f>
        <v>GTM</v>
      </c>
      <c r="E29" s="138" t="str">
        <f>VLOOKUP(A29,Lists!$B$2:$G$200,5,FALSE)</f>
        <v>Violence,Socio-political,Other seasonal event</v>
      </c>
      <c r="F29" s="238">
        <f t="shared" si="0"/>
        <v>3.5</v>
      </c>
      <c r="G29" s="142">
        <f t="shared" si="1"/>
        <v>4</v>
      </c>
      <c r="H29" s="142" t="str">
        <f t="shared" si="2"/>
        <v>High</v>
      </c>
      <c r="I29" s="239" t="str">
        <f>INDEX(Trends!$D$3:$D$404,MATCH(B29,Trends!$C$3:$C$404,0))</f>
        <v>Stable</v>
      </c>
      <c r="J29" s="142" t="str">
        <f>VLOOKUP($B29,Reliability!$A$3:$I$170,9,FALSE)</f>
        <v>Very High</v>
      </c>
      <c r="K29" s="240">
        <f t="shared" si="3"/>
        <v>3.7</v>
      </c>
      <c r="L29" s="240">
        <f>VLOOKUP($B29,'Impact of the crisis'!$C$6:$N$170,12,FALSE)</f>
        <v>4.4000000000000004</v>
      </c>
      <c r="M29" s="240">
        <f>VLOOKUP($B29,'Impact of the crisis'!$C$6:$AB$170,26,FALSE)</f>
        <v>3.2</v>
      </c>
      <c r="N29" s="240">
        <f>VLOOKUP($B29,'Conditions of people affected'!$C$6:$R$170,16,FALSE)</f>
        <v>3.75</v>
      </c>
      <c r="O29" s="240">
        <f>VLOOKUP($B29,'Conditions of people affected'!$C$6:$R$170,9,FALSE)</f>
        <v>4.5</v>
      </c>
      <c r="P29" s="240">
        <f>VLOOKUP($B29,'Conditions of people affected'!$C$6:$R$170,15,FALSE)</f>
        <v>3</v>
      </c>
      <c r="Q29" s="240">
        <f t="shared" si="4"/>
        <v>3.1</v>
      </c>
      <c r="R29" s="240">
        <f>VLOOKUP($B29,'Complexity of the crisis'!$C$6:$AN$170,22,FALSE)</f>
        <v>3.2</v>
      </c>
      <c r="S29" s="241">
        <f>VLOOKUP($B29,'Complexity of the crisis'!$C$6:$AN$170,38,FALSE)</f>
        <v>3</v>
      </c>
      <c r="T29" s="141" t="str">
        <f>VLOOKUP(B29,Lists!$C$3:$E$200,3,FALSE)</f>
        <v>Americas</v>
      </c>
      <c r="U29" s="153">
        <f>VLOOKUP(B29,'INFORM Severity - hidden'!$C$5:$V$200,20,FALSE)</f>
        <v>44978</v>
      </c>
    </row>
    <row r="30" spans="1:21" x14ac:dyDescent="0.25">
      <c r="A30" s="137" t="str">
        <f t="array" ref="A30">IFERROR(INDEX(Lists!$B$2:$B$200,SMALL(IF(Lists!$H$2:$H$200="Yes",ROW(Lists!$B$2:$B$200)),ROW(26:26))-1,1),"")</f>
        <v>Complex crisis in Honduras</v>
      </c>
      <c r="B30" s="138" t="str">
        <f>VLOOKUP(A30,Lists!$B$2:$G$200,2,FALSE)</f>
        <v>HND001</v>
      </c>
      <c r="C30" s="138" t="str">
        <f>VLOOKUP(B30,'INFORM Severity - hidden'!$C$5:$D$200,2,FALSE)</f>
        <v>Honduras</v>
      </c>
      <c r="D30" s="138" t="str">
        <f>VLOOKUP(A30,Lists!$B$2:$G$200,3,FALSE)</f>
        <v>HND</v>
      </c>
      <c r="E30" s="138" t="str">
        <f>VLOOKUP(A30,Lists!$B$2:$G$200,5,FALSE)</f>
        <v>Violence,Socio-political,Other seasonal event,Cyclone</v>
      </c>
      <c r="F30" s="238">
        <f t="shared" si="0"/>
        <v>3.4</v>
      </c>
      <c r="G30" s="142">
        <f t="shared" si="1"/>
        <v>4</v>
      </c>
      <c r="H30" s="142" t="str">
        <f t="shared" si="2"/>
        <v>High</v>
      </c>
      <c r="I30" s="239" t="str">
        <f>INDEX(Trends!$D$3:$D$404,MATCH(B30,Trends!$C$3:$C$404,0))</f>
        <v>Increasing</v>
      </c>
      <c r="J30" s="142" t="str">
        <f>VLOOKUP($B30,Reliability!$A$3:$I$170,9,FALSE)</f>
        <v>Very High</v>
      </c>
      <c r="K30" s="240">
        <f t="shared" si="3"/>
        <v>3.6</v>
      </c>
      <c r="L30" s="240">
        <f>VLOOKUP($B30,'Impact of the crisis'!$C$6:$N$170,12,FALSE)</f>
        <v>4.2</v>
      </c>
      <c r="M30" s="240">
        <f>VLOOKUP($B30,'Impact of the crisis'!$C$6:$AB$170,26,FALSE)</f>
        <v>3.3</v>
      </c>
      <c r="N30" s="240">
        <f>VLOOKUP($B30,'Conditions of people affected'!$C$6:$R$170,16,FALSE)</f>
        <v>3.6</v>
      </c>
      <c r="O30" s="240">
        <f>VLOOKUP($B30,'Conditions of people affected'!$C$6:$R$170,9,FALSE)</f>
        <v>4.2</v>
      </c>
      <c r="P30" s="240">
        <f>VLOOKUP($B30,'Conditions of people affected'!$C$6:$R$170,15,FALSE)</f>
        <v>3</v>
      </c>
      <c r="Q30" s="240">
        <f t="shared" si="4"/>
        <v>2.8</v>
      </c>
      <c r="R30" s="240">
        <f>VLOOKUP($B30,'Complexity of the crisis'!$C$6:$AN$170,22,FALSE)</f>
        <v>3</v>
      </c>
      <c r="S30" s="241">
        <f>VLOOKUP($B30,'Complexity of the crisis'!$C$6:$AN$170,38,FALSE)</f>
        <v>2.5</v>
      </c>
      <c r="T30" s="141" t="str">
        <f>VLOOKUP(B30,Lists!$C$3:$E$200,3,FALSE)</f>
        <v>Americas</v>
      </c>
      <c r="U30" s="153">
        <f>VLOOKUP(B30,'INFORM Severity - hidden'!$C$5:$V$200,20,FALSE)</f>
        <v>44978</v>
      </c>
    </row>
    <row r="31" spans="1:21" x14ac:dyDescent="0.25">
      <c r="A31" s="137" t="str">
        <f t="array" ref="A31">IFERROR(INDEX(Lists!$B$2:$B$200,SMALL(IF(Lists!$H$2:$H$200="Yes",ROW(Lists!$B$2:$B$200)),ROW(27:27))-1,1),"")</f>
        <v>Complex crisis in Haiti</v>
      </c>
      <c r="B31" s="138" t="str">
        <f>VLOOKUP(A31,Lists!$B$2:$G$200,2,FALSE)</f>
        <v>HTI001</v>
      </c>
      <c r="C31" s="138" t="str">
        <f>VLOOKUP(B31,'INFORM Severity - hidden'!$C$5:$D$200,2,FALSE)</f>
        <v>Haiti</v>
      </c>
      <c r="D31" s="138" t="str">
        <f>VLOOKUP(A31,Lists!$B$2:$G$200,3,FALSE)</f>
        <v>HTI</v>
      </c>
      <c r="E31" s="138" t="str">
        <f>VLOOKUP(A31,Lists!$B$2:$G$200,5,FALSE)</f>
        <v>Earthquake,Violence,Socio-political,Other seasonal event</v>
      </c>
      <c r="F31" s="238">
        <f t="shared" si="0"/>
        <v>4.2</v>
      </c>
      <c r="G31" s="142">
        <f t="shared" si="1"/>
        <v>5</v>
      </c>
      <c r="H31" s="142" t="str">
        <f t="shared" si="2"/>
        <v>Very High</v>
      </c>
      <c r="I31" s="239" t="str">
        <f>INDEX(Trends!$D$3:$D$404,MATCH(B31,Trends!$C$3:$C$404,0))</f>
        <v>Stable</v>
      </c>
      <c r="J31" s="142" t="str">
        <f>VLOOKUP($B31,Reliability!$A$3:$I$170,9,FALSE)</f>
        <v>High</v>
      </c>
      <c r="K31" s="240">
        <f t="shared" si="3"/>
        <v>3.9</v>
      </c>
      <c r="L31" s="240">
        <f>VLOOKUP($B31,'Impact of the crisis'!$C$6:$N$170,12,FALSE)</f>
        <v>4</v>
      </c>
      <c r="M31" s="240">
        <f>VLOOKUP($B31,'Impact of the crisis'!$C$6:$AB$170,26,FALSE)</f>
        <v>3.8</v>
      </c>
      <c r="N31" s="240">
        <f>VLOOKUP($B31,'Conditions of people affected'!$C$6:$R$170,16,FALSE)</f>
        <v>4.7</v>
      </c>
      <c r="O31" s="240">
        <f>VLOOKUP($B31,'Conditions of people affected'!$C$6:$R$170,9,FALSE)</f>
        <v>4.4000000000000004</v>
      </c>
      <c r="P31" s="240">
        <f>VLOOKUP($B31,'Conditions of people affected'!$C$6:$R$170,15,FALSE)</f>
        <v>5</v>
      </c>
      <c r="Q31" s="240">
        <f t="shared" si="4"/>
        <v>3.6</v>
      </c>
      <c r="R31" s="240">
        <f>VLOOKUP($B31,'Complexity of the crisis'!$C$6:$AN$170,22,FALSE)</f>
        <v>3.2</v>
      </c>
      <c r="S31" s="241">
        <f>VLOOKUP($B31,'Complexity of the crisis'!$C$6:$AN$170,38,FALSE)</f>
        <v>4</v>
      </c>
      <c r="T31" s="141" t="str">
        <f>VLOOKUP(B31,Lists!$C$3:$E$200,3,FALSE)</f>
        <v>Americas</v>
      </c>
      <c r="U31" s="153">
        <f>VLOOKUP(B31,'INFORM Severity - hidden'!$C$5:$V$200,20,FALSE)</f>
        <v>44921</v>
      </c>
    </row>
    <row r="32" spans="1:21" x14ac:dyDescent="0.25">
      <c r="A32" s="137" t="str">
        <f t="array" ref="A32">IFERROR(INDEX(Lists!$B$2:$B$200,SMALL(IF(Lists!$H$2:$H$200="Yes",ROW(Lists!$B$2:$B$200)),ROW(28:28))-1,1),"")</f>
        <v>Displacement from Ukraine conflict in Hungary</v>
      </c>
      <c r="B32" s="138" t="str">
        <f>VLOOKUP(A32,Lists!$B$2:$G$200,2,FALSE)</f>
        <v>HUN002</v>
      </c>
      <c r="C32" s="138" t="str">
        <f>VLOOKUP(B32,'INFORM Severity - hidden'!$C$5:$D$200,2,FALSE)</f>
        <v>Hungary</v>
      </c>
      <c r="D32" s="138" t="str">
        <f>VLOOKUP(A32,Lists!$B$2:$G$200,3,FALSE)</f>
        <v>HUN</v>
      </c>
      <c r="E32" s="138" t="str">
        <f>VLOOKUP(A32,Lists!$B$2:$G$200,5,FALSE)</f>
        <v>Conflict,Displacement</v>
      </c>
      <c r="F32" s="238">
        <f t="shared" si="0"/>
        <v>1.5</v>
      </c>
      <c r="G32" s="142">
        <f t="shared" si="1"/>
        <v>2</v>
      </c>
      <c r="H32" s="142" t="str">
        <f t="shared" si="2"/>
        <v>Low</v>
      </c>
      <c r="I32" s="239" t="str">
        <f>INDEX(Trends!$D$3:$D$404,MATCH(B32,Trends!$C$3:$C$404,0))</f>
        <v>Decreasing</v>
      </c>
      <c r="J32" s="142" t="str">
        <f>VLOOKUP($B32,Reliability!$A$3:$I$170,9,FALSE)</f>
        <v>Very High</v>
      </c>
      <c r="K32" s="240">
        <f t="shared" si="3"/>
        <v>1</v>
      </c>
      <c r="L32" s="240">
        <f>VLOOKUP($B32,'Impact of the crisis'!$C$6:$N$170,12,FALSE)</f>
        <v>0.4</v>
      </c>
      <c r="M32" s="240">
        <f>VLOOKUP($B32,'Impact of the crisis'!$C$6:$AB$170,26,FALSE)</f>
        <v>1.3</v>
      </c>
      <c r="N32" s="240">
        <f>VLOOKUP($B32,'Conditions of people affected'!$C$6:$R$170,16,FALSE)</f>
        <v>1.95</v>
      </c>
      <c r="O32" s="240">
        <f>VLOOKUP($B32,'Conditions of people affected'!$C$6:$R$170,9,FALSE)</f>
        <v>0.9</v>
      </c>
      <c r="P32" s="240">
        <f>VLOOKUP($B32,'Conditions of people affected'!$C$6:$R$170,15,FALSE)</f>
        <v>3</v>
      </c>
      <c r="Q32" s="240">
        <f t="shared" si="4"/>
        <v>1.2</v>
      </c>
      <c r="R32" s="240">
        <f>VLOOKUP($B32,'Complexity of the crisis'!$C$6:$AN$170,22,FALSE)</f>
        <v>1.4</v>
      </c>
      <c r="S32" s="241">
        <f>VLOOKUP($B32,'Complexity of the crisis'!$C$6:$AN$170,38,FALSE)</f>
        <v>1</v>
      </c>
      <c r="T32" s="141" t="str">
        <f>VLOOKUP(B32,Lists!$C$3:$E$200,3,FALSE)</f>
        <v>Europe</v>
      </c>
      <c r="U32" s="153">
        <f>VLOOKUP(B32,'INFORM Severity - hidden'!$C$5:$V$200,20,FALSE)</f>
        <v>44976</v>
      </c>
    </row>
    <row r="33" spans="1:21" x14ac:dyDescent="0.25">
      <c r="A33" s="137" t="str">
        <f t="array" ref="A33">IFERROR(INDEX(Lists!$B$2:$B$200,SMALL(IF(Lists!$H$2:$H$200="Yes",ROW(Lists!$B$2:$B$200)),ROW(29:29))-1,1),"")</f>
        <v>Country Level</v>
      </c>
      <c r="B33" s="138" t="str">
        <f>VLOOKUP(A33,Lists!$B$2:$G$200,2,FALSE)</f>
        <v>IDN007</v>
      </c>
      <c r="C33" s="138" t="str">
        <f>VLOOKUP(B33,'INFORM Severity - hidden'!$C$5:$D$200,2,FALSE)</f>
        <v>Indonesia</v>
      </c>
      <c r="D33" s="138" t="str">
        <f>VLOOKUP(A33,Lists!$B$2:$G$200,3,FALSE)</f>
        <v>IDN</v>
      </c>
      <c r="E33" s="138" t="str">
        <f>VLOOKUP(A33,Lists!$B$2:$G$200,5,FALSE)</f>
        <v>Earthquake,Socio-political,Violence</v>
      </c>
      <c r="F33" s="238">
        <f t="shared" si="0"/>
        <v>2.5</v>
      </c>
      <c r="G33" s="142">
        <f t="shared" si="1"/>
        <v>3</v>
      </c>
      <c r="H33" s="142" t="str">
        <f t="shared" si="2"/>
        <v>Medium</v>
      </c>
      <c r="I33" s="239" t="str">
        <f>INDEX(Trends!$D$3:$D$404,MATCH(B33,Trends!$C$3:$C$404,0))</f>
        <v>Stable</v>
      </c>
      <c r="J33" s="142" t="str">
        <f>VLOOKUP($B33,Reliability!$A$3:$I$170,9,FALSE)</f>
        <v>High</v>
      </c>
      <c r="K33" s="240">
        <f t="shared" si="3"/>
        <v>2.7</v>
      </c>
      <c r="L33" s="240">
        <f>VLOOKUP($B33,'Impact of the crisis'!$C$6:$N$170,12,FALSE)</f>
        <v>2.6</v>
      </c>
      <c r="M33" s="240">
        <f>VLOOKUP($B33,'Impact of the crisis'!$C$6:$AB$170,26,FALSE)</f>
        <v>2.7</v>
      </c>
      <c r="N33" s="240">
        <f>VLOOKUP($B33,'Conditions of people affected'!$C$6:$R$170,16,FALSE)</f>
        <v>2</v>
      </c>
      <c r="O33" s="240">
        <f>VLOOKUP($B33,'Conditions of people affected'!$C$6:$R$170,9,FALSE)</f>
        <v>2</v>
      </c>
      <c r="P33" s="240">
        <f>VLOOKUP($B33,'Conditions of people affected'!$C$6:$R$170,15,FALSE)</f>
        <v>2</v>
      </c>
      <c r="Q33" s="240">
        <f t="shared" si="4"/>
        <v>3.2</v>
      </c>
      <c r="R33" s="240">
        <f>VLOOKUP($B33,'Complexity of the crisis'!$C$6:$AN$170,22,FALSE)</f>
        <v>2.8</v>
      </c>
      <c r="S33" s="241">
        <f>VLOOKUP($B33,'Complexity of the crisis'!$C$6:$AN$170,38,FALSE)</f>
        <v>3.5</v>
      </c>
      <c r="T33" s="141" t="str">
        <f>VLOOKUP(B33,Lists!$C$3:$E$200,3,FALSE)</f>
        <v>Asia</v>
      </c>
      <c r="U33" s="153">
        <f>VLOOKUP(B33,'INFORM Severity - hidden'!$C$5:$V$200,20,FALSE)</f>
        <v>44985</v>
      </c>
    </row>
    <row r="34" spans="1:21" x14ac:dyDescent="0.25">
      <c r="A34" s="137" t="str">
        <f t="array" ref="A34">IFERROR(INDEX(Lists!$B$2:$B$200,SMALL(IF(Lists!$H$2:$H$200="Yes",ROW(Lists!$B$2:$B$200)),ROW(30:30))-1,1),"")</f>
        <v>Conflict in Jammu and Kashmir</v>
      </c>
      <c r="B34" s="138" t="str">
        <f>VLOOKUP(A34,Lists!$B$2:$G$200,2,FALSE)</f>
        <v>IND002</v>
      </c>
      <c r="C34" s="138" t="str">
        <f>VLOOKUP(B34,'INFORM Severity - hidden'!$C$5:$D$200,2,FALSE)</f>
        <v>India</v>
      </c>
      <c r="D34" s="138" t="str">
        <f>VLOOKUP(A34,Lists!$B$2:$G$200,3,FALSE)</f>
        <v>IND</v>
      </c>
      <c r="E34" s="138" t="str">
        <f>VLOOKUP(A34,Lists!$B$2:$G$200,5,FALSE)</f>
        <v>Socio-political</v>
      </c>
      <c r="F34" s="238" t="str">
        <f t="shared" si="0"/>
        <v>x</v>
      </c>
      <c r="G34" s="142" t="str">
        <f t="shared" si="1"/>
        <v>x</v>
      </c>
      <c r="H34" s="142" t="str">
        <f t="shared" si="2"/>
        <v>x</v>
      </c>
      <c r="I34" s="239" t="str">
        <f>INDEX(Trends!$D$3:$D$404,MATCH(B34,Trends!$C$3:$C$404,0))</f>
        <v>-</v>
      </c>
      <c r="J34" s="142" t="str">
        <f>VLOOKUP($B34,Reliability!$A$3:$I$170,9,FALSE)</f>
        <v>Very Low</v>
      </c>
      <c r="K34" s="240">
        <f t="shared" si="3"/>
        <v>2.6</v>
      </c>
      <c r="L34" s="240">
        <f>VLOOKUP($B34,'Impact of the crisis'!$C$6:$N$170,12,FALSE)</f>
        <v>2</v>
      </c>
      <c r="M34" s="240">
        <f>VLOOKUP($B34,'Impact of the crisis'!$C$6:$AB$170,26,FALSE)</f>
        <v>2.8</v>
      </c>
      <c r="N34" s="240" t="str">
        <f>VLOOKUP($B34,'Conditions of people affected'!$C$6:$R$170,16,FALSE)</f>
        <v>x</v>
      </c>
      <c r="O34" s="240" t="str">
        <f>VLOOKUP($B34,'Conditions of people affected'!$C$6:$R$170,9,FALSE)</f>
        <v>x</v>
      </c>
      <c r="P34" s="240" t="str">
        <f>VLOOKUP($B34,'Conditions of people affected'!$C$6:$R$170,15,FALSE)</f>
        <v>x</v>
      </c>
      <c r="Q34" s="240">
        <f t="shared" si="4"/>
        <v>2.2000000000000002</v>
      </c>
      <c r="R34" s="240">
        <f>VLOOKUP($B34,'Complexity of the crisis'!$C$6:$AN$170,22,FALSE)</f>
        <v>2.4</v>
      </c>
      <c r="S34" s="241">
        <f>VLOOKUP($B34,'Complexity of the crisis'!$C$6:$AN$170,38,FALSE)</f>
        <v>2</v>
      </c>
      <c r="T34" s="141" t="str">
        <f>VLOOKUP(B34,Lists!$C$3:$E$200,3,FALSE)</f>
        <v>Asia</v>
      </c>
      <c r="U34" s="153">
        <f>VLOOKUP(B34,'INFORM Severity - hidden'!$C$5:$V$200,20,FALSE)</f>
        <v>44955</v>
      </c>
    </row>
    <row r="35" spans="1:21" x14ac:dyDescent="0.25">
      <c r="A35" s="137" t="str">
        <f t="array" ref="A35">IFERROR(INDEX(Lists!$B$2:$B$200,SMALL(IF(Lists!$H$2:$H$200="Yes",ROW(Lists!$B$2:$B$200)),ROW(31:31))-1,1),"")</f>
        <v>Afghan Refugees in Iran</v>
      </c>
      <c r="B35" s="138" t="str">
        <f>VLOOKUP(A35,Lists!$B$2:$G$200,2,FALSE)</f>
        <v>IRN004</v>
      </c>
      <c r="C35" s="138" t="str">
        <f>VLOOKUP(B35,'INFORM Severity - hidden'!$C$5:$D$200,2,FALSE)</f>
        <v>Iran</v>
      </c>
      <c r="D35" s="138" t="str">
        <f>VLOOKUP(A35,Lists!$B$2:$G$200,3,FALSE)</f>
        <v>IRN</v>
      </c>
      <c r="E35" s="138" t="str">
        <f>VLOOKUP(A35,Lists!$B$2:$G$200,5,FALSE)</f>
        <v>Displacement</v>
      </c>
      <c r="F35" s="238">
        <f t="shared" si="0"/>
        <v>3.7</v>
      </c>
      <c r="G35" s="142">
        <f t="shared" si="1"/>
        <v>4</v>
      </c>
      <c r="H35" s="142" t="str">
        <f t="shared" si="2"/>
        <v>High</v>
      </c>
      <c r="I35" s="239" t="str">
        <f>INDEX(Trends!$D$3:$D$404,MATCH(B35,Trends!$C$3:$C$404,0))</f>
        <v>Increasing</v>
      </c>
      <c r="J35" s="142" t="str">
        <f>VLOOKUP($B35,Reliability!$A$3:$I$170,9,FALSE)</f>
        <v>Medium</v>
      </c>
      <c r="K35" s="240">
        <f t="shared" si="3"/>
        <v>3.6</v>
      </c>
      <c r="L35" s="240">
        <f>VLOOKUP($B35,'Impact of the crisis'!$C$6:$N$170,12,FALSE)</f>
        <v>2.7</v>
      </c>
      <c r="M35" s="240">
        <f>VLOOKUP($B35,'Impact of the crisis'!$C$6:$AB$170,26,FALSE)</f>
        <v>4</v>
      </c>
      <c r="N35" s="240">
        <f>VLOOKUP($B35,'Conditions of people affected'!$C$6:$R$170,16,FALSE)</f>
        <v>4.2</v>
      </c>
      <c r="O35" s="240">
        <f>VLOOKUP($B35,'Conditions of people affected'!$C$6:$R$170,9,FALSE)</f>
        <v>4.4000000000000004</v>
      </c>
      <c r="P35" s="240">
        <f>VLOOKUP($B35,'Conditions of people affected'!$C$6:$R$170,15,FALSE)</f>
        <v>4</v>
      </c>
      <c r="Q35" s="240">
        <f t="shared" si="4"/>
        <v>2.8</v>
      </c>
      <c r="R35" s="240">
        <f>VLOOKUP($B35,'Complexity of the crisis'!$C$6:$AN$170,22,FALSE)</f>
        <v>3.5</v>
      </c>
      <c r="S35" s="241">
        <f>VLOOKUP($B35,'Complexity of the crisis'!$C$6:$AN$170,38,FALSE)</f>
        <v>2</v>
      </c>
      <c r="T35" s="141" t="str">
        <f>VLOOKUP(B35,Lists!$C$3:$E$200,3,FALSE)</f>
        <v>Middle east</v>
      </c>
      <c r="U35" s="153">
        <f>VLOOKUP(B35,'INFORM Severity - hidden'!$C$5:$V$200,20,FALSE)</f>
        <v>44985</v>
      </c>
    </row>
    <row r="36" spans="1:21" x14ac:dyDescent="0.25">
      <c r="A36" s="137" t="str">
        <f t="array" ref="A36">IFERROR(INDEX(Lists!$B$2:$B$200,SMALL(IF(Lists!$H$2:$H$200="Yes",ROW(Lists!$B$2:$B$200)),ROW(32:32))-1,1),"")</f>
        <v>Multiple crises in Iraq</v>
      </c>
      <c r="B36" s="138" t="str">
        <f>VLOOKUP(A36,Lists!$B$2:$G$200,2,FALSE)</f>
        <v>IRQ001</v>
      </c>
      <c r="C36" s="138" t="str">
        <f>VLOOKUP(B36,'INFORM Severity - hidden'!$C$5:$D$200,2,FALSE)</f>
        <v>Iraq</v>
      </c>
      <c r="D36" s="138" t="str">
        <f>VLOOKUP(A36,Lists!$B$2:$G$200,3,FALSE)</f>
        <v>IRQ</v>
      </c>
      <c r="E36" s="138" t="str">
        <f>VLOOKUP(A36,Lists!$B$2:$G$200,5,FALSE)</f>
        <v>Violence,Displacement,Socio-political,Conflict</v>
      </c>
      <c r="F36" s="238">
        <f t="shared" si="0"/>
        <v>3.9</v>
      </c>
      <c r="G36" s="142">
        <f t="shared" si="1"/>
        <v>4</v>
      </c>
      <c r="H36" s="142" t="str">
        <f t="shared" si="2"/>
        <v>High</v>
      </c>
      <c r="I36" s="239" t="str">
        <f>INDEX(Trends!$D$3:$D$404,MATCH(B36,Trends!$C$3:$C$404,0))</f>
        <v>Stable</v>
      </c>
      <c r="J36" s="142" t="str">
        <f>VLOOKUP($B36,Reliability!$A$3:$I$170,9,FALSE)</f>
        <v>High</v>
      </c>
      <c r="K36" s="240">
        <f t="shared" si="3"/>
        <v>4.3</v>
      </c>
      <c r="L36" s="240">
        <f>VLOOKUP($B36,'Impact of the crisis'!$C$6:$N$170,12,FALSE)</f>
        <v>4.7</v>
      </c>
      <c r="M36" s="240">
        <f>VLOOKUP($B36,'Impact of the crisis'!$C$6:$AB$170,26,FALSE)</f>
        <v>4</v>
      </c>
      <c r="N36" s="240">
        <f>VLOOKUP($B36,'Conditions of people affected'!$C$6:$R$170,16,FALSE)</f>
        <v>3.55</v>
      </c>
      <c r="O36" s="240">
        <f>VLOOKUP($B36,'Conditions of people affected'!$C$6:$R$170,9,FALSE)</f>
        <v>4.0999999999999996</v>
      </c>
      <c r="P36" s="240">
        <f>VLOOKUP($B36,'Conditions of people affected'!$C$6:$R$170,15,FALSE)</f>
        <v>3</v>
      </c>
      <c r="Q36" s="240">
        <f t="shared" si="4"/>
        <v>4.0999999999999996</v>
      </c>
      <c r="R36" s="240">
        <f>VLOOKUP($B36,'Complexity of the crisis'!$C$6:$AN$170,22,FALSE)</f>
        <v>3.6</v>
      </c>
      <c r="S36" s="241">
        <f>VLOOKUP($B36,'Complexity of the crisis'!$C$6:$AN$170,38,FALSE)</f>
        <v>4.5</v>
      </c>
      <c r="T36" s="141" t="str">
        <f>VLOOKUP(B36,Lists!$C$3:$E$200,3,FALSE)</f>
        <v>Middle east</v>
      </c>
      <c r="U36" s="153">
        <f>VLOOKUP(B36,'INFORM Severity - hidden'!$C$5:$V$200,20,FALSE)</f>
        <v>44977</v>
      </c>
    </row>
    <row r="37" spans="1:21" x14ac:dyDescent="0.25">
      <c r="A37" s="137" t="str">
        <f t="array" ref="A37">IFERROR(INDEX(Lists!$B$2:$B$200,SMALL(IF(Lists!$H$2:$H$200="Yes",ROW(Lists!$B$2:$B$200)),ROW(33:33))-1,1),"")</f>
        <v>Mixed migration flows in Italy</v>
      </c>
      <c r="B37" s="138" t="str">
        <f>VLOOKUP(A37,Lists!$B$2:$G$200,2,FALSE)</f>
        <v>ITA002</v>
      </c>
      <c r="C37" s="138" t="str">
        <f>VLOOKUP(B37,'INFORM Severity - hidden'!$C$5:$D$200,2,FALSE)</f>
        <v>Italy</v>
      </c>
      <c r="D37" s="138" t="str">
        <f>VLOOKUP(A37,Lists!$B$2:$G$200,3,FALSE)</f>
        <v>ITA</v>
      </c>
      <c r="E37" s="138" t="str">
        <f>VLOOKUP(A37,Lists!$B$2:$G$200,5,FALSE)</f>
        <v>Displacement</v>
      </c>
      <c r="F37" s="238">
        <f t="shared" ref="F37:F68" si="5">IF(OR(N37="x",K37="x"),"x",ROUND((5-GEOMEAN(((5-K37)/5*4+1),((5-N37)/5*4+1),((5-N37)/5*4+1)))/4*3.5+Q37*0.3,1))</f>
        <v>1.9</v>
      </c>
      <c r="G37" s="142">
        <f t="shared" ref="G37:G68" si="6">IF(F37="x","x",ROUNDUP(F37,0))</f>
        <v>2</v>
      </c>
      <c r="H37" s="142" t="str">
        <f t="shared" ref="H37:H68" si="7">IF(N37="x","x",IF(K37="x","x",(IF(G37=5,"Very High",IF(G37=4,"High",IF(G37=3,"Medium",IF(G37=2,"Low","Very Low")))))))</f>
        <v>Low</v>
      </c>
      <c r="I37" s="239" t="str">
        <f>INDEX(Trends!$D$3:$D$404,MATCH(B37,Trends!$C$3:$C$404,0))</f>
        <v>Increasing</v>
      </c>
      <c r="J37" s="142" t="str">
        <f>VLOOKUP($B37,Reliability!$A$3:$I$170,9,FALSE)</f>
        <v>Very High</v>
      </c>
      <c r="K37" s="240">
        <f t="shared" ref="K37:K68" si="8">IF(OR(M37="x",L37="x"),"x",ROUND((5-GEOMEAN(((5-L37)/5*4+1),((5-M37)/5*4+1),((5-M37)/5*4+1)))/4*5,1))</f>
        <v>2.7</v>
      </c>
      <c r="L37" s="240">
        <f>VLOOKUP($B37,'Impact of the crisis'!$C$6:$N$170,12,FALSE)</f>
        <v>1.6</v>
      </c>
      <c r="M37" s="240">
        <f>VLOOKUP($B37,'Impact of the crisis'!$C$6:$AB$170,26,FALSE)</f>
        <v>3.1</v>
      </c>
      <c r="N37" s="240">
        <f>VLOOKUP($B37,'Conditions of people affected'!$C$6:$R$170,16,FALSE)</f>
        <v>1.65</v>
      </c>
      <c r="O37" s="240">
        <f>VLOOKUP($B37,'Conditions of people affected'!$C$6:$R$170,9,FALSE)</f>
        <v>2.2999999999999998</v>
      </c>
      <c r="P37" s="240">
        <f>VLOOKUP($B37,'Conditions of people affected'!$C$6:$R$170,15,FALSE)</f>
        <v>1</v>
      </c>
      <c r="Q37" s="240">
        <f t="shared" ref="Q37:Q68" si="9">IF(OR(S37="x",R37="x"),R37,ROUND((5-GEOMEAN(((5-R37)/5*4+1),((5-S37)/5*4+1)))/4*5,1))</f>
        <v>1.7</v>
      </c>
      <c r="R37" s="240">
        <f>VLOOKUP($B37,'Complexity of the crisis'!$C$6:$AN$170,22,FALSE)</f>
        <v>1.4</v>
      </c>
      <c r="S37" s="241">
        <f>VLOOKUP($B37,'Complexity of the crisis'!$C$6:$AN$170,38,FALSE)</f>
        <v>2</v>
      </c>
      <c r="T37" s="141" t="str">
        <f>VLOOKUP(B37,Lists!$C$3:$E$200,3,FALSE)</f>
        <v>Europe</v>
      </c>
      <c r="U37" s="153">
        <f>VLOOKUP(B37,'INFORM Severity - hidden'!$C$5:$V$200,20,FALSE)</f>
        <v>44979</v>
      </c>
    </row>
    <row r="38" spans="1:21" x14ac:dyDescent="0.25">
      <c r="A38" s="137" t="str">
        <f t="array" ref="A38">IFERROR(INDEX(Lists!$B$2:$B$200,SMALL(IF(Lists!$H$2:$H$200="Yes",ROW(Lists!$B$2:$B$200)),ROW(34:34))-1,1),"")</f>
        <v>Syrian refugees in Jordan</v>
      </c>
      <c r="B38" s="138" t="str">
        <f>VLOOKUP(A38,Lists!$B$2:$G$200,2,FALSE)</f>
        <v>JOR002</v>
      </c>
      <c r="C38" s="138" t="str">
        <f>VLOOKUP(B38,'INFORM Severity - hidden'!$C$5:$D$200,2,FALSE)</f>
        <v>Jordan</v>
      </c>
      <c r="D38" s="138" t="str">
        <f>VLOOKUP(A38,Lists!$B$2:$G$200,3,FALSE)</f>
        <v>JOR</v>
      </c>
      <c r="E38" s="138" t="str">
        <f>VLOOKUP(A38,Lists!$B$2:$G$200,5,FALSE)</f>
        <v>Displacement</v>
      </c>
      <c r="F38" s="238">
        <f t="shared" si="5"/>
        <v>2.7</v>
      </c>
      <c r="G38" s="142">
        <f t="shared" si="6"/>
        <v>3</v>
      </c>
      <c r="H38" s="142" t="str">
        <f t="shared" si="7"/>
        <v>Medium</v>
      </c>
      <c r="I38" s="239" t="str">
        <f>INDEX(Trends!$D$3:$D$404,MATCH(B38,Trends!$C$3:$C$404,0))</f>
        <v>Stable</v>
      </c>
      <c r="J38" s="142" t="str">
        <f>VLOOKUP($B38,Reliability!$A$3:$I$170,9,FALSE)</f>
        <v>Medium</v>
      </c>
      <c r="K38" s="240">
        <f t="shared" si="8"/>
        <v>2.7</v>
      </c>
      <c r="L38" s="240">
        <f>VLOOKUP($B38,'Impact of the crisis'!$C$6:$N$170,12,FALSE)</f>
        <v>3</v>
      </c>
      <c r="M38" s="240">
        <f>VLOOKUP($B38,'Impact of the crisis'!$C$6:$AB$170,26,FALSE)</f>
        <v>2.6</v>
      </c>
      <c r="N38" s="240">
        <f>VLOOKUP($B38,'Conditions of people affected'!$C$6:$R$170,16,FALSE)</f>
        <v>3.1</v>
      </c>
      <c r="O38" s="240">
        <f>VLOOKUP($B38,'Conditions of people affected'!$C$6:$R$170,9,FALSE)</f>
        <v>3.2</v>
      </c>
      <c r="P38" s="240">
        <f>VLOOKUP($B38,'Conditions of people affected'!$C$6:$R$170,15,FALSE)</f>
        <v>3</v>
      </c>
      <c r="Q38" s="240">
        <f t="shared" si="9"/>
        <v>2</v>
      </c>
      <c r="R38" s="240">
        <f>VLOOKUP($B38,'Complexity of the crisis'!$C$6:$AN$170,22,FALSE)</f>
        <v>2.5</v>
      </c>
      <c r="S38" s="241">
        <f>VLOOKUP($B38,'Complexity of the crisis'!$C$6:$AN$170,38,FALSE)</f>
        <v>1.5</v>
      </c>
      <c r="T38" s="141" t="str">
        <f>VLOOKUP(B38,Lists!$C$3:$E$200,3,FALSE)</f>
        <v>Middle east</v>
      </c>
      <c r="U38" s="153">
        <f>VLOOKUP(B38,'INFORM Severity - hidden'!$C$5:$V$200,20,FALSE)</f>
        <v>44981</v>
      </c>
    </row>
    <row r="39" spans="1:21" x14ac:dyDescent="0.25">
      <c r="A39" s="137" t="str">
        <f t="array" ref="A39">IFERROR(INDEX(Lists!$B$2:$B$200,SMALL(IF(Lists!$H$2:$H$200="Yes",ROW(Lists!$B$2:$B$200)),ROW(35:35))-1,1),"")</f>
        <v xml:space="preserve">Multiple crisis in Kenya </v>
      </c>
      <c r="B39" s="138" t="str">
        <f>VLOOKUP(A39,Lists!$B$2:$G$200,2,FALSE)</f>
        <v>KEN001</v>
      </c>
      <c r="C39" s="138" t="str">
        <f>VLOOKUP(B39,'INFORM Severity - hidden'!$C$5:$D$200,2,FALSE)</f>
        <v>Kenya</v>
      </c>
      <c r="D39" s="138" t="str">
        <f>VLOOKUP(A39,Lists!$B$2:$G$200,3,FALSE)</f>
        <v>KEN</v>
      </c>
      <c r="E39" s="138" t="str">
        <f>VLOOKUP(A39,Lists!$B$2:$G$200,5,FALSE)</f>
        <v>Drought,Displacement</v>
      </c>
      <c r="F39" s="238">
        <f t="shared" si="5"/>
        <v>3.7</v>
      </c>
      <c r="G39" s="142">
        <f t="shared" si="6"/>
        <v>4</v>
      </c>
      <c r="H39" s="142" t="str">
        <f t="shared" si="7"/>
        <v>High</v>
      </c>
      <c r="I39" s="239" t="str">
        <f>INDEX(Trends!$D$3:$D$404,MATCH(B39,Trends!$C$3:$C$404,0))</f>
        <v>Stable</v>
      </c>
      <c r="J39" s="142" t="str">
        <f>VLOOKUP($B39,Reliability!$A$3:$I$170,9,FALSE)</f>
        <v>Medium</v>
      </c>
      <c r="K39" s="240">
        <f t="shared" si="8"/>
        <v>4.0999999999999996</v>
      </c>
      <c r="L39" s="240">
        <f>VLOOKUP($B39,'Impact of the crisis'!$C$6:$N$170,12,FALSE)</f>
        <v>4.2</v>
      </c>
      <c r="M39" s="240">
        <f>VLOOKUP($B39,'Impact of the crisis'!$C$6:$AB$170,26,FALSE)</f>
        <v>4</v>
      </c>
      <c r="N39" s="240">
        <f>VLOOKUP($B39,'Conditions of people affected'!$C$6:$R$170,16,FALSE)</f>
        <v>3.8</v>
      </c>
      <c r="O39" s="240">
        <f>VLOOKUP($B39,'Conditions of people affected'!$C$6:$R$170,9,FALSE)</f>
        <v>4.5999999999999996</v>
      </c>
      <c r="P39" s="240">
        <f>VLOOKUP($B39,'Conditions of people affected'!$C$6:$R$170,15,FALSE)</f>
        <v>3</v>
      </c>
      <c r="Q39" s="240">
        <f t="shared" si="9"/>
        <v>3.1</v>
      </c>
      <c r="R39" s="240">
        <f>VLOOKUP($B39,'Complexity of the crisis'!$C$6:$AN$170,22,FALSE)</f>
        <v>3.6</v>
      </c>
      <c r="S39" s="241">
        <f>VLOOKUP($B39,'Complexity of the crisis'!$C$6:$AN$170,38,FALSE)</f>
        <v>2.5</v>
      </c>
      <c r="T39" s="141" t="str">
        <f>VLOOKUP(B39,Lists!$C$3:$E$200,3,FALSE)</f>
        <v>Africa</v>
      </c>
      <c r="U39" s="153">
        <f>VLOOKUP(B39,'INFORM Severity - hidden'!$C$5:$V$200,20,FALSE)</f>
        <v>44978</v>
      </c>
    </row>
    <row r="40" spans="1:21" x14ac:dyDescent="0.25">
      <c r="A40" s="137" t="str">
        <f t="array" ref="A40">IFERROR(INDEX(Lists!$B$2:$B$200,SMALL(IF(Lists!$H$2:$H$200="Yes",ROW(Lists!$B$2:$B$200)),ROW(36:36))-1,1),"")</f>
        <v>Socioeconomic crisis in Lebanon</v>
      </c>
      <c r="B40" s="138" t="str">
        <f>VLOOKUP(A40,Lists!$B$2:$G$200,2,FALSE)</f>
        <v>LBN004</v>
      </c>
      <c r="C40" s="138" t="str">
        <f>VLOOKUP(B40,'INFORM Severity - hidden'!$C$5:$D$200,2,FALSE)</f>
        <v>Lebanon</v>
      </c>
      <c r="D40" s="138" t="str">
        <f>VLOOKUP(A40,Lists!$B$2:$G$200,3,FALSE)</f>
        <v>LBN</v>
      </c>
      <c r="E40" s="138" t="str">
        <f>VLOOKUP(A40,Lists!$B$2:$G$200,5,FALSE)</f>
        <v>Socio-political,Violence,Tecnological Disaster</v>
      </c>
      <c r="F40" s="238">
        <f t="shared" si="5"/>
        <v>3.5</v>
      </c>
      <c r="G40" s="142">
        <f t="shared" si="6"/>
        <v>4</v>
      </c>
      <c r="H40" s="142" t="str">
        <f t="shared" si="7"/>
        <v>High</v>
      </c>
      <c r="I40" s="239" t="str">
        <f>INDEX(Trends!$D$3:$D$404,MATCH(B40,Trends!$C$3:$C$404,0))</f>
        <v>Decreasing</v>
      </c>
      <c r="J40" s="142" t="str">
        <f>VLOOKUP($B40,Reliability!$A$3:$I$170,9,FALSE)</f>
        <v>Medium</v>
      </c>
      <c r="K40" s="240">
        <f t="shared" si="8"/>
        <v>3.2</v>
      </c>
      <c r="L40" s="240">
        <f>VLOOKUP($B40,'Impact of the crisis'!$C$6:$N$170,12,FALSE)</f>
        <v>3.6</v>
      </c>
      <c r="M40" s="240">
        <f>VLOOKUP($B40,'Impact of the crisis'!$C$6:$AB$170,26,FALSE)</f>
        <v>2.9</v>
      </c>
      <c r="N40" s="240">
        <f>VLOOKUP($B40,'Conditions of people affected'!$C$6:$R$170,16,FALSE)</f>
        <v>4.0999999999999996</v>
      </c>
      <c r="O40" s="240">
        <f>VLOOKUP($B40,'Conditions of people affected'!$C$6:$R$170,9,FALSE)</f>
        <v>4.2</v>
      </c>
      <c r="P40" s="240">
        <f>VLOOKUP($B40,'Conditions of people affected'!$C$6:$R$170,15,FALSE)</f>
        <v>4</v>
      </c>
      <c r="Q40" s="240">
        <f t="shared" si="9"/>
        <v>2.6</v>
      </c>
      <c r="R40" s="240">
        <f>VLOOKUP($B40,'Complexity of the crisis'!$C$6:$AN$170,22,FALSE)</f>
        <v>2.6</v>
      </c>
      <c r="S40" s="241">
        <f>VLOOKUP($B40,'Complexity of the crisis'!$C$6:$AN$170,38,FALSE)</f>
        <v>2.5</v>
      </c>
      <c r="T40" s="141" t="str">
        <f>VLOOKUP(B40,Lists!$C$3:$E$200,3,FALSE)</f>
        <v>Middle east</v>
      </c>
      <c r="U40" s="153">
        <f>VLOOKUP(B40,'INFORM Severity - hidden'!$C$5:$V$200,20,FALSE)</f>
        <v>44977</v>
      </c>
    </row>
    <row r="41" spans="1:21" x14ac:dyDescent="0.25">
      <c r="A41" s="137" t="str">
        <f t="array" ref="A41">IFERROR(INDEX(Lists!$B$2:$B$200,SMALL(IF(Lists!$H$2:$H$200="Yes",ROW(Lists!$B$2:$B$200)),ROW(37:37))-1,1),"")</f>
        <v>Complex crisis in Libya</v>
      </c>
      <c r="B41" s="138" t="str">
        <f>VLOOKUP(A41,Lists!$B$2:$G$200,2,FALSE)</f>
        <v>LBY001</v>
      </c>
      <c r="C41" s="138" t="str">
        <f>VLOOKUP(B41,'INFORM Severity - hidden'!$C$5:$D$200,2,FALSE)</f>
        <v>Libya</v>
      </c>
      <c r="D41" s="138" t="str">
        <f>VLOOKUP(A41,Lists!$B$2:$G$200,3,FALSE)</f>
        <v>LBY</v>
      </c>
      <c r="E41" s="138" t="str">
        <f>VLOOKUP(A41,Lists!$B$2:$G$200,5,FALSE)</f>
        <v>Conflict,Displacement,Socio-political</v>
      </c>
      <c r="F41" s="238">
        <f t="shared" si="5"/>
        <v>3.8</v>
      </c>
      <c r="G41" s="142">
        <f t="shared" si="6"/>
        <v>4</v>
      </c>
      <c r="H41" s="142" t="str">
        <f t="shared" si="7"/>
        <v>High</v>
      </c>
      <c r="I41" s="239" t="str">
        <f>INDEX(Trends!$D$3:$D$404,MATCH(B41,Trends!$C$3:$C$404,0))</f>
        <v>Increasing</v>
      </c>
      <c r="J41" s="142" t="str">
        <f>VLOOKUP($B41,Reliability!$A$3:$I$170,9,FALSE)</f>
        <v>Very High</v>
      </c>
      <c r="K41" s="240">
        <f t="shared" si="8"/>
        <v>4.5</v>
      </c>
      <c r="L41" s="240">
        <f>VLOOKUP($B41,'Impact of the crisis'!$C$6:$N$170,12,FALSE)</f>
        <v>4.5</v>
      </c>
      <c r="M41" s="240">
        <f>VLOOKUP($B41,'Impact of the crisis'!$C$6:$AB$170,26,FALSE)</f>
        <v>4.5</v>
      </c>
      <c r="N41" s="240">
        <f>VLOOKUP($B41,'Conditions of people affected'!$C$6:$R$170,16,FALSE)</f>
        <v>3.2</v>
      </c>
      <c r="O41" s="240">
        <f>VLOOKUP($B41,'Conditions of people affected'!$C$6:$R$170,9,FALSE)</f>
        <v>3.4</v>
      </c>
      <c r="P41" s="240">
        <f>VLOOKUP($B41,'Conditions of people affected'!$C$6:$R$170,15,FALSE)</f>
        <v>3</v>
      </c>
      <c r="Q41" s="240">
        <f t="shared" si="9"/>
        <v>3.9</v>
      </c>
      <c r="R41" s="240">
        <f>VLOOKUP($B41,'Complexity of the crisis'!$C$6:$AN$170,22,FALSE)</f>
        <v>3.2</v>
      </c>
      <c r="S41" s="241">
        <f>VLOOKUP($B41,'Complexity of the crisis'!$C$6:$AN$170,38,FALSE)</f>
        <v>4.5</v>
      </c>
      <c r="T41" s="141" t="str">
        <f>VLOOKUP(B41,Lists!$C$3:$E$200,3,FALSE)</f>
        <v>Africa</v>
      </c>
      <c r="U41" s="153">
        <f>VLOOKUP(B41,'INFORM Severity - hidden'!$C$5:$V$200,20,FALSE)</f>
        <v>44979</v>
      </c>
    </row>
    <row r="42" spans="1:21" x14ac:dyDescent="0.25">
      <c r="A42" s="137" t="str">
        <f t="array" ref="A42">IFERROR(INDEX(Lists!$B$2:$B$200,SMALL(IF(Lists!$H$2:$H$200="Yes",ROW(Lists!$B$2:$B$200)),ROW(38:38))-1,1),"")</f>
        <v>Socio-economic crisis in Sri Lanka</v>
      </c>
      <c r="B42" s="138" t="str">
        <f>VLOOKUP(A42,Lists!$B$2:$G$200,2,FALSE)</f>
        <v>LKA002</v>
      </c>
      <c r="C42" s="138" t="str">
        <f>VLOOKUP(B42,'INFORM Severity - hidden'!$C$5:$D$200,2,FALSE)</f>
        <v>Sri Lanka</v>
      </c>
      <c r="D42" s="138" t="str">
        <f>VLOOKUP(A42,Lists!$B$2:$G$200,3,FALSE)</f>
        <v>LKA</v>
      </c>
      <c r="E42" s="138" t="str">
        <f>VLOOKUP(A42,Lists!$B$2:$G$200,5,FALSE)</f>
        <v>Socio-political,Food Security</v>
      </c>
      <c r="F42" s="238">
        <f t="shared" si="5"/>
        <v>3.4</v>
      </c>
      <c r="G42" s="142">
        <f t="shared" si="6"/>
        <v>4</v>
      </c>
      <c r="H42" s="142" t="str">
        <f t="shared" si="7"/>
        <v>High</v>
      </c>
      <c r="I42" s="239" t="str">
        <f>INDEX(Trends!$D$3:$D$404,MATCH(B42,Trends!$C$3:$C$404,0))</f>
        <v>Stable</v>
      </c>
      <c r="J42" s="142" t="str">
        <f>VLOOKUP($B42,Reliability!$A$3:$I$170,9,FALSE)</f>
        <v>High</v>
      </c>
      <c r="K42" s="240">
        <f t="shared" si="8"/>
        <v>3.7</v>
      </c>
      <c r="L42" s="240">
        <f>VLOOKUP($B42,'Impact of the crisis'!$C$6:$N$170,12,FALSE)</f>
        <v>4.4000000000000004</v>
      </c>
      <c r="M42" s="240">
        <f>VLOOKUP($B42,'Impact of the crisis'!$C$6:$AB$170,26,FALSE)</f>
        <v>3.3</v>
      </c>
      <c r="N42" s="240">
        <f>VLOOKUP($B42,'Conditions of people affected'!$C$6:$R$170,16,FALSE)</f>
        <v>4.3499999999999996</v>
      </c>
      <c r="O42" s="240">
        <f>VLOOKUP($B42,'Conditions of people affected'!$C$6:$R$170,9,FALSE)</f>
        <v>4.7</v>
      </c>
      <c r="P42" s="240">
        <f>VLOOKUP($B42,'Conditions of people affected'!$C$6:$R$170,15,FALSE)</f>
        <v>4</v>
      </c>
      <c r="Q42" s="240">
        <f t="shared" si="9"/>
        <v>1.6</v>
      </c>
      <c r="R42" s="240">
        <f>VLOOKUP($B42,'Complexity of the crisis'!$C$6:$AN$170,22,FALSE)</f>
        <v>2.1</v>
      </c>
      <c r="S42" s="241">
        <f>VLOOKUP($B42,'Complexity of the crisis'!$C$6:$AN$170,38,FALSE)</f>
        <v>1</v>
      </c>
      <c r="T42" s="141" t="str">
        <f>VLOOKUP(B42,Lists!$C$3:$E$200,3,FALSE)</f>
        <v>Asia</v>
      </c>
      <c r="U42" s="153">
        <f>VLOOKUP(B42,'INFORM Severity - hidden'!$C$5:$V$200,20,FALSE)</f>
        <v>44985</v>
      </c>
    </row>
    <row r="43" spans="1:21" x14ac:dyDescent="0.25">
      <c r="A43" s="137" t="str">
        <f t="array" ref="A43">IFERROR(INDEX(Lists!$B$2:$B$200,SMALL(IF(Lists!$H$2:$H$200="Yes",ROW(Lists!$B$2:$B$200)),ROW(39:39))-1,1),"")</f>
        <v>Food security crisis in Lesotho</v>
      </c>
      <c r="B43" s="138" t="str">
        <f>VLOOKUP(A43,Lists!$B$2:$G$200,2,FALSE)</f>
        <v>LSO003</v>
      </c>
      <c r="C43" s="138" t="str">
        <f>VLOOKUP(B43,'INFORM Severity - hidden'!$C$5:$D$200,2,FALSE)</f>
        <v>Lesotho</v>
      </c>
      <c r="D43" s="138" t="str">
        <f>VLOOKUP(A43,Lists!$B$2:$G$200,3,FALSE)</f>
        <v>LSO</v>
      </c>
      <c r="E43" s="138" t="str">
        <f>VLOOKUP(A43,Lists!$B$2:$G$200,5,FALSE)</f>
        <v>Food Security</v>
      </c>
      <c r="F43" s="238">
        <f t="shared" si="5"/>
        <v>2.2000000000000002</v>
      </c>
      <c r="G43" s="142">
        <f t="shared" si="6"/>
        <v>3</v>
      </c>
      <c r="H43" s="142" t="str">
        <f t="shared" si="7"/>
        <v>Medium</v>
      </c>
      <c r="I43" s="239" t="str">
        <f>INDEX(Trends!$D$3:$D$404,MATCH(B43,Trends!$C$3:$C$404,0))</f>
        <v>Stable</v>
      </c>
      <c r="J43" s="142" t="str">
        <f>VLOOKUP($B43,Reliability!$A$3:$I$170,9,FALSE)</f>
        <v>Medium</v>
      </c>
      <c r="K43" s="240">
        <f t="shared" si="8"/>
        <v>2.6</v>
      </c>
      <c r="L43" s="240">
        <f>VLOOKUP($B43,'Impact of the crisis'!$C$6:$N$170,12,FALSE)</f>
        <v>2.7</v>
      </c>
      <c r="M43" s="240">
        <f>VLOOKUP($B43,'Impact of the crisis'!$C$6:$AB$170,26,FALSE)</f>
        <v>2.5999999999999996</v>
      </c>
      <c r="N43" s="240">
        <f>VLOOKUP($B43,'Conditions of people affected'!$C$6:$R$170,16,FALSE)</f>
        <v>2.75</v>
      </c>
      <c r="O43" s="240">
        <f>VLOOKUP($B43,'Conditions of people affected'!$C$6:$R$170,9,FALSE)</f>
        <v>2.5</v>
      </c>
      <c r="P43" s="240">
        <f>VLOOKUP($B43,'Conditions of people affected'!$C$6:$R$170,15,FALSE)</f>
        <v>3</v>
      </c>
      <c r="Q43" s="240">
        <f t="shared" si="9"/>
        <v>1</v>
      </c>
      <c r="R43" s="240">
        <f>VLOOKUP($B43,'Complexity of the crisis'!$C$6:$AN$170,22,FALSE)</f>
        <v>1.4</v>
      </c>
      <c r="S43" s="241">
        <f>VLOOKUP($B43,'Complexity of the crisis'!$C$6:$AN$170,38,FALSE)</f>
        <v>0.5</v>
      </c>
      <c r="T43" s="141" t="str">
        <f>VLOOKUP(B43,Lists!$C$3:$E$200,3,FALSE)</f>
        <v>Africa</v>
      </c>
      <c r="U43" s="153">
        <f>VLOOKUP(B43,'INFORM Severity - hidden'!$C$5:$V$200,20,FALSE)</f>
        <v>44978</v>
      </c>
    </row>
    <row r="44" spans="1:21" x14ac:dyDescent="0.25">
      <c r="A44" s="137" t="str">
        <f t="array" ref="A44">IFERROR(INDEX(Lists!$B$2:$B$200,SMALL(IF(Lists!$H$2:$H$200="Yes",ROW(Lists!$B$2:$B$200)),ROW(40:40))-1,1),"")</f>
        <v>Mixed migration flows in Morocco</v>
      </c>
      <c r="B44" s="138" t="str">
        <f>VLOOKUP(A44,Lists!$B$2:$G$200,2,FALSE)</f>
        <v>MAR002</v>
      </c>
      <c r="C44" s="138" t="str">
        <f>VLOOKUP(B44,'INFORM Severity - hidden'!$C$5:$D$200,2,FALSE)</f>
        <v>Morocco</v>
      </c>
      <c r="D44" s="138" t="str">
        <f>VLOOKUP(A44,Lists!$B$2:$G$200,3,FALSE)</f>
        <v>MAR</v>
      </c>
      <c r="E44" s="138" t="str">
        <f>VLOOKUP(A44,Lists!$B$2:$G$200,5,FALSE)</f>
        <v>Displacement</v>
      </c>
      <c r="F44" s="238">
        <f t="shared" si="5"/>
        <v>2.2000000000000002</v>
      </c>
      <c r="G44" s="142">
        <f t="shared" si="6"/>
        <v>3</v>
      </c>
      <c r="H44" s="142" t="str">
        <f t="shared" si="7"/>
        <v>Medium</v>
      </c>
      <c r="I44" s="239" t="str">
        <f>INDEX(Trends!$D$3:$D$404,MATCH(B44,Trends!$C$3:$C$404,0))</f>
        <v>Stable</v>
      </c>
      <c r="J44" s="142" t="str">
        <f>VLOOKUP($B44,Reliability!$A$3:$I$170,9,FALSE)</f>
        <v>Medium</v>
      </c>
      <c r="K44" s="240">
        <f t="shared" si="8"/>
        <v>3.5</v>
      </c>
      <c r="L44" s="240">
        <f>VLOOKUP($B44,'Impact of the crisis'!$C$6:$N$170,12,FALSE)</f>
        <v>4.9000000000000004</v>
      </c>
      <c r="M44" s="240">
        <f>VLOOKUP($B44,'Impact of the crisis'!$C$6:$AB$170,26,FALSE)</f>
        <v>2.4</v>
      </c>
      <c r="N44" s="240">
        <f>VLOOKUP($B44,'Conditions of people affected'!$C$6:$R$170,16,FALSE)</f>
        <v>0.75</v>
      </c>
      <c r="O44" s="240">
        <f>VLOOKUP($B44,'Conditions of people affected'!$C$6:$R$170,9,FALSE)</f>
        <v>0.5</v>
      </c>
      <c r="P44" s="240">
        <f>VLOOKUP($B44,'Conditions of people affected'!$C$6:$R$170,15,FALSE)</f>
        <v>1</v>
      </c>
      <c r="Q44" s="240">
        <f t="shared" si="9"/>
        <v>2.9</v>
      </c>
      <c r="R44" s="240">
        <f>VLOOKUP($B44,'Complexity of the crisis'!$C$6:$AN$170,22,FALSE)</f>
        <v>3.2</v>
      </c>
      <c r="S44" s="241">
        <f>VLOOKUP($B44,'Complexity of the crisis'!$C$6:$AN$170,38,FALSE)</f>
        <v>2.5</v>
      </c>
      <c r="T44" s="141" t="str">
        <f>VLOOKUP(B44,Lists!$C$3:$E$200,3,FALSE)</f>
        <v>Africa</v>
      </c>
      <c r="U44" s="153">
        <f>VLOOKUP(B44,'INFORM Severity - hidden'!$C$5:$V$200,20,FALSE)</f>
        <v>44979</v>
      </c>
    </row>
    <row r="45" spans="1:21" x14ac:dyDescent="0.25">
      <c r="A45" s="137" t="str">
        <f t="array" ref="A45">IFERROR(INDEX(Lists!$B$2:$B$200,SMALL(IF(Lists!$H$2:$H$200="Yes",ROW(Lists!$B$2:$B$200)),ROW(41:41))-1,1),"")</f>
        <v>DIsplacement from Ukraine conflict in Moldova</v>
      </c>
      <c r="B45" s="138" t="str">
        <f>VLOOKUP(A45,Lists!$B$2:$G$200,2,FALSE)</f>
        <v>MDA002</v>
      </c>
      <c r="C45" s="138" t="str">
        <f>VLOOKUP(B45,'INFORM Severity - hidden'!$C$5:$D$200,2,FALSE)</f>
        <v>Moldova</v>
      </c>
      <c r="D45" s="138" t="str">
        <f>VLOOKUP(A45,Lists!$B$2:$G$200,3,FALSE)</f>
        <v>MDA</v>
      </c>
      <c r="E45" s="138" t="str">
        <f>VLOOKUP(A45,Lists!$B$2:$G$200,5,FALSE)</f>
        <v>Displacement,Conflict</v>
      </c>
      <c r="F45" s="238">
        <f t="shared" si="5"/>
        <v>1.9</v>
      </c>
      <c r="G45" s="142">
        <f t="shared" si="6"/>
        <v>2</v>
      </c>
      <c r="H45" s="142" t="str">
        <f t="shared" si="7"/>
        <v>Low</v>
      </c>
      <c r="I45" s="239" t="str">
        <f>INDEX(Trends!$D$3:$D$404,MATCH(B45,Trends!$C$3:$C$404,0))</f>
        <v>Decreasing</v>
      </c>
      <c r="J45" s="142" t="str">
        <f>VLOOKUP($B45,Reliability!$A$3:$I$170,9,FALSE)</f>
        <v>Very High</v>
      </c>
      <c r="K45" s="240">
        <f t="shared" si="8"/>
        <v>1.5</v>
      </c>
      <c r="L45" s="240">
        <f>VLOOKUP($B45,'Impact of the crisis'!$C$6:$N$170,12,FALSE)</f>
        <v>0.2</v>
      </c>
      <c r="M45" s="240">
        <f>VLOOKUP($B45,'Impact of the crisis'!$C$6:$AB$170,26,FALSE)</f>
        <v>2.1</v>
      </c>
      <c r="N45" s="240">
        <f>VLOOKUP($B45,'Conditions of people affected'!$C$6:$R$170,16,FALSE)</f>
        <v>2.35</v>
      </c>
      <c r="O45" s="240">
        <f>VLOOKUP($B45,'Conditions of people affected'!$C$6:$R$170,9,FALSE)</f>
        <v>1.7</v>
      </c>
      <c r="P45" s="240">
        <f>VLOOKUP($B45,'Conditions of people affected'!$C$6:$R$170,15,FALSE)</f>
        <v>3</v>
      </c>
      <c r="Q45" s="240">
        <f t="shared" si="9"/>
        <v>1.4</v>
      </c>
      <c r="R45" s="240">
        <f>VLOOKUP($B45,'Complexity of the crisis'!$C$6:$AN$170,22,FALSE)</f>
        <v>1.8</v>
      </c>
      <c r="S45" s="241">
        <f>VLOOKUP($B45,'Complexity of the crisis'!$C$6:$AN$170,38,FALSE)</f>
        <v>1</v>
      </c>
      <c r="T45" s="141" t="str">
        <f>VLOOKUP(B45,Lists!$C$3:$E$200,3,FALSE)</f>
        <v>Europe</v>
      </c>
      <c r="U45" s="153">
        <f>VLOOKUP(B45,'INFORM Severity - hidden'!$C$5:$V$200,20,FALSE)</f>
        <v>44976</v>
      </c>
    </row>
    <row r="46" spans="1:21" x14ac:dyDescent="0.25">
      <c r="A46" s="137" t="str">
        <f t="array" ref="A46">IFERROR(INDEX(Lists!$B$2:$B$200,SMALL(IF(Lists!$H$2:$H$200="Yes",ROW(Lists!$B$2:$B$200)),ROW(42:42))-1,1),"")</f>
        <v>Multiple crisis in Madagascar</v>
      </c>
      <c r="B46" s="138" t="str">
        <f>VLOOKUP(A46,Lists!$B$2:$G$200,2,FALSE)</f>
        <v>MDG001</v>
      </c>
      <c r="C46" s="138" t="str">
        <f>VLOOKUP(B46,'INFORM Severity - hidden'!$C$5:$D$200,2,FALSE)</f>
        <v>Madagascar</v>
      </c>
      <c r="D46" s="138" t="str">
        <f>VLOOKUP(A46,Lists!$B$2:$G$200,3,FALSE)</f>
        <v>MDG</v>
      </c>
      <c r="E46" s="138" t="str">
        <f>VLOOKUP(A46,Lists!$B$2:$G$200,5,FALSE)</f>
        <v>Drought,Cyclone</v>
      </c>
      <c r="F46" s="238">
        <f t="shared" si="5"/>
        <v>2.9</v>
      </c>
      <c r="G46" s="142">
        <f t="shared" si="6"/>
        <v>3</v>
      </c>
      <c r="H46" s="142" t="str">
        <f t="shared" si="7"/>
        <v>Medium</v>
      </c>
      <c r="I46" s="239" t="str">
        <f>INDEX(Trends!$D$3:$D$404,MATCH(B46,Trends!$C$3:$C$404,0))</f>
        <v>Increasing</v>
      </c>
      <c r="J46" s="142" t="str">
        <f>VLOOKUP($B46,Reliability!$A$3:$I$170,9,FALSE)</f>
        <v>Very High</v>
      </c>
      <c r="K46" s="240">
        <f t="shared" si="8"/>
        <v>3.3</v>
      </c>
      <c r="L46" s="240">
        <f>VLOOKUP($B46,'Impact of the crisis'!$C$6:$N$170,12,FALSE)</f>
        <v>4.9000000000000004</v>
      </c>
      <c r="M46" s="240">
        <f>VLOOKUP($B46,'Impact of the crisis'!$C$6:$AB$170,26,FALSE)</f>
        <v>1.8</v>
      </c>
      <c r="N46" s="240">
        <f>VLOOKUP($B46,'Conditions of people affected'!$C$6:$R$170,16,FALSE)</f>
        <v>3.45</v>
      </c>
      <c r="O46" s="240">
        <f>VLOOKUP($B46,'Conditions of people affected'!$C$6:$R$170,9,FALSE)</f>
        <v>3.9</v>
      </c>
      <c r="P46" s="240">
        <f>VLOOKUP($B46,'Conditions of people affected'!$C$6:$R$170,15,FALSE)</f>
        <v>3</v>
      </c>
      <c r="Q46" s="240">
        <f t="shared" si="9"/>
        <v>1.6</v>
      </c>
      <c r="R46" s="240">
        <f>VLOOKUP($B46,'Complexity of the crisis'!$C$6:$AN$170,22,FALSE)</f>
        <v>2.1</v>
      </c>
      <c r="S46" s="241">
        <f>VLOOKUP($B46,'Complexity of the crisis'!$C$6:$AN$170,38,FALSE)</f>
        <v>1</v>
      </c>
      <c r="T46" s="141" t="str">
        <f>VLOOKUP(B46,Lists!$C$3:$E$200,3,FALSE)</f>
        <v>Africa</v>
      </c>
      <c r="U46" s="153">
        <f>VLOOKUP(B46,'INFORM Severity - hidden'!$C$5:$V$200,20,FALSE)</f>
        <v>44965</v>
      </c>
    </row>
    <row r="47" spans="1:21" x14ac:dyDescent="0.25">
      <c r="A47" s="137" t="str">
        <f t="array" ref="A47">IFERROR(INDEX(Lists!$B$2:$B$200,SMALL(IF(Lists!$H$2:$H$200="Yes",ROW(Lists!$B$2:$B$200)),ROW(43:43))-1,1),"")</f>
        <v>Multiple crisis in Mexico</v>
      </c>
      <c r="B47" s="138" t="str">
        <f>VLOOKUP(A47,Lists!$B$2:$G$200,2,FALSE)</f>
        <v>MEX001</v>
      </c>
      <c r="C47" s="138" t="str">
        <f>VLOOKUP(B47,'INFORM Severity - hidden'!$C$5:$D$200,2,FALSE)</f>
        <v>Mexico</v>
      </c>
      <c r="D47" s="138" t="str">
        <f>VLOOKUP(A47,Lists!$B$2:$G$200,3,FALSE)</f>
        <v>MEX</v>
      </c>
      <c r="E47" s="138" t="str">
        <f>VLOOKUP(A47,Lists!$B$2:$G$200,5,FALSE)</f>
        <v>Violence,Displacement</v>
      </c>
      <c r="F47" s="238">
        <f t="shared" si="5"/>
        <v>2.8</v>
      </c>
      <c r="G47" s="142">
        <f t="shared" si="6"/>
        <v>3</v>
      </c>
      <c r="H47" s="142" t="str">
        <f t="shared" si="7"/>
        <v>Medium</v>
      </c>
      <c r="I47" s="239" t="str">
        <f>INDEX(Trends!$D$3:$D$404,MATCH(B47,Trends!$C$3:$C$404,0))</f>
        <v>Stable</v>
      </c>
      <c r="J47" s="142" t="str">
        <f>VLOOKUP($B47,Reliability!$A$3:$I$170,9,FALSE)</f>
        <v>High</v>
      </c>
      <c r="K47" s="240">
        <f t="shared" si="8"/>
        <v>4.0999999999999996</v>
      </c>
      <c r="L47" s="240">
        <f>VLOOKUP($B47,'Impact of the crisis'!$C$6:$N$170,12,FALSE)</f>
        <v>5</v>
      </c>
      <c r="M47" s="240">
        <f>VLOOKUP($B47,'Impact of the crisis'!$C$6:$AB$170,26,FALSE)</f>
        <v>3.5</v>
      </c>
      <c r="N47" s="240">
        <f>VLOOKUP($B47,'Conditions of people affected'!$C$6:$R$170,16,FALSE)</f>
        <v>1.35</v>
      </c>
      <c r="O47" s="240">
        <f>VLOOKUP($B47,'Conditions of people affected'!$C$6:$R$170,9,FALSE)</f>
        <v>1.7</v>
      </c>
      <c r="P47" s="240">
        <f>VLOOKUP($B47,'Conditions of people affected'!$C$6:$R$170,15,FALSE)</f>
        <v>1</v>
      </c>
      <c r="Q47" s="240">
        <f t="shared" si="9"/>
        <v>3.5</v>
      </c>
      <c r="R47" s="240">
        <f>VLOOKUP($B47,'Complexity of the crisis'!$C$6:$AN$170,22,FALSE)</f>
        <v>3</v>
      </c>
      <c r="S47" s="241">
        <f>VLOOKUP($B47,'Complexity of the crisis'!$C$6:$AN$170,38,FALSE)</f>
        <v>4</v>
      </c>
      <c r="T47" s="141" t="str">
        <f>VLOOKUP(B47,Lists!$C$3:$E$200,3,FALSE)</f>
        <v>Americas</v>
      </c>
      <c r="U47" s="153">
        <f>VLOOKUP(B47,'INFORM Severity - hidden'!$C$5:$V$200,20,FALSE)</f>
        <v>44978</v>
      </c>
    </row>
    <row r="48" spans="1:21" x14ac:dyDescent="0.25">
      <c r="A48" s="137" t="str">
        <f t="array" ref="A48">IFERROR(INDEX(Lists!$B$2:$B$200,SMALL(IF(Lists!$H$2:$H$200="Yes",ROW(Lists!$B$2:$B$200)),ROW(44:44))-1,1),"")</f>
        <v>Complex crisis in Mali</v>
      </c>
      <c r="B48" s="138" t="str">
        <f>VLOOKUP(A48,Lists!$B$2:$G$200,2,FALSE)</f>
        <v>MLI001</v>
      </c>
      <c r="C48" s="138" t="str">
        <f>VLOOKUP(B48,'INFORM Severity - hidden'!$C$5:$D$200,2,FALSE)</f>
        <v>Mali</v>
      </c>
      <c r="D48" s="138" t="str">
        <f>VLOOKUP(A48,Lists!$B$2:$G$200,3,FALSE)</f>
        <v>MLI</v>
      </c>
      <c r="E48" s="138" t="str">
        <f>VLOOKUP(A48,Lists!$B$2:$G$200,5,FALSE)</f>
        <v>Conflict</v>
      </c>
      <c r="F48" s="238">
        <f t="shared" si="5"/>
        <v>4.3</v>
      </c>
      <c r="G48" s="142">
        <f t="shared" si="6"/>
        <v>5</v>
      </c>
      <c r="H48" s="142" t="str">
        <f t="shared" si="7"/>
        <v>Very High</v>
      </c>
      <c r="I48" s="239" t="str">
        <f>INDEX(Trends!$D$3:$D$404,MATCH(B48,Trends!$C$3:$C$404,0))</f>
        <v>Increasing</v>
      </c>
      <c r="J48" s="142" t="str">
        <f>VLOOKUP($B48,Reliability!$A$3:$I$170,9,FALSE)</f>
        <v>Very High</v>
      </c>
      <c r="K48" s="240">
        <f t="shared" si="8"/>
        <v>4.4000000000000004</v>
      </c>
      <c r="L48" s="240">
        <f>VLOOKUP($B48,'Impact of the crisis'!$C$6:$N$170,12,FALSE)</f>
        <v>4.9000000000000004</v>
      </c>
      <c r="M48" s="240">
        <f>VLOOKUP($B48,'Impact of the crisis'!$C$6:$AB$170,26,FALSE)</f>
        <v>4.0999999999999996</v>
      </c>
      <c r="N48" s="240">
        <f>VLOOKUP($B48,'Conditions of people affected'!$C$6:$R$170,16,FALSE)</f>
        <v>4.45</v>
      </c>
      <c r="O48" s="240">
        <f>VLOOKUP($B48,'Conditions of people affected'!$C$6:$R$170,9,FALSE)</f>
        <v>4.9000000000000004</v>
      </c>
      <c r="P48" s="240">
        <f>VLOOKUP($B48,'Conditions of people affected'!$C$6:$R$170,15,FALSE)</f>
        <v>4</v>
      </c>
      <c r="Q48" s="240">
        <f t="shared" si="9"/>
        <v>3.9</v>
      </c>
      <c r="R48" s="240">
        <f>VLOOKUP($B48,'Complexity of the crisis'!$C$6:$AN$170,22,FALSE)</f>
        <v>3.2</v>
      </c>
      <c r="S48" s="241">
        <f>VLOOKUP($B48,'Complexity of the crisis'!$C$6:$AN$170,38,FALSE)</f>
        <v>4.5</v>
      </c>
      <c r="T48" s="141" t="str">
        <f>VLOOKUP(B48,Lists!$C$3:$E$200,3,FALSE)</f>
        <v>Africa</v>
      </c>
      <c r="U48" s="153">
        <f>VLOOKUP(B48,'INFORM Severity - hidden'!$C$5:$V$200,20,FALSE)</f>
        <v>44977</v>
      </c>
    </row>
    <row r="49" spans="1:21" x14ac:dyDescent="0.25">
      <c r="A49" s="137" t="str">
        <f t="array" ref="A49">IFERROR(INDEX(Lists!$B$2:$B$200,SMALL(IF(Lists!$H$2:$H$200="Yes",ROW(Lists!$B$2:$B$200)),ROW(45:45))-1,1),"")</f>
        <v>Multiple crises in Myanmar</v>
      </c>
      <c r="B49" s="138" t="str">
        <f>VLOOKUP(A49,Lists!$B$2:$G$200,2,FALSE)</f>
        <v>MMR001</v>
      </c>
      <c r="C49" s="138" t="str">
        <f>VLOOKUP(B49,'INFORM Severity - hidden'!$C$5:$D$200,2,FALSE)</f>
        <v>Myanmar</v>
      </c>
      <c r="D49" s="138" t="str">
        <f>VLOOKUP(A49,Lists!$B$2:$G$200,3,FALSE)</f>
        <v>MMR</v>
      </c>
      <c r="E49" s="138" t="str">
        <f>VLOOKUP(A49,Lists!$B$2:$G$200,5,FALSE)</f>
        <v>Socio-political,Conflict,Violence</v>
      </c>
      <c r="F49" s="238">
        <f t="shared" si="5"/>
        <v>4.5</v>
      </c>
      <c r="G49" s="142">
        <f t="shared" si="6"/>
        <v>5</v>
      </c>
      <c r="H49" s="142" t="str">
        <f t="shared" si="7"/>
        <v>Very High</v>
      </c>
      <c r="I49" s="239" t="str">
        <f>INDEX(Trends!$D$3:$D$404,MATCH(B49,Trends!$C$3:$C$404,0))</f>
        <v>Increasing</v>
      </c>
      <c r="J49" s="142" t="str">
        <f>VLOOKUP($B49,Reliability!$A$3:$I$170,9,FALSE)</f>
        <v>High</v>
      </c>
      <c r="K49" s="240">
        <f t="shared" si="8"/>
        <v>4.8</v>
      </c>
      <c r="L49" s="240">
        <f>VLOOKUP($B49,'Impact of the crisis'!$C$6:$N$170,12,FALSE)</f>
        <v>4.9000000000000004</v>
      </c>
      <c r="M49" s="240">
        <f>VLOOKUP($B49,'Impact of the crisis'!$C$6:$AB$170,26,FALSE)</f>
        <v>4.7</v>
      </c>
      <c r="N49" s="240">
        <f>VLOOKUP($B49,'Conditions of people affected'!$C$6:$R$170,16,FALSE)</f>
        <v>4.5</v>
      </c>
      <c r="O49" s="240">
        <f>VLOOKUP($B49,'Conditions of people affected'!$C$6:$R$170,9,FALSE)</f>
        <v>5</v>
      </c>
      <c r="P49" s="240">
        <f>VLOOKUP($B49,'Conditions of people affected'!$C$6:$R$170,15,FALSE)</f>
        <v>4</v>
      </c>
      <c r="Q49" s="240">
        <f t="shared" si="9"/>
        <v>4.2</v>
      </c>
      <c r="R49" s="240">
        <f>VLOOKUP($B49,'Complexity of the crisis'!$C$6:$AN$170,22,FALSE)</f>
        <v>3.9</v>
      </c>
      <c r="S49" s="241">
        <f>VLOOKUP($B49,'Complexity of the crisis'!$C$6:$AN$170,38,FALSE)</f>
        <v>4.5</v>
      </c>
      <c r="T49" s="141" t="str">
        <f>VLOOKUP(B49,Lists!$C$3:$E$200,3,FALSE)</f>
        <v>Asia</v>
      </c>
      <c r="U49" s="153">
        <f>VLOOKUP(B49,'INFORM Severity - hidden'!$C$5:$V$200,20,FALSE)</f>
        <v>44985</v>
      </c>
    </row>
    <row r="50" spans="1:21" x14ac:dyDescent="0.25">
      <c r="A50" s="137" t="str">
        <f t="array" ref="A50">IFERROR(INDEX(Lists!$B$2:$B$200,SMALL(IF(Lists!$H$2:$H$200="Yes",ROW(Lists!$B$2:$B$200)),ROW(46:46))-1,1),"")</f>
        <v>Multiple Crises in Mozambique</v>
      </c>
      <c r="B50" s="138" t="str">
        <f>VLOOKUP(A50,Lists!$B$2:$G$200,2,FALSE)</f>
        <v>MOZ001</v>
      </c>
      <c r="C50" s="138" t="str">
        <f>VLOOKUP(B50,'INFORM Severity - hidden'!$C$5:$D$200,2,FALSE)</f>
        <v>Mozambique</v>
      </c>
      <c r="D50" s="138" t="str">
        <f>VLOOKUP(A50,Lists!$B$2:$G$200,3,FALSE)</f>
        <v>MOZ</v>
      </c>
      <c r="E50" s="138" t="str">
        <f>VLOOKUP(A50,Lists!$B$2:$G$200,5,FALSE)</f>
        <v>Conflict,Displacement,Cyclone</v>
      </c>
      <c r="F50" s="238">
        <f t="shared" si="5"/>
        <v>3.4</v>
      </c>
      <c r="G50" s="142">
        <f t="shared" si="6"/>
        <v>4</v>
      </c>
      <c r="H50" s="142" t="str">
        <f t="shared" si="7"/>
        <v>High</v>
      </c>
      <c r="I50" s="239" t="str">
        <f>INDEX(Trends!$D$3:$D$404,MATCH(B50,Trends!$C$3:$C$404,0))</f>
        <v>Decreasing</v>
      </c>
      <c r="J50" s="142" t="str">
        <f>VLOOKUP($B50,Reliability!$A$3:$I$170,9,FALSE)</f>
        <v>High</v>
      </c>
      <c r="K50" s="240">
        <f t="shared" si="8"/>
        <v>3.6</v>
      </c>
      <c r="L50" s="240">
        <f>VLOOKUP($B50,'Impact of the crisis'!$C$6:$N$170,12,FALSE)</f>
        <v>3</v>
      </c>
      <c r="M50" s="240">
        <f>VLOOKUP($B50,'Impact of the crisis'!$C$6:$AB$170,26,FALSE)</f>
        <v>3.8</v>
      </c>
      <c r="N50" s="240">
        <f>VLOOKUP($B50,'Conditions of people affected'!$C$6:$R$170,16,FALSE)</f>
        <v>3.35</v>
      </c>
      <c r="O50" s="240">
        <f>VLOOKUP($B50,'Conditions of people affected'!$C$6:$R$170,9,FALSE)</f>
        <v>3.7</v>
      </c>
      <c r="P50" s="240">
        <f>VLOOKUP($B50,'Conditions of people affected'!$C$6:$R$170,15,FALSE)</f>
        <v>3</v>
      </c>
      <c r="Q50" s="240">
        <f t="shared" si="9"/>
        <v>3.4</v>
      </c>
      <c r="R50" s="240">
        <f>VLOOKUP($B50,'Complexity of the crisis'!$C$6:$AN$170,22,FALSE)</f>
        <v>3.7</v>
      </c>
      <c r="S50" s="241">
        <f>VLOOKUP($B50,'Complexity of the crisis'!$C$6:$AN$170,38,FALSE)</f>
        <v>3</v>
      </c>
      <c r="T50" s="141" t="str">
        <f>VLOOKUP(B50,Lists!$C$3:$E$200,3,FALSE)</f>
        <v>Africa</v>
      </c>
      <c r="U50" s="153">
        <f>VLOOKUP(B50,'INFORM Severity - hidden'!$C$5:$V$200,20,FALSE)</f>
        <v>44981</v>
      </c>
    </row>
    <row r="51" spans="1:21" x14ac:dyDescent="0.25">
      <c r="A51" s="137" t="str">
        <f t="array" ref="A51">IFERROR(INDEX(Lists!$B$2:$B$200,SMALL(IF(Lists!$H$2:$H$200="Yes",ROW(Lists!$B$2:$B$200)),ROW(47:47))-1,1),"")</f>
        <v>Food Security in Mauritania</v>
      </c>
      <c r="B51" s="138" t="str">
        <f>VLOOKUP(A51,Lists!$B$2:$G$200,2,FALSE)</f>
        <v>MRT003</v>
      </c>
      <c r="C51" s="138" t="str">
        <f>VLOOKUP(B51,'INFORM Severity - hidden'!$C$5:$D$200,2,FALSE)</f>
        <v>Mauritania</v>
      </c>
      <c r="D51" s="138" t="str">
        <f>VLOOKUP(A51,Lists!$B$2:$G$200,3,FALSE)</f>
        <v>MRT</v>
      </c>
      <c r="E51" s="138" t="str">
        <f>VLOOKUP(A51,Lists!$B$2:$G$200,5,FALSE)</f>
        <v>Drought,Floods</v>
      </c>
      <c r="F51" s="238">
        <f t="shared" si="5"/>
        <v>2.7</v>
      </c>
      <c r="G51" s="142">
        <f t="shared" si="6"/>
        <v>3</v>
      </c>
      <c r="H51" s="142" t="str">
        <f t="shared" si="7"/>
        <v>Medium</v>
      </c>
      <c r="I51" s="239" t="str">
        <f>INDEX(Trends!$D$3:$D$404,MATCH(B51,Trends!$C$3:$C$404,0))</f>
        <v>Stable</v>
      </c>
      <c r="J51" s="142" t="str">
        <f>VLOOKUP($B51,Reliability!$A$3:$I$170,9,FALSE)</f>
        <v>High</v>
      </c>
      <c r="K51" s="240">
        <f t="shared" si="8"/>
        <v>2.7</v>
      </c>
      <c r="L51" s="240">
        <f>VLOOKUP($B51,'Impact of the crisis'!$C$6:$N$170,12,FALSE)</f>
        <v>4.3</v>
      </c>
      <c r="M51" s="240">
        <f>VLOOKUP($B51,'Impact of the crisis'!$C$6:$AB$170,26,FALSE)</f>
        <v>1.4</v>
      </c>
      <c r="N51" s="240">
        <f>VLOOKUP($B51,'Conditions of people affected'!$C$6:$R$170,16,FALSE)</f>
        <v>3.05</v>
      </c>
      <c r="O51" s="240">
        <f>VLOOKUP($B51,'Conditions of people affected'!$C$6:$R$170,9,FALSE)</f>
        <v>3.1</v>
      </c>
      <c r="P51" s="240">
        <f>VLOOKUP($B51,'Conditions of people affected'!$C$6:$R$170,15,FALSE)</f>
        <v>3</v>
      </c>
      <c r="Q51" s="240">
        <f t="shared" si="9"/>
        <v>2.1</v>
      </c>
      <c r="R51" s="240">
        <f>VLOOKUP($B51,'Complexity of the crisis'!$C$6:$AN$170,22,FALSE)</f>
        <v>2.2000000000000002</v>
      </c>
      <c r="S51" s="241">
        <f>VLOOKUP($B51,'Complexity of the crisis'!$C$6:$AN$170,38,FALSE)</f>
        <v>2</v>
      </c>
      <c r="T51" s="141" t="str">
        <f>VLOOKUP(B51,Lists!$C$3:$E$200,3,FALSE)</f>
        <v>Africa</v>
      </c>
      <c r="U51" s="153">
        <f>VLOOKUP(B51,'INFORM Severity - hidden'!$C$5:$V$200,20,FALSE)</f>
        <v>44978</v>
      </c>
    </row>
    <row r="52" spans="1:21" x14ac:dyDescent="0.25">
      <c r="A52" s="137" t="str">
        <f t="array" ref="A52">IFERROR(INDEX(Lists!$B$2:$B$200,SMALL(IF(Lists!$H$2:$H$200="Yes",ROW(Lists!$B$2:$B$200)),ROW(48:48))-1,1),"")</f>
        <v>Complex crisis in Malawi</v>
      </c>
      <c r="B52" s="138" t="str">
        <f>VLOOKUP(A52,Lists!$B$2:$G$200,2,FALSE)</f>
        <v>MWI002</v>
      </c>
      <c r="C52" s="138" t="str">
        <f>VLOOKUP(B52,'INFORM Severity - hidden'!$C$5:$D$200,2,FALSE)</f>
        <v>Malawi</v>
      </c>
      <c r="D52" s="138" t="str">
        <f>VLOOKUP(A52,Lists!$B$2:$G$200,3,FALSE)</f>
        <v>MWI</v>
      </c>
      <c r="E52" s="138" t="str">
        <f>VLOOKUP(A52,Lists!$B$2:$G$200,5,FALSE)</f>
        <v>Drought,Socio-political,Cyclone</v>
      </c>
      <c r="F52" s="238">
        <f t="shared" si="5"/>
        <v>3.3</v>
      </c>
      <c r="G52" s="142">
        <f t="shared" si="6"/>
        <v>4</v>
      </c>
      <c r="H52" s="142" t="str">
        <f t="shared" si="7"/>
        <v>High</v>
      </c>
      <c r="I52" s="239" t="str">
        <f>INDEX(Trends!$D$3:$D$404,MATCH(B52,Trends!$C$3:$C$404,0))</f>
        <v>Increasing</v>
      </c>
      <c r="J52" s="142" t="str">
        <f>VLOOKUP($B52,Reliability!$A$3:$I$170,9,FALSE)</f>
        <v>Very High</v>
      </c>
      <c r="K52" s="240">
        <f t="shared" si="8"/>
        <v>3.9</v>
      </c>
      <c r="L52" s="240">
        <f>VLOOKUP($B52,'Impact of the crisis'!$C$6:$N$170,12,FALSE)</f>
        <v>4.4000000000000004</v>
      </c>
      <c r="M52" s="240">
        <f>VLOOKUP($B52,'Impact of the crisis'!$C$6:$AB$170,26,FALSE)</f>
        <v>3.6</v>
      </c>
      <c r="N52" s="240">
        <f>VLOOKUP($B52,'Conditions of people affected'!$C$6:$R$170,16,FALSE)</f>
        <v>3.65</v>
      </c>
      <c r="O52" s="240">
        <f>VLOOKUP($B52,'Conditions of people affected'!$C$6:$R$170,9,FALSE)</f>
        <v>4.3</v>
      </c>
      <c r="P52" s="240">
        <f>VLOOKUP($B52,'Conditions of people affected'!$C$6:$R$170,15,FALSE)</f>
        <v>3</v>
      </c>
      <c r="Q52" s="240">
        <f t="shared" si="9"/>
        <v>2.2000000000000002</v>
      </c>
      <c r="R52" s="240">
        <f>VLOOKUP($B52,'Complexity of the crisis'!$C$6:$AN$170,22,FALSE)</f>
        <v>2.2999999999999998</v>
      </c>
      <c r="S52" s="241">
        <f>VLOOKUP($B52,'Complexity of the crisis'!$C$6:$AN$170,38,FALSE)</f>
        <v>2</v>
      </c>
      <c r="T52" s="141" t="str">
        <f>VLOOKUP(B52,Lists!$C$3:$E$200,3,FALSE)</f>
        <v>Africa</v>
      </c>
      <c r="U52" s="153">
        <f>VLOOKUP(B52,'INFORM Severity - hidden'!$C$5:$V$200,20,FALSE)</f>
        <v>44979</v>
      </c>
    </row>
    <row r="53" spans="1:21" x14ac:dyDescent="0.25">
      <c r="A53" s="137" t="str">
        <f t="array" ref="A53">IFERROR(INDEX(Lists!$B$2:$B$200,SMALL(IF(Lists!$H$2:$H$200="Yes",ROW(Lists!$B$2:$B$200)),ROW(49:49))-1,1),"")</f>
        <v>International Refugees in Malaysia</v>
      </c>
      <c r="B53" s="138" t="str">
        <f>VLOOKUP(A53,Lists!$B$2:$G$200,2,FALSE)</f>
        <v>MYS001</v>
      </c>
      <c r="C53" s="138" t="str">
        <f>VLOOKUP(B53,'INFORM Severity - hidden'!$C$5:$D$200,2,FALSE)</f>
        <v>Malaysia</v>
      </c>
      <c r="D53" s="138" t="str">
        <f>VLOOKUP(A53,Lists!$B$2:$G$200,3,FALSE)</f>
        <v>MYS</v>
      </c>
      <c r="E53" s="138" t="str">
        <f>VLOOKUP(A53,Lists!$B$2:$G$200,5,FALSE)</f>
        <v>Displacement</v>
      </c>
      <c r="F53" s="238">
        <f t="shared" si="5"/>
        <v>2.2999999999999998</v>
      </c>
      <c r="G53" s="142">
        <f t="shared" si="6"/>
        <v>3</v>
      </c>
      <c r="H53" s="142" t="str">
        <f t="shared" si="7"/>
        <v>Medium</v>
      </c>
      <c r="I53" s="239" t="str">
        <f>INDEX(Trends!$D$3:$D$404,MATCH(B53,Trends!$C$3:$C$404,0))</f>
        <v>Stable</v>
      </c>
      <c r="J53" s="142" t="str">
        <f>VLOOKUP($B53,Reliability!$A$3:$I$170,9,FALSE)</f>
        <v>High</v>
      </c>
      <c r="K53" s="240">
        <f t="shared" si="8"/>
        <v>2.8</v>
      </c>
      <c r="L53" s="240">
        <f>VLOOKUP($B53,'Impact of the crisis'!$C$6:$N$170,12,FALSE)</f>
        <v>1.7</v>
      </c>
      <c r="M53" s="240">
        <f>VLOOKUP($B53,'Impact of the crisis'!$C$6:$AB$170,26,FALSE)</f>
        <v>3.3</v>
      </c>
      <c r="N53" s="240">
        <f>VLOOKUP($B53,'Conditions of people affected'!$C$6:$R$170,16,FALSE)</f>
        <v>2.0499999999999998</v>
      </c>
      <c r="O53" s="240">
        <f>VLOOKUP($B53,'Conditions of people affected'!$C$6:$R$170,9,FALSE)</f>
        <v>2.1</v>
      </c>
      <c r="P53" s="240">
        <f>VLOOKUP($B53,'Conditions of people affected'!$C$6:$R$170,15,FALSE)</f>
        <v>2</v>
      </c>
      <c r="Q53" s="240">
        <f t="shared" si="9"/>
        <v>2.1</v>
      </c>
      <c r="R53" s="240">
        <f>VLOOKUP($B53,'Complexity of the crisis'!$C$6:$AN$170,22,FALSE)</f>
        <v>1.7</v>
      </c>
      <c r="S53" s="241">
        <f>VLOOKUP($B53,'Complexity of the crisis'!$C$6:$AN$170,38,FALSE)</f>
        <v>2.5</v>
      </c>
      <c r="T53" s="141" t="str">
        <f>VLOOKUP(B53,Lists!$C$3:$E$200,3,FALSE)</f>
        <v>Asia</v>
      </c>
      <c r="U53" s="153">
        <f>VLOOKUP(B53,'INFORM Severity - hidden'!$C$5:$V$200,20,FALSE)</f>
        <v>44985</v>
      </c>
    </row>
    <row r="54" spans="1:21" x14ac:dyDescent="0.25">
      <c r="A54" s="137" t="str">
        <f t="array" ref="A54">IFERROR(INDEX(Lists!$B$2:$B$200,SMALL(IF(Lists!$H$2:$H$200="Yes",ROW(Lists!$B$2:$B$200)),ROW(50:50))-1,1),"")</f>
        <v>Food Security Crisis in Namibia</v>
      </c>
      <c r="B54" s="138" t="str">
        <f>VLOOKUP(A54,Lists!$B$2:$G$200,2,FALSE)</f>
        <v>NAM002</v>
      </c>
      <c r="C54" s="138" t="str">
        <f>VLOOKUP(B54,'INFORM Severity - hidden'!$C$5:$D$200,2,FALSE)</f>
        <v>Namibia</v>
      </c>
      <c r="D54" s="138" t="str">
        <f>VLOOKUP(A54,Lists!$B$2:$G$200,3,FALSE)</f>
        <v>NAM</v>
      </c>
      <c r="E54" s="138" t="str">
        <f>VLOOKUP(A54,Lists!$B$2:$G$200,5,FALSE)</f>
        <v>Drought</v>
      </c>
      <c r="F54" s="238">
        <f t="shared" si="5"/>
        <v>2.5</v>
      </c>
      <c r="G54" s="142">
        <f t="shared" si="6"/>
        <v>3</v>
      </c>
      <c r="H54" s="142" t="str">
        <f t="shared" si="7"/>
        <v>Medium</v>
      </c>
      <c r="I54" s="239" t="str">
        <f>INDEX(Trends!$D$3:$D$404,MATCH(B54,Trends!$C$3:$C$404,0))</f>
        <v>Stable</v>
      </c>
      <c r="J54" s="142" t="str">
        <f>VLOOKUP($B54,Reliability!$A$3:$I$170,9,FALSE)</f>
        <v>Medium</v>
      </c>
      <c r="K54" s="240">
        <f t="shared" si="8"/>
        <v>2.8</v>
      </c>
      <c r="L54" s="240">
        <f>VLOOKUP($B54,'Impact of the crisis'!$C$6:$N$170,12,FALSE)</f>
        <v>4.2</v>
      </c>
      <c r="M54" s="240">
        <f>VLOOKUP($B54,'Impact of the crisis'!$C$6:$AB$170,26,FALSE)</f>
        <v>1.7</v>
      </c>
      <c r="N54" s="240">
        <f>VLOOKUP($B54,'Conditions of people affected'!$C$6:$R$170,16,FALSE)</f>
        <v>3.05</v>
      </c>
      <c r="O54" s="240">
        <f>VLOOKUP($B54,'Conditions of people affected'!$C$6:$R$170,9,FALSE)</f>
        <v>3.1</v>
      </c>
      <c r="P54" s="240">
        <f>VLOOKUP($B54,'Conditions of people affected'!$C$6:$R$170,15,FALSE)</f>
        <v>3</v>
      </c>
      <c r="Q54" s="240">
        <f t="shared" si="9"/>
        <v>1.3</v>
      </c>
      <c r="R54" s="240">
        <f>VLOOKUP($B54,'Complexity of the crisis'!$C$6:$AN$170,22,FALSE)</f>
        <v>1.5</v>
      </c>
      <c r="S54" s="241">
        <f>VLOOKUP($B54,'Complexity of the crisis'!$C$6:$AN$170,38,FALSE)</f>
        <v>1</v>
      </c>
      <c r="T54" s="141" t="str">
        <f>VLOOKUP(B54,Lists!$C$3:$E$200,3,FALSE)</f>
        <v>Africa</v>
      </c>
      <c r="U54" s="153">
        <f>VLOOKUP(B54,'INFORM Severity - hidden'!$C$5:$V$200,20,FALSE)</f>
        <v>44976</v>
      </c>
    </row>
    <row r="55" spans="1:21" x14ac:dyDescent="0.25">
      <c r="A55" s="137" t="str">
        <f t="array" ref="A55">IFERROR(INDEX(Lists!$B$2:$B$200,SMALL(IF(Lists!$H$2:$H$200="Yes",ROW(Lists!$B$2:$B$200)),ROW(51:51))-1,1),"")</f>
        <v>Multiple crises in Niger</v>
      </c>
      <c r="B55" s="138" t="str">
        <f>VLOOKUP(A55,Lists!$B$2:$G$200,2,FALSE)</f>
        <v>NER001</v>
      </c>
      <c r="C55" s="138" t="str">
        <f>VLOOKUP(B55,'INFORM Severity - hidden'!$C$5:$D$200,2,FALSE)</f>
        <v>Niger</v>
      </c>
      <c r="D55" s="138" t="str">
        <f>VLOOKUP(A55,Lists!$B$2:$G$200,3,FALSE)</f>
        <v>NER</v>
      </c>
      <c r="E55" s="138" t="str">
        <f>VLOOKUP(A55,Lists!$B$2:$G$200,5,FALSE)</f>
        <v>Conflict,Displacement</v>
      </c>
      <c r="F55" s="238">
        <f t="shared" si="5"/>
        <v>3.9</v>
      </c>
      <c r="G55" s="142">
        <f t="shared" si="6"/>
        <v>4</v>
      </c>
      <c r="H55" s="142" t="str">
        <f t="shared" si="7"/>
        <v>High</v>
      </c>
      <c r="I55" s="239" t="str">
        <f>INDEX(Trends!$D$3:$D$404,MATCH(B55,Trends!$C$3:$C$404,0))</f>
        <v>Increasing</v>
      </c>
      <c r="J55" s="142" t="str">
        <f>VLOOKUP($B55,Reliability!$A$3:$I$170,9,FALSE)</f>
        <v>Very High</v>
      </c>
      <c r="K55" s="240">
        <f t="shared" si="8"/>
        <v>3.9</v>
      </c>
      <c r="L55" s="240">
        <f>VLOOKUP($B55,'Impact of the crisis'!$C$6:$N$170,12,FALSE)</f>
        <v>4.9000000000000004</v>
      </c>
      <c r="M55" s="240">
        <f>VLOOKUP($B55,'Impact of the crisis'!$C$6:$AB$170,26,FALSE)</f>
        <v>3.1</v>
      </c>
      <c r="N55" s="240">
        <f>VLOOKUP($B55,'Conditions of people affected'!$C$6:$R$170,16,FALSE)</f>
        <v>4.0999999999999996</v>
      </c>
      <c r="O55" s="240">
        <f>VLOOKUP($B55,'Conditions of people affected'!$C$6:$R$170,9,FALSE)</f>
        <v>4.2</v>
      </c>
      <c r="P55" s="240">
        <f>VLOOKUP($B55,'Conditions of people affected'!$C$6:$R$170,15,FALSE)</f>
        <v>4</v>
      </c>
      <c r="Q55" s="240">
        <f t="shared" si="9"/>
        <v>3.5</v>
      </c>
      <c r="R55" s="240">
        <f>VLOOKUP($B55,'Complexity of the crisis'!$C$6:$AN$170,22,FALSE)</f>
        <v>2.8</v>
      </c>
      <c r="S55" s="241">
        <f>VLOOKUP($B55,'Complexity of the crisis'!$C$6:$AN$170,38,FALSE)</f>
        <v>4</v>
      </c>
      <c r="T55" s="141" t="str">
        <f>VLOOKUP(B55,Lists!$C$3:$E$200,3,FALSE)</f>
        <v>Africa</v>
      </c>
      <c r="U55" s="153">
        <f>VLOOKUP(B55,'INFORM Severity - hidden'!$C$5:$V$200,20,FALSE)</f>
        <v>44977</v>
      </c>
    </row>
    <row r="56" spans="1:21" x14ac:dyDescent="0.25">
      <c r="A56" s="137" t="str">
        <f t="array" ref="A56">IFERROR(INDEX(Lists!$B$2:$B$200,SMALL(IF(Lists!$H$2:$H$200="Yes",ROW(Lists!$B$2:$B$200)),ROW(52:52))-1,1),"")</f>
        <v>Complex crisis in Nigeria</v>
      </c>
      <c r="B56" s="138" t="str">
        <f>VLOOKUP(A56,Lists!$B$2:$G$200,2,FALSE)</f>
        <v>NGA001</v>
      </c>
      <c r="C56" s="138" t="str">
        <f>VLOOKUP(B56,'INFORM Severity - hidden'!$C$5:$D$200,2,FALSE)</f>
        <v>Nigeria</v>
      </c>
      <c r="D56" s="138" t="str">
        <f>VLOOKUP(A56,Lists!$B$2:$G$200,3,FALSE)</f>
        <v>NGA</v>
      </c>
      <c r="E56" s="138" t="str">
        <f>VLOOKUP(A56,Lists!$B$2:$G$200,5,FALSE)</f>
        <v>Conflict,Displacement,Violence</v>
      </c>
      <c r="F56" s="238">
        <f t="shared" si="5"/>
        <v>4.0999999999999996</v>
      </c>
      <c r="G56" s="142">
        <f t="shared" si="6"/>
        <v>5</v>
      </c>
      <c r="H56" s="142" t="str">
        <f t="shared" si="7"/>
        <v>Very High</v>
      </c>
      <c r="I56" s="239" t="str">
        <f>INDEX(Trends!$D$3:$D$404,MATCH(B56,Trends!$C$3:$C$404,0))</f>
        <v>Stable</v>
      </c>
      <c r="J56" s="142" t="str">
        <f>VLOOKUP($B56,Reliability!$A$3:$I$170,9,FALSE)</f>
        <v>High</v>
      </c>
      <c r="K56" s="240">
        <f t="shared" si="8"/>
        <v>4.5</v>
      </c>
      <c r="L56" s="240">
        <f>VLOOKUP($B56,'Impact of the crisis'!$C$6:$N$170,12,FALSE)</f>
        <v>5</v>
      </c>
      <c r="M56" s="240">
        <f>VLOOKUP($B56,'Impact of the crisis'!$C$6:$AB$170,26,FALSE)</f>
        <v>4.0999999999999996</v>
      </c>
      <c r="N56" s="240">
        <f>VLOOKUP($B56,'Conditions of people affected'!$C$6:$R$170,16,FALSE)</f>
        <v>4</v>
      </c>
      <c r="O56" s="240">
        <f>VLOOKUP($B56,'Conditions of people affected'!$C$6:$R$170,9,FALSE)</f>
        <v>5</v>
      </c>
      <c r="P56" s="240">
        <f>VLOOKUP($B56,'Conditions of people affected'!$C$6:$R$170,15,FALSE)</f>
        <v>3</v>
      </c>
      <c r="Q56" s="240">
        <f t="shared" si="9"/>
        <v>4</v>
      </c>
      <c r="R56" s="240">
        <f>VLOOKUP($B56,'Complexity of the crisis'!$C$6:$AN$170,22,FALSE)</f>
        <v>3.4</v>
      </c>
      <c r="S56" s="241">
        <f>VLOOKUP($B56,'Complexity of the crisis'!$C$6:$AN$170,38,FALSE)</f>
        <v>4.5</v>
      </c>
      <c r="T56" s="141" t="str">
        <f>VLOOKUP(B56,Lists!$C$3:$E$200,3,FALSE)</f>
        <v>Africa</v>
      </c>
      <c r="U56" s="153">
        <f>VLOOKUP(B56,'INFORM Severity - hidden'!$C$5:$V$200,20,FALSE)</f>
        <v>44985</v>
      </c>
    </row>
    <row r="57" spans="1:21" x14ac:dyDescent="0.25">
      <c r="A57" s="137" t="str">
        <f t="array" ref="A57">IFERROR(INDEX(Lists!$B$2:$B$200,SMALL(IF(Lists!$H$2:$H$200="Yes",ROW(Lists!$B$2:$B$200)),ROW(53:53))-1,1),"")</f>
        <v>Socioeconomic crisis in Nicaragua</v>
      </c>
      <c r="B57" s="138" t="str">
        <f>VLOOKUP(A57,Lists!$B$2:$G$200,2,FALSE)</f>
        <v>NIC001</v>
      </c>
      <c r="C57" s="138" t="str">
        <f>VLOOKUP(B57,'INFORM Severity - hidden'!$C$5:$D$200,2,FALSE)</f>
        <v>Nicaragua</v>
      </c>
      <c r="D57" s="138" t="str">
        <f>VLOOKUP(A57,Lists!$B$2:$G$200,3,FALSE)</f>
        <v>NIC</v>
      </c>
      <c r="E57" s="138" t="str">
        <f>VLOOKUP(A57,Lists!$B$2:$G$200,5,FALSE)</f>
        <v>Socio-political</v>
      </c>
      <c r="F57" s="238" t="str">
        <f t="shared" si="5"/>
        <v>x</v>
      </c>
      <c r="G57" s="142" t="str">
        <f t="shared" si="6"/>
        <v>x</v>
      </c>
      <c r="H57" s="142" t="str">
        <f t="shared" si="7"/>
        <v>x</v>
      </c>
      <c r="I57" s="239" t="str">
        <f>INDEX(Trends!$D$3:$D$404,MATCH(B57,Trends!$C$3:$C$404,0))</f>
        <v>-</v>
      </c>
      <c r="J57" s="142" t="str">
        <f>VLOOKUP($B57,Reliability!$A$3:$I$170,9,FALSE)</f>
        <v>High</v>
      </c>
      <c r="K57" s="240">
        <f t="shared" si="8"/>
        <v>2.9</v>
      </c>
      <c r="L57" s="240">
        <f>VLOOKUP($B57,'Impact of the crisis'!$C$6:$N$170,12,FALSE)</f>
        <v>4</v>
      </c>
      <c r="M57" s="240">
        <f>VLOOKUP($B57,'Impact of the crisis'!$C$6:$AB$170,26,FALSE)</f>
        <v>2.1</v>
      </c>
      <c r="N57" s="240" t="str">
        <f>VLOOKUP($B57,'Conditions of people affected'!$C$6:$R$170,16,FALSE)</f>
        <v>x</v>
      </c>
      <c r="O57" s="240" t="str">
        <f>VLOOKUP($B57,'Conditions of people affected'!$C$6:$R$170,9,FALSE)</f>
        <v>x</v>
      </c>
      <c r="P57" s="240" t="str">
        <f>VLOOKUP($B57,'Conditions of people affected'!$C$6:$R$170,15,FALSE)</f>
        <v>x</v>
      </c>
      <c r="Q57" s="240">
        <f t="shared" si="9"/>
        <v>2.9</v>
      </c>
      <c r="R57" s="240">
        <f>VLOOKUP($B57,'Complexity of the crisis'!$C$6:$AN$170,22,FALSE)</f>
        <v>2.7</v>
      </c>
      <c r="S57" s="241">
        <f>VLOOKUP($B57,'Complexity of the crisis'!$C$6:$AN$170,38,FALSE)</f>
        <v>3</v>
      </c>
      <c r="T57" s="141" t="str">
        <f>VLOOKUP(B57,Lists!$C$3:$E$200,3,FALSE)</f>
        <v>Americas</v>
      </c>
      <c r="U57" s="153">
        <f>VLOOKUP(B57,'INFORM Severity - hidden'!$C$5:$V$200,20,FALSE)</f>
        <v>44950</v>
      </c>
    </row>
    <row r="58" spans="1:21" x14ac:dyDescent="0.25">
      <c r="A58" s="137" t="str">
        <f t="array" ref="A58">IFERROR(INDEX(Lists!$B$2:$B$200,SMALL(IF(Lists!$H$2:$H$200="Yes",ROW(Lists!$B$2:$B$200)),ROW(54:54))-1,1),"")</f>
        <v>Complex crisis in Pakistan</v>
      </c>
      <c r="B58" s="138" t="str">
        <f>VLOOKUP(A58,Lists!$B$2:$G$200,2,FALSE)</f>
        <v>PAK001</v>
      </c>
      <c r="C58" s="138" t="str">
        <f>VLOOKUP(B58,'INFORM Severity - hidden'!$C$5:$D$200,2,FALSE)</f>
        <v>Pakistan</v>
      </c>
      <c r="D58" s="138" t="str">
        <f>VLOOKUP(A58,Lists!$B$2:$G$200,3,FALSE)</f>
        <v>PAK</v>
      </c>
      <c r="E58" s="138" t="str">
        <f>VLOOKUP(A58,Lists!$B$2:$G$200,5,FALSE)</f>
        <v>Displacement,Conflict</v>
      </c>
      <c r="F58" s="238">
        <f t="shared" si="5"/>
        <v>3.8</v>
      </c>
      <c r="G58" s="142">
        <f t="shared" si="6"/>
        <v>4</v>
      </c>
      <c r="H58" s="142" t="str">
        <f t="shared" si="7"/>
        <v>High</v>
      </c>
      <c r="I58" s="239" t="str">
        <f>INDEX(Trends!$D$3:$D$404,MATCH(B58,Trends!$C$3:$C$404,0))</f>
        <v>Decreasing</v>
      </c>
      <c r="J58" s="142" t="str">
        <f>VLOOKUP($B58,Reliability!$A$3:$I$170,9,FALSE)</f>
        <v>High</v>
      </c>
      <c r="K58" s="240">
        <f t="shared" si="8"/>
        <v>3.8</v>
      </c>
      <c r="L58" s="240">
        <f>VLOOKUP($B58,'Impact of the crisis'!$C$6:$N$170,12,FALSE)</f>
        <v>5</v>
      </c>
      <c r="M58" s="240">
        <f>VLOOKUP($B58,'Impact of the crisis'!$C$6:$AB$170,26,FALSE)</f>
        <v>2.9</v>
      </c>
      <c r="N58" s="240">
        <f>VLOOKUP($B58,'Conditions of people affected'!$C$6:$R$170,16,FALSE)</f>
        <v>4</v>
      </c>
      <c r="O58" s="240">
        <f>VLOOKUP($B58,'Conditions of people affected'!$C$6:$R$170,9,FALSE)</f>
        <v>5</v>
      </c>
      <c r="P58" s="240">
        <f>VLOOKUP($B58,'Conditions of people affected'!$C$6:$R$170,15,FALSE)</f>
        <v>3</v>
      </c>
      <c r="Q58" s="240">
        <f t="shared" si="9"/>
        <v>3.4</v>
      </c>
      <c r="R58" s="240">
        <f>VLOOKUP($B58,'Complexity of the crisis'!$C$6:$AN$170,22,FALSE)</f>
        <v>3.3</v>
      </c>
      <c r="S58" s="241">
        <f>VLOOKUP($B58,'Complexity of the crisis'!$C$6:$AN$170,38,FALSE)</f>
        <v>3.5</v>
      </c>
      <c r="T58" s="141" t="str">
        <f>VLOOKUP(B58,Lists!$C$3:$E$200,3,FALSE)</f>
        <v>Asia</v>
      </c>
      <c r="U58" s="153">
        <f>VLOOKUP(B58,'INFORM Severity - hidden'!$C$5:$V$200,20,FALSE)</f>
        <v>44985</v>
      </c>
    </row>
    <row r="59" spans="1:21" x14ac:dyDescent="0.25">
      <c r="A59" s="137" t="str">
        <f t="array" ref="A59">IFERROR(INDEX(Lists!$B$2:$B$200,SMALL(IF(Lists!$H$2:$H$200="Yes",ROW(Lists!$B$2:$B$200)),ROW(55:55))-1,1),"")</f>
        <v>Venezuela displacement in Panama</v>
      </c>
      <c r="B59" s="138" t="str">
        <f>VLOOKUP(A59,Lists!$B$2:$G$200,2,FALSE)</f>
        <v>PAN002</v>
      </c>
      <c r="C59" s="138" t="str">
        <f>VLOOKUP(B59,'INFORM Severity - hidden'!$C$5:$D$200,2,FALSE)</f>
        <v>Panama</v>
      </c>
      <c r="D59" s="138" t="str">
        <f>VLOOKUP(A59,Lists!$B$2:$G$200,3,FALSE)</f>
        <v>PAN</v>
      </c>
      <c r="E59" s="138" t="str">
        <f>VLOOKUP(A59,Lists!$B$2:$G$200,5,FALSE)</f>
        <v>Displacement</v>
      </c>
      <c r="F59" s="238">
        <f t="shared" si="5"/>
        <v>2.2999999999999998</v>
      </c>
      <c r="G59" s="142">
        <f t="shared" si="6"/>
        <v>3</v>
      </c>
      <c r="H59" s="142" t="str">
        <f t="shared" si="7"/>
        <v>Medium</v>
      </c>
      <c r="I59" s="239" t="str">
        <f>INDEX(Trends!$D$3:$D$404,MATCH(B59,Trends!$C$3:$C$404,0))</f>
        <v>Stable</v>
      </c>
      <c r="J59" s="142" t="str">
        <f>VLOOKUP($B59,Reliability!$A$3:$I$170,9,FALSE)</f>
        <v>High</v>
      </c>
      <c r="K59" s="240">
        <f t="shared" si="8"/>
        <v>2.9</v>
      </c>
      <c r="L59" s="240">
        <f>VLOOKUP($B59,'Impact of the crisis'!$C$6:$N$170,12,FALSE)</f>
        <v>2.6</v>
      </c>
      <c r="M59" s="240">
        <f>VLOOKUP($B59,'Impact of the crisis'!$C$6:$AB$170,26,FALSE)</f>
        <v>3</v>
      </c>
      <c r="N59" s="240">
        <f>VLOOKUP($B59,'Conditions of people affected'!$C$6:$R$170,16,FALSE)</f>
        <v>2.2000000000000002</v>
      </c>
      <c r="O59" s="240">
        <f>VLOOKUP($B59,'Conditions of people affected'!$C$6:$R$170,9,FALSE)</f>
        <v>1.4</v>
      </c>
      <c r="P59" s="240">
        <f>VLOOKUP($B59,'Conditions of people affected'!$C$6:$R$170,15,FALSE)</f>
        <v>3</v>
      </c>
      <c r="Q59" s="240">
        <f t="shared" si="9"/>
        <v>1.9</v>
      </c>
      <c r="R59" s="240">
        <f>VLOOKUP($B59,'Complexity of the crisis'!$C$6:$AN$170,22,FALSE)</f>
        <v>1.8</v>
      </c>
      <c r="S59" s="241">
        <f>VLOOKUP($B59,'Complexity of the crisis'!$C$6:$AN$170,38,FALSE)</f>
        <v>2</v>
      </c>
      <c r="T59" s="141" t="str">
        <f>VLOOKUP(B59,Lists!$C$3:$E$200,3,FALSE)</f>
        <v>Americas</v>
      </c>
      <c r="U59" s="153">
        <f>VLOOKUP(B59,'INFORM Severity - hidden'!$C$5:$V$200,20,FALSE)</f>
        <v>44978</v>
      </c>
    </row>
    <row r="60" spans="1:21" x14ac:dyDescent="0.25">
      <c r="A60" s="137" t="str">
        <f t="array" ref="A60">IFERROR(INDEX(Lists!$B$2:$B$200,SMALL(IF(Lists!$H$2:$H$200="Yes",ROW(Lists!$B$2:$B$200)),ROW(56:56))-1,1),"")</f>
        <v>Venezuela displacement in Peru</v>
      </c>
      <c r="B60" s="138" t="str">
        <f>VLOOKUP(A60,Lists!$B$2:$G$200,2,FALSE)</f>
        <v>PER002</v>
      </c>
      <c r="C60" s="138" t="str">
        <f>VLOOKUP(B60,'INFORM Severity - hidden'!$C$5:$D$200,2,FALSE)</f>
        <v>Peru</v>
      </c>
      <c r="D60" s="138" t="str">
        <f>VLOOKUP(A60,Lists!$B$2:$G$200,3,FALSE)</f>
        <v>PER</v>
      </c>
      <c r="E60" s="138" t="str">
        <f>VLOOKUP(A60,Lists!$B$2:$G$200,5,FALSE)</f>
        <v>Displacement</v>
      </c>
      <c r="F60" s="238">
        <f t="shared" si="5"/>
        <v>3.2</v>
      </c>
      <c r="G60" s="142">
        <f t="shared" si="6"/>
        <v>4</v>
      </c>
      <c r="H60" s="142" t="str">
        <f t="shared" si="7"/>
        <v>High</v>
      </c>
      <c r="I60" s="239" t="str">
        <f>INDEX(Trends!$D$3:$D$404,MATCH(B60,Trends!$C$3:$C$404,0))</f>
        <v>Increasing</v>
      </c>
      <c r="J60" s="142" t="str">
        <f>VLOOKUP($B60,Reliability!$A$3:$I$170,9,FALSE)</f>
        <v>Very High</v>
      </c>
      <c r="K60" s="240">
        <f t="shared" si="8"/>
        <v>3.9</v>
      </c>
      <c r="L60" s="240">
        <f>VLOOKUP($B60,'Impact of the crisis'!$C$6:$N$170,12,FALSE)</f>
        <v>5</v>
      </c>
      <c r="M60" s="240">
        <f>VLOOKUP($B60,'Impact of the crisis'!$C$6:$AB$170,26,FALSE)</f>
        <v>3</v>
      </c>
      <c r="N60" s="240">
        <f>VLOOKUP($B60,'Conditions of people affected'!$C$6:$R$170,16,FALSE)</f>
        <v>3.35</v>
      </c>
      <c r="O60" s="240">
        <f>VLOOKUP($B60,'Conditions of people affected'!$C$6:$R$170,9,FALSE)</f>
        <v>3.7</v>
      </c>
      <c r="P60" s="240">
        <f>VLOOKUP($B60,'Conditions of people affected'!$C$6:$R$170,15,FALSE)</f>
        <v>3</v>
      </c>
      <c r="Q60" s="240">
        <f t="shared" si="9"/>
        <v>2.2999999999999998</v>
      </c>
      <c r="R60" s="240">
        <f>VLOOKUP($B60,'Complexity of the crisis'!$C$6:$AN$170,22,FALSE)</f>
        <v>2.5</v>
      </c>
      <c r="S60" s="241">
        <f>VLOOKUP($B60,'Complexity of the crisis'!$C$6:$AN$170,38,FALSE)</f>
        <v>2</v>
      </c>
      <c r="T60" s="141" t="str">
        <f>VLOOKUP(B60,Lists!$C$3:$E$200,3,FALSE)</f>
        <v>Americas</v>
      </c>
      <c r="U60" s="153">
        <f>VLOOKUP(B60,'INFORM Severity - hidden'!$C$5:$V$200,20,FALSE)</f>
        <v>44985</v>
      </c>
    </row>
    <row r="61" spans="1:21" x14ac:dyDescent="0.25">
      <c r="A61" s="137" t="str">
        <f t="array" ref="A61">IFERROR(INDEX(Lists!$B$2:$B$200,SMALL(IF(Lists!$H$2:$H$200="Yes",ROW(Lists!$B$2:$B$200)),ROW(57:57))-1,1),"")</f>
        <v>Multiple crises in the Philippines</v>
      </c>
      <c r="B61" s="138" t="str">
        <f>VLOOKUP(A61,Lists!$B$2:$G$200,2,FALSE)</f>
        <v>PHL001</v>
      </c>
      <c r="C61" s="138" t="str">
        <f>VLOOKUP(B61,'INFORM Severity - hidden'!$C$5:$D$200,2,FALSE)</f>
        <v>Philippines</v>
      </c>
      <c r="D61" s="138" t="str">
        <f>VLOOKUP(A61,Lists!$B$2:$G$200,3,FALSE)</f>
        <v>PHL</v>
      </c>
      <c r="E61" s="138" t="str">
        <f>VLOOKUP(A61,Lists!$B$2:$G$200,5,FALSE)</f>
        <v>Conflict,Cyclone,Violence,Floods,Other seasonal event</v>
      </c>
      <c r="F61" s="238">
        <f t="shared" si="5"/>
        <v>2.6</v>
      </c>
      <c r="G61" s="142">
        <f t="shared" si="6"/>
        <v>3</v>
      </c>
      <c r="H61" s="142" t="str">
        <f t="shared" si="7"/>
        <v>Medium</v>
      </c>
      <c r="I61" s="239" t="str">
        <f>INDEX(Trends!$D$3:$D$404,MATCH(B61,Trends!$C$3:$C$404,0))</f>
        <v>Decreasing</v>
      </c>
      <c r="J61" s="142" t="str">
        <f>VLOOKUP($B61,Reliability!$A$3:$I$170,9,FALSE)</f>
        <v>High</v>
      </c>
      <c r="K61" s="240">
        <f t="shared" si="8"/>
        <v>3.5</v>
      </c>
      <c r="L61" s="240">
        <f>VLOOKUP($B61,'Impact of the crisis'!$C$6:$N$170,12,FALSE)</f>
        <v>4.8</v>
      </c>
      <c r="M61" s="240">
        <f>VLOOKUP($B61,'Impact of the crisis'!$C$6:$AB$170,26,FALSE)</f>
        <v>2.4</v>
      </c>
      <c r="N61" s="240">
        <f>VLOOKUP($B61,'Conditions of people affected'!$C$6:$R$170,16,FALSE)</f>
        <v>2.0499999999999998</v>
      </c>
      <c r="O61" s="240">
        <f>VLOOKUP($B61,'Conditions of people affected'!$C$6:$R$170,9,FALSE)</f>
        <v>2.1</v>
      </c>
      <c r="P61" s="240">
        <f>VLOOKUP($B61,'Conditions of people affected'!$C$6:$R$170,15,FALSE)</f>
        <v>2</v>
      </c>
      <c r="Q61" s="240">
        <f t="shared" si="9"/>
        <v>2.7</v>
      </c>
      <c r="R61" s="240">
        <f>VLOOKUP($B61,'Complexity of the crisis'!$C$6:$AN$170,22,FALSE)</f>
        <v>2.9</v>
      </c>
      <c r="S61" s="241">
        <f>VLOOKUP($B61,'Complexity of the crisis'!$C$6:$AN$170,38,FALSE)</f>
        <v>2.5</v>
      </c>
      <c r="T61" s="141" t="str">
        <f>VLOOKUP(B61,Lists!$C$3:$E$200,3,FALSE)</f>
        <v>Asia</v>
      </c>
      <c r="U61" s="153">
        <f>VLOOKUP(B61,'INFORM Severity - hidden'!$C$5:$V$200,20,FALSE)</f>
        <v>44985</v>
      </c>
    </row>
    <row r="62" spans="1:21" x14ac:dyDescent="0.25">
      <c r="A62" s="137" t="str">
        <f t="array" ref="A62">IFERROR(INDEX(Lists!$B$2:$B$200,SMALL(IF(Lists!$H$2:$H$200="Yes",ROW(Lists!$B$2:$B$200)),ROW(58:58))-1,1),"")</f>
        <v>Highlands Violence</v>
      </c>
      <c r="B62" s="138" t="str">
        <f>VLOOKUP(A62,Lists!$B$2:$G$200,2,FALSE)</f>
        <v>PNG003</v>
      </c>
      <c r="C62" s="138" t="str">
        <f>VLOOKUP(B62,'INFORM Severity - hidden'!$C$5:$D$200,2,FALSE)</f>
        <v>Papua New Guinea</v>
      </c>
      <c r="D62" s="138" t="str">
        <f>VLOOKUP(A62,Lists!$B$2:$G$200,3,FALSE)</f>
        <v>PNG</v>
      </c>
      <c r="E62" s="138" t="str">
        <f>VLOOKUP(A62,Lists!$B$2:$G$200,5,FALSE)</f>
        <v>Earthquake</v>
      </c>
      <c r="F62" s="238">
        <f t="shared" si="5"/>
        <v>2.6</v>
      </c>
      <c r="G62" s="142">
        <f t="shared" si="6"/>
        <v>3</v>
      </c>
      <c r="H62" s="142" t="str">
        <f t="shared" si="7"/>
        <v>Medium</v>
      </c>
      <c r="I62" s="239" t="str">
        <f>INDEX(Trends!$D$3:$D$404,MATCH(B62,Trends!$C$3:$C$404,0))</f>
        <v>Decreasing</v>
      </c>
      <c r="J62" s="142" t="str">
        <f>VLOOKUP($B62,Reliability!$A$3:$I$170,9,FALSE)</f>
        <v>Very High</v>
      </c>
      <c r="K62" s="240">
        <f t="shared" si="8"/>
        <v>2.2000000000000002</v>
      </c>
      <c r="L62" s="240">
        <f>VLOOKUP($B62,'Impact of the crisis'!$C$6:$N$170,12,FALSE)</f>
        <v>1.8</v>
      </c>
      <c r="M62" s="240">
        <f>VLOOKUP($B62,'Impact of the crisis'!$C$6:$AB$170,26,FALSE)</f>
        <v>2.4</v>
      </c>
      <c r="N62" s="240">
        <f>VLOOKUP($B62,'Conditions of people affected'!$C$6:$R$170,16,FALSE)</f>
        <v>2.7</v>
      </c>
      <c r="O62" s="240">
        <f>VLOOKUP($B62,'Conditions of people affected'!$C$6:$R$170,9,FALSE)</f>
        <v>2.4</v>
      </c>
      <c r="P62" s="240">
        <f>VLOOKUP($B62,'Conditions of people affected'!$C$6:$R$170,15,FALSE)</f>
        <v>3</v>
      </c>
      <c r="Q62" s="240">
        <f t="shared" si="9"/>
        <v>2.8</v>
      </c>
      <c r="R62" s="240">
        <f>VLOOKUP($B62,'Complexity of the crisis'!$C$6:$AN$170,22,FALSE)</f>
        <v>2.5</v>
      </c>
      <c r="S62" s="241">
        <f>VLOOKUP($B62,'Complexity of the crisis'!$C$6:$AN$170,38,FALSE)</f>
        <v>3</v>
      </c>
      <c r="T62" s="141" t="str">
        <f>VLOOKUP(B62,Lists!$C$3:$E$200,3,FALSE)</f>
        <v>Pacific</v>
      </c>
      <c r="U62" s="153">
        <f>VLOOKUP(B62,'INFORM Severity - hidden'!$C$5:$V$200,20,FALSE)</f>
        <v>44985</v>
      </c>
    </row>
    <row r="63" spans="1:21" x14ac:dyDescent="0.25">
      <c r="A63" s="137" t="str">
        <f t="array" ref="A63">IFERROR(INDEX(Lists!$B$2:$B$200,SMALL(IF(Lists!$H$2:$H$200="Yes",ROW(Lists!$B$2:$B$200)),ROW(59:59))-1,1),"")</f>
        <v>Displacement from Ukraine conflict in Poland</v>
      </c>
      <c r="B63" s="138" t="str">
        <f>VLOOKUP(A63,Lists!$B$2:$G$200,2,FALSE)</f>
        <v>POL002</v>
      </c>
      <c r="C63" s="138" t="str">
        <f>VLOOKUP(B63,'INFORM Severity - hidden'!$C$5:$D$200,2,FALSE)</f>
        <v>Poland</v>
      </c>
      <c r="D63" s="138" t="str">
        <f>VLOOKUP(A63,Lists!$B$2:$G$200,3,FALSE)</f>
        <v>POL</v>
      </c>
      <c r="E63" s="138" t="str">
        <f>VLOOKUP(A63,Lists!$B$2:$G$200,5,FALSE)</f>
        <v>Displacement,Conflict</v>
      </c>
      <c r="F63" s="238">
        <f t="shared" si="5"/>
        <v>2.5</v>
      </c>
      <c r="G63" s="142">
        <f t="shared" si="6"/>
        <v>3</v>
      </c>
      <c r="H63" s="142" t="str">
        <f t="shared" si="7"/>
        <v>Medium</v>
      </c>
      <c r="I63" s="239" t="str">
        <f>INDEX(Trends!$D$3:$D$404,MATCH(B63,Trends!$C$3:$C$404,0))</f>
        <v>Decreasing</v>
      </c>
      <c r="J63" s="142" t="str">
        <f>VLOOKUP($B63,Reliability!$A$3:$I$170,9,FALSE)</f>
        <v>Very High</v>
      </c>
      <c r="K63" s="240">
        <f t="shared" si="8"/>
        <v>2.9</v>
      </c>
      <c r="L63" s="240">
        <f>VLOOKUP($B63,'Impact of the crisis'!$C$6:$N$170,12,FALSE)</f>
        <v>1.9</v>
      </c>
      <c r="M63" s="240">
        <f>VLOOKUP($B63,'Impact of the crisis'!$C$6:$AB$170,26,FALSE)</f>
        <v>3.3</v>
      </c>
      <c r="N63" s="240">
        <f>VLOOKUP($B63,'Conditions of people affected'!$C$6:$R$170,16,FALSE)</f>
        <v>3.35</v>
      </c>
      <c r="O63" s="240">
        <f>VLOOKUP($B63,'Conditions of people affected'!$C$6:$R$170,9,FALSE)</f>
        <v>3.7</v>
      </c>
      <c r="P63" s="240">
        <f>VLOOKUP($B63,'Conditions of people affected'!$C$6:$R$170,15,FALSE)</f>
        <v>3</v>
      </c>
      <c r="Q63" s="240">
        <f t="shared" si="9"/>
        <v>0.9</v>
      </c>
      <c r="R63" s="240">
        <f>VLOOKUP($B63,'Complexity of the crisis'!$C$6:$AN$170,22,FALSE)</f>
        <v>0.8</v>
      </c>
      <c r="S63" s="241">
        <f>VLOOKUP($B63,'Complexity of the crisis'!$C$6:$AN$170,38,FALSE)</f>
        <v>1</v>
      </c>
      <c r="T63" s="141" t="str">
        <f>VLOOKUP(B63,Lists!$C$3:$E$200,3,FALSE)</f>
        <v>Europe</v>
      </c>
      <c r="U63" s="153">
        <f>VLOOKUP(B63,'INFORM Severity - hidden'!$C$5:$V$200,20,FALSE)</f>
        <v>44979</v>
      </c>
    </row>
    <row r="64" spans="1:21" x14ac:dyDescent="0.25">
      <c r="A64" s="137" t="str">
        <f t="array" ref="A64">IFERROR(INDEX(Lists!$B$2:$B$200,SMALL(IF(Lists!$H$2:$H$200="Yes",ROW(Lists!$B$2:$B$200)),ROW(60:60))-1,1),"")</f>
        <v>Complex crisis in DPRK</v>
      </c>
      <c r="B64" s="138" t="str">
        <f>VLOOKUP(A64,Lists!$B$2:$G$200,2,FALSE)</f>
        <v>PRK001</v>
      </c>
      <c r="C64" s="138" t="str">
        <f>VLOOKUP(B64,'INFORM Severity - hidden'!$C$5:$D$200,2,FALSE)</f>
        <v>DPRK</v>
      </c>
      <c r="D64" s="138" t="str">
        <f>VLOOKUP(A64,Lists!$B$2:$G$200,3,FALSE)</f>
        <v>PRK</v>
      </c>
      <c r="E64" s="138" t="str">
        <f>VLOOKUP(A64,Lists!$B$2:$G$200,5,FALSE)</f>
        <v>Socio-political,Floods,Other seasonal event,Food Security</v>
      </c>
      <c r="F64" s="238">
        <f t="shared" si="5"/>
        <v>3.7</v>
      </c>
      <c r="G64" s="142">
        <f t="shared" si="6"/>
        <v>4</v>
      </c>
      <c r="H64" s="142" t="str">
        <f t="shared" si="7"/>
        <v>High</v>
      </c>
      <c r="I64" s="239" t="str">
        <f>INDEX(Trends!$D$3:$D$404,MATCH(B64,Trends!$C$3:$C$404,0))</f>
        <v>Stable</v>
      </c>
      <c r="J64" s="142" t="str">
        <f>VLOOKUP($B64,Reliability!$A$3:$I$170,9,FALSE)</f>
        <v>Medium</v>
      </c>
      <c r="K64" s="240">
        <f t="shared" si="8"/>
        <v>4</v>
      </c>
      <c r="L64" s="240">
        <f>VLOOKUP($B64,'Impact of the crisis'!$C$6:$N$170,12,FALSE)</f>
        <v>4.5999999999999996</v>
      </c>
      <c r="M64" s="240">
        <f>VLOOKUP($B64,'Impact of the crisis'!$C$6:$AB$170,26,FALSE)</f>
        <v>3.6</v>
      </c>
      <c r="N64" s="240">
        <f>VLOOKUP($B64,'Conditions of people affected'!$C$6:$R$170,16,FALSE)</f>
        <v>4.5</v>
      </c>
      <c r="O64" s="240">
        <f>VLOOKUP($B64,'Conditions of people affected'!$C$6:$R$170,9,FALSE)</f>
        <v>5</v>
      </c>
      <c r="P64" s="240">
        <f>VLOOKUP($B64,'Conditions of people affected'!$C$6:$R$170,15,FALSE)</f>
        <v>4</v>
      </c>
      <c r="Q64" s="240">
        <f t="shared" si="9"/>
        <v>2.2999999999999998</v>
      </c>
      <c r="R64" s="240">
        <f>VLOOKUP($B64,'Complexity of the crisis'!$C$6:$AN$170,22,FALSE)</f>
        <v>2.6</v>
      </c>
      <c r="S64" s="241">
        <f>VLOOKUP($B64,'Complexity of the crisis'!$C$6:$AN$170,38,FALSE)</f>
        <v>2</v>
      </c>
      <c r="T64" s="141" t="str">
        <f>VLOOKUP(B64,Lists!$C$3:$E$200,3,FALSE)</f>
        <v>Asia</v>
      </c>
      <c r="U64" s="153">
        <f>VLOOKUP(B64,'INFORM Severity - hidden'!$C$5:$V$200,20,FALSE)</f>
        <v>44985</v>
      </c>
    </row>
    <row r="65" spans="1:21" x14ac:dyDescent="0.25">
      <c r="A65" s="137" t="str">
        <f t="array" ref="A65">IFERROR(INDEX(Lists!$B$2:$B$200,SMALL(IF(Lists!$H$2:$H$200="Yes",ROW(Lists!$B$2:$B$200)),ROW(61:61))-1,1),"")</f>
        <v>Conflict in Palestine</v>
      </c>
      <c r="B65" s="138" t="str">
        <f>VLOOKUP(A65,Lists!$B$2:$G$200,2,FALSE)</f>
        <v>PSE002</v>
      </c>
      <c r="C65" s="138" t="str">
        <f>VLOOKUP(B65,'INFORM Severity - hidden'!$C$5:$D$200,2,FALSE)</f>
        <v>Palestine</v>
      </c>
      <c r="D65" s="138" t="str">
        <f>VLOOKUP(A65,Lists!$B$2:$G$200,3,FALSE)</f>
        <v>PSE</v>
      </c>
      <c r="E65" s="138" t="str">
        <f>VLOOKUP(A65,Lists!$B$2:$G$200,5,FALSE)</f>
        <v>Conflict,Socio-political,Violence</v>
      </c>
      <c r="F65" s="238">
        <f t="shared" si="5"/>
        <v>3.5</v>
      </c>
      <c r="G65" s="142">
        <f t="shared" si="6"/>
        <v>4</v>
      </c>
      <c r="H65" s="142" t="str">
        <f t="shared" si="7"/>
        <v>High</v>
      </c>
      <c r="I65" s="239" t="str">
        <f>INDEX(Trends!$D$3:$D$404,MATCH(B65,Trends!$C$3:$C$404,0))</f>
        <v>Decreasing</v>
      </c>
      <c r="J65" s="142" t="str">
        <f>VLOOKUP($B65,Reliability!$A$3:$I$170,9,FALSE)</f>
        <v>High</v>
      </c>
      <c r="K65" s="240">
        <f t="shared" si="8"/>
        <v>4</v>
      </c>
      <c r="L65" s="240">
        <f>VLOOKUP($B65,'Impact of the crisis'!$C$6:$N$170,12,FALSE)</f>
        <v>3.4</v>
      </c>
      <c r="M65" s="240">
        <f>VLOOKUP($B65,'Impact of the crisis'!$C$6:$AB$170,26,FALSE)</f>
        <v>4.2</v>
      </c>
      <c r="N65" s="240">
        <f>VLOOKUP($B65,'Conditions of people affected'!$C$6:$R$170,16,FALSE)</f>
        <v>3.45</v>
      </c>
      <c r="O65" s="240">
        <f>VLOOKUP($B65,'Conditions of people affected'!$C$6:$R$170,9,FALSE)</f>
        <v>3.9</v>
      </c>
      <c r="P65" s="240">
        <f>VLOOKUP($B65,'Conditions of people affected'!$C$6:$R$170,15,FALSE)</f>
        <v>3</v>
      </c>
      <c r="Q65" s="240">
        <f t="shared" si="9"/>
        <v>3.3</v>
      </c>
      <c r="R65" s="240">
        <f>VLOOKUP($B65,'Complexity of the crisis'!$C$6:$AN$170,22,FALSE)</f>
        <v>2.2999999999999998</v>
      </c>
      <c r="S65" s="241">
        <f>VLOOKUP($B65,'Complexity of the crisis'!$C$6:$AN$170,38,FALSE)</f>
        <v>4</v>
      </c>
      <c r="T65" s="141" t="str">
        <f>VLOOKUP(B65,Lists!$C$3:$E$200,3,FALSE)</f>
        <v>Middle east</v>
      </c>
      <c r="U65" s="153">
        <f>VLOOKUP(B65,'INFORM Severity - hidden'!$C$5:$V$200,20,FALSE)</f>
        <v>44977</v>
      </c>
    </row>
    <row r="66" spans="1:21" x14ac:dyDescent="0.25">
      <c r="A66" s="137" t="str">
        <f t="array" ref="A66">IFERROR(INDEX(Lists!$B$2:$B$200,SMALL(IF(Lists!$H$2:$H$200="Yes",ROW(Lists!$B$2:$B$200)),ROW(62:62))-1,1),"")</f>
        <v>Displacement from Ukraine conflict in Romania</v>
      </c>
      <c r="B66" s="138" t="str">
        <f>VLOOKUP(A66,Lists!$B$2:$G$200,2,FALSE)</f>
        <v>ROU002</v>
      </c>
      <c r="C66" s="138" t="str">
        <f>VLOOKUP(B66,'INFORM Severity - hidden'!$C$5:$D$200,2,FALSE)</f>
        <v>Romania</v>
      </c>
      <c r="D66" s="138" t="str">
        <f>VLOOKUP(A66,Lists!$B$2:$G$200,3,FALSE)</f>
        <v>ROU</v>
      </c>
      <c r="E66" s="138" t="str">
        <f>VLOOKUP(A66,Lists!$B$2:$G$200,5,FALSE)</f>
        <v>Conflict,Displacement</v>
      </c>
      <c r="F66" s="238">
        <f t="shared" si="5"/>
        <v>1.4</v>
      </c>
      <c r="G66" s="142">
        <f t="shared" si="6"/>
        <v>2</v>
      </c>
      <c r="H66" s="142" t="str">
        <f t="shared" si="7"/>
        <v>Low</v>
      </c>
      <c r="I66" s="239" t="str">
        <f>INDEX(Trends!$D$3:$D$404,MATCH(B66,Trends!$C$3:$C$404,0))</f>
        <v>Decreasing</v>
      </c>
      <c r="J66" s="142" t="str">
        <f>VLOOKUP($B66,Reliability!$A$3:$I$170,9,FALSE)</f>
        <v>Very High</v>
      </c>
      <c r="K66" s="240">
        <f t="shared" si="8"/>
        <v>1.7</v>
      </c>
      <c r="L66" s="240">
        <f>VLOOKUP($B66,'Impact of the crisis'!$C$6:$N$170,12,FALSE)</f>
        <v>2</v>
      </c>
      <c r="M66" s="240">
        <f>VLOOKUP($B66,'Impact of the crisis'!$C$6:$AB$170,26,FALSE)</f>
        <v>1.6</v>
      </c>
      <c r="N66" s="240">
        <f>VLOOKUP($B66,'Conditions of people affected'!$C$6:$R$170,16,FALSE)</f>
        <v>1.35</v>
      </c>
      <c r="O66" s="240">
        <f>VLOOKUP($B66,'Conditions of people affected'!$C$6:$R$170,9,FALSE)</f>
        <v>1.7</v>
      </c>
      <c r="P66" s="240">
        <f>VLOOKUP($B66,'Conditions of people affected'!$C$6:$R$170,15,FALSE)</f>
        <v>1</v>
      </c>
      <c r="Q66" s="240">
        <f t="shared" si="9"/>
        <v>1.2</v>
      </c>
      <c r="R66" s="240">
        <f>VLOOKUP($B66,'Complexity of the crisis'!$C$6:$AN$170,22,FALSE)</f>
        <v>1.3</v>
      </c>
      <c r="S66" s="241">
        <f>VLOOKUP($B66,'Complexity of the crisis'!$C$6:$AN$170,38,FALSE)</f>
        <v>1</v>
      </c>
      <c r="T66" s="141" t="str">
        <f>VLOOKUP(B66,Lists!$C$3:$E$200,3,FALSE)</f>
        <v>Europe</v>
      </c>
      <c r="U66" s="153">
        <f>VLOOKUP(B66,'INFORM Severity - hidden'!$C$5:$V$200,20,FALSE)</f>
        <v>44979</v>
      </c>
    </row>
    <row r="67" spans="1:21" x14ac:dyDescent="0.25">
      <c r="A67" s="139" t="str">
        <f t="array" ref="A67">IFERROR(INDEX(Lists!$B$2:$B$200,SMALL(IF(Lists!$H$2:$H$200="Yes",ROW(Lists!$B$2:$B$200)),ROW(63:63))-1,1),"")</f>
        <v>Burundi and DRC refugees in Rwanda</v>
      </c>
      <c r="B67" s="140" t="str">
        <f>VLOOKUP(A67,Lists!$B$2:$G$200,2,FALSE)</f>
        <v>RWA002</v>
      </c>
      <c r="C67" s="140" t="str">
        <f>VLOOKUP(B67,'INFORM Severity - hidden'!$C$5:$D$200,2,FALSE)</f>
        <v>Rwanda</v>
      </c>
      <c r="D67" s="140" t="str">
        <f>VLOOKUP(A67,Lists!$B$2:$G$200,3,FALSE)</f>
        <v>RWA</v>
      </c>
      <c r="E67" s="140" t="str">
        <f>VLOOKUP(A67,Lists!$B$2:$G$200,5,FALSE)</f>
        <v>Displacement</v>
      </c>
      <c r="F67" s="238">
        <f t="shared" si="5"/>
        <v>2.4</v>
      </c>
      <c r="G67" s="142">
        <f t="shared" si="6"/>
        <v>3</v>
      </c>
      <c r="H67" s="142" t="str">
        <f t="shared" si="7"/>
        <v>Medium</v>
      </c>
      <c r="I67" s="239" t="str">
        <f>INDEX(Trends!$D$3:$D$404,MATCH(B67,Trends!$C$3:$C$404,0))</f>
        <v>Stable</v>
      </c>
      <c r="J67" s="142" t="str">
        <f>VLOOKUP($B67,Reliability!$A$3:$I$170,9,FALSE)</f>
        <v>Medium</v>
      </c>
      <c r="K67" s="240">
        <f t="shared" si="8"/>
        <v>2.5</v>
      </c>
      <c r="L67" s="240">
        <f>VLOOKUP($B67,'Impact of the crisis'!$C$6:$N$170,12,FALSE)</f>
        <v>2.2000000000000002</v>
      </c>
      <c r="M67" s="240">
        <f>VLOOKUP($B67,'Impact of the crisis'!$C$6:$AB$170,26,FALSE)</f>
        <v>2.7</v>
      </c>
      <c r="N67" s="240">
        <f>VLOOKUP($B67,'Conditions of people affected'!$C$6:$R$170,16,FALSE)</f>
        <v>2.4</v>
      </c>
      <c r="O67" s="240">
        <f>VLOOKUP($B67,'Conditions of people affected'!$C$6:$R$170,9,FALSE)</f>
        <v>1.8</v>
      </c>
      <c r="P67" s="240">
        <f>VLOOKUP($B67,'Conditions of people affected'!$C$6:$R$170,15,FALSE)</f>
        <v>3</v>
      </c>
      <c r="Q67" s="240">
        <f t="shared" si="9"/>
        <v>2.2999999999999998</v>
      </c>
      <c r="R67" s="240">
        <f>VLOOKUP($B67,'Complexity of the crisis'!$C$6:$AN$170,22,FALSE)</f>
        <v>3</v>
      </c>
      <c r="S67" s="241">
        <f>VLOOKUP($B67,'Complexity of the crisis'!$C$6:$AN$170,38,FALSE)</f>
        <v>1.5</v>
      </c>
      <c r="T67" s="141" t="str">
        <f>VLOOKUP(B67,Lists!$C$3:$E$200,3,FALSE)</f>
        <v>Africa</v>
      </c>
      <c r="U67" s="153">
        <f>VLOOKUP(B67,'INFORM Severity - hidden'!$C$5:$V$200,20,FALSE)</f>
        <v>44979</v>
      </c>
    </row>
    <row r="68" spans="1:21" x14ac:dyDescent="0.25">
      <c r="A68" s="139" t="str">
        <f t="array" ref="A68">IFERROR(INDEX(Lists!$B$2:$B$200,SMALL(IF(Lists!$H$2:$H$200="Yes",ROW(Lists!$B$2:$B$200)),ROW(64:64))-1,1),"")</f>
        <v>Complex crisis in Sudan</v>
      </c>
      <c r="B68" s="140" t="str">
        <f>VLOOKUP(A68,Lists!$B$2:$G$200,2,FALSE)</f>
        <v>SDN001</v>
      </c>
      <c r="C68" s="140" t="str">
        <f>VLOOKUP(B68,'INFORM Severity - hidden'!$C$5:$D$200,2,FALSE)</f>
        <v>Sudan</v>
      </c>
      <c r="D68" s="140" t="str">
        <f>VLOOKUP(A68,Lists!$B$2:$G$200,3,FALSE)</f>
        <v>SDN</v>
      </c>
      <c r="E68" s="140" t="str">
        <f>VLOOKUP(A68,Lists!$B$2:$G$200,5,FALSE)</f>
        <v>Displacement,Violence,Floods</v>
      </c>
      <c r="F68" s="238">
        <f t="shared" si="5"/>
        <v>4.4000000000000004</v>
      </c>
      <c r="G68" s="142">
        <f t="shared" si="6"/>
        <v>5</v>
      </c>
      <c r="H68" s="142" t="str">
        <f t="shared" si="7"/>
        <v>Very High</v>
      </c>
      <c r="I68" s="239" t="str">
        <f>INDEX(Trends!$D$3:$D$404,MATCH(B68,Trends!$C$3:$C$404,0))</f>
        <v>Stable</v>
      </c>
      <c r="J68" s="142" t="str">
        <f>VLOOKUP($B68,Reliability!$A$3:$I$170,9,FALSE)</f>
        <v>Very High</v>
      </c>
      <c r="K68" s="240">
        <f t="shared" si="8"/>
        <v>4.4000000000000004</v>
      </c>
      <c r="L68" s="240">
        <f>VLOOKUP($B68,'Impact of the crisis'!$C$6:$N$170,12,FALSE)</f>
        <v>4.8</v>
      </c>
      <c r="M68" s="240">
        <f>VLOOKUP($B68,'Impact of the crisis'!$C$6:$AB$170,26,FALSE)</f>
        <v>4.2</v>
      </c>
      <c r="N68" s="240">
        <f>VLOOKUP($B68,'Conditions of people affected'!$C$6:$R$170,16,FALSE)</f>
        <v>4.5</v>
      </c>
      <c r="O68" s="240">
        <f>VLOOKUP($B68,'Conditions of people affected'!$C$6:$R$170,9,FALSE)</f>
        <v>5</v>
      </c>
      <c r="P68" s="240">
        <f>VLOOKUP($B68,'Conditions of people affected'!$C$6:$R$170,15,FALSE)</f>
        <v>4</v>
      </c>
      <c r="Q68" s="240">
        <f t="shared" si="9"/>
        <v>4.0999999999999996</v>
      </c>
      <c r="R68" s="240">
        <f>VLOOKUP($B68,'Complexity of the crisis'!$C$6:$AN$170,22,FALSE)</f>
        <v>4.2</v>
      </c>
      <c r="S68" s="241">
        <f>VLOOKUP($B68,'Complexity of the crisis'!$C$6:$AN$170,38,FALSE)</f>
        <v>4</v>
      </c>
      <c r="T68" s="141" t="str">
        <f>VLOOKUP(B68,Lists!$C$3:$E$200,3,FALSE)</f>
        <v>Africa</v>
      </c>
      <c r="U68" s="153">
        <f>VLOOKUP(B68,'INFORM Severity - hidden'!$C$5:$V$200,20,FALSE)</f>
        <v>44978</v>
      </c>
    </row>
    <row r="69" spans="1:21" x14ac:dyDescent="0.25">
      <c r="A69" s="139" t="str">
        <f t="array" ref="A69">IFERROR(INDEX(Lists!$B$2:$B$200,SMALL(IF(Lists!$H$2:$H$200="Yes",ROW(Lists!$B$2:$B$200)),ROW(65:65))-1,1),"")</f>
        <v>Drought in Senegal</v>
      </c>
      <c r="B69" s="140" t="str">
        <f>VLOOKUP(A69,Lists!$B$2:$G$200,2,FALSE)</f>
        <v>SEN002</v>
      </c>
      <c r="C69" s="140" t="str">
        <f>VLOOKUP(B69,'INFORM Severity - hidden'!$C$5:$D$200,2,FALSE)</f>
        <v>Senegal</v>
      </c>
      <c r="D69" s="140" t="str">
        <f>VLOOKUP(A69,Lists!$B$2:$G$200,3,FALSE)</f>
        <v>SEN</v>
      </c>
      <c r="E69" s="140" t="str">
        <f>VLOOKUP(A69,Lists!$B$2:$G$200,5,FALSE)</f>
        <v>Drought</v>
      </c>
      <c r="F69" s="238">
        <f t="shared" ref="F69:F87" si="10">IF(OR(N69="x",K69="x"),"x",ROUND((5-GEOMEAN(((5-K69)/5*4+1),((5-N69)/5*4+1),((5-N69)/5*4+1)))/4*3.5+Q69*0.3,1))</f>
        <v>2.4</v>
      </c>
      <c r="G69" s="142">
        <f t="shared" ref="G69:G87" si="11">IF(F69="x","x",ROUNDUP(F69,0))</f>
        <v>3</v>
      </c>
      <c r="H69" s="142" t="str">
        <f t="shared" ref="H69:H87" si="12">IF(N69="x","x",IF(K69="x","x",(IF(G69=5,"Very High",IF(G69=4,"High",IF(G69=3,"Medium",IF(G69=2,"Low","Very Low")))))))</f>
        <v>Medium</v>
      </c>
      <c r="I69" s="239" t="str">
        <f>INDEX(Trends!$D$3:$D$404,MATCH(B69,Trends!$C$3:$C$404,0))</f>
        <v>Stable</v>
      </c>
      <c r="J69" s="142" t="str">
        <f>VLOOKUP($B69,Reliability!$A$3:$I$170,9,FALSE)</f>
        <v>Very High</v>
      </c>
      <c r="K69" s="240">
        <f t="shared" ref="K69:K87" si="13">IF(OR(M69="x",L69="x"),"x",ROUND((5-GEOMEAN(((5-L69)/5*4+1),((5-M69)/5*4+1),((5-M69)/5*4+1)))/4*5,1))</f>
        <v>3</v>
      </c>
      <c r="L69" s="240">
        <f>VLOOKUP($B69,'Impact of the crisis'!$C$6:$N$170,12,FALSE)</f>
        <v>4.5</v>
      </c>
      <c r="M69" s="240">
        <f>VLOOKUP($B69,'Impact of the crisis'!$C$6:$AB$170,26,FALSE)</f>
        <v>1.8</v>
      </c>
      <c r="N69" s="240">
        <f>VLOOKUP($B69,'Conditions of people affected'!$C$6:$R$170,16,FALSE)</f>
        <v>2.6</v>
      </c>
      <c r="O69" s="240">
        <f>VLOOKUP($B69,'Conditions of people affected'!$C$6:$R$170,9,FALSE)</f>
        <v>3.2</v>
      </c>
      <c r="P69" s="240">
        <f>VLOOKUP($B69,'Conditions of people affected'!$C$6:$R$170,15,FALSE)</f>
        <v>2</v>
      </c>
      <c r="Q69" s="240">
        <f t="shared" ref="Q69:Q87" si="14">IF(OR(S69="x",R69="x"),R69,ROUND((5-GEOMEAN(((5-R69)/5*4+1),((5-S69)/5*4+1)))/4*5,1))</f>
        <v>1.6</v>
      </c>
      <c r="R69" s="240">
        <f>VLOOKUP($B69,'Complexity of the crisis'!$C$6:$AN$170,22,FALSE)</f>
        <v>2.2000000000000002</v>
      </c>
      <c r="S69" s="241">
        <f>VLOOKUP($B69,'Complexity of the crisis'!$C$6:$AN$170,38,FALSE)</f>
        <v>1</v>
      </c>
      <c r="T69" s="141" t="str">
        <f>VLOOKUP(B69,Lists!$C$3:$E$200,3,FALSE)</f>
        <v>Africa</v>
      </c>
      <c r="U69" s="153">
        <f>VLOOKUP(B69,'INFORM Severity - hidden'!$C$5:$V$200,20,FALSE)</f>
        <v>44922</v>
      </c>
    </row>
    <row r="70" spans="1:21" x14ac:dyDescent="0.25">
      <c r="A70" s="139" t="str">
        <f t="array" ref="A70">IFERROR(INDEX(Lists!$B$2:$B$200,SMALL(IF(Lists!$H$2:$H$200="Yes",ROW(Lists!$B$2:$B$200)),ROW(66:66))-1,1),"")</f>
        <v>Complex crisis in El Salvador</v>
      </c>
      <c r="B70" s="140" t="str">
        <f>VLOOKUP(A70,Lists!$B$2:$G$200,2,FALSE)</f>
        <v>SLV001</v>
      </c>
      <c r="C70" s="140" t="str">
        <f>VLOOKUP(B70,'INFORM Severity - hidden'!$C$5:$D$200,2,FALSE)</f>
        <v>El Salvador</v>
      </c>
      <c r="D70" s="140" t="str">
        <f>VLOOKUP(A70,Lists!$B$2:$G$200,3,FALSE)</f>
        <v>SLV</v>
      </c>
      <c r="E70" s="140" t="str">
        <f>VLOOKUP(A70,Lists!$B$2:$G$200,5,FALSE)</f>
        <v>Displacement,Violence,Floods,Drought</v>
      </c>
      <c r="F70" s="238">
        <f t="shared" si="10"/>
        <v>3.1</v>
      </c>
      <c r="G70" s="142">
        <f t="shared" si="11"/>
        <v>4</v>
      </c>
      <c r="H70" s="142" t="str">
        <f t="shared" si="12"/>
        <v>High</v>
      </c>
      <c r="I70" s="239" t="str">
        <f>INDEX(Trends!$D$3:$D$404,MATCH(B70,Trends!$C$3:$C$404,0))</f>
        <v>Decreasing</v>
      </c>
      <c r="J70" s="142" t="str">
        <f>VLOOKUP($B70,Reliability!$A$3:$I$170,9,FALSE)</f>
        <v>Very High</v>
      </c>
      <c r="K70" s="240">
        <f t="shared" si="13"/>
        <v>3.3</v>
      </c>
      <c r="L70" s="240">
        <f>VLOOKUP($B70,'Impact of the crisis'!$C$6:$N$170,12,FALSE)</f>
        <v>3.7</v>
      </c>
      <c r="M70" s="240">
        <f>VLOOKUP($B70,'Impact of the crisis'!$C$6:$AB$170,26,FALSE)</f>
        <v>3</v>
      </c>
      <c r="N70" s="240">
        <f>VLOOKUP($B70,'Conditions of people affected'!$C$6:$R$170,16,FALSE)</f>
        <v>3.2</v>
      </c>
      <c r="O70" s="240">
        <f>VLOOKUP($B70,'Conditions of people affected'!$C$6:$R$170,9,FALSE)</f>
        <v>3.4</v>
      </c>
      <c r="P70" s="240">
        <f>VLOOKUP($B70,'Conditions of people affected'!$C$6:$R$170,15,FALSE)</f>
        <v>3</v>
      </c>
      <c r="Q70" s="240">
        <f t="shared" si="14"/>
        <v>2.7</v>
      </c>
      <c r="R70" s="240">
        <f>VLOOKUP($B70,'Complexity of the crisis'!$C$6:$AN$170,22,FALSE)</f>
        <v>2.2999999999999998</v>
      </c>
      <c r="S70" s="241">
        <f>VLOOKUP($B70,'Complexity of the crisis'!$C$6:$AN$170,38,FALSE)</f>
        <v>3</v>
      </c>
      <c r="T70" s="141" t="str">
        <f>VLOOKUP(B70,Lists!$C$3:$E$200,3,FALSE)</f>
        <v>Americas</v>
      </c>
      <c r="U70" s="153">
        <f>VLOOKUP(B70,'INFORM Severity - hidden'!$C$5:$V$200,20,FALSE)</f>
        <v>44985</v>
      </c>
    </row>
    <row r="71" spans="1:21" x14ac:dyDescent="0.25">
      <c r="A71" s="139" t="str">
        <f t="array" ref="A71">IFERROR(INDEX(Lists!$B$2:$B$200,SMALL(IF(Lists!$H$2:$H$200="Yes",ROW(Lists!$B$2:$B$200)),ROW(67:67))-1,1),"")</f>
        <v>Complex crisis in Somalia</v>
      </c>
      <c r="B71" s="140" t="str">
        <f>VLOOKUP(A71,Lists!$B$2:$G$200,2,FALSE)</f>
        <v>SOM001</v>
      </c>
      <c r="C71" s="140" t="str">
        <f>VLOOKUP(B71,'INFORM Severity - hidden'!$C$5:$D$200,2,FALSE)</f>
        <v>Somalia</v>
      </c>
      <c r="D71" s="140" t="str">
        <f>VLOOKUP(A71,Lists!$B$2:$G$200,3,FALSE)</f>
        <v>SOM</v>
      </c>
      <c r="E71" s="140" t="str">
        <f>VLOOKUP(A71,Lists!$B$2:$G$200,5,FALSE)</f>
        <v>Conflict,Displacement,Floods,Drought</v>
      </c>
      <c r="F71" s="238">
        <f t="shared" si="10"/>
        <v>4.7</v>
      </c>
      <c r="G71" s="142">
        <f t="shared" si="11"/>
        <v>5</v>
      </c>
      <c r="H71" s="142" t="str">
        <f t="shared" si="12"/>
        <v>Very High</v>
      </c>
      <c r="I71" s="239" t="str">
        <f>INDEX(Trends!$D$3:$D$404,MATCH(B71,Trends!$C$3:$C$404,0))</f>
        <v>Increasing</v>
      </c>
      <c r="J71" s="142" t="str">
        <f>VLOOKUP($B71,Reliability!$A$3:$I$170,9,FALSE)</f>
        <v>Very High</v>
      </c>
      <c r="K71" s="240">
        <f t="shared" si="13"/>
        <v>4.8</v>
      </c>
      <c r="L71" s="240">
        <f>VLOOKUP($B71,'Impact of the crisis'!$C$6:$N$170,12,FALSE)</f>
        <v>4.7</v>
      </c>
      <c r="M71" s="240">
        <f>VLOOKUP($B71,'Impact of the crisis'!$C$6:$AB$170,26,FALSE)</f>
        <v>4.9000000000000004</v>
      </c>
      <c r="N71" s="240">
        <f>VLOOKUP($B71,'Conditions of people affected'!$C$6:$R$170,16,FALSE)</f>
        <v>4.95</v>
      </c>
      <c r="O71" s="240">
        <f>VLOOKUP($B71,'Conditions of people affected'!$C$6:$R$170,9,FALSE)</f>
        <v>4.9000000000000004</v>
      </c>
      <c r="P71" s="240">
        <f>VLOOKUP($B71,'Conditions of people affected'!$C$6:$R$170,15,FALSE)</f>
        <v>5</v>
      </c>
      <c r="Q71" s="240">
        <f t="shared" si="14"/>
        <v>4.2</v>
      </c>
      <c r="R71" s="240">
        <f>VLOOKUP($B71,'Complexity of the crisis'!$C$6:$AN$170,22,FALSE)</f>
        <v>3.9</v>
      </c>
      <c r="S71" s="241">
        <f>VLOOKUP($B71,'Complexity of the crisis'!$C$6:$AN$170,38,FALSE)</f>
        <v>4.5</v>
      </c>
      <c r="T71" s="141" t="str">
        <f>VLOOKUP(B71,Lists!$C$3:$E$200,3,FALSE)</f>
        <v>Africa</v>
      </c>
      <c r="U71" s="153">
        <f>VLOOKUP(B71,'INFORM Severity - hidden'!$C$5:$V$200,20,FALSE)</f>
        <v>44970</v>
      </c>
    </row>
    <row r="72" spans="1:21" x14ac:dyDescent="0.25">
      <c r="A72" s="139" t="str">
        <f t="array" ref="A72">IFERROR(INDEX(Lists!$B$2:$B$200,SMALL(IF(Lists!$H$2:$H$200="Yes",ROW(Lists!$B$2:$B$200)),ROW(68:68))-1,1),"")</f>
        <v>Complex crisis in South Sudan</v>
      </c>
      <c r="B72" s="140" t="str">
        <f>VLOOKUP(A72,Lists!$B$2:$G$200,2,FALSE)</f>
        <v>SSD001</v>
      </c>
      <c r="C72" s="140" t="str">
        <f>VLOOKUP(B72,'INFORM Severity - hidden'!$C$5:$D$200,2,FALSE)</f>
        <v>South Sudan</v>
      </c>
      <c r="D72" s="140" t="str">
        <f>VLOOKUP(A72,Lists!$B$2:$G$200,3,FALSE)</f>
        <v>SSD</v>
      </c>
      <c r="E72" s="140" t="str">
        <f>VLOOKUP(A72,Lists!$B$2:$G$200,5,FALSE)</f>
        <v>Conflict,Floods,Displacement</v>
      </c>
      <c r="F72" s="238">
        <f t="shared" si="10"/>
        <v>4.4000000000000004</v>
      </c>
      <c r="G72" s="142">
        <f t="shared" si="11"/>
        <v>5</v>
      </c>
      <c r="H72" s="142" t="str">
        <f t="shared" si="12"/>
        <v>Very High</v>
      </c>
      <c r="I72" s="239" t="str">
        <f>INDEX(Trends!$D$3:$D$404,MATCH(B72,Trends!$C$3:$C$404,0))</f>
        <v>Stable</v>
      </c>
      <c r="J72" s="142" t="str">
        <f>VLOOKUP($B72,Reliability!$A$3:$I$170,9,FALSE)</f>
        <v>Very High</v>
      </c>
      <c r="K72" s="240">
        <f t="shared" si="13"/>
        <v>4.5</v>
      </c>
      <c r="L72" s="240">
        <f>VLOOKUP($B72,'Impact of the crisis'!$C$6:$N$170,12,FALSE)</f>
        <v>4.5999999999999996</v>
      </c>
      <c r="M72" s="240">
        <f>VLOOKUP($B72,'Impact of the crisis'!$C$6:$AB$170,26,FALSE)</f>
        <v>4.5</v>
      </c>
      <c r="N72" s="240">
        <f>VLOOKUP($B72,'Conditions of people affected'!$C$6:$R$170,16,FALSE)</f>
        <v>4.5</v>
      </c>
      <c r="O72" s="240">
        <f>VLOOKUP($B72,'Conditions of people affected'!$C$6:$R$170,9,FALSE)</f>
        <v>5</v>
      </c>
      <c r="P72" s="240">
        <f>VLOOKUP($B72,'Conditions of people affected'!$C$6:$R$170,15,FALSE)</f>
        <v>4</v>
      </c>
      <c r="Q72" s="240">
        <f t="shared" si="14"/>
        <v>4.2</v>
      </c>
      <c r="R72" s="240">
        <f>VLOOKUP($B72,'Complexity of the crisis'!$C$6:$AN$170,22,FALSE)</f>
        <v>3.8</v>
      </c>
      <c r="S72" s="241">
        <f>VLOOKUP($B72,'Complexity of the crisis'!$C$6:$AN$170,38,FALSE)</f>
        <v>4.5</v>
      </c>
      <c r="T72" s="141" t="str">
        <f>VLOOKUP(B72,Lists!$C$3:$E$200,3,FALSE)</f>
        <v>Africa</v>
      </c>
      <c r="U72" s="153">
        <f>VLOOKUP(B72,'INFORM Severity - hidden'!$C$5:$V$200,20,FALSE)</f>
        <v>44978</v>
      </c>
    </row>
    <row r="73" spans="1:21" x14ac:dyDescent="0.25">
      <c r="A73" s="139" t="str">
        <f t="array" ref="A73">IFERROR(INDEX(Lists!$B$2:$B$200,SMALL(IF(Lists!$H$2:$H$200="Yes",ROW(Lists!$B$2:$B$200)),ROW(69:69))-1,1),"")</f>
        <v>Displacement from Ukraine conflict in Slovakia</v>
      </c>
      <c r="B73" s="140" t="str">
        <f>VLOOKUP(A73,Lists!$B$2:$G$200,2,FALSE)</f>
        <v>SVK002</v>
      </c>
      <c r="C73" s="140" t="str">
        <f>VLOOKUP(B73,'INFORM Severity - hidden'!$C$5:$D$200,2,FALSE)</f>
        <v>Slovakia</v>
      </c>
      <c r="D73" s="140" t="str">
        <f>VLOOKUP(A73,Lists!$B$2:$G$200,3,FALSE)</f>
        <v>SVK</v>
      </c>
      <c r="E73" s="140" t="str">
        <f>VLOOKUP(A73,Lists!$B$2:$G$200,5,FALSE)</f>
        <v>Displacement,Conflict</v>
      </c>
      <c r="F73" s="238">
        <f t="shared" si="10"/>
        <v>1.8</v>
      </c>
      <c r="G73" s="142">
        <f t="shared" si="11"/>
        <v>2</v>
      </c>
      <c r="H73" s="142" t="str">
        <f t="shared" si="12"/>
        <v>Low</v>
      </c>
      <c r="I73" s="239" t="str">
        <f>INDEX(Trends!$D$3:$D$404,MATCH(B73,Trends!$C$3:$C$404,0))</f>
        <v>Decreasing</v>
      </c>
      <c r="J73" s="142" t="str">
        <f>VLOOKUP($B73,Reliability!$A$3:$I$170,9,FALSE)</f>
        <v>Very High</v>
      </c>
      <c r="K73" s="240">
        <f t="shared" si="13"/>
        <v>1.6</v>
      </c>
      <c r="L73" s="240">
        <f>VLOOKUP($B73,'Impact of the crisis'!$C$6:$N$170,12,FALSE)</f>
        <v>1.5</v>
      </c>
      <c r="M73" s="240">
        <f>VLOOKUP($B73,'Impact of the crisis'!$C$6:$AB$170,26,FALSE)</f>
        <v>1.6</v>
      </c>
      <c r="N73" s="240">
        <f>VLOOKUP($B73,'Conditions of people affected'!$C$6:$R$170,16,FALSE)</f>
        <v>2.35</v>
      </c>
      <c r="O73" s="240">
        <f>VLOOKUP($B73,'Conditions of people affected'!$C$6:$R$170,9,FALSE)</f>
        <v>1.7</v>
      </c>
      <c r="P73" s="240">
        <f>VLOOKUP($B73,'Conditions of people affected'!$C$6:$R$170,15,FALSE)</f>
        <v>3</v>
      </c>
      <c r="Q73" s="240">
        <f t="shared" si="14"/>
        <v>1.1000000000000001</v>
      </c>
      <c r="R73" s="240">
        <f>VLOOKUP($B73,'Complexity of the crisis'!$C$6:$AN$170,22,FALSE)</f>
        <v>1.1000000000000001</v>
      </c>
      <c r="S73" s="241">
        <f>VLOOKUP($B73,'Complexity of the crisis'!$C$6:$AN$170,38,FALSE)</f>
        <v>1</v>
      </c>
      <c r="T73" s="141" t="str">
        <f>VLOOKUP(B73,Lists!$C$3:$E$200,3,FALSE)</f>
        <v>Europe</v>
      </c>
      <c r="U73" s="153">
        <f>VLOOKUP(B73,'INFORM Severity - hidden'!$C$5:$V$200,20,FALSE)</f>
        <v>44976</v>
      </c>
    </row>
    <row r="74" spans="1:21" x14ac:dyDescent="0.25">
      <c r="A74" s="139" t="str">
        <f t="array" ref="A74">IFERROR(INDEX(Lists!$B$2:$B$200,SMALL(IF(Lists!$H$2:$H$200="Yes",ROW(Lists!$B$2:$B$200)),ROW(70:70))-1,1),"")</f>
        <v>Food Security Crisis in Eswatini</v>
      </c>
      <c r="B74" s="140" t="str">
        <f>VLOOKUP(A74,Lists!$B$2:$G$200,2,FALSE)</f>
        <v>SWZ001</v>
      </c>
      <c r="C74" s="140" t="str">
        <f>VLOOKUP(B74,'INFORM Severity - hidden'!$C$5:$D$200,2,FALSE)</f>
        <v>Eswatini</v>
      </c>
      <c r="D74" s="140" t="str">
        <f>VLOOKUP(A74,Lists!$B$2:$G$200,3,FALSE)</f>
        <v>SWZ</v>
      </c>
      <c r="E74" s="140" t="str">
        <f>VLOOKUP(A74,Lists!$B$2:$G$200,5,FALSE)</f>
        <v>Drought</v>
      </c>
      <c r="F74" s="238">
        <f t="shared" si="10"/>
        <v>2.2999999999999998</v>
      </c>
      <c r="G74" s="142">
        <f t="shared" si="11"/>
        <v>3</v>
      </c>
      <c r="H74" s="142" t="str">
        <f t="shared" si="12"/>
        <v>Medium</v>
      </c>
      <c r="I74" s="239" t="str">
        <f>INDEX(Trends!$D$3:$D$404,MATCH(B74,Trends!$C$3:$C$404,0))</f>
        <v>Increasing</v>
      </c>
      <c r="J74" s="142" t="str">
        <f>VLOOKUP($B74,Reliability!$A$3:$I$170,9,FALSE)</f>
        <v>High</v>
      </c>
      <c r="K74" s="240">
        <f t="shared" si="13"/>
        <v>2</v>
      </c>
      <c r="L74" s="240">
        <f>VLOOKUP($B74,'Impact of the crisis'!$C$6:$N$170,12,FALSE)</f>
        <v>3.1</v>
      </c>
      <c r="M74" s="240">
        <f>VLOOKUP($B74,'Impact of the crisis'!$C$6:$AB$170,26,FALSE)</f>
        <v>1.4</v>
      </c>
      <c r="N74" s="240">
        <f>VLOOKUP($B74,'Conditions of people affected'!$C$6:$R$170,16,FALSE)</f>
        <v>2.7</v>
      </c>
      <c r="O74" s="240">
        <f>VLOOKUP($B74,'Conditions of people affected'!$C$6:$R$170,9,FALSE)</f>
        <v>2.4</v>
      </c>
      <c r="P74" s="240">
        <f>VLOOKUP($B74,'Conditions of people affected'!$C$6:$R$170,15,FALSE)</f>
        <v>3</v>
      </c>
      <c r="Q74" s="240">
        <f t="shared" si="14"/>
        <v>1.8</v>
      </c>
      <c r="R74" s="240">
        <f>VLOOKUP($B74,'Complexity of the crisis'!$C$6:$AN$170,22,FALSE)</f>
        <v>2.5</v>
      </c>
      <c r="S74" s="241">
        <f>VLOOKUP($B74,'Complexity of the crisis'!$C$6:$AN$170,38,FALSE)</f>
        <v>1</v>
      </c>
      <c r="T74" s="141" t="str">
        <f>VLOOKUP(B74,Lists!$C$3:$E$200,3,FALSE)</f>
        <v>Africa</v>
      </c>
      <c r="U74" s="153">
        <f>VLOOKUP(B74,'INFORM Severity - hidden'!$C$5:$V$200,20,FALSE)</f>
        <v>44970</v>
      </c>
    </row>
    <row r="75" spans="1:21" x14ac:dyDescent="0.25">
      <c r="A75" s="139" t="str">
        <f t="array" ref="A75">IFERROR(INDEX(Lists!$B$2:$B$200,SMALL(IF(Lists!$H$2:$H$200="Yes",ROW(Lists!$B$2:$B$200)),ROW(71:71))-1,1),"")</f>
        <v>Syrian conflict</v>
      </c>
      <c r="B75" s="140" t="str">
        <f>VLOOKUP(A75,Lists!$B$2:$G$200,2,FALSE)</f>
        <v>SYR001</v>
      </c>
      <c r="C75" s="140" t="str">
        <f>VLOOKUP(B75,'INFORM Severity - hidden'!$C$5:$D$200,2,FALSE)</f>
        <v>Syria</v>
      </c>
      <c r="D75" s="140" t="str">
        <f>VLOOKUP(A75,Lists!$B$2:$G$200,3,FALSE)</f>
        <v>SYR</v>
      </c>
      <c r="E75" s="140" t="str">
        <f>VLOOKUP(A75,Lists!$B$2:$G$200,5,FALSE)</f>
        <v>Conflict,Displacement,Violence</v>
      </c>
      <c r="F75" s="238">
        <f t="shared" si="10"/>
        <v>4.5999999999999996</v>
      </c>
      <c r="G75" s="142">
        <f t="shared" si="11"/>
        <v>5</v>
      </c>
      <c r="H75" s="142" t="str">
        <f t="shared" si="12"/>
        <v>Very High</v>
      </c>
      <c r="I75" s="239" t="str">
        <f>INDEX(Trends!$D$3:$D$404,MATCH(B75,Trends!$C$3:$C$404,0))</f>
        <v>Stable</v>
      </c>
      <c r="J75" s="142" t="str">
        <f>VLOOKUP($B75,Reliability!$A$3:$I$170,9,FALSE)</f>
        <v>Very High</v>
      </c>
      <c r="K75" s="240">
        <f t="shared" si="13"/>
        <v>4.8</v>
      </c>
      <c r="L75" s="240">
        <f>VLOOKUP($B75,'Impact of the crisis'!$C$6:$N$170,12,FALSE)</f>
        <v>4.5</v>
      </c>
      <c r="M75" s="240">
        <f>VLOOKUP($B75,'Impact of the crisis'!$C$6:$AB$170,26,FALSE)</f>
        <v>4.9000000000000004</v>
      </c>
      <c r="N75" s="240">
        <f>VLOOKUP($B75,'Conditions of people affected'!$C$6:$R$170,16,FALSE)</f>
        <v>4.5</v>
      </c>
      <c r="O75" s="240">
        <f>VLOOKUP($B75,'Conditions of people affected'!$C$6:$R$170,9,FALSE)</f>
        <v>5</v>
      </c>
      <c r="P75" s="240">
        <f>VLOOKUP($B75,'Conditions of people affected'!$C$6:$R$170,15,FALSE)</f>
        <v>4</v>
      </c>
      <c r="Q75" s="240">
        <f t="shared" si="14"/>
        <v>4.5</v>
      </c>
      <c r="R75" s="240">
        <f>VLOOKUP($B75,'Complexity of the crisis'!$C$6:$AN$170,22,FALSE)</f>
        <v>4.4000000000000004</v>
      </c>
      <c r="S75" s="241">
        <f>VLOOKUP($B75,'Complexity of the crisis'!$C$6:$AN$170,38,FALSE)</f>
        <v>4.5</v>
      </c>
      <c r="T75" s="141" t="str">
        <f>VLOOKUP(B75,Lists!$C$3:$E$200,3,FALSE)</f>
        <v>Middle east</v>
      </c>
      <c r="U75" s="153">
        <f>VLOOKUP(B75,'INFORM Severity - hidden'!$C$5:$V$200,20,FALSE)</f>
        <v>44978</v>
      </c>
    </row>
    <row r="76" spans="1:21" x14ac:dyDescent="0.25">
      <c r="A76" s="139" t="str">
        <f t="array" ref="A76">IFERROR(INDEX(Lists!$B$2:$B$200,SMALL(IF(Lists!$H$2:$H$200="Yes",ROW(Lists!$B$2:$B$200)),ROW(72:72))-1,1),"")</f>
        <v>Complex crisis in Chad</v>
      </c>
      <c r="B76" s="140" t="str">
        <f>VLOOKUP(A76,Lists!$B$2:$G$200,2,FALSE)</f>
        <v>TCD001</v>
      </c>
      <c r="C76" s="140" t="str">
        <f>VLOOKUP(B76,'INFORM Severity - hidden'!$C$5:$D$200,2,FALSE)</f>
        <v>Chad</v>
      </c>
      <c r="D76" s="140" t="str">
        <f>VLOOKUP(A76,Lists!$B$2:$G$200,3,FALSE)</f>
        <v>TCD</v>
      </c>
      <c r="E76" s="140" t="str">
        <f>VLOOKUP(A76,Lists!$B$2:$G$200,5,FALSE)</f>
        <v>Conflict,Displacement</v>
      </c>
      <c r="F76" s="238">
        <f t="shared" si="10"/>
        <v>4.4000000000000004</v>
      </c>
      <c r="G76" s="142">
        <f t="shared" si="11"/>
        <v>5</v>
      </c>
      <c r="H76" s="142" t="str">
        <f t="shared" si="12"/>
        <v>Very High</v>
      </c>
      <c r="I76" s="239" t="str">
        <f>INDEX(Trends!$D$3:$D$404,MATCH(B76,Trends!$C$3:$C$404,0))</f>
        <v>Stable</v>
      </c>
      <c r="J76" s="142" t="str">
        <f>VLOOKUP($B76,Reliability!$A$3:$I$170,9,FALSE)</f>
        <v>Medium</v>
      </c>
      <c r="K76" s="240">
        <f t="shared" si="13"/>
        <v>3.9</v>
      </c>
      <c r="L76" s="240">
        <f>VLOOKUP($B76,'Impact of the crisis'!$C$6:$N$170,12,FALSE)</f>
        <v>4.7</v>
      </c>
      <c r="M76" s="240">
        <f>VLOOKUP($B76,'Impact of the crisis'!$C$6:$AB$170,26,FALSE)</f>
        <v>3.4</v>
      </c>
      <c r="N76" s="240">
        <f>VLOOKUP($B76,'Conditions of people affected'!$C$6:$R$170,16,FALSE)</f>
        <v>4.8</v>
      </c>
      <c r="O76" s="240">
        <f>VLOOKUP($B76,'Conditions of people affected'!$C$6:$R$170,9,FALSE)</f>
        <v>4.5999999999999996</v>
      </c>
      <c r="P76" s="240">
        <f>VLOOKUP($B76,'Conditions of people affected'!$C$6:$R$170,15,FALSE)</f>
        <v>5</v>
      </c>
      <c r="Q76" s="240">
        <f t="shared" si="14"/>
        <v>4.2</v>
      </c>
      <c r="R76" s="240">
        <f>VLOOKUP($B76,'Complexity of the crisis'!$C$6:$AN$170,22,FALSE)</f>
        <v>3.8</v>
      </c>
      <c r="S76" s="241">
        <f>VLOOKUP($B76,'Complexity of the crisis'!$C$6:$AN$170,38,FALSE)</f>
        <v>4.5</v>
      </c>
      <c r="T76" s="141" t="str">
        <f>VLOOKUP(B76,Lists!$C$3:$E$200,3,FALSE)</f>
        <v>Africa</v>
      </c>
      <c r="U76" s="153">
        <f>VLOOKUP(B76,'INFORM Severity - hidden'!$C$5:$V$200,20,FALSE)</f>
        <v>44985</v>
      </c>
    </row>
    <row r="77" spans="1:21" x14ac:dyDescent="0.25">
      <c r="A77" s="139" t="str">
        <f t="array" ref="A77">IFERROR(INDEX(Lists!$B$2:$B$200,SMALL(IF(Lists!$H$2:$H$200="Yes",ROW(Lists!$B$2:$B$200)),ROW(73:73))-1,1),"")</f>
        <v>Multiple situations in Thailand</v>
      </c>
      <c r="B77" s="140" t="str">
        <f>VLOOKUP(A77,Lists!$B$2:$G$200,2,FALSE)</f>
        <v>THA001</v>
      </c>
      <c r="C77" s="140" t="str">
        <f>VLOOKUP(B77,'INFORM Severity - hidden'!$C$5:$D$200,2,FALSE)</f>
        <v>Thailand</v>
      </c>
      <c r="D77" s="140" t="str">
        <f>VLOOKUP(A77,Lists!$B$2:$G$200,3,FALSE)</f>
        <v>THA</v>
      </c>
      <c r="E77" s="140" t="str">
        <f>VLOOKUP(A77,Lists!$B$2:$G$200,5,FALSE)</f>
        <v>Conflict,Displacement</v>
      </c>
      <c r="F77" s="238">
        <f t="shared" si="10"/>
        <v>1.8</v>
      </c>
      <c r="G77" s="142">
        <f t="shared" si="11"/>
        <v>2</v>
      </c>
      <c r="H77" s="142" t="str">
        <f t="shared" si="12"/>
        <v>Low</v>
      </c>
      <c r="I77" s="239" t="str">
        <f>INDEX(Trends!$D$3:$D$404,MATCH(B77,Trends!$C$3:$C$404,0))</f>
        <v>Stable</v>
      </c>
      <c r="J77" s="142" t="str">
        <f>VLOOKUP($B77,Reliability!$A$3:$I$170,9,FALSE)</f>
        <v>Medium</v>
      </c>
      <c r="K77" s="240">
        <f t="shared" si="13"/>
        <v>2</v>
      </c>
      <c r="L77" s="240">
        <f>VLOOKUP($B77,'Impact of the crisis'!$C$6:$N$170,12,FALSE)</f>
        <v>1.2</v>
      </c>
      <c r="M77" s="240">
        <f>VLOOKUP($B77,'Impact of the crisis'!$C$6:$AB$170,26,FALSE)</f>
        <v>2.4</v>
      </c>
      <c r="N77" s="240">
        <f>VLOOKUP($B77,'Conditions of people affected'!$C$6:$R$170,16,FALSE)</f>
        <v>1.3</v>
      </c>
      <c r="O77" s="240">
        <f>VLOOKUP($B77,'Conditions of people affected'!$C$6:$R$170,9,FALSE)</f>
        <v>1.6</v>
      </c>
      <c r="P77" s="240">
        <f>VLOOKUP($B77,'Conditions of people affected'!$C$6:$R$170,15,FALSE)</f>
        <v>1</v>
      </c>
      <c r="Q77" s="240">
        <f t="shared" si="14"/>
        <v>2.5</v>
      </c>
      <c r="R77" s="240">
        <f>VLOOKUP($B77,'Complexity of the crisis'!$C$6:$AN$170,22,FALSE)</f>
        <v>2.5</v>
      </c>
      <c r="S77" s="241">
        <f>VLOOKUP($B77,'Complexity of the crisis'!$C$6:$AN$170,38,FALSE)</f>
        <v>2.5</v>
      </c>
      <c r="T77" s="141" t="str">
        <f>VLOOKUP(B77,Lists!$C$3:$E$200,3,FALSE)</f>
        <v>Asia</v>
      </c>
      <c r="U77" s="153">
        <f>VLOOKUP(B77,'INFORM Severity - hidden'!$C$5:$V$200,20,FALSE)</f>
        <v>44985</v>
      </c>
    </row>
    <row r="78" spans="1:21" x14ac:dyDescent="0.25">
      <c r="A78" s="139" t="str">
        <f t="array" ref="A78">IFERROR(INDEX(Lists!$B$2:$B$200,SMALL(IF(Lists!$H$2:$H$200="Yes",ROW(Lists!$B$2:$B$200)),ROW(74:74))-1,1),"")</f>
        <v>Venezuelan refugees in Trinidad and Tobago</v>
      </c>
      <c r="B78" s="140" t="str">
        <f>VLOOKUP(A78,Lists!$B$2:$G$200,2,FALSE)</f>
        <v>TTO002</v>
      </c>
      <c r="C78" s="140" t="str">
        <f>VLOOKUP(B78,'INFORM Severity - hidden'!$C$5:$D$200,2,FALSE)</f>
        <v>Trinidad and Tobago</v>
      </c>
      <c r="D78" s="140" t="str">
        <f>VLOOKUP(A78,Lists!$B$2:$G$200,3,FALSE)</f>
        <v>TTO</v>
      </c>
      <c r="E78" s="140" t="str">
        <f>VLOOKUP(A78,Lists!$B$2:$G$200,5,FALSE)</f>
        <v>Displacement</v>
      </c>
      <c r="F78" s="238">
        <f t="shared" si="10"/>
        <v>2</v>
      </c>
      <c r="G78" s="142">
        <f t="shared" si="11"/>
        <v>2</v>
      </c>
      <c r="H78" s="142" t="str">
        <f t="shared" si="12"/>
        <v>Low</v>
      </c>
      <c r="I78" s="239" t="str">
        <f>INDEX(Trends!$D$3:$D$404,MATCH(B78,Trends!$C$3:$C$404,0))</f>
        <v>Increasing</v>
      </c>
      <c r="J78" s="142" t="str">
        <f>VLOOKUP($B78,Reliability!$A$3:$I$170,9,FALSE)</f>
        <v>Very High</v>
      </c>
      <c r="K78" s="240">
        <f t="shared" si="13"/>
        <v>2.8</v>
      </c>
      <c r="L78" s="240">
        <f>VLOOKUP($B78,'Impact of the crisis'!$C$6:$N$170,12,FALSE)</f>
        <v>2.9</v>
      </c>
      <c r="M78" s="240">
        <f>VLOOKUP($B78,'Impact of the crisis'!$C$6:$AB$170,26,FALSE)</f>
        <v>2.8</v>
      </c>
      <c r="N78" s="240">
        <f>VLOOKUP($B78,'Conditions of people affected'!$C$6:$R$170,16,FALSE)</f>
        <v>1.45</v>
      </c>
      <c r="O78" s="240">
        <f>VLOOKUP($B78,'Conditions of people affected'!$C$6:$R$170,9,FALSE)</f>
        <v>0.9</v>
      </c>
      <c r="P78" s="240">
        <f>VLOOKUP($B78,'Conditions of people affected'!$C$6:$R$170,15,FALSE)</f>
        <v>2</v>
      </c>
      <c r="Q78" s="240">
        <f t="shared" si="14"/>
        <v>2.2000000000000002</v>
      </c>
      <c r="R78" s="240">
        <f>VLOOKUP($B78,'Complexity of the crisis'!$C$6:$AN$170,22,FALSE)</f>
        <v>1.9</v>
      </c>
      <c r="S78" s="241">
        <f>VLOOKUP($B78,'Complexity of the crisis'!$C$6:$AN$170,38,FALSE)</f>
        <v>2.5</v>
      </c>
      <c r="T78" s="141" t="str">
        <f>VLOOKUP(B78,Lists!$C$3:$E$200,3,FALSE)</f>
        <v>Americas</v>
      </c>
      <c r="U78" s="153">
        <f>VLOOKUP(B78,'INFORM Severity - hidden'!$C$5:$V$200,20,FALSE)</f>
        <v>44985</v>
      </c>
    </row>
    <row r="79" spans="1:21" x14ac:dyDescent="0.25">
      <c r="A79" s="139" t="str">
        <f t="array" ref="A79">IFERROR(INDEX(Lists!$B$2:$B$200,SMALL(IF(Lists!$H$2:$H$200="Yes",ROW(Lists!$B$2:$B$200)),ROW(75:75))-1,1),"")</f>
        <v>Mixed migration flows in Tunisia</v>
      </c>
      <c r="B79" s="140" t="str">
        <f>VLOOKUP(A79,Lists!$B$2:$G$200,2,FALSE)</f>
        <v>TUN002</v>
      </c>
      <c r="C79" s="140" t="str">
        <f>VLOOKUP(B79,'INFORM Severity - hidden'!$C$5:$D$200,2,FALSE)</f>
        <v>Tunisia</v>
      </c>
      <c r="D79" s="140" t="str">
        <f>VLOOKUP(A79,Lists!$B$2:$G$200,3,FALSE)</f>
        <v>TUN</v>
      </c>
      <c r="E79" s="140" t="str">
        <f>VLOOKUP(A79,Lists!$B$2:$G$200,5,FALSE)</f>
        <v>Displacement</v>
      </c>
      <c r="F79" s="238">
        <f t="shared" si="10"/>
        <v>1.8</v>
      </c>
      <c r="G79" s="142">
        <f t="shared" si="11"/>
        <v>2</v>
      </c>
      <c r="H79" s="142" t="str">
        <f t="shared" si="12"/>
        <v>Low</v>
      </c>
      <c r="I79" s="239" t="str">
        <f>INDEX(Trends!$D$3:$D$404,MATCH(B79,Trends!$C$3:$C$404,0))</f>
        <v>Stable</v>
      </c>
      <c r="J79" s="142" t="str">
        <f>VLOOKUP($B79,Reliability!$A$3:$I$170,9,FALSE)</f>
        <v>Very High</v>
      </c>
      <c r="K79" s="240">
        <f t="shared" si="13"/>
        <v>3.2</v>
      </c>
      <c r="L79" s="240">
        <f>VLOOKUP($B79,'Impact of the crisis'!$C$6:$N$170,12,FALSE)</f>
        <v>4.3</v>
      </c>
      <c r="M79" s="240">
        <f>VLOOKUP($B79,'Impact of the crisis'!$C$6:$AB$170,26,FALSE)</f>
        <v>2.5</v>
      </c>
      <c r="N79" s="240">
        <f>VLOOKUP($B79,'Conditions of people affected'!$C$6:$R$170,16,FALSE)</f>
        <v>0.55000000000000004</v>
      </c>
      <c r="O79" s="240">
        <f>VLOOKUP($B79,'Conditions of people affected'!$C$6:$R$170,9,FALSE)</f>
        <v>0.1</v>
      </c>
      <c r="P79" s="240">
        <f>VLOOKUP($B79,'Conditions of people affected'!$C$6:$R$170,15,FALSE)</f>
        <v>1</v>
      </c>
      <c r="Q79" s="240">
        <f t="shared" si="14"/>
        <v>2.2000000000000002</v>
      </c>
      <c r="R79" s="240">
        <f>VLOOKUP($B79,'Complexity of the crisis'!$C$6:$AN$170,22,FALSE)</f>
        <v>2.2999999999999998</v>
      </c>
      <c r="S79" s="241">
        <f>VLOOKUP($B79,'Complexity of the crisis'!$C$6:$AN$170,38,FALSE)</f>
        <v>2</v>
      </c>
      <c r="T79" s="141" t="str">
        <f>VLOOKUP(B79,Lists!$C$3:$E$200,3,FALSE)</f>
        <v>Africa</v>
      </c>
      <c r="U79" s="153">
        <f>VLOOKUP(B79,'INFORM Severity - hidden'!$C$5:$V$200,20,FALSE)</f>
        <v>44979</v>
      </c>
    </row>
    <row r="80" spans="1:21" x14ac:dyDescent="0.25">
      <c r="A80" s="139" t="str">
        <f t="array" ref="A80">IFERROR(INDEX(Lists!$B$2:$B$200,SMALL(IF(Lists!$H$2:$H$200="Yes",ROW(Lists!$B$2:$B$200)),ROW(76:76))-1,1),"")</f>
        <v>Complex situation in Türkiye</v>
      </c>
      <c r="B80" s="140" t="str">
        <f>VLOOKUP(A80,Lists!$B$2:$G$200,2,FALSE)</f>
        <v>TUR001</v>
      </c>
      <c r="C80" s="140" t="str">
        <f>VLOOKUP(B80,'INFORM Severity - hidden'!$C$5:$D$200,2,FALSE)</f>
        <v>Türkiye</v>
      </c>
      <c r="D80" s="140" t="str">
        <f>VLOOKUP(A80,Lists!$B$2:$G$200,3,FALSE)</f>
        <v>TUR</v>
      </c>
      <c r="E80" s="140" t="str">
        <f>VLOOKUP(A80,Lists!$B$2:$G$200,5,FALSE)</f>
        <v>Displacement,Conflict</v>
      </c>
      <c r="F80" s="238">
        <f t="shared" si="10"/>
        <v>3.4</v>
      </c>
      <c r="G80" s="142">
        <f t="shared" si="11"/>
        <v>4</v>
      </c>
      <c r="H80" s="142" t="str">
        <f t="shared" si="12"/>
        <v>High</v>
      </c>
      <c r="I80" s="239" t="str">
        <f>INDEX(Trends!$D$3:$D$404,MATCH(B80,Trends!$C$3:$C$404,0))</f>
        <v>Increasing</v>
      </c>
      <c r="J80" s="142" t="str">
        <f>VLOOKUP($B80,Reliability!$A$3:$I$170,9,FALSE)</f>
        <v>High</v>
      </c>
      <c r="K80" s="240">
        <f t="shared" si="13"/>
        <v>4.3</v>
      </c>
      <c r="L80" s="240">
        <f>VLOOKUP($B80,'Impact of the crisis'!$C$6:$N$170,12,FALSE)</f>
        <v>4.3</v>
      </c>
      <c r="M80" s="240">
        <f>VLOOKUP($B80,'Impact of the crisis'!$C$6:$AB$170,26,FALSE)</f>
        <v>4.3</v>
      </c>
      <c r="N80" s="240">
        <f>VLOOKUP($B80,'Conditions of people affected'!$C$6:$R$170,16,FALSE)</f>
        <v>2.95</v>
      </c>
      <c r="O80" s="240">
        <f>VLOOKUP($B80,'Conditions of people affected'!$C$6:$R$170,9,FALSE)</f>
        <v>3.9</v>
      </c>
      <c r="P80" s="240">
        <f>VLOOKUP($B80,'Conditions of people affected'!$C$6:$R$170,15,FALSE)</f>
        <v>2</v>
      </c>
      <c r="Q80" s="240">
        <f t="shared" si="14"/>
        <v>3.2</v>
      </c>
      <c r="R80" s="240">
        <f>VLOOKUP($B80,'Complexity of the crisis'!$C$6:$AN$170,22,FALSE)</f>
        <v>3.4</v>
      </c>
      <c r="S80" s="241">
        <f>VLOOKUP($B80,'Complexity of the crisis'!$C$6:$AN$170,38,FALSE)</f>
        <v>3</v>
      </c>
      <c r="T80" s="141" t="str">
        <f>VLOOKUP(B80,Lists!$C$3:$E$200,3,FALSE)</f>
        <v>Middle east</v>
      </c>
      <c r="U80" s="153">
        <f>VLOOKUP(B80,'INFORM Severity - hidden'!$C$5:$V$200,20,FALSE)</f>
        <v>44981</v>
      </c>
    </row>
    <row r="81" spans="1:21" x14ac:dyDescent="0.25">
      <c r="A81" s="139" t="str">
        <f t="array" ref="A81">IFERROR(INDEX(Lists!$B$2:$B$200,SMALL(IF(Lists!$H$2:$H$200="Yes",ROW(Lists!$B$2:$B$200)),ROW(77:77))-1,1),"")</f>
        <v>Multiple Crises in Tanzania</v>
      </c>
      <c r="B81" s="140" t="str">
        <f>VLOOKUP(A81,Lists!$B$2:$G$200,2,FALSE)</f>
        <v>TZA001</v>
      </c>
      <c r="C81" s="140" t="str">
        <f>VLOOKUP(B81,'INFORM Severity - hidden'!$C$5:$D$200,2,FALSE)</f>
        <v>Tanzania</v>
      </c>
      <c r="D81" s="140" t="str">
        <f>VLOOKUP(A81,Lists!$B$2:$G$200,3,FALSE)</f>
        <v>TZA</v>
      </c>
      <c r="E81" s="140" t="str">
        <f>VLOOKUP(A81,Lists!$B$2:$G$200,5,FALSE)</f>
        <v>Displacement,Drought</v>
      </c>
      <c r="F81" s="238">
        <f t="shared" si="10"/>
        <v>2.8</v>
      </c>
      <c r="G81" s="142">
        <f t="shared" si="11"/>
        <v>3</v>
      </c>
      <c r="H81" s="142" t="str">
        <f t="shared" si="12"/>
        <v>Medium</v>
      </c>
      <c r="I81" s="239" t="str">
        <f>INDEX(Trends!$D$3:$D$404,MATCH(B81,Trends!$C$3:$C$404,0))</f>
        <v>Increasing</v>
      </c>
      <c r="J81" s="142" t="str">
        <f>VLOOKUP($B81,Reliability!$A$3:$I$170,9,FALSE)</f>
        <v>Very High</v>
      </c>
      <c r="K81" s="240">
        <f t="shared" si="13"/>
        <v>3.2</v>
      </c>
      <c r="L81" s="240">
        <f>VLOOKUP($B81,'Impact of the crisis'!$C$6:$N$170,12,FALSE)</f>
        <v>3.4</v>
      </c>
      <c r="M81" s="240">
        <f>VLOOKUP($B81,'Impact of the crisis'!$C$6:$AB$170,26,FALSE)</f>
        <v>3.1</v>
      </c>
      <c r="N81" s="240">
        <f>VLOOKUP($B81,'Conditions of people affected'!$C$6:$R$170,16,FALSE)</f>
        <v>3.3</v>
      </c>
      <c r="O81" s="240">
        <f>VLOOKUP($B81,'Conditions of people affected'!$C$6:$R$170,9,FALSE)</f>
        <v>3.6</v>
      </c>
      <c r="P81" s="240">
        <f>VLOOKUP($B81,'Conditions of people affected'!$C$6:$R$170,15,FALSE)</f>
        <v>3</v>
      </c>
      <c r="Q81" s="240">
        <f t="shared" si="14"/>
        <v>1.8</v>
      </c>
      <c r="R81" s="240">
        <f>VLOOKUP($B81,'Complexity of the crisis'!$C$6:$AN$170,22,FALSE)</f>
        <v>2.1</v>
      </c>
      <c r="S81" s="241">
        <f>VLOOKUP($B81,'Complexity of the crisis'!$C$6:$AN$170,38,FALSE)</f>
        <v>1.5</v>
      </c>
      <c r="T81" s="141" t="str">
        <f>VLOOKUP(B81,Lists!$C$3:$E$200,3,FALSE)</f>
        <v>Africa</v>
      </c>
      <c r="U81" s="153">
        <f>VLOOKUP(B81,'INFORM Severity - hidden'!$C$5:$V$200,20,FALSE)</f>
        <v>44978</v>
      </c>
    </row>
    <row r="82" spans="1:21" x14ac:dyDescent="0.25">
      <c r="A82" s="139" t="str">
        <f t="array" ref="A82">IFERROR(INDEX(Lists!$B$2:$B$200,SMALL(IF(Lists!$H$2:$H$200="Yes",ROW(Lists!$B$2:$B$200)),ROW(78:78))-1,1),"")</f>
        <v>Multiple crises in Uganda</v>
      </c>
      <c r="B82" s="140" t="str">
        <f>VLOOKUP(A82,Lists!$B$2:$G$200,2,FALSE)</f>
        <v>UGA001</v>
      </c>
      <c r="C82" s="140" t="str">
        <f>VLOOKUP(B82,'INFORM Severity - hidden'!$C$5:$D$200,2,FALSE)</f>
        <v>Uganda</v>
      </c>
      <c r="D82" s="140" t="str">
        <f>VLOOKUP(A82,Lists!$B$2:$G$200,3,FALSE)</f>
        <v>UGA</v>
      </c>
      <c r="E82" s="140" t="str">
        <f>VLOOKUP(A82,Lists!$B$2:$G$200,5,FALSE)</f>
        <v>Displacement,Drought,Violence,Epidemic</v>
      </c>
      <c r="F82" s="238">
        <f t="shared" si="10"/>
        <v>3.3</v>
      </c>
      <c r="G82" s="142">
        <f t="shared" si="11"/>
        <v>4</v>
      </c>
      <c r="H82" s="142" t="str">
        <f t="shared" si="12"/>
        <v>High</v>
      </c>
      <c r="I82" s="239" t="str">
        <f>INDEX(Trends!$D$3:$D$404,MATCH(B82,Trends!$C$3:$C$404,0))</f>
        <v>Stable</v>
      </c>
      <c r="J82" s="142" t="str">
        <f>VLOOKUP($B82,Reliability!$A$3:$I$170,9,FALSE)</f>
        <v>Very High</v>
      </c>
      <c r="K82" s="240">
        <f t="shared" si="13"/>
        <v>3.6</v>
      </c>
      <c r="L82" s="240">
        <f>VLOOKUP($B82,'Impact of the crisis'!$C$6:$N$170,12,FALSE)</f>
        <v>1.9</v>
      </c>
      <c r="M82" s="240">
        <f>VLOOKUP($B82,'Impact of the crisis'!$C$6:$AB$170,26,FALSE)</f>
        <v>4.2</v>
      </c>
      <c r="N82" s="240">
        <f>VLOOKUP($B82,'Conditions of people affected'!$C$6:$R$170,16,FALSE)</f>
        <v>3.45</v>
      </c>
      <c r="O82" s="240">
        <f>VLOOKUP($B82,'Conditions of people affected'!$C$6:$R$170,9,FALSE)</f>
        <v>3.9</v>
      </c>
      <c r="P82" s="240">
        <f>VLOOKUP($B82,'Conditions of people affected'!$C$6:$R$170,15,FALSE)</f>
        <v>3</v>
      </c>
      <c r="Q82" s="240">
        <f t="shared" si="14"/>
        <v>2.9</v>
      </c>
      <c r="R82" s="240">
        <f>VLOOKUP($B82,'Complexity of the crisis'!$C$6:$AN$170,22,FALSE)</f>
        <v>3.6</v>
      </c>
      <c r="S82" s="241">
        <f>VLOOKUP($B82,'Complexity of the crisis'!$C$6:$AN$170,38,FALSE)</f>
        <v>2</v>
      </c>
      <c r="T82" s="141" t="str">
        <f>VLOOKUP(B82,Lists!$C$3:$E$200,3,FALSE)</f>
        <v>Africa</v>
      </c>
      <c r="U82" s="153">
        <f>VLOOKUP(B82,'INFORM Severity - hidden'!$C$5:$V$200,20,FALSE)</f>
        <v>44977</v>
      </c>
    </row>
    <row r="83" spans="1:21" x14ac:dyDescent="0.25">
      <c r="A83" s="139" t="str">
        <f t="array" ref="A83">IFERROR(INDEX(Lists!$B$2:$B$200,SMALL(IF(Lists!$H$2:$H$200="Yes",ROW(Lists!$B$2:$B$200)),ROW(79:79))-1,1),"")</f>
        <v>Conflict in Ukraine</v>
      </c>
      <c r="B83" s="140" t="str">
        <f>VLOOKUP(A83,Lists!$B$2:$G$200,2,FALSE)</f>
        <v>UKR002</v>
      </c>
      <c r="C83" s="140" t="str">
        <f>VLOOKUP(B83,'INFORM Severity - hidden'!$C$5:$D$200,2,FALSE)</f>
        <v>Ukraine</v>
      </c>
      <c r="D83" s="140" t="str">
        <f>VLOOKUP(A83,Lists!$B$2:$G$200,3,FALSE)</f>
        <v>UKR</v>
      </c>
      <c r="E83" s="140" t="str">
        <f>VLOOKUP(A83,Lists!$B$2:$G$200,5,FALSE)</f>
        <v>Conflict,Displacement</v>
      </c>
      <c r="F83" s="238">
        <f t="shared" si="10"/>
        <v>4.0999999999999996</v>
      </c>
      <c r="G83" s="142">
        <f t="shared" si="11"/>
        <v>5</v>
      </c>
      <c r="H83" s="142" t="str">
        <f t="shared" si="12"/>
        <v>Very High</v>
      </c>
      <c r="I83" s="239" t="str">
        <f>INDEX(Trends!$D$3:$D$404,MATCH(B83,Trends!$C$3:$C$404,0))</f>
        <v>Stable</v>
      </c>
      <c r="J83" s="142" t="str">
        <f>VLOOKUP($B83,Reliability!$A$3:$I$170,9,FALSE)</f>
        <v>Very High</v>
      </c>
      <c r="K83" s="240">
        <f t="shared" si="13"/>
        <v>5</v>
      </c>
      <c r="L83" s="240">
        <f>VLOOKUP($B83,'Impact of the crisis'!$C$6:$N$170,12,FALSE)</f>
        <v>4.9000000000000004</v>
      </c>
      <c r="M83" s="240">
        <f>VLOOKUP($B83,'Impact of the crisis'!$C$6:$AB$170,26,FALSE)</f>
        <v>5</v>
      </c>
      <c r="N83" s="240">
        <f>VLOOKUP($B83,'Conditions of people affected'!$C$6:$R$170,16,FALSE)</f>
        <v>4.5</v>
      </c>
      <c r="O83" s="240">
        <f>VLOOKUP($B83,'Conditions of people affected'!$C$6:$R$170,9,FALSE)</f>
        <v>5</v>
      </c>
      <c r="P83" s="240">
        <f>VLOOKUP($B83,'Conditions of people affected'!$C$6:$R$170,15,FALSE)</f>
        <v>4</v>
      </c>
      <c r="Q83" s="240">
        <f t="shared" si="14"/>
        <v>2.8</v>
      </c>
      <c r="R83" s="240">
        <f>VLOOKUP($B83,'Complexity of the crisis'!$C$6:$AN$170,22,FALSE)</f>
        <v>2.6</v>
      </c>
      <c r="S83" s="241">
        <f>VLOOKUP($B83,'Complexity of the crisis'!$C$6:$AN$170,38,FALSE)</f>
        <v>3</v>
      </c>
      <c r="T83" s="141" t="str">
        <f>VLOOKUP(B83,Lists!$C$3:$E$200,3,FALSE)</f>
        <v>Europe</v>
      </c>
      <c r="U83" s="153">
        <f>VLOOKUP(B83,'INFORM Severity - hidden'!$C$5:$V$200,20,FALSE)</f>
        <v>44979</v>
      </c>
    </row>
    <row r="84" spans="1:21" x14ac:dyDescent="0.25">
      <c r="A84" s="139" t="str">
        <f t="array" ref="A84">IFERROR(INDEX(Lists!$B$2:$B$200,SMALL(IF(Lists!$H$2:$H$200="Yes",ROW(Lists!$B$2:$B$200)),ROW(80:80))-1,1),"")</f>
        <v>Complex crisis in Venezuela</v>
      </c>
      <c r="B84" s="140" t="str">
        <f>VLOOKUP(A84,Lists!$B$2:$G$200,2,FALSE)</f>
        <v>VEN001</v>
      </c>
      <c r="C84" s="140" t="str">
        <f>VLOOKUP(B84,'INFORM Severity - hidden'!$C$5:$D$200,2,FALSE)</f>
        <v>Venezuela</v>
      </c>
      <c r="D84" s="140" t="str">
        <f>VLOOKUP(A84,Lists!$B$2:$G$200,3,FALSE)</f>
        <v>VEN</v>
      </c>
      <c r="E84" s="140" t="str">
        <f>VLOOKUP(A84,Lists!$B$2:$G$200,5,FALSE)</f>
        <v>Socio-political,Violence,Floods</v>
      </c>
      <c r="F84" s="238">
        <f t="shared" si="10"/>
        <v>4</v>
      </c>
      <c r="G84" s="142">
        <f t="shared" si="11"/>
        <v>4</v>
      </c>
      <c r="H84" s="142" t="str">
        <f t="shared" si="12"/>
        <v>High</v>
      </c>
      <c r="I84" s="239" t="str">
        <f>INDEX(Trends!$D$3:$D$404,MATCH(B84,Trends!$C$3:$C$404,0))</f>
        <v>Stable</v>
      </c>
      <c r="J84" s="142" t="str">
        <f>VLOOKUP($B84,Reliability!$A$3:$I$170,9,FALSE)</f>
        <v>High</v>
      </c>
      <c r="K84" s="240">
        <f t="shared" si="13"/>
        <v>4.4000000000000004</v>
      </c>
      <c r="L84" s="240">
        <f>VLOOKUP($B84,'Impact of the crisis'!$C$6:$N$170,12,FALSE)</f>
        <v>4.9000000000000004</v>
      </c>
      <c r="M84" s="240">
        <f>VLOOKUP($B84,'Impact of the crisis'!$C$6:$AB$170,26,FALSE)</f>
        <v>4</v>
      </c>
      <c r="N84" s="240">
        <f>VLOOKUP($B84,'Conditions of people affected'!$C$6:$R$170,16,FALSE)</f>
        <v>4</v>
      </c>
      <c r="O84" s="240">
        <f>VLOOKUP($B84,'Conditions of people affected'!$C$6:$R$170,9,FALSE)</f>
        <v>5</v>
      </c>
      <c r="P84" s="240">
        <f>VLOOKUP($B84,'Conditions of people affected'!$C$6:$R$170,15,FALSE)</f>
        <v>3</v>
      </c>
      <c r="Q84" s="240">
        <f t="shared" si="14"/>
        <v>3.8</v>
      </c>
      <c r="R84" s="240">
        <f>VLOOKUP($B84,'Complexity of the crisis'!$C$6:$AN$170,22,FALSE)</f>
        <v>3.5</v>
      </c>
      <c r="S84" s="241">
        <f>VLOOKUP($B84,'Complexity of the crisis'!$C$6:$AN$170,38,FALSE)</f>
        <v>4</v>
      </c>
      <c r="T84" s="141" t="str">
        <f>VLOOKUP(B84,Lists!$C$3:$E$200,3,FALSE)</f>
        <v>Americas</v>
      </c>
      <c r="U84" s="153">
        <f>VLOOKUP(B84,'INFORM Severity - hidden'!$C$5:$V$200,20,FALSE)</f>
        <v>44957</v>
      </c>
    </row>
    <row r="85" spans="1:21" x14ac:dyDescent="0.25">
      <c r="A85" s="139" t="str">
        <f t="array" ref="A85">IFERROR(INDEX(Lists!$B$2:$B$200,SMALL(IF(Lists!$H$2:$H$200="Yes",ROW(Lists!$B$2:$B$200)),ROW(81:81))-1,1),"")</f>
        <v>Conflict in Yemen</v>
      </c>
      <c r="B85" s="140" t="str">
        <f>VLOOKUP(A85,Lists!$B$2:$G$200,2,FALSE)</f>
        <v>YEM001</v>
      </c>
      <c r="C85" s="140" t="str">
        <f>VLOOKUP(B85,'INFORM Severity - hidden'!$C$5:$D$200,2,FALSE)</f>
        <v>Yemen</v>
      </c>
      <c r="D85" s="140" t="str">
        <f>VLOOKUP(A85,Lists!$B$2:$G$200,3,FALSE)</f>
        <v>YEM</v>
      </c>
      <c r="E85" s="140" t="str">
        <f>VLOOKUP(A85,Lists!$B$2:$G$200,5,FALSE)</f>
        <v>Conflict</v>
      </c>
      <c r="F85" s="238">
        <f t="shared" si="10"/>
        <v>4.7</v>
      </c>
      <c r="G85" s="142">
        <f t="shared" si="11"/>
        <v>5</v>
      </c>
      <c r="H85" s="142" t="str">
        <f t="shared" si="12"/>
        <v>Very High</v>
      </c>
      <c r="I85" s="239" t="str">
        <f>INDEX(Trends!$D$3:$D$404,MATCH(B85,Trends!$C$3:$C$404,0))</f>
        <v>Decreasing</v>
      </c>
      <c r="J85" s="142" t="str">
        <f>VLOOKUP($B85,Reliability!$A$3:$I$170,9,FALSE)</f>
        <v>Very High</v>
      </c>
      <c r="K85" s="240">
        <f t="shared" si="13"/>
        <v>4.7</v>
      </c>
      <c r="L85" s="240">
        <f>VLOOKUP($B85,'Impact of the crisis'!$C$6:$N$170,12,FALSE)</f>
        <v>4.8</v>
      </c>
      <c r="M85" s="240">
        <f>VLOOKUP($B85,'Impact of the crisis'!$C$6:$AB$170,26,FALSE)</f>
        <v>4.5999999999999996</v>
      </c>
      <c r="N85" s="240">
        <f>VLOOKUP($B85,'Conditions of people affected'!$C$6:$R$170,16,FALSE)</f>
        <v>5</v>
      </c>
      <c r="O85" s="240">
        <f>VLOOKUP($B85,'Conditions of people affected'!$C$6:$R$170,9,FALSE)</f>
        <v>5</v>
      </c>
      <c r="P85" s="240">
        <f>VLOOKUP($B85,'Conditions of people affected'!$C$6:$R$170,15,FALSE)</f>
        <v>5</v>
      </c>
      <c r="Q85" s="240">
        <f t="shared" si="14"/>
        <v>4.3</v>
      </c>
      <c r="R85" s="240">
        <f>VLOOKUP($B85,'Complexity of the crisis'!$C$6:$AN$170,22,FALSE)</f>
        <v>4.0999999999999996</v>
      </c>
      <c r="S85" s="241">
        <f>VLOOKUP($B85,'Complexity of the crisis'!$C$6:$AN$170,38,FALSE)</f>
        <v>4.5</v>
      </c>
      <c r="T85" s="141" t="str">
        <f>VLOOKUP(B85,Lists!$C$3:$E$200,3,FALSE)</f>
        <v>Middle east</v>
      </c>
      <c r="U85" s="153">
        <f>VLOOKUP(B85,'INFORM Severity - hidden'!$C$5:$V$200,20,FALSE)</f>
        <v>44978</v>
      </c>
    </row>
    <row r="86" spans="1:21" x14ac:dyDescent="0.25">
      <c r="A86" s="139" t="str">
        <f t="array" ref="A86">IFERROR(INDEX(Lists!$B$2:$B$200,SMALL(IF(Lists!$H$2:$H$200="Yes",ROW(Lists!$B$2:$B$200)),ROW(82:82))-1,1),"")</f>
        <v>Drought in Zambia</v>
      </c>
      <c r="B86" s="140" t="str">
        <f>VLOOKUP(A86,Lists!$B$2:$G$200,2,FALSE)</f>
        <v>ZMB002</v>
      </c>
      <c r="C86" s="140" t="str">
        <f>VLOOKUP(B86,'INFORM Severity - hidden'!$C$5:$D$200,2,FALSE)</f>
        <v>Zambia</v>
      </c>
      <c r="D86" s="140" t="str">
        <f>VLOOKUP(A86,Lists!$B$2:$G$200,3,FALSE)</f>
        <v>ZMB</v>
      </c>
      <c r="E86" s="140" t="str">
        <f>VLOOKUP(A86,Lists!$B$2:$G$200,5,FALSE)</f>
        <v>Drought</v>
      </c>
      <c r="F86" s="238">
        <f t="shared" si="10"/>
        <v>2.9</v>
      </c>
      <c r="G86" s="142">
        <f t="shared" si="11"/>
        <v>3</v>
      </c>
      <c r="H86" s="142" t="str">
        <f t="shared" si="12"/>
        <v>Medium</v>
      </c>
      <c r="I86" s="239" t="str">
        <f>INDEX(Trends!$D$3:$D$404,MATCH(B86,Trends!$C$3:$C$404,0))</f>
        <v>Stable</v>
      </c>
      <c r="J86" s="142" t="str">
        <f>VLOOKUP($B86,Reliability!$A$3:$I$170,9,FALSE)</f>
        <v>High</v>
      </c>
      <c r="K86" s="240">
        <f t="shared" si="13"/>
        <v>3.1</v>
      </c>
      <c r="L86" s="240">
        <f>VLOOKUP($B86,'Impact of the crisis'!$C$6:$N$170,12,FALSE)</f>
        <v>4.3</v>
      </c>
      <c r="M86" s="240">
        <f>VLOOKUP($B86,'Impact of the crisis'!$C$6:$AB$170,26,FALSE)</f>
        <v>2.2000000000000002</v>
      </c>
      <c r="N86" s="240">
        <f>VLOOKUP($B86,'Conditions of people affected'!$C$6:$R$170,16,FALSE)</f>
        <v>3.4</v>
      </c>
      <c r="O86" s="240">
        <f>VLOOKUP($B86,'Conditions of people affected'!$C$6:$R$170,9,FALSE)</f>
        <v>3.8</v>
      </c>
      <c r="P86" s="240">
        <f>VLOOKUP($B86,'Conditions of people affected'!$C$6:$R$170,15,FALSE)</f>
        <v>3</v>
      </c>
      <c r="Q86" s="240">
        <f t="shared" si="14"/>
        <v>1.9</v>
      </c>
      <c r="R86" s="240">
        <f>VLOOKUP($B86,'Complexity of the crisis'!$C$6:$AN$170,22,FALSE)</f>
        <v>1.8</v>
      </c>
      <c r="S86" s="241">
        <f>VLOOKUP($B86,'Complexity of the crisis'!$C$6:$AN$170,38,FALSE)</f>
        <v>2</v>
      </c>
      <c r="T86" s="141" t="str">
        <f>VLOOKUP(B86,Lists!$C$3:$E$200,3,FALSE)</f>
        <v>Africa</v>
      </c>
      <c r="U86" s="153">
        <f>VLOOKUP(B86,'INFORM Severity - hidden'!$C$5:$V$200,20,FALSE)</f>
        <v>44976</v>
      </c>
    </row>
    <row r="87" spans="1:21" x14ac:dyDescent="0.25">
      <c r="A87" s="139" t="str">
        <f t="array" ref="A87">IFERROR(INDEX(Lists!$B$2:$B$200,SMALL(IF(Lists!$H$2:$H$200="Yes",ROW(Lists!$B$2:$B$200)),ROW(83:83))-1,1),"")</f>
        <v>Complex crisis in Zimbabwe</v>
      </c>
      <c r="B87" s="140" t="str">
        <f>VLOOKUP(A87,Lists!$B$2:$G$200,2,FALSE)</f>
        <v>ZWE001</v>
      </c>
      <c r="C87" s="140" t="str">
        <f>VLOOKUP(B87,'INFORM Severity - hidden'!$C$5:$D$200,2,FALSE)</f>
        <v>Zimbabwe</v>
      </c>
      <c r="D87" s="140" t="str">
        <f>VLOOKUP(A87,Lists!$B$2:$G$200,3,FALSE)</f>
        <v>ZWE</v>
      </c>
      <c r="E87" s="140" t="str">
        <f>VLOOKUP(A87,Lists!$B$2:$G$200,5,FALSE)</f>
        <v>Socio-political,Drought</v>
      </c>
      <c r="F87" s="238">
        <f t="shared" si="10"/>
        <v>3.6</v>
      </c>
      <c r="G87" s="142">
        <f t="shared" si="11"/>
        <v>4</v>
      </c>
      <c r="H87" s="142" t="str">
        <f t="shared" si="12"/>
        <v>High</v>
      </c>
      <c r="I87" s="239" t="str">
        <f>INDEX(Trends!$D$3:$D$404,MATCH(B87,Trends!$C$3:$C$404,0))</f>
        <v>Stable</v>
      </c>
      <c r="J87" s="142" t="str">
        <f>VLOOKUP($B87,Reliability!$A$3:$I$170,9,FALSE)</f>
        <v>Very High</v>
      </c>
      <c r="K87" s="240">
        <f t="shared" si="13"/>
        <v>4.0999999999999996</v>
      </c>
      <c r="L87" s="240">
        <f>VLOOKUP($B87,'Impact of the crisis'!$C$6:$N$170,12,FALSE)</f>
        <v>4.5999999999999996</v>
      </c>
      <c r="M87" s="240">
        <f>VLOOKUP($B87,'Impact of the crisis'!$C$6:$AB$170,26,FALSE)</f>
        <v>3.8</v>
      </c>
      <c r="N87" s="240">
        <f>VLOOKUP($B87,'Conditions of people affected'!$C$6:$R$170,16,FALSE)</f>
        <v>3.55</v>
      </c>
      <c r="O87" s="240">
        <f>VLOOKUP($B87,'Conditions of people affected'!$C$6:$R$170,9,FALSE)</f>
        <v>4.0999999999999996</v>
      </c>
      <c r="P87" s="240">
        <f>VLOOKUP($B87,'Conditions of people affected'!$C$6:$R$170,15,FALSE)</f>
        <v>3</v>
      </c>
      <c r="Q87" s="240">
        <f t="shared" si="14"/>
        <v>3.2</v>
      </c>
      <c r="R87" s="240">
        <f>VLOOKUP($B87,'Complexity of the crisis'!$C$6:$AN$170,22,FALSE)</f>
        <v>3.3</v>
      </c>
      <c r="S87" s="241">
        <f>VLOOKUP($B87,'Complexity of the crisis'!$C$6:$AN$170,38,FALSE)</f>
        <v>3</v>
      </c>
      <c r="T87" s="141" t="str">
        <f>VLOOKUP(B87,Lists!$C$3:$E$200,3,FALSE)</f>
        <v>Africa</v>
      </c>
      <c r="U87" s="153">
        <f>VLOOKUP(B87,'INFORM Severity - hidden'!$C$5:$V$200,20,FALSE)</f>
        <v>44970</v>
      </c>
    </row>
  </sheetData>
  <autoFilter ref="A4:T143" xr:uid="{00000000-0009-0000-0000-000004000000}"/>
  <conditionalFormatting sqref="K5:K300">
    <cfRule type="cellIs" dxfId="577" priority="65" stopIfTrue="1" operator="between">
      <formula>4</formula>
      <formula>5</formula>
    </cfRule>
    <cfRule type="cellIs" dxfId="576" priority="71" stopIfTrue="1" operator="between">
      <formula>3</formula>
      <formula>4</formula>
    </cfRule>
    <cfRule type="cellIs" dxfId="575" priority="72" stopIfTrue="1" operator="between">
      <formula>2</formula>
      <formula>3</formula>
    </cfRule>
    <cfRule type="cellIs" dxfId="574" priority="73" stopIfTrue="1" operator="between">
      <formula>1</formula>
      <formula>2</formula>
    </cfRule>
    <cfRule type="cellIs" dxfId="573" priority="74" stopIfTrue="1" operator="between">
      <formula>0</formula>
      <formula>1</formula>
    </cfRule>
  </conditionalFormatting>
  <conditionalFormatting sqref="L5:M300">
    <cfRule type="cellIs" dxfId="572" priority="66" stopIfTrue="1" operator="between">
      <formula>4</formula>
      <formula>5</formula>
    </cfRule>
    <cfRule type="cellIs" dxfId="571" priority="67" stopIfTrue="1" operator="between">
      <formula>3</formula>
      <formula>4</formula>
    </cfRule>
    <cfRule type="cellIs" dxfId="570" priority="68" stopIfTrue="1" operator="between">
      <formula>2</formula>
      <formula>3</formula>
    </cfRule>
    <cfRule type="cellIs" dxfId="569" priority="69" stopIfTrue="1" operator="between">
      <formula>1</formula>
      <formula>2</formula>
    </cfRule>
    <cfRule type="cellIs" dxfId="568" priority="70" stopIfTrue="1" operator="between">
      <formula>0</formula>
      <formula>1</formula>
    </cfRule>
  </conditionalFormatting>
  <conditionalFormatting sqref="O5:P300">
    <cfRule type="cellIs" dxfId="567" priority="55" stopIfTrue="1" operator="between">
      <formula>7.1</formula>
      <formula>10</formula>
    </cfRule>
    <cfRule type="cellIs" dxfId="566" priority="56" stopIfTrue="1" operator="between">
      <formula>5.4</formula>
      <formula>7</formula>
    </cfRule>
    <cfRule type="cellIs" dxfId="565" priority="57" stopIfTrue="1" operator="between">
      <formula>3.5</formula>
      <formula>5.3</formula>
    </cfRule>
    <cfRule type="cellIs" dxfId="564" priority="58" stopIfTrue="1" operator="between">
      <formula>1.8</formula>
      <formula>3.4</formula>
    </cfRule>
    <cfRule type="cellIs" dxfId="563" priority="59" stopIfTrue="1" operator="between">
      <formula>0</formula>
      <formula>1.7</formula>
    </cfRule>
  </conditionalFormatting>
  <conditionalFormatting sqref="S5:S300">
    <cfRule type="cellIs" dxfId="562" priority="50" stopIfTrue="1" operator="between">
      <formula>4</formula>
      <formula>5</formula>
    </cfRule>
    <cfRule type="cellIs" dxfId="561" priority="51" stopIfTrue="1" operator="between">
      <formula>3</formula>
      <formula>4</formula>
    </cfRule>
    <cfRule type="cellIs" dxfId="560" priority="52" stopIfTrue="1" operator="between">
      <formula>2</formula>
      <formula>3</formula>
    </cfRule>
    <cfRule type="cellIs" dxfId="559" priority="53" stopIfTrue="1" operator="between">
      <formula>1</formula>
      <formula>2</formula>
    </cfRule>
    <cfRule type="cellIs" dxfId="558" priority="54" stopIfTrue="1" operator="between">
      <formula>0</formula>
      <formula>1</formula>
    </cfRule>
  </conditionalFormatting>
  <conditionalFormatting sqref="Q5:Q300">
    <cfRule type="cellIs" dxfId="557" priority="35" stopIfTrue="1" operator="between">
      <formula>4</formula>
      <formula>5</formula>
    </cfRule>
    <cfRule type="cellIs" dxfId="556" priority="36" stopIfTrue="1" operator="between">
      <formula>3</formula>
      <formula>4</formula>
    </cfRule>
    <cfRule type="cellIs" dxfId="555" priority="37" stopIfTrue="1" operator="between">
      <formula>2</formula>
      <formula>3</formula>
    </cfRule>
    <cfRule type="cellIs" dxfId="554" priority="38" stopIfTrue="1" operator="between">
      <formula>1</formula>
      <formula>2</formula>
    </cfRule>
    <cfRule type="cellIs" dxfId="553" priority="39" stopIfTrue="1" operator="between">
      <formula>0</formula>
      <formula>1</formula>
    </cfRule>
  </conditionalFormatting>
  <conditionalFormatting sqref="I5:I300">
    <cfRule type="cellIs" dxfId="552" priority="27" operator="equal">
      <formula>"Increasing"</formula>
    </cfRule>
    <cfRule type="cellIs" dxfId="551" priority="28" operator="equal">
      <formula>"Stable"</formula>
    </cfRule>
    <cfRule type="cellIs" dxfId="550" priority="29" operator="equal">
      <formula>"Decreasing"</formula>
    </cfRule>
  </conditionalFormatting>
  <conditionalFormatting sqref="R5:S300">
    <cfRule type="cellIs" dxfId="549" priority="45" stopIfTrue="1" operator="between">
      <formula>4</formula>
      <formula>5</formula>
    </cfRule>
    <cfRule type="cellIs" dxfId="548" priority="46" stopIfTrue="1" operator="between">
      <formula>3</formula>
      <formula>4</formula>
    </cfRule>
    <cfRule type="cellIs" dxfId="547" priority="47" stopIfTrue="1" operator="between">
      <formula>2</formula>
      <formula>3</formula>
    </cfRule>
    <cfRule type="cellIs" dxfId="546" priority="48" stopIfTrue="1" operator="between">
      <formula>1</formula>
      <formula>2</formula>
    </cfRule>
    <cfRule type="cellIs" dxfId="545" priority="49" stopIfTrue="1" operator="between">
      <formula>0</formula>
      <formula>1</formula>
    </cfRule>
  </conditionalFormatting>
  <conditionalFormatting sqref="G5:G300">
    <cfRule type="cellIs" dxfId="544" priority="17" stopIfTrue="1" operator="equal">
      <formula>5</formula>
    </cfRule>
    <cfRule type="cellIs" dxfId="543" priority="18" stopIfTrue="1" operator="equal">
      <formula>4</formula>
    </cfRule>
    <cfRule type="cellIs" dxfId="542" priority="19" stopIfTrue="1" operator="equal">
      <formula>3</formula>
    </cfRule>
    <cfRule type="cellIs" dxfId="541" priority="20" stopIfTrue="1" operator="equal">
      <formula>2</formula>
    </cfRule>
    <cfRule type="cellIs" dxfId="540" priority="21" stopIfTrue="1" operator="equal">
      <formula>1</formula>
    </cfRule>
  </conditionalFormatting>
  <conditionalFormatting sqref="H5:H300">
    <cfRule type="cellIs" dxfId="539" priority="12" stopIfTrue="1" operator="equal">
      <formula>"Very High"</formula>
    </cfRule>
    <cfRule type="cellIs" dxfId="538" priority="13" stopIfTrue="1" operator="equal">
      <formula>"High"</formula>
    </cfRule>
    <cfRule type="cellIs" dxfId="537" priority="14" stopIfTrue="1" operator="equal">
      <formula>"Medium"</formula>
    </cfRule>
    <cfRule type="cellIs" dxfId="536" priority="15" stopIfTrue="1" operator="equal">
      <formula>"Low"</formula>
    </cfRule>
    <cfRule type="cellIs" dxfId="535" priority="16" stopIfTrue="1" operator="equal">
      <formula>"Very Low"</formula>
    </cfRule>
  </conditionalFormatting>
  <conditionalFormatting sqref="N5:N300">
    <cfRule type="cellIs" dxfId="534" priority="7" stopIfTrue="1" operator="between">
      <formula>5</formula>
      <formula>5.9</formula>
    </cfRule>
    <cfRule type="cellIs" dxfId="533" priority="8" stopIfTrue="1" operator="between">
      <formula>4</formula>
      <formula>4.9</formula>
    </cfRule>
    <cfRule type="cellIs" dxfId="532" priority="9" stopIfTrue="1" operator="between">
      <formula>3</formula>
      <formula>3.9</formula>
    </cfRule>
    <cfRule type="cellIs" dxfId="531" priority="10" stopIfTrue="1" operator="between">
      <formula>2</formula>
      <formula>2.9</formula>
    </cfRule>
    <cfRule type="cellIs" dxfId="530" priority="11" stopIfTrue="1" operator="between">
      <formula>0</formula>
      <formula>1.9</formula>
    </cfRule>
  </conditionalFormatting>
  <conditionalFormatting sqref="J5:J300">
    <cfRule type="cellIs" dxfId="529" priority="2" stopIfTrue="1" operator="equal">
      <formula>"Very Low"</formula>
    </cfRule>
    <cfRule type="cellIs" dxfId="528" priority="3" stopIfTrue="1" operator="equal">
      <formula>"Low"</formula>
    </cfRule>
    <cfRule type="cellIs" dxfId="527" priority="4" stopIfTrue="1" operator="equal">
      <formula>"Medium"</formula>
    </cfRule>
    <cfRule type="cellIs" dxfId="526" priority="5" stopIfTrue="1" operator="equal">
      <formula>"High"</formula>
    </cfRule>
    <cfRule type="cellIs" dxfId="525" priority="6" stopIfTrue="1" operator="equal">
      <formula>"Very High"</formula>
    </cfRule>
  </conditionalFormatting>
  <conditionalFormatting sqref="A1:XFD1048576">
    <cfRule type="containsBlanks" priority="1" stopIfTrue="1">
      <formula>LEN(TRIM(A1))=0</formula>
    </cfRule>
  </conditionalFormatting>
  <pageMargins left="0.7" right="0.7" top="0.75" bottom="0.75" header="0.3" footer="0.3"/>
  <pageSetup paperSize="8" orientation="landscape"/>
  <drawing r:id="rId1"/>
  <picture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4">
    <tabColor rgb="FF0C525D"/>
    <pageSetUpPr fitToPage="1"/>
  </sheetPr>
  <dimension ref="A1:AB167"/>
  <sheetViews>
    <sheetView topLeftCell="E141" workbookViewId="0">
      <selection activeCell="AC176" sqref="AC176"/>
    </sheetView>
  </sheetViews>
  <sheetFormatPr defaultColWidth="9.42578125" defaultRowHeight="15" x14ac:dyDescent="0.25"/>
  <cols>
    <col min="1" max="1" width="36" style="214" customWidth="1"/>
    <col min="2" max="2" width="26" style="214" bestFit="1" customWidth="1"/>
    <col min="3" max="3" width="10.42578125" style="214" bestFit="1" customWidth="1"/>
    <col min="4" max="4" width="14.42578125" style="214" customWidth="1"/>
    <col min="5" max="5" width="9.42578125" style="214" customWidth="1"/>
    <col min="6" max="6" width="8.5703125" style="210" customWidth="1"/>
    <col min="7" max="7" width="10.7109375" style="213" customWidth="1"/>
    <col min="8" max="10" width="8.5703125" style="210" customWidth="1"/>
    <col min="11" max="11" width="8.5703125" style="213" customWidth="1"/>
    <col min="12" max="13" width="8.5703125" style="210" customWidth="1"/>
    <col min="14" max="14" width="8.5703125" style="214" customWidth="1"/>
    <col min="15" max="15" width="8.5703125" style="210" customWidth="1"/>
    <col min="16" max="16" width="8.5703125" style="213" customWidth="1"/>
    <col min="17" max="19" width="8.5703125" style="210" customWidth="1"/>
    <col min="20" max="20" width="8.5703125" style="213" customWidth="1"/>
    <col min="21" max="27" width="8.5703125" style="210" customWidth="1"/>
    <col min="28" max="28" width="8.5703125" style="214" customWidth="1"/>
    <col min="29" max="29" width="9.42578125" style="214" customWidth="1"/>
    <col min="30" max="16384" width="9.42578125" style="214"/>
  </cols>
  <sheetData>
    <row r="1" spans="1:28" ht="15.6" customHeight="1" thickBot="1" x14ac:dyDescent="0.3">
      <c r="A1" s="293"/>
      <c r="B1" s="294"/>
      <c r="C1" s="294"/>
      <c r="D1" s="294"/>
      <c r="E1" s="294"/>
      <c r="F1" s="295"/>
      <c r="G1" s="296"/>
      <c r="H1" s="295"/>
      <c r="I1" s="295"/>
      <c r="J1" s="295"/>
      <c r="K1" s="296"/>
      <c r="L1" s="295"/>
      <c r="M1" s="295"/>
      <c r="N1" s="294"/>
      <c r="O1" s="295"/>
      <c r="P1" s="296"/>
      <c r="Q1" s="295"/>
      <c r="R1" s="295"/>
      <c r="S1" s="295"/>
      <c r="T1" s="296"/>
      <c r="U1" s="295"/>
      <c r="V1" s="295"/>
      <c r="W1" s="295"/>
      <c r="X1" s="295"/>
      <c r="Y1" s="295"/>
      <c r="Z1" s="295"/>
      <c r="AA1" s="295"/>
      <c r="AB1" s="294"/>
    </row>
    <row r="2" spans="1:28" ht="111.6" customHeight="1" thickBot="1" x14ac:dyDescent="0.3">
      <c r="A2" s="51"/>
      <c r="B2" s="51"/>
      <c r="C2" s="55"/>
      <c r="D2" s="55"/>
      <c r="E2" s="7"/>
      <c r="F2" s="94" t="s">
        <v>8564</v>
      </c>
      <c r="G2" s="96" t="s">
        <v>8565</v>
      </c>
      <c r="H2" s="94" t="s">
        <v>8566</v>
      </c>
      <c r="I2" s="89" t="s">
        <v>8567</v>
      </c>
      <c r="J2" s="94" t="s">
        <v>8568</v>
      </c>
      <c r="K2" s="96" t="s">
        <v>8569</v>
      </c>
      <c r="L2" s="94" t="s">
        <v>8570</v>
      </c>
      <c r="M2" s="89" t="s">
        <v>8571</v>
      </c>
      <c r="N2" s="88" t="s">
        <v>8562</v>
      </c>
      <c r="O2" s="94" t="s">
        <v>8572</v>
      </c>
      <c r="P2" s="96" t="s">
        <v>8573</v>
      </c>
      <c r="Q2" s="94" t="s">
        <v>8574</v>
      </c>
      <c r="R2" s="89" t="s">
        <v>562</v>
      </c>
      <c r="S2" s="94" t="s">
        <v>8575</v>
      </c>
      <c r="T2" s="96" t="s">
        <v>8576</v>
      </c>
      <c r="U2" s="94" t="s">
        <v>8577</v>
      </c>
      <c r="V2" s="92" t="s">
        <v>564</v>
      </c>
      <c r="W2" s="94" t="s">
        <v>8578</v>
      </c>
      <c r="X2" s="95" t="s">
        <v>8579</v>
      </c>
      <c r="Y2" s="93" t="s">
        <v>8580</v>
      </c>
      <c r="Z2" s="91" t="s">
        <v>8581</v>
      </c>
      <c r="AA2" s="90" t="s">
        <v>8582</v>
      </c>
      <c r="AB2" s="88" t="s">
        <v>8563</v>
      </c>
    </row>
    <row r="3" spans="1:28" x14ac:dyDescent="0.25">
      <c r="A3" s="51"/>
      <c r="B3" s="51"/>
      <c r="C3" s="55"/>
      <c r="D3" s="55"/>
      <c r="E3" s="7" t="s">
        <v>8583</v>
      </c>
      <c r="F3" s="60">
        <v>6</v>
      </c>
      <c r="G3" s="60"/>
      <c r="H3" s="65">
        <v>1</v>
      </c>
      <c r="I3" s="60"/>
      <c r="J3" s="242">
        <v>7.5</v>
      </c>
      <c r="K3" s="62"/>
      <c r="L3" s="65">
        <v>1</v>
      </c>
      <c r="M3" s="60"/>
      <c r="N3" s="63"/>
      <c r="O3" s="242">
        <v>7.5</v>
      </c>
      <c r="P3" s="62"/>
      <c r="Q3" s="65">
        <v>1</v>
      </c>
      <c r="R3" s="60"/>
      <c r="S3" s="242">
        <v>6.5</v>
      </c>
      <c r="T3" s="62"/>
      <c r="U3" s="65">
        <v>0.15</v>
      </c>
      <c r="V3" s="60"/>
      <c r="W3" s="242">
        <v>3.5</v>
      </c>
      <c r="X3" s="61"/>
      <c r="Y3" s="64">
        <v>1E-4</v>
      </c>
      <c r="Z3" s="61"/>
      <c r="AA3" s="60"/>
      <c r="AB3" s="63"/>
    </row>
    <row r="4" spans="1:28" x14ac:dyDescent="0.25">
      <c r="A4" s="51"/>
      <c r="B4" s="51"/>
      <c r="C4" s="55"/>
      <c r="D4" s="55"/>
      <c r="E4" s="7" t="s">
        <v>8584</v>
      </c>
      <c r="F4" s="60">
        <v>3</v>
      </c>
      <c r="G4" s="60"/>
      <c r="H4" s="65">
        <v>0.02</v>
      </c>
      <c r="I4" s="60"/>
      <c r="J4" s="61">
        <v>6</v>
      </c>
      <c r="K4" s="62"/>
      <c r="L4" s="65">
        <v>0.01</v>
      </c>
      <c r="M4" s="60"/>
      <c r="N4" s="63"/>
      <c r="O4" s="242">
        <v>4.5</v>
      </c>
      <c r="P4" s="62"/>
      <c r="Q4" s="65">
        <v>0.01</v>
      </c>
      <c r="R4" s="60"/>
      <c r="S4" s="61">
        <v>3</v>
      </c>
      <c r="T4" s="62"/>
      <c r="U4" s="65">
        <v>0</v>
      </c>
      <c r="V4" s="60"/>
      <c r="W4" s="61">
        <v>0</v>
      </c>
      <c r="X4" s="61"/>
      <c r="Y4" s="65">
        <v>0</v>
      </c>
      <c r="Z4" s="61"/>
      <c r="AA4" s="60"/>
      <c r="AB4" s="63"/>
    </row>
    <row r="5" spans="1:28" x14ac:dyDescent="0.25">
      <c r="A5" s="23" t="s">
        <v>8538</v>
      </c>
      <c r="B5" s="23" t="s">
        <v>8543</v>
      </c>
      <c r="C5" s="23" t="s">
        <v>8540</v>
      </c>
      <c r="D5" s="23" t="s">
        <v>8541</v>
      </c>
      <c r="E5" s="24" t="s">
        <v>8585</v>
      </c>
      <c r="F5" s="25"/>
      <c r="G5" s="26"/>
      <c r="H5" s="25"/>
      <c r="I5" s="27"/>
      <c r="J5" s="25"/>
      <c r="K5" s="26"/>
      <c r="L5" s="25"/>
      <c r="M5" s="27"/>
      <c r="N5" s="28"/>
      <c r="O5" s="25"/>
      <c r="P5" s="26"/>
      <c r="Q5" s="25"/>
      <c r="R5" s="27"/>
      <c r="S5" s="25"/>
      <c r="T5" s="26"/>
      <c r="U5" s="25"/>
      <c r="V5" s="27"/>
      <c r="W5" s="25"/>
      <c r="X5" s="27"/>
      <c r="Y5" s="27"/>
      <c r="Z5" s="25"/>
      <c r="AA5" s="27"/>
      <c r="AB5" s="28"/>
    </row>
    <row r="6" spans="1:28" x14ac:dyDescent="0.25">
      <c r="A6" s="144" t="str">
        <f>'Crisis Indicator Data'!A3</f>
        <v>Complex crisis in Afghanistan</v>
      </c>
      <c r="B6" s="145" t="str">
        <f>'Crisis Indicator Data'!B3</f>
        <v>Conflict,Violence,Displacement,Drought,Earthquake,Socio-political</v>
      </c>
      <c r="C6" s="145" t="str">
        <f>'Crisis Indicator Data'!C3</f>
        <v>AFG001</v>
      </c>
      <c r="D6" s="145" t="str">
        <f>'Crisis Indicator Data'!D3</f>
        <v>Afghanistan</v>
      </c>
      <c r="E6" s="146" t="str">
        <f>'Crisis Indicator Data'!E3</f>
        <v>AFG</v>
      </c>
      <c r="F6" s="243">
        <f>IF('Crisis Indicator Data'!F3="x","x",IF(LOG('Crisis Indicator Data'!F3)&lt;F$4,0,IF(LOG('Crisis Indicator Data'!F3)&gt;F$3,5,ROUND(5-(F$3-LOG('Crisis Indicator Data'!F3))/(F$3-F$4)*5,1))))</f>
        <v>4.7</v>
      </c>
      <c r="G6" s="143">
        <f>IF('Crisis Indicator Data'!F3="x","x",IF(LEN(E6)&gt;3,('Crisis Indicator Data'!F3/VLOOKUP('Impact of the crisis'!$C6,'Regional Crises'!$B$1:$R$66,4,FALSE)),'Crisis Indicator Data'!F3/VLOOKUP('Impact of the crisis'!$E6,'Country Indicator Data'!$B$4:$P$300,15,FALSE)))</f>
        <v>1.0000107220537329</v>
      </c>
      <c r="H6" s="237">
        <f t="shared" ref="H6:H37" si="0">IF(G6="x","x",IF(G6&lt;H$4,0,IF(G6&gt;H$3,5,ROUND(5-(H$3-G6)/(H$3-H$4)*5,1))))</f>
        <v>5</v>
      </c>
      <c r="I6" s="237">
        <f t="shared" ref="I6:I37" si="1">IF(AND(H6="x",F6="x"),"x",AVERAGE(F6,H6))</f>
        <v>4.8499999999999996</v>
      </c>
      <c r="J6" s="237">
        <f>IF('Crisis Indicator Data'!G3="x","x",IF(LOG('Crisis Indicator Data'!G3)&lt;J$4,0,IF(LOG('Crisis Indicator Data'!G3)&gt;J$3,5,ROUND(5-(J$3-LOG('Crisis Indicator Data'!G3))/(J$3-J$4)*5,1))))</f>
        <v>5</v>
      </c>
      <c r="K6" s="143">
        <f>IF('Crisis Indicator Data'!G3="x","x",IF(LEN(E6)&gt;3,('Crisis Indicator Data'!G3/VLOOKUP('Impact of the crisis'!$C6,'Regional Crises'!$B$1:$R$66,5,FALSE)),'Crisis Indicator Data'!G3/VLOOKUP('Impact of the crisis'!$E6,'Country Indicator Data'!$B$4:$P$300,14,FALSE)))</f>
        <v>1</v>
      </c>
      <c r="L6" s="237">
        <f t="shared" ref="L6:L37" si="2">IF(K6="x","x",IF(K6&lt;L$4,0,IF(K6&gt;L$3,5,ROUND(5-(L$3-K6)/(L$3-L$4)*5,1))))</f>
        <v>5</v>
      </c>
      <c r="M6" s="237">
        <f t="shared" ref="M6:M37" si="3">IF(AND(L6="x",J6="x"),"x",AVERAGE(J6,L6))</f>
        <v>5</v>
      </c>
      <c r="N6" s="237">
        <f t="shared" ref="N6:N37" si="4">IF(AND(M6="x",I6="x"),"x",IF(OR(M6="x",I6="x"),AVERAGE(I6,M6),ROUND((5-GEOMEAN(((5-I6)/5*4+1),((5-M6)/5*4+1)))/4*5,1)))</f>
        <v>4.9000000000000004</v>
      </c>
      <c r="O6" s="237">
        <f>IF('Crisis Indicator Data'!H3="x","x",IF('Crisis Indicator Data'!H3=0,0,IF(LOG('Crisis Indicator Data'!H3)&lt;O$4,0,IF(LOG('Crisis Indicator Data'!H3)&gt;O$3,5,ROUND(5-(O$3-LOG('Crisis Indicator Data'!H3))/(O$3-O$4)*5,1)))))</f>
        <v>5</v>
      </c>
      <c r="P6" s="143">
        <f>IF('Crisis Indicator Data'!H3="x","x",'Crisis Indicator Data'!H3/'Crisis Indicator Data'!G3)</f>
        <v>0.87238979118329463</v>
      </c>
      <c r="Q6" s="237">
        <f t="shared" ref="Q6:Q37" si="5">IF(P6="x","x",IF(P6&lt;Q$4,0,IF(P6&gt;Q$3,5,ROUND(5-(Q$3-P6)/(Q$3-Q$4)*5,1))))</f>
        <v>4.4000000000000004</v>
      </c>
      <c r="R6" s="237">
        <f t="shared" ref="R6:R37" si="6">IF(AND(Q6="x",O6="x"),"x",AVERAGE(O6,Q6))</f>
        <v>4.7</v>
      </c>
      <c r="S6" s="237">
        <f>IF('Crisis Indicator Data'!I3="x","x",IF('Crisis Indicator Data'!I3=0,0,IF(LOG('Crisis Indicator Data'!I3)&lt;S$4,0,IF(LOG('Crisis Indicator Data'!I3)&gt;S$3,5,ROUND(5-(S$3-LOG('Crisis Indicator Data'!I3))/(S$3-S$4)*5,1)))))</f>
        <v>5</v>
      </c>
      <c r="T6" s="143">
        <f>IF('Crisis Indicator Data'!H3="x","x",IF('Crisis Indicator Data'!I3="x","x",'Crisis Indicator Data'!I3/'Crisis Indicator Data'!H3))</f>
        <v>0.55973404255319148</v>
      </c>
      <c r="U6" s="237">
        <f t="shared" ref="U6:U37" si="7">IF(T6="x","x",IF(T6&lt;U$4,0,IF(T6&gt;U$3,5,ROUND(5-(U$3-T6)/(U$3-U$4)*5,1))))</f>
        <v>5</v>
      </c>
      <c r="V6" s="237">
        <f t="shared" ref="V6:V37" si="8">IF(AND(U6="x",S6="x"),"x",ROUND(AVERAGE(S6,U6),1))</f>
        <v>5</v>
      </c>
      <c r="W6" s="237">
        <f>IF('Crisis Indicator Data'!L3="x","x",IF('Crisis Indicator Data'!L3=0,0,IF(LOG('Crisis Indicator Data'!L3)&lt;W$4,0,IF(LOG('Crisis Indicator Data'!L3)&gt;W$3,5,ROUND(5-(W$3-LOG('Crisis Indicator Data'!L3))/(W$3-W$4)*5,1)))))</f>
        <v>4.7</v>
      </c>
      <c r="X6" s="244">
        <f>IF(OR('Crisis Indicator Data'!L3="x",'Crisis Indicator Data'!H3="x"),"x",'Crisis Indicator Data'!L3/'Crisis Indicator Data'!H3)</f>
        <v>5.5212765957446808E-5</v>
      </c>
      <c r="Y6" s="237">
        <f t="shared" ref="Y6:Y37" si="9">IF(X6="x","x",IF(X6&lt;Y$4,0,IF(X6&gt;Y$3,5,ROUND(5-(Y$3-X6)/(Y$3-Y$4)*5,1))))</f>
        <v>2.8</v>
      </c>
      <c r="Z6" s="237">
        <f t="shared" ref="Z6:Z37" si="10">IF(AND(Y6="x",W6="x"),"x",ROUND(AVERAGE(W6,Y6),1))</f>
        <v>3.8</v>
      </c>
      <c r="AA6" s="237">
        <f t="shared" ref="AA6:AA37" si="11">IF(AND(V6="x",Z6="x"),"x",IF(OR(V6="x",Z6="x"),AVERAGE(V6,Z6),ROUND((5-GEOMEAN(((5-V6)/5*4+1),((5-Z6)/5*4+1)))/4*5,1)))</f>
        <v>4.5</v>
      </c>
      <c r="AB6" s="245">
        <f t="shared" ref="AB6:AB37" si="12">IF(AND(R6="x",AA6="x"),"x",IF(OR(R6="x",AA6="x"),AVERAGE(R6,AA6),ROUND((5-GEOMEAN(((5-R6)/5*4+1),((5-AA6)/5*4+1)))/4*5,1)))</f>
        <v>4.5999999999999996</v>
      </c>
    </row>
    <row r="7" spans="1:28" x14ac:dyDescent="0.25">
      <c r="A7" s="144" t="str">
        <f>'Crisis Indicator Data'!A4</f>
        <v>Earthquake in Khost and Paktika</v>
      </c>
      <c r="B7" s="145" t="str">
        <f>'Crisis Indicator Data'!B4</f>
        <v>Earthquake</v>
      </c>
      <c r="C7" s="145" t="str">
        <f>'Crisis Indicator Data'!C4</f>
        <v>AFG005</v>
      </c>
      <c r="D7" s="145" t="str">
        <f>'Crisis Indicator Data'!D4</f>
        <v>Afghanistan</v>
      </c>
      <c r="E7" s="146" t="str">
        <f>'Crisis Indicator Data'!E4</f>
        <v>AFG</v>
      </c>
      <c r="F7" s="243">
        <f>IF('Crisis Indicator Data'!F4="x","x",IF(LOG('Crisis Indicator Data'!F4)&lt;F$4,0,IF(LOG('Crisis Indicator Data'!F4)&gt;F$3,5,ROUND(5-(F$3-LOG('Crisis Indicator Data'!F4))/(F$3-F$4)*5,1))))</f>
        <v>2.2999999999999998</v>
      </c>
      <c r="G7" s="143">
        <f>IF('Crisis Indicator Data'!F4="x","x",IF(LEN(E7)&gt;3,('Crisis Indicator Data'!F4/VLOOKUP('Impact of the crisis'!$C7,'Regional Crises'!$B$1:$R$66,4,FALSE)),'Crisis Indicator Data'!F4/VLOOKUP('Impact of the crisis'!$E7,'Country Indicator Data'!$B$4:$P$300,15,FALSE)))</f>
        <v>3.6379928315412188E-2</v>
      </c>
      <c r="H7" s="237">
        <f t="shared" si="0"/>
        <v>0.1</v>
      </c>
      <c r="I7" s="237">
        <f t="shared" si="1"/>
        <v>1.2</v>
      </c>
      <c r="J7" s="237">
        <f>IF('Crisis Indicator Data'!G4="x","x",IF(LOG('Crisis Indicator Data'!G4)&lt;J$4,0,IF(LOG('Crisis Indicator Data'!G4)&gt;J$3,5,ROUND(5-(J$3-LOG('Crisis Indicator Data'!G4))/(J$3-J$4)*5,1))))</f>
        <v>0.9</v>
      </c>
      <c r="K7" s="143">
        <f>IF('Crisis Indicator Data'!G4="x","x",IF(LEN(E7)&gt;3,('Crisis Indicator Data'!G4/VLOOKUP('Impact of the crisis'!$C7,'Regional Crises'!$B$1:$R$66,5,FALSE)),'Crisis Indicator Data'!G4/VLOOKUP('Impact of the crisis'!$E7,'Country Indicator Data'!$B$4:$P$300,14,FALSE)))</f>
        <v>4.2830626450116011E-2</v>
      </c>
      <c r="L7" s="237">
        <f t="shared" si="2"/>
        <v>0.2</v>
      </c>
      <c r="M7" s="237">
        <f t="shared" si="3"/>
        <v>0.55000000000000004</v>
      </c>
      <c r="N7" s="237">
        <f t="shared" si="4"/>
        <v>0.9</v>
      </c>
      <c r="O7" s="237">
        <f>IF('Crisis Indicator Data'!H4="x","x",IF('Crisis Indicator Data'!H4=0,0,IF(LOG('Crisis Indicator Data'!H4)&lt;O$4,0,IF(LOG('Crisis Indicator Data'!H4)&gt;O$3,5,ROUND(5-(O$3-LOG('Crisis Indicator Data'!H4))/(O$3-O$4)*5,1)))))</f>
        <v>1.8</v>
      </c>
      <c r="P7" s="143">
        <f>IF('Crisis Indicator Data'!H4="x","x",'Crisis Indicator Data'!H4/'Crisis Indicator Data'!G4)</f>
        <v>0.19609967497291442</v>
      </c>
      <c r="Q7" s="237">
        <f t="shared" si="5"/>
        <v>0.9</v>
      </c>
      <c r="R7" s="237">
        <f t="shared" si="6"/>
        <v>1.35</v>
      </c>
      <c r="S7" s="237" t="str">
        <f>IF('Crisis Indicator Data'!I4="x","x",IF('Crisis Indicator Data'!I4=0,0,IF(LOG('Crisis Indicator Data'!I4)&lt;S$4,0,IF(LOG('Crisis Indicator Data'!I4)&gt;S$3,5,ROUND(5-(S$3-LOG('Crisis Indicator Data'!I4))/(S$3-S$4)*5,1)))))</f>
        <v>x</v>
      </c>
      <c r="T7" s="143" t="str">
        <f>IF('Crisis Indicator Data'!H4="x","x",IF('Crisis Indicator Data'!I4="x","x",'Crisis Indicator Data'!I4/'Crisis Indicator Data'!H4))</f>
        <v>x</v>
      </c>
      <c r="U7" s="237" t="str">
        <f t="shared" si="7"/>
        <v>x</v>
      </c>
      <c r="V7" s="237" t="str">
        <f t="shared" si="8"/>
        <v>x</v>
      </c>
      <c r="W7" s="237">
        <f>IF('Crisis Indicator Data'!L4="x","x",IF('Crisis Indicator Data'!L4=0,0,IF(LOG('Crisis Indicator Data'!L4)&lt;W$4,0,IF(LOG('Crisis Indicator Data'!L4)&gt;W$3,5,ROUND(5-(W$3-LOG('Crisis Indicator Data'!L4))/(W$3-W$4)*5,1)))))</f>
        <v>4.3</v>
      </c>
      <c r="X7" s="244">
        <f>IF(OR('Crisis Indicator Data'!L4="x",'Crisis Indicator Data'!H4="x"),"x",'Crisis Indicator Data'!L4/'Crisis Indicator Data'!H4)</f>
        <v>2.8701657458563537E-3</v>
      </c>
      <c r="Y7" s="237">
        <f t="shared" si="9"/>
        <v>5</v>
      </c>
      <c r="Z7" s="237">
        <f t="shared" si="10"/>
        <v>4.7</v>
      </c>
      <c r="AA7" s="237">
        <f t="shared" si="11"/>
        <v>4.7</v>
      </c>
      <c r="AB7" s="245">
        <f t="shared" si="12"/>
        <v>3.5</v>
      </c>
    </row>
    <row r="8" spans="1:28" x14ac:dyDescent="0.25">
      <c r="A8" s="144" t="str">
        <f>'Crisis Indicator Data'!A5</f>
        <v>Drought in South-West Angola</v>
      </c>
      <c r="B8" s="145" t="str">
        <f>'Crisis Indicator Data'!B5</f>
        <v>Drought</v>
      </c>
      <c r="C8" s="145" t="str">
        <f>'Crisis Indicator Data'!C5</f>
        <v>AGO002</v>
      </c>
      <c r="D8" s="145" t="str">
        <f>'Crisis Indicator Data'!D5</f>
        <v>Angola</v>
      </c>
      <c r="E8" s="146" t="str">
        <f>'Crisis Indicator Data'!E5</f>
        <v>AGO</v>
      </c>
      <c r="F8" s="243">
        <f>IF('Crisis Indicator Data'!F5="x","x",IF(LOG('Crisis Indicator Data'!F5)&lt;F$4,0,IF(LOG('Crisis Indicator Data'!F5)&gt;F$3,5,ROUND(5-(F$3-LOG('Crisis Indicator Data'!F5))/(F$3-F$4)*5,1))))</f>
        <v>5</v>
      </c>
      <c r="G8" s="143">
        <f>IF('Crisis Indicator Data'!F5="x","x",IF(LEN(E8)&gt;3,('Crisis Indicator Data'!F5/VLOOKUP('Impact of the crisis'!$C8,'Regional Crises'!$B$1:$R$66,4,FALSE)),'Crisis Indicator Data'!F5/VLOOKUP('Impact of the crisis'!$E8,'Country Indicator Data'!$B$4:$P$300,15,FALSE)))</f>
        <v>1</v>
      </c>
      <c r="H8" s="237">
        <f t="shared" si="0"/>
        <v>5</v>
      </c>
      <c r="I8" s="237">
        <f t="shared" si="1"/>
        <v>5</v>
      </c>
      <c r="J8" s="237">
        <f>IF('Crisis Indicator Data'!G5="x","x",IF(LOG('Crisis Indicator Data'!G5)&lt;J$4,0,IF(LOG('Crisis Indicator Data'!G5)&gt;J$3,5,ROUND(5-(J$3-LOG('Crisis Indicator Data'!G5))/(J$3-J$4)*5,1))))</f>
        <v>1.5</v>
      </c>
      <c r="K8" s="143">
        <f>IF('Crisis Indicator Data'!G5="x","x",IF(LEN(E8)&gt;3,('Crisis Indicator Data'!G5/VLOOKUP('Impact of the crisis'!$C8,'Regional Crises'!$B$1:$R$66,5,FALSE)),'Crisis Indicator Data'!G5/VLOOKUP('Impact of the crisis'!$E8,'Country Indicator Data'!$B$4:$P$300,14,FALSE)))</f>
        <v>7.9710144927536225E-2</v>
      </c>
      <c r="L8" s="237">
        <f t="shared" si="2"/>
        <v>0.4</v>
      </c>
      <c r="M8" s="237">
        <f t="shared" si="3"/>
        <v>0.95</v>
      </c>
      <c r="N8" s="237">
        <f t="shared" si="4"/>
        <v>3.7</v>
      </c>
      <c r="O8" s="237">
        <f>IF('Crisis Indicator Data'!H5="x","x",IF('Crisis Indicator Data'!H5=0,0,IF(LOG('Crisis Indicator Data'!H5)&lt;O$4,0,IF(LOG('Crisis Indicator Data'!H5)&gt;O$3,5,ROUND(5-(O$3-LOG('Crisis Indicator Data'!H5))/(O$3-O$4)*5,1)))))</f>
        <v>3.1</v>
      </c>
      <c r="P8" s="143">
        <f>IF('Crisis Indicator Data'!H5="x","x",'Crisis Indicator Data'!H5/'Crisis Indicator Data'!G5)</f>
        <v>0.82436363636363641</v>
      </c>
      <c r="Q8" s="237">
        <f t="shared" si="5"/>
        <v>4.0999999999999996</v>
      </c>
      <c r="R8" s="237">
        <f t="shared" si="6"/>
        <v>3.5999999999999996</v>
      </c>
      <c r="S8" s="237">
        <f>IF('Crisis Indicator Data'!I5="x","x",IF('Crisis Indicator Data'!I5=0,0,IF(LOG('Crisis Indicator Data'!I5)&lt;S$4,0,IF(LOG('Crisis Indicator Data'!I5)&gt;S$3,5,ROUND(5-(S$3-LOG('Crisis Indicator Data'!I5))/(S$3-S$4)*5,1)))))</f>
        <v>0</v>
      </c>
      <c r="T8" s="143">
        <f>IF('Crisis Indicator Data'!H5="x","x",IF('Crisis Indicator Data'!I5="x","x",'Crisis Indicator Data'!I5/'Crisis Indicator Data'!H5))</f>
        <v>0</v>
      </c>
      <c r="U8" s="237">
        <f t="shared" si="7"/>
        <v>0</v>
      </c>
      <c r="V8" s="237">
        <f t="shared" si="8"/>
        <v>0</v>
      </c>
      <c r="W8" s="237">
        <f>IF('Crisis Indicator Data'!L5="x","x",IF('Crisis Indicator Data'!L5=0,0,IF(LOG('Crisis Indicator Data'!L5)&lt;W$4,0,IF(LOG('Crisis Indicator Data'!L5)&gt;W$3,5,ROUND(5-(W$3-LOG('Crisis Indicator Data'!L5))/(W$3-W$4)*5,1)))))</f>
        <v>0</v>
      </c>
      <c r="X8" s="244">
        <f>IF(OR('Crisis Indicator Data'!L5="x",'Crisis Indicator Data'!H5="x"),"x",'Crisis Indicator Data'!L5/'Crisis Indicator Data'!H5)</f>
        <v>0</v>
      </c>
      <c r="Y8" s="237">
        <f t="shared" si="9"/>
        <v>0</v>
      </c>
      <c r="Z8" s="237">
        <f t="shared" si="10"/>
        <v>0</v>
      </c>
      <c r="AA8" s="237">
        <f t="shared" si="11"/>
        <v>0</v>
      </c>
      <c r="AB8" s="245">
        <f t="shared" si="12"/>
        <v>2.2000000000000002</v>
      </c>
    </row>
    <row r="9" spans="1:28" x14ac:dyDescent="0.25">
      <c r="A9" s="144" t="str">
        <f>'Crisis Indicator Data'!A6</f>
        <v>Nagorno-Karabakh Conflict in Armenia</v>
      </c>
      <c r="B9" s="145" t="str">
        <f>'Crisis Indicator Data'!B6</f>
        <v>Conflict,Displacement</v>
      </c>
      <c r="C9" s="145" t="str">
        <f>'Crisis Indicator Data'!C6</f>
        <v>ARM002</v>
      </c>
      <c r="D9" s="145" t="str">
        <f>'Crisis Indicator Data'!D6</f>
        <v>Armenia</v>
      </c>
      <c r="E9" s="146" t="str">
        <f>'Crisis Indicator Data'!E6</f>
        <v>ARM</v>
      </c>
      <c r="F9" s="243">
        <f>IF('Crisis Indicator Data'!F6="x","x",IF(LOG('Crisis Indicator Data'!F6)&lt;F$4,0,IF(LOG('Crisis Indicator Data'!F6)&gt;F$3,5,ROUND(5-(F$3-LOG('Crisis Indicator Data'!F6))/(F$3-F$4)*5,1))))</f>
        <v>1.1000000000000001</v>
      </c>
      <c r="G9" s="143">
        <f>IF('Crisis Indicator Data'!F6="x","x",IF(LEN(E9)&gt;3,('Crisis Indicator Data'!F6/VLOOKUP('Impact of the crisis'!$C9,'Regional Crises'!$B$1:$R$66,4,FALSE)),'Crisis Indicator Data'!F6/VLOOKUP('Impact of the crisis'!$E9,'Country Indicator Data'!$B$4:$P$300,15,FALSE)))</f>
        <v>0.1545135230066737</v>
      </c>
      <c r="H9" s="237">
        <f t="shared" si="0"/>
        <v>0.7</v>
      </c>
      <c r="I9" s="237">
        <f t="shared" si="1"/>
        <v>0.9</v>
      </c>
      <c r="J9" s="237">
        <f>IF('Crisis Indicator Data'!G6="x","x",IF(LOG('Crisis Indicator Data'!G6)&lt;J$4,0,IF(LOG('Crisis Indicator Data'!G6)&gt;J$3,5,ROUND(5-(J$3-LOG('Crisis Indicator Data'!G6))/(J$3-J$4)*5,1))))</f>
        <v>0.7</v>
      </c>
      <c r="K9" s="143">
        <f>IF('Crisis Indicator Data'!G6="x","x",IF(LEN(E9)&gt;3,('Crisis Indicator Data'!G6/VLOOKUP('Impact of the crisis'!$C9,'Regional Crises'!$B$1:$R$66,5,FALSE)),'Crisis Indicator Data'!G6/VLOOKUP('Impact of the crisis'!$E9,'Country Indicator Data'!$B$4:$P$300,14,FALSE)))</f>
        <v>0.54417670682730923</v>
      </c>
      <c r="L9" s="237">
        <f t="shared" si="2"/>
        <v>2.7</v>
      </c>
      <c r="M9" s="237">
        <f t="shared" si="3"/>
        <v>1.7000000000000002</v>
      </c>
      <c r="N9" s="237">
        <f t="shared" si="4"/>
        <v>1.3</v>
      </c>
      <c r="O9" s="237">
        <f>IF('Crisis Indicator Data'!H6="x","x",IF('Crisis Indicator Data'!H6=0,0,IF(LOG('Crisis Indicator Data'!H6)&lt;O$4,0,IF(LOG('Crisis Indicator Data'!H6)&gt;O$3,5,ROUND(5-(O$3-LOG('Crisis Indicator Data'!H6))/(O$3-O$4)*5,1)))))</f>
        <v>0.1</v>
      </c>
      <c r="P9" s="143">
        <f>IF('Crisis Indicator Data'!H6="x","x",'Crisis Indicator Data'!H6/'Crisis Indicator Data'!G6)</f>
        <v>2.0910209102091022E-2</v>
      </c>
      <c r="Q9" s="237">
        <f t="shared" si="5"/>
        <v>0.1</v>
      </c>
      <c r="R9" s="237">
        <f t="shared" si="6"/>
        <v>0.1</v>
      </c>
      <c r="S9" s="237">
        <f>IF('Crisis Indicator Data'!I6="x","x",IF('Crisis Indicator Data'!I6=0,0,IF(LOG('Crisis Indicator Data'!I6)&lt;S$4,0,IF(LOG('Crisis Indicator Data'!I6)&gt;S$3,5,ROUND(5-(S$3-LOG('Crisis Indicator Data'!I6))/(S$3-S$4)*5,1)))))</f>
        <v>2</v>
      </c>
      <c r="T9" s="143">
        <f>IF('Crisis Indicator Data'!H6="x","x",IF('Crisis Indicator Data'!I6="x","x",'Crisis Indicator Data'!I6/'Crisis Indicator Data'!H6))</f>
        <v>0.79411764705882348</v>
      </c>
      <c r="U9" s="237">
        <f t="shared" si="7"/>
        <v>5</v>
      </c>
      <c r="V9" s="237">
        <f t="shared" si="8"/>
        <v>3.5</v>
      </c>
      <c r="W9" s="237">
        <f>IF('Crisis Indicator Data'!L6="x","x",IF('Crisis Indicator Data'!L6=0,0,IF(LOG('Crisis Indicator Data'!L6)&lt;W$4,0,IF(LOG('Crisis Indicator Data'!L6)&gt;W$3,5,ROUND(5-(W$3-LOG('Crisis Indicator Data'!L6))/(W$3-W$4)*5,1)))))</f>
        <v>1.4</v>
      </c>
      <c r="X9" s="244">
        <f>IF(OR('Crisis Indicator Data'!L6="x",'Crisis Indicator Data'!H6="x"),"x",'Crisis Indicator Data'!L6/'Crisis Indicator Data'!H6)</f>
        <v>2.941176470588235E-4</v>
      </c>
      <c r="Y9" s="237">
        <f t="shared" si="9"/>
        <v>5</v>
      </c>
      <c r="Z9" s="237">
        <f t="shared" si="10"/>
        <v>3.2</v>
      </c>
      <c r="AA9" s="237">
        <f t="shared" si="11"/>
        <v>3.4</v>
      </c>
      <c r="AB9" s="245">
        <f t="shared" si="12"/>
        <v>2.1</v>
      </c>
    </row>
    <row r="10" spans="1:28" x14ac:dyDescent="0.25">
      <c r="A10" s="144" t="str">
        <f>'Crisis Indicator Data'!A7</f>
        <v>Nagorno-Karabakh conflict in Azerbaijan</v>
      </c>
      <c r="B10" s="145" t="str">
        <f>'Crisis Indicator Data'!B7</f>
        <v>Conflict,Displacement</v>
      </c>
      <c r="C10" s="145" t="str">
        <f>'Crisis Indicator Data'!C7</f>
        <v>AZE002</v>
      </c>
      <c r="D10" s="145" t="str">
        <f>'Crisis Indicator Data'!D7</f>
        <v>Azerbaijan</v>
      </c>
      <c r="E10" s="146" t="str">
        <f>'Crisis Indicator Data'!E7</f>
        <v>AZE</v>
      </c>
      <c r="F10" s="243">
        <f>IF('Crisis Indicator Data'!F7="x","x",IF(LOG('Crisis Indicator Data'!F7)&lt;F$4,0,IF(LOG('Crisis Indicator Data'!F7)&gt;F$3,5,ROUND(5-(F$3-LOG('Crisis Indicator Data'!F7))/(F$3-F$4)*5,1))))</f>
        <v>2.5</v>
      </c>
      <c r="G10" s="143">
        <f>IF('Crisis Indicator Data'!F7="x","x",IF(LEN(E10)&gt;3,('Crisis Indicator Data'!F7/VLOOKUP('Impact of the crisis'!$C10,'Regional Crises'!$B$1:$R$66,4,FALSE)),'Crisis Indicator Data'!F7/VLOOKUP('Impact of the crisis'!$E10,'Country Indicator Data'!$B$4:$P$300,15,FALSE)))</f>
        <v>0.38179112783228286</v>
      </c>
      <c r="H10" s="237">
        <f t="shared" si="0"/>
        <v>1.8</v>
      </c>
      <c r="I10" s="237">
        <f t="shared" si="1"/>
        <v>2.15</v>
      </c>
      <c r="J10" s="237">
        <f>IF('Crisis Indicator Data'!G7="x","x",IF(LOG('Crisis Indicator Data'!G7)&lt;J$4,0,IF(LOG('Crisis Indicator Data'!G7)&gt;J$3,5,ROUND(5-(J$3-LOG('Crisis Indicator Data'!G7))/(J$3-J$4)*5,1))))</f>
        <v>1.5</v>
      </c>
      <c r="K10" s="143">
        <f>IF('Crisis Indicator Data'!G7="x","x",IF(LEN(E10)&gt;3,('Crisis Indicator Data'!G7/VLOOKUP('Impact of the crisis'!$C10,'Regional Crises'!$B$1:$R$66,5,FALSE)),'Crisis Indicator Data'!G7/VLOOKUP('Impact of the crisis'!$E10,'Country Indicator Data'!$B$4:$P$300,14,FALSE)))</f>
        <v>0.28147410358565739</v>
      </c>
      <c r="L10" s="237">
        <f t="shared" si="2"/>
        <v>1.4</v>
      </c>
      <c r="M10" s="237">
        <f t="shared" si="3"/>
        <v>1.45</v>
      </c>
      <c r="N10" s="237">
        <f t="shared" si="4"/>
        <v>1.8</v>
      </c>
      <c r="O10" s="237">
        <f>IF('Crisis Indicator Data'!H7="x","x",IF('Crisis Indicator Data'!H7=0,0,IF(LOG('Crisis Indicator Data'!H7)&lt;O$4,0,IF(LOG('Crisis Indicator Data'!H7)&gt;O$3,5,ROUND(5-(O$3-LOG('Crisis Indicator Data'!H7))/(O$3-O$4)*5,1)))))</f>
        <v>3.3</v>
      </c>
      <c r="P10" s="143">
        <f>IF('Crisis Indicator Data'!H7="x","x",'Crisis Indicator Data'!H7/'Crisis Indicator Data'!G7)</f>
        <v>1</v>
      </c>
      <c r="Q10" s="237">
        <f t="shared" si="5"/>
        <v>5</v>
      </c>
      <c r="R10" s="237">
        <f t="shared" si="6"/>
        <v>4.1500000000000004</v>
      </c>
      <c r="S10" s="237">
        <f>IF('Crisis Indicator Data'!I7="x","x",IF('Crisis Indicator Data'!I7=0,0,IF(LOG('Crisis Indicator Data'!I7)&lt;S$4,0,IF(LOG('Crisis Indicator Data'!I7)&gt;S$3,5,ROUND(5-(S$3-LOG('Crisis Indicator Data'!I7))/(S$3-S$4)*5,1)))))</f>
        <v>2.8</v>
      </c>
      <c r="T10" s="143">
        <f>IF('Crisis Indicator Data'!H7="x","x",IF('Crisis Indicator Data'!I7="x","x",'Crisis Indicator Data'!I7/'Crisis Indicator Data'!H7))</f>
        <v>3.1847133757961783E-2</v>
      </c>
      <c r="U10" s="237">
        <f t="shared" si="7"/>
        <v>1.1000000000000001</v>
      </c>
      <c r="V10" s="237">
        <f t="shared" si="8"/>
        <v>2</v>
      </c>
      <c r="W10" s="237">
        <f>IF('Crisis Indicator Data'!L7="x","x",IF('Crisis Indicator Data'!L7=0,0,IF(LOG('Crisis Indicator Data'!L7)&lt;W$4,0,IF(LOG('Crisis Indicator Data'!L7)&gt;W$3,5,ROUND(5-(W$3-LOG('Crisis Indicator Data'!L7))/(W$3-W$4)*5,1)))))</f>
        <v>1</v>
      </c>
      <c r="X10" s="244">
        <f>IF(OR('Crisis Indicator Data'!L7="x",'Crisis Indicator Data'!H7="x"),"x",'Crisis Indicator Data'!L7/'Crisis Indicator Data'!H7)</f>
        <v>1.7692852087756546E-6</v>
      </c>
      <c r="Y10" s="237">
        <f t="shared" si="9"/>
        <v>0.1</v>
      </c>
      <c r="Z10" s="237">
        <f t="shared" si="10"/>
        <v>0.6</v>
      </c>
      <c r="AA10" s="237">
        <f t="shared" si="11"/>
        <v>1.3</v>
      </c>
      <c r="AB10" s="245">
        <f t="shared" si="12"/>
        <v>3</v>
      </c>
    </row>
    <row r="11" spans="1:28" x14ac:dyDescent="0.25">
      <c r="A11" s="144" t="str">
        <f>'Crisis Indicator Data'!A8</f>
        <v>Complex in Burundi</v>
      </c>
      <c r="B11" s="145" t="str">
        <f>'Crisis Indicator Data'!B8</f>
        <v>Violence,Displacement,Floods</v>
      </c>
      <c r="C11" s="145" t="str">
        <f>'Crisis Indicator Data'!C8</f>
        <v>BDI001</v>
      </c>
      <c r="D11" s="145" t="str">
        <f>'Crisis Indicator Data'!D8</f>
        <v>Burundi</v>
      </c>
      <c r="E11" s="146" t="str">
        <f>'Crisis Indicator Data'!E8</f>
        <v>BDI</v>
      </c>
      <c r="F11" s="243">
        <f>IF('Crisis Indicator Data'!F8="x","x",IF(LOG('Crisis Indicator Data'!F8)&lt;F$4,0,IF(LOG('Crisis Indicator Data'!F8)&gt;F$3,5,ROUND(5-(F$3-LOG('Crisis Indicator Data'!F8))/(F$3-F$4)*5,1))))</f>
        <v>2.2999999999999998</v>
      </c>
      <c r="G11" s="143">
        <f>IF('Crisis Indicator Data'!F8="x","x",IF(LEN(E11)&gt;3,('Crisis Indicator Data'!F8/VLOOKUP('Impact of the crisis'!$C11,'Regional Crises'!$B$1:$R$66,4,FALSE)),'Crisis Indicator Data'!F8/VLOOKUP('Impact of the crisis'!$E11,'Country Indicator Data'!$B$4:$P$300,15,FALSE)))</f>
        <v>1</v>
      </c>
      <c r="H11" s="237">
        <f t="shared" si="0"/>
        <v>5</v>
      </c>
      <c r="I11" s="237">
        <f t="shared" si="1"/>
        <v>3.65</v>
      </c>
      <c r="J11" s="237">
        <f>IF('Crisis Indicator Data'!G8="x","x",IF(LOG('Crisis Indicator Data'!G8)&lt;J$4,0,IF(LOG('Crisis Indicator Data'!G8)&gt;J$3,5,ROUND(5-(J$3-LOG('Crisis Indicator Data'!G8))/(J$3-J$4)*5,1))))</f>
        <v>3.7</v>
      </c>
      <c r="K11" s="143">
        <f>IF('Crisis Indicator Data'!G8="x","x",IF(LEN(E11)&gt;3,('Crisis Indicator Data'!G8/VLOOKUP('Impact of the crisis'!$C11,'Regional Crises'!$B$1:$R$66,5,FALSE)),'Crisis Indicator Data'!G8/VLOOKUP('Impact of the crisis'!$E11,'Country Indicator Data'!$B$4:$P$300,14,FALSE)))</f>
        <v>1</v>
      </c>
      <c r="L11" s="237">
        <f t="shared" si="2"/>
        <v>5</v>
      </c>
      <c r="M11" s="237">
        <f t="shared" si="3"/>
        <v>4.3499999999999996</v>
      </c>
      <c r="N11" s="237">
        <f t="shared" si="4"/>
        <v>4</v>
      </c>
      <c r="O11" s="237">
        <f>IF('Crisis Indicator Data'!H8="x","x",IF('Crisis Indicator Data'!H8=0,0,IF(LOG('Crisis Indicator Data'!H8)&lt;O$4,0,IF(LOG('Crisis Indicator Data'!H8)&gt;O$3,5,ROUND(5-(O$3-LOG('Crisis Indicator Data'!H8))/(O$3-O$4)*5,1)))))</f>
        <v>4.4000000000000004</v>
      </c>
      <c r="P11" s="143">
        <f>IF('Crisis Indicator Data'!H8="x","x",'Crisis Indicator Data'!H8/'Crisis Indicator Data'!G8)</f>
        <v>1</v>
      </c>
      <c r="Q11" s="237">
        <f t="shared" si="5"/>
        <v>5</v>
      </c>
      <c r="R11" s="237">
        <f t="shared" si="6"/>
        <v>4.7</v>
      </c>
      <c r="S11" s="237">
        <f>IF('Crisis Indicator Data'!I8="x","x",IF('Crisis Indicator Data'!I8=0,0,IF(LOG('Crisis Indicator Data'!I8)&lt;S$4,0,IF(LOG('Crisis Indicator Data'!I8)&gt;S$3,5,ROUND(5-(S$3-LOG('Crisis Indicator Data'!I8))/(S$3-S$4)*5,1)))))</f>
        <v>4</v>
      </c>
      <c r="T11" s="143">
        <f>IF('Crisis Indicator Data'!H8="x","x",IF('Crisis Indicator Data'!I8="x","x",'Crisis Indicator Data'!I8/'Crisis Indicator Data'!H8))</f>
        <v>4.8538461538461537E-2</v>
      </c>
      <c r="U11" s="237">
        <f t="shared" si="7"/>
        <v>1.6</v>
      </c>
      <c r="V11" s="237">
        <f t="shared" si="8"/>
        <v>2.8</v>
      </c>
      <c r="W11" s="237">
        <f>IF('Crisis Indicator Data'!L8="x","x",IF('Crisis Indicator Data'!L8=0,0,IF(LOG('Crisis Indicator Data'!L8)&lt;W$4,0,IF(LOG('Crisis Indicator Data'!L8)&gt;W$3,5,ROUND(5-(W$3-LOG('Crisis Indicator Data'!L8))/(W$3-W$4)*5,1)))))</f>
        <v>3.1</v>
      </c>
      <c r="X11" s="244">
        <f>IF(OR('Crisis Indicator Data'!L8="x",'Crisis Indicator Data'!H8="x"),"x",'Crisis Indicator Data'!L8/'Crisis Indicator Data'!H8)</f>
        <v>1.0923076923076922E-5</v>
      </c>
      <c r="Y11" s="237">
        <f t="shared" si="9"/>
        <v>0.5</v>
      </c>
      <c r="Z11" s="237">
        <f t="shared" si="10"/>
        <v>1.8</v>
      </c>
      <c r="AA11" s="237">
        <f t="shared" si="11"/>
        <v>2.2999999999999998</v>
      </c>
      <c r="AB11" s="245">
        <f t="shared" si="12"/>
        <v>3.8</v>
      </c>
    </row>
    <row r="12" spans="1:28" x14ac:dyDescent="0.25">
      <c r="A12" s="144" t="str">
        <f>'Crisis Indicator Data'!A9</f>
        <v>Conflict in Burkina Faso</v>
      </c>
      <c r="B12" s="145" t="str">
        <f>'Crisis Indicator Data'!B9</f>
        <v>Conflict,Displacement,Violence</v>
      </c>
      <c r="C12" s="145" t="str">
        <f>'Crisis Indicator Data'!C9</f>
        <v>BFA002</v>
      </c>
      <c r="D12" s="145" t="str">
        <f>'Crisis Indicator Data'!D9</f>
        <v>Burkina Faso</v>
      </c>
      <c r="E12" s="146" t="str">
        <f>'Crisis Indicator Data'!E9</f>
        <v>BFA</v>
      </c>
      <c r="F12" s="243">
        <f>IF('Crisis Indicator Data'!F9="x","x",IF(LOG('Crisis Indicator Data'!F9)&lt;F$4,0,IF(LOG('Crisis Indicator Data'!F9)&gt;F$3,5,ROUND(5-(F$3-LOG('Crisis Indicator Data'!F9))/(F$3-F$4)*5,1))))</f>
        <v>3.7</v>
      </c>
      <c r="G12" s="143">
        <f>IF('Crisis Indicator Data'!F9="x","x",IF(LEN(E12)&gt;3,('Crisis Indicator Data'!F9/VLOOKUP('Impact of the crisis'!$C12,'Regional Crises'!$B$1:$R$66,4,FALSE)),'Crisis Indicator Data'!F9/VLOOKUP('Impact of the crisis'!$E12,'Country Indicator Data'!$B$4:$P$300,15,FALSE)))</f>
        <v>0.60672514619883045</v>
      </c>
      <c r="H12" s="237">
        <f t="shared" si="0"/>
        <v>3</v>
      </c>
      <c r="I12" s="237">
        <f t="shared" si="1"/>
        <v>3.35</v>
      </c>
      <c r="J12" s="237">
        <f>IF('Crisis Indicator Data'!G9="x","x",IF(LOG('Crisis Indicator Data'!G9)&lt;J$4,0,IF(LOG('Crisis Indicator Data'!G9)&gt;J$3,5,ROUND(5-(J$3-LOG('Crisis Indicator Data'!G9))/(J$3-J$4)*5,1))))</f>
        <v>1.9</v>
      </c>
      <c r="K12" s="143">
        <f>IF('Crisis Indicator Data'!G9="x","x",IF(LEN(E12)&gt;3,('Crisis Indicator Data'!G9/VLOOKUP('Impact of the crisis'!$C12,'Regional Crises'!$B$1:$R$66,5,FALSE)),'Crisis Indicator Data'!G9/VLOOKUP('Impact of the crisis'!$E12,'Country Indicator Data'!$B$4:$P$300,14,FALSE)))</f>
        <v>0.17792635928866601</v>
      </c>
      <c r="L12" s="237">
        <f t="shared" si="2"/>
        <v>0.8</v>
      </c>
      <c r="M12" s="237">
        <f t="shared" si="3"/>
        <v>1.35</v>
      </c>
      <c r="N12" s="237">
        <f t="shared" si="4"/>
        <v>2.5</v>
      </c>
      <c r="O12" s="237">
        <f>IF('Crisis Indicator Data'!H9="x","x",IF('Crisis Indicator Data'!H9=0,0,IF(LOG('Crisis Indicator Data'!H9)&lt;O$4,0,IF(LOG('Crisis Indicator Data'!H9)&gt;O$3,5,ROUND(5-(O$3-LOG('Crisis Indicator Data'!H9))/(O$3-O$4)*5,1)))))</f>
        <v>3.5</v>
      </c>
      <c r="P12" s="143">
        <f>IF('Crisis Indicator Data'!H9="x","x",'Crisis Indicator Data'!H9/'Crisis Indicator Data'!G9)</f>
        <v>1</v>
      </c>
      <c r="Q12" s="237">
        <f t="shared" si="5"/>
        <v>5</v>
      </c>
      <c r="R12" s="237">
        <f t="shared" si="6"/>
        <v>4.25</v>
      </c>
      <c r="S12" s="237">
        <f>IF('Crisis Indicator Data'!I9="x","x",IF('Crisis Indicator Data'!I9=0,0,IF(LOG('Crisis Indicator Data'!I9)&lt;S$4,0,IF(LOG('Crisis Indicator Data'!I9)&gt;S$3,5,ROUND(5-(S$3-LOG('Crisis Indicator Data'!I9))/(S$3-S$4)*5,1)))))</f>
        <v>4.7</v>
      </c>
      <c r="T12" s="143">
        <f>IF('Crisis Indicator Data'!H9="x","x",IF('Crisis Indicator Data'!I9="x","x",'Crisis Indicator Data'!I9/'Crisis Indicator Data'!H9))</f>
        <v>0.51539665970772441</v>
      </c>
      <c r="U12" s="237">
        <f t="shared" si="7"/>
        <v>5</v>
      </c>
      <c r="V12" s="237">
        <f t="shared" si="8"/>
        <v>4.9000000000000004</v>
      </c>
      <c r="W12" s="237">
        <f>IF('Crisis Indicator Data'!L9="x","x",IF('Crisis Indicator Data'!L9=0,0,IF(LOG('Crisis Indicator Data'!L9)&lt;W$4,0,IF(LOG('Crisis Indicator Data'!L9)&gt;W$3,5,ROUND(5-(W$3-LOG('Crisis Indicator Data'!L9))/(W$3-W$4)*5,1)))))</f>
        <v>4.7</v>
      </c>
      <c r="X12" s="244">
        <f>IF(OR('Crisis Indicator Data'!L9="x",'Crisis Indicator Data'!H9="x"),"x",'Crisis Indicator Data'!L9/'Crisis Indicator Data'!H9)</f>
        <v>5.2583507306889349E-4</v>
      </c>
      <c r="Y12" s="237">
        <f t="shared" si="9"/>
        <v>5</v>
      </c>
      <c r="Z12" s="237">
        <f t="shared" si="10"/>
        <v>4.9000000000000004</v>
      </c>
      <c r="AA12" s="237">
        <f t="shared" si="11"/>
        <v>4.9000000000000004</v>
      </c>
      <c r="AB12" s="245">
        <f t="shared" si="12"/>
        <v>4.5999999999999996</v>
      </c>
    </row>
    <row r="13" spans="1:28" x14ac:dyDescent="0.25">
      <c r="A13" s="144" t="str">
        <f>'Crisis Indicator Data'!A10</f>
        <v>Rohingya refugee crisis</v>
      </c>
      <c r="B13" s="145" t="str">
        <f>'Crisis Indicator Data'!B10</f>
        <v>Conflict,Violence,Displacement</v>
      </c>
      <c r="C13" s="145" t="str">
        <f>'Crisis Indicator Data'!C10</f>
        <v>BGD002</v>
      </c>
      <c r="D13" s="145" t="str">
        <f>'Crisis Indicator Data'!D10</f>
        <v>Bangladesh</v>
      </c>
      <c r="E13" s="146" t="str">
        <f>'Crisis Indicator Data'!E10</f>
        <v>BGD</v>
      </c>
      <c r="F13" s="243">
        <f>IF('Crisis Indicator Data'!F10="x","x",IF(LOG('Crisis Indicator Data'!F10)&lt;F$4,0,IF(LOG('Crisis Indicator Data'!F10)&gt;F$3,5,ROUND(5-(F$3-LOG('Crisis Indicator Data'!F10))/(F$3-F$4)*5,1))))</f>
        <v>0</v>
      </c>
      <c r="G13" s="143">
        <f>IF('Crisis Indicator Data'!F10="x","x",IF(LEN(E13)&gt;3,('Crisis Indicator Data'!F10/VLOOKUP('Impact of the crisis'!$C13,'Regional Crises'!$B$1:$R$66,4,FALSE)),'Crisis Indicator Data'!F10/VLOOKUP('Impact of the crisis'!$E13,'Country Indicator Data'!$B$4:$P$300,15,FALSE)))</f>
        <v>5.6115848505800111E-3</v>
      </c>
      <c r="H13" s="237">
        <f t="shared" si="0"/>
        <v>0</v>
      </c>
      <c r="I13" s="237">
        <f t="shared" si="1"/>
        <v>0</v>
      </c>
      <c r="J13" s="237">
        <f>IF('Crisis Indicator Data'!G10="x","x",IF(LOG('Crisis Indicator Data'!G10)&lt;J$4,0,IF(LOG('Crisis Indicator Data'!G10)&gt;J$3,5,ROUND(5-(J$3-LOG('Crisis Indicator Data'!G10))/(J$3-J$4)*5,1))))</f>
        <v>0.6</v>
      </c>
      <c r="K13" s="143">
        <f>IF('Crisis Indicator Data'!G10="x","x",IF(LEN(E13)&gt;3,('Crisis Indicator Data'!G10/VLOOKUP('Impact of the crisis'!$C13,'Regional Crises'!$B$1:$R$66,5,FALSE)),'Crisis Indicator Data'!G10/VLOOKUP('Impact of the crisis'!$E13,'Country Indicator Data'!$B$4:$P$300,14,FALSE)))</f>
        <v>8.7136832785815795E-3</v>
      </c>
      <c r="L13" s="237">
        <f t="shared" si="2"/>
        <v>0</v>
      </c>
      <c r="M13" s="237">
        <f t="shared" si="3"/>
        <v>0.3</v>
      </c>
      <c r="N13" s="237">
        <f t="shared" si="4"/>
        <v>0.2</v>
      </c>
      <c r="O13" s="237">
        <f>IF('Crisis Indicator Data'!H10="x","x",IF('Crisis Indicator Data'!H10=0,0,IF(LOG('Crisis Indicator Data'!H10)&lt;O$4,0,IF(LOG('Crisis Indicator Data'!H10)&gt;O$3,5,ROUND(5-(O$3-LOG('Crisis Indicator Data'!H10))/(O$3-O$4)*5,1)))))</f>
        <v>2.8</v>
      </c>
      <c r="P13" s="143">
        <f>IF('Crisis Indicator Data'!H10="x","x",'Crisis Indicator Data'!H10/'Crisis Indicator Data'!G10)</f>
        <v>1</v>
      </c>
      <c r="Q13" s="237">
        <f t="shared" si="5"/>
        <v>5</v>
      </c>
      <c r="R13" s="237">
        <f t="shared" si="6"/>
        <v>3.9</v>
      </c>
      <c r="S13" s="237">
        <f>IF('Crisis Indicator Data'!I10="x","x",IF('Crisis Indicator Data'!I10=0,0,IF(LOG('Crisis Indicator Data'!I10)&lt;S$4,0,IF(LOG('Crisis Indicator Data'!I10)&gt;S$3,5,ROUND(5-(S$3-LOG('Crisis Indicator Data'!I10))/(S$3-S$4)*5,1)))))</f>
        <v>4.3</v>
      </c>
      <c r="T13" s="143">
        <f>IF('Crisis Indicator Data'!H10="x","x",IF('Crisis Indicator Data'!I10="x","x",'Crisis Indicator Data'!I10/'Crisis Indicator Data'!H10))</f>
        <v>0.6383689839572193</v>
      </c>
      <c r="U13" s="237">
        <f t="shared" si="7"/>
        <v>5</v>
      </c>
      <c r="V13" s="237">
        <f t="shared" si="8"/>
        <v>4.7</v>
      </c>
      <c r="W13" s="237">
        <f>IF('Crisis Indicator Data'!L10="x","x",IF('Crisis Indicator Data'!L10=0,0,IF(LOG('Crisis Indicator Data'!L10)&lt;W$4,0,IF(LOG('Crisis Indicator Data'!L10)&gt;W$3,5,ROUND(5-(W$3-LOG('Crisis Indicator Data'!L10))/(W$3-W$4)*5,1)))))</f>
        <v>2</v>
      </c>
      <c r="X13" s="244">
        <f>IF(OR('Crisis Indicator Data'!L10="x",'Crisis Indicator Data'!H10="x"),"x",'Crisis Indicator Data'!L10/'Crisis Indicator Data'!H10)</f>
        <v>1.6042780748663101E-5</v>
      </c>
      <c r="Y13" s="237">
        <f t="shared" si="9"/>
        <v>0.8</v>
      </c>
      <c r="Z13" s="237">
        <f t="shared" si="10"/>
        <v>1.4</v>
      </c>
      <c r="AA13" s="237">
        <f t="shared" si="11"/>
        <v>3.5</v>
      </c>
      <c r="AB13" s="245">
        <f t="shared" si="12"/>
        <v>3.7</v>
      </c>
    </row>
    <row r="14" spans="1:28" x14ac:dyDescent="0.25">
      <c r="A14" s="144" t="str">
        <f>'Crisis Indicator Data'!A11</f>
        <v>Country level Brazil</v>
      </c>
      <c r="B14" s="145" t="str">
        <f>'Crisis Indicator Data'!B11</f>
        <v>Displacement,Floods</v>
      </c>
      <c r="C14" s="145" t="str">
        <f>'Crisis Indicator Data'!C11</f>
        <v>BRA001</v>
      </c>
      <c r="D14" s="145" t="str">
        <f>'Crisis Indicator Data'!D11</f>
        <v>Brazil</v>
      </c>
      <c r="E14" s="146" t="str">
        <f>'Crisis Indicator Data'!E11</f>
        <v>BRA</v>
      </c>
      <c r="F14" s="243">
        <f>IF('Crisis Indicator Data'!F11="x","x",IF(LOG('Crisis Indicator Data'!F11)&lt;F$4,0,IF(LOG('Crisis Indicator Data'!F11)&gt;F$3,5,ROUND(5-(F$3-LOG('Crisis Indicator Data'!F11))/(F$3-F$4)*5,1))))</f>
        <v>5</v>
      </c>
      <c r="G14" s="143">
        <f>IF('Crisis Indicator Data'!F11="x","x",IF(LEN(E14)&gt;3,('Crisis Indicator Data'!F11/VLOOKUP('Impact of the crisis'!$C14,'Regional Crises'!$B$1:$R$66,4,FALSE)),'Crisis Indicator Data'!F11/VLOOKUP('Impact of the crisis'!$E14,'Country Indicator Data'!$B$4:$P$300,15,FALSE)))</f>
        <v>1</v>
      </c>
      <c r="H14" s="237">
        <f t="shared" si="0"/>
        <v>5</v>
      </c>
      <c r="I14" s="237">
        <f t="shared" si="1"/>
        <v>5</v>
      </c>
      <c r="J14" s="237">
        <f>IF('Crisis Indicator Data'!G11="x","x",IF(LOG('Crisis Indicator Data'!G11)&lt;J$4,0,IF(LOG('Crisis Indicator Data'!G11)&gt;J$3,5,ROUND(5-(J$3-LOG('Crisis Indicator Data'!G11))/(J$3-J$4)*5,1))))</f>
        <v>5</v>
      </c>
      <c r="K14" s="143">
        <f>IF('Crisis Indicator Data'!G11="x","x",IF(LEN(E14)&gt;3,('Crisis Indicator Data'!G11/VLOOKUP('Impact of the crisis'!$C14,'Regional Crises'!$B$1:$R$66,5,FALSE)),'Crisis Indicator Data'!G11/VLOOKUP('Impact of the crisis'!$E14,'Country Indicator Data'!$B$4:$P$300,14,FALSE)))</f>
        <v>0.63588466283088341</v>
      </c>
      <c r="L14" s="237">
        <f t="shared" si="2"/>
        <v>3.2</v>
      </c>
      <c r="M14" s="237">
        <f t="shared" si="3"/>
        <v>4.0999999999999996</v>
      </c>
      <c r="N14" s="237">
        <f t="shared" si="4"/>
        <v>4.5999999999999996</v>
      </c>
      <c r="O14" s="237">
        <f>IF('Crisis Indicator Data'!H11="x","x",IF('Crisis Indicator Data'!H11=0,0,IF(LOG('Crisis Indicator Data'!H11)&lt;O$4,0,IF(LOG('Crisis Indicator Data'!H11)&gt;O$3,5,ROUND(5-(O$3-LOG('Crisis Indicator Data'!H11))/(O$3-O$4)*5,1)))))</f>
        <v>2</v>
      </c>
      <c r="P14" s="143">
        <f>IF('Crisis Indicator Data'!H11="x","x",'Crisis Indicator Data'!H11/'Crisis Indicator Data'!G11)</f>
        <v>3.5245422167593464E-3</v>
      </c>
      <c r="Q14" s="237">
        <f t="shared" si="5"/>
        <v>0</v>
      </c>
      <c r="R14" s="237">
        <f t="shared" si="6"/>
        <v>1</v>
      </c>
      <c r="S14" s="237">
        <f>IF('Crisis Indicator Data'!I11="x","x",IF('Crisis Indicator Data'!I11=0,0,IF(LOG('Crisis Indicator Data'!I11)&lt;S$4,0,IF(LOG('Crisis Indicator Data'!I11)&gt;S$3,5,ROUND(5-(S$3-LOG('Crisis Indicator Data'!I11))/(S$3-S$4)*5,1)))))</f>
        <v>4</v>
      </c>
      <c r="T14" s="143">
        <f>IF('Crisis Indicator Data'!H11="x","x",IF('Crisis Indicator Data'!I11="x","x",'Crisis Indicator Data'!I11/'Crisis Indicator Data'!H11))</f>
        <v>1.3487394957983194</v>
      </c>
      <c r="U14" s="237">
        <f t="shared" si="7"/>
        <v>5</v>
      </c>
      <c r="V14" s="237">
        <f t="shared" si="8"/>
        <v>4.5</v>
      </c>
      <c r="W14" s="237">
        <f>IF('Crisis Indicator Data'!L11="x","x",IF('Crisis Indicator Data'!L11=0,0,IF(LOG('Crisis Indicator Data'!L11)&lt;W$4,0,IF(LOG('Crisis Indicator Data'!L11)&gt;W$3,5,ROUND(5-(W$3-LOG('Crisis Indicator Data'!L11))/(W$3-W$4)*5,1)))))</f>
        <v>5</v>
      </c>
      <c r="X14" s="244">
        <f>IF(OR('Crisis Indicator Data'!L11="x",'Crisis Indicator Data'!H11="x"),"x",'Crisis Indicator Data'!L11/'Crisis Indicator Data'!H11)</f>
        <v>6.5210084033613443E-3</v>
      </c>
      <c r="Y14" s="237">
        <f t="shared" si="9"/>
        <v>5</v>
      </c>
      <c r="Z14" s="237">
        <f t="shared" si="10"/>
        <v>5</v>
      </c>
      <c r="AA14" s="237">
        <f t="shared" si="11"/>
        <v>4.8</v>
      </c>
      <c r="AB14" s="245">
        <f t="shared" si="12"/>
        <v>3.5</v>
      </c>
    </row>
    <row r="15" spans="1:28" x14ac:dyDescent="0.25">
      <c r="A15" s="144" t="str">
        <f>'Crisis Indicator Data'!A12</f>
        <v>Venezuela displacement in Brazil</v>
      </c>
      <c r="B15" s="145" t="str">
        <f>'Crisis Indicator Data'!B12</f>
        <v>Displacement</v>
      </c>
      <c r="C15" s="145" t="str">
        <f>'Crisis Indicator Data'!C12</f>
        <v>BRA002</v>
      </c>
      <c r="D15" s="145" t="str">
        <f>'Crisis Indicator Data'!D12</f>
        <v>Brazil</v>
      </c>
      <c r="E15" s="146" t="str">
        <f>'Crisis Indicator Data'!E12</f>
        <v>BRA</v>
      </c>
      <c r="F15" s="243">
        <f>IF('Crisis Indicator Data'!F12="x","x",IF(LOG('Crisis Indicator Data'!F12)&lt;F$4,0,IF(LOG('Crisis Indicator Data'!F12)&gt;F$3,5,ROUND(5-(F$3-LOG('Crisis Indicator Data'!F12))/(F$3-F$4)*5,1))))</f>
        <v>5</v>
      </c>
      <c r="G15" s="143">
        <f>IF('Crisis Indicator Data'!F12="x","x",IF(LEN(E15)&gt;3,('Crisis Indicator Data'!F12/VLOOKUP('Impact of the crisis'!$C15,'Regional Crises'!$B$1:$R$66,4,FALSE)),'Crisis Indicator Data'!F12/VLOOKUP('Impact of the crisis'!$E15,'Country Indicator Data'!$B$4:$P$300,15,FALSE)))</f>
        <v>1</v>
      </c>
      <c r="H15" s="237">
        <f t="shared" si="0"/>
        <v>5</v>
      </c>
      <c r="I15" s="237">
        <f t="shared" si="1"/>
        <v>5</v>
      </c>
      <c r="J15" s="237">
        <f>IF('Crisis Indicator Data'!G12="x","x",IF(LOG('Crisis Indicator Data'!G12)&lt;J$4,0,IF(LOG('Crisis Indicator Data'!G12)&gt;J$3,5,ROUND(5-(J$3-LOG('Crisis Indicator Data'!G12))/(J$3-J$4)*5,1))))</f>
        <v>5</v>
      </c>
      <c r="K15" s="143">
        <f>IF('Crisis Indicator Data'!G12="x","x",IF(LEN(E15)&gt;3,('Crisis Indicator Data'!G12/VLOOKUP('Impact of the crisis'!$C15,'Regional Crises'!$B$1:$R$66,5,FALSE)),'Crisis Indicator Data'!G12/VLOOKUP('Impact of the crisis'!$E15,'Country Indicator Data'!$B$4:$P$300,14,FALSE)))</f>
        <v>0.34391626566722855</v>
      </c>
      <c r="L15" s="237">
        <f t="shared" si="2"/>
        <v>1.7</v>
      </c>
      <c r="M15" s="237">
        <f t="shared" si="3"/>
        <v>3.35</v>
      </c>
      <c r="N15" s="237">
        <f t="shared" si="4"/>
        <v>4.3</v>
      </c>
      <c r="O15" s="237">
        <f>IF('Crisis Indicator Data'!H12="x","x",IF('Crisis Indicator Data'!H12=0,0,IF(LOG('Crisis Indicator Data'!H12)&lt;O$4,0,IF(LOG('Crisis Indicator Data'!H12)&gt;O$3,5,ROUND(5-(O$3-LOG('Crisis Indicator Data'!H12))/(O$3-O$4)*5,1)))))</f>
        <v>1.8</v>
      </c>
      <c r="P15" s="143">
        <f>IF('Crisis Indicator Data'!H12="x","x",'Crisis Indicator Data'!H12/'Crisis Indicator Data'!G12)</f>
        <v>5.5720602932519204E-3</v>
      </c>
      <c r="Q15" s="237">
        <f t="shared" si="5"/>
        <v>0</v>
      </c>
      <c r="R15" s="237">
        <f t="shared" si="6"/>
        <v>0.9</v>
      </c>
      <c r="S15" s="237">
        <f>IF('Crisis Indicator Data'!I12="x","x",IF('Crisis Indicator Data'!I12=0,0,IF(LOG('Crisis Indicator Data'!I12)&lt;S$4,0,IF(LOG('Crisis Indicator Data'!I12)&gt;S$3,5,ROUND(5-(S$3-LOG('Crisis Indicator Data'!I12))/(S$3-S$4)*5,1)))))</f>
        <v>4</v>
      </c>
      <c r="T15" s="143">
        <f>IF('Crisis Indicator Data'!H12="x","x",IF('Crisis Indicator Data'!I12="x","x",'Crisis Indicator Data'!I12/'Crisis Indicator Data'!H12))</f>
        <v>1.4840294840294841</v>
      </c>
      <c r="U15" s="237">
        <f t="shared" si="7"/>
        <v>5</v>
      </c>
      <c r="V15" s="237">
        <f t="shared" si="8"/>
        <v>4.5</v>
      </c>
      <c r="W15" s="237" t="str">
        <f>IF('Crisis Indicator Data'!L12="x","x",IF('Crisis Indicator Data'!L12=0,0,IF(LOG('Crisis Indicator Data'!L12)&lt;W$4,0,IF(LOG('Crisis Indicator Data'!L12)&gt;W$3,5,ROUND(5-(W$3-LOG('Crisis Indicator Data'!L12))/(W$3-W$4)*5,1)))))</f>
        <v>x</v>
      </c>
      <c r="X15" s="244" t="str">
        <f>IF(OR('Crisis Indicator Data'!L12="x",'Crisis Indicator Data'!H12="x"),"x",'Crisis Indicator Data'!L12/'Crisis Indicator Data'!H12)</f>
        <v>x</v>
      </c>
      <c r="Y15" s="237" t="str">
        <f t="shared" si="9"/>
        <v>x</v>
      </c>
      <c r="Z15" s="237" t="str">
        <f t="shared" si="10"/>
        <v>x</v>
      </c>
      <c r="AA15" s="237">
        <f t="shared" si="11"/>
        <v>4.5</v>
      </c>
      <c r="AB15" s="245">
        <f t="shared" si="12"/>
        <v>3.2</v>
      </c>
    </row>
    <row r="16" spans="1:28" x14ac:dyDescent="0.25">
      <c r="A16" s="144" t="str">
        <f>'Crisis Indicator Data'!A13</f>
        <v>Floods in rainy season 2022</v>
      </c>
      <c r="B16" s="145" t="str">
        <f>'Crisis Indicator Data'!B13</f>
        <v>Floods</v>
      </c>
      <c r="C16" s="145" t="str">
        <f>'Crisis Indicator Data'!C13</f>
        <v>BRA003</v>
      </c>
      <c r="D16" s="145" t="str">
        <f>'Crisis Indicator Data'!D13</f>
        <v>Brazil</v>
      </c>
      <c r="E16" s="146" t="str">
        <f>'Crisis Indicator Data'!E13</f>
        <v>BRA</v>
      </c>
      <c r="F16" s="243">
        <f>IF('Crisis Indicator Data'!F13="x","x",IF(LOG('Crisis Indicator Data'!F13)&lt;F$4,0,IF(LOG('Crisis Indicator Data'!F13)&gt;F$3,5,ROUND(5-(F$3-LOG('Crisis Indicator Data'!F13))/(F$3-F$4)*5,1))))</f>
        <v>5</v>
      </c>
      <c r="G16" s="143">
        <f>IF('Crisis Indicator Data'!F13="x","x",IF(LEN(E16)&gt;3,('Crisis Indicator Data'!F13/VLOOKUP('Impact of the crisis'!$C16,'Regional Crises'!$B$1:$R$66,4,FALSE)),'Crisis Indicator Data'!F13/VLOOKUP('Impact of the crisis'!$E16,'Country Indicator Data'!$B$4:$P$300,15,FALSE)))</f>
        <v>1</v>
      </c>
      <c r="H16" s="237">
        <f t="shared" si="0"/>
        <v>5</v>
      </c>
      <c r="I16" s="237">
        <f t="shared" si="1"/>
        <v>5</v>
      </c>
      <c r="J16" s="237">
        <f>IF('Crisis Indicator Data'!G13="x","x",IF(LOG('Crisis Indicator Data'!G13)&lt;J$4,0,IF(LOG('Crisis Indicator Data'!G13)&gt;J$3,5,ROUND(5-(J$3-LOG('Crisis Indicator Data'!G13))/(J$3-J$4)*5,1))))</f>
        <v>5</v>
      </c>
      <c r="K16" s="143">
        <f>IF('Crisis Indicator Data'!G13="x","x",IF(LEN(E16)&gt;3,('Crisis Indicator Data'!G13/VLOOKUP('Impact of the crisis'!$C16,'Regional Crises'!$B$1:$R$66,5,FALSE)),'Crisis Indicator Data'!G13/VLOOKUP('Impact of the crisis'!$E16,'Country Indicator Data'!$B$4:$P$300,14,FALSE)))</f>
        <v>0.24880171009388566</v>
      </c>
      <c r="L16" s="237">
        <f t="shared" si="2"/>
        <v>1.2</v>
      </c>
      <c r="M16" s="237">
        <f t="shared" si="3"/>
        <v>3.1</v>
      </c>
      <c r="N16" s="237">
        <f t="shared" si="4"/>
        <v>4.3</v>
      </c>
      <c r="O16" s="237">
        <f>IF('Crisis Indicator Data'!H13="x","x",IF('Crisis Indicator Data'!H13=0,0,IF(LOG('Crisis Indicator Data'!H13)&lt;O$4,0,IF(LOG('Crisis Indicator Data'!H13)&gt;O$3,5,ROUND(5-(O$3-LOG('Crisis Indicator Data'!H13))/(O$3-O$4)*5,1)))))</f>
        <v>0.6</v>
      </c>
      <c r="P16" s="143">
        <f>IF('Crisis Indicator Data'!H13="x","x",'Crisis Indicator Data'!H13/'Crisis Indicator Data'!G13)</f>
        <v>1.3247038340713827E-3</v>
      </c>
      <c r="Q16" s="237">
        <f t="shared" si="5"/>
        <v>0</v>
      </c>
      <c r="R16" s="237">
        <f t="shared" si="6"/>
        <v>0.3</v>
      </c>
      <c r="S16" s="237">
        <f>IF('Crisis Indicator Data'!I13="x","x",IF('Crisis Indicator Data'!I13=0,0,IF(LOG('Crisis Indicator Data'!I13)&lt;S$4,0,IF(LOG('Crisis Indicator Data'!I13)&gt;S$3,5,ROUND(5-(S$3-LOG('Crisis Indicator Data'!I13))/(S$3-S$4)*5,1)))))</f>
        <v>1.8</v>
      </c>
      <c r="T16" s="143">
        <f>IF('Crisis Indicator Data'!H13="x","x",IF('Crisis Indicator Data'!I13="x","x",'Crisis Indicator Data'!I13/'Crisis Indicator Data'!H13))</f>
        <v>0.25714285714285712</v>
      </c>
      <c r="U16" s="237">
        <f t="shared" si="7"/>
        <v>5</v>
      </c>
      <c r="V16" s="237">
        <f t="shared" si="8"/>
        <v>3.4</v>
      </c>
      <c r="W16" s="237">
        <f>IF('Crisis Indicator Data'!L13="x","x",IF('Crisis Indicator Data'!L13=0,0,IF(LOG('Crisis Indicator Data'!L13)&lt;W$4,0,IF(LOG('Crisis Indicator Data'!L13)&gt;W$3,5,ROUND(5-(W$3-LOG('Crisis Indicator Data'!L13))/(W$3-W$4)*5,1)))))</f>
        <v>1.7</v>
      </c>
      <c r="X16" s="244">
        <f>IF(OR('Crisis Indicator Data'!L13="x",'Crisis Indicator Data'!H13="x"),"x",'Crisis Indicator Data'!L13/'Crisis Indicator Data'!H13)</f>
        <v>2.2857142857142857E-4</v>
      </c>
      <c r="Y16" s="237">
        <f t="shared" si="9"/>
        <v>5</v>
      </c>
      <c r="Z16" s="237">
        <f t="shared" si="10"/>
        <v>3.4</v>
      </c>
      <c r="AA16" s="237">
        <f t="shared" si="11"/>
        <v>3.4</v>
      </c>
      <c r="AB16" s="245">
        <f t="shared" si="12"/>
        <v>2.1</v>
      </c>
    </row>
    <row r="17" spans="1:28" x14ac:dyDescent="0.25">
      <c r="A17" s="144" t="str">
        <f>'Crisis Indicator Data'!A14</f>
        <v>Complex crisis in CAR</v>
      </c>
      <c r="B17" s="145" t="str">
        <f>'Crisis Indicator Data'!B14</f>
        <v>Conflict,Displacement</v>
      </c>
      <c r="C17" s="145" t="str">
        <f>'Crisis Indicator Data'!C14</f>
        <v>CAF001</v>
      </c>
      <c r="D17" s="145" t="str">
        <f>'Crisis Indicator Data'!D14</f>
        <v>CAR</v>
      </c>
      <c r="E17" s="146" t="str">
        <f>'Crisis Indicator Data'!E14</f>
        <v>CAF</v>
      </c>
      <c r="F17" s="243">
        <f>IF('Crisis Indicator Data'!F14="x","x",IF(LOG('Crisis Indicator Data'!F14)&lt;F$4,0,IF(LOG('Crisis Indicator Data'!F14)&gt;F$3,5,ROUND(5-(F$3-LOG('Crisis Indicator Data'!F14))/(F$3-F$4)*5,1))))</f>
        <v>4.7</v>
      </c>
      <c r="G17" s="143">
        <f>IF('Crisis Indicator Data'!F14="x","x",IF(LEN(E17)&gt;3,('Crisis Indicator Data'!F14/VLOOKUP('Impact of the crisis'!$C17,'Regional Crises'!$B$1:$R$66,4,FALSE)),'Crisis Indicator Data'!F14/VLOOKUP('Impact of the crisis'!$E17,'Country Indicator Data'!$B$4:$P$300,15,FALSE)))</f>
        <v>1</v>
      </c>
      <c r="H17" s="237">
        <f t="shared" si="0"/>
        <v>5</v>
      </c>
      <c r="I17" s="237">
        <f t="shared" si="1"/>
        <v>4.8499999999999996</v>
      </c>
      <c r="J17" s="237">
        <f>IF('Crisis Indicator Data'!G14="x","x",IF(LOG('Crisis Indicator Data'!G14)&lt;J$4,0,IF(LOG('Crisis Indicator Data'!G14)&gt;J$3,5,ROUND(5-(J$3-LOG('Crisis Indicator Data'!G14))/(J$3-J$4)*5,1))))</f>
        <v>2.6</v>
      </c>
      <c r="K17" s="143">
        <f>IF('Crisis Indicator Data'!G14="x","x",IF(LEN(E17)&gt;3,('Crisis Indicator Data'!G14/VLOOKUP('Impact of the crisis'!$C17,'Regional Crises'!$B$1:$R$66,5,FALSE)),'Crisis Indicator Data'!G14/VLOOKUP('Impact of the crisis'!$E17,'Country Indicator Data'!$B$4:$P$300,14,FALSE)))</f>
        <v>1.1385046728971964</v>
      </c>
      <c r="L17" s="237">
        <f t="shared" si="2"/>
        <v>5</v>
      </c>
      <c r="M17" s="237">
        <f t="shared" si="3"/>
        <v>3.8</v>
      </c>
      <c r="N17" s="237">
        <f t="shared" si="4"/>
        <v>4.4000000000000004</v>
      </c>
      <c r="O17" s="237">
        <f>IF('Crisis Indicator Data'!H14="x","x",IF('Crisis Indicator Data'!H14=0,0,IF(LOG('Crisis Indicator Data'!H14)&lt;O$4,0,IF(LOG('Crisis Indicator Data'!H14)&gt;O$3,5,ROUND(5-(O$3-LOG('Crisis Indicator Data'!H14))/(O$3-O$4)*5,1)))))</f>
        <v>3.8</v>
      </c>
      <c r="P17" s="143">
        <f>IF('Crisis Indicator Data'!H14="x","x",'Crisis Indicator Data'!H14/'Crisis Indicator Data'!G14)</f>
        <v>1</v>
      </c>
      <c r="Q17" s="237">
        <f t="shared" si="5"/>
        <v>5</v>
      </c>
      <c r="R17" s="237">
        <f t="shared" si="6"/>
        <v>4.4000000000000004</v>
      </c>
      <c r="S17" s="237">
        <f>IF('Crisis Indicator Data'!I14="x","x",IF('Crisis Indicator Data'!I14=0,0,IF(LOG('Crisis Indicator Data'!I14)&lt;S$4,0,IF(LOG('Crisis Indicator Data'!I14)&gt;S$3,5,ROUND(5-(S$3-LOG('Crisis Indicator Data'!I14))/(S$3-S$4)*5,1)))))</f>
        <v>4.4000000000000004</v>
      </c>
      <c r="T17" s="143">
        <f>IF('Crisis Indicator Data'!H14="x","x",IF('Crisis Indicator Data'!I14="x","x",'Crisis Indicator Data'!I14/'Crisis Indicator Data'!H14))</f>
        <v>0.20587752421605648</v>
      </c>
      <c r="U17" s="237">
        <f t="shared" si="7"/>
        <v>5</v>
      </c>
      <c r="V17" s="237">
        <f t="shared" si="8"/>
        <v>4.7</v>
      </c>
      <c r="W17" s="237">
        <f>IF('Crisis Indicator Data'!L14="x","x",IF('Crisis Indicator Data'!L14=0,0,IF(LOG('Crisis Indicator Data'!L14)&lt;W$4,0,IF(LOG('Crisis Indicator Data'!L14)&gt;W$3,5,ROUND(5-(W$3-LOG('Crisis Indicator Data'!L14))/(W$3-W$4)*5,1)))))</f>
        <v>3.5</v>
      </c>
      <c r="X17" s="244">
        <f>IF(OR('Crisis Indicator Data'!L14="x",'Crisis Indicator Data'!H14="x"),"x",'Crisis Indicator Data'!L14/'Crisis Indicator Data'!H14)</f>
        <v>4.4327696601543258E-5</v>
      </c>
      <c r="Y17" s="237">
        <f t="shared" si="9"/>
        <v>2.2000000000000002</v>
      </c>
      <c r="Z17" s="237">
        <f t="shared" si="10"/>
        <v>2.9</v>
      </c>
      <c r="AA17" s="237">
        <f t="shared" si="11"/>
        <v>4</v>
      </c>
      <c r="AB17" s="245">
        <f t="shared" si="12"/>
        <v>4.2</v>
      </c>
    </row>
    <row r="18" spans="1:28" x14ac:dyDescent="0.25">
      <c r="A18" s="144" t="str">
        <f>'Crisis Indicator Data'!A15</f>
        <v>Venezuela displacement in Chile</v>
      </c>
      <c r="B18" s="145" t="str">
        <f>'Crisis Indicator Data'!B15</f>
        <v>Displacement</v>
      </c>
      <c r="C18" s="145" t="str">
        <f>'Crisis Indicator Data'!C15</f>
        <v>CHL002</v>
      </c>
      <c r="D18" s="145" t="str">
        <f>'Crisis Indicator Data'!D15</f>
        <v>Chile</v>
      </c>
      <c r="E18" s="146" t="str">
        <f>'Crisis Indicator Data'!E15</f>
        <v>CHL</v>
      </c>
      <c r="F18" s="243">
        <f>IF('Crisis Indicator Data'!F15="x","x",IF(LOG('Crisis Indicator Data'!F15)&lt;F$4,0,IF(LOG('Crisis Indicator Data'!F15)&gt;F$3,5,ROUND(5-(F$3-LOG('Crisis Indicator Data'!F15))/(F$3-F$4)*5,1))))</f>
        <v>4.8</v>
      </c>
      <c r="G18" s="143">
        <f>IF('Crisis Indicator Data'!F15="x","x",IF(LEN(E18)&gt;3,('Crisis Indicator Data'!F15/VLOOKUP('Impact of the crisis'!$C18,'Regional Crises'!$B$1:$R$66,4,FALSE)),'Crisis Indicator Data'!F15/VLOOKUP('Impact of the crisis'!$E18,'Country Indicator Data'!$B$4:$P$300,15,FALSE)))</f>
        <v>1</v>
      </c>
      <c r="H18" s="237">
        <f t="shared" si="0"/>
        <v>5</v>
      </c>
      <c r="I18" s="237">
        <f t="shared" si="1"/>
        <v>4.9000000000000004</v>
      </c>
      <c r="J18" s="237">
        <f>IF('Crisis Indicator Data'!G15="x","x",IF(LOG('Crisis Indicator Data'!G15)&lt;J$4,0,IF(LOG('Crisis Indicator Data'!G15)&gt;J$3,5,ROUND(5-(J$3-LOG('Crisis Indicator Data'!G15))/(J$3-J$4)*5,1))))</f>
        <v>4.3</v>
      </c>
      <c r="K18" s="143">
        <f>IF('Crisis Indicator Data'!G15="x","x",IF(LEN(E18)&gt;3,('Crisis Indicator Data'!G15/VLOOKUP('Impact of the crisis'!$C18,'Regional Crises'!$B$1:$R$66,5,FALSE)),'Crisis Indicator Data'!G15/VLOOKUP('Impact of the crisis'!$E18,'Country Indicator Data'!$B$4:$P$300,14,FALSE)))</f>
        <v>1</v>
      </c>
      <c r="L18" s="237">
        <f t="shared" si="2"/>
        <v>5</v>
      </c>
      <c r="M18" s="237">
        <f t="shared" si="3"/>
        <v>4.6500000000000004</v>
      </c>
      <c r="N18" s="237">
        <f t="shared" si="4"/>
        <v>4.8</v>
      </c>
      <c r="O18" s="237">
        <f>IF('Crisis Indicator Data'!H15="x","x",IF('Crisis Indicator Data'!H15=0,0,IF(LOG('Crisis Indicator Data'!H15)&lt;O$4,0,IF(LOG('Crisis Indicator Data'!H15)&gt;O$3,5,ROUND(5-(O$3-LOG('Crisis Indicator Data'!H15))/(O$3-O$4)*5,1)))))</f>
        <v>4.3</v>
      </c>
      <c r="P18" s="143">
        <f>IF('Crisis Indicator Data'!H15="x","x",'Crisis Indicator Data'!H15/'Crisis Indicator Data'!G15)</f>
        <v>0.60943712073655576</v>
      </c>
      <c r="Q18" s="237">
        <f t="shared" si="5"/>
        <v>3</v>
      </c>
      <c r="R18" s="237">
        <f t="shared" si="6"/>
        <v>3.65</v>
      </c>
      <c r="S18" s="237">
        <f>IF('Crisis Indicator Data'!I15="x","x",IF('Crisis Indicator Data'!I15=0,0,IF(LOG('Crisis Indicator Data'!I15)&lt;S$4,0,IF(LOG('Crisis Indicator Data'!I15)&gt;S$3,5,ROUND(5-(S$3-LOG('Crisis Indicator Data'!I15))/(S$3-S$4)*5,1)))))</f>
        <v>3.9</v>
      </c>
      <c r="T18" s="143">
        <f>IF('Crisis Indicator Data'!H15="x","x",IF('Crisis Indicator Data'!I15="x","x",'Crisis Indicator Data'!I15/'Crisis Indicator Data'!H15))</f>
        <v>4.8240343347639485E-2</v>
      </c>
      <c r="U18" s="237">
        <f t="shared" si="7"/>
        <v>1.6</v>
      </c>
      <c r="V18" s="237">
        <f t="shared" si="8"/>
        <v>2.8</v>
      </c>
      <c r="W18" s="237">
        <f>IF('Crisis Indicator Data'!L15="x","x",IF('Crisis Indicator Data'!L15=0,0,IF(LOG('Crisis Indicator Data'!L15)&lt;W$4,0,IF(LOG('Crisis Indicator Data'!L15)&gt;W$3,5,ROUND(5-(W$3-LOG('Crisis Indicator Data'!L15))/(W$3-W$4)*5,1)))))</f>
        <v>0</v>
      </c>
      <c r="X18" s="244">
        <f>IF(OR('Crisis Indicator Data'!L15="x",'Crisis Indicator Data'!H15="x"),"x",'Crisis Indicator Data'!L15/'Crisis Indicator Data'!H15)</f>
        <v>8.5836909871244633E-8</v>
      </c>
      <c r="Y18" s="237">
        <f t="shared" si="9"/>
        <v>0</v>
      </c>
      <c r="Z18" s="237">
        <f t="shared" si="10"/>
        <v>0</v>
      </c>
      <c r="AA18" s="237">
        <f t="shared" si="11"/>
        <v>1.6</v>
      </c>
      <c r="AB18" s="245">
        <f t="shared" si="12"/>
        <v>2.8</v>
      </c>
    </row>
    <row r="19" spans="1:28" x14ac:dyDescent="0.25">
      <c r="A19" s="144" t="str">
        <f>'Crisis Indicator Data'!A16</f>
        <v>Multiple crises in Cameroon</v>
      </c>
      <c r="B19" s="145" t="str">
        <f>'Crisis Indicator Data'!B16</f>
        <v>Conflict,Displacement</v>
      </c>
      <c r="C19" s="145" t="str">
        <f>'Crisis Indicator Data'!C16</f>
        <v>CMR001</v>
      </c>
      <c r="D19" s="145" t="str">
        <f>'Crisis Indicator Data'!D16</f>
        <v>Cameroon</v>
      </c>
      <c r="E19" s="146" t="str">
        <f>'Crisis Indicator Data'!E16</f>
        <v>CMR</v>
      </c>
      <c r="F19" s="243">
        <f>IF('Crisis Indicator Data'!F16="x","x",IF(LOG('Crisis Indicator Data'!F16)&lt;F$4,0,IF(LOG('Crisis Indicator Data'!F16)&gt;F$3,5,ROUND(5-(F$3-LOG('Crisis Indicator Data'!F16))/(F$3-F$4)*5,1))))</f>
        <v>4.4000000000000004</v>
      </c>
      <c r="G19" s="143">
        <f>IF('Crisis Indicator Data'!F16="x","x",IF(LEN(E19)&gt;3,('Crisis Indicator Data'!F16/VLOOKUP('Impact of the crisis'!$C19,'Regional Crises'!$B$1:$R$66,4,FALSE)),'Crisis Indicator Data'!F16/VLOOKUP('Impact of the crisis'!$E19,'Country Indicator Data'!$B$4:$P$300,15,FALSE)))</f>
        <v>0.93215713651075716</v>
      </c>
      <c r="H19" s="237">
        <f t="shared" si="0"/>
        <v>4.7</v>
      </c>
      <c r="I19" s="237">
        <f t="shared" si="1"/>
        <v>4.5500000000000007</v>
      </c>
      <c r="J19" s="237">
        <f>IF('Crisis Indicator Data'!G16="x","x",IF(LOG('Crisis Indicator Data'!G16)&lt;J$4,0,IF(LOG('Crisis Indicator Data'!G16)&gt;J$3,5,ROUND(5-(J$3-LOG('Crisis Indicator Data'!G16))/(J$3-J$4)*5,1))))</f>
        <v>4.8</v>
      </c>
      <c r="K19" s="143">
        <f>IF('Crisis Indicator Data'!G16="x","x",IF(LEN(E19)&gt;3,('Crisis Indicator Data'!G16/VLOOKUP('Impact of the crisis'!$C19,'Regional Crises'!$B$1:$R$66,5,FALSE)),'Crisis Indicator Data'!G16/VLOOKUP('Impact of the crisis'!$E19,'Country Indicator Data'!$B$4:$P$300,14,FALSE)))</f>
        <v>1</v>
      </c>
      <c r="L19" s="237">
        <f t="shared" si="2"/>
        <v>5</v>
      </c>
      <c r="M19" s="237">
        <f t="shared" si="3"/>
        <v>4.9000000000000004</v>
      </c>
      <c r="N19" s="237">
        <f t="shared" si="4"/>
        <v>4.7</v>
      </c>
      <c r="O19" s="237">
        <f>IF('Crisis Indicator Data'!H16="x","x",IF('Crisis Indicator Data'!H16=0,0,IF(LOG('Crisis Indicator Data'!H16)&lt;O$4,0,IF(LOG('Crisis Indicator Data'!H16)&gt;O$3,5,ROUND(5-(O$3-LOG('Crisis Indicator Data'!H16))/(O$3-O$4)*5,1)))))</f>
        <v>3.5</v>
      </c>
      <c r="P19" s="143">
        <f>IF('Crisis Indicator Data'!H16="x","x",'Crisis Indicator Data'!H16/'Crisis Indicator Data'!G16)</f>
        <v>0.13605072463768117</v>
      </c>
      <c r="Q19" s="237">
        <f t="shared" si="5"/>
        <v>0.6</v>
      </c>
      <c r="R19" s="237">
        <f t="shared" si="6"/>
        <v>2.0499999999999998</v>
      </c>
      <c r="S19" s="237">
        <f>IF('Crisis Indicator Data'!I16="x","x",IF('Crisis Indicator Data'!I16=0,0,IF(LOG('Crisis Indicator Data'!I16)&lt;S$4,0,IF(LOG('Crisis Indicator Data'!I16)&gt;S$3,5,ROUND(5-(S$3-LOG('Crisis Indicator Data'!I16))/(S$3-S$4)*5,1)))))</f>
        <v>4.7</v>
      </c>
      <c r="T19" s="143">
        <f>IF('Crisis Indicator Data'!H16="x","x",IF('Crisis Indicator Data'!I16="x","x",'Crisis Indicator Data'!I16/'Crisis Indicator Data'!H16))</f>
        <v>0.53874833555259649</v>
      </c>
      <c r="U19" s="237">
        <f t="shared" si="7"/>
        <v>5</v>
      </c>
      <c r="V19" s="237">
        <f t="shared" si="8"/>
        <v>4.9000000000000004</v>
      </c>
      <c r="W19" s="237">
        <f>IF('Crisis Indicator Data'!L16="x","x",IF('Crisis Indicator Data'!L16=0,0,IF(LOG('Crisis Indicator Data'!L16)&lt;W$4,0,IF(LOG('Crisis Indicator Data'!L16)&gt;W$3,5,ROUND(5-(W$3-LOG('Crisis Indicator Data'!L16))/(W$3-W$4)*5,1)))))</f>
        <v>3.7</v>
      </c>
      <c r="X19" s="244">
        <f>IF(OR('Crisis Indicator Data'!L16="x",'Crisis Indicator Data'!H16="x"),"x",'Crisis Indicator Data'!L16/'Crisis Indicator Data'!H16)</f>
        <v>1.0412782956058589E-4</v>
      </c>
      <c r="Y19" s="237">
        <f t="shared" si="9"/>
        <v>5</v>
      </c>
      <c r="Z19" s="237">
        <f t="shared" si="10"/>
        <v>4.4000000000000004</v>
      </c>
      <c r="AA19" s="237">
        <f t="shared" si="11"/>
        <v>4.7</v>
      </c>
      <c r="AB19" s="245">
        <f t="shared" si="12"/>
        <v>3.7</v>
      </c>
    </row>
    <row r="20" spans="1:28" x14ac:dyDescent="0.25">
      <c r="A20" s="144" t="str">
        <f>'Crisis Indicator Data'!A17</f>
        <v>Boko Haram in Cameroon</v>
      </c>
      <c r="B20" s="145" t="str">
        <f>'Crisis Indicator Data'!B17</f>
        <v>Conflict</v>
      </c>
      <c r="C20" s="145" t="str">
        <f>'Crisis Indicator Data'!C17</f>
        <v>CMR002</v>
      </c>
      <c r="D20" s="145" t="str">
        <f>'Crisis Indicator Data'!D17</f>
        <v>Cameroon</v>
      </c>
      <c r="E20" s="146" t="str">
        <f>'Crisis Indicator Data'!E17</f>
        <v>CMR</v>
      </c>
      <c r="F20" s="243">
        <f>IF('Crisis Indicator Data'!F17="x","x",IF(LOG('Crisis Indicator Data'!F17)&lt;F$4,0,IF(LOG('Crisis Indicator Data'!F17)&gt;F$3,5,ROUND(5-(F$3-LOG('Crisis Indicator Data'!F17))/(F$3-F$4)*5,1))))</f>
        <v>2.6</v>
      </c>
      <c r="G20" s="143">
        <f>IF('Crisis Indicator Data'!F17="x","x",IF(LEN(E20)&gt;3,('Crisis Indicator Data'!F17/VLOOKUP('Impact of the crisis'!$C20,'Regional Crises'!$B$1:$R$66,4,FALSE)),'Crisis Indicator Data'!F17/VLOOKUP('Impact of the crisis'!$E20,'Country Indicator Data'!$B$4:$P$300,15,FALSE)))</f>
        <v>7.248207146030336E-2</v>
      </c>
      <c r="H20" s="237">
        <f t="shared" si="0"/>
        <v>0.3</v>
      </c>
      <c r="I20" s="237">
        <f t="shared" si="1"/>
        <v>1.45</v>
      </c>
      <c r="J20" s="237">
        <f>IF('Crisis Indicator Data'!G17="x","x",IF(LOG('Crisis Indicator Data'!G17)&lt;J$4,0,IF(LOG('Crisis Indicator Data'!G17)&gt;J$3,5,ROUND(5-(J$3-LOG('Crisis Indicator Data'!G17))/(J$3-J$4)*5,1))))</f>
        <v>1.9</v>
      </c>
      <c r="K20" s="143">
        <f>IF('Crisis Indicator Data'!G17="x","x",IF(LEN(E20)&gt;3,('Crisis Indicator Data'!G17/VLOOKUP('Impact of the crisis'!$C20,'Regional Crises'!$B$1:$R$66,5,FALSE)),'Crisis Indicator Data'!G17/VLOOKUP('Impact of the crisis'!$E20,'Country Indicator Data'!$B$4:$P$300,14,FALSE)))</f>
        <v>0.13778985507246377</v>
      </c>
      <c r="L20" s="237">
        <f t="shared" si="2"/>
        <v>0.6</v>
      </c>
      <c r="M20" s="237">
        <f t="shared" si="3"/>
        <v>1.25</v>
      </c>
      <c r="N20" s="237">
        <f t="shared" si="4"/>
        <v>1.4</v>
      </c>
      <c r="O20" s="237">
        <f>IF('Crisis Indicator Data'!H17="x","x",IF('Crisis Indicator Data'!H17=0,0,IF(LOG('Crisis Indicator Data'!H17)&lt;O$4,0,IF(LOG('Crisis Indicator Data'!H17)&gt;O$3,5,ROUND(5-(O$3-LOG('Crisis Indicator Data'!H17))/(O$3-O$4)*5,1)))))</f>
        <v>2.7</v>
      </c>
      <c r="P20" s="143">
        <f>IF('Crisis Indicator Data'!H17="x","x",'Crisis Indicator Data'!H17/'Crisis Indicator Data'!G17)</f>
        <v>0.32763607678148832</v>
      </c>
      <c r="Q20" s="237">
        <f t="shared" si="5"/>
        <v>1.6</v>
      </c>
      <c r="R20" s="237">
        <f t="shared" si="6"/>
        <v>2.1500000000000004</v>
      </c>
      <c r="S20" s="237">
        <f>IF('Crisis Indicator Data'!I17="x","x",IF('Crisis Indicator Data'!I17=0,0,IF(LOG('Crisis Indicator Data'!I17)&lt;S$4,0,IF(LOG('Crisis Indicator Data'!I17)&gt;S$3,5,ROUND(5-(S$3-LOG('Crisis Indicator Data'!I17))/(S$3-S$4)*5,1)))))</f>
        <v>3.7</v>
      </c>
      <c r="T20" s="143">
        <f>IF('Crisis Indicator Data'!H17="x","x",IF('Crisis Indicator Data'!I17="x","x",'Crisis Indicator Data'!I17/'Crisis Indicator Data'!H17))</f>
        <v>0.3089887640449438</v>
      </c>
      <c r="U20" s="237">
        <f t="shared" si="7"/>
        <v>5</v>
      </c>
      <c r="V20" s="237">
        <f t="shared" si="8"/>
        <v>4.4000000000000004</v>
      </c>
      <c r="W20" s="237">
        <f>IF('Crisis Indicator Data'!L17="x","x",IF('Crisis Indicator Data'!L17=0,0,IF(LOG('Crisis Indicator Data'!L17)&lt;W$4,0,IF(LOG('Crisis Indicator Data'!L17)&gt;W$3,5,ROUND(5-(W$3-LOG('Crisis Indicator Data'!L17))/(W$3-W$4)*5,1)))))</f>
        <v>2.9</v>
      </c>
      <c r="X20" s="244">
        <f>IF(OR('Crisis Indicator Data'!L17="x",'Crisis Indicator Data'!H17="x"),"x",'Crisis Indicator Data'!L17/'Crisis Indicator Data'!H17)</f>
        <v>9.3097913322632428E-5</v>
      </c>
      <c r="Y20" s="237">
        <f t="shared" si="9"/>
        <v>4.7</v>
      </c>
      <c r="Z20" s="237">
        <f t="shared" si="10"/>
        <v>3.8</v>
      </c>
      <c r="AA20" s="237">
        <f t="shared" si="11"/>
        <v>4.0999999999999996</v>
      </c>
      <c r="AB20" s="245">
        <f t="shared" si="12"/>
        <v>3.3</v>
      </c>
    </row>
    <row r="21" spans="1:28" x14ac:dyDescent="0.25">
      <c r="A21" s="144" t="str">
        <f>'Crisis Indicator Data'!A18</f>
        <v>Anglophone Crisis in Cameroon</v>
      </c>
      <c r="B21" s="145" t="str">
        <f>'Crisis Indicator Data'!B18</f>
        <v>Conflict</v>
      </c>
      <c r="C21" s="145" t="str">
        <f>'Crisis Indicator Data'!C18</f>
        <v>CMR003</v>
      </c>
      <c r="D21" s="145" t="str">
        <f>'Crisis Indicator Data'!D18</f>
        <v>Cameroon</v>
      </c>
      <c r="E21" s="146" t="str">
        <f>'Crisis Indicator Data'!E18</f>
        <v>CMR</v>
      </c>
      <c r="F21" s="243">
        <f>IF('Crisis Indicator Data'!F18="x","x",IF(LOG('Crisis Indicator Data'!F18)&lt;F$4,0,IF(LOG('Crisis Indicator Data'!F18)&gt;F$3,5,ROUND(5-(F$3-LOG('Crisis Indicator Data'!F18))/(F$3-F$4)*5,1))))</f>
        <v>3.2</v>
      </c>
      <c r="G21" s="143">
        <f>IF('Crisis Indicator Data'!F18="x","x",IF(LEN(E21)&gt;3,('Crisis Indicator Data'!F18/VLOOKUP('Impact of the crisis'!$C21,'Regional Crises'!$B$1:$R$66,4,FALSE)),'Crisis Indicator Data'!F18/VLOOKUP('Impact of the crisis'!$E21,'Country Indicator Data'!$B$4:$P$300,15,FALSE)))</f>
        <v>0.1882866873981934</v>
      </c>
      <c r="H21" s="237">
        <f t="shared" si="0"/>
        <v>0.9</v>
      </c>
      <c r="I21" s="237">
        <f t="shared" si="1"/>
        <v>2.0500000000000003</v>
      </c>
      <c r="J21" s="237">
        <f>IF('Crisis Indicator Data'!G18="x","x",IF(LOG('Crisis Indicator Data'!G18)&lt;J$4,0,IF(LOG('Crisis Indicator Data'!G18)&gt;J$3,5,ROUND(5-(J$3-LOG('Crisis Indicator Data'!G18))/(J$3-J$4)*5,1))))</f>
        <v>3.8</v>
      </c>
      <c r="K21" s="143">
        <f>IF('Crisis Indicator Data'!G18="x","x",IF(LEN(E21)&gt;3,('Crisis Indicator Data'!G18/VLOOKUP('Impact of the crisis'!$C21,'Regional Crises'!$B$1:$R$66,5,FALSE)),'Crisis Indicator Data'!G18/VLOOKUP('Impact of the crisis'!$E21,'Country Indicator Data'!$B$4:$P$300,14,FALSE)))</f>
        <v>0.48818840579710143</v>
      </c>
      <c r="L21" s="237">
        <f t="shared" si="2"/>
        <v>2.4</v>
      </c>
      <c r="M21" s="237">
        <f t="shared" si="3"/>
        <v>3.0999999999999996</v>
      </c>
      <c r="N21" s="237">
        <f t="shared" si="4"/>
        <v>2.6</v>
      </c>
      <c r="O21" s="237">
        <f>IF('Crisis Indicator Data'!H18="x","x",IF('Crisis Indicator Data'!H18=0,0,IF(LOG('Crisis Indicator Data'!H18)&lt;O$4,0,IF(LOG('Crisis Indicator Data'!H18)&gt;O$3,5,ROUND(5-(O$3-LOG('Crisis Indicator Data'!H18))/(O$3-O$4)*5,1)))))</f>
        <v>3</v>
      </c>
      <c r="P21" s="143">
        <f>IF('Crisis Indicator Data'!H18="x","x",'Crisis Indicator Data'!H18/'Crisis Indicator Data'!G18)</f>
        <v>0.15095739943595071</v>
      </c>
      <c r="Q21" s="237">
        <f t="shared" si="5"/>
        <v>0.7</v>
      </c>
      <c r="R21" s="237">
        <f t="shared" si="6"/>
        <v>1.85</v>
      </c>
      <c r="S21" s="237">
        <f>IF('Crisis Indicator Data'!I18="x","x",IF('Crisis Indicator Data'!I18=0,0,IF(LOG('Crisis Indicator Data'!I18)&lt;S$4,0,IF(LOG('Crisis Indicator Data'!I18)&gt;S$3,5,ROUND(5-(S$3-LOG('Crisis Indicator Data'!I18))/(S$3-S$4)*5,1)))))</f>
        <v>4</v>
      </c>
      <c r="T21" s="143">
        <f>IF('Crisis Indicator Data'!H18="x","x",IF('Crisis Indicator Data'!I18="x","x",'Crisis Indicator Data'!I18/'Crisis Indicator Data'!H18))</f>
        <v>0.29400196656833827</v>
      </c>
      <c r="U21" s="237">
        <f t="shared" si="7"/>
        <v>5</v>
      </c>
      <c r="V21" s="237">
        <f t="shared" si="8"/>
        <v>4.5</v>
      </c>
      <c r="W21" s="237">
        <f>IF('Crisis Indicator Data'!L18="x","x",IF('Crisis Indicator Data'!L18=0,0,IF(LOG('Crisis Indicator Data'!L18)&lt;W$4,0,IF(LOG('Crisis Indicator Data'!L18)&gt;W$3,5,ROUND(5-(W$3-LOG('Crisis Indicator Data'!L18))/(W$3-W$4)*5,1)))))</f>
        <v>3.2</v>
      </c>
      <c r="X21" s="244">
        <f>IF(OR('Crisis Indicator Data'!L18="x",'Crisis Indicator Data'!H18="x"),"x",'Crisis Indicator Data'!L18/'Crisis Indicator Data'!H18)</f>
        <v>8.8003933136676494E-5</v>
      </c>
      <c r="Y21" s="237">
        <f t="shared" si="9"/>
        <v>4.4000000000000004</v>
      </c>
      <c r="Z21" s="237">
        <f t="shared" si="10"/>
        <v>3.8</v>
      </c>
      <c r="AA21" s="237">
        <f t="shared" si="11"/>
        <v>4.2</v>
      </c>
      <c r="AB21" s="245">
        <f t="shared" si="12"/>
        <v>3.2</v>
      </c>
    </row>
    <row r="22" spans="1:28" x14ac:dyDescent="0.25">
      <c r="A22" s="144" t="str">
        <f>'Crisis Indicator Data'!A19</f>
        <v>CAR refugees in Cameroon</v>
      </c>
      <c r="B22" s="145" t="str">
        <f>'Crisis Indicator Data'!B19</f>
        <v>Conflict,Displacement</v>
      </c>
      <c r="C22" s="145" t="str">
        <f>'Crisis Indicator Data'!C19</f>
        <v>CMR004</v>
      </c>
      <c r="D22" s="145" t="str">
        <f>'Crisis Indicator Data'!D19</f>
        <v>Cameroon</v>
      </c>
      <c r="E22" s="146" t="str">
        <f>'Crisis Indicator Data'!E19</f>
        <v>CMR</v>
      </c>
      <c r="F22" s="243">
        <f>IF('Crisis Indicator Data'!F19="x","x",IF(LOG('Crisis Indicator Data'!F19)&lt;F$4,0,IF(LOG('Crisis Indicator Data'!F19)&gt;F$3,5,ROUND(5-(F$3-LOG('Crisis Indicator Data'!F19))/(F$3-F$4)*5,1))))</f>
        <v>3.8</v>
      </c>
      <c r="G22" s="143">
        <f>IF('Crisis Indicator Data'!F19="x","x",IF(LEN(E22)&gt;3,('Crisis Indicator Data'!F19/VLOOKUP('Impact of the crisis'!$C22,'Regional Crises'!$B$1:$R$66,4,FALSE)),'Crisis Indicator Data'!F19/VLOOKUP('Impact of the crisis'!$E22,'Country Indicator Data'!$B$4:$P$300,15,FALSE)))</f>
        <v>0.42717945463391932</v>
      </c>
      <c r="H22" s="237">
        <f t="shared" si="0"/>
        <v>2.1</v>
      </c>
      <c r="I22" s="237">
        <f t="shared" si="1"/>
        <v>2.95</v>
      </c>
      <c r="J22" s="237">
        <f>IF('Crisis Indicator Data'!G19="x","x",IF(LOG('Crisis Indicator Data'!G19)&lt;J$4,0,IF(LOG('Crisis Indicator Data'!G19)&gt;J$3,5,ROUND(5-(J$3-LOG('Crisis Indicator Data'!G19))/(J$3-J$4)*5,1))))</f>
        <v>2.5</v>
      </c>
      <c r="K22" s="143">
        <f>IF('Crisis Indicator Data'!G19="x","x",IF(LEN(E22)&gt;3,('Crisis Indicator Data'!G19/VLOOKUP('Impact of the crisis'!$C22,'Regional Crises'!$B$1:$R$66,5,FALSE)),'Crisis Indicator Data'!G19/VLOOKUP('Impact of the crisis'!$E22,'Country Indicator Data'!$B$4:$P$300,14,FALSE)))</f>
        <v>0.20499999999999999</v>
      </c>
      <c r="L22" s="237">
        <f t="shared" si="2"/>
        <v>1</v>
      </c>
      <c r="M22" s="237">
        <f t="shared" si="3"/>
        <v>1.75</v>
      </c>
      <c r="N22" s="237">
        <f t="shared" si="4"/>
        <v>2.4</v>
      </c>
      <c r="O22" s="237">
        <f>IF('Crisis Indicator Data'!H19="x","x",IF('Crisis Indicator Data'!H19=0,0,IF(LOG('Crisis Indicator Data'!H19)&lt;O$4,0,IF(LOG('Crisis Indicator Data'!H19)&gt;O$3,5,ROUND(5-(O$3-LOG('Crisis Indicator Data'!H19))/(O$3-O$4)*5,1)))))</f>
        <v>2</v>
      </c>
      <c r="P22" s="143">
        <f>IF('Crisis Indicator Data'!H19="x","x",'Crisis Indicator Data'!H19/'Crisis Indicator Data'!G19)</f>
        <v>8.3951926475786504E-2</v>
      </c>
      <c r="Q22" s="237">
        <f t="shared" si="5"/>
        <v>0.4</v>
      </c>
      <c r="R22" s="237">
        <f t="shared" si="6"/>
        <v>1.2</v>
      </c>
      <c r="S22" s="237">
        <f>IF('Crisis Indicator Data'!I19="x","x",IF('Crisis Indicator Data'!I19=0,0,IF(LOG('Crisis Indicator Data'!I19)&lt;S$4,0,IF(LOG('Crisis Indicator Data'!I19)&gt;S$3,5,ROUND(5-(S$3-LOG('Crisis Indicator Data'!I19))/(S$3-S$4)*5,1)))))</f>
        <v>3.6</v>
      </c>
      <c r="T22" s="143">
        <f>IF('Crisis Indicator Data'!H19="x","x",IF('Crisis Indicator Data'!I19="x","x",'Crisis Indicator Data'!I19/'Crisis Indicator Data'!H19))</f>
        <v>0.73052631578947369</v>
      </c>
      <c r="U22" s="237">
        <f t="shared" si="7"/>
        <v>5</v>
      </c>
      <c r="V22" s="237">
        <f t="shared" si="8"/>
        <v>4.3</v>
      </c>
      <c r="W22" s="237">
        <f>IF('Crisis Indicator Data'!L19="x","x",IF('Crisis Indicator Data'!L19=0,0,IF(LOG('Crisis Indicator Data'!L19)&lt;W$4,0,IF(LOG('Crisis Indicator Data'!L19)&gt;W$3,5,ROUND(5-(W$3-LOG('Crisis Indicator Data'!L19))/(W$3-W$4)*5,1)))))</f>
        <v>1.9</v>
      </c>
      <c r="X22" s="244">
        <f>IF(OR('Crisis Indicator Data'!L19="x",'Crisis Indicator Data'!H19="x"),"x",'Crisis Indicator Data'!L19/'Crisis Indicator Data'!H19)</f>
        <v>4.4210526315789472E-5</v>
      </c>
      <c r="Y22" s="237">
        <f t="shared" si="9"/>
        <v>2.2000000000000002</v>
      </c>
      <c r="Z22" s="237">
        <f t="shared" si="10"/>
        <v>2.1</v>
      </c>
      <c r="AA22" s="237">
        <f t="shared" si="11"/>
        <v>3.4</v>
      </c>
      <c r="AB22" s="245">
        <f t="shared" si="12"/>
        <v>2.5</v>
      </c>
    </row>
    <row r="23" spans="1:28" x14ac:dyDescent="0.25">
      <c r="A23" s="144" t="str">
        <f>'Crisis Indicator Data'!A20</f>
        <v>Complex crisis in DRC</v>
      </c>
      <c r="B23" s="145" t="str">
        <f>'Crisis Indicator Data'!B20</f>
        <v>Conflict,Displacement,Socio-political</v>
      </c>
      <c r="C23" s="145" t="str">
        <f>'Crisis Indicator Data'!C20</f>
        <v>COD001</v>
      </c>
      <c r="D23" s="145" t="str">
        <f>'Crisis Indicator Data'!D20</f>
        <v>DRC</v>
      </c>
      <c r="E23" s="146" t="str">
        <f>'Crisis Indicator Data'!E20</f>
        <v>COD</v>
      </c>
      <c r="F23" s="243">
        <f>IF('Crisis Indicator Data'!F20="x","x",IF(LOG('Crisis Indicator Data'!F20)&lt;F$4,0,IF(LOG('Crisis Indicator Data'!F20)&gt;F$3,5,ROUND(5-(F$3-LOG('Crisis Indicator Data'!F20))/(F$3-F$4)*5,1))))</f>
        <v>5</v>
      </c>
      <c r="G23" s="143">
        <f>IF('Crisis Indicator Data'!F20="x","x",IF(LEN(E23)&gt;3,('Crisis Indicator Data'!F20/VLOOKUP('Impact of the crisis'!$C23,'Regional Crises'!$B$1:$R$66,4,FALSE)),'Crisis Indicator Data'!F20/VLOOKUP('Impact of the crisis'!$E23,'Country Indicator Data'!$B$4:$P$300,15,FALSE)))</f>
        <v>1.0343221366974702</v>
      </c>
      <c r="H23" s="237">
        <f t="shared" si="0"/>
        <v>5</v>
      </c>
      <c r="I23" s="237">
        <f t="shared" si="1"/>
        <v>5</v>
      </c>
      <c r="J23" s="237">
        <f>IF('Crisis Indicator Data'!G20="x","x",IF(LOG('Crisis Indicator Data'!G20)&lt;J$4,0,IF(LOG('Crisis Indicator Data'!G20)&gt;J$3,5,ROUND(5-(J$3-LOG('Crisis Indicator Data'!G20))/(J$3-J$4)*5,1))))</f>
        <v>5</v>
      </c>
      <c r="K23" s="143">
        <f>IF('Crisis Indicator Data'!G20="x","x",IF(LEN(E23)&gt;3,('Crisis Indicator Data'!G20/VLOOKUP('Impact of the crisis'!$C23,'Regional Crises'!$B$1:$R$66,5,FALSE)),'Crisis Indicator Data'!G20/VLOOKUP('Impact of the crisis'!$E23,'Country Indicator Data'!$B$4:$P$300,14,FALSE)))</f>
        <v>1</v>
      </c>
      <c r="L23" s="237">
        <f t="shared" si="2"/>
        <v>5</v>
      </c>
      <c r="M23" s="237">
        <f t="shared" si="3"/>
        <v>5</v>
      </c>
      <c r="N23" s="237">
        <f t="shared" si="4"/>
        <v>5</v>
      </c>
      <c r="O23" s="237">
        <f>IF('Crisis Indicator Data'!H20="x","x",IF('Crisis Indicator Data'!H20=0,0,IF(LOG('Crisis Indicator Data'!H20)&lt;O$4,0,IF(LOG('Crisis Indicator Data'!H20)&gt;O$3,5,ROUND(5-(O$3-LOG('Crisis Indicator Data'!H20))/(O$3-O$4)*5,1)))))</f>
        <v>4.9000000000000004</v>
      </c>
      <c r="P23" s="143">
        <f>IF('Crisis Indicator Data'!H20="x","x",'Crisis Indicator Data'!H20/'Crisis Indicator Data'!G20)</f>
        <v>0.24339681721063877</v>
      </c>
      <c r="Q23" s="237">
        <f t="shared" si="5"/>
        <v>1.2</v>
      </c>
      <c r="R23" s="237">
        <f t="shared" si="6"/>
        <v>3.0500000000000003</v>
      </c>
      <c r="S23" s="237">
        <f>IF('Crisis Indicator Data'!I20="x","x",IF('Crisis Indicator Data'!I20=0,0,IF(LOG('Crisis Indicator Data'!I20)&lt;S$4,0,IF(LOG('Crisis Indicator Data'!I20)&gt;S$3,5,ROUND(5-(S$3-LOG('Crisis Indicator Data'!I20))/(S$3-S$4)*5,1)))))</f>
        <v>5</v>
      </c>
      <c r="T23" s="143">
        <f>IF('Crisis Indicator Data'!H20="x","x",IF('Crisis Indicator Data'!I20="x","x",'Crisis Indicator Data'!I20/'Crisis Indicator Data'!H20))</f>
        <v>0.35056188278027922</v>
      </c>
      <c r="U23" s="237">
        <f t="shared" si="7"/>
        <v>5</v>
      </c>
      <c r="V23" s="237">
        <f t="shared" si="8"/>
        <v>5</v>
      </c>
      <c r="W23" s="237">
        <f>IF('Crisis Indicator Data'!L20="x","x",IF('Crisis Indicator Data'!L20=0,0,IF(LOG('Crisis Indicator Data'!L20)&lt;W$4,0,IF(LOG('Crisis Indicator Data'!L20)&gt;W$3,5,ROUND(5-(W$3-LOG('Crisis Indicator Data'!L20))/(W$3-W$4)*5,1)))))</f>
        <v>4.8</v>
      </c>
      <c r="X23" s="244">
        <f>IF(OR('Crisis Indicator Data'!L20="x",'Crisis Indicator Data'!H20="x"),"x",'Crisis Indicator Data'!L20/'Crisis Indicator Data'!H20)</f>
        <v>8.9409360929282227E-5</v>
      </c>
      <c r="Y23" s="237">
        <f t="shared" si="9"/>
        <v>4.5</v>
      </c>
      <c r="Z23" s="237">
        <f t="shared" si="10"/>
        <v>4.7</v>
      </c>
      <c r="AA23" s="237">
        <f t="shared" si="11"/>
        <v>4.9000000000000004</v>
      </c>
      <c r="AB23" s="245">
        <f t="shared" si="12"/>
        <v>4.2</v>
      </c>
    </row>
    <row r="24" spans="1:28" x14ac:dyDescent="0.25">
      <c r="A24" s="144" t="str">
        <f>'Crisis Indicator Data'!A21</f>
        <v>Complex crisis in Congo</v>
      </c>
      <c r="B24" s="145" t="str">
        <f>'Crisis Indicator Data'!B21</f>
        <v>Conflict</v>
      </c>
      <c r="C24" s="145" t="str">
        <f>'Crisis Indicator Data'!C21</f>
        <v>COG001</v>
      </c>
      <c r="D24" s="145" t="str">
        <f>'Crisis Indicator Data'!D21</f>
        <v>Congo</v>
      </c>
      <c r="E24" s="146" t="str">
        <f>'Crisis Indicator Data'!E21</f>
        <v>COG</v>
      </c>
      <c r="F24" s="243">
        <f>IF('Crisis Indicator Data'!F21="x","x",IF(LOG('Crisis Indicator Data'!F21)&lt;F$4,0,IF(LOG('Crisis Indicator Data'!F21)&gt;F$3,5,ROUND(5-(F$3-LOG('Crisis Indicator Data'!F21))/(F$3-F$4)*5,1))))</f>
        <v>4.2</v>
      </c>
      <c r="G24" s="143">
        <f>IF('Crisis Indicator Data'!F21="x","x",IF(LEN(E24)&gt;3,('Crisis Indicator Data'!F21/VLOOKUP('Impact of the crisis'!$C24,'Regional Crises'!$B$1:$R$66,4,FALSE)),'Crisis Indicator Data'!F21/VLOOKUP('Impact of the crisis'!$E24,'Country Indicator Data'!$B$4:$P$300,15,FALSE)))</f>
        <v>1</v>
      </c>
      <c r="H24" s="237">
        <f t="shared" si="0"/>
        <v>5</v>
      </c>
      <c r="I24" s="237">
        <f t="shared" si="1"/>
        <v>4.5999999999999996</v>
      </c>
      <c r="J24" s="237">
        <f>IF('Crisis Indicator Data'!G21="x","x",IF(LOG('Crisis Indicator Data'!G21)&lt;J$4,0,IF(LOG('Crisis Indicator Data'!G21)&gt;J$3,5,ROUND(5-(J$3-LOG('Crisis Indicator Data'!G21))/(J$3-J$4)*5,1))))</f>
        <v>0</v>
      </c>
      <c r="K24" s="143">
        <f>IF('Crisis Indicator Data'!G21="x","x",IF(LEN(E24)&gt;3,('Crisis Indicator Data'!G21/VLOOKUP('Impact of the crisis'!$C24,'Regional Crises'!$B$1:$R$66,5,FALSE)),'Crisis Indicator Data'!G21/VLOOKUP('Impact of the crisis'!$E24,'Country Indicator Data'!$B$4:$P$300,14,FALSE)))</f>
        <v>0.11293103448275862</v>
      </c>
      <c r="L24" s="237">
        <f t="shared" si="2"/>
        <v>0.5</v>
      </c>
      <c r="M24" s="237">
        <f t="shared" si="3"/>
        <v>0.25</v>
      </c>
      <c r="N24" s="237">
        <f t="shared" si="4"/>
        <v>3.1</v>
      </c>
      <c r="O24" s="237">
        <f>IF('Crisis Indicator Data'!H21="x","x",IF('Crisis Indicator Data'!H21=0,0,IF(LOG('Crisis Indicator Data'!H21)&lt;O$4,0,IF(LOG('Crisis Indicator Data'!H21)&gt;O$3,5,ROUND(5-(O$3-LOG('Crisis Indicator Data'!H21))/(O$3-O$4)*5,1)))))</f>
        <v>1.6</v>
      </c>
      <c r="P24" s="143">
        <f>IF('Crisis Indicator Data'!H21="x","x",'Crisis Indicator Data'!H21/'Crisis Indicator Data'!G21)</f>
        <v>0.42748091603053434</v>
      </c>
      <c r="Q24" s="237">
        <f t="shared" si="5"/>
        <v>2.1</v>
      </c>
      <c r="R24" s="237">
        <f t="shared" si="6"/>
        <v>1.85</v>
      </c>
      <c r="S24" s="237">
        <f>IF('Crisis Indicator Data'!I21="x","x",IF('Crisis Indicator Data'!I21=0,0,IF(LOG('Crisis Indicator Data'!I21)&lt;S$4,0,IF(LOG('Crisis Indicator Data'!I21)&gt;S$3,5,ROUND(5-(S$3-LOG('Crisis Indicator Data'!I21))/(S$3-S$4)*5,1)))))</f>
        <v>2</v>
      </c>
      <c r="T24" s="143">
        <f>IF('Crisis Indicator Data'!H21="x","x",IF('Crisis Indicator Data'!I21="x","x",'Crisis Indicator Data'!I21/'Crisis Indicator Data'!H21))</f>
        <v>9.285714285714286E-2</v>
      </c>
      <c r="U24" s="237">
        <f t="shared" si="7"/>
        <v>3.1</v>
      </c>
      <c r="V24" s="237">
        <f t="shared" si="8"/>
        <v>2.6</v>
      </c>
      <c r="W24" s="237">
        <f>IF('Crisis Indicator Data'!L21="x","x",IF('Crisis Indicator Data'!L21=0,0,IF(LOG('Crisis Indicator Data'!L21)&lt;W$4,0,IF(LOG('Crisis Indicator Data'!L21)&gt;W$3,5,ROUND(5-(W$3-LOG('Crisis Indicator Data'!L21))/(W$3-W$4)*5,1)))))</f>
        <v>1.7</v>
      </c>
      <c r="X24" s="244">
        <f>IF(OR('Crisis Indicator Data'!L21="x",'Crisis Indicator Data'!H21="x"),"x",'Crisis Indicator Data'!L21/'Crisis Indicator Data'!H21)</f>
        <v>5.3571428571428569E-5</v>
      </c>
      <c r="Y24" s="237">
        <f t="shared" si="9"/>
        <v>2.7</v>
      </c>
      <c r="Z24" s="237">
        <f t="shared" si="10"/>
        <v>2.2000000000000002</v>
      </c>
      <c r="AA24" s="237">
        <f t="shared" si="11"/>
        <v>2.4</v>
      </c>
      <c r="AB24" s="245">
        <f t="shared" si="12"/>
        <v>2.1</v>
      </c>
    </row>
    <row r="25" spans="1:28" x14ac:dyDescent="0.25">
      <c r="A25" s="144" t="str">
        <f>'Crisis Indicator Data'!A22</f>
        <v>Complex crisis in Colombia</v>
      </c>
      <c r="B25" s="145" t="str">
        <f>'Crisis Indicator Data'!B22</f>
        <v>Socio-political,Conflict,Violence,Floods,Displacement</v>
      </c>
      <c r="C25" s="145" t="str">
        <f>'Crisis Indicator Data'!C22</f>
        <v>COL001</v>
      </c>
      <c r="D25" s="145" t="str">
        <f>'Crisis Indicator Data'!D22</f>
        <v>Colombia</v>
      </c>
      <c r="E25" s="146" t="str">
        <f>'Crisis Indicator Data'!E22</f>
        <v>COL</v>
      </c>
      <c r="F25" s="243">
        <f>IF('Crisis Indicator Data'!F22="x","x",IF(LOG('Crisis Indicator Data'!F22)&lt;F$4,0,IF(LOG('Crisis Indicator Data'!F22)&gt;F$3,5,ROUND(5-(F$3-LOG('Crisis Indicator Data'!F22))/(F$3-F$4)*5,1))))</f>
        <v>5</v>
      </c>
      <c r="G25" s="143">
        <f>IF('Crisis Indicator Data'!F22="x","x",IF(LEN(E25)&gt;3,('Crisis Indicator Data'!F22/VLOOKUP('Impact of the crisis'!$C25,'Regional Crises'!$B$1:$R$66,4,FALSE)),'Crisis Indicator Data'!F22/VLOOKUP('Impact of the crisis'!$E25,'Country Indicator Data'!$B$4:$P$300,15,FALSE)))</f>
        <v>1</v>
      </c>
      <c r="H25" s="237">
        <f t="shared" si="0"/>
        <v>5</v>
      </c>
      <c r="I25" s="237">
        <f t="shared" si="1"/>
        <v>5</v>
      </c>
      <c r="J25" s="237">
        <f>IF('Crisis Indicator Data'!G22="x","x",IF(LOG('Crisis Indicator Data'!G22)&lt;J$4,0,IF(LOG('Crisis Indicator Data'!G22)&gt;J$3,5,ROUND(5-(J$3-LOG('Crisis Indicator Data'!G22))/(J$3-J$4)*5,1))))</f>
        <v>5</v>
      </c>
      <c r="K25" s="143">
        <f>IF('Crisis Indicator Data'!G22="x","x",IF(LEN(E25)&gt;3,('Crisis Indicator Data'!G22/VLOOKUP('Impact of the crisis'!$C25,'Regional Crises'!$B$1:$R$66,5,FALSE)),'Crisis Indicator Data'!G22/VLOOKUP('Impact of the crisis'!$E25,'Country Indicator Data'!$B$4:$P$300,14,FALSE)))</f>
        <v>1</v>
      </c>
      <c r="L25" s="237">
        <f t="shared" si="2"/>
        <v>5</v>
      </c>
      <c r="M25" s="237">
        <f t="shared" si="3"/>
        <v>5</v>
      </c>
      <c r="N25" s="237">
        <f t="shared" si="4"/>
        <v>5</v>
      </c>
      <c r="O25" s="237">
        <f>IF('Crisis Indicator Data'!H22="x","x",IF('Crisis Indicator Data'!H22=0,0,IF(LOG('Crisis Indicator Data'!H22)&lt;O$4,0,IF(LOG('Crisis Indicator Data'!H22)&gt;O$3,5,ROUND(5-(O$3-LOG('Crisis Indicator Data'!H22))/(O$3-O$4)*5,1)))))</f>
        <v>4.2</v>
      </c>
      <c r="P25" s="143">
        <f>IF('Crisis Indicator Data'!H22="x","x",'Crisis Indicator Data'!H22/'Crisis Indicator Data'!G22)</f>
        <v>0.21764705882352942</v>
      </c>
      <c r="Q25" s="237">
        <f t="shared" si="5"/>
        <v>1</v>
      </c>
      <c r="R25" s="237">
        <f t="shared" si="6"/>
        <v>2.6</v>
      </c>
      <c r="S25" s="237">
        <f>IF('Crisis Indicator Data'!I22="x","x",IF('Crisis Indicator Data'!I22=0,0,IF(LOG('Crisis Indicator Data'!I22)&lt;S$4,0,IF(LOG('Crisis Indicator Data'!I22)&gt;S$3,5,ROUND(5-(S$3-LOG('Crisis Indicator Data'!I22))/(S$3-S$4)*5,1)))))</f>
        <v>5</v>
      </c>
      <c r="T25" s="143">
        <f>IF('Crisis Indicator Data'!H22="x","x",IF('Crisis Indicator Data'!I22="x","x",'Crisis Indicator Data'!I22/'Crisis Indicator Data'!H22))</f>
        <v>0.47162162162162163</v>
      </c>
      <c r="U25" s="237">
        <f t="shared" si="7"/>
        <v>5</v>
      </c>
      <c r="V25" s="237">
        <f t="shared" si="8"/>
        <v>5</v>
      </c>
      <c r="W25" s="237">
        <f>IF('Crisis Indicator Data'!L22="x","x",IF('Crisis Indicator Data'!L22=0,0,IF(LOG('Crisis Indicator Data'!L22)&lt;W$4,0,IF(LOG('Crisis Indicator Data'!L22)&gt;W$3,5,ROUND(5-(W$3-LOG('Crisis Indicator Data'!L22))/(W$3-W$4)*5,1)))))</f>
        <v>4.2</v>
      </c>
      <c r="X25" s="244">
        <f>IF(OR('Crisis Indicator Data'!L22="x",'Crisis Indicator Data'!H22="x"),"x",'Crisis Indicator Data'!L22/'Crisis Indicator Data'!H22)</f>
        <v>7.9819819819819821E-5</v>
      </c>
      <c r="Y25" s="237">
        <f t="shared" si="9"/>
        <v>4</v>
      </c>
      <c r="Z25" s="237">
        <f t="shared" si="10"/>
        <v>4.0999999999999996</v>
      </c>
      <c r="AA25" s="237">
        <f t="shared" si="11"/>
        <v>4.5999999999999996</v>
      </c>
      <c r="AB25" s="245">
        <f t="shared" si="12"/>
        <v>3.8</v>
      </c>
    </row>
    <row r="26" spans="1:28" x14ac:dyDescent="0.25">
      <c r="A26" s="144" t="str">
        <f>'Crisis Indicator Data'!A23</f>
        <v>Venezuela displacement in Colombia</v>
      </c>
      <c r="B26" s="145" t="str">
        <f>'Crisis Indicator Data'!B23</f>
        <v>Displacement</v>
      </c>
      <c r="C26" s="145" t="str">
        <f>'Crisis Indicator Data'!C23</f>
        <v>COL002</v>
      </c>
      <c r="D26" s="145" t="str">
        <f>'Crisis Indicator Data'!D23</f>
        <v>Colombia</v>
      </c>
      <c r="E26" s="146" t="str">
        <f>'Crisis Indicator Data'!E23</f>
        <v>COL</v>
      </c>
      <c r="F26" s="243">
        <f>IF('Crisis Indicator Data'!F23="x","x",IF(LOG('Crisis Indicator Data'!F23)&lt;F$4,0,IF(LOG('Crisis Indicator Data'!F23)&gt;F$3,5,ROUND(5-(F$3-LOG('Crisis Indicator Data'!F23))/(F$3-F$4)*5,1))))</f>
        <v>5</v>
      </c>
      <c r="G26" s="143">
        <f>IF('Crisis Indicator Data'!F23="x","x",IF(LEN(E26)&gt;3,('Crisis Indicator Data'!F23/VLOOKUP('Impact of the crisis'!$C26,'Regional Crises'!$B$1:$R$66,4,FALSE)),'Crisis Indicator Data'!F23/VLOOKUP('Impact of the crisis'!$E26,'Country Indicator Data'!$B$4:$P$300,15,FALSE)))</f>
        <v>1</v>
      </c>
      <c r="H26" s="237">
        <f t="shared" si="0"/>
        <v>5</v>
      </c>
      <c r="I26" s="237">
        <f t="shared" si="1"/>
        <v>5</v>
      </c>
      <c r="J26" s="237">
        <f>IF('Crisis Indicator Data'!G23="x","x",IF(LOG('Crisis Indicator Data'!G23)&lt;J$4,0,IF(LOG('Crisis Indicator Data'!G23)&gt;J$3,5,ROUND(5-(J$3-LOG('Crisis Indicator Data'!G23))/(J$3-J$4)*5,1))))</f>
        <v>4.7</v>
      </c>
      <c r="K26" s="143">
        <f>IF('Crisis Indicator Data'!G23="x","x",IF(LEN(E26)&gt;3,('Crisis Indicator Data'!G23/VLOOKUP('Impact of the crisis'!$C26,'Regional Crises'!$B$1:$R$66,5,FALSE)),'Crisis Indicator Data'!G23/VLOOKUP('Impact of the crisis'!$E26,'Country Indicator Data'!$B$4:$P$300,14,FALSE)))</f>
        <v>0.51494117647058824</v>
      </c>
      <c r="L26" s="237">
        <f t="shared" si="2"/>
        <v>2.6</v>
      </c>
      <c r="M26" s="237">
        <f t="shared" si="3"/>
        <v>3.6500000000000004</v>
      </c>
      <c r="N26" s="237">
        <f t="shared" si="4"/>
        <v>4.4000000000000004</v>
      </c>
      <c r="O26" s="237">
        <f>IF('Crisis Indicator Data'!H23="x","x",IF('Crisis Indicator Data'!H23=0,0,IF(LOG('Crisis Indicator Data'!H23)&lt;O$4,0,IF(LOG('Crisis Indicator Data'!H23)&gt;O$3,5,ROUND(5-(O$3-LOG('Crisis Indicator Data'!H23))/(O$3-O$4)*5,1)))))</f>
        <v>3.7</v>
      </c>
      <c r="P26" s="143">
        <f>IF('Crisis Indicator Data'!H23="x","x",'Crisis Indicator Data'!H23/'Crisis Indicator Data'!G23)</f>
        <v>0.21148427385576118</v>
      </c>
      <c r="Q26" s="237">
        <f t="shared" si="5"/>
        <v>1</v>
      </c>
      <c r="R26" s="237">
        <f t="shared" si="6"/>
        <v>2.35</v>
      </c>
      <c r="S26" s="237">
        <f>IF('Crisis Indicator Data'!I23="x","x",IF('Crisis Indicator Data'!I23=0,0,IF(LOG('Crisis Indicator Data'!I23)&lt;S$4,0,IF(LOG('Crisis Indicator Data'!I23)&gt;S$3,5,ROUND(5-(S$3-LOG('Crisis Indicator Data'!I23))/(S$3-S$4)*5,1)))))</f>
        <v>4.8</v>
      </c>
      <c r="T26" s="143">
        <f>IF('Crisis Indicator Data'!H23="x","x",IF('Crisis Indicator Data'!I23="x","x",'Crisis Indicator Data'!I23/'Crisis Indicator Data'!H23))</f>
        <v>0.44616492617933023</v>
      </c>
      <c r="U26" s="237">
        <f t="shared" si="7"/>
        <v>5</v>
      </c>
      <c r="V26" s="237">
        <f t="shared" si="8"/>
        <v>4.9000000000000004</v>
      </c>
      <c r="W26" s="237" t="str">
        <f>IF('Crisis Indicator Data'!L23="x","x",IF('Crisis Indicator Data'!L23=0,0,IF(LOG('Crisis Indicator Data'!L23)&lt;W$4,0,IF(LOG('Crisis Indicator Data'!L23)&gt;W$3,5,ROUND(5-(W$3-LOG('Crisis Indicator Data'!L23))/(W$3-W$4)*5,1)))))</f>
        <v>x</v>
      </c>
      <c r="X26" s="244" t="str">
        <f>IF(OR('Crisis Indicator Data'!L23="x",'Crisis Indicator Data'!H23="x"),"x",'Crisis Indicator Data'!L23/'Crisis Indicator Data'!H23)</f>
        <v>x</v>
      </c>
      <c r="Y26" s="237" t="str">
        <f t="shared" si="9"/>
        <v>x</v>
      </c>
      <c r="Z26" s="237" t="str">
        <f t="shared" si="10"/>
        <v>x</v>
      </c>
      <c r="AA26" s="237">
        <f t="shared" si="11"/>
        <v>4.9000000000000004</v>
      </c>
      <c r="AB26" s="245">
        <f t="shared" si="12"/>
        <v>4</v>
      </c>
    </row>
    <row r="27" spans="1:28" x14ac:dyDescent="0.25">
      <c r="A27" s="144" t="str">
        <f>'Crisis Indicator Data'!A24</f>
        <v>Nicaraguan refugees in Costa Rica</v>
      </c>
      <c r="B27" s="145" t="str">
        <f>'Crisis Indicator Data'!B24</f>
        <v>Displacement</v>
      </c>
      <c r="C27" s="145" t="str">
        <f>'Crisis Indicator Data'!C24</f>
        <v>CRI002</v>
      </c>
      <c r="D27" s="145" t="str">
        <f>'Crisis Indicator Data'!D24</f>
        <v>Costa Rica</v>
      </c>
      <c r="E27" s="146" t="str">
        <f>'Crisis Indicator Data'!E24</f>
        <v>CRI</v>
      </c>
      <c r="F27" s="243">
        <f>IF('Crisis Indicator Data'!F24="x","x",IF(LOG('Crisis Indicator Data'!F24)&lt;F$4,0,IF(LOG('Crisis Indicator Data'!F24)&gt;F$3,5,ROUND(5-(F$3-LOG('Crisis Indicator Data'!F24))/(F$3-F$4)*5,1))))</f>
        <v>1.1000000000000001</v>
      </c>
      <c r="G27" s="143">
        <f>IF('Crisis Indicator Data'!F24="x","x",IF(LEN(E27)&gt;3,('Crisis Indicator Data'!F24/VLOOKUP('Impact of the crisis'!$C27,'Regional Crises'!$B$1:$R$66,4,FALSE)),'Crisis Indicator Data'!F24/VLOOKUP('Impact of the crisis'!$E27,'Country Indicator Data'!$B$4:$P$300,15,FALSE)))</f>
        <v>8.7387387387387383E-2</v>
      </c>
      <c r="H27" s="237">
        <f t="shared" si="0"/>
        <v>0.3</v>
      </c>
      <c r="I27" s="237">
        <f t="shared" si="1"/>
        <v>0.70000000000000007</v>
      </c>
      <c r="J27" s="237">
        <f>IF('Crisis Indicator Data'!G24="x","x",IF(LOG('Crisis Indicator Data'!G24)&lt;J$4,0,IF(LOG('Crisis Indicator Data'!G24)&gt;J$3,5,ROUND(5-(J$3-LOG('Crisis Indicator Data'!G24))/(J$3-J$4)*5,1))))</f>
        <v>0.2</v>
      </c>
      <c r="K27" s="143">
        <f>IF('Crisis Indicator Data'!G24="x","x",IF(LEN(E27)&gt;3,('Crisis Indicator Data'!G24/VLOOKUP('Impact of the crisis'!$C27,'Regional Crises'!$B$1:$R$66,5,FALSE)),'Crisis Indicator Data'!G24/VLOOKUP('Impact of the crisis'!$E27,'Country Indicator Data'!$B$4:$P$300,14,FALSE)))</f>
        <v>0.21118359739049394</v>
      </c>
      <c r="L27" s="237">
        <f t="shared" si="2"/>
        <v>1</v>
      </c>
      <c r="M27" s="237">
        <f t="shared" si="3"/>
        <v>0.6</v>
      </c>
      <c r="N27" s="237">
        <f t="shared" si="4"/>
        <v>0.7</v>
      </c>
      <c r="O27" s="237">
        <f>IF('Crisis Indicator Data'!H24="x","x",IF('Crisis Indicator Data'!H24=0,0,IF(LOG('Crisis Indicator Data'!H24)&lt;O$4,0,IF(LOG('Crisis Indicator Data'!H24)&gt;O$3,5,ROUND(5-(O$3-LOG('Crisis Indicator Data'!H24))/(O$3-O$4)*5,1)))))</f>
        <v>1.4</v>
      </c>
      <c r="P27" s="143">
        <f>IF('Crisis Indicator Data'!H24="x","x",'Crisis Indicator Data'!H24/'Crisis Indicator Data'!G24)</f>
        <v>0.20035304501323919</v>
      </c>
      <c r="Q27" s="237">
        <f t="shared" si="5"/>
        <v>1</v>
      </c>
      <c r="R27" s="237">
        <f t="shared" si="6"/>
        <v>1.2</v>
      </c>
      <c r="S27" s="237">
        <f>IF('Crisis Indicator Data'!I24="x","x",IF('Crisis Indicator Data'!I24=0,0,IF(LOG('Crisis Indicator Data'!I24)&lt;S$4,0,IF(LOG('Crisis Indicator Data'!I24)&gt;S$3,5,ROUND(5-(S$3-LOG('Crisis Indicator Data'!I24))/(S$3-S$4)*5,1)))))</f>
        <v>3.2</v>
      </c>
      <c r="T27" s="143">
        <f>IF('Crisis Indicator Data'!H24="x","x",IF('Crisis Indicator Data'!I24="x","x",'Crisis Indicator Data'!I24/'Crisis Indicator Data'!H24))</f>
        <v>0.79295154185022021</v>
      </c>
      <c r="U27" s="237">
        <f t="shared" si="7"/>
        <v>5</v>
      </c>
      <c r="V27" s="237">
        <f t="shared" si="8"/>
        <v>4.0999999999999996</v>
      </c>
      <c r="W27" s="237" t="str">
        <f>IF('Crisis Indicator Data'!L24="x","x",IF('Crisis Indicator Data'!L24=0,0,IF(LOG('Crisis Indicator Data'!L24)&lt;W$4,0,IF(LOG('Crisis Indicator Data'!L24)&gt;W$3,5,ROUND(5-(W$3-LOG('Crisis Indicator Data'!L24))/(W$3-W$4)*5,1)))))</f>
        <v>x</v>
      </c>
      <c r="X27" s="244" t="str">
        <f>IF(OR('Crisis Indicator Data'!L24="x",'Crisis Indicator Data'!H24="x"),"x",'Crisis Indicator Data'!L24/'Crisis Indicator Data'!H24)</f>
        <v>x</v>
      </c>
      <c r="Y27" s="237" t="str">
        <f t="shared" si="9"/>
        <v>x</v>
      </c>
      <c r="Z27" s="237" t="str">
        <f t="shared" si="10"/>
        <v>x</v>
      </c>
      <c r="AA27" s="237">
        <f t="shared" si="11"/>
        <v>4.0999999999999996</v>
      </c>
      <c r="AB27" s="245">
        <f t="shared" si="12"/>
        <v>3</v>
      </c>
    </row>
    <row r="28" spans="1:28" x14ac:dyDescent="0.25">
      <c r="A28" s="144" t="str">
        <f>'Crisis Indicator Data'!A25</f>
        <v>Multiple crises in Djibouti</v>
      </c>
      <c r="B28" s="145" t="str">
        <f>'Crisis Indicator Data'!B25</f>
        <v>Displacement,Drought</v>
      </c>
      <c r="C28" s="145" t="str">
        <f>'Crisis Indicator Data'!C25</f>
        <v>DJI001</v>
      </c>
      <c r="D28" s="145" t="str">
        <f>'Crisis Indicator Data'!D25</f>
        <v>Djibouti</v>
      </c>
      <c r="E28" s="146" t="str">
        <f>'Crisis Indicator Data'!E25</f>
        <v>DJI</v>
      </c>
      <c r="F28" s="243">
        <f>IF('Crisis Indicator Data'!F25="x","x",IF(LOG('Crisis Indicator Data'!F25)&lt;F$4,0,IF(LOG('Crisis Indicator Data'!F25)&gt;F$3,5,ROUND(5-(F$3-LOG('Crisis Indicator Data'!F25))/(F$3-F$4)*5,1))))</f>
        <v>2.2999999999999998</v>
      </c>
      <c r="G28" s="143">
        <f>IF('Crisis Indicator Data'!F25="x","x",IF(LEN(E28)&gt;3,('Crisis Indicator Data'!F25/VLOOKUP('Impact of the crisis'!$C28,'Regional Crises'!$B$1:$R$66,4,FALSE)),'Crisis Indicator Data'!F25/VLOOKUP('Impact of the crisis'!$E28,'Country Indicator Data'!$B$4:$P$300,15,FALSE)))</f>
        <v>1</v>
      </c>
      <c r="H28" s="237">
        <f t="shared" si="0"/>
        <v>5</v>
      </c>
      <c r="I28" s="237">
        <f t="shared" si="1"/>
        <v>3.65</v>
      </c>
      <c r="J28" s="237">
        <f>IF('Crisis Indicator Data'!G25="x","x",IF(LOG('Crisis Indicator Data'!G25)&lt;J$4,0,IF(LOG('Crisis Indicator Data'!G25)&gt;J$3,5,ROUND(5-(J$3-LOG('Crisis Indicator Data'!G25))/(J$3-J$4)*5,1))))</f>
        <v>0.2</v>
      </c>
      <c r="K28" s="143">
        <f>IF('Crisis Indicator Data'!G25="x","x",IF(LEN(E28)&gt;3,('Crisis Indicator Data'!G25/VLOOKUP('Impact of the crisis'!$C28,'Regional Crises'!$B$1:$R$66,5,FALSE)),'Crisis Indicator Data'!G25/VLOOKUP('Impact of the crisis'!$E28,'Country Indicator Data'!$B$4:$P$300,14,FALSE)))</f>
        <v>1</v>
      </c>
      <c r="L28" s="237">
        <f t="shared" si="2"/>
        <v>5</v>
      </c>
      <c r="M28" s="237">
        <f t="shared" si="3"/>
        <v>2.6</v>
      </c>
      <c r="N28" s="237">
        <f t="shared" si="4"/>
        <v>3.2</v>
      </c>
      <c r="O28" s="237">
        <f>IF('Crisis Indicator Data'!H25="x","x",IF('Crisis Indicator Data'!H25=0,0,IF(LOG('Crisis Indicator Data'!H25)&lt;O$4,0,IF(LOG('Crisis Indicator Data'!H25)&gt;O$3,5,ROUND(5-(O$3-LOG('Crisis Indicator Data'!H25))/(O$3-O$4)*5,1)))))</f>
        <v>2.2000000000000002</v>
      </c>
      <c r="P28" s="143">
        <f>IF('Crisis Indicator Data'!H25="x","x",'Crisis Indicator Data'!H25/'Crisis Indicator Data'!G25)</f>
        <v>0.55752961082910324</v>
      </c>
      <c r="Q28" s="237">
        <f t="shared" si="5"/>
        <v>2.8</v>
      </c>
      <c r="R28" s="237">
        <f t="shared" si="6"/>
        <v>2.5</v>
      </c>
      <c r="S28" s="237">
        <f>IF('Crisis Indicator Data'!I25="x","x",IF('Crisis Indicator Data'!I25=0,0,IF(LOG('Crisis Indicator Data'!I25)&lt;S$4,0,IF(LOG('Crisis Indicator Data'!I25)&gt;S$3,5,ROUND(5-(S$3-LOG('Crisis Indicator Data'!I25))/(S$3-S$4)*5,1)))))</f>
        <v>2.5</v>
      </c>
      <c r="T28" s="143">
        <f>IF('Crisis Indicator Data'!H25="x","x",IF('Crisis Indicator Data'!I25="x","x",'Crisis Indicator Data'!I25/'Crisis Indicator Data'!H25))</f>
        <v>7.8907435508345974E-2</v>
      </c>
      <c r="U28" s="237">
        <f t="shared" si="7"/>
        <v>2.6</v>
      </c>
      <c r="V28" s="237">
        <f t="shared" si="8"/>
        <v>2.6</v>
      </c>
      <c r="W28" s="237">
        <f>IF('Crisis Indicator Data'!L25="x","x",IF('Crisis Indicator Data'!L25=0,0,IF(LOG('Crisis Indicator Data'!L25)&lt;W$4,0,IF(LOG('Crisis Indicator Data'!L25)&gt;W$3,5,ROUND(5-(W$3-LOG('Crisis Indicator Data'!L25))/(W$3-W$4)*5,1)))))</f>
        <v>1.4</v>
      </c>
      <c r="X28" s="244">
        <f>IF(OR('Crisis Indicator Data'!L25="x",'Crisis Indicator Data'!H25="x"),"x",'Crisis Indicator Data'!L25/'Crisis Indicator Data'!H25)</f>
        <v>1.5174506828528072E-5</v>
      </c>
      <c r="Y28" s="237">
        <f t="shared" si="9"/>
        <v>0.8</v>
      </c>
      <c r="Z28" s="237">
        <f t="shared" si="10"/>
        <v>1.1000000000000001</v>
      </c>
      <c r="AA28" s="237">
        <f t="shared" si="11"/>
        <v>1.9</v>
      </c>
      <c r="AB28" s="245">
        <f t="shared" si="12"/>
        <v>2.2000000000000002</v>
      </c>
    </row>
    <row r="29" spans="1:28" x14ac:dyDescent="0.25">
      <c r="A29" s="144" t="str">
        <f>'Crisis Indicator Data'!A26</f>
        <v>Mixed migration in Djibouti</v>
      </c>
      <c r="B29" s="145" t="str">
        <f>'Crisis Indicator Data'!B26</f>
        <v>Displacement</v>
      </c>
      <c r="C29" s="145" t="str">
        <f>'Crisis Indicator Data'!C26</f>
        <v>DJI002</v>
      </c>
      <c r="D29" s="145" t="str">
        <f>'Crisis Indicator Data'!D26</f>
        <v>Djibouti</v>
      </c>
      <c r="E29" s="146" t="str">
        <f>'Crisis Indicator Data'!E26</f>
        <v>DJI</v>
      </c>
      <c r="F29" s="243">
        <f>IF('Crisis Indicator Data'!F26="x","x",IF(LOG('Crisis Indicator Data'!F26)&lt;F$4,0,IF(LOG('Crisis Indicator Data'!F26)&gt;F$3,5,ROUND(5-(F$3-LOG('Crisis Indicator Data'!F26))/(F$3-F$4)*5,1))))</f>
        <v>1.4</v>
      </c>
      <c r="G29" s="143">
        <f>IF('Crisis Indicator Data'!F26="x","x",IF(LEN(E29)&gt;3,('Crisis Indicator Data'!F26/VLOOKUP('Impact of the crisis'!$C29,'Regional Crises'!$B$1:$R$66,4,FALSE)),'Crisis Indicator Data'!F26/VLOOKUP('Impact of the crisis'!$E29,'Country Indicator Data'!$B$4:$P$300,15,FALSE)))</f>
        <v>0.31492666091458155</v>
      </c>
      <c r="H29" s="237">
        <f t="shared" si="0"/>
        <v>1.5</v>
      </c>
      <c r="I29" s="237">
        <f t="shared" si="1"/>
        <v>1.45</v>
      </c>
      <c r="J29" s="237">
        <f>IF('Crisis Indicator Data'!G26="x","x",IF(LOG('Crisis Indicator Data'!G26)&lt;J$4,0,IF(LOG('Crisis Indicator Data'!G26)&gt;J$3,5,ROUND(5-(J$3-LOG('Crisis Indicator Data'!G26))/(J$3-J$4)*5,1))))</f>
        <v>0</v>
      </c>
      <c r="K29" s="143">
        <f>IF('Crisis Indicator Data'!G26="x","x",IF(LEN(E29)&gt;3,('Crisis Indicator Data'!G26/VLOOKUP('Impact of the crisis'!$C29,'Regional Crises'!$B$1:$R$66,5,FALSE)),'Crisis Indicator Data'!G26/VLOOKUP('Impact of the crisis'!$E29,'Country Indicator Data'!$B$4:$P$300,14,FALSE)))</f>
        <v>0.57614213197969544</v>
      </c>
      <c r="L29" s="237">
        <f t="shared" si="2"/>
        <v>2.9</v>
      </c>
      <c r="M29" s="237">
        <f t="shared" si="3"/>
        <v>1.45</v>
      </c>
      <c r="N29" s="237">
        <f t="shared" si="4"/>
        <v>1.5</v>
      </c>
      <c r="O29" s="237">
        <f>IF('Crisis Indicator Data'!H26="x","x",IF('Crisis Indicator Data'!H26=0,0,IF(LOG('Crisis Indicator Data'!H26)&lt;O$4,0,IF(LOG('Crisis Indicator Data'!H26)&gt;O$3,5,ROUND(5-(O$3-LOG('Crisis Indicator Data'!H26))/(O$3-O$4)*5,1)))))</f>
        <v>0.4</v>
      </c>
      <c r="P29" s="143">
        <f>IF('Crisis Indicator Data'!H26="x","x",'Crisis Indicator Data'!H26/'Crisis Indicator Data'!G26)</f>
        <v>7.63582966226138E-2</v>
      </c>
      <c r="Q29" s="237">
        <f t="shared" si="5"/>
        <v>0.3</v>
      </c>
      <c r="R29" s="237">
        <f t="shared" si="6"/>
        <v>0.35</v>
      </c>
      <c r="S29" s="237">
        <f>IF('Crisis Indicator Data'!I26="x","x",IF('Crisis Indicator Data'!I26=0,0,IF(LOG('Crisis Indicator Data'!I26)&lt;S$4,0,IF(LOG('Crisis Indicator Data'!I26)&gt;S$3,5,ROUND(5-(S$3-LOG('Crisis Indicator Data'!I26))/(S$3-S$4)*5,1)))))</f>
        <v>2.5</v>
      </c>
      <c r="T29" s="143">
        <f>IF('Crisis Indicator Data'!H26="x","x",IF('Crisis Indicator Data'!I26="x","x",'Crisis Indicator Data'!I26/'Crisis Indicator Data'!H26))</f>
        <v>1</v>
      </c>
      <c r="U29" s="237">
        <f t="shared" si="7"/>
        <v>5</v>
      </c>
      <c r="V29" s="237">
        <f t="shared" si="8"/>
        <v>3.8</v>
      </c>
      <c r="W29" s="237">
        <f>IF('Crisis Indicator Data'!L26="x","x",IF('Crisis Indicator Data'!L26=0,0,IF(LOG('Crisis Indicator Data'!L26)&lt;W$4,0,IF(LOG('Crisis Indicator Data'!L26)&gt;W$3,5,ROUND(5-(W$3-LOG('Crisis Indicator Data'!L26))/(W$3-W$4)*5,1)))))</f>
        <v>1.4</v>
      </c>
      <c r="X29" s="244">
        <f>IF(OR('Crisis Indicator Data'!L26="x",'Crisis Indicator Data'!H26="x"),"x",'Crisis Indicator Data'!L26/'Crisis Indicator Data'!H26)</f>
        <v>1.9230769230769231E-4</v>
      </c>
      <c r="Y29" s="237">
        <f t="shared" si="9"/>
        <v>5</v>
      </c>
      <c r="Z29" s="237">
        <f t="shared" si="10"/>
        <v>3.2</v>
      </c>
      <c r="AA29" s="237">
        <f t="shared" si="11"/>
        <v>3.5</v>
      </c>
      <c r="AB29" s="245">
        <f t="shared" si="12"/>
        <v>2.2000000000000002</v>
      </c>
    </row>
    <row r="30" spans="1:28" x14ac:dyDescent="0.25">
      <c r="A30" s="144" t="str">
        <f>'Crisis Indicator Data'!A27</f>
        <v>Drought in Djibouti</v>
      </c>
      <c r="B30" s="145" t="str">
        <f>'Crisis Indicator Data'!B27</f>
        <v>Drought</v>
      </c>
      <c r="C30" s="145" t="str">
        <f>'Crisis Indicator Data'!C27</f>
        <v>DJI003</v>
      </c>
      <c r="D30" s="145" t="str">
        <f>'Crisis Indicator Data'!D27</f>
        <v>Djibouti</v>
      </c>
      <c r="E30" s="146" t="str">
        <f>'Crisis Indicator Data'!E27</f>
        <v>DJI</v>
      </c>
      <c r="F30" s="243">
        <f>IF('Crisis Indicator Data'!F27="x","x",IF(LOG('Crisis Indicator Data'!F27)&lt;F$4,0,IF(LOG('Crisis Indicator Data'!F27)&gt;F$3,5,ROUND(5-(F$3-LOG('Crisis Indicator Data'!F27))/(F$3-F$4)*5,1))))</f>
        <v>2.2999999999999998</v>
      </c>
      <c r="G30" s="143">
        <f>IF('Crisis Indicator Data'!F27="x","x",IF(LEN(E30)&gt;3,('Crisis Indicator Data'!F27/VLOOKUP('Impact of the crisis'!$C30,'Regional Crises'!$B$1:$R$66,4,FALSE)),'Crisis Indicator Data'!F27/VLOOKUP('Impact of the crisis'!$E30,'Country Indicator Data'!$B$4:$P$300,15,FALSE)))</f>
        <v>1</v>
      </c>
      <c r="H30" s="237">
        <f t="shared" si="0"/>
        <v>5</v>
      </c>
      <c r="I30" s="237">
        <f t="shared" si="1"/>
        <v>3.65</v>
      </c>
      <c r="J30" s="237">
        <f>IF('Crisis Indicator Data'!G27="x","x",IF(LOG('Crisis Indicator Data'!G27)&lt;J$4,0,IF(LOG('Crisis Indicator Data'!G27)&gt;J$3,5,ROUND(5-(J$3-LOG('Crisis Indicator Data'!G27))/(J$3-J$4)*5,1))))</f>
        <v>0.2</v>
      </c>
      <c r="K30" s="143">
        <f>IF('Crisis Indicator Data'!G27="x","x",IF(LEN(E30)&gt;3,('Crisis Indicator Data'!G27/VLOOKUP('Impact of the crisis'!$C30,'Regional Crises'!$B$1:$R$66,5,FALSE)),'Crisis Indicator Data'!G27/VLOOKUP('Impact of the crisis'!$E30,'Country Indicator Data'!$B$4:$P$300,14,FALSE)))</f>
        <v>1</v>
      </c>
      <c r="L30" s="237">
        <f t="shared" si="2"/>
        <v>5</v>
      </c>
      <c r="M30" s="237">
        <f t="shared" si="3"/>
        <v>2.6</v>
      </c>
      <c r="N30" s="237">
        <f t="shared" si="4"/>
        <v>3.2</v>
      </c>
      <c r="O30" s="237">
        <f>IF('Crisis Indicator Data'!H27="x","x",IF('Crisis Indicator Data'!H27=0,0,IF(LOG('Crisis Indicator Data'!H27)&lt;O$4,0,IF(LOG('Crisis Indicator Data'!H27)&gt;O$3,5,ROUND(5-(O$3-LOG('Crisis Indicator Data'!H27))/(O$3-O$4)*5,1)))))</f>
        <v>2.1</v>
      </c>
      <c r="P30" s="143">
        <f>IF('Crisis Indicator Data'!H27="x","x",'Crisis Indicator Data'!H27/'Crisis Indicator Data'!G27)</f>
        <v>0.51353637901861249</v>
      </c>
      <c r="Q30" s="237">
        <f t="shared" si="5"/>
        <v>2.5</v>
      </c>
      <c r="R30" s="237">
        <f t="shared" si="6"/>
        <v>2.2999999999999998</v>
      </c>
      <c r="S30" s="237" t="str">
        <f>IF('Crisis Indicator Data'!I27="x","x",IF('Crisis Indicator Data'!I27=0,0,IF(LOG('Crisis Indicator Data'!I27)&lt;S$4,0,IF(LOG('Crisis Indicator Data'!I27)&gt;S$3,5,ROUND(5-(S$3-LOG('Crisis Indicator Data'!I27))/(S$3-S$4)*5,1)))))</f>
        <v>x</v>
      </c>
      <c r="T30" s="143" t="str">
        <f>IF('Crisis Indicator Data'!H27="x","x",IF('Crisis Indicator Data'!I27="x","x",'Crisis Indicator Data'!I27/'Crisis Indicator Data'!H27))</f>
        <v>x</v>
      </c>
      <c r="U30" s="237" t="str">
        <f t="shared" si="7"/>
        <v>x</v>
      </c>
      <c r="V30" s="237" t="str">
        <f t="shared" si="8"/>
        <v>x</v>
      </c>
      <c r="W30" s="237" t="str">
        <f>IF('Crisis Indicator Data'!L27="x","x",IF('Crisis Indicator Data'!L27=0,0,IF(LOG('Crisis Indicator Data'!L27)&lt;W$4,0,IF(LOG('Crisis Indicator Data'!L27)&gt;W$3,5,ROUND(5-(W$3-LOG('Crisis Indicator Data'!L27))/(W$3-W$4)*5,1)))))</f>
        <v>x</v>
      </c>
      <c r="X30" s="244" t="str">
        <f>IF(OR('Crisis Indicator Data'!L27="x",'Crisis Indicator Data'!H27="x"),"x",'Crisis Indicator Data'!L27/'Crisis Indicator Data'!H27)</f>
        <v>x</v>
      </c>
      <c r="Y30" s="237" t="str">
        <f t="shared" si="9"/>
        <v>x</v>
      </c>
      <c r="Z30" s="237" t="str">
        <f t="shared" si="10"/>
        <v>x</v>
      </c>
      <c r="AA30" s="237" t="str">
        <f t="shared" si="11"/>
        <v>x</v>
      </c>
      <c r="AB30" s="245">
        <f t="shared" si="12"/>
        <v>2.2999999999999998</v>
      </c>
    </row>
    <row r="31" spans="1:28" x14ac:dyDescent="0.25">
      <c r="A31" s="144" t="str">
        <f>'Crisis Indicator Data'!A28</f>
        <v>Venezuela displacement in Dominican Republic</v>
      </c>
      <c r="B31" s="145" t="str">
        <f>'Crisis Indicator Data'!B28</f>
        <v>Displacement</v>
      </c>
      <c r="C31" s="145" t="str">
        <f>'Crisis Indicator Data'!C28</f>
        <v>DOM002</v>
      </c>
      <c r="D31" s="145" t="str">
        <f>'Crisis Indicator Data'!D28</f>
        <v>Dominican Republic</v>
      </c>
      <c r="E31" s="146" t="str">
        <f>'Crisis Indicator Data'!E28</f>
        <v>DOM</v>
      </c>
      <c r="F31" s="243">
        <f>IF('Crisis Indicator Data'!F28="x","x",IF(LOG('Crisis Indicator Data'!F28)&lt;F$4,0,IF(LOG('Crisis Indicator Data'!F28)&gt;F$3,5,ROUND(5-(F$3-LOG('Crisis Indicator Data'!F28))/(F$3-F$4)*5,1))))</f>
        <v>2.8</v>
      </c>
      <c r="G31" s="143">
        <f>IF('Crisis Indicator Data'!F28="x","x",IF(LEN(E31)&gt;3,('Crisis Indicator Data'!F28/VLOOKUP('Impact of the crisis'!$C31,'Regional Crises'!$B$1:$R$66,4,FALSE)),'Crisis Indicator Data'!F28/VLOOKUP('Impact of the crisis'!$E31,'Country Indicator Data'!$B$4:$P$300,15,FALSE)))</f>
        <v>1</v>
      </c>
      <c r="H31" s="237">
        <f t="shared" si="0"/>
        <v>5</v>
      </c>
      <c r="I31" s="237">
        <f t="shared" si="1"/>
        <v>3.9</v>
      </c>
      <c r="J31" s="237">
        <f>IF('Crisis Indicator Data'!G28="x","x",IF(LOG('Crisis Indicator Data'!G28)&lt;J$4,0,IF(LOG('Crisis Indicator Data'!G28)&gt;J$3,5,ROUND(5-(J$3-LOG('Crisis Indicator Data'!G28))/(J$3-J$4)*5,1))))</f>
        <v>3.3</v>
      </c>
      <c r="K31" s="143">
        <f>IF('Crisis Indicator Data'!G28="x","x",IF(LEN(E31)&gt;3,('Crisis Indicator Data'!G28/VLOOKUP('Impact of the crisis'!$C31,'Regional Crises'!$B$1:$R$66,5,FALSE)),'Crisis Indicator Data'!G28/VLOOKUP('Impact of the crisis'!$E31,'Country Indicator Data'!$B$4:$P$300,14,FALSE)))</f>
        <v>1</v>
      </c>
      <c r="L31" s="237">
        <f t="shared" si="2"/>
        <v>5</v>
      </c>
      <c r="M31" s="237">
        <f t="shared" si="3"/>
        <v>4.1500000000000004</v>
      </c>
      <c r="N31" s="237">
        <f t="shared" si="4"/>
        <v>4</v>
      </c>
      <c r="O31" s="237">
        <f>IF('Crisis Indicator Data'!H28="x","x",IF('Crisis Indicator Data'!H28=0,0,IF(LOG('Crisis Indicator Data'!H28)&lt;O$4,0,IF(LOG('Crisis Indicator Data'!H28)&gt;O$3,5,ROUND(5-(O$3-LOG('Crisis Indicator Data'!H28))/(O$3-O$4)*5,1)))))</f>
        <v>4.0999999999999996</v>
      </c>
      <c r="P31" s="143">
        <f>IF('Crisis Indicator Data'!H28="x","x",'Crisis Indicator Data'!H28/'Crisis Indicator Data'!G28)</f>
        <v>0.94401429422275163</v>
      </c>
      <c r="Q31" s="237">
        <f t="shared" si="5"/>
        <v>4.7</v>
      </c>
      <c r="R31" s="237">
        <f t="shared" si="6"/>
        <v>4.4000000000000004</v>
      </c>
      <c r="S31" s="237">
        <f>IF('Crisis Indicator Data'!I28="x","x",IF('Crisis Indicator Data'!I28=0,0,IF(LOG('Crisis Indicator Data'!I28)&lt;S$4,0,IF(LOG('Crisis Indicator Data'!I28)&gt;S$3,5,ROUND(5-(S$3-LOG('Crisis Indicator Data'!I28))/(S$3-S$4)*5,1)))))</f>
        <v>2.9</v>
      </c>
      <c r="T31" s="143">
        <f>IF('Crisis Indicator Data'!H28="x","x",IF('Crisis Indicator Data'!I28="x","x",'Crisis Indicator Data'!I28/'Crisis Indicator Data'!H28))</f>
        <v>1.2092534174553101E-2</v>
      </c>
      <c r="U31" s="237">
        <f t="shared" si="7"/>
        <v>0.4</v>
      </c>
      <c r="V31" s="237">
        <f t="shared" si="8"/>
        <v>1.7</v>
      </c>
      <c r="W31" s="237" t="str">
        <f>IF('Crisis Indicator Data'!L28="x","x",IF('Crisis Indicator Data'!L28=0,0,IF(LOG('Crisis Indicator Data'!L28)&lt;W$4,0,IF(LOG('Crisis Indicator Data'!L28)&gt;W$3,5,ROUND(5-(W$3-LOG('Crisis Indicator Data'!L28))/(W$3-W$4)*5,1)))))</f>
        <v>x</v>
      </c>
      <c r="X31" s="244" t="str">
        <f>IF(OR('Crisis Indicator Data'!L28="x",'Crisis Indicator Data'!H28="x"),"x",'Crisis Indicator Data'!L28/'Crisis Indicator Data'!H28)</f>
        <v>x</v>
      </c>
      <c r="Y31" s="237" t="str">
        <f t="shared" si="9"/>
        <v>x</v>
      </c>
      <c r="Z31" s="237" t="str">
        <f t="shared" si="10"/>
        <v>x</v>
      </c>
      <c r="AA31" s="237">
        <f t="shared" si="11"/>
        <v>1.7</v>
      </c>
      <c r="AB31" s="245">
        <f t="shared" si="12"/>
        <v>3.3</v>
      </c>
    </row>
    <row r="32" spans="1:28" x14ac:dyDescent="0.25">
      <c r="A32" s="144" t="str">
        <f>'Crisis Indicator Data'!A29</f>
        <v>Mixed migration flows in Algeria</v>
      </c>
      <c r="B32" s="145" t="str">
        <f>'Crisis Indicator Data'!B29</f>
        <v>Displacement</v>
      </c>
      <c r="C32" s="145" t="str">
        <f>'Crisis Indicator Data'!C29</f>
        <v>DZA002</v>
      </c>
      <c r="D32" s="145" t="str">
        <f>'Crisis Indicator Data'!D29</f>
        <v>Algeria</v>
      </c>
      <c r="E32" s="146" t="str">
        <f>'Crisis Indicator Data'!E29</f>
        <v>DZA</v>
      </c>
      <c r="F32" s="243">
        <f>IF('Crisis Indicator Data'!F29="x","x",IF(LOG('Crisis Indicator Data'!F29)&lt;F$4,0,IF(LOG('Crisis Indicator Data'!F29)&gt;F$3,5,ROUND(5-(F$3-LOG('Crisis Indicator Data'!F29))/(F$3-F$4)*5,1))))</f>
        <v>5</v>
      </c>
      <c r="G32" s="143">
        <f>IF('Crisis Indicator Data'!F29="x","x",IF(LEN(E32)&gt;3,('Crisis Indicator Data'!F29/VLOOKUP('Impact of the crisis'!$C32,'Regional Crises'!$B$1:$R$66,4,FALSE)),'Crisis Indicator Data'!F29/VLOOKUP('Impact of the crisis'!$E32,'Country Indicator Data'!$B$4:$P$300,15,FALSE)))</f>
        <v>1</v>
      </c>
      <c r="H32" s="237">
        <f t="shared" si="0"/>
        <v>5</v>
      </c>
      <c r="I32" s="237">
        <f t="shared" si="1"/>
        <v>5</v>
      </c>
      <c r="J32" s="237">
        <f>IF('Crisis Indicator Data'!G29="x","x",IF(LOG('Crisis Indicator Data'!G29)&lt;J$4,0,IF(LOG('Crisis Indicator Data'!G29)&gt;J$3,5,ROUND(5-(J$3-LOG('Crisis Indicator Data'!G29))/(J$3-J$4)*5,1))))</f>
        <v>5</v>
      </c>
      <c r="K32" s="143">
        <f>IF('Crisis Indicator Data'!G29="x","x",IF(LEN(E32)&gt;3,('Crisis Indicator Data'!G29/VLOOKUP('Impact of the crisis'!$C32,'Regional Crises'!$B$1:$R$66,5,FALSE)),'Crisis Indicator Data'!G29/VLOOKUP('Impact of the crisis'!$E32,'Country Indicator Data'!$B$4:$P$300,14,FALSE)))</f>
        <v>1</v>
      </c>
      <c r="L32" s="237">
        <f t="shared" si="2"/>
        <v>5</v>
      </c>
      <c r="M32" s="237">
        <f t="shared" si="3"/>
        <v>5</v>
      </c>
      <c r="N32" s="237">
        <f t="shared" si="4"/>
        <v>5</v>
      </c>
      <c r="O32" s="237">
        <f>IF('Crisis Indicator Data'!H29="x","x",IF('Crisis Indicator Data'!H29=0,0,IF(LOG('Crisis Indicator Data'!H29)&lt;O$4,0,IF(LOG('Crisis Indicator Data'!H29)&gt;O$3,5,ROUND(5-(O$3-LOG('Crisis Indicator Data'!H29))/(O$3-O$4)*5,1)))))</f>
        <v>1.5</v>
      </c>
      <c r="P32" s="143">
        <f>IF('Crisis Indicator Data'!H29="x","x",'Crisis Indicator Data'!H29/'Crisis Indicator Data'!G29)</f>
        <v>5.7784345294545772E-3</v>
      </c>
      <c r="Q32" s="237">
        <f t="shared" si="5"/>
        <v>0</v>
      </c>
      <c r="R32" s="237">
        <f t="shared" si="6"/>
        <v>0.75</v>
      </c>
      <c r="S32" s="237">
        <f>IF('Crisis Indicator Data'!I29="x","x",IF('Crisis Indicator Data'!I29=0,0,IF(LOG('Crisis Indicator Data'!I29)&lt;S$4,0,IF(LOG('Crisis Indicator Data'!I29)&gt;S$3,5,ROUND(5-(S$3-LOG('Crisis Indicator Data'!I29))/(S$3-S$4)*5,1)))))</f>
        <v>3.5</v>
      </c>
      <c r="T32" s="143">
        <f>IF('Crisis Indicator Data'!H29="x","x",IF('Crisis Indicator Data'!I29="x","x",'Crisis Indicator Data'!I29/'Crisis Indicator Data'!H29))</f>
        <v>1</v>
      </c>
      <c r="U32" s="237">
        <f t="shared" si="7"/>
        <v>5</v>
      </c>
      <c r="V32" s="237">
        <f t="shared" si="8"/>
        <v>4.3</v>
      </c>
      <c r="W32" s="237">
        <f>IF('Crisis Indicator Data'!L29="x","x",IF('Crisis Indicator Data'!L29=0,0,IF(LOG('Crisis Indicator Data'!L29)&lt;W$4,0,IF(LOG('Crisis Indicator Data'!L29)&gt;W$3,5,ROUND(5-(W$3-LOG('Crisis Indicator Data'!L29))/(W$3-W$4)*5,1)))))</f>
        <v>3.6</v>
      </c>
      <c r="X32" s="244">
        <f>IF(OR('Crisis Indicator Data'!L29="x",'Crisis Indicator Data'!H29="x"),"x",'Crisis Indicator Data'!L29/'Crisis Indicator Data'!H29)</f>
        <v>1.2137404580152673E-3</v>
      </c>
      <c r="Y32" s="237">
        <f t="shared" si="9"/>
        <v>5</v>
      </c>
      <c r="Z32" s="237">
        <f t="shared" si="10"/>
        <v>4.3</v>
      </c>
      <c r="AA32" s="237">
        <f t="shared" si="11"/>
        <v>4.3</v>
      </c>
      <c r="AB32" s="245">
        <f t="shared" si="12"/>
        <v>3</v>
      </c>
    </row>
    <row r="33" spans="1:28" x14ac:dyDescent="0.25">
      <c r="A33" s="144" t="str">
        <f>'Crisis Indicator Data'!A30</f>
        <v>Sahrawi refugees in Algeria</v>
      </c>
      <c r="B33" s="145" t="str">
        <f>'Crisis Indicator Data'!B30</f>
        <v>Displacement</v>
      </c>
      <c r="C33" s="145" t="str">
        <f>'Crisis Indicator Data'!C30</f>
        <v>DZA003</v>
      </c>
      <c r="D33" s="145" t="str">
        <f>'Crisis Indicator Data'!D30</f>
        <v>Algeria</v>
      </c>
      <c r="E33" s="146" t="str">
        <f>'Crisis Indicator Data'!E30</f>
        <v>DZA</v>
      </c>
      <c r="F33" s="243">
        <f>IF('Crisis Indicator Data'!F30="x","x",IF(LOG('Crisis Indicator Data'!F30)&lt;F$4,0,IF(LOG('Crisis Indicator Data'!F30)&gt;F$3,5,ROUND(5-(F$3-LOG('Crisis Indicator Data'!F30))/(F$3-F$4)*5,1))))</f>
        <v>3.7</v>
      </c>
      <c r="G33" s="143">
        <f>IF('Crisis Indicator Data'!F30="x","x",IF(LEN(E33)&gt;3,('Crisis Indicator Data'!F30/VLOOKUP('Impact of the crisis'!$C33,'Regional Crises'!$B$1:$R$66,4,FALSE)),'Crisis Indicator Data'!F30/VLOOKUP('Impact of the crisis'!$E33,'Country Indicator Data'!$B$4:$P$300,15,FALSE)))</f>
        <v>6.6757888452186873E-2</v>
      </c>
      <c r="H33" s="237">
        <f t="shared" si="0"/>
        <v>0.2</v>
      </c>
      <c r="I33" s="237">
        <f t="shared" si="1"/>
        <v>1.9500000000000002</v>
      </c>
      <c r="J33" s="237">
        <f>IF('Crisis Indicator Data'!G30="x","x",IF(LOG('Crisis Indicator Data'!G30)&lt;J$4,0,IF(LOG('Crisis Indicator Data'!G30)&gt;J$3,5,ROUND(5-(J$3-LOG('Crisis Indicator Data'!G30))/(J$3-J$4)*5,1))))</f>
        <v>0</v>
      </c>
      <c r="K33" s="143">
        <f>IF('Crisis Indicator Data'!G30="x","x",IF(LEN(E33)&gt;3,('Crisis Indicator Data'!G30/VLOOKUP('Impact of the crisis'!$C33,'Regional Crises'!$B$1:$R$66,5,FALSE)),'Crisis Indicator Data'!G30/VLOOKUP('Impact of the crisis'!$E33,'Country Indicator Data'!$B$4:$P$300,14,FALSE)))</f>
        <v>4.9182858781235527E-3</v>
      </c>
      <c r="L33" s="237">
        <f t="shared" si="2"/>
        <v>0</v>
      </c>
      <c r="M33" s="237">
        <f t="shared" si="3"/>
        <v>0</v>
      </c>
      <c r="N33" s="237">
        <f t="shared" si="4"/>
        <v>1.1000000000000001</v>
      </c>
      <c r="O33" s="237">
        <f>IF('Crisis Indicator Data'!H30="x","x",IF('Crisis Indicator Data'!H30=0,0,IF(LOG('Crisis Indicator Data'!H30)&lt;O$4,0,IF(LOG('Crisis Indicator Data'!H30)&gt;O$3,5,ROUND(5-(O$3-LOG('Crisis Indicator Data'!H30))/(O$3-O$4)*5,1)))))</f>
        <v>1.2</v>
      </c>
      <c r="P33" s="143">
        <f>IF('Crisis Indicator Data'!H30="x","x",'Crisis Indicator Data'!H30/'Crisis Indicator Data'!G30)</f>
        <v>0.78026905829596416</v>
      </c>
      <c r="Q33" s="237">
        <f t="shared" si="5"/>
        <v>3.9</v>
      </c>
      <c r="R33" s="237">
        <f t="shared" si="6"/>
        <v>2.5499999999999998</v>
      </c>
      <c r="S33" s="237" t="str">
        <f>IF('Crisis Indicator Data'!I30="x","x",IF('Crisis Indicator Data'!I30=0,0,IF(LOG('Crisis Indicator Data'!I30)&lt;S$4,0,IF(LOG('Crisis Indicator Data'!I30)&gt;S$3,5,ROUND(5-(S$3-LOG('Crisis Indicator Data'!I30))/(S$3-S$4)*5,1)))))</f>
        <v>x</v>
      </c>
      <c r="T33" s="143" t="str">
        <f>IF('Crisis Indicator Data'!H30="x","x",IF('Crisis Indicator Data'!I30="x","x",'Crisis Indicator Data'!I30/'Crisis Indicator Data'!H30))</f>
        <v>x</v>
      </c>
      <c r="U33" s="237" t="str">
        <f t="shared" si="7"/>
        <v>x</v>
      </c>
      <c r="V33" s="237" t="str">
        <f t="shared" si="8"/>
        <v>x</v>
      </c>
      <c r="W33" s="237">
        <f>IF('Crisis Indicator Data'!L30="x","x",IF('Crisis Indicator Data'!L30=0,0,IF(LOG('Crisis Indicator Data'!L30)&lt;W$4,0,IF(LOG('Crisis Indicator Data'!L30)&gt;W$3,5,ROUND(5-(W$3-LOG('Crisis Indicator Data'!L30))/(W$3-W$4)*5,1)))))</f>
        <v>0.9</v>
      </c>
      <c r="X33" s="244">
        <f>IF(OR('Crisis Indicator Data'!L30="x",'Crisis Indicator Data'!H30="x"),"x",'Crisis Indicator Data'!L30/'Crisis Indicator Data'!H30)</f>
        <v>2.2988505747126437E-5</v>
      </c>
      <c r="Y33" s="237">
        <f t="shared" si="9"/>
        <v>1.1000000000000001</v>
      </c>
      <c r="Z33" s="237">
        <f t="shared" si="10"/>
        <v>1</v>
      </c>
      <c r="AA33" s="237">
        <f t="shared" si="11"/>
        <v>1</v>
      </c>
      <c r="AB33" s="245">
        <f t="shared" si="12"/>
        <v>1.8</v>
      </c>
    </row>
    <row r="34" spans="1:28" x14ac:dyDescent="0.25">
      <c r="A34" s="144" t="str">
        <f>'Crisis Indicator Data'!A31</f>
        <v>Multiple crises in Algeria</v>
      </c>
      <c r="B34" s="145" t="str">
        <f>'Crisis Indicator Data'!B31</f>
        <v>Displacement</v>
      </c>
      <c r="C34" s="145" t="str">
        <f>'Crisis Indicator Data'!C31</f>
        <v>DZA004</v>
      </c>
      <c r="D34" s="145" t="str">
        <f>'Crisis Indicator Data'!D31</f>
        <v>Algeria</v>
      </c>
      <c r="E34" s="146" t="str">
        <f>'Crisis Indicator Data'!E31</f>
        <v>DZA</v>
      </c>
      <c r="F34" s="243">
        <f>IF('Crisis Indicator Data'!F31="x","x",IF(LOG('Crisis Indicator Data'!F31)&lt;F$4,0,IF(LOG('Crisis Indicator Data'!F31)&gt;F$3,5,ROUND(5-(F$3-LOG('Crisis Indicator Data'!F31))/(F$3-F$4)*5,1))))</f>
        <v>5</v>
      </c>
      <c r="G34" s="143">
        <f>IF('Crisis Indicator Data'!F31="x","x",IF(LEN(E34)&gt;3,('Crisis Indicator Data'!F31/VLOOKUP('Impact of the crisis'!$C34,'Regional Crises'!$B$1:$R$66,4,FALSE)),'Crisis Indicator Data'!F31/VLOOKUP('Impact of the crisis'!$E34,'Country Indicator Data'!$B$4:$P$300,15,FALSE)))</f>
        <v>0.99968888304815684</v>
      </c>
      <c r="H34" s="237">
        <f t="shared" si="0"/>
        <v>5</v>
      </c>
      <c r="I34" s="237">
        <f t="shared" si="1"/>
        <v>5</v>
      </c>
      <c r="J34" s="237">
        <f>IF('Crisis Indicator Data'!G31="x","x",IF(LOG('Crisis Indicator Data'!G31)&lt;J$4,0,IF(LOG('Crisis Indicator Data'!G31)&gt;J$3,5,ROUND(5-(J$3-LOG('Crisis Indicator Data'!G31))/(J$3-J$4)*5,1))))</f>
        <v>5</v>
      </c>
      <c r="K34" s="143">
        <f>IF('Crisis Indicator Data'!G31="x","x",IF(LEN(E34)&gt;3,('Crisis Indicator Data'!G31/VLOOKUP('Impact of the crisis'!$C34,'Regional Crises'!$B$1:$R$66,5,FALSE)),'Crisis Indicator Data'!G31/VLOOKUP('Impact of the crisis'!$E34,'Country Indicator Data'!$B$4:$P$300,14,FALSE)))</f>
        <v>1.0049182858781236</v>
      </c>
      <c r="L34" s="237">
        <f t="shared" si="2"/>
        <v>5</v>
      </c>
      <c r="M34" s="237">
        <f t="shared" si="3"/>
        <v>5</v>
      </c>
      <c r="N34" s="237">
        <f t="shared" si="4"/>
        <v>5</v>
      </c>
      <c r="O34" s="237">
        <f>IF('Crisis Indicator Data'!H31="x","x",IF('Crisis Indicator Data'!H31=0,0,IF(LOG('Crisis Indicator Data'!H31)&lt;O$4,0,IF(LOG('Crisis Indicator Data'!H31)&gt;O$3,5,ROUND(5-(O$3-LOG('Crisis Indicator Data'!H31))/(O$3-O$4)*5,1)))))</f>
        <v>1.9</v>
      </c>
      <c r="P34" s="143">
        <f>IF('Crisis Indicator Data'!H31="x","x",'Crisis Indicator Data'!H31/'Crisis Indicator Data'!G31)</f>
        <v>9.5689579492581871E-3</v>
      </c>
      <c r="Q34" s="237">
        <f t="shared" si="5"/>
        <v>0</v>
      </c>
      <c r="R34" s="237">
        <f t="shared" si="6"/>
        <v>0.95</v>
      </c>
      <c r="S34" s="237">
        <f>IF('Crisis Indicator Data'!I31="x","x",IF('Crisis Indicator Data'!I31=0,0,IF(LOG('Crisis Indicator Data'!I31)&lt;S$4,0,IF(LOG('Crisis Indicator Data'!I31)&gt;S$3,5,ROUND(5-(S$3-LOG('Crisis Indicator Data'!I31))/(S$3-S$4)*5,1)))))</f>
        <v>3.5</v>
      </c>
      <c r="T34" s="143">
        <f>IF('Crisis Indicator Data'!H31="x","x",IF('Crisis Indicator Data'!I31="x","x",'Crisis Indicator Data'!I31/'Crisis Indicator Data'!H31))</f>
        <v>0.6009174311926605</v>
      </c>
      <c r="U34" s="237">
        <f t="shared" si="7"/>
        <v>5</v>
      </c>
      <c r="V34" s="237">
        <f t="shared" si="8"/>
        <v>4.3</v>
      </c>
      <c r="W34" s="237">
        <f>IF('Crisis Indicator Data'!L31="x","x",IF('Crisis Indicator Data'!L31=0,0,IF(LOG('Crisis Indicator Data'!L31)&lt;W$4,0,IF(LOG('Crisis Indicator Data'!L31)&gt;W$3,5,ROUND(5-(W$3-LOG('Crisis Indicator Data'!L31))/(W$3-W$4)*5,1)))))</f>
        <v>3.6</v>
      </c>
      <c r="X34" s="244">
        <f>IF(OR('Crisis Indicator Data'!L31="x",'Crisis Indicator Data'!H31="x"),"x",'Crisis Indicator Data'!L31/'Crisis Indicator Data'!H31)</f>
        <v>7.7752293577981648E-4</v>
      </c>
      <c r="Y34" s="237">
        <f t="shared" si="9"/>
        <v>5</v>
      </c>
      <c r="Z34" s="237">
        <f t="shared" si="10"/>
        <v>4.3</v>
      </c>
      <c r="AA34" s="237">
        <f t="shared" si="11"/>
        <v>4.3</v>
      </c>
      <c r="AB34" s="245">
        <f t="shared" si="12"/>
        <v>3</v>
      </c>
    </row>
    <row r="35" spans="1:28" x14ac:dyDescent="0.25">
      <c r="A35" s="144" t="str">
        <f>'Crisis Indicator Data'!A32</f>
        <v>Venezuela displacement in Ecuador</v>
      </c>
      <c r="B35" s="145" t="str">
        <f>'Crisis Indicator Data'!B32</f>
        <v>Displacement</v>
      </c>
      <c r="C35" s="145" t="str">
        <f>'Crisis Indicator Data'!C32</f>
        <v>ECU002</v>
      </c>
      <c r="D35" s="145" t="str">
        <f>'Crisis Indicator Data'!D32</f>
        <v>Ecuador</v>
      </c>
      <c r="E35" s="146" t="str">
        <f>'Crisis Indicator Data'!E32</f>
        <v>ECU</v>
      </c>
      <c r="F35" s="243">
        <f>IF('Crisis Indicator Data'!F32="x","x",IF(LOG('Crisis Indicator Data'!F32)&lt;F$4,0,IF(LOG('Crisis Indicator Data'!F32)&gt;F$3,5,ROUND(5-(F$3-LOG('Crisis Indicator Data'!F32))/(F$3-F$4)*5,1))))</f>
        <v>4</v>
      </c>
      <c r="G35" s="143">
        <f>IF('Crisis Indicator Data'!F32="x","x",IF(LEN(E35)&gt;3,('Crisis Indicator Data'!F32/VLOOKUP('Impact of the crisis'!$C35,'Regional Crises'!$B$1:$R$66,4,FALSE)),'Crisis Indicator Data'!F32/VLOOKUP('Impact of the crisis'!$E35,'Country Indicator Data'!$B$4:$P$300,15,FALSE)))</f>
        <v>1</v>
      </c>
      <c r="H35" s="237">
        <f t="shared" si="0"/>
        <v>5</v>
      </c>
      <c r="I35" s="237">
        <f t="shared" si="1"/>
        <v>4.5</v>
      </c>
      <c r="J35" s="237">
        <f>IF('Crisis Indicator Data'!G32="x","x",IF(LOG('Crisis Indicator Data'!G32)&lt;J$4,0,IF(LOG('Crisis Indicator Data'!G32)&gt;J$3,5,ROUND(5-(J$3-LOG('Crisis Indicator Data'!G32))/(J$3-J$4)*5,1))))</f>
        <v>4.2</v>
      </c>
      <c r="K35" s="143">
        <f>IF('Crisis Indicator Data'!G32="x","x",IF(LEN(E35)&gt;3,('Crisis Indicator Data'!G32/VLOOKUP('Impact of the crisis'!$C35,'Regional Crises'!$B$1:$R$66,5,FALSE)),'Crisis Indicator Data'!G32/VLOOKUP('Impact of the crisis'!$E35,'Country Indicator Data'!$B$4:$P$300,14,FALSE)))</f>
        <v>1</v>
      </c>
      <c r="L35" s="237">
        <f t="shared" si="2"/>
        <v>5</v>
      </c>
      <c r="M35" s="237">
        <f t="shared" si="3"/>
        <v>4.5999999999999996</v>
      </c>
      <c r="N35" s="237">
        <f t="shared" si="4"/>
        <v>4.5999999999999996</v>
      </c>
      <c r="O35" s="237">
        <f>IF('Crisis Indicator Data'!H32="x","x",IF('Crisis Indicator Data'!H32=0,0,IF(LOG('Crisis Indicator Data'!H32)&lt;O$4,0,IF(LOG('Crisis Indicator Data'!H32)&gt;O$3,5,ROUND(5-(O$3-LOG('Crisis Indicator Data'!H32))/(O$3-O$4)*5,1)))))</f>
        <v>4</v>
      </c>
      <c r="P35" s="143">
        <f>IF('Crisis Indicator Data'!H32="x","x",'Crisis Indicator Data'!H32/'Crisis Indicator Data'!G32)</f>
        <v>0.47066825369835064</v>
      </c>
      <c r="Q35" s="237">
        <f t="shared" si="5"/>
        <v>2.2999999999999998</v>
      </c>
      <c r="R35" s="237">
        <f t="shared" si="6"/>
        <v>3.15</v>
      </c>
      <c r="S35" s="237">
        <f>IF('Crisis Indicator Data'!I32="x","x",IF('Crisis Indicator Data'!I32=0,0,IF(LOG('Crisis Indicator Data'!I32)&lt;S$4,0,IF(LOG('Crisis Indicator Data'!I32)&gt;S$3,5,ROUND(5-(S$3-LOG('Crisis Indicator Data'!I32))/(S$3-S$4)*5,1)))))</f>
        <v>4.0999999999999996</v>
      </c>
      <c r="T35" s="143">
        <f>IF('Crisis Indicator Data'!H32="x","x",IF('Crisis Indicator Data'!I32="x","x",'Crisis Indicator Data'!I32/'Crisis Indicator Data'!H32))</f>
        <v>9.6700385356454727E-2</v>
      </c>
      <c r="U35" s="237">
        <f t="shared" si="7"/>
        <v>3.2</v>
      </c>
      <c r="V35" s="237">
        <f t="shared" si="8"/>
        <v>3.7</v>
      </c>
      <c r="W35" s="237">
        <f>IF('Crisis Indicator Data'!L32="x","x",IF('Crisis Indicator Data'!L32=0,0,IF(LOG('Crisis Indicator Data'!L32)&lt;W$4,0,IF(LOG('Crisis Indicator Data'!L32)&gt;W$3,5,ROUND(5-(W$3-LOG('Crisis Indicator Data'!L32))/(W$3-W$4)*5,1)))))</f>
        <v>1.4</v>
      </c>
      <c r="X35" s="244">
        <f>IF(OR('Crisis Indicator Data'!L32="x",'Crisis Indicator Data'!H32="x"),"x",'Crisis Indicator Data'!L32/'Crisis Indicator Data'!H32)</f>
        <v>1.0838150289017341E-6</v>
      </c>
      <c r="Y35" s="237">
        <f t="shared" si="9"/>
        <v>0.1</v>
      </c>
      <c r="Z35" s="237">
        <f t="shared" si="10"/>
        <v>0.8</v>
      </c>
      <c r="AA35" s="237">
        <f t="shared" si="11"/>
        <v>2.5</v>
      </c>
      <c r="AB35" s="245">
        <f t="shared" si="12"/>
        <v>2.8</v>
      </c>
    </row>
    <row r="36" spans="1:28" x14ac:dyDescent="0.25">
      <c r="A36" s="144" t="str">
        <f>'Crisis Indicator Data'!A33</f>
        <v>Syrian Refugee Crisis in Egypt</v>
      </c>
      <c r="B36" s="145" t="str">
        <f>'Crisis Indicator Data'!B33</f>
        <v>Displacement</v>
      </c>
      <c r="C36" s="145" t="str">
        <f>'Crisis Indicator Data'!C33</f>
        <v>EGY002</v>
      </c>
      <c r="D36" s="145" t="str">
        <f>'Crisis Indicator Data'!D33</f>
        <v>Egypt</v>
      </c>
      <c r="E36" s="146" t="str">
        <f>'Crisis Indicator Data'!E33</f>
        <v>EGY</v>
      </c>
      <c r="F36" s="243">
        <f>IF('Crisis Indicator Data'!F33="x","x",IF(LOG('Crisis Indicator Data'!F33)&lt;F$4,0,IF(LOG('Crisis Indicator Data'!F33)&gt;F$3,5,ROUND(5-(F$3-LOG('Crisis Indicator Data'!F33))/(F$3-F$4)*5,1))))</f>
        <v>3.3</v>
      </c>
      <c r="G36" s="143">
        <f>IF('Crisis Indicator Data'!F33="x","x",IF(LEN(E36)&gt;3,('Crisis Indicator Data'!F33/VLOOKUP('Impact of the crisis'!$C36,'Regional Crises'!$B$1:$R$66,4,FALSE)),'Crisis Indicator Data'!F33/VLOOKUP('Impact of the crisis'!$E36,'Country Indicator Data'!$B$4:$P$300,15,FALSE)))</f>
        <v>9.1488040584660202E-2</v>
      </c>
      <c r="H36" s="237">
        <f t="shared" si="0"/>
        <v>0.4</v>
      </c>
      <c r="I36" s="237">
        <f t="shared" si="1"/>
        <v>1.8499999999999999</v>
      </c>
      <c r="J36" s="237">
        <f>IF('Crisis Indicator Data'!G33="x","x",IF(LOG('Crisis Indicator Data'!G33)&lt;J$4,0,IF(LOG('Crisis Indicator Data'!G33)&gt;J$3,5,ROUND(5-(J$3-LOG('Crisis Indicator Data'!G33))/(J$3-J$4)*5,1))))</f>
        <v>3.8</v>
      </c>
      <c r="K36" s="143">
        <f>IF('Crisis Indicator Data'!G33="x","x",IF(LEN(E36)&gt;3,('Crisis Indicator Data'!G33/VLOOKUP('Impact of the crisis'!$C36,'Regional Crises'!$B$1:$R$66,5,FALSE)),'Crisis Indicator Data'!G33/VLOOKUP('Impact of the crisis'!$E36,'Country Indicator Data'!$B$4:$P$300,14,FALSE)))</f>
        <v>0.12611873042500601</v>
      </c>
      <c r="L36" s="237">
        <f t="shared" si="2"/>
        <v>0.6</v>
      </c>
      <c r="M36" s="237">
        <f t="shared" si="3"/>
        <v>2.1999999999999997</v>
      </c>
      <c r="N36" s="237">
        <f t="shared" si="4"/>
        <v>2</v>
      </c>
      <c r="O36" s="237">
        <f>IF('Crisis Indicator Data'!H33="x","x",IF('Crisis Indicator Data'!H33=0,0,IF(LOG('Crisis Indicator Data'!H33)&lt;O$4,0,IF(LOG('Crisis Indicator Data'!H33)&gt;O$3,5,ROUND(5-(O$3-LOG('Crisis Indicator Data'!H33))/(O$3-O$4)*5,1)))))</f>
        <v>1.1000000000000001</v>
      </c>
      <c r="P36" s="143">
        <f>IF('Crisis Indicator Data'!H33="x","x",'Crisis Indicator Data'!H33/'Crisis Indicator Data'!G33)</f>
        <v>1.0258950049525966E-2</v>
      </c>
      <c r="Q36" s="237">
        <f t="shared" si="5"/>
        <v>0</v>
      </c>
      <c r="R36" s="237">
        <f t="shared" si="6"/>
        <v>0.55000000000000004</v>
      </c>
      <c r="S36" s="237">
        <f>IF('Crisis Indicator Data'!I33="x","x",IF('Crisis Indicator Data'!I33=0,0,IF(LOG('Crisis Indicator Data'!I33)&lt;S$4,0,IF(LOG('Crisis Indicator Data'!I33)&gt;S$3,5,ROUND(5-(S$3-LOG('Crisis Indicator Data'!I33))/(S$3-S$4)*5,1)))))</f>
        <v>3.1</v>
      </c>
      <c r="T36" s="143">
        <f>IF('Crisis Indicator Data'!H33="x","x",IF('Crisis Indicator Data'!I33="x","x",'Crisis Indicator Data'!I33/'Crisis Indicator Data'!H33))</f>
        <v>1</v>
      </c>
      <c r="U36" s="237">
        <f t="shared" si="7"/>
        <v>5</v>
      </c>
      <c r="V36" s="237">
        <f t="shared" si="8"/>
        <v>4.0999999999999996</v>
      </c>
      <c r="W36" s="237">
        <f>IF('Crisis Indicator Data'!L33="x","x",IF('Crisis Indicator Data'!L33=0,0,IF(LOG('Crisis Indicator Data'!L33)&lt;W$4,0,IF(LOG('Crisis Indicator Data'!L33)&gt;W$3,5,ROUND(5-(W$3-LOG('Crisis Indicator Data'!L33))/(W$3-W$4)*5,1)))))</f>
        <v>0</v>
      </c>
      <c r="X36" s="244">
        <f>IF(OR('Crisis Indicator Data'!L33="x",'Crisis Indicator Data'!H33="x"),"x",'Crisis Indicator Data'!L33/'Crisis Indicator Data'!H33)</f>
        <v>0</v>
      </c>
      <c r="Y36" s="237">
        <f t="shared" si="9"/>
        <v>0</v>
      </c>
      <c r="Z36" s="237">
        <f t="shared" si="10"/>
        <v>0</v>
      </c>
      <c r="AA36" s="237">
        <f t="shared" si="11"/>
        <v>2.6</v>
      </c>
      <c r="AB36" s="245">
        <f t="shared" si="12"/>
        <v>1.7</v>
      </c>
    </row>
    <row r="37" spans="1:28" x14ac:dyDescent="0.25">
      <c r="A37" s="144" t="str">
        <f>'Crisis Indicator Data'!A34</f>
        <v>Complex crisis in Eritrea</v>
      </c>
      <c r="B37" s="145" t="str">
        <f>'Crisis Indicator Data'!B34</f>
        <v>Socio-political,Displacement</v>
      </c>
      <c r="C37" s="145" t="str">
        <f>'Crisis Indicator Data'!C34</f>
        <v>ERI001</v>
      </c>
      <c r="D37" s="145" t="str">
        <f>'Crisis Indicator Data'!D34</f>
        <v>Eritrea</v>
      </c>
      <c r="E37" s="146" t="str">
        <f>'Crisis Indicator Data'!E34</f>
        <v>ERI</v>
      </c>
      <c r="F37" s="243">
        <f>IF('Crisis Indicator Data'!F34="x","x",IF(LOG('Crisis Indicator Data'!F34)&lt;F$4,0,IF(LOG('Crisis Indicator Data'!F34)&gt;F$3,5,ROUND(5-(F$3-LOG('Crisis Indicator Data'!F34))/(F$3-F$4)*5,1))))</f>
        <v>3.3</v>
      </c>
      <c r="G37" s="143">
        <f>IF('Crisis Indicator Data'!F34="x","x",IF(LEN(E37)&gt;3,('Crisis Indicator Data'!F34/VLOOKUP('Impact of the crisis'!$C37,'Regional Crises'!$B$1:$R$66,4,FALSE)),'Crisis Indicator Data'!F34/VLOOKUP('Impact of the crisis'!$E37,'Country Indicator Data'!$B$4:$P$300,15,FALSE)))</f>
        <v>1</v>
      </c>
      <c r="H37" s="237">
        <f t="shared" si="0"/>
        <v>5</v>
      </c>
      <c r="I37" s="237">
        <f t="shared" si="1"/>
        <v>4.1500000000000004</v>
      </c>
      <c r="J37" s="237">
        <f>IF('Crisis Indicator Data'!G34="x","x",IF(LOG('Crisis Indicator Data'!G34)&lt;J$4,0,IF(LOG('Crisis Indicator Data'!G34)&gt;J$3,5,ROUND(5-(J$3-LOG('Crisis Indicator Data'!G34))/(J$3-J$4)*5,1))))</f>
        <v>1.9</v>
      </c>
      <c r="K37" s="143">
        <f>IF('Crisis Indicator Data'!G34="x","x",IF(LEN(E37)&gt;3,('Crisis Indicator Data'!G34/VLOOKUP('Impact of the crisis'!$C37,'Regional Crises'!$B$1:$R$66,5,FALSE)),'Crisis Indicator Data'!G34/VLOOKUP('Impact of the crisis'!$E37,'Country Indicator Data'!$B$4:$P$300,14,FALSE)))</f>
        <v>1</v>
      </c>
      <c r="L37" s="237">
        <f t="shared" si="2"/>
        <v>5</v>
      </c>
      <c r="M37" s="237">
        <f t="shared" si="3"/>
        <v>3.45</v>
      </c>
      <c r="N37" s="237">
        <f t="shared" si="4"/>
        <v>3.8</v>
      </c>
      <c r="O37" s="237">
        <f>IF('Crisis Indicator Data'!H34="x","x",IF('Crisis Indicator Data'!H34=0,0,IF(LOG('Crisis Indicator Data'!H34)&lt;O$4,0,IF(LOG('Crisis Indicator Data'!H34)&gt;O$3,5,ROUND(5-(O$3-LOG('Crisis Indicator Data'!H34))/(O$3-O$4)*5,1)))))</f>
        <v>2.6</v>
      </c>
      <c r="P37" s="143">
        <f>IF('Crisis Indicator Data'!H34="x","x",'Crisis Indicator Data'!H34/'Crisis Indicator Data'!G34)</f>
        <v>0.29538131041890442</v>
      </c>
      <c r="Q37" s="237">
        <f t="shared" si="5"/>
        <v>1.4</v>
      </c>
      <c r="R37" s="237">
        <f t="shared" si="6"/>
        <v>2</v>
      </c>
      <c r="S37" s="237">
        <f>IF('Crisis Indicator Data'!I34="x","x",IF('Crisis Indicator Data'!I34=0,0,IF(LOG('Crisis Indicator Data'!I34)&lt;S$4,0,IF(LOG('Crisis Indicator Data'!I34)&gt;S$3,5,ROUND(5-(S$3-LOG('Crisis Indicator Data'!I34))/(S$3-S$4)*5,1)))))</f>
        <v>3.6</v>
      </c>
      <c r="T37" s="143">
        <f>IF('Crisis Indicator Data'!H34="x","x",IF('Crisis Indicator Data'!I34="x","x",'Crisis Indicator Data'!I34/'Crisis Indicator Data'!H34))</f>
        <v>0.30545454545454548</v>
      </c>
      <c r="U37" s="237">
        <f t="shared" si="7"/>
        <v>5</v>
      </c>
      <c r="V37" s="237">
        <f t="shared" si="8"/>
        <v>4.3</v>
      </c>
      <c r="W37" s="237">
        <f>IF('Crisis Indicator Data'!L34="x","x",IF('Crisis Indicator Data'!L34=0,0,IF(LOG('Crisis Indicator Data'!L34)&lt;W$4,0,IF(LOG('Crisis Indicator Data'!L34)&gt;W$3,5,ROUND(5-(W$3-LOG('Crisis Indicator Data'!L34))/(W$3-W$4)*5,1)))))</f>
        <v>0</v>
      </c>
      <c r="X37" s="244">
        <f>IF(OR('Crisis Indicator Data'!L34="x",'Crisis Indicator Data'!H34="x"),"x",'Crisis Indicator Data'!L34/'Crisis Indicator Data'!H34)</f>
        <v>0</v>
      </c>
      <c r="Y37" s="237">
        <f t="shared" si="9"/>
        <v>0</v>
      </c>
      <c r="Z37" s="237">
        <f t="shared" si="10"/>
        <v>0</v>
      </c>
      <c r="AA37" s="237">
        <f t="shared" si="11"/>
        <v>2.8</v>
      </c>
      <c r="AB37" s="245">
        <f t="shared" si="12"/>
        <v>2.4</v>
      </c>
    </row>
    <row r="38" spans="1:28" x14ac:dyDescent="0.25">
      <c r="A38" s="144" t="str">
        <f>'Crisis Indicator Data'!A35</f>
        <v>Mixed migration flows in spain</v>
      </c>
      <c r="B38" s="145" t="str">
        <f>'Crisis Indicator Data'!B35</f>
        <v>Displacement</v>
      </c>
      <c r="C38" s="145" t="str">
        <f>'Crisis Indicator Data'!C35</f>
        <v>ESP002</v>
      </c>
      <c r="D38" s="145" t="str">
        <f>'Crisis Indicator Data'!D35</f>
        <v>Spain</v>
      </c>
      <c r="E38" s="146" t="str">
        <f>'Crisis Indicator Data'!E35</f>
        <v>ESP</v>
      </c>
      <c r="F38" s="243">
        <f>IF('Crisis Indicator Data'!F35="x","x",IF(LOG('Crisis Indicator Data'!F35)&lt;F$4,0,IF(LOG('Crisis Indicator Data'!F35)&gt;F$3,5,ROUND(5-(F$3-LOG('Crisis Indicator Data'!F35))/(F$3-F$4)*5,1))))</f>
        <v>3.3</v>
      </c>
      <c r="G38" s="143">
        <f>IF('Crisis Indicator Data'!F35="x","x",IF(LEN(E38)&gt;3,('Crisis Indicator Data'!F35/VLOOKUP('Impact of the crisis'!$C38,'Regional Crises'!$B$1:$R$66,4,FALSE)),'Crisis Indicator Data'!F35/VLOOKUP('Impact of the crisis'!$E38,'Country Indicator Data'!$B$4:$P$300,15,FALSE)))</f>
        <v>0.19991603526518861</v>
      </c>
      <c r="H38" s="237">
        <f t="shared" ref="H38:H69" si="13">IF(G38="x","x",IF(G38&lt;H$4,0,IF(G38&gt;H$3,5,ROUND(5-(H$3-G38)/(H$3-H$4)*5,1))))</f>
        <v>0.9</v>
      </c>
      <c r="I38" s="237">
        <f t="shared" ref="I38:I69" si="14">IF(AND(H38="x",F38="x"),"x",AVERAGE(F38,H38))</f>
        <v>2.1</v>
      </c>
      <c r="J38" s="237">
        <f>IF('Crisis Indicator Data'!G35="x","x",IF(LOG('Crisis Indicator Data'!G35)&lt;J$4,0,IF(LOG('Crisis Indicator Data'!G35)&gt;J$3,5,ROUND(5-(J$3-LOG('Crisis Indicator Data'!G35))/(J$3-J$4)*5,1))))</f>
        <v>3.6</v>
      </c>
      <c r="K38" s="143">
        <f>IF('Crisis Indicator Data'!G35="x","x",IF(LEN(E38)&gt;3,('Crisis Indicator Data'!G35/VLOOKUP('Impact of the crisis'!$C38,'Regional Crises'!$B$1:$R$66,5,FALSE)),'Crisis Indicator Data'!G35/VLOOKUP('Impact of the crisis'!$E38,'Country Indicator Data'!$B$4:$P$300,14,FALSE)))</f>
        <v>0.25572197913160549</v>
      </c>
      <c r="L38" s="237">
        <f t="shared" ref="L38:L69" si="15">IF(K38="x","x",IF(K38&lt;L$4,0,IF(K38&gt;L$3,5,ROUND(5-(L$3-K38)/(L$3-L$4)*5,1))))</f>
        <v>1.2</v>
      </c>
      <c r="M38" s="237">
        <f t="shared" ref="M38:M69" si="16">IF(AND(L38="x",J38="x"),"x",AVERAGE(J38,L38))</f>
        <v>2.4</v>
      </c>
      <c r="N38" s="237">
        <f t="shared" ref="N38:N69" si="17">IF(AND(M38="x",I38="x"),"x",IF(OR(M38="x",I38="x"),AVERAGE(I38,M38),ROUND((5-GEOMEAN(((5-I38)/5*4+1),((5-M38)/5*4+1)))/4*5,1)))</f>
        <v>2.2999999999999998</v>
      </c>
      <c r="O38" s="237">
        <f>IF('Crisis Indicator Data'!H35="x","x",IF('Crisis Indicator Data'!H35=0,0,IF(LOG('Crisis Indicator Data'!H35)&lt;O$4,0,IF(LOG('Crisis Indicator Data'!H35)&gt;O$3,5,ROUND(5-(O$3-LOG('Crisis Indicator Data'!H35))/(O$3-O$4)*5,1)))))</f>
        <v>1.1000000000000001</v>
      </c>
      <c r="P38" s="143">
        <f>IF('Crisis Indicator Data'!H35="x","x",'Crisis Indicator Data'!H35/'Crisis Indicator Data'!G35)</f>
        <v>1.1434682461335966E-2</v>
      </c>
      <c r="Q38" s="237">
        <f t="shared" ref="Q38:Q69" si="18">IF(P38="x","x",IF(P38&lt;Q$4,0,IF(P38&gt;Q$3,5,ROUND(5-(Q$3-P38)/(Q$3-Q$4)*5,1))))</f>
        <v>0</v>
      </c>
      <c r="R38" s="237">
        <f t="shared" ref="R38:R69" si="19">IF(AND(Q38="x",O38="x"),"x",AVERAGE(O38,Q38))</f>
        <v>0.55000000000000004</v>
      </c>
      <c r="S38" s="237">
        <f>IF('Crisis Indicator Data'!I35="x","x",IF('Crisis Indicator Data'!I35=0,0,IF(LOG('Crisis Indicator Data'!I35)&lt;S$4,0,IF(LOG('Crisis Indicator Data'!I35)&gt;S$3,5,ROUND(5-(S$3-LOG('Crisis Indicator Data'!I35))/(S$3-S$4)*5,1)))))</f>
        <v>3.1</v>
      </c>
      <c r="T38" s="143">
        <f>IF('Crisis Indicator Data'!H35="x","x",IF('Crisis Indicator Data'!I35="x","x",'Crisis Indicator Data'!I35/'Crisis Indicator Data'!H35))</f>
        <v>1</v>
      </c>
      <c r="U38" s="237">
        <f t="shared" ref="U38:U69" si="20">IF(T38="x","x",IF(T38&lt;U$4,0,IF(T38&gt;U$3,5,ROUND(5-(U$3-T38)/(U$3-U$4)*5,1))))</f>
        <v>5</v>
      </c>
      <c r="V38" s="237">
        <f t="shared" ref="V38:V69" si="21">IF(AND(U38="x",S38="x"),"x",ROUND(AVERAGE(S38,U38),1))</f>
        <v>4.0999999999999996</v>
      </c>
      <c r="W38" s="237">
        <f>IF('Crisis Indicator Data'!L35="x","x",IF('Crisis Indicator Data'!L35=0,0,IF(LOG('Crisis Indicator Data'!L35)&lt;W$4,0,IF(LOG('Crisis Indicator Data'!L35)&gt;W$3,5,ROUND(5-(W$3-LOG('Crisis Indicator Data'!L35))/(W$3-W$4)*5,1)))))</f>
        <v>3.6</v>
      </c>
      <c r="X38" s="244">
        <f>IF(OR('Crisis Indicator Data'!L35="x",'Crisis Indicator Data'!H35="x"),"x",'Crisis Indicator Data'!L35/'Crisis Indicator Data'!H35)</f>
        <v>2.4532374100719426E-3</v>
      </c>
      <c r="Y38" s="237">
        <f t="shared" ref="Y38:Y69" si="22">IF(X38="x","x",IF(X38&lt;Y$4,0,IF(X38&gt;Y$3,5,ROUND(5-(Y$3-X38)/(Y$3-Y$4)*5,1))))</f>
        <v>5</v>
      </c>
      <c r="Z38" s="237">
        <f t="shared" ref="Z38:Z69" si="23">IF(AND(Y38="x",W38="x"),"x",ROUND(AVERAGE(W38,Y38),1))</f>
        <v>4.3</v>
      </c>
      <c r="AA38" s="237">
        <f t="shared" ref="AA38:AA69" si="24">IF(AND(V38="x",Z38="x"),"x",IF(OR(V38="x",Z38="x"),AVERAGE(V38,Z38),ROUND((5-GEOMEAN(((5-V38)/5*4+1),((5-Z38)/5*4+1)))/4*5,1)))</f>
        <v>4.2</v>
      </c>
      <c r="AB38" s="245">
        <f t="shared" ref="AB38:AB69" si="25">IF(AND(R38="x",AA38="x"),"x",IF(OR(R38="x",AA38="x"),AVERAGE(R38,AA38),ROUND((5-GEOMEAN(((5-R38)/5*4+1),((5-AA38)/5*4+1)))/4*5,1)))</f>
        <v>2.8</v>
      </c>
    </row>
    <row r="39" spans="1:28" x14ac:dyDescent="0.25">
      <c r="A39" s="144" t="str">
        <f>'Crisis Indicator Data'!A36</f>
        <v>Complex crisis in Ethiopia</v>
      </c>
      <c r="B39" s="145" t="str">
        <f>'Crisis Indicator Data'!B36</f>
        <v>Displacement,Floods,Conflict</v>
      </c>
      <c r="C39" s="145" t="str">
        <f>'Crisis Indicator Data'!C36</f>
        <v>ETH001</v>
      </c>
      <c r="D39" s="145" t="str">
        <f>'Crisis Indicator Data'!D36</f>
        <v>Ethiopia</v>
      </c>
      <c r="E39" s="146" t="str">
        <f>'Crisis Indicator Data'!E36</f>
        <v>ETH</v>
      </c>
      <c r="F39" s="243">
        <f>IF('Crisis Indicator Data'!F36="x","x",IF(LOG('Crisis Indicator Data'!F36)&lt;F$4,0,IF(LOG('Crisis Indicator Data'!F36)&gt;F$3,5,ROUND(5-(F$3-LOG('Crisis Indicator Data'!F36))/(F$3-F$4)*5,1))))</f>
        <v>5</v>
      </c>
      <c r="G39" s="143">
        <f>IF('Crisis Indicator Data'!F36="x","x",IF(LEN(E39)&gt;3,('Crisis Indicator Data'!F36/VLOOKUP('Impact of the crisis'!$C39,'Regional Crises'!$B$1:$R$66,4,FALSE)),'Crisis Indicator Data'!F36/VLOOKUP('Impact of the crisis'!$E39,'Country Indicator Data'!$B$4:$P$300,15,FALSE)))</f>
        <v>1.128571</v>
      </c>
      <c r="H39" s="237">
        <f t="shared" si="13"/>
        <v>5</v>
      </c>
      <c r="I39" s="237">
        <f t="shared" si="14"/>
        <v>5</v>
      </c>
      <c r="J39" s="237">
        <f>IF('Crisis Indicator Data'!G36="x","x",IF(LOG('Crisis Indicator Data'!G36)&lt;J$4,0,IF(LOG('Crisis Indicator Data'!G36)&gt;J$3,5,ROUND(5-(J$3-LOG('Crisis Indicator Data'!G36))/(J$3-J$4)*5,1))))</f>
        <v>5</v>
      </c>
      <c r="K39" s="143">
        <f>IF('Crisis Indicator Data'!G36="x","x",IF(LEN(E39)&gt;3,('Crisis Indicator Data'!G36/VLOOKUP('Impact of the crisis'!$C39,'Regional Crises'!$B$1:$R$66,5,FALSE)),'Crisis Indicator Data'!G36/VLOOKUP('Impact of the crisis'!$E39,'Country Indicator Data'!$B$4:$P$300,14,FALSE)))</f>
        <v>1</v>
      </c>
      <c r="L39" s="237">
        <f t="shared" si="15"/>
        <v>5</v>
      </c>
      <c r="M39" s="237">
        <f t="shared" si="16"/>
        <v>5</v>
      </c>
      <c r="N39" s="237">
        <f t="shared" si="17"/>
        <v>5</v>
      </c>
      <c r="O39" s="237">
        <f>IF('Crisis Indicator Data'!H36="x","x",IF('Crisis Indicator Data'!H36=0,0,IF(LOG('Crisis Indicator Data'!H36)&lt;O$4,0,IF(LOG('Crisis Indicator Data'!H36)&gt;O$3,5,ROUND(5-(O$3-LOG('Crisis Indicator Data'!H36))/(O$3-O$4)*5,1)))))</f>
        <v>5</v>
      </c>
      <c r="P39" s="143">
        <f>IF('Crisis Indicator Data'!H36="x","x",'Crisis Indicator Data'!H36/'Crisis Indicator Data'!G36)</f>
        <v>0.68674756468251119</v>
      </c>
      <c r="Q39" s="237">
        <f t="shared" si="18"/>
        <v>3.4</v>
      </c>
      <c r="R39" s="237">
        <f t="shared" si="19"/>
        <v>4.2</v>
      </c>
      <c r="S39" s="237">
        <f>IF('Crisis Indicator Data'!I36="x","x",IF('Crisis Indicator Data'!I36=0,0,IF(LOG('Crisis Indicator Data'!I36)&lt;S$4,0,IF(LOG('Crisis Indicator Data'!I36)&gt;S$3,5,ROUND(5-(S$3-LOG('Crisis Indicator Data'!I36))/(S$3-S$4)*5,1)))))</f>
        <v>5</v>
      </c>
      <c r="T39" s="143">
        <f>IF('Crisis Indicator Data'!H36="x","x",IF('Crisis Indicator Data'!I36="x","x",'Crisis Indicator Data'!I36/'Crisis Indicator Data'!H36))</f>
        <v>4.9442953565910386E-2</v>
      </c>
      <c r="U39" s="237">
        <f t="shared" si="20"/>
        <v>1.6</v>
      </c>
      <c r="V39" s="237">
        <f t="shared" si="21"/>
        <v>3.3</v>
      </c>
      <c r="W39" s="237">
        <f>IF('Crisis Indicator Data'!L36="x","x",IF('Crisis Indicator Data'!L36=0,0,IF(LOG('Crisis Indicator Data'!L36)&lt;W$4,0,IF(LOG('Crisis Indicator Data'!L36)&gt;W$3,5,ROUND(5-(W$3-LOG('Crisis Indicator Data'!L36))/(W$3-W$4)*5,1)))))</f>
        <v>4.9000000000000004</v>
      </c>
      <c r="X39" s="244">
        <f>IF(OR('Crisis Indicator Data'!L36="x",'Crisis Indicator Data'!H36="x"),"x",'Crisis Indicator Data'!L36/'Crisis Indicator Data'!H36)</f>
        <v>3.16453490398355E-5</v>
      </c>
      <c r="Y39" s="237">
        <f t="shared" si="22"/>
        <v>1.6</v>
      </c>
      <c r="Z39" s="237">
        <f t="shared" si="23"/>
        <v>3.3</v>
      </c>
      <c r="AA39" s="237">
        <f t="shared" si="24"/>
        <v>3.3</v>
      </c>
      <c r="AB39" s="245">
        <f t="shared" si="25"/>
        <v>3.8</v>
      </c>
    </row>
    <row r="40" spans="1:28" x14ac:dyDescent="0.25">
      <c r="A40" s="144" t="str">
        <f>'Crisis Indicator Data'!A37</f>
        <v>International Displacement</v>
      </c>
      <c r="B40" s="145" t="str">
        <f>'Crisis Indicator Data'!B37</f>
        <v>Displacement</v>
      </c>
      <c r="C40" s="145" t="str">
        <f>'Crisis Indicator Data'!C37</f>
        <v>ETH003</v>
      </c>
      <c r="D40" s="145" t="str">
        <f>'Crisis Indicator Data'!D37</f>
        <v>Ethiopia</v>
      </c>
      <c r="E40" s="146" t="str">
        <f>'Crisis Indicator Data'!E37</f>
        <v>ETH</v>
      </c>
      <c r="F40" s="243">
        <f>IF('Crisis Indicator Data'!F37="x","x",IF(LOG('Crisis Indicator Data'!F37)&lt;F$4,0,IF(LOG('Crisis Indicator Data'!F37)&gt;F$3,5,ROUND(5-(F$3-LOG('Crisis Indicator Data'!F37))/(F$3-F$4)*5,1))))</f>
        <v>5</v>
      </c>
      <c r="G40" s="143">
        <f>IF('Crisis Indicator Data'!F37="x","x",IF(LEN(E40)&gt;3,('Crisis Indicator Data'!F37/VLOOKUP('Impact of the crisis'!$C40,'Regional Crises'!$B$1:$R$66,4,FALSE)),'Crisis Indicator Data'!F37/VLOOKUP('Impact of the crisis'!$E40,'Country Indicator Data'!$B$4:$P$300,15,FALSE)))</f>
        <v>1.128571</v>
      </c>
      <c r="H40" s="237">
        <f t="shared" si="13"/>
        <v>5</v>
      </c>
      <c r="I40" s="237">
        <f t="shared" si="14"/>
        <v>5</v>
      </c>
      <c r="J40" s="237">
        <f>IF('Crisis Indicator Data'!G37="x","x",IF(LOG('Crisis Indicator Data'!G37)&lt;J$4,0,IF(LOG('Crisis Indicator Data'!G37)&gt;J$3,5,ROUND(5-(J$3-LOG('Crisis Indicator Data'!G37))/(J$3-J$4)*5,1))))</f>
        <v>5</v>
      </c>
      <c r="K40" s="143">
        <f>IF('Crisis Indicator Data'!G37="x","x",IF(LEN(E40)&gt;3,('Crisis Indicator Data'!G37/VLOOKUP('Impact of the crisis'!$C40,'Regional Crises'!$B$1:$R$66,5,FALSE)),'Crisis Indicator Data'!G37/VLOOKUP('Impact of the crisis'!$E40,'Country Indicator Data'!$B$4:$P$300,14,FALSE)))</f>
        <v>0.99386483489305344</v>
      </c>
      <c r="L40" s="237">
        <f t="shared" si="15"/>
        <v>5</v>
      </c>
      <c r="M40" s="237">
        <f t="shared" si="16"/>
        <v>5</v>
      </c>
      <c r="N40" s="237">
        <f t="shared" si="17"/>
        <v>5</v>
      </c>
      <c r="O40" s="237">
        <f>IF('Crisis Indicator Data'!H37="x","x",IF('Crisis Indicator Data'!H37=0,0,IF(LOG('Crisis Indicator Data'!H37)&lt;O$4,0,IF(LOG('Crisis Indicator Data'!H37)&gt;O$3,5,ROUND(5-(O$3-LOG('Crisis Indicator Data'!H37))/(O$3-O$4)*5,1)))))</f>
        <v>5</v>
      </c>
      <c r="P40" s="143">
        <f>IF('Crisis Indicator Data'!H37="x","x",'Crisis Indicator Data'!H37/'Crisis Indicator Data'!G37)</f>
        <v>0.33698042930306482</v>
      </c>
      <c r="Q40" s="237">
        <f t="shared" si="18"/>
        <v>1.7</v>
      </c>
      <c r="R40" s="237">
        <f t="shared" si="19"/>
        <v>3.35</v>
      </c>
      <c r="S40" s="237">
        <f>IF('Crisis Indicator Data'!I37="x","x",IF('Crisis Indicator Data'!I37=0,0,IF(LOG('Crisis Indicator Data'!I37)&lt;S$4,0,IF(LOG('Crisis Indicator Data'!I37)&gt;S$3,5,ROUND(5-(S$3-LOG('Crisis Indicator Data'!I37))/(S$3-S$4)*5,1)))))</f>
        <v>4.2</v>
      </c>
      <c r="T40" s="143">
        <f>IF('Crisis Indicator Data'!H37="x","x",IF('Crisis Indicator Data'!I37="x","x",'Crisis Indicator Data'!I37/'Crisis Indicator Data'!H37))</f>
        <v>2.1058148121679887E-2</v>
      </c>
      <c r="U40" s="237">
        <f t="shared" si="20"/>
        <v>0.7</v>
      </c>
      <c r="V40" s="237">
        <f t="shared" si="21"/>
        <v>2.5</v>
      </c>
      <c r="W40" s="237" t="str">
        <f>IF('Crisis Indicator Data'!L37="x","x",IF('Crisis Indicator Data'!L37=0,0,IF(LOG('Crisis Indicator Data'!L37)&lt;W$4,0,IF(LOG('Crisis Indicator Data'!L37)&gt;W$3,5,ROUND(5-(W$3-LOG('Crisis Indicator Data'!L37))/(W$3-W$4)*5,1)))))</f>
        <v>x</v>
      </c>
      <c r="X40" s="244" t="str">
        <f>IF(OR('Crisis Indicator Data'!L37="x",'Crisis Indicator Data'!H37="x"),"x",'Crisis Indicator Data'!L37/'Crisis Indicator Data'!H37)</f>
        <v>x</v>
      </c>
      <c r="Y40" s="237" t="str">
        <f t="shared" si="22"/>
        <v>x</v>
      </c>
      <c r="Z40" s="237" t="str">
        <f t="shared" si="23"/>
        <v>x</v>
      </c>
      <c r="AA40" s="237">
        <f t="shared" si="24"/>
        <v>2.5</v>
      </c>
      <c r="AB40" s="245">
        <f t="shared" si="25"/>
        <v>3</v>
      </c>
    </row>
    <row r="41" spans="1:28" x14ac:dyDescent="0.25">
      <c r="A41" s="144" t="str">
        <f>'Crisis Indicator Data'!A38</f>
        <v>Northern Ethiopia Conflict</v>
      </c>
      <c r="B41" s="145" t="str">
        <f>'Crisis Indicator Data'!B38</f>
        <v>Conflict,Displacement</v>
      </c>
      <c r="C41" s="145" t="str">
        <f>'Crisis Indicator Data'!C38</f>
        <v>ETH004</v>
      </c>
      <c r="D41" s="145" t="str">
        <f>'Crisis Indicator Data'!D38</f>
        <v>Ethiopia</v>
      </c>
      <c r="E41" s="146" t="str">
        <f>'Crisis Indicator Data'!E38</f>
        <v>ETH</v>
      </c>
      <c r="F41" s="243">
        <f>IF('Crisis Indicator Data'!F38="x","x",IF(LOG('Crisis Indicator Data'!F38)&lt;F$4,0,IF(LOG('Crisis Indicator Data'!F38)&gt;F$3,5,ROUND(5-(F$3-LOG('Crisis Indicator Data'!F38))/(F$3-F$4)*5,1))))</f>
        <v>4.0999999999999996</v>
      </c>
      <c r="G41" s="143">
        <f>IF('Crisis Indicator Data'!F38="x","x",IF(LEN(E41)&gt;3,('Crisis Indicator Data'!F38/VLOOKUP('Impact of the crisis'!$C41,'Regional Crises'!$B$1:$R$66,4,FALSE)),'Crisis Indicator Data'!F38/VLOOKUP('Impact of the crisis'!$E41,'Country Indicator Data'!$B$4:$P$300,15,FALSE)))</f>
        <v>0.29899999999999999</v>
      </c>
      <c r="H41" s="237">
        <f t="shared" si="13"/>
        <v>1.4</v>
      </c>
      <c r="I41" s="237">
        <f t="shared" si="14"/>
        <v>2.75</v>
      </c>
      <c r="J41" s="237">
        <f>IF('Crisis Indicator Data'!G38="x","x",IF(LOG('Crisis Indicator Data'!G38)&lt;J$4,0,IF(LOG('Crisis Indicator Data'!G38)&gt;J$3,5,ROUND(5-(J$3-LOG('Crisis Indicator Data'!G38))/(J$3-J$4)*5,1))))</f>
        <v>4.9000000000000004</v>
      </c>
      <c r="K41" s="143">
        <f>IF('Crisis Indicator Data'!G38="x","x",IF(LEN(E41)&gt;3,('Crisis Indicator Data'!G38/VLOOKUP('Impact of the crisis'!$C41,'Regional Crises'!$B$1:$R$66,5,FALSE)),'Crisis Indicator Data'!G38/VLOOKUP('Impact of the crisis'!$E41,'Country Indicator Data'!$B$4:$P$300,14,FALSE)))</f>
        <v>0.24014105295070326</v>
      </c>
      <c r="L41" s="237">
        <f t="shared" si="15"/>
        <v>1.2</v>
      </c>
      <c r="M41" s="237">
        <f t="shared" si="16"/>
        <v>3.0500000000000003</v>
      </c>
      <c r="N41" s="237">
        <f t="shared" si="17"/>
        <v>2.9</v>
      </c>
      <c r="O41" s="237">
        <f>IF('Crisis Indicator Data'!H38="x","x",IF('Crisis Indicator Data'!H38=0,0,IF(LOG('Crisis Indicator Data'!H38)&lt;O$4,0,IF(LOG('Crisis Indicator Data'!H38)&gt;O$3,5,ROUND(5-(O$3-LOG('Crisis Indicator Data'!H38))/(O$3-O$4)*5,1)))))</f>
        <v>5</v>
      </c>
      <c r="P41" s="143">
        <f>IF('Crisis Indicator Data'!H38="x","x",'Crisis Indicator Data'!H38/'Crisis Indicator Data'!G38)</f>
        <v>1</v>
      </c>
      <c r="Q41" s="237">
        <f t="shared" si="18"/>
        <v>5</v>
      </c>
      <c r="R41" s="237">
        <f t="shared" si="19"/>
        <v>5</v>
      </c>
      <c r="S41" s="237">
        <f>IF('Crisis Indicator Data'!I38="x","x",IF('Crisis Indicator Data'!I38=0,0,IF(LOG('Crisis Indicator Data'!I38)&lt;S$4,0,IF(LOG('Crisis Indicator Data'!I38)&gt;S$3,5,ROUND(5-(S$3-LOG('Crisis Indicator Data'!I38))/(S$3-S$4)*5,1)))))</f>
        <v>4.9000000000000004</v>
      </c>
      <c r="T41" s="143">
        <f>IF('Crisis Indicator Data'!H38="x","x",IF('Crisis Indicator Data'!I38="x","x",'Crisis Indicator Data'!I38/'Crisis Indicator Data'!H38))</f>
        <v>8.6378737541528236E-2</v>
      </c>
      <c r="U41" s="237">
        <f t="shared" si="20"/>
        <v>2.9</v>
      </c>
      <c r="V41" s="237">
        <f t="shared" si="21"/>
        <v>3.9</v>
      </c>
      <c r="W41" s="237">
        <f>IF('Crisis Indicator Data'!L38="x","x",IF('Crisis Indicator Data'!L38=0,0,IF(LOG('Crisis Indicator Data'!L38)&lt;W$4,0,IF(LOG('Crisis Indicator Data'!L38)&gt;W$3,5,ROUND(5-(W$3-LOG('Crisis Indicator Data'!L38))/(W$3-W$4)*5,1)))))</f>
        <v>4.2</v>
      </c>
      <c r="X41" s="244">
        <f>IF(OR('Crisis Indicator Data'!L38="x",'Crisis Indicator Data'!H38="x"),"x",'Crisis Indicator Data'!L38/'Crisis Indicator Data'!H38)</f>
        <v>2.7142857142857144E-5</v>
      </c>
      <c r="Y41" s="237">
        <f t="shared" si="22"/>
        <v>1.4</v>
      </c>
      <c r="Z41" s="237">
        <f t="shared" si="23"/>
        <v>2.8</v>
      </c>
      <c r="AA41" s="237">
        <f t="shared" si="24"/>
        <v>3.4</v>
      </c>
      <c r="AB41" s="245">
        <f t="shared" si="25"/>
        <v>4.4000000000000004</v>
      </c>
    </row>
    <row r="42" spans="1:28" x14ac:dyDescent="0.25">
      <c r="A42" s="144" t="str">
        <f>'Crisis Indicator Data'!A39</f>
        <v>Drought in Ethiopia</v>
      </c>
      <c r="B42" s="145" t="str">
        <f>'Crisis Indicator Data'!B39</f>
        <v>Drought</v>
      </c>
      <c r="C42" s="145" t="str">
        <f>'Crisis Indicator Data'!C39</f>
        <v>ETH005</v>
      </c>
      <c r="D42" s="145" t="str">
        <f>'Crisis Indicator Data'!D39</f>
        <v>Ethiopia</v>
      </c>
      <c r="E42" s="146" t="str">
        <f>'Crisis Indicator Data'!E39</f>
        <v>ETH</v>
      </c>
      <c r="F42" s="243">
        <f>IF('Crisis Indicator Data'!F39="x","x",IF(LOG('Crisis Indicator Data'!F39)&lt;F$4,0,IF(LOG('Crisis Indicator Data'!F39)&gt;F$3,5,ROUND(5-(F$3-LOG('Crisis Indicator Data'!F39))/(F$3-F$4)*5,1))))</f>
        <v>4.8</v>
      </c>
      <c r="G42" s="143">
        <f>IF('Crisis Indicator Data'!F39="x","x",IF(LEN(E42)&gt;3,('Crisis Indicator Data'!F39/VLOOKUP('Impact of the crisis'!$C42,'Regional Crises'!$B$1:$R$66,4,FALSE)),'Crisis Indicator Data'!F39/VLOOKUP('Impact of the crisis'!$E42,'Country Indicator Data'!$B$4:$P$300,15,FALSE)))</f>
        <v>0.7843</v>
      </c>
      <c r="H42" s="237">
        <f t="shared" si="13"/>
        <v>3.9</v>
      </c>
      <c r="I42" s="237">
        <f t="shared" si="14"/>
        <v>4.3499999999999996</v>
      </c>
      <c r="J42" s="237">
        <f>IF('Crisis Indicator Data'!G39="x","x",IF(LOG('Crisis Indicator Data'!G39)&lt;J$4,0,IF(LOG('Crisis Indicator Data'!G39)&gt;J$3,5,ROUND(5-(J$3-LOG('Crisis Indicator Data'!G39))/(J$3-J$4)*5,1))))</f>
        <v>5</v>
      </c>
      <c r="K42" s="143">
        <f>IF('Crisis Indicator Data'!G39="x","x",IF(LEN(E42)&gt;3,('Crisis Indicator Data'!G39/VLOOKUP('Impact of the crisis'!$C42,'Regional Crises'!$B$1:$R$66,5,FALSE)),'Crisis Indicator Data'!G39/VLOOKUP('Impact of the crisis'!$E42,'Country Indicator Data'!$B$4:$P$300,14,FALSE)))</f>
        <v>0.47868648428711613</v>
      </c>
      <c r="L42" s="237">
        <f t="shared" si="15"/>
        <v>2.4</v>
      </c>
      <c r="M42" s="237">
        <f t="shared" si="16"/>
        <v>3.7</v>
      </c>
      <c r="N42" s="237">
        <f t="shared" si="17"/>
        <v>4</v>
      </c>
      <c r="O42" s="237">
        <f>IF('Crisis Indicator Data'!H39="x","x",IF('Crisis Indicator Data'!H39=0,0,IF(LOG('Crisis Indicator Data'!H39)&lt;O$4,0,IF(LOG('Crisis Indicator Data'!H39)&gt;O$3,5,ROUND(5-(O$3-LOG('Crisis Indicator Data'!H39))/(O$3-O$4)*5,1)))))</f>
        <v>4.8</v>
      </c>
      <c r="P42" s="143">
        <f>IF('Crisis Indicator Data'!H39="x","x",'Crisis Indicator Data'!H39/'Crisis Indicator Data'!G39)</f>
        <v>0.40166666666666667</v>
      </c>
      <c r="Q42" s="237">
        <f t="shared" si="18"/>
        <v>2</v>
      </c>
      <c r="R42" s="237">
        <f t="shared" si="19"/>
        <v>3.4</v>
      </c>
      <c r="S42" s="237">
        <f>IF('Crisis Indicator Data'!I39="x","x",IF('Crisis Indicator Data'!I39=0,0,IF(LOG('Crisis Indicator Data'!I39)&lt;S$4,0,IF(LOG('Crisis Indicator Data'!I39)&gt;S$3,5,ROUND(5-(S$3-LOG('Crisis Indicator Data'!I39))/(S$3-S$4)*5,1)))))</f>
        <v>4.0999999999999996</v>
      </c>
      <c r="T42" s="143">
        <f>IF('Crisis Indicator Data'!H39="x","x",IF('Crisis Indicator Data'!I39="x","x",'Crisis Indicator Data'!I39/'Crisis Indicator Data'!H39))</f>
        <v>3.2033195020746891E-2</v>
      </c>
      <c r="U42" s="237">
        <f t="shared" si="20"/>
        <v>1.1000000000000001</v>
      </c>
      <c r="V42" s="237">
        <f t="shared" si="21"/>
        <v>2.6</v>
      </c>
      <c r="W42" s="237">
        <f>IF('Crisis Indicator Data'!L39="x","x",IF('Crisis Indicator Data'!L39=0,0,IF(LOG('Crisis Indicator Data'!L39)&lt;W$4,0,IF(LOG('Crisis Indicator Data'!L39)&gt;W$3,5,ROUND(5-(W$3-LOG('Crisis Indicator Data'!L39))/(W$3-W$4)*5,1)))))</f>
        <v>2</v>
      </c>
      <c r="X42" s="244">
        <f>IF(OR('Crisis Indicator Data'!L39="x",'Crisis Indicator Data'!H39="x"),"x",'Crisis Indicator Data'!L39/'Crisis Indicator Data'!H39)</f>
        <v>9.9585062240663902E-7</v>
      </c>
      <c r="Y42" s="237">
        <f t="shared" si="22"/>
        <v>0</v>
      </c>
      <c r="Z42" s="237">
        <f t="shared" si="23"/>
        <v>1</v>
      </c>
      <c r="AA42" s="237">
        <f t="shared" si="24"/>
        <v>1.9</v>
      </c>
      <c r="AB42" s="245">
        <f t="shared" si="25"/>
        <v>2.7</v>
      </c>
    </row>
    <row r="43" spans="1:28" x14ac:dyDescent="0.25">
      <c r="A43" s="144" t="str">
        <f>'Crisis Indicator Data'!A40</f>
        <v xml:space="preserve">Flood crisis in Gambia </v>
      </c>
      <c r="B43" s="145" t="str">
        <f>'Crisis Indicator Data'!B40</f>
        <v>Floods</v>
      </c>
      <c r="C43" s="145" t="str">
        <f>'Crisis Indicator Data'!C40</f>
        <v>GMB002</v>
      </c>
      <c r="D43" s="145" t="str">
        <f>'Crisis Indicator Data'!D40</f>
        <v>Gambia</v>
      </c>
      <c r="E43" s="146" t="str">
        <f>'Crisis Indicator Data'!E40</f>
        <v>GMB</v>
      </c>
      <c r="F43" s="243">
        <f>IF('Crisis Indicator Data'!F40="x","x",IF(LOG('Crisis Indicator Data'!F40)&lt;F$4,0,IF(LOG('Crisis Indicator Data'!F40)&gt;F$3,5,ROUND(5-(F$3-LOG('Crisis Indicator Data'!F40))/(F$3-F$4)*5,1))))</f>
        <v>1.8</v>
      </c>
      <c r="G43" s="143">
        <f>IF('Crisis Indicator Data'!F40="x","x",IF(LEN(E43)&gt;3,('Crisis Indicator Data'!F40/VLOOKUP('Impact of the crisis'!$C43,'Regional Crises'!$B$1:$R$66,4,FALSE)),'Crisis Indicator Data'!F40/VLOOKUP('Impact of the crisis'!$E43,'Country Indicator Data'!$B$4:$P$300,15,FALSE)))</f>
        <v>1.116600790513834</v>
      </c>
      <c r="H43" s="237">
        <f t="shared" si="13"/>
        <v>5</v>
      </c>
      <c r="I43" s="237">
        <f t="shared" si="14"/>
        <v>3.4</v>
      </c>
      <c r="J43" s="237">
        <f>IF('Crisis Indicator Data'!G40="x","x",IF(LOG('Crisis Indicator Data'!G40)&lt;J$4,0,IF(LOG('Crisis Indicator Data'!G40)&gt;J$3,5,ROUND(5-(J$3-LOG('Crisis Indicator Data'!G40))/(J$3-J$4)*5,1))))</f>
        <v>1.3</v>
      </c>
      <c r="K43" s="143">
        <f>IF('Crisis Indicator Data'!G40="x","x",IF(LEN(E43)&gt;3,('Crisis Indicator Data'!G40/VLOOKUP('Impact of the crisis'!$C43,'Regional Crises'!$B$1:$R$66,5,FALSE)),'Crisis Indicator Data'!G40/VLOOKUP('Impact of the crisis'!$E43,'Country Indicator Data'!$B$4:$P$300,14,FALSE)))</f>
        <v>0.99680000000000002</v>
      </c>
      <c r="L43" s="237">
        <f t="shared" si="15"/>
        <v>5</v>
      </c>
      <c r="M43" s="237">
        <f t="shared" si="16"/>
        <v>3.15</v>
      </c>
      <c r="N43" s="237">
        <f t="shared" si="17"/>
        <v>3.3</v>
      </c>
      <c r="O43" s="237">
        <f>IF('Crisis Indicator Data'!H40="x","x",IF('Crisis Indicator Data'!H40=0,0,IF(LOG('Crisis Indicator Data'!H40)&lt;O$4,0,IF(LOG('Crisis Indicator Data'!H40)&gt;O$3,5,ROUND(5-(O$3-LOG('Crisis Indicator Data'!H40))/(O$3-O$4)*5,1)))))</f>
        <v>0.2</v>
      </c>
      <c r="P43" s="143">
        <f>IF('Crisis Indicator Data'!H40="x","x",'Crisis Indicator Data'!H40/'Crisis Indicator Data'!G40)</f>
        <v>1.7656500802568219E-2</v>
      </c>
      <c r="Q43" s="237">
        <f t="shared" si="18"/>
        <v>0</v>
      </c>
      <c r="R43" s="237">
        <f t="shared" si="19"/>
        <v>0.1</v>
      </c>
      <c r="S43" s="237">
        <f>IF('Crisis Indicator Data'!I40="x","x",IF('Crisis Indicator Data'!I40=0,0,IF(LOG('Crisis Indicator Data'!I40)&lt;S$4,0,IF(LOG('Crisis Indicator Data'!I40)&gt;S$3,5,ROUND(5-(S$3-LOG('Crisis Indicator Data'!I40))/(S$3-S$4)*5,1)))))</f>
        <v>0</v>
      </c>
      <c r="T43" s="143">
        <f>IF('Crisis Indicator Data'!H40="x","x",IF('Crisis Indicator Data'!I40="x","x",'Crisis Indicator Data'!I40/'Crisis Indicator Data'!H40))</f>
        <v>0</v>
      </c>
      <c r="U43" s="237">
        <f t="shared" si="20"/>
        <v>0</v>
      </c>
      <c r="V43" s="237">
        <f t="shared" si="21"/>
        <v>0</v>
      </c>
      <c r="W43" s="237">
        <f>IF('Crisis Indicator Data'!L40="x","x",IF('Crisis Indicator Data'!L40=0,0,IF(LOG('Crisis Indicator Data'!L40)&lt;W$4,0,IF(LOG('Crisis Indicator Data'!L40)&gt;W$3,5,ROUND(5-(W$3-LOG('Crisis Indicator Data'!L40))/(W$3-W$4)*5,1)))))</f>
        <v>0</v>
      </c>
      <c r="X43" s="244">
        <f>IF(OR('Crisis Indicator Data'!L40="x",'Crisis Indicator Data'!H40="x"),"x",'Crisis Indicator Data'!L40/'Crisis Indicator Data'!H40)</f>
        <v>2.2727272727272726E-5</v>
      </c>
      <c r="Y43" s="237">
        <f t="shared" si="22"/>
        <v>1.1000000000000001</v>
      </c>
      <c r="Z43" s="237">
        <f t="shared" si="23"/>
        <v>0.6</v>
      </c>
      <c r="AA43" s="237">
        <f t="shared" si="24"/>
        <v>0.3</v>
      </c>
      <c r="AB43" s="245">
        <f t="shared" si="25"/>
        <v>0.2</v>
      </c>
    </row>
    <row r="44" spans="1:28" x14ac:dyDescent="0.25">
      <c r="A44" s="144" t="str">
        <f>'Crisis Indicator Data'!A41</f>
        <v>Mixed migration flows in Greece</v>
      </c>
      <c r="B44" s="145" t="str">
        <f>'Crisis Indicator Data'!B41</f>
        <v>Displacement</v>
      </c>
      <c r="C44" s="145" t="str">
        <f>'Crisis Indicator Data'!C41</f>
        <v>GRC002</v>
      </c>
      <c r="D44" s="145" t="str">
        <f>'Crisis Indicator Data'!D41</f>
        <v>Greece</v>
      </c>
      <c r="E44" s="146" t="str">
        <f>'Crisis Indicator Data'!E41</f>
        <v>GRC</v>
      </c>
      <c r="F44" s="243">
        <f>IF('Crisis Indicator Data'!F41="x","x",IF(LOG('Crisis Indicator Data'!F41)&lt;F$4,0,IF(LOG('Crisis Indicator Data'!F41)&gt;F$3,5,ROUND(5-(F$3-LOG('Crisis Indicator Data'!F41))/(F$3-F$4)*5,1))))</f>
        <v>0.9</v>
      </c>
      <c r="G44" s="143">
        <f>IF('Crisis Indicator Data'!F41="x","x",IF(LEN(E44)&gt;3,('Crisis Indicator Data'!F41/VLOOKUP('Impact of the crisis'!$C44,'Regional Crises'!$B$1:$R$66,4,FALSE)),'Crisis Indicator Data'!F41/VLOOKUP('Impact of the crisis'!$E44,'Country Indicator Data'!$B$4:$P$300,15,FALSE)))</f>
        <v>2.6097750193948797E-2</v>
      </c>
      <c r="H44" s="237">
        <f t="shared" si="13"/>
        <v>0</v>
      </c>
      <c r="I44" s="237">
        <f t="shared" si="14"/>
        <v>0.45</v>
      </c>
      <c r="J44" s="237">
        <f>IF('Crisis Indicator Data'!G41="x","x",IF(LOG('Crisis Indicator Data'!G41)&lt;J$4,0,IF(LOG('Crisis Indicator Data'!G41)&gt;J$3,5,ROUND(5-(J$3-LOG('Crisis Indicator Data'!G41))/(J$3-J$4)*5,1))))</f>
        <v>0</v>
      </c>
      <c r="K44" s="143">
        <f>IF('Crisis Indicator Data'!G41="x","x",IF(LEN(E44)&gt;3,('Crisis Indicator Data'!G41/VLOOKUP('Impact of the crisis'!$C44,'Regional Crises'!$B$1:$R$66,5,FALSE)),'Crisis Indicator Data'!G41/VLOOKUP('Impact of the crisis'!$E44,'Country Indicator Data'!$B$4:$P$300,14,FALSE)))</f>
        <v>3.8822852760736194E-2</v>
      </c>
      <c r="L44" s="237">
        <f t="shared" si="15"/>
        <v>0.1</v>
      </c>
      <c r="M44" s="237">
        <f t="shared" si="16"/>
        <v>0.05</v>
      </c>
      <c r="N44" s="237">
        <f t="shared" si="17"/>
        <v>0.3</v>
      </c>
      <c r="O44" s="237">
        <f>IF('Crisis Indicator Data'!H41="x","x",IF('Crisis Indicator Data'!H41=0,0,IF(LOG('Crisis Indicator Data'!H41)&lt;O$4,0,IF(LOG('Crisis Indicator Data'!H41)&gt;O$3,5,ROUND(5-(O$3-LOG('Crisis Indicator Data'!H41))/(O$3-O$4)*5,1)))))</f>
        <v>1.2</v>
      </c>
      <c r="P44" s="143">
        <f>IF('Crisis Indicator Data'!H41="x","x",'Crisis Indicator Data'!H41/'Crisis Indicator Data'!G41)</f>
        <v>0.39506172839506171</v>
      </c>
      <c r="Q44" s="237">
        <f t="shared" si="18"/>
        <v>1.9</v>
      </c>
      <c r="R44" s="237">
        <f t="shared" si="19"/>
        <v>1.5499999999999998</v>
      </c>
      <c r="S44" s="237">
        <f>IF('Crisis Indicator Data'!I41="x","x",IF('Crisis Indicator Data'!I41=0,0,IF(LOG('Crisis Indicator Data'!I41)&lt;S$4,0,IF(LOG('Crisis Indicator Data'!I41)&gt;S$3,5,ROUND(5-(S$3-LOG('Crisis Indicator Data'!I41))/(S$3-S$4)*5,1)))))</f>
        <v>3.1</v>
      </c>
      <c r="T44" s="143">
        <f>IF('Crisis Indicator Data'!H41="x","x",IF('Crisis Indicator Data'!I41="x","x",'Crisis Indicator Data'!I41/'Crisis Indicator Data'!H41))</f>
        <v>1</v>
      </c>
      <c r="U44" s="237">
        <f t="shared" si="20"/>
        <v>5</v>
      </c>
      <c r="V44" s="237">
        <f t="shared" si="21"/>
        <v>4.0999999999999996</v>
      </c>
      <c r="W44" s="237">
        <f>IF('Crisis Indicator Data'!L41="x","x",IF('Crisis Indicator Data'!L41=0,0,IF(LOG('Crisis Indicator Data'!L41)&lt;W$4,0,IF(LOG('Crisis Indicator Data'!L41)&gt;W$3,5,ROUND(5-(W$3-LOG('Crisis Indicator Data'!L41))/(W$3-W$4)*5,1)))))</f>
        <v>0.4</v>
      </c>
      <c r="X44" s="244">
        <f>IF(OR('Crisis Indicator Data'!L41="x",'Crisis Indicator Data'!H41="x"),"x",'Crisis Indicator Data'!L41/'Crisis Indicator Data'!H41)</f>
        <v>1.2500000000000001E-5</v>
      </c>
      <c r="Y44" s="237">
        <f t="shared" si="22"/>
        <v>0.6</v>
      </c>
      <c r="Z44" s="237">
        <f t="shared" si="23"/>
        <v>0.5</v>
      </c>
      <c r="AA44" s="237">
        <f t="shared" si="24"/>
        <v>2.7</v>
      </c>
      <c r="AB44" s="245">
        <f t="shared" si="25"/>
        <v>2.2000000000000002</v>
      </c>
    </row>
    <row r="45" spans="1:28" x14ac:dyDescent="0.25">
      <c r="A45" s="144" t="str">
        <f>'Crisis Indicator Data'!A42</f>
        <v>Complex crisis in Guatemala</v>
      </c>
      <c r="B45" s="145" t="str">
        <f>'Crisis Indicator Data'!B42</f>
        <v>Violence,Socio-political,Other seasonal event</v>
      </c>
      <c r="C45" s="145" t="str">
        <f>'Crisis Indicator Data'!C42</f>
        <v>GTM001</v>
      </c>
      <c r="D45" s="145" t="str">
        <f>'Crisis Indicator Data'!D42</f>
        <v>Guatemala</v>
      </c>
      <c r="E45" s="146" t="str">
        <f>'Crisis Indicator Data'!E42</f>
        <v>GTM</v>
      </c>
      <c r="F45" s="243">
        <f>IF('Crisis Indicator Data'!F42="x","x",IF(LOG('Crisis Indicator Data'!F42)&lt;F$4,0,IF(LOG('Crisis Indicator Data'!F42)&gt;F$3,5,ROUND(5-(F$3-LOG('Crisis Indicator Data'!F42))/(F$3-F$4)*5,1))))</f>
        <v>3.4</v>
      </c>
      <c r="G45" s="143">
        <f>IF('Crisis Indicator Data'!F42="x","x",IF(LEN(E45)&gt;3,('Crisis Indicator Data'!F42/VLOOKUP('Impact of the crisis'!$C45,'Regional Crises'!$B$1:$R$66,4,FALSE)),'Crisis Indicator Data'!F42/VLOOKUP('Impact of the crisis'!$E45,'Country Indicator Data'!$B$4:$P$300,15,FALSE)))</f>
        <v>1</v>
      </c>
      <c r="H45" s="237">
        <f t="shared" si="13"/>
        <v>5</v>
      </c>
      <c r="I45" s="237">
        <f t="shared" si="14"/>
        <v>4.2</v>
      </c>
      <c r="J45" s="237">
        <f>IF('Crisis Indicator Data'!G42="x","x",IF(LOG('Crisis Indicator Data'!G42)&lt;J$4,0,IF(LOG('Crisis Indicator Data'!G42)&gt;J$3,5,ROUND(5-(J$3-LOG('Crisis Indicator Data'!G42))/(J$3-J$4)*5,1))))</f>
        <v>4.0999999999999996</v>
      </c>
      <c r="K45" s="143">
        <f>IF('Crisis Indicator Data'!G42="x","x",IF(LEN(E45)&gt;3,('Crisis Indicator Data'!G42/VLOOKUP('Impact of the crisis'!$C45,'Regional Crises'!$B$1:$R$66,5,FALSE)),'Crisis Indicator Data'!G42/VLOOKUP('Impact of the crisis'!$E45,'Country Indicator Data'!$B$4:$P$300,14,FALSE)))</f>
        <v>1</v>
      </c>
      <c r="L45" s="237">
        <f t="shared" si="15"/>
        <v>5</v>
      </c>
      <c r="M45" s="237">
        <f t="shared" si="16"/>
        <v>4.55</v>
      </c>
      <c r="N45" s="237">
        <f t="shared" si="17"/>
        <v>4.4000000000000004</v>
      </c>
      <c r="O45" s="237">
        <f>IF('Crisis Indicator Data'!H42="x","x",IF('Crisis Indicator Data'!H42=0,0,IF(LOG('Crisis Indicator Data'!H42)&lt;O$4,0,IF(LOG('Crisis Indicator Data'!H42)&gt;O$3,5,ROUND(5-(O$3-LOG('Crisis Indicator Data'!H42))/(O$3-O$4)*5,1)))))</f>
        <v>3.8</v>
      </c>
      <c r="P45" s="143">
        <f>IF('Crisis Indicator Data'!H42="x","x",'Crisis Indicator Data'!H42/'Crisis Indicator Data'!G42)</f>
        <v>0.32947976878612717</v>
      </c>
      <c r="Q45" s="237">
        <f t="shared" si="18"/>
        <v>1.6</v>
      </c>
      <c r="R45" s="237">
        <f t="shared" si="19"/>
        <v>2.7</v>
      </c>
      <c r="S45" s="237">
        <f>IF('Crisis Indicator Data'!I42="x","x",IF('Crisis Indicator Data'!I42=0,0,IF(LOG('Crisis Indicator Data'!I42)&lt;S$4,0,IF(LOG('Crisis Indicator Data'!I42)&gt;S$3,5,ROUND(5-(S$3-LOG('Crisis Indicator Data'!I42))/(S$3-S$4)*5,1)))))</f>
        <v>3.4</v>
      </c>
      <c r="T45" s="143">
        <f>IF('Crisis Indicator Data'!H42="x","x",IF('Crisis Indicator Data'!I42="x","x",'Crisis Indicator Data'!I42/'Crisis Indicator Data'!H42))</f>
        <v>4.2456140350877192E-2</v>
      </c>
      <c r="U45" s="237">
        <f t="shared" si="20"/>
        <v>1.4</v>
      </c>
      <c r="V45" s="237">
        <f t="shared" si="21"/>
        <v>2.4</v>
      </c>
      <c r="W45" s="237">
        <f>IF('Crisis Indicator Data'!L42="x","x",IF('Crisis Indicator Data'!L42=0,0,IF(LOG('Crisis Indicator Data'!L42)&lt;W$4,0,IF(LOG('Crisis Indicator Data'!L42)&gt;W$3,5,ROUND(5-(W$3-LOG('Crisis Indicator Data'!L42))/(W$3-W$4)*5,1)))))</f>
        <v>4</v>
      </c>
      <c r="X45" s="244">
        <f>IF(OR('Crisis Indicator Data'!L42="x",'Crisis Indicator Data'!H42="x"),"x",'Crisis Indicator Data'!L42/'Crisis Indicator Data'!H42)</f>
        <v>1.0508771929824562E-4</v>
      </c>
      <c r="Y45" s="237">
        <f t="shared" si="22"/>
        <v>5</v>
      </c>
      <c r="Z45" s="237">
        <f t="shared" si="23"/>
        <v>4.5</v>
      </c>
      <c r="AA45" s="237">
        <f t="shared" si="24"/>
        <v>3.7</v>
      </c>
      <c r="AB45" s="245">
        <f t="shared" si="25"/>
        <v>3.2</v>
      </c>
    </row>
    <row r="46" spans="1:28" x14ac:dyDescent="0.25">
      <c r="A46" s="144" t="str">
        <f>'Crisis Indicator Data'!A43</f>
        <v>Complex crisis in Honduras</v>
      </c>
      <c r="B46" s="145" t="str">
        <f>'Crisis Indicator Data'!B43</f>
        <v>Violence,Socio-political,Other seasonal event,Cyclone</v>
      </c>
      <c r="C46" s="145" t="str">
        <f>'Crisis Indicator Data'!C43</f>
        <v>HND001</v>
      </c>
      <c r="D46" s="145" t="str">
        <f>'Crisis Indicator Data'!D43</f>
        <v>Honduras</v>
      </c>
      <c r="E46" s="146" t="str">
        <f>'Crisis Indicator Data'!E43</f>
        <v>HND</v>
      </c>
      <c r="F46" s="243">
        <f>IF('Crisis Indicator Data'!F43="x","x",IF(LOG('Crisis Indicator Data'!F43)&lt;F$4,0,IF(LOG('Crisis Indicator Data'!F43)&gt;F$3,5,ROUND(5-(F$3-LOG('Crisis Indicator Data'!F43))/(F$3-F$4)*5,1))))</f>
        <v>3.4</v>
      </c>
      <c r="G46" s="143">
        <f>IF('Crisis Indicator Data'!F43="x","x",IF(LEN(E46)&gt;3,('Crisis Indicator Data'!F43/VLOOKUP('Impact of the crisis'!$C46,'Regional Crises'!$B$1:$R$66,4,FALSE)),'Crisis Indicator Data'!F43/VLOOKUP('Impact of the crisis'!$E46,'Country Indicator Data'!$B$4:$P$300,15,FALSE)))</f>
        <v>1</v>
      </c>
      <c r="H46" s="237">
        <f t="shared" si="13"/>
        <v>5</v>
      </c>
      <c r="I46" s="237">
        <f t="shared" si="14"/>
        <v>4.2</v>
      </c>
      <c r="J46" s="237">
        <f>IF('Crisis Indicator Data'!G43="x","x",IF(LOG('Crisis Indicator Data'!G43)&lt;J$4,0,IF(LOG('Crisis Indicator Data'!G43)&gt;J$3,5,ROUND(5-(J$3-LOG('Crisis Indicator Data'!G43))/(J$3-J$4)*5,1))))</f>
        <v>3.3</v>
      </c>
      <c r="K46" s="143">
        <f>IF('Crisis Indicator Data'!G43="x","x",IF(LEN(E46)&gt;3,('Crisis Indicator Data'!G43/VLOOKUP('Impact of the crisis'!$C46,'Regional Crises'!$B$1:$R$66,5,FALSE)),'Crisis Indicator Data'!G43/VLOOKUP('Impact of the crisis'!$E46,'Country Indicator Data'!$B$4:$P$300,14,FALSE)))</f>
        <v>1</v>
      </c>
      <c r="L46" s="237">
        <f t="shared" si="15"/>
        <v>5</v>
      </c>
      <c r="M46" s="237">
        <f t="shared" si="16"/>
        <v>4.1500000000000004</v>
      </c>
      <c r="N46" s="237">
        <f t="shared" si="17"/>
        <v>4.2</v>
      </c>
      <c r="O46" s="237">
        <f>IF('Crisis Indicator Data'!H43="x","x",IF('Crisis Indicator Data'!H43=0,0,IF(LOG('Crisis Indicator Data'!H43)&lt;O$4,0,IF(LOG('Crisis Indicator Data'!H43)&gt;O$3,5,ROUND(5-(O$3-LOG('Crisis Indicator Data'!H43))/(O$3-O$4)*5,1)))))</f>
        <v>3.5</v>
      </c>
      <c r="P46" s="143">
        <f>IF('Crisis Indicator Data'!H43="x","x",'Crisis Indicator Data'!H43/'Crisis Indicator Data'!G43)</f>
        <v>0.41666666666666669</v>
      </c>
      <c r="Q46" s="237">
        <f t="shared" si="18"/>
        <v>2.1</v>
      </c>
      <c r="R46" s="237">
        <f t="shared" si="19"/>
        <v>2.8</v>
      </c>
      <c r="S46" s="237">
        <f>IF('Crisis Indicator Data'!I43="x","x",IF('Crisis Indicator Data'!I43=0,0,IF(LOG('Crisis Indicator Data'!I43)&lt;S$4,0,IF(LOG('Crisis Indicator Data'!I43)&gt;S$3,5,ROUND(5-(S$3-LOG('Crisis Indicator Data'!I43))/(S$3-S$4)*5,1)))))</f>
        <v>3.4</v>
      </c>
      <c r="T46" s="143">
        <f>IF('Crisis Indicator Data'!H43="x","x",IF('Crisis Indicator Data'!I43="x","x",'Crisis Indicator Data'!I43/'Crisis Indicator Data'!H43))</f>
        <v>6.1749999999999999E-2</v>
      </c>
      <c r="U46" s="237">
        <f t="shared" si="20"/>
        <v>2.1</v>
      </c>
      <c r="V46" s="237">
        <f t="shared" si="21"/>
        <v>2.8</v>
      </c>
      <c r="W46" s="237">
        <f>IF('Crisis Indicator Data'!L43="x","x",IF('Crisis Indicator Data'!L43=0,0,IF(LOG('Crisis Indicator Data'!L43)&lt;W$4,0,IF(LOG('Crisis Indicator Data'!L43)&gt;W$3,5,ROUND(5-(W$3-LOG('Crisis Indicator Data'!L43))/(W$3-W$4)*5,1)))))</f>
        <v>4</v>
      </c>
      <c r="X46" s="244">
        <f>IF(OR('Crisis Indicator Data'!L43="x",'Crisis Indicator Data'!H43="x"),"x",'Crisis Indicator Data'!L43/'Crisis Indicator Data'!H43)</f>
        <v>1.6875000000000001E-4</v>
      </c>
      <c r="Y46" s="237">
        <f t="shared" si="22"/>
        <v>5</v>
      </c>
      <c r="Z46" s="237">
        <f t="shared" si="23"/>
        <v>4.5</v>
      </c>
      <c r="AA46" s="237">
        <f t="shared" si="24"/>
        <v>3.8</v>
      </c>
      <c r="AB46" s="245">
        <f t="shared" si="25"/>
        <v>3.3</v>
      </c>
    </row>
    <row r="47" spans="1:28" x14ac:dyDescent="0.25">
      <c r="A47" s="144" t="str">
        <f>'Crisis Indicator Data'!A44</f>
        <v>Complex crisis in Haiti</v>
      </c>
      <c r="B47" s="145" t="str">
        <f>'Crisis Indicator Data'!B44</f>
        <v>Earthquake,Violence,Socio-political,Other seasonal event</v>
      </c>
      <c r="C47" s="145" t="str">
        <f>'Crisis Indicator Data'!C44</f>
        <v>HTI001</v>
      </c>
      <c r="D47" s="145" t="str">
        <f>'Crisis Indicator Data'!D44</f>
        <v>Haiti</v>
      </c>
      <c r="E47" s="146" t="str">
        <f>'Crisis Indicator Data'!E44</f>
        <v>HTI</v>
      </c>
      <c r="F47" s="243">
        <f>IF('Crisis Indicator Data'!F44="x","x",IF(LOG('Crisis Indicator Data'!F44)&lt;F$4,0,IF(LOG('Crisis Indicator Data'!F44)&gt;F$3,5,ROUND(5-(F$3-LOG('Crisis Indicator Data'!F44))/(F$3-F$4)*5,1))))</f>
        <v>2.4</v>
      </c>
      <c r="G47" s="143">
        <f>IF('Crisis Indicator Data'!F44="x","x",IF(LEN(E47)&gt;3,('Crisis Indicator Data'!F44/VLOOKUP('Impact of the crisis'!$C47,'Regional Crises'!$B$1:$R$66,4,FALSE)),'Crisis Indicator Data'!F44/VLOOKUP('Impact of the crisis'!$E47,'Country Indicator Data'!$B$4:$P$300,15,FALSE)))</f>
        <v>1</v>
      </c>
      <c r="H47" s="237">
        <f t="shared" si="13"/>
        <v>5</v>
      </c>
      <c r="I47" s="237">
        <f t="shared" si="14"/>
        <v>3.7</v>
      </c>
      <c r="J47" s="237">
        <f>IF('Crisis Indicator Data'!G44="x","x",IF(LOG('Crisis Indicator Data'!G44)&lt;J$4,0,IF(LOG('Crisis Indicator Data'!G44)&gt;J$3,5,ROUND(5-(J$3-LOG('Crisis Indicator Data'!G44))/(J$3-J$4)*5,1))))</f>
        <v>3.5</v>
      </c>
      <c r="K47" s="143">
        <f>IF('Crisis Indicator Data'!G44="x","x",IF(LEN(E47)&gt;3,('Crisis Indicator Data'!G44/VLOOKUP('Impact of the crisis'!$C47,'Regional Crises'!$B$1:$R$66,5,FALSE)),'Crisis Indicator Data'!G44/VLOOKUP('Impact of the crisis'!$E47,'Country Indicator Data'!$B$4:$P$300,14,FALSE)))</f>
        <v>1</v>
      </c>
      <c r="L47" s="237">
        <f t="shared" si="15"/>
        <v>5</v>
      </c>
      <c r="M47" s="237">
        <f t="shared" si="16"/>
        <v>4.25</v>
      </c>
      <c r="N47" s="237">
        <f t="shared" si="17"/>
        <v>4</v>
      </c>
      <c r="O47" s="237">
        <f>IF('Crisis Indicator Data'!H44="x","x",IF('Crisis Indicator Data'!H44=0,0,IF(LOG('Crisis Indicator Data'!H44)&lt;O$4,0,IF(LOG('Crisis Indicator Data'!H44)&gt;O$3,5,ROUND(5-(O$3-LOG('Crisis Indicator Data'!H44))/(O$3-O$4)*5,1)))))</f>
        <v>4</v>
      </c>
      <c r="P47" s="143">
        <f>IF('Crisis Indicator Data'!H44="x","x",'Crisis Indicator Data'!H44/'Crisis Indicator Data'!G44)</f>
        <v>0.7192982456140351</v>
      </c>
      <c r="Q47" s="237">
        <f t="shared" si="18"/>
        <v>3.6</v>
      </c>
      <c r="R47" s="237">
        <f t="shared" si="19"/>
        <v>3.8</v>
      </c>
      <c r="S47" s="237">
        <f>IF('Crisis Indicator Data'!I44="x","x",IF('Crisis Indicator Data'!I44=0,0,IF(LOG('Crisis Indicator Data'!I44)&lt;S$4,0,IF(LOG('Crisis Indicator Data'!I44)&gt;S$3,5,ROUND(5-(S$3-LOG('Crisis Indicator Data'!I44))/(S$3-S$4)*5,1)))))</f>
        <v>2.8</v>
      </c>
      <c r="T47" s="143">
        <f>IF('Crisis Indicator Data'!H44="x","x",IF('Crisis Indicator Data'!I44="x","x",'Crisis Indicator Data'!I44/'Crisis Indicator Data'!H44))</f>
        <v>1.1707317073170732E-2</v>
      </c>
      <c r="U47" s="237">
        <f t="shared" si="20"/>
        <v>0.4</v>
      </c>
      <c r="V47" s="237">
        <f t="shared" si="21"/>
        <v>1.6</v>
      </c>
      <c r="W47" s="237">
        <f>IF('Crisis Indicator Data'!L44="x","x",IF('Crisis Indicator Data'!L44=0,0,IF(LOG('Crisis Indicator Data'!L44)&lt;W$4,0,IF(LOG('Crisis Indicator Data'!L44)&gt;W$3,5,ROUND(5-(W$3-LOG('Crisis Indicator Data'!L44))/(W$3-W$4)*5,1)))))</f>
        <v>4.8</v>
      </c>
      <c r="X47" s="244">
        <f>IF(OR('Crisis Indicator Data'!L44="x",'Crisis Indicator Data'!H44="x"),"x",'Crisis Indicator Data'!L44/'Crisis Indicator Data'!H44)</f>
        <v>2.9963414634146343E-4</v>
      </c>
      <c r="Y47" s="237">
        <f t="shared" si="22"/>
        <v>5</v>
      </c>
      <c r="Z47" s="237">
        <f t="shared" si="23"/>
        <v>4.9000000000000004</v>
      </c>
      <c r="AA47" s="237">
        <f t="shared" si="24"/>
        <v>3.7</v>
      </c>
      <c r="AB47" s="245">
        <f t="shared" si="25"/>
        <v>3.8</v>
      </c>
    </row>
    <row r="48" spans="1:28" x14ac:dyDescent="0.25">
      <c r="A48" s="144" t="str">
        <f>'Crisis Indicator Data'!A45</f>
        <v xml:space="preserve">Nippes Earthquake </v>
      </c>
      <c r="B48" s="145" t="str">
        <f>'Crisis Indicator Data'!B45</f>
        <v>Earthquake</v>
      </c>
      <c r="C48" s="145" t="str">
        <f>'Crisis Indicator Data'!C45</f>
        <v>HTI002</v>
      </c>
      <c r="D48" s="145" t="str">
        <f>'Crisis Indicator Data'!D45</f>
        <v>Haiti</v>
      </c>
      <c r="E48" s="146" t="str">
        <f>'Crisis Indicator Data'!E45</f>
        <v>HTI</v>
      </c>
      <c r="F48" s="243">
        <f>IF('Crisis Indicator Data'!F45="x","x",IF(LOG('Crisis Indicator Data'!F45)&lt;F$4,0,IF(LOG('Crisis Indicator Data'!F45)&gt;F$3,5,ROUND(5-(F$3-LOG('Crisis Indicator Data'!F45))/(F$3-F$4)*5,1))))</f>
        <v>1.8</v>
      </c>
      <c r="G48" s="143">
        <f>IF('Crisis Indicator Data'!F45="x","x",IF(LEN(E48)&gt;3,('Crisis Indicator Data'!F45/VLOOKUP('Impact of the crisis'!$C48,'Regional Crises'!$B$1:$R$66,4,FALSE)),'Crisis Indicator Data'!F45/VLOOKUP('Impact of the crisis'!$E48,'Country Indicator Data'!$B$4:$P$300,15,FALSE)))</f>
        <v>0.46629172714078376</v>
      </c>
      <c r="H48" s="237">
        <f t="shared" si="13"/>
        <v>2.2999999999999998</v>
      </c>
      <c r="I48" s="237">
        <f t="shared" si="14"/>
        <v>2.0499999999999998</v>
      </c>
      <c r="J48" s="237">
        <f>IF('Crisis Indicator Data'!G45="x","x",IF(LOG('Crisis Indicator Data'!G45)&lt;J$4,0,IF(LOG('Crisis Indicator Data'!G45)&gt;J$3,5,ROUND(5-(J$3-LOG('Crisis Indicator Data'!G45))/(J$3-J$4)*5,1))))</f>
        <v>2.7</v>
      </c>
      <c r="K48" s="143">
        <f>IF('Crisis Indicator Data'!G45="x","x",IF(LEN(E48)&gt;3,('Crisis Indicator Data'!G45/VLOOKUP('Impact of the crisis'!$C48,'Regional Crises'!$B$1:$R$66,5,FALSE)),'Crisis Indicator Data'!G45/VLOOKUP('Impact of the crisis'!$E48,'Country Indicator Data'!$B$4:$P$300,14,FALSE)))</f>
        <v>0.56394736842105264</v>
      </c>
      <c r="L48" s="237">
        <f t="shared" si="15"/>
        <v>2.8</v>
      </c>
      <c r="M48" s="237">
        <f t="shared" si="16"/>
        <v>2.75</v>
      </c>
      <c r="N48" s="237">
        <f t="shared" si="17"/>
        <v>2.4</v>
      </c>
      <c r="O48" s="237">
        <f>IF('Crisis Indicator Data'!H45="x","x",IF('Crisis Indicator Data'!H45=0,0,IF(LOG('Crisis Indicator Data'!H45)&lt;O$4,0,IF(LOG('Crisis Indicator Data'!H45)&gt;O$3,5,ROUND(5-(O$3-LOG('Crisis Indicator Data'!H45))/(O$3-O$4)*5,1)))))</f>
        <v>2.2000000000000002</v>
      </c>
      <c r="P48" s="143">
        <f>IF('Crisis Indicator Data'!H45="x","x",'Crisis Indicator Data'!H45/'Crisis Indicator Data'!G45)</f>
        <v>0.10732617825478301</v>
      </c>
      <c r="Q48" s="237">
        <f t="shared" si="18"/>
        <v>0.5</v>
      </c>
      <c r="R48" s="237">
        <f t="shared" si="19"/>
        <v>1.35</v>
      </c>
      <c r="S48" s="237">
        <f>IF('Crisis Indicator Data'!I45="x","x",IF('Crisis Indicator Data'!I45=0,0,IF(LOG('Crisis Indicator Data'!I45)&lt;S$4,0,IF(LOG('Crisis Indicator Data'!I45)&gt;S$3,5,ROUND(5-(S$3-LOG('Crisis Indicator Data'!I45))/(S$3-S$4)*5,1)))))</f>
        <v>1.8</v>
      </c>
      <c r="T48" s="143">
        <f>IF('Crisis Indicator Data'!H45="x","x",IF('Crisis Indicator Data'!I45="x","x",'Crisis Indicator Data'!I45/'Crisis Indicator Data'!H45))</f>
        <v>2.4637681159420291E-2</v>
      </c>
      <c r="U48" s="237">
        <f t="shared" si="20"/>
        <v>0.8</v>
      </c>
      <c r="V48" s="237">
        <f t="shared" si="21"/>
        <v>1.3</v>
      </c>
      <c r="W48" s="237">
        <f>IF('Crisis Indicator Data'!L45="x","x",IF('Crisis Indicator Data'!L45=0,0,IF(LOG('Crisis Indicator Data'!L45)&lt;W$4,0,IF(LOG('Crisis Indicator Data'!L45)&gt;W$3,5,ROUND(5-(W$3-LOG('Crisis Indicator Data'!L45))/(W$3-W$4)*5,1)))))</f>
        <v>4.8</v>
      </c>
      <c r="X48" s="244">
        <f>IF(OR('Crisis Indicator Data'!L45="x",'Crisis Indicator Data'!H45="x"),"x",'Crisis Indicator Data'!L45/'Crisis Indicator Data'!H45)</f>
        <v>3.2579710144927535E-3</v>
      </c>
      <c r="Y48" s="237">
        <f t="shared" si="22"/>
        <v>5</v>
      </c>
      <c r="Z48" s="237">
        <f t="shared" si="23"/>
        <v>4.9000000000000004</v>
      </c>
      <c r="AA48" s="237">
        <f t="shared" si="24"/>
        <v>3.7</v>
      </c>
      <c r="AB48" s="245">
        <f t="shared" si="25"/>
        <v>2.7</v>
      </c>
    </row>
    <row r="49" spans="1:28" x14ac:dyDescent="0.25">
      <c r="A49" s="144" t="str">
        <f>'Crisis Indicator Data'!A46</f>
        <v>Displacement from Ukraine conflict in Hungary</v>
      </c>
      <c r="B49" s="145" t="str">
        <f>'Crisis Indicator Data'!B46</f>
        <v>Conflict,Displacement</v>
      </c>
      <c r="C49" s="145" t="str">
        <f>'Crisis Indicator Data'!C46</f>
        <v>HUN002</v>
      </c>
      <c r="D49" s="145" t="str">
        <f>'Crisis Indicator Data'!D46</f>
        <v>Hungary</v>
      </c>
      <c r="E49" s="146" t="str">
        <f>'Crisis Indicator Data'!E46</f>
        <v>HUN</v>
      </c>
      <c r="F49" s="243">
        <f>IF('Crisis Indicator Data'!F46="x","x",IF(LOG('Crisis Indicator Data'!F46)&lt;F$4,0,IF(LOG('Crisis Indicator Data'!F46)&gt;F$3,5,ROUND(5-(F$3-LOG('Crisis Indicator Data'!F46))/(F$3-F$4)*5,1))))</f>
        <v>1.3</v>
      </c>
      <c r="G49" s="143">
        <f>IF('Crisis Indicator Data'!F46="x","x",IF(LEN(E49)&gt;3,('Crisis Indicator Data'!F46/VLOOKUP('Impact of the crisis'!$C49,'Regional Crises'!$B$1:$R$66,4,FALSE)),'Crisis Indicator Data'!F46/VLOOKUP('Impact of the crisis'!$E49,'Country Indicator Data'!$B$4:$P$300,15,FALSE)))</f>
        <v>6.5569424500165688E-2</v>
      </c>
      <c r="H49" s="237">
        <f t="shared" si="13"/>
        <v>0.2</v>
      </c>
      <c r="I49" s="237">
        <f t="shared" si="14"/>
        <v>0.75</v>
      </c>
      <c r="J49" s="237">
        <f>IF('Crisis Indicator Data'!G46="x","x",IF(LOG('Crisis Indicator Data'!G46)&lt;J$4,0,IF(LOG('Crisis Indicator Data'!G46)&gt;J$3,5,ROUND(5-(J$3-LOG('Crisis Indicator Data'!G46))/(J$3-J$4)*5,1))))</f>
        <v>0</v>
      </c>
      <c r="K49" s="143">
        <f>IF('Crisis Indicator Data'!G46="x","x",IF(LEN(E49)&gt;3,('Crisis Indicator Data'!G46/VLOOKUP('Impact of the crisis'!$C49,'Regional Crises'!$B$1:$R$66,5,FALSE)),'Crisis Indicator Data'!G46/VLOOKUP('Impact of the crisis'!$E49,'Country Indicator Data'!$B$4:$P$300,14,FALSE)))</f>
        <v>5.7419544165117874E-2</v>
      </c>
      <c r="L49" s="237">
        <f t="shared" si="15"/>
        <v>0.2</v>
      </c>
      <c r="M49" s="237">
        <f t="shared" si="16"/>
        <v>0.1</v>
      </c>
      <c r="N49" s="237">
        <f t="shared" si="17"/>
        <v>0.4</v>
      </c>
      <c r="O49" s="237">
        <f>IF('Crisis Indicator Data'!H46="x","x",IF('Crisis Indicator Data'!H46=0,0,IF(LOG('Crisis Indicator Data'!H46)&lt;O$4,0,IF(LOG('Crisis Indicator Data'!H46)&gt;O$3,5,ROUND(5-(O$3-LOG('Crisis Indicator Data'!H46))/(O$3-O$4)*5,1)))))</f>
        <v>0.1</v>
      </c>
      <c r="P49" s="143">
        <f>IF('Crisis Indicator Data'!H46="x","x",'Crisis Indicator Data'!H46/'Crisis Indicator Data'!G46)</f>
        <v>5.7921635434412269E-2</v>
      </c>
      <c r="Q49" s="237">
        <f t="shared" si="18"/>
        <v>0.2</v>
      </c>
      <c r="R49" s="237">
        <f t="shared" si="19"/>
        <v>0.15000000000000002</v>
      </c>
      <c r="S49" s="237">
        <f>IF('Crisis Indicator Data'!I46="x","x",IF('Crisis Indicator Data'!I46=0,0,IF(LOG('Crisis Indicator Data'!I46)&lt;S$4,0,IF(LOG('Crisis Indicator Data'!I46)&gt;S$3,5,ROUND(5-(S$3-LOG('Crisis Indicator Data'!I46))/(S$3-S$4)*5,1)))))</f>
        <v>2.2000000000000002</v>
      </c>
      <c r="T49" s="143">
        <f>IF('Crisis Indicator Data'!H46="x","x",IF('Crisis Indicator Data'!I46="x","x",'Crisis Indicator Data'!I46/'Crisis Indicator Data'!H46))</f>
        <v>1</v>
      </c>
      <c r="U49" s="237">
        <f t="shared" si="20"/>
        <v>5</v>
      </c>
      <c r="V49" s="237">
        <f t="shared" si="21"/>
        <v>3.6</v>
      </c>
      <c r="W49" s="237">
        <f>IF('Crisis Indicator Data'!L46="x","x",IF('Crisis Indicator Data'!L46=0,0,IF(LOG('Crisis Indicator Data'!L46)&lt;W$4,0,IF(LOG('Crisis Indicator Data'!L46)&gt;W$3,5,ROUND(5-(W$3-LOG('Crisis Indicator Data'!L46))/(W$3-W$4)*5,1)))))</f>
        <v>0</v>
      </c>
      <c r="X49" s="244">
        <f>IF(OR('Crisis Indicator Data'!L46="x",'Crisis Indicator Data'!H46="x"),"x",'Crisis Indicator Data'!L46/'Crisis Indicator Data'!H46)</f>
        <v>0</v>
      </c>
      <c r="Y49" s="237">
        <f t="shared" si="22"/>
        <v>0</v>
      </c>
      <c r="Z49" s="237">
        <f t="shared" si="23"/>
        <v>0</v>
      </c>
      <c r="AA49" s="237">
        <f t="shared" si="24"/>
        <v>2.2000000000000002</v>
      </c>
      <c r="AB49" s="245">
        <f t="shared" si="25"/>
        <v>1.3</v>
      </c>
    </row>
    <row r="50" spans="1:28" x14ac:dyDescent="0.25">
      <c r="A50" s="144" t="str">
        <f>'Crisis Indicator Data'!A47</f>
        <v>Papua Conflict</v>
      </c>
      <c r="B50" s="145" t="str">
        <f>'Crisis Indicator Data'!B47</f>
        <v>Socio-political,Violence</v>
      </c>
      <c r="C50" s="145" t="str">
        <f>'Crisis Indicator Data'!C47</f>
        <v>IDN002</v>
      </c>
      <c r="D50" s="145" t="str">
        <f>'Crisis Indicator Data'!D47</f>
        <v>Indonesia</v>
      </c>
      <c r="E50" s="146" t="str">
        <f>'Crisis Indicator Data'!E47</f>
        <v>IDN</v>
      </c>
      <c r="F50" s="243">
        <f>IF('Crisis Indicator Data'!F47="x","x",IF(LOG('Crisis Indicator Data'!F47)&lt;F$4,0,IF(LOG('Crisis Indicator Data'!F47)&gt;F$3,5,ROUND(5-(F$3-LOG('Crisis Indicator Data'!F47))/(F$3-F$4)*5,1))))</f>
        <v>4.4000000000000004</v>
      </c>
      <c r="G50" s="143">
        <f>IF('Crisis Indicator Data'!F47="x","x",IF(LEN(E50)&gt;3,('Crisis Indicator Data'!F47/VLOOKUP('Impact of the crisis'!$C50,'Regional Crises'!$B$1:$R$66,4,FALSE)),'Crisis Indicator Data'!F47/VLOOKUP('Impact of the crisis'!$E50,'Country Indicator Data'!$B$4:$P$300,15,FALSE)))</f>
        <v>0.23294214410704528</v>
      </c>
      <c r="H50" s="237">
        <f t="shared" si="13"/>
        <v>1.1000000000000001</v>
      </c>
      <c r="I50" s="237">
        <f t="shared" si="14"/>
        <v>2.75</v>
      </c>
      <c r="J50" s="237">
        <f>IF('Crisis Indicator Data'!G47="x","x",IF(LOG('Crisis Indicator Data'!G47)&lt;J$4,0,IF(LOG('Crisis Indicator Data'!G47)&gt;J$3,5,ROUND(5-(J$3-LOG('Crisis Indicator Data'!G47))/(J$3-J$4)*5,1))))</f>
        <v>2.5</v>
      </c>
      <c r="K50" s="143">
        <f>IF('Crisis Indicator Data'!G47="x","x",IF(LEN(E50)&gt;3,('Crisis Indicator Data'!G47/VLOOKUP('Impact of the crisis'!$C50,'Regional Crises'!$B$1:$R$66,5,FALSE)),'Crisis Indicator Data'!G47/VLOOKUP('Impact of the crisis'!$E50,'Country Indicator Data'!$B$4:$P$300,14,FALSE)))</f>
        <v>2.0124864458778816E-2</v>
      </c>
      <c r="L50" s="237">
        <f t="shared" si="15"/>
        <v>0.1</v>
      </c>
      <c r="M50" s="237">
        <f t="shared" si="16"/>
        <v>1.3</v>
      </c>
      <c r="N50" s="237">
        <f t="shared" si="17"/>
        <v>2.1</v>
      </c>
      <c r="O50" s="237">
        <f>IF('Crisis Indicator Data'!H47="x","x",IF('Crisis Indicator Data'!H47=0,0,IF(LOG('Crisis Indicator Data'!H47)&lt;O$4,0,IF(LOG('Crisis Indicator Data'!H47)&gt;O$3,5,ROUND(5-(O$3-LOG('Crisis Indicator Data'!H47))/(O$3-O$4)*5,1)))))</f>
        <v>3.7</v>
      </c>
      <c r="P50" s="143">
        <f>IF('Crisis Indicator Data'!H47="x","x",'Crisis Indicator Data'!H47/'Crisis Indicator Data'!G47)</f>
        <v>1</v>
      </c>
      <c r="Q50" s="237">
        <f t="shared" si="18"/>
        <v>5</v>
      </c>
      <c r="R50" s="237">
        <f t="shared" si="19"/>
        <v>4.3499999999999996</v>
      </c>
      <c r="S50" s="237">
        <f>IF('Crisis Indicator Data'!I47="x","x",IF('Crisis Indicator Data'!I47=0,0,IF(LOG('Crisis Indicator Data'!I47)&lt;S$4,0,IF(LOG('Crisis Indicator Data'!I47)&gt;S$3,5,ROUND(5-(S$3-LOG('Crisis Indicator Data'!I47))/(S$3-S$4)*5,1)))))</f>
        <v>2.9</v>
      </c>
      <c r="T50" s="143">
        <f>IF('Crisis Indicator Data'!H47="x","x",IF('Crisis Indicator Data'!I47="x","x",'Crisis Indicator Data'!I47/'Crisis Indicator Data'!H47))</f>
        <v>1.8389113644722323E-2</v>
      </c>
      <c r="U50" s="237">
        <f t="shared" si="20"/>
        <v>0.6</v>
      </c>
      <c r="V50" s="237">
        <f t="shared" si="21"/>
        <v>1.8</v>
      </c>
      <c r="W50" s="237">
        <f>IF('Crisis Indicator Data'!L47="x","x",IF('Crisis Indicator Data'!L47=0,0,IF(LOG('Crisis Indicator Data'!L47)&lt;W$4,0,IF(LOG('Crisis Indicator Data'!L47)&gt;W$3,5,ROUND(5-(W$3-LOG('Crisis Indicator Data'!L47))/(W$3-W$4)*5,1)))))</f>
        <v>2</v>
      </c>
      <c r="X50" s="244">
        <f>IF(OR('Crisis Indicator Data'!L47="x",'Crisis Indicator Data'!H47="x"),"x",'Crisis Indicator Data'!L47/'Crisis Indicator Data'!H47)</f>
        <v>4.9650606840750279E-6</v>
      </c>
      <c r="Y50" s="237">
        <f t="shared" si="22"/>
        <v>0.2</v>
      </c>
      <c r="Z50" s="237">
        <f t="shared" si="23"/>
        <v>1.1000000000000001</v>
      </c>
      <c r="AA50" s="237">
        <f t="shared" si="24"/>
        <v>1.5</v>
      </c>
      <c r="AB50" s="245">
        <f t="shared" si="25"/>
        <v>3.2</v>
      </c>
    </row>
    <row r="51" spans="1:28" x14ac:dyDescent="0.25">
      <c r="A51" s="144" t="str">
        <f>'Crisis Indicator Data'!A48</f>
        <v>Country Level</v>
      </c>
      <c r="B51" s="145" t="str">
        <f>'Crisis Indicator Data'!B48</f>
        <v>Earthquake,Socio-political,Violence</v>
      </c>
      <c r="C51" s="145" t="str">
        <f>'Crisis Indicator Data'!C48</f>
        <v>IDN007</v>
      </c>
      <c r="D51" s="145" t="str">
        <f>'Crisis Indicator Data'!D48</f>
        <v>Indonesia</v>
      </c>
      <c r="E51" s="146" t="str">
        <f>'Crisis Indicator Data'!E48</f>
        <v>IDN</v>
      </c>
      <c r="F51" s="243">
        <f>IF('Crisis Indicator Data'!F48="x","x",IF(LOG('Crisis Indicator Data'!F48)&lt;F$4,0,IF(LOG('Crisis Indicator Data'!F48)&gt;F$3,5,ROUND(5-(F$3-LOG('Crisis Indicator Data'!F48))/(F$3-F$4)*5,1))))</f>
        <v>4.4000000000000004</v>
      </c>
      <c r="G51" s="143">
        <f>IF('Crisis Indicator Data'!F48="x","x",IF(LEN(E51)&gt;3,('Crisis Indicator Data'!F48/VLOOKUP('Impact of the crisis'!$C51,'Regional Crises'!$B$1:$R$66,4,FALSE)),'Crisis Indicator Data'!F48/VLOOKUP('Impact of the crisis'!$E51,'Country Indicator Data'!$B$4:$P$300,15,FALSE)))</f>
        <v>0.2402992983986266</v>
      </c>
      <c r="H51" s="237">
        <f t="shared" si="13"/>
        <v>1.1000000000000001</v>
      </c>
      <c r="I51" s="237">
        <f t="shared" si="14"/>
        <v>2.75</v>
      </c>
      <c r="J51" s="237">
        <f>IF('Crisis Indicator Data'!G48="x","x",IF(LOG('Crisis Indicator Data'!G48)&lt;J$4,0,IF(LOG('Crisis Indicator Data'!G48)&gt;J$3,5,ROUND(5-(J$3-LOG('Crisis Indicator Data'!G48))/(J$3-J$4)*5,1))))</f>
        <v>4.5</v>
      </c>
      <c r="K51" s="143">
        <f>IF('Crisis Indicator Data'!G48="x","x",IF(LEN(E51)&gt;3,('Crisis Indicator Data'!G48/VLOOKUP('Impact of the crisis'!$C51,'Regional Crises'!$B$1:$R$66,5,FALSE)),'Crisis Indicator Data'!G48/VLOOKUP('Impact of the crisis'!$E51,'Country Indicator Data'!$B$4:$P$300,14,FALSE)))</f>
        <v>8.2523786790420883E-2</v>
      </c>
      <c r="L51" s="237">
        <f t="shared" si="15"/>
        <v>0.4</v>
      </c>
      <c r="M51" s="237">
        <f t="shared" si="16"/>
        <v>2.4500000000000002</v>
      </c>
      <c r="N51" s="237">
        <f t="shared" si="17"/>
        <v>2.6</v>
      </c>
      <c r="O51" s="237">
        <f>IF('Crisis Indicator Data'!H48="x","x",IF('Crisis Indicator Data'!H48=0,0,IF(LOG('Crisis Indicator Data'!H48)&lt;O$4,0,IF(LOG('Crisis Indicator Data'!H48)&gt;O$3,5,ROUND(5-(O$3-LOG('Crisis Indicator Data'!H48))/(O$3-O$4)*5,1)))))</f>
        <v>3.9</v>
      </c>
      <c r="P51" s="143">
        <f>IF('Crisis Indicator Data'!H48="x","x",'Crisis Indicator Data'!H48/'Crisis Indicator Data'!G48)</f>
        <v>0.32458854657159514</v>
      </c>
      <c r="Q51" s="237">
        <f t="shared" si="18"/>
        <v>1.6</v>
      </c>
      <c r="R51" s="237">
        <f t="shared" si="19"/>
        <v>2.75</v>
      </c>
      <c r="S51" s="237">
        <f>IF('Crisis Indicator Data'!I48="x","x",IF('Crisis Indicator Data'!I48=0,0,IF(LOG('Crisis Indicator Data'!I48)&lt;S$4,0,IF(LOG('Crisis Indicator Data'!I48)&gt;S$3,5,ROUND(5-(S$3-LOG('Crisis Indicator Data'!I48))/(S$3-S$4)*5,1)))))</f>
        <v>3.2</v>
      </c>
      <c r="T51" s="143">
        <f>IF('Crisis Indicator Data'!H48="x","x",IF('Crisis Indicator Data'!I48="x","x",'Crisis Indicator Data'!I48/'Crisis Indicator Data'!H48))</f>
        <v>2.2381873445703231E-2</v>
      </c>
      <c r="U51" s="237">
        <f t="shared" si="20"/>
        <v>0.7</v>
      </c>
      <c r="V51" s="237">
        <f t="shared" si="21"/>
        <v>2</v>
      </c>
      <c r="W51" s="237">
        <f>IF('Crisis Indicator Data'!L48="x","x",IF('Crisis Indicator Data'!L48=0,0,IF(LOG('Crisis Indicator Data'!L48)&lt;W$4,0,IF(LOG('Crisis Indicator Data'!L48)&gt;W$3,5,ROUND(5-(W$3-LOG('Crisis Indicator Data'!L48))/(W$3-W$4)*5,1)))))</f>
        <v>3.7</v>
      </c>
      <c r="X51" s="244">
        <f>IF(OR('Crisis Indicator Data'!L48="x",'Crisis Indicator Data'!H48="x"),"x",'Crisis Indicator Data'!L48/'Crisis Indicator Data'!H48)</f>
        <v>5.0428295109146171E-5</v>
      </c>
      <c r="Y51" s="237">
        <f t="shared" si="22"/>
        <v>2.5</v>
      </c>
      <c r="Z51" s="237">
        <f t="shared" si="23"/>
        <v>3.1</v>
      </c>
      <c r="AA51" s="237">
        <f t="shared" si="24"/>
        <v>2.6</v>
      </c>
      <c r="AB51" s="245">
        <f t="shared" si="25"/>
        <v>2.7</v>
      </c>
    </row>
    <row r="52" spans="1:28" x14ac:dyDescent="0.25">
      <c r="A52" s="144" t="str">
        <f>'Crisis Indicator Data'!A49</f>
        <v>Earthquake in West Java province</v>
      </c>
      <c r="B52" s="145" t="str">
        <f>'Crisis Indicator Data'!B49</f>
        <v>Earthquake</v>
      </c>
      <c r="C52" s="145" t="str">
        <f>'Crisis Indicator Data'!C49</f>
        <v>IDN008</v>
      </c>
      <c r="D52" s="145" t="str">
        <f>'Crisis Indicator Data'!D49</f>
        <v>Indonesia</v>
      </c>
      <c r="E52" s="146" t="str">
        <f>'Crisis Indicator Data'!E49</f>
        <v>IDN</v>
      </c>
      <c r="F52" s="243">
        <f>IF('Crisis Indicator Data'!F49="x","x",IF(LOG('Crisis Indicator Data'!F49)&lt;F$4,0,IF(LOG('Crisis Indicator Data'!F49)&gt;F$3,5,ROUND(5-(F$3-LOG('Crisis Indicator Data'!F49))/(F$3-F$4)*5,1))))</f>
        <v>1.9</v>
      </c>
      <c r="G52" s="143">
        <f>IF('Crisis Indicator Data'!F49="x","x",IF(LEN(E52)&gt;3,('Crisis Indicator Data'!F49/VLOOKUP('Impact of the crisis'!$C52,'Regional Crises'!$B$1:$R$66,4,FALSE)),'Crisis Indicator Data'!F49/VLOOKUP('Impact of the crisis'!$E52,'Country Indicator Data'!$B$4:$P$300,15,FALSE)))</f>
        <v>7.3571542915813358E-3</v>
      </c>
      <c r="H52" s="237">
        <f t="shared" si="13"/>
        <v>0</v>
      </c>
      <c r="I52" s="237">
        <f t="shared" si="14"/>
        <v>0.95</v>
      </c>
      <c r="J52" s="237">
        <f>IF('Crisis Indicator Data'!G49="x","x",IF(LOG('Crisis Indicator Data'!G49)&lt;J$4,0,IF(LOG('Crisis Indicator Data'!G49)&gt;J$3,5,ROUND(5-(J$3-LOG('Crisis Indicator Data'!G49))/(J$3-J$4)*5,1))))</f>
        <v>4.0999999999999996</v>
      </c>
      <c r="K52" s="143">
        <f>IF('Crisis Indicator Data'!G49="x","x",IF(LEN(E52)&gt;3,('Crisis Indicator Data'!G49/VLOOKUP('Impact of the crisis'!$C52,'Regional Crises'!$B$1:$R$66,5,FALSE)),'Crisis Indicator Data'!G49/VLOOKUP('Impact of the crisis'!$E52,'Country Indicator Data'!$B$4:$P$300,14,FALSE)))</f>
        <v>6.2398922331642077E-2</v>
      </c>
      <c r="L52" s="237">
        <f t="shared" si="15"/>
        <v>0.3</v>
      </c>
      <c r="M52" s="237">
        <f t="shared" si="16"/>
        <v>2.1999999999999997</v>
      </c>
      <c r="N52" s="237">
        <f t="shared" si="17"/>
        <v>1.6</v>
      </c>
      <c r="O52" s="237">
        <f>IF('Crisis Indicator Data'!H49="x","x",IF('Crisis Indicator Data'!H49=0,0,IF(LOG('Crisis Indicator Data'!H49)&lt;O$4,0,IF(LOG('Crisis Indicator Data'!H49)&gt;O$3,5,ROUND(5-(O$3-LOG('Crisis Indicator Data'!H49))/(O$3-O$4)*5,1)))))</f>
        <v>2.9</v>
      </c>
      <c r="P52" s="143">
        <f>IF('Crisis Indicator Data'!H49="x","x",'Crisis Indicator Data'!H49/'Crisis Indicator Data'!G49)</f>
        <v>0.10675523397188778</v>
      </c>
      <c r="Q52" s="237">
        <f t="shared" si="18"/>
        <v>0.5</v>
      </c>
      <c r="R52" s="237">
        <f t="shared" si="19"/>
        <v>1.7</v>
      </c>
      <c r="S52" s="237">
        <f>IF('Crisis Indicator Data'!I49="x","x",IF('Crisis Indicator Data'!I49=0,0,IF(LOG('Crisis Indicator Data'!I49)&lt;S$4,0,IF(LOG('Crisis Indicator Data'!I49)&gt;S$3,5,ROUND(5-(S$3-LOG('Crisis Indicator Data'!I49))/(S$3-S$4)*5,1)))))</f>
        <v>2.7</v>
      </c>
      <c r="T52" s="143">
        <f>IF('Crisis Indicator Data'!H49="x","x",IF('Crisis Indicator Data'!I49="x","x",'Crisis Indicator Data'!I49/'Crisis Indicator Data'!H49))</f>
        <v>4.0555555555555553E-2</v>
      </c>
      <c r="U52" s="237">
        <f t="shared" si="20"/>
        <v>1.4</v>
      </c>
      <c r="V52" s="237">
        <f t="shared" si="21"/>
        <v>2.1</v>
      </c>
      <c r="W52" s="237">
        <f>IF('Crisis Indicator Data'!L49="x","x",IF('Crisis Indicator Data'!L49=0,0,IF(LOG('Crisis Indicator Data'!L49)&lt;W$4,0,IF(LOG('Crisis Indicator Data'!L49)&gt;W$3,5,ROUND(5-(W$3-LOG('Crisis Indicator Data'!L49))/(W$3-W$4)*5,1)))))</f>
        <v>3.6</v>
      </c>
      <c r="X52" s="244">
        <f>IF(OR('Crisis Indicator Data'!L49="x",'Crisis Indicator Data'!H49="x"),"x",'Crisis Indicator Data'!L49/'Crisis Indicator Data'!H49)</f>
        <v>1.8777777777777779E-4</v>
      </c>
      <c r="Y52" s="237">
        <f t="shared" si="22"/>
        <v>5</v>
      </c>
      <c r="Z52" s="237">
        <f t="shared" si="23"/>
        <v>4.3</v>
      </c>
      <c r="AA52" s="237">
        <f t="shared" si="24"/>
        <v>3.4</v>
      </c>
      <c r="AB52" s="245">
        <f t="shared" si="25"/>
        <v>2.6</v>
      </c>
    </row>
    <row r="53" spans="1:28" x14ac:dyDescent="0.25">
      <c r="A53" s="144" t="str">
        <f>'Crisis Indicator Data'!A50</f>
        <v>Conflict in Jammu and Kashmir</v>
      </c>
      <c r="B53" s="145" t="str">
        <f>'Crisis Indicator Data'!B50</f>
        <v>Socio-political</v>
      </c>
      <c r="C53" s="145" t="str">
        <f>'Crisis Indicator Data'!C50</f>
        <v>IND002</v>
      </c>
      <c r="D53" s="145" t="str">
        <f>'Crisis Indicator Data'!D50</f>
        <v>India</v>
      </c>
      <c r="E53" s="146" t="str">
        <f>'Crisis Indicator Data'!E50</f>
        <v>IND</v>
      </c>
      <c r="F53" s="243">
        <f>IF('Crisis Indicator Data'!F50="x","x",IF(LOG('Crisis Indicator Data'!F50)&lt;F$4,0,IF(LOG('Crisis Indicator Data'!F50)&gt;F$3,5,ROUND(5-(F$3-LOG('Crisis Indicator Data'!F50))/(F$3-F$4)*5,1))))</f>
        <v>3.9</v>
      </c>
      <c r="G53" s="143">
        <f>IF('Crisis Indicator Data'!F50="x","x",IF(LEN(E53)&gt;3,('Crisis Indicator Data'!F50/VLOOKUP('Impact of the crisis'!$C53,'Regional Crises'!$B$1:$R$66,4,FALSE)),'Crisis Indicator Data'!F50/VLOOKUP('Impact of the crisis'!$E53,'Country Indicator Data'!$B$4:$P$300,15,FALSE)))</f>
        <v>7.4746652585270371E-2</v>
      </c>
      <c r="H53" s="237">
        <f t="shared" si="13"/>
        <v>0.3</v>
      </c>
      <c r="I53" s="237">
        <f t="shared" si="14"/>
        <v>2.1</v>
      </c>
      <c r="J53" s="237">
        <f>IF('Crisis Indicator Data'!G50="x","x",IF(LOG('Crisis Indicator Data'!G50)&lt;J$4,0,IF(LOG('Crisis Indicator Data'!G50)&gt;J$3,5,ROUND(5-(J$3-LOG('Crisis Indicator Data'!G50))/(J$3-J$4)*5,1))))</f>
        <v>3.7</v>
      </c>
      <c r="K53" s="143">
        <f>IF('Crisis Indicator Data'!G50="x","x",IF(LEN(E53)&gt;3,('Crisis Indicator Data'!G50/VLOOKUP('Impact of the crisis'!$C53,'Regional Crises'!$B$1:$R$66,5,FALSE)),'Crisis Indicator Data'!G50/VLOOKUP('Impact of the crisis'!$E53,'Country Indicator Data'!$B$4:$P$300,14,FALSE)))</f>
        <v>9.2654707725042858E-3</v>
      </c>
      <c r="L53" s="237">
        <f t="shared" si="15"/>
        <v>0</v>
      </c>
      <c r="M53" s="237">
        <f t="shared" si="16"/>
        <v>1.85</v>
      </c>
      <c r="N53" s="237">
        <f t="shared" si="17"/>
        <v>2</v>
      </c>
      <c r="O53" s="237" t="str">
        <f>IF('Crisis Indicator Data'!H50="x","x",IF('Crisis Indicator Data'!H50=0,0,IF(LOG('Crisis Indicator Data'!H50)&lt;O$4,0,IF(LOG('Crisis Indicator Data'!H50)&gt;O$3,5,ROUND(5-(O$3-LOG('Crisis Indicator Data'!H50))/(O$3-O$4)*5,1)))))</f>
        <v>x</v>
      </c>
      <c r="P53" s="143" t="str">
        <f>IF('Crisis Indicator Data'!H50="x","x",'Crisis Indicator Data'!H50/'Crisis Indicator Data'!G50)</f>
        <v>x</v>
      </c>
      <c r="Q53" s="237" t="str">
        <f t="shared" si="18"/>
        <v>x</v>
      </c>
      <c r="R53" s="237" t="str">
        <f t="shared" si="19"/>
        <v>x</v>
      </c>
      <c r="S53" s="237" t="str">
        <f>IF('Crisis Indicator Data'!I50="x","x",IF('Crisis Indicator Data'!I50=0,0,IF(LOG('Crisis Indicator Data'!I50)&lt;S$4,0,IF(LOG('Crisis Indicator Data'!I50)&gt;S$3,5,ROUND(5-(S$3-LOG('Crisis Indicator Data'!I50))/(S$3-S$4)*5,1)))))</f>
        <v>x</v>
      </c>
      <c r="T53" s="143" t="str">
        <f>IF('Crisis Indicator Data'!H50="x","x",IF('Crisis Indicator Data'!I50="x","x",'Crisis Indicator Data'!I50/'Crisis Indicator Data'!H50))</f>
        <v>x</v>
      </c>
      <c r="U53" s="237" t="str">
        <f t="shared" si="20"/>
        <v>x</v>
      </c>
      <c r="V53" s="237" t="str">
        <f t="shared" si="21"/>
        <v>x</v>
      </c>
      <c r="W53" s="237">
        <f>IF('Crisis Indicator Data'!L50="x","x",IF('Crisis Indicator Data'!L50=0,0,IF(LOG('Crisis Indicator Data'!L50)&lt;W$4,0,IF(LOG('Crisis Indicator Data'!L50)&gt;W$3,5,ROUND(5-(W$3-LOG('Crisis Indicator Data'!L50))/(W$3-W$4)*5,1)))))</f>
        <v>2.8</v>
      </c>
      <c r="X53" s="244" t="str">
        <f>IF(OR('Crisis Indicator Data'!L50="x",'Crisis Indicator Data'!H50="x"),"x",'Crisis Indicator Data'!L50/'Crisis Indicator Data'!H50)</f>
        <v>x</v>
      </c>
      <c r="Y53" s="237" t="str">
        <f t="shared" si="22"/>
        <v>x</v>
      </c>
      <c r="Z53" s="237">
        <f t="shared" si="23"/>
        <v>2.8</v>
      </c>
      <c r="AA53" s="237">
        <f t="shared" si="24"/>
        <v>2.8</v>
      </c>
      <c r="AB53" s="245">
        <f t="shared" si="25"/>
        <v>2.8</v>
      </c>
    </row>
    <row r="54" spans="1:28" x14ac:dyDescent="0.25">
      <c r="A54" s="147" t="str">
        <f>'Crisis Indicator Data'!A51</f>
        <v>Afghan Refugees in Iran</v>
      </c>
      <c r="B54" s="148" t="str">
        <f>'Crisis Indicator Data'!B51</f>
        <v>Displacement</v>
      </c>
      <c r="C54" s="148" t="str">
        <f>'Crisis Indicator Data'!C51</f>
        <v>IRN004</v>
      </c>
      <c r="D54" s="148" t="str">
        <f>'Crisis Indicator Data'!D51</f>
        <v>Iran</v>
      </c>
      <c r="E54" s="149" t="str">
        <f>'Crisis Indicator Data'!E51</f>
        <v>IRN</v>
      </c>
      <c r="F54" s="243">
        <f>IF('Crisis Indicator Data'!F51="x","x",IF(LOG('Crisis Indicator Data'!F51)&lt;F$4,0,IF(LOG('Crisis Indicator Data'!F51)&gt;F$3,5,ROUND(5-(F$3-LOG('Crisis Indicator Data'!F51))/(F$3-F$4)*5,1))))</f>
        <v>4</v>
      </c>
      <c r="G54" s="143">
        <f>IF('Crisis Indicator Data'!F51="x","x",IF(LEN(E54)&gt;3,('Crisis Indicator Data'!F51/VLOOKUP('Impact of the crisis'!$C54,'Regional Crises'!$B$1:$R$66,4,FALSE)),'Crisis Indicator Data'!F51/VLOOKUP('Impact of the crisis'!$E54,'Country Indicator Data'!$B$4:$P$300,15,FALSE)))</f>
        <v>0.1470818291215403</v>
      </c>
      <c r="H54" s="237">
        <f t="shared" si="13"/>
        <v>0.6</v>
      </c>
      <c r="I54" s="237">
        <f t="shared" si="14"/>
        <v>2.2999999999999998</v>
      </c>
      <c r="J54" s="237">
        <f>IF('Crisis Indicator Data'!G51="x","x",IF(LOG('Crisis Indicator Data'!G51)&lt;J$4,0,IF(LOG('Crisis Indicator Data'!G51)&gt;J$3,5,ROUND(5-(J$3-LOG('Crisis Indicator Data'!G51))/(J$3-J$4)*5,1))))</f>
        <v>4.5999999999999996</v>
      </c>
      <c r="K54" s="143">
        <f>IF('Crisis Indicator Data'!G51="x","x",IF(LEN(E54)&gt;3,('Crisis Indicator Data'!G51/VLOOKUP('Impact of the crisis'!$C54,'Regional Crises'!$B$1:$R$66,5,FALSE)),'Crisis Indicator Data'!G51/VLOOKUP('Impact of the crisis'!$E54,'Country Indicator Data'!$B$4:$P$300,14,FALSE)))</f>
        <v>0.28856236122897366</v>
      </c>
      <c r="L54" s="237">
        <f t="shared" si="15"/>
        <v>1.4</v>
      </c>
      <c r="M54" s="237">
        <f t="shared" si="16"/>
        <v>3</v>
      </c>
      <c r="N54" s="237">
        <f t="shared" si="17"/>
        <v>2.7</v>
      </c>
      <c r="O54" s="237">
        <f>IF('Crisis Indicator Data'!H51="x","x",IF('Crisis Indicator Data'!H51=0,0,IF(LOG('Crisis Indicator Data'!H51)&lt;O$4,0,IF(LOG('Crisis Indicator Data'!H51)&gt;O$3,5,ROUND(5-(O$3-LOG('Crisis Indicator Data'!H51))/(O$3-O$4)*5,1)))))</f>
        <v>3.6</v>
      </c>
      <c r="P54" s="143">
        <f>IF('Crisis Indicator Data'!H51="x","x",'Crisis Indicator Data'!H51/'Crisis Indicator Data'!G51)</f>
        <v>0.18035692704346776</v>
      </c>
      <c r="Q54" s="237">
        <f t="shared" si="18"/>
        <v>0.9</v>
      </c>
      <c r="R54" s="237">
        <f t="shared" si="19"/>
        <v>2.25</v>
      </c>
      <c r="S54" s="237">
        <f>IF('Crisis Indicator Data'!I51="x","x",IF('Crisis Indicator Data'!I51=0,0,IF(LOG('Crisis Indicator Data'!I51)&lt;S$4,0,IF(LOG('Crisis Indicator Data'!I51)&gt;S$3,5,ROUND(5-(S$3-LOG('Crisis Indicator Data'!I51))/(S$3-S$4)*5,1)))))</f>
        <v>5</v>
      </c>
      <c r="T54" s="143">
        <f>IF('Crisis Indicator Data'!H51="x","x",IF('Crisis Indicator Data'!I51="x","x",'Crisis Indicator Data'!I51/'Crisis Indicator Data'!H51))</f>
        <v>1</v>
      </c>
      <c r="U54" s="237">
        <f t="shared" si="20"/>
        <v>5</v>
      </c>
      <c r="V54" s="237">
        <f t="shared" si="21"/>
        <v>5</v>
      </c>
      <c r="W54" s="237" t="str">
        <f>IF('Crisis Indicator Data'!L51="x","x",IF('Crisis Indicator Data'!L51=0,0,IF(LOG('Crisis Indicator Data'!L51)&lt;W$4,0,IF(LOG('Crisis Indicator Data'!L51)&gt;W$3,5,ROUND(5-(W$3-LOG('Crisis Indicator Data'!L51))/(W$3-W$4)*5,1)))))</f>
        <v>x</v>
      </c>
      <c r="X54" s="244" t="str">
        <f>IF(OR('Crisis Indicator Data'!L51="x",'Crisis Indicator Data'!H51="x"),"x",'Crisis Indicator Data'!L51/'Crisis Indicator Data'!H51)</f>
        <v>x</v>
      </c>
      <c r="Y54" s="237" t="str">
        <f t="shared" si="22"/>
        <v>x</v>
      </c>
      <c r="Z54" s="237" t="str">
        <f t="shared" si="23"/>
        <v>x</v>
      </c>
      <c r="AA54" s="237">
        <f t="shared" si="24"/>
        <v>5</v>
      </c>
      <c r="AB54" s="245">
        <f t="shared" si="25"/>
        <v>4</v>
      </c>
    </row>
    <row r="55" spans="1:28" x14ac:dyDescent="0.25">
      <c r="A55" s="147" t="str">
        <f>'Crisis Indicator Data'!A52</f>
        <v>Multiple crises in Iraq</v>
      </c>
      <c r="B55" s="148" t="str">
        <f>'Crisis Indicator Data'!B52</f>
        <v>Violence,Displacement,Socio-political,Conflict</v>
      </c>
      <c r="C55" s="148" t="str">
        <f>'Crisis Indicator Data'!C52</f>
        <v>IRQ001</v>
      </c>
      <c r="D55" s="148" t="str">
        <f>'Crisis Indicator Data'!D52</f>
        <v>Iraq</v>
      </c>
      <c r="E55" s="149" t="str">
        <f>'Crisis Indicator Data'!E52</f>
        <v>IRQ</v>
      </c>
      <c r="F55" s="243">
        <f>IF('Crisis Indicator Data'!F52="x","x",IF(LOG('Crisis Indicator Data'!F52)&lt;F$4,0,IF(LOG('Crisis Indicator Data'!F52)&gt;F$3,5,ROUND(5-(F$3-LOG('Crisis Indicator Data'!F52))/(F$3-F$4)*5,1))))</f>
        <v>4.3</v>
      </c>
      <c r="G55" s="143">
        <f>IF('Crisis Indicator Data'!F52="x","x",IF(LEN(E55)&gt;3,('Crisis Indicator Data'!F52/VLOOKUP('Impact of the crisis'!$C55,'Regional Crises'!$B$1:$R$66,4,FALSE)),'Crisis Indicator Data'!F52/VLOOKUP('Impact of the crisis'!$E55,'Country Indicator Data'!$B$4:$P$300,15,FALSE)))</f>
        <v>0.88255664026524216</v>
      </c>
      <c r="H55" s="237">
        <f t="shared" si="13"/>
        <v>4.4000000000000004</v>
      </c>
      <c r="I55" s="237">
        <f t="shared" si="14"/>
        <v>4.3499999999999996</v>
      </c>
      <c r="J55" s="237">
        <f>IF('Crisis Indicator Data'!G52="x","x",IF(LOG('Crisis Indicator Data'!G52)&lt;J$4,0,IF(LOG('Crisis Indicator Data'!G52)&gt;J$3,5,ROUND(5-(J$3-LOG('Crisis Indicator Data'!G52))/(J$3-J$4)*5,1))))</f>
        <v>5</v>
      </c>
      <c r="K55" s="143">
        <f>IF('Crisis Indicator Data'!G52="x","x",IF(LEN(E55)&gt;3,('Crisis Indicator Data'!G52/VLOOKUP('Impact of the crisis'!$C55,'Regional Crises'!$B$1:$R$66,5,FALSE)),'Crisis Indicator Data'!G52/VLOOKUP('Impact of the crisis'!$E55,'Country Indicator Data'!$B$4:$P$300,14,FALSE)))</f>
        <v>1.1101696972639654</v>
      </c>
      <c r="L55" s="237">
        <f t="shared" si="15"/>
        <v>5</v>
      </c>
      <c r="M55" s="237">
        <f t="shared" si="16"/>
        <v>5</v>
      </c>
      <c r="N55" s="237">
        <f t="shared" si="17"/>
        <v>4.7</v>
      </c>
      <c r="O55" s="237">
        <f>IF('Crisis Indicator Data'!H52="x","x",IF('Crisis Indicator Data'!H52=0,0,IF(LOG('Crisis Indicator Data'!H52)&lt;O$4,0,IF(LOG('Crisis Indicator Data'!H52)&gt;O$3,5,ROUND(5-(O$3-LOG('Crisis Indicator Data'!H52))/(O$3-O$4)*5,1)))))</f>
        <v>3.8</v>
      </c>
      <c r="P55" s="143">
        <f>IF('Crisis Indicator Data'!H52="x","x",'Crisis Indicator Data'!H52/'Crisis Indicator Data'!G52)</f>
        <v>0.12731527039734086</v>
      </c>
      <c r="Q55" s="237">
        <f t="shared" si="18"/>
        <v>0.6</v>
      </c>
      <c r="R55" s="237">
        <f t="shared" si="19"/>
        <v>2.1999999999999997</v>
      </c>
      <c r="S55" s="237">
        <f>IF('Crisis Indicator Data'!I52="x","x",IF('Crisis Indicator Data'!I52=0,0,IF(LOG('Crisis Indicator Data'!I52)&lt;S$4,0,IF(LOG('Crisis Indicator Data'!I52)&gt;S$3,5,ROUND(5-(S$3-LOG('Crisis Indicator Data'!I52))/(S$3-S$4)*5,1)))))</f>
        <v>5</v>
      </c>
      <c r="T55" s="143">
        <f>IF('Crisis Indicator Data'!H52="x","x",IF('Crisis Indicator Data'!I52="x","x",'Crisis Indicator Data'!I52/'Crisis Indicator Data'!H52))</f>
        <v>1.4623840604603229</v>
      </c>
      <c r="U55" s="237">
        <f t="shared" si="20"/>
        <v>5</v>
      </c>
      <c r="V55" s="237">
        <f t="shared" si="21"/>
        <v>5</v>
      </c>
      <c r="W55" s="237">
        <f>IF('Crisis Indicator Data'!L52="x","x",IF('Crisis Indicator Data'!L52=0,0,IF(LOG('Crisis Indicator Data'!L52)&lt;W$4,0,IF(LOG('Crisis Indicator Data'!L52)&gt;W$3,5,ROUND(5-(W$3-LOG('Crisis Indicator Data'!L52))/(W$3-W$4)*5,1)))))</f>
        <v>4.7</v>
      </c>
      <c r="X55" s="244">
        <f>IF(OR('Crisis Indicator Data'!L52="x",'Crisis Indicator Data'!H52="x"),"x",'Crisis Indicator Data'!L52/'Crisis Indicator Data'!H52)</f>
        <v>3.2583304706286498E-4</v>
      </c>
      <c r="Y55" s="237">
        <f t="shared" si="22"/>
        <v>5</v>
      </c>
      <c r="Z55" s="237">
        <f t="shared" si="23"/>
        <v>4.9000000000000004</v>
      </c>
      <c r="AA55" s="237">
        <f t="shared" si="24"/>
        <v>5</v>
      </c>
      <c r="AB55" s="245">
        <f t="shared" si="25"/>
        <v>4</v>
      </c>
    </row>
    <row r="56" spans="1:28" x14ac:dyDescent="0.25">
      <c r="A56" s="147" t="str">
        <f>'Crisis Indicator Data'!A53</f>
        <v>Conflict  in Iraq</v>
      </c>
      <c r="B56" s="148" t="str">
        <f>'Crisis Indicator Data'!B53</f>
        <v>Conflict,Socio-political,Violence</v>
      </c>
      <c r="C56" s="148" t="str">
        <f>'Crisis Indicator Data'!C53</f>
        <v>IRQ002</v>
      </c>
      <c r="D56" s="148" t="str">
        <f>'Crisis Indicator Data'!D53</f>
        <v>Iraq</v>
      </c>
      <c r="E56" s="149" t="str">
        <f>'Crisis Indicator Data'!E53</f>
        <v>IRQ</v>
      </c>
      <c r="F56" s="243">
        <f>IF('Crisis Indicator Data'!F53="x","x",IF(LOG('Crisis Indicator Data'!F53)&lt;F$4,0,IF(LOG('Crisis Indicator Data'!F53)&gt;F$3,5,ROUND(5-(F$3-LOG('Crisis Indicator Data'!F53))/(F$3-F$4)*5,1))))</f>
        <v>4.3</v>
      </c>
      <c r="G56" s="143">
        <f>IF('Crisis Indicator Data'!F53="x","x",IF(LEN(E56)&gt;3,('Crisis Indicator Data'!F53/VLOOKUP('Impact of the crisis'!$C56,'Regional Crises'!$B$1:$R$66,4,FALSE)),'Crisis Indicator Data'!F53/VLOOKUP('Impact of the crisis'!$E56,'Country Indicator Data'!$B$4:$P$300,15,FALSE)))</f>
        <v>0.88255664026524216</v>
      </c>
      <c r="H56" s="237">
        <f t="shared" si="13"/>
        <v>4.4000000000000004</v>
      </c>
      <c r="I56" s="237">
        <f t="shared" si="14"/>
        <v>4.3499999999999996</v>
      </c>
      <c r="J56" s="237">
        <f>IF('Crisis Indicator Data'!G53="x","x",IF(LOG('Crisis Indicator Data'!G53)&lt;J$4,0,IF(LOG('Crisis Indicator Data'!G53)&gt;J$3,5,ROUND(5-(J$3-LOG('Crisis Indicator Data'!G53))/(J$3-J$4)*5,1))))</f>
        <v>5</v>
      </c>
      <c r="K56" s="143">
        <f>IF('Crisis Indicator Data'!G53="x","x",IF(LEN(E56)&gt;3,('Crisis Indicator Data'!G53/VLOOKUP('Impact of the crisis'!$C56,'Regional Crises'!$B$1:$R$66,5,FALSE)),'Crisis Indicator Data'!G53/VLOOKUP('Impact of the crisis'!$E56,'Country Indicator Data'!$B$4:$P$300,14,FALSE)))</f>
        <v>0.9850695540287927</v>
      </c>
      <c r="L56" s="237">
        <f t="shared" si="15"/>
        <v>4.9000000000000004</v>
      </c>
      <c r="M56" s="237">
        <f t="shared" si="16"/>
        <v>4.95</v>
      </c>
      <c r="N56" s="237">
        <f t="shared" si="17"/>
        <v>4.7</v>
      </c>
      <c r="O56" s="237">
        <f>IF('Crisis Indicator Data'!H53="x","x",IF('Crisis Indicator Data'!H53=0,0,IF(LOG('Crisis Indicator Data'!H53)&lt;O$4,0,IF(LOG('Crisis Indicator Data'!H53)&gt;O$3,5,ROUND(5-(O$3-LOG('Crisis Indicator Data'!H53))/(O$3-O$4)*5,1)))))</f>
        <v>3.7</v>
      </c>
      <c r="P56" s="143">
        <f>IF('Crisis Indicator Data'!H53="x","x",'Crisis Indicator Data'!H53/'Crisis Indicator Data'!G53)</f>
        <v>0.13061908517350157</v>
      </c>
      <c r="Q56" s="237">
        <f t="shared" si="18"/>
        <v>0.6</v>
      </c>
      <c r="R56" s="237">
        <f t="shared" si="19"/>
        <v>2.15</v>
      </c>
      <c r="S56" s="237">
        <f>IF('Crisis Indicator Data'!I53="x","x",IF('Crisis Indicator Data'!I53=0,0,IF(LOG('Crisis Indicator Data'!I53)&lt;S$4,0,IF(LOG('Crisis Indicator Data'!I53)&gt;S$3,5,ROUND(5-(S$3-LOG('Crisis Indicator Data'!I53))/(S$3-S$4)*5,1)))))</f>
        <v>5</v>
      </c>
      <c r="T56" s="143">
        <f>IF('Crisis Indicator Data'!H53="x","x",IF('Crisis Indicator Data'!I53="x","x",'Crisis Indicator Data'!I53/'Crisis Indicator Data'!H53))</f>
        <v>1.5569811320754716</v>
      </c>
      <c r="U56" s="237">
        <f t="shared" si="20"/>
        <v>5</v>
      </c>
      <c r="V56" s="237">
        <f t="shared" si="21"/>
        <v>5</v>
      </c>
      <c r="W56" s="237">
        <f>IF('Crisis Indicator Data'!L53="x","x",IF('Crisis Indicator Data'!L53=0,0,IF(LOG('Crisis Indicator Data'!L53)&lt;W$4,0,IF(LOG('Crisis Indicator Data'!L53)&gt;W$3,5,ROUND(5-(W$3-LOG('Crisis Indicator Data'!L53))/(W$3-W$4)*5,1)))))</f>
        <v>4.7</v>
      </c>
      <c r="X56" s="244">
        <f>IF(OR('Crisis Indicator Data'!L53="x",'Crisis Indicator Data'!H53="x"),"x",'Crisis Indicator Data'!L53/'Crisis Indicator Data'!H53)</f>
        <v>3.579245283018868E-4</v>
      </c>
      <c r="Y56" s="237">
        <f t="shared" si="22"/>
        <v>5</v>
      </c>
      <c r="Z56" s="237">
        <f t="shared" si="23"/>
        <v>4.9000000000000004</v>
      </c>
      <c r="AA56" s="237">
        <f t="shared" si="24"/>
        <v>5</v>
      </c>
      <c r="AB56" s="245">
        <f t="shared" si="25"/>
        <v>4</v>
      </c>
    </row>
    <row r="57" spans="1:28" x14ac:dyDescent="0.25">
      <c r="A57" s="147" t="str">
        <f>'Crisis Indicator Data'!A54</f>
        <v>Syrian and Palestinian refugees in iraq</v>
      </c>
      <c r="B57" s="148" t="str">
        <f>'Crisis Indicator Data'!B54</f>
        <v>Displacement</v>
      </c>
      <c r="C57" s="148" t="str">
        <f>'Crisis Indicator Data'!C54</f>
        <v>IRQ003</v>
      </c>
      <c r="D57" s="148" t="str">
        <f>'Crisis Indicator Data'!D54</f>
        <v>Iraq</v>
      </c>
      <c r="E57" s="149" t="str">
        <f>'Crisis Indicator Data'!E54</f>
        <v>IRQ</v>
      </c>
      <c r="F57" s="243">
        <f>IF('Crisis Indicator Data'!F54="x","x",IF(LOG('Crisis Indicator Data'!F54)&lt;F$4,0,IF(LOG('Crisis Indicator Data'!F54)&gt;F$3,5,ROUND(5-(F$3-LOG('Crisis Indicator Data'!F54))/(F$3-F$4)*5,1))))</f>
        <v>2.6</v>
      </c>
      <c r="G57" s="143">
        <f>IF('Crisis Indicator Data'!F54="x","x",IF(LEN(E57)&gt;3,('Crisis Indicator Data'!F54/VLOOKUP('Impact of the crisis'!$C57,'Regional Crises'!$B$1:$R$66,4,FALSE)),'Crisis Indicator Data'!F54/VLOOKUP('Impact of the crisis'!$E57,'Country Indicator Data'!$B$4:$P$300,15,FALSE)))</f>
        <v>8.8989685024866455E-2</v>
      </c>
      <c r="H57" s="237">
        <f t="shared" si="13"/>
        <v>0.4</v>
      </c>
      <c r="I57" s="237">
        <f t="shared" si="14"/>
        <v>1.5</v>
      </c>
      <c r="J57" s="237">
        <f>IF('Crisis Indicator Data'!G54="x","x",IF(LOG('Crisis Indicator Data'!G54)&lt;J$4,0,IF(LOG('Crisis Indicator Data'!G54)&gt;J$3,5,ROUND(5-(J$3-LOG('Crisis Indicator Data'!G54))/(J$3-J$4)*5,1))))</f>
        <v>2.4</v>
      </c>
      <c r="K57" s="143">
        <f>IF('Crisis Indicator Data'!G54="x","x",IF(LEN(E57)&gt;3,('Crisis Indicator Data'!G54/VLOOKUP('Impact of the crisis'!$C57,'Regional Crises'!$B$1:$R$66,5,FALSE)),'Crisis Indicator Data'!G54/VLOOKUP('Impact of the crisis'!$E57,'Country Indicator Data'!$B$4:$P$300,14,FALSE)))</f>
        <v>0.1251244203830934</v>
      </c>
      <c r="L57" s="237">
        <f t="shared" si="15"/>
        <v>0.6</v>
      </c>
      <c r="M57" s="237">
        <f t="shared" si="16"/>
        <v>1.5</v>
      </c>
      <c r="N57" s="237">
        <f t="shared" si="17"/>
        <v>1.5</v>
      </c>
      <c r="O57" s="237">
        <f>IF('Crisis Indicator Data'!H54="x","x",IF('Crisis Indicator Data'!H54=0,0,IF(LOG('Crisis Indicator Data'!H54)&lt;O$4,0,IF(LOG('Crisis Indicator Data'!H54)&gt;O$3,5,ROUND(5-(O$3-LOG('Crisis Indicator Data'!H54))/(O$3-O$4)*5,1)))))</f>
        <v>2</v>
      </c>
      <c r="P57" s="143">
        <f>IF('Crisis Indicator Data'!H54="x","x",'Crisis Indicator Data'!H54/'Crisis Indicator Data'!G54)</f>
        <v>0.10128055878928988</v>
      </c>
      <c r="Q57" s="237">
        <f t="shared" si="18"/>
        <v>0.5</v>
      </c>
      <c r="R57" s="237">
        <f t="shared" si="19"/>
        <v>1.25</v>
      </c>
      <c r="S57" s="237">
        <f>IF('Crisis Indicator Data'!I54="x","x",IF('Crisis Indicator Data'!I54=0,0,IF(LOG('Crisis Indicator Data'!I54)&lt;S$4,0,IF(LOG('Crisis Indicator Data'!I54)&gt;S$3,5,ROUND(5-(S$3-LOG('Crisis Indicator Data'!I54))/(S$3-S$4)*5,1)))))</f>
        <v>3.4</v>
      </c>
      <c r="T57" s="143">
        <f>IF('Crisis Indicator Data'!H54="x","x",IF('Crisis Indicator Data'!I54="x","x",'Crisis Indicator Data'!I54/'Crisis Indicator Data'!H54))</f>
        <v>0.49808429118773945</v>
      </c>
      <c r="U57" s="237">
        <f t="shared" si="20"/>
        <v>5</v>
      </c>
      <c r="V57" s="237">
        <f t="shared" si="21"/>
        <v>4.2</v>
      </c>
      <c r="W57" s="237">
        <f>IF('Crisis Indicator Data'!L54="x","x",IF('Crisis Indicator Data'!L54=0,0,IF(LOG('Crisis Indicator Data'!L54)&lt;W$4,0,IF(LOG('Crisis Indicator Data'!L54)&gt;W$3,5,ROUND(5-(W$3-LOG('Crisis Indicator Data'!L54))/(W$3-W$4)*5,1)))))</f>
        <v>0</v>
      </c>
      <c r="X57" s="244">
        <f>IF(OR('Crisis Indicator Data'!L54="x",'Crisis Indicator Data'!H54="x"),"x",'Crisis Indicator Data'!L54/'Crisis Indicator Data'!H54)</f>
        <v>0</v>
      </c>
      <c r="Y57" s="237">
        <f t="shared" si="22"/>
        <v>0</v>
      </c>
      <c r="Z57" s="237">
        <f t="shared" si="23"/>
        <v>0</v>
      </c>
      <c r="AA57" s="237">
        <f t="shared" si="24"/>
        <v>2.7</v>
      </c>
      <c r="AB57" s="245">
        <f t="shared" si="25"/>
        <v>2</v>
      </c>
    </row>
    <row r="58" spans="1:28" x14ac:dyDescent="0.25">
      <c r="A58" s="147" t="str">
        <f>'Crisis Indicator Data'!A55</f>
        <v>Mixed migration flows in Italy</v>
      </c>
      <c r="B58" s="148" t="str">
        <f>'Crisis Indicator Data'!B55</f>
        <v>Displacement</v>
      </c>
      <c r="C58" s="148" t="str">
        <f>'Crisis Indicator Data'!C55</f>
        <v>ITA002</v>
      </c>
      <c r="D58" s="148" t="str">
        <f>'Crisis Indicator Data'!D55</f>
        <v>Italy</v>
      </c>
      <c r="E58" s="149" t="str">
        <f>'Crisis Indicator Data'!E55</f>
        <v>ITA</v>
      </c>
      <c r="F58" s="243">
        <f>IF('Crisis Indicator Data'!F55="x","x",IF(LOG('Crisis Indicator Data'!F55)&lt;F$4,0,IF(LOG('Crisis Indicator Data'!F55)&gt;F$3,5,ROUND(5-(F$3-LOG('Crisis Indicator Data'!F55))/(F$3-F$4)*5,1))))</f>
        <v>2.7</v>
      </c>
      <c r="G58" s="143">
        <f>IF('Crisis Indicator Data'!F55="x","x",IF(LEN(E58)&gt;3,('Crisis Indicator Data'!F55/VLOOKUP('Impact of the crisis'!$C58,'Regional Crises'!$B$1:$R$66,4,FALSE)),'Crisis Indicator Data'!F55/VLOOKUP('Impact of the crisis'!$E58,'Country Indicator Data'!$B$4:$P$300,15,FALSE)))</f>
        <v>0.13957639219419324</v>
      </c>
      <c r="H58" s="237">
        <f t="shared" si="13"/>
        <v>0.6</v>
      </c>
      <c r="I58" s="237">
        <f t="shared" si="14"/>
        <v>1.6500000000000001</v>
      </c>
      <c r="J58" s="237">
        <f>IF('Crisis Indicator Data'!G55="x","x",IF(LOG('Crisis Indicator Data'!G55)&lt;J$4,0,IF(LOG('Crisis Indicator Data'!G55)&gt;J$3,5,ROUND(5-(J$3-LOG('Crisis Indicator Data'!G55))/(J$3-J$4)*5,1))))</f>
        <v>2.7</v>
      </c>
      <c r="K58" s="143">
        <f>IF('Crisis Indicator Data'!G55="x","x",IF(LEN(E58)&gt;3,('Crisis Indicator Data'!G55/VLOOKUP('Impact of the crisis'!$C58,'Regional Crises'!$B$1:$R$66,5,FALSE)),'Crisis Indicator Data'!G55/VLOOKUP('Impact of the crisis'!$E58,'Country Indicator Data'!$B$4:$P$300,14,FALSE)))</f>
        <v>0.11042669765897394</v>
      </c>
      <c r="L58" s="237">
        <f t="shared" si="15"/>
        <v>0.5</v>
      </c>
      <c r="M58" s="237">
        <f t="shared" si="16"/>
        <v>1.6</v>
      </c>
      <c r="N58" s="237">
        <f t="shared" si="17"/>
        <v>1.6</v>
      </c>
      <c r="O58" s="237">
        <f>IF('Crisis Indicator Data'!H55="x","x",IF('Crisis Indicator Data'!H55=0,0,IF(LOG('Crisis Indicator Data'!H55)&lt;O$4,0,IF(LOG('Crisis Indicator Data'!H55)&gt;O$3,5,ROUND(5-(O$3-LOG('Crisis Indicator Data'!H55))/(O$3-O$4)*5,1)))))</f>
        <v>1.5</v>
      </c>
      <c r="P58" s="143">
        <f>IF('Crisis Indicator Data'!H55="x","x",'Crisis Indicator Data'!H55/'Crisis Indicator Data'!G55)</f>
        <v>3.7287625920914148E-2</v>
      </c>
      <c r="Q58" s="237">
        <f t="shared" si="18"/>
        <v>0.1</v>
      </c>
      <c r="R58" s="237">
        <f t="shared" si="19"/>
        <v>0.8</v>
      </c>
      <c r="S58" s="237">
        <f>IF('Crisis Indicator Data'!I55="x","x",IF('Crisis Indicator Data'!I55=0,0,IF(LOG('Crisis Indicator Data'!I55)&lt;S$4,0,IF(LOG('Crisis Indicator Data'!I55)&gt;S$3,5,ROUND(5-(S$3-LOG('Crisis Indicator Data'!I55))/(S$3-S$4)*5,1)))))</f>
        <v>3.4</v>
      </c>
      <c r="T58" s="143">
        <f>IF('Crisis Indicator Data'!H55="x","x",IF('Crisis Indicator Data'!I55="x","x",'Crisis Indicator Data'!I55/'Crisis Indicator Data'!H55))</f>
        <v>1</v>
      </c>
      <c r="U58" s="237">
        <f t="shared" si="20"/>
        <v>5</v>
      </c>
      <c r="V58" s="237">
        <f t="shared" si="21"/>
        <v>4.2</v>
      </c>
      <c r="W58" s="237">
        <f>IF('Crisis Indicator Data'!L55="x","x",IF('Crisis Indicator Data'!L55=0,0,IF(LOG('Crisis Indicator Data'!L55)&lt;W$4,0,IF(LOG('Crisis Indicator Data'!L55)&gt;W$3,5,ROUND(5-(W$3-LOG('Crisis Indicator Data'!L55))/(W$3-W$4)*5,1)))))</f>
        <v>3.9</v>
      </c>
      <c r="X58" s="244">
        <f>IF(OR('Crisis Indicator Data'!L55="x",'Crisis Indicator Data'!H55="x"),"x",'Crisis Indicator Data'!L55/'Crisis Indicator Data'!H55)</f>
        <v>2.2137096774193549E-3</v>
      </c>
      <c r="Y58" s="237">
        <f t="shared" si="22"/>
        <v>5</v>
      </c>
      <c r="Z58" s="237">
        <f t="shared" si="23"/>
        <v>4.5</v>
      </c>
      <c r="AA58" s="237">
        <f t="shared" si="24"/>
        <v>4.4000000000000004</v>
      </c>
      <c r="AB58" s="245">
        <f t="shared" si="25"/>
        <v>3.1</v>
      </c>
    </row>
    <row r="59" spans="1:28" x14ac:dyDescent="0.25">
      <c r="A59" s="147" t="str">
        <f>'Crisis Indicator Data'!A56</f>
        <v>Syrian refugees in Jordan</v>
      </c>
      <c r="B59" s="148" t="str">
        <f>'Crisis Indicator Data'!B56</f>
        <v>Displacement</v>
      </c>
      <c r="C59" s="148" t="str">
        <f>'Crisis Indicator Data'!C56</f>
        <v>JOR002</v>
      </c>
      <c r="D59" s="148" t="str">
        <f>'Crisis Indicator Data'!D56</f>
        <v>Jordan</v>
      </c>
      <c r="E59" s="149" t="str">
        <f>'Crisis Indicator Data'!E56</f>
        <v>JOR</v>
      </c>
      <c r="F59" s="243">
        <f>IF('Crisis Indicator Data'!F56="x","x",IF(LOG('Crisis Indicator Data'!F56)&lt;F$4,0,IF(LOG('Crisis Indicator Data'!F56)&gt;F$3,5,ROUND(5-(F$3-LOG('Crisis Indicator Data'!F56))/(F$3-F$4)*5,1))))</f>
        <v>2.7</v>
      </c>
      <c r="G59" s="143">
        <f>IF('Crisis Indicator Data'!F56="x","x",IF(LEN(E59)&gt;3,('Crisis Indicator Data'!F56/VLOOKUP('Impact of the crisis'!$C59,'Regional Crises'!$B$1:$R$66,4,FALSE)),'Crisis Indicator Data'!F56/VLOOKUP('Impact of the crisis'!$E59,'Country Indicator Data'!$B$4:$P$300,15,FALSE)))</f>
        <v>0.45576706465420141</v>
      </c>
      <c r="H59" s="237">
        <f t="shared" si="13"/>
        <v>2.2000000000000002</v>
      </c>
      <c r="I59" s="237">
        <f t="shared" si="14"/>
        <v>2.4500000000000002</v>
      </c>
      <c r="J59" s="237">
        <f>IF('Crisis Indicator Data'!G56="x","x",IF(LOG('Crisis Indicator Data'!G56)&lt;J$4,0,IF(LOG('Crisis Indicator Data'!G56)&gt;J$3,5,ROUND(5-(J$3-LOG('Crisis Indicator Data'!G56))/(J$3-J$4)*5,1))))</f>
        <v>3.1</v>
      </c>
      <c r="K59" s="143">
        <f>IF('Crisis Indicator Data'!G56="x","x",IF(LEN(E59)&gt;3,('Crisis Indicator Data'!G56/VLOOKUP('Impact of the crisis'!$C59,'Regional Crises'!$B$1:$R$66,5,FALSE)),'Crisis Indicator Data'!G56/VLOOKUP('Impact of the crisis'!$E59,'Country Indicator Data'!$B$4:$P$300,14,FALSE)))</f>
        <v>0.80584860262816949</v>
      </c>
      <c r="L59" s="237">
        <f t="shared" si="15"/>
        <v>4</v>
      </c>
      <c r="M59" s="237">
        <f t="shared" si="16"/>
        <v>3.55</v>
      </c>
      <c r="N59" s="237">
        <f t="shared" si="17"/>
        <v>3</v>
      </c>
      <c r="O59" s="237">
        <f>IF('Crisis Indicator Data'!H56="x","x",IF('Crisis Indicator Data'!H56=0,0,IF(LOG('Crisis Indicator Data'!H56)&lt;O$4,0,IF(LOG('Crisis Indicator Data'!H56)&gt;O$3,5,ROUND(5-(O$3-LOG('Crisis Indicator Data'!H56))/(O$3-O$4)*5,1)))))</f>
        <v>2.9</v>
      </c>
      <c r="P59" s="143">
        <f>IF('Crisis Indicator Data'!H56="x","x",'Crisis Indicator Data'!H56/'Crisis Indicator Data'!G56)</f>
        <v>0.21118511713367019</v>
      </c>
      <c r="Q59" s="237">
        <f t="shared" si="18"/>
        <v>1</v>
      </c>
      <c r="R59" s="237">
        <f t="shared" si="19"/>
        <v>1.95</v>
      </c>
      <c r="S59" s="237">
        <f>IF('Crisis Indicator Data'!I56="x","x",IF('Crisis Indicator Data'!I56=0,0,IF(LOG('Crisis Indicator Data'!I56)&lt;S$4,0,IF(LOG('Crisis Indicator Data'!I56)&gt;S$3,5,ROUND(5-(S$3-LOG('Crisis Indicator Data'!I56))/(S$3-S$4)*5,1)))))</f>
        <v>4.5</v>
      </c>
      <c r="T59" s="143">
        <f>IF('Crisis Indicator Data'!H56="x","x",IF('Crisis Indicator Data'!I56="x","x",'Crisis Indicator Data'!I56/'Crisis Indicator Data'!H56))</f>
        <v>0.7172376291462752</v>
      </c>
      <c r="U59" s="237">
        <f t="shared" si="20"/>
        <v>5</v>
      </c>
      <c r="V59" s="237">
        <f t="shared" si="21"/>
        <v>4.8</v>
      </c>
      <c r="W59" s="237">
        <f>IF('Crisis Indicator Data'!L56="x","x",IF('Crisis Indicator Data'!L56=0,0,IF(LOG('Crisis Indicator Data'!L56)&lt;W$4,0,IF(LOG('Crisis Indicator Data'!L56)&gt;W$3,5,ROUND(5-(W$3-LOG('Crisis Indicator Data'!L56))/(W$3-W$4)*5,1)))))</f>
        <v>0</v>
      </c>
      <c r="X59" s="244">
        <f>IF(OR('Crisis Indicator Data'!L56="x",'Crisis Indicator Data'!H56="x"),"x",'Crisis Indicator Data'!L56/'Crisis Indicator Data'!H56)</f>
        <v>0</v>
      </c>
      <c r="Y59" s="237">
        <f t="shared" si="22"/>
        <v>0</v>
      </c>
      <c r="Z59" s="237">
        <f t="shared" si="23"/>
        <v>0</v>
      </c>
      <c r="AA59" s="237">
        <f t="shared" si="24"/>
        <v>3.2</v>
      </c>
      <c r="AB59" s="245">
        <f t="shared" si="25"/>
        <v>2.6</v>
      </c>
    </row>
    <row r="60" spans="1:28" x14ac:dyDescent="0.25">
      <c r="A60" s="147" t="str">
        <f>'Crisis Indicator Data'!A57</f>
        <v xml:space="preserve">Multiple crisis in Kenya </v>
      </c>
      <c r="B60" s="148" t="str">
        <f>'Crisis Indicator Data'!B57</f>
        <v>Drought,Displacement</v>
      </c>
      <c r="C60" s="148" t="str">
        <f>'Crisis Indicator Data'!C57</f>
        <v>KEN001</v>
      </c>
      <c r="D60" s="148" t="str">
        <f>'Crisis Indicator Data'!D57</f>
        <v>Kenya</v>
      </c>
      <c r="E60" s="149" t="str">
        <f>'Crisis Indicator Data'!E57</f>
        <v>KEN</v>
      </c>
      <c r="F60" s="243">
        <f>IF('Crisis Indicator Data'!F57="x","x",IF(LOG('Crisis Indicator Data'!F57)&lt;F$4,0,IF(LOG('Crisis Indicator Data'!F57)&gt;F$3,5,ROUND(5-(F$3-LOG('Crisis Indicator Data'!F57))/(F$3-F$4)*5,1))))</f>
        <v>4.5999999999999996</v>
      </c>
      <c r="G60" s="143">
        <f>IF('Crisis Indicator Data'!F57="x","x",IF(LEN(E60)&gt;3,('Crisis Indicator Data'!F57/VLOOKUP('Impact of the crisis'!$C60,'Regional Crises'!$B$1:$R$66,4,FALSE)),'Crisis Indicator Data'!F57/VLOOKUP('Impact of the crisis'!$E60,'Country Indicator Data'!$B$4:$P$300,15,FALSE)))</f>
        <v>1.0223741083037565</v>
      </c>
      <c r="H60" s="237">
        <f t="shared" si="13"/>
        <v>5</v>
      </c>
      <c r="I60" s="237">
        <f t="shared" si="14"/>
        <v>4.8</v>
      </c>
      <c r="J60" s="237">
        <f>IF('Crisis Indicator Data'!G57="x","x",IF(LOG('Crisis Indicator Data'!G57)&lt;J$4,0,IF(LOG('Crisis Indicator Data'!G57)&gt;J$3,5,ROUND(5-(J$3-LOG('Crisis Indicator Data'!G57))/(J$3-J$4)*5,1))))</f>
        <v>4.5999999999999996</v>
      </c>
      <c r="K60" s="143">
        <f>IF('Crisis Indicator Data'!G57="x","x",IF(LEN(E60)&gt;3,('Crisis Indicator Data'!G57/VLOOKUP('Impact of the crisis'!$C60,'Regional Crises'!$B$1:$R$66,5,FALSE)),'Crisis Indicator Data'!G57/VLOOKUP('Impact of the crisis'!$E60,'Country Indicator Data'!$B$4:$P$300,14,FALSE)))</f>
        <v>0.45292504570383912</v>
      </c>
      <c r="L60" s="237">
        <f t="shared" si="15"/>
        <v>2.2000000000000002</v>
      </c>
      <c r="M60" s="237">
        <f t="shared" si="16"/>
        <v>3.4</v>
      </c>
      <c r="N60" s="237">
        <f t="shared" si="17"/>
        <v>4.2</v>
      </c>
      <c r="O60" s="237">
        <f>IF('Crisis Indicator Data'!H57="x","x",IF('Crisis Indicator Data'!H57=0,0,IF(LOG('Crisis Indicator Data'!H57)&lt;O$4,0,IF(LOG('Crisis Indicator Data'!H57)&gt;O$3,5,ROUND(5-(O$3-LOG('Crisis Indicator Data'!H57))/(O$3-O$4)*5,1)))))</f>
        <v>4.8</v>
      </c>
      <c r="P60" s="143">
        <f>IF('Crisis Indicator Data'!H57="x","x",'Crisis Indicator Data'!H57/'Crisis Indicator Data'!G57)</f>
        <v>1</v>
      </c>
      <c r="Q60" s="237">
        <f t="shared" si="18"/>
        <v>5</v>
      </c>
      <c r="R60" s="237">
        <f t="shared" si="19"/>
        <v>4.9000000000000004</v>
      </c>
      <c r="S60" s="237">
        <f>IF('Crisis Indicator Data'!I57="x","x",IF('Crisis Indicator Data'!I57=0,0,IF(LOG('Crisis Indicator Data'!I57)&lt;S$4,0,IF(LOG('Crisis Indicator Data'!I57)&gt;S$3,5,ROUND(5-(S$3-LOG('Crisis Indicator Data'!I57))/(S$3-S$4)*5,1)))))</f>
        <v>4</v>
      </c>
      <c r="T60" s="143">
        <f>IF('Crisis Indicator Data'!H57="x","x",IF('Crisis Indicator Data'!I57="x","x",'Crisis Indicator Data'!I57/'Crisis Indicator Data'!H57))</f>
        <v>2.6680121089808273E-2</v>
      </c>
      <c r="U60" s="237">
        <f t="shared" si="20"/>
        <v>0.9</v>
      </c>
      <c r="V60" s="237">
        <f t="shared" si="21"/>
        <v>2.5</v>
      </c>
      <c r="W60" s="237" t="str">
        <f>IF('Crisis Indicator Data'!L57="x","x",IF('Crisis Indicator Data'!L57=0,0,IF(LOG('Crisis Indicator Data'!L57)&lt;W$4,0,IF(LOG('Crisis Indicator Data'!L57)&gt;W$3,5,ROUND(5-(W$3-LOG('Crisis Indicator Data'!L57))/(W$3-W$4)*5,1)))))</f>
        <v>x</v>
      </c>
      <c r="X60" s="244" t="str">
        <f>IF(OR('Crisis Indicator Data'!L57="x",'Crisis Indicator Data'!H57="x"),"x",'Crisis Indicator Data'!L57/'Crisis Indicator Data'!H57)</f>
        <v>x</v>
      </c>
      <c r="Y60" s="237" t="str">
        <f t="shared" si="22"/>
        <v>x</v>
      </c>
      <c r="Z60" s="237" t="str">
        <f t="shared" si="23"/>
        <v>x</v>
      </c>
      <c r="AA60" s="237">
        <f t="shared" si="24"/>
        <v>2.5</v>
      </c>
      <c r="AB60" s="245">
        <f t="shared" si="25"/>
        <v>4</v>
      </c>
    </row>
    <row r="61" spans="1:28" x14ac:dyDescent="0.25">
      <c r="A61" s="147" t="str">
        <f>'Crisis Indicator Data'!A58</f>
        <v>Refugee situation in Kenya</v>
      </c>
      <c r="B61" s="148" t="str">
        <f>'Crisis Indicator Data'!B58</f>
        <v>Displacement</v>
      </c>
      <c r="C61" s="148" t="str">
        <f>'Crisis Indicator Data'!C58</f>
        <v>KEN002</v>
      </c>
      <c r="D61" s="148" t="str">
        <f>'Crisis Indicator Data'!D58</f>
        <v>Kenya</v>
      </c>
      <c r="E61" s="149" t="str">
        <f>'Crisis Indicator Data'!E58</f>
        <v>KEN</v>
      </c>
      <c r="F61" s="243">
        <f>IF('Crisis Indicator Data'!F58="x","x",IF(LOG('Crisis Indicator Data'!F58)&lt;F$4,0,IF(LOG('Crisis Indicator Data'!F58)&gt;F$3,5,ROUND(5-(F$3-LOG('Crisis Indicator Data'!F58))/(F$3-F$4)*5,1))))</f>
        <v>2.6</v>
      </c>
      <c r="G61" s="143">
        <f>IF('Crisis Indicator Data'!F58="x","x",IF(LEN(E61)&gt;3,('Crisis Indicator Data'!F58/VLOOKUP('Impact of the crisis'!$C61,'Regional Crises'!$B$1:$R$66,4,FALSE)),'Crisis Indicator Data'!F58/VLOOKUP('Impact of the crisis'!$E61,'Country Indicator Data'!$B$4:$P$300,15,FALSE)))</f>
        <v>6.7196120462452116E-2</v>
      </c>
      <c r="H61" s="237">
        <f t="shared" si="13"/>
        <v>0.2</v>
      </c>
      <c r="I61" s="237">
        <f t="shared" si="14"/>
        <v>1.4000000000000001</v>
      </c>
      <c r="J61" s="237">
        <f>IF('Crisis Indicator Data'!G58="x","x",IF(LOG('Crisis Indicator Data'!G58)&lt;J$4,0,IF(LOG('Crisis Indicator Data'!G58)&gt;J$3,5,ROUND(5-(J$3-LOG('Crisis Indicator Data'!G58))/(J$3-J$4)*5,1))))</f>
        <v>0.3</v>
      </c>
      <c r="K61" s="143">
        <f>IF('Crisis Indicator Data'!G58="x","x",IF(LEN(E61)&gt;3,('Crisis Indicator Data'!G58/VLOOKUP('Impact of the crisis'!$C61,'Regional Crises'!$B$1:$R$66,5,FALSE)),'Crisis Indicator Data'!G58/VLOOKUP('Impact of the crisis'!$E61,'Country Indicator Data'!$B$4:$P$300,14,FALSE)))</f>
        <v>2.230347349177331E-2</v>
      </c>
      <c r="L61" s="237">
        <f t="shared" si="15"/>
        <v>0.1</v>
      </c>
      <c r="M61" s="237">
        <f t="shared" si="16"/>
        <v>0.2</v>
      </c>
      <c r="N61" s="237">
        <f t="shared" si="17"/>
        <v>0.8</v>
      </c>
      <c r="O61" s="237">
        <f>IF('Crisis Indicator Data'!H58="x","x",IF('Crisis Indicator Data'!H58=0,0,IF(LOG('Crisis Indicator Data'!H58)&lt;O$4,0,IF(LOG('Crisis Indicator Data'!H58)&gt;O$3,5,ROUND(5-(O$3-LOG('Crisis Indicator Data'!H58))/(O$3-O$4)*5,1)))))</f>
        <v>2.2000000000000002</v>
      </c>
      <c r="P61" s="143">
        <f>IF('Crisis Indicator Data'!H58="x","x",'Crisis Indicator Data'!H58/'Crisis Indicator Data'!G58)</f>
        <v>0.54180327868852463</v>
      </c>
      <c r="Q61" s="237">
        <f t="shared" si="18"/>
        <v>2.7</v>
      </c>
      <c r="R61" s="237">
        <f t="shared" si="19"/>
        <v>2.4500000000000002</v>
      </c>
      <c r="S61" s="237">
        <f>IF('Crisis Indicator Data'!I58="x","x",IF('Crisis Indicator Data'!I58=0,0,IF(LOG('Crisis Indicator Data'!I58)&lt;S$4,0,IF(LOG('Crisis Indicator Data'!I58)&gt;S$3,5,ROUND(5-(S$3-LOG('Crisis Indicator Data'!I58))/(S$3-S$4)*5,1)))))</f>
        <v>4</v>
      </c>
      <c r="T61" s="143">
        <f>IF('Crisis Indicator Data'!H58="x","x",IF('Crisis Indicator Data'!I58="x","x",'Crisis Indicator Data'!I58/'Crisis Indicator Data'!H58))</f>
        <v>1</v>
      </c>
      <c r="U61" s="237">
        <f t="shared" si="20"/>
        <v>5</v>
      </c>
      <c r="V61" s="237">
        <f t="shared" si="21"/>
        <v>4.5</v>
      </c>
      <c r="W61" s="237" t="str">
        <f>IF('Crisis Indicator Data'!L58="x","x",IF('Crisis Indicator Data'!L58=0,0,IF(LOG('Crisis Indicator Data'!L58)&lt;W$4,0,IF(LOG('Crisis Indicator Data'!L58)&gt;W$3,5,ROUND(5-(W$3-LOG('Crisis Indicator Data'!L58))/(W$3-W$4)*5,1)))))</f>
        <v>x</v>
      </c>
      <c r="X61" s="244" t="str">
        <f>IF(OR('Crisis Indicator Data'!L58="x",'Crisis Indicator Data'!H58="x"),"x",'Crisis Indicator Data'!L58/'Crisis Indicator Data'!H58)</f>
        <v>x</v>
      </c>
      <c r="Y61" s="237" t="str">
        <f t="shared" si="22"/>
        <v>x</v>
      </c>
      <c r="Z61" s="237" t="str">
        <f t="shared" si="23"/>
        <v>x</v>
      </c>
      <c r="AA61" s="237">
        <f t="shared" si="24"/>
        <v>4.5</v>
      </c>
      <c r="AB61" s="245">
        <f t="shared" si="25"/>
        <v>3.7</v>
      </c>
    </row>
    <row r="62" spans="1:28" x14ac:dyDescent="0.25">
      <c r="A62" s="147" t="str">
        <f>'Crisis Indicator Data'!A59</f>
        <v>Drought in Kenya</v>
      </c>
      <c r="B62" s="148" t="str">
        <f>'Crisis Indicator Data'!B59</f>
        <v>Drought</v>
      </c>
      <c r="C62" s="148" t="str">
        <f>'Crisis Indicator Data'!C59</f>
        <v>KEN003</v>
      </c>
      <c r="D62" s="148" t="str">
        <f>'Crisis Indicator Data'!D59</f>
        <v>Kenya</v>
      </c>
      <c r="E62" s="149" t="str">
        <f>'Crisis Indicator Data'!E59</f>
        <v>KEN</v>
      </c>
      <c r="F62" s="243">
        <f>IF('Crisis Indicator Data'!F59="x","x",IF(LOG('Crisis Indicator Data'!F59)&lt;F$4,0,IF(LOG('Crisis Indicator Data'!F59)&gt;F$3,5,ROUND(5-(F$3-LOG('Crisis Indicator Data'!F59))/(F$3-F$4)*5,1))))</f>
        <v>4.5999999999999996</v>
      </c>
      <c r="G62" s="143">
        <f>IF('Crisis Indicator Data'!F59="x","x",IF(LEN(E62)&gt;3,('Crisis Indicator Data'!F59/VLOOKUP('Impact of the crisis'!$C62,'Regional Crises'!$B$1:$R$66,4,FALSE)),'Crisis Indicator Data'!F59/VLOOKUP('Impact of the crisis'!$E62,'Country Indicator Data'!$B$4:$P$300,15,FALSE)))</f>
        <v>0.95517798784130448</v>
      </c>
      <c r="H62" s="237">
        <f t="shared" si="13"/>
        <v>4.8</v>
      </c>
      <c r="I62" s="237">
        <f t="shared" si="14"/>
        <v>4.6999999999999993</v>
      </c>
      <c r="J62" s="237">
        <f>IF('Crisis Indicator Data'!G59="x","x",IF(LOG('Crisis Indicator Data'!G59)&lt;J$4,0,IF(LOG('Crisis Indicator Data'!G59)&gt;J$3,5,ROUND(5-(J$3-LOG('Crisis Indicator Data'!G59))/(J$3-J$4)*5,1))))</f>
        <v>4.5999999999999996</v>
      </c>
      <c r="K62" s="143">
        <f>IF('Crisis Indicator Data'!G59="x","x",IF(LEN(E62)&gt;3,('Crisis Indicator Data'!G59/VLOOKUP('Impact of the crisis'!$C62,'Regional Crises'!$B$1:$R$66,5,FALSE)),'Crisis Indicator Data'!G59/VLOOKUP('Impact of the crisis'!$E62,'Country Indicator Data'!$B$4:$P$300,14,FALSE)))</f>
        <v>0.45126142595978064</v>
      </c>
      <c r="L62" s="237">
        <f t="shared" si="15"/>
        <v>2.2000000000000002</v>
      </c>
      <c r="M62" s="237">
        <f t="shared" si="16"/>
        <v>3.4</v>
      </c>
      <c r="N62" s="237">
        <f t="shared" si="17"/>
        <v>4.0999999999999996</v>
      </c>
      <c r="O62" s="237">
        <f>IF('Crisis Indicator Data'!H59="x","x",IF('Crisis Indicator Data'!H59=0,0,IF(LOG('Crisis Indicator Data'!H59)&lt;O$4,0,IF(LOG('Crisis Indicator Data'!H59)&gt;O$3,5,ROUND(5-(O$3-LOG('Crisis Indicator Data'!H59))/(O$3-O$4)*5,1)))))</f>
        <v>4.8</v>
      </c>
      <c r="P62" s="143">
        <f>IF('Crisis Indicator Data'!H59="x","x",'Crisis Indicator Data'!H59/'Crisis Indicator Data'!G59)</f>
        <v>1</v>
      </c>
      <c r="Q62" s="237">
        <f t="shared" si="18"/>
        <v>5</v>
      </c>
      <c r="R62" s="237">
        <f t="shared" si="19"/>
        <v>4.9000000000000004</v>
      </c>
      <c r="S62" s="237" t="str">
        <f>IF('Crisis Indicator Data'!I59="x","x",IF('Crisis Indicator Data'!I59=0,0,IF(LOG('Crisis Indicator Data'!I59)&lt;S$4,0,IF(LOG('Crisis Indicator Data'!I59)&gt;S$3,5,ROUND(5-(S$3-LOG('Crisis Indicator Data'!I59))/(S$3-S$4)*5,1)))))</f>
        <v>x</v>
      </c>
      <c r="T62" s="143" t="str">
        <f>IF('Crisis Indicator Data'!H59="x","x",IF('Crisis Indicator Data'!I59="x","x",'Crisis Indicator Data'!I59/'Crisis Indicator Data'!H59))</f>
        <v>x</v>
      </c>
      <c r="U62" s="237" t="str">
        <f t="shared" si="20"/>
        <v>x</v>
      </c>
      <c r="V62" s="237" t="str">
        <f t="shared" si="21"/>
        <v>x</v>
      </c>
      <c r="W62" s="237" t="str">
        <f>IF('Crisis Indicator Data'!L59="x","x",IF('Crisis Indicator Data'!L59=0,0,IF(LOG('Crisis Indicator Data'!L59)&lt;W$4,0,IF(LOG('Crisis Indicator Data'!L59)&gt;W$3,5,ROUND(5-(W$3-LOG('Crisis Indicator Data'!L59))/(W$3-W$4)*5,1)))))</f>
        <v>x</v>
      </c>
      <c r="X62" s="244" t="str">
        <f>IF(OR('Crisis Indicator Data'!L59="x",'Crisis Indicator Data'!H59="x"),"x",'Crisis Indicator Data'!L59/'Crisis Indicator Data'!H59)</f>
        <v>x</v>
      </c>
      <c r="Y62" s="237" t="str">
        <f t="shared" si="22"/>
        <v>x</v>
      </c>
      <c r="Z62" s="237" t="str">
        <f t="shared" si="23"/>
        <v>x</v>
      </c>
      <c r="AA62" s="237" t="str">
        <f t="shared" si="24"/>
        <v>x</v>
      </c>
      <c r="AB62" s="245">
        <f t="shared" si="25"/>
        <v>4.9000000000000004</v>
      </c>
    </row>
    <row r="63" spans="1:28" x14ac:dyDescent="0.25">
      <c r="A63" s="147" t="str">
        <f>'Crisis Indicator Data'!A60</f>
        <v>Syrian refugees in Lebanon</v>
      </c>
      <c r="B63" s="148" t="str">
        <f>'Crisis Indicator Data'!B60</f>
        <v>Displacement</v>
      </c>
      <c r="C63" s="148" t="str">
        <f>'Crisis Indicator Data'!C60</f>
        <v>LBN002</v>
      </c>
      <c r="D63" s="148" t="str">
        <f>'Crisis Indicator Data'!D60</f>
        <v>Lebanon</v>
      </c>
      <c r="E63" s="149" t="str">
        <f>'Crisis Indicator Data'!E60</f>
        <v>LBN</v>
      </c>
      <c r="F63" s="243">
        <f>IF('Crisis Indicator Data'!F60="x","x",IF(LOG('Crisis Indicator Data'!F60)&lt;F$4,0,IF(LOG('Crisis Indicator Data'!F60)&gt;F$3,5,ROUND(5-(F$3-LOG('Crisis Indicator Data'!F60))/(F$3-F$4)*5,1))))</f>
        <v>1.7</v>
      </c>
      <c r="G63" s="143">
        <f>IF('Crisis Indicator Data'!F60="x","x",IF(LEN(E63)&gt;3,('Crisis Indicator Data'!F60/VLOOKUP('Impact of the crisis'!$C63,'Regional Crises'!$B$1:$R$66,4,FALSE)),'Crisis Indicator Data'!F60/VLOOKUP('Impact of the crisis'!$E63,'Country Indicator Data'!$B$4:$P$300,15,FALSE)))</f>
        <v>1.021505376344086</v>
      </c>
      <c r="H63" s="237">
        <f t="shared" si="13"/>
        <v>5</v>
      </c>
      <c r="I63" s="237">
        <f t="shared" si="14"/>
        <v>3.35</v>
      </c>
      <c r="J63" s="237">
        <f>IF('Crisis Indicator Data'!G60="x","x",IF(LOG('Crisis Indicator Data'!G60)&lt;J$4,0,IF(LOG('Crisis Indicator Data'!G60)&gt;J$3,5,ROUND(5-(J$3-LOG('Crisis Indicator Data'!G60))/(J$3-J$4)*5,1))))</f>
        <v>2.8</v>
      </c>
      <c r="K63" s="143">
        <f>IF('Crisis Indicator Data'!G60="x","x",IF(LEN(E63)&gt;3,('Crisis Indicator Data'!G60/VLOOKUP('Impact of the crisis'!$C63,'Regional Crises'!$B$1:$R$66,5,FALSE)),'Crisis Indicator Data'!G60/VLOOKUP('Impact of the crisis'!$E63,'Country Indicator Data'!$B$4:$P$300,14,FALSE)))</f>
        <v>1</v>
      </c>
      <c r="L63" s="237">
        <f t="shared" si="15"/>
        <v>5</v>
      </c>
      <c r="M63" s="237">
        <f t="shared" si="16"/>
        <v>3.9</v>
      </c>
      <c r="N63" s="237">
        <f t="shared" si="17"/>
        <v>3.6</v>
      </c>
      <c r="O63" s="237">
        <f>IF('Crisis Indicator Data'!H60="x","x",IF('Crisis Indicator Data'!H60=0,0,IF(LOG('Crisis Indicator Data'!H60)&lt;O$4,0,IF(LOG('Crisis Indicator Data'!H60)&gt;O$3,5,ROUND(5-(O$3-LOG('Crisis Indicator Data'!H60))/(O$3-O$4)*5,1)))))</f>
        <v>3.8</v>
      </c>
      <c r="P63" s="143">
        <f>IF('Crisis Indicator Data'!H60="x","x",'Crisis Indicator Data'!H60/'Crisis Indicator Data'!G60)</f>
        <v>0.92273600236371689</v>
      </c>
      <c r="Q63" s="237">
        <f t="shared" si="18"/>
        <v>4.5999999999999996</v>
      </c>
      <c r="R63" s="237">
        <f t="shared" si="19"/>
        <v>4.1999999999999993</v>
      </c>
      <c r="S63" s="237">
        <f>IF('Crisis Indicator Data'!I60="x","x",IF('Crisis Indicator Data'!I60=0,0,IF(LOG('Crisis Indicator Data'!I60)&lt;S$4,0,IF(LOG('Crisis Indicator Data'!I60)&gt;S$3,5,ROUND(5-(S$3-LOG('Crisis Indicator Data'!I60))/(S$3-S$4)*5,1)))))</f>
        <v>4.5</v>
      </c>
      <c r="T63" s="143">
        <f>IF('Crisis Indicator Data'!H60="x","x",IF('Crisis Indicator Data'!I60="x","x",'Crisis Indicator Data'!I60/'Crisis Indicator Data'!H60))</f>
        <v>0.24511687479987193</v>
      </c>
      <c r="U63" s="237">
        <f t="shared" si="20"/>
        <v>5</v>
      </c>
      <c r="V63" s="237">
        <f t="shared" si="21"/>
        <v>4.8</v>
      </c>
      <c r="W63" s="237" t="str">
        <f>IF('Crisis Indicator Data'!L60="x","x",IF('Crisis Indicator Data'!L60=0,0,IF(LOG('Crisis Indicator Data'!L60)&lt;W$4,0,IF(LOG('Crisis Indicator Data'!L60)&gt;W$3,5,ROUND(5-(W$3-LOG('Crisis Indicator Data'!L60))/(W$3-W$4)*5,1)))))</f>
        <v>x</v>
      </c>
      <c r="X63" s="244" t="str">
        <f>IF(OR('Crisis Indicator Data'!L60="x",'Crisis Indicator Data'!H60="x"),"x",'Crisis Indicator Data'!L60/'Crisis Indicator Data'!H60)</f>
        <v>x</v>
      </c>
      <c r="Y63" s="237" t="str">
        <f t="shared" si="22"/>
        <v>x</v>
      </c>
      <c r="Z63" s="237" t="str">
        <f t="shared" si="23"/>
        <v>x</v>
      </c>
      <c r="AA63" s="237">
        <f t="shared" si="24"/>
        <v>4.8</v>
      </c>
      <c r="AB63" s="245">
        <f t="shared" si="25"/>
        <v>4.5</v>
      </c>
    </row>
    <row r="64" spans="1:28" x14ac:dyDescent="0.25">
      <c r="A64" s="147" t="str">
        <f>'Crisis Indicator Data'!A61</f>
        <v>Socioeconomic crisis in Lebanon</v>
      </c>
      <c r="B64" s="148" t="str">
        <f>'Crisis Indicator Data'!B61</f>
        <v>Socio-political,Violence,Tecnological Disaster</v>
      </c>
      <c r="C64" s="148" t="str">
        <f>'Crisis Indicator Data'!C61</f>
        <v>LBN004</v>
      </c>
      <c r="D64" s="148" t="str">
        <f>'Crisis Indicator Data'!D61</f>
        <v>Lebanon</v>
      </c>
      <c r="E64" s="149" t="str">
        <f>'Crisis Indicator Data'!E61</f>
        <v>LBN</v>
      </c>
      <c r="F64" s="243">
        <f>IF('Crisis Indicator Data'!F61="x","x",IF(LOG('Crisis Indicator Data'!F61)&lt;F$4,0,IF(LOG('Crisis Indicator Data'!F61)&gt;F$3,5,ROUND(5-(F$3-LOG('Crisis Indicator Data'!F61))/(F$3-F$4)*5,1))))</f>
        <v>1.7</v>
      </c>
      <c r="G64" s="143">
        <f>IF('Crisis Indicator Data'!F61="x","x",IF(LEN(E64)&gt;3,('Crisis Indicator Data'!F61/VLOOKUP('Impact of the crisis'!$C64,'Regional Crises'!$B$1:$R$66,4,FALSE)),'Crisis Indicator Data'!F61/VLOOKUP('Impact of the crisis'!$E64,'Country Indicator Data'!$B$4:$P$300,15,FALSE)))</f>
        <v>1.021505376344086</v>
      </c>
      <c r="H64" s="237">
        <f t="shared" si="13"/>
        <v>5</v>
      </c>
      <c r="I64" s="237">
        <f t="shared" si="14"/>
        <v>3.35</v>
      </c>
      <c r="J64" s="237">
        <f>IF('Crisis Indicator Data'!G61="x","x",IF(LOG('Crisis Indicator Data'!G61)&lt;J$4,0,IF(LOG('Crisis Indicator Data'!G61)&gt;J$3,5,ROUND(5-(J$3-LOG('Crisis Indicator Data'!G61))/(J$3-J$4)*5,1))))</f>
        <v>2.8</v>
      </c>
      <c r="K64" s="143">
        <f>IF('Crisis Indicator Data'!G61="x","x",IF(LEN(E64)&gt;3,('Crisis Indicator Data'!G61/VLOOKUP('Impact of the crisis'!$C64,'Regional Crises'!$B$1:$R$66,5,FALSE)),'Crisis Indicator Data'!G61/VLOOKUP('Impact of the crisis'!$E64,'Country Indicator Data'!$B$4:$P$300,14,FALSE)))</f>
        <v>1</v>
      </c>
      <c r="L64" s="237">
        <f t="shared" si="15"/>
        <v>5</v>
      </c>
      <c r="M64" s="237">
        <f t="shared" si="16"/>
        <v>3.9</v>
      </c>
      <c r="N64" s="237">
        <f t="shared" si="17"/>
        <v>3.6</v>
      </c>
      <c r="O64" s="237">
        <f>IF('Crisis Indicator Data'!H61="x","x",IF('Crisis Indicator Data'!H61=0,0,IF(LOG('Crisis Indicator Data'!H61)&lt;O$4,0,IF(LOG('Crisis Indicator Data'!H61)&gt;O$3,5,ROUND(5-(O$3-LOG('Crisis Indicator Data'!H61))/(O$3-O$4)*5,1)))))</f>
        <v>3.8</v>
      </c>
      <c r="P64" s="143">
        <f>IF('Crisis Indicator Data'!H61="x","x",'Crisis Indicator Data'!H61/'Crisis Indicator Data'!G61)</f>
        <v>0.92273600236371689</v>
      </c>
      <c r="Q64" s="237">
        <f t="shared" si="18"/>
        <v>4.5999999999999996</v>
      </c>
      <c r="R64" s="237">
        <f t="shared" si="19"/>
        <v>4.1999999999999993</v>
      </c>
      <c r="S64" s="237" t="str">
        <f>IF('Crisis Indicator Data'!I61="x","x",IF('Crisis Indicator Data'!I61=0,0,IF(LOG('Crisis Indicator Data'!I61)&lt;S$4,0,IF(LOG('Crisis Indicator Data'!I61)&gt;S$3,5,ROUND(5-(S$3-LOG('Crisis Indicator Data'!I61))/(S$3-S$4)*5,1)))))</f>
        <v>x</v>
      </c>
      <c r="T64" s="143" t="str">
        <f>IF('Crisis Indicator Data'!H61="x","x",IF('Crisis Indicator Data'!I61="x","x",'Crisis Indicator Data'!I61/'Crisis Indicator Data'!H61))</f>
        <v>x</v>
      </c>
      <c r="U64" s="237" t="str">
        <f t="shared" si="20"/>
        <v>x</v>
      </c>
      <c r="V64" s="237" t="str">
        <f t="shared" si="21"/>
        <v>x</v>
      </c>
      <c r="W64" s="237">
        <f>IF('Crisis Indicator Data'!L61="x","x",IF('Crisis Indicator Data'!L61=0,0,IF(LOG('Crisis Indicator Data'!L61)&lt;W$4,0,IF(LOG('Crisis Indicator Data'!L61)&gt;W$3,5,ROUND(5-(W$3-LOG('Crisis Indicator Data'!L61))/(W$3-W$4)*5,1)))))</f>
        <v>1.6</v>
      </c>
      <c r="X64" s="244">
        <f>IF(OR('Crisis Indicator Data'!L61="x",'Crisis Indicator Data'!H61="x"),"x",'Crisis Indicator Data'!L61/'Crisis Indicator Data'!H61)</f>
        <v>2.0813320525136087E-6</v>
      </c>
      <c r="Y64" s="237">
        <f t="shared" si="22"/>
        <v>0.1</v>
      </c>
      <c r="Z64" s="237">
        <f t="shared" si="23"/>
        <v>0.9</v>
      </c>
      <c r="AA64" s="237">
        <f t="shared" si="24"/>
        <v>0.9</v>
      </c>
      <c r="AB64" s="245">
        <f t="shared" si="25"/>
        <v>2.9</v>
      </c>
    </row>
    <row r="65" spans="1:28" x14ac:dyDescent="0.25">
      <c r="A65" s="147" t="str">
        <f>'Crisis Indicator Data'!A62</f>
        <v>Complex crisis in Libya</v>
      </c>
      <c r="B65" s="148" t="str">
        <f>'Crisis Indicator Data'!B62</f>
        <v>Conflict,Displacement,Socio-political</v>
      </c>
      <c r="C65" s="148" t="str">
        <f>'Crisis Indicator Data'!C62</f>
        <v>LBY001</v>
      </c>
      <c r="D65" s="148" t="str">
        <f>'Crisis Indicator Data'!D62</f>
        <v>Libya</v>
      </c>
      <c r="E65" s="149" t="str">
        <f>'Crisis Indicator Data'!E62</f>
        <v>LBY</v>
      </c>
      <c r="F65" s="243">
        <f>IF('Crisis Indicator Data'!F62="x","x",IF(LOG('Crisis Indicator Data'!F62)&lt;F$4,0,IF(LOG('Crisis Indicator Data'!F62)&gt;F$3,5,ROUND(5-(F$3-LOG('Crisis Indicator Data'!F62))/(F$3-F$4)*5,1))))</f>
        <v>5</v>
      </c>
      <c r="G65" s="143">
        <f>IF('Crisis Indicator Data'!F62="x","x",IF(LEN(E65)&gt;3,('Crisis Indicator Data'!F62/VLOOKUP('Impact of the crisis'!$C65,'Regional Crises'!$B$1:$R$66,4,FALSE)),'Crisis Indicator Data'!F62/VLOOKUP('Impact of the crisis'!$E65,'Country Indicator Data'!$B$4:$P$300,15,FALSE)))</f>
        <v>1</v>
      </c>
      <c r="H65" s="237">
        <f t="shared" si="13"/>
        <v>5</v>
      </c>
      <c r="I65" s="237">
        <f t="shared" si="14"/>
        <v>5</v>
      </c>
      <c r="J65" s="237">
        <f>IF('Crisis Indicator Data'!G62="x","x",IF(LOG('Crisis Indicator Data'!G62)&lt;J$4,0,IF(LOG('Crisis Indicator Data'!G62)&gt;J$3,5,ROUND(5-(J$3-LOG('Crisis Indicator Data'!G62))/(J$3-J$4)*5,1))))</f>
        <v>2.8</v>
      </c>
      <c r="K65" s="143">
        <f>IF('Crisis Indicator Data'!G62="x","x",IF(LEN(E65)&gt;3,('Crisis Indicator Data'!G62/VLOOKUP('Impact of the crisis'!$C65,'Regional Crises'!$B$1:$R$66,5,FALSE)),'Crisis Indicator Data'!G62/VLOOKUP('Impact of the crisis'!$E65,'Country Indicator Data'!$B$4:$P$300,14,FALSE)))</f>
        <v>1</v>
      </c>
      <c r="L65" s="237">
        <f t="shared" si="15"/>
        <v>5</v>
      </c>
      <c r="M65" s="237">
        <f t="shared" si="16"/>
        <v>3.9</v>
      </c>
      <c r="N65" s="237">
        <f t="shared" si="17"/>
        <v>4.5</v>
      </c>
      <c r="O65" s="237">
        <f>IF('Crisis Indicator Data'!H62="x","x",IF('Crisis Indicator Data'!H62=0,0,IF(LOG('Crisis Indicator Data'!H62)&lt;O$4,0,IF(LOG('Crisis Indicator Data'!H62)&gt;O$3,5,ROUND(5-(O$3-LOG('Crisis Indicator Data'!H62))/(O$3-O$4)*5,1)))))</f>
        <v>3.9</v>
      </c>
      <c r="P65" s="143">
        <f>IF('Crisis Indicator Data'!H62="x","x",'Crisis Indicator Data'!H62/'Crisis Indicator Data'!G62)</f>
        <v>1</v>
      </c>
      <c r="Q65" s="237">
        <f t="shared" si="18"/>
        <v>5</v>
      </c>
      <c r="R65" s="237">
        <f t="shared" si="19"/>
        <v>4.45</v>
      </c>
      <c r="S65" s="237">
        <f>IF('Crisis Indicator Data'!I62="x","x",IF('Crisis Indicator Data'!I62=0,0,IF(LOG('Crisis Indicator Data'!I62)&lt;S$4,0,IF(LOG('Crisis Indicator Data'!I62)&gt;S$3,5,ROUND(5-(S$3-LOG('Crisis Indicator Data'!I62))/(S$3-S$4)*5,1)))))</f>
        <v>4.5999999999999996</v>
      </c>
      <c r="T65" s="143">
        <f>IF('Crisis Indicator Data'!H62="x","x",IF('Crisis Indicator Data'!I62="x","x",'Crisis Indicator Data'!I62/'Crisis Indicator Data'!H62))</f>
        <v>0.22682215743440234</v>
      </c>
      <c r="U65" s="237">
        <f t="shared" si="20"/>
        <v>5</v>
      </c>
      <c r="V65" s="237">
        <f t="shared" si="21"/>
        <v>4.8</v>
      </c>
      <c r="W65" s="237">
        <f>IF('Crisis Indicator Data'!L62="x","x",IF('Crisis Indicator Data'!L62=0,0,IF(LOG('Crisis Indicator Data'!L62)&lt;W$4,0,IF(LOG('Crisis Indicator Data'!L62)&gt;W$3,5,ROUND(5-(W$3-LOG('Crisis Indicator Data'!L62))/(W$3-W$4)*5,1)))))</f>
        <v>4</v>
      </c>
      <c r="X65" s="244">
        <f>IF(OR('Crisis Indicator Data'!L62="x",'Crisis Indicator Data'!H62="x"),"x",'Crisis Indicator Data'!L62/'Crisis Indicator Data'!H62)</f>
        <v>9.3586005830903788E-5</v>
      </c>
      <c r="Y65" s="237">
        <f t="shared" si="22"/>
        <v>4.7</v>
      </c>
      <c r="Z65" s="237">
        <f t="shared" si="23"/>
        <v>4.4000000000000004</v>
      </c>
      <c r="AA65" s="237">
        <f t="shared" si="24"/>
        <v>4.5999999999999996</v>
      </c>
      <c r="AB65" s="245">
        <f t="shared" si="25"/>
        <v>4.5</v>
      </c>
    </row>
    <row r="66" spans="1:28" x14ac:dyDescent="0.25">
      <c r="A66" s="147" t="str">
        <f>'Crisis Indicator Data'!A63</f>
        <v>Mixed migration flows in Libya</v>
      </c>
      <c r="B66" s="148" t="str">
        <f>'Crisis Indicator Data'!B63</f>
        <v>Displacement</v>
      </c>
      <c r="C66" s="148" t="str">
        <f>'Crisis Indicator Data'!C63</f>
        <v>LBY002</v>
      </c>
      <c r="D66" s="148" t="str">
        <f>'Crisis Indicator Data'!D63</f>
        <v>Libya</v>
      </c>
      <c r="E66" s="149" t="str">
        <f>'Crisis Indicator Data'!E63</f>
        <v>LBY</v>
      </c>
      <c r="F66" s="243">
        <f>IF('Crisis Indicator Data'!F63="x","x",IF(LOG('Crisis Indicator Data'!F63)&lt;F$4,0,IF(LOG('Crisis Indicator Data'!F63)&gt;F$3,5,ROUND(5-(F$3-LOG('Crisis Indicator Data'!F63))/(F$3-F$4)*5,1))))</f>
        <v>5</v>
      </c>
      <c r="G66" s="143">
        <f>IF('Crisis Indicator Data'!F63="x","x",IF(LEN(E66)&gt;3,('Crisis Indicator Data'!F63/VLOOKUP('Impact of the crisis'!$C66,'Regional Crises'!$B$1:$R$66,4,FALSE)),'Crisis Indicator Data'!F63/VLOOKUP('Impact of the crisis'!$E66,'Country Indicator Data'!$B$4:$P$300,15,FALSE)))</f>
        <v>1</v>
      </c>
      <c r="H66" s="237">
        <f t="shared" si="13"/>
        <v>5</v>
      </c>
      <c r="I66" s="237">
        <f t="shared" si="14"/>
        <v>5</v>
      </c>
      <c r="J66" s="237">
        <f>IF('Crisis Indicator Data'!G63="x","x",IF(LOG('Crisis Indicator Data'!G63)&lt;J$4,0,IF(LOG('Crisis Indicator Data'!G63)&gt;J$3,5,ROUND(5-(J$3-LOG('Crisis Indicator Data'!G63))/(J$3-J$4)*5,1))))</f>
        <v>2.8</v>
      </c>
      <c r="K66" s="143">
        <f>IF('Crisis Indicator Data'!G63="x","x",IF(LEN(E66)&gt;3,('Crisis Indicator Data'!G63/VLOOKUP('Impact of the crisis'!$C66,'Regional Crises'!$B$1:$R$66,5,FALSE)),'Crisis Indicator Data'!G63/VLOOKUP('Impact of the crisis'!$E66,'Country Indicator Data'!$B$4:$P$300,14,FALSE)))</f>
        <v>1</v>
      </c>
      <c r="L66" s="237">
        <f t="shared" si="15"/>
        <v>5</v>
      </c>
      <c r="M66" s="237">
        <f t="shared" si="16"/>
        <v>3.9</v>
      </c>
      <c r="N66" s="237">
        <f t="shared" si="17"/>
        <v>4.5</v>
      </c>
      <c r="O66" s="237">
        <f>IF('Crisis Indicator Data'!H63="x","x",IF('Crisis Indicator Data'!H63=0,0,IF(LOG('Crisis Indicator Data'!H63)&lt;O$4,0,IF(LOG('Crisis Indicator Data'!H63)&gt;O$3,5,ROUND(5-(O$3-LOG('Crisis Indicator Data'!H63))/(O$3-O$4)*5,1)))))</f>
        <v>2.2999999999999998</v>
      </c>
      <c r="P66" s="143">
        <f>IF('Crisis Indicator Data'!H63="x","x",'Crisis Indicator Data'!H63/'Crisis Indicator Data'!G63)</f>
        <v>0.10583090379008746</v>
      </c>
      <c r="Q66" s="237">
        <f t="shared" si="18"/>
        <v>0.5</v>
      </c>
      <c r="R66" s="237">
        <f t="shared" si="19"/>
        <v>1.4</v>
      </c>
      <c r="S66" s="237">
        <f>IF('Crisis Indicator Data'!I63="x","x",IF('Crisis Indicator Data'!I63=0,0,IF(LOG('Crisis Indicator Data'!I63)&lt;S$4,0,IF(LOG('Crisis Indicator Data'!I63)&gt;S$3,5,ROUND(5-(S$3-LOG('Crisis Indicator Data'!I63))/(S$3-S$4)*5,1)))))</f>
        <v>4.0999999999999996</v>
      </c>
      <c r="T66" s="143">
        <f>IF('Crisis Indicator Data'!H63="x","x",IF('Crisis Indicator Data'!I63="x","x",'Crisis Indicator Data'!I63/'Crisis Indicator Data'!H63))</f>
        <v>1</v>
      </c>
      <c r="U66" s="237">
        <f t="shared" si="20"/>
        <v>5</v>
      </c>
      <c r="V66" s="237">
        <f t="shared" si="21"/>
        <v>4.5999999999999996</v>
      </c>
      <c r="W66" s="237">
        <f>IF('Crisis Indicator Data'!L63="x","x",IF('Crisis Indicator Data'!L63=0,0,IF(LOG('Crisis Indicator Data'!L63)&lt;W$4,0,IF(LOG('Crisis Indicator Data'!L63)&gt;W$3,5,ROUND(5-(W$3-LOG('Crisis Indicator Data'!L63))/(W$3-W$4)*5,1)))))</f>
        <v>3.9</v>
      </c>
      <c r="X66" s="244">
        <f>IF(OR('Crisis Indicator Data'!L63="x",'Crisis Indicator Data'!H63="x"),"x",'Crisis Indicator Data'!L63/'Crisis Indicator Data'!H63)</f>
        <v>7.5619834710743798E-4</v>
      </c>
      <c r="Y66" s="237">
        <f t="shared" si="22"/>
        <v>5</v>
      </c>
      <c r="Z66" s="237">
        <f t="shared" si="23"/>
        <v>4.5</v>
      </c>
      <c r="AA66" s="237">
        <f t="shared" si="24"/>
        <v>4.5999999999999996</v>
      </c>
      <c r="AB66" s="245">
        <f t="shared" si="25"/>
        <v>3.4</v>
      </c>
    </row>
    <row r="67" spans="1:28" x14ac:dyDescent="0.25">
      <c r="A67" s="147" t="str">
        <f>'Crisis Indicator Data'!A64</f>
        <v>Socio-economic crisis in Sri Lanka</v>
      </c>
      <c r="B67" s="148" t="str">
        <f>'Crisis Indicator Data'!B64</f>
        <v>Socio-political,Food Security</v>
      </c>
      <c r="C67" s="148" t="str">
        <f>'Crisis Indicator Data'!C64</f>
        <v>LKA002</v>
      </c>
      <c r="D67" s="148" t="str">
        <f>'Crisis Indicator Data'!D64</f>
        <v>Sri Lanka</v>
      </c>
      <c r="E67" s="149" t="str">
        <f>'Crisis Indicator Data'!E64</f>
        <v>LKA</v>
      </c>
      <c r="F67" s="243">
        <f>IF('Crisis Indicator Data'!F64="x","x",IF(LOG('Crisis Indicator Data'!F64)&lt;F$4,0,IF(LOG('Crisis Indicator Data'!F64)&gt;F$3,5,ROUND(5-(F$3-LOG('Crisis Indicator Data'!F64))/(F$3-F$4)*5,1))))</f>
        <v>3</v>
      </c>
      <c r="G67" s="143">
        <f>IF('Crisis Indicator Data'!F64="x","x",IF(LEN(E67)&gt;3,('Crisis Indicator Data'!F64/VLOOKUP('Impact of the crisis'!$C67,'Regional Crises'!$B$1:$R$66,4,FALSE)),'Crisis Indicator Data'!F64/VLOOKUP('Impact of the crisis'!$E67,'Country Indicator Data'!$B$4:$P$300,15,FALSE)))</f>
        <v>0.99992026789985644</v>
      </c>
      <c r="H67" s="237">
        <f t="shared" si="13"/>
        <v>5</v>
      </c>
      <c r="I67" s="237">
        <f t="shared" si="14"/>
        <v>4</v>
      </c>
      <c r="J67" s="237">
        <f>IF('Crisis Indicator Data'!G64="x","x",IF(LOG('Crisis Indicator Data'!G64)&lt;J$4,0,IF(LOG('Crisis Indicator Data'!G64)&gt;J$3,5,ROUND(5-(J$3-LOG('Crisis Indicator Data'!G64))/(J$3-J$4)*5,1))))</f>
        <v>4.5</v>
      </c>
      <c r="K67" s="143">
        <f>IF('Crisis Indicator Data'!G64="x","x",IF(LEN(E67)&gt;3,('Crisis Indicator Data'!G64/VLOOKUP('Impact of the crisis'!$C67,'Regional Crises'!$B$1:$R$66,5,FALSE)),'Crisis Indicator Data'!G64/VLOOKUP('Impact of the crisis'!$E67,'Country Indicator Data'!$B$4:$P$300,14,FALSE)))</f>
        <v>1</v>
      </c>
      <c r="L67" s="237">
        <f t="shared" si="15"/>
        <v>5</v>
      </c>
      <c r="M67" s="237">
        <f t="shared" si="16"/>
        <v>4.75</v>
      </c>
      <c r="N67" s="237">
        <f t="shared" si="17"/>
        <v>4.4000000000000004</v>
      </c>
      <c r="O67" s="237">
        <f>IF('Crisis Indicator Data'!H64="x","x",IF('Crisis Indicator Data'!H64=0,0,IF(LOG('Crisis Indicator Data'!H64)&lt;O$4,0,IF(LOG('Crisis Indicator Data'!H64)&gt;O$3,5,ROUND(5-(O$3-LOG('Crisis Indicator Data'!H64))/(O$3-O$4)*5,1)))))</f>
        <v>4.7</v>
      </c>
      <c r="P67" s="143">
        <f>IF('Crisis Indicator Data'!H64="x","x",'Crisis Indicator Data'!H64/'Crisis Indicator Data'!G64)</f>
        <v>1</v>
      </c>
      <c r="Q67" s="237">
        <f t="shared" si="18"/>
        <v>5</v>
      </c>
      <c r="R67" s="237">
        <f t="shared" si="19"/>
        <v>4.8499999999999996</v>
      </c>
      <c r="S67" s="237">
        <f>IF('Crisis Indicator Data'!I64="x","x",IF('Crisis Indicator Data'!I64=0,0,IF(LOG('Crisis Indicator Data'!I64)&lt;S$4,0,IF(LOG('Crisis Indicator Data'!I64)&gt;S$3,5,ROUND(5-(S$3-LOG('Crisis Indicator Data'!I64))/(S$3-S$4)*5,1)))))</f>
        <v>0</v>
      </c>
      <c r="T67" s="143">
        <f>IF('Crisis Indicator Data'!H64="x","x",IF('Crisis Indicator Data'!I64="x","x",'Crisis Indicator Data'!I64/'Crisis Indicator Data'!H64))</f>
        <v>0</v>
      </c>
      <c r="U67" s="237">
        <f t="shared" si="20"/>
        <v>0</v>
      </c>
      <c r="V67" s="237">
        <f t="shared" si="21"/>
        <v>0</v>
      </c>
      <c r="W67" s="237">
        <f>IF('Crisis Indicator Data'!L64="x","x",IF('Crisis Indicator Data'!L64=0,0,IF(LOG('Crisis Indicator Data'!L64)&lt;W$4,0,IF(LOG('Crisis Indicator Data'!L64)&gt;W$3,5,ROUND(5-(W$3-LOG('Crisis Indicator Data'!L64))/(W$3-W$4)*5,1)))))</f>
        <v>0.4</v>
      </c>
      <c r="X67" s="244">
        <f>IF(OR('Crisis Indicator Data'!L64="x",'Crisis Indicator Data'!H64="x"),"x",'Crisis Indicator Data'!L64/'Crisis Indicator Data'!H64)</f>
        <v>9.0269001624842033E-8</v>
      </c>
      <c r="Y67" s="237">
        <f t="shared" si="22"/>
        <v>0</v>
      </c>
      <c r="Z67" s="237">
        <f t="shared" si="23"/>
        <v>0.2</v>
      </c>
      <c r="AA67" s="237">
        <f t="shared" si="24"/>
        <v>0.1</v>
      </c>
      <c r="AB67" s="245">
        <f t="shared" si="25"/>
        <v>3.3</v>
      </c>
    </row>
    <row r="68" spans="1:28" x14ac:dyDescent="0.25">
      <c r="A68" s="147" t="str">
        <f>'Crisis Indicator Data'!A65</f>
        <v>Food security crisis in Lesotho</v>
      </c>
      <c r="B68" s="148" t="str">
        <f>'Crisis Indicator Data'!B65</f>
        <v>Food Security</v>
      </c>
      <c r="C68" s="148" t="str">
        <f>'Crisis Indicator Data'!C65</f>
        <v>LSO003</v>
      </c>
      <c r="D68" s="148" t="str">
        <f>'Crisis Indicator Data'!D65</f>
        <v>Lesotho</v>
      </c>
      <c r="E68" s="149" t="str">
        <f>'Crisis Indicator Data'!E65</f>
        <v>LSO</v>
      </c>
      <c r="F68" s="243">
        <f>IF('Crisis Indicator Data'!F65="x","x",IF(LOG('Crisis Indicator Data'!F65)&lt;F$4,0,IF(LOG('Crisis Indicator Data'!F65)&gt;F$3,5,ROUND(5-(F$3-LOG('Crisis Indicator Data'!F65))/(F$3-F$4)*5,1))))</f>
        <v>2.4</v>
      </c>
      <c r="G68" s="143">
        <f>IF('Crisis Indicator Data'!F65="x","x",IF(LEN(E68)&gt;3,('Crisis Indicator Data'!F65/VLOOKUP('Impact of the crisis'!$C68,'Regional Crises'!$B$1:$R$66,4,FALSE)),'Crisis Indicator Data'!F65/VLOOKUP('Impact of the crisis'!$E68,'Country Indicator Data'!$B$4:$P$300,15,FALSE)))</f>
        <v>0.84848484848484851</v>
      </c>
      <c r="H68" s="237">
        <f t="shared" si="13"/>
        <v>4.2</v>
      </c>
      <c r="I68" s="237">
        <f t="shared" si="14"/>
        <v>3.3</v>
      </c>
      <c r="J68" s="237">
        <f>IF('Crisis Indicator Data'!G65="x","x",IF(LOG('Crisis Indicator Data'!G65)&lt;J$4,0,IF(LOG('Crisis Indicator Data'!G65)&gt;J$3,5,ROUND(5-(J$3-LOG('Crisis Indicator Data'!G65))/(J$3-J$4)*5,1))))</f>
        <v>0.6</v>
      </c>
      <c r="K68" s="143">
        <f>IF('Crisis Indicator Data'!G65="x","x",IF(LEN(E68)&gt;3,('Crisis Indicator Data'!G65/VLOOKUP('Impact of the crisis'!$C68,'Regional Crises'!$B$1:$R$66,5,FALSE)),'Crisis Indicator Data'!G65/VLOOKUP('Impact of the crisis'!$E68,'Country Indicator Data'!$B$4:$P$300,14,FALSE)))</f>
        <v>0.6398104265402843</v>
      </c>
      <c r="L68" s="237">
        <f t="shared" si="15"/>
        <v>3.2</v>
      </c>
      <c r="M68" s="237">
        <f t="shared" si="16"/>
        <v>1.9000000000000001</v>
      </c>
      <c r="N68" s="237">
        <f t="shared" si="17"/>
        <v>2.7</v>
      </c>
      <c r="O68" s="237">
        <f>IF('Crisis Indicator Data'!H65="x","x",IF('Crisis Indicator Data'!H65=0,0,IF(LOG('Crisis Indicator Data'!H65)&lt;O$4,0,IF(LOG('Crisis Indicator Data'!H65)&gt;O$3,5,ROUND(5-(O$3-LOG('Crisis Indicator Data'!H65))/(O$3-O$4)*5,1)))))</f>
        <v>2.4</v>
      </c>
      <c r="P68" s="143">
        <f>IF('Crisis Indicator Data'!H65="x","x",'Crisis Indicator Data'!H65/'Crisis Indicator Data'!G65)</f>
        <v>0.55892255892255893</v>
      </c>
      <c r="Q68" s="237">
        <f t="shared" si="18"/>
        <v>2.8</v>
      </c>
      <c r="R68" s="237">
        <f t="shared" si="19"/>
        <v>2.5999999999999996</v>
      </c>
      <c r="S68" s="237" t="str">
        <f>IF('Crisis Indicator Data'!I65="x","x",IF('Crisis Indicator Data'!I65=0,0,IF(LOG('Crisis Indicator Data'!I65)&lt;S$4,0,IF(LOG('Crisis Indicator Data'!I65)&gt;S$3,5,ROUND(5-(S$3-LOG('Crisis Indicator Data'!I65))/(S$3-S$4)*5,1)))))</f>
        <v>x</v>
      </c>
      <c r="T68" s="143" t="str">
        <f>IF('Crisis Indicator Data'!H65="x","x",IF('Crisis Indicator Data'!I65="x","x",'Crisis Indicator Data'!I65/'Crisis Indicator Data'!H65))</f>
        <v>x</v>
      </c>
      <c r="U68" s="237" t="str">
        <f t="shared" si="20"/>
        <v>x</v>
      </c>
      <c r="V68" s="237" t="str">
        <f t="shared" si="21"/>
        <v>x</v>
      </c>
      <c r="W68" s="237" t="str">
        <f>IF('Crisis Indicator Data'!L65="x","x",IF('Crisis Indicator Data'!L65=0,0,IF(LOG('Crisis Indicator Data'!L65)&lt;W$4,0,IF(LOG('Crisis Indicator Data'!L65)&gt;W$3,5,ROUND(5-(W$3-LOG('Crisis Indicator Data'!L65))/(W$3-W$4)*5,1)))))</f>
        <v>x</v>
      </c>
      <c r="X68" s="244" t="str">
        <f>IF(OR('Crisis Indicator Data'!L65="x",'Crisis Indicator Data'!H65="x"),"x",'Crisis Indicator Data'!L65/'Crisis Indicator Data'!H65)</f>
        <v>x</v>
      </c>
      <c r="Y68" s="237" t="str">
        <f t="shared" si="22"/>
        <v>x</v>
      </c>
      <c r="Z68" s="237" t="str">
        <f t="shared" si="23"/>
        <v>x</v>
      </c>
      <c r="AA68" s="237" t="str">
        <f t="shared" si="24"/>
        <v>x</v>
      </c>
      <c r="AB68" s="245">
        <f t="shared" si="25"/>
        <v>2.5999999999999996</v>
      </c>
    </row>
    <row r="69" spans="1:28" x14ac:dyDescent="0.25">
      <c r="A69" s="147" t="str">
        <f>'Crisis Indicator Data'!A66</f>
        <v>Mixed migration flows in Morocco</v>
      </c>
      <c r="B69" s="148" t="str">
        <f>'Crisis Indicator Data'!B66</f>
        <v>Displacement</v>
      </c>
      <c r="C69" s="148" t="str">
        <f>'Crisis Indicator Data'!C66</f>
        <v>MAR002</v>
      </c>
      <c r="D69" s="148" t="str">
        <f>'Crisis Indicator Data'!D66</f>
        <v>Morocco</v>
      </c>
      <c r="E69" s="149" t="str">
        <f>'Crisis Indicator Data'!E66</f>
        <v>MAR</v>
      </c>
      <c r="F69" s="243">
        <f>IF('Crisis Indicator Data'!F66="x","x",IF(LOG('Crisis Indicator Data'!F66)&lt;F$4,0,IF(LOG('Crisis Indicator Data'!F66)&gt;F$3,5,ROUND(5-(F$3-LOG('Crisis Indicator Data'!F66))/(F$3-F$4)*5,1))))</f>
        <v>4.4000000000000004</v>
      </c>
      <c r="G69" s="143">
        <f>IF('Crisis Indicator Data'!F66="x","x",IF(LEN(E69)&gt;3,('Crisis Indicator Data'!F66/VLOOKUP('Impact of the crisis'!$C69,'Regional Crises'!$B$1:$R$66,4,FALSE)),'Crisis Indicator Data'!F66/VLOOKUP('Impact of the crisis'!$E69,'Country Indicator Data'!$B$4:$P$300,15,FALSE)))</f>
        <v>1</v>
      </c>
      <c r="H69" s="237">
        <f t="shared" si="13"/>
        <v>5</v>
      </c>
      <c r="I69" s="237">
        <f t="shared" si="14"/>
        <v>4.7</v>
      </c>
      <c r="J69" s="237">
        <f>IF('Crisis Indicator Data'!G66="x","x",IF(LOG('Crisis Indicator Data'!G66)&lt;J$4,0,IF(LOG('Crisis Indicator Data'!G66)&gt;J$3,5,ROUND(5-(J$3-LOG('Crisis Indicator Data'!G66))/(J$3-J$4)*5,1))))</f>
        <v>5</v>
      </c>
      <c r="K69" s="143">
        <f>IF('Crisis Indicator Data'!G66="x","x",IF(LEN(E69)&gt;3,('Crisis Indicator Data'!G66/VLOOKUP('Impact of the crisis'!$C69,'Regional Crises'!$B$1:$R$66,5,FALSE)),'Crisis Indicator Data'!G66/VLOOKUP('Impact of the crisis'!$E69,'Country Indicator Data'!$B$4:$P$300,14,FALSE)))</f>
        <v>1</v>
      </c>
      <c r="L69" s="237">
        <f t="shared" si="15"/>
        <v>5</v>
      </c>
      <c r="M69" s="237">
        <f t="shared" si="16"/>
        <v>5</v>
      </c>
      <c r="N69" s="237">
        <f t="shared" si="17"/>
        <v>4.9000000000000004</v>
      </c>
      <c r="O69" s="237">
        <f>IF('Crisis Indicator Data'!H66="x","x",IF('Crisis Indicator Data'!H66=0,0,IF(LOG('Crisis Indicator Data'!H66)&lt;O$4,0,IF(LOG('Crisis Indicator Data'!H66)&gt;O$3,5,ROUND(5-(O$3-LOG('Crisis Indicator Data'!H66))/(O$3-O$4)*5,1)))))</f>
        <v>0</v>
      </c>
      <c r="P69" s="143">
        <f>IF('Crisis Indicator Data'!H66="x","x",'Crisis Indicator Data'!H66/'Crisis Indicator Data'!G66)</f>
        <v>5.5711784368865072E-4</v>
      </c>
      <c r="Q69" s="237">
        <f t="shared" si="18"/>
        <v>0</v>
      </c>
      <c r="R69" s="237">
        <f t="shared" si="19"/>
        <v>0</v>
      </c>
      <c r="S69" s="237">
        <f>IF('Crisis Indicator Data'!I66="x","x",IF('Crisis Indicator Data'!I66=0,0,IF(LOG('Crisis Indicator Data'!I66)&lt;S$4,0,IF(LOG('Crisis Indicator Data'!I66)&gt;S$3,5,ROUND(5-(S$3-LOG('Crisis Indicator Data'!I66))/(S$3-S$4)*5,1)))))</f>
        <v>1.9</v>
      </c>
      <c r="T69" s="143">
        <f>IF('Crisis Indicator Data'!H66="x","x",IF('Crisis Indicator Data'!I66="x","x",'Crisis Indicator Data'!I66/'Crisis Indicator Data'!H66))</f>
        <v>1</v>
      </c>
      <c r="U69" s="237">
        <f t="shared" si="20"/>
        <v>5</v>
      </c>
      <c r="V69" s="237">
        <f t="shared" si="21"/>
        <v>3.5</v>
      </c>
      <c r="W69" s="237">
        <f>IF('Crisis Indicator Data'!L66="x","x",IF('Crisis Indicator Data'!L66=0,0,IF(LOG('Crisis Indicator Data'!L66)&lt;W$4,0,IF(LOG('Crisis Indicator Data'!L66)&gt;W$3,5,ROUND(5-(W$3-LOG('Crisis Indicator Data'!L66))/(W$3-W$4)*5,1)))))</f>
        <v>3.6</v>
      </c>
      <c r="X69" s="244">
        <f>IF(OR('Crisis Indicator Data'!L66="x",'Crisis Indicator Data'!H66="x"),"x",'Crisis Indicator Data'!L66/'Crisis Indicator Data'!H66)</f>
        <v>1.6238095238095239E-2</v>
      </c>
      <c r="Y69" s="237">
        <f t="shared" si="22"/>
        <v>5</v>
      </c>
      <c r="Z69" s="237">
        <f t="shared" si="23"/>
        <v>4.3</v>
      </c>
      <c r="AA69" s="237">
        <f t="shared" si="24"/>
        <v>3.9</v>
      </c>
      <c r="AB69" s="245">
        <f t="shared" si="25"/>
        <v>2.4</v>
      </c>
    </row>
    <row r="70" spans="1:28" x14ac:dyDescent="0.25">
      <c r="A70" s="147" t="str">
        <f>'Crisis Indicator Data'!A67</f>
        <v>DIsplacement from Ukraine conflict in Moldova</v>
      </c>
      <c r="B70" s="148" t="str">
        <f>'Crisis Indicator Data'!B67</f>
        <v>Displacement,Conflict</v>
      </c>
      <c r="C70" s="148" t="str">
        <f>'Crisis Indicator Data'!C67</f>
        <v>MDA002</v>
      </c>
      <c r="D70" s="148" t="str">
        <f>'Crisis Indicator Data'!D67</f>
        <v>Moldova</v>
      </c>
      <c r="E70" s="149" t="str">
        <f>'Crisis Indicator Data'!E67</f>
        <v>MDA</v>
      </c>
      <c r="F70" s="243">
        <f>IF('Crisis Indicator Data'!F67="x","x",IF(LOG('Crisis Indicator Data'!F67)&lt;F$4,0,IF(LOG('Crisis Indicator Data'!F67)&gt;F$3,5,ROUND(5-(F$3-LOG('Crisis Indicator Data'!F67))/(F$3-F$4)*5,1))))</f>
        <v>0.3</v>
      </c>
      <c r="G70" s="143">
        <f>IF('Crisis Indicator Data'!F67="x","x",IF(LEN(E70)&gt;3,('Crisis Indicator Data'!F67/VLOOKUP('Impact of the crisis'!$C70,'Regional Crises'!$B$1:$R$66,4,FALSE)),'Crisis Indicator Data'!F67/VLOOKUP('Impact of the crisis'!$E70,'Country Indicator Data'!$B$4:$P$300,15,FALSE)))</f>
        <v>4.852449041679343E-2</v>
      </c>
      <c r="H70" s="237">
        <f t="shared" ref="H70:H101" si="26">IF(G70="x","x",IF(G70&lt;H$4,0,IF(G70&gt;H$3,5,ROUND(5-(H$3-G70)/(H$3-H$4)*5,1))))</f>
        <v>0.1</v>
      </c>
      <c r="I70" s="237">
        <f t="shared" ref="I70:I101" si="27">IF(AND(H70="x",F70="x"),"x",AVERAGE(F70,H70))</f>
        <v>0.2</v>
      </c>
      <c r="J70" s="237">
        <f>IF('Crisis Indicator Data'!G67="x","x",IF(LOG('Crisis Indicator Data'!G67)&lt;J$4,0,IF(LOG('Crisis Indicator Data'!G67)&gt;J$3,5,ROUND(5-(J$3-LOG('Crisis Indicator Data'!G67))/(J$3-J$4)*5,1))))</f>
        <v>0</v>
      </c>
      <c r="K70" s="143">
        <f>IF('Crisis Indicator Data'!G67="x","x",IF(LEN(E70)&gt;3,('Crisis Indicator Data'!G67/VLOOKUP('Impact of the crisis'!$C70,'Regional Crises'!$B$1:$R$66,5,FALSE)),'Crisis Indicator Data'!G67/VLOOKUP('Impact of the crisis'!$E70,'Country Indicator Data'!$B$4:$P$300,14,FALSE)))</f>
        <v>6.2607696726019527E-2</v>
      </c>
      <c r="L70" s="237">
        <f t="shared" ref="L70:L101" si="28">IF(K70="x","x",IF(K70&lt;L$4,0,IF(K70&gt;L$3,5,ROUND(5-(L$3-K70)/(L$3-L$4)*5,1))))</f>
        <v>0.3</v>
      </c>
      <c r="M70" s="237">
        <f t="shared" ref="M70:M101" si="29">IF(AND(L70="x",J70="x"),"x",AVERAGE(J70,L70))</f>
        <v>0.15</v>
      </c>
      <c r="N70" s="237">
        <f t="shared" ref="N70:N101" si="30">IF(AND(M70="x",I70="x"),"x",IF(OR(M70="x",I70="x"),AVERAGE(I70,M70),ROUND((5-GEOMEAN(((5-I70)/5*4+1),((5-M70)/5*4+1)))/4*5,1)))</f>
        <v>0.2</v>
      </c>
      <c r="O70" s="237">
        <f>IF('Crisis Indicator Data'!H67="x","x",IF('Crisis Indicator Data'!H67=0,0,IF(LOG('Crisis Indicator Data'!H67)&lt;O$4,0,IF(LOG('Crisis Indicator Data'!H67)&gt;O$3,5,ROUND(5-(O$3-LOG('Crisis Indicator Data'!H67))/(O$3-O$4)*5,1)))))</f>
        <v>0.9</v>
      </c>
      <c r="P70" s="143">
        <f>IF('Crisis Indicator Data'!H67="x","x",'Crisis Indicator Data'!H67/'Crisis Indicator Data'!G67)</f>
        <v>0.5</v>
      </c>
      <c r="Q70" s="237">
        <f t="shared" ref="Q70:Q101" si="31">IF(P70="x","x",IF(P70&lt;Q$4,0,IF(P70&gt;Q$3,5,ROUND(5-(Q$3-P70)/(Q$3-Q$4)*5,1))))</f>
        <v>2.5</v>
      </c>
      <c r="R70" s="237">
        <f t="shared" ref="R70:R101" si="32">IF(AND(Q70="x",O70="x"),"x",AVERAGE(O70,Q70))</f>
        <v>1.7</v>
      </c>
      <c r="S70" s="237">
        <f>IF('Crisis Indicator Data'!I67="x","x",IF('Crisis Indicator Data'!I67=0,0,IF(LOG('Crisis Indicator Data'!I67)&lt;S$4,0,IF(LOG('Crisis Indicator Data'!I67)&gt;S$3,5,ROUND(5-(S$3-LOG('Crisis Indicator Data'!I67))/(S$3-S$4)*5,1)))))</f>
        <v>2.9</v>
      </c>
      <c r="T70" s="143">
        <f>IF('Crisis Indicator Data'!H67="x","x",IF('Crisis Indicator Data'!I67="x","x",'Crisis Indicator Data'!I67/'Crisis Indicator Data'!H67))</f>
        <v>1</v>
      </c>
      <c r="U70" s="237">
        <f t="shared" ref="U70:U101" si="33">IF(T70="x","x",IF(T70&lt;U$4,0,IF(T70&gt;U$3,5,ROUND(5-(U$3-T70)/(U$3-U$4)*5,1))))</f>
        <v>5</v>
      </c>
      <c r="V70" s="237">
        <f t="shared" ref="V70:V101" si="34">IF(AND(U70="x",S70="x"),"x",ROUND(AVERAGE(S70,U70),1))</f>
        <v>4</v>
      </c>
      <c r="W70" s="237">
        <f>IF('Crisis Indicator Data'!L67="x","x",IF('Crisis Indicator Data'!L67=0,0,IF(LOG('Crisis Indicator Data'!L67)&lt;W$4,0,IF(LOG('Crisis Indicator Data'!L67)&gt;W$3,5,ROUND(5-(W$3-LOG('Crisis Indicator Data'!L67))/(W$3-W$4)*5,1)))))</f>
        <v>0</v>
      </c>
      <c r="X70" s="244">
        <f>IF(OR('Crisis Indicator Data'!L67="x",'Crisis Indicator Data'!H67="x"),"x",'Crisis Indicator Data'!L67/'Crisis Indicator Data'!H67)</f>
        <v>0</v>
      </c>
      <c r="Y70" s="237">
        <f t="shared" ref="Y70:Y101" si="35">IF(X70="x","x",IF(X70&lt;Y$4,0,IF(X70&gt;Y$3,5,ROUND(5-(Y$3-X70)/(Y$3-Y$4)*5,1))))</f>
        <v>0</v>
      </c>
      <c r="Z70" s="237">
        <f t="shared" ref="Z70:Z101" si="36">IF(AND(Y70="x",W70="x"),"x",ROUND(AVERAGE(W70,Y70),1))</f>
        <v>0</v>
      </c>
      <c r="AA70" s="237">
        <f t="shared" ref="AA70:AA101" si="37">IF(AND(V70="x",Z70="x"),"x",IF(OR(V70="x",Z70="x"),AVERAGE(V70,Z70),ROUND((5-GEOMEAN(((5-V70)/5*4+1),((5-Z70)/5*4+1)))/4*5,1)))</f>
        <v>2.5</v>
      </c>
      <c r="AB70" s="245">
        <f t="shared" ref="AB70:AB101" si="38">IF(AND(R70="x",AA70="x"),"x",IF(OR(R70="x",AA70="x"),AVERAGE(R70,AA70),ROUND((5-GEOMEAN(((5-R70)/5*4+1),((5-AA70)/5*4+1)))/4*5,1)))</f>
        <v>2.1</v>
      </c>
    </row>
    <row r="71" spans="1:28" x14ac:dyDescent="0.25">
      <c r="A71" s="147" t="str">
        <f>'Crisis Indicator Data'!A68</f>
        <v>Multiple crisis in Madagascar</v>
      </c>
      <c r="B71" s="148" t="str">
        <f>'Crisis Indicator Data'!B68</f>
        <v>Drought,Cyclone</v>
      </c>
      <c r="C71" s="148" t="str">
        <f>'Crisis Indicator Data'!C68</f>
        <v>MDG001</v>
      </c>
      <c r="D71" s="148" t="str">
        <f>'Crisis Indicator Data'!D68</f>
        <v>Madagascar</v>
      </c>
      <c r="E71" s="149" t="str">
        <f>'Crisis Indicator Data'!E68</f>
        <v>MDG</v>
      </c>
      <c r="F71" s="243">
        <f>IF('Crisis Indicator Data'!F68="x","x",IF(LOG('Crisis Indicator Data'!F68)&lt;F$4,0,IF(LOG('Crisis Indicator Data'!F68)&gt;F$3,5,ROUND(5-(F$3-LOG('Crisis Indicator Data'!F68))/(F$3-F$4)*5,1))))</f>
        <v>4.5999999999999996</v>
      </c>
      <c r="G71" s="143">
        <f>IF('Crisis Indicator Data'!F68="x","x",IF(LEN(E71)&gt;3,('Crisis Indicator Data'!F68/VLOOKUP('Impact of the crisis'!$C71,'Regional Crises'!$B$1:$R$66,4,FALSE)),'Crisis Indicator Data'!F68/VLOOKUP('Impact of the crisis'!$E71,'Country Indicator Data'!$B$4:$P$300,15,FALSE)))</f>
        <v>1</v>
      </c>
      <c r="H71" s="237">
        <f t="shared" si="26"/>
        <v>5</v>
      </c>
      <c r="I71" s="237">
        <f t="shared" si="27"/>
        <v>4.8</v>
      </c>
      <c r="J71" s="237">
        <f>IF('Crisis Indicator Data'!G68="x","x",IF(LOG('Crisis Indicator Data'!G68)&lt;J$4,0,IF(LOG('Crisis Indicator Data'!G68)&gt;J$3,5,ROUND(5-(J$3-LOG('Crisis Indicator Data'!G68))/(J$3-J$4)*5,1))))</f>
        <v>4.9000000000000004</v>
      </c>
      <c r="K71" s="143">
        <f>IF('Crisis Indicator Data'!G68="x","x",IF(LEN(E71)&gt;3,('Crisis Indicator Data'!G68/VLOOKUP('Impact of the crisis'!$C71,'Regional Crises'!$B$1:$R$66,5,FALSE)),'Crisis Indicator Data'!G68/VLOOKUP('Impact of the crisis'!$E71,'Country Indicator Data'!$B$4:$P$300,14,FALSE)))</f>
        <v>1</v>
      </c>
      <c r="L71" s="237">
        <f t="shared" si="28"/>
        <v>5</v>
      </c>
      <c r="M71" s="237">
        <f t="shared" si="29"/>
        <v>4.95</v>
      </c>
      <c r="N71" s="237">
        <f t="shared" si="30"/>
        <v>4.9000000000000004</v>
      </c>
      <c r="O71" s="237">
        <f>IF('Crisis Indicator Data'!H68="x","x",IF('Crisis Indicator Data'!H68=0,0,IF(LOG('Crisis Indicator Data'!H68)&lt;O$4,0,IF(LOG('Crisis Indicator Data'!H68)&gt;O$3,5,ROUND(5-(O$3-LOG('Crisis Indicator Data'!H68))/(O$3-O$4)*5,1)))))</f>
        <v>3.6</v>
      </c>
      <c r="P71" s="143">
        <f>IF('Crisis Indicator Data'!H68="x","x",'Crisis Indicator Data'!H68/'Crisis Indicator Data'!G68)</f>
        <v>0.1593315134163393</v>
      </c>
      <c r="Q71" s="237">
        <f t="shared" si="31"/>
        <v>0.8</v>
      </c>
      <c r="R71" s="237">
        <f t="shared" si="32"/>
        <v>2.2000000000000002</v>
      </c>
      <c r="S71" s="237">
        <f>IF('Crisis Indicator Data'!I68="x","x",IF('Crisis Indicator Data'!I68=0,0,IF(LOG('Crisis Indicator Data'!I68)&lt;S$4,0,IF(LOG('Crisis Indicator Data'!I68)&gt;S$3,5,ROUND(5-(S$3-LOG('Crisis Indicator Data'!I68))/(S$3-S$4)*5,1)))))</f>
        <v>2.2999999999999998</v>
      </c>
      <c r="T71" s="143">
        <f>IF('Crisis Indicator Data'!H68="x","x",IF('Crisis Indicator Data'!I68="x","x",'Crisis Indicator Data'!I68/'Crisis Indicator Data'!H68))</f>
        <v>8.9845382365231919E-3</v>
      </c>
      <c r="U71" s="237">
        <f t="shared" si="33"/>
        <v>0.3</v>
      </c>
      <c r="V71" s="237">
        <f t="shared" si="34"/>
        <v>1.3</v>
      </c>
      <c r="W71" s="237">
        <f>IF('Crisis Indicator Data'!L68="x","x",IF('Crisis Indicator Data'!L68=0,0,IF(LOG('Crisis Indicator Data'!L68)&lt;W$4,0,IF(LOG('Crisis Indicator Data'!L68)&gt;W$3,5,ROUND(5-(W$3-LOG('Crisis Indicator Data'!L68))/(W$3-W$4)*5,1)))))</f>
        <v>2.2000000000000002</v>
      </c>
      <c r="X71" s="244">
        <f>IF(OR('Crisis Indicator Data'!L68="x",'Crisis Indicator Data'!H68="x"),"x",'Crisis Indicator Data'!L68/'Crisis Indicator Data'!H68)</f>
        <v>6.8951107396573335E-6</v>
      </c>
      <c r="Y71" s="237">
        <f t="shared" si="35"/>
        <v>0.3</v>
      </c>
      <c r="Z71" s="237">
        <f t="shared" si="36"/>
        <v>1.3</v>
      </c>
      <c r="AA71" s="237">
        <f t="shared" si="37"/>
        <v>1.3</v>
      </c>
      <c r="AB71" s="245">
        <f t="shared" si="38"/>
        <v>1.8</v>
      </c>
    </row>
    <row r="72" spans="1:28" x14ac:dyDescent="0.25">
      <c r="A72" s="147" t="str">
        <f>'Crisis Indicator Data'!A69</f>
        <v>Drought in Madagascar</v>
      </c>
      <c r="B72" s="148" t="str">
        <f>'Crisis Indicator Data'!B69</f>
        <v>Drought</v>
      </c>
      <c r="C72" s="148" t="str">
        <f>'Crisis Indicator Data'!C69</f>
        <v>MDG002</v>
      </c>
      <c r="D72" s="148" t="str">
        <f>'Crisis Indicator Data'!D69</f>
        <v>Madagascar</v>
      </c>
      <c r="E72" s="149" t="str">
        <f>'Crisis Indicator Data'!E69</f>
        <v>MDG</v>
      </c>
      <c r="F72" s="243">
        <f>IF('Crisis Indicator Data'!F69="x","x",IF(LOG('Crisis Indicator Data'!F69)&lt;F$4,0,IF(LOG('Crisis Indicator Data'!F69)&gt;F$3,5,ROUND(5-(F$3-LOG('Crisis Indicator Data'!F69))/(F$3-F$4)*5,1))))</f>
        <v>3.6</v>
      </c>
      <c r="G72" s="143">
        <f>IF('Crisis Indicator Data'!F69="x","x",IF(LEN(E72)&gt;3,('Crisis Indicator Data'!F69/VLOOKUP('Impact of the crisis'!$C72,'Regional Crises'!$B$1:$R$66,4,FALSE)),'Crisis Indicator Data'!F69/VLOOKUP('Impact of the crisis'!$E72,'Country Indicator Data'!$B$4:$P$300,15,FALSE)))</f>
        <v>0.25739429357167409</v>
      </c>
      <c r="H72" s="237">
        <f t="shared" si="26"/>
        <v>1.2</v>
      </c>
      <c r="I72" s="237">
        <f t="shared" si="27"/>
        <v>2.4</v>
      </c>
      <c r="J72" s="237">
        <f>IF('Crisis Indicator Data'!G69="x","x",IF(LOG('Crisis Indicator Data'!G69)&lt;J$4,0,IF(LOG('Crisis Indicator Data'!G69)&gt;J$3,5,ROUND(5-(J$3-LOG('Crisis Indicator Data'!G69))/(J$3-J$4)*5,1))))</f>
        <v>2.6</v>
      </c>
      <c r="K72" s="143">
        <f>IF('Crisis Indicator Data'!G69="x","x",IF(LEN(E72)&gt;3,('Crisis Indicator Data'!G69/VLOOKUP('Impact of the crisis'!$C72,'Regional Crises'!$B$1:$R$66,5,FALSE)),'Crisis Indicator Data'!G69/VLOOKUP('Impact of the crisis'!$E72,'Country Indicator Data'!$B$4:$P$300,14,FALSE)))</f>
        <v>0.20740395499034556</v>
      </c>
      <c r="L72" s="237">
        <f t="shared" si="28"/>
        <v>1</v>
      </c>
      <c r="M72" s="237">
        <f t="shared" si="29"/>
        <v>1.8</v>
      </c>
      <c r="N72" s="237">
        <f t="shared" si="30"/>
        <v>2.1</v>
      </c>
      <c r="O72" s="237">
        <f>IF('Crisis Indicator Data'!H69="x","x",IF('Crisis Indicator Data'!H69=0,0,IF(LOG('Crisis Indicator Data'!H69)&lt;O$4,0,IF(LOG('Crisis Indicator Data'!H69)&gt;O$3,5,ROUND(5-(O$3-LOG('Crisis Indicator Data'!H69))/(O$3-O$4)*5,1)))))</f>
        <v>3.6</v>
      </c>
      <c r="P72" s="143">
        <f>IF('Crisis Indicator Data'!H69="x","x",'Crisis Indicator Data'!H69/'Crisis Indicator Data'!G69)</f>
        <v>0.75377207062600327</v>
      </c>
      <c r="Q72" s="237">
        <f t="shared" si="31"/>
        <v>3.8</v>
      </c>
      <c r="R72" s="237">
        <f t="shared" si="32"/>
        <v>3.7</v>
      </c>
      <c r="S72" s="237">
        <f>IF('Crisis Indicator Data'!I69="x","x",IF('Crisis Indicator Data'!I69=0,0,IF(LOG('Crisis Indicator Data'!I69)&lt;S$4,0,IF(LOG('Crisis Indicator Data'!I69)&gt;S$3,5,ROUND(5-(S$3-LOG('Crisis Indicator Data'!I69))/(S$3-S$4)*5,1)))))</f>
        <v>1.3</v>
      </c>
      <c r="T72" s="143">
        <f>IF('Crisis Indicator Data'!H69="x","x",IF('Crisis Indicator Data'!I69="x","x",'Crisis Indicator Data'!I69/'Crisis Indicator Data'!H69))</f>
        <v>1.7035775127768314E-3</v>
      </c>
      <c r="U72" s="237">
        <f t="shared" si="33"/>
        <v>0.1</v>
      </c>
      <c r="V72" s="237">
        <f t="shared" si="34"/>
        <v>0.7</v>
      </c>
      <c r="W72" s="237" t="str">
        <f>IF('Crisis Indicator Data'!L69="x","x",IF('Crisis Indicator Data'!L69=0,0,IF(LOG('Crisis Indicator Data'!L69)&lt;W$4,0,IF(LOG('Crisis Indicator Data'!L69)&gt;W$3,5,ROUND(5-(W$3-LOG('Crisis Indicator Data'!L69))/(W$3-W$4)*5,1)))))</f>
        <v>x</v>
      </c>
      <c r="X72" s="244" t="str">
        <f>IF(OR('Crisis Indicator Data'!L69="x",'Crisis Indicator Data'!H69="x"),"x",'Crisis Indicator Data'!L69/'Crisis Indicator Data'!H69)</f>
        <v>x</v>
      </c>
      <c r="Y72" s="237" t="str">
        <f t="shared" si="35"/>
        <v>x</v>
      </c>
      <c r="Z72" s="237" t="str">
        <f t="shared" si="36"/>
        <v>x</v>
      </c>
      <c r="AA72" s="237">
        <f t="shared" si="37"/>
        <v>0.7</v>
      </c>
      <c r="AB72" s="245">
        <f t="shared" si="38"/>
        <v>2.5</v>
      </c>
    </row>
    <row r="73" spans="1:28" x14ac:dyDescent="0.25">
      <c r="A73" s="147" t="str">
        <f>'Crisis Indicator Data'!A70</f>
        <v>Tropical cyclone Cheneso in Madagascar</v>
      </c>
      <c r="B73" s="148" t="str">
        <f>'Crisis Indicator Data'!B70</f>
        <v>Cyclone</v>
      </c>
      <c r="C73" s="148" t="str">
        <f>'Crisis Indicator Data'!C70</f>
        <v>MDG007</v>
      </c>
      <c r="D73" s="148" t="str">
        <f>'Crisis Indicator Data'!D70</f>
        <v>Madagascar</v>
      </c>
      <c r="E73" s="149" t="str">
        <f>'Crisis Indicator Data'!E70</f>
        <v>MDG</v>
      </c>
      <c r="F73" s="243">
        <f>IF('Crisis Indicator Data'!F70="x","x",IF(LOG('Crisis Indicator Data'!F70)&lt;F$4,0,IF(LOG('Crisis Indicator Data'!F70)&gt;F$3,5,ROUND(5-(F$3-LOG('Crisis Indicator Data'!F70))/(F$3-F$4)*5,1))))</f>
        <v>4.5999999999999996</v>
      </c>
      <c r="G73" s="143">
        <f>IF('Crisis Indicator Data'!F70="x","x",IF(LEN(E73)&gt;3,('Crisis Indicator Data'!F70/VLOOKUP('Impact of the crisis'!$C73,'Regional Crises'!$B$1:$R$66,4,FALSE)),'Crisis Indicator Data'!F70/VLOOKUP('Impact of the crisis'!$E73,'Country Indicator Data'!$B$4:$P$300,15,FALSE)))</f>
        <v>1</v>
      </c>
      <c r="H73" s="237">
        <f t="shared" si="26"/>
        <v>5</v>
      </c>
      <c r="I73" s="237">
        <f t="shared" si="27"/>
        <v>4.8</v>
      </c>
      <c r="J73" s="237">
        <f>IF('Crisis Indicator Data'!G70="x","x",IF(LOG('Crisis Indicator Data'!G70)&lt;J$4,0,IF(LOG('Crisis Indicator Data'!G70)&gt;J$3,5,ROUND(5-(J$3-LOG('Crisis Indicator Data'!G70))/(J$3-J$4)*5,1))))</f>
        <v>4.9000000000000004</v>
      </c>
      <c r="K73" s="143">
        <f>IF('Crisis Indicator Data'!G70="x","x",IF(LEN(E73)&gt;3,('Crisis Indicator Data'!G70/VLOOKUP('Impact of the crisis'!$C73,'Regional Crises'!$B$1:$R$66,5,FALSE)),'Crisis Indicator Data'!G70/VLOOKUP('Impact of the crisis'!$E73,'Country Indicator Data'!$B$4:$P$300,14,FALSE)))</f>
        <v>1</v>
      </c>
      <c r="L73" s="237">
        <f t="shared" si="28"/>
        <v>5</v>
      </c>
      <c r="M73" s="237">
        <f t="shared" si="29"/>
        <v>4.95</v>
      </c>
      <c r="N73" s="237">
        <f t="shared" si="30"/>
        <v>4.9000000000000004</v>
      </c>
      <c r="O73" s="237">
        <f>IF('Crisis Indicator Data'!H70="x","x",IF('Crisis Indicator Data'!H70=0,0,IF(LOG('Crisis Indicator Data'!H70)&lt;O$4,0,IF(LOG('Crisis Indicator Data'!H70)&gt;O$3,5,ROUND(5-(O$3-LOG('Crisis Indicator Data'!H70))/(O$3-O$4)*5,1)))))</f>
        <v>0.8</v>
      </c>
      <c r="P73" s="143">
        <f>IF('Crisis Indicator Data'!H70="x","x",'Crisis Indicator Data'!H70/'Crisis Indicator Data'!G70)</f>
        <v>3.0294959717690924E-3</v>
      </c>
      <c r="Q73" s="237">
        <f t="shared" si="31"/>
        <v>0</v>
      </c>
      <c r="R73" s="237">
        <f t="shared" si="32"/>
        <v>0.4</v>
      </c>
      <c r="S73" s="237">
        <f>IF('Crisis Indicator Data'!I70="x","x",IF('Crisis Indicator Data'!I70=0,0,IF(LOG('Crisis Indicator Data'!I70)&lt;S$4,0,IF(LOG('Crisis Indicator Data'!I70)&gt;S$3,5,ROUND(5-(S$3-LOG('Crisis Indicator Data'!I70))/(S$3-S$4)*5,1)))))</f>
        <v>2.2000000000000002</v>
      </c>
      <c r="T73" s="143">
        <f>IF('Crisis Indicator Data'!H70="x","x",IF('Crisis Indicator Data'!I70="x","x",'Crisis Indicator Data'!I70/'Crisis Indicator Data'!H70))</f>
        <v>0.37362637362637363</v>
      </c>
      <c r="U73" s="237">
        <f t="shared" si="33"/>
        <v>5</v>
      </c>
      <c r="V73" s="237">
        <f t="shared" si="34"/>
        <v>3.6</v>
      </c>
      <c r="W73" s="237">
        <f>IF('Crisis Indicator Data'!L70="x","x",IF('Crisis Indicator Data'!L70=0,0,IF(LOG('Crisis Indicator Data'!L70)&lt;W$4,0,IF(LOG('Crisis Indicator Data'!L70)&gt;W$3,5,ROUND(5-(W$3-LOG('Crisis Indicator Data'!L70))/(W$3-W$4)*5,1)))))</f>
        <v>2.2000000000000002</v>
      </c>
      <c r="X73" s="244">
        <f>IF(OR('Crisis Indicator Data'!L70="x",'Crisis Indicator Data'!H70="x"),"x",'Crisis Indicator Data'!L70/'Crisis Indicator Data'!H70)</f>
        <v>3.6263736263736265E-4</v>
      </c>
      <c r="Y73" s="237">
        <f t="shared" si="35"/>
        <v>5</v>
      </c>
      <c r="Z73" s="237">
        <f t="shared" si="36"/>
        <v>3.6</v>
      </c>
      <c r="AA73" s="237">
        <f t="shared" si="37"/>
        <v>3.6</v>
      </c>
      <c r="AB73" s="245">
        <f t="shared" si="38"/>
        <v>2.2999999999999998</v>
      </c>
    </row>
    <row r="74" spans="1:28" x14ac:dyDescent="0.25">
      <c r="A74" s="147" t="str">
        <f>'Crisis Indicator Data'!A71</f>
        <v>Multiple crisis in Mexico</v>
      </c>
      <c r="B74" s="148" t="str">
        <f>'Crisis Indicator Data'!B71</f>
        <v>Violence,Displacement</v>
      </c>
      <c r="C74" s="148" t="str">
        <f>'Crisis Indicator Data'!C71</f>
        <v>MEX001</v>
      </c>
      <c r="D74" s="148" t="str">
        <f>'Crisis Indicator Data'!D71</f>
        <v>Mexico</v>
      </c>
      <c r="E74" s="149" t="str">
        <f>'Crisis Indicator Data'!E71</f>
        <v>MEX</v>
      </c>
      <c r="F74" s="243">
        <f>IF('Crisis Indicator Data'!F71="x","x",IF(LOG('Crisis Indicator Data'!F71)&lt;F$4,0,IF(LOG('Crisis Indicator Data'!F71)&gt;F$3,5,ROUND(5-(F$3-LOG('Crisis Indicator Data'!F71))/(F$3-F$4)*5,1))))</f>
        <v>5</v>
      </c>
      <c r="G74" s="143">
        <f>IF('Crisis Indicator Data'!F71="x","x",IF(LEN(E74)&gt;3,('Crisis Indicator Data'!F71/VLOOKUP('Impact of the crisis'!$C74,'Regional Crises'!$B$1:$R$66,4,FALSE)),'Crisis Indicator Data'!F71/VLOOKUP('Impact of the crisis'!$E74,'Country Indicator Data'!$B$4:$P$300,15,FALSE)))</f>
        <v>1</v>
      </c>
      <c r="H74" s="237">
        <f t="shared" si="26"/>
        <v>5</v>
      </c>
      <c r="I74" s="237">
        <f t="shared" si="27"/>
        <v>5</v>
      </c>
      <c r="J74" s="237">
        <f>IF('Crisis Indicator Data'!G71="x","x",IF(LOG('Crisis Indicator Data'!G71)&lt;J$4,0,IF(LOG('Crisis Indicator Data'!G71)&gt;J$3,5,ROUND(5-(J$3-LOG('Crisis Indicator Data'!G71))/(J$3-J$4)*5,1))))</f>
        <v>5</v>
      </c>
      <c r="K74" s="143">
        <f>IF('Crisis Indicator Data'!G71="x","x",IF(LEN(E74)&gt;3,('Crisis Indicator Data'!G71/VLOOKUP('Impact of the crisis'!$C74,'Regional Crises'!$B$1:$R$66,5,FALSE)),'Crisis Indicator Data'!G71/VLOOKUP('Impact of the crisis'!$E74,'Country Indicator Data'!$B$4:$P$300,14,FALSE)))</f>
        <v>1</v>
      </c>
      <c r="L74" s="237">
        <f t="shared" si="28"/>
        <v>5</v>
      </c>
      <c r="M74" s="237">
        <f t="shared" si="29"/>
        <v>5</v>
      </c>
      <c r="N74" s="237">
        <f t="shared" si="30"/>
        <v>5</v>
      </c>
      <c r="O74" s="237">
        <f>IF('Crisis Indicator Data'!H71="x","x",IF('Crisis Indicator Data'!H71=0,0,IF(LOG('Crisis Indicator Data'!H71)&lt;O$4,0,IF(LOG('Crisis Indicator Data'!H71)&gt;O$3,5,ROUND(5-(O$3-LOG('Crisis Indicator Data'!H71))/(O$3-O$4)*5,1)))))</f>
        <v>2.1</v>
      </c>
      <c r="P74" s="143">
        <f>IF('Crisis Indicator Data'!H71="x","x",'Crisis Indicator Data'!H71/'Crisis Indicator Data'!G71)</f>
        <v>5.1260830645025084E-3</v>
      </c>
      <c r="Q74" s="237">
        <f t="shared" si="31"/>
        <v>0</v>
      </c>
      <c r="R74" s="237">
        <f t="shared" si="32"/>
        <v>1.05</v>
      </c>
      <c r="S74" s="237">
        <f>IF('Crisis Indicator Data'!I71="x","x",IF('Crisis Indicator Data'!I71=0,0,IF(LOG('Crisis Indicator Data'!I71)&lt;S$4,0,IF(LOG('Crisis Indicator Data'!I71)&gt;S$3,5,ROUND(5-(S$3-LOG('Crisis Indicator Data'!I71))/(S$3-S$4)*5,1)))))</f>
        <v>4</v>
      </c>
      <c r="T74" s="143">
        <f>IF('Crisis Indicator Data'!H71="x","x",IF('Crisis Indicator Data'!I71="x","x",'Crisis Indicator Data'!I71/'Crisis Indicator Data'!H71))</f>
        <v>1</v>
      </c>
      <c r="U74" s="237">
        <f t="shared" si="33"/>
        <v>5</v>
      </c>
      <c r="V74" s="237">
        <f t="shared" si="34"/>
        <v>4.5</v>
      </c>
      <c r="W74" s="237">
        <f>IF('Crisis Indicator Data'!L71="x","x",IF('Crisis Indicator Data'!L71=0,0,IF(LOG('Crisis Indicator Data'!L71)&lt;W$4,0,IF(LOG('Crisis Indicator Data'!L71)&gt;W$3,5,ROUND(5-(W$3-LOG('Crisis Indicator Data'!L71))/(W$3-W$4)*5,1)))))</f>
        <v>5</v>
      </c>
      <c r="X74" s="244">
        <f>IF(OR('Crisis Indicator Data'!L71="x",'Crisis Indicator Data'!H71="x"),"x",'Crisis Indicator Data'!L71/'Crisis Indicator Data'!H71)</f>
        <v>1.4128500823723229E-2</v>
      </c>
      <c r="Y74" s="237">
        <f t="shared" si="35"/>
        <v>5</v>
      </c>
      <c r="Z74" s="237">
        <f t="shared" si="36"/>
        <v>5</v>
      </c>
      <c r="AA74" s="237">
        <f t="shared" si="37"/>
        <v>4.8</v>
      </c>
      <c r="AB74" s="245">
        <f t="shared" si="38"/>
        <v>3.5</v>
      </c>
    </row>
    <row r="75" spans="1:28" x14ac:dyDescent="0.25">
      <c r="A75" s="147" t="str">
        <f>'Crisis Indicator Data'!A72</f>
        <v>Criminal Violence in Mexico</v>
      </c>
      <c r="B75" s="148" t="str">
        <f>'Crisis Indicator Data'!B72</f>
        <v>Violence,Displacement</v>
      </c>
      <c r="C75" s="148" t="str">
        <f>'Crisis Indicator Data'!C72</f>
        <v>MEX002</v>
      </c>
      <c r="D75" s="148" t="str">
        <f>'Crisis Indicator Data'!D72</f>
        <v>Mexico</v>
      </c>
      <c r="E75" s="149" t="str">
        <f>'Crisis Indicator Data'!E72</f>
        <v>MEX</v>
      </c>
      <c r="F75" s="243">
        <f>IF('Crisis Indicator Data'!F72="x","x",IF(LOG('Crisis Indicator Data'!F72)&lt;F$4,0,IF(LOG('Crisis Indicator Data'!F72)&gt;F$3,5,ROUND(5-(F$3-LOG('Crisis Indicator Data'!F72))/(F$3-F$4)*5,1))))</f>
        <v>5</v>
      </c>
      <c r="G75" s="143">
        <f>IF('Crisis Indicator Data'!F72="x","x",IF(LEN(E75)&gt;3,('Crisis Indicator Data'!F72/VLOOKUP('Impact of the crisis'!$C75,'Regional Crises'!$B$1:$R$66,4,FALSE)),'Crisis Indicator Data'!F72/VLOOKUP('Impact of the crisis'!$E75,'Country Indicator Data'!$B$4:$P$300,15,FALSE)))</f>
        <v>1</v>
      </c>
      <c r="H75" s="237">
        <f t="shared" si="26"/>
        <v>5</v>
      </c>
      <c r="I75" s="237">
        <f t="shared" si="27"/>
        <v>5</v>
      </c>
      <c r="J75" s="237">
        <f>IF('Crisis Indicator Data'!G72="x","x",IF(LOG('Crisis Indicator Data'!G72)&lt;J$4,0,IF(LOG('Crisis Indicator Data'!G72)&gt;J$3,5,ROUND(5-(J$3-LOG('Crisis Indicator Data'!G72))/(J$3-J$4)*5,1))))</f>
        <v>5</v>
      </c>
      <c r="K75" s="143">
        <f>IF('Crisis Indicator Data'!G72="x","x",IF(LEN(E75)&gt;3,('Crisis Indicator Data'!G72/VLOOKUP('Impact of the crisis'!$C75,'Regional Crises'!$B$1:$R$66,5,FALSE)),'Crisis Indicator Data'!G72/VLOOKUP('Impact of the crisis'!$E75,'Country Indicator Data'!$B$4:$P$300,14,FALSE)))</f>
        <v>1</v>
      </c>
      <c r="L75" s="237">
        <f t="shared" si="28"/>
        <v>5</v>
      </c>
      <c r="M75" s="237">
        <f t="shared" si="29"/>
        <v>5</v>
      </c>
      <c r="N75" s="237">
        <f t="shared" si="30"/>
        <v>5</v>
      </c>
      <c r="O75" s="237">
        <f>IF('Crisis Indicator Data'!H72="x","x",IF('Crisis Indicator Data'!H72=0,0,IF(LOG('Crisis Indicator Data'!H72)&lt;O$4,0,IF(LOG('Crisis Indicator Data'!H72)&gt;O$3,5,ROUND(5-(O$3-LOG('Crisis Indicator Data'!H72))/(O$3-O$4)*5,1)))))</f>
        <v>1.8</v>
      </c>
      <c r="P75" s="143">
        <f>IF('Crisis Indicator Data'!H72="x","x",'Crisis Indicator Data'!H72/'Crisis Indicator Data'!G72)</f>
        <v>3.2006350600435759E-3</v>
      </c>
      <c r="Q75" s="237">
        <f t="shared" si="31"/>
        <v>0</v>
      </c>
      <c r="R75" s="237">
        <f t="shared" si="32"/>
        <v>0.9</v>
      </c>
      <c r="S75" s="237">
        <f>IF('Crisis Indicator Data'!I72="x","x",IF('Crisis Indicator Data'!I72=0,0,IF(LOG('Crisis Indicator Data'!I72)&lt;S$4,0,IF(LOG('Crisis Indicator Data'!I72)&gt;S$3,5,ROUND(5-(S$3-LOG('Crisis Indicator Data'!I72))/(S$3-S$4)*5,1)))))</f>
        <v>3.7</v>
      </c>
      <c r="T75" s="143">
        <f>IF('Crisis Indicator Data'!H72="x","x",IF('Crisis Indicator Data'!I72="x","x",'Crisis Indicator Data'!I72/'Crisis Indicator Data'!H72))</f>
        <v>1</v>
      </c>
      <c r="U75" s="237">
        <f t="shared" si="33"/>
        <v>5</v>
      </c>
      <c r="V75" s="237">
        <f t="shared" si="34"/>
        <v>4.4000000000000004</v>
      </c>
      <c r="W75" s="237">
        <f>IF('Crisis Indicator Data'!L72="x","x",IF('Crisis Indicator Data'!L72=0,0,IF(LOG('Crisis Indicator Data'!L72)&lt;W$4,0,IF(LOG('Crisis Indicator Data'!L72)&gt;W$3,5,ROUND(5-(W$3-LOG('Crisis Indicator Data'!L72))/(W$3-W$4)*5,1)))))</f>
        <v>5</v>
      </c>
      <c r="X75" s="244">
        <f>IF(OR('Crisis Indicator Data'!L72="x",'Crisis Indicator Data'!H72="x"),"x",'Crisis Indicator Data'!L72/'Crisis Indicator Data'!H72)</f>
        <v>2.0543535620052771E-2</v>
      </c>
      <c r="Y75" s="237">
        <f t="shared" si="35"/>
        <v>5</v>
      </c>
      <c r="Z75" s="237">
        <f t="shared" si="36"/>
        <v>5</v>
      </c>
      <c r="AA75" s="237">
        <f t="shared" si="37"/>
        <v>4.7</v>
      </c>
      <c r="AB75" s="245">
        <f t="shared" si="38"/>
        <v>3.4</v>
      </c>
    </row>
    <row r="76" spans="1:28" x14ac:dyDescent="0.25">
      <c r="A76" s="147" t="str">
        <f>'Crisis Indicator Data'!A73</f>
        <v>Mixed Migration in Mexico</v>
      </c>
      <c r="B76" s="148" t="str">
        <f>'Crisis Indicator Data'!B73</f>
        <v>Displacement</v>
      </c>
      <c r="C76" s="148" t="str">
        <f>'Crisis Indicator Data'!C73</f>
        <v>MEX003</v>
      </c>
      <c r="D76" s="148" t="str">
        <f>'Crisis Indicator Data'!D73</f>
        <v>Mexico</v>
      </c>
      <c r="E76" s="149" t="str">
        <f>'Crisis Indicator Data'!E73</f>
        <v>MEX</v>
      </c>
      <c r="F76" s="243">
        <f>IF('Crisis Indicator Data'!F73="x","x",IF(LOG('Crisis Indicator Data'!F73)&lt;F$4,0,IF(LOG('Crisis Indicator Data'!F73)&gt;F$3,5,ROUND(5-(F$3-LOG('Crisis Indicator Data'!F73))/(F$3-F$4)*5,1))))</f>
        <v>5</v>
      </c>
      <c r="G76" s="143">
        <f>IF('Crisis Indicator Data'!F73="x","x",IF(LEN(E76)&gt;3,('Crisis Indicator Data'!F73/VLOOKUP('Impact of the crisis'!$C76,'Regional Crises'!$B$1:$R$66,4,FALSE)),'Crisis Indicator Data'!F73/VLOOKUP('Impact of the crisis'!$E76,'Country Indicator Data'!$B$4:$P$300,15,FALSE)))</f>
        <v>0.85996964942513954</v>
      </c>
      <c r="H76" s="237">
        <f t="shared" si="26"/>
        <v>4.3</v>
      </c>
      <c r="I76" s="237">
        <f t="shared" si="27"/>
        <v>4.6500000000000004</v>
      </c>
      <c r="J76" s="237">
        <f>IF('Crisis Indicator Data'!G73="x","x",IF(LOG('Crisis Indicator Data'!G73)&lt;J$4,0,IF(LOG('Crisis Indicator Data'!G73)&gt;J$3,5,ROUND(5-(J$3-LOG('Crisis Indicator Data'!G73))/(J$3-J$4)*5,1))))</f>
        <v>5</v>
      </c>
      <c r="K76" s="143">
        <f>IF('Crisis Indicator Data'!G73="x","x",IF(LEN(E76)&gt;3,('Crisis Indicator Data'!G73/VLOOKUP('Impact of the crisis'!$C76,'Regional Crises'!$B$1:$R$66,5,FALSE)),'Crisis Indicator Data'!G73/VLOOKUP('Impact of the crisis'!$E76,'Country Indicator Data'!$B$4:$P$300,14,FALSE)))</f>
        <v>0.96422720286452612</v>
      </c>
      <c r="L76" s="237">
        <f t="shared" si="28"/>
        <v>4.8</v>
      </c>
      <c r="M76" s="237">
        <f t="shared" si="29"/>
        <v>4.9000000000000004</v>
      </c>
      <c r="N76" s="237">
        <f t="shared" si="30"/>
        <v>4.8</v>
      </c>
      <c r="O76" s="237">
        <f>IF('Crisis Indicator Data'!H73="x","x",IF('Crisis Indicator Data'!H73=0,0,IF(LOG('Crisis Indicator Data'!H73)&lt;O$4,0,IF(LOG('Crisis Indicator Data'!H73)&gt;O$3,5,ROUND(5-(O$3-LOG('Crisis Indicator Data'!H73))/(O$3-O$4)*5,1)))))</f>
        <v>1.4</v>
      </c>
      <c r="P76" s="143">
        <f>IF('Crisis Indicator Data'!H73="x","x",'Crisis Indicator Data'!H73/'Crisis Indicator Data'!G73)</f>
        <v>1.9968820613428155E-3</v>
      </c>
      <c r="Q76" s="237">
        <f t="shared" si="31"/>
        <v>0</v>
      </c>
      <c r="R76" s="237">
        <f t="shared" si="32"/>
        <v>0.7</v>
      </c>
      <c r="S76" s="237">
        <f>IF('Crisis Indicator Data'!I73="x","x",IF('Crisis Indicator Data'!I73=0,0,IF(LOG('Crisis Indicator Data'!I73)&lt;S$4,0,IF(LOG('Crisis Indicator Data'!I73)&gt;S$3,5,ROUND(5-(S$3-LOG('Crisis Indicator Data'!I73))/(S$3-S$4)*5,1)))))</f>
        <v>3.4</v>
      </c>
      <c r="T76" s="143">
        <f>IF('Crisis Indicator Data'!H73="x","x",IF('Crisis Indicator Data'!I73="x","x",'Crisis Indicator Data'!I73/'Crisis Indicator Data'!H73))</f>
        <v>1</v>
      </c>
      <c r="U76" s="237">
        <f t="shared" si="33"/>
        <v>5</v>
      </c>
      <c r="V76" s="237">
        <f t="shared" si="34"/>
        <v>4.2</v>
      </c>
      <c r="W76" s="237">
        <f>IF('Crisis Indicator Data'!L73="x","x",IF('Crisis Indicator Data'!L73=0,0,IF(LOG('Crisis Indicator Data'!L73)&lt;W$4,0,IF(LOG('Crisis Indicator Data'!L73)&gt;W$3,5,ROUND(5-(W$3-LOG('Crisis Indicator Data'!L73))/(W$3-W$4)*5,1)))))</f>
        <v>4.0999999999999996</v>
      </c>
      <c r="X76" s="244">
        <f>IF(OR('Crisis Indicator Data'!L73="x",'Crisis Indicator Data'!H73="x"),"x",'Crisis Indicator Data'!L73/'Crisis Indicator Data'!H73)</f>
        <v>3.4649122807017545E-3</v>
      </c>
      <c r="Y76" s="237">
        <f t="shared" si="35"/>
        <v>5</v>
      </c>
      <c r="Z76" s="237">
        <f t="shared" si="36"/>
        <v>4.5999999999999996</v>
      </c>
      <c r="AA76" s="237">
        <f t="shared" si="37"/>
        <v>4.4000000000000004</v>
      </c>
      <c r="AB76" s="245">
        <f t="shared" si="38"/>
        <v>3</v>
      </c>
    </row>
    <row r="77" spans="1:28" x14ac:dyDescent="0.25">
      <c r="A77" s="147" t="str">
        <f>'Crisis Indicator Data'!A74</f>
        <v>Complex crisis in Mali</v>
      </c>
      <c r="B77" s="148" t="str">
        <f>'Crisis Indicator Data'!B74</f>
        <v>Conflict</v>
      </c>
      <c r="C77" s="148" t="str">
        <f>'Crisis Indicator Data'!C74</f>
        <v>MLI001</v>
      </c>
      <c r="D77" s="148" t="str">
        <f>'Crisis Indicator Data'!D74</f>
        <v>Mali</v>
      </c>
      <c r="E77" s="149" t="str">
        <f>'Crisis Indicator Data'!E74</f>
        <v>MLI</v>
      </c>
      <c r="F77" s="243">
        <f>IF('Crisis Indicator Data'!F74="x","x",IF(LOG('Crisis Indicator Data'!F74)&lt;F$4,0,IF(LOG('Crisis Indicator Data'!F74)&gt;F$3,5,ROUND(5-(F$3-LOG('Crisis Indicator Data'!F74))/(F$3-F$4)*5,1))))</f>
        <v>5</v>
      </c>
      <c r="G77" s="143">
        <f>IF('Crisis Indicator Data'!F74="x","x",IF(LEN(E77)&gt;3,('Crisis Indicator Data'!F74/VLOOKUP('Impact of the crisis'!$C77,'Regional Crises'!$B$1:$R$66,4,FALSE)),'Crisis Indicator Data'!F74/VLOOKUP('Impact of the crisis'!$E77,'Country Indicator Data'!$B$4:$P$300,15,FALSE)))</f>
        <v>1.0163908899433696</v>
      </c>
      <c r="H77" s="237">
        <f t="shared" si="26"/>
        <v>5</v>
      </c>
      <c r="I77" s="237">
        <f t="shared" si="27"/>
        <v>5</v>
      </c>
      <c r="J77" s="237">
        <f>IF('Crisis Indicator Data'!G74="x","x",IF(LOG('Crisis Indicator Data'!G74)&lt;J$4,0,IF(LOG('Crisis Indicator Data'!G74)&gt;J$3,5,ROUND(5-(J$3-LOG('Crisis Indicator Data'!G74))/(J$3-J$4)*5,1))))</f>
        <v>4.5</v>
      </c>
      <c r="K77" s="143">
        <f>IF('Crisis Indicator Data'!G74="x","x",IF(LEN(E77)&gt;3,('Crisis Indicator Data'!G74/VLOOKUP('Impact of the crisis'!$C77,'Regional Crises'!$B$1:$R$66,5,FALSE)),'Crisis Indicator Data'!G74/VLOOKUP('Impact of the crisis'!$E77,'Country Indicator Data'!$B$4:$P$300,14,FALSE)))</f>
        <v>1</v>
      </c>
      <c r="L77" s="237">
        <f t="shared" si="28"/>
        <v>5</v>
      </c>
      <c r="M77" s="237">
        <f t="shared" si="29"/>
        <v>4.75</v>
      </c>
      <c r="N77" s="237">
        <f t="shared" si="30"/>
        <v>4.9000000000000004</v>
      </c>
      <c r="O77" s="237">
        <f>IF('Crisis Indicator Data'!H74="x","x",IF('Crisis Indicator Data'!H74=0,0,IF(LOG('Crisis Indicator Data'!H74)&lt;O$4,0,IF(LOG('Crisis Indicator Data'!H74)&gt;O$3,5,ROUND(5-(O$3-LOG('Crisis Indicator Data'!H74))/(O$3-O$4)*5,1)))))</f>
        <v>4.4000000000000004</v>
      </c>
      <c r="P77" s="143">
        <f>IF('Crisis Indicator Data'!H74="x","x",'Crisis Indicator Data'!H74/'Crisis Indicator Data'!G74)</f>
        <v>0.59447004608294929</v>
      </c>
      <c r="Q77" s="237">
        <f t="shared" si="31"/>
        <v>3</v>
      </c>
      <c r="R77" s="237">
        <f t="shared" si="32"/>
        <v>3.7</v>
      </c>
      <c r="S77" s="237">
        <f>IF('Crisis Indicator Data'!I74="x","x",IF('Crisis Indicator Data'!I74=0,0,IF(LOG('Crisis Indicator Data'!I74)&lt;S$4,0,IF(LOG('Crisis Indicator Data'!I74)&gt;S$3,5,ROUND(5-(S$3-LOG('Crisis Indicator Data'!I74))/(S$3-S$4)*5,1)))))</f>
        <v>4.5</v>
      </c>
      <c r="T77" s="143">
        <f>IF('Crisis Indicator Data'!H74="x","x",IF('Crisis Indicator Data'!I74="x","x",'Crisis Indicator Data'!I74/'Crisis Indicator Data'!H74))</f>
        <v>0.10744186046511628</v>
      </c>
      <c r="U77" s="237">
        <f t="shared" si="33"/>
        <v>3.6</v>
      </c>
      <c r="V77" s="237">
        <f t="shared" si="34"/>
        <v>4.0999999999999996</v>
      </c>
      <c r="W77" s="237">
        <f>IF('Crisis Indicator Data'!L74="x","x",IF('Crisis Indicator Data'!L74=0,0,IF(LOG('Crisis Indicator Data'!L74)&lt;W$4,0,IF(LOG('Crisis Indicator Data'!L74)&gt;W$3,5,ROUND(5-(W$3-LOG('Crisis Indicator Data'!L74))/(W$3-W$4)*5,1)))))</f>
        <v>4.5999999999999996</v>
      </c>
      <c r="X77" s="244">
        <f>IF(OR('Crisis Indicator Data'!L74="x",'Crisis Indicator Data'!H74="x"),"x",'Crisis Indicator Data'!L74/'Crisis Indicator Data'!H74)</f>
        <v>1.3294573643410853E-4</v>
      </c>
      <c r="Y77" s="237">
        <f t="shared" si="35"/>
        <v>5</v>
      </c>
      <c r="Z77" s="237">
        <f t="shared" si="36"/>
        <v>4.8</v>
      </c>
      <c r="AA77" s="237">
        <f t="shared" si="37"/>
        <v>4.5</v>
      </c>
      <c r="AB77" s="245">
        <f t="shared" si="38"/>
        <v>4.0999999999999996</v>
      </c>
    </row>
    <row r="78" spans="1:28" x14ac:dyDescent="0.25">
      <c r="A78" s="147" t="str">
        <f>'Crisis Indicator Data'!A75</f>
        <v>Multiple crises in Myanmar</v>
      </c>
      <c r="B78" s="148" t="str">
        <f>'Crisis Indicator Data'!B75</f>
        <v>Socio-political,Conflict,Violence</v>
      </c>
      <c r="C78" s="148" t="str">
        <f>'Crisis Indicator Data'!C75</f>
        <v>MMR001</v>
      </c>
      <c r="D78" s="148" t="str">
        <f>'Crisis Indicator Data'!D75</f>
        <v>Myanmar</v>
      </c>
      <c r="E78" s="149" t="str">
        <f>'Crisis Indicator Data'!E75</f>
        <v>MMR</v>
      </c>
      <c r="F78" s="243">
        <f>IF('Crisis Indicator Data'!F75="x","x",IF(LOG('Crisis Indicator Data'!F75)&lt;F$4,0,IF(LOG('Crisis Indicator Data'!F75)&gt;F$3,5,ROUND(5-(F$3-LOG('Crisis Indicator Data'!F75))/(F$3-F$4)*5,1))))</f>
        <v>4.7</v>
      </c>
      <c r="G78" s="143">
        <f>IF('Crisis Indicator Data'!F75="x","x",IF(LEN(E78)&gt;3,('Crisis Indicator Data'!F75/VLOOKUP('Impact of the crisis'!$C78,'Regional Crises'!$B$1:$R$66,4,FALSE)),'Crisis Indicator Data'!F75/VLOOKUP('Impact of the crisis'!$E78,'Country Indicator Data'!$B$4:$P$300,15,FALSE)))</f>
        <v>1.0359802780670055</v>
      </c>
      <c r="H78" s="237">
        <f t="shared" si="26"/>
        <v>5</v>
      </c>
      <c r="I78" s="237">
        <f t="shared" si="27"/>
        <v>4.8499999999999996</v>
      </c>
      <c r="J78" s="237">
        <f>IF('Crisis Indicator Data'!G75="x","x",IF(LOG('Crisis Indicator Data'!G75)&lt;J$4,0,IF(LOG('Crisis Indicator Data'!G75)&gt;J$3,5,ROUND(5-(J$3-LOG('Crisis Indicator Data'!G75))/(J$3-J$4)*5,1))))</f>
        <v>5</v>
      </c>
      <c r="K78" s="143">
        <f>IF('Crisis Indicator Data'!G75="x","x",IF(LEN(E78)&gt;3,('Crisis Indicator Data'!G75/VLOOKUP('Impact of the crisis'!$C78,'Regional Crises'!$B$1:$R$66,5,FALSE)),'Crisis Indicator Data'!G75/VLOOKUP('Impact of the crisis'!$E78,'Country Indicator Data'!$B$4:$P$300,14,FALSE)))</f>
        <v>1</v>
      </c>
      <c r="L78" s="237">
        <f t="shared" si="28"/>
        <v>5</v>
      </c>
      <c r="M78" s="237">
        <f t="shared" si="29"/>
        <v>5</v>
      </c>
      <c r="N78" s="237">
        <f t="shared" si="30"/>
        <v>4.9000000000000004</v>
      </c>
      <c r="O78" s="237">
        <f>IF('Crisis Indicator Data'!H75="x","x",IF('Crisis Indicator Data'!H75=0,0,IF(LOG('Crisis Indicator Data'!H75)&lt;O$4,0,IF(LOG('Crisis Indicator Data'!H75)&gt;O$3,5,ROUND(5-(O$3-LOG('Crisis Indicator Data'!H75))/(O$3-O$4)*5,1)))))</f>
        <v>5</v>
      </c>
      <c r="P78" s="143">
        <f>IF('Crisis Indicator Data'!H75="x","x",'Crisis Indicator Data'!H75/'Crisis Indicator Data'!G75)</f>
        <v>0.98026693455797931</v>
      </c>
      <c r="Q78" s="237">
        <f t="shared" si="31"/>
        <v>4.9000000000000004</v>
      </c>
      <c r="R78" s="237">
        <f t="shared" si="32"/>
        <v>4.95</v>
      </c>
      <c r="S78" s="237">
        <f>IF('Crisis Indicator Data'!I75="x","x",IF('Crisis Indicator Data'!I75=0,0,IF(LOG('Crisis Indicator Data'!I75)&lt;S$4,0,IF(LOG('Crisis Indicator Data'!I75)&gt;S$3,5,ROUND(5-(S$3-LOG('Crisis Indicator Data'!I75))/(S$3-S$4)*5,1)))))</f>
        <v>4.9000000000000004</v>
      </c>
      <c r="T78" s="143">
        <f>IF('Crisis Indicator Data'!H75="x","x",IF('Crisis Indicator Data'!I75="x","x",'Crisis Indicator Data'!I75/'Crisis Indicator Data'!H75))</f>
        <v>5.0966254300563646E-2</v>
      </c>
      <c r="U78" s="237">
        <f t="shared" si="33"/>
        <v>1.7</v>
      </c>
      <c r="V78" s="237">
        <f t="shared" si="34"/>
        <v>3.3</v>
      </c>
      <c r="W78" s="237">
        <f>IF('Crisis Indicator Data'!L75="x","x",IF('Crisis Indicator Data'!L75=0,0,IF(LOG('Crisis Indicator Data'!L75)&lt;W$4,0,IF(LOG('Crisis Indicator Data'!L75)&gt;W$3,5,ROUND(5-(W$3-LOG('Crisis Indicator Data'!L75))/(W$3-W$4)*5,1)))))</f>
        <v>5</v>
      </c>
      <c r="X78" s="244">
        <f>IF(OR('Crisis Indicator Data'!L75="x",'Crisis Indicator Data'!H75="x"),"x",'Crisis Indicator Data'!L75/'Crisis Indicator Data'!H75)</f>
        <v>1.4378522802137471E-4</v>
      </c>
      <c r="Y78" s="237">
        <f t="shared" si="35"/>
        <v>5</v>
      </c>
      <c r="Z78" s="237">
        <f t="shared" si="36"/>
        <v>5</v>
      </c>
      <c r="AA78" s="237">
        <f t="shared" si="37"/>
        <v>4.3</v>
      </c>
      <c r="AB78" s="245">
        <f t="shared" si="38"/>
        <v>4.7</v>
      </c>
    </row>
    <row r="79" spans="1:28" x14ac:dyDescent="0.25">
      <c r="A79" s="147" t="str">
        <f>'Crisis Indicator Data'!A76</f>
        <v>Rakhine Conflict</v>
      </c>
      <c r="B79" s="148" t="str">
        <f>'Crisis Indicator Data'!B76</f>
        <v>Conflict</v>
      </c>
      <c r="C79" s="148" t="str">
        <f>'Crisis Indicator Data'!C76</f>
        <v>MMR002</v>
      </c>
      <c r="D79" s="148" t="str">
        <f>'Crisis Indicator Data'!D76</f>
        <v>Myanmar</v>
      </c>
      <c r="E79" s="149" t="str">
        <f>'Crisis Indicator Data'!E76</f>
        <v>MMR</v>
      </c>
      <c r="F79" s="243">
        <f>IF('Crisis Indicator Data'!F76="x","x",IF(LOG('Crisis Indicator Data'!F76)&lt;F$4,0,IF(LOG('Crisis Indicator Data'!F76)&gt;F$3,5,ROUND(5-(F$3-LOG('Crisis Indicator Data'!F76))/(F$3-F$4)*5,1))))</f>
        <v>2.6</v>
      </c>
      <c r="G79" s="143">
        <f>IF('Crisis Indicator Data'!F76="x","x",IF(LEN(E79)&gt;3,('Crisis Indicator Data'!F76/VLOOKUP('Impact of the crisis'!$C79,'Regional Crises'!$B$1:$R$66,4,FALSE)),'Crisis Indicator Data'!F76/VLOOKUP('Impact of the crisis'!$E79,'Country Indicator Data'!$B$4:$P$300,15,FALSE)))</f>
        <v>5.6314693452563236E-2</v>
      </c>
      <c r="H79" s="237">
        <f t="shared" si="26"/>
        <v>0.2</v>
      </c>
      <c r="I79" s="237">
        <f t="shared" si="27"/>
        <v>1.4000000000000001</v>
      </c>
      <c r="J79" s="237">
        <f>IF('Crisis Indicator Data'!G76="x","x",IF(LOG('Crisis Indicator Data'!G76)&lt;J$4,0,IF(LOG('Crisis Indicator Data'!G76)&gt;J$3,5,ROUND(5-(J$3-LOG('Crisis Indicator Data'!G76))/(J$3-J$4)*5,1))))</f>
        <v>1.8</v>
      </c>
      <c r="K79" s="143">
        <f>IF('Crisis Indicator Data'!G76="x","x",IF(LEN(E79)&gt;3,('Crisis Indicator Data'!G76/VLOOKUP('Impact of the crisis'!$C79,'Regional Crises'!$B$1:$R$66,5,FALSE)),'Crisis Indicator Data'!G76/VLOOKUP('Impact of the crisis'!$E79,'Country Indicator Data'!$B$4:$P$300,14,FALSE)))</f>
        <v>6.2284730195177954E-2</v>
      </c>
      <c r="L79" s="237">
        <f t="shared" si="28"/>
        <v>0.3</v>
      </c>
      <c r="M79" s="237">
        <f t="shared" si="29"/>
        <v>1.05</v>
      </c>
      <c r="N79" s="237">
        <f t="shared" si="30"/>
        <v>1.2</v>
      </c>
      <c r="O79" s="237">
        <f>IF('Crisis Indicator Data'!H76="x","x",IF('Crisis Indicator Data'!H76=0,0,IF(LOG('Crisis Indicator Data'!H76)&lt;O$4,0,IF(LOG('Crisis Indicator Data'!H76)&gt;O$3,5,ROUND(5-(O$3-LOG('Crisis Indicator Data'!H76))/(O$3-O$4)*5,1)))))</f>
        <v>3.4</v>
      </c>
      <c r="P79" s="143">
        <f>IF('Crisis Indicator Data'!H76="x","x",'Crisis Indicator Data'!H76/'Crisis Indicator Data'!G76)</f>
        <v>1</v>
      </c>
      <c r="Q79" s="237">
        <f t="shared" si="31"/>
        <v>5</v>
      </c>
      <c r="R79" s="237">
        <f t="shared" si="32"/>
        <v>4.2</v>
      </c>
      <c r="S79" s="237">
        <f>IF('Crisis Indicator Data'!I76="x","x",IF('Crisis Indicator Data'!I76=0,0,IF(LOG('Crisis Indicator Data'!I76)&lt;S$4,0,IF(LOG('Crisis Indicator Data'!I76)&gt;S$3,5,ROUND(5-(S$3-LOG('Crisis Indicator Data'!I76))/(S$3-S$4)*5,1)))))</f>
        <v>4.5</v>
      </c>
      <c r="T79" s="143">
        <f>IF('Crisis Indicator Data'!H76="x","x",IF('Crisis Indicator Data'!I76="x","x",'Crisis Indicator Data'!I76/'Crisis Indicator Data'!H76))</f>
        <v>0.37557603686635943</v>
      </c>
      <c r="U79" s="237">
        <f t="shared" si="33"/>
        <v>5</v>
      </c>
      <c r="V79" s="237">
        <f t="shared" si="34"/>
        <v>4.8</v>
      </c>
      <c r="W79" s="237">
        <f>IF('Crisis Indicator Data'!L76="x","x",IF('Crisis Indicator Data'!L76=0,0,IF(LOG('Crisis Indicator Data'!L76)&lt;W$4,0,IF(LOG('Crisis Indicator Data'!L76)&gt;W$3,5,ROUND(5-(W$3-LOG('Crisis Indicator Data'!L76))/(W$3-W$4)*5,1)))))</f>
        <v>3.6</v>
      </c>
      <c r="X79" s="244">
        <f>IF(OR('Crisis Indicator Data'!L76="x",'Crisis Indicator Data'!H76="x"),"x",'Crisis Indicator Data'!L76/'Crisis Indicator Data'!H76)</f>
        <v>9.7062211981566822E-5</v>
      </c>
      <c r="Y79" s="237">
        <f t="shared" si="35"/>
        <v>4.9000000000000004</v>
      </c>
      <c r="Z79" s="237">
        <f t="shared" si="36"/>
        <v>4.3</v>
      </c>
      <c r="AA79" s="237">
        <f t="shared" si="37"/>
        <v>4.5999999999999996</v>
      </c>
      <c r="AB79" s="245">
        <f t="shared" si="38"/>
        <v>4.4000000000000004</v>
      </c>
    </row>
    <row r="80" spans="1:28" x14ac:dyDescent="0.25">
      <c r="A80" s="147" t="str">
        <f>'Crisis Indicator Data'!A77</f>
        <v>Kachin and Shan Conflict</v>
      </c>
      <c r="B80" s="148" t="str">
        <f>'Crisis Indicator Data'!B77</f>
        <v>Conflict</v>
      </c>
      <c r="C80" s="148" t="str">
        <f>'Crisis Indicator Data'!C77</f>
        <v>MMR003</v>
      </c>
      <c r="D80" s="148" t="str">
        <f>'Crisis Indicator Data'!D77</f>
        <v>Myanmar</v>
      </c>
      <c r="E80" s="149" t="str">
        <f>'Crisis Indicator Data'!E77</f>
        <v>MMR</v>
      </c>
      <c r="F80" s="243">
        <f>IF('Crisis Indicator Data'!F77="x","x",IF(LOG('Crisis Indicator Data'!F77)&lt;F$4,0,IF(LOG('Crisis Indicator Data'!F77)&gt;F$3,5,ROUND(5-(F$3-LOG('Crisis Indicator Data'!F77))/(F$3-F$4)*5,1))))</f>
        <v>3.6</v>
      </c>
      <c r="G80" s="143">
        <f>IF('Crisis Indicator Data'!F77="x","x",IF(LEN(E80)&gt;3,('Crisis Indicator Data'!F77/VLOOKUP('Impact of the crisis'!$C80,'Regional Crises'!$B$1:$R$66,4,FALSE)),'Crisis Indicator Data'!F77/VLOOKUP('Impact of the crisis'!$E80,'Country Indicator Data'!$B$4:$P$300,15,FALSE)))</f>
        <v>0.22906841428308936</v>
      </c>
      <c r="H80" s="237">
        <f t="shared" si="26"/>
        <v>1.1000000000000001</v>
      </c>
      <c r="I80" s="237">
        <f t="shared" si="27"/>
        <v>2.35</v>
      </c>
      <c r="J80" s="237">
        <f>IF('Crisis Indicator Data'!G77="x","x",IF(LOG('Crisis Indicator Data'!G77)&lt;J$4,0,IF(LOG('Crisis Indicator Data'!G77)&gt;J$3,5,ROUND(5-(J$3-LOG('Crisis Indicator Data'!G77))/(J$3-J$4)*5,1))))</f>
        <v>2.2999999999999998</v>
      </c>
      <c r="K80" s="143">
        <f>IF('Crisis Indicator Data'!G77="x","x",IF(LEN(E80)&gt;3,('Crisis Indicator Data'!G77/VLOOKUP('Impact of the crisis'!$C80,'Regional Crises'!$B$1:$R$66,5,FALSE)),'Crisis Indicator Data'!G77/VLOOKUP('Impact of the crisis'!$E80,'Country Indicator Data'!$B$4:$P$300,14,FALSE)))</f>
        <v>8.7417479908151546E-2</v>
      </c>
      <c r="L80" s="237">
        <f t="shared" si="28"/>
        <v>0.4</v>
      </c>
      <c r="M80" s="237">
        <f t="shared" si="29"/>
        <v>1.3499999999999999</v>
      </c>
      <c r="N80" s="237">
        <f t="shared" si="30"/>
        <v>1.9</v>
      </c>
      <c r="O80" s="237">
        <f>IF('Crisis Indicator Data'!H77="x","x",IF('Crisis Indicator Data'!H77=0,0,IF(LOG('Crisis Indicator Data'!H77)&lt;O$4,0,IF(LOG('Crisis Indicator Data'!H77)&gt;O$3,5,ROUND(5-(O$3-LOG('Crisis Indicator Data'!H77))/(O$3-O$4)*5,1)))))</f>
        <v>3.6</v>
      </c>
      <c r="P80" s="143">
        <f>IF('Crisis Indicator Data'!H77="x","x",'Crisis Indicator Data'!H77/'Crisis Indicator Data'!G77)</f>
        <v>1</v>
      </c>
      <c r="Q80" s="237">
        <f t="shared" si="31"/>
        <v>5</v>
      </c>
      <c r="R80" s="237">
        <f t="shared" si="32"/>
        <v>4.3</v>
      </c>
      <c r="S80" s="237">
        <f>IF('Crisis Indicator Data'!I77="x","x",IF('Crisis Indicator Data'!I77=0,0,IF(LOG('Crisis Indicator Data'!I77)&lt;S$4,0,IF(LOG('Crisis Indicator Data'!I77)&gt;S$3,5,ROUND(5-(S$3-LOG('Crisis Indicator Data'!I77))/(S$3-S$4)*5,1)))))</f>
        <v>2.8</v>
      </c>
      <c r="T80" s="143">
        <f>IF('Crisis Indicator Data'!H77="x","x",IF('Crisis Indicator Data'!I77="x","x",'Crisis Indicator Data'!I77/'Crisis Indicator Data'!H77))</f>
        <v>2.0110814693207468E-2</v>
      </c>
      <c r="U80" s="237">
        <f t="shared" si="33"/>
        <v>0.7</v>
      </c>
      <c r="V80" s="237">
        <f t="shared" si="34"/>
        <v>1.8</v>
      </c>
      <c r="W80" s="237">
        <f>IF('Crisis Indicator Data'!L77="x","x",IF('Crisis Indicator Data'!L77=0,0,IF(LOG('Crisis Indicator Data'!L77)&lt;W$4,0,IF(LOG('Crisis Indicator Data'!L77)&gt;W$3,5,ROUND(5-(W$3-LOG('Crisis Indicator Data'!L77))/(W$3-W$4)*5,1)))))</f>
        <v>3.9</v>
      </c>
      <c r="X80" s="244">
        <f>IF(OR('Crisis Indicator Data'!L77="x",'Crisis Indicator Data'!H77="x"),"x",'Crisis Indicator Data'!L77/'Crisis Indicator Data'!H77)</f>
        <v>1.1532936589369998E-4</v>
      </c>
      <c r="Y80" s="237">
        <f t="shared" si="35"/>
        <v>5</v>
      </c>
      <c r="Z80" s="237">
        <f t="shared" si="36"/>
        <v>4.5</v>
      </c>
      <c r="AA80" s="237">
        <f t="shared" si="37"/>
        <v>3.5</v>
      </c>
      <c r="AB80" s="245">
        <f t="shared" si="38"/>
        <v>3.9</v>
      </c>
    </row>
    <row r="81" spans="1:28" x14ac:dyDescent="0.25">
      <c r="A81" s="147" t="str">
        <f>'Crisis Indicator Data'!A78</f>
        <v>Post-coup conflict in Myanmar</v>
      </c>
      <c r="B81" s="148" t="str">
        <f>'Crisis Indicator Data'!B78</f>
        <v>Violence,Socio-political,Conflict</v>
      </c>
      <c r="C81" s="148" t="str">
        <f>'Crisis Indicator Data'!C78</f>
        <v>MMR004</v>
      </c>
      <c r="D81" s="148" t="str">
        <f>'Crisis Indicator Data'!D78</f>
        <v>Myanmar</v>
      </c>
      <c r="E81" s="149" t="str">
        <f>'Crisis Indicator Data'!E78</f>
        <v>MMR</v>
      </c>
      <c r="F81" s="243">
        <f>IF('Crisis Indicator Data'!F78="x","x",IF(LOG('Crisis Indicator Data'!F78)&lt;F$4,0,IF(LOG('Crisis Indicator Data'!F78)&gt;F$3,5,ROUND(5-(F$3-LOG('Crisis Indicator Data'!F78))/(F$3-F$4)*5,1))))</f>
        <v>4.5</v>
      </c>
      <c r="G81" s="143">
        <f>IF('Crisis Indicator Data'!F78="x","x",IF(LEN(E81)&gt;3,('Crisis Indicator Data'!F78/VLOOKUP('Impact of the crisis'!$C81,'Regional Crises'!$B$1:$R$66,4,FALSE)),'Crisis Indicator Data'!F78/VLOOKUP('Impact of the crisis'!$E81,'Country Indicator Data'!$B$4:$P$300,15,FALSE)))</f>
        <v>0.75059717033135298</v>
      </c>
      <c r="H81" s="237">
        <f t="shared" si="26"/>
        <v>3.7</v>
      </c>
      <c r="I81" s="237">
        <f t="shared" si="27"/>
        <v>4.0999999999999996</v>
      </c>
      <c r="J81" s="237">
        <f>IF('Crisis Indicator Data'!G78="x","x",IF(LOG('Crisis Indicator Data'!G78)&lt;J$4,0,IF(LOG('Crisis Indicator Data'!G78)&gt;J$3,5,ROUND(5-(J$3-LOG('Crisis Indicator Data'!G78))/(J$3-J$4)*5,1))))</f>
        <v>5</v>
      </c>
      <c r="K81" s="143">
        <f>IF('Crisis Indicator Data'!G78="x","x",IF(LEN(E81)&gt;3,('Crisis Indicator Data'!G78/VLOOKUP('Impact of the crisis'!$C81,'Regional Crises'!$B$1:$R$66,5,FALSE)),'Crisis Indicator Data'!G78/VLOOKUP('Impact of the crisis'!$E81,'Country Indicator Data'!$B$4:$P$300,14,FALSE)))</f>
        <v>0.85029778989667049</v>
      </c>
      <c r="L81" s="237">
        <f t="shared" si="28"/>
        <v>4.2</v>
      </c>
      <c r="M81" s="237">
        <f t="shared" si="29"/>
        <v>4.5999999999999996</v>
      </c>
      <c r="N81" s="237">
        <f t="shared" si="30"/>
        <v>4.4000000000000004</v>
      </c>
      <c r="O81" s="237">
        <f>IF('Crisis Indicator Data'!H78="x","x",IF('Crisis Indicator Data'!H78=0,0,IF(LOG('Crisis Indicator Data'!H78)&lt;O$4,0,IF(LOG('Crisis Indicator Data'!H78)&gt;O$3,5,ROUND(5-(O$3-LOG('Crisis Indicator Data'!H78))/(O$3-O$4)*5,1)))))</f>
        <v>5</v>
      </c>
      <c r="P81" s="143">
        <f>IF('Crisis Indicator Data'!H78="x","x",'Crisis Indicator Data'!H78/'Crisis Indicator Data'!G78)</f>
        <v>0.97679275934091436</v>
      </c>
      <c r="Q81" s="237">
        <f t="shared" si="31"/>
        <v>4.9000000000000004</v>
      </c>
      <c r="R81" s="237">
        <f t="shared" si="32"/>
        <v>4.95</v>
      </c>
      <c r="S81" s="237">
        <f>IF('Crisis Indicator Data'!I78="x","x",IF('Crisis Indicator Data'!I78=0,0,IF(LOG('Crisis Indicator Data'!I78)&lt;S$4,0,IF(LOG('Crisis Indicator Data'!I78)&gt;S$3,5,ROUND(5-(S$3-LOG('Crisis Indicator Data'!I78))/(S$3-S$4)*5,1)))))</f>
        <v>4.5</v>
      </c>
      <c r="T81" s="143">
        <f>IF('Crisis Indicator Data'!H78="x","x",IF('Crisis Indicator Data'!I78="x","x",'Crisis Indicator Data'!I78/'Crisis Indicator Data'!H78))</f>
        <v>2.9871055530357026E-2</v>
      </c>
      <c r="U81" s="237">
        <f t="shared" si="33"/>
        <v>1</v>
      </c>
      <c r="V81" s="237">
        <f t="shared" si="34"/>
        <v>2.8</v>
      </c>
      <c r="W81" s="237">
        <f>IF('Crisis Indicator Data'!L78="x","x",IF('Crisis Indicator Data'!L78=0,0,IF(LOG('Crisis Indicator Data'!L78)&lt;W$4,0,IF(LOG('Crisis Indicator Data'!L78)&gt;W$3,5,ROUND(5-(W$3-LOG('Crisis Indicator Data'!L78))/(W$3-W$4)*5,1)))))</f>
        <v>5</v>
      </c>
      <c r="X81" s="244">
        <f>IF(OR('Crisis Indicator Data'!L78="x",'Crisis Indicator Data'!H78="x"),"x",'Crisis Indicator Data'!L78/'Crisis Indicator Data'!H78)</f>
        <v>1.5028402341303267E-4</v>
      </c>
      <c r="Y81" s="237">
        <f t="shared" si="35"/>
        <v>5</v>
      </c>
      <c r="Z81" s="237">
        <f t="shared" si="36"/>
        <v>5</v>
      </c>
      <c r="AA81" s="237">
        <f t="shared" si="37"/>
        <v>4.2</v>
      </c>
      <c r="AB81" s="245">
        <f t="shared" si="38"/>
        <v>4.5999999999999996</v>
      </c>
    </row>
    <row r="82" spans="1:28" x14ac:dyDescent="0.25">
      <c r="A82" s="147" t="str">
        <f>'Crisis Indicator Data'!A79</f>
        <v>Multiple Crises in Mozambique</v>
      </c>
      <c r="B82" s="148" t="str">
        <f>'Crisis Indicator Data'!B79</f>
        <v>Conflict,Displacement,Cyclone</v>
      </c>
      <c r="C82" s="148" t="str">
        <f>'Crisis Indicator Data'!C79</f>
        <v>MOZ001</v>
      </c>
      <c r="D82" s="148" t="str">
        <f>'Crisis Indicator Data'!D79</f>
        <v>Mozambique</v>
      </c>
      <c r="E82" s="149" t="str">
        <f>'Crisis Indicator Data'!E79</f>
        <v>MOZ</v>
      </c>
      <c r="F82" s="243">
        <f>IF('Crisis Indicator Data'!F79="x","x",IF(LOG('Crisis Indicator Data'!F79)&lt;F$4,0,IF(LOG('Crisis Indicator Data'!F79)&gt;F$3,5,ROUND(5-(F$3-LOG('Crisis Indicator Data'!F79))/(F$3-F$4)*5,1))))</f>
        <v>4.0999999999999996</v>
      </c>
      <c r="G82" s="143">
        <f>IF('Crisis Indicator Data'!F79="x","x",IF(LEN(E82)&gt;3,('Crisis Indicator Data'!F79/VLOOKUP('Impact of the crisis'!$C82,'Regional Crises'!$B$1:$R$66,4,FALSE)),'Crisis Indicator Data'!F79/VLOOKUP('Impact of the crisis'!$E82,'Country Indicator Data'!$B$4:$P$300,15,FALSE)))</f>
        <v>0.38614283170986036</v>
      </c>
      <c r="H82" s="237">
        <f t="shared" si="26"/>
        <v>1.9</v>
      </c>
      <c r="I82" s="237">
        <f t="shared" si="27"/>
        <v>3</v>
      </c>
      <c r="J82" s="237">
        <f>IF('Crisis Indicator Data'!G79="x","x",IF(LOG('Crisis Indicator Data'!G79)&lt;J$4,0,IF(LOG('Crisis Indicator Data'!G79)&gt;J$3,5,ROUND(5-(J$3-LOG('Crisis Indicator Data'!G79))/(J$3-J$4)*5,1))))</f>
        <v>3.8</v>
      </c>
      <c r="K82" s="143">
        <f>IF('Crisis Indicator Data'!G79="x","x",IF(LEN(E82)&gt;3,('Crisis Indicator Data'!G79/VLOOKUP('Impact of the crisis'!$C82,'Regional Crises'!$B$1:$R$66,5,FALSE)),'Crisis Indicator Data'!G79/VLOOKUP('Impact of the crisis'!$E82,'Country Indicator Data'!$B$4:$P$300,14,FALSE)))</f>
        <v>0.3979670919279838</v>
      </c>
      <c r="L82" s="237">
        <f t="shared" si="28"/>
        <v>2</v>
      </c>
      <c r="M82" s="237">
        <f t="shared" si="29"/>
        <v>2.9</v>
      </c>
      <c r="N82" s="237">
        <f t="shared" si="30"/>
        <v>3</v>
      </c>
      <c r="O82" s="237">
        <f>IF('Crisis Indicator Data'!H79="x","x",IF('Crisis Indicator Data'!H79=0,0,IF(LOG('Crisis Indicator Data'!H79)&lt;O$4,0,IF(LOG('Crisis Indicator Data'!H79)&gt;O$3,5,ROUND(5-(O$3-LOG('Crisis Indicator Data'!H79))/(O$3-O$4)*5,1)))))</f>
        <v>4.2</v>
      </c>
      <c r="P82" s="143">
        <f>IF('Crisis Indicator Data'!H79="x","x",'Crisis Indicator Data'!H79/'Crisis Indicator Data'!G79)</f>
        <v>0.77492322672458991</v>
      </c>
      <c r="Q82" s="237">
        <f t="shared" si="31"/>
        <v>3.9</v>
      </c>
      <c r="R82" s="237">
        <f t="shared" si="32"/>
        <v>4.05</v>
      </c>
      <c r="S82" s="237">
        <f>IF('Crisis Indicator Data'!I79="x","x",IF('Crisis Indicator Data'!I79=0,0,IF(LOG('Crisis Indicator Data'!I79)&lt;S$4,0,IF(LOG('Crisis Indicator Data'!I79)&gt;S$3,5,ROUND(5-(S$3-LOG('Crisis Indicator Data'!I79))/(S$3-S$4)*5,1)))))</f>
        <v>4.3</v>
      </c>
      <c r="T82" s="143">
        <f>IF('Crisis Indicator Data'!H79="x","x",IF('Crisis Indicator Data'!I79="x","x",'Crisis Indicator Data'!I79/'Crisis Indicator Data'!H79))</f>
        <v>0.10110187512081964</v>
      </c>
      <c r="U82" s="237">
        <f t="shared" si="33"/>
        <v>3.4</v>
      </c>
      <c r="V82" s="237">
        <f t="shared" si="34"/>
        <v>3.9</v>
      </c>
      <c r="W82" s="237">
        <f>IF('Crisis Indicator Data'!L79="x","x",IF('Crisis Indicator Data'!L79=0,0,IF(LOG('Crisis Indicator Data'!L79)&lt;W$4,0,IF(LOG('Crisis Indicator Data'!L79)&gt;W$3,5,ROUND(5-(W$3-LOG('Crisis Indicator Data'!L79))/(W$3-W$4)*5,1)))))</f>
        <v>3.9</v>
      </c>
      <c r="X82" s="244">
        <f>IF(OR('Crisis Indicator Data'!L79="x",'Crisis Indicator Data'!H79="x"),"x",'Crisis Indicator Data'!L79/'Crisis Indicator Data'!H79)</f>
        <v>4.8327856176300016E-5</v>
      </c>
      <c r="Y82" s="237">
        <f t="shared" si="35"/>
        <v>2.4</v>
      </c>
      <c r="Z82" s="237">
        <f t="shared" si="36"/>
        <v>3.2</v>
      </c>
      <c r="AA82" s="237">
        <f t="shared" si="37"/>
        <v>3.6</v>
      </c>
      <c r="AB82" s="245">
        <f t="shared" si="38"/>
        <v>3.8</v>
      </c>
    </row>
    <row r="83" spans="1:28" x14ac:dyDescent="0.25">
      <c r="A83" s="147" t="str">
        <f>'Crisis Indicator Data'!A80</f>
        <v>Cabo Delgado Islamist Insurgency</v>
      </c>
      <c r="B83" s="148" t="str">
        <f>'Crisis Indicator Data'!B80</f>
        <v>Conflict,Displacement</v>
      </c>
      <c r="C83" s="148" t="str">
        <f>'Crisis Indicator Data'!C80</f>
        <v>MOZ004</v>
      </c>
      <c r="D83" s="148" t="str">
        <f>'Crisis Indicator Data'!D80</f>
        <v>Mozambique</v>
      </c>
      <c r="E83" s="149" t="str">
        <f>'Crisis Indicator Data'!E80</f>
        <v>MOZ</v>
      </c>
      <c r="F83" s="243">
        <f>IF('Crisis Indicator Data'!F80="x","x",IF(LOG('Crisis Indicator Data'!F80)&lt;F$4,0,IF(LOG('Crisis Indicator Data'!F80)&gt;F$3,5,ROUND(5-(F$3-LOG('Crisis Indicator Data'!F80))/(F$3-F$4)*5,1))))</f>
        <v>4.0999999999999996</v>
      </c>
      <c r="G83" s="143">
        <f>IF('Crisis Indicator Data'!F80="x","x",IF(LEN(E83)&gt;3,('Crisis Indicator Data'!F80/VLOOKUP('Impact of the crisis'!$C83,'Regional Crises'!$B$1:$R$66,4,FALSE)),'Crisis Indicator Data'!F80/VLOOKUP('Impact of the crisis'!$E83,'Country Indicator Data'!$B$4:$P$300,15,FALSE)))</f>
        <v>0.35684401943080951</v>
      </c>
      <c r="H83" s="237">
        <f t="shared" si="26"/>
        <v>1.7</v>
      </c>
      <c r="I83" s="237">
        <f t="shared" si="27"/>
        <v>2.9</v>
      </c>
      <c r="J83" s="237">
        <f>IF('Crisis Indicator Data'!G80="x","x",IF(LOG('Crisis Indicator Data'!G80)&lt;J$4,0,IF(LOG('Crisis Indicator Data'!G80)&gt;J$3,5,ROUND(5-(J$3-LOG('Crisis Indicator Data'!G80))/(J$3-J$4)*5,1))))</f>
        <v>3.4</v>
      </c>
      <c r="K83" s="143">
        <f>IF('Crisis Indicator Data'!G80="x","x",IF(LEN(E83)&gt;3,('Crisis Indicator Data'!G80/VLOOKUP('Impact of the crisis'!$C83,'Regional Crises'!$B$1:$R$66,5,FALSE)),'Crisis Indicator Data'!G80/VLOOKUP('Impact of the crisis'!$E83,'Country Indicator Data'!$B$4:$P$300,14,FALSE)))</f>
        <v>0.30708238941218552</v>
      </c>
      <c r="L83" s="237">
        <f t="shared" si="28"/>
        <v>1.5</v>
      </c>
      <c r="M83" s="237">
        <f t="shared" si="29"/>
        <v>2.4500000000000002</v>
      </c>
      <c r="N83" s="237">
        <f t="shared" si="30"/>
        <v>2.7</v>
      </c>
      <c r="O83" s="237">
        <f>IF('Crisis Indicator Data'!H80="x","x",IF('Crisis Indicator Data'!H80=0,0,IF(LOG('Crisis Indicator Data'!H80)&lt;O$4,0,IF(LOG('Crisis Indicator Data'!H80)&gt;O$3,5,ROUND(5-(O$3-LOG('Crisis Indicator Data'!H80))/(O$3-O$4)*5,1)))))</f>
        <v>4.2</v>
      </c>
      <c r="P83" s="143">
        <f>IF('Crisis Indicator Data'!H80="x","x",'Crisis Indicator Data'!H80/'Crisis Indicator Data'!G80)</f>
        <v>1</v>
      </c>
      <c r="Q83" s="237">
        <f t="shared" si="31"/>
        <v>5</v>
      </c>
      <c r="R83" s="237">
        <f t="shared" si="32"/>
        <v>4.5999999999999996</v>
      </c>
      <c r="S83" s="237">
        <f>IF('Crisis Indicator Data'!I80="x","x",IF('Crisis Indicator Data'!I80=0,0,IF(LOG('Crisis Indicator Data'!I80)&lt;S$4,0,IF(LOG('Crisis Indicator Data'!I80)&gt;S$3,5,ROUND(5-(S$3-LOG('Crisis Indicator Data'!I80))/(S$3-S$4)*5,1)))))</f>
        <v>4.3</v>
      </c>
      <c r="T83" s="143">
        <f>IF('Crisis Indicator Data'!H80="x","x",IF('Crisis Indicator Data'!I80="x","x",'Crisis Indicator Data'!I80/'Crisis Indicator Data'!H80))</f>
        <v>9.9883517763541055E-2</v>
      </c>
      <c r="U83" s="237">
        <f t="shared" si="33"/>
        <v>3.3</v>
      </c>
      <c r="V83" s="237">
        <f t="shared" si="34"/>
        <v>3.8</v>
      </c>
      <c r="W83" s="237">
        <f>IF('Crisis Indicator Data'!L80="x","x",IF('Crisis Indicator Data'!L80=0,0,IF(LOG('Crisis Indicator Data'!L80)&lt;W$4,0,IF(LOG('Crisis Indicator Data'!L80)&gt;W$3,5,ROUND(5-(W$3-LOG('Crisis Indicator Data'!L80))/(W$3-W$4)*5,1)))))</f>
        <v>3.8</v>
      </c>
      <c r="X83" s="244">
        <f>IF(OR('Crisis Indicator Data'!L80="x",'Crisis Indicator Data'!H80="x"),"x",'Crisis Indicator Data'!L80/'Crisis Indicator Data'!H80)</f>
        <v>4.7563579887400507E-5</v>
      </c>
      <c r="Y83" s="237">
        <f t="shared" si="35"/>
        <v>2.4</v>
      </c>
      <c r="Z83" s="237">
        <f t="shared" si="36"/>
        <v>3.1</v>
      </c>
      <c r="AA83" s="237">
        <f t="shared" si="37"/>
        <v>3.5</v>
      </c>
      <c r="AB83" s="245">
        <f t="shared" si="38"/>
        <v>4.0999999999999996</v>
      </c>
    </row>
    <row r="84" spans="1:28" x14ac:dyDescent="0.25">
      <c r="A84" s="147" t="str">
        <f>'Crisis Indicator Data'!A81</f>
        <v>Floods in Maputo province in Mozambique</v>
      </c>
      <c r="B84" s="148" t="str">
        <f>'Crisis Indicator Data'!B81</f>
        <v>Floods</v>
      </c>
      <c r="C84" s="148" t="str">
        <f>'Crisis Indicator Data'!C81</f>
        <v>MOZ009</v>
      </c>
      <c r="D84" s="148" t="str">
        <f>'Crisis Indicator Data'!D81</f>
        <v>Mozambique</v>
      </c>
      <c r="E84" s="149" t="str">
        <f>'Crisis Indicator Data'!E81</f>
        <v>MOZ</v>
      </c>
      <c r="F84" s="243">
        <f>IF('Crisis Indicator Data'!F81="x","x",IF(LOG('Crisis Indicator Data'!F81)&lt;F$4,0,IF(LOG('Crisis Indicator Data'!F81)&gt;F$3,5,ROUND(5-(F$3-LOG('Crisis Indicator Data'!F81))/(F$3-F$4)*5,1))))</f>
        <v>2.2999999999999998</v>
      </c>
      <c r="G84" s="143">
        <f>IF('Crisis Indicator Data'!F81="x","x",IF(LEN(E84)&gt;3,('Crisis Indicator Data'!F81/VLOOKUP('Impact of the crisis'!$C84,'Regional Crises'!$B$1:$R$66,4,FALSE)),'Crisis Indicator Data'!F81/VLOOKUP('Impact of the crisis'!$E84,'Country Indicator Data'!$B$4:$P$300,15,FALSE)))</f>
        <v>2.9298812279050842E-2</v>
      </c>
      <c r="H84" s="237">
        <f t="shared" si="26"/>
        <v>0</v>
      </c>
      <c r="I84" s="237">
        <f t="shared" si="27"/>
        <v>1.1499999999999999</v>
      </c>
      <c r="J84" s="237">
        <f>IF('Crisis Indicator Data'!G81="x","x",IF(LOG('Crisis Indicator Data'!G81)&lt;J$4,0,IF(LOG('Crisis Indicator Data'!G81)&gt;J$3,5,ROUND(5-(J$3-LOG('Crisis Indicator Data'!G81))/(J$3-J$4)*5,1))))</f>
        <v>1.6</v>
      </c>
      <c r="K84" s="143">
        <f>IF('Crisis Indicator Data'!G81="x","x",IF(LEN(E84)&gt;3,('Crisis Indicator Data'!G81/VLOOKUP('Impact of the crisis'!$C84,'Regional Crises'!$B$1:$R$66,5,FALSE)),'Crisis Indicator Data'!G81/VLOOKUP('Impact of the crisis'!$E84,'Country Indicator Data'!$B$4:$P$300,14,FALSE)))</f>
        <v>9.0884702515798263E-2</v>
      </c>
      <c r="L84" s="237">
        <f t="shared" si="28"/>
        <v>0.4</v>
      </c>
      <c r="M84" s="237">
        <f t="shared" si="29"/>
        <v>1</v>
      </c>
      <c r="N84" s="237">
        <f t="shared" si="30"/>
        <v>1.1000000000000001</v>
      </c>
      <c r="O84" s="237">
        <f>IF('Crisis Indicator Data'!H81="x","x",IF('Crisis Indicator Data'!H81=0,0,IF(LOG('Crisis Indicator Data'!H81)&lt;O$4,0,IF(LOG('Crisis Indicator Data'!H81)&gt;O$3,5,ROUND(5-(O$3-LOG('Crisis Indicator Data'!H81))/(O$3-O$4)*5,1)))))</f>
        <v>0.2</v>
      </c>
      <c r="P84" s="143">
        <f>IF('Crisis Indicator Data'!H81="x","x",'Crisis Indicator Data'!H81/'Crisis Indicator Data'!G81)</f>
        <v>1.4102984585109873E-2</v>
      </c>
      <c r="Q84" s="237">
        <f t="shared" si="31"/>
        <v>0</v>
      </c>
      <c r="R84" s="237">
        <f t="shared" si="32"/>
        <v>0.1</v>
      </c>
      <c r="S84" s="237">
        <f>IF('Crisis Indicator Data'!I81="x","x",IF('Crisis Indicator Data'!I81=0,0,IF(LOG('Crisis Indicator Data'!I81)&lt;S$4,0,IF(LOG('Crisis Indicator Data'!I81)&gt;S$3,5,ROUND(5-(S$3-LOG('Crisis Indicator Data'!I81))/(S$3-S$4)*5,1)))))</f>
        <v>1.8</v>
      </c>
      <c r="T84" s="143">
        <f>IF('Crisis Indicator Data'!H81="x","x",IF('Crisis Indicator Data'!I81="x","x",'Crisis Indicator Data'!I81/'Crisis Indicator Data'!H81))</f>
        <v>0.39534883720930231</v>
      </c>
      <c r="U84" s="237">
        <f t="shared" si="33"/>
        <v>5</v>
      </c>
      <c r="V84" s="237">
        <f t="shared" si="34"/>
        <v>3.4</v>
      </c>
      <c r="W84" s="237">
        <f>IF('Crisis Indicator Data'!L81="x","x",IF('Crisis Indicator Data'!L81=0,0,IF(LOG('Crisis Indicator Data'!L81)&lt;W$4,0,IF(LOG('Crisis Indicator Data'!L81)&gt;W$3,5,ROUND(5-(W$3-LOG('Crisis Indicator Data'!L81))/(W$3-W$4)*5,1)))))</f>
        <v>1.4</v>
      </c>
      <c r="X84" s="244">
        <f>IF(OR('Crisis Indicator Data'!L81="x",'Crisis Indicator Data'!H81="x"),"x",'Crisis Indicator Data'!L81/'Crisis Indicator Data'!H81)</f>
        <v>2.3255813953488373E-4</v>
      </c>
      <c r="Y84" s="237">
        <f t="shared" si="35"/>
        <v>5</v>
      </c>
      <c r="Z84" s="237">
        <f t="shared" si="36"/>
        <v>3.2</v>
      </c>
      <c r="AA84" s="237">
        <f t="shared" si="37"/>
        <v>3.3</v>
      </c>
      <c r="AB84" s="245">
        <f t="shared" si="38"/>
        <v>2</v>
      </c>
    </row>
    <row r="85" spans="1:28" x14ac:dyDescent="0.25">
      <c r="A85" s="147" t="str">
        <f>'Crisis Indicator Data'!A82</f>
        <v>Refugees from Mali in Mauritania</v>
      </c>
      <c r="B85" s="148" t="str">
        <f>'Crisis Indicator Data'!B82</f>
        <v>Displacement</v>
      </c>
      <c r="C85" s="148" t="str">
        <f>'Crisis Indicator Data'!C82</f>
        <v>MRT002</v>
      </c>
      <c r="D85" s="148" t="str">
        <f>'Crisis Indicator Data'!D82</f>
        <v>Mauritania</v>
      </c>
      <c r="E85" s="149" t="str">
        <f>'Crisis Indicator Data'!E82</f>
        <v>MRT</v>
      </c>
      <c r="F85" s="243">
        <f>IF('Crisis Indicator Data'!F82="x","x",IF(LOG('Crisis Indicator Data'!F82)&lt;F$4,0,IF(LOG('Crisis Indicator Data'!F82)&gt;F$3,5,ROUND(5-(F$3-LOG('Crisis Indicator Data'!F82))/(F$3-F$4)*5,1))))</f>
        <v>3.9</v>
      </c>
      <c r="G85" s="143">
        <f>IF('Crisis Indicator Data'!F82="x","x",IF(LEN(E85)&gt;3,('Crisis Indicator Data'!F82/VLOOKUP('Impact of the crisis'!$C85,'Regional Crises'!$B$1:$R$66,4,FALSE)),'Crisis Indicator Data'!F82/VLOOKUP('Impact of the crisis'!$E85,'Country Indicator Data'!$B$4:$P$300,15,FALSE)))</f>
        <v>0.19986416998156592</v>
      </c>
      <c r="H85" s="237">
        <f t="shared" si="26"/>
        <v>0.9</v>
      </c>
      <c r="I85" s="237">
        <f t="shared" si="27"/>
        <v>2.4</v>
      </c>
      <c r="J85" s="237">
        <f>IF('Crisis Indicator Data'!G82="x","x",IF(LOG('Crisis Indicator Data'!G82)&lt;J$4,0,IF(LOG('Crisis Indicator Data'!G82)&gt;J$3,5,ROUND(5-(J$3-LOG('Crisis Indicator Data'!G82))/(J$3-J$4)*5,1))))</f>
        <v>0.6</v>
      </c>
      <c r="K85" s="143">
        <f>IF('Crisis Indicator Data'!G82="x","x",IF(LEN(E85)&gt;3,('Crisis Indicator Data'!G82/VLOOKUP('Impact of the crisis'!$C85,'Regional Crises'!$B$1:$R$66,5,FALSE)),'Crisis Indicator Data'!G82/VLOOKUP('Impact of the crisis'!$E85,'Country Indicator Data'!$B$4:$P$300,14,FALSE)))</f>
        <v>0.31416112956810632</v>
      </c>
      <c r="L85" s="237">
        <f t="shared" si="28"/>
        <v>1.5</v>
      </c>
      <c r="M85" s="237">
        <f t="shared" si="29"/>
        <v>1.05</v>
      </c>
      <c r="N85" s="237">
        <f t="shared" si="30"/>
        <v>1.8</v>
      </c>
      <c r="O85" s="237">
        <f>IF('Crisis Indicator Data'!H82="x","x",IF('Crisis Indicator Data'!H82=0,0,IF(LOG('Crisis Indicator Data'!H82)&lt;O$4,0,IF(LOG('Crisis Indicator Data'!H82)&gt;O$3,5,ROUND(5-(O$3-LOG('Crisis Indicator Data'!H82))/(O$3-O$4)*5,1)))))</f>
        <v>2.8</v>
      </c>
      <c r="P85" s="143">
        <f>IF('Crisis Indicator Data'!H82="x","x",'Crisis Indicator Data'!H82/'Crisis Indicator Data'!G82)</f>
        <v>1</v>
      </c>
      <c r="Q85" s="237">
        <f t="shared" si="31"/>
        <v>5</v>
      </c>
      <c r="R85" s="237">
        <f t="shared" si="32"/>
        <v>3.9</v>
      </c>
      <c r="S85" s="237">
        <f>IF('Crisis Indicator Data'!I82="x","x",IF('Crisis Indicator Data'!I82=0,0,IF(LOG('Crisis Indicator Data'!I82)&lt;S$4,0,IF(LOG('Crisis Indicator Data'!I82)&gt;S$3,5,ROUND(5-(S$3-LOG('Crisis Indicator Data'!I82))/(S$3-S$4)*5,1)))))</f>
        <v>2.8</v>
      </c>
      <c r="T85" s="143">
        <f>IF('Crisis Indicator Data'!H82="x","x",IF('Crisis Indicator Data'!I82="x","x",'Crisis Indicator Data'!I82/'Crisis Indicator Data'!H82))</f>
        <v>6.477197620621282E-2</v>
      </c>
      <c r="U85" s="237">
        <f t="shared" si="33"/>
        <v>2.2000000000000002</v>
      </c>
      <c r="V85" s="237">
        <f t="shared" si="34"/>
        <v>2.5</v>
      </c>
      <c r="W85" s="237">
        <f>IF('Crisis Indicator Data'!L82="x","x",IF('Crisis Indicator Data'!L82=0,0,IF(LOG('Crisis Indicator Data'!L82)&lt;W$4,0,IF(LOG('Crisis Indicator Data'!L82)&gt;W$3,5,ROUND(5-(W$3-LOG('Crisis Indicator Data'!L82))/(W$3-W$4)*5,1)))))</f>
        <v>0</v>
      </c>
      <c r="X85" s="244">
        <f>IF(OR('Crisis Indicator Data'!L82="x",'Crisis Indicator Data'!H82="x"),"x",'Crisis Indicator Data'!L82/'Crisis Indicator Data'!H82)</f>
        <v>0</v>
      </c>
      <c r="Y85" s="237">
        <f t="shared" si="35"/>
        <v>0</v>
      </c>
      <c r="Z85" s="237">
        <f t="shared" si="36"/>
        <v>0</v>
      </c>
      <c r="AA85" s="237">
        <f t="shared" si="37"/>
        <v>1.4</v>
      </c>
      <c r="AB85" s="245">
        <f t="shared" si="38"/>
        <v>2.9</v>
      </c>
    </row>
    <row r="86" spans="1:28" x14ac:dyDescent="0.25">
      <c r="A86" s="147" t="str">
        <f>'Crisis Indicator Data'!A83</f>
        <v>Food Security in Mauritania</v>
      </c>
      <c r="B86" s="148" t="str">
        <f>'Crisis Indicator Data'!B83</f>
        <v>Drought,Floods</v>
      </c>
      <c r="C86" s="148" t="str">
        <f>'Crisis Indicator Data'!C83</f>
        <v>MRT003</v>
      </c>
      <c r="D86" s="148" t="str">
        <f>'Crisis Indicator Data'!D83</f>
        <v>Mauritania</v>
      </c>
      <c r="E86" s="149" t="str">
        <f>'Crisis Indicator Data'!E83</f>
        <v>MRT</v>
      </c>
      <c r="F86" s="243">
        <f>IF('Crisis Indicator Data'!F83="x","x",IF(LOG('Crisis Indicator Data'!F83)&lt;F$4,0,IF(LOG('Crisis Indicator Data'!F83)&gt;F$3,5,ROUND(5-(F$3-LOG('Crisis Indicator Data'!F83))/(F$3-F$4)*5,1))))</f>
        <v>5</v>
      </c>
      <c r="G86" s="143">
        <f>IF('Crisis Indicator Data'!F83="x","x",IF(LEN(E86)&gt;3,('Crisis Indicator Data'!F83/VLOOKUP('Impact of the crisis'!$C86,'Regional Crises'!$B$1:$R$66,4,FALSE)),'Crisis Indicator Data'!F83/VLOOKUP('Impact of the crisis'!$E86,'Country Indicator Data'!$B$4:$P$300,15,FALSE)))</f>
        <v>1</v>
      </c>
      <c r="H86" s="237">
        <f t="shared" si="26"/>
        <v>5</v>
      </c>
      <c r="I86" s="237">
        <f t="shared" si="27"/>
        <v>5</v>
      </c>
      <c r="J86" s="237">
        <f>IF('Crisis Indicator Data'!G83="x","x",IF(LOG('Crisis Indicator Data'!G83)&lt;J$4,0,IF(LOG('Crisis Indicator Data'!G83)&gt;J$3,5,ROUND(5-(J$3-LOG('Crisis Indicator Data'!G83))/(J$3-J$4)*5,1))))</f>
        <v>2.1</v>
      </c>
      <c r="K86" s="143">
        <f>IF('Crisis Indicator Data'!G83="x","x",IF(LEN(E86)&gt;3,('Crisis Indicator Data'!G83/VLOOKUP('Impact of the crisis'!$C86,'Regional Crises'!$B$1:$R$66,5,FALSE)),'Crisis Indicator Data'!G83/VLOOKUP('Impact of the crisis'!$E86,'Country Indicator Data'!$B$4:$P$300,14,FALSE)))</f>
        <v>0.9075996677740864</v>
      </c>
      <c r="L86" s="237">
        <f t="shared" si="28"/>
        <v>4.5</v>
      </c>
      <c r="M86" s="237">
        <f t="shared" si="29"/>
        <v>3.3</v>
      </c>
      <c r="N86" s="237">
        <f t="shared" si="30"/>
        <v>4.3</v>
      </c>
      <c r="O86" s="237">
        <f>IF('Crisis Indicator Data'!H83="x","x",IF('Crisis Indicator Data'!H83=0,0,IF(LOG('Crisis Indicator Data'!H83)&lt;O$4,0,IF(LOG('Crisis Indicator Data'!H83)&gt;O$3,5,ROUND(5-(O$3-LOG('Crisis Indicator Data'!H83))/(O$3-O$4)*5,1)))))</f>
        <v>2.9</v>
      </c>
      <c r="P86" s="143">
        <f>IF('Crisis Indicator Data'!H83="x","x",'Crisis Indicator Data'!H83/'Crisis Indicator Data'!G83)</f>
        <v>0.41020361473347061</v>
      </c>
      <c r="Q86" s="237">
        <f t="shared" si="31"/>
        <v>2</v>
      </c>
      <c r="R86" s="237">
        <f t="shared" si="32"/>
        <v>2.4500000000000002</v>
      </c>
      <c r="S86" s="237" t="str">
        <f>IF('Crisis Indicator Data'!I83="x","x",IF('Crisis Indicator Data'!I83=0,0,IF(LOG('Crisis Indicator Data'!I83)&lt;S$4,0,IF(LOG('Crisis Indicator Data'!I83)&gt;S$3,5,ROUND(5-(S$3-LOG('Crisis Indicator Data'!I83))/(S$3-S$4)*5,1)))))</f>
        <v>x</v>
      </c>
      <c r="T86" s="143" t="str">
        <f>IF('Crisis Indicator Data'!H83="x","x",IF('Crisis Indicator Data'!I83="x","x",'Crisis Indicator Data'!I83/'Crisis Indicator Data'!H83))</f>
        <v>x</v>
      </c>
      <c r="U86" s="237" t="str">
        <f t="shared" si="33"/>
        <v>x</v>
      </c>
      <c r="V86" s="237" t="str">
        <f t="shared" si="34"/>
        <v>x</v>
      </c>
      <c r="W86" s="237">
        <f>IF('Crisis Indicator Data'!L83="x","x",IF('Crisis Indicator Data'!L83=0,0,IF(LOG('Crisis Indicator Data'!L83)&lt;W$4,0,IF(LOG('Crisis Indicator Data'!L83)&gt;W$3,5,ROUND(5-(W$3-LOG('Crisis Indicator Data'!L83))/(W$3-W$4)*5,1)))))</f>
        <v>0</v>
      </c>
      <c r="X86" s="244">
        <f>IF(OR('Crisis Indicator Data'!L83="x",'Crisis Indicator Data'!H83="x"),"x",'Crisis Indicator Data'!L83/'Crisis Indicator Data'!H83)</f>
        <v>0</v>
      </c>
      <c r="Y86" s="237">
        <f t="shared" si="35"/>
        <v>0</v>
      </c>
      <c r="Z86" s="237">
        <f t="shared" si="36"/>
        <v>0</v>
      </c>
      <c r="AA86" s="237">
        <f t="shared" si="37"/>
        <v>0</v>
      </c>
      <c r="AB86" s="245">
        <f t="shared" si="38"/>
        <v>1.4</v>
      </c>
    </row>
    <row r="87" spans="1:28" x14ac:dyDescent="0.25">
      <c r="A87" s="147" t="str">
        <f>'Crisis Indicator Data'!A84</f>
        <v>Complex crisis in Malawi</v>
      </c>
      <c r="B87" s="148" t="str">
        <f>'Crisis Indicator Data'!B84</f>
        <v>Drought,Socio-political,Cyclone</v>
      </c>
      <c r="C87" s="148" t="str">
        <f>'Crisis Indicator Data'!C84</f>
        <v>MWI002</v>
      </c>
      <c r="D87" s="148" t="str">
        <f>'Crisis Indicator Data'!D84</f>
        <v>Malawi</v>
      </c>
      <c r="E87" s="149" t="str">
        <f>'Crisis Indicator Data'!E84</f>
        <v>MWI</v>
      </c>
      <c r="F87" s="243">
        <f>IF('Crisis Indicator Data'!F84="x","x",IF(LOG('Crisis Indicator Data'!F84)&lt;F$4,0,IF(LOG('Crisis Indicator Data'!F84)&gt;F$3,5,ROUND(5-(F$3-LOG('Crisis Indicator Data'!F84))/(F$3-F$4)*5,1))))</f>
        <v>3.3</v>
      </c>
      <c r="G87" s="143">
        <f>IF('Crisis Indicator Data'!F84="x","x",IF(LEN(E87)&gt;3,('Crisis Indicator Data'!F84/VLOOKUP('Impact of the crisis'!$C87,'Regional Crises'!$B$1:$R$66,4,FALSE)),'Crisis Indicator Data'!F84/VLOOKUP('Impact of the crisis'!$E87,'Country Indicator Data'!$B$4:$P$300,15,FALSE)))</f>
        <v>1</v>
      </c>
      <c r="H87" s="237">
        <f t="shared" si="26"/>
        <v>5</v>
      </c>
      <c r="I87" s="237">
        <f t="shared" si="27"/>
        <v>4.1500000000000004</v>
      </c>
      <c r="J87" s="237">
        <f>IF('Crisis Indicator Data'!G84="x","x",IF(LOG('Crisis Indicator Data'!G84)&lt;J$4,0,IF(LOG('Crisis Indicator Data'!G84)&gt;J$3,5,ROUND(5-(J$3-LOG('Crisis Indicator Data'!G84))/(J$3-J$4)*5,1))))</f>
        <v>4.3</v>
      </c>
      <c r="K87" s="143">
        <f>IF('Crisis Indicator Data'!G84="x","x",IF(LEN(E87)&gt;3,('Crisis Indicator Data'!G84/VLOOKUP('Impact of the crisis'!$C87,'Regional Crises'!$B$1:$R$66,5,FALSE)),'Crisis Indicator Data'!G84/VLOOKUP('Impact of the crisis'!$E87,'Country Indicator Data'!$B$4:$P$300,14,FALSE)))</f>
        <v>1</v>
      </c>
      <c r="L87" s="237">
        <f t="shared" si="28"/>
        <v>5</v>
      </c>
      <c r="M87" s="237">
        <f t="shared" si="29"/>
        <v>4.6500000000000004</v>
      </c>
      <c r="N87" s="237">
        <f t="shared" si="30"/>
        <v>4.4000000000000004</v>
      </c>
      <c r="O87" s="237">
        <f>IF('Crisis Indicator Data'!H84="x","x",IF('Crisis Indicator Data'!H84=0,0,IF(LOG('Crisis Indicator Data'!H84)&lt;O$4,0,IF(LOG('Crisis Indicator Data'!H84)&gt;O$3,5,ROUND(5-(O$3-LOG('Crisis Indicator Data'!H84))/(O$3-O$4)*5,1)))))</f>
        <v>4.2</v>
      </c>
      <c r="P87" s="143">
        <f>IF('Crisis Indicator Data'!H84="x","x",'Crisis Indicator Data'!H84/'Crisis Indicator Data'!G84)</f>
        <v>0.52800402212166919</v>
      </c>
      <c r="Q87" s="237">
        <f t="shared" si="31"/>
        <v>2.6</v>
      </c>
      <c r="R87" s="237">
        <f t="shared" si="32"/>
        <v>3.4000000000000004</v>
      </c>
      <c r="S87" s="237">
        <f>IF('Crisis Indicator Data'!I84="x","x",IF('Crisis Indicator Data'!I84=0,0,IF(LOG('Crisis Indicator Data'!I84)&lt;S$4,0,IF(LOG('Crisis Indicator Data'!I84)&gt;S$3,5,ROUND(5-(S$3-LOG('Crisis Indicator Data'!I84))/(S$3-S$4)*5,1)))))</f>
        <v>2.9</v>
      </c>
      <c r="T87" s="143">
        <f>IF('Crisis Indicator Data'!H84="x","x",IF('Crisis Indicator Data'!I84="x","x",'Crisis Indicator Data'!I84/'Crisis Indicator Data'!H84))</f>
        <v>9.8076556846314993E-3</v>
      </c>
      <c r="U87" s="237">
        <f t="shared" si="33"/>
        <v>0.3</v>
      </c>
      <c r="V87" s="237">
        <f t="shared" si="34"/>
        <v>1.6</v>
      </c>
      <c r="W87" s="237">
        <f>IF('Crisis Indicator Data'!L84="x","x",IF('Crisis Indicator Data'!L84=0,0,IF(LOG('Crisis Indicator Data'!L84)&lt;W$4,0,IF(LOG('Crisis Indicator Data'!L84)&gt;W$3,5,ROUND(5-(W$3-LOG('Crisis Indicator Data'!L84))/(W$3-W$4)*5,1)))))</f>
        <v>4.5</v>
      </c>
      <c r="X87" s="244">
        <f>IF(OR('Crisis Indicator Data'!L84="x",'Crisis Indicator Data'!H84="x"),"x",'Crisis Indicator Data'!L84/'Crisis Indicator Data'!H84)</f>
        <v>1.3587888021329272E-4</v>
      </c>
      <c r="Y87" s="237">
        <f t="shared" si="35"/>
        <v>5</v>
      </c>
      <c r="Z87" s="237">
        <f t="shared" si="36"/>
        <v>4.8</v>
      </c>
      <c r="AA87" s="237">
        <f t="shared" si="37"/>
        <v>3.7</v>
      </c>
      <c r="AB87" s="245">
        <f t="shared" si="38"/>
        <v>3.6</v>
      </c>
    </row>
    <row r="88" spans="1:28" x14ac:dyDescent="0.25">
      <c r="A88" s="147" t="str">
        <f>'Crisis Indicator Data'!A85</f>
        <v>International Refugees in Malaysia</v>
      </c>
      <c r="B88" s="148" t="str">
        <f>'Crisis Indicator Data'!B85</f>
        <v>Displacement</v>
      </c>
      <c r="C88" s="148" t="str">
        <f>'Crisis Indicator Data'!C85</f>
        <v>MYS001</v>
      </c>
      <c r="D88" s="148" t="str">
        <f>'Crisis Indicator Data'!D85</f>
        <v>Malaysia</v>
      </c>
      <c r="E88" s="149" t="str">
        <f>'Crisis Indicator Data'!E85</f>
        <v>MYS</v>
      </c>
      <c r="F88" s="243">
        <f>IF('Crisis Indicator Data'!F85="x","x",IF(LOG('Crisis Indicator Data'!F85)&lt;F$4,0,IF(LOG('Crisis Indicator Data'!F85)&gt;F$3,5,ROUND(5-(F$3-LOG('Crisis Indicator Data'!F85))/(F$3-F$4)*5,1))))</f>
        <v>1.6</v>
      </c>
      <c r="G88" s="143">
        <f>IF('Crisis Indicator Data'!F85="x","x",IF(LEN(E88)&gt;3,('Crisis Indicator Data'!F85/VLOOKUP('Impact of the crisis'!$C88,'Regional Crises'!$B$1:$R$66,4,FALSE)),'Crisis Indicator Data'!F85/VLOOKUP('Impact of the crisis'!$E88,'Country Indicator Data'!$B$4:$P$300,15,FALSE)))</f>
        <v>2.8020088266626084E-2</v>
      </c>
      <c r="H88" s="237">
        <f t="shared" si="26"/>
        <v>0</v>
      </c>
      <c r="I88" s="237">
        <f t="shared" si="27"/>
        <v>0.8</v>
      </c>
      <c r="J88" s="237">
        <f>IF('Crisis Indicator Data'!G85="x","x",IF(LOG('Crisis Indicator Data'!G85)&lt;J$4,0,IF(LOG('Crisis Indicator Data'!G85)&gt;J$3,5,ROUND(5-(J$3-LOG('Crisis Indicator Data'!G85))/(J$3-J$4)*5,1))))</f>
        <v>3.3</v>
      </c>
      <c r="K88" s="143">
        <f>IF('Crisis Indicator Data'!G85="x","x",IF(LEN(E88)&gt;3,('Crisis Indicator Data'!G85/VLOOKUP('Impact of the crisis'!$C88,'Regional Crises'!$B$1:$R$66,5,FALSE)),'Crisis Indicator Data'!G85/VLOOKUP('Impact of the crisis'!$E88,'Country Indicator Data'!$B$4:$P$300,14,FALSE)))</f>
        <v>0.30861931852939378</v>
      </c>
      <c r="L88" s="237">
        <f t="shared" si="28"/>
        <v>1.5</v>
      </c>
      <c r="M88" s="237">
        <f t="shared" si="29"/>
        <v>2.4</v>
      </c>
      <c r="N88" s="237">
        <f t="shared" si="30"/>
        <v>1.7</v>
      </c>
      <c r="O88" s="237">
        <f>IF('Crisis Indicator Data'!H85="x","x",IF('Crisis Indicator Data'!H85=0,0,IF(LOG('Crisis Indicator Data'!H85)&lt;O$4,0,IF(LOG('Crisis Indicator Data'!H85)&gt;O$3,5,ROUND(5-(O$3-LOG('Crisis Indicator Data'!H85))/(O$3-O$4)*5,1)))))</f>
        <v>4.2</v>
      </c>
      <c r="P88" s="143">
        <f>IF('Crisis Indicator Data'!H85="x","x",'Crisis Indicator Data'!H85/'Crisis Indicator Data'!G85)</f>
        <v>1</v>
      </c>
      <c r="Q88" s="237">
        <f t="shared" si="31"/>
        <v>5</v>
      </c>
      <c r="R88" s="237">
        <f t="shared" si="32"/>
        <v>4.5999999999999996</v>
      </c>
      <c r="S88" s="237">
        <f>IF('Crisis Indicator Data'!I85="x","x",IF('Crisis Indicator Data'!I85=0,0,IF(LOG('Crisis Indicator Data'!I85)&lt;S$4,0,IF(LOG('Crisis Indicator Data'!I85)&gt;S$3,5,ROUND(5-(S$3-LOG('Crisis Indicator Data'!I85))/(S$3-S$4)*5,1)))))</f>
        <v>3.2</v>
      </c>
      <c r="T88" s="143">
        <f>IF('Crisis Indicator Data'!H85="x","x",IF('Crisis Indicator Data'!I85="x","x",'Crisis Indicator Data'!I85/'Crisis Indicator Data'!H85))</f>
        <v>1.823587710604559E-2</v>
      </c>
      <c r="U88" s="237">
        <f t="shared" si="33"/>
        <v>0.6</v>
      </c>
      <c r="V88" s="237">
        <f t="shared" si="34"/>
        <v>1.9</v>
      </c>
      <c r="W88" s="237">
        <f>IF('Crisis Indicator Data'!L85="x","x",IF('Crisis Indicator Data'!L85=0,0,IF(LOG('Crisis Indicator Data'!L85)&lt;W$4,0,IF(LOG('Crisis Indicator Data'!L85)&gt;W$3,5,ROUND(5-(W$3-LOG('Crisis Indicator Data'!L85))/(W$3-W$4)*5,1)))))</f>
        <v>0</v>
      </c>
      <c r="X88" s="244">
        <f>IF(OR('Crisis Indicator Data'!L85="x",'Crisis Indicator Data'!H85="x"),"x",'Crisis Indicator Data'!L85/'Crisis Indicator Data'!H85)</f>
        <v>0</v>
      </c>
      <c r="Y88" s="237">
        <f t="shared" si="35"/>
        <v>0</v>
      </c>
      <c r="Z88" s="237">
        <f t="shared" si="36"/>
        <v>0</v>
      </c>
      <c r="AA88" s="237">
        <f t="shared" si="37"/>
        <v>1</v>
      </c>
      <c r="AB88" s="245">
        <f t="shared" si="38"/>
        <v>3.3</v>
      </c>
    </row>
    <row r="89" spans="1:28" x14ac:dyDescent="0.25">
      <c r="A89" s="147" t="str">
        <f>'Crisis Indicator Data'!A86</f>
        <v>Food Security Crisis in Namibia</v>
      </c>
      <c r="B89" s="148" t="str">
        <f>'Crisis Indicator Data'!B86</f>
        <v>Drought</v>
      </c>
      <c r="C89" s="148" t="str">
        <f>'Crisis Indicator Data'!C86</f>
        <v>NAM002</v>
      </c>
      <c r="D89" s="148" t="str">
        <f>'Crisis Indicator Data'!D86</f>
        <v>Namibia</v>
      </c>
      <c r="E89" s="149" t="str">
        <f>'Crisis Indicator Data'!E86</f>
        <v>NAM</v>
      </c>
      <c r="F89" s="243">
        <f>IF('Crisis Indicator Data'!F86="x","x",IF(LOG('Crisis Indicator Data'!F86)&lt;F$4,0,IF(LOG('Crisis Indicator Data'!F86)&gt;F$3,5,ROUND(5-(F$3-LOG('Crisis Indicator Data'!F86))/(F$3-F$4)*5,1))))</f>
        <v>4.9000000000000004</v>
      </c>
      <c r="G89" s="143">
        <f>IF('Crisis Indicator Data'!F86="x","x",IF(LEN(E89)&gt;3,('Crisis Indicator Data'!F86/VLOOKUP('Impact of the crisis'!$C89,'Regional Crises'!$B$1:$R$66,4,FALSE)),'Crisis Indicator Data'!F86/VLOOKUP('Impact of the crisis'!$E89,'Country Indicator Data'!$B$4:$P$300,15,FALSE)))</f>
        <v>1</v>
      </c>
      <c r="H89" s="237">
        <f t="shared" si="26"/>
        <v>5</v>
      </c>
      <c r="I89" s="237">
        <f t="shared" si="27"/>
        <v>4.95</v>
      </c>
      <c r="J89" s="237">
        <f>IF('Crisis Indicator Data'!G86="x","x",IF(LOG('Crisis Indicator Data'!G86)&lt;J$4,0,IF(LOG('Crisis Indicator Data'!G86)&gt;J$3,5,ROUND(5-(J$3-LOG('Crisis Indicator Data'!G86))/(J$3-J$4)*5,1))))</f>
        <v>1.4</v>
      </c>
      <c r="K89" s="143">
        <f>IF('Crisis Indicator Data'!G86="x","x",IF(LEN(E89)&gt;3,('Crisis Indicator Data'!G86/VLOOKUP('Impact of the crisis'!$C89,'Regional Crises'!$B$1:$R$66,5,FALSE)),'Crisis Indicator Data'!G86/VLOOKUP('Impact of the crisis'!$E89,'Country Indicator Data'!$B$4:$P$300,14,FALSE)))</f>
        <v>0.98494208494208491</v>
      </c>
      <c r="L89" s="237">
        <f t="shared" si="28"/>
        <v>4.9000000000000004</v>
      </c>
      <c r="M89" s="237">
        <f t="shared" si="29"/>
        <v>3.1500000000000004</v>
      </c>
      <c r="N89" s="237">
        <f t="shared" si="30"/>
        <v>4.2</v>
      </c>
      <c r="O89" s="237">
        <f>IF('Crisis Indicator Data'!H86="x","x",IF('Crisis Indicator Data'!H86=0,0,IF(LOG('Crisis Indicator Data'!H86)&lt;O$4,0,IF(LOG('Crisis Indicator Data'!H86)&gt;O$3,5,ROUND(5-(O$3-LOG('Crisis Indicator Data'!H86))/(O$3-O$4)*5,1)))))</f>
        <v>2.8</v>
      </c>
      <c r="P89" s="143">
        <f>IF('Crisis Indicator Data'!H86="x","x",'Crisis Indicator Data'!H86/'Crisis Indicator Data'!G86)</f>
        <v>0.62210897687181499</v>
      </c>
      <c r="Q89" s="237">
        <f t="shared" si="31"/>
        <v>3.1</v>
      </c>
      <c r="R89" s="237">
        <f t="shared" si="32"/>
        <v>2.95</v>
      </c>
      <c r="S89" s="237">
        <f>IF('Crisis Indicator Data'!I86="x","x",IF('Crisis Indicator Data'!I86=0,0,IF(LOG('Crisis Indicator Data'!I86)&lt;S$4,0,IF(LOG('Crisis Indicator Data'!I86)&gt;S$3,5,ROUND(5-(S$3-LOG('Crisis Indicator Data'!I86))/(S$3-S$4)*5,1)))))</f>
        <v>0</v>
      </c>
      <c r="T89" s="143">
        <f>IF('Crisis Indicator Data'!H86="x","x",IF('Crisis Indicator Data'!I86="x","x",'Crisis Indicator Data'!I86/'Crisis Indicator Data'!H86))</f>
        <v>0</v>
      </c>
      <c r="U89" s="237">
        <f t="shared" si="33"/>
        <v>0</v>
      </c>
      <c r="V89" s="237">
        <f t="shared" si="34"/>
        <v>0</v>
      </c>
      <c r="W89" s="237">
        <f>IF('Crisis Indicator Data'!L86="x","x",IF('Crisis Indicator Data'!L86=0,0,IF(LOG('Crisis Indicator Data'!L86)&lt;W$4,0,IF(LOG('Crisis Indicator Data'!L86)&gt;W$3,5,ROUND(5-(W$3-LOG('Crisis Indicator Data'!L86))/(W$3-W$4)*5,1)))))</f>
        <v>0</v>
      </c>
      <c r="X89" s="244">
        <f>IF(OR('Crisis Indicator Data'!L86="x",'Crisis Indicator Data'!H86="x"),"x",'Crisis Indicator Data'!L86/'Crisis Indicator Data'!H86)</f>
        <v>0</v>
      </c>
      <c r="Y89" s="237">
        <f t="shared" si="35"/>
        <v>0</v>
      </c>
      <c r="Z89" s="237">
        <f t="shared" si="36"/>
        <v>0</v>
      </c>
      <c r="AA89" s="237">
        <f t="shared" si="37"/>
        <v>0</v>
      </c>
      <c r="AB89" s="245">
        <f t="shared" si="38"/>
        <v>1.7</v>
      </c>
    </row>
    <row r="90" spans="1:28" x14ac:dyDescent="0.25">
      <c r="A90" s="147" t="str">
        <f>'Crisis Indicator Data'!A87</f>
        <v>Multiple crises in Niger</v>
      </c>
      <c r="B90" s="148" t="str">
        <f>'Crisis Indicator Data'!B87</f>
        <v>Conflict,Displacement</v>
      </c>
      <c r="C90" s="148" t="str">
        <f>'Crisis Indicator Data'!C87</f>
        <v>NER001</v>
      </c>
      <c r="D90" s="148" t="str">
        <f>'Crisis Indicator Data'!D87</f>
        <v>Niger</v>
      </c>
      <c r="E90" s="149" t="str">
        <f>'Crisis Indicator Data'!E87</f>
        <v>NER</v>
      </c>
      <c r="F90" s="243">
        <f>IF('Crisis Indicator Data'!F87="x","x",IF(LOG('Crisis Indicator Data'!F87)&lt;F$4,0,IF(LOG('Crisis Indicator Data'!F87)&gt;F$3,5,ROUND(5-(F$3-LOG('Crisis Indicator Data'!F87))/(F$3-F$4)*5,1))))</f>
        <v>5</v>
      </c>
      <c r="G90" s="143">
        <f>IF('Crisis Indicator Data'!F87="x","x",IF(LEN(E90)&gt;3,('Crisis Indicator Data'!F87/VLOOKUP('Impact of the crisis'!$C90,'Regional Crises'!$B$1:$R$66,4,FALSE)),'Crisis Indicator Data'!F87/VLOOKUP('Impact of the crisis'!$E90,'Country Indicator Data'!$B$4:$P$300,15,FALSE)))</f>
        <v>1.0002368358727403</v>
      </c>
      <c r="H90" s="237">
        <f t="shared" si="26"/>
        <v>5</v>
      </c>
      <c r="I90" s="237">
        <f t="shared" si="27"/>
        <v>5</v>
      </c>
      <c r="J90" s="237">
        <f>IF('Crisis Indicator Data'!G87="x","x",IF(LOG('Crisis Indicator Data'!G87)&lt;J$4,0,IF(LOG('Crisis Indicator Data'!G87)&gt;J$3,5,ROUND(5-(J$3-LOG('Crisis Indicator Data'!G87))/(J$3-J$4)*5,1))))</f>
        <v>4.7</v>
      </c>
      <c r="K90" s="143">
        <f>IF('Crisis Indicator Data'!G87="x","x",IF(LEN(E90)&gt;3,('Crisis Indicator Data'!G87/VLOOKUP('Impact of the crisis'!$C90,'Regional Crises'!$B$1:$R$66,5,FALSE)),'Crisis Indicator Data'!G87/VLOOKUP('Impact of the crisis'!$E90,'Country Indicator Data'!$B$4:$P$300,14,FALSE)))</f>
        <v>1</v>
      </c>
      <c r="L90" s="237">
        <f t="shared" si="28"/>
        <v>5</v>
      </c>
      <c r="M90" s="237">
        <f t="shared" si="29"/>
        <v>4.8499999999999996</v>
      </c>
      <c r="N90" s="237">
        <f t="shared" si="30"/>
        <v>4.9000000000000004</v>
      </c>
      <c r="O90" s="237">
        <f>IF('Crisis Indicator Data'!H87="x","x",IF('Crisis Indicator Data'!H87=0,0,IF(LOG('Crisis Indicator Data'!H87)&lt;O$4,0,IF(LOG('Crisis Indicator Data'!H87)&gt;O$3,5,ROUND(5-(O$3-LOG('Crisis Indicator Data'!H87))/(O$3-O$4)*5,1)))))</f>
        <v>4.2</v>
      </c>
      <c r="P90" s="143">
        <f>IF('Crisis Indicator Data'!H87="x","x",'Crisis Indicator Data'!H87/'Crisis Indicator Data'!G87)</f>
        <v>0.38076923076923075</v>
      </c>
      <c r="Q90" s="237">
        <f t="shared" si="31"/>
        <v>1.9</v>
      </c>
      <c r="R90" s="237">
        <f t="shared" si="32"/>
        <v>3.05</v>
      </c>
      <c r="S90" s="237">
        <f>IF('Crisis Indicator Data'!I87="x","x",IF('Crisis Indicator Data'!I87=0,0,IF(LOG('Crisis Indicator Data'!I87)&lt;S$4,0,IF(LOG('Crisis Indicator Data'!I87)&gt;S$3,5,ROUND(5-(S$3-LOG('Crisis Indicator Data'!I87))/(S$3-S$4)*5,1)))))</f>
        <v>4.0999999999999996</v>
      </c>
      <c r="T90" s="143">
        <f>IF('Crisis Indicator Data'!H87="x","x",IF('Crisis Indicator Data'!I87="x","x",'Crisis Indicator Data'!I87/'Crisis Indicator Data'!H87))</f>
        <v>7.0808080808080806E-2</v>
      </c>
      <c r="U90" s="237">
        <f t="shared" si="33"/>
        <v>2.4</v>
      </c>
      <c r="V90" s="237">
        <f t="shared" si="34"/>
        <v>3.3</v>
      </c>
      <c r="W90" s="237">
        <f>IF('Crisis Indicator Data'!L87="x","x",IF('Crisis Indicator Data'!L87=0,0,IF(LOG('Crisis Indicator Data'!L87)&lt;W$4,0,IF(LOG('Crisis Indicator Data'!L87)&gt;W$3,5,ROUND(5-(W$3-LOG('Crisis Indicator Data'!L87))/(W$3-W$4)*5,1)))))</f>
        <v>3.7</v>
      </c>
      <c r="X90" s="244">
        <f>IF(OR('Crisis Indicator Data'!L87="x",'Crisis Indicator Data'!H87="x"),"x",'Crisis Indicator Data'!L87/'Crisis Indicator Data'!H87)</f>
        <v>3.6666666666666666E-5</v>
      </c>
      <c r="Y90" s="237">
        <f t="shared" si="35"/>
        <v>1.8</v>
      </c>
      <c r="Z90" s="237">
        <f t="shared" si="36"/>
        <v>2.8</v>
      </c>
      <c r="AA90" s="237">
        <f t="shared" si="37"/>
        <v>3.1</v>
      </c>
      <c r="AB90" s="245">
        <f t="shared" si="38"/>
        <v>3.1</v>
      </c>
    </row>
    <row r="91" spans="1:28" x14ac:dyDescent="0.25">
      <c r="A91" s="147" t="str">
        <f>'Crisis Indicator Data'!A88</f>
        <v>Boko Haram in Niger</v>
      </c>
      <c r="B91" s="148" t="str">
        <f>'Crisis Indicator Data'!B88</f>
        <v>Conflict</v>
      </c>
      <c r="C91" s="148" t="str">
        <f>'Crisis Indicator Data'!C88</f>
        <v>NER002</v>
      </c>
      <c r="D91" s="148" t="str">
        <f>'Crisis Indicator Data'!D88</f>
        <v>Niger</v>
      </c>
      <c r="E91" s="149" t="str">
        <f>'Crisis Indicator Data'!E88</f>
        <v>NER</v>
      </c>
      <c r="F91" s="243">
        <f>IF('Crisis Indicator Data'!F88="x","x",IF(LOG('Crisis Indicator Data'!F88)&lt;F$4,0,IF(LOG('Crisis Indicator Data'!F88)&gt;F$3,5,ROUND(5-(F$3-LOG('Crisis Indicator Data'!F88))/(F$3-F$4)*5,1))))</f>
        <v>3.7</v>
      </c>
      <c r="G91" s="143">
        <f>IF('Crisis Indicator Data'!F88="x","x",IF(LEN(E91)&gt;3,('Crisis Indicator Data'!F88/VLOOKUP('Impact of the crisis'!$C91,'Regional Crises'!$B$1:$R$66,4,FALSE)),'Crisis Indicator Data'!F88/VLOOKUP('Impact of the crisis'!$E91,'Country Indicator Data'!$B$4:$P$300,15,FALSE)))</f>
        <v>0.12386989816057473</v>
      </c>
      <c r="H91" s="237">
        <f t="shared" si="26"/>
        <v>0.5</v>
      </c>
      <c r="I91" s="237">
        <f t="shared" si="27"/>
        <v>2.1</v>
      </c>
      <c r="J91" s="237">
        <f>IF('Crisis Indicator Data'!G88="x","x",IF(LOG('Crisis Indicator Data'!G88)&lt;J$4,0,IF(LOG('Crisis Indicator Data'!G88)&gt;J$3,5,ROUND(5-(J$3-LOG('Crisis Indicator Data'!G88))/(J$3-J$4)*5,1))))</f>
        <v>0</v>
      </c>
      <c r="K91" s="143">
        <f>IF('Crisis Indicator Data'!G88="x","x",IF(LEN(E91)&gt;3,('Crisis Indicator Data'!G88/VLOOKUP('Impact of the crisis'!$C91,'Regional Crises'!$B$1:$R$66,5,FALSE)),'Crisis Indicator Data'!G88/VLOOKUP('Impact of the crisis'!$E91,'Country Indicator Data'!$B$4:$P$300,14,FALSE)))</f>
        <v>2.5192307692307691E-2</v>
      </c>
      <c r="L91" s="237">
        <f t="shared" si="28"/>
        <v>0.1</v>
      </c>
      <c r="M91" s="237">
        <f t="shared" si="29"/>
        <v>0.05</v>
      </c>
      <c r="N91" s="237">
        <f t="shared" si="30"/>
        <v>1.2</v>
      </c>
      <c r="O91" s="237">
        <f>IF('Crisis Indicator Data'!H88="x","x",IF('Crisis Indicator Data'!H88=0,0,IF(LOG('Crisis Indicator Data'!H88)&lt;O$4,0,IF(LOG('Crisis Indicator Data'!H88)&gt;O$3,5,ROUND(5-(O$3-LOG('Crisis Indicator Data'!H88))/(O$3-O$4)*5,1)))))</f>
        <v>2.2000000000000002</v>
      </c>
      <c r="P91" s="143">
        <f>IF('Crisis Indicator Data'!H88="x","x",'Crisis Indicator Data'!H88/'Crisis Indicator Data'!G88)</f>
        <v>1</v>
      </c>
      <c r="Q91" s="237">
        <f t="shared" si="31"/>
        <v>5</v>
      </c>
      <c r="R91" s="237">
        <f t="shared" si="32"/>
        <v>3.6</v>
      </c>
      <c r="S91" s="237">
        <f>IF('Crisis Indicator Data'!I88="x","x",IF('Crisis Indicator Data'!I88=0,0,IF(LOG('Crisis Indicator Data'!I88)&lt;S$4,0,IF(LOG('Crisis Indicator Data'!I88)&gt;S$3,5,ROUND(5-(S$3-LOG('Crisis Indicator Data'!I88))/(S$3-S$4)*5,1)))))</f>
        <v>3.6</v>
      </c>
      <c r="T91" s="143">
        <f>IF('Crisis Indicator Data'!H88="x","x",IF('Crisis Indicator Data'!I88="x","x",'Crisis Indicator Data'!I88/'Crisis Indicator Data'!H88))</f>
        <v>0.4870229007633588</v>
      </c>
      <c r="U91" s="237">
        <f t="shared" si="33"/>
        <v>5</v>
      </c>
      <c r="V91" s="237">
        <f t="shared" si="34"/>
        <v>4.3</v>
      </c>
      <c r="W91" s="237">
        <f>IF('Crisis Indicator Data'!L88="x","x",IF('Crisis Indicator Data'!L88=0,0,IF(LOG('Crisis Indicator Data'!L88)&lt;W$4,0,IF(LOG('Crisis Indicator Data'!L88)&gt;W$3,5,ROUND(5-(W$3-LOG('Crisis Indicator Data'!L88))/(W$3-W$4)*5,1)))))</f>
        <v>3</v>
      </c>
      <c r="X91" s="244">
        <f>IF(OR('Crisis Indicator Data'!L88="x",'Crisis Indicator Data'!H88="x"),"x",'Crisis Indicator Data'!L88/'Crisis Indicator Data'!H88)</f>
        <v>1.8167938931297711E-4</v>
      </c>
      <c r="Y91" s="237">
        <f t="shared" si="35"/>
        <v>5</v>
      </c>
      <c r="Z91" s="237">
        <f t="shared" si="36"/>
        <v>4</v>
      </c>
      <c r="AA91" s="237">
        <f t="shared" si="37"/>
        <v>4.2</v>
      </c>
      <c r="AB91" s="245">
        <f t="shared" si="38"/>
        <v>3.9</v>
      </c>
    </row>
    <row r="92" spans="1:28" x14ac:dyDescent="0.25">
      <c r="A92" s="147" t="str">
        <f>'Crisis Indicator Data'!A89</f>
        <v>Mali/Burkina Faso conflict</v>
      </c>
      <c r="B92" s="148" t="str">
        <f>'Crisis Indicator Data'!B89</f>
        <v>Conflict</v>
      </c>
      <c r="C92" s="148" t="str">
        <f>'Crisis Indicator Data'!C89</f>
        <v>NER003</v>
      </c>
      <c r="D92" s="148" t="str">
        <f>'Crisis Indicator Data'!D89</f>
        <v>Niger</v>
      </c>
      <c r="E92" s="149" t="str">
        <f>'Crisis Indicator Data'!E89</f>
        <v>NER</v>
      </c>
      <c r="F92" s="243">
        <f>IF('Crisis Indicator Data'!F89="x","x",IF(LOG('Crisis Indicator Data'!F89)&lt;F$4,0,IF(LOG('Crisis Indicator Data'!F89)&gt;F$3,5,ROUND(5-(F$3-LOG('Crisis Indicator Data'!F89))/(F$3-F$4)*5,1))))</f>
        <v>3.9</v>
      </c>
      <c r="G92" s="143">
        <f>IF('Crisis Indicator Data'!F89="x","x",IF(LEN(E92)&gt;3,('Crisis Indicator Data'!F89/VLOOKUP('Impact of the crisis'!$C92,'Regional Crises'!$B$1:$R$66,4,FALSE)),'Crisis Indicator Data'!F89/VLOOKUP('Impact of the crisis'!$E92,'Country Indicator Data'!$B$4:$P$300,15,FALSE)))</f>
        <v>0.1662587826636141</v>
      </c>
      <c r="H92" s="237">
        <f t="shared" si="26"/>
        <v>0.7</v>
      </c>
      <c r="I92" s="237">
        <f t="shared" si="27"/>
        <v>2.2999999999999998</v>
      </c>
      <c r="J92" s="237">
        <f>IF('Crisis Indicator Data'!G89="x","x",IF(LOG('Crisis Indicator Data'!G89)&lt;J$4,0,IF(LOG('Crisis Indicator Data'!G89)&gt;J$3,5,ROUND(5-(J$3-LOG('Crisis Indicator Data'!G89))/(J$3-J$4)*5,1))))</f>
        <v>2.6</v>
      </c>
      <c r="K92" s="143">
        <f>IF('Crisis Indicator Data'!G89="x","x",IF(LEN(E92)&gt;3,('Crisis Indicator Data'!G89/VLOOKUP('Impact of the crisis'!$C92,'Regional Crises'!$B$1:$R$66,5,FALSE)),'Crisis Indicator Data'!G89/VLOOKUP('Impact of the crisis'!$E92,'Country Indicator Data'!$B$4:$P$300,14,FALSE)))</f>
        <v>0.2326923076923077</v>
      </c>
      <c r="L92" s="237">
        <f t="shared" si="28"/>
        <v>1.1000000000000001</v>
      </c>
      <c r="M92" s="237">
        <f t="shared" si="29"/>
        <v>1.85</v>
      </c>
      <c r="N92" s="237">
        <f t="shared" si="30"/>
        <v>2.1</v>
      </c>
      <c r="O92" s="237">
        <f>IF('Crisis Indicator Data'!H89="x","x",IF('Crisis Indicator Data'!H89=0,0,IF(LOG('Crisis Indicator Data'!H89)&lt;O$4,0,IF(LOG('Crisis Indicator Data'!H89)&gt;O$3,5,ROUND(5-(O$3-LOG('Crisis Indicator Data'!H89))/(O$3-O$4)*5,1)))))</f>
        <v>3.1</v>
      </c>
      <c r="P92" s="143">
        <f>IF('Crisis Indicator Data'!H89="x","x",'Crisis Indicator Data'!H89/'Crisis Indicator Data'!G89)</f>
        <v>0.39834710743801655</v>
      </c>
      <c r="Q92" s="237">
        <f t="shared" si="31"/>
        <v>2</v>
      </c>
      <c r="R92" s="237">
        <f t="shared" si="32"/>
        <v>2.5499999999999998</v>
      </c>
      <c r="S92" s="237">
        <f>IF('Crisis Indicator Data'!I89="x","x",IF('Crisis Indicator Data'!I89=0,0,IF(LOG('Crisis Indicator Data'!I89)&lt;S$4,0,IF(LOG('Crisis Indicator Data'!I89)&gt;S$3,5,ROUND(5-(S$3-LOG('Crisis Indicator Data'!I89))/(S$3-S$4)*5,1)))))</f>
        <v>3.6</v>
      </c>
      <c r="T92" s="143">
        <f>IF('Crisis Indicator Data'!H89="x","x",IF('Crisis Indicator Data'!I89="x","x",'Crisis Indicator Data'!I89/'Crisis Indicator Data'!H89))</f>
        <v>0.12738589211618256</v>
      </c>
      <c r="U92" s="237">
        <f t="shared" si="33"/>
        <v>4.2</v>
      </c>
      <c r="V92" s="237">
        <f t="shared" si="34"/>
        <v>3.9</v>
      </c>
      <c r="W92" s="237">
        <f>IF('Crisis Indicator Data'!L89="x","x",IF('Crisis Indicator Data'!L89=0,0,IF(LOG('Crisis Indicator Data'!L89)&lt;W$4,0,IF(LOG('Crisis Indicator Data'!L89)&gt;W$3,5,ROUND(5-(W$3-LOG('Crisis Indicator Data'!L89))/(W$3-W$4)*5,1)))))</f>
        <v>3.4</v>
      </c>
      <c r="X92" s="244">
        <f>IF(OR('Crisis Indicator Data'!L89="x",'Crisis Indicator Data'!H89="x"),"x",'Crisis Indicator Data'!L89/'Crisis Indicator Data'!H89)</f>
        <v>1.0539419087136929E-4</v>
      </c>
      <c r="Y92" s="237">
        <f t="shared" si="35"/>
        <v>5</v>
      </c>
      <c r="Z92" s="237">
        <f t="shared" si="36"/>
        <v>4.2</v>
      </c>
      <c r="AA92" s="237">
        <f t="shared" si="37"/>
        <v>4.0999999999999996</v>
      </c>
      <c r="AB92" s="245">
        <f t="shared" si="38"/>
        <v>3.4</v>
      </c>
    </row>
    <row r="93" spans="1:28" x14ac:dyDescent="0.25">
      <c r="A93" s="147" t="str">
        <f>'Crisis Indicator Data'!A90</f>
        <v>Nigerian Refugees</v>
      </c>
      <c r="B93" s="148" t="str">
        <f>'Crisis Indicator Data'!B90</f>
        <v>Displacement</v>
      </c>
      <c r="C93" s="148" t="str">
        <f>'Crisis Indicator Data'!C90</f>
        <v>NER004</v>
      </c>
      <c r="D93" s="148" t="str">
        <f>'Crisis Indicator Data'!D90</f>
        <v>Niger</v>
      </c>
      <c r="E93" s="149" t="str">
        <f>'Crisis Indicator Data'!E90</f>
        <v>NER</v>
      </c>
      <c r="F93" s="243">
        <f>IF('Crisis Indicator Data'!F90="x","x",IF(LOG('Crisis Indicator Data'!F90)&lt;F$4,0,IF(LOG('Crisis Indicator Data'!F90)&gt;F$3,5,ROUND(5-(F$3-LOG('Crisis Indicator Data'!F90))/(F$3-F$4)*5,1))))</f>
        <v>1.6</v>
      </c>
      <c r="G93" s="143">
        <f>IF('Crisis Indicator Data'!F90="x","x",IF(LEN(E93)&gt;3,('Crisis Indicator Data'!F90/VLOOKUP('Impact of the crisis'!$C93,'Regional Crises'!$B$1:$R$66,4,FALSE)),'Crisis Indicator Data'!F90/VLOOKUP('Impact of the crisis'!$E93,'Country Indicator Data'!$B$4:$P$300,15,FALSE)))</f>
        <v>6.8019262650982869E-3</v>
      </c>
      <c r="H93" s="237">
        <f t="shared" si="26"/>
        <v>0</v>
      </c>
      <c r="I93" s="237">
        <f t="shared" si="27"/>
        <v>0.8</v>
      </c>
      <c r="J93" s="237">
        <f>IF('Crisis Indicator Data'!G90="x","x",IF(LOG('Crisis Indicator Data'!G90)&lt;J$4,0,IF(LOG('Crisis Indicator Data'!G90)&gt;J$3,5,ROUND(5-(J$3-LOG('Crisis Indicator Data'!G90))/(J$3-J$4)*5,1))))</f>
        <v>2.1</v>
      </c>
      <c r="K93" s="143">
        <f>IF('Crisis Indicator Data'!G90="x","x",IF(LEN(E93)&gt;3,('Crisis Indicator Data'!G90/VLOOKUP('Impact of the crisis'!$C93,'Regional Crises'!$B$1:$R$66,5,FALSE)),'Crisis Indicator Data'!G90/VLOOKUP('Impact of the crisis'!$E93,'Country Indicator Data'!$B$4:$P$300,14,FALSE)))</f>
        <v>0.16765384615384615</v>
      </c>
      <c r="L93" s="237">
        <f t="shared" si="28"/>
        <v>0.8</v>
      </c>
      <c r="M93" s="237">
        <f t="shared" si="29"/>
        <v>1.4500000000000002</v>
      </c>
      <c r="N93" s="237">
        <f t="shared" si="30"/>
        <v>1.1000000000000001</v>
      </c>
      <c r="O93" s="237">
        <f>IF('Crisis Indicator Data'!H90="x","x",IF('Crisis Indicator Data'!H90=0,0,IF(LOG('Crisis Indicator Data'!H90)&lt;O$4,0,IF(LOG('Crisis Indicator Data'!H90)&gt;O$3,5,ROUND(5-(O$3-LOG('Crisis Indicator Data'!H90))/(O$3-O$4)*5,1)))))</f>
        <v>2.5</v>
      </c>
      <c r="P93" s="143">
        <f>IF('Crisis Indicator Data'!H90="x","x",'Crisis Indicator Data'!H90/'Crisis Indicator Data'!G90)</f>
        <v>0.21954576737783896</v>
      </c>
      <c r="Q93" s="237">
        <f t="shared" si="31"/>
        <v>1.1000000000000001</v>
      </c>
      <c r="R93" s="237">
        <f t="shared" si="32"/>
        <v>1.8</v>
      </c>
      <c r="S93" s="237">
        <f>IF('Crisis Indicator Data'!I90="x","x",IF('Crisis Indicator Data'!I90=0,0,IF(LOG('Crisis Indicator Data'!I90)&lt;S$4,0,IF(LOG('Crisis Indicator Data'!I90)&gt;S$3,5,ROUND(5-(S$3-LOG('Crisis Indicator Data'!I90))/(S$3-S$4)*5,1)))))</f>
        <v>2.6</v>
      </c>
      <c r="T93" s="143">
        <f>IF('Crisis Indicator Data'!H90="x","x",IF('Crisis Indicator Data'!I90="x","x",'Crisis Indicator Data'!I90/'Crisis Indicator Data'!H90))</f>
        <v>6.7920585161964475E-2</v>
      </c>
      <c r="U93" s="237">
        <f t="shared" si="33"/>
        <v>2.2999999999999998</v>
      </c>
      <c r="V93" s="237">
        <f t="shared" si="34"/>
        <v>2.5</v>
      </c>
      <c r="W93" s="237">
        <f>IF('Crisis Indicator Data'!L90="x","x",IF('Crisis Indicator Data'!L90=0,0,IF(LOG('Crisis Indicator Data'!L90)&lt;W$4,0,IF(LOG('Crisis Indicator Data'!L90)&gt;W$3,5,ROUND(5-(W$3-LOG('Crisis Indicator Data'!L90))/(W$3-W$4)*5,1)))))</f>
        <v>2</v>
      </c>
      <c r="X93" s="244">
        <f>IF(OR('Crisis Indicator Data'!L90="x",'Crisis Indicator Data'!H90="x"),"x",'Crisis Indicator Data'!L90/'Crisis Indicator Data'!H90)</f>
        <v>2.5078369905956112E-5</v>
      </c>
      <c r="Y93" s="237">
        <f t="shared" si="35"/>
        <v>1.3</v>
      </c>
      <c r="Z93" s="237">
        <f t="shared" si="36"/>
        <v>1.7</v>
      </c>
      <c r="AA93" s="237">
        <f t="shared" si="37"/>
        <v>2.1</v>
      </c>
      <c r="AB93" s="245">
        <f t="shared" si="38"/>
        <v>2</v>
      </c>
    </row>
    <row r="94" spans="1:28" x14ac:dyDescent="0.25">
      <c r="A94" s="147" t="str">
        <f>'Crisis Indicator Data'!A91</f>
        <v>Complex crisis in Nigeria</v>
      </c>
      <c r="B94" s="148" t="str">
        <f>'Crisis Indicator Data'!B91</f>
        <v>Conflict,Displacement,Violence</v>
      </c>
      <c r="C94" s="148" t="str">
        <f>'Crisis Indicator Data'!C91</f>
        <v>NGA001</v>
      </c>
      <c r="D94" s="148" t="str">
        <f>'Crisis Indicator Data'!D91</f>
        <v>Nigeria</v>
      </c>
      <c r="E94" s="149" t="str">
        <f>'Crisis Indicator Data'!E91</f>
        <v>NGA</v>
      </c>
      <c r="F94" s="243">
        <f>IF('Crisis Indicator Data'!F91="x","x",IF(LOG('Crisis Indicator Data'!F91)&lt;F$4,0,IF(LOG('Crisis Indicator Data'!F91)&gt;F$3,5,ROUND(5-(F$3-LOG('Crisis Indicator Data'!F91))/(F$3-F$4)*5,1))))</f>
        <v>4.9000000000000004</v>
      </c>
      <c r="G94" s="143">
        <f>IF('Crisis Indicator Data'!F91="x","x",IF(LEN(E94)&gt;3,('Crisis Indicator Data'!F91/VLOOKUP('Impact of the crisis'!$C94,'Regional Crises'!$B$1:$R$66,4,FALSE)),'Crisis Indicator Data'!F91/VLOOKUP('Impact of the crisis'!$E94,'Country Indicator Data'!$B$4:$P$300,15,FALSE)))</f>
        <v>1</v>
      </c>
      <c r="H94" s="237">
        <f t="shared" si="26"/>
        <v>5</v>
      </c>
      <c r="I94" s="237">
        <f t="shared" si="27"/>
        <v>4.95</v>
      </c>
      <c r="J94" s="237">
        <f>IF('Crisis Indicator Data'!G91="x","x",IF(LOG('Crisis Indicator Data'!G91)&lt;J$4,0,IF(LOG('Crisis Indicator Data'!G91)&gt;J$3,5,ROUND(5-(J$3-LOG('Crisis Indicator Data'!G91))/(J$3-J$4)*5,1))))</f>
        <v>5</v>
      </c>
      <c r="K94" s="143">
        <f>IF('Crisis Indicator Data'!G91="x","x",IF(LEN(E94)&gt;3,('Crisis Indicator Data'!G91/VLOOKUP('Impact of the crisis'!$C94,'Regional Crises'!$B$1:$R$66,5,FALSE)),'Crisis Indicator Data'!G91/VLOOKUP('Impact of the crisis'!$E94,'Country Indicator Data'!$B$4:$P$300,14,FALSE)))</f>
        <v>1</v>
      </c>
      <c r="L94" s="237">
        <f t="shared" si="28"/>
        <v>5</v>
      </c>
      <c r="M94" s="237">
        <f t="shared" si="29"/>
        <v>5</v>
      </c>
      <c r="N94" s="237">
        <f t="shared" si="30"/>
        <v>5</v>
      </c>
      <c r="O94" s="237">
        <f>IF('Crisis Indicator Data'!H91="x","x",IF('Crisis Indicator Data'!H91=0,0,IF(LOG('Crisis Indicator Data'!H91)&lt;O$4,0,IF(LOG('Crisis Indicator Data'!H91)&gt;O$3,5,ROUND(5-(O$3-LOG('Crisis Indicator Data'!H91))/(O$3-O$4)*5,1)))))</f>
        <v>4.8</v>
      </c>
      <c r="P94" s="143">
        <f>IF('Crisis Indicator Data'!H91="x","x",'Crisis Indicator Data'!H91/'Crisis Indicator Data'!G91)</f>
        <v>0.10269284674313861</v>
      </c>
      <c r="Q94" s="237">
        <f t="shared" si="31"/>
        <v>0.5</v>
      </c>
      <c r="R94" s="237">
        <f t="shared" si="32"/>
        <v>2.65</v>
      </c>
      <c r="S94" s="237">
        <f>IF('Crisis Indicator Data'!I91="x","x",IF('Crisis Indicator Data'!I91=0,0,IF(LOG('Crisis Indicator Data'!I91)&lt;S$4,0,IF(LOG('Crisis Indicator Data'!I91)&gt;S$3,5,ROUND(5-(S$3-LOG('Crisis Indicator Data'!I91))/(S$3-S$4)*5,1)))))</f>
        <v>5</v>
      </c>
      <c r="T94" s="143">
        <f>IF('Crisis Indicator Data'!H91="x","x",IF('Crisis Indicator Data'!I91="x","x",'Crisis Indicator Data'!I91/'Crisis Indicator Data'!H91))</f>
        <v>0.24468883883220705</v>
      </c>
      <c r="U94" s="237">
        <f t="shared" si="33"/>
        <v>5</v>
      </c>
      <c r="V94" s="237">
        <f t="shared" si="34"/>
        <v>5</v>
      </c>
      <c r="W94" s="237">
        <f>IF('Crisis Indicator Data'!L91="x","x",IF('Crisis Indicator Data'!L91=0,0,IF(LOG('Crisis Indicator Data'!L91)&lt;W$4,0,IF(LOG('Crisis Indicator Data'!L91)&gt;W$3,5,ROUND(5-(W$3-LOG('Crisis Indicator Data'!L91))/(W$3-W$4)*5,1)))))</f>
        <v>5</v>
      </c>
      <c r="X94" s="244">
        <f>IF(OR('Crisis Indicator Data'!L91="x",'Crisis Indicator Data'!H91="x"),"x",'Crisis Indicator Data'!L91/'Crisis Indicator Data'!H91)</f>
        <v>2.0480544145576608E-4</v>
      </c>
      <c r="Y94" s="237">
        <f t="shared" si="35"/>
        <v>5</v>
      </c>
      <c r="Z94" s="237">
        <f t="shared" si="36"/>
        <v>5</v>
      </c>
      <c r="AA94" s="237">
        <f t="shared" si="37"/>
        <v>5</v>
      </c>
      <c r="AB94" s="245">
        <f t="shared" si="38"/>
        <v>4.0999999999999996</v>
      </c>
    </row>
    <row r="95" spans="1:28" x14ac:dyDescent="0.25">
      <c r="A95" s="147" t="str">
        <f>'Crisis Indicator Data'!A92</f>
        <v>Middle belt conflict</v>
      </c>
      <c r="B95" s="148" t="str">
        <f>'Crisis Indicator Data'!B92</f>
        <v>Violence</v>
      </c>
      <c r="C95" s="148" t="str">
        <f>'Crisis Indicator Data'!C92</f>
        <v>NGA003</v>
      </c>
      <c r="D95" s="148" t="str">
        <f>'Crisis Indicator Data'!D92</f>
        <v>Nigeria</v>
      </c>
      <c r="E95" s="149" t="str">
        <f>'Crisis Indicator Data'!E92</f>
        <v>NGA</v>
      </c>
      <c r="F95" s="243">
        <f>IF('Crisis Indicator Data'!F92="x","x",IF(LOG('Crisis Indicator Data'!F92)&lt;F$4,0,IF(LOG('Crisis Indicator Data'!F92)&gt;F$3,5,ROUND(5-(F$3-LOG('Crisis Indicator Data'!F92))/(F$3-F$4)*5,1))))</f>
        <v>3.6</v>
      </c>
      <c r="G95" s="143">
        <f>IF('Crisis Indicator Data'!F92="x","x",IF(LEN(E95)&gt;3,('Crisis Indicator Data'!F92/VLOOKUP('Impact of the crisis'!$C95,'Regional Crises'!$B$1:$R$66,4,FALSE)),'Crisis Indicator Data'!F92/VLOOKUP('Impact of the crisis'!$E95,'Country Indicator Data'!$B$4:$P$300,15,FALSE)))</f>
        <v>0.15697047553169297</v>
      </c>
      <c r="H95" s="237">
        <f t="shared" si="26"/>
        <v>0.7</v>
      </c>
      <c r="I95" s="237">
        <f t="shared" si="27"/>
        <v>2.15</v>
      </c>
      <c r="J95" s="237">
        <f>IF('Crisis Indicator Data'!G92="x","x",IF(LOG('Crisis Indicator Data'!G92)&lt;J$4,0,IF(LOG('Crisis Indicator Data'!G92)&gt;J$3,5,ROUND(5-(J$3-LOG('Crisis Indicator Data'!G92))/(J$3-J$4)*5,1))))</f>
        <v>4</v>
      </c>
      <c r="K95" s="143">
        <f>IF('Crisis Indicator Data'!G92="x","x",IF(LEN(E95)&gt;3,('Crisis Indicator Data'!G92/VLOOKUP('Impact of the crisis'!$C95,'Regional Crises'!$B$1:$R$66,5,FALSE)),'Crisis Indicator Data'!G92/VLOOKUP('Impact of the crisis'!$E95,'Country Indicator Data'!$B$4:$P$300,14,FALSE)))</f>
        <v>7.0448535648356028E-2</v>
      </c>
      <c r="L95" s="237">
        <f t="shared" si="28"/>
        <v>0.3</v>
      </c>
      <c r="M95" s="237">
        <f t="shared" si="29"/>
        <v>2.15</v>
      </c>
      <c r="N95" s="237">
        <f t="shared" si="30"/>
        <v>2.2000000000000002</v>
      </c>
      <c r="O95" s="237">
        <f>IF('Crisis Indicator Data'!H92="x","x",IF('Crisis Indicator Data'!H92=0,0,IF(LOG('Crisis Indicator Data'!H92)&lt;O$4,0,IF(LOG('Crisis Indicator Data'!H92)&gt;O$3,5,ROUND(5-(O$3-LOG('Crisis Indicator Data'!H92))/(O$3-O$4)*5,1)))))</f>
        <v>3.1</v>
      </c>
      <c r="P95" s="143">
        <f>IF('Crisis Indicator Data'!H92="x","x",'Crisis Indicator Data'!H92/'Crisis Indicator Data'!G92)</f>
        <v>0.13913211434457892</v>
      </c>
      <c r="Q95" s="237">
        <f t="shared" si="31"/>
        <v>0.7</v>
      </c>
      <c r="R95" s="237">
        <f t="shared" si="32"/>
        <v>1.9</v>
      </c>
      <c r="S95" s="237">
        <f>IF('Crisis Indicator Data'!I92="x","x",IF('Crisis Indicator Data'!I92=0,0,IF(LOG('Crisis Indicator Data'!I92)&lt;S$4,0,IF(LOG('Crisis Indicator Data'!I92)&gt;S$3,5,ROUND(5-(S$3-LOG('Crisis Indicator Data'!I92))/(S$3-S$4)*5,1)))))</f>
        <v>3.9</v>
      </c>
      <c r="T95" s="143">
        <f>IF('Crisis Indicator Data'!H92="x","x",IF('Crisis Indicator Data'!I92="x","x",'Crisis Indicator Data'!I92/'Crisis Indicator Data'!H92))</f>
        <v>0.24109208699676077</v>
      </c>
      <c r="U95" s="237">
        <f t="shared" si="33"/>
        <v>5</v>
      </c>
      <c r="V95" s="237">
        <f t="shared" si="34"/>
        <v>4.5</v>
      </c>
      <c r="W95" s="237">
        <f>IF('Crisis Indicator Data'!L92="x","x",IF('Crisis Indicator Data'!L92=0,0,IF(LOG('Crisis Indicator Data'!L92)&lt;W$4,0,IF(LOG('Crisis Indicator Data'!L92)&gt;W$3,5,ROUND(5-(W$3-LOG('Crisis Indicator Data'!L92))/(W$3-W$4)*5,1)))))</f>
        <v>3.7</v>
      </c>
      <c r="X95" s="244">
        <f>IF(OR('Crisis Indicator Data'!L92="x",'Crisis Indicator Data'!H92="x"),"x",'Crisis Indicator Data'!L92/'Crisis Indicator Data'!H92)</f>
        <v>1.7723276260990281E-4</v>
      </c>
      <c r="Y95" s="237">
        <f t="shared" si="35"/>
        <v>5</v>
      </c>
      <c r="Z95" s="237">
        <f t="shared" si="36"/>
        <v>4.4000000000000004</v>
      </c>
      <c r="AA95" s="237">
        <f t="shared" si="37"/>
        <v>4.5</v>
      </c>
      <c r="AB95" s="245">
        <f t="shared" si="38"/>
        <v>3.5</v>
      </c>
    </row>
    <row r="96" spans="1:28" x14ac:dyDescent="0.25">
      <c r="A96" s="147" t="str">
        <f>'Crisis Indicator Data'!A93</f>
        <v>Boko Haram crisis in Nigeria</v>
      </c>
      <c r="B96" s="148" t="str">
        <f>'Crisis Indicator Data'!B93</f>
        <v>Conflict,Displacement</v>
      </c>
      <c r="C96" s="148" t="str">
        <f>'Crisis Indicator Data'!C93</f>
        <v>NGA004</v>
      </c>
      <c r="D96" s="148" t="str">
        <f>'Crisis Indicator Data'!D93</f>
        <v>Nigeria</v>
      </c>
      <c r="E96" s="149" t="str">
        <f>'Crisis Indicator Data'!E93</f>
        <v>NGA</v>
      </c>
      <c r="F96" s="243">
        <f>IF('Crisis Indicator Data'!F93="x","x",IF(LOG('Crisis Indicator Data'!F93)&lt;F$4,0,IF(LOG('Crisis Indicator Data'!F93)&gt;F$3,5,ROUND(5-(F$3-LOG('Crisis Indicator Data'!F93))/(F$3-F$4)*5,1))))</f>
        <v>3.7</v>
      </c>
      <c r="G96" s="143">
        <f>IF('Crisis Indicator Data'!F93="x","x",IF(LEN(E96)&gt;3,('Crisis Indicator Data'!F93/VLOOKUP('Impact of the crisis'!$C96,'Regional Crises'!$B$1:$R$66,4,FALSE)),'Crisis Indicator Data'!F93/VLOOKUP('Impact of the crisis'!$E96,'Country Indicator Data'!$B$4:$P$300,15,FALSE)))</f>
        <v>0.17338954950206967</v>
      </c>
      <c r="H96" s="237">
        <f t="shared" si="26"/>
        <v>0.8</v>
      </c>
      <c r="I96" s="237">
        <f t="shared" si="27"/>
        <v>2.25</v>
      </c>
      <c r="J96" s="237">
        <f>IF('Crisis Indicator Data'!G93="x","x",IF(LOG('Crisis Indicator Data'!G93)&lt;J$4,0,IF(LOG('Crisis Indicator Data'!G93)&gt;J$3,5,ROUND(5-(J$3-LOG('Crisis Indicator Data'!G93))/(J$3-J$4)*5,1))))</f>
        <v>4</v>
      </c>
      <c r="K96" s="143">
        <f>IF('Crisis Indicator Data'!G93="x","x",IF(LEN(E96)&gt;3,('Crisis Indicator Data'!G93/VLOOKUP('Impact of the crisis'!$C96,'Regional Crises'!$B$1:$R$66,5,FALSE)),'Crisis Indicator Data'!G93/VLOOKUP('Impact of the crisis'!$E96,'Country Indicator Data'!$B$4:$P$300,14,FALSE)))</f>
        <v>7.0734284923777521E-2</v>
      </c>
      <c r="L96" s="237">
        <f t="shared" si="28"/>
        <v>0.3</v>
      </c>
      <c r="M96" s="237">
        <f t="shared" si="29"/>
        <v>2.15</v>
      </c>
      <c r="N96" s="237">
        <f t="shared" si="30"/>
        <v>2.2000000000000002</v>
      </c>
      <c r="O96" s="237">
        <f>IF('Crisis Indicator Data'!H93="x","x",IF('Crisis Indicator Data'!H93=0,0,IF(LOG('Crisis Indicator Data'!H93)&lt;O$4,0,IF(LOG('Crisis Indicator Data'!H93)&gt;O$3,5,ROUND(5-(O$3-LOG('Crisis Indicator Data'!H93))/(O$3-O$4)*5,1)))))</f>
        <v>4.5</v>
      </c>
      <c r="P96" s="143">
        <f>IF('Crisis Indicator Data'!H93="x","x",'Crisis Indicator Data'!H93/'Crisis Indicator Data'!G93)</f>
        <v>1</v>
      </c>
      <c r="Q96" s="237">
        <f t="shared" si="31"/>
        <v>5</v>
      </c>
      <c r="R96" s="237">
        <f t="shared" si="32"/>
        <v>4.75</v>
      </c>
      <c r="S96" s="237">
        <f>IF('Crisis Indicator Data'!I93="x","x",IF('Crisis Indicator Data'!I93=0,0,IF(LOG('Crisis Indicator Data'!I93)&lt;S$4,0,IF(LOG('Crisis Indicator Data'!I93)&gt;S$3,5,ROUND(5-(S$3-LOG('Crisis Indicator Data'!I93))/(S$3-S$4)*5,1)))))</f>
        <v>5</v>
      </c>
      <c r="T96" s="143">
        <f>IF('Crisis Indicator Data'!H93="x","x",IF('Crisis Indicator Data'!I93="x","x",'Crisis Indicator Data'!I93/'Crisis Indicator Data'!H93))</f>
        <v>0.27643475472907986</v>
      </c>
      <c r="U96" s="237">
        <f t="shared" si="33"/>
        <v>5</v>
      </c>
      <c r="V96" s="237">
        <f t="shared" si="34"/>
        <v>5</v>
      </c>
      <c r="W96" s="237">
        <f>IF('Crisis Indicator Data'!L93="x","x",IF('Crisis Indicator Data'!L93=0,0,IF(LOG('Crisis Indicator Data'!L93)&lt;W$4,0,IF(LOG('Crisis Indicator Data'!L93)&gt;W$3,5,ROUND(5-(W$3-LOG('Crisis Indicator Data'!L93))/(W$3-W$4)*5,1)))))</f>
        <v>4.5999999999999996</v>
      </c>
      <c r="X96" s="244">
        <f>IF(OR('Crisis Indicator Data'!L93="x",'Crisis Indicator Data'!H93="x"),"x",'Crisis Indicator Data'!L93/'Crisis Indicator Data'!H93)</f>
        <v>1.0663674254568773E-4</v>
      </c>
      <c r="Y96" s="237">
        <f t="shared" si="35"/>
        <v>5</v>
      </c>
      <c r="Z96" s="237">
        <f t="shared" si="36"/>
        <v>4.8</v>
      </c>
      <c r="AA96" s="237">
        <f t="shared" si="37"/>
        <v>4.9000000000000004</v>
      </c>
      <c r="AB96" s="245">
        <f t="shared" si="38"/>
        <v>4.8</v>
      </c>
    </row>
    <row r="97" spans="1:28" x14ac:dyDescent="0.25">
      <c r="A97" s="147" t="str">
        <f>'Crisis Indicator Data'!A94</f>
        <v>Northwest Banditry</v>
      </c>
      <c r="B97" s="148" t="str">
        <f>'Crisis Indicator Data'!B94</f>
        <v>Violence,Displacement</v>
      </c>
      <c r="C97" s="148" t="str">
        <f>'Crisis Indicator Data'!C94</f>
        <v>NGA007</v>
      </c>
      <c r="D97" s="148" t="str">
        <f>'Crisis Indicator Data'!D94</f>
        <v>Nigeria</v>
      </c>
      <c r="E97" s="149" t="str">
        <f>'Crisis Indicator Data'!E94</f>
        <v>NGA</v>
      </c>
      <c r="F97" s="243">
        <f>IF('Crisis Indicator Data'!F94="x","x",IF(LOG('Crisis Indicator Data'!F94)&lt;F$4,0,IF(LOG('Crisis Indicator Data'!F94)&gt;F$3,5,ROUND(5-(F$3-LOG('Crisis Indicator Data'!F94))/(F$3-F$4)*5,1))))</f>
        <v>4</v>
      </c>
      <c r="G97" s="143">
        <f>IF('Crisis Indicator Data'!F94="x","x",IF(LEN(E97)&gt;3,('Crisis Indicator Data'!F94/VLOOKUP('Impact of the crisis'!$C97,'Regional Crises'!$B$1:$R$66,4,FALSE)),'Crisis Indicator Data'!F94/VLOOKUP('Impact of the crisis'!$E97,'Country Indicator Data'!$B$4:$P$300,15,FALSE)))</f>
        <v>0.26099673902302445</v>
      </c>
      <c r="H97" s="237">
        <f t="shared" si="26"/>
        <v>1.2</v>
      </c>
      <c r="I97" s="237">
        <f t="shared" si="27"/>
        <v>2.6</v>
      </c>
      <c r="J97" s="237">
        <f>IF('Crisis Indicator Data'!G94="x","x",IF(LOG('Crisis Indicator Data'!G94)&lt;J$4,0,IF(LOG('Crisis Indicator Data'!G94)&gt;J$3,5,ROUND(5-(J$3-LOG('Crisis Indicator Data'!G94))/(J$3-J$4)*5,1))))</f>
        <v>5</v>
      </c>
      <c r="K97" s="143">
        <f>IF('Crisis Indicator Data'!G94="x","x",IF(LEN(E97)&gt;3,('Crisis Indicator Data'!G94/VLOOKUP('Impact of the crisis'!$C97,'Regional Crises'!$B$1:$R$66,5,FALSE)),'Crisis Indicator Data'!G94/VLOOKUP('Impact of the crisis'!$E97,'Country Indicator Data'!$B$4:$P$300,14,FALSE)))</f>
        <v>0.18837227234173798</v>
      </c>
      <c r="L97" s="237">
        <f t="shared" si="28"/>
        <v>0.9</v>
      </c>
      <c r="M97" s="237">
        <f t="shared" si="29"/>
        <v>2.95</v>
      </c>
      <c r="N97" s="237">
        <f t="shared" si="30"/>
        <v>2.8</v>
      </c>
      <c r="O97" s="237">
        <f>IF('Crisis Indicator Data'!H94="x","x",IF('Crisis Indicator Data'!H94=0,0,IF(LOG('Crisis Indicator Data'!H94)&lt;O$4,0,IF(LOG('Crisis Indicator Data'!H94)&gt;O$3,5,ROUND(5-(O$3-LOG('Crisis Indicator Data'!H94))/(O$3-O$4)*5,1)))))</f>
        <v>3.6</v>
      </c>
      <c r="P97" s="143">
        <f>IF('Crisis Indicator Data'!H94="x","x",'Crisis Indicator Data'!H94/'Crisis Indicator Data'!G94)</f>
        <v>0.1151669836989237</v>
      </c>
      <c r="Q97" s="237">
        <f t="shared" si="31"/>
        <v>0.5</v>
      </c>
      <c r="R97" s="237">
        <f t="shared" si="32"/>
        <v>2.0499999999999998</v>
      </c>
      <c r="S97" s="237">
        <f>IF('Crisis Indicator Data'!I94="x","x",IF('Crisis Indicator Data'!I94=0,0,IF(LOG('Crisis Indicator Data'!I94)&lt;S$4,0,IF(LOG('Crisis Indicator Data'!I94)&gt;S$3,5,ROUND(5-(S$3-LOG('Crisis Indicator Data'!I94))/(S$3-S$4)*5,1)))))</f>
        <v>4</v>
      </c>
      <c r="T97" s="143">
        <f>IF('Crisis Indicator Data'!H94="x","x",IF('Crisis Indicator Data'!I94="x","x",'Crisis Indicator Data'!I94/'Crisis Indicator Data'!H94))</f>
        <v>0.1264896508467489</v>
      </c>
      <c r="U97" s="237">
        <f t="shared" si="33"/>
        <v>4.2</v>
      </c>
      <c r="V97" s="237">
        <f t="shared" si="34"/>
        <v>4.0999999999999996</v>
      </c>
      <c r="W97" s="237">
        <f>IF('Crisis Indicator Data'!L94="x","x",IF('Crisis Indicator Data'!L94=0,0,IF(LOG('Crisis Indicator Data'!L94)&lt;W$4,0,IF(LOG('Crisis Indicator Data'!L94)&gt;W$3,5,ROUND(5-(W$3-LOG('Crisis Indicator Data'!L94))/(W$3-W$4)*5,1)))))</f>
        <v>4.5999999999999996</v>
      </c>
      <c r="X97" s="244">
        <f>IF(OR('Crisis Indicator Data'!L94="x",'Crisis Indicator Data'!H94="x"),"x",'Crisis Indicator Data'!L94/'Crisis Indicator Data'!H94)</f>
        <v>3.6901526238762285E-4</v>
      </c>
      <c r="Y97" s="237">
        <f t="shared" si="35"/>
        <v>5</v>
      </c>
      <c r="Z97" s="237">
        <f t="shared" si="36"/>
        <v>4.8</v>
      </c>
      <c r="AA97" s="237">
        <f t="shared" si="37"/>
        <v>4.5</v>
      </c>
      <c r="AB97" s="245">
        <f t="shared" si="38"/>
        <v>3.5</v>
      </c>
    </row>
    <row r="98" spans="1:28" x14ac:dyDescent="0.25">
      <c r="A98" s="147" t="str">
        <f>'Crisis Indicator Data'!A95</f>
        <v>Cameroonian Refugees in Nigeria</v>
      </c>
      <c r="B98" s="148" t="str">
        <f>'Crisis Indicator Data'!B95</f>
        <v>Displacement</v>
      </c>
      <c r="C98" s="148" t="str">
        <f>'Crisis Indicator Data'!C95</f>
        <v>NGA008</v>
      </c>
      <c r="D98" s="148" t="str">
        <f>'Crisis Indicator Data'!D95</f>
        <v>Nigeria</v>
      </c>
      <c r="E98" s="149" t="str">
        <f>'Crisis Indicator Data'!E95</f>
        <v>NGA</v>
      </c>
      <c r="F98" s="243">
        <f>IF('Crisis Indicator Data'!F95="x","x",IF(LOG('Crisis Indicator Data'!F95)&lt;F$4,0,IF(LOG('Crisis Indicator Data'!F95)&gt;F$3,5,ROUND(5-(F$3-LOG('Crisis Indicator Data'!F95))/(F$3-F$4)*5,1))))</f>
        <v>3.4</v>
      </c>
      <c r="G98" s="143">
        <f>IF('Crisis Indicator Data'!F95="x","x",IF(LEN(E98)&gt;3,('Crisis Indicator Data'!F95/VLOOKUP('Impact of the crisis'!$C98,'Regional Crises'!$B$1:$R$66,4,FALSE)),'Crisis Indicator Data'!F95/VLOOKUP('Impact of the crisis'!$E98,'Country Indicator Data'!$B$4:$P$300,15,FALSE)))</f>
        <v>0.11953511863587953</v>
      </c>
      <c r="H98" s="237">
        <f t="shared" si="26"/>
        <v>0.5</v>
      </c>
      <c r="I98" s="237">
        <f t="shared" si="27"/>
        <v>1.95</v>
      </c>
      <c r="J98" s="237">
        <f>IF('Crisis Indicator Data'!G95="x","x",IF(LOG('Crisis Indicator Data'!G95)&lt;J$4,0,IF(LOG('Crisis Indicator Data'!G95)&gt;J$3,5,ROUND(5-(J$3-LOG('Crisis Indicator Data'!G95))/(J$3-J$4)*5,1))))</f>
        <v>3.7</v>
      </c>
      <c r="K98" s="143">
        <f>IF('Crisis Indicator Data'!G95="x","x",IF(LEN(E98)&gt;3,('Crisis Indicator Data'!G95/VLOOKUP('Impact of the crisis'!$C98,'Regional Crises'!$B$1:$R$66,5,FALSE)),'Crisis Indicator Data'!G95/VLOOKUP('Impact of the crisis'!$E98,'Country Indicator Data'!$B$4:$P$300,14,FALSE)))</f>
        <v>5.7490032793131134E-2</v>
      </c>
      <c r="L98" s="237">
        <f t="shared" si="28"/>
        <v>0.2</v>
      </c>
      <c r="M98" s="237">
        <f t="shared" si="29"/>
        <v>1.9500000000000002</v>
      </c>
      <c r="N98" s="237">
        <f t="shared" si="30"/>
        <v>2</v>
      </c>
      <c r="O98" s="237">
        <f>IF('Crisis Indicator Data'!H95="x","x",IF('Crisis Indicator Data'!H95=0,0,IF(LOG('Crisis Indicator Data'!H95)&lt;O$4,0,IF(LOG('Crisis Indicator Data'!H95)&gt;O$3,5,ROUND(5-(O$3-LOG('Crisis Indicator Data'!H95))/(O$3-O$4)*5,1)))))</f>
        <v>0.8</v>
      </c>
      <c r="P98" s="143">
        <f>IF('Crisis Indicator Data'!H95="x","x",'Crisis Indicator Data'!H95/'Crisis Indicator Data'!G95)</f>
        <v>8.0473372781065082E-3</v>
      </c>
      <c r="Q98" s="237">
        <f t="shared" si="31"/>
        <v>0</v>
      </c>
      <c r="R98" s="237">
        <f t="shared" si="32"/>
        <v>0.4</v>
      </c>
      <c r="S98" s="237">
        <f>IF('Crisis Indicator Data'!I95="x","x",IF('Crisis Indicator Data'!I95=0,0,IF(LOG('Crisis Indicator Data'!I95)&lt;S$4,0,IF(LOG('Crisis Indicator Data'!I95)&gt;S$3,5,ROUND(5-(S$3-LOG('Crisis Indicator Data'!I95))/(S$3-S$4)*5,1)))))</f>
        <v>2.9</v>
      </c>
      <c r="T98" s="143">
        <f>IF('Crisis Indicator Data'!H95="x","x",IF('Crisis Indicator Data'!I95="x","x",'Crisis Indicator Data'!I95/'Crisis Indicator Data'!H95))</f>
        <v>1</v>
      </c>
      <c r="U98" s="237">
        <f t="shared" si="33"/>
        <v>5</v>
      </c>
      <c r="V98" s="237">
        <f t="shared" si="34"/>
        <v>4</v>
      </c>
      <c r="W98" s="237" t="str">
        <f>IF('Crisis Indicator Data'!L95="x","x",IF('Crisis Indicator Data'!L95=0,0,IF(LOG('Crisis Indicator Data'!L95)&lt;W$4,0,IF(LOG('Crisis Indicator Data'!L95)&gt;W$3,5,ROUND(5-(W$3-LOG('Crisis Indicator Data'!L95))/(W$3-W$4)*5,1)))))</f>
        <v>x</v>
      </c>
      <c r="X98" s="244" t="str">
        <f>IF(OR('Crisis Indicator Data'!L95="x",'Crisis Indicator Data'!H95="x"),"x",'Crisis Indicator Data'!L95/'Crisis Indicator Data'!H95)</f>
        <v>x</v>
      </c>
      <c r="Y98" s="237" t="str">
        <f t="shared" si="35"/>
        <v>x</v>
      </c>
      <c r="Z98" s="237" t="str">
        <f t="shared" si="36"/>
        <v>x</v>
      </c>
      <c r="AA98" s="237">
        <f t="shared" si="37"/>
        <v>4</v>
      </c>
      <c r="AB98" s="245">
        <f t="shared" si="38"/>
        <v>2.6</v>
      </c>
    </row>
    <row r="99" spans="1:28" x14ac:dyDescent="0.25">
      <c r="A99" s="147" t="str">
        <f>'Crisis Indicator Data'!A96</f>
        <v>Socioeconomic crisis in Nicaragua</v>
      </c>
      <c r="B99" s="148" t="str">
        <f>'Crisis Indicator Data'!B96</f>
        <v>Socio-political</v>
      </c>
      <c r="C99" s="148" t="str">
        <f>'Crisis Indicator Data'!C96</f>
        <v>NIC001</v>
      </c>
      <c r="D99" s="148" t="str">
        <f>'Crisis Indicator Data'!D96</f>
        <v>Nicaragua</v>
      </c>
      <c r="E99" s="149" t="str">
        <f>'Crisis Indicator Data'!E96</f>
        <v>NIC</v>
      </c>
      <c r="F99" s="243">
        <f>IF('Crisis Indicator Data'!F96="x","x",IF(LOG('Crisis Indicator Data'!F96)&lt;F$4,0,IF(LOG('Crisis Indicator Data'!F96)&gt;F$3,5,ROUND(5-(F$3-LOG('Crisis Indicator Data'!F96))/(F$3-F$4)*5,1))))</f>
        <v>3.5</v>
      </c>
      <c r="G99" s="143">
        <f>IF('Crisis Indicator Data'!F96="x","x",IF(LEN(E99)&gt;3,('Crisis Indicator Data'!F96/VLOOKUP('Impact of the crisis'!$C99,'Regional Crises'!$B$1:$R$66,4,FALSE)),'Crisis Indicator Data'!F96/VLOOKUP('Impact of the crisis'!$E99,'Country Indicator Data'!$B$4:$P$300,15,FALSE)))</f>
        <v>1</v>
      </c>
      <c r="H99" s="237">
        <f t="shared" si="26"/>
        <v>5</v>
      </c>
      <c r="I99" s="237">
        <f t="shared" si="27"/>
        <v>4.25</v>
      </c>
      <c r="J99" s="237">
        <f>IF('Crisis Indicator Data'!G96="x","x",IF(LOG('Crisis Indicator Data'!G96)&lt;J$4,0,IF(LOG('Crisis Indicator Data'!G96)&gt;J$3,5,ROUND(5-(J$3-LOG('Crisis Indicator Data'!G96))/(J$3-J$4)*5,1))))</f>
        <v>2.6</v>
      </c>
      <c r="K99" s="143">
        <f>IF('Crisis Indicator Data'!G96="x","x",IF(LEN(E99)&gt;3,('Crisis Indicator Data'!G96/VLOOKUP('Impact of the crisis'!$C99,'Regional Crises'!$B$1:$R$66,5,FALSE)),'Crisis Indicator Data'!G96/VLOOKUP('Impact of the crisis'!$E99,'Country Indicator Data'!$B$4:$P$300,14,FALSE)))</f>
        <v>1</v>
      </c>
      <c r="L99" s="237">
        <f t="shared" si="28"/>
        <v>5</v>
      </c>
      <c r="M99" s="237">
        <f t="shared" si="29"/>
        <v>3.8</v>
      </c>
      <c r="N99" s="237">
        <f t="shared" si="30"/>
        <v>4</v>
      </c>
      <c r="O99" s="237">
        <f>IF('Crisis Indicator Data'!H96="x","x",IF('Crisis Indicator Data'!H96=0,0,IF(LOG('Crisis Indicator Data'!H96)&lt;O$4,0,IF(LOG('Crisis Indicator Data'!H96)&gt;O$3,5,ROUND(5-(O$3-LOG('Crisis Indicator Data'!H96))/(O$3-O$4)*5,1)))))</f>
        <v>1.3</v>
      </c>
      <c r="P99" s="143">
        <f>IF('Crisis Indicator Data'!H96="x","x",'Crisis Indicator Data'!H96/'Crisis Indicator Data'!G96)</f>
        <v>3.2252862441541685E-2</v>
      </c>
      <c r="Q99" s="237">
        <f t="shared" si="31"/>
        <v>0.1</v>
      </c>
      <c r="R99" s="237">
        <f t="shared" si="32"/>
        <v>0.70000000000000007</v>
      </c>
      <c r="S99" s="237">
        <f>IF('Crisis Indicator Data'!I96="x","x",IF('Crisis Indicator Data'!I96=0,0,IF(LOG('Crisis Indicator Data'!I96)&lt;S$4,0,IF(LOG('Crisis Indicator Data'!I96)&gt;S$3,5,ROUND(5-(S$3-LOG('Crisis Indicator Data'!I96))/(S$3-S$4)*5,1)))))</f>
        <v>3.3</v>
      </c>
      <c r="T99" s="143">
        <f>IF('Crisis Indicator Data'!H96="x","x",IF('Crisis Indicator Data'!I96="x","x",'Crisis Indicator Data'!I96/'Crisis Indicator Data'!H96))</f>
        <v>1</v>
      </c>
      <c r="U99" s="237">
        <f t="shared" si="33"/>
        <v>5</v>
      </c>
      <c r="V99" s="237">
        <f t="shared" si="34"/>
        <v>4.2</v>
      </c>
      <c r="W99" s="237">
        <f>IF('Crisis Indicator Data'!L96="x","x",IF('Crisis Indicator Data'!L96=0,0,IF(LOG('Crisis Indicator Data'!L96)&lt;W$4,0,IF(LOG('Crisis Indicator Data'!L96)&gt;W$3,5,ROUND(5-(W$3-LOG('Crisis Indicator Data'!L96))/(W$3-W$4)*5,1)))))</f>
        <v>1.2</v>
      </c>
      <c r="X99" s="244">
        <f>IF(OR('Crisis Indicator Data'!L96="x",'Crisis Indicator Data'!H96="x"),"x",'Crisis Indicator Data'!L96/'Crisis Indicator Data'!H96)</f>
        <v>3.4999999999999997E-5</v>
      </c>
      <c r="Y99" s="237">
        <f t="shared" si="35"/>
        <v>1.8</v>
      </c>
      <c r="Z99" s="237">
        <f t="shared" si="36"/>
        <v>1.5</v>
      </c>
      <c r="AA99" s="237">
        <f t="shared" si="37"/>
        <v>3.1</v>
      </c>
      <c r="AB99" s="245">
        <f t="shared" si="38"/>
        <v>2.1</v>
      </c>
    </row>
    <row r="100" spans="1:28" x14ac:dyDescent="0.25">
      <c r="A100" s="147" t="str">
        <f>'Crisis Indicator Data'!A97</f>
        <v>Complex crisis in Pakistan</v>
      </c>
      <c r="B100" s="148" t="str">
        <f>'Crisis Indicator Data'!B97</f>
        <v>Displacement,Conflict</v>
      </c>
      <c r="C100" s="148" t="str">
        <f>'Crisis Indicator Data'!C97</f>
        <v>PAK001</v>
      </c>
      <c r="D100" s="148" t="str">
        <f>'Crisis Indicator Data'!D97</f>
        <v>Pakistan</v>
      </c>
      <c r="E100" s="149" t="str">
        <f>'Crisis Indicator Data'!E97</f>
        <v>PAK</v>
      </c>
      <c r="F100" s="243">
        <f>IF('Crisis Indicator Data'!F97="x","x",IF(LOG('Crisis Indicator Data'!F97)&lt;F$4,0,IF(LOG('Crisis Indicator Data'!F97)&gt;F$3,5,ROUND(5-(F$3-LOG('Crisis Indicator Data'!F97))/(F$3-F$4)*5,1))))</f>
        <v>4.8</v>
      </c>
      <c r="G100" s="143">
        <f>IF('Crisis Indicator Data'!F97="x","x",IF(LEN(E100)&gt;3,('Crisis Indicator Data'!F97/VLOOKUP('Impact of the crisis'!$C100,'Regional Crises'!$B$1:$R$66,4,FALSE)),'Crisis Indicator Data'!F97/VLOOKUP('Impact of the crisis'!$E100,'Country Indicator Data'!$B$4:$P$300,15,FALSE)))</f>
        <v>1</v>
      </c>
      <c r="H100" s="237">
        <f t="shared" si="26"/>
        <v>5</v>
      </c>
      <c r="I100" s="237">
        <f t="shared" si="27"/>
        <v>4.9000000000000004</v>
      </c>
      <c r="J100" s="237">
        <f>IF('Crisis Indicator Data'!G97="x","x",IF(LOG('Crisis Indicator Data'!G97)&lt;J$4,0,IF(LOG('Crisis Indicator Data'!G97)&gt;J$3,5,ROUND(5-(J$3-LOG('Crisis Indicator Data'!G97))/(J$3-J$4)*5,1))))</f>
        <v>5</v>
      </c>
      <c r="K100" s="143">
        <f>IF('Crisis Indicator Data'!G97="x","x",IF(LEN(E100)&gt;3,('Crisis Indicator Data'!G97/VLOOKUP('Impact of the crisis'!$C100,'Regional Crises'!$B$1:$R$66,5,FALSE)),'Crisis Indicator Data'!G97/VLOOKUP('Impact of the crisis'!$E100,'Country Indicator Data'!$B$4:$P$300,14,FALSE)))</f>
        <v>1</v>
      </c>
      <c r="L100" s="237">
        <f t="shared" si="28"/>
        <v>5</v>
      </c>
      <c r="M100" s="237">
        <f t="shared" si="29"/>
        <v>5</v>
      </c>
      <c r="N100" s="237">
        <f t="shared" si="30"/>
        <v>5</v>
      </c>
      <c r="O100" s="237">
        <f>IF('Crisis Indicator Data'!H97="x","x",IF('Crisis Indicator Data'!H97=0,0,IF(LOG('Crisis Indicator Data'!H97)&lt;O$4,0,IF(LOG('Crisis Indicator Data'!H97)&gt;O$3,5,ROUND(5-(O$3-LOG('Crisis Indicator Data'!H97))/(O$3-O$4)*5,1)))))</f>
        <v>5</v>
      </c>
      <c r="P100" s="143">
        <f>IF('Crisis Indicator Data'!H97="x","x",'Crisis Indicator Data'!H97/'Crisis Indicator Data'!G97)</f>
        <v>0.21899983578361465</v>
      </c>
      <c r="Q100" s="237">
        <f t="shared" si="31"/>
        <v>1.1000000000000001</v>
      </c>
      <c r="R100" s="237">
        <f t="shared" si="32"/>
        <v>3.05</v>
      </c>
      <c r="S100" s="237">
        <f>IF('Crisis Indicator Data'!I97="x","x",IF('Crisis Indicator Data'!I97=0,0,IF(LOG('Crisis Indicator Data'!I97)&lt;S$4,0,IF(LOG('Crisis Indicator Data'!I97)&gt;S$3,5,ROUND(5-(S$3-LOG('Crisis Indicator Data'!I97))/(S$3-S$4)*5,1)))))</f>
        <v>4.5999999999999996</v>
      </c>
      <c r="T100" s="143">
        <f>IF('Crisis Indicator Data'!H97="x","x",IF('Crisis Indicator Data'!I97="x","x",'Crisis Indicator Data'!I97/'Crisis Indicator Data'!H97))</f>
        <v>3.5440140497661664E-2</v>
      </c>
      <c r="U100" s="237">
        <f t="shared" si="33"/>
        <v>1.2</v>
      </c>
      <c r="V100" s="237">
        <f t="shared" si="34"/>
        <v>2.9</v>
      </c>
      <c r="W100" s="237">
        <f>IF('Crisis Indicator Data'!L97="x","x",IF('Crisis Indicator Data'!L97=0,0,IF(LOG('Crisis Indicator Data'!L97)&lt;W$4,0,IF(LOG('Crisis Indicator Data'!L97)&gt;W$3,5,ROUND(5-(W$3-LOG('Crisis Indicator Data'!L97))/(W$3-W$4)*5,1)))))</f>
        <v>4.2</v>
      </c>
      <c r="X100" s="244">
        <f>IF(OR('Crisis Indicator Data'!L97="x",'Crisis Indicator Data'!H97="x"),"x",'Crisis Indicator Data'!L97/'Crisis Indicator Data'!H97)</f>
        <v>1.8193657872407602E-5</v>
      </c>
      <c r="Y100" s="237">
        <f t="shared" si="35"/>
        <v>0.9</v>
      </c>
      <c r="Z100" s="237">
        <f t="shared" si="36"/>
        <v>2.6</v>
      </c>
      <c r="AA100" s="237">
        <f t="shared" si="37"/>
        <v>2.8</v>
      </c>
      <c r="AB100" s="245">
        <f t="shared" si="38"/>
        <v>2.9</v>
      </c>
    </row>
    <row r="101" spans="1:28" x14ac:dyDescent="0.25">
      <c r="A101" s="147" t="str">
        <f>'Crisis Indicator Data'!A98</f>
        <v>Kashmir conflict in Pakistan</v>
      </c>
      <c r="B101" s="148" t="str">
        <f>'Crisis Indicator Data'!B98</f>
        <v>Conflict</v>
      </c>
      <c r="C101" s="148" t="str">
        <f>'Crisis Indicator Data'!C98</f>
        <v>PAK004</v>
      </c>
      <c r="D101" s="148" t="str">
        <f>'Crisis Indicator Data'!D98</f>
        <v>Pakistan</v>
      </c>
      <c r="E101" s="149" t="str">
        <f>'Crisis Indicator Data'!E98</f>
        <v>PAK</v>
      </c>
      <c r="F101" s="243">
        <f>IF('Crisis Indicator Data'!F98="x","x",IF(LOG('Crisis Indicator Data'!F98)&lt;F$4,0,IF(LOG('Crisis Indicator Data'!F98)&gt;F$3,5,ROUND(5-(F$3-LOG('Crisis Indicator Data'!F98))/(F$3-F$4)*5,1))))</f>
        <v>1.9</v>
      </c>
      <c r="G101" s="143">
        <f>IF('Crisis Indicator Data'!F98="x","x",IF(LEN(E101)&gt;3,('Crisis Indicator Data'!F98/VLOOKUP('Impact of the crisis'!$C101,'Regional Crises'!$B$1:$R$66,4,FALSE)),'Crisis Indicator Data'!F98/VLOOKUP('Impact of the crisis'!$E101,'Country Indicator Data'!$B$4:$P$300,15,FALSE)))</f>
        <v>1.7249117891241179E-2</v>
      </c>
      <c r="H101" s="237">
        <f t="shared" si="26"/>
        <v>0</v>
      </c>
      <c r="I101" s="237">
        <f t="shared" si="27"/>
        <v>0.95</v>
      </c>
      <c r="J101" s="237">
        <f>IF('Crisis Indicator Data'!G98="x","x",IF(LOG('Crisis Indicator Data'!G98)&lt;J$4,0,IF(LOG('Crisis Indicator Data'!G98)&gt;J$3,5,ROUND(5-(J$3-LOG('Crisis Indicator Data'!G98))/(J$3-J$4)*5,1))))</f>
        <v>2.1</v>
      </c>
      <c r="K101" s="143">
        <f>IF('Crisis Indicator Data'!G98="x","x",IF(LEN(E101)&gt;3,('Crisis Indicator Data'!G98/VLOOKUP('Impact of the crisis'!$C101,'Regional Crises'!$B$1:$R$66,5,FALSE)),'Crisis Indicator Data'!G98/VLOOKUP('Impact of the crisis'!$E101,'Country Indicator Data'!$B$4:$P$300,14,FALSE)))</f>
        <v>1.8323091416668828E-2</v>
      </c>
      <c r="L101" s="237">
        <f t="shared" si="28"/>
        <v>0</v>
      </c>
      <c r="M101" s="237">
        <f t="shared" si="29"/>
        <v>1.05</v>
      </c>
      <c r="N101" s="237">
        <f t="shared" si="30"/>
        <v>1</v>
      </c>
      <c r="O101" s="237" t="str">
        <f>IF('Crisis Indicator Data'!H98="x","x",IF('Crisis Indicator Data'!H98=0,0,IF(LOG('Crisis Indicator Data'!H98)&lt;O$4,0,IF(LOG('Crisis Indicator Data'!H98)&gt;O$3,5,ROUND(5-(O$3-LOG('Crisis Indicator Data'!H98))/(O$3-O$4)*5,1)))))</f>
        <v>x</v>
      </c>
      <c r="P101" s="143" t="str">
        <f>IF('Crisis Indicator Data'!H98="x","x",'Crisis Indicator Data'!H98/'Crisis Indicator Data'!G98)</f>
        <v>x</v>
      </c>
      <c r="Q101" s="237" t="str">
        <f t="shared" si="31"/>
        <v>x</v>
      </c>
      <c r="R101" s="237" t="str">
        <f t="shared" si="32"/>
        <v>x</v>
      </c>
      <c r="S101" s="237" t="str">
        <f>IF('Crisis Indicator Data'!I98="x","x",IF('Crisis Indicator Data'!I98=0,0,IF(LOG('Crisis Indicator Data'!I98)&lt;S$4,0,IF(LOG('Crisis Indicator Data'!I98)&gt;S$3,5,ROUND(5-(S$3-LOG('Crisis Indicator Data'!I98))/(S$3-S$4)*5,1)))))</f>
        <v>x</v>
      </c>
      <c r="T101" s="143" t="str">
        <f>IF('Crisis Indicator Data'!H98="x","x",IF('Crisis Indicator Data'!I98="x","x",'Crisis Indicator Data'!I98/'Crisis Indicator Data'!H98))</f>
        <v>x</v>
      </c>
      <c r="U101" s="237" t="str">
        <f t="shared" si="33"/>
        <v>x</v>
      </c>
      <c r="V101" s="237" t="str">
        <f t="shared" si="34"/>
        <v>x</v>
      </c>
      <c r="W101" s="237">
        <f>IF('Crisis Indicator Data'!L98="x","x",IF('Crisis Indicator Data'!L98=0,0,IF(LOG('Crisis Indicator Data'!L98)&lt;W$4,0,IF(LOG('Crisis Indicator Data'!L98)&gt;W$3,5,ROUND(5-(W$3-LOG('Crisis Indicator Data'!L98))/(W$3-W$4)*5,1)))))</f>
        <v>0.7</v>
      </c>
      <c r="X101" s="244" t="str">
        <f>IF(OR('Crisis Indicator Data'!L98="x",'Crisis Indicator Data'!H98="x"),"x",'Crisis Indicator Data'!L98/'Crisis Indicator Data'!H98)</f>
        <v>x</v>
      </c>
      <c r="Y101" s="237" t="str">
        <f t="shared" si="35"/>
        <v>x</v>
      </c>
      <c r="Z101" s="237">
        <f t="shared" si="36"/>
        <v>0.7</v>
      </c>
      <c r="AA101" s="237">
        <f t="shared" si="37"/>
        <v>0.7</v>
      </c>
      <c r="AB101" s="245">
        <f t="shared" si="38"/>
        <v>0.7</v>
      </c>
    </row>
    <row r="102" spans="1:28" x14ac:dyDescent="0.25">
      <c r="A102" s="147" t="str">
        <f>'Crisis Indicator Data'!A99</f>
        <v xml:space="preserve">Floods in Pakistan </v>
      </c>
      <c r="B102" s="148" t="str">
        <f>'Crisis Indicator Data'!B99</f>
        <v>Other seasonal event</v>
      </c>
      <c r="C102" s="148" t="str">
        <f>'Crisis Indicator Data'!C99</f>
        <v>PAK005</v>
      </c>
      <c r="D102" s="148" t="str">
        <f>'Crisis Indicator Data'!D99</f>
        <v>Pakistan</v>
      </c>
      <c r="E102" s="149" t="str">
        <f>'Crisis Indicator Data'!E99</f>
        <v>PAK</v>
      </c>
      <c r="F102" s="243">
        <f>IF('Crisis Indicator Data'!F99="x","x",IF(LOG('Crisis Indicator Data'!F99)&lt;F$4,0,IF(LOG('Crisis Indicator Data'!F99)&gt;F$3,5,ROUND(5-(F$3-LOG('Crisis Indicator Data'!F99))/(F$3-F$4)*5,1))))</f>
        <v>4.7</v>
      </c>
      <c r="G102" s="143">
        <f>IF('Crisis Indicator Data'!F99="x","x",IF(LEN(E102)&gt;3,('Crisis Indicator Data'!F99/VLOOKUP('Impact of the crisis'!$C102,'Regional Crises'!$B$1:$R$66,4,FALSE)),'Crisis Indicator Data'!F99/VLOOKUP('Impact of the crisis'!$E102,'Country Indicator Data'!$B$4:$P$300,15,FALSE)))</f>
        <v>0.86891734122042341</v>
      </c>
      <c r="H102" s="237">
        <f t="shared" ref="H102:H133" si="39">IF(G102="x","x",IF(G102&lt;H$4,0,IF(G102&gt;H$3,5,ROUND(5-(H$3-G102)/(H$3-H$4)*5,1))))</f>
        <v>4.3</v>
      </c>
      <c r="I102" s="237">
        <f t="shared" ref="I102:I133" si="40">IF(AND(H102="x",F102="x"),"x",AVERAGE(F102,H102))</f>
        <v>4.5</v>
      </c>
      <c r="J102" s="237">
        <f>IF('Crisis Indicator Data'!G99="x","x",IF(LOG('Crisis Indicator Data'!G99)&lt;J$4,0,IF(LOG('Crisis Indicator Data'!G99)&gt;J$3,5,ROUND(5-(J$3-LOG('Crisis Indicator Data'!G99))/(J$3-J$4)*5,1))))</f>
        <v>5</v>
      </c>
      <c r="K102" s="143">
        <f>IF('Crisis Indicator Data'!G99="x","x",IF(LEN(E102)&gt;3,('Crisis Indicator Data'!G99/VLOOKUP('Impact of the crisis'!$C102,'Regional Crises'!$B$1:$R$66,5,FALSE)),'Crisis Indicator Data'!G99/VLOOKUP('Impact of the crisis'!$E102,'Country Indicator Data'!$B$4:$P$300,14,FALSE)))</f>
        <v>0.14260896621463945</v>
      </c>
      <c r="L102" s="237">
        <f t="shared" ref="L102:L133" si="41">IF(K102="x","x",IF(K102&lt;L$4,0,IF(K102&gt;L$3,5,ROUND(5-(L$3-K102)/(L$3-L$4)*5,1))))</f>
        <v>0.7</v>
      </c>
      <c r="M102" s="237">
        <f t="shared" ref="M102:M133" si="42">IF(AND(L102="x",J102="x"),"x",AVERAGE(J102,L102))</f>
        <v>2.85</v>
      </c>
      <c r="N102" s="237">
        <f t="shared" ref="N102:N133" si="43">IF(AND(M102="x",I102="x"),"x",IF(OR(M102="x",I102="x"),AVERAGE(I102,M102),ROUND((5-GEOMEAN(((5-I102)/5*4+1),((5-M102)/5*4+1)))/4*5,1)))</f>
        <v>3.8</v>
      </c>
      <c r="O102" s="237">
        <f>IF('Crisis Indicator Data'!H99="x","x",IF('Crisis Indicator Data'!H99=0,0,IF(LOG('Crisis Indicator Data'!H99)&lt;O$4,0,IF(LOG('Crisis Indicator Data'!H99)&gt;O$3,5,ROUND(5-(O$3-LOG('Crisis Indicator Data'!H99))/(O$3-O$4)*5,1)))))</f>
        <v>5</v>
      </c>
      <c r="P102" s="143">
        <f>IF('Crisis Indicator Data'!H99="x","x",'Crisis Indicator Data'!H99/'Crisis Indicator Data'!G99)</f>
        <v>1</v>
      </c>
      <c r="Q102" s="237">
        <f t="shared" ref="Q102:Q133" si="44">IF(P102="x","x",IF(P102&lt;Q$4,0,IF(P102&gt;Q$3,5,ROUND(5-(Q$3-P102)/(Q$3-Q$4)*5,1))))</f>
        <v>5</v>
      </c>
      <c r="R102" s="237">
        <f t="shared" ref="R102:R133" si="45">IF(AND(Q102="x",O102="x"),"x",AVERAGE(O102,Q102))</f>
        <v>5</v>
      </c>
      <c r="S102" s="237">
        <f>IF('Crisis Indicator Data'!I99="x","x",IF('Crisis Indicator Data'!I99=0,0,IF(LOG('Crisis Indicator Data'!I99)&lt;S$4,0,IF(LOG('Crisis Indicator Data'!I99)&gt;S$3,5,ROUND(5-(S$3-LOG('Crisis Indicator Data'!I99))/(S$3-S$4)*5,1)))))</f>
        <v>2.1</v>
      </c>
      <c r="T102" s="143">
        <f>IF('Crisis Indicator Data'!H99="x","x",IF('Crisis Indicator Data'!I99="x","x",'Crisis Indicator Data'!I99/'Crisis Indicator Data'!H99))</f>
        <v>9.0909090909090909E-4</v>
      </c>
      <c r="U102" s="237">
        <f t="shared" ref="U102:U133" si="46">IF(T102="x","x",IF(T102&lt;U$4,0,IF(T102&gt;U$3,5,ROUND(5-(U$3-T102)/(U$3-U$4)*5,1))))</f>
        <v>0</v>
      </c>
      <c r="V102" s="237">
        <f t="shared" ref="V102:V133" si="47">IF(AND(U102="x",S102="x"),"x",ROUND(AVERAGE(S102,U102),1))</f>
        <v>1.1000000000000001</v>
      </c>
      <c r="W102" s="237">
        <f>IF('Crisis Indicator Data'!L99="x","x",IF('Crisis Indicator Data'!L99=0,0,IF(LOG('Crisis Indicator Data'!L99)&lt;W$4,0,IF(LOG('Crisis Indicator Data'!L99)&gt;W$3,5,ROUND(5-(W$3-LOG('Crisis Indicator Data'!L99))/(W$3-W$4)*5,1)))))</f>
        <v>4.5999999999999996</v>
      </c>
      <c r="X102" s="244">
        <f>IF(OR('Crisis Indicator Data'!L99="x",'Crisis Indicator Data'!H99="x"),"x",'Crisis Indicator Data'!L99/'Crisis Indicator Data'!H99)</f>
        <v>5.2696969696969699E-5</v>
      </c>
      <c r="Y102" s="237">
        <f t="shared" ref="Y102:Y133" si="48">IF(X102="x","x",IF(X102&lt;Y$4,0,IF(X102&gt;Y$3,5,ROUND(5-(Y$3-X102)/(Y$3-Y$4)*5,1))))</f>
        <v>2.6</v>
      </c>
      <c r="Z102" s="237">
        <f t="shared" ref="Z102:Z133" si="49">IF(AND(Y102="x",W102="x"),"x",ROUND(AVERAGE(W102,Y102),1))</f>
        <v>3.6</v>
      </c>
      <c r="AA102" s="237">
        <f t="shared" ref="AA102:AA133" si="50">IF(AND(V102="x",Z102="x"),"x",IF(OR(V102="x",Z102="x"),AVERAGE(V102,Z102),ROUND((5-GEOMEAN(((5-V102)/5*4+1),((5-Z102)/5*4+1)))/4*5,1)))</f>
        <v>2.6</v>
      </c>
      <c r="AB102" s="245">
        <f t="shared" ref="AB102:AB133" si="51">IF(AND(R102="x",AA102="x"),"x",IF(OR(R102="x",AA102="x"),AVERAGE(R102,AA102),ROUND((5-GEOMEAN(((5-R102)/5*4+1),((5-AA102)/5*4+1)))/4*5,1)))</f>
        <v>4.0999999999999996</v>
      </c>
    </row>
    <row r="103" spans="1:28" x14ac:dyDescent="0.25">
      <c r="A103" s="147" t="str">
        <f>'Crisis Indicator Data'!A100</f>
        <v>Venezuela displacement in Panama</v>
      </c>
      <c r="B103" s="148" t="str">
        <f>'Crisis Indicator Data'!B100</f>
        <v>Displacement</v>
      </c>
      <c r="C103" s="148" t="str">
        <f>'Crisis Indicator Data'!C100</f>
        <v>PAN002</v>
      </c>
      <c r="D103" s="148" t="str">
        <f>'Crisis Indicator Data'!D100</f>
        <v>Panama</v>
      </c>
      <c r="E103" s="149" t="str">
        <f>'Crisis Indicator Data'!E100</f>
        <v>PAN</v>
      </c>
      <c r="F103" s="243">
        <f>IF('Crisis Indicator Data'!F100="x","x",IF(LOG('Crisis Indicator Data'!F100)&lt;F$4,0,IF(LOG('Crisis Indicator Data'!F100)&gt;F$3,5,ROUND(5-(F$3-LOG('Crisis Indicator Data'!F100))/(F$3-F$4)*5,1))))</f>
        <v>3.1</v>
      </c>
      <c r="G103" s="143">
        <f>IF('Crisis Indicator Data'!F100="x","x",IF(LEN(E103)&gt;3,('Crisis Indicator Data'!F100/VLOOKUP('Impact of the crisis'!$C103,'Regional Crises'!$B$1:$R$66,4,FALSE)),'Crisis Indicator Data'!F100/VLOOKUP('Impact of the crisis'!$E103,'Country Indicator Data'!$B$4:$P$300,15,FALSE)))</f>
        <v>0.99780737153618515</v>
      </c>
      <c r="H103" s="237">
        <f t="shared" si="39"/>
        <v>5</v>
      </c>
      <c r="I103" s="237">
        <f t="shared" si="40"/>
        <v>4.05</v>
      </c>
      <c r="J103" s="237">
        <f>IF('Crisis Indicator Data'!G100="x","x",IF(LOG('Crisis Indicator Data'!G100)&lt;J$4,0,IF(LOG('Crisis Indicator Data'!G100)&gt;J$3,5,ROUND(5-(J$3-LOG('Crisis Indicator Data'!G100))/(J$3-J$4)*5,1))))</f>
        <v>0</v>
      </c>
      <c r="K103" s="143">
        <f>IF('Crisis Indicator Data'!G100="x","x",IF(LEN(E103)&gt;3,('Crisis Indicator Data'!G100/VLOOKUP('Impact of the crisis'!$C103,'Regional Crises'!$B$1:$R$66,5,FALSE)),'Crisis Indicator Data'!G100/VLOOKUP('Impact of the crisis'!$E103,'Country Indicator Data'!$B$4:$P$300,14,FALSE)))</f>
        <v>3.2122286220646876E-2</v>
      </c>
      <c r="L103" s="237">
        <f t="shared" si="41"/>
        <v>0.1</v>
      </c>
      <c r="M103" s="237">
        <f t="shared" si="42"/>
        <v>0.05</v>
      </c>
      <c r="N103" s="237">
        <f t="shared" si="43"/>
        <v>2.6</v>
      </c>
      <c r="O103" s="237">
        <f>IF('Crisis Indicator Data'!H100="x","x",IF('Crisis Indicator Data'!H100=0,0,IF(LOG('Crisis Indicator Data'!H100)&lt;O$4,0,IF(LOG('Crisis Indicator Data'!H100)&gt;O$3,5,ROUND(5-(O$3-LOG('Crisis Indicator Data'!H100))/(O$3-O$4)*5,1)))))</f>
        <v>0.6</v>
      </c>
      <c r="P103" s="143">
        <f>IF('Crisis Indicator Data'!H100="x","x",'Crisis Indicator Data'!H100/'Crisis Indicator Data'!G100)</f>
        <v>0.50344827586206897</v>
      </c>
      <c r="Q103" s="237">
        <f t="shared" si="44"/>
        <v>2.5</v>
      </c>
      <c r="R103" s="237">
        <f t="shared" si="45"/>
        <v>1.55</v>
      </c>
      <c r="S103" s="237">
        <f>IF('Crisis Indicator Data'!I100="x","x",IF('Crisis Indicator Data'!I100=0,0,IF(LOG('Crisis Indicator Data'!I100)&lt;S$4,0,IF(LOG('Crisis Indicator Data'!I100)&gt;S$3,5,ROUND(5-(S$3-LOG('Crisis Indicator Data'!I100))/(S$3-S$4)*5,1)))))</f>
        <v>3.1</v>
      </c>
      <c r="T103" s="143">
        <f>IF('Crisis Indicator Data'!H100="x","x",IF('Crisis Indicator Data'!I100="x","x",'Crisis Indicator Data'!I100/'Crisis Indicator Data'!H100))</f>
        <v>1.9863013698630136</v>
      </c>
      <c r="U103" s="237">
        <f t="shared" si="46"/>
        <v>5</v>
      </c>
      <c r="V103" s="237">
        <f t="shared" si="47"/>
        <v>4.0999999999999996</v>
      </c>
      <c r="W103" s="237">
        <f>IF('Crisis Indicator Data'!L100="x","x",IF('Crisis Indicator Data'!L100=0,0,IF(LOG('Crisis Indicator Data'!L100)&lt;W$4,0,IF(LOG('Crisis Indicator Data'!L100)&gt;W$3,5,ROUND(5-(W$3-LOG('Crisis Indicator Data'!L100))/(W$3-W$4)*5,1)))))</f>
        <v>2.8</v>
      </c>
      <c r="X103" s="244">
        <f>IF(OR('Crisis Indicator Data'!L100="x",'Crisis Indicator Data'!H100="x"),"x",'Crisis Indicator Data'!L100/'Crisis Indicator Data'!H100)</f>
        <v>1.2191780821917807E-3</v>
      </c>
      <c r="Y103" s="237">
        <f t="shared" si="48"/>
        <v>5</v>
      </c>
      <c r="Z103" s="237">
        <f t="shared" si="49"/>
        <v>3.9</v>
      </c>
      <c r="AA103" s="237">
        <f t="shared" si="50"/>
        <v>4</v>
      </c>
      <c r="AB103" s="245">
        <f t="shared" si="51"/>
        <v>3</v>
      </c>
    </row>
    <row r="104" spans="1:28" x14ac:dyDescent="0.25">
      <c r="A104" s="147" t="str">
        <f>'Crisis Indicator Data'!A101</f>
        <v>Venezuela displacement in Peru</v>
      </c>
      <c r="B104" s="148" t="str">
        <f>'Crisis Indicator Data'!B101</f>
        <v>Displacement</v>
      </c>
      <c r="C104" s="148" t="str">
        <f>'Crisis Indicator Data'!C101</f>
        <v>PER002</v>
      </c>
      <c r="D104" s="148" t="str">
        <f>'Crisis Indicator Data'!D101</f>
        <v>Peru</v>
      </c>
      <c r="E104" s="149" t="str">
        <f>'Crisis Indicator Data'!E101</f>
        <v>PER</v>
      </c>
      <c r="F104" s="243">
        <f>IF('Crisis Indicator Data'!F101="x","x",IF(LOG('Crisis Indicator Data'!F101)&lt;F$4,0,IF(LOG('Crisis Indicator Data'!F101)&gt;F$3,5,ROUND(5-(F$3-LOG('Crisis Indicator Data'!F101))/(F$3-F$4)*5,1))))</f>
        <v>5</v>
      </c>
      <c r="G104" s="143">
        <f>IF('Crisis Indicator Data'!F101="x","x",IF(LEN(E104)&gt;3,('Crisis Indicator Data'!F101/VLOOKUP('Impact of the crisis'!$C104,'Regional Crises'!$B$1:$R$66,4,FALSE)),'Crisis Indicator Data'!F101/VLOOKUP('Impact of the crisis'!$E104,'Country Indicator Data'!$B$4:$P$300,15,FALSE)))</f>
        <v>1</v>
      </c>
      <c r="H104" s="237">
        <f t="shared" si="39"/>
        <v>5</v>
      </c>
      <c r="I104" s="237">
        <f t="shared" si="40"/>
        <v>5</v>
      </c>
      <c r="J104" s="237">
        <f>IF('Crisis Indicator Data'!G101="x","x",IF(LOG('Crisis Indicator Data'!G101)&lt;J$4,0,IF(LOG('Crisis Indicator Data'!G101)&gt;J$3,5,ROUND(5-(J$3-LOG('Crisis Indicator Data'!G101))/(J$3-J$4)*5,1))))</f>
        <v>5</v>
      </c>
      <c r="K104" s="143">
        <f>IF('Crisis Indicator Data'!G101="x","x",IF(LEN(E104)&gt;3,('Crisis Indicator Data'!G101/VLOOKUP('Impact of the crisis'!$C104,'Regional Crises'!$B$1:$R$66,5,FALSE)),'Crisis Indicator Data'!G101/VLOOKUP('Impact of the crisis'!$E104,'Country Indicator Data'!$B$4:$P$300,14,FALSE)))</f>
        <v>1</v>
      </c>
      <c r="L104" s="237">
        <f t="shared" si="41"/>
        <v>5</v>
      </c>
      <c r="M104" s="237">
        <f t="shared" si="42"/>
        <v>5</v>
      </c>
      <c r="N104" s="237">
        <f t="shared" si="43"/>
        <v>5</v>
      </c>
      <c r="O104" s="237">
        <f>IF('Crisis Indicator Data'!H101="x","x",IF('Crisis Indicator Data'!H101=0,0,IF(LOG('Crisis Indicator Data'!H101)&lt;O$4,0,IF(LOG('Crisis Indicator Data'!H101)&gt;O$3,5,ROUND(5-(O$3-LOG('Crisis Indicator Data'!H101))/(O$3-O$4)*5,1)))))</f>
        <v>4.2</v>
      </c>
      <c r="P104" s="143">
        <f>IF('Crisis Indicator Data'!H101="x","x",'Crisis Indicator Data'!H101/'Crisis Indicator Data'!G101)</f>
        <v>0.30219730807278394</v>
      </c>
      <c r="Q104" s="237">
        <f t="shared" si="44"/>
        <v>1.5</v>
      </c>
      <c r="R104" s="237">
        <f t="shared" si="45"/>
        <v>2.85</v>
      </c>
      <c r="S104" s="237">
        <f>IF('Crisis Indicator Data'!I101="x","x",IF('Crisis Indicator Data'!I101=0,0,IF(LOG('Crisis Indicator Data'!I101)&lt;S$4,0,IF(LOG('Crisis Indicator Data'!I101)&gt;S$3,5,ROUND(5-(S$3-LOG('Crisis Indicator Data'!I101))/(S$3-S$4)*5,1)))))</f>
        <v>4.5999999999999996</v>
      </c>
      <c r="T104" s="143">
        <f>IF('Crisis Indicator Data'!H101="x","x",IF('Crisis Indicator Data'!I101="x","x",'Crisis Indicator Data'!I101/'Crisis Indicator Data'!H101))</f>
        <v>0.15573851800416624</v>
      </c>
      <c r="U104" s="237">
        <f t="shared" si="46"/>
        <v>5</v>
      </c>
      <c r="V104" s="237">
        <f t="shared" si="47"/>
        <v>4.8</v>
      </c>
      <c r="W104" s="237">
        <f>IF('Crisis Indicator Data'!L101="x","x",IF('Crisis Indicator Data'!L101=0,0,IF(LOG('Crisis Indicator Data'!L101)&lt;W$4,0,IF(LOG('Crisis Indicator Data'!L101)&gt;W$3,5,ROUND(5-(W$3-LOG('Crisis Indicator Data'!L101))/(W$3-W$4)*5,1)))))</f>
        <v>0</v>
      </c>
      <c r="X104" s="244">
        <f>IF(OR('Crisis Indicator Data'!L101="x",'Crisis Indicator Data'!H101="x"),"x",'Crisis Indicator Data'!L101/'Crisis Indicator Data'!H101)</f>
        <v>9.9196508282908435E-8</v>
      </c>
      <c r="Y104" s="237">
        <f t="shared" si="48"/>
        <v>0</v>
      </c>
      <c r="Z104" s="237">
        <f t="shared" si="49"/>
        <v>0</v>
      </c>
      <c r="AA104" s="237">
        <f t="shared" si="50"/>
        <v>3.2</v>
      </c>
      <c r="AB104" s="245">
        <f t="shared" si="51"/>
        <v>3</v>
      </c>
    </row>
    <row r="105" spans="1:28" x14ac:dyDescent="0.25">
      <c r="A105" s="147" t="str">
        <f>'Crisis Indicator Data'!A102</f>
        <v>Multiple crises in the Philippines</v>
      </c>
      <c r="B105" s="148" t="str">
        <f>'Crisis Indicator Data'!B102</f>
        <v>Conflict,Cyclone,Violence,Floods,Other seasonal event</v>
      </c>
      <c r="C105" s="148" t="str">
        <f>'Crisis Indicator Data'!C102</f>
        <v>PHL001</v>
      </c>
      <c r="D105" s="148" t="str">
        <f>'Crisis Indicator Data'!D102</f>
        <v>Philippines</v>
      </c>
      <c r="E105" s="149" t="str">
        <f>'Crisis Indicator Data'!E102</f>
        <v>PHL</v>
      </c>
      <c r="F105" s="243">
        <f>IF('Crisis Indicator Data'!F102="x","x",IF(LOG('Crisis Indicator Data'!F102)&lt;F$4,0,IF(LOG('Crisis Indicator Data'!F102)&gt;F$3,5,ROUND(5-(F$3-LOG('Crisis Indicator Data'!F102))/(F$3-F$4)*5,1))))</f>
        <v>4.0999999999999996</v>
      </c>
      <c r="G105" s="143">
        <f>IF('Crisis Indicator Data'!F102="x","x",IF(LEN(E105)&gt;3,('Crisis Indicator Data'!F102/VLOOKUP('Impact of the crisis'!$C105,'Regional Crises'!$B$1:$R$66,4,FALSE)),'Crisis Indicator Data'!F102/VLOOKUP('Impact of the crisis'!$E105,'Country Indicator Data'!$B$4:$P$300,15,FALSE)))</f>
        <v>1.006137438374082</v>
      </c>
      <c r="H105" s="237">
        <f t="shared" si="39"/>
        <v>5</v>
      </c>
      <c r="I105" s="237">
        <f t="shared" si="40"/>
        <v>4.55</v>
      </c>
      <c r="J105" s="237">
        <f>IF('Crisis Indicator Data'!G102="x","x",IF(LOG('Crisis Indicator Data'!G102)&lt;J$4,0,IF(LOG('Crisis Indicator Data'!G102)&gt;J$3,5,ROUND(5-(J$3-LOG('Crisis Indicator Data'!G102))/(J$3-J$4)*5,1))))</f>
        <v>5</v>
      </c>
      <c r="K105" s="143">
        <f>IF('Crisis Indicator Data'!G102="x","x",IF(LEN(E105)&gt;3,('Crisis Indicator Data'!G102/VLOOKUP('Impact of the crisis'!$C105,'Regional Crises'!$B$1:$R$66,5,FALSE)),'Crisis Indicator Data'!G102/VLOOKUP('Impact of the crisis'!$E105,'Country Indicator Data'!$B$4:$P$300,14,FALSE)))</f>
        <v>1</v>
      </c>
      <c r="L105" s="237">
        <f t="shared" si="41"/>
        <v>5</v>
      </c>
      <c r="M105" s="237">
        <f t="shared" si="42"/>
        <v>5</v>
      </c>
      <c r="N105" s="237">
        <f t="shared" si="43"/>
        <v>4.8</v>
      </c>
      <c r="O105" s="237">
        <f>IF('Crisis Indicator Data'!H102="x","x",IF('Crisis Indicator Data'!H102=0,0,IF(LOG('Crisis Indicator Data'!H102)&lt;O$4,0,IF(LOG('Crisis Indicator Data'!H102)&gt;O$3,5,ROUND(5-(O$3-LOG('Crisis Indicator Data'!H102))/(O$3-O$4)*5,1)))))</f>
        <v>4.0999999999999996</v>
      </c>
      <c r="P105" s="143">
        <f>IF('Crisis Indicator Data'!H102="x","x",'Crisis Indicator Data'!H102/'Crisis Indicator Data'!G102)</f>
        <v>7.9526381921069769E-2</v>
      </c>
      <c r="Q105" s="237">
        <f t="shared" si="44"/>
        <v>0.4</v>
      </c>
      <c r="R105" s="237">
        <f t="shared" si="45"/>
        <v>2.25</v>
      </c>
      <c r="S105" s="237">
        <f>IF('Crisis Indicator Data'!I102="x","x",IF('Crisis Indicator Data'!I102=0,0,IF(LOG('Crisis Indicator Data'!I102)&lt;S$4,0,IF(LOG('Crisis Indicator Data'!I102)&gt;S$3,5,ROUND(5-(S$3-LOG('Crisis Indicator Data'!I102))/(S$3-S$4)*5,1)))))</f>
        <v>3.2</v>
      </c>
      <c r="T105" s="143">
        <f>IF('Crisis Indicator Data'!H102="x","x",IF('Crisis Indicator Data'!I102="x","x",'Crisis Indicator Data'!I102/'Crisis Indicator Data'!H102))</f>
        <v>2.1220159151193633E-2</v>
      </c>
      <c r="U105" s="237">
        <f t="shared" si="46"/>
        <v>0.7</v>
      </c>
      <c r="V105" s="237">
        <f t="shared" si="47"/>
        <v>2</v>
      </c>
      <c r="W105" s="237">
        <f>IF('Crisis Indicator Data'!L102="x","x",IF('Crisis Indicator Data'!L102=0,0,IF(LOG('Crisis Indicator Data'!L102)&lt;W$4,0,IF(LOG('Crisis Indicator Data'!L102)&gt;W$3,5,ROUND(5-(W$3-LOG('Crisis Indicator Data'!L102))/(W$3-W$4)*5,1)))))</f>
        <v>3.7</v>
      </c>
      <c r="X105" s="244">
        <f>IF(OR('Crisis Indicator Data'!L102="x",'Crisis Indicator Data'!H102="x"),"x",'Crisis Indicator Data'!L102/'Crisis Indicator Data'!H102)</f>
        <v>4.5554146003921116E-5</v>
      </c>
      <c r="Y105" s="237">
        <f t="shared" si="48"/>
        <v>2.2999999999999998</v>
      </c>
      <c r="Z105" s="237">
        <f t="shared" si="49"/>
        <v>3</v>
      </c>
      <c r="AA105" s="237">
        <f t="shared" si="50"/>
        <v>2.5</v>
      </c>
      <c r="AB105" s="245">
        <f t="shared" si="51"/>
        <v>2.4</v>
      </c>
    </row>
    <row r="106" spans="1:28" x14ac:dyDescent="0.25">
      <c r="A106" s="147" t="str">
        <f>'Crisis Indicator Data'!A103</f>
        <v>Mindanao conflict</v>
      </c>
      <c r="B106" s="148" t="str">
        <f>'Crisis Indicator Data'!B103</f>
        <v>Conflict,Violence</v>
      </c>
      <c r="C106" s="148" t="str">
        <f>'Crisis Indicator Data'!C103</f>
        <v>PHL003</v>
      </c>
      <c r="D106" s="148" t="str">
        <f>'Crisis Indicator Data'!D103</f>
        <v>Philippines</v>
      </c>
      <c r="E106" s="149" t="str">
        <f>'Crisis Indicator Data'!E103</f>
        <v>PHL</v>
      </c>
      <c r="F106" s="243">
        <f>IF('Crisis Indicator Data'!F103="x","x",IF(LOG('Crisis Indicator Data'!F103)&lt;F$4,0,IF(LOG('Crisis Indicator Data'!F103)&gt;F$3,5,ROUND(5-(F$3-LOG('Crisis Indicator Data'!F103))/(F$3-F$4)*5,1))))</f>
        <v>3.6</v>
      </c>
      <c r="G106" s="143">
        <f>IF('Crisis Indicator Data'!F103="x","x",IF(LEN(E106)&gt;3,('Crisis Indicator Data'!F103/VLOOKUP('Impact of the crisis'!$C106,'Regional Crises'!$B$1:$R$66,4,FALSE)),'Crisis Indicator Data'!F103/VLOOKUP('Impact of the crisis'!$E106,'Country Indicator Data'!$B$4:$P$300,15,FALSE)))</f>
        <v>0.46401046382935907</v>
      </c>
      <c r="H106" s="237">
        <f t="shared" si="39"/>
        <v>2.2999999999999998</v>
      </c>
      <c r="I106" s="237">
        <f t="shared" si="40"/>
        <v>2.95</v>
      </c>
      <c r="J106" s="237">
        <f>IF('Crisis Indicator Data'!G103="x","x",IF(LOG('Crisis Indicator Data'!G103)&lt;J$4,0,IF(LOG('Crisis Indicator Data'!G103)&gt;J$3,5,ROUND(5-(J$3-LOG('Crisis Indicator Data'!G103))/(J$3-J$4)*5,1))))</f>
        <v>4.7</v>
      </c>
      <c r="K106" s="143">
        <f>IF('Crisis Indicator Data'!G103="x","x",IF(LEN(E106)&gt;3,('Crisis Indicator Data'!G103/VLOOKUP('Impact of the crisis'!$C106,'Regional Crises'!$B$1:$R$66,5,FALSE)),'Crisis Indicator Data'!G103/VLOOKUP('Impact of the crisis'!$E106,'Country Indicator Data'!$B$4:$P$300,14,FALSE)))</f>
        <v>0.24077114268157346</v>
      </c>
      <c r="L106" s="237">
        <f t="shared" si="41"/>
        <v>1.2</v>
      </c>
      <c r="M106" s="237">
        <f t="shared" si="42"/>
        <v>2.95</v>
      </c>
      <c r="N106" s="237">
        <f t="shared" si="43"/>
        <v>3</v>
      </c>
      <c r="O106" s="237">
        <f>IF('Crisis Indicator Data'!H103="x","x",IF('Crisis Indicator Data'!H103=0,0,IF(LOG('Crisis Indicator Data'!H103)&lt;O$4,0,IF(LOG('Crisis Indicator Data'!H103)&gt;O$3,5,ROUND(5-(O$3-LOG('Crisis Indicator Data'!H103))/(O$3-O$4)*5,1)))))</f>
        <v>1</v>
      </c>
      <c r="P106" s="143">
        <f>IF('Crisis Indicator Data'!H103="x","x",'Crisis Indicator Data'!H103/'Crisis Indicator Data'!G103)</f>
        <v>4.6472649702879783E-3</v>
      </c>
      <c r="Q106" s="237">
        <f t="shared" si="44"/>
        <v>0</v>
      </c>
      <c r="R106" s="237">
        <f t="shared" si="45"/>
        <v>0.5</v>
      </c>
      <c r="S106" s="237">
        <f>IF('Crisis Indicator Data'!I103="x","x",IF('Crisis Indicator Data'!I103=0,0,IF(LOG('Crisis Indicator Data'!I103)&lt;S$4,0,IF(LOG('Crisis Indicator Data'!I103)&gt;S$3,5,ROUND(5-(S$3-LOG('Crisis Indicator Data'!I103))/(S$3-S$4)*5,1)))))</f>
        <v>3</v>
      </c>
      <c r="T106" s="143">
        <f>IF('Crisis Indicator Data'!H103="x","x",IF('Crisis Indicator Data'!I103="x","x",'Crisis Indicator Data'!I103/'Crisis Indicator Data'!H103))</f>
        <v>1</v>
      </c>
      <c r="U106" s="237">
        <f t="shared" si="46"/>
        <v>5</v>
      </c>
      <c r="V106" s="237">
        <f t="shared" si="47"/>
        <v>4</v>
      </c>
      <c r="W106" s="237">
        <f>IF('Crisis Indicator Data'!L103="x","x",IF('Crisis Indicator Data'!L103=0,0,IF(LOG('Crisis Indicator Data'!L103)&lt;W$4,0,IF(LOG('Crisis Indicator Data'!L103)&gt;W$3,5,ROUND(5-(W$3-LOG('Crisis Indicator Data'!L103))/(W$3-W$4)*5,1)))))</f>
        <v>3.2</v>
      </c>
      <c r="X106" s="244">
        <f>IF(OR('Crisis Indicator Data'!L103="x",'Crisis Indicator Data'!H103="x"),"x",'Crisis Indicator Data'!L103/'Crisis Indicator Data'!H103)</f>
        <v>1.5245901639344263E-3</v>
      </c>
      <c r="Y106" s="237">
        <f t="shared" si="48"/>
        <v>5</v>
      </c>
      <c r="Z106" s="237">
        <f t="shared" si="49"/>
        <v>4.0999999999999996</v>
      </c>
      <c r="AA106" s="237">
        <f t="shared" si="50"/>
        <v>4.0999999999999996</v>
      </c>
      <c r="AB106" s="245">
        <f t="shared" si="51"/>
        <v>2.7</v>
      </c>
    </row>
    <row r="107" spans="1:28" x14ac:dyDescent="0.25">
      <c r="A107" s="147" t="str">
        <f>'Crisis Indicator Data'!A104</f>
        <v>Typhoon Nalgae</v>
      </c>
      <c r="B107" s="148" t="str">
        <f>'Crisis Indicator Data'!B104</f>
        <v>Cyclone</v>
      </c>
      <c r="C107" s="148" t="str">
        <f>'Crisis Indicator Data'!C104</f>
        <v>PHL012</v>
      </c>
      <c r="D107" s="148" t="str">
        <f>'Crisis Indicator Data'!D104</f>
        <v>Philippines</v>
      </c>
      <c r="E107" s="149" t="str">
        <f>'Crisis Indicator Data'!E104</f>
        <v>PHL</v>
      </c>
      <c r="F107" s="243">
        <f>IF('Crisis Indicator Data'!F104="x","x",IF(LOG('Crisis Indicator Data'!F104)&lt;F$4,0,IF(LOG('Crisis Indicator Data'!F104)&gt;F$3,5,ROUND(5-(F$3-LOG('Crisis Indicator Data'!F104))/(F$3-F$4)*5,1))))</f>
        <v>4</v>
      </c>
      <c r="G107" s="143">
        <f>IF('Crisis Indicator Data'!F104="x","x",IF(LEN(E107)&gt;3,('Crisis Indicator Data'!F104/VLOOKUP('Impact of the crisis'!$C107,'Regional Crises'!$B$1:$R$66,4,FALSE)),'Crisis Indicator Data'!F104/VLOOKUP('Impact of the crisis'!$E107,'Country Indicator Data'!$B$4:$P$300,15,FALSE)))</f>
        <v>0.79820236777677167</v>
      </c>
      <c r="H107" s="237">
        <f t="shared" si="39"/>
        <v>4</v>
      </c>
      <c r="I107" s="237">
        <f t="shared" si="40"/>
        <v>4</v>
      </c>
      <c r="J107" s="237">
        <f>IF('Crisis Indicator Data'!G104="x","x",IF(LOG('Crisis Indicator Data'!G104)&lt;J$4,0,IF(LOG('Crisis Indicator Data'!G104)&gt;J$3,5,ROUND(5-(J$3-LOG('Crisis Indicator Data'!G104))/(J$3-J$4)*5,1))))</f>
        <v>5</v>
      </c>
      <c r="K107" s="143">
        <f>IF('Crisis Indicator Data'!G104="x","x",IF(LEN(E107)&gt;3,('Crisis Indicator Data'!G104/VLOOKUP('Impact of the crisis'!$C107,'Regional Crises'!$B$1:$R$66,5,FALSE)),'Crisis Indicator Data'!G104/VLOOKUP('Impact of the crisis'!$E107,'Country Indicator Data'!$B$4:$P$300,14,FALSE)))</f>
        <v>0.88011886309649368</v>
      </c>
      <c r="L107" s="237">
        <f t="shared" si="41"/>
        <v>4.4000000000000004</v>
      </c>
      <c r="M107" s="237">
        <f t="shared" si="42"/>
        <v>4.7</v>
      </c>
      <c r="N107" s="237">
        <f t="shared" si="43"/>
        <v>4.4000000000000004</v>
      </c>
      <c r="O107" s="237">
        <f>IF('Crisis Indicator Data'!H104="x","x",IF('Crisis Indicator Data'!H104=0,0,IF(LOG('Crisis Indicator Data'!H104)&lt;O$4,0,IF(LOG('Crisis Indicator Data'!H104)&gt;O$3,5,ROUND(5-(O$3-LOG('Crisis Indicator Data'!H104))/(O$3-O$4)*5,1)))))</f>
        <v>3.8</v>
      </c>
      <c r="P107" s="143">
        <f>IF('Crisis Indicator Data'!H104="x","x",'Crisis Indicator Data'!H104/'Crisis Indicator Data'!G104)</f>
        <v>6.5942769012734201E-2</v>
      </c>
      <c r="Q107" s="237">
        <f t="shared" si="44"/>
        <v>0.3</v>
      </c>
      <c r="R107" s="237">
        <f t="shared" si="45"/>
        <v>2.0499999999999998</v>
      </c>
      <c r="S107" s="237">
        <f>IF('Crisis Indicator Data'!I104="x","x",IF('Crisis Indicator Data'!I104=0,0,IF(LOG('Crisis Indicator Data'!I104)&lt;S$4,0,IF(LOG('Crisis Indicator Data'!I104)&gt;S$3,5,ROUND(5-(S$3-LOG('Crisis Indicator Data'!I104))/(S$3-S$4)*5,1)))))</f>
        <v>2.5</v>
      </c>
      <c r="T107" s="143">
        <f>IF('Crisis Indicator Data'!H104="x","x",IF('Crisis Indicator Data'!I104="x","x",'Crisis Indicator Data'!I104/'Crisis Indicator Data'!H104))</f>
        <v>8.5335018963337544E-3</v>
      </c>
      <c r="U107" s="237">
        <f t="shared" si="46"/>
        <v>0.3</v>
      </c>
      <c r="V107" s="237">
        <f t="shared" si="47"/>
        <v>1.4</v>
      </c>
      <c r="W107" s="237">
        <f>IF('Crisis Indicator Data'!L104="x","x",IF('Crisis Indicator Data'!L104=0,0,IF(LOG('Crisis Indicator Data'!L104)&lt;W$4,0,IF(LOG('Crisis Indicator Data'!L104)&gt;W$3,5,ROUND(5-(W$3-LOG('Crisis Indicator Data'!L104))/(W$3-W$4)*5,1)))))</f>
        <v>3.2</v>
      </c>
      <c r="X107" s="244">
        <f>IF(OR('Crisis Indicator Data'!L104="x",'Crisis Indicator Data'!H104="x"),"x",'Crisis Indicator Data'!L104/'Crisis Indicator Data'!H104)</f>
        <v>2.5916561314791404E-5</v>
      </c>
      <c r="Y107" s="237">
        <f t="shared" si="48"/>
        <v>1.3</v>
      </c>
      <c r="Z107" s="237">
        <f t="shared" si="49"/>
        <v>2.2999999999999998</v>
      </c>
      <c r="AA107" s="237">
        <f t="shared" si="50"/>
        <v>1.9</v>
      </c>
      <c r="AB107" s="245">
        <f t="shared" si="51"/>
        <v>2</v>
      </c>
    </row>
    <row r="108" spans="1:28" x14ac:dyDescent="0.25">
      <c r="A108" s="147" t="str">
        <f>'Crisis Indicator Data'!A105</f>
        <v>LPAs, Northeast Monsoon, and Shear Line</v>
      </c>
      <c r="B108" s="148" t="str">
        <f>'Crisis Indicator Data'!B105</f>
        <v>Floods,Other seasonal event</v>
      </c>
      <c r="C108" s="148" t="str">
        <f>'Crisis Indicator Data'!C105</f>
        <v>PHL013</v>
      </c>
      <c r="D108" s="148" t="str">
        <f>'Crisis Indicator Data'!D105</f>
        <v>Philippines</v>
      </c>
      <c r="E108" s="149" t="str">
        <f>'Crisis Indicator Data'!E105</f>
        <v>PHL</v>
      </c>
      <c r="F108" s="243">
        <f>IF('Crisis Indicator Data'!F105="x","x",IF(LOG('Crisis Indicator Data'!F105)&lt;F$4,0,IF(LOG('Crisis Indicator Data'!F105)&gt;F$3,5,ROUND(5-(F$3-LOG('Crisis Indicator Data'!F105))/(F$3-F$4)*5,1))))</f>
        <v>3.8</v>
      </c>
      <c r="G108" s="143">
        <f>IF('Crisis Indicator Data'!F105="x","x",IF(LEN(E108)&gt;3,('Crisis Indicator Data'!F105/VLOOKUP('Impact of the crisis'!$C108,'Regional Crises'!$B$1:$R$66,4,FALSE)),'Crisis Indicator Data'!F105/VLOOKUP('Impact of the crisis'!$E108,'Country Indicator Data'!$B$4:$P$300,15,FALSE)))</f>
        <v>0.64578260723748193</v>
      </c>
      <c r="H108" s="237">
        <f t="shared" si="39"/>
        <v>3.2</v>
      </c>
      <c r="I108" s="237">
        <f t="shared" si="40"/>
        <v>3.5</v>
      </c>
      <c r="J108" s="237">
        <f>IF('Crisis Indicator Data'!G105="x","x",IF(LOG('Crisis Indicator Data'!G105)&lt;J$4,0,IF(LOG('Crisis Indicator Data'!G105)&gt;J$3,5,ROUND(5-(J$3-LOG('Crisis Indicator Data'!G105))/(J$3-J$4)*5,1))))</f>
        <v>5</v>
      </c>
      <c r="K108" s="143">
        <f>IF('Crisis Indicator Data'!G105="x","x",IF(LEN(E108)&gt;3,('Crisis Indicator Data'!G105/VLOOKUP('Impact of the crisis'!$C108,'Regional Crises'!$B$1:$R$66,5,FALSE)),'Crisis Indicator Data'!G105/VLOOKUP('Impact of the crisis'!$E108,'Country Indicator Data'!$B$4:$P$300,14,FALSE)))</f>
        <v>0.46940834426274614</v>
      </c>
      <c r="L108" s="237">
        <f t="shared" si="41"/>
        <v>2.2999999999999998</v>
      </c>
      <c r="M108" s="237">
        <f t="shared" si="42"/>
        <v>3.65</v>
      </c>
      <c r="N108" s="237">
        <f t="shared" si="43"/>
        <v>3.6</v>
      </c>
      <c r="O108" s="237">
        <f>IF('Crisis Indicator Data'!H105="x","x",IF('Crisis Indicator Data'!H105=0,0,IF(LOG('Crisis Indicator Data'!H105)&lt;O$4,0,IF(LOG('Crisis Indicator Data'!H105)&gt;O$3,5,ROUND(5-(O$3-LOG('Crisis Indicator Data'!H105))/(O$3-O$4)*5,1)))))</f>
        <v>3.1</v>
      </c>
      <c r="P108" s="143">
        <f>IF('Crisis Indicator Data'!H105="x","x",'Crisis Indicator Data'!H105/'Crisis Indicator Data'!G105)</f>
        <v>4.3414548367558273E-2</v>
      </c>
      <c r="Q108" s="237">
        <f t="shared" si="44"/>
        <v>0.2</v>
      </c>
      <c r="R108" s="237">
        <f t="shared" si="45"/>
        <v>1.6500000000000001</v>
      </c>
      <c r="S108" s="237">
        <f>IF('Crisis Indicator Data'!I105="x","x",IF('Crisis Indicator Data'!I105=0,0,IF(LOG('Crisis Indicator Data'!I105)&lt;S$4,0,IF(LOG('Crisis Indicator Data'!I105)&gt;S$3,5,ROUND(5-(S$3-LOG('Crisis Indicator Data'!I105))/(S$3-S$4)*5,1)))))</f>
        <v>1.4</v>
      </c>
      <c r="T108" s="143">
        <f>IF('Crisis Indicator Data'!H105="x","x",IF('Crisis Indicator Data'!I105="x","x",'Crisis Indicator Data'!I105/'Crisis Indicator Data'!H105))</f>
        <v>4.0504050405040506E-3</v>
      </c>
      <c r="U108" s="237">
        <f t="shared" si="46"/>
        <v>0.1</v>
      </c>
      <c r="V108" s="237">
        <f t="shared" si="47"/>
        <v>0.8</v>
      </c>
      <c r="W108" s="237">
        <f>IF('Crisis Indicator Data'!L105="x","x",IF('Crisis Indicator Data'!L105=0,0,IF(LOG('Crisis Indicator Data'!L105)&lt;W$4,0,IF(LOG('Crisis Indicator Data'!L105)&gt;W$3,5,ROUND(5-(W$3-LOG('Crisis Indicator Data'!L105))/(W$3-W$4)*5,1)))))</f>
        <v>2.4</v>
      </c>
      <c r="X108" s="244">
        <f>IF(OR('Crisis Indicator Data'!L105="x",'Crisis Indicator Data'!H105="x"),"x",'Crisis Indicator Data'!L105/'Crisis Indicator Data'!H105)</f>
        <v>2.0252025202520252E-5</v>
      </c>
      <c r="Y108" s="237">
        <f t="shared" si="48"/>
        <v>1</v>
      </c>
      <c r="Z108" s="237">
        <f t="shared" si="49"/>
        <v>1.7</v>
      </c>
      <c r="AA108" s="237">
        <f t="shared" si="50"/>
        <v>1.3</v>
      </c>
      <c r="AB108" s="245">
        <f t="shared" si="51"/>
        <v>1.5</v>
      </c>
    </row>
    <row r="109" spans="1:28" x14ac:dyDescent="0.25">
      <c r="A109" s="147" t="str">
        <f>'Crisis Indicator Data'!A106</f>
        <v>Highlands Violence</v>
      </c>
      <c r="B109" s="148" t="str">
        <f>'Crisis Indicator Data'!B106</f>
        <v>Earthquake</v>
      </c>
      <c r="C109" s="148" t="str">
        <f>'Crisis Indicator Data'!C106</f>
        <v>PNG003</v>
      </c>
      <c r="D109" s="148" t="str">
        <f>'Crisis Indicator Data'!D106</f>
        <v>Papua New Guinea</v>
      </c>
      <c r="E109" s="149" t="str">
        <f>'Crisis Indicator Data'!E106</f>
        <v>PNG</v>
      </c>
      <c r="F109" s="243">
        <f>IF('Crisis Indicator Data'!F106="x","x",IF(LOG('Crisis Indicator Data'!F106)&lt;F$4,0,IF(LOG('Crisis Indicator Data'!F106)&gt;F$3,5,ROUND(5-(F$3-LOG('Crisis Indicator Data'!F106))/(F$3-F$4)*5,1))))</f>
        <v>3</v>
      </c>
      <c r="G109" s="143">
        <f>IF('Crisis Indicator Data'!F106="x","x",IF(LEN(E109)&gt;3,('Crisis Indicator Data'!F106/VLOOKUP('Impact of the crisis'!$C109,'Regional Crises'!$B$1:$R$66,4,FALSE)),'Crisis Indicator Data'!F106/VLOOKUP('Impact of the crisis'!$E109,'Country Indicator Data'!$B$4:$P$300,15,FALSE)))</f>
        <v>0.14061520116592324</v>
      </c>
      <c r="H109" s="237">
        <f t="shared" si="39"/>
        <v>0.6</v>
      </c>
      <c r="I109" s="237">
        <f t="shared" si="40"/>
        <v>1.8</v>
      </c>
      <c r="J109" s="237">
        <f>IF('Crisis Indicator Data'!G106="x","x",IF(LOG('Crisis Indicator Data'!G106)&lt;J$4,0,IF(LOG('Crisis Indicator Data'!G106)&gt;J$3,5,ROUND(5-(J$3-LOG('Crisis Indicator Data'!G106))/(J$3-J$4)*5,1))))</f>
        <v>1.5</v>
      </c>
      <c r="K109" s="143">
        <f>IF('Crisis Indicator Data'!G106="x","x",IF(LEN(E109)&gt;3,('Crisis Indicator Data'!G106/VLOOKUP('Impact of the crisis'!$C109,'Regional Crises'!$B$1:$R$66,5,FALSE)),'Crisis Indicator Data'!G106/VLOOKUP('Impact of the crisis'!$E109,'Country Indicator Data'!$B$4:$P$300,14,FALSE)))</f>
        <v>0.39243986254295532</v>
      </c>
      <c r="L109" s="237">
        <f t="shared" si="41"/>
        <v>1.9</v>
      </c>
      <c r="M109" s="237">
        <f t="shared" si="42"/>
        <v>1.7</v>
      </c>
      <c r="N109" s="237">
        <f t="shared" si="43"/>
        <v>1.8</v>
      </c>
      <c r="O109" s="237">
        <f>IF('Crisis Indicator Data'!H106="x","x",IF('Crisis Indicator Data'!H106=0,0,IF(LOG('Crisis Indicator Data'!H106)&lt;O$4,0,IF(LOG('Crisis Indicator Data'!H106)&gt;O$3,5,ROUND(5-(O$3-LOG('Crisis Indicator Data'!H106))/(O$3-O$4)*5,1)))))</f>
        <v>1.5</v>
      </c>
      <c r="P109" s="143">
        <f>IF('Crisis Indicator Data'!H106="x","x",'Crisis Indicator Data'!H106/'Crisis Indicator Data'!G106)</f>
        <v>9.2819614711033269E-2</v>
      </c>
      <c r="Q109" s="237">
        <f t="shared" si="44"/>
        <v>0.4</v>
      </c>
      <c r="R109" s="237">
        <f t="shared" si="45"/>
        <v>0.95</v>
      </c>
      <c r="S109" s="237">
        <f>IF('Crisis Indicator Data'!I106="x","x",IF('Crisis Indicator Data'!I106=0,0,IF(LOG('Crisis Indicator Data'!I106)&lt;S$4,0,IF(LOG('Crisis Indicator Data'!I106)&gt;S$3,5,ROUND(5-(S$3-LOG('Crisis Indicator Data'!I106))/(S$3-S$4)*5,1)))))</f>
        <v>2.1</v>
      </c>
      <c r="T109" s="143">
        <f>IF('Crisis Indicator Data'!H106="x","x",IF('Crisis Indicator Data'!I106="x","x",'Crisis Indicator Data'!I106/'Crisis Indicator Data'!H106))</f>
        <v>0.1169811320754717</v>
      </c>
      <c r="U109" s="237">
        <f t="shared" si="46"/>
        <v>3.9</v>
      </c>
      <c r="V109" s="237">
        <f t="shared" si="47"/>
        <v>3</v>
      </c>
      <c r="W109" s="237">
        <f>IF('Crisis Indicator Data'!L106="x","x",IF('Crisis Indicator Data'!L106=0,0,IF(LOG('Crisis Indicator Data'!L106)&lt;W$4,0,IF(LOG('Crisis Indicator Data'!L106)&gt;W$3,5,ROUND(5-(W$3-LOG('Crisis Indicator Data'!L106))/(W$3-W$4)*5,1)))))</f>
        <v>2.6</v>
      </c>
      <c r="X109" s="244">
        <f>IF(OR('Crisis Indicator Data'!L106="x",'Crisis Indicator Data'!H106="x"),"x",'Crisis Indicator Data'!L106/'Crisis Indicator Data'!H106)</f>
        <v>2.4528301886792453E-4</v>
      </c>
      <c r="Y109" s="237">
        <f t="shared" si="48"/>
        <v>5</v>
      </c>
      <c r="Z109" s="237">
        <f t="shared" si="49"/>
        <v>3.8</v>
      </c>
      <c r="AA109" s="237">
        <f t="shared" si="50"/>
        <v>3.4</v>
      </c>
      <c r="AB109" s="245">
        <f t="shared" si="51"/>
        <v>2.4</v>
      </c>
    </row>
    <row r="110" spans="1:28" x14ac:dyDescent="0.25">
      <c r="A110" s="147" t="str">
        <f>'Crisis Indicator Data'!A107</f>
        <v>Displacement from Ukraine conflict in Poland</v>
      </c>
      <c r="B110" s="148" t="str">
        <f>'Crisis Indicator Data'!B107</f>
        <v>Displacement,Conflict</v>
      </c>
      <c r="C110" s="148" t="str">
        <f>'Crisis Indicator Data'!C107</f>
        <v>POL002</v>
      </c>
      <c r="D110" s="148" t="str">
        <f>'Crisis Indicator Data'!D107</f>
        <v>Poland</v>
      </c>
      <c r="E110" s="149" t="str">
        <f>'Crisis Indicator Data'!E107</f>
        <v>POL</v>
      </c>
      <c r="F110" s="243">
        <f>IF('Crisis Indicator Data'!F107="x","x",IF(LOG('Crisis Indicator Data'!F107)&lt;F$4,0,IF(LOG('Crisis Indicator Data'!F107)&gt;F$3,5,ROUND(5-(F$3-LOG('Crisis Indicator Data'!F107))/(F$3-F$4)*5,1))))</f>
        <v>3.6</v>
      </c>
      <c r="G110" s="143">
        <f>IF('Crisis Indicator Data'!F107="x","x",IF(LEN(E110)&gt;3,('Crisis Indicator Data'!F107/VLOOKUP('Impact of the crisis'!$C110,'Regional Crises'!$B$1:$R$66,4,FALSE)),'Crisis Indicator Data'!F107/VLOOKUP('Impact of the crisis'!$E110,'Country Indicator Data'!$B$4:$P$300,15,FALSE)))</f>
        <v>0.48172703223488683</v>
      </c>
      <c r="H110" s="237">
        <f t="shared" si="39"/>
        <v>2.4</v>
      </c>
      <c r="I110" s="237">
        <f t="shared" si="40"/>
        <v>3</v>
      </c>
      <c r="J110" s="237">
        <f>IF('Crisis Indicator Data'!G107="x","x",IF(LOG('Crisis Indicator Data'!G107)&lt;J$4,0,IF(LOG('Crisis Indicator Data'!G107)&gt;J$3,5,ROUND(5-(J$3-LOG('Crisis Indicator Data'!G107))/(J$3-J$4)*5,1))))</f>
        <v>0.9</v>
      </c>
      <c r="K110" s="143">
        <f>IF('Crisis Indicator Data'!G107="x","x",IF(LEN(E110)&gt;3,('Crisis Indicator Data'!G107/VLOOKUP('Impact of the crisis'!$C110,'Regional Crises'!$B$1:$R$66,5,FALSE)),'Crisis Indicator Data'!G107/VLOOKUP('Impact of the crisis'!$E110,'Country Indicator Data'!$B$4:$P$300,14,FALSE)))</f>
        <v>4.4784461678194651E-2</v>
      </c>
      <c r="L110" s="237">
        <f t="shared" si="41"/>
        <v>0.2</v>
      </c>
      <c r="M110" s="237">
        <f t="shared" si="42"/>
        <v>0.55000000000000004</v>
      </c>
      <c r="N110" s="237">
        <f t="shared" si="43"/>
        <v>1.9</v>
      </c>
      <c r="O110" s="237">
        <f>IF('Crisis Indicator Data'!H107="x","x",IF('Crisis Indicator Data'!H107=0,0,IF(LOG('Crisis Indicator Data'!H107)&lt;O$4,0,IF(LOG('Crisis Indicator Data'!H107)&gt;O$3,5,ROUND(5-(O$3-LOG('Crisis Indicator Data'!H107))/(O$3-O$4)*5,1)))))</f>
        <v>2.8</v>
      </c>
      <c r="P110" s="143">
        <f>IF('Crisis Indicator Data'!H107="x","x",'Crisis Indicator Data'!H107/'Crisis Indicator Data'!G107)</f>
        <v>0.81279251170046807</v>
      </c>
      <c r="Q110" s="237">
        <f t="shared" si="44"/>
        <v>4.0999999999999996</v>
      </c>
      <c r="R110" s="237">
        <f t="shared" si="45"/>
        <v>3.4499999999999997</v>
      </c>
      <c r="S110" s="237">
        <f>IF('Crisis Indicator Data'!I107="x","x",IF('Crisis Indicator Data'!I107=0,0,IF(LOG('Crisis Indicator Data'!I107)&lt;S$4,0,IF(LOG('Crisis Indicator Data'!I107)&gt;S$3,5,ROUND(5-(S$3-LOG('Crisis Indicator Data'!I107))/(S$3-S$4)*5,1)))))</f>
        <v>4.5999999999999996</v>
      </c>
      <c r="T110" s="143">
        <f>IF('Crisis Indicator Data'!H107="x","x",IF('Crisis Indicator Data'!I107="x","x",'Crisis Indicator Data'!I107/'Crisis Indicator Data'!H107))</f>
        <v>1</v>
      </c>
      <c r="U110" s="237">
        <f t="shared" si="46"/>
        <v>5</v>
      </c>
      <c r="V110" s="237">
        <f t="shared" si="47"/>
        <v>4.8</v>
      </c>
      <c r="W110" s="237">
        <f>IF('Crisis Indicator Data'!L107="x","x",IF('Crisis Indicator Data'!L107=0,0,IF(LOG('Crisis Indicator Data'!L107)&lt;W$4,0,IF(LOG('Crisis Indicator Data'!L107)&gt;W$3,5,ROUND(5-(W$3-LOG('Crisis Indicator Data'!L107))/(W$3-W$4)*5,1)))))</f>
        <v>0</v>
      </c>
      <c r="X110" s="244">
        <f>IF(OR('Crisis Indicator Data'!L107="x",'Crisis Indicator Data'!H107="x"),"x",'Crisis Indicator Data'!L107/'Crisis Indicator Data'!H107)</f>
        <v>0</v>
      </c>
      <c r="Y110" s="237">
        <f t="shared" si="48"/>
        <v>0</v>
      </c>
      <c r="Z110" s="237">
        <f t="shared" si="49"/>
        <v>0</v>
      </c>
      <c r="AA110" s="237">
        <f t="shared" si="50"/>
        <v>3.2</v>
      </c>
      <c r="AB110" s="245">
        <f t="shared" si="51"/>
        <v>3.3</v>
      </c>
    </row>
    <row r="111" spans="1:28" x14ac:dyDescent="0.25">
      <c r="A111" s="147" t="str">
        <f>'Crisis Indicator Data'!A108</f>
        <v>Complex crisis in DPRK</v>
      </c>
      <c r="B111" s="148" t="str">
        <f>'Crisis Indicator Data'!B108</f>
        <v>Socio-political,Floods,Other seasonal event,Food Security</v>
      </c>
      <c r="C111" s="148" t="str">
        <f>'Crisis Indicator Data'!C108</f>
        <v>PRK001</v>
      </c>
      <c r="D111" s="148" t="str">
        <f>'Crisis Indicator Data'!D108</f>
        <v>DPRK</v>
      </c>
      <c r="E111" s="149" t="str">
        <f>'Crisis Indicator Data'!E108</f>
        <v>PRK</v>
      </c>
      <c r="F111" s="243">
        <f>IF('Crisis Indicator Data'!F108="x","x",IF(LOG('Crisis Indicator Data'!F108)&lt;F$4,0,IF(LOG('Crisis Indicator Data'!F108)&gt;F$3,5,ROUND(5-(F$3-LOG('Crisis Indicator Data'!F108))/(F$3-F$4)*5,1))))</f>
        <v>3.5</v>
      </c>
      <c r="G111" s="143">
        <f>IF('Crisis Indicator Data'!F108="x","x",IF(LEN(E111)&gt;3,('Crisis Indicator Data'!F108/VLOOKUP('Impact of the crisis'!$C111,'Regional Crises'!$B$1:$R$66,4,FALSE)),'Crisis Indicator Data'!F108/VLOOKUP('Impact of the crisis'!$E111,'Country Indicator Data'!$B$4:$P$300,15,FALSE)))</f>
        <v>1</v>
      </c>
      <c r="H111" s="237">
        <f t="shared" si="39"/>
        <v>5</v>
      </c>
      <c r="I111" s="237">
        <f t="shared" si="40"/>
        <v>4.25</v>
      </c>
      <c r="J111" s="237">
        <f>IF('Crisis Indicator Data'!G108="x","x",IF(LOG('Crisis Indicator Data'!G108)&lt;J$4,0,IF(LOG('Crisis Indicator Data'!G108)&gt;J$3,5,ROUND(5-(J$3-LOG('Crisis Indicator Data'!G108))/(J$3-J$4)*5,1))))</f>
        <v>4.7</v>
      </c>
      <c r="K111" s="143">
        <f>IF('Crisis Indicator Data'!G108="x","x",IF(LEN(E111)&gt;3,('Crisis Indicator Data'!G108/VLOOKUP('Impact of the crisis'!$C111,'Regional Crises'!$B$1:$R$66,5,FALSE)),'Crisis Indicator Data'!G108/VLOOKUP('Impact of the crisis'!$E111,'Country Indicator Data'!$B$4:$P$300,14,FALSE)))</f>
        <v>1</v>
      </c>
      <c r="L111" s="237">
        <f t="shared" si="41"/>
        <v>5</v>
      </c>
      <c r="M111" s="237">
        <f t="shared" si="42"/>
        <v>4.8499999999999996</v>
      </c>
      <c r="N111" s="237">
        <f t="shared" si="43"/>
        <v>4.5999999999999996</v>
      </c>
      <c r="O111" s="237">
        <f>IF('Crisis Indicator Data'!H108="x","x",IF('Crisis Indicator Data'!H108=0,0,IF(LOG('Crisis Indicator Data'!H108)&lt;O$4,0,IF(LOG('Crisis Indicator Data'!H108)&gt;O$3,5,ROUND(5-(O$3-LOG('Crisis Indicator Data'!H108))/(O$3-O$4)*5,1)))))</f>
        <v>4.9000000000000004</v>
      </c>
      <c r="P111" s="143">
        <f>IF('Crisis Indicator Data'!H108="x","x",'Crisis Indicator Data'!H108/'Crisis Indicator Data'!G108)</f>
        <v>1</v>
      </c>
      <c r="Q111" s="237">
        <f t="shared" si="44"/>
        <v>5</v>
      </c>
      <c r="R111" s="237">
        <f t="shared" si="45"/>
        <v>4.95</v>
      </c>
      <c r="S111" s="237">
        <f>IF('Crisis Indicator Data'!I108="x","x",IF('Crisis Indicator Data'!I108=0,0,IF(LOG('Crisis Indicator Data'!I108)&lt;S$4,0,IF(LOG('Crisis Indicator Data'!I108)&gt;S$3,5,ROUND(5-(S$3-LOG('Crisis Indicator Data'!I108))/(S$3-S$4)*5,1)))))</f>
        <v>2.2000000000000002</v>
      </c>
      <c r="T111" s="143">
        <f>IF('Crisis Indicator Data'!H108="x","x",IF('Crisis Indicator Data'!I108="x","x",'Crisis Indicator Data'!I108/'Crisis Indicator Data'!H108))</f>
        <v>1.3091021099645773E-3</v>
      </c>
      <c r="U111" s="237">
        <f t="shared" si="46"/>
        <v>0</v>
      </c>
      <c r="V111" s="237">
        <f t="shared" si="47"/>
        <v>1.1000000000000001</v>
      </c>
      <c r="W111" s="237">
        <f>IF('Crisis Indicator Data'!L108="x","x",IF('Crisis Indicator Data'!L108=0,0,IF(LOG('Crisis Indicator Data'!L108)&lt;W$4,0,IF(LOG('Crisis Indicator Data'!L108)&gt;W$3,5,ROUND(5-(W$3-LOG('Crisis Indicator Data'!L108))/(W$3-W$4)*5,1)))))</f>
        <v>1.6</v>
      </c>
      <c r="X111" s="244">
        <f>IF(OR('Crisis Indicator Data'!L108="x",'Crisis Indicator Data'!H108="x"),"x",'Crisis Indicator Data'!L108/'Crisis Indicator Data'!H108)</f>
        <v>5.005390420452795E-7</v>
      </c>
      <c r="Y111" s="237">
        <f t="shared" si="48"/>
        <v>0</v>
      </c>
      <c r="Z111" s="237">
        <f t="shared" si="49"/>
        <v>0.8</v>
      </c>
      <c r="AA111" s="237">
        <f t="shared" si="50"/>
        <v>1</v>
      </c>
      <c r="AB111" s="245">
        <f t="shared" si="51"/>
        <v>3.6</v>
      </c>
    </row>
    <row r="112" spans="1:28" x14ac:dyDescent="0.25">
      <c r="A112" s="147" t="str">
        <f>'Crisis Indicator Data'!A109</f>
        <v>Conflict in Palestine</v>
      </c>
      <c r="B112" s="148" t="str">
        <f>'Crisis Indicator Data'!B109</f>
        <v>Conflict,Socio-political,Violence</v>
      </c>
      <c r="C112" s="148" t="str">
        <f>'Crisis Indicator Data'!C109</f>
        <v>PSE002</v>
      </c>
      <c r="D112" s="148" t="str">
        <f>'Crisis Indicator Data'!D109</f>
        <v>Palestine</v>
      </c>
      <c r="E112" s="149" t="str">
        <f>'Crisis Indicator Data'!E109</f>
        <v>PSE</v>
      </c>
      <c r="F112" s="243">
        <f>IF('Crisis Indicator Data'!F109="x","x",IF(LOG('Crisis Indicator Data'!F109)&lt;F$4,0,IF(LOG('Crisis Indicator Data'!F109)&gt;F$3,5,ROUND(5-(F$3-LOG('Crisis Indicator Data'!F109))/(F$3-F$4)*5,1))))</f>
        <v>1.3</v>
      </c>
      <c r="G112" s="143">
        <f>IF('Crisis Indicator Data'!F109="x","x",IF(LEN(E112)&gt;3,('Crisis Indicator Data'!F109/VLOOKUP('Impact of the crisis'!$C112,'Regional Crises'!$B$1:$R$66,4,FALSE)),'Crisis Indicator Data'!F109/VLOOKUP('Impact of the crisis'!$E112,'Country Indicator Data'!$B$4:$P$300,15,FALSE)))</f>
        <v>1.0008305647840532</v>
      </c>
      <c r="H112" s="237">
        <f t="shared" si="39"/>
        <v>5</v>
      </c>
      <c r="I112" s="237">
        <f t="shared" si="40"/>
        <v>3.15</v>
      </c>
      <c r="J112" s="237">
        <f>IF('Crisis Indicator Data'!G109="x","x",IF(LOG('Crisis Indicator Data'!G109)&lt;J$4,0,IF(LOG('Crisis Indicator Data'!G109)&gt;J$3,5,ROUND(5-(J$3-LOG('Crisis Indicator Data'!G109))/(J$3-J$4)*5,1))))</f>
        <v>2.4</v>
      </c>
      <c r="K112" s="143">
        <f>IF('Crisis Indicator Data'!G109="x","x",IF(LEN(E112)&gt;3,('Crisis Indicator Data'!G109/VLOOKUP('Impact of the crisis'!$C112,'Regional Crises'!$B$1:$R$66,5,FALSE)),'Crisis Indicator Data'!G109/VLOOKUP('Impact of the crisis'!$E112,'Country Indicator Data'!$B$4:$P$300,14,FALSE)))</f>
        <v>1</v>
      </c>
      <c r="L112" s="237">
        <f t="shared" si="41"/>
        <v>5</v>
      </c>
      <c r="M112" s="237">
        <f t="shared" si="42"/>
        <v>3.7</v>
      </c>
      <c r="N112" s="237">
        <f t="shared" si="43"/>
        <v>3.4</v>
      </c>
      <c r="O112" s="237">
        <f>IF('Crisis Indicator Data'!H109="x","x",IF('Crisis Indicator Data'!H109=0,0,IF(LOG('Crisis Indicator Data'!H109)&lt;O$4,0,IF(LOG('Crisis Indicator Data'!H109)&gt;O$3,5,ROUND(5-(O$3-LOG('Crisis Indicator Data'!H109))/(O$3-O$4)*5,1)))))</f>
        <v>3.7</v>
      </c>
      <c r="P112" s="143">
        <f>IF('Crisis Indicator Data'!H109="x","x",'Crisis Indicator Data'!H109/'Crisis Indicator Data'!G109)</f>
        <v>1</v>
      </c>
      <c r="Q112" s="237">
        <f t="shared" si="44"/>
        <v>5</v>
      </c>
      <c r="R112" s="237">
        <f t="shared" si="45"/>
        <v>4.3499999999999996</v>
      </c>
      <c r="S112" s="237">
        <f>IF('Crisis Indicator Data'!I109="x","x",IF('Crisis Indicator Data'!I109=0,0,IF(LOG('Crisis Indicator Data'!I109)&lt;S$4,0,IF(LOG('Crisis Indicator Data'!I109)&gt;S$3,5,ROUND(5-(S$3-LOG('Crisis Indicator Data'!I109))/(S$3-S$4)*5,1)))))</f>
        <v>5</v>
      </c>
      <c r="T112" s="143">
        <f>IF('Crisis Indicator Data'!H109="x","x",IF('Crisis Indicator Data'!I109="x","x",'Crisis Indicator Data'!I109/'Crisis Indicator Data'!H109))</f>
        <v>1.1953314659197012</v>
      </c>
      <c r="U112" s="237">
        <f t="shared" si="46"/>
        <v>5</v>
      </c>
      <c r="V112" s="237">
        <f t="shared" si="47"/>
        <v>5</v>
      </c>
      <c r="W112" s="237">
        <f>IF('Crisis Indicator Data'!L109="x","x",IF('Crisis Indicator Data'!L109=0,0,IF(LOG('Crisis Indicator Data'!L109)&lt;W$4,0,IF(LOG('Crisis Indicator Data'!L109)&gt;W$3,5,ROUND(5-(W$3-LOG('Crisis Indicator Data'!L109))/(W$3-W$4)*5,1)))))</f>
        <v>3.2</v>
      </c>
      <c r="X112" s="244">
        <f>IF(OR('Crisis Indicator Data'!L109="x",'Crisis Indicator Data'!H109="x"),"x",'Crisis Indicator Data'!L109/'Crisis Indicator Data'!H109)</f>
        <v>3.4547152194211016E-5</v>
      </c>
      <c r="Y112" s="237">
        <f t="shared" si="48"/>
        <v>1.7</v>
      </c>
      <c r="Z112" s="237">
        <f t="shared" si="49"/>
        <v>2.5</v>
      </c>
      <c r="AA112" s="237">
        <f t="shared" si="50"/>
        <v>4.0999999999999996</v>
      </c>
      <c r="AB112" s="245">
        <f t="shared" si="51"/>
        <v>4.2</v>
      </c>
    </row>
    <row r="113" spans="1:28" x14ac:dyDescent="0.25">
      <c r="A113" s="147" t="str">
        <f>'Crisis Indicator Data'!A110</f>
        <v>Regional Boko Haram Crisis</v>
      </c>
      <c r="B113" s="148">
        <f>'Crisis Indicator Data'!B110</f>
        <v>0</v>
      </c>
      <c r="C113" s="148" t="str">
        <f>'Crisis Indicator Data'!C110</f>
        <v>REG001</v>
      </c>
      <c r="D113" s="148" t="str">
        <f>'Crisis Indicator Data'!D110</f>
        <v>Nigeria,Niger,Chad,Cameroon</v>
      </c>
      <c r="E113" s="149" t="str">
        <f>'Crisis Indicator Data'!E110</f>
        <v>NGA,NER,TCD,CMR</v>
      </c>
      <c r="F113" s="243">
        <f>IF('Crisis Indicator Data'!F110="x","x",IF(LOG('Crisis Indicator Data'!F110)&lt;F$4,0,IF(LOG('Crisis Indicator Data'!F110)&gt;F$3,5,ROUND(5-(F$3-LOG('Crisis Indicator Data'!F110))/(F$3-F$4)*5,1))))</f>
        <v>4.3</v>
      </c>
      <c r="G113" s="143">
        <f>IF('Crisis Indicator Data'!F110="x","x",IF(LEN(E113)&gt;3,('Crisis Indicator Data'!F110/VLOOKUP('Impact of the crisis'!$C113,'Regional Crises'!$B$1:$R$66,4,FALSE)),'Crisis Indicator Data'!F110/VLOOKUP('Impact of the crisis'!$E113,'Country Indicator Data'!$B$4:$P$300,15,FALSE)))</f>
        <v>9.4388880078170964E-2</v>
      </c>
      <c r="H113" s="237">
        <f t="shared" si="39"/>
        <v>0.4</v>
      </c>
      <c r="I113" s="237">
        <f t="shared" si="40"/>
        <v>2.35</v>
      </c>
      <c r="J113" s="237">
        <f>IF('Crisis Indicator Data'!G110="x","x",IF(LOG('Crisis Indicator Data'!G110)&lt;J$4,0,IF(LOG('Crisis Indicator Data'!G110)&gt;J$3,5,ROUND(5-(J$3-LOG('Crisis Indicator Data'!G110))/(J$3-J$4)*5,1))))</f>
        <v>4.4000000000000004</v>
      </c>
      <c r="K113" s="143">
        <f>IF('Crisis Indicator Data'!G110="x","x",IF(LEN(E113)&gt;3,('Crisis Indicator Data'!G110/VLOOKUP('Impact of the crisis'!$C113,'Regional Crises'!$B$1:$R$66,5,FALSE)),'Crisis Indicator Data'!G110/VLOOKUP('Impact of the crisis'!$E113,'Country Indicator Data'!$B$4:$P$300,14,FALSE)))</f>
        <v>7.6556347850147879E-2</v>
      </c>
      <c r="L113" s="237">
        <f t="shared" si="41"/>
        <v>0.3</v>
      </c>
      <c r="M113" s="237">
        <f t="shared" si="42"/>
        <v>2.35</v>
      </c>
      <c r="N113" s="237">
        <f t="shared" si="43"/>
        <v>2.4</v>
      </c>
      <c r="O113" s="237">
        <f>IF('Crisis Indicator Data'!H110="x","x",IF('Crisis Indicator Data'!H110=0,0,IF(LOG('Crisis Indicator Data'!H110)&lt;O$4,0,IF(LOG('Crisis Indicator Data'!H110)&gt;O$3,5,ROUND(5-(O$3-LOG('Crisis Indicator Data'!H110))/(O$3-O$4)*5,1)))))</f>
        <v>4.5999999999999996</v>
      </c>
      <c r="P113" s="143">
        <f>IF('Crisis Indicator Data'!H110="x","x",'Crisis Indicator Data'!H110/'Crisis Indicator Data'!G110)</f>
        <v>0.82953990426882873</v>
      </c>
      <c r="Q113" s="237">
        <f t="shared" si="44"/>
        <v>4.0999999999999996</v>
      </c>
      <c r="R113" s="237">
        <f t="shared" si="45"/>
        <v>4.3499999999999996</v>
      </c>
      <c r="S113" s="237">
        <f>IF('Crisis Indicator Data'!I110="x","x",IF('Crisis Indicator Data'!I110=0,0,IF(LOG('Crisis Indicator Data'!I110)&lt;S$4,0,IF(LOG('Crisis Indicator Data'!I110)&gt;S$3,5,ROUND(5-(S$3-LOG('Crisis Indicator Data'!I110))/(S$3-S$4)*5,1)))))</f>
        <v>5</v>
      </c>
      <c r="T113" s="143">
        <f>IF('Crisis Indicator Data'!H110="x","x",IF('Crisis Indicator Data'!I110="x","x",'Crisis Indicator Data'!I110/'Crisis Indicator Data'!H110))</f>
        <v>0.33820065944418276</v>
      </c>
      <c r="U113" s="237">
        <f t="shared" si="46"/>
        <v>5</v>
      </c>
      <c r="V113" s="237">
        <f t="shared" si="47"/>
        <v>5</v>
      </c>
      <c r="W113" s="237">
        <f>IF('Crisis Indicator Data'!L110="x","x",IF('Crisis Indicator Data'!L110=0,0,IF(LOG('Crisis Indicator Data'!L110)&lt;W$4,0,IF(LOG('Crisis Indicator Data'!L110)&gt;W$3,5,ROUND(5-(W$3-LOG('Crisis Indicator Data'!L110))/(W$3-W$4)*5,1)))))</f>
        <v>4.5999999999999996</v>
      </c>
      <c r="X113" s="244">
        <f>IF(OR('Crisis Indicator Data'!L110="x",'Crisis Indicator Data'!H110="x"),"x",'Crisis Indicator Data'!L110/'Crisis Indicator Data'!H110)</f>
        <v>9.3205369759773906E-5</v>
      </c>
      <c r="Y113" s="237">
        <f t="shared" si="48"/>
        <v>4.7</v>
      </c>
      <c r="Z113" s="237">
        <f t="shared" si="49"/>
        <v>4.7</v>
      </c>
      <c r="AA113" s="237">
        <f t="shared" si="50"/>
        <v>4.9000000000000004</v>
      </c>
      <c r="AB113" s="245">
        <f t="shared" si="51"/>
        <v>4.5999999999999996</v>
      </c>
    </row>
    <row r="114" spans="1:28" x14ac:dyDescent="0.25">
      <c r="A114" s="147" t="str">
        <f>'Crisis Indicator Data'!A111</f>
        <v>Venezuela Regional Crisis</v>
      </c>
      <c r="B114" s="148">
        <f>'Crisis Indicator Data'!B111</f>
        <v>0</v>
      </c>
      <c r="C114" s="148" t="str">
        <f>'Crisis Indicator Data'!C111</f>
        <v>REG002</v>
      </c>
      <c r="D114" s="148" t="str">
        <f>'Crisis Indicator Data'!D111</f>
        <v>Venezuela,Brazil,Colombia,Ecuador,Peru,Trinidad and Tobago,Chile,Dominican Republic,Panama</v>
      </c>
      <c r="E114" s="149" t="str">
        <f>'Crisis Indicator Data'!E111</f>
        <v>VEN,BRA,COL,ECU,PER,TTO,CHL,DOM,PAN</v>
      </c>
      <c r="F114" s="243">
        <f>IF('Crisis Indicator Data'!F111="x","x",IF(LOG('Crisis Indicator Data'!F111)&lt;F$4,0,IF(LOG('Crisis Indicator Data'!F111)&gt;F$3,5,ROUND(5-(F$3-LOG('Crisis Indicator Data'!F111))/(F$3-F$4)*5,1))))</f>
        <v>5</v>
      </c>
      <c r="G114" s="143">
        <f>IF('Crisis Indicator Data'!F111="x","x",IF(LEN(E114)&gt;3,('Crisis Indicator Data'!F111/VLOOKUP('Impact of the crisis'!$C114,'Regional Crises'!$B$1:$R$66,4,FALSE)),'Crisis Indicator Data'!F111/VLOOKUP('Impact of the crisis'!$E114,'Country Indicator Data'!$B$4:$P$300,15,FALSE)))</f>
        <v>0.45580759256816145</v>
      </c>
      <c r="H114" s="237">
        <f t="shared" si="39"/>
        <v>2.2000000000000002</v>
      </c>
      <c r="I114" s="237">
        <f t="shared" si="40"/>
        <v>3.6</v>
      </c>
      <c r="J114" s="237">
        <f>IF('Crisis Indicator Data'!G111="x","x",IF(LOG('Crisis Indicator Data'!G111)&lt;J$4,0,IF(LOG('Crisis Indicator Data'!G111)&gt;J$3,5,ROUND(5-(J$3-LOG('Crisis Indicator Data'!G111))/(J$3-J$4)*5,1))))</f>
        <v>5</v>
      </c>
      <c r="K114" s="143">
        <f>IF('Crisis Indicator Data'!G111="x","x",IF(LEN(E114)&gt;3,('Crisis Indicator Data'!G111/VLOOKUP('Impact of the crisis'!$C114,'Regional Crises'!$B$1:$R$66,5,FALSE)),'Crisis Indicator Data'!G111/VLOOKUP('Impact of the crisis'!$E114,'Country Indicator Data'!$B$4:$P$300,14,FALSE)))</f>
        <v>0.25611645544821754</v>
      </c>
      <c r="L114" s="237">
        <f t="shared" si="41"/>
        <v>1.2</v>
      </c>
      <c r="M114" s="237">
        <f t="shared" si="42"/>
        <v>3.1</v>
      </c>
      <c r="N114" s="237">
        <f t="shared" si="43"/>
        <v>3.4</v>
      </c>
      <c r="O114" s="237">
        <f>IF('Crisis Indicator Data'!H111="x","x",IF('Crisis Indicator Data'!H111=0,0,IF(LOG('Crisis Indicator Data'!H111)&lt;O$4,0,IF(LOG('Crisis Indicator Data'!H111)&gt;O$3,5,ROUND(5-(O$3-LOG('Crisis Indicator Data'!H111))/(O$3-O$4)*5,1)))))</f>
        <v>5</v>
      </c>
      <c r="P114" s="143">
        <f>IF('Crisis Indicator Data'!H111="x","x",'Crisis Indicator Data'!H111/'Crisis Indicator Data'!G111)</f>
        <v>0.30127051053628229</v>
      </c>
      <c r="Q114" s="237">
        <f t="shared" si="44"/>
        <v>1.5</v>
      </c>
      <c r="R114" s="237">
        <f t="shared" si="45"/>
        <v>3.25</v>
      </c>
      <c r="S114" s="237">
        <f>IF('Crisis Indicator Data'!I111="x","x",IF('Crisis Indicator Data'!I111=0,0,IF(LOG('Crisis Indicator Data'!I111)&lt;S$4,0,IF(LOG('Crisis Indicator Data'!I111)&gt;S$3,5,ROUND(5-(S$3-LOG('Crisis Indicator Data'!I111))/(S$3-S$4)*5,1)))))</f>
        <v>5</v>
      </c>
      <c r="T114" s="143">
        <f>IF('Crisis Indicator Data'!H111="x","x",IF('Crisis Indicator Data'!I111="x","x",'Crisis Indicator Data'!I111/'Crisis Indicator Data'!H111))</f>
        <v>0.18571671852987165</v>
      </c>
      <c r="U114" s="237">
        <f t="shared" si="46"/>
        <v>5</v>
      </c>
      <c r="V114" s="237">
        <f t="shared" si="47"/>
        <v>5</v>
      </c>
      <c r="W114" s="237">
        <f>IF('Crisis Indicator Data'!L111="x","x",IF('Crisis Indicator Data'!L111=0,0,IF(LOG('Crisis Indicator Data'!L111)&lt;W$4,0,IF(LOG('Crisis Indicator Data'!L111)&gt;W$3,5,ROUND(5-(W$3-LOG('Crisis Indicator Data'!L111))/(W$3-W$4)*5,1)))))</f>
        <v>3.9</v>
      </c>
      <c r="X114" s="244">
        <f>IF(OR('Crisis Indicator Data'!L111="x",'Crisis Indicator Data'!H111="x"),"x",'Crisis Indicator Data'!L111/'Crisis Indicator Data'!H111)</f>
        <v>7.9265555091108943E-6</v>
      </c>
      <c r="Y114" s="237">
        <f t="shared" si="48"/>
        <v>0.4</v>
      </c>
      <c r="Z114" s="237">
        <f t="shared" si="49"/>
        <v>2.2000000000000002</v>
      </c>
      <c r="AA114" s="237">
        <f t="shared" si="50"/>
        <v>4</v>
      </c>
      <c r="AB114" s="245">
        <f t="shared" si="51"/>
        <v>3.7</v>
      </c>
    </row>
    <row r="115" spans="1:28" x14ac:dyDescent="0.25">
      <c r="A115" s="147" t="str">
        <f>'Crisis Indicator Data'!A112</f>
        <v>Regional Kashmir conflict</v>
      </c>
      <c r="B115" s="148">
        <f>'Crisis Indicator Data'!B112</f>
        <v>0</v>
      </c>
      <c r="C115" s="148" t="str">
        <f>'Crisis Indicator Data'!C112</f>
        <v>REG003</v>
      </c>
      <c r="D115" s="148" t="str">
        <f>'Crisis Indicator Data'!D112</f>
        <v>India,Pakistan</v>
      </c>
      <c r="E115" s="149" t="str">
        <f>'Crisis Indicator Data'!E112</f>
        <v>IND,PAK</v>
      </c>
      <c r="F115" s="243">
        <f>IF('Crisis Indicator Data'!F112="x","x",IF(LOG('Crisis Indicator Data'!F112)&lt;F$4,0,IF(LOG('Crisis Indicator Data'!F112)&gt;F$3,5,ROUND(5-(F$3-LOG('Crisis Indicator Data'!F112))/(F$3-F$4)*5,1))))</f>
        <v>4</v>
      </c>
      <c r="G115" s="143">
        <f>IF('Crisis Indicator Data'!F112="x","x",IF(LEN(E115)&gt;3,('Crisis Indicator Data'!F112/VLOOKUP('Impact of the crisis'!$C115,'Regional Crises'!$B$1:$R$66,4,FALSE)),'Crisis Indicator Data'!F112/VLOOKUP('Impact of the crisis'!$E115,'Country Indicator Data'!$B$4:$P$300,15,FALSE)))</f>
        <v>6.2908278958459643E-2</v>
      </c>
      <c r="H115" s="237">
        <f t="shared" si="39"/>
        <v>0.2</v>
      </c>
      <c r="I115" s="237">
        <f t="shared" si="40"/>
        <v>2.1</v>
      </c>
      <c r="J115" s="237">
        <f>IF('Crisis Indicator Data'!G112="x","x",IF(LOG('Crisis Indicator Data'!G112)&lt;J$4,0,IF(LOG('Crisis Indicator Data'!G112)&gt;J$3,5,ROUND(5-(J$3-LOG('Crisis Indicator Data'!G112))/(J$3-J$4)*5,1))))</f>
        <v>4.0999999999999996</v>
      </c>
      <c r="K115" s="143">
        <f>IF('Crisis Indicator Data'!G112="x","x",IF(LEN(E115)&gt;3,('Crisis Indicator Data'!G112/VLOOKUP('Impact of the crisis'!$C115,'Regional Crises'!$B$1:$R$66,5,FALSE)),'Crisis Indicator Data'!G112/VLOOKUP('Impact of the crisis'!$E115,'Country Indicator Data'!$B$4:$P$300,14,FALSE)))</f>
        <v>1.0600697785041019E-2</v>
      </c>
      <c r="L115" s="237">
        <f t="shared" si="41"/>
        <v>0</v>
      </c>
      <c r="M115" s="237">
        <f t="shared" si="42"/>
        <v>2.0499999999999998</v>
      </c>
      <c r="N115" s="237">
        <f t="shared" si="43"/>
        <v>2.1</v>
      </c>
      <c r="O115" s="237">
        <f>IF('Crisis Indicator Data'!H112="x","x",IF('Crisis Indicator Data'!H112=0,0,IF(LOG('Crisis Indicator Data'!H112)&lt;O$4,0,IF(LOG('Crisis Indicator Data'!H112)&gt;O$3,5,ROUND(5-(O$3-LOG('Crisis Indicator Data'!H112))/(O$3-O$4)*5,1)))))</f>
        <v>4.5999999999999996</v>
      </c>
      <c r="P115" s="143">
        <f>IF('Crisis Indicator Data'!H112="x","x",'Crisis Indicator Data'!H112/'Crisis Indicator Data'!G112)</f>
        <v>1.0125141529110304</v>
      </c>
      <c r="Q115" s="237">
        <f t="shared" si="44"/>
        <v>5</v>
      </c>
      <c r="R115" s="237">
        <f t="shared" si="45"/>
        <v>4.8</v>
      </c>
      <c r="S115" s="237" t="str">
        <f>IF('Crisis Indicator Data'!I112="x","x",IF('Crisis Indicator Data'!I112=0,0,IF(LOG('Crisis Indicator Data'!I112)&lt;S$4,0,IF(LOG('Crisis Indicator Data'!I112)&gt;S$3,5,ROUND(5-(S$3-LOG('Crisis Indicator Data'!I112))/(S$3-S$4)*5,1)))))</f>
        <v>x</v>
      </c>
      <c r="T115" s="143" t="str">
        <f>IF('Crisis Indicator Data'!H112="x","x",IF('Crisis Indicator Data'!I112="x","x",'Crisis Indicator Data'!I112/'Crisis Indicator Data'!H112))</f>
        <v>x</v>
      </c>
      <c r="U115" s="237" t="str">
        <f t="shared" si="46"/>
        <v>x</v>
      </c>
      <c r="V115" s="237" t="str">
        <f t="shared" si="47"/>
        <v>x</v>
      </c>
      <c r="W115" s="237">
        <f>IF('Crisis Indicator Data'!L112="x","x",IF('Crisis Indicator Data'!L112=0,0,IF(LOG('Crisis Indicator Data'!L112)&lt;W$4,0,IF(LOG('Crisis Indicator Data'!L112)&gt;W$3,5,ROUND(5-(W$3-LOG('Crisis Indicator Data'!L112))/(W$3-W$4)*5,1)))))</f>
        <v>2.9</v>
      </c>
      <c r="X115" s="244">
        <f>IF(OR('Crisis Indicator Data'!L112="x",'Crisis Indicator Data'!H112="x"),"x",'Crisis Indicator Data'!L112/'Crisis Indicator Data'!H112)</f>
        <v>5.8854687775881352E-6</v>
      </c>
      <c r="Y115" s="237">
        <f t="shared" si="48"/>
        <v>0.3</v>
      </c>
      <c r="Z115" s="237">
        <f t="shared" si="49"/>
        <v>1.6</v>
      </c>
      <c r="AA115" s="237">
        <f t="shared" si="50"/>
        <v>1.6</v>
      </c>
      <c r="AB115" s="245">
        <f t="shared" si="51"/>
        <v>3.7</v>
      </c>
    </row>
    <row r="116" spans="1:28" x14ac:dyDescent="0.25">
      <c r="A116" s="147" t="str">
        <f>'Crisis Indicator Data'!A113</f>
        <v>Syrian Regional Crisis</v>
      </c>
      <c r="B116" s="148">
        <f>'Crisis Indicator Data'!B113</f>
        <v>0</v>
      </c>
      <c r="C116" s="148" t="str">
        <f>'Crisis Indicator Data'!C113</f>
        <v>REG004</v>
      </c>
      <c r="D116" s="148" t="str">
        <f>'Crisis Indicator Data'!D113</f>
        <v>Syria,Türkiye,Iraq,Egypt,Jordan,Lebanon</v>
      </c>
      <c r="E116" s="149" t="str">
        <f>'Crisis Indicator Data'!E113</f>
        <v>SYR,TUR,IRQ,EGY,JOR,LBN</v>
      </c>
      <c r="F116" s="243">
        <f>IF('Crisis Indicator Data'!F113="x","x",IF(LOG('Crisis Indicator Data'!F113)&lt;F$4,0,IF(LOG('Crisis Indicator Data'!F113)&gt;F$3,5,ROUND(5-(F$3-LOG('Crisis Indicator Data'!F113))/(F$3-F$4)*5,1))))</f>
        <v>4.5</v>
      </c>
      <c r="G116" s="143">
        <f>IF('Crisis Indicator Data'!F113="x","x",IF(LEN(E116)&gt;3,('Crisis Indicator Data'!F113/VLOOKUP('Impact of the crisis'!$C116,'Regional Crises'!$B$1:$R$66,4,FALSE)),'Crisis Indicator Data'!F113/VLOOKUP('Impact of the crisis'!$E116,'Country Indicator Data'!$B$4:$P$300,15,FALSE)))</f>
        <v>0.20057815345441654</v>
      </c>
      <c r="H116" s="237">
        <f t="shared" si="39"/>
        <v>0.9</v>
      </c>
      <c r="I116" s="237">
        <f t="shared" si="40"/>
        <v>2.7</v>
      </c>
      <c r="J116" s="237">
        <f>IF('Crisis Indicator Data'!G113="x","x",IF(LOG('Crisis Indicator Data'!G113)&lt;J$4,0,IF(LOG('Crisis Indicator Data'!G113)&gt;J$3,5,ROUND(5-(J$3-LOG('Crisis Indicator Data'!G113))/(J$3-J$4)*5,1))))</f>
        <v>5</v>
      </c>
      <c r="K116" s="143">
        <f>IF('Crisis Indicator Data'!G113="x","x",IF(LEN(E116)&gt;3,('Crisis Indicator Data'!G113/VLOOKUP('Impact of the crisis'!$C116,'Regional Crises'!$B$1:$R$66,5,FALSE)),'Crisis Indicator Data'!G113/VLOOKUP('Impact of the crisis'!$E116,'Country Indicator Data'!$B$4:$P$300,14,FALSE)))</f>
        <v>0.32713042206129761</v>
      </c>
      <c r="L116" s="237">
        <f t="shared" si="41"/>
        <v>1.6</v>
      </c>
      <c r="M116" s="237">
        <f t="shared" si="42"/>
        <v>3.3</v>
      </c>
      <c r="N116" s="237">
        <f t="shared" si="43"/>
        <v>3</v>
      </c>
      <c r="O116" s="237">
        <f>IF('Crisis Indicator Data'!H113="x","x",IF('Crisis Indicator Data'!H113=0,0,IF(LOG('Crisis Indicator Data'!H113)&lt;O$4,0,IF(LOG('Crisis Indicator Data'!H113)&gt;O$3,5,ROUND(5-(O$3-LOG('Crisis Indicator Data'!H113))/(O$3-O$4)*5,1)))))</f>
        <v>5</v>
      </c>
      <c r="P116" s="143">
        <f>IF('Crisis Indicator Data'!H113="x","x",'Crisis Indicator Data'!H113/'Crisis Indicator Data'!G113)</f>
        <v>0.43910156075309692</v>
      </c>
      <c r="Q116" s="237">
        <f t="shared" si="44"/>
        <v>2.2000000000000002</v>
      </c>
      <c r="R116" s="237">
        <f t="shared" si="45"/>
        <v>3.6</v>
      </c>
      <c r="S116" s="237">
        <f>IF('Crisis Indicator Data'!I113="x","x",IF('Crisis Indicator Data'!I113=0,0,IF(LOG('Crisis Indicator Data'!I113)&lt;S$4,0,IF(LOG('Crisis Indicator Data'!I113)&gt;S$3,5,ROUND(5-(S$3-LOG('Crisis Indicator Data'!I113))/(S$3-S$4)*5,1)))))</f>
        <v>5</v>
      </c>
      <c r="T116" s="143">
        <f>IF('Crisis Indicator Data'!H113="x","x",IF('Crisis Indicator Data'!I113="x","x",'Crisis Indicator Data'!I113/'Crisis Indicator Data'!H113))</f>
        <v>0.5984468491406747</v>
      </c>
      <c r="U116" s="237">
        <f t="shared" si="46"/>
        <v>5</v>
      </c>
      <c r="V116" s="237">
        <f t="shared" si="47"/>
        <v>5</v>
      </c>
      <c r="W116" s="237">
        <f>IF('Crisis Indicator Data'!L113="x","x",IF('Crisis Indicator Data'!L113=0,0,IF(LOG('Crisis Indicator Data'!L113)&lt;W$4,0,IF(LOG('Crisis Indicator Data'!L113)&gt;W$3,5,ROUND(5-(W$3-LOG('Crisis Indicator Data'!L113))/(W$3-W$4)*5,1)))))</f>
        <v>4.9000000000000004</v>
      </c>
      <c r="X116" s="244">
        <f>IF(OR('Crisis Indicator Data'!L113="x",'Crisis Indicator Data'!H113="x"),"x",'Crisis Indicator Data'!L113/'Crisis Indicator Data'!H113)</f>
        <v>6.5079567154678546E-5</v>
      </c>
      <c r="Y116" s="237">
        <f t="shared" si="48"/>
        <v>3.3</v>
      </c>
      <c r="Z116" s="237">
        <f t="shared" si="49"/>
        <v>4.0999999999999996</v>
      </c>
      <c r="AA116" s="237">
        <f t="shared" si="50"/>
        <v>4.5999999999999996</v>
      </c>
      <c r="AB116" s="245">
        <f t="shared" si="51"/>
        <v>4.2</v>
      </c>
    </row>
    <row r="117" spans="1:28" x14ac:dyDescent="0.25">
      <c r="A117" s="147" t="str">
        <f>'Crisis Indicator Data'!A114</f>
        <v xml:space="preserve">Eastern Mediterranean Route </v>
      </c>
      <c r="B117" s="148">
        <f>'Crisis Indicator Data'!B114</f>
        <v>0</v>
      </c>
      <c r="C117" s="148" t="str">
        <f>'Crisis Indicator Data'!C114</f>
        <v>REG006</v>
      </c>
      <c r="D117" s="148" t="str">
        <f>'Crisis Indicator Data'!D114</f>
        <v>Türkiye,Greece</v>
      </c>
      <c r="E117" s="149" t="str">
        <f>'Crisis Indicator Data'!E114</f>
        <v>TUR,GRC</v>
      </c>
      <c r="F117" s="243">
        <f>IF('Crisis Indicator Data'!F114="x","x",IF(LOG('Crisis Indicator Data'!F114)&lt;F$4,0,IF(LOG('Crisis Indicator Data'!F114)&gt;F$3,5,ROUND(5-(F$3-LOG('Crisis Indicator Data'!F114))/(F$3-F$4)*5,1))))</f>
        <v>3.8</v>
      </c>
      <c r="G117" s="143">
        <f>IF('Crisis Indicator Data'!F114="x","x",IF(LEN(E117)&gt;3,('Crisis Indicator Data'!F114/VLOOKUP('Impact of the crisis'!$C117,'Regional Crises'!$B$1:$R$66,4,FALSE)),'Crisis Indicator Data'!F114/VLOOKUP('Impact of the crisis'!$E117,'Country Indicator Data'!$B$4:$P$300,15,FALSE)))</f>
        <v>0.20129322337595851</v>
      </c>
      <c r="H117" s="237">
        <f t="shared" si="39"/>
        <v>0.9</v>
      </c>
      <c r="I117" s="237">
        <f t="shared" si="40"/>
        <v>2.35</v>
      </c>
      <c r="J117" s="237">
        <f>IF('Crisis Indicator Data'!G114="x","x",IF(LOG('Crisis Indicator Data'!G114)&lt;J$4,0,IF(LOG('Crisis Indicator Data'!G114)&gt;J$3,5,ROUND(5-(J$3-LOG('Crisis Indicator Data'!G114))/(J$3-J$4)*5,1))))</f>
        <v>5</v>
      </c>
      <c r="K117" s="143">
        <f>IF('Crisis Indicator Data'!G114="x","x",IF(LEN(E117)&gt;3,('Crisis Indicator Data'!G114/VLOOKUP('Impact of the crisis'!$C117,'Regional Crises'!$B$1:$R$66,5,FALSE)),'Crisis Indicator Data'!G114/VLOOKUP('Impact of the crisis'!$E117,'Country Indicator Data'!$B$4:$P$300,14,FALSE)))</f>
        <v>0.39833464257659074</v>
      </c>
      <c r="L117" s="237">
        <f t="shared" si="41"/>
        <v>2</v>
      </c>
      <c r="M117" s="237">
        <f t="shared" si="42"/>
        <v>3.5</v>
      </c>
      <c r="N117" s="237">
        <f t="shared" si="43"/>
        <v>3</v>
      </c>
      <c r="O117" s="237">
        <f>IF('Crisis Indicator Data'!H114="x","x",IF('Crisis Indicator Data'!H114=0,0,IF(LOG('Crisis Indicator Data'!H114)&lt;O$4,0,IF(LOG('Crisis Indicator Data'!H114)&gt;O$3,5,ROUND(5-(O$3-LOG('Crisis Indicator Data'!H114))/(O$3-O$4)*5,1)))))</f>
        <v>4.0999999999999996</v>
      </c>
      <c r="P117" s="143">
        <f>IF('Crisis Indicator Data'!H114="x","x",'Crisis Indicator Data'!H114/'Crisis Indicator Data'!G114)</f>
        <v>0.23638610607136284</v>
      </c>
      <c r="Q117" s="237">
        <f t="shared" si="44"/>
        <v>1.1000000000000001</v>
      </c>
      <c r="R117" s="237">
        <f t="shared" si="45"/>
        <v>2.5999999999999996</v>
      </c>
      <c r="S117" s="237">
        <f>IF('Crisis Indicator Data'!I114="x","x",IF('Crisis Indicator Data'!I114=0,0,IF(LOG('Crisis Indicator Data'!I114)&lt;S$4,0,IF(LOG('Crisis Indicator Data'!I114)&gt;S$3,5,ROUND(5-(S$3-LOG('Crisis Indicator Data'!I114))/(S$3-S$4)*5,1)))))</f>
        <v>3.8</v>
      </c>
      <c r="T117" s="143">
        <f>IF('Crisis Indicator Data'!H114="x","x",IF('Crisis Indicator Data'!I114="x","x",'Crisis Indicator Data'!I114/'Crisis Indicator Data'!H114))</f>
        <v>5.4505005561735265E-2</v>
      </c>
      <c r="U117" s="237">
        <f t="shared" si="46"/>
        <v>1.8</v>
      </c>
      <c r="V117" s="237">
        <f t="shared" si="47"/>
        <v>2.8</v>
      </c>
      <c r="W117" s="237">
        <f>IF('Crisis Indicator Data'!L114="x","x",IF('Crisis Indicator Data'!L114=0,0,IF(LOG('Crisis Indicator Data'!L114)&lt;W$4,0,IF(LOG('Crisis Indicator Data'!L114)&gt;W$3,5,ROUND(5-(W$3-LOG('Crisis Indicator Data'!L114))/(W$3-W$4)*5,1)))))</f>
        <v>3.2</v>
      </c>
      <c r="X117" s="244">
        <f>IF(OR('Crisis Indicator Data'!L114="x",'Crisis Indicator Data'!H114="x"),"x",'Crisis Indicator Data'!L114/'Crisis Indicator Data'!H114)</f>
        <v>2.0912124582869854E-5</v>
      </c>
      <c r="Y117" s="237">
        <f t="shared" si="48"/>
        <v>1</v>
      </c>
      <c r="Z117" s="237">
        <f t="shared" si="49"/>
        <v>2.1</v>
      </c>
      <c r="AA117" s="237">
        <f t="shared" si="50"/>
        <v>2.5</v>
      </c>
      <c r="AB117" s="245">
        <f t="shared" si="51"/>
        <v>2.6</v>
      </c>
    </row>
    <row r="118" spans="1:28" x14ac:dyDescent="0.25">
      <c r="A118" s="147" t="str">
        <f>'Crisis Indicator Data'!A115</f>
        <v>Central Mediterranean Route</v>
      </c>
      <c r="B118" s="148">
        <f>'Crisis Indicator Data'!B115</f>
        <v>0</v>
      </c>
      <c r="C118" s="148" t="str">
        <f>'Crisis Indicator Data'!C115</f>
        <v>REG007</v>
      </c>
      <c r="D118" s="148" t="str">
        <f>'Crisis Indicator Data'!D115</f>
        <v>Algeria,Tunisia,Libya,Italy</v>
      </c>
      <c r="E118" s="149" t="str">
        <f>'Crisis Indicator Data'!E115</f>
        <v>DZA,TUN,LBY,ITA</v>
      </c>
      <c r="F118" s="243">
        <f>IF('Crisis Indicator Data'!F115="x","x",IF(LOG('Crisis Indicator Data'!F115)&lt;F$4,0,IF(LOG('Crisis Indicator Data'!F115)&gt;F$3,5,ROUND(5-(F$3-LOG('Crisis Indicator Data'!F115))/(F$3-F$4)*5,1))))</f>
        <v>5</v>
      </c>
      <c r="G118" s="143">
        <f>IF('Crisis Indicator Data'!F115="x","x",IF(LEN(E118)&gt;3,('Crisis Indicator Data'!F115/VLOOKUP('Impact of the crisis'!$C118,'Regional Crises'!$B$1:$R$66,4,FALSE)),'Crisis Indicator Data'!F115/VLOOKUP('Impact of the crisis'!$E118,'Country Indicator Data'!$B$4:$P$300,15,FALSE)))</f>
        <v>0.94666811594802713</v>
      </c>
      <c r="H118" s="237">
        <f t="shared" si="39"/>
        <v>4.7</v>
      </c>
      <c r="I118" s="237">
        <f t="shared" si="40"/>
        <v>4.8499999999999996</v>
      </c>
      <c r="J118" s="237">
        <f>IF('Crisis Indicator Data'!G115="x","x",IF(LOG('Crisis Indicator Data'!G115)&lt;J$4,0,IF(LOG('Crisis Indicator Data'!G115)&gt;J$3,5,ROUND(5-(J$3-LOG('Crisis Indicator Data'!G115))/(J$3-J$4)*5,1))))</f>
        <v>5</v>
      </c>
      <c r="K118" s="143">
        <f>IF('Crisis Indicator Data'!G115="x","x",IF(LEN(E118)&gt;3,('Crisis Indicator Data'!G115/VLOOKUP('Impact of the crisis'!$C118,'Regional Crises'!$B$1:$R$66,5,FALSE)),'Crisis Indicator Data'!G115/VLOOKUP('Impact of the crisis'!$E118,'Country Indicator Data'!$B$4:$P$300,14,FALSE)))</f>
        <v>0.57084958630025073</v>
      </c>
      <c r="L118" s="237">
        <f t="shared" si="41"/>
        <v>2.8</v>
      </c>
      <c r="M118" s="237">
        <f t="shared" si="42"/>
        <v>3.9</v>
      </c>
      <c r="N118" s="237">
        <f t="shared" si="43"/>
        <v>4.4000000000000004</v>
      </c>
      <c r="O118" s="237">
        <f>IF('Crisis Indicator Data'!H115="x","x",IF('Crisis Indicator Data'!H115=0,0,IF(LOG('Crisis Indicator Data'!H115)&lt;O$4,0,IF(LOG('Crisis Indicator Data'!H115)&gt;O$3,5,ROUND(5-(O$3-LOG('Crisis Indicator Data'!H115))/(O$3-O$4)*5,1)))))</f>
        <v>2.7</v>
      </c>
      <c r="P118" s="143">
        <f>IF('Crisis Indicator Data'!H115="x","x",'Crisis Indicator Data'!H115/'Crisis Indicator Data'!G115)</f>
        <v>1.7496842991440997E-2</v>
      </c>
      <c r="Q118" s="237">
        <f t="shared" si="44"/>
        <v>0</v>
      </c>
      <c r="R118" s="237">
        <f t="shared" si="45"/>
        <v>1.35</v>
      </c>
      <c r="S118" s="237">
        <f>IF('Crisis Indicator Data'!I115="x","x",IF('Crisis Indicator Data'!I115=0,0,IF(LOG('Crisis Indicator Data'!I115)&lt;S$4,0,IF(LOG('Crisis Indicator Data'!I115)&gt;S$3,5,ROUND(5-(S$3-LOG('Crisis Indicator Data'!I115))/(S$3-S$4)*5,1)))))</f>
        <v>4.4000000000000004</v>
      </c>
      <c r="T118" s="143">
        <f>IF('Crisis Indicator Data'!H115="x","x",IF('Crisis Indicator Data'!I115="x","x",'Crisis Indicator Data'!I115/'Crisis Indicator Data'!H115))</f>
        <v>1</v>
      </c>
      <c r="U118" s="237">
        <f t="shared" si="46"/>
        <v>5</v>
      </c>
      <c r="V118" s="237">
        <f t="shared" si="47"/>
        <v>4.7</v>
      </c>
      <c r="W118" s="237">
        <f>IF('Crisis Indicator Data'!L115="x","x",IF('Crisis Indicator Data'!L115=0,0,IF(LOG('Crisis Indicator Data'!L115)&lt;W$4,0,IF(LOG('Crisis Indicator Data'!L115)&gt;W$3,5,ROUND(5-(W$3-LOG('Crisis Indicator Data'!L115))/(W$3-W$4)*5,1)))))</f>
        <v>3.9</v>
      </c>
      <c r="X118" s="244">
        <f>IF(OR('Crisis Indicator Data'!L115="x",'Crisis Indicator Data'!H115="x"),"x",'Crisis Indicator Data'!L115/'Crisis Indicator Data'!H115)</f>
        <v>4.4025661587810745E-4</v>
      </c>
      <c r="Y118" s="237">
        <f t="shared" si="48"/>
        <v>5</v>
      </c>
      <c r="Z118" s="237">
        <f t="shared" si="49"/>
        <v>4.5</v>
      </c>
      <c r="AA118" s="237">
        <f t="shared" si="50"/>
        <v>4.5999999999999996</v>
      </c>
      <c r="AB118" s="245">
        <f t="shared" si="51"/>
        <v>3.4</v>
      </c>
    </row>
    <row r="119" spans="1:28" x14ac:dyDescent="0.25">
      <c r="A119" s="147" t="str">
        <f>'Crisis Indicator Data'!A116</f>
        <v>Western Mediterranean Route</v>
      </c>
      <c r="B119" s="148">
        <f>'Crisis Indicator Data'!B116</f>
        <v>0</v>
      </c>
      <c r="C119" s="148" t="str">
        <f>'Crisis Indicator Data'!C116</f>
        <v>REG008</v>
      </c>
      <c r="D119" s="148" t="str">
        <f>'Crisis Indicator Data'!D116</f>
        <v>Algeria,Morocco,Spain</v>
      </c>
      <c r="E119" s="149" t="str">
        <f>'Crisis Indicator Data'!E116</f>
        <v>DZA,MAR,ESP</v>
      </c>
      <c r="F119" s="243">
        <f>IF('Crisis Indicator Data'!F116="x","x",IF(LOG('Crisis Indicator Data'!F116)&lt;F$4,0,IF(LOG('Crisis Indicator Data'!F116)&gt;F$3,5,ROUND(5-(F$3-LOG('Crisis Indicator Data'!F116))/(F$3-F$4)*5,1))))</f>
        <v>5</v>
      </c>
      <c r="G119" s="143">
        <f>IF('Crisis Indicator Data'!F116="x","x",IF(LEN(E119)&gt;3,('Crisis Indicator Data'!F116/VLOOKUP('Impact of the crisis'!$C119,'Regional Crises'!$B$1:$R$66,4,FALSE)),'Crisis Indicator Data'!F116/VLOOKUP('Impact of the crisis'!$E119,'Country Indicator Data'!$B$4:$P$300,15,FALSE)))</f>
        <v>0.8797536604060211</v>
      </c>
      <c r="H119" s="237">
        <f t="shared" si="39"/>
        <v>4.4000000000000004</v>
      </c>
      <c r="I119" s="237">
        <f t="shared" si="40"/>
        <v>4.7</v>
      </c>
      <c r="J119" s="237">
        <f>IF('Crisis Indicator Data'!G116="x","x",IF(LOG('Crisis Indicator Data'!G116)&lt;J$4,0,IF(LOG('Crisis Indicator Data'!G116)&gt;J$3,5,ROUND(5-(J$3-LOG('Crisis Indicator Data'!G116))/(J$3-J$4)*5,1))))</f>
        <v>5</v>
      </c>
      <c r="K119" s="143">
        <f>IF('Crisis Indicator Data'!G116="x","x",IF(LEN(E119)&gt;3,('Crisis Indicator Data'!G116/VLOOKUP('Impact of the crisis'!$C119,'Regional Crises'!$B$1:$R$66,5,FALSE)),'Crisis Indicator Data'!G116/VLOOKUP('Impact of the crisis'!$E119,'Country Indicator Data'!$B$4:$P$300,14,FALSE)))</f>
        <v>0.72903838495236339</v>
      </c>
      <c r="L119" s="237">
        <f t="shared" si="41"/>
        <v>3.6</v>
      </c>
      <c r="M119" s="237">
        <f t="shared" si="42"/>
        <v>4.3</v>
      </c>
      <c r="N119" s="237">
        <f t="shared" si="43"/>
        <v>4.5</v>
      </c>
      <c r="O119" s="237">
        <f>IF('Crisis Indicator Data'!H116="x","x",IF('Crisis Indicator Data'!H116=0,0,IF(LOG('Crisis Indicator Data'!H116)&lt;O$4,0,IF(LOG('Crisis Indicator Data'!H116)&gt;O$3,5,ROUND(5-(O$3-LOG('Crisis Indicator Data'!H116))/(O$3-O$4)*5,1)))))</f>
        <v>1.9</v>
      </c>
      <c r="P119" s="143">
        <f>IF('Crisis Indicator Data'!H116="x","x",'Crisis Indicator Data'!H116/'Crisis Indicator Data'!G116)</f>
        <v>4.4331456424909653E-3</v>
      </c>
      <c r="Q119" s="237">
        <f t="shared" si="44"/>
        <v>0</v>
      </c>
      <c r="R119" s="237">
        <f t="shared" si="45"/>
        <v>0.95</v>
      </c>
      <c r="S119" s="237">
        <f>IF('Crisis Indicator Data'!I116="x","x",IF('Crisis Indicator Data'!I116=0,0,IF(LOG('Crisis Indicator Data'!I116)&lt;S$4,0,IF(LOG('Crisis Indicator Data'!I116)&gt;S$3,5,ROUND(5-(S$3-LOG('Crisis Indicator Data'!I116))/(S$3-S$4)*5,1)))))</f>
        <v>3.8</v>
      </c>
      <c r="T119" s="143">
        <f>IF('Crisis Indicator Data'!H116="x","x",IF('Crisis Indicator Data'!I116="x","x",'Crisis Indicator Data'!I116/'Crisis Indicator Data'!H116))</f>
        <v>1</v>
      </c>
      <c r="U119" s="237">
        <f t="shared" si="46"/>
        <v>5</v>
      </c>
      <c r="V119" s="237">
        <f t="shared" si="47"/>
        <v>4.4000000000000004</v>
      </c>
      <c r="W119" s="237">
        <f>IF('Crisis Indicator Data'!L116="x","x",IF('Crisis Indicator Data'!L116=0,0,IF(LOG('Crisis Indicator Data'!L116)&lt;W$4,0,IF(LOG('Crisis Indicator Data'!L116)&gt;W$3,5,ROUND(5-(W$3-LOG('Crisis Indicator Data'!L116))/(W$3-W$4)*5,1)))))</f>
        <v>3.6</v>
      </c>
      <c r="X119" s="244">
        <f>IF(OR('Crisis Indicator Data'!L116="x",'Crisis Indicator Data'!H116="x"),"x",'Crisis Indicator Data'!L116/'Crisis Indicator Data'!H116)</f>
        <v>8.0805687203791467E-4</v>
      </c>
      <c r="Y119" s="237">
        <f t="shared" si="48"/>
        <v>5</v>
      </c>
      <c r="Z119" s="237">
        <f t="shared" si="49"/>
        <v>4.3</v>
      </c>
      <c r="AA119" s="237">
        <f t="shared" si="50"/>
        <v>4.4000000000000004</v>
      </c>
      <c r="AB119" s="245">
        <f t="shared" si="51"/>
        <v>3.1</v>
      </c>
    </row>
    <row r="120" spans="1:28" x14ac:dyDescent="0.25">
      <c r="A120" s="147" t="str">
        <f>'Crisis Indicator Data'!A117</f>
        <v>Rohingya Regional Crisis</v>
      </c>
      <c r="B120" s="148">
        <f>'Crisis Indicator Data'!B117</f>
        <v>0</v>
      </c>
      <c r="C120" s="148" t="str">
        <f>'Crisis Indicator Data'!C117</f>
        <v>REG011</v>
      </c>
      <c r="D120" s="148" t="str">
        <f>'Crisis Indicator Data'!D117</f>
        <v>Bangladesh,Myanmar</v>
      </c>
      <c r="E120" s="149" t="str">
        <f>'Crisis Indicator Data'!E117</f>
        <v>BGD,MMR</v>
      </c>
      <c r="F120" s="243">
        <f>IF('Crisis Indicator Data'!F117="x","x",IF(LOG('Crisis Indicator Data'!F117)&lt;F$4,0,IF(LOG('Crisis Indicator Data'!F117)&gt;F$3,5,ROUND(5-(F$3-LOG('Crisis Indicator Data'!F117))/(F$3-F$4)*5,1))))</f>
        <v>2.6</v>
      </c>
      <c r="G120" s="143">
        <f>IF('Crisis Indicator Data'!F117="x","x",IF(LEN(E120)&gt;3,('Crisis Indicator Data'!F117/VLOOKUP('Impact of the crisis'!$C120,'Regional Crises'!$B$1:$R$66,4,FALSE)),'Crisis Indicator Data'!F117/VLOOKUP('Impact of the crisis'!$E120,'Country Indicator Data'!$B$4:$P$300,15,FALSE)))</f>
        <v>4.7887647622087456E-2</v>
      </c>
      <c r="H120" s="237">
        <f t="shared" si="39"/>
        <v>0.1</v>
      </c>
      <c r="I120" s="237">
        <f t="shared" si="40"/>
        <v>1.35</v>
      </c>
      <c r="J120" s="237">
        <f>IF('Crisis Indicator Data'!G117="x","x",IF(LOG('Crisis Indicator Data'!G117)&lt;J$4,0,IF(LOG('Crisis Indicator Data'!G117)&gt;J$3,5,ROUND(5-(J$3-LOG('Crisis Indicator Data'!G117))/(J$3-J$4)*5,1))))</f>
        <v>2.2999999999999998</v>
      </c>
      <c r="K120" s="143">
        <f>IF('Crisis Indicator Data'!G117="x","x",IF(LEN(E120)&gt;3,('Crisis Indicator Data'!G117/VLOOKUP('Impact of the crisis'!$C120,'Regional Crises'!$B$1:$R$66,5,FALSE)),'Crisis Indicator Data'!G117/VLOOKUP('Impact of the crisis'!$E120,'Country Indicator Data'!$B$4:$P$300,14,FALSE)))</f>
        <v>2.1844275990643192E-2</v>
      </c>
      <c r="L120" s="237">
        <f t="shared" si="41"/>
        <v>0.1</v>
      </c>
      <c r="M120" s="237">
        <f t="shared" si="42"/>
        <v>1.2</v>
      </c>
      <c r="N120" s="237">
        <f t="shared" si="43"/>
        <v>1.3</v>
      </c>
      <c r="O120" s="237">
        <f>IF('Crisis Indicator Data'!H117="x","x",IF('Crisis Indicator Data'!H117=0,0,IF(LOG('Crisis Indicator Data'!H117)&lt;O$4,0,IF(LOG('Crisis Indicator Data'!H117)&gt;O$3,5,ROUND(5-(O$3-LOG('Crisis Indicator Data'!H117))/(O$3-O$4)*5,1)))))</f>
        <v>3.7</v>
      </c>
      <c r="P120" s="143">
        <f>IF('Crisis Indicator Data'!H117="x","x",'Crisis Indicator Data'!H117/'Crisis Indicator Data'!G117)</f>
        <v>1</v>
      </c>
      <c r="Q120" s="237">
        <f t="shared" si="44"/>
        <v>5</v>
      </c>
      <c r="R120" s="237">
        <f t="shared" si="45"/>
        <v>4.3499999999999996</v>
      </c>
      <c r="S120" s="237">
        <f>IF('Crisis Indicator Data'!I117="x","x",IF('Crisis Indicator Data'!I117=0,0,IF(LOG('Crisis Indicator Data'!I117)&lt;S$4,0,IF(LOG('Crisis Indicator Data'!I117)&gt;S$3,5,ROUND(5-(S$3-LOG('Crisis Indicator Data'!I117))/(S$3-S$4)*5,1)))))</f>
        <v>4.5</v>
      </c>
      <c r="T120" s="143">
        <f>IF('Crisis Indicator Data'!H117="x","x",IF('Crisis Indicator Data'!I117="x","x",'Crisis Indicator Data'!I117/'Crisis Indicator Data'!H117))</f>
        <v>0.26247987117552335</v>
      </c>
      <c r="U120" s="237">
        <f t="shared" si="46"/>
        <v>5</v>
      </c>
      <c r="V120" s="237">
        <f t="shared" si="47"/>
        <v>4.8</v>
      </c>
      <c r="W120" s="237">
        <f>IF('Crisis Indicator Data'!L117="x","x",IF('Crisis Indicator Data'!L117=0,0,IF(LOG('Crisis Indicator Data'!L117)&lt;W$4,0,IF(LOG('Crisis Indicator Data'!L117)&gt;W$3,5,ROUND(5-(W$3-LOG('Crisis Indicator Data'!L117))/(W$3-W$4)*5,1)))))</f>
        <v>3.7</v>
      </c>
      <c r="X120" s="244">
        <f>IF(OR('Crisis Indicator Data'!L117="x",'Crisis Indicator Data'!H117="x"),"x",'Crisis Indicator Data'!L117/'Crisis Indicator Data'!H117)</f>
        <v>7.2665056360708536E-5</v>
      </c>
      <c r="Y120" s="237">
        <f t="shared" si="48"/>
        <v>3.6</v>
      </c>
      <c r="Z120" s="237">
        <f t="shared" si="49"/>
        <v>3.7</v>
      </c>
      <c r="AA120" s="237">
        <f t="shared" si="50"/>
        <v>4.3</v>
      </c>
      <c r="AB120" s="245">
        <f t="shared" si="51"/>
        <v>4.3</v>
      </c>
    </row>
    <row r="121" spans="1:28" x14ac:dyDescent="0.25">
      <c r="A121" s="147" t="str">
        <f>'Crisis Indicator Data'!A118</f>
        <v>Southern Africa Regional Food Security Crisis</v>
      </c>
      <c r="B121" s="148">
        <f>'Crisis Indicator Data'!B118</f>
        <v>0</v>
      </c>
      <c r="C121" s="148" t="str">
        <f>'Crisis Indicator Data'!C118</f>
        <v>REG012</v>
      </c>
      <c r="D121" s="148" t="str">
        <f>'Crisis Indicator Data'!D118</f>
        <v>Lesotho,Madagascar,Malawi,Namibia,Eswatini,Zambia,Zimbabwe,Tanzania</v>
      </c>
      <c r="E121" s="149" t="str">
        <f>'Crisis Indicator Data'!E118</f>
        <v>LSO,MDG,MWI,NAM,SWZ,ZMB,ZWE,TZA</v>
      </c>
      <c r="F121" s="243">
        <f>IF('Crisis Indicator Data'!F118="x","x",IF(LOG('Crisis Indicator Data'!F118)&lt;F$4,0,IF(LOG('Crisis Indicator Data'!F118)&gt;F$3,5,ROUND(5-(F$3-LOG('Crisis Indicator Data'!F118))/(F$3-F$4)*5,1))))</f>
        <v>5</v>
      </c>
      <c r="G121" s="143">
        <f>IF('Crisis Indicator Data'!F118="x","x",IF(LEN(E121)&gt;3,('Crisis Indicator Data'!F118/VLOOKUP('Impact of the crisis'!$C121,'Regional Crises'!$B$1:$R$66,4,FALSE)),'Crisis Indicator Data'!F118/VLOOKUP('Impact of the crisis'!$E121,'Country Indicator Data'!$B$4:$P$300,15,FALSE)))</f>
        <v>0.73166740107270056</v>
      </c>
      <c r="H121" s="237">
        <f t="shared" si="39"/>
        <v>3.6</v>
      </c>
      <c r="I121" s="237">
        <f t="shared" si="40"/>
        <v>4.3</v>
      </c>
      <c r="J121" s="237">
        <f>IF('Crisis Indicator Data'!G118="x","x",IF(LOG('Crisis Indicator Data'!G118)&lt;J$4,0,IF(LOG('Crisis Indicator Data'!G118)&gt;J$3,5,ROUND(5-(J$3-LOG('Crisis Indicator Data'!G118))/(J$3-J$4)*5,1))))</f>
        <v>5</v>
      </c>
      <c r="K121" s="143">
        <f>IF('Crisis Indicator Data'!G118="x","x",IF(LEN(E121)&gt;3,('Crisis Indicator Data'!G118/VLOOKUP('Impact of the crisis'!$C121,'Regional Crises'!$B$1:$R$66,5,FALSE)),'Crisis Indicator Data'!G118/VLOOKUP('Impact of the crisis'!$E121,'Country Indicator Data'!$B$4:$P$300,14,FALSE)))</f>
        <v>0.51584486818677844</v>
      </c>
      <c r="L121" s="237">
        <f t="shared" si="41"/>
        <v>2.6</v>
      </c>
      <c r="M121" s="237">
        <f t="shared" si="42"/>
        <v>3.8</v>
      </c>
      <c r="N121" s="237">
        <f t="shared" si="43"/>
        <v>4.0999999999999996</v>
      </c>
      <c r="O121" s="237">
        <f>IF('Crisis Indicator Data'!H118="x","x",IF('Crisis Indicator Data'!H118=0,0,IF(LOG('Crisis Indicator Data'!H118)&lt;O$4,0,IF(LOG('Crisis Indicator Data'!H118)&gt;O$3,5,ROUND(5-(O$3-LOG('Crisis Indicator Data'!H118))/(O$3-O$4)*5,1)))))</f>
        <v>5</v>
      </c>
      <c r="P121" s="143">
        <f>IF('Crisis Indicator Data'!H118="x","x",'Crisis Indicator Data'!H118/'Crisis Indicator Data'!G118)</f>
        <v>0.66519603067459043</v>
      </c>
      <c r="Q121" s="237">
        <f t="shared" si="44"/>
        <v>3.3</v>
      </c>
      <c r="R121" s="237">
        <f t="shared" si="45"/>
        <v>4.1500000000000004</v>
      </c>
      <c r="S121" s="237">
        <f>IF('Crisis Indicator Data'!I118="x","x",IF('Crisis Indicator Data'!I118=0,0,IF(LOG('Crisis Indicator Data'!I118)&lt;S$4,0,IF(LOG('Crisis Indicator Data'!I118)&gt;S$3,5,ROUND(5-(S$3-LOG('Crisis Indicator Data'!I118))/(S$3-S$4)*5,1)))))</f>
        <v>3.3</v>
      </c>
      <c r="T121" s="143">
        <f>IF('Crisis Indicator Data'!H118="x","x",IF('Crisis Indicator Data'!I118="x","x",'Crisis Indicator Data'!I118/'Crisis Indicator Data'!H118))</f>
        <v>4.1008473689716496E-3</v>
      </c>
      <c r="U121" s="237">
        <f t="shared" si="46"/>
        <v>0.1</v>
      </c>
      <c r="V121" s="237">
        <f t="shared" si="47"/>
        <v>1.7</v>
      </c>
      <c r="W121" s="237">
        <f>IF('Crisis Indicator Data'!L118="x","x",IF('Crisis Indicator Data'!L118=0,0,IF(LOG('Crisis Indicator Data'!L118)&lt;W$4,0,IF(LOG('Crisis Indicator Data'!L118)&gt;W$3,5,ROUND(5-(W$3-LOG('Crisis Indicator Data'!L118))/(W$3-W$4)*5,1)))))</f>
        <v>4.8</v>
      </c>
      <c r="X121" s="244">
        <f>IF(OR('Crisis Indicator Data'!L118="x",'Crisis Indicator Data'!H118="x"),"x",'Crisis Indicator Data'!L118/'Crisis Indicator Data'!H118)</f>
        <v>4.6092687519615022E-5</v>
      </c>
      <c r="Y121" s="237">
        <f t="shared" si="48"/>
        <v>2.2999999999999998</v>
      </c>
      <c r="Z121" s="237">
        <f t="shared" si="49"/>
        <v>3.6</v>
      </c>
      <c r="AA121" s="237">
        <f t="shared" si="50"/>
        <v>2.8</v>
      </c>
      <c r="AB121" s="245">
        <f t="shared" si="51"/>
        <v>3.6</v>
      </c>
    </row>
    <row r="122" spans="1:28" x14ac:dyDescent="0.25">
      <c r="A122" s="147" t="str">
        <f>'Crisis Indicator Data'!A119</f>
        <v>Nagorno-Karabakh Conflict</v>
      </c>
      <c r="B122" s="148">
        <f>'Crisis Indicator Data'!B119</f>
        <v>0</v>
      </c>
      <c r="C122" s="148" t="str">
        <f>'Crisis Indicator Data'!C119</f>
        <v>REG013</v>
      </c>
      <c r="D122" s="148" t="str">
        <f>'Crisis Indicator Data'!D119</f>
        <v>Armenia,Azerbaijan</v>
      </c>
      <c r="E122" s="149" t="str">
        <f>'Crisis Indicator Data'!E119</f>
        <v>ARM,AZE</v>
      </c>
      <c r="F122" s="243">
        <f>IF('Crisis Indicator Data'!F119="x","x",IF(LOG('Crisis Indicator Data'!F119)&lt;F$4,0,IF(LOG('Crisis Indicator Data'!F119)&gt;F$3,5,ROUND(5-(F$3-LOG('Crisis Indicator Data'!F119))/(F$3-F$4)*5,1))))</f>
        <v>2.6</v>
      </c>
      <c r="G122" s="143">
        <f>IF('Crisis Indicator Data'!F119="x","x",IF(LEN(E122)&gt;3,('Crisis Indicator Data'!F119/VLOOKUP('Impact of the crisis'!$C122,'Regional Crises'!$B$1:$R$66,4,FALSE)),'Crisis Indicator Data'!F119/VLOOKUP('Impact of the crisis'!$E122,'Country Indicator Data'!$B$4:$P$300,15,FALSE)))</f>
        <v>0.3235672572503217</v>
      </c>
      <c r="H122" s="237">
        <f t="shared" si="39"/>
        <v>1.5</v>
      </c>
      <c r="I122" s="237">
        <f t="shared" si="40"/>
        <v>2.0499999999999998</v>
      </c>
      <c r="J122" s="237">
        <f>IF('Crisis Indicator Data'!G119="x","x",IF(LOG('Crisis Indicator Data'!G119)&lt;J$4,0,IF(LOG('Crisis Indicator Data'!G119)&gt;J$3,5,ROUND(5-(J$3-LOG('Crisis Indicator Data'!G119))/(J$3-J$4)*5,1))))</f>
        <v>2.2000000000000002</v>
      </c>
      <c r="K122" s="143">
        <f>IF('Crisis Indicator Data'!G119="x","x",IF(LEN(E122)&gt;3,('Crisis Indicator Data'!G119/VLOOKUP('Impact of the crisis'!$C122,'Regional Crises'!$B$1:$R$66,5,FALSE)),'Crisis Indicator Data'!G119/VLOOKUP('Impact of the crisis'!$E122,'Country Indicator Data'!$B$4:$P$300,14,FALSE)))</f>
        <v>0.34169928620769052</v>
      </c>
      <c r="L122" s="237">
        <f t="shared" si="41"/>
        <v>1.7</v>
      </c>
      <c r="M122" s="237">
        <f t="shared" si="42"/>
        <v>1.9500000000000002</v>
      </c>
      <c r="N122" s="237">
        <f t="shared" si="43"/>
        <v>2</v>
      </c>
      <c r="O122" s="237">
        <f>IF('Crisis Indicator Data'!H119="x","x",IF('Crisis Indicator Data'!H119=0,0,IF(LOG('Crisis Indicator Data'!H119)&lt;O$4,0,IF(LOG('Crisis Indicator Data'!H119)&gt;O$3,5,ROUND(5-(O$3-LOG('Crisis Indicator Data'!H119))/(O$3-O$4)*5,1)))))</f>
        <v>3.3</v>
      </c>
      <c r="P122" s="143">
        <f>IF('Crisis Indicator Data'!H119="x","x",'Crisis Indicator Data'!H119/'Crisis Indicator Data'!G119)</f>
        <v>0.64240790655884994</v>
      </c>
      <c r="Q122" s="237">
        <f t="shared" si="44"/>
        <v>3.2</v>
      </c>
      <c r="R122" s="237">
        <f t="shared" si="45"/>
        <v>3.25</v>
      </c>
      <c r="S122" s="237">
        <f>IF('Crisis Indicator Data'!I119="x","x",IF('Crisis Indicator Data'!I119=0,0,IF(LOG('Crisis Indicator Data'!I119)&lt;S$4,0,IF(LOG('Crisis Indicator Data'!I119)&gt;S$3,5,ROUND(5-(S$3-LOG('Crisis Indicator Data'!I119))/(S$3-S$4)*5,1)))))</f>
        <v>3</v>
      </c>
      <c r="T122" s="143">
        <f>IF('Crisis Indicator Data'!H119="x","x",IF('Crisis Indicator Data'!I119="x","x",'Crisis Indicator Data'!I119/'Crisis Indicator Data'!H119))</f>
        <v>4.0909090909090909E-2</v>
      </c>
      <c r="U122" s="237">
        <f t="shared" si="46"/>
        <v>1.4</v>
      </c>
      <c r="V122" s="237">
        <f t="shared" si="47"/>
        <v>2.2000000000000002</v>
      </c>
      <c r="W122" s="237">
        <f>IF('Crisis Indicator Data'!L119="x","x",IF('Crisis Indicator Data'!L119=0,0,IF(LOG('Crisis Indicator Data'!L119)&lt;W$4,0,IF(LOG('Crisis Indicator Data'!L119)&gt;W$3,5,ROUND(5-(W$3-LOG('Crisis Indicator Data'!L119))/(W$3-W$4)*5,1)))))</f>
        <v>1.6</v>
      </c>
      <c r="X122" s="244">
        <f>IF(OR('Crisis Indicator Data'!L119="x",'Crisis Indicator Data'!H119="x"),"x",'Crisis Indicator Data'!L119/'Crisis Indicator Data'!H119)</f>
        <v>4.5454545454545455E-6</v>
      </c>
      <c r="Y122" s="237">
        <f t="shared" si="48"/>
        <v>0.2</v>
      </c>
      <c r="Z122" s="237">
        <f t="shared" si="49"/>
        <v>0.9</v>
      </c>
      <c r="AA122" s="237">
        <f t="shared" si="50"/>
        <v>1.6</v>
      </c>
      <c r="AB122" s="245">
        <f t="shared" si="51"/>
        <v>2.5</v>
      </c>
    </row>
    <row r="123" spans="1:28" x14ac:dyDescent="0.25">
      <c r="A123" s="147" t="str">
        <f>'Crisis Indicator Data'!A120</f>
        <v>Eastern Africa Regional Drought Crisis</v>
      </c>
      <c r="B123" s="148" t="str">
        <f>'Crisis Indicator Data'!B120</f>
        <v>Drought</v>
      </c>
      <c r="C123" s="148" t="str">
        <f>'Crisis Indicator Data'!C120</f>
        <v>REG014</v>
      </c>
      <c r="D123" s="148" t="str">
        <f>'Crisis Indicator Data'!D120</f>
        <v>Ethiopia,Somalia,Kenya</v>
      </c>
      <c r="E123" s="149" t="str">
        <f>'Crisis Indicator Data'!E120</f>
        <v>ETH,SOM,KEN</v>
      </c>
      <c r="F123" s="243">
        <f>IF('Crisis Indicator Data'!F120="x","x",IF(LOG('Crisis Indicator Data'!F120)&lt;F$4,0,IF(LOG('Crisis Indicator Data'!F120)&gt;F$3,5,ROUND(5-(F$3-LOG('Crisis Indicator Data'!F120))/(F$3-F$4)*5,1))))</f>
        <v>5</v>
      </c>
      <c r="G123" s="143">
        <f>IF('Crisis Indicator Data'!F120="x","x",IF(LEN(E123)&gt;3,('Crisis Indicator Data'!F120/VLOOKUP('Impact of the crisis'!$C123,'Regional Crises'!$B$1:$R$66,4,FALSE)),'Crisis Indicator Data'!F120/VLOOKUP('Impact of the crisis'!$E123,'Country Indicator Data'!$B$4:$P$300,15,FALSE)))</f>
        <v>0.89018338432400934</v>
      </c>
      <c r="H123" s="237">
        <f t="shared" si="39"/>
        <v>4.4000000000000004</v>
      </c>
      <c r="I123" s="237">
        <f t="shared" si="40"/>
        <v>4.7</v>
      </c>
      <c r="J123" s="237">
        <f>IF('Crisis Indicator Data'!G120="x","x",IF(LOG('Crisis Indicator Data'!G120)&lt;J$4,0,IF(LOG('Crisis Indicator Data'!G120)&gt;J$3,5,ROUND(5-(J$3-LOG('Crisis Indicator Data'!G120))/(J$3-J$4)*5,1))))</f>
        <v>5</v>
      </c>
      <c r="K123" s="143">
        <f>IF('Crisis Indicator Data'!G120="x","x",IF(LEN(E123)&gt;3,('Crisis Indicator Data'!G120/VLOOKUP('Impact of the crisis'!$C123,'Regional Crises'!$B$1:$R$66,5,FALSE)),'Crisis Indicator Data'!G120/VLOOKUP('Impact of the crisis'!$E123,'Country Indicator Data'!$B$4:$P$300,14,FALSE)))</f>
        <v>0.51594170528784411</v>
      </c>
      <c r="L123" s="237">
        <f t="shared" si="41"/>
        <v>2.6</v>
      </c>
      <c r="M123" s="237">
        <f t="shared" si="42"/>
        <v>3.8</v>
      </c>
      <c r="N123" s="237">
        <f t="shared" si="43"/>
        <v>4.3</v>
      </c>
      <c r="O123" s="237">
        <f>IF('Crisis Indicator Data'!H120="x","x",IF('Crisis Indicator Data'!H120=0,0,IF(LOG('Crisis Indicator Data'!H120)&lt;O$4,0,IF(LOG('Crisis Indicator Data'!H120)&gt;O$3,5,ROUND(5-(O$3-LOG('Crisis Indicator Data'!H120))/(O$3-O$4)*5,1)))))</f>
        <v>5</v>
      </c>
      <c r="P123" s="143">
        <f>IF('Crisis Indicator Data'!H120="x","x",'Crisis Indicator Data'!H120/'Crisis Indicator Data'!G120)</f>
        <v>0.64679260133805583</v>
      </c>
      <c r="Q123" s="237">
        <f t="shared" si="44"/>
        <v>3.2</v>
      </c>
      <c r="R123" s="237">
        <f t="shared" si="45"/>
        <v>4.0999999999999996</v>
      </c>
      <c r="S123" s="237">
        <f>IF('Crisis Indicator Data'!I120="x","x",IF('Crisis Indicator Data'!I120=0,0,IF(LOG('Crisis Indicator Data'!I120)&lt;S$4,0,IF(LOG('Crisis Indicator Data'!I120)&gt;S$3,5,ROUND(5-(S$3-LOG('Crisis Indicator Data'!I120))/(S$3-S$4)*5,1)))))</f>
        <v>5</v>
      </c>
      <c r="T123" s="143">
        <f>IF('Crisis Indicator Data'!H120="x","x",IF('Crisis Indicator Data'!I120="x","x",'Crisis Indicator Data'!I120/'Crisis Indicator Data'!H120))</f>
        <v>8.2522056586553094E-2</v>
      </c>
      <c r="U123" s="237">
        <f t="shared" si="46"/>
        <v>2.8</v>
      </c>
      <c r="V123" s="237">
        <f t="shared" si="47"/>
        <v>3.9</v>
      </c>
      <c r="W123" s="237">
        <f>IF('Crisis Indicator Data'!L120="x","x",IF('Crisis Indicator Data'!L120=0,0,IF(LOG('Crisis Indicator Data'!L120)&lt;W$4,0,IF(LOG('Crisis Indicator Data'!L120)&gt;W$3,5,ROUND(5-(W$3-LOG('Crisis Indicator Data'!L120))/(W$3-W$4)*5,1)))))</f>
        <v>5</v>
      </c>
      <c r="X123" s="244">
        <f>IF(OR('Crisis Indicator Data'!L120="x",'Crisis Indicator Data'!H120="x"),"x",'Crisis Indicator Data'!L120/'Crisis Indicator Data'!H120)</f>
        <v>7.4429571037420137E-5</v>
      </c>
      <c r="Y123" s="237">
        <f t="shared" si="48"/>
        <v>3.7</v>
      </c>
      <c r="Z123" s="237">
        <f t="shared" si="49"/>
        <v>4.4000000000000004</v>
      </c>
      <c r="AA123" s="237">
        <f t="shared" si="50"/>
        <v>4.2</v>
      </c>
      <c r="AB123" s="245">
        <f t="shared" si="51"/>
        <v>4.2</v>
      </c>
    </row>
    <row r="124" spans="1:28" x14ac:dyDescent="0.25">
      <c r="A124" s="147" t="str">
        <f>'Crisis Indicator Data'!A121</f>
        <v>Turkiye / Syria earthquake</v>
      </c>
      <c r="B124" s="148" t="str">
        <f>'Crisis Indicator Data'!B121</f>
        <v>Earthquake</v>
      </c>
      <c r="C124" s="148" t="str">
        <f>'Crisis Indicator Data'!C121</f>
        <v>REG015</v>
      </c>
      <c r="D124" s="148" t="str">
        <f>'Crisis Indicator Data'!D121</f>
        <v>Türkiye,Syria</v>
      </c>
      <c r="E124" s="149" t="str">
        <f>'Crisis Indicator Data'!E121</f>
        <v>TUR,SYR</v>
      </c>
      <c r="F124" s="243">
        <f>IF('Crisis Indicator Data'!F121="x","x",IF(LOG('Crisis Indicator Data'!F121)&lt;F$4,0,IF(LOG('Crisis Indicator Data'!F121)&gt;F$3,5,ROUND(5-(F$3-LOG('Crisis Indicator Data'!F121))/(F$3-F$4)*5,1))))</f>
        <v>3.7</v>
      </c>
      <c r="G124" s="143">
        <f>IF('Crisis Indicator Data'!F121="x","x",IF(LEN(E124)&gt;3,('Crisis Indicator Data'!F121/VLOOKUP('Impact of the crisis'!$C124,'Regional Crises'!$B$1:$R$66,4,FALSE)),'Crisis Indicator Data'!F121/VLOOKUP('Impact of the crisis'!$E124,'Country Indicator Data'!$B$4:$P$300,15,FALSE)))</f>
        <v>0.16505045842687199</v>
      </c>
      <c r="H124" s="237">
        <f t="shared" si="39"/>
        <v>0.7</v>
      </c>
      <c r="I124" s="237">
        <f t="shared" si="40"/>
        <v>2.2000000000000002</v>
      </c>
      <c r="J124" s="237">
        <f>IF('Crisis Indicator Data'!G121="x","x",IF(LOG('Crisis Indicator Data'!G121)&lt;J$4,0,IF(LOG('Crisis Indicator Data'!G121)&gt;J$3,5,ROUND(5-(J$3-LOG('Crisis Indicator Data'!G121))/(J$3-J$4)*5,1))))</f>
        <v>4.7</v>
      </c>
      <c r="K124" s="143">
        <f>IF('Crisis Indicator Data'!G121="x","x",IF(LEN(E124)&gt;3,('Crisis Indicator Data'!G121/VLOOKUP('Impact of the crisis'!$C124,'Regional Crises'!$B$1:$R$66,5,FALSE)),'Crisis Indicator Data'!G121/VLOOKUP('Impact of the crisis'!$E124,'Country Indicator Data'!$B$4:$P$300,14,FALSE)))</f>
        <v>0.23293836428658132</v>
      </c>
      <c r="L124" s="237">
        <f t="shared" si="41"/>
        <v>1.1000000000000001</v>
      </c>
      <c r="M124" s="237">
        <f t="shared" si="42"/>
        <v>2.9000000000000004</v>
      </c>
      <c r="N124" s="237">
        <f t="shared" si="43"/>
        <v>2.6</v>
      </c>
      <c r="O124" s="237">
        <f>IF('Crisis Indicator Data'!H121="x","x",IF('Crisis Indicator Data'!H121=0,0,IF(LOG('Crisis Indicator Data'!H121)&lt;O$4,0,IF(LOG('Crisis Indicator Data'!H121)&gt;O$3,5,ROUND(5-(O$3-LOG('Crisis Indicator Data'!H121))/(O$3-O$4)*5,1)))))</f>
        <v>4.0999999999999996</v>
      </c>
      <c r="P124" s="143">
        <f>IF('Crisis Indicator Data'!H121="x","x",'Crisis Indicator Data'!H121/'Crisis Indicator Data'!G121)</f>
        <v>0.35294825029061611</v>
      </c>
      <c r="Q124" s="237">
        <f t="shared" si="44"/>
        <v>1.7</v>
      </c>
      <c r="R124" s="237">
        <f t="shared" si="45"/>
        <v>2.9</v>
      </c>
      <c r="S124" s="237">
        <f>IF('Crisis Indicator Data'!I121="x","x",IF('Crisis Indicator Data'!I121=0,0,IF(LOG('Crisis Indicator Data'!I121)&lt;S$4,0,IF(LOG('Crisis Indicator Data'!I121)&gt;S$3,5,ROUND(5-(S$3-LOG('Crisis Indicator Data'!I121))/(S$3-S$4)*5,1)))))</f>
        <v>3.8</v>
      </c>
      <c r="T124" s="143">
        <f>IF('Crisis Indicator Data'!H121="x","x",IF('Crisis Indicator Data'!I121="x","x",'Crisis Indicator Data'!I121/'Crisis Indicator Data'!H121))</f>
        <v>4.8722316865417378E-2</v>
      </c>
      <c r="U124" s="237">
        <f t="shared" si="46"/>
        <v>1.6</v>
      </c>
      <c r="V124" s="237">
        <f t="shared" si="47"/>
        <v>2.7</v>
      </c>
      <c r="W124" s="237">
        <f>IF('Crisis Indicator Data'!L121="x","x",IF('Crisis Indicator Data'!L121=0,0,IF(LOG('Crisis Indicator Data'!L121)&lt;W$4,0,IF(LOG('Crisis Indicator Data'!L121)&gt;W$3,5,ROUND(5-(W$3-LOG('Crisis Indicator Data'!L121))/(W$3-W$4)*5,1)))))</f>
        <v>5</v>
      </c>
      <c r="X124" s="244">
        <f>IF(OR('Crisis Indicator Data'!L121="x",'Crisis Indicator Data'!H121="x"),"x",'Crisis Indicator Data'!L121/'Crisis Indicator Data'!H121)</f>
        <v>5.2599659284497443E-3</v>
      </c>
      <c r="Y124" s="237">
        <f t="shared" si="48"/>
        <v>5</v>
      </c>
      <c r="Z124" s="237">
        <f t="shared" si="49"/>
        <v>5</v>
      </c>
      <c r="AA124" s="237">
        <f t="shared" si="50"/>
        <v>4.0999999999999996</v>
      </c>
      <c r="AB124" s="245">
        <f t="shared" si="51"/>
        <v>3.6</v>
      </c>
    </row>
    <row r="125" spans="1:28" x14ac:dyDescent="0.25">
      <c r="A125" s="147" t="str">
        <f>'Crisis Indicator Data'!A122</f>
        <v>Displacement from Ukraine conflict in Romania</v>
      </c>
      <c r="B125" s="148" t="str">
        <f>'Crisis Indicator Data'!B122</f>
        <v>Conflict,Displacement</v>
      </c>
      <c r="C125" s="148" t="str">
        <f>'Crisis Indicator Data'!C122</f>
        <v>ROU002</v>
      </c>
      <c r="D125" s="148" t="str">
        <f>'Crisis Indicator Data'!D122</f>
        <v>Romania</v>
      </c>
      <c r="E125" s="149" t="str">
        <f>'Crisis Indicator Data'!E122</f>
        <v>ROU</v>
      </c>
      <c r="F125" s="243">
        <f>IF('Crisis Indicator Data'!F122="x","x",IF(LOG('Crisis Indicator Data'!F122)&lt;F$4,0,IF(LOG('Crisis Indicator Data'!F122)&gt;F$3,5,ROUND(5-(F$3-LOG('Crisis Indicator Data'!F122))/(F$3-F$4)*5,1))))</f>
        <v>3</v>
      </c>
      <c r="G125" s="143">
        <f>IF('Crisis Indicator Data'!F122="x","x",IF(LEN(E125)&gt;3,('Crisis Indicator Data'!F122/VLOOKUP('Impact of the crisis'!$C125,'Regional Crises'!$B$1:$R$66,4,FALSE)),'Crisis Indicator Data'!F122/VLOOKUP('Impact of the crisis'!$E125,'Country Indicator Data'!$B$4:$P$300,15,FALSE)))</f>
        <v>0.27346140472878999</v>
      </c>
      <c r="H125" s="237">
        <f t="shared" si="39"/>
        <v>1.3</v>
      </c>
      <c r="I125" s="237">
        <f t="shared" si="40"/>
        <v>2.15</v>
      </c>
      <c r="J125" s="237">
        <f>IF('Crisis Indicator Data'!G122="x","x",IF(LOG('Crisis Indicator Data'!G122)&lt;J$4,0,IF(LOG('Crisis Indicator Data'!G122)&gt;J$3,5,ROUND(5-(J$3-LOG('Crisis Indicator Data'!G122))/(J$3-J$4)*5,1))))</f>
        <v>2.4</v>
      </c>
      <c r="K125" s="143">
        <f>IF('Crisis Indicator Data'!G122="x","x",IF(LEN(E125)&gt;3,('Crisis Indicator Data'!G122/VLOOKUP('Impact of the crisis'!$C125,'Regional Crises'!$B$1:$R$66,5,FALSE)),'Crisis Indicator Data'!G122/VLOOKUP('Impact of the crisis'!$E125,'Country Indicator Data'!$B$4:$P$300,14,FALSE)))</f>
        <v>0.25779532280631623</v>
      </c>
      <c r="L125" s="237">
        <f t="shared" si="41"/>
        <v>1.3</v>
      </c>
      <c r="M125" s="237">
        <f t="shared" si="42"/>
        <v>1.85</v>
      </c>
      <c r="N125" s="237">
        <f t="shared" si="43"/>
        <v>2</v>
      </c>
      <c r="O125" s="237">
        <f>IF('Crisis Indicator Data'!H122="x","x",IF('Crisis Indicator Data'!H122=0,0,IF(LOG('Crisis Indicator Data'!H122)&lt;O$4,0,IF(LOG('Crisis Indicator Data'!H122)&gt;O$3,5,ROUND(5-(O$3-LOG('Crisis Indicator Data'!H122))/(O$3-O$4)*5,1)))))</f>
        <v>0.9</v>
      </c>
      <c r="P125" s="143">
        <f>IF('Crisis Indicator Data'!H122="x","x",'Crisis Indicator Data'!H122/'Crisis Indicator Data'!G122)</f>
        <v>2.1321961620469083E-2</v>
      </c>
      <c r="Q125" s="237">
        <f t="shared" si="44"/>
        <v>0.1</v>
      </c>
      <c r="R125" s="237">
        <f t="shared" si="45"/>
        <v>0.5</v>
      </c>
      <c r="S125" s="237">
        <f>IF('Crisis Indicator Data'!I122="x","x",IF('Crisis Indicator Data'!I122=0,0,IF(LOG('Crisis Indicator Data'!I122)&lt;S$4,0,IF(LOG('Crisis Indicator Data'!I122)&gt;S$3,5,ROUND(5-(S$3-LOG('Crisis Indicator Data'!I122))/(S$3-S$4)*5,1)))))</f>
        <v>2.9</v>
      </c>
      <c r="T125" s="143">
        <f>IF('Crisis Indicator Data'!H122="x","x",IF('Crisis Indicator Data'!I122="x","x",'Crisis Indicator Data'!I122/'Crisis Indicator Data'!H122))</f>
        <v>1</v>
      </c>
      <c r="U125" s="237">
        <f t="shared" si="46"/>
        <v>5</v>
      </c>
      <c r="V125" s="237">
        <f t="shared" si="47"/>
        <v>4</v>
      </c>
      <c r="W125" s="237">
        <f>IF('Crisis Indicator Data'!L122="x","x",IF('Crisis Indicator Data'!L122=0,0,IF(LOG('Crisis Indicator Data'!L122)&lt;W$4,0,IF(LOG('Crisis Indicator Data'!L122)&gt;W$3,5,ROUND(5-(W$3-LOG('Crisis Indicator Data'!L122))/(W$3-W$4)*5,1)))))</f>
        <v>0</v>
      </c>
      <c r="X125" s="244">
        <f>IF(OR('Crisis Indicator Data'!L122="x",'Crisis Indicator Data'!H122="x"),"x",'Crisis Indicator Data'!L122/'Crisis Indicator Data'!H122)</f>
        <v>0</v>
      </c>
      <c r="Y125" s="237">
        <f t="shared" si="48"/>
        <v>0</v>
      </c>
      <c r="Z125" s="237">
        <f t="shared" si="49"/>
        <v>0</v>
      </c>
      <c r="AA125" s="237">
        <f t="shared" si="50"/>
        <v>2.5</v>
      </c>
      <c r="AB125" s="245">
        <f t="shared" si="51"/>
        <v>1.6</v>
      </c>
    </row>
    <row r="126" spans="1:28" x14ac:dyDescent="0.25">
      <c r="A126" s="147" t="str">
        <f>'Crisis Indicator Data'!A123</f>
        <v>Burundi and DRC refugees in Rwanda</v>
      </c>
      <c r="B126" s="148" t="str">
        <f>'Crisis Indicator Data'!B123</f>
        <v>Displacement</v>
      </c>
      <c r="C126" s="148" t="str">
        <f>'Crisis Indicator Data'!C123</f>
        <v>RWA002</v>
      </c>
      <c r="D126" s="148" t="str">
        <f>'Crisis Indicator Data'!D123</f>
        <v>Rwanda</v>
      </c>
      <c r="E126" s="149" t="str">
        <f>'Crisis Indicator Data'!E123</f>
        <v>RWA</v>
      </c>
      <c r="F126" s="243">
        <f>IF('Crisis Indicator Data'!F123="x","x",IF(LOG('Crisis Indicator Data'!F123)&lt;F$4,0,IF(LOG('Crisis Indicator Data'!F123)&gt;F$3,5,ROUND(5-(F$3-LOG('Crisis Indicator Data'!F123))/(F$3-F$4)*5,1))))</f>
        <v>2.2000000000000002</v>
      </c>
      <c r="G126" s="143">
        <f>IF('Crisis Indicator Data'!F123="x","x",IF(LEN(E126)&gt;3,('Crisis Indicator Data'!F123/VLOOKUP('Impact of the crisis'!$C126,'Regional Crises'!$B$1:$R$66,4,FALSE)),'Crisis Indicator Data'!F123/VLOOKUP('Impact of the crisis'!$E126,'Country Indicator Data'!$B$4:$P$300,15,FALSE)))</f>
        <v>0.83194162950952577</v>
      </c>
      <c r="H126" s="237">
        <f t="shared" si="39"/>
        <v>4.0999999999999996</v>
      </c>
      <c r="I126" s="237">
        <f t="shared" si="40"/>
        <v>3.15</v>
      </c>
      <c r="J126" s="237">
        <f>IF('Crisis Indicator Data'!G123="x","x",IF(LOG('Crisis Indicator Data'!G123)&lt;J$4,0,IF(LOG('Crisis Indicator Data'!G123)&gt;J$3,5,ROUND(5-(J$3-LOG('Crisis Indicator Data'!G123))/(J$3-J$4)*5,1))))</f>
        <v>1.2</v>
      </c>
      <c r="K126" s="143">
        <f>IF('Crisis Indicator Data'!G123="x","x",IF(LEN(E126)&gt;3,('Crisis Indicator Data'!G123/VLOOKUP('Impact of the crisis'!$C126,'Regional Crises'!$B$1:$R$66,5,FALSE)),'Crisis Indicator Data'!G123/VLOOKUP('Impact of the crisis'!$E126,'Country Indicator Data'!$B$4:$P$300,14,FALSE)))</f>
        <v>0.16948061239089998</v>
      </c>
      <c r="L126" s="237">
        <f t="shared" si="41"/>
        <v>0.8</v>
      </c>
      <c r="M126" s="237">
        <f t="shared" si="42"/>
        <v>1</v>
      </c>
      <c r="N126" s="237">
        <f t="shared" si="43"/>
        <v>2.2000000000000002</v>
      </c>
      <c r="O126" s="237">
        <f>IF('Crisis Indicator Data'!H123="x","x",IF('Crisis Indicator Data'!H123=0,0,IF(LOG('Crisis Indicator Data'!H123)&lt;O$4,0,IF(LOG('Crisis Indicator Data'!H123)&gt;O$3,5,ROUND(5-(O$3-LOG('Crisis Indicator Data'!H123))/(O$3-O$4)*5,1)))))</f>
        <v>1</v>
      </c>
      <c r="P126" s="143">
        <f>IF('Crisis Indicator Data'!H123="x","x",'Crisis Indicator Data'!H123/'Crisis Indicator Data'!G123)</f>
        <v>5.3609117771211481E-2</v>
      </c>
      <c r="Q126" s="237">
        <f t="shared" si="44"/>
        <v>0.2</v>
      </c>
      <c r="R126" s="237">
        <f t="shared" si="45"/>
        <v>0.6</v>
      </c>
      <c r="S126" s="237">
        <f>IF('Crisis Indicator Data'!I123="x","x",IF('Crisis Indicator Data'!I123=0,0,IF(LOG('Crisis Indicator Data'!I123)&lt;S$4,0,IF(LOG('Crisis Indicator Data'!I123)&gt;S$3,5,ROUND(5-(S$3-LOG('Crisis Indicator Data'!I123))/(S$3-S$4)*5,1)))))</f>
        <v>3</v>
      </c>
      <c r="T126" s="143">
        <f>IF('Crisis Indicator Data'!H123="x","x",IF('Crisis Indicator Data'!I123="x","x",'Crisis Indicator Data'!I123/'Crisis Indicator Data'!H123))</f>
        <v>1</v>
      </c>
      <c r="U126" s="237">
        <f t="shared" si="46"/>
        <v>5</v>
      </c>
      <c r="V126" s="237">
        <f t="shared" si="47"/>
        <v>4</v>
      </c>
      <c r="W126" s="237" t="str">
        <f>IF('Crisis Indicator Data'!L123="x","x",IF('Crisis Indicator Data'!L123=0,0,IF(LOG('Crisis Indicator Data'!L123)&lt;W$4,0,IF(LOG('Crisis Indicator Data'!L123)&gt;W$3,5,ROUND(5-(W$3-LOG('Crisis Indicator Data'!L123))/(W$3-W$4)*5,1)))))</f>
        <v>x</v>
      </c>
      <c r="X126" s="244" t="str">
        <f>IF(OR('Crisis Indicator Data'!L123="x",'Crisis Indicator Data'!H123="x"),"x",'Crisis Indicator Data'!L123/'Crisis Indicator Data'!H123)</f>
        <v>x</v>
      </c>
      <c r="Y126" s="237" t="str">
        <f t="shared" si="48"/>
        <v>x</v>
      </c>
      <c r="Z126" s="237" t="str">
        <f t="shared" si="49"/>
        <v>x</v>
      </c>
      <c r="AA126" s="237">
        <f t="shared" si="50"/>
        <v>4</v>
      </c>
      <c r="AB126" s="245">
        <f t="shared" si="51"/>
        <v>2.7</v>
      </c>
    </row>
    <row r="127" spans="1:28" x14ac:dyDescent="0.25">
      <c r="A127" s="147" t="str">
        <f>'Crisis Indicator Data'!A124</f>
        <v>Complex crisis in Sudan</v>
      </c>
      <c r="B127" s="148" t="str">
        <f>'Crisis Indicator Data'!B124</f>
        <v>Displacement,Violence,Floods</v>
      </c>
      <c r="C127" s="148" t="str">
        <f>'Crisis Indicator Data'!C124</f>
        <v>SDN001</v>
      </c>
      <c r="D127" s="148" t="str">
        <f>'Crisis Indicator Data'!D124</f>
        <v>Sudan</v>
      </c>
      <c r="E127" s="149" t="str">
        <f>'Crisis Indicator Data'!E124</f>
        <v>SDN</v>
      </c>
      <c r="F127" s="243">
        <f>IF('Crisis Indicator Data'!F124="x","x",IF(LOG('Crisis Indicator Data'!F124)&lt;F$4,0,IF(LOG('Crisis Indicator Data'!F124)&gt;F$3,5,ROUND(5-(F$3-LOG('Crisis Indicator Data'!F124))/(F$3-F$4)*5,1))))</f>
        <v>5</v>
      </c>
      <c r="G127" s="143">
        <f>IF('Crisis Indicator Data'!F124="x","x",IF(LEN(E127)&gt;3,('Crisis Indicator Data'!F124/VLOOKUP('Impact of the crisis'!$C127,'Regional Crises'!$B$1:$R$66,4,FALSE)),'Crisis Indicator Data'!F124/VLOOKUP('Impact of the crisis'!$E127,'Country Indicator Data'!$B$4:$P$300,15,FALSE)))</f>
        <v>0.77469991582491582</v>
      </c>
      <c r="H127" s="237">
        <f t="shared" si="39"/>
        <v>3.9</v>
      </c>
      <c r="I127" s="237">
        <f t="shared" si="40"/>
        <v>4.45</v>
      </c>
      <c r="J127" s="237">
        <f>IF('Crisis Indicator Data'!G124="x","x",IF(LOG('Crisis Indicator Data'!G124)&lt;J$4,0,IF(LOG('Crisis Indicator Data'!G124)&gt;J$3,5,ROUND(5-(J$3-LOG('Crisis Indicator Data'!G124))/(J$3-J$4)*5,1))))</f>
        <v>5</v>
      </c>
      <c r="K127" s="143">
        <f>IF('Crisis Indicator Data'!G124="x","x",IF(LEN(E127)&gt;3,('Crisis Indicator Data'!G124/VLOOKUP('Impact of the crisis'!$C127,'Regional Crises'!$B$1:$R$66,5,FALSE)),'Crisis Indicator Data'!G124/VLOOKUP('Impact of the crisis'!$E127,'Country Indicator Data'!$B$4:$P$300,14,FALSE)))</f>
        <v>1</v>
      </c>
      <c r="L127" s="237">
        <f t="shared" si="41"/>
        <v>5</v>
      </c>
      <c r="M127" s="237">
        <f t="shared" si="42"/>
        <v>5</v>
      </c>
      <c r="N127" s="237">
        <f t="shared" si="43"/>
        <v>4.8</v>
      </c>
      <c r="O127" s="237">
        <f>IF('Crisis Indicator Data'!H124="x","x",IF('Crisis Indicator Data'!H124=0,0,IF(LOG('Crisis Indicator Data'!H124)&lt;O$4,0,IF(LOG('Crisis Indicator Data'!H124)&gt;O$3,5,ROUND(5-(O$3-LOG('Crisis Indicator Data'!H124))/(O$3-O$4)*5,1)))))</f>
        <v>4.9000000000000004</v>
      </c>
      <c r="P127" s="143">
        <f>IF('Crisis Indicator Data'!H124="x","x",'Crisis Indicator Data'!H124/'Crisis Indicator Data'!G124)</f>
        <v>0.58835341365461846</v>
      </c>
      <c r="Q127" s="237">
        <f t="shared" si="44"/>
        <v>2.9</v>
      </c>
      <c r="R127" s="237">
        <f t="shared" si="45"/>
        <v>3.9000000000000004</v>
      </c>
      <c r="S127" s="237">
        <f>IF('Crisis Indicator Data'!I124="x","x",IF('Crisis Indicator Data'!I124=0,0,IF(LOG('Crisis Indicator Data'!I124)&lt;S$4,0,IF(LOG('Crisis Indicator Data'!I124)&gt;S$3,5,ROUND(5-(S$3-LOG('Crisis Indicator Data'!I124))/(S$3-S$4)*5,1)))))</f>
        <v>5</v>
      </c>
      <c r="T127" s="143">
        <f>IF('Crisis Indicator Data'!H124="x","x",IF('Crisis Indicator Data'!I124="x","x",'Crisis Indicator Data'!I124/'Crisis Indicator Data'!H124))</f>
        <v>0.18911262798634812</v>
      </c>
      <c r="U127" s="237">
        <f t="shared" si="46"/>
        <v>5</v>
      </c>
      <c r="V127" s="237">
        <f t="shared" si="47"/>
        <v>5</v>
      </c>
      <c r="W127" s="237">
        <f>IF('Crisis Indicator Data'!L124="x","x",IF('Crisis Indicator Data'!L124=0,0,IF(LOG('Crisis Indicator Data'!L124)&lt;W$4,0,IF(LOG('Crisis Indicator Data'!L124)&gt;W$3,5,ROUND(5-(W$3-LOG('Crisis Indicator Data'!L124))/(W$3-W$4)*5,1)))))</f>
        <v>4.5999999999999996</v>
      </c>
      <c r="X127" s="244">
        <f>IF(OR('Crisis Indicator Data'!L124="x",'Crisis Indicator Data'!H124="x"),"x",'Crisis Indicator Data'!L124/'Crisis Indicator Data'!H124)</f>
        <v>5.658703071672355E-5</v>
      </c>
      <c r="Y127" s="237">
        <f t="shared" si="48"/>
        <v>2.8</v>
      </c>
      <c r="Z127" s="237">
        <f t="shared" si="49"/>
        <v>3.7</v>
      </c>
      <c r="AA127" s="237">
        <f t="shared" si="50"/>
        <v>4.5</v>
      </c>
      <c r="AB127" s="245">
        <f t="shared" si="51"/>
        <v>4.2</v>
      </c>
    </row>
    <row r="128" spans="1:28" x14ac:dyDescent="0.25">
      <c r="A128" s="147" t="str">
        <f>'Crisis Indicator Data'!A125</f>
        <v>Refugees in Sudan</v>
      </c>
      <c r="B128" s="148" t="str">
        <f>'Crisis Indicator Data'!B125</f>
        <v>Displacement</v>
      </c>
      <c r="C128" s="148" t="str">
        <f>'Crisis Indicator Data'!C125</f>
        <v>SDN005</v>
      </c>
      <c r="D128" s="148" t="str">
        <f>'Crisis Indicator Data'!D125</f>
        <v>Sudan</v>
      </c>
      <c r="E128" s="149" t="str">
        <f>'Crisis Indicator Data'!E125</f>
        <v>SDN</v>
      </c>
      <c r="F128" s="243">
        <f>IF('Crisis Indicator Data'!F125="x","x",IF(LOG('Crisis Indicator Data'!F125)&lt;F$4,0,IF(LOG('Crisis Indicator Data'!F125)&gt;F$3,5,ROUND(5-(F$3-LOG('Crisis Indicator Data'!F125))/(F$3-F$4)*5,1))))</f>
        <v>3.3</v>
      </c>
      <c r="G128" s="143">
        <f>IF('Crisis Indicator Data'!F125="x","x",IF(LEN(E128)&gt;3,('Crisis Indicator Data'!F125/VLOOKUP('Impact of the crisis'!$C128,'Regional Crises'!$B$1:$R$66,4,FALSE)),'Crisis Indicator Data'!F125/VLOOKUP('Impact of the crisis'!$E128,'Country Indicator Data'!$B$4:$P$300,15,FALSE)))</f>
        <v>3.7568602693602696E-2</v>
      </c>
      <c r="H128" s="237">
        <f t="shared" si="39"/>
        <v>0.1</v>
      </c>
      <c r="I128" s="237">
        <f t="shared" si="40"/>
        <v>1.7</v>
      </c>
      <c r="J128" s="237">
        <f>IF('Crisis Indicator Data'!G125="x","x",IF(LOG('Crisis Indicator Data'!G125)&lt;J$4,0,IF(LOG('Crisis Indicator Data'!G125)&gt;J$3,5,ROUND(5-(J$3-LOG('Crisis Indicator Data'!G125))/(J$3-J$4)*5,1))))</f>
        <v>3.9</v>
      </c>
      <c r="K128" s="143">
        <f>IF('Crisis Indicator Data'!G125="x","x",IF(LEN(E128)&gt;3,('Crisis Indicator Data'!G125/VLOOKUP('Impact of the crisis'!$C128,'Regional Crises'!$B$1:$R$66,5,FALSE)),'Crisis Indicator Data'!G125/VLOOKUP('Impact of the crisis'!$E128,'Country Indicator Data'!$B$4:$P$300,14,FALSE)))</f>
        <v>0.29658634538152612</v>
      </c>
      <c r="L128" s="237">
        <f t="shared" si="41"/>
        <v>1.4</v>
      </c>
      <c r="M128" s="237">
        <f t="shared" si="42"/>
        <v>2.65</v>
      </c>
      <c r="N128" s="237">
        <f t="shared" si="43"/>
        <v>2.2000000000000002</v>
      </c>
      <c r="O128" s="237">
        <f>IF('Crisis Indicator Data'!H125="x","x",IF('Crisis Indicator Data'!H125=0,0,IF(LOG('Crisis Indicator Data'!H125)&lt;O$4,0,IF(LOG('Crisis Indicator Data'!H125)&gt;O$3,5,ROUND(5-(O$3-LOG('Crisis Indicator Data'!H125))/(O$3-O$4)*5,1)))))</f>
        <v>4.4000000000000004</v>
      </c>
      <c r="P128" s="143">
        <f>IF('Crisis Indicator Data'!H125="x","x",'Crisis Indicator Data'!H125/'Crisis Indicator Data'!G125)</f>
        <v>1</v>
      </c>
      <c r="Q128" s="237">
        <f t="shared" si="44"/>
        <v>5</v>
      </c>
      <c r="R128" s="237">
        <f t="shared" si="45"/>
        <v>4.7</v>
      </c>
      <c r="S128" s="237">
        <f>IF('Crisis Indicator Data'!I125="x","x",IF('Crisis Indicator Data'!I125=0,0,IF(LOG('Crisis Indicator Data'!I125)&lt;S$4,0,IF(LOG('Crisis Indicator Data'!I125)&gt;S$3,5,ROUND(5-(S$3-LOG('Crisis Indicator Data'!I125))/(S$3-S$4)*5,1)))))</f>
        <v>4.4000000000000004</v>
      </c>
      <c r="T128" s="143">
        <f>IF('Crisis Indicator Data'!H125="x","x",IF('Crisis Indicator Data'!I125="x","x",'Crisis Indicator Data'!I125/'Crisis Indicator Data'!H125))</f>
        <v>7.6438727149627628E-2</v>
      </c>
      <c r="U128" s="237">
        <f t="shared" si="46"/>
        <v>2.5</v>
      </c>
      <c r="V128" s="237">
        <f t="shared" si="47"/>
        <v>3.5</v>
      </c>
      <c r="W128" s="237">
        <f>IF('Crisis Indicator Data'!L125="x","x",IF('Crisis Indicator Data'!L125=0,0,IF(LOG('Crisis Indicator Data'!L125)&lt;W$4,0,IF(LOG('Crisis Indicator Data'!L125)&gt;W$3,5,ROUND(5-(W$3-LOG('Crisis Indicator Data'!L125))/(W$3-W$4)*5,1)))))</f>
        <v>0.4</v>
      </c>
      <c r="X128" s="244">
        <f>IF(OR('Crisis Indicator Data'!L125="x",'Crisis Indicator Data'!H125="x"),"x",'Crisis Indicator Data'!L125/'Crisis Indicator Data'!H125)</f>
        <v>1.3540961408259987E-7</v>
      </c>
      <c r="Y128" s="237">
        <f t="shared" si="48"/>
        <v>0</v>
      </c>
      <c r="Z128" s="237">
        <f t="shared" si="49"/>
        <v>0.2</v>
      </c>
      <c r="AA128" s="237">
        <f t="shared" si="50"/>
        <v>2.2000000000000002</v>
      </c>
      <c r="AB128" s="245">
        <f t="shared" si="51"/>
        <v>3.7</v>
      </c>
    </row>
    <row r="129" spans="1:28" x14ac:dyDescent="0.25">
      <c r="A129" s="147" t="str">
        <f>'Crisis Indicator Data'!A126</f>
        <v xml:space="preserve">Floods in Sudan </v>
      </c>
      <c r="B129" s="148" t="str">
        <f>'Crisis Indicator Data'!B126</f>
        <v>Floods</v>
      </c>
      <c r="C129" s="148" t="str">
        <f>'Crisis Indicator Data'!C126</f>
        <v>SDN006</v>
      </c>
      <c r="D129" s="148" t="str">
        <f>'Crisis Indicator Data'!D126</f>
        <v>Sudan</v>
      </c>
      <c r="E129" s="149" t="str">
        <f>'Crisis Indicator Data'!E126</f>
        <v>SDN</v>
      </c>
      <c r="F129" s="243">
        <f>IF('Crisis Indicator Data'!F126="x","x",IF(LOG('Crisis Indicator Data'!F126)&lt;F$4,0,IF(LOG('Crisis Indicator Data'!F126)&gt;F$3,5,ROUND(5-(F$3-LOG('Crisis Indicator Data'!F126))/(F$3-F$4)*5,1))))</f>
        <v>5</v>
      </c>
      <c r="G129" s="143">
        <f>IF('Crisis Indicator Data'!F126="x","x",IF(LEN(E129)&gt;3,('Crisis Indicator Data'!F126/VLOOKUP('Impact of the crisis'!$C129,'Regional Crises'!$B$1:$R$66,4,FALSE)),'Crisis Indicator Data'!F126/VLOOKUP('Impact of the crisis'!$E129,'Country Indicator Data'!$B$4:$P$300,15,FALSE)))</f>
        <v>0.77469991582491582</v>
      </c>
      <c r="H129" s="237">
        <f t="shared" si="39"/>
        <v>3.9</v>
      </c>
      <c r="I129" s="237">
        <f t="shared" si="40"/>
        <v>4.45</v>
      </c>
      <c r="J129" s="237">
        <f>IF('Crisis Indicator Data'!G126="x","x",IF(LOG('Crisis Indicator Data'!G126)&lt;J$4,0,IF(LOG('Crisis Indicator Data'!G126)&gt;J$3,5,ROUND(5-(J$3-LOG('Crisis Indicator Data'!G126))/(J$3-J$4)*5,1))))</f>
        <v>5</v>
      </c>
      <c r="K129" s="143">
        <f>IF('Crisis Indicator Data'!G126="x","x",IF(LEN(E129)&gt;3,('Crisis Indicator Data'!G126/VLOOKUP('Impact of the crisis'!$C129,'Regional Crises'!$B$1:$R$66,5,FALSE)),'Crisis Indicator Data'!G126/VLOOKUP('Impact of the crisis'!$E129,'Country Indicator Data'!$B$4:$P$300,14,FALSE)))</f>
        <v>1</v>
      </c>
      <c r="L129" s="237">
        <f t="shared" si="41"/>
        <v>5</v>
      </c>
      <c r="M129" s="237">
        <f t="shared" si="42"/>
        <v>5</v>
      </c>
      <c r="N129" s="237">
        <f t="shared" si="43"/>
        <v>4.8</v>
      </c>
      <c r="O129" s="237">
        <f>IF('Crisis Indicator Data'!H126="x","x",IF('Crisis Indicator Data'!H126=0,0,IF(LOG('Crisis Indicator Data'!H126)&lt;O$4,0,IF(LOG('Crisis Indicator Data'!H126)&gt;O$3,5,ROUND(5-(O$3-LOG('Crisis Indicator Data'!H126))/(O$3-O$4)*5,1)))))</f>
        <v>1.7</v>
      </c>
      <c r="P129" s="143">
        <f>IF('Crisis Indicator Data'!H126="x","x",'Crisis Indicator Data'!H126/'Crisis Indicator Data'!G126)</f>
        <v>7.0080321285140561E-3</v>
      </c>
      <c r="Q129" s="237">
        <f t="shared" si="44"/>
        <v>0</v>
      </c>
      <c r="R129" s="237">
        <f t="shared" si="45"/>
        <v>0.85</v>
      </c>
      <c r="S129" s="237">
        <f>IF('Crisis Indicator Data'!I126="x","x",IF('Crisis Indicator Data'!I126=0,0,IF(LOG('Crisis Indicator Data'!I126)&lt;S$4,0,IF(LOG('Crisis Indicator Data'!I126)&gt;S$3,5,ROUND(5-(S$3-LOG('Crisis Indicator Data'!I126))/(S$3-S$4)*5,1)))))</f>
        <v>3.1</v>
      </c>
      <c r="T129" s="143">
        <f>IF('Crisis Indicator Data'!H126="x","x",IF('Crisis Indicator Data'!I126="x","x",'Crisis Indicator Data'!I126/'Crisis Indicator Data'!H126))</f>
        <v>0.39828080229226359</v>
      </c>
      <c r="U129" s="237">
        <f t="shared" si="46"/>
        <v>5</v>
      </c>
      <c r="V129" s="237">
        <f t="shared" si="47"/>
        <v>4.0999999999999996</v>
      </c>
      <c r="W129" s="237">
        <f>IF('Crisis Indicator Data'!L126="x","x",IF('Crisis Indicator Data'!L126=0,0,IF(LOG('Crisis Indicator Data'!L126)&lt;W$4,0,IF(LOG('Crisis Indicator Data'!L126)&gt;W$3,5,ROUND(5-(W$3-LOG('Crisis Indicator Data'!L126))/(W$3-W$4)*5,1)))))</f>
        <v>3.1</v>
      </c>
      <c r="X129" s="244">
        <f>IF(OR('Crisis Indicator Data'!L126="x",'Crisis Indicator Data'!H126="x"),"x",'Crisis Indicator Data'!L126/'Crisis Indicator Data'!H126)</f>
        <v>4.1833810888252147E-4</v>
      </c>
      <c r="Y129" s="237">
        <f t="shared" si="48"/>
        <v>5</v>
      </c>
      <c r="Z129" s="237">
        <f t="shared" si="49"/>
        <v>4.0999999999999996</v>
      </c>
      <c r="AA129" s="237">
        <f t="shared" si="50"/>
        <v>4.0999999999999996</v>
      </c>
      <c r="AB129" s="245">
        <f t="shared" si="51"/>
        <v>2.8</v>
      </c>
    </row>
    <row r="130" spans="1:28" x14ac:dyDescent="0.25">
      <c r="A130" s="147" t="str">
        <f>'Crisis Indicator Data'!A127</f>
        <v>Violence in Darfur and Kordofan regions</v>
      </c>
      <c r="B130" s="148" t="str">
        <f>'Crisis Indicator Data'!B127</f>
        <v>Violence</v>
      </c>
      <c r="C130" s="148" t="str">
        <f>'Crisis Indicator Data'!C127</f>
        <v>SDN008</v>
      </c>
      <c r="D130" s="148" t="str">
        <f>'Crisis Indicator Data'!D127</f>
        <v>Sudan</v>
      </c>
      <c r="E130" s="149" t="str">
        <f>'Crisis Indicator Data'!E127</f>
        <v>SDN</v>
      </c>
      <c r="F130" s="243">
        <f>IF('Crisis Indicator Data'!F127="x","x",IF(LOG('Crisis Indicator Data'!F127)&lt;F$4,0,IF(LOG('Crisis Indicator Data'!F127)&gt;F$3,5,ROUND(5-(F$3-LOG('Crisis Indicator Data'!F127))/(F$3-F$4)*5,1))))</f>
        <v>4.9000000000000004</v>
      </c>
      <c r="G130" s="143">
        <f>IF('Crisis Indicator Data'!F127="x","x",IF(LEN(E130)&gt;3,('Crisis Indicator Data'!F127/VLOOKUP('Impact of the crisis'!$C130,'Regional Crises'!$B$1:$R$66,4,FALSE)),'Crisis Indicator Data'!F127/VLOOKUP('Impact of the crisis'!$E130,'Country Indicator Data'!$B$4:$P$300,15,FALSE)))</f>
        <v>0.37043139730639729</v>
      </c>
      <c r="H130" s="237">
        <f t="shared" si="39"/>
        <v>1.8</v>
      </c>
      <c r="I130" s="237">
        <f t="shared" si="40"/>
        <v>3.35</v>
      </c>
      <c r="J130" s="237">
        <f>IF('Crisis Indicator Data'!G127="x","x",IF(LOG('Crisis Indicator Data'!G127)&lt;J$4,0,IF(LOG('Crisis Indicator Data'!G127)&gt;J$3,5,ROUND(5-(J$3-LOG('Crisis Indicator Data'!G127))/(J$3-J$4)*5,1))))</f>
        <v>4.0999999999999996</v>
      </c>
      <c r="K130" s="143">
        <f>IF('Crisis Indicator Data'!G127="x","x",IF(LEN(E130)&gt;3,('Crisis Indicator Data'!G127/VLOOKUP('Impact of the crisis'!$C130,'Regional Crises'!$B$1:$R$66,5,FALSE)),'Crisis Indicator Data'!G127/VLOOKUP('Impact of the crisis'!$E130,'Country Indicator Data'!$B$4:$P$300,14,FALSE)))</f>
        <v>0.34415662650602408</v>
      </c>
      <c r="L130" s="237">
        <f t="shared" si="41"/>
        <v>1.7</v>
      </c>
      <c r="M130" s="237">
        <f t="shared" si="42"/>
        <v>2.9</v>
      </c>
      <c r="N130" s="237">
        <f t="shared" si="43"/>
        <v>3.1</v>
      </c>
      <c r="O130" s="237">
        <f>IF('Crisis Indicator Data'!H127="x","x",IF('Crisis Indicator Data'!H127=0,0,IF(LOG('Crisis Indicator Data'!H127)&lt;O$4,0,IF(LOG('Crisis Indicator Data'!H127)&gt;O$3,5,ROUND(5-(O$3-LOG('Crisis Indicator Data'!H127))/(O$3-O$4)*5,1)))))</f>
        <v>4.5999999999999996</v>
      </c>
      <c r="P130" s="143">
        <f>IF('Crisis Indicator Data'!H127="x","x",'Crisis Indicator Data'!H127/'Crisis Indicator Data'!G127)</f>
        <v>1</v>
      </c>
      <c r="Q130" s="237">
        <f t="shared" si="44"/>
        <v>5</v>
      </c>
      <c r="R130" s="237">
        <f t="shared" si="45"/>
        <v>4.8</v>
      </c>
      <c r="S130" s="237">
        <f>IF('Crisis Indicator Data'!I127="x","x",IF('Crisis Indicator Data'!I127=0,0,IF(LOG('Crisis Indicator Data'!I127)&lt;S$4,0,IF(LOG('Crisis Indicator Data'!I127)&gt;S$3,5,ROUND(5-(S$3-LOG('Crisis Indicator Data'!I127))/(S$3-S$4)*5,1)))))</f>
        <v>3.2</v>
      </c>
      <c r="T130" s="143">
        <f>IF('Crisis Indicator Data'!H127="x","x",IF('Crisis Indicator Data'!I127="x","x",'Crisis Indicator Data'!I127/'Crisis Indicator Data'!H127))</f>
        <v>1.0619055954256374E-2</v>
      </c>
      <c r="U130" s="237">
        <f t="shared" si="46"/>
        <v>0.4</v>
      </c>
      <c r="V130" s="237">
        <f t="shared" si="47"/>
        <v>1.8</v>
      </c>
      <c r="W130" s="237">
        <f>IF('Crisis Indicator Data'!L127="x","x",IF('Crisis Indicator Data'!L127=0,0,IF(LOG('Crisis Indicator Data'!L127)&lt;W$4,0,IF(LOG('Crisis Indicator Data'!L127)&gt;W$3,5,ROUND(5-(W$3-LOG('Crisis Indicator Data'!L127))/(W$3-W$4)*5,1)))))</f>
        <v>4.2</v>
      </c>
      <c r="X130" s="244">
        <f>IF(OR('Crisis Indicator Data'!L127="x",'Crisis Indicator Data'!H127="x"),"x",'Crisis Indicator Data'!L127/'Crisis Indicator Data'!H127)</f>
        <v>4.9419452710193127E-5</v>
      </c>
      <c r="Y130" s="237">
        <f t="shared" si="48"/>
        <v>2.5</v>
      </c>
      <c r="Z130" s="237">
        <f t="shared" si="49"/>
        <v>3.4</v>
      </c>
      <c r="AA130" s="237">
        <f t="shared" si="50"/>
        <v>2.7</v>
      </c>
      <c r="AB130" s="245">
        <f t="shared" si="51"/>
        <v>4</v>
      </c>
    </row>
    <row r="131" spans="1:28" x14ac:dyDescent="0.25">
      <c r="A131" s="147" t="str">
        <f>'Crisis Indicator Data'!A128</f>
        <v>Drought in Senegal</v>
      </c>
      <c r="B131" s="148" t="str">
        <f>'Crisis Indicator Data'!B128</f>
        <v>Drought</v>
      </c>
      <c r="C131" s="148" t="str">
        <f>'Crisis Indicator Data'!C128</f>
        <v>SEN002</v>
      </c>
      <c r="D131" s="148" t="str">
        <f>'Crisis Indicator Data'!D128</f>
        <v>Senegal</v>
      </c>
      <c r="E131" s="149" t="str">
        <f>'Crisis Indicator Data'!E128</f>
        <v>SEN</v>
      </c>
      <c r="F131" s="243">
        <f>IF('Crisis Indicator Data'!F128="x","x",IF(LOG('Crisis Indicator Data'!F128)&lt;F$4,0,IF(LOG('Crisis Indicator Data'!F128)&gt;F$3,5,ROUND(5-(F$3-LOG('Crisis Indicator Data'!F128))/(F$3-F$4)*5,1))))</f>
        <v>3.8</v>
      </c>
      <c r="G131" s="143">
        <f>IF('Crisis Indicator Data'!F128="x","x",IF(LEN(E131)&gt;3,('Crisis Indicator Data'!F128/VLOOKUP('Impact of the crisis'!$C131,'Regional Crises'!$B$1:$R$66,4,FALSE)),'Crisis Indicator Data'!F128/VLOOKUP('Impact of the crisis'!$E131,'Country Indicator Data'!$B$4:$P$300,15,FALSE)))</f>
        <v>1.021721290188542</v>
      </c>
      <c r="H131" s="237">
        <f t="shared" si="39"/>
        <v>5</v>
      </c>
      <c r="I131" s="237">
        <f t="shared" si="40"/>
        <v>4.4000000000000004</v>
      </c>
      <c r="J131" s="237">
        <f>IF('Crisis Indicator Data'!G128="x","x",IF(LOG('Crisis Indicator Data'!G128)&lt;J$4,0,IF(LOG('Crisis Indicator Data'!G128)&gt;J$3,5,ROUND(5-(J$3-LOG('Crisis Indicator Data'!G128))/(J$3-J$4)*5,1))))</f>
        <v>4.2</v>
      </c>
      <c r="K131" s="143">
        <f>IF('Crisis Indicator Data'!G128="x","x",IF(LEN(E131)&gt;3,('Crisis Indicator Data'!G128/VLOOKUP('Impact of the crisis'!$C131,'Regional Crises'!$B$1:$R$66,5,FALSE)),'Crisis Indicator Data'!G128/VLOOKUP('Impact of the crisis'!$E131,'Country Indicator Data'!$B$4:$P$300,14,FALSE)))</f>
        <v>1</v>
      </c>
      <c r="L131" s="237">
        <f t="shared" si="41"/>
        <v>5</v>
      </c>
      <c r="M131" s="237">
        <f t="shared" si="42"/>
        <v>4.5999999999999996</v>
      </c>
      <c r="N131" s="237">
        <f t="shared" si="43"/>
        <v>4.5</v>
      </c>
      <c r="O131" s="237">
        <f>IF('Crisis Indicator Data'!H128="x","x",IF('Crisis Indicator Data'!H128=0,0,IF(LOG('Crisis Indicator Data'!H128)&lt;O$4,0,IF(LOG('Crisis Indicator Data'!H128)&gt;O$3,5,ROUND(5-(O$3-LOG('Crisis Indicator Data'!H128))/(O$3-O$4)*5,1)))))</f>
        <v>3.8</v>
      </c>
      <c r="P131" s="143">
        <f>IF('Crisis Indicator Data'!H128="x","x",'Crisis Indicator Data'!H128/'Crisis Indicator Data'!G128)</f>
        <v>0.31992777413000656</v>
      </c>
      <c r="Q131" s="237">
        <f t="shared" si="44"/>
        <v>1.6</v>
      </c>
      <c r="R131" s="237">
        <f t="shared" si="45"/>
        <v>2.7</v>
      </c>
      <c r="S131" s="237">
        <f>IF('Crisis Indicator Data'!I128="x","x",IF('Crisis Indicator Data'!I128=0,0,IF(LOG('Crisis Indicator Data'!I128)&lt;S$4,0,IF(LOG('Crisis Indicator Data'!I128)&gt;S$3,5,ROUND(5-(S$3-LOG('Crisis Indicator Data'!I128))/(S$3-S$4)*5,1)))))</f>
        <v>0.9</v>
      </c>
      <c r="T131" s="143">
        <f>IF('Crisis Indicator Data'!H128="x","x",IF('Crisis Indicator Data'!I128="x","x",'Crisis Indicator Data'!I128/'Crisis Indicator Data'!H128))</f>
        <v>6.8411151017615875E-4</v>
      </c>
      <c r="U131" s="237">
        <f t="shared" si="46"/>
        <v>0</v>
      </c>
      <c r="V131" s="237">
        <f t="shared" si="47"/>
        <v>0.5</v>
      </c>
      <c r="W131" s="237">
        <f>IF('Crisis Indicator Data'!L128="x","x",IF('Crisis Indicator Data'!L128=0,0,IF(LOG('Crisis Indicator Data'!L128)&lt;W$4,0,IF(LOG('Crisis Indicator Data'!L128)&gt;W$3,5,ROUND(5-(W$3-LOG('Crisis Indicator Data'!L128))/(W$3-W$4)*5,1)))))</f>
        <v>1.7</v>
      </c>
      <c r="X131" s="244">
        <f>IF(OR('Crisis Indicator Data'!L128="x",'Crisis Indicator Data'!H128="x"),"x",'Crisis Indicator Data'!L128/'Crisis Indicator Data'!H128)</f>
        <v>2.5654181631605953E-6</v>
      </c>
      <c r="Y131" s="237">
        <f t="shared" si="48"/>
        <v>0.1</v>
      </c>
      <c r="Z131" s="237">
        <f t="shared" si="49"/>
        <v>0.9</v>
      </c>
      <c r="AA131" s="237">
        <f t="shared" si="50"/>
        <v>0.7</v>
      </c>
      <c r="AB131" s="245">
        <f t="shared" si="51"/>
        <v>1.8</v>
      </c>
    </row>
    <row r="132" spans="1:28" x14ac:dyDescent="0.25">
      <c r="A132" s="147" t="str">
        <f>'Crisis Indicator Data'!A129</f>
        <v>Complex crisis in El Salvador</v>
      </c>
      <c r="B132" s="148" t="str">
        <f>'Crisis Indicator Data'!B129</f>
        <v>Displacement,Violence,Floods,Drought</v>
      </c>
      <c r="C132" s="148" t="str">
        <f>'Crisis Indicator Data'!C129</f>
        <v>SLV001</v>
      </c>
      <c r="D132" s="148" t="str">
        <f>'Crisis Indicator Data'!D129</f>
        <v>El Salvador</v>
      </c>
      <c r="E132" s="149" t="str">
        <f>'Crisis Indicator Data'!E129</f>
        <v>SLV</v>
      </c>
      <c r="F132" s="243">
        <f>IF('Crisis Indicator Data'!F129="x","x",IF(LOG('Crisis Indicator Data'!F129)&lt;F$4,0,IF(LOG('Crisis Indicator Data'!F129)&gt;F$3,5,ROUND(5-(F$3-LOG('Crisis Indicator Data'!F129))/(F$3-F$4)*5,1))))</f>
        <v>2.2000000000000002</v>
      </c>
      <c r="G132" s="143">
        <f>IF('Crisis Indicator Data'!F129="x","x",IF(LEN(E132)&gt;3,('Crisis Indicator Data'!F129/VLOOKUP('Impact of the crisis'!$C132,'Regional Crises'!$B$1:$R$66,4,FALSE)),'Crisis Indicator Data'!F129/VLOOKUP('Impact of the crisis'!$E132,'Country Indicator Data'!$B$4:$P$300,15,FALSE)))</f>
        <v>1</v>
      </c>
      <c r="H132" s="237">
        <f t="shared" si="39"/>
        <v>5</v>
      </c>
      <c r="I132" s="237">
        <f t="shared" si="40"/>
        <v>3.6</v>
      </c>
      <c r="J132" s="237">
        <f>IF('Crisis Indicator Data'!G129="x","x",IF(LOG('Crisis Indicator Data'!G129)&lt;J$4,0,IF(LOG('Crisis Indicator Data'!G129)&gt;J$3,5,ROUND(5-(J$3-LOG('Crisis Indicator Data'!G129))/(J$3-J$4)*5,1))))</f>
        <v>2.7</v>
      </c>
      <c r="K132" s="143">
        <f>IF('Crisis Indicator Data'!G129="x","x",IF(LEN(E132)&gt;3,('Crisis Indicator Data'!G129/VLOOKUP('Impact of the crisis'!$C132,'Regional Crises'!$B$1:$R$66,5,FALSE)),'Crisis Indicator Data'!G129/VLOOKUP('Impact of the crisis'!$E132,'Country Indicator Data'!$B$4:$P$300,14,FALSE)))</f>
        <v>1</v>
      </c>
      <c r="L132" s="237">
        <f t="shared" si="41"/>
        <v>5</v>
      </c>
      <c r="M132" s="237">
        <f t="shared" si="42"/>
        <v>3.85</v>
      </c>
      <c r="N132" s="237">
        <f t="shared" si="43"/>
        <v>3.7</v>
      </c>
      <c r="O132" s="237">
        <f>IF('Crisis Indicator Data'!H129="x","x",IF('Crisis Indicator Data'!H129=0,0,IF(LOG('Crisis Indicator Data'!H129)&lt;O$4,0,IF(LOG('Crisis Indicator Data'!H129)&gt;O$3,5,ROUND(5-(O$3-LOG('Crisis Indicator Data'!H129))/(O$3-O$4)*5,1)))))</f>
        <v>3.3</v>
      </c>
      <c r="P132" s="143">
        <f>IF('Crisis Indicator Data'!H129="x","x",'Crisis Indicator Data'!H129/'Crisis Indicator Data'!G129)</f>
        <v>0.50793650793650791</v>
      </c>
      <c r="Q132" s="237">
        <f t="shared" si="44"/>
        <v>2.5</v>
      </c>
      <c r="R132" s="237">
        <f t="shared" si="45"/>
        <v>2.9</v>
      </c>
      <c r="S132" s="237">
        <f>IF('Crisis Indicator Data'!I129="x","x",IF('Crisis Indicator Data'!I129=0,0,IF(LOG('Crisis Indicator Data'!I129)&lt;S$4,0,IF(LOG('Crisis Indicator Data'!I129)&gt;S$3,5,ROUND(5-(S$3-LOG('Crisis Indicator Data'!I129))/(S$3-S$4)*5,1)))))</f>
        <v>3.2</v>
      </c>
      <c r="T132" s="143">
        <f>IF('Crisis Indicator Data'!H129="x","x",IF('Crisis Indicator Data'!I129="x","x",'Crisis Indicator Data'!I129/'Crisis Indicator Data'!H129))</f>
        <v>5.5E-2</v>
      </c>
      <c r="U132" s="237">
        <f t="shared" si="46"/>
        <v>1.8</v>
      </c>
      <c r="V132" s="237">
        <f t="shared" si="47"/>
        <v>2.5</v>
      </c>
      <c r="W132" s="237">
        <f>IF('Crisis Indicator Data'!L129="x","x",IF('Crisis Indicator Data'!L129=0,0,IF(LOG('Crisis Indicator Data'!L129)&lt;W$4,0,IF(LOG('Crisis Indicator Data'!L129)&gt;W$3,5,ROUND(5-(W$3-LOG('Crisis Indicator Data'!L129))/(W$3-W$4)*5,1)))))</f>
        <v>3.4</v>
      </c>
      <c r="X132" s="244">
        <f>IF(OR('Crisis Indicator Data'!L129="x",'Crisis Indicator Data'!H129="x"),"x",'Crisis Indicator Data'!L129/'Crisis Indicator Data'!H129)</f>
        <v>7.25E-5</v>
      </c>
      <c r="Y132" s="237">
        <f t="shared" si="48"/>
        <v>3.6</v>
      </c>
      <c r="Z132" s="237">
        <f t="shared" si="49"/>
        <v>3.5</v>
      </c>
      <c r="AA132" s="237">
        <f t="shared" si="50"/>
        <v>3</v>
      </c>
      <c r="AB132" s="245">
        <f t="shared" si="51"/>
        <v>3</v>
      </c>
    </row>
    <row r="133" spans="1:28" x14ac:dyDescent="0.25">
      <c r="A133" s="147" t="str">
        <f>'Crisis Indicator Data'!A130</f>
        <v>Complex crisis in Somalia</v>
      </c>
      <c r="B133" s="148" t="str">
        <f>'Crisis Indicator Data'!B130</f>
        <v>Conflict,Displacement,Floods,Drought</v>
      </c>
      <c r="C133" s="148" t="str">
        <f>'Crisis Indicator Data'!C130</f>
        <v>SOM001</v>
      </c>
      <c r="D133" s="148" t="str">
        <f>'Crisis Indicator Data'!D130</f>
        <v>Somalia</v>
      </c>
      <c r="E133" s="149" t="str">
        <f>'Crisis Indicator Data'!E130</f>
        <v>SOM</v>
      </c>
      <c r="F133" s="243">
        <f>IF('Crisis Indicator Data'!F130="x","x",IF(LOG('Crisis Indicator Data'!F130)&lt;F$4,0,IF(LOG('Crisis Indicator Data'!F130)&gt;F$3,5,ROUND(5-(F$3-LOG('Crisis Indicator Data'!F130))/(F$3-F$4)*5,1))))</f>
        <v>4.7</v>
      </c>
      <c r="G133" s="143">
        <f>IF('Crisis Indicator Data'!F130="x","x",IF(LEN(E133)&gt;3,('Crisis Indicator Data'!F130/VLOOKUP('Impact of the crisis'!$C133,'Regional Crises'!$B$1:$R$66,4,FALSE)),'Crisis Indicator Data'!F130/VLOOKUP('Impact of the crisis'!$E133,'Country Indicator Data'!$B$4:$P$300,15,FALSE)))</f>
        <v>1</v>
      </c>
      <c r="H133" s="237">
        <f t="shared" si="39"/>
        <v>5</v>
      </c>
      <c r="I133" s="237">
        <f t="shared" si="40"/>
        <v>4.8499999999999996</v>
      </c>
      <c r="J133" s="237">
        <f>IF('Crisis Indicator Data'!G130="x","x",IF(LOG('Crisis Indicator Data'!G130)&lt;J$4,0,IF(LOG('Crisis Indicator Data'!G130)&gt;J$3,5,ROUND(5-(J$3-LOG('Crisis Indicator Data'!G130))/(J$3-J$4)*5,1))))</f>
        <v>4.0999999999999996</v>
      </c>
      <c r="K133" s="143">
        <f>IF('Crisis Indicator Data'!G130="x","x",IF(LEN(E133)&gt;3,('Crisis Indicator Data'!G130/VLOOKUP('Impact of the crisis'!$C133,'Regional Crises'!$B$1:$R$66,5,FALSE)),'Crisis Indicator Data'!G130/VLOOKUP('Impact of the crisis'!$E133,'Country Indicator Data'!$B$4:$P$300,14,FALSE)))</f>
        <v>1</v>
      </c>
      <c r="L133" s="237">
        <f t="shared" si="41"/>
        <v>5</v>
      </c>
      <c r="M133" s="237">
        <f t="shared" si="42"/>
        <v>4.55</v>
      </c>
      <c r="N133" s="237">
        <f t="shared" si="43"/>
        <v>4.7</v>
      </c>
      <c r="O133" s="237">
        <f>IF('Crisis Indicator Data'!H130="x","x",IF('Crisis Indicator Data'!H130=0,0,IF(LOG('Crisis Indicator Data'!H130)&lt;O$4,0,IF(LOG('Crisis Indicator Data'!H130)&gt;O$3,5,ROUND(5-(O$3-LOG('Crisis Indicator Data'!H130))/(O$3-O$4)*5,1)))))</f>
        <v>4.5</v>
      </c>
      <c r="P133" s="143">
        <f>IF('Crisis Indicator Data'!H130="x","x",'Crisis Indicator Data'!H130/'Crisis Indicator Data'!G130)</f>
        <v>1</v>
      </c>
      <c r="Q133" s="237">
        <f t="shared" si="44"/>
        <v>5</v>
      </c>
      <c r="R133" s="237">
        <f t="shared" si="45"/>
        <v>4.75</v>
      </c>
      <c r="S133" s="237">
        <f>IF('Crisis Indicator Data'!I130="x","x",IF('Crisis Indicator Data'!I130=0,0,IF(LOG('Crisis Indicator Data'!I130)&lt;S$4,0,IF(LOG('Crisis Indicator Data'!I130)&gt;S$3,5,ROUND(5-(S$3-LOG('Crisis Indicator Data'!I130))/(S$3-S$4)*5,1)))))</f>
        <v>5</v>
      </c>
      <c r="T133" s="143">
        <f>IF('Crisis Indicator Data'!H130="x","x",IF('Crisis Indicator Data'!I130="x","x",'Crisis Indicator Data'!I130/'Crisis Indicator Data'!H130))</f>
        <v>0.27443232084930697</v>
      </c>
      <c r="U133" s="237">
        <f t="shared" si="46"/>
        <v>5</v>
      </c>
      <c r="V133" s="237">
        <f t="shared" si="47"/>
        <v>5</v>
      </c>
      <c r="W133" s="237">
        <f>IF('Crisis Indicator Data'!L130="x","x",IF('Crisis Indicator Data'!L130=0,0,IF(LOG('Crisis Indicator Data'!L130)&lt;W$4,0,IF(LOG('Crisis Indicator Data'!L130)&gt;W$3,5,ROUND(5-(W$3-LOG('Crisis Indicator Data'!L130))/(W$3-W$4)*5,1)))))</f>
        <v>5</v>
      </c>
      <c r="X133" s="244">
        <f>IF(OR('Crisis Indicator Data'!L130="x",'Crisis Indicator Data'!H130="x"),"x",'Crisis Indicator Data'!L130/'Crisis Indicator Data'!H130)</f>
        <v>3.6195812444706578E-4</v>
      </c>
      <c r="Y133" s="237">
        <f t="shared" si="48"/>
        <v>5</v>
      </c>
      <c r="Z133" s="237">
        <f t="shared" si="49"/>
        <v>5</v>
      </c>
      <c r="AA133" s="237">
        <f t="shared" si="50"/>
        <v>5</v>
      </c>
      <c r="AB133" s="245">
        <f t="shared" si="51"/>
        <v>4.9000000000000004</v>
      </c>
    </row>
    <row r="134" spans="1:28" x14ac:dyDescent="0.25">
      <c r="A134" s="147" t="str">
        <f>'Crisis Indicator Data'!A131</f>
        <v>Mixed Migration Flows in Somalia</v>
      </c>
      <c r="B134" s="148" t="str">
        <f>'Crisis Indicator Data'!B131</f>
        <v>Displacement</v>
      </c>
      <c r="C134" s="148" t="str">
        <f>'Crisis Indicator Data'!C131</f>
        <v>SOM002</v>
      </c>
      <c r="D134" s="148" t="str">
        <f>'Crisis Indicator Data'!D131</f>
        <v>Somalia</v>
      </c>
      <c r="E134" s="149" t="str">
        <f>'Crisis Indicator Data'!E131</f>
        <v>SOM</v>
      </c>
      <c r="F134" s="243">
        <f>IF('Crisis Indicator Data'!F131="x","x",IF(LOG('Crisis Indicator Data'!F131)&lt;F$4,0,IF(LOG('Crisis Indicator Data'!F131)&gt;F$3,5,ROUND(5-(F$3-LOG('Crisis Indicator Data'!F131))/(F$3-F$4)*5,1))))</f>
        <v>3.3</v>
      </c>
      <c r="G134" s="143">
        <f>IF('Crisis Indicator Data'!F131="x","x",IF(LEN(E134)&gt;3,('Crisis Indicator Data'!F131/VLOOKUP('Impact of the crisis'!$C134,'Regional Crises'!$B$1:$R$66,4,FALSE)),'Crisis Indicator Data'!F131/VLOOKUP('Impact of the crisis'!$E134,'Country Indicator Data'!$B$4:$P$300,15,FALSE)))</f>
        <v>0.157688016067842</v>
      </c>
      <c r="H134" s="237">
        <f t="shared" ref="H134:H165" si="52">IF(G134="x","x",IF(G134&lt;H$4,0,IF(G134&gt;H$3,5,ROUND(5-(H$3-G134)/(H$3-H$4)*5,1))))</f>
        <v>0.7</v>
      </c>
      <c r="I134" s="237">
        <f t="shared" ref="I134:I165" si="53">IF(AND(H134="x",F134="x"),"x",AVERAGE(F134,H134))</f>
        <v>2</v>
      </c>
      <c r="J134" s="237">
        <f>IF('Crisis Indicator Data'!G131="x","x",IF(LOG('Crisis Indicator Data'!G131)&lt;J$4,0,IF(LOG('Crisis Indicator Data'!G131)&gt;J$3,5,ROUND(5-(J$3-LOG('Crisis Indicator Data'!G131))/(J$3-J$4)*5,1))))</f>
        <v>1.4</v>
      </c>
      <c r="K134" s="143">
        <f>IF('Crisis Indicator Data'!G131="x","x",IF(LEN(E134)&gt;3,('Crisis Indicator Data'!G131/VLOOKUP('Impact of the crisis'!$C134,'Regional Crises'!$B$1:$R$66,5,FALSE)),'Crisis Indicator Data'!G131/VLOOKUP('Impact of the crisis'!$E134,'Country Indicator Data'!$B$4:$P$300,14,FALSE)))</f>
        <v>0.158891182542023</v>
      </c>
      <c r="L134" s="237">
        <f t="shared" ref="L134:L165" si="54">IF(K134="x","x",IF(K134&lt;L$4,0,IF(K134&gt;L$3,5,ROUND(5-(L$3-K134)/(L$3-L$4)*5,1))))</f>
        <v>0.8</v>
      </c>
      <c r="M134" s="237">
        <f t="shared" ref="M134:M165" si="55">IF(AND(L134="x",J134="x"),"x",AVERAGE(J134,L134))</f>
        <v>1.1000000000000001</v>
      </c>
      <c r="N134" s="237">
        <f t="shared" ref="N134:N165" si="56">IF(AND(M134="x",I134="x"),"x",IF(OR(M134="x",I134="x"),AVERAGE(I134,M134),ROUND((5-GEOMEAN(((5-I134)/5*4+1),((5-M134)/5*4+1)))/4*5,1)))</f>
        <v>1.6</v>
      </c>
      <c r="O134" s="237">
        <f>IF('Crisis Indicator Data'!H131="x","x",IF('Crisis Indicator Data'!H131=0,0,IF(LOG('Crisis Indicator Data'!H131)&lt;O$4,0,IF(LOG('Crisis Indicator Data'!H131)&gt;O$3,5,ROUND(5-(O$3-LOG('Crisis Indicator Data'!H131))/(O$3-O$4)*5,1)))))</f>
        <v>0.1</v>
      </c>
      <c r="P134" s="143">
        <f>IF('Crisis Indicator Data'!H131="x","x",'Crisis Indicator Data'!H131/'Crisis Indicator Data'!G131)</f>
        <v>1.2991833704528583E-2</v>
      </c>
      <c r="Q134" s="237">
        <f t="shared" ref="Q134:Q165" si="57">IF(P134="x","x",IF(P134&lt;Q$4,0,IF(P134&gt;Q$3,5,ROUND(5-(Q$3-P134)/(Q$3-Q$4)*5,1))))</f>
        <v>0</v>
      </c>
      <c r="R134" s="237">
        <f t="shared" ref="R134:R165" si="58">IF(AND(Q134="x",O134="x"),"x",AVERAGE(O134,Q134))</f>
        <v>0.05</v>
      </c>
      <c r="S134" s="237">
        <f>IF('Crisis Indicator Data'!I131="x","x",IF('Crisis Indicator Data'!I131=0,0,IF(LOG('Crisis Indicator Data'!I131)&lt;S$4,0,IF(LOG('Crisis Indicator Data'!I131)&gt;S$3,5,ROUND(5-(S$3-LOG('Crisis Indicator Data'!I131))/(S$3-S$4)*5,1)))))</f>
        <v>2.2000000000000002</v>
      </c>
      <c r="T134" s="143">
        <f>IF('Crisis Indicator Data'!H131="x","x",IF('Crisis Indicator Data'!I131="x","x",'Crisis Indicator Data'!I131/'Crisis Indicator Data'!H131))</f>
        <v>1</v>
      </c>
      <c r="U134" s="237">
        <f t="shared" ref="U134:U165" si="59">IF(T134="x","x",IF(T134&lt;U$4,0,IF(T134&gt;U$3,5,ROUND(5-(U$3-T134)/(U$3-U$4)*5,1))))</f>
        <v>5</v>
      </c>
      <c r="V134" s="237">
        <f t="shared" ref="V134:V165" si="60">IF(AND(U134="x",S134="x"),"x",ROUND(AVERAGE(S134,U134),1))</f>
        <v>3.6</v>
      </c>
      <c r="W134" s="237">
        <f>IF('Crisis Indicator Data'!L131="x","x",IF('Crisis Indicator Data'!L131=0,0,IF(LOG('Crisis Indicator Data'!L131)&lt;W$4,0,IF(LOG('Crisis Indicator Data'!L131)&gt;W$3,5,ROUND(5-(W$3-LOG('Crisis Indicator Data'!L131))/(W$3-W$4)*5,1)))))</f>
        <v>0.9</v>
      </c>
      <c r="X134" s="244">
        <f>IF(OR('Crisis Indicator Data'!L131="x",'Crisis Indicator Data'!H131="x"),"x",'Crisis Indicator Data'!L131/'Crisis Indicator Data'!H131)</f>
        <v>1.1428571428571428E-4</v>
      </c>
      <c r="Y134" s="237">
        <f t="shared" ref="Y134:Y165" si="61">IF(X134="x","x",IF(X134&lt;Y$4,0,IF(X134&gt;Y$3,5,ROUND(5-(Y$3-X134)/(Y$3-Y$4)*5,1))))</f>
        <v>5</v>
      </c>
      <c r="Z134" s="237">
        <f t="shared" ref="Z134:Z165" si="62">IF(AND(Y134="x",W134="x"),"x",ROUND(AVERAGE(W134,Y134),1))</f>
        <v>3</v>
      </c>
      <c r="AA134" s="237">
        <f t="shared" ref="AA134:AA165" si="63">IF(AND(V134="x",Z134="x"),"x",IF(OR(V134="x",Z134="x"),AVERAGE(V134,Z134),ROUND((5-GEOMEAN(((5-V134)/5*4+1),((5-Z134)/5*4+1)))/4*5,1)))</f>
        <v>3.3</v>
      </c>
      <c r="AB134" s="245">
        <f t="shared" ref="AB134:AB165" si="64">IF(AND(R134="x",AA134="x"),"x",IF(OR(R134="x",AA134="x"),AVERAGE(R134,AA134),ROUND((5-GEOMEAN(((5-R134)/5*4+1),((5-AA134)/5*4+1)))/4*5,1)))</f>
        <v>2</v>
      </c>
    </row>
    <row r="135" spans="1:28" x14ac:dyDescent="0.25">
      <c r="A135" s="147" t="str">
        <f>'Crisis Indicator Data'!A132</f>
        <v>Complex crisis in South Sudan</v>
      </c>
      <c r="B135" s="148" t="str">
        <f>'Crisis Indicator Data'!B132</f>
        <v>Conflict,Floods,Displacement</v>
      </c>
      <c r="C135" s="148" t="str">
        <f>'Crisis Indicator Data'!C132</f>
        <v>SSD001</v>
      </c>
      <c r="D135" s="148" t="str">
        <f>'Crisis Indicator Data'!D132</f>
        <v>South Sudan</v>
      </c>
      <c r="E135" s="149" t="str">
        <f>'Crisis Indicator Data'!E132</f>
        <v>SSD</v>
      </c>
      <c r="F135" s="243">
        <f>IF('Crisis Indicator Data'!F132="x","x",IF(LOG('Crisis Indicator Data'!F132)&lt;F$4,0,IF(LOG('Crisis Indicator Data'!F132)&gt;F$3,5,ROUND(5-(F$3-LOG('Crisis Indicator Data'!F132))/(F$3-F$4)*5,1))))</f>
        <v>4.7</v>
      </c>
      <c r="G135" s="143">
        <f>IF('Crisis Indicator Data'!F132="x","x",IF(LEN(E135)&gt;3,('Crisis Indicator Data'!F132/VLOOKUP('Impact of the crisis'!$C135,'Regional Crises'!$B$1:$R$66,4,FALSE)),'Crisis Indicator Data'!F132/VLOOKUP('Impact of the crisis'!$E135,'Country Indicator Data'!$B$4:$P$300,15,FALSE)))</f>
        <v>1</v>
      </c>
      <c r="H135" s="237">
        <f t="shared" si="52"/>
        <v>5</v>
      </c>
      <c r="I135" s="237">
        <f t="shared" si="53"/>
        <v>4.8499999999999996</v>
      </c>
      <c r="J135" s="237">
        <f>IF('Crisis Indicator Data'!G132="x","x",IF(LOG('Crisis Indicator Data'!G132)&lt;J$4,0,IF(LOG('Crisis Indicator Data'!G132)&gt;J$3,5,ROUND(5-(J$3-LOG('Crisis Indicator Data'!G132))/(J$3-J$4)*5,1))))</f>
        <v>3.7</v>
      </c>
      <c r="K135" s="143">
        <f>IF('Crisis Indicator Data'!G132="x","x",IF(LEN(E135)&gt;3,('Crisis Indicator Data'!G132/VLOOKUP('Impact of the crisis'!$C135,'Regional Crises'!$B$1:$R$66,5,FALSE)),'Crisis Indicator Data'!G132/VLOOKUP('Impact of the crisis'!$E135,'Country Indicator Data'!$B$4:$P$300,14,FALSE)))</f>
        <v>1</v>
      </c>
      <c r="L135" s="237">
        <f t="shared" si="54"/>
        <v>5</v>
      </c>
      <c r="M135" s="237">
        <f t="shared" si="55"/>
        <v>4.3499999999999996</v>
      </c>
      <c r="N135" s="237">
        <f t="shared" si="56"/>
        <v>4.5999999999999996</v>
      </c>
      <c r="O135" s="237">
        <f>IF('Crisis Indicator Data'!H132="x","x",IF('Crisis Indicator Data'!H132=0,0,IF(LOG('Crisis Indicator Data'!H132)&lt;O$4,0,IF(LOG('Crisis Indicator Data'!H132)&gt;O$3,5,ROUND(5-(O$3-LOG('Crisis Indicator Data'!H132))/(O$3-O$4)*5,1)))))</f>
        <v>4.3</v>
      </c>
      <c r="P135" s="143">
        <f>IF('Crisis Indicator Data'!H132="x","x",'Crisis Indicator Data'!H132/'Crisis Indicator Data'!G132)</f>
        <v>1</v>
      </c>
      <c r="Q135" s="237">
        <f t="shared" si="57"/>
        <v>5</v>
      </c>
      <c r="R135" s="237">
        <f t="shared" si="58"/>
        <v>4.6500000000000004</v>
      </c>
      <c r="S135" s="237">
        <f>IF('Crisis Indicator Data'!I132="x","x",IF('Crisis Indicator Data'!I132=0,0,IF(LOG('Crisis Indicator Data'!I132)&lt;S$4,0,IF(LOG('Crisis Indicator Data'!I132)&gt;S$3,5,ROUND(5-(S$3-LOG('Crisis Indicator Data'!I132))/(S$3-S$4)*5,1)))))</f>
        <v>5</v>
      </c>
      <c r="T135" s="143">
        <f>IF('Crisis Indicator Data'!H132="x","x",IF('Crisis Indicator Data'!I132="x","x",'Crisis Indicator Data'!I132/'Crisis Indicator Data'!H132))</f>
        <v>0.42036471785239099</v>
      </c>
      <c r="U135" s="237">
        <f t="shared" si="59"/>
        <v>5</v>
      </c>
      <c r="V135" s="237">
        <f t="shared" si="60"/>
        <v>5</v>
      </c>
      <c r="W135" s="237">
        <f>IF('Crisis Indicator Data'!L132="x","x",IF('Crisis Indicator Data'!L132=0,0,IF(LOG('Crisis Indicator Data'!L132)&lt;W$4,0,IF(LOG('Crisis Indicator Data'!L132)&gt;W$3,5,ROUND(5-(W$3-LOG('Crisis Indicator Data'!L132))/(W$3-W$4)*5,1)))))</f>
        <v>4.0999999999999996</v>
      </c>
      <c r="X135" s="244">
        <f>IF(OR('Crisis Indicator Data'!L132="x",'Crisis Indicator Data'!H132="x"),"x",'Crisis Indicator Data'!L132/'Crisis Indicator Data'!H132)</f>
        <v>6.0342803474994131E-5</v>
      </c>
      <c r="Y135" s="237">
        <f t="shared" si="61"/>
        <v>3</v>
      </c>
      <c r="Z135" s="237">
        <f t="shared" si="62"/>
        <v>3.6</v>
      </c>
      <c r="AA135" s="237">
        <f t="shared" si="63"/>
        <v>4.4000000000000004</v>
      </c>
      <c r="AB135" s="245">
        <f t="shared" si="64"/>
        <v>4.5</v>
      </c>
    </row>
    <row r="136" spans="1:28" x14ac:dyDescent="0.25">
      <c r="A136" s="147" t="str">
        <f>'Crisis Indicator Data'!A133</f>
        <v>2022 seasonal floods in South Sudan</v>
      </c>
      <c r="B136" s="148" t="str">
        <f>'Crisis Indicator Data'!B133</f>
        <v>Floods</v>
      </c>
      <c r="C136" s="148" t="str">
        <f>'Crisis Indicator Data'!C133</f>
        <v>SSD003</v>
      </c>
      <c r="D136" s="148" t="str">
        <f>'Crisis Indicator Data'!D133</f>
        <v>South Sudan</v>
      </c>
      <c r="E136" s="149" t="str">
        <f>'Crisis Indicator Data'!E133</f>
        <v>SSD</v>
      </c>
      <c r="F136" s="243">
        <f>IF('Crisis Indicator Data'!F133="x","x",IF(LOG('Crisis Indicator Data'!F133)&lt;F$4,0,IF(LOG('Crisis Indicator Data'!F133)&gt;F$3,5,ROUND(5-(F$3-LOG('Crisis Indicator Data'!F133))/(F$3-F$4)*5,1))))</f>
        <v>4.5999999999999996</v>
      </c>
      <c r="G136" s="143">
        <f>IF('Crisis Indicator Data'!F133="x","x",IF(LEN(E136)&gt;3,('Crisis Indicator Data'!F133/VLOOKUP('Impact of the crisis'!$C136,'Regional Crises'!$B$1:$R$66,4,FALSE)),'Crisis Indicator Data'!F133/VLOOKUP('Impact of the crisis'!$E136,'Country Indicator Data'!$B$4:$P$300,15,FALSE)))</f>
        <v>0.93321424303422629</v>
      </c>
      <c r="H136" s="237">
        <f t="shared" si="52"/>
        <v>4.7</v>
      </c>
      <c r="I136" s="237">
        <f t="shared" si="53"/>
        <v>4.6500000000000004</v>
      </c>
      <c r="J136" s="237">
        <f>IF('Crisis Indicator Data'!G133="x","x",IF(LOG('Crisis Indicator Data'!G133)&lt;J$4,0,IF(LOG('Crisis Indicator Data'!G133)&gt;J$3,5,ROUND(5-(J$3-LOG('Crisis Indicator Data'!G133))/(J$3-J$4)*5,1))))</f>
        <v>3.6</v>
      </c>
      <c r="K136" s="143">
        <f>IF('Crisis Indicator Data'!G133="x","x",IF(LEN(E136)&gt;3,('Crisis Indicator Data'!G133/VLOOKUP('Impact of the crisis'!$C136,'Regional Crises'!$B$1:$R$66,5,FALSE)),'Crisis Indicator Data'!G133/VLOOKUP('Impact of the crisis'!$E136,'Country Indicator Data'!$B$4:$P$300,14,FALSE)))</f>
        <v>0.91124677154261569</v>
      </c>
      <c r="L136" s="237">
        <f t="shared" si="54"/>
        <v>4.5999999999999996</v>
      </c>
      <c r="M136" s="237">
        <f t="shared" si="55"/>
        <v>4.0999999999999996</v>
      </c>
      <c r="N136" s="237">
        <f t="shared" si="56"/>
        <v>4.4000000000000004</v>
      </c>
      <c r="O136" s="237">
        <f>IF('Crisis Indicator Data'!H133="x","x",IF('Crisis Indicator Data'!H133=0,0,IF(LOG('Crisis Indicator Data'!H133)&lt;O$4,0,IF(LOG('Crisis Indicator Data'!H133)&gt;O$3,5,ROUND(5-(O$3-LOG('Crisis Indicator Data'!H133))/(O$3-O$4)*5,1)))))</f>
        <v>2.5</v>
      </c>
      <c r="P136" s="143">
        <f>IF('Crisis Indicator Data'!H133="x","x",'Crisis Indicator Data'!H133/'Crisis Indicator Data'!G133)</f>
        <v>8.5888516705316498E-2</v>
      </c>
      <c r="Q136" s="237">
        <f t="shared" si="57"/>
        <v>0.4</v>
      </c>
      <c r="R136" s="237">
        <f t="shared" si="58"/>
        <v>1.45</v>
      </c>
      <c r="S136" s="237">
        <f>IF('Crisis Indicator Data'!I133="x","x",IF('Crisis Indicator Data'!I133=0,0,IF(LOG('Crisis Indicator Data'!I133)&lt;S$4,0,IF(LOG('Crisis Indicator Data'!I133)&gt;S$3,5,ROUND(5-(S$3-LOG('Crisis Indicator Data'!I133))/(S$3-S$4)*5,1)))))</f>
        <v>3.2</v>
      </c>
      <c r="T136" s="143">
        <f>IF('Crisis Indicator Data'!H133="x","x",IF('Crisis Indicator Data'!I133="x","x",'Crisis Indicator Data'!I133/'Crisis Indicator Data'!H133))</f>
        <v>0.182</v>
      </c>
      <c r="U136" s="237">
        <f t="shared" si="59"/>
        <v>5</v>
      </c>
      <c r="V136" s="237">
        <f t="shared" si="60"/>
        <v>4.0999999999999996</v>
      </c>
      <c r="W136" s="237">
        <f>IF('Crisis Indicator Data'!L133="x","x",IF('Crisis Indicator Data'!L133=0,0,IF(LOG('Crisis Indicator Data'!L133)&lt;W$4,0,IF(LOG('Crisis Indicator Data'!L133)&gt;W$3,5,ROUND(5-(W$3-LOG('Crisis Indicator Data'!L133))/(W$3-W$4)*5,1)))))</f>
        <v>2.6</v>
      </c>
      <c r="X136" s="244">
        <f>IF(OR('Crisis Indicator Data'!L133="x",'Crisis Indicator Data'!H133="x"),"x",'Crisis Indicator Data'!L133/'Crisis Indicator Data'!H133)</f>
        <v>6.2000000000000003E-5</v>
      </c>
      <c r="Y136" s="237">
        <f t="shared" si="61"/>
        <v>3.1</v>
      </c>
      <c r="Z136" s="237">
        <f t="shared" si="62"/>
        <v>2.9</v>
      </c>
      <c r="AA136" s="237">
        <f t="shared" si="63"/>
        <v>3.6</v>
      </c>
      <c r="AB136" s="245">
        <f t="shared" si="64"/>
        <v>2.7</v>
      </c>
    </row>
    <row r="137" spans="1:28" x14ac:dyDescent="0.25">
      <c r="A137" s="147" t="str">
        <f>'Crisis Indicator Data'!A134</f>
        <v>Displacement from Ukraine conflict in Slovakia</v>
      </c>
      <c r="B137" s="148" t="str">
        <f>'Crisis Indicator Data'!B134</f>
        <v>Displacement,Conflict</v>
      </c>
      <c r="C137" s="148" t="str">
        <f>'Crisis Indicator Data'!C134</f>
        <v>SVK002</v>
      </c>
      <c r="D137" s="148" t="str">
        <f>'Crisis Indicator Data'!D134</f>
        <v>Slovakia</v>
      </c>
      <c r="E137" s="149" t="str">
        <f>'Crisis Indicator Data'!E134</f>
        <v>SVK</v>
      </c>
      <c r="F137" s="243">
        <f>IF('Crisis Indicator Data'!F134="x","x",IF(LOG('Crisis Indicator Data'!F134)&lt;F$4,0,IF(LOG('Crisis Indicator Data'!F134)&gt;F$3,5,ROUND(5-(F$3-LOG('Crisis Indicator Data'!F134))/(F$3-F$4)*5,1))))</f>
        <v>2</v>
      </c>
      <c r="G137" s="143">
        <f>IF('Crisis Indicator Data'!F134="x","x",IF(LEN(E137)&gt;3,('Crisis Indicator Data'!F134/VLOOKUP('Impact of the crisis'!$C137,'Regional Crises'!$B$1:$R$66,4,FALSE)),'Crisis Indicator Data'!F134/VLOOKUP('Impact of the crisis'!$E137,'Country Indicator Data'!$B$4:$P$300,15,FALSE)))</f>
        <v>0.32649835711017761</v>
      </c>
      <c r="H137" s="237">
        <f t="shared" si="52"/>
        <v>1.6</v>
      </c>
      <c r="I137" s="237">
        <f t="shared" si="53"/>
        <v>1.8</v>
      </c>
      <c r="J137" s="237">
        <f>IF('Crisis Indicator Data'!G134="x","x",IF(LOG('Crisis Indicator Data'!G134)&lt;J$4,0,IF(LOG('Crisis Indicator Data'!G134)&gt;J$3,5,ROUND(5-(J$3-LOG('Crisis Indicator Data'!G134))/(J$3-J$4)*5,1))))</f>
        <v>0.8</v>
      </c>
      <c r="K137" s="143">
        <f>IF('Crisis Indicator Data'!G134="x","x",IF(LEN(E137)&gt;3,('Crisis Indicator Data'!G134/VLOOKUP('Impact of the crisis'!$C137,'Regional Crises'!$B$1:$R$66,5,FALSE)),'Crisis Indicator Data'!G134/VLOOKUP('Impact of the crisis'!$E137,'Country Indicator Data'!$B$4:$P$300,14,FALSE)))</f>
        <v>0.28796708947548849</v>
      </c>
      <c r="L137" s="237">
        <f t="shared" si="54"/>
        <v>1.4</v>
      </c>
      <c r="M137" s="237">
        <f t="shared" si="55"/>
        <v>1.1000000000000001</v>
      </c>
      <c r="N137" s="237">
        <f t="shared" si="56"/>
        <v>1.5</v>
      </c>
      <c r="O137" s="237">
        <f>IF('Crisis Indicator Data'!H134="x","x",IF('Crisis Indicator Data'!H134=0,0,IF(LOG('Crisis Indicator Data'!H134)&lt;O$4,0,IF(LOG('Crisis Indicator Data'!H134)&gt;O$3,5,ROUND(5-(O$3-LOG('Crisis Indicator Data'!H134))/(O$3-O$4)*5,1)))))</f>
        <v>0.9</v>
      </c>
      <c r="P137" s="143">
        <f>IF('Crisis Indicator Data'!H134="x","x",'Crisis Indicator Data'!H134/'Crisis Indicator Data'!G134)</f>
        <v>6.4880952380952386E-2</v>
      </c>
      <c r="Q137" s="237">
        <f t="shared" si="57"/>
        <v>0.3</v>
      </c>
      <c r="R137" s="237">
        <f t="shared" si="58"/>
        <v>0.6</v>
      </c>
      <c r="S137" s="237">
        <f>IF('Crisis Indicator Data'!I134="x","x",IF('Crisis Indicator Data'!I134=0,0,IF(LOG('Crisis Indicator Data'!I134)&lt;S$4,0,IF(LOG('Crisis Indicator Data'!I134)&gt;S$3,5,ROUND(5-(S$3-LOG('Crisis Indicator Data'!I134))/(S$3-S$4)*5,1)))))</f>
        <v>2.9</v>
      </c>
      <c r="T137" s="143">
        <f>IF('Crisis Indicator Data'!H134="x","x",IF('Crisis Indicator Data'!I134="x","x",'Crisis Indicator Data'!I134/'Crisis Indicator Data'!H134))</f>
        <v>1</v>
      </c>
      <c r="U137" s="237">
        <f t="shared" si="59"/>
        <v>5</v>
      </c>
      <c r="V137" s="237">
        <f t="shared" si="60"/>
        <v>4</v>
      </c>
      <c r="W137" s="237">
        <f>IF('Crisis Indicator Data'!L134="x","x",IF('Crisis Indicator Data'!L134=0,0,IF(LOG('Crisis Indicator Data'!L134)&lt;W$4,0,IF(LOG('Crisis Indicator Data'!L134)&gt;W$3,5,ROUND(5-(W$3-LOG('Crisis Indicator Data'!L134))/(W$3-W$4)*5,1)))))</f>
        <v>0</v>
      </c>
      <c r="X137" s="244">
        <f>IF(OR('Crisis Indicator Data'!L134="x",'Crisis Indicator Data'!H134="x"),"x",'Crisis Indicator Data'!L134/'Crisis Indicator Data'!H134)</f>
        <v>0</v>
      </c>
      <c r="Y137" s="237">
        <f t="shared" si="61"/>
        <v>0</v>
      </c>
      <c r="Z137" s="237">
        <f t="shared" si="62"/>
        <v>0</v>
      </c>
      <c r="AA137" s="237">
        <f t="shared" si="63"/>
        <v>2.5</v>
      </c>
      <c r="AB137" s="245">
        <f t="shared" si="64"/>
        <v>1.6</v>
      </c>
    </row>
    <row r="138" spans="1:28" x14ac:dyDescent="0.25">
      <c r="A138" s="147" t="str">
        <f>'Crisis Indicator Data'!A135</f>
        <v>Food Security Crisis in Eswatini</v>
      </c>
      <c r="B138" s="148" t="str">
        <f>'Crisis Indicator Data'!B135</f>
        <v>Drought</v>
      </c>
      <c r="C138" s="148" t="str">
        <f>'Crisis Indicator Data'!C135</f>
        <v>SWZ001</v>
      </c>
      <c r="D138" s="148" t="str">
        <f>'Crisis Indicator Data'!D135</f>
        <v>Eswatini</v>
      </c>
      <c r="E138" s="149" t="str">
        <f>'Crisis Indicator Data'!E135</f>
        <v>SWZ</v>
      </c>
      <c r="F138" s="243">
        <f>IF('Crisis Indicator Data'!F135="x","x",IF(LOG('Crisis Indicator Data'!F135)&lt;F$4,0,IF(LOG('Crisis Indicator Data'!F135)&gt;F$3,5,ROUND(5-(F$3-LOG('Crisis Indicator Data'!F135))/(F$3-F$4)*5,1))))</f>
        <v>2.1</v>
      </c>
      <c r="G138" s="143">
        <f>IF('Crisis Indicator Data'!F135="x","x",IF(LEN(E138)&gt;3,('Crisis Indicator Data'!F135/VLOOKUP('Impact of the crisis'!$C138,'Regional Crises'!$B$1:$R$66,4,FALSE)),'Crisis Indicator Data'!F135/VLOOKUP('Impact of the crisis'!$E138,'Country Indicator Data'!$B$4:$P$300,15,FALSE)))</f>
        <v>1</v>
      </c>
      <c r="H138" s="237">
        <f t="shared" si="52"/>
        <v>5</v>
      </c>
      <c r="I138" s="237">
        <f t="shared" si="53"/>
        <v>3.55</v>
      </c>
      <c r="J138" s="237">
        <f>IF('Crisis Indicator Data'!G135="x","x",IF(LOG('Crisis Indicator Data'!G135)&lt;J$4,0,IF(LOG('Crisis Indicator Data'!G135)&gt;J$3,5,ROUND(5-(J$3-LOG('Crisis Indicator Data'!G135))/(J$3-J$4)*5,1))))</f>
        <v>0.2</v>
      </c>
      <c r="K138" s="143">
        <f>IF('Crisis Indicator Data'!G135="x","x",IF(LEN(E138)&gt;3,('Crisis Indicator Data'!G135/VLOOKUP('Impact of the crisis'!$C138,'Regional Crises'!$B$1:$R$66,5,FALSE)),'Crisis Indicator Data'!G135/VLOOKUP('Impact of the crisis'!$E138,'Country Indicator Data'!$B$4:$P$300,14,FALSE)))</f>
        <v>0.97265948632974319</v>
      </c>
      <c r="L138" s="237">
        <f t="shared" si="54"/>
        <v>4.9000000000000004</v>
      </c>
      <c r="M138" s="237">
        <f t="shared" si="55"/>
        <v>2.5500000000000003</v>
      </c>
      <c r="N138" s="237">
        <f t="shared" si="56"/>
        <v>3.1</v>
      </c>
      <c r="O138" s="237">
        <f>IF('Crisis Indicator Data'!H135="x","x",IF('Crisis Indicator Data'!H135=0,0,IF(LOG('Crisis Indicator Data'!H135)&lt;O$4,0,IF(LOG('Crisis Indicator Data'!H135)&gt;O$3,5,ROUND(5-(O$3-LOG('Crisis Indicator Data'!H135))/(O$3-O$4)*5,1)))))</f>
        <v>2.2000000000000002</v>
      </c>
      <c r="P138" s="143">
        <f>IF('Crisis Indicator Data'!H135="x","x",'Crisis Indicator Data'!H135/'Crisis Indicator Data'!G135)</f>
        <v>0.59369676320272569</v>
      </c>
      <c r="Q138" s="237">
        <f t="shared" si="57"/>
        <v>2.9</v>
      </c>
      <c r="R138" s="237">
        <f t="shared" si="58"/>
        <v>2.5499999999999998</v>
      </c>
      <c r="S138" s="237">
        <f>IF('Crisis Indicator Data'!I135="x","x",IF('Crisis Indicator Data'!I135=0,0,IF(LOG('Crisis Indicator Data'!I135)&lt;S$4,0,IF(LOG('Crisis Indicator Data'!I135)&gt;S$3,5,ROUND(5-(S$3-LOG('Crisis Indicator Data'!I135))/(S$3-S$4)*5,1)))))</f>
        <v>0</v>
      </c>
      <c r="T138" s="143">
        <f>IF('Crisis Indicator Data'!H135="x","x",IF('Crisis Indicator Data'!I135="x","x",'Crisis Indicator Data'!I135/'Crisis Indicator Data'!H135))</f>
        <v>0</v>
      </c>
      <c r="U138" s="237">
        <f t="shared" si="59"/>
        <v>0</v>
      </c>
      <c r="V138" s="237">
        <f t="shared" si="60"/>
        <v>0</v>
      </c>
      <c r="W138" s="237">
        <f>IF('Crisis Indicator Data'!L135="x","x",IF('Crisis Indicator Data'!L135=0,0,IF(LOG('Crisis Indicator Data'!L135)&lt;W$4,0,IF(LOG('Crisis Indicator Data'!L135)&gt;W$3,5,ROUND(5-(W$3-LOG('Crisis Indicator Data'!L135))/(W$3-W$4)*5,1)))))</f>
        <v>0</v>
      </c>
      <c r="X138" s="244">
        <f>IF(OR('Crisis Indicator Data'!L135="x",'Crisis Indicator Data'!H135="x"),"x",'Crisis Indicator Data'!L135/'Crisis Indicator Data'!H135)</f>
        <v>0</v>
      </c>
      <c r="Y138" s="237">
        <f t="shared" si="61"/>
        <v>0</v>
      </c>
      <c r="Z138" s="237">
        <f t="shared" si="62"/>
        <v>0</v>
      </c>
      <c r="AA138" s="237">
        <f t="shared" si="63"/>
        <v>0</v>
      </c>
      <c r="AB138" s="245">
        <f t="shared" si="64"/>
        <v>1.4</v>
      </c>
    </row>
    <row r="139" spans="1:28" x14ac:dyDescent="0.25">
      <c r="A139" s="147" t="str">
        <f>'Crisis Indicator Data'!A136</f>
        <v>Syrian conflict</v>
      </c>
      <c r="B139" s="148" t="str">
        <f>'Crisis Indicator Data'!B136</f>
        <v>Conflict,Displacement,Violence</v>
      </c>
      <c r="C139" s="148" t="str">
        <f>'Crisis Indicator Data'!C136</f>
        <v>SYR001</v>
      </c>
      <c r="D139" s="148" t="str">
        <f>'Crisis Indicator Data'!D136</f>
        <v>Syria</v>
      </c>
      <c r="E139" s="149" t="str">
        <f>'Crisis Indicator Data'!E136</f>
        <v>SYR</v>
      </c>
      <c r="F139" s="243">
        <f>IF('Crisis Indicator Data'!F136="x","x",IF(LOG('Crisis Indicator Data'!F136)&lt;F$4,0,IF(LOG('Crisis Indicator Data'!F136)&gt;F$3,5,ROUND(5-(F$3-LOG('Crisis Indicator Data'!F136))/(F$3-F$4)*5,1))))</f>
        <v>3.8</v>
      </c>
      <c r="G139" s="143">
        <f>IF('Crisis Indicator Data'!F136="x","x",IF(LEN(E139)&gt;3,('Crisis Indicator Data'!F136/VLOOKUP('Impact of the crisis'!$C139,'Regional Crises'!$B$1:$R$66,4,FALSE)),'Crisis Indicator Data'!F136/VLOOKUP('Impact of the crisis'!$E139,'Country Indicator Data'!$B$4:$P$300,15,FALSE)))</f>
        <v>1.008440886565376</v>
      </c>
      <c r="H139" s="237">
        <f t="shared" si="52"/>
        <v>5</v>
      </c>
      <c r="I139" s="237">
        <f t="shared" si="53"/>
        <v>4.4000000000000004</v>
      </c>
      <c r="J139" s="237">
        <f>IF('Crisis Indicator Data'!G136="x","x",IF(LOG('Crisis Indicator Data'!G136)&lt;J$4,0,IF(LOG('Crisis Indicator Data'!G136)&gt;J$3,5,ROUND(5-(J$3-LOG('Crisis Indicator Data'!G136))/(J$3-J$4)*5,1))))</f>
        <v>4.2</v>
      </c>
      <c r="K139" s="143">
        <f>IF('Crisis Indicator Data'!G136="x","x",IF(LEN(E139)&gt;3,('Crisis Indicator Data'!G136/VLOOKUP('Impact of the crisis'!$C139,'Regional Crises'!$B$1:$R$66,5,FALSE)),'Crisis Indicator Data'!G136/VLOOKUP('Impact of the crisis'!$E139,'Country Indicator Data'!$B$4:$P$300,14,FALSE)))</f>
        <v>1</v>
      </c>
      <c r="L139" s="237">
        <f t="shared" si="54"/>
        <v>5</v>
      </c>
      <c r="M139" s="237">
        <f t="shared" si="55"/>
        <v>4.5999999999999996</v>
      </c>
      <c r="N139" s="237">
        <f t="shared" si="56"/>
        <v>4.5</v>
      </c>
      <c r="O139" s="237">
        <f>IF('Crisis Indicator Data'!H136="x","x",IF('Crisis Indicator Data'!H136=0,0,IF(LOG('Crisis Indicator Data'!H136)&lt;O$4,0,IF(LOG('Crisis Indicator Data'!H136)&gt;O$3,5,ROUND(5-(O$3-LOG('Crisis Indicator Data'!H136))/(O$3-O$4)*5,1)))))</f>
        <v>4.5999999999999996</v>
      </c>
      <c r="P139" s="143">
        <f>IF('Crisis Indicator Data'!H136="x","x",'Crisis Indicator Data'!H136/'Crisis Indicator Data'!G136)</f>
        <v>1</v>
      </c>
      <c r="Q139" s="237">
        <f t="shared" si="57"/>
        <v>5</v>
      </c>
      <c r="R139" s="237">
        <f t="shared" si="58"/>
        <v>4.8</v>
      </c>
      <c r="S139" s="237">
        <f>IF('Crisis Indicator Data'!I136="x","x",IF('Crisis Indicator Data'!I136=0,0,IF(LOG('Crisis Indicator Data'!I136)&lt;S$4,0,IF(LOG('Crisis Indicator Data'!I136)&gt;S$3,5,ROUND(5-(S$3-LOG('Crisis Indicator Data'!I136))/(S$3-S$4)*5,1)))))</f>
        <v>5</v>
      </c>
      <c r="T139" s="143">
        <f>IF('Crisis Indicator Data'!H136="x","x",IF('Crisis Indicator Data'!I136="x","x",'Crisis Indicator Data'!I136/'Crisis Indicator Data'!H136))</f>
        <v>0.90422717702316036</v>
      </c>
      <c r="U139" s="237">
        <f t="shared" si="59"/>
        <v>5</v>
      </c>
      <c r="V139" s="237">
        <f t="shared" si="60"/>
        <v>5</v>
      </c>
      <c r="W139" s="237">
        <f>IF('Crisis Indicator Data'!L136="x","x",IF('Crisis Indicator Data'!L136=0,0,IF(LOG('Crisis Indicator Data'!L136)&lt;W$4,0,IF(LOG('Crisis Indicator Data'!L136)&gt;W$3,5,ROUND(5-(W$3-LOG('Crisis Indicator Data'!L136))/(W$3-W$4)*5,1)))))</f>
        <v>4.9000000000000004</v>
      </c>
      <c r="X139" s="244">
        <f>IF(OR('Crisis Indicator Data'!L136="x",'Crisis Indicator Data'!H136="x"),"x",'Crisis Indicator Data'!L136/'Crisis Indicator Data'!H136)</f>
        <v>1.3799060627328187E-4</v>
      </c>
      <c r="Y139" s="237">
        <f t="shared" si="61"/>
        <v>5</v>
      </c>
      <c r="Z139" s="237">
        <f t="shared" si="62"/>
        <v>5</v>
      </c>
      <c r="AA139" s="237">
        <f t="shared" si="63"/>
        <v>5</v>
      </c>
      <c r="AB139" s="245">
        <f t="shared" si="64"/>
        <v>4.9000000000000004</v>
      </c>
    </row>
    <row r="140" spans="1:28" x14ac:dyDescent="0.25">
      <c r="A140" s="147" t="str">
        <f>'Crisis Indicator Data'!A137</f>
        <v>Türkiye / Syria earthquake in Syria</v>
      </c>
      <c r="B140" s="148" t="str">
        <f>'Crisis Indicator Data'!B137</f>
        <v>Earthquake</v>
      </c>
      <c r="C140" s="148" t="str">
        <f>'Crisis Indicator Data'!C137</f>
        <v>SYR002</v>
      </c>
      <c r="D140" s="148" t="str">
        <f>'Crisis Indicator Data'!D137</f>
        <v>Syria</v>
      </c>
      <c r="E140" s="149" t="str">
        <f>'Crisis Indicator Data'!E137</f>
        <v>SYR</v>
      </c>
      <c r="F140" s="243">
        <f>IF('Crisis Indicator Data'!F137="x","x",IF(LOG('Crisis Indicator Data'!F137)&lt;F$4,0,IF(LOG('Crisis Indicator Data'!F137)&gt;F$3,5,ROUND(5-(F$3-LOG('Crisis Indicator Data'!F137))/(F$3-F$4)*5,1))))</f>
        <v>2.9</v>
      </c>
      <c r="G140" s="143">
        <f>IF('Crisis Indicator Data'!F137="x","x",IF(LEN(E140)&gt;3,('Crisis Indicator Data'!F137/VLOOKUP('Impact of the crisis'!$C140,'Regional Crises'!$B$1:$R$66,4,FALSE)),'Crisis Indicator Data'!F137/VLOOKUP('Impact of the crisis'!$E140,'Country Indicator Data'!$B$4:$P$300,15,FALSE)))</f>
        <v>0.31195883025649401</v>
      </c>
      <c r="H140" s="237">
        <f t="shared" si="52"/>
        <v>1.5</v>
      </c>
      <c r="I140" s="237">
        <f t="shared" si="53"/>
        <v>2.2000000000000002</v>
      </c>
      <c r="J140" s="237">
        <f>IF('Crisis Indicator Data'!G137="x","x",IF(LOG('Crisis Indicator Data'!G137)&lt;J$4,0,IF(LOG('Crisis Indicator Data'!G137)&gt;J$3,5,ROUND(5-(J$3-LOG('Crisis Indicator Data'!G137))/(J$3-J$4)*5,1))))</f>
        <v>3.6</v>
      </c>
      <c r="K140" s="143">
        <f>IF('Crisis Indicator Data'!G137="x","x",IF(LEN(E140)&gt;3,('Crisis Indicator Data'!G137/VLOOKUP('Impact of the crisis'!$C140,'Regional Crises'!$B$1:$R$66,5,FALSE)),'Crisis Indicator Data'!G137/VLOOKUP('Impact of the crisis'!$E140,'Country Indicator Data'!$B$4:$P$300,14,FALSE)))</f>
        <v>0.62824596447659664</v>
      </c>
      <c r="L140" s="237">
        <f t="shared" si="54"/>
        <v>3.1</v>
      </c>
      <c r="M140" s="237">
        <f t="shared" si="55"/>
        <v>3.35</v>
      </c>
      <c r="N140" s="237">
        <f t="shared" si="56"/>
        <v>2.8</v>
      </c>
      <c r="O140" s="237">
        <f>IF('Crisis Indicator Data'!H137="x","x",IF('Crisis Indicator Data'!H137=0,0,IF(LOG('Crisis Indicator Data'!H137)&lt;O$4,0,IF(LOG('Crisis Indicator Data'!H137)&gt;O$3,5,ROUND(5-(O$3-LOG('Crisis Indicator Data'!H137))/(O$3-O$4)*5,1)))))</f>
        <v>3.8</v>
      </c>
      <c r="P140" s="143">
        <f>IF('Crisis Indicator Data'!H137="x","x",'Crisis Indicator Data'!H137/'Crisis Indicator Data'!G137)</f>
        <v>0.53811119704391164</v>
      </c>
      <c r="Q140" s="237">
        <f t="shared" si="57"/>
        <v>2.7</v>
      </c>
      <c r="R140" s="237">
        <f t="shared" si="58"/>
        <v>3.25</v>
      </c>
      <c r="S140" s="237">
        <f>IF('Crisis Indicator Data'!I137="x","x",IF('Crisis Indicator Data'!I137=0,0,IF(LOG('Crisis Indicator Data'!I137)&lt;S$4,0,IF(LOG('Crisis Indicator Data'!I137)&gt;S$3,5,ROUND(5-(S$3-LOG('Crisis Indicator Data'!I137))/(S$3-S$4)*5,1)))))</f>
        <v>3.2</v>
      </c>
      <c r="T140" s="143">
        <f>IF('Crisis Indicator Data'!H137="x","x",IF('Crisis Indicator Data'!I137="x","x",'Crisis Indicator Data'!I137/'Crisis Indicator Data'!H137))</f>
        <v>2.7467262855317792E-2</v>
      </c>
      <c r="U140" s="237">
        <f t="shared" si="59"/>
        <v>0.9</v>
      </c>
      <c r="V140" s="237">
        <f t="shared" si="60"/>
        <v>2.1</v>
      </c>
      <c r="W140" s="237">
        <f>IF('Crisis Indicator Data'!L137="x","x",IF('Crisis Indicator Data'!L137=0,0,IF(LOG('Crisis Indicator Data'!L137)&lt;W$4,0,IF(LOG('Crisis Indicator Data'!L137)&gt;W$3,5,ROUND(5-(W$3-LOG('Crisis Indicator Data'!L137))/(W$3-W$4)*5,1)))))</f>
        <v>5</v>
      </c>
      <c r="X140" s="244">
        <f>IF(OR('Crisis Indicator Data'!L137="x",'Crisis Indicator Data'!H137="x"),"x",'Crisis Indicator Data'!L137/'Crisis Indicator Data'!H137)</f>
        <v>1.3573938038965187E-3</v>
      </c>
      <c r="Y140" s="237">
        <f t="shared" si="61"/>
        <v>5</v>
      </c>
      <c r="Z140" s="237">
        <f t="shared" si="62"/>
        <v>5</v>
      </c>
      <c r="AA140" s="237">
        <f t="shared" si="63"/>
        <v>4</v>
      </c>
      <c r="AB140" s="245">
        <f t="shared" si="64"/>
        <v>3.7</v>
      </c>
    </row>
    <row r="141" spans="1:28" x14ac:dyDescent="0.25">
      <c r="A141" s="147" t="str">
        <f>'Crisis Indicator Data'!A138</f>
        <v>Complex crisis in Chad</v>
      </c>
      <c r="B141" s="148" t="str">
        <f>'Crisis Indicator Data'!B138</f>
        <v>Conflict,Displacement</v>
      </c>
      <c r="C141" s="148" t="str">
        <f>'Crisis Indicator Data'!C138</f>
        <v>TCD001</v>
      </c>
      <c r="D141" s="148" t="str">
        <f>'Crisis Indicator Data'!D138</f>
        <v>Chad</v>
      </c>
      <c r="E141" s="149" t="str">
        <f>'Crisis Indicator Data'!E138</f>
        <v>TCD</v>
      </c>
      <c r="F141" s="243">
        <f>IF('Crisis Indicator Data'!F138="x","x",IF(LOG('Crisis Indicator Data'!F138)&lt;F$4,0,IF(LOG('Crisis Indicator Data'!F138)&gt;F$3,5,ROUND(5-(F$3-LOG('Crisis Indicator Data'!F138))/(F$3-F$4)*5,1))))</f>
        <v>5</v>
      </c>
      <c r="G141" s="143">
        <f>IF('Crisis Indicator Data'!F138="x","x",IF(LEN(E141)&gt;3,('Crisis Indicator Data'!F138/VLOOKUP('Impact of the crisis'!$C141,'Regional Crises'!$B$1:$R$66,4,FALSE)),'Crisis Indicator Data'!F138/VLOOKUP('Impact of the crisis'!$E141,'Country Indicator Data'!$B$4:$P$300,15,FALSE)))</f>
        <v>1</v>
      </c>
      <c r="H141" s="237">
        <f t="shared" si="52"/>
        <v>5</v>
      </c>
      <c r="I141" s="237">
        <f t="shared" si="53"/>
        <v>5</v>
      </c>
      <c r="J141" s="237">
        <f>IF('Crisis Indicator Data'!G138="x","x",IF(LOG('Crisis Indicator Data'!G138)&lt;J$4,0,IF(LOG('Crisis Indicator Data'!G138)&gt;J$3,5,ROUND(5-(J$3-LOG('Crisis Indicator Data'!G138))/(J$3-J$4)*5,1))))</f>
        <v>4.0999999999999996</v>
      </c>
      <c r="K141" s="143">
        <f>IF('Crisis Indicator Data'!G138="x","x",IF(LEN(E141)&gt;3,('Crisis Indicator Data'!G138/VLOOKUP('Impact of the crisis'!$C141,'Regional Crises'!$B$1:$R$66,5,FALSE)),'Crisis Indicator Data'!G138/VLOOKUP('Impact of the crisis'!$E141,'Country Indicator Data'!$B$4:$P$300,14,FALSE)))</f>
        <v>0.91711711711711708</v>
      </c>
      <c r="L141" s="237">
        <f t="shared" si="54"/>
        <v>4.5999999999999996</v>
      </c>
      <c r="M141" s="237">
        <f t="shared" si="55"/>
        <v>4.3499999999999996</v>
      </c>
      <c r="N141" s="237">
        <f t="shared" si="56"/>
        <v>4.7</v>
      </c>
      <c r="O141" s="237">
        <f>IF('Crisis Indicator Data'!H138="x","x",IF('Crisis Indicator Data'!H138=0,0,IF(LOG('Crisis Indicator Data'!H138)&lt;O$4,0,IF(LOG('Crisis Indicator Data'!H138)&gt;O$3,5,ROUND(5-(O$3-LOG('Crisis Indicator Data'!H138))/(O$3-O$4)*5,1)))))</f>
        <v>4</v>
      </c>
      <c r="P141" s="143">
        <f>IF('Crisis Indicator Data'!H138="x","x",'Crisis Indicator Data'!H138/'Crisis Indicator Data'!G138)</f>
        <v>0.45287849020658449</v>
      </c>
      <c r="Q141" s="237">
        <f t="shared" si="57"/>
        <v>2.2000000000000002</v>
      </c>
      <c r="R141" s="237">
        <f t="shared" si="58"/>
        <v>3.1</v>
      </c>
      <c r="S141" s="237">
        <f>IF('Crisis Indicator Data'!I138="x","x",IF('Crisis Indicator Data'!I138=0,0,IF(LOG('Crisis Indicator Data'!I138)&lt;S$4,0,IF(LOG('Crisis Indicator Data'!I138)&gt;S$3,5,ROUND(5-(S$3-LOG('Crisis Indicator Data'!I138))/(S$3-S$4)*5,1)))))</f>
        <v>4.3</v>
      </c>
      <c r="T141" s="143">
        <f>IF('Crisis Indicator Data'!H138="x","x",IF('Crisis Indicator Data'!I138="x","x",'Crisis Indicator Data'!I138/'Crisis Indicator Data'!H138))</f>
        <v>0.14223741290916261</v>
      </c>
      <c r="U141" s="237">
        <f t="shared" si="59"/>
        <v>4.7</v>
      </c>
      <c r="V141" s="237">
        <f t="shared" si="60"/>
        <v>4.5</v>
      </c>
      <c r="W141" s="237">
        <f>IF('Crisis Indicator Data'!L138="x","x",IF('Crisis Indicator Data'!L138=0,0,IF(LOG('Crisis Indicator Data'!L138)&lt;W$4,0,IF(LOG('Crisis Indicator Data'!L138)&gt;W$3,5,ROUND(5-(W$3-LOG('Crisis Indicator Data'!L138))/(W$3-W$4)*5,1)))))</f>
        <v>3.4</v>
      </c>
      <c r="X141" s="244">
        <f>IF(OR('Crisis Indicator Data'!L138="x",'Crisis Indicator Data'!H138="x"),"x",'Crisis Indicator Data'!L138/'Crisis Indicator Data'!H138)</f>
        <v>3.181280399631918E-5</v>
      </c>
      <c r="Y141" s="237">
        <f t="shared" si="61"/>
        <v>1.6</v>
      </c>
      <c r="Z141" s="237">
        <f t="shared" si="62"/>
        <v>2.5</v>
      </c>
      <c r="AA141" s="237">
        <f t="shared" si="63"/>
        <v>3.7</v>
      </c>
      <c r="AB141" s="245">
        <f t="shared" si="64"/>
        <v>3.4</v>
      </c>
    </row>
    <row r="142" spans="1:28" x14ac:dyDescent="0.25">
      <c r="A142" s="147" t="str">
        <f>'Crisis Indicator Data'!A139</f>
        <v>Boko Haram in Chad</v>
      </c>
      <c r="B142" s="148" t="str">
        <f>'Crisis Indicator Data'!B139</f>
        <v>Conflict</v>
      </c>
      <c r="C142" s="148" t="str">
        <f>'Crisis Indicator Data'!C139</f>
        <v>TCD003</v>
      </c>
      <c r="D142" s="148" t="str">
        <f>'Crisis Indicator Data'!D139</f>
        <v>Chad</v>
      </c>
      <c r="E142" s="149" t="str">
        <f>'Crisis Indicator Data'!E139</f>
        <v>TCD</v>
      </c>
      <c r="F142" s="243">
        <f>IF('Crisis Indicator Data'!F139="x","x",IF(LOG('Crisis Indicator Data'!F139)&lt;F$4,0,IF(LOG('Crisis Indicator Data'!F139)&gt;F$3,5,ROUND(5-(F$3-LOG('Crisis Indicator Data'!F139))/(F$3-F$4)*5,1))))</f>
        <v>2.2000000000000002</v>
      </c>
      <c r="G142" s="143">
        <f>IF('Crisis Indicator Data'!F139="x","x",IF(LEN(E142)&gt;3,('Crisis Indicator Data'!F139/VLOOKUP('Impact of the crisis'!$C142,'Regional Crises'!$B$1:$R$66,4,FALSE)),'Crisis Indicator Data'!F139/VLOOKUP('Impact of the crisis'!$E142,'Country Indicator Data'!$B$4:$P$300,15,FALSE)))</f>
        <v>1.5815597204574334E-2</v>
      </c>
      <c r="H142" s="237">
        <f t="shared" si="52"/>
        <v>0</v>
      </c>
      <c r="I142" s="237">
        <f t="shared" si="53"/>
        <v>1.1000000000000001</v>
      </c>
      <c r="J142" s="237">
        <f>IF('Crisis Indicator Data'!G139="x","x",IF(LOG('Crisis Indicator Data'!G139)&lt;J$4,0,IF(LOG('Crisis Indicator Data'!G139)&gt;J$3,5,ROUND(5-(J$3-LOG('Crisis Indicator Data'!G139))/(J$3-J$4)*5,1))))</f>
        <v>0.1</v>
      </c>
      <c r="K142" s="143">
        <f>IF('Crisis Indicator Data'!G139="x","x",IF(LEN(E142)&gt;3,('Crisis Indicator Data'!G139/VLOOKUP('Impact of the crisis'!$C142,'Regional Crises'!$B$1:$R$66,5,FALSE)),'Crisis Indicator Data'!G139/VLOOKUP('Impact of the crisis'!$E142,'Country Indicator Data'!$B$4:$P$300,14,FALSE)))</f>
        <v>6.0278460278460282E-2</v>
      </c>
      <c r="L142" s="237">
        <f t="shared" si="54"/>
        <v>0.3</v>
      </c>
      <c r="M142" s="237">
        <f t="shared" si="55"/>
        <v>0.2</v>
      </c>
      <c r="N142" s="237">
        <f t="shared" si="56"/>
        <v>0.7</v>
      </c>
      <c r="O142" s="237">
        <f>IF('Crisis Indicator Data'!H139="x","x",IF('Crisis Indicator Data'!H139=0,0,IF(LOG('Crisis Indicator Data'!H139)&lt;O$4,0,IF(LOG('Crisis Indicator Data'!H139)&gt;O$3,5,ROUND(5-(O$3-LOG('Crisis Indicator Data'!H139))/(O$3-O$4)*5,1)))))</f>
        <v>2.4</v>
      </c>
      <c r="P142" s="143">
        <f>IF('Crisis Indicator Data'!H139="x","x",'Crisis Indicator Data'!H139/'Crisis Indicator Data'!G139)</f>
        <v>0.74909420289855078</v>
      </c>
      <c r="Q142" s="237">
        <f t="shared" si="57"/>
        <v>3.7</v>
      </c>
      <c r="R142" s="237">
        <f t="shared" si="58"/>
        <v>3.05</v>
      </c>
      <c r="S142" s="237">
        <f>IF('Crisis Indicator Data'!I139="x","x",IF('Crisis Indicator Data'!I139=0,0,IF(LOG('Crisis Indicator Data'!I139)&lt;S$4,0,IF(LOG('Crisis Indicator Data'!I139)&gt;S$3,5,ROUND(5-(S$3-LOG('Crisis Indicator Data'!I139))/(S$3-S$4)*5,1)))))</f>
        <v>3.7</v>
      </c>
      <c r="T142" s="143">
        <f>IF('Crisis Indicator Data'!H139="x","x",IF('Crisis Indicator Data'!I139="x","x",'Crisis Indicator Data'!I139/'Crisis Indicator Data'!H139))</f>
        <v>0.48972188633615477</v>
      </c>
      <c r="U142" s="237">
        <f t="shared" si="59"/>
        <v>5</v>
      </c>
      <c r="V142" s="237">
        <f t="shared" si="60"/>
        <v>4.4000000000000004</v>
      </c>
      <c r="W142" s="237">
        <f>IF('Crisis Indicator Data'!L139="x","x",IF('Crisis Indicator Data'!L139=0,0,IF(LOG('Crisis Indicator Data'!L139)&lt;W$4,0,IF(LOG('Crisis Indicator Data'!L139)&gt;W$3,5,ROUND(5-(W$3-LOG('Crisis Indicator Data'!L139))/(W$3-W$4)*5,1)))))</f>
        <v>2.5</v>
      </c>
      <c r="X142" s="244">
        <f>IF(OR('Crisis Indicator Data'!L139="x",'Crisis Indicator Data'!H139="x"),"x",'Crisis Indicator Data'!L139/'Crisis Indicator Data'!H139)</f>
        <v>7.0133010882708581E-5</v>
      </c>
      <c r="Y142" s="237">
        <f t="shared" si="61"/>
        <v>3.5</v>
      </c>
      <c r="Z142" s="237">
        <f t="shared" si="62"/>
        <v>3</v>
      </c>
      <c r="AA142" s="237">
        <f t="shared" si="63"/>
        <v>3.8</v>
      </c>
      <c r="AB142" s="245">
        <f t="shared" si="64"/>
        <v>3.5</v>
      </c>
    </row>
    <row r="143" spans="1:28" x14ac:dyDescent="0.25">
      <c r="A143" s="147" t="str">
        <f>'Crisis Indicator Data'!A140</f>
        <v>CAR refugees in Chad</v>
      </c>
      <c r="B143" s="148" t="str">
        <f>'Crisis Indicator Data'!B140</f>
        <v>Displacement</v>
      </c>
      <c r="C143" s="148" t="str">
        <f>'Crisis Indicator Data'!C140</f>
        <v>TCD004</v>
      </c>
      <c r="D143" s="148" t="str">
        <f>'Crisis Indicator Data'!D140</f>
        <v>Chad</v>
      </c>
      <c r="E143" s="149" t="str">
        <f>'Crisis Indicator Data'!E140</f>
        <v>TCD</v>
      </c>
      <c r="F143" s="243">
        <f>IF('Crisis Indicator Data'!F140="x","x",IF(LOG('Crisis Indicator Data'!F140)&lt;F$4,0,IF(LOG('Crisis Indicator Data'!F140)&gt;F$3,5,ROUND(5-(F$3-LOG('Crisis Indicator Data'!F140))/(F$3-F$4)*5,1))))</f>
        <v>3.6</v>
      </c>
      <c r="G143" s="143">
        <f>IF('Crisis Indicator Data'!F140="x","x",IF(LEN(E143)&gt;3,('Crisis Indicator Data'!F140/VLOOKUP('Impact of the crisis'!$C143,'Regional Crises'!$B$1:$R$66,4,FALSE)),'Crisis Indicator Data'!F140/VLOOKUP('Impact of the crisis'!$E143,'Country Indicator Data'!$B$4:$P$300,15,FALSE)))</f>
        <v>0.12279463151207115</v>
      </c>
      <c r="H143" s="237">
        <f t="shared" si="52"/>
        <v>0.5</v>
      </c>
      <c r="I143" s="237">
        <f t="shared" si="53"/>
        <v>2.0499999999999998</v>
      </c>
      <c r="J143" s="237">
        <f>IF('Crisis Indicator Data'!G140="x","x",IF(LOG('Crisis Indicator Data'!G140)&lt;J$4,0,IF(LOG('Crisis Indicator Data'!G140)&gt;J$3,5,ROUND(5-(J$3-LOG('Crisis Indicator Data'!G140))/(J$3-J$4)*5,1))))</f>
        <v>1.7</v>
      </c>
      <c r="K143" s="143">
        <f>IF('Crisis Indicator Data'!G140="x","x",IF(LEN(E143)&gt;3,('Crisis Indicator Data'!G140/VLOOKUP('Impact of the crisis'!$C143,'Regional Crises'!$B$1:$R$66,5,FALSE)),'Crisis Indicator Data'!G140/VLOOKUP('Impact of the crisis'!$E143,'Country Indicator Data'!$B$4:$P$300,14,FALSE)))</f>
        <v>0.174010374010374</v>
      </c>
      <c r="L143" s="237">
        <f t="shared" si="54"/>
        <v>0.8</v>
      </c>
      <c r="M143" s="237">
        <f t="shared" si="55"/>
        <v>1.25</v>
      </c>
      <c r="N143" s="237">
        <f t="shared" si="56"/>
        <v>1.7</v>
      </c>
      <c r="O143" s="237">
        <f>IF('Crisis Indicator Data'!H140="x","x",IF('Crisis Indicator Data'!H140=0,0,IF(LOG('Crisis Indicator Data'!H140)&lt;O$4,0,IF(LOG('Crisis Indicator Data'!H140)&gt;O$3,5,ROUND(5-(O$3-LOG('Crisis Indicator Data'!H140))/(O$3-O$4)*5,1)))))</f>
        <v>2.7</v>
      </c>
      <c r="P143" s="143">
        <f>IF('Crisis Indicator Data'!H140="x","x",'Crisis Indicator Data'!H140/'Crisis Indicator Data'!G140)</f>
        <v>0.39159083777847503</v>
      </c>
      <c r="Q143" s="237">
        <f t="shared" si="57"/>
        <v>1.9</v>
      </c>
      <c r="R143" s="237">
        <f t="shared" si="58"/>
        <v>2.2999999999999998</v>
      </c>
      <c r="S143" s="237">
        <f>IF('Crisis Indicator Data'!I140="x","x",IF('Crisis Indicator Data'!I140=0,0,IF(LOG('Crisis Indicator Data'!I140)&lt;S$4,0,IF(LOG('Crisis Indicator Data'!I140)&gt;S$3,5,ROUND(5-(S$3-LOG('Crisis Indicator Data'!I140))/(S$3-S$4)*5,1)))))</f>
        <v>3</v>
      </c>
      <c r="T143" s="143">
        <f>IF('Crisis Indicator Data'!H140="x","x",IF('Crisis Indicator Data'!I140="x","x",'Crisis Indicator Data'!I140/'Crisis Indicator Data'!H140))</f>
        <v>0.10016025641025642</v>
      </c>
      <c r="U143" s="237">
        <f t="shared" si="59"/>
        <v>3.3</v>
      </c>
      <c r="V143" s="237">
        <f t="shared" si="60"/>
        <v>3.2</v>
      </c>
      <c r="W143" s="237">
        <f>IF('Crisis Indicator Data'!L140="x","x",IF('Crisis Indicator Data'!L140=0,0,IF(LOG('Crisis Indicator Data'!L140)&lt;W$4,0,IF(LOG('Crisis Indicator Data'!L140)&gt;W$3,5,ROUND(5-(W$3-LOG('Crisis Indicator Data'!L140))/(W$3-W$4)*5,1)))))</f>
        <v>2.2000000000000002</v>
      </c>
      <c r="X143" s="244">
        <f>IF(OR('Crisis Indicator Data'!L140="x",'Crisis Indicator Data'!H140="x"),"x",'Crisis Indicator Data'!L140/'Crisis Indicator Data'!H140)</f>
        <v>2.8044871794871795E-5</v>
      </c>
      <c r="Y143" s="237">
        <f t="shared" si="61"/>
        <v>1.4</v>
      </c>
      <c r="Z143" s="237">
        <f t="shared" si="62"/>
        <v>1.8</v>
      </c>
      <c r="AA143" s="237">
        <f t="shared" si="63"/>
        <v>2.6</v>
      </c>
      <c r="AB143" s="245">
        <f t="shared" si="64"/>
        <v>2.5</v>
      </c>
    </row>
    <row r="144" spans="1:28" x14ac:dyDescent="0.25">
      <c r="A144" s="150" t="str">
        <f>'Crisis Indicator Data'!A141</f>
        <v>Darfur refugees in Chad</v>
      </c>
      <c r="B144" s="151" t="str">
        <f>'Crisis Indicator Data'!B141</f>
        <v>Displacement</v>
      </c>
      <c r="C144" s="151" t="str">
        <f>'Crisis Indicator Data'!C141</f>
        <v>TCD005</v>
      </c>
      <c r="D144" s="151" t="str">
        <f>'Crisis Indicator Data'!D141</f>
        <v>Chad</v>
      </c>
      <c r="E144" s="152" t="str">
        <f>'Crisis Indicator Data'!E141</f>
        <v>TCD</v>
      </c>
      <c r="F144" s="243">
        <f>IF('Crisis Indicator Data'!F141="x","x",IF(LOG('Crisis Indicator Data'!F141)&lt;F$4,0,IF(LOG('Crisis Indicator Data'!F141)&gt;F$3,5,ROUND(5-(F$3-LOG('Crisis Indicator Data'!F141))/(F$3-F$4)*5,1))))</f>
        <v>3.9</v>
      </c>
      <c r="G144" s="143">
        <f>IF('Crisis Indicator Data'!F141="x","x",IF(LEN(E144)&gt;3,('Crisis Indicator Data'!F141/VLOOKUP('Impact of the crisis'!$C144,'Regional Crises'!$B$1:$R$66,4,FALSE)),'Crisis Indicator Data'!F141/VLOOKUP('Impact of the crisis'!$E144,'Country Indicator Data'!$B$4:$P$300,15,FALSE)))</f>
        <v>0.16333465692503177</v>
      </c>
      <c r="H144" s="237">
        <f t="shared" si="52"/>
        <v>0.7</v>
      </c>
      <c r="I144" s="237">
        <f t="shared" si="53"/>
        <v>2.2999999999999998</v>
      </c>
      <c r="J144" s="237">
        <f>IF('Crisis Indicator Data'!G141="x","x",IF(LOG('Crisis Indicator Data'!G141)&lt;J$4,0,IF(LOG('Crisis Indicator Data'!G141)&gt;J$3,5,ROUND(5-(J$3-LOG('Crisis Indicator Data'!G141))/(J$3-J$4)*5,1))))</f>
        <v>1.3</v>
      </c>
      <c r="K144" s="143">
        <f>IF('Crisis Indicator Data'!G141="x","x",IF(LEN(E144)&gt;3,('Crisis Indicator Data'!G141/VLOOKUP('Impact of the crisis'!$C144,'Regional Crises'!$B$1:$R$66,5,FALSE)),'Crisis Indicator Data'!G141/VLOOKUP('Impact of the crisis'!$E144,'Country Indicator Data'!$B$4:$P$300,14,FALSE)))</f>
        <v>0.13366093366093365</v>
      </c>
      <c r="L144" s="237">
        <f t="shared" si="54"/>
        <v>0.6</v>
      </c>
      <c r="M144" s="237">
        <f t="shared" si="55"/>
        <v>0.95</v>
      </c>
      <c r="N144" s="237">
        <f t="shared" si="56"/>
        <v>1.7</v>
      </c>
      <c r="O144" s="237">
        <f>IF('Crisis Indicator Data'!H141="x","x",IF('Crisis Indicator Data'!H141=0,0,IF(LOG('Crisis Indicator Data'!H141)&lt;O$4,0,IF(LOG('Crisis Indicator Data'!H141)&gt;O$3,5,ROUND(5-(O$3-LOG('Crisis Indicator Data'!H141))/(O$3-O$4)*5,1)))))</f>
        <v>2.7</v>
      </c>
      <c r="P144" s="143">
        <f>IF('Crisis Indicator Data'!H141="x","x",'Crisis Indicator Data'!H141/'Crisis Indicator Data'!G141)</f>
        <v>0.52328431372549022</v>
      </c>
      <c r="Q144" s="237">
        <f t="shared" si="57"/>
        <v>2.6</v>
      </c>
      <c r="R144" s="237">
        <f t="shared" si="58"/>
        <v>2.6500000000000004</v>
      </c>
      <c r="S144" s="237">
        <f>IF('Crisis Indicator Data'!I141="x","x",IF('Crisis Indicator Data'!I141=0,0,IF(LOG('Crisis Indicator Data'!I141)&lt;S$4,0,IF(LOG('Crisis Indicator Data'!I141)&gt;S$3,5,ROUND(5-(S$3-LOG('Crisis Indicator Data'!I141))/(S$3-S$4)*5,1)))))</f>
        <v>3.7</v>
      </c>
      <c r="T144" s="143">
        <f>IF('Crisis Indicator Data'!H141="x","x",IF('Crisis Indicator Data'!I141="x","x",'Crisis Indicator Data'!I141/'Crisis Indicator Data'!H141))</f>
        <v>0.31615925058548011</v>
      </c>
      <c r="U144" s="237">
        <f t="shared" si="59"/>
        <v>5</v>
      </c>
      <c r="V144" s="237">
        <f t="shared" si="60"/>
        <v>4.4000000000000004</v>
      </c>
      <c r="W144" s="237">
        <f>IF('Crisis Indicator Data'!L141="x","x",IF('Crisis Indicator Data'!L141=0,0,IF(LOG('Crisis Indicator Data'!L141)&lt;W$4,0,IF(LOG('Crisis Indicator Data'!L141)&gt;W$3,5,ROUND(5-(W$3-LOG('Crisis Indicator Data'!L141))/(W$3-W$4)*5,1)))))</f>
        <v>1.5</v>
      </c>
      <c r="X144" s="244">
        <f>IF(OR('Crisis Indicator Data'!L141="x",'Crisis Indicator Data'!H141="x"),"x",'Crisis Indicator Data'!L141/'Crisis Indicator Data'!H141)</f>
        <v>9.3676814988290391E-6</v>
      </c>
      <c r="Y144" s="237">
        <f t="shared" si="61"/>
        <v>0.5</v>
      </c>
      <c r="Z144" s="237">
        <f t="shared" si="62"/>
        <v>1</v>
      </c>
      <c r="AA144" s="237">
        <f t="shared" si="63"/>
        <v>3.1</v>
      </c>
      <c r="AB144" s="245">
        <f t="shared" si="64"/>
        <v>2.9</v>
      </c>
    </row>
    <row r="145" spans="1:28" x14ac:dyDescent="0.25">
      <c r="A145" s="150" t="str">
        <f>'Crisis Indicator Data'!A142</f>
        <v>Tibesti Conflict in Chad</v>
      </c>
      <c r="B145" s="151" t="str">
        <f>'Crisis Indicator Data'!B142</f>
        <v>Conflict</v>
      </c>
      <c r="C145" s="151" t="str">
        <f>'Crisis Indicator Data'!C142</f>
        <v>TCD006</v>
      </c>
      <c r="D145" s="151" t="str">
        <f>'Crisis Indicator Data'!D142</f>
        <v>Chad</v>
      </c>
      <c r="E145" s="152" t="str">
        <f>'Crisis Indicator Data'!E142</f>
        <v>TCD</v>
      </c>
      <c r="F145" s="243">
        <f>IF('Crisis Indicator Data'!F142="x","x",IF(LOG('Crisis Indicator Data'!F142)&lt;F$4,0,IF(LOG('Crisis Indicator Data'!F142)&gt;F$3,5,ROUND(5-(F$3-LOG('Crisis Indicator Data'!F142))/(F$3-F$4)*5,1))))</f>
        <v>3.9</v>
      </c>
      <c r="G145" s="143">
        <f>IF('Crisis Indicator Data'!F142="x","x",IF(LEN(E145)&gt;3,('Crisis Indicator Data'!F142/VLOOKUP('Impact of the crisis'!$C145,'Regional Crises'!$B$1:$R$66,4,FALSE)),'Crisis Indicator Data'!F142/VLOOKUP('Impact of the crisis'!$E145,'Country Indicator Data'!$B$4:$P$300,15,FALSE)))</f>
        <v>0.17471410419313851</v>
      </c>
      <c r="H145" s="237">
        <f t="shared" si="52"/>
        <v>0.8</v>
      </c>
      <c r="I145" s="237">
        <f t="shared" si="53"/>
        <v>2.35</v>
      </c>
      <c r="J145" s="237">
        <f>IF('Crisis Indicator Data'!G142="x","x",IF(LOG('Crisis Indicator Data'!G142)&lt;J$4,0,IF(LOG('Crisis Indicator Data'!G142)&gt;J$3,5,ROUND(5-(J$3-LOG('Crisis Indicator Data'!G142))/(J$3-J$4)*5,1))))</f>
        <v>0</v>
      </c>
      <c r="K145" s="143">
        <f>IF('Crisis Indicator Data'!G142="x","x",IF(LEN(E145)&gt;3,('Crisis Indicator Data'!G142/VLOOKUP('Impact of the crisis'!$C145,'Regional Crises'!$B$1:$R$66,5,FALSE)),'Crisis Indicator Data'!G142/VLOOKUP('Impact of the crisis'!$E145,'Country Indicator Data'!$B$4:$P$300,14,FALSE)))</f>
        <v>2.0748020748020748E-3</v>
      </c>
      <c r="L145" s="237">
        <f t="shared" si="54"/>
        <v>0</v>
      </c>
      <c r="M145" s="237">
        <f t="shared" si="55"/>
        <v>0</v>
      </c>
      <c r="N145" s="237">
        <f t="shared" si="56"/>
        <v>1.3</v>
      </c>
      <c r="O145" s="237">
        <f>IF('Crisis Indicator Data'!H142="x","x",IF('Crisis Indicator Data'!H142=0,0,IF(LOG('Crisis Indicator Data'!H142)&lt;O$4,0,IF(LOG('Crisis Indicator Data'!H142)&gt;O$3,5,ROUND(5-(O$3-LOG('Crisis Indicator Data'!H142))/(O$3-O$4)*5,1)))))</f>
        <v>0.1</v>
      </c>
      <c r="P145" s="143">
        <f>IF('Crisis Indicator Data'!H142="x","x",'Crisis Indicator Data'!H142/'Crisis Indicator Data'!G142)</f>
        <v>1</v>
      </c>
      <c r="Q145" s="237">
        <f t="shared" si="57"/>
        <v>5</v>
      </c>
      <c r="R145" s="237">
        <f t="shared" si="58"/>
        <v>2.5499999999999998</v>
      </c>
      <c r="S145" s="237">
        <f>IF('Crisis Indicator Data'!I142="x","x",IF('Crisis Indicator Data'!I142=0,0,IF(LOG('Crisis Indicator Data'!I142)&lt;S$4,0,IF(LOG('Crisis Indicator Data'!I142)&gt;S$3,5,ROUND(5-(S$3-LOG('Crisis Indicator Data'!I142))/(S$3-S$4)*5,1)))))</f>
        <v>0</v>
      </c>
      <c r="T145" s="143">
        <f>IF('Crisis Indicator Data'!H142="x","x",IF('Crisis Indicator Data'!I142="x","x",'Crisis Indicator Data'!I142/'Crisis Indicator Data'!H142))</f>
        <v>0</v>
      </c>
      <c r="U145" s="237">
        <f t="shared" si="59"/>
        <v>0</v>
      </c>
      <c r="V145" s="237">
        <f t="shared" si="60"/>
        <v>0</v>
      </c>
      <c r="W145" s="237">
        <f>IF('Crisis Indicator Data'!L142="x","x",IF('Crisis Indicator Data'!L142=0,0,IF(LOG('Crisis Indicator Data'!L142)&lt;W$4,0,IF(LOG('Crisis Indicator Data'!L142)&gt;W$3,5,ROUND(5-(W$3-LOG('Crisis Indicator Data'!L142))/(W$3-W$4)*5,1)))))</f>
        <v>1.6</v>
      </c>
      <c r="X145" s="244">
        <f>IF(OR('Crisis Indicator Data'!L142="x",'Crisis Indicator Data'!H142="x"),"x",'Crisis Indicator Data'!L142/'Crisis Indicator Data'!H142)</f>
        <v>3.6842105263157896E-4</v>
      </c>
      <c r="Y145" s="237">
        <f t="shared" si="61"/>
        <v>5</v>
      </c>
      <c r="Z145" s="237">
        <f t="shared" si="62"/>
        <v>3.3</v>
      </c>
      <c r="AA145" s="237">
        <f t="shared" si="63"/>
        <v>2</v>
      </c>
      <c r="AB145" s="245">
        <f t="shared" si="64"/>
        <v>2.2999999999999998</v>
      </c>
    </row>
    <row r="146" spans="1:28" x14ac:dyDescent="0.25">
      <c r="A146" s="150" t="str">
        <f>'Crisis Indicator Data'!A143</f>
        <v>Multiple situations in Thailand</v>
      </c>
      <c r="B146" s="151" t="str">
        <f>'Crisis Indicator Data'!B143</f>
        <v>Conflict,Displacement</v>
      </c>
      <c r="C146" s="151" t="str">
        <f>'Crisis Indicator Data'!C143</f>
        <v>THA001</v>
      </c>
      <c r="D146" s="151" t="str">
        <f>'Crisis Indicator Data'!D143</f>
        <v>Thailand</v>
      </c>
      <c r="E146" s="152" t="str">
        <f>'Crisis Indicator Data'!E143</f>
        <v>THA</v>
      </c>
      <c r="F146" s="243">
        <f>IF('Crisis Indicator Data'!F143="x","x",IF(LOG('Crisis Indicator Data'!F143)&lt;F$4,0,IF(LOG('Crisis Indicator Data'!F143)&gt;F$3,5,ROUND(5-(F$3-LOG('Crisis Indicator Data'!F143))/(F$3-F$4)*5,1))))</f>
        <v>2.5</v>
      </c>
      <c r="G146" s="143">
        <f>IF('Crisis Indicator Data'!F143="x","x",IF(LEN(E146)&gt;3,('Crisis Indicator Data'!F143/VLOOKUP('Impact of the crisis'!$C146,'Regional Crises'!$B$1:$R$66,4,FALSE)),'Crisis Indicator Data'!F143/VLOOKUP('Impact of the crisis'!$E146,'Country Indicator Data'!$B$4:$P$300,15,FALSE)))</f>
        <v>5.9390475444811998E-2</v>
      </c>
      <c r="H146" s="237">
        <f t="shared" si="52"/>
        <v>0.2</v>
      </c>
      <c r="I146" s="237">
        <f t="shared" si="53"/>
        <v>1.35</v>
      </c>
      <c r="J146" s="237">
        <f>IF('Crisis Indicator Data'!G143="x","x",IF(LOG('Crisis Indicator Data'!G143)&lt;J$4,0,IF(LOG('Crisis Indicator Data'!G143)&gt;J$3,5,ROUND(5-(J$3-LOG('Crisis Indicator Data'!G143))/(J$3-J$4)*5,1))))</f>
        <v>1.9</v>
      </c>
      <c r="K146" s="143">
        <f>IF('Crisis Indicator Data'!G143="x","x",IF(LEN(E146)&gt;3,('Crisis Indicator Data'!G143/VLOOKUP('Impact of the crisis'!$C146,'Regional Crises'!$B$1:$R$66,5,FALSE)),'Crisis Indicator Data'!G143/VLOOKUP('Impact of the crisis'!$E146,'Country Indicator Data'!$B$4:$P$300,14,FALSE)))</f>
        <v>5.9488399762046403E-2</v>
      </c>
      <c r="L146" s="237">
        <f t="shared" si="54"/>
        <v>0.2</v>
      </c>
      <c r="M146" s="237">
        <f t="shared" si="55"/>
        <v>1.05</v>
      </c>
      <c r="N146" s="237">
        <f t="shared" si="56"/>
        <v>1.2</v>
      </c>
      <c r="O146" s="237">
        <f>IF('Crisis Indicator Data'!H143="x","x",IF('Crisis Indicator Data'!H143=0,0,IF(LOG('Crisis Indicator Data'!H143)&lt;O$4,0,IF(LOG('Crisis Indicator Data'!H143)&gt;O$3,5,ROUND(5-(O$3-LOG('Crisis Indicator Data'!H143))/(O$3-O$4)*5,1)))))</f>
        <v>0.8</v>
      </c>
      <c r="P146" s="143">
        <f>IF('Crisis Indicator Data'!H143="x","x",'Crisis Indicator Data'!H143/'Crisis Indicator Data'!G143)</f>
        <v>2.394736842105263E-2</v>
      </c>
      <c r="Q146" s="237">
        <f t="shared" si="57"/>
        <v>0.1</v>
      </c>
      <c r="R146" s="237">
        <f t="shared" si="58"/>
        <v>0.45</v>
      </c>
      <c r="S146" s="237">
        <f>IF('Crisis Indicator Data'!I143="x","x",IF('Crisis Indicator Data'!I143=0,0,IF(LOG('Crisis Indicator Data'!I143)&lt;S$4,0,IF(LOG('Crisis Indicator Data'!I143)&gt;S$3,5,ROUND(5-(S$3-LOG('Crisis Indicator Data'!I143))/(S$3-S$4)*5,1)))))</f>
        <v>2.8</v>
      </c>
      <c r="T146" s="143">
        <f>IF('Crisis Indicator Data'!H143="x","x",IF('Crisis Indicator Data'!I143="x","x",'Crisis Indicator Data'!I143/'Crisis Indicator Data'!H143))</f>
        <v>1</v>
      </c>
      <c r="U146" s="237">
        <f t="shared" si="59"/>
        <v>5</v>
      </c>
      <c r="V146" s="237">
        <f t="shared" si="60"/>
        <v>3.9</v>
      </c>
      <c r="W146" s="237">
        <f>IF('Crisis Indicator Data'!L143="x","x",IF('Crisis Indicator Data'!L143=0,0,IF(LOG('Crisis Indicator Data'!L143)&lt;W$4,0,IF(LOG('Crisis Indicator Data'!L143)&gt;W$3,5,ROUND(5-(W$3-LOG('Crisis Indicator Data'!L143))/(W$3-W$4)*5,1)))))</f>
        <v>2</v>
      </c>
      <c r="X146" s="244">
        <f>IF(OR('Crisis Indicator Data'!L143="x",'Crisis Indicator Data'!H143="x"),"x",'Crisis Indicator Data'!L143/'Crisis Indicator Data'!H143)</f>
        <v>2.6373626373626371E-4</v>
      </c>
      <c r="Y146" s="237">
        <f t="shared" si="61"/>
        <v>5</v>
      </c>
      <c r="Z146" s="237">
        <f t="shared" si="62"/>
        <v>3.5</v>
      </c>
      <c r="AA146" s="237">
        <f t="shared" si="63"/>
        <v>3.7</v>
      </c>
      <c r="AB146" s="245">
        <f t="shared" si="64"/>
        <v>2.4</v>
      </c>
    </row>
    <row r="147" spans="1:28" x14ac:dyDescent="0.25">
      <c r="A147" s="150" t="str">
        <f>'Crisis Indicator Data'!A144</f>
        <v xml:space="preserve">Conflict in southern Thailand </v>
      </c>
      <c r="B147" s="151" t="str">
        <f>'Crisis Indicator Data'!B144</f>
        <v>Conflict</v>
      </c>
      <c r="C147" s="151" t="str">
        <f>'Crisis Indicator Data'!C144</f>
        <v>THA002</v>
      </c>
      <c r="D147" s="151" t="str">
        <f>'Crisis Indicator Data'!D144</f>
        <v>Thailand</v>
      </c>
      <c r="E147" s="152" t="str">
        <f>'Crisis Indicator Data'!E144</f>
        <v>THA</v>
      </c>
      <c r="F147" s="243">
        <f>IF('Crisis Indicator Data'!F144="x","x",IF(LOG('Crisis Indicator Data'!F144)&lt;F$4,0,IF(LOG('Crisis Indicator Data'!F144)&gt;F$3,5,ROUND(5-(F$3-LOG('Crisis Indicator Data'!F144))/(F$3-F$4)*5,1))))</f>
        <v>2.1</v>
      </c>
      <c r="G147" s="143">
        <f>IF('Crisis Indicator Data'!F144="x","x",IF(LEN(E147)&gt;3,('Crisis Indicator Data'!F144/VLOOKUP('Impact of the crisis'!$C147,'Regional Crises'!$B$1:$R$66,4,FALSE)),'Crisis Indicator Data'!F144/VLOOKUP('Impact of the crisis'!$E147,'Country Indicator Data'!$B$4:$P$300,15,FALSE)))</f>
        <v>3.5878564857405704E-2</v>
      </c>
      <c r="H147" s="237">
        <f t="shared" si="52"/>
        <v>0.1</v>
      </c>
      <c r="I147" s="237">
        <f t="shared" si="53"/>
        <v>1.1000000000000001</v>
      </c>
      <c r="J147" s="237">
        <f>IF('Crisis Indicator Data'!G144="x","x",IF(LOG('Crisis Indicator Data'!G144)&lt;J$4,0,IF(LOG('Crisis Indicator Data'!G144)&gt;J$3,5,ROUND(5-(J$3-LOG('Crisis Indicator Data'!G144))/(J$3-J$4)*5,1))))</f>
        <v>1.8</v>
      </c>
      <c r="K147" s="143">
        <f>IF('Crisis Indicator Data'!G144="x","x",IF(LEN(E147)&gt;3,('Crisis Indicator Data'!G144/VLOOKUP('Impact of the crisis'!$C147,'Regional Crises'!$B$1:$R$66,5,FALSE)),'Crisis Indicator Data'!G144/VLOOKUP('Impact of the crisis'!$E147,'Country Indicator Data'!$B$4:$P$300,14,FALSE)))</f>
        <v>5.4134443783462223E-2</v>
      </c>
      <c r="L147" s="237">
        <f t="shared" si="54"/>
        <v>0.2</v>
      </c>
      <c r="M147" s="237">
        <f t="shared" si="55"/>
        <v>1</v>
      </c>
      <c r="N147" s="237">
        <f t="shared" si="56"/>
        <v>1.1000000000000001</v>
      </c>
      <c r="O147" s="237" t="str">
        <f>IF('Crisis Indicator Data'!H144="x","x",IF('Crisis Indicator Data'!H144=0,0,IF(LOG('Crisis Indicator Data'!H144)&lt;O$4,0,IF(LOG('Crisis Indicator Data'!H144)&gt;O$3,5,ROUND(5-(O$3-LOG('Crisis Indicator Data'!H144))/(O$3-O$4)*5,1)))))</f>
        <v>x</v>
      </c>
      <c r="P147" s="143" t="str">
        <f>IF('Crisis Indicator Data'!H144="x","x",'Crisis Indicator Data'!H144/'Crisis Indicator Data'!G144)</f>
        <v>x</v>
      </c>
      <c r="Q147" s="237" t="str">
        <f t="shared" si="57"/>
        <v>x</v>
      </c>
      <c r="R147" s="237" t="str">
        <f t="shared" si="58"/>
        <v>x</v>
      </c>
      <c r="S147" s="237" t="str">
        <f>IF('Crisis Indicator Data'!I144="x","x",IF('Crisis Indicator Data'!I144=0,0,IF(LOG('Crisis Indicator Data'!I144)&lt;S$4,0,IF(LOG('Crisis Indicator Data'!I144)&gt;S$3,5,ROUND(5-(S$3-LOG('Crisis Indicator Data'!I144))/(S$3-S$4)*5,1)))))</f>
        <v>x</v>
      </c>
      <c r="T147" s="143" t="str">
        <f>IF('Crisis Indicator Data'!H144="x","x",IF('Crisis Indicator Data'!I144="x","x",'Crisis Indicator Data'!I144/'Crisis Indicator Data'!H144))</f>
        <v>x</v>
      </c>
      <c r="U147" s="237" t="str">
        <f t="shared" si="59"/>
        <v>x</v>
      </c>
      <c r="V147" s="237" t="str">
        <f t="shared" si="60"/>
        <v>x</v>
      </c>
      <c r="W147" s="237">
        <f>IF('Crisis Indicator Data'!L144="x","x",IF('Crisis Indicator Data'!L144=0,0,IF(LOG('Crisis Indicator Data'!L144)&lt;W$4,0,IF(LOG('Crisis Indicator Data'!L144)&gt;W$3,5,ROUND(5-(W$3-LOG('Crisis Indicator Data'!L144))/(W$3-W$4)*5,1)))))</f>
        <v>2</v>
      </c>
      <c r="X147" s="244" t="str">
        <f>IF(OR('Crisis Indicator Data'!L144="x",'Crisis Indicator Data'!H144="x"),"x",'Crisis Indicator Data'!L144/'Crisis Indicator Data'!H144)</f>
        <v>x</v>
      </c>
      <c r="Y147" s="237" t="str">
        <f t="shared" si="61"/>
        <v>x</v>
      </c>
      <c r="Z147" s="237">
        <f t="shared" si="62"/>
        <v>2</v>
      </c>
      <c r="AA147" s="237">
        <f t="shared" si="63"/>
        <v>2</v>
      </c>
      <c r="AB147" s="245">
        <f t="shared" si="64"/>
        <v>2</v>
      </c>
    </row>
    <row r="148" spans="1:28" x14ac:dyDescent="0.25">
      <c r="A148" s="150" t="str">
        <f>'Crisis Indicator Data'!A145</f>
        <v>Myanmar refugees in Thailand</v>
      </c>
      <c r="B148" s="151" t="str">
        <f>'Crisis Indicator Data'!B145</f>
        <v>Conflict</v>
      </c>
      <c r="C148" s="151" t="str">
        <f>'Crisis Indicator Data'!C145</f>
        <v>THA003</v>
      </c>
      <c r="D148" s="151" t="str">
        <f>'Crisis Indicator Data'!D145</f>
        <v>Thailand</v>
      </c>
      <c r="E148" s="152" t="str">
        <f>'Crisis Indicator Data'!E145</f>
        <v>THA</v>
      </c>
      <c r="F148" s="243">
        <f>IF('Crisis Indicator Data'!F145="x","x",IF(LOG('Crisis Indicator Data'!F145)&lt;F$4,0,IF(LOG('Crisis Indicator Data'!F145)&gt;F$3,5,ROUND(5-(F$3-LOG('Crisis Indicator Data'!F145))/(F$3-F$4)*5,1))))</f>
        <v>1.8</v>
      </c>
      <c r="G148" s="143">
        <f>IF('Crisis Indicator Data'!F145="x","x",IF(LEN(E148)&gt;3,('Crisis Indicator Data'!F145/VLOOKUP('Impact of the crisis'!$C148,'Regional Crises'!$B$1:$R$66,4,FALSE)),'Crisis Indicator Data'!F145/VLOOKUP('Impact of the crisis'!$E148,'Country Indicator Data'!$B$4:$P$300,15,FALSE)))</f>
        <v>2.3511910587406291E-2</v>
      </c>
      <c r="H148" s="237">
        <f t="shared" si="52"/>
        <v>0</v>
      </c>
      <c r="I148" s="237">
        <f t="shared" si="53"/>
        <v>0.9</v>
      </c>
      <c r="J148" s="237">
        <f>IF('Crisis Indicator Data'!G145="x","x",IF(LOG('Crisis Indicator Data'!G145)&lt;J$4,0,IF(LOG('Crisis Indicator Data'!G145)&gt;J$3,5,ROUND(5-(J$3-LOG('Crisis Indicator Data'!G145))/(J$3-J$4)*5,1))))</f>
        <v>0</v>
      </c>
      <c r="K148" s="143">
        <f>IF('Crisis Indicator Data'!G145="x","x",IF(LEN(E148)&gt;3,('Crisis Indicator Data'!G145/VLOOKUP('Impact of the crisis'!$C148,'Regional Crises'!$B$1:$R$66,5,FALSE)),'Crisis Indicator Data'!G145/VLOOKUP('Impact of the crisis'!$E148,'Country Indicator Data'!$B$4:$P$300,14,FALSE)))</f>
        <v>5.353955978584176E-3</v>
      </c>
      <c r="L148" s="237">
        <f t="shared" si="54"/>
        <v>0</v>
      </c>
      <c r="M148" s="237">
        <f t="shared" si="55"/>
        <v>0</v>
      </c>
      <c r="N148" s="237">
        <f t="shared" si="56"/>
        <v>0.5</v>
      </c>
      <c r="O148" s="237">
        <f>IF('Crisis Indicator Data'!H145="x","x",IF('Crisis Indicator Data'!H145=0,0,IF(LOG('Crisis Indicator Data'!H145)&lt;O$4,0,IF(LOG('Crisis Indicator Data'!H145)&gt;O$3,5,ROUND(5-(O$3-LOG('Crisis Indicator Data'!H145))/(O$3-O$4)*5,1)))))</f>
        <v>0.8</v>
      </c>
      <c r="P148" s="143">
        <f>IF('Crisis Indicator Data'!H145="x","x",'Crisis Indicator Data'!H145/'Crisis Indicator Data'!G145)</f>
        <v>0.26608187134502925</v>
      </c>
      <c r="Q148" s="237">
        <f t="shared" si="57"/>
        <v>1.3</v>
      </c>
      <c r="R148" s="237">
        <f t="shared" si="58"/>
        <v>1.05</v>
      </c>
      <c r="S148" s="237">
        <f>IF('Crisis Indicator Data'!I145="x","x",IF('Crisis Indicator Data'!I145=0,0,IF(LOG('Crisis Indicator Data'!I145)&lt;S$4,0,IF(LOG('Crisis Indicator Data'!I145)&gt;S$3,5,ROUND(5-(S$3-LOG('Crisis Indicator Data'!I145))/(S$3-S$4)*5,1)))))</f>
        <v>2.8</v>
      </c>
      <c r="T148" s="143">
        <f>IF('Crisis Indicator Data'!H145="x","x",IF('Crisis Indicator Data'!I145="x","x",'Crisis Indicator Data'!I145/'Crisis Indicator Data'!H145))</f>
        <v>1</v>
      </c>
      <c r="U148" s="237">
        <f t="shared" si="59"/>
        <v>5</v>
      </c>
      <c r="V148" s="237">
        <f t="shared" si="60"/>
        <v>3.9</v>
      </c>
      <c r="W148" s="237" t="str">
        <f>IF('Crisis Indicator Data'!L145="x","x",IF('Crisis Indicator Data'!L145=0,0,IF(LOG('Crisis Indicator Data'!L145)&lt;W$4,0,IF(LOG('Crisis Indicator Data'!L145)&gt;W$3,5,ROUND(5-(W$3-LOG('Crisis Indicator Data'!L145))/(W$3-W$4)*5,1)))))</f>
        <v>x</v>
      </c>
      <c r="X148" s="244" t="str">
        <f>IF(OR('Crisis Indicator Data'!L145="x",'Crisis Indicator Data'!H145="x"),"x",'Crisis Indicator Data'!L145/'Crisis Indicator Data'!H145)</f>
        <v>x</v>
      </c>
      <c r="Y148" s="237" t="str">
        <f t="shared" si="61"/>
        <v>x</v>
      </c>
      <c r="Z148" s="237" t="str">
        <f t="shared" si="62"/>
        <v>x</v>
      </c>
      <c r="AA148" s="237">
        <f t="shared" si="63"/>
        <v>3.9</v>
      </c>
      <c r="AB148" s="245">
        <f t="shared" si="64"/>
        <v>2.8</v>
      </c>
    </row>
    <row r="149" spans="1:28" x14ac:dyDescent="0.25">
      <c r="A149" s="150" t="str">
        <f>'Crisis Indicator Data'!A146</f>
        <v>Venezuelan refugees in Trinidad and Tobago</v>
      </c>
      <c r="B149" s="151" t="str">
        <f>'Crisis Indicator Data'!B146</f>
        <v>Displacement</v>
      </c>
      <c r="C149" s="151" t="str">
        <f>'Crisis Indicator Data'!C146</f>
        <v>TTO002</v>
      </c>
      <c r="D149" s="151" t="str">
        <f>'Crisis Indicator Data'!D146</f>
        <v>Trinidad and Tobago</v>
      </c>
      <c r="E149" s="152" t="str">
        <f>'Crisis Indicator Data'!E146</f>
        <v>TTO</v>
      </c>
      <c r="F149" s="243">
        <f>IF('Crisis Indicator Data'!F146="x","x",IF(LOG('Crisis Indicator Data'!F146)&lt;F$4,0,IF(LOG('Crisis Indicator Data'!F146)&gt;F$3,5,ROUND(5-(F$3-LOG('Crisis Indicator Data'!F146))/(F$3-F$4)*5,1))))</f>
        <v>1.2</v>
      </c>
      <c r="G149" s="143">
        <f>IF('Crisis Indicator Data'!F146="x","x",IF(LEN(E149)&gt;3,('Crisis Indicator Data'!F146/VLOOKUP('Impact of the crisis'!$C149,'Regional Crises'!$B$1:$R$66,4,FALSE)),'Crisis Indicator Data'!F146/VLOOKUP('Impact of the crisis'!$E149,'Country Indicator Data'!$B$4:$P$300,15,FALSE)))</f>
        <v>1</v>
      </c>
      <c r="H149" s="237">
        <f t="shared" si="52"/>
        <v>5</v>
      </c>
      <c r="I149" s="237">
        <f t="shared" si="53"/>
        <v>3.1</v>
      </c>
      <c r="J149" s="237">
        <f>IF('Crisis Indicator Data'!G146="x","x",IF(LOG('Crisis Indicator Data'!G146)&lt;J$4,0,IF(LOG('Crisis Indicator Data'!G146)&gt;J$3,5,ROUND(5-(J$3-LOG('Crisis Indicator Data'!G146))/(J$3-J$4)*5,1))))</f>
        <v>0.5</v>
      </c>
      <c r="K149" s="143">
        <f>IF('Crisis Indicator Data'!G146="x","x",IF(LEN(E149)&gt;3,('Crisis Indicator Data'!G146/VLOOKUP('Impact of the crisis'!$C149,'Regional Crises'!$B$1:$R$66,5,FALSE)),'Crisis Indicator Data'!G146/VLOOKUP('Impact of the crisis'!$E149,'Country Indicator Data'!$B$4:$P$300,14,FALSE)))</f>
        <v>1</v>
      </c>
      <c r="L149" s="237">
        <f t="shared" si="54"/>
        <v>5</v>
      </c>
      <c r="M149" s="237">
        <f t="shared" si="55"/>
        <v>2.75</v>
      </c>
      <c r="N149" s="237">
        <f t="shared" si="56"/>
        <v>2.9</v>
      </c>
      <c r="O149" s="237">
        <f>IF('Crisis Indicator Data'!H146="x","x",IF('Crisis Indicator Data'!H146=0,0,IF(LOG('Crisis Indicator Data'!H146)&lt;O$4,0,IF(LOG('Crisis Indicator Data'!H146)&gt;O$3,5,ROUND(5-(O$3-LOG('Crisis Indicator Data'!H146))/(O$3-O$4)*5,1)))))</f>
        <v>1.4</v>
      </c>
      <c r="P149" s="143">
        <f>IF('Crisis Indicator Data'!H146="x","x",'Crisis Indicator Data'!H146/'Crisis Indicator Data'!G146)</f>
        <v>0.1511047754811119</v>
      </c>
      <c r="Q149" s="237">
        <f t="shared" si="57"/>
        <v>0.7</v>
      </c>
      <c r="R149" s="237">
        <f t="shared" si="58"/>
        <v>1.0499999999999998</v>
      </c>
      <c r="S149" s="237">
        <f>IF('Crisis Indicator Data'!I146="x","x",IF('Crisis Indicator Data'!I146=0,0,IF(LOG('Crisis Indicator Data'!I146)&lt;S$4,0,IF(LOG('Crisis Indicator Data'!I146)&gt;S$3,5,ROUND(5-(S$3-LOG('Crisis Indicator Data'!I146))/(S$3-S$4)*5,1)))))</f>
        <v>2.2000000000000002</v>
      </c>
      <c r="T149" s="143">
        <f>IF('Crisis Indicator Data'!H146="x","x",IF('Crisis Indicator Data'!I146="x","x",'Crisis Indicator Data'!I146/'Crisis Indicator Data'!H146))</f>
        <v>0.16037735849056603</v>
      </c>
      <c r="U149" s="237">
        <f t="shared" si="59"/>
        <v>5</v>
      </c>
      <c r="V149" s="237">
        <f t="shared" si="60"/>
        <v>3.6</v>
      </c>
      <c r="W149" s="237">
        <f>IF('Crisis Indicator Data'!L146="x","x",IF('Crisis Indicator Data'!L146=0,0,IF(LOG('Crisis Indicator Data'!L146)&lt;W$4,0,IF(LOG('Crisis Indicator Data'!L146)&gt;W$3,5,ROUND(5-(W$3-LOG('Crisis Indicator Data'!L146))/(W$3-W$4)*5,1)))))</f>
        <v>3.1</v>
      </c>
      <c r="X149" s="244">
        <f>IF(OR('Crisis Indicator Data'!L146="x",'Crisis Indicator Data'!H146="x"),"x",'Crisis Indicator Data'!L146/'Crisis Indicator Data'!H146)</f>
        <v>7.5000000000000002E-4</v>
      </c>
      <c r="Y149" s="237">
        <f t="shared" si="61"/>
        <v>5</v>
      </c>
      <c r="Z149" s="237">
        <f t="shared" si="62"/>
        <v>4.0999999999999996</v>
      </c>
      <c r="AA149" s="237">
        <f t="shared" si="63"/>
        <v>3.9</v>
      </c>
      <c r="AB149" s="245">
        <f t="shared" si="64"/>
        <v>2.8</v>
      </c>
    </row>
    <row r="150" spans="1:28" x14ac:dyDescent="0.25">
      <c r="A150" s="150" t="str">
        <f>'Crisis Indicator Data'!A147</f>
        <v>Mixed migration flows in Tunisia</v>
      </c>
      <c r="B150" s="151" t="str">
        <f>'Crisis Indicator Data'!B147</f>
        <v>Displacement</v>
      </c>
      <c r="C150" s="151" t="str">
        <f>'Crisis Indicator Data'!C147</f>
        <v>TUN002</v>
      </c>
      <c r="D150" s="151" t="str">
        <f>'Crisis Indicator Data'!D147</f>
        <v>Tunisia</v>
      </c>
      <c r="E150" s="152" t="str">
        <f>'Crisis Indicator Data'!E147</f>
        <v>TUN</v>
      </c>
      <c r="F150" s="243">
        <f>IF('Crisis Indicator Data'!F147="x","x",IF(LOG('Crisis Indicator Data'!F147)&lt;F$4,0,IF(LOG('Crisis Indicator Data'!F147)&gt;F$3,5,ROUND(5-(F$3-LOG('Crisis Indicator Data'!F147))/(F$3-F$4)*5,1))))</f>
        <v>3.7</v>
      </c>
      <c r="G150" s="143">
        <f>IF('Crisis Indicator Data'!F147="x","x",IF(LEN(E150)&gt;3,('Crisis Indicator Data'!F147/VLOOKUP('Impact of the crisis'!$C150,'Regional Crises'!$B$1:$R$66,4,FALSE)),'Crisis Indicator Data'!F147/VLOOKUP('Impact of the crisis'!$E150,'Country Indicator Data'!$B$4:$P$300,15,FALSE)))</f>
        <v>1.0531024716786819</v>
      </c>
      <c r="H150" s="237">
        <f t="shared" si="52"/>
        <v>5</v>
      </c>
      <c r="I150" s="237">
        <f t="shared" si="53"/>
        <v>4.3499999999999996</v>
      </c>
      <c r="J150" s="237">
        <f>IF('Crisis Indicator Data'!G147="x","x",IF(LOG('Crisis Indicator Data'!G147)&lt;J$4,0,IF(LOG('Crisis Indicator Data'!G147)&gt;J$3,5,ROUND(5-(J$3-LOG('Crisis Indicator Data'!G147))/(J$3-J$4)*5,1))))</f>
        <v>3.6</v>
      </c>
      <c r="K150" s="143">
        <f>IF('Crisis Indicator Data'!G147="x","x",IF(LEN(E150)&gt;3,('Crisis Indicator Data'!G147/VLOOKUP('Impact of the crisis'!$C150,'Regional Crises'!$B$1:$R$66,5,FALSE)),'Crisis Indicator Data'!G147/VLOOKUP('Impact of the crisis'!$E150,'Country Indicator Data'!$B$4:$P$300,14,FALSE)))</f>
        <v>1</v>
      </c>
      <c r="L150" s="237">
        <f t="shared" si="54"/>
        <v>5</v>
      </c>
      <c r="M150" s="237">
        <f t="shared" si="55"/>
        <v>4.3</v>
      </c>
      <c r="N150" s="237">
        <f t="shared" si="56"/>
        <v>4.3</v>
      </c>
      <c r="O150" s="237">
        <f>IF('Crisis Indicator Data'!H147="x","x",IF('Crisis Indicator Data'!H147=0,0,IF(LOG('Crisis Indicator Data'!H147)&lt;O$4,0,IF(LOG('Crisis Indicator Data'!H147)&gt;O$3,5,ROUND(5-(O$3-LOG('Crisis Indicator Data'!H147))/(O$3-O$4)*5,1)))))</f>
        <v>0</v>
      </c>
      <c r="P150" s="143">
        <f>IF('Crisis Indicator Data'!H147="x","x",'Crisis Indicator Data'!H147/'Crisis Indicator Data'!G147)</f>
        <v>8.8588225819441089E-4</v>
      </c>
      <c r="Q150" s="237">
        <f t="shared" si="57"/>
        <v>0</v>
      </c>
      <c r="R150" s="237">
        <f t="shared" si="58"/>
        <v>0</v>
      </c>
      <c r="S150" s="237">
        <f>IF('Crisis Indicator Data'!I147="x","x",IF('Crisis Indicator Data'!I147=0,0,IF(LOG('Crisis Indicator Data'!I147)&lt;S$4,0,IF(LOG('Crisis Indicator Data'!I147)&gt;S$3,5,ROUND(5-(S$3-LOG('Crisis Indicator Data'!I147))/(S$3-S$4)*5,1)))))</f>
        <v>1.5</v>
      </c>
      <c r="T150" s="143">
        <f>IF('Crisis Indicator Data'!H147="x","x",IF('Crisis Indicator Data'!I147="x","x",'Crisis Indicator Data'!I147/'Crisis Indicator Data'!H147))</f>
        <v>1</v>
      </c>
      <c r="U150" s="237">
        <f t="shared" si="59"/>
        <v>5</v>
      </c>
      <c r="V150" s="237">
        <f t="shared" si="60"/>
        <v>3.3</v>
      </c>
      <c r="W150" s="237">
        <f>IF('Crisis Indicator Data'!L147="x","x",IF('Crisis Indicator Data'!L147=0,0,IF(LOG('Crisis Indicator Data'!L147)&lt;W$4,0,IF(LOG('Crisis Indicator Data'!L147)&gt;W$3,5,ROUND(5-(W$3-LOG('Crisis Indicator Data'!L147))/(W$3-W$4)*5,1)))))</f>
        <v>3.9</v>
      </c>
      <c r="X150" s="244">
        <f>IF(OR('Crisis Indicator Data'!L147="x",'Crisis Indicator Data'!H147="x"),"x",'Crisis Indicator Data'!L147/'Crisis Indicator Data'!H147)</f>
        <v>4.990909090909091E-2</v>
      </c>
      <c r="Y150" s="237">
        <f t="shared" si="61"/>
        <v>5</v>
      </c>
      <c r="Z150" s="237">
        <f t="shared" si="62"/>
        <v>4.5</v>
      </c>
      <c r="AA150" s="237">
        <f t="shared" si="63"/>
        <v>4</v>
      </c>
      <c r="AB150" s="245">
        <f t="shared" si="64"/>
        <v>2.5</v>
      </c>
    </row>
    <row r="151" spans="1:28" x14ac:dyDescent="0.25">
      <c r="A151" s="150" t="str">
        <f>'Crisis Indicator Data'!A148</f>
        <v>Complex situation in Türkiye</v>
      </c>
      <c r="B151" s="151" t="str">
        <f>'Crisis Indicator Data'!B148</f>
        <v>Displacement,Conflict</v>
      </c>
      <c r="C151" s="151" t="str">
        <f>'Crisis Indicator Data'!C148</f>
        <v>TUR001</v>
      </c>
      <c r="D151" s="151" t="str">
        <f>'Crisis Indicator Data'!D148</f>
        <v>Türkiye</v>
      </c>
      <c r="E151" s="152" t="str">
        <f>'Crisis Indicator Data'!E148</f>
        <v>TUR</v>
      </c>
      <c r="F151" s="243">
        <f>IF('Crisis Indicator Data'!F148="x","x",IF(LOG('Crisis Indicator Data'!F148)&lt;F$4,0,IF(LOG('Crisis Indicator Data'!F148)&gt;F$3,5,ROUND(5-(F$3-LOG('Crisis Indicator Data'!F148))/(F$3-F$4)*5,1))))</f>
        <v>4.3</v>
      </c>
      <c r="G151" s="143">
        <f>IF('Crisis Indicator Data'!F148="x","x",IF(LEN(E151)&gt;3,('Crisis Indicator Data'!F148/VLOOKUP('Impact of the crisis'!$C151,'Regional Crises'!$B$1:$R$66,4,FALSE)),'Crisis Indicator Data'!F148/VLOOKUP('Impact of the crisis'!$E151,'Country Indicator Data'!$B$4:$P$300,15,FALSE)))</f>
        <v>0.4847667060795447</v>
      </c>
      <c r="H151" s="237">
        <f t="shared" si="52"/>
        <v>2.4</v>
      </c>
      <c r="I151" s="237">
        <f t="shared" si="53"/>
        <v>3.3499999999999996</v>
      </c>
      <c r="J151" s="237">
        <f>IF('Crisis Indicator Data'!G148="x","x",IF(LOG('Crisis Indicator Data'!G148)&lt;J$4,0,IF(LOG('Crisis Indicator Data'!G148)&gt;J$3,5,ROUND(5-(J$3-LOG('Crisis Indicator Data'!G148))/(J$3-J$4)*5,1))))</f>
        <v>5</v>
      </c>
      <c r="K151" s="143">
        <f>IF('Crisis Indicator Data'!G148="x","x",IF(LEN(E151)&gt;3,('Crisis Indicator Data'!G148/VLOOKUP('Impact of the crisis'!$C151,'Regional Crises'!$B$1:$R$66,5,FALSE)),'Crisis Indicator Data'!G148/VLOOKUP('Impact of the crisis'!$E151,'Country Indicator Data'!$B$4:$P$300,14,FALSE)))</f>
        <v>1.0201545100713756</v>
      </c>
      <c r="L151" s="237">
        <f t="shared" si="54"/>
        <v>5</v>
      </c>
      <c r="M151" s="237">
        <f t="shared" si="55"/>
        <v>5</v>
      </c>
      <c r="N151" s="237">
        <f t="shared" si="56"/>
        <v>4.3</v>
      </c>
      <c r="O151" s="237">
        <f>IF('Crisis Indicator Data'!H148="x","x",IF('Crisis Indicator Data'!H148=0,0,IF(LOG('Crisis Indicator Data'!H148)&lt;O$4,0,IF(LOG('Crisis Indicator Data'!H148)&gt;O$3,5,ROUND(5-(O$3-LOG('Crisis Indicator Data'!H148))/(O$3-O$4)*5,1)))))</f>
        <v>4.8</v>
      </c>
      <c r="P151" s="143">
        <f>IF('Crisis Indicator Data'!H148="x","x",'Crisis Indicator Data'!H148/'Crisis Indicator Data'!G148)</f>
        <v>0.26941918231381906</v>
      </c>
      <c r="Q151" s="237">
        <f t="shared" si="57"/>
        <v>1.3</v>
      </c>
      <c r="R151" s="237">
        <f t="shared" si="58"/>
        <v>3.05</v>
      </c>
      <c r="S151" s="237">
        <f>IF('Crisis Indicator Data'!I148="x","x",IF('Crisis Indicator Data'!I148=0,0,IF(LOG('Crisis Indicator Data'!I148)&lt;S$4,0,IF(LOG('Crisis Indicator Data'!I148)&gt;S$3,5,ROUND(5-(S$3-LOG('Crisis Indicator Data'!I148))/(S$3-S$4)*5,1)))))</f>
        <v>5</v>
      </c>
      <c r="T151" s="143">
        <f>IF('Crisis Indicator Data'!H148="x","x",IF('Crisis Indicator Data'!I148="x","x",'Crisis Indicator Data'!I148/'Crisis Indicator Data'!H148))</f>
        <v>0.17990074441687345</v>
      </c>
      <c r="U151" s="237">
        <f t="shared" si="59"/>
        <v>5</v>
      </c>
      <c r="V151" s="237">
        <f t="shared" si="60"/>
        <v>5</v>
      </c>
      <c r="W151" s="237">
        <f>IF('Crisis Indicator Data'!L148="x","x",IF('Crisis Indicator Data'!L148=0,0,IF(LOG('Crisis Indicator Data'!L148)&lt;W$4,0,IF(LOG('Crisis Indicator Data'!L148)&gt;W$3,5,ROUND(5-(W$3-LOG('Crisis Indicator Data'!L148))/(W$3-W$4)*5,1)))))</f>
        <v>5</v>
      </c>
      <c r="X151" s="244">
        <f>IF(OR('Crisis Indicator Data'!L148="x",'Crisis Indicator Data'!H148="x"),"x",'Crisis Indicator Data'!L148/'Crisis Indicator Data'!H148)</f>
        <v>1.7449302643963377E-3</v>
      </c>
      <c r="Y151" s="237">
        <f t="shared" si="61"/>
        <v>5</v>
      </c>
      <c r="Z151" s="237">
        <f t="shared" si="62"/>
        <v>5</v>
      </c>
      <c r="AA151" s="237">
        <f t="shared" si="63"/>
        <v>5</v>
      </c>
      <c r="AB151" s="245">
        <f t="shared" si="64"/>
        <v>4.3</v>
      </c>
    </row>
    <row r="152" spans="1:28" x14ac:dyDescent="0.25">
      <c r="A152" s="150" t="str">
        <f>'Crisis Indicator Data'!A149</f>
        <v>Syrian Refugees in Türkiye</v>
      </c>
      <c r="B152" s="151" t="str">
        <f>'Crisis Indicator Data'!B149</f>
        <v>Displacement</v>
      </c>
      <c r="C152" s="151" t="str">
        <f>'Crisis Indicator Data'!C149</f>
        <v>TUR002</v>
      </c>
      <c r="D152" s="151" t="str">
        <f>'Crisis Indicator Data'!D149</f>
        <v>Türkiye</v>
      </c>
      <c r="E152" s="152" t="str">
        <f>'Crisis Indicator Data'!E149</f>
        <v>TUR</v>
      </c>
      <c r="F152" s="243">
        <f>IF('Crisis Indicator Data'!F149="x","x",IF(LOG('Crisis Indicator Data'!F149)&lt;F$4,0,IF(LOG('Crisis Indicator Data'!F149)&gt;F$3,5,ROUND(5-(F$3-LOG('Crisis Indicator Data'!F149))/(F$3-F$4)*5,1))))</f>
        <v>3.5</v>
      </c>
      <c r="G152" s="143">
        <f>IF('Crisis Indicator Data'!F149="x","x",IF(LEN(E152)&gt;3,('Crisis Indicator Data'!F149/VLOOKUP('Impact of the crisis'!$C152,'Regional Crises'!$B$1:$R$66,4,FALSE)),'Crisis Indicator Data'!F149/VLOOKUP('Impact of the crisis'!$E152,'Country Indicator Data'!$B$4:$P$300,15,FALSE)))</f>
        <v>0.1715473669165703</v>
      </c>
      <c r="H152" s="237">
        <f t="shared" si="52"/>
        <v>0.8</v>
      </c>
      <c r="I152" s="237">
        <f t="shared" si="53"/>
        <v>2.15</v>
      </c>
      <c r="J152" s="237">
        <f>IF('Crisis Indicator Data'!G149="x","x",IF(LOG('Crisis Indicator Data'!G149)&lt;J$4,0,IF(LOG('Crisis Indicator Data'!G149)&gt;J$3,5,ROUND(5-(J$3-LOG('Crisis Indicator Data'!G149))/(J$3-J$4)*5,1))))</f>
        <v>5</v>
      </c>
      <c r="K152" s="143">
        <f>IF('Crisis Indicator Data'!G149="x","x",IF(LEN(E152)&gt;3,('Crisis Indicator Data'!G149/VLOOKUP('Impact of the crisis'!$C152,'Regional Crises'!$B$1:$R$66,5,FALSE)),'Crisis Indicator Data'!G149/VLOOKUP('Impact of the crisis'!$E152,'Country Indicator Data'!$B$4:$P$300,14,FALSE)))</f>
        <v>0.42517314770175085</v>
      </c>
      <c r="L152" s="237">
        <f t="shared" si="54"/>
        <v>2.1</v>
      </c>
      <c r="M152" s="237">
        <f t="shared" si="55"/>
        <v>3.55</v>
      </c>
      <c r="N152" s="237">
        <f t="shared" si="56"/>
        <v>2.9</v>
      </c>
      <c r="O152" s="237">
        <f>IF('Crisis Indicator Data'!H149="x","x",IF('Crisis Indicator Data'!H149=0,0,IF(LOG('Crisis Indicator Data'!H149)&lt;O$4,0,IF(LOG('Crisis Indicator Data'!H149)&gt;O$3,5,ROUND(5-(O$3-LOG('Crisis Indicator Data'!H149))/(O$3-O$4)*5,1)))))</f>
        <v>4.3</v>
      </c>
      <c r="P152" s="143">
        <f>IF('Crisis Indicator Data'!H149="x","x",'Crisis Indicator Data'!H149/'Crisis Indicator Data'!G149)</f>
        <v>0.33190441949222854</v>
      </c>
      <c r="Q152" s="237">
        <f t="shared" si="57"/>
        <v>1.6</v>
      </c>
      <c r="R152" s="237">
        <f t="shared" si="58"/>
        <v>2.95</v>
      </c>
      <c r="S152" s="237">
        <f>IF('Crisis Indicator Data'!I149="x","x",IF('Crisis Indicator Data'!I149=0,0,IF(LOG('Crisis Indicator Data'!I149)&lt;S$4,0,IF(LOG('Crisis Indicator Data'!I149)&gt;S$3,5,ROUND(5-(S$3-LOG('Crisis Indicator Data'!I149))/(S$3-S$4)*5,1)))))</f>
        <v>5</v>
      </c>
      <c r="T152" s="143">
        <f>IF('Crisis Indicator Data'!H149="x","x",IF('Crisis Indicator Data'!I149="x","x",'Crisis Indicator Data'!I149/'Crisis Indicator Data'!H149))</f>
        <v>0.29172568952587286</v>
      </c>
      <c r="U152" s="237">
        <f t="shared" si="59"/>
        <v>5</v>
      </c>
      <c r="V152" s="237">
        <f t="shared" si="60"/>
        <v>5</v>
      </c>
      <c r="W152" s="237" t="str">
        <f>IF('Crisis Indicator Data'!L149="x","x",IF('Crisis Indicator Data'!L149=0,0,IF(LOG('Crisis Indicator Data'!L149)&lt;W$4,0,IF(LOG('Crisis Indicator Data'!L149)&gt;W$3,5,ROUND(5-(W$3-LOG('Crisis Indicator Data'!L149))/(W$3-W$4)*5,1)))))</f>
        <v>x</v>
      </c>
      <c r="X152" s="244" t="str">
        <f>IF(OR('Crisis Indicator Data'!L149="x",'Crisis Indicator Data'!H149="x"),"x",'Crisis Indicator Data'!L149/'Crisis Indicator Data'!H149)</f>
        <v>x</v>
      </c>
      <c r="Y152" s="237" t="str">
        <f t="shared" si="61"/>
        <v>x</v>
      </c>
      <c r="Z152" s="237" t="str">
        <f t="shared" si="62"/>
        <v>x</v>
      </c>
      <c r="AA152" s="237">
        <f t="shared" si="63"/>
        <v>5</v>
      </c>
      <c r="AB152" s="245">
        <f t="shared" si="64"/>
        <v>4.2</v>
      </c>
    </row>
    <row r="153" spans="1:28" x14ac:dyDescent="0.25">
      <c r="A153" s="150" t="str">
        <f>'Crisis Indicator Data'!A150</f>
        <v>Mixed Migration Flows in Türkiye</v>
      </c>
      <c r="B153" s="151" t="str">
        <f>'Crisis Indicator Data'!B150</f>
        <v>Displacement</v>
      </c>
      <c r="C153" s="151" t="str">
        <f>'Crisis Indicator Data'!C150</f>
        <v>TUR003</v>
      </c>
      <c r="D153" s="151" t="str">
        <f>'Crisis Indicator Data'!D150</f>
        <v>Türkiye</v>
      </c>
      <c r="E153" s="152" t="str">
        <f>'Crisis Indicator Data'!E150</f>
        <v>TUR</v>
      </c>
      <c r="F153" s="243">
        <f>IF('Crisis Indicator Data'!F150="x","x",IF(LOG('Crisis Indicator Data'!F150)&lt;F$4,0,IF(LOG('Crisis Indicator Data'!F150)&gt;F$3,5,ROUND(5-(F$3-LOG('Crisis Indicator Data'!F150))/(F$3-F$4)*5,1))))</f>
        <v>3.7</v>
      </c>
      <c r="G153" s="143">
        <f>IF('Crisis Indicator Data'!F150="x","x",IF(LEN(E153)&gt;3,('Crisis Indicator Data'!F150/VLOOKUP('Impact of the crisis'!$C153,'Regional Crises'!$B$1:$R$66,4,FALSE)),'Crisis Indicator Data'!F150/VLOOKUP('Impact of the crisis'!$E153,'Country Indicator Data'!$B$4:$P$300,15,FALSE)))</f>
        <v>0.23063550017540896</v>
      </c>
      <c r="H153" s="237">
        <f t="shared" si="52"/>
        <v>1.1000000000000001</v>
      </c>
      <c r="I153" s="237">
        <f t="shared" si="53"/>
        <v>2.4000000000000004</v>
      </c>
      <c r="J153" s="237">
        <f>IF('Crisis Indicator Data'!G150="x","x",IF(LOG('Crisis Indicator Data'!G150)&lt;J$4,0,IF(LOG('Crisis Indicator Data'!G150)&gt;J$3,5,ROUND(5-(J$3-LOG('Crisis Indicator Data'!G150))/(J$3-J$4)*5,1))))</f>
        <v>5</v>
      </c>
      <c r="K153" s="143">
        <f>IF('Crisis Indicator Data'!G150="x","x",IF(LEN(E153)&gt;3,('Crisis Indicator Data'!G150/VLOOKUP('Impact of the crisis'!$C153,'Regional Crises'!$B$1:$R$66,5,FALSE)),'Crisis Indicator Data'!G150/VLOOKUP('Impact of the crisis'!$E153,'Country Indicator Data'!$B$4:$P$300,14,FALSE)))</f>
        <v>0.44243500346883341</v>
      </c>
      <c r="L153" s="237">
        <f t="shared" si="54"/>
        <v>2.2000000000000002</v>
      </c>
      <c r="M153" s="237">
        <f t="shared" si="55"/>
        <v>3.6</v>
      </c>
      <c r="N153" s="237">
        <f t="shared" si="56"/>
        <v>3.1</v>
      </c>
      <c r="O153" s="237">
        <f>IF('Crisis Indicator Data'!H150="x","x",IF('Crisis Indicator Data'!H150=0,0,IF(LOG('Crisis Indicator Data'!H150)&lt;O$4,0,IF(LOG('Crisis Indicator Data'!H150)&gt;O$3,5,ROUND(5-(O$3-LOG('Crisis Indicator Data'!H150))/(O$3-O$4)*5,1)))))</f>
        <v>4.0999999999999996</v>
      </c>
      <c r="P153" s="143">
        <f>IF('Crisis Indicator Data'!H150="x","x",'Crisis Indicator Data'!H150/'Crisis Indicator Data'!G150)</f>
        <v>0.23467814808908732</v>
      </c>
      <c r="Q153" s="237">
        <f t="shared" si="57"/>
        <v>1.1000000000000001</v>
      </c>
      <c r="R153" s="237">
        <f t="shared" si="58"/>
        <v>2.5999999999999996</v>
      </c>
      <c r="S153" s="237">
        <f>IF('Crisis Indicator Data'!I150="x","x",IF('Crisis Indicator Data'!I150=0,0,IF(LOG('Crisis Indicator Data'!I150)&lt;S$4,0,IF(LOG('Crisis Indicator Data'!I150)&gt;S$3,5,ROUND(5-(S$3-LOG('Crisis Indicator Data'!I150))/(S$3-S$4)*5,1)))))</f>
        <v>3.6</v>
      </c>
      <c r="T153" s="143">
        <f>IF('Crisis Indicator Data'!H150="x","x",IF('Crisis Indicator Data'!I150="x","x",'Crisis Indicator Data'!I150/'Crisis Indicator Data'!H150))</f>
        <v>3.7372593431483581E-2</v>
      </c>
      <c r="U153" s="237">
        <f t="shared" si="59"/>
        <v>1.2</v>
      </c>
      <c r="V153" s="237">
        <f t="shared" si="60"/>
        <v>2.4</v>
      </c>
      <c r="W153" s="237">
        <f>IF('Crisis Indicator Data'!L150="x","x",IF('Crisis Indicator Data'!L150=0,0,IF(LOG('Crisis Indicator Data'!L150)&lt;W$4,0,IF(LOG('Crisis Indicator Data'!L150)&gt;W$3,5,ROUND(5-(W$3-LOG('Crisis Indicator Data'!L150))/(W$3-W$4)*5,1)))))</f>
        <v>3.2</v>
      </c>
      <c r="X153" s="244">
        <f>IF(OR('Crisis Indicator Data'!L150="x",'Crisis Indicator Data'!H150="x"),"x",'Crisis Indicator Data'!L150/'Crisis Indicator Data'!H150)</f>
        <v>2.1064552661381652E-5</v>
      </c>
      <c r="Y153" s="237">
        <f t="shared" si="61"/>
        <v>1.1000000000000001</v>
      </c>
      <c r="Z153" s="237">
        <f t="shared" si="62"/>
        <v>2.2000000000000002</v>
      </c>
      <c r="AA153" s="237">
        <f t="shared" si="63"/>
        <v>2.2999999999999998</v>
      </c>
      <c r="AB153" s="245">
        <f t="shared" si="64"/>
        <v>2.5</v>
      </c>
    </row>
    <row r="154" spans="1:28" x14ac:dyDescent="0.25">
      <c r="A154" s="150" t="str">
        <f>'Crisis Indicator Data'!A151</f>
        <v>Kurdish Conflict</v>
      </c>
      <c r="B154" s="151" t="str">
        <f>'Crisis Indicator Data'!B151</f>
        <v>Conflict</v>
      </c>
      <c r="C154" s="151" t="str">
        <f>'Crisis Indicator Data'!C151</f>
        <v>TUR004</v>
      </c>
      <c r="D154" s="151" t="str">
        <f>'Crisis Indicator Data'!D151</f>
        <v>Türkiye</v>
      </c>
      <c r="E154" s="152" t="str">
        <f>'Crisis Indicator Data'!E151</f>
        <v>TUR</v>
      </c>
      <c r="F154" s="243">
        <f>IF('Crisis Indicator Data'!F151="x","x",IF(LOG('Crisis Indicator Data'!F151)&lt;F$4,0,IF(LOG('Crisis Indicator Data'!F151)&gt;F$3,5,ROUND(5-(F$3-LOG('Crisis Indicator Data'!F151))/(F$3-F$4)*5,1))))</f>
        <v>3.8</v>
      </c>
      <c r="G154" s="143">
        <f>IF('Crisis Indicator Data'!F151="x","x",IF(LEN(E154)&gt;3,('Crisis Indicator Data'!F151/VLOOKUP('Impact of the crisis'!$C154,'Regional Crises'!$B$1:$R$66,4,FALSE)),'Crisis Indicator Data'!F151/VLOOKUP('Impact of the crisis'!$E154,'Country Indicator Data'!$B$4:$P$300,15,FALSE)))</f>
        <v>0.25413120590413574</v>
      </c>
      <c r="H154" s="237">
        <f t="shared" si="52"/>
        <v>1.2</v>
      </c>
      <c r="I154" s="237">
        <f t="shared" si="53"/>
        <v>2.5</v>
      </c>
      <c r="J154" s="237">
        <f>IF('Crisis Indicator Data'!G151="x","x",IF(LOG('Crisis Indicator Data'!G151)&lt;J$4,0,IF(LOG('Crisis Indicator Data'!G151)&gt;J$3,5,ROUND(5-(J$3-LOG('Crisis Indicator Data'!G151))/(J$3-J$4)*5,1))))</f>
        <v>3.7</v>
      </c>
      <c r="K154" s="143">
        <f>IF('Crisis Indicator Data'!G151="x","x",IF(LEN(E154)&gt;3,('Crisis Indicator Data'!G151/VLOOKUP('Impact of the crisis'!$C154,'Regional Crises'!$B$1:$R$66,5,FALSE)),'Crisis Indicator Data'!G151/VLOOKUP('Impact of the crisis'!$E154,'Country Indicator Data'!$B$4:$P$300,14,FALSE)))</f>
        <v>0.15255811765812588</v>
      </c>
      <c r="L154" s="237">
        <f t="shared" si="54"/>
        <v>0.7</v>
      </c>
      <c r="M154" s="237">
        <f t="shared" si="55"/>
        <v>2.2000000000000002</v>
      </c>
      <c r="N154" s="237">
        <f t="shared" si="56"/>
        <v>2.4</v>
      </c>
      <c r="O154" s="237" t="str">
        <f>IF('Crisis Indicator Data'!H151="x","x",IF('Crisis Indicator Data'!H151=0,0,IF(LOG('Crisis Indicator Data'!H151)&lt;O$4,0,IF(LOG('Crisis Indicator Data'!H151)&gt;O$3,5,ROUND(5-(O$3-LOG('Crisis Indicator Data'!H151))/(O$3-O$4)*5,1)))))</f>
        <v>x</v>
      </c>
      <c r="P154" s="143" t="str">
        <f>IF('Crisis Indicator Data'!H151="x","x",'Crisis Indicator Data'!H151/'Crisis Indicator Data'!G151)</f>
        <v>x</v>
      </c>
      <c r="Q154" s="237" t="str">
        <f t="shared" si="57"/>
        <v>x</v>
      </c>
      <c r="R154" s="237" t="str">
        <f t="shared" si="58"/>
        <v>x</v>
      </c>
      <c r="S154" s="237" t="str">
        <f>IF('Crisis Indicator Data'!I151="x","x",IF('Crisis Indicator Data'!I151=0,0,IF(LOG('Crisis Indicator Data'!I151)&lt;S$4,0,IF(LOG('Crisis Indicator Data'!I151)&gt;S$3,5,ROUND(5-(S$3-LOG('Crisis Indicator Data'!I151))/(S$3-S$4)*5,1)))))</f>
        <v>x</v>
      </c>
      <c r="T154" s="143" t="str">
        <f>IF('Crisis Indicator Data'!H151="x","x",IF('Crisis Indicator Data'!I151="x","x",'Crisis Indicator Data'!I151/'Crisis Indicator Data'!H151))</f>
        <v>x</v>
      </c>
      <c r="U154" s="237" t="str">
        <f t="shared" si="59"/>
        <v>x</v>
      </c>
      <c r="V154" s="237" t="str">
        <f t="shared" si="60"/>
        <v>x</v>
      </c>
      <c r="W154" s="237">
        <f>IF('Crisis Indicator Data'!L151="x","x",IF('Crisis Indicator Data'!L151=0,0,IF(LOG('Crisis Indicator Data'!L151)&lt;W$4,0,IF(LOG('Crisis Indicator Data'!L151)&gt;W$3,5,ROUND(5-(W$3-LOG('Crisis Indicator Data'!L151))/(W$3-W$4)*5,1)))))</f>
        <v>3</v>
      </c>
      <c r="X154" s="244" t="str">
        <f>IF(OR('Crisis Indicator Data'!L151="x",'Crisis Indicator Data'!H151="x"),"x",'Crisis Indicator Data'!L151/'Crisis Indicator Data'!H151)</f>
        <v>x</v>
      </c>
      <c r="Y154" s="237" t="str">
        <f t="shared" si="61"/>
        <v>x</v>
      </c>
      <c r="Z154" s="237">
        <f t="shared" si="62"/>
        <v>3</v>
      </c>
      <c r="AA154" s="237">
        <f t="shared" si="63"/>
        <v>3</v>
      </c>
      <c r="AB154" s="245">
        <f t="shared" si="64"/>
        <v>3</v>
      </c>
    </row>
    <row r="155" spans="1:28" x14ac:dyDescent="0.25">
      <c r="A155" s="150" t="str">
        <f>'Crisis Indicator Data'!A152</f>
        <v>Türkiye / Syria earthquake in Türkiye</v>
      </c>
      <c r="B155" s="151" t="str">
        <f>'Crisis Indicator Data'!B152</f>
        <v>Earthquake</v>
      </c>
      <c r="C155" s="151" t="str">
        <f>'Crisis Indicator Data'!C152</f>
        <v>TUR005</v>
      </c>
      <c r="D155" s="151" t="str">
        <f>'Crisis Indicator Data'!D152</f>
        <v>Türkiye</v>
      </c>
      <c r="E155" s="152" t="str">
        <f>'Crisis Indicator Data'!E152</f>
        <v>TUR</v>
      </c>
      <c r="F155" s="243">
        <f>IF('Crisis Indicator Data'!F152="x","x",IF(LOG('Crisis Indicator Data'!F152)&lt;F$4,0,IF(LOG('Crisis Indicator Data'!F152)&gt;F$3,5,ROUND(5-(F$3-LOG('Crisis Indicator Data'!F152))/(F$3-F$4)*5,1))))</f>
        <v>3.3</v>
      </c>
      <c r="G155" s="143">
        <f>IF('Crisis Indicator Data'!F152="x","x",IF(LEN(E155)&gt;3,('Crisis Indicator Data'!F152/VLOOKUP('Impact of the crisis'!$C155,'Regional Crises'!$B$1:$R$66,4,FALSE)),'Crisis Indicator Data'!F152/VLOOKUP('Impact of the crisis'!$E155,'Country Indicator Data'!$B$4:$P$300,15,FALSE)))</f>
        <v>0.129998830606915</v>
      </c>
      <c r="H155" s="237">
        <f t="shared" si="52"/>
        <v>0.6</v>
      </c>
      <c r="I155" s="237">
        <f t="shared" si="53"/>
        <v>1.95</v>
      </c>
      <c r="J155" s="237">
        <f>IF('Crisis Indicator Data'!G152="x","x",IF(LOG('Crisis Indicator Data'!G152)&lt;J$4,0,IF(LOG('Crisis Indicator Data'!G152)&gt;J$3,5,ROUND(5-(J$3-LOG('Crisis Indicator Data'!G152))/(J$3-J$4)*5,1))))</f>
        <v>3.7</v>
      </c>
      <c r="K155" s="143">
        <f>IF('Crisis Indicator Data'!G152="x","x",IF(LEN(E155)&gt;3,('Crisis Indicator Data'!G152/VLOOKUP('Impact of the crisis'!$C155,'Regional Crises'!$B$1:$R$66,5,FALSE)),'Crisis Indicator Data'!G152/VLOOKUP('Impact of the crisis'!$E155,'Country Indicator Data'!$B$4:$P$300,14,FALSE)))</f>
        <v>0.15650906012252624</v>
      </c>
      <c r="L155" s="237">
        <f t="shared" si="54"/>
        <v>0.7</v>
      </c>
      <c r="M155" s="237">
        <f t="shared" si="55"/>
        <v>2.2000000000000002</v>
      </c>
      <c r="N155" s="237">
        <f t="shared" si="56"/>
        <v>2.1</v>
      </c>
      <c r="O155" s="237">
        <f>IF('Crisis Indicator Data'!H152="x","x",IF('Crisis Indicator Data'!H152=0,0,IF(LOG('Crisis Indicator Data'!H152)&lt;O$4,0,IF(LOG('Crisis Indicator Data'!H152)&gt;O$3,5,ROUND(5-(O$3-LOG('Crisis Indicator Data'!H152))/(O$3-O$4)*5,1)))))</f>
        <v>3.2</v>
      </c>
      <c r="P155" s="143">
        <f>IF('Crisis Indicator Data'!H152="x","x",'Crisis Indicator Data'!H152/'Crisis Indicator Data'!G152)</f>
        <v>0.19113448534936139</v>
      </c>
      <c r="Q155" s="237">
        <f t="shared" si="57"/>
        <v>0.9</v>
      </c>
      <c r="R155" s="237">
        <f t="shared" si="58"/>
        <v>2.0500000000000003</v>
      </c>
      <c r="S155" s="237">
        <f>IF('Crisis Indicator Data'!I152="x","x",IF('Crisis Indicator Data'!I152=0,0,IF(LOG('Crisis Indicator Data'!I152)&lt;S$4,0,IF(LOG('Crisis Indicator Data'!I152)&gt;S$3,5,ROUND(5-(S$3-LOG('Crisis Indicator Data'!I152))/(S$3-S$4)*5,1)))))</f>
        <v>3.7</v>
      </c>
      <c r="T155" s="143">
        <f>IF('Crisis Indicator Data'!H152="x","x",IF('Crisis Indicator Data'!I152="x","x",'Crisis Indicator Data'!I152/'Crisis Indicator Data'!H152))</f>
        <v>0.1470125786163522</v>
      </c>
      <c r="U155" s="237">
        <f t="shared" si="59"/>
        <v>4.9000000000000004</v>
      </c>
      <c r="V155" s="237">
        <f t="shared" si="60"/>
        <v>4.3</v>
      </c>
      <c r="W155" s="237">
        <f>IF('Crisis Indicator Data'!L152="x","x",IF('Crisis Indicator Data'!L152=0,0,IF(LOG('Crisis Indicator Data'!L152)&lt;W$4,0,IF(LOG('Crisis Indicator Data'!L152)&gt;W$3,5,ROUND(5-(W$3-LOG('Crisis Indicator Data'!L152))/(W$3-W$4)*5,1)))))</f>
        <v>5</v>
      </c>
      <c r="X155" s="244">
        <f>IF(OR('Crisis Indicator Data'!L152="x",'Crisis Indicator Data'!H152="x"),"x",'Crisis Indicator Data'!L152/'Crisis Indicator Data'!H152)</f>
        <v>1.5959119496855346E-2</v>
      </c>
      <c r="Y155" s="237">
        <f t="shared" si="61"/>
        <v>5</v>
      </c>
      <c r="Z155" s="237">
        <f t="shared" si="62"/>
        <v>5</v>
      </c>
      <c r="AA155" s="237">
        <f t="shared" si="63"/>
        <v>4.7</v>
      </c>
      <c r="AB155" s="245">
        <f t="shared" si="64"/>
        <v>3.7</v>
      </c>
    </row>
    <row r="156" spans="1:28" x14ac:dyDescent="0.25">
      <c r="A156" s="150" t="str">
        <f>'Crisis Indicator Data'!A153</f>
        <v>Multiple Crises in Tanzania</v>
      </c>
      <c r="B156" s="151" t="str">
        <f>'Crisis Indicator Data'!B153</f>
        <v>Displacement,Drought</v>
      </c>
      <c r="C156" s="151" t="str">
        <f>'Crisis Indicator Data'!C153</f>
        <v>TZA001</v>
      </c>
      <c r="D156" s="151" t="str">
        <f>'Crisis Indicator Data'!D153</f>
        <v>Tanzania</v>
      </c>
      <c r="E156" s="152" t="str">
        <f>'Crisis Indicator Data'!E153</f>
        <v>TZA</v>
      </c>
      <c r="F156" s="243">
        <f>IF('Crisis Indicator Data'!F153="x","x",IF(LOG('Crisis Indicator Data'!F153)&lt;F$4,0,IF(LOG('Crisis Indicator Data'!F153)&gt;F$3,5,ROUND(5-(F$3-LOG('Crisis Indicator Data'!F153))/(F$3-F$4)*5,1))))</f>
        <v>4.4000000000000004</v>
      </c>
      <c r="G156" s="143">
        <f>IF('Crisis Indicator Data'!F153="x","x",IF(LEN(E156)&gt;3,('Crisis Indicator Data'!F153/VLOOKUP('Impact of the crisis'!$C156,'Regional Crises'!$B$1:$R$66,4,FALSE)),'Crisis Indicator Data'!F153/VLOOKUP('Impact of the crisis'!$E156,'Country Indicator Data'!$B$4:$P$300,15,FALSE)))</f>
        <v>0.49834612779408444</v>
      </c>
      <c r="H156" s="237">
        <f t="shared" si="52"/>
        <v>2.4</v>
      </c>
      <c r="I156" s="237">
        <f t="shared" si="53"/>
        <v>3.4000000000000004</v>
      </c>
      <c r="J156" s="237">
        <f>IF('Crisis Indicator Data'!G153="x","x",IF(LOG('Crisis Indicator Data'!G153)&lt;J$4,0,IF(LOG('Crisis Indicator Data'!G153)&gt;J$3,5,ROUND(5-(J$3-LOG('Crisis Indicator Data'!G153))/(J$3-J$4)*5,1))))</f>
        <v>4.7</v>
      </c>
      <c r="K156" s="143">
        <f>IF('Crisis Indicator Data'!G153="x","x",IF(LEN(E156)&gt;3,('Crisis Indicator Data'!G153/VLOOKUP('Impact of the crisis'!$C156,'Regional Crises'!$B$1:$R$66,5,FALSE)),'Crisis Indicator Data'!G153/VLOOKUP('Impact of the crisis'!$E156,'Country Indicator Data'!$B$4:$P$300,14,FALSE)))</f>
        <v>0.38252619272449301</v>
      </c>
      <c r="L156" s="237">
        <f t="shared" si="54"/>
        <v>1.9</v>
      </c>
      <c r="M156" s="237">
        <f t="shared" si="55"/>
        <v>3.3</v>
      </c>
      <c r="N156" s="237">
        <f t="shared" si="56"/>
        <v>3.4</v>
      </c>
      <c r="O156" s="237">
        <f>IF('Crisis Indicator Data'!H153="x","x",IF('Crisis Indicator Data'!H153=0,0,IF(LOG('Crisis Indicator Data'!H153)&lt;O$4,0,IF(LOG('Crisis Indicator Data'!H153)&gt;O$3,5,ROUND(5-(O$3-LOG('Crisis Indicator Data'!H153))/(O$3-O$4)*5,1)))))</f>
        <v>4.5999999999999996</v>
      </c>
      <c r="P156" s="143">
        <f>IF('Crisis Indicator Data'!H153="x","x",'Crisis Indicator Data'!H153/'Crisis Indicator Data'!G153)</f>
        <v>0.7609419693585675</v>
      </c>
      <c r="Q156" s="237">
        <f t="shared" si="57"/>
        <v>3.8</v>
      </c>
      <c r="R156" s="237">
        <f t="shared" si="58"/>
        <v>4.1999999999999993</v>
      </c>
      <c r="S156" s="237">
        <f>IF('Crisis Indicator Data'!I153="x","x",IF('Crisis Indicator Data'!I153=0,0,IF(LOG('Crisis Indicator Data'!I153)&lt;S$4,0,IF(LOG('Crisis Indicator Data'!I153)&gt;S$3,5,ROUND(5-(S$3-LOG('Crisis Indicator Data'!I153))/(S$3-S$4)*5,1)))))</f>
        <v>3.4</v>
      </c>
      <c r="T156" s="143">
        <f>IF('Crisis Indicator Data'!H153="x","x",IF('Crisis Indicator Data'!I153="x","x",'Crisis Indicator Data'!I153/'Crisis Indicator Data'!H153))</f>
        <v>1.2718846549948508E-2</v>
      </c>
      <c r="U156" s="237">
        <f t="shared" si="59"/>
        <v>0.4</v>
      </c>
      <c r="V156" s="237">
        <f t="shared" si="60"/>
        <v>1.9</v>
      </c>
      <c r="W156" s="237">
        <f>IF('Crisis Indicator Data'!L153="x","x",IF('Crisis Indicator Data'!L153=0,0,IF(LOG('Crisis Indicator Data'!L153)&lt;W$4,0,IF(LOG('Crisis Indicator Data'!L153)&gt;W$3,5,ROUND(5-(W$3-LOG('Crisis Indicator Data'!L153))/(W$3-W$4)*5,1)))))</f>
        <v>1.5</v>
      </c>
      <c r="X156" s="244">
        <f>IF(OR('Crisis Indicator Data'!L153="x",'Crisis Indicator Data'!H153="x"),"x",'Crisis Indicator Data'!L153/'Crisis Indicator Data'!H153)</f>
        <v>6.1791967044284241E-7</v>
      </c>
      <c r="Y156" s="237">
        <f t="shared" si="61"/>
        <v>0</v>
      </c>
      <c r="Z156" s="237">
        <f t="shared" si="62"/>
        <v>0.8</v>
      </c>
      <c r="AA156" s="237">
        <f t="shared" si="63"/>
        <v>1.4</v>
      </c>
      <c r="AB156" s="245">
        <f t="shared" si="64"/>
        <v>3.1</v>
      </c>
    </row>
    <row r="157" spans="1:28" x14ac:dyDescent="0.25">
      <c r="A157" s="150" t="str">
        <f>'Crisis Indicator Data'!A154</f>
        <v>International Displacement in Tanzania</v>
      </c>
      <c r="B157" s="151" t="str">
        <f>'Crisis Indicator Data'!B154</f>
        <v>Displacement</v>
      </c>
      <c r="C157" s="151" t="str">
        <f>'Crisis Indicator Data'!C154</f>
        <v>TZA002</v>
      </c>
      <c r="D157" s="151" t="str">
        <f>'Crisis Indicator Data'!D154</f>
        <v>Tanzania</v>
      </c>
      <c r="E157" s="152" t="str">
        <f>'Crisis Indicator Data'!E154</f>
        <v>TZA</v>
      </c>
      <c r="F157" s="243">
        <f>IF('Crisis Indicator Data'!F154="x","x",IF(LOG('Crisis Indicator Data'!F154)&lt;F$4,0,IF(LOG('Crisis Indicator Data'!F154)&gt;F$3,5,ROUND(5-(F$3-LOG('Crisis Indicator Data'!F154))/(F$3-F$4)*5,1))))</f>
        <v>3.8</v>
      </c>
      <c r="G157" s="143">
        <f>IF('Crisis Indicator Data'!F154="x","x",IF(LEN(E157)&gt;3,('Crisis Indicator Data'!F154/VLOOKUP('Impact of the crisis'!$C157,'Regional Crises'!$B$1:$R$66,4,FALSE)),'Crisis Indicator Data'!F154/VLOOKUP('Impact of the crisis'!$E157,'Country Indicator Data'!$B$4:$P$300,15,FALSE)))</f>
        <v>0.21122488146308421</v>
      </c>
      <c r="H157" s="237">
        <f t="shared" si="52"/>
        <v>1</v>
      </c>
      <c r="I157" s="237">
        <f t="shared" si="53"/>
        <v>2.4</v>
      </c>
      <c r="J157" s="237">
        <f>IF('Crisis Indicator Data'!G154="x","x",IF(LOG('Crisis Indicator Data'!G154)&lt;J$4,0,IF(LOG('Crisis Indicator Data'!G154)&gt;J$3,5,ROUND(5-(J$3-LOG('Crisis Indicator Data'!G154))/(J$3-J$4)*5,1))))</f>
        <v>3.9</v>
      </c>
      <c r="K157" s="143">
        <f>IF('Crisis Indicator Data'!G154="x","x",IF(LEN(E157)&gt;3,('Crisis Indicator Data'!G154/VLOOKUP('Impact of the crisis'!$C157,'Regional Crises'!$B$1:$R$66,5,FALSE)),'Crisis Indicator Data'!G154/VLOOKUP('Impact of the crisis'!$E157,'Country Indicator Data'!$B$4:$P$300,14,FALSE)))</f>
        <v>0.22505508341202393</v>
      </c>
      <c r="L157" s="237">
        <f t="shared" si="54"/>
        <v>1.1000000000000001</v>
      </c>
      <c r="M157" s="237">
        <f t="shared" si="55"/>
        <v>2.5</v>
      </c>
      <c r="N157" s="237">
        <f t="shared" si="56"/>
        <v>2.5</v>
      </c>
      <c r="O157" s="237">
        <f>IF('Crisis Indicator Data'!H154="x","x",IF('Crisis Indicator Data'!H154=0,0,IF(LOG('Crisis Indicator Data'!H154)&lt;O$4,0,IF(LOG('Crisis Indicator Data'!H154)&gt;O$3,5,ROUND(5-(O$3-LOG('Crisis Indicator Data'!H154))/(O$3-O$4)*5,1)))))</f>
        <v>4.5</v>
      </c>
      <c r="P157" s="143">
        <f>IF('Crisis Indicator Data'!H154="x","x",'Crisis Indicator Data'!H154/'Crisis Indicator Data'!G154)</f>
        <v>1</v>
      </c>
      <c r="Q157" s="237">
        <f t="shared" si="57"/>
        <v>5</v>
      </c>
      <c r="R157" s="237">
        <f t="shared" si="58"/>
        <v>4.75</v>
      </c>
      <c r="S157" s="237">
        <f>IF('Crisis Indicator Data'!I154="x","x",IF('Crisis Indicator Data'!I154=0,0,IF(LOG('Crisis Indicator Data'!I154)&lt;S$4,0,IF(LOG('Crisis Indicator Data'!I154)&gt;S$3,5,ROUND(5-(S$3-LOG('Crisis Indicator Data'!I154))/(S$3-S$4)*5,1)))))</f>
        <v>3.4</v>
      </c>
      <c r="T157" s="143">
        <f>IF('Crisis Indicator Data'!H154="x","x",IF('Crisis Indicator Data'!I154="x","x",'Crisis Indicator Data'!I154/'Crisis Indicator Data'!H154))</f>
        <v>1.6450216450216451E-2</v>
      </c>
      <c r="U157" s="237">
        <f t="shared" si="59"/>
        <v>0.5</v>
      </c>
      <c r="V157" s="237">
        <f t="shared" si="60"/>
        <v>2</v>
      </c>
      <c r="W157" s="237">
        <f>IF('Crisis Indicator Data'!L154="x","x",IF('Crisis Indicator Data'!L154=0,0,IF(LOG('Crisis Indicator Data'!L154)&lt;W$4,0,IF(LOG('Crisis Indicator Data'!L154)&gt;W$3,5,ROUND(5-(W$3-LOG('Crisis Indicator Data'!L154))/(W$3-W$4)*5,1)))))</f>
        <v>0</v>
      </c>
      <c r="X157" s="244">
        <f>IF(OR('Crisis Indicator Data'!L154="x",'Crisis Indicator Data'!H154="x"),"x",'Crisis Indicator Data'!L154/'Crisis Indicator Data'!H154)</f>
        <v>6.6600066600066597E-8</v>
      </c>
      <c r="Y157" s="237">
        <f t="shared" si="61"/>
        <v>0</v>
      </c>
      <c r="Z157" s="237">
        <f t="shared" si="62"/>
        <v>0</v>
      </c>
      <c r="AA157" s="237">
        <f t="shared" si="63"/>
        <v>1.1000000000000001</v>
      </c>
      <c r="AB157" s="245">
        <f t="shared" si="64"/>
        <v>3.5</v>
      </c>
    </row>
    <row r="158" spans="1:28" x14ac:dyDescent="0.25">
      <c r="A158" s="150" t="str">
        <f>'Crisis Indicator Data'!A155</f>
        <v>Food Security Crisis in North-East Tanzania</v>
      </c>
      <c r="B158" s="151" t="str">
        <f>'Crisis Indicator Data'!B155</f>
        <v>Drought</v>
      </c>
      <c r="C158" s="151" t="str">
        <f>'Crisis Indicator Data'!C155</f>
        <v>TZA003</v>
      </c>
      <c r="D158" s="151" t="str">
        <f>'Crisis Indicator Data'!D155</f>
        <v>Tanzania</v>
      </c>
      <c r="E158" s="152" t="str">
        <f>'Crisis Indicator Data'!E155</f>
        <v>TZA</v>
      </c>
      <c r="F158" s="243">
        <f>IF('Crisis Indicator Data'!F155="x","x",IF(LOG('Crisis Indicator Data'!F155)&lt;F$4,0,IF(LOG('Crisis Indicator Data'!F155)&gt;F$3,5,ROUND(5-(F$3-LOG('Crisis Indicator Data'!F155))/(F$3-F$4)*5,1))))</f>
        <v>4.3</v>
      </c>
      <c r="G158" s="143">
        <f>IF('Crisis Indicator Data'!F155="x","x",IF(LEN(E158)&gt;3,('Crisis Indicator Data'!F155/VLOOKUP('Impact of the crisis'!$C158,'Regional Crises'!$B$1:$R$66,4,FALSE)),'Crisis Indicator Data'!F155/VLOOKUP('Impact of the crisis'!$E158,'Country Indicator Data'!$B$4:$P$300,15,FALSE)))</f>
        <v>0.4032050124181531</v>
      </c>
      <c r="H158" s="237">
        <f t="shared" si="52"/>
        <v>2</v>
      </c>
      <c r="I158" s="237">
        <f t="shared" si="53"/>
        <v>3.15</v>
      </c>
      <c r="J158" s="237">
        <f>IF('Crisis Indicator Data'!G155="x","x",IF(LOG('Crisis Indicator Data'!G155)&lt;J$4,0,IF(LOG('Crisis Indicator Data'!G155)&gt;J$3,5,ROUND(5-(J$3-LOG('Crisis Indicator Data'!G155))/(J$3-J$4)*5,1))))</f>
        <v>3.4</v>
      </c>
      <c r="K158" s="143">
        <f>IF('Crisis Indicator Data'!G155="x","x",IF(LEN(E158)&gt;3,('Crisis Indicator Data'!G155/VLOOKUP('Impact of the crisis'!$C158,'Regional Crises'!$B$1:$R$66,5,FALSE)),'Crisis Indicator Data'!G155/VLOOKUP('Impact of the crisis'!$E158,'Country Indicator Data'!$B$4:$P$300,14,FALSE)))</f>
        <v>0.15747110931246908</v>
      </c>
      <c r="L158" s="237">
        <f t="shared" si="54"/>
        <v>0.7</v>
      </c>
      <c r="M158" s="237">
        <f t="shared" si="55"/>
        <v>2.0499999999999998</v>
      </c>
      <c r="N158" s="237">
        <f t="shared" si="56"/>
        <v>2.6</v>
      </c>
      <c r="O158" s="237">
        <f>IF('Crisis Indicator Data'!H155="x","x",IF('Crisis Indicator Data'!H155=0,0,IF(LOG('Crisis Indicator Data'!H155)&lt;O$4,0,IF(LOG('Crisis Indicator Data'!H155)&gt;O$3,5,ROUND(5-(O$3-LOG('Crisis Indicator Data'!H155))/(O$3-O$4)*5,1)))))</f>
        <v>3.6</v>
      </c>
      <c r="P158" s="143">
        <f>IF('Crisis Indicator Data'!H155="x","x",'Crisis Indicator Data'!H155/'Crisis Indicator Data'!G155)</f>
        <v>0.41928421854178566</v>
      </c>
      <c r="Q158" s="237">
        <f t="shared" si="57"/>
        <v>2.1</v>
      </c>
      <c r="R158" s="237">
        <f t="shared" si="58"/>
        <v>2.85</v>
      </c>
      <c r="S158" s="237" t="str">
        <f>IF('Crisis Indicator Data'!I155="x","x",IF('Crisis Indicator Data'!I155=0,0,IF(LOG('Crisis Indicator Data'!I155)&lt;S$4,0,IF(LOG('Crisis Indicator Data'!I155)&gt;S$3,5,ROUND(5-(S$3-LOG('Crisis Indicator Data'!I155))/(S$3-S$4)*5,1)))))</f>
        <v>x</v>
      </c>
      <c r="T158" s="143" t="str">
        <f>IF('Crisis Indicator Data'!H155="x","x",IF('Crisis Indicator Data'!I155="x","x",'Crisis Indicator Data'!I155/'Crisis Indicator Data'!H155))</f>
        <v>x</v>
      </c>
      <c r="U158" s="237" t="str">
        <f t="shared" si="59"/>
        <v>x</v>
      </c>
      <c r="V158" s="237" t="str">
        <f t="shared" si="60"/>
        <v>x</v>
      </c>
      <c r="W158" s="237">
        <f>IF('Crisis Indicator Data'!L155="x","x",IF('Crisis Indicator Data'!L155=0,0,IF(LOG('Crisis Indicator Data'!L155)&lt;W$4,0,IF(LOG('Crisis Indicator Data'!L155)&gt;W$3,5,ROUND(5-(W$3-LOG('Crisis Indicator Data'!L155))/(W$3-W$4)*5,1)))))</f>
        <v>0</v>
      </c>
      <c r="X158" s="244">
        <f>IF(OR('Crisis Indicator Data'!L155="x",'Crisis Indicator Data'!H155="x"),"x",'Crisis Indicator Data'!L155/'Crisis Indicator Data'!H155)</f>
        <v>0</v>
      </c>
      <c r="Y158" s="237">
        <f t="shared" si="61"/>
        <v>0</v>
      </c>
      <c r="Z158" s="237">
        <f t="shared" si="62"/>
        <v>0</v>
      </c>
      <c r="AA158" s="237">
        <f t="shared" si="63"/>
        <v>0</v>
      </c>
      <c r="AB158" s="245">
        <f t="shared" si="64"/>
        <v>1.6</v>
      </c>
    </row>
    <row r="159" spans="1:28" x14ac:dyDescent="0.25">
      <c r="A159" s="150" t="str">
        <f>'Crisis Indicator Data'!A156</f>
        <v>Multiple crises in Uganda</v>
      </c>
      <c r="B159" s="151" t="str">
        <f>'Crisis Indicator Data'!B156</f>
        <v>Displacement,Drought,Violence,Epidemic</v>
      </c>
      <c r="C159" s="151" t="str">
        <f>'Crisis Indicator Data'!C156</f>
        <v>UGA001</v>
      </c>
      <c r="D159" s="151" t="str">
        <f>'Crisis Indicator Data'!D156</f>
        <v>Uganda</v>
      </c>
      <c r="E159" s="152" t="str">
        <f>'Crisis Indicator Data'!E156</f>
        <v>UGA</v>
      </c>
      <c r="F159" s="243">
        <f>IF('Crisis Indicator Data'!F156="x","x",IF(LOG('Crisis Indicator Data'!F156)&lt;F$4,0,IF(LOG('Crisis Indicator Data'!F156)&gt;F$3,5,ROUND(5-(F$3-LOG('Crisis Indicator Data'!F156))/(F$3-F$4)*5,1))))</f>
        <v>2.9</v>
      </c>
      <c r="G159" s="143">
        <f>IF('Crisis Indicator Data'!F156="x","x",IF(LEN(E159)&gt;3,('Crisis Indicator Data'!F156/VLOOKUP('Impact of the crisis'!$C159,'Regional Crises'!$B$1:$R$66,4,FALSE)),'Crisis Indicator Data'!F156/VLOOKUP('Impact of the crisis'!$E159,'Country Indicator Data'!$B$4:$P$300,15,FALSE)))</f>
        <v>0.26985338120885699</v>
      </c>
      <c r="H159" s="237">
        <f t="shared" si="52"/>
        <v>1.3</v>
      </c>
      <c r="I159" s="237">
        <f t="shared" si="53"/>
        <v>2.1</v>
      </c>
      <c r="J159" s="237">
        <f>IF('Crisis Indicator Data'!G156="x","x",IF(LOG('Crisis Indicator Data'!G156)&lt;J$4,0,IF(LOG('Crisis Indicator Data'!G156)&gt;J$3,5,ROUND(5-(J$3-LOG('Crisis Indicator Data'!G156))/(J$3-J$4)*5,1))))</f>
        <v>2.8</v>
      </c>
      <c r="K159" s="143">
        <f>IF('Crisis Indicator Data'!G156="x","x",IF(LEN(E159)&gt;3,('Crisis Indicator Data'!G156/VLOOKUP('Impact of the crisis'!$C159,'Regional Crises'!$B$1:$R$66,5,FALSE)),'Crisis Indicator Data'!G156/VLOOKUP('Impact of the crisis'!$E159,'Country Indicator Data'!$B$4:$P$300,14,FALSE)))</f>
        <v>0.1434463986599665</v>
      </c>
      <c r="L159" s="237">
        <f t="shared" si="54"/>
        <v>0.7</v>
      </c>
      <c r="M159" s="237">
        <f t="shared" si="55"/>
        <v>1.75</v>
      </c>
      <c r="N159" s="237">
        <f t="shared" si="56"/>
        <v>1.9</v>
      </c>
      <c r="O159" s="237">
        <f>IF('Crisis Indicator Data'!H156="x","x",IF('Crisis Indicator Data'!H156=0,0,IF(LOG('Crisis Indicator Data'!H156)&lt;O$4,0,IF(LOG('Crisis Indicator Data'!H156)&gt;O$3,5,ROUND(5-(O$3-LOG('Crisis Indicator Data'!H156))/(O$3-O$4)*5,1)))))</f>
        <v>3.5</v>
      </c>
      <c r="P159" s="143">
        <f>IF('Crisis Indicator Data'!H156="x","x",'Crisis Indicator Data'!H156/'Crisis Indicator Data'!G156)</f>
        <v>0.56531893154284041</v>
      </c>
      <c r="Q159" s="237">
        <f t="shared" si="57"/>
        <v>2.8</v>
      </c>
      <c r="R159" s="237">
        <f t="shared" si="58"/>
        <v>3.15</v>
      </c>
      <c r="S159" s="237">
        <f>IF('Crisis Indicator Data'!I156="x","x",IF('Crisis Indicator Data'!I156=0,0,IF(LOG('Crisis Indicator Data'!I156)&lt;S$4,0,IF(LOG('Crisis Indicator Data'!I156)&gt;S$3,5,ROUND(5-(S$3-LOG('Crisis Indicator Data'!I156))/(S$3-S$4)*5,1)))))</f>
        <v>4.5</v>
      </c>
      <c r="T159" s="143">
        <f>IF('Crisis Indicator Data'!H156="x","x",IF('Crisis Indicator Data'!I156="x","x",'Crisis Indicator Data'!I156/'Crisis Indicator Data'!H156))</f>
        <v>0.38781306480764266</v>
      </c>
      <c r="U159" s="237">
        <f t="shared" si="59"/>
        <v>5</v>
      </c>
      <c r="V159" s="237">
        <f t="shared" si="60"/>
        <v>4.8</v>
      </c>
      <c r="W159" s="237">
        <f>IF('Crisis Indicator Data'!L156="x","x",IF('Crisis Indicator Data'!L156=0,0,IF(LOG('Crisis Indicator Data'!L156)&lt;W$4,0,IF(LOG('Crisis Indicator Data'!L156)&gt;W$3,5,ROUND(5-(W$3-LOG('Crisis Indicator Data'!L156))/(W$3-W$4)*5,1)))))</f>
        <v>4.8</v>
      </c>
      <c r="X159" s="244">
        <f>IF(OR('Crisis Indicator Data'!L156="x",'Crisis Indicator Data'!H156="x"),"x",'Crisis Indicator Data'!L156/'Crisis Indicator Data'!H156)</f>
        <v>6.3645752646527241E-4</v>
      </c>
      <c r="Y159" s="237">
        <f t="shared" si="61"/>
        <v>5</v>
      </c>
      <c r="Z159" s="237">
        <f t="shared" si="62"/>
        <v>4.9000000000000004</v>
      </c>
      <c r="AA159" s="237">
        <f t="shared" si="63"/>
        <v>4.9000000000000004</v>
      </c>
      <c r="AB159" s="245">
        <f t="shared" si="64"/>
        <v>4.2</v>
      </c>
    </row>
    <row r="160" spans="1:28" x14ac:dyDescent="0.25">
      <c r="A160" s="150" t="str">
        <f>'Crisis Indicator Data'!A157</f>
        <v>International Displacement in Uganda</v>
      </c>
      <c r="B160" s="151" t="str">
        <f>'Crisis Indicator Data'!B157</f>
        <v>Displacement</v>
      </c>
      <c r="C160" s="151" t="str">
        <f>'Crisis Indicator Data'!C157</f>
        <v>UGA005</v>
      </c>
      <c r="D160" s="151" t="str">
        <f>'Crisis Indicator Data'!D157</f>
        <v>Uganda</v>
      </c>
      <c r="E160" s="152" t="str">
        <f>'Crisis Indicator Data'!E157</f>
        <v>UGA</v>
      </c>
      <c r="F160" s="243">
        <f>IF('Crisis Indicator Data'!F157="x","x",IF(LOG('Crisis Indicator Data'!F157)&lt;F$4,0,IF(LOG('Crisis Indicator Data'!F157)&gt;F$3,5,ROUND(5-(F$3-LOG('Crisis Indicator Data'!F157))/(F$3-F$4)*5,1))))</f>
        <v>2.4</v>
      </c>
      <c r="G160" s="143">
        <f>IF('Crisis Indicator Data'!F157="x","x",IF(LEN(E160)&gt;3,('Crisis Indicator Data'!F157/VLOOKUP('Impact of the crisis'!$C160,'Regional Crises'!$B$1:$R$66,4,FALSE)),'Crisis Indicator Data'!F157/VLOOKUP('Impact of the crisis'!$E160,'Country Indicator Data'!$B$4:$P$300,15,FALSE)))</f>
        <v>0.13222122481547977</v>
      </c>
      <c r="H160" s="237">
        <f t="shared" si="52"/>
        <v>0.6</v>
      </c>
      <c r="I160" s="237">
        <f t="shared" si="53"/>
        <v>1.5</v>
      </c>
      <c r="J160" s="237">
        <f>IF('Crisis Indicator Data'!G157="x","x",IF(LOG('Crisis Indicator Data'!G157)&lt;J$4,0,IF(LOG('Crisis Indicator Data'!G157)&gt;J$3,5,ROUND(5-(J$3-LOG('Crisis Indicator Data'!G157))/(J$3-J$4)*5,1))))</f>
        <v>2.5</v>
      </c>
      <c r="K160" s="143">
        <f>IF('Crisis Indicator Data'!G157="x","x",IF(LEN(E160)&gt;3,('Crisis Indicator Data'!G157/VLOOKUP('Impact of the crisis'!$C160,'Regional Crises'!$B$1:$R$66,5,FALSE)),'Crisis Indicator Data'!G157/VLOOKUP('Impact of the crisis'!$E160,'Country Indicator Data'!$B$4:$P$300,14,FALSE)))</f>
        <v>0.11737855946398661</v>
      </c>
      <c r="L160" s="237">
        <f t="shared" si="54"/>
        <v>0.5</v>
      </c>
      <c r="M160" s="237">
        <f t="shared" si="55"/>
        <v>1.5</v>
      </c>
      <c r="N160" s="237">
        <f t="shared" si="56"/>
        <v>1.5</v>
      </c>
      <c r="O160" s="237">
        <f>IF('Crisis Indicator Data'!H157="x","x",IF('Crisis Indicator Data'!H157=0,0,IF(LOG('Crisis Indicator Data'!H157)&lt;O$4,0,IF(LOG('Crisis Indicator Data'!H157)&gt;O$3,5,ROUND(5-(O$3-LOG('Crisis Indicator Data'!H157))/(O$3-O$4)*5,1)))))</f>
        <v>3.3</v>
      </c>
      <c r="P160" s="143">
        <f>IF('Crisis Indicator Data'!H157="x","x",'Crisis Indicator Data'!H157/'Crisis Indicator Data'!G157)</f>
        <v>0.54013556903317872</v>
      </c>
      <c r="Q160" s="237">
        <f t="shared" si="57"/>
        <v>2.7</v>
      </c>
      <c r="R160" s="237">
        <f t="shared" si="58"/>
        <v>3</v>
      </c>
      <c r="S160" s="237">
        <f>IF('Crisis Indicator Data'!I157="x","x",IF('Crisis Indicator Data'!I157=0,0,IF(LOG('Crisis Indicator Data'!I157)&lt;S$4,0,IF(LOG('Crisis Indicator Data'!I157)&gt;S$3,5,ROUND(5-(S$3-LOG('Crisis Indicator Data'!I157))/(S$3-S$4)*5,1)))))</f>
        <v>4.5</v>
      </c>
      <c r="T160" s="143">
        <f>IF('Crisis Indicator Data'!H157="x","x",IF('Crisis Indicator Data'!I157="x","x",'Crisis Indicator Data'!I157/'Crisis Indicator Data'!H157))</f>
        <v>0.49603698811096431</v>
      </c>
      <c r="U160" s="237">
        <f t="shared" si="59"/>
        <v>5</v>
      </c>
      <c r="V160" s="237">
        <f t="shared" si="60"/>
        <v>4.8</v>
      </c>
      <c r="W160" s="237" t="str">
        <f>IF('Crisis Indicator Data'!L157="x","x",IF('Crisis Indicator Data'!L157=0,0,IF(LOG('Crisis Indicator Data'!L157)&lt;W$4,0,IF(LOG('Crisis Indicator Data'!L157)&gt;W$3,5,ROUND(5-(W$3-LOG('Crisis Indicator Data'!L157))/(W$3-W$4)*5,1)))))</f>
        <v>x</v>
      </c>
      <c r="X160" s="244" t="str">
        <f>IF(OR('Crisis Indicator Data'!L157="x",'Crisis Indicator Data'!H157="x"),"x",'Crisis Indicator Data'!L157/'Crisis Indicator Data'!H157)</f>
        <v>x</v>
      </c>
      <c r="Y160" s="237" t="str">
        <f t="shared" si="61"/>
        <v>x</v>
      </c>
      <c r="Z160" s="237" t="str">
        <f t="shared" si="62"/>
        <v>x</v>
      </c>
      <c r="AA160" s="237">
        <f t="shared" si="63"/>
        <v>4.8</v>
      </c>
      <c r="AB160" s="245">
        <f t="shared" si="64"/>
        <v>4.0999999999999996</v>
      </c>
    </row>
    <row r="161" spans="1:28" x14ac:dyDescent="0.25">
      <c r="A161" s="150" t="str">
        <f>'Crisis Indicator Data'!A158</f>
        <v>Food Security Crisis in Karamoja Region</v>
      </c>
      <c r="B161" s="151" t="str">
        <f>'Crisis Indicator Data'!B158</f>
        <v>Drought,Violence,Epidemic</v>
      </c>
      <c r="C161" s="151" t="str">
        <f>'Crisis Indicator Data'!C158</f>
        <v>UGA007</v>
      </c>
      <c r="D161" s="151" t="str">
        <f>'Crisis Indicator Data'!D158</f>
        <v>Uganda</v>
      </c>
      <c r="E161" s="152" t="str">
        <f>'Crisis Indicator Data'!E158</f>
        <v>UGA</v>
      </c>
      <c r="F161" s="243">
        <f>IF('Crisis Indicator Data'!F158="x","x",IF(LOG('Crisis Indicator Data'!F158)&lt;F$4,0,IF(LOG('Crisis Indicator Data'!F158)&gt;F$3,5,ROUND(5-(F$3-LOG('Crisis Indicator Data'!F158))/(F$3-F$4)*5,1))))</f>
        <v>2.4</v>
      </c>
      <c r="G161" s="143">
        <f>IF('Crisis Indicator Data'!F158="x","x",IF(LEN(E161)&gt;3,('Crisis Indicator Data'!F158/VLOOKUP('Impact of the crisis'!$C161,'Regional Crises'!$B$1:$R$66,4,FALSE)),'Crisis Indicator Data'!F158/VLOOKUP('Impact of the crisis'!$E161,'Country Indicator Data'!$B$4:$P$300,15,FALSE)))</f>
        <v>0.13763215639337723</v>
      </c>
      <c r="H161" s="237">
        <f t="shared" si="52"/>
        <v>0.6</v>
      </c>
      <c r="I161" s="237">
        <f t="shared" si="53"/>
        <v>1.5</v>
      </c>
      <c r="J161" s="237">
        <f>IF('Crisis Indicator Data'!G158="x","x",IF(LOG('Crisis Indicator Data'!G158)&lt;J$4,0,IF(LOG('Crisis Indicator Data'!G158)&gt;J$3,5,ROUND(5-(J$3-LOG('Crisis Indicator Data'!G158))/(J$3-J$4)*5,1))))</f>
        <v>0.3</v>
      </c>
      <c r="K161" s="143">
        <f>IF('Crisis Indicator Data'!G158="x","x",IF(LEN(E161)&gt;3,('Crisis Indicator Data'!G158/VLOOKUP('Impact of the crisis'!$C161,'Regional Crises'!$B$1:$R$66,5,FALSE)),'Crisis Indicator Data'!G158/VLOOKUP('Impact of the crisis'!$E161,'Country Indicator Data'!$B$4:$P$300,14,FALSE)))</f>
        <v>2.6088777219430485E-2</v>
      </c>
      <c r="L161" s="237">
        <f t="shared" si="54"/>
        <v>0.1</v>
      </c>
      <c r="M161" s="237">
        <f t="shared" si="55"/>
        <v>0.2</v>
      </c>
      <c r="N161" s="237">
        <f t="shared" si="56"/>
        <v>0.9</v>
      </c>
      <c r="O161" s="237">
        <f>IF('Crisis Indicator Data'!H158="x","x",IF('Crisis Indicator Data'!H158=0,0,IF(LOG('Crisis Indicator Data'!H158)&lt;O$4,0,IF(LOG('Crisis Indicator Data'!H158)&gt;O$3,5,ROUND(5-(O$3-LOG('Crisis Indicator Data'!H158))/(O$3-O$4)*5,1)))))</f>
        <v>2.4</v>
      </c>
      <c r="P161" s="143">
        <f>IF('Crisis Indicator Data'!H158="x","x",'Crisis Indicator Data'!H158/'Crisis Indicator Data'!G158)</f>
        <v>0.6773675762439807</v>
      </c>
      <c r="Q161" s="237">
        <f t="shared" si="57"/>
        <v>3.4</v>
      </c>
      <c r="R161" s="237">
        <f t="shared" si="58"/>
        <v>2.9</v>
      </c>
      <c r="S161" s="237" t="str">
        <f>IF('Crisis Indicator Data'!I158="x","x",IF('Crisis Indicator Data'!I158=0,0,IF(LOG('Crisis Indicator Data'!I158)&lt;S$4,0,IF(LOG('Crisis Indicator Data'!I158)&gt;S$3,5,ROUND(5-(S$3-LOG('Crisis Indicator Data'!I158))/(S$3-S$4)*5,1)))))</f>
        <v>x</v>
      </c>
      <c r="T161" s="143" t="str">
        <f>IF('Crisis Indicator Data'!H158="x","x",IF('Crisis Indicator Data'!I158="x","x",'Crisis Indicator Data'!I158/'Crisis Indicator Data'!H158))</f>
        <v>x</v>
      </c>
      <c r="U161" s="237" t="str">
        <f t="shared" si="59"/>
        <v>x</v>
      </c>
      <c r="V161" s="237" t="str">
        <f t="shared" si="60"/>
        <v>x</v>
      </c>
      <c r="W161" s="237">
        <f>IF('Crisis Indicator Data'!L158="x","x",IF('Crisis Indicator Data'!L158=0,0,IF(LOG('Crisis Indicator Data'!L158)&lt;W$4,0,IF(LOG('Crisis Indicator Data'!L158)&gt;W$3,5,ROUND(5-(W$3-LOG('Crisis Indicator Data'!L158))/(W$3-W$4)*5,1)))))</f>
        <v>4.8</v>
      </c>
      <c r="X161" s="244">
        <f>IF(OR('Crisis Indicator Data'!L158="x",'Crisis Indicator Data'!H158="x"),"x",'Crisis Indicator Data'!L158/'Crisis Indicator Data'!H158)</f>
        <v>2.9206161137440758E-3</v>
      </c>
      <c r="Y161" s="237">
        <f t="shared" si="61"/>
        <v>5</v>
      </c>
      <c r="Z161" s="237">
        <f t="shared" si="62"/>
        <v>4.9000000000000004</v>
      </c>
      <c r="AA161" s="237">
        <f t="shared" si="63"/>
        <v>4.9000000000000004</v>
      </c>
      <c r="AB161" s="245">
        <f t="shared" si="64"/>
        <v>4.0999999999999996</v>
      </c>
    </row>
    <row r="162" spans="1:28" x14ac:dyDescent="0.25">
      <c r="A162" s="150" t="str">
        <f>'Crisis Indicator Data'!A159</f>
        <v>Conflict in Ukraine</v>
      </c>
      <c r="B162" s="151" t="str">
        <f>'Crisis Indicator Data'!B159</f>
        <v>Conflict,Displacement</v>
      </c>
      <c r="C162" s="151" t="str">
        <f>'Crisis Indicator Data'!C159</f>
        <v>UKR002</v>
      </c>
      <c r="D162" s="151" t="str">
        <f>'Crisis Indicator Data'!D159</f>
        <v>Ukraine</v>
      </c>
      <c r="E162" s="152" t="str">
        <f>'Crisis Indicator Data'!E159</f>
        <v>UKR</v>
      </c>
      <c r="F162" s="243">
        <f>IF('Crisis Indicator Data'!F159="x","x",IF(LOG('Crisis Indicator Data'!F159)&lt;F$4,0,IF(LOG('Crisis Indicator Data'!F159)&gt;F$3,5,ROUND(5-(F$3-LOG('Crisis Indicator Data'!F159))/(F$3-F$4)*5,1))))</f>
        <v>4.5999999999999996</v>
      </c>
      <c r="G162" s="143">
        <f>IF('Crisis Indicator Data'!F159="x","x",IF(LEN(E162)&gt;3,('Crisis Indicator Data'!F159/VLOOKUP('Impact of the crisis'!$C162,'Regional Crises'!$B$1:$R$66,4,FALSE)),'Crisis Indicator Data'!F159/VLOOKUP('Impact of the crisis'!$E162,'Country Indicator Data'!$B$4:$P$300,15,FALSE)))</f>
        <v>1.0420134992836059</v>
      </c>
      <c r="H162" s="237">
        <f t="shared" si="52"/>
        <v>5</v>
      </c>
      <c r="I162" s="237">
        <f t="shared" si="53"/>
        <v>4.8</v>
      </c>
      <c r="J162" s="237">
        <f>IF('Crisis Indicator Data'!G159="x","x",IF(LOG('Crisis Indicator Data'!G159)&lt;J$4,0,IF(LOG('Crisis Indicator Data'!G159)&gt;J$3,5,ROUND(5-(J$3-LOG('Crisis Indicator Data'!G159))/(J$3-J$4)*5,1))))</f>
        <v>5</v>
      </c>
      <c r="K162" s="143">
        <f>IF('Crisis Indicator Data'!G159="x","x",IF(LEN(E162)&gt;3,('Crisis Indicator Data'!G159/VLOOKUP('Impact of the crisis'!$C162,'Regional Crises'!$B$1:$R$66,5,FALSE)),'Crisis Indicator Data'!G159/VLOOKUP('Impact of the crisis'!$E162,'Country Indicator Data'!$B$4:$P$300,14,FALSE)))</f>
        <v>1</v>
      </c>
      <c r="L162" s="237">
        <f t="shared" si="54"/>
        <v>5</v>
      </c>
      <c r="M162" s="237">
        <f t="shared" si="55"/>
        <v>5</v>
      </c>
      <c r="N162" s="237">
        <f t="shared" si="56"/>
        <v>4.9000000000000004</v>
      </c>
      <c r="O162" s="237">
        <f>IF('Crisis Indicator Data'!H159="x","x",IF('Crisis Indicator Data'!H159=0,0,IF(LOG('Crisis Indicator Data'!H159)&lt;O$4,0,IF(LOG('Crisis Indicator Data'!H159)&gt;O$3,5,ROUND(5-(O$3-LOG('Crisis Indicator Data'!H159))/(O$3-O$4)*5,1)))))</f>
        <v>5</v>
      </c>
      <c r="P162" s="143">
        <f>IF('Crisis Indicator Data'!H159="x","x",'Crisis Indicator Data'!H159/'Crisis Indicator Data'!G159)</f>
        <v>1</v>
      </c>
      <c r="Q162" s="237">
        <f t="shared" si="57"/>
        <v>5</v>
      </c>
      <c r="R162" s="237">
        <f t="shared" si="58"/>
        <v>5</v>
      </c>
      <c r="S162" s="237">
        <f>IF('Crisis Indicator Data'!I159="x","x",IF('Crisis Indicator Data'!I159=0,0,IF(LOG('Crisis Indicator Data'!I159)&lt;S$4,0,IF(LOG('Crisis Indicator Data'!I159)&gt;S$3,5,ROUND(5-(S$3-LOG('Crisis Indicator Data'!I159))/(S$3-S$4)*5,1)))))</f>
        <v>5</v>
      </c>
      <c r="T162" s="143">
        <f>IF('Crisis Indicator Data'!H159="x","x",IF('Crisis Indicator Data'!I159="x","x",'Crisis Indicator Data'!I159/'Crisis Indicator Data'!H159))</f>
        <v>0.2969475779694758</v>
      </c>
      <c r="U162" s="237">
        <f t="shared" si="59"/>
        <v>5</v>
      </c>
      <c r="V162" s="237">
        <f t="shared" si="60"/>
        <v>5</v>
      </c>
      <c r="W162" s="237">
        <f>IF('Crisis Indicator Data'!L159="x","x",IF('Crisis Indicator Data'!L159=0,0,IF(LOG('Crisis Indicator Data'!L159)&lt;W$4,0,IF(LOG('Crisis Indicator Data'!L159)&gt;W$3,5,ROUND(5-(W$3-LOG('Crisis Indicator Data'!L159))/(W$3-W$4)*5,1)))))</f>
        <v>5</v>
      </c>
      <c r="X162" s="244">
        <f>IF(OR('Crisis Indicator Data'!L159="x",'Crisis Indicator Data'!H159="x"),"x",'Crisis Indicator Data'!L159/'Crisis Indicator Data'!H159)</f>
        <v>1.5923468259234684E-4</v>
      </c>
      <c r="Y162" s="237">
        <f t="shared" si="61"/>
        <v>5</v>
      </c>
      <c r="Z162" s="237">
        <f t="shared" si="62"/>
        <v>5</v>
      </c>
      <c r="AA162" s="237">
        <f t="shared" si="63"/>
        <v>5</v>
      </c>
      <c r="AB162" s="245">
        <f t="shared" si="64"/>
        <v>5</v>
      </c>
    </row>
    <row r="163" spans="1:28" x14ac:dyDescent="0.25">
      <c r="A163" s="150" t="str">
        <f>'Crisis Indicator Data'!A160</f>
        <v>Complex crisis in Venezuela</v>
      </c>
      <c r="B163" s="151" t="str">
        <f>'Crisis Indicator Data'!B160</f>
        <v>Socio-political,Violence,Floods</v>
      </c>
      <c r="C163" s="151" t="str">
        <f>'Crisis Indicator Data'!C160</f>
        <v>VEN001</v>
      </c>
      <c r="D163" s="151" t="str">
        <f>'Crisis Indicator Data'!D160</f>
        <v>Venezuela</v>
      </c>
      <c r="E163" s="152" t="str">
        <f>'Crisis Indicator Data'!E160</f>
        <v>VEN</v>
      </c>
      <c r="F163" s="243">
        <f>IF('Crisis Indicator Data'!F160="x","x",IF(LOG('Crisis Indicator Data'!F160)&lt;F$4,0,IF(LOG('Crisis Indicator Data'!F160)&gt;F$3,5,ROUND(5-(F$3-LOG('Crisis Indicator Data'!F160))/(F$3-F$4)*5,1))))</f>
        <v>4.9000000000000004</v>
      </c>
      <c r="G163" s="143">
        <f>IF('Crisis Indicator Data'!F160="x","x",IF(LEN(E163)&gt;3,('Crisis Indicator Data'!F160/VLOOKUP('Impact of the crisis'!$C163,'Regional Crises'!$B$1:$R$66,4,FALSE)),'Crisis Indicator Data'!F160/VLOOKUP('Impact of the crisis'!$E163,'Country Indicator Data'!$B$4:$P$300,15,FALSE)))</f>
        <v>1</v>
      </c>
      <c r="H163" s="237">
        <f t="shared" si="52"/>
        <v>5</v>
      </c>
      <c r="I163" s="237">
        <f t="shared" si="53"/>
        <v>4.95</v>
      </c>
      <c r="J163" s="237">
        <f>IF('Crisis Indicator Data'!G160="x","x",IF(LOG('Crisis Indicator Data'!G160)&lt;J$4,0,IF(LOG('Crisis Indicator Data'!G160)&gt;J$3,5,ROUND(5-(J$3-LOG('Crisis Indicator Data'!G160))/(J$3-J$4)*5,1))))</f>
        <v>4.8</v>
      </c>
      <c r="K163" s="143">
        <f>IF('Crisis Indicator Data'!G160="x","x",IF(LEN(E163)&gt;3,('Crisis Indicator Data'!G160/VLOOKUP('Impact of the crisis'!$C163,'Regional Crises'!$B$1:$R$66,5,FALSE)),'Crisis Indicator Data'!G160/VLOOKUP('Impact of the crisis'!$E163,'Country Indicator Data'!$B$4:$P$300,14,FALSE)))</f>
        <v>1</v>
      </c>
      <c r="L163" s="237">
        <f t="shared" si="54"/>
        <v>5</v>
      </c>
      <c r="M163" s="237">
        <f t="shared" si="55"/>
        <v>4.9000000000000004</v>
      </c>
      <c r="N163" s="237">
        <f t="shared" si="56"/>
        <v>4.9000000000000004</v>
      </c>
      <c r="O163" s="237">
        <f>IF('Crisis Indicator Data'!H160="x","x",IF('Crisis Indicator Data'!H160=0,0,IF(LOG('Crisis Indicator Data'!H160)&lt;O$4,0,IF(LOG('Crisis Indicator Data'!H160)&gt;O$3,5,ROUND(5-(O$3-LOG('Crisis Indicator Data'!H160))/(O$3-O$4)*5,1)))))</f>
        <v>4.5999999999999996</v>
      </c>
      <c r="P163" s="143">
        <f>IF('Crisis Indicator Data'!H160="x","x",'Crisis Indicator Data'!H160/'Crisis Indicator Data'!G160)</f>
        <v>0.65982394366197183</v>
      </c>
      <c r="Q163" s="237">
        <f t="shared" si="57"/>
        <v>3.3</v>
      </c>
      <c r="R163" s="237">
        <f t="shared" si="58"/>
        <v>3.9499999999999997</v>
      </c>
      <c r="S163" s="237">
        <f>IF('Crisis Indicator Data'!I160="x","x",IF('Crisis Indicator Data'!I160=0,0,IF(LOG('Crisis Indicator Data'!I160)&lt;S$4,0,IF(LOG('Crisis Indicator Data'!I160)&gt;S$3,5,ROUND(5-(S$3-LOG('Crisis Indicator Data'!I160))/(S$3-S$4)*5,1)))))</f>
        <v>5</v>
      </c>
      <c r="T163" s="143">
        <f>IF('Crisis Indicator Data'!H160="x","x",IF('Crisis Indicator Data'!I160="x","x",'Crisis Indicator Data'!I160/'Crisis Indicator Data'!H160))</f>
        <v>0.29884198729921552</v>
      </c>
      <c r="U163" s="237">
        <f t="shared" si="59"/>
        <v>5</v>
      </c>
      <c r="V163" s="237">
        <f t="shared" si="60"/>
        <v>5</v>
      </c>
      <c r="W163" s="237">
        <f>IF('Crisis Indicator Data'!L160="x","x",IF('Crisis Indicator Data'!L160=0,0,IF(LOG('Crisis Indicator Data'!L160)&lt;W$4,0,IF(LOG('Crisis Indicator Data'!L160)&gt;W$3,5,ROUND(5-(W$3-LOG('Crisis Indicator Data'!L160))/(W$3-W$4)*5,1)))))</f>
        <v>3.6</v>
      </c>
      <c r="X163" s="244">
        <f>IF(OR('Crisis Indicator Data'!L160="x",'Crisis Indicator Data'!H160="x"),"x",'Crisis Indicator Data'!L160/'Crisis Indicator Data'!H160)</f>
        <v>1.7076684988526601E-5</v>
      </c>
      <c r="Y163" s="237">
        <f t="shared" si="61"/>
        <v>0.9</v>
      </c>
      <c r="Z163" s="237">
        <f t="shared" si="62"/>
        <v>2.2999999999999998</v>
      </c>
      <c r="AA163" s="237">
        <f t="shared" si="63"/>
        <v>4</v>
      </c>
      <c r="AB163" s="245">
        <f t="shared" si="64"/>
        <v>4</v>
      </c>
    </row>
    <row r="164" spans="1:28" x14ac:dyDescent="0.25">
      <c r="A164" s="150" t="str">
        <f>'Crisis Indicator Data'!A161</f>
        <v>Conflict in Yemen</v>
      </c>
      <c r="B164" s="151" t="str">
        <f>'Crisis Indicator Data'!B161</f>
        <v>Conflict</v>
      </c>
      <c r="C164" s="151" t="str">
        <f>'Crisis Indicator Data'!C161</f>
        <v>YEM001</v>
      </c>
      <c r="D164" s="151" t="str">
        <f>'Crisis Indicator Data'!D161</f>
        <v>Yemen</v>
      </c>
      <c r="E164" s="152" t="str">
        <f>'Crisis Indicator Data'!E161</f>
        <v>YEM</v>
      </c>
      <c r="F164" s="243">
        <f>IF('Crisis Indicator Data'!F161="x","x",IF(LOG('Crisis Indicator Data'!F161)&lt;F$4,0,IF(LOG('Crisis Indicator Data'!F161)&gt;F$3,5,ROUND(5-(F$3-LOG('Crisis Indicator Data'!F161))/(F$3-F$4)*5,1))))</f>
        <v>4.5</v>
      </c>
      <c r="G164" s="143">
        <f>IF('Crisis Indicator Data'!F161="x","x",IF(LEN(E164)&gt;3,('Crisis Indicator Data'!F161/VLOOKUP('Impact of the crisis'!$C164,'Regional Crises'!$B$1:$R$66,4,FALSE)),'Crisis Indicator Data'!F161/VLOOKUP('Impact of the crisis'!$E164,'Country Indicator Data'!$B$4:$P$300,15,FALSE)))</f>
        <v>1</v>
      </c>
      <c r="H164" s="237">
        <f t="shared" si="52"/>
        <v>5</v>
      </c>
      <c r="I164" s="237">
        <f t="shared" si="53"/>
        <v>4.75</v>
      </c>
      <c r="J164" s="237">
        <f>IF('Crisis Indicator Data'!G161="x","x",IF(LOG('Crisis Indicator Data'!G161)&lt;J$4,0,IF(LOG('Crisis Indicator Data'!G161)&gt;J$3,5,ROUND(5-(J$3-LOG('Crisis Indicator Data'!G161))/(J$3-J$4)*5,1))))</f>
        <v>5</v>
      </c>
      <c r="K164" s="143">
        <f>IF('Crisis Indicator Data'!G161="x","x",IF(LEN(E164)&gt;3,('Crisis Indicator Data'!G161/VLOOKUP('Impact of the crisis'!$C164,'Regional Crises'!$B$1:$R$66,5,FALSE)),'Crisis Indicator Data'!G161/VLOOKUP('Impact of the crisis'!$E164,'Country Indicator Data'!$B$4:$P$300,14,FALSE)))</f>
        <v>0.96764705882352942</v>
      </c>
      <c r="L164" s="237">
        <f t="shared" si="54"/>
        <v>4.8</v>
      </c>
      <c r="M164" s="237">
        <f t="shared" si="55"/>
        <v>4.9000000000000004</v>
      </c>
      <c r="N164" s="237">
        <f t="shared" si="56"/>
        <v>4.8</v>
      </c>
      <c r="O164" s="237">
        <f>IF('Crisis Indicator Data'!H161="x","x",IF('Crisis Indicator Data'!H161=0,0,IF(LOG('Crisis Indicator Data'!H161)&lt;O$4,0,IF(LOG('Crisis Indicator Data'!H161)&gt;O$3,5,ROUND(5-(O$3-LOG('Crisis Indicator Data'!H161))/(O$3-O$4)*5,1)))))</f>
        <v>4.9000000000000004</v>
      </c>
      <c r="P164" s="143">
        <f>IF('Crisis Indicator Data'!H161="x","x",'Crisis Indicator Data'!H161/'Crisis Indicator Data'!G161)</f>
        <v>0.84802431610942253</v>
      </c>
      <c r="Q164" s="237">
        <f t="shared" si="57"/>
        <v>4.2</v>
      </c>
      <c r="R164" s="237">
        <f t="shared" si="58"/>
        <v>4.5500000000000007</v>
      </c>
      <c r="S164" s="237">
        <f>IF('Crisis Indicator Data'!I161="x","x",IF('Crisis Indicator Data'!I161=0,0,IF(LOG('Crisis Indicator Data'!I161)&lt;S$4,0,IF(LOG('Crisis Indicator Data'!I161)&gt;S$3,5,ROUND(5-(S$3-LOG('Crisis Indicator Data'!I161))/(S$3-S$4)*5,1)))))</f>
        <v>5</v>
      </c>
      <c r="T164" s="143">
        <f>IF('Crisis Indicator Data'!H161="x","x",IF('Crisis Indicator Data'!I161="x","x",'Crisis Indicator Data'!I161/'Crisis Indicator Data'!H161))</f>
        <v>0.1650537634408602</v>
      </c>
      <c r="U164" s="237">
        <f t="shared" si="59"/>
        <v>5</v>
      </c>
      <c r="V164" s="237">
        <f t="shared" si="60"/>
        <v>5</v>
      </c>
      <c r="W164" s="237">
        <f>IF('Crisis Indicator Data'!L161="x","x",IF('Crisis Indicator Data'!L161=0,0,IF(LOG('Crisis Indicator Data'!L161)&lt;W$4,0,IF(LOG('Crisis Indicator Data'!L161)&gt;W$3,5,ROUND(5-(W$3-LOG('Crisis Indicator Data'!L161))/(W$3-W$4)*5,1)))))</f>
        <v>4.7</v>
      </c>
      <c r="X164" s="244">
        <f>IF(OR('Crisis Indicator Data'!L161="x",'Crisis Indicator Data'!H161="x"),"x",'Crisis Indicator Data'!L161/'Crisis Indicator Data'!H161)</f>
        <v>6.8996415770609322E-5</v>
      </c>
      <c r="Y164" s="237">
        <f t="shared" si="61"/>
        <v>3.4</v>
      </c>
      <c r="Z164" s="237">
        <f t="shared" si="62"/>
        <v>4.0999999999999996</v>
      </c>
      <c r="AA164" s="237">
        <f t="shared" si="63"/>
        <v>4.5999999999999996</v>
      </c>
      <c r="AB164" s="245">
        <f t="shared" si="64"/>
        <v>4.5999999999999996</v>
      </c>
    </row>
    <row r="165" spans="1:28" x14ac:dyDescent="0.25">
      <c r="A165" s="150" t="str">
        <f>'Crisis Indicator Data'!A162</f>
        <v>Mixed migration flows in Yemen</v>
      </c>
      <c r="B165" s="151" t="str">
        <f>'Crisis Indicator Data'!B162</f>
        <v>Displacement</v>
      </c>
      <c r="C165" s="151" t="str">
        <f>'Crisis Indicator Data'!C162</f>
        <v>YEM002</v>
      </c>
      <c r="D165" s="151" t="str">
        <f>'Crisis Indicator Data'!D162</f>
        <v>Yemen</v>
      </c>
      <c r="E165" s="152" t="str">
        <f>'Crisis Indicator Data'!E162</f>
        <v>YEM</v>
      </c>
      <c r="F165" s="243">
        <f>IF('Crisis Indicator Data'!F162="x","x",IF(LOG('Crisis Indicator Data'!F162)&lt;F$4,0,IF(LOG('Crisis Indicator Data'!F162)&gt;F$3,5,ROUND(5-(F$3-LOG('Crisis Indicator Data'!F162))/(F$3-F$4)*5,1))))</f>
        <v>2.8</v>
      </c>
      <c r="G165" s="143">
        <f>IF('Crisis Indicator Data'!F162="x","x",IF(LEN(E165)&gt;3,('Crisis Indicator Data'!F162/VLOOKUP('Impact of the crisis'!$C165,'Regional Crises'!$B$1:$R$66,4,FALSE)),'Crisis Indicator Data'!F162/VLOOKUP('Impact of the crisis'!$E165,'Country Indicator Data'!$B$4:$P$300,15,FALSE)))</f>
        <v>8.881186431047218E-2</v>
      </c>
      <c r="H165" s="237">
        <f t="shared" si="52"/>
        <v>0.4</v>
      </c>
      <c r="I165" s="237">
        <f t="shared" si="53"/>
        <v>1.5999999999999999</v>
      </c>
      <c r="J165" s="237">
        <f>IF('Crisis Indicator Data'!G162="x","x",IF(LOG('Crisis Indicator Data'!G162)&lt;J$4,0,IF(LOG('Crisis Indicator Data'!G162)&gt;J$3,5,ROUND(5-(J$3-LOG('Crisis Indicator Data'!G162))/(J$3-J$4)*5,1))))</f>
        <v>2.2999999999999998</v>
      </c>
      <c r="K165" s="143">
        <f>IF('Crisis Indicator Data'!G162="x","x",IF(LEN(E165)&gt;3,('Crisis Indicator Data'!G162/VLOOKUP('Impact of the crisis'!$C165,'Regional Crises'!$B$1:$R$66,5,FALSE)),'Crisis Indicator Data'!G162/VLOOKUP('Impact of the crisis'!$E165,'Country Indicator Data'!$B$4:$P$300,14,FALSE)))</f>
        <v>0.14073529411764707</v>
      </c>
      <c r="L165" s="237">
        <f t="shared" si="54"/>
        <v>0.7</v>
      </c>
      <c r="M165" s="237">
        <f t="shared" si="55"/>
        <v>1.5</v>
      </c>
      <c r="N165" s="237">
        <f t="shared" si="56"/>
        <v>1.6</v>
      </c>
      <c r="O165" s="237">
        <f>IF('Crisis Indicator Data'!H162="x","x",IF('Crisis Indicator Data'!H162=0,0,IF(LOG('Crisis Indicator Data'!H162)&lt;O$4,0,IF(LOG('Crisis Indicator Data'!H162)&gt;O$3,5,ROUND(5-(O$3-LOG('Crisis Indicator Data'!H162))/(O$3-O$4)*5,1)))))</f>
        <v>0.8</v>
      </c>
      <c r="P165" s="143">
        <f>IF('Crisis Indicator Data'!H162="x","x",'Crisis Indicator Data'!H162/'Crisis Indicator Data'!G162)</f>
        <v>2.0898641588296761E-2</v>
      </c>
      <c r="Q165" s="237">
        <f t="shared" si="57"/>
        <v>0.1</v>
      </c>
      <c r="R165" s="237">
        <f t="shared" si="58"/>
        <v>0.45</v>
      </c>
      <c r="S165" s="237">
        <f>IF('Crisis Indicator Data'!I162="x","x",IF('Crisis Indicator Data'!I162=0,0,IF(LOG('Crisis Indicator Data'!I162)&lt;S$4,0,IF(LOG('Crisis Indicator Data'!I162)&gt;S$3,5,ROUND(5-(S$3-LOG('Crisis Indicator Data'!I162))/(S$3-S$4)*5,1)))))</f>
        <v>2.9</v>
      </c>
      <c r="T165" s="143">
        <f>IF('Crisis Indicator Data'!H162="x","x",IF('Crisis Indicator Data'!I162="x","x",'Crisis Indicator Data'!I162/'Crisis Indicator Data'!H162))</f>
        <v>1</v>
      </c>
      <c r="U165" s="237">
        <f t="shared" si="59"/>
        <v>5</v>
      </c>
      <c r="V165" s="237">
        <f t="shared" si="60"/>
        <v>4</v>
      </c>
      <c r="W165" s="237">
        <f>IF('Crisis Indicator Data'!L162="x","x",IF('Crisis Indicator Data'!L162=0,0,IF(LOG('Crisis Indicator Data'!L162)&lt;W$4,0,IF(LOG('Crisis Indicator Data'!L162)&gt;W$3,5,ROUND(5-(W$3-LOG('Crisis Indicator Data'!L162))/(W$3-W$4)*5,1)))))</f>
        <v>2.8</v>
      </c>
      <c r="X165" s="244">
        <f>IF(OR('Crisis Indicator Data'!L162="x",'Crisis Indicator Data'!H162="x"),"x",'Crisis Indicator Data'!L162/'Crisis Indicator Data'!H162)</f>
        <v>8.8999999999999995E-4</v>
      </c>
      <c r="Y165" s="237">
        <f t="shared" si="61"/>
        <v>5</v>
      </c>
      <c r="Z165" s="237">
        <f t="shared" si="62"/>
        <v>3.9</v>
      </c>
      <c r="AA165" s="237">
        <f t="shared" si="63"/>
        <v>4</v>
      </c>
      <c r="AB165" s="245">
        <f t="shared" si="64"/>
        <v>2.6</v>
      </c>
    </row>
    <row r="166" spans="1:28" x14ac:dyDescent="0.25">
      <c r="A166" s="150" t="str">
        <f>'Crisis Indicator Data'!A163</f>
        <v>Drought in Zambia</v>
      </c>
      <c r="B166" s="151" t="str">
        <f>'Crisis Indicator Data'!B163</f>
        <v>Drought</v>
      </c>
      <c r="C166" s="151" t="str">
        <f>'Crisis Indicator Data'!C163</f>
        <v>ZMB002</v>
      </c>
      <c r="D166" s="151" t="str">
        <f>'Crisis Indicator Data'!D163</f>
        <v>Zambia</v>
      </c>
      <c r="E166" s="152" t="str">
        <f>'Crisis Indicator Data'!E163</f>
        <v>ZMB</v>
      </c>
      <c r="F166" s="243">
        <f>IF('Crisis Indicator Data'!F163="x","x",IF(LOG('Crisis Indicator Data'!F163)&lt;F$4,0,IF(LOG('Crisis Indicator Data'!F163)&gt;F$3,5,ROUND(5-(F$3-LOG('Crisis Indicator Data'!F163))/(F$3-F$4)*5,1))))</f>
        <v>4.8</v>
      </c>
      <c r="G166" s="143">
        <f>IF('Crisis Indicator Data'!F163="x","x",IF(LEN(E166)&gt;3,('Crisis Indicator Data'!F163/VLOOKUP('Impact of the crisis'!$C166,'Regional Crises'!$B$1:$R$66,4,FALSE)),'Crisis Indicator Data'!F163/VLOOKUP('Impact of the crisis'!$E166,'Country Indicator Data'!$B$4:$P$300,15,FALSE)))</f>
        <v>1.0124134034625163</v>
      </c>
      <c r="H166" s="237">
        <f t="shared" ref="H166:H167" si="65">IF(G166="x","x",IF(G166&lt;H$4,0,IF(G166&gt;H$3,5,ROUND(5-(H$3-G166)/(H$3-H$4)*5,1))))</f>
        <v>5</v>
      </c>
      <c r="I166" s="237">
        <f t="shared" ref="I166:I167" si="66">IF(AND(H166="x",F166="x"),"x",AVERAGE(F166,H166))</f>
        <v>4.9000000000000004</v>
      </c>
      <c r="J166" s="237">
        <f>IF('Crisis Indicator Data'!G163="x","x",IF(LOG('Crisis Indicator Data'!G163)&lt;J$4,0,IF(LOG('Crisis Indicator Data'!G163)&gt;J$3,5,ROUND(5-(J$3-LOG('Crisis Indicator Data'!G163))/(J$3-J$4)*5,1))))</f>
        <v>3.8</v>
      </c>
      <c r="K166" s="143">
        <f>IF('Crisis Indicator Data'!G163="x","x",IF(LEN(E166)&gt;3,('Crisis Indicator Data'!G163/VLOOKUP('Impact of the crisis'!$C166,'Regional Crises'!$B$1:$R$66,5,FALSE)),'Crisis Indicator Data'!G163/VLOOKUP('Impact of the crisis'!$E166,'Country Indicator Data'!$B$4:$P$300,14,FALSE)))</f>
        <v>0.66254113255734004</v>
      </c>
      <c r="L166" s="237">
        <f t="shared" ref="L166:L167" si="67">IF(K166="x","x",IF(K166&lt;L$4,0,IF(K166&gt;L$3,5,ROUND(5-(L$3-K166)/(L$3-L$4)*5,1))))</f>
        <v>3.3</v>
      </c>
      <c r="M166" s="237">
        <f t="shared" ref="M166:M167" si="68">IF(AND(L166="x",J166="x"),"x",AVERAGE(J166,L166))</f>
        <v>3.55</v>
      </c>
      <c r="N166" s="237">
        <f t="shared" ref="N166:N167" si="69">IF(AND(M166="x",I166="x"),"x",IF(OR(M166="x",I166="x"),AVERAGE(I166,M166),ROUND((5-GEOMEAN(((5-I166)/5*4+1),((5-M166)/5*4+1)))/4*5,1)))</f>
        <v>4.3</v>
      </c>
      <c r="O166" s="237">
        <f>IF('Crisis Indicator Data'!H163="x","x",IF('Crisis Indicator Data'!H163=0,0,IF(LOG('Crisis Indicator Data'!H163)&lt;O$4,0,IF(LOG('Crisis Indicator Data'!H163)&gt;O$3,5,ROUND(5-(O$3-LOG('Crisis Indicator Data'!H163))/(O$3-O$4)*5,1)))))</f>
        <v>4.0999999999999996</v>
      </c>
      <c r="P166" s="143">
        <f>IF('Crisis Indicator Data'!H163="x","x",'Crisis Indicator Data'!H163/'Crisis Indicator Data'!G163)</f>
        <v>0.63402520385470718</v>
      </c>
      <c r="Q166" s="237">
        <f t="shared" ref="Q166:Q167" si="70">IF(P166="x","x",IF(P166&lt;Q$4,0,IF(P166&gt;Q$3,5,ROUND(5-(Q$3-P166)/(Q$3-Q$4)*5,1))))</f>
        <v>3.2</v>
      </c>
      <c r="R166" s="237">
        <f t="shared" ref="R166:R167" si="71">IF(AND(Q166="x",O166="x"),"x",AVERAGE(O166,Q166))</f>
        <v>3.65</v>
      </c>
      <c r="S166" s="237">
        <f>IF('Crisis Indicator Data'!I163="x","x",IF('Crisis Indicator Data'!I163=0,0,IF(LOG('Crisis Indicator Data'!I163)&lt;S$4,0,IF(LOG('Crisis Indicator Data'!I163)&gt;S$3,5,ROUND(5-(S$3-LOG('Crisis Indicator Data'!I163))/(S$3-S$4)*5,1)))))</f>
        <v>0</v>
      </c>
      <c r="T166" s="143">
        <f>IF('Crisis Indicator Data'!H163="x","x",IF('Crisis Indicator Data'!I163="x","x",'Crisis Indicator Data'!I163/'Crisis Indicator Data'!H163))</f>
        <v>0</v>
      </c>
      <c r="U166" s="237">
        <f t="shared" ref="U166:U167" si="72">IF(T166="x","x",IF(T166&lt;U$4,0,IF(T166&gt;U$3,5,ROUND(5-(U$3-T166)/(U$3-U$4)*5,1))))</f>
        <v>0</v>
      </c>
      <c r="V166" s="237">
        <f t="shared" ref="V166:V167" si="73">IF(AND(U166="x",S166="x"),"x",ROUND(AVERAGE(S166,U166),1))</f>
        <v>0</v>
      </c>
      <c r="W166" s="237">
        <f>IF('Crisis Indicator Data'!L163="x","x",IF('Crisis Indicator Data'!L163=0,0,IF(LOG('Crisis Indicator Data'!L163)&lt;W$4,0,IF(LOG('Crisis Indicator Data'!L163)&gt;W$3,5,ROUND(5-(W$3-LOG('Crisis Indicator Data'!L163))/(W$3-W$4)*5,1)))))</f>
        <v>0</v>
      </c>
      <c r="X166" s="244">
        <f>IF(OR('Crisis Indicator Data'!L163="x",'Crisis Indicator Data'!H163="x"),"x",'Crisis Indicator Data'!L163/'Crisis Indicator Data'!H163)</f>
        <v>0</v>
      </c>
      <c r="Y166" s="237">
        <f t="shared" ref="Y166:Y167" si="74">IF(X166="x","x",IF(X166&lt;Y$4,0,IF(X166&gt;Y$3,5,ROUND(5-(Y$3-X166)/(Y$3-Y$4)*5,1))))</f>
        <v>0</v>
      </c>
      <c r="Z166" s="237">
        <f t="shared" ref="Z166:Z167" si="75">IF(AND(Y166="x",W166="x"),"x",ROUND(AVERAGE(W166,Y166),1))</f>
        <v>0</v>
      </c>
      <c r="AA166" s="237">
        <f t="shared" ref="AA166:AA167" si="76">IF(AND(V166="x",Z166="x"),"x",IF(OR(V166="x",Z166="x"),AVERAGE(V166,Z166),ROUND((5-GEOMEAN(((5-V166)/5*4+1),((5-Z166)/5*4+1)))/4*5,1)))</f>
        <v>0</v>
      </c>
      <c r="AB166" s="245">
        <f t="shared" ref="AB166:AB167" si="77">IF(AND(R166="x",AA166="x"),"x",IF(OR(R166="x",AA166="x"),AVERAGE(R166,AA166),ROUND((5-GEOMEAN(((5-R166)/5*4+1),((5-AA166)/5*4+1)))/4*5,1)))</f>
        <v>2.2000000000000002</v>
      </c>
    </row>
    <row r="167" spans="1:28" x14ac:dyDescent="0.25">
      <c r="A167" s="150" t="str">
        <f>'Crisis Indicator Data'!A164</f>
        <v>Complex crisis in Zimbabwe</v>
      </c>
      <c r="B167" s="151" t="str">
        <f>'Crisis Indicator Data'!B164</f>
        <v>Socio-political,Drought</v>
      </c>
      <c r="C167" s="151" t="str">
        <f>'Crisis Indicator Data'!C164</f>
        <v>ZWE001</v>
      </c>
      <c r="D167" s="151" t="str">
        <f>'Crisis Indicator Data'!D164</f>
        <v>Zimbabwe</v>
      </c>
      <c r="E167" s="152" t="str">
        <f>'Crisis Indicator Data'!E164</f>
        <v>ZWE</v>
      </c>
      <c r="F167" s="243">
        <f>IF('Crisis Indicator Data'!F164="x","x",IF(LOG('Crisis Indicator Data'!F164)&lt;F$4,0,IF(LOG('Crisis Indicator Data'!F164)&gt;F$3,5,ROUND(5-(F$3-LOG('Crisis Indicator Data'!F164))/(F$3-F$4)*5,1))))</f>
        <v>4.3</v>
      </c>
      <c r="G167" s="143">
        <f>IF('Crisis Indicator Data'!F164="x","x",IF(LEN(E167)&gt;3,('Crisis Indicator Data'!F164/VLOOKUP('Impact of the crisis'!$C167,'Regional Crises'!$B$1:$R$66,4,FALSE)),'Crisis Indicator Data'!F164/VLOOKUP('Impact of the crisis'!$E167,'Country Indicator Data'!$B$4:$P$300,15,FALSE)))</f>
        <v>1</v>
      </c>
      <c r="H167" s="237">
        <f t="shared" si="65"/>
        <v>5</v>
      </c>
      <c r="I167" s="237">
        <f t="shared" si="66"/>
        <v>4.6500000000000004</v>
      </c>
      <c r="J167" s="237">
        <f>IF('Crisis Indicator Data'!G164="x","x",IF(LOG('Crisis Indicator Data'!G164)&lt;J$4,0,IF(LOG('Crisis Indicator Data'!G164)&gt;J$3,5,ROUND(5-(J$3-LOG('Crisis Indicator Data'!G164))/(J$3-J$4)*5,1))))</f>
        <v>4.0999999999999996</v>
      </c>
      <c r="K167" s="143">
        <f>IF('Crisis Indicator Data'!G164="x","x",IF(LEN(E167)&gt;3,('Crisis Indicator Data'!G164/VLOOKUP('Impact of the crisis'!$C167,'Regional Crises'!$B$1:$R$66,5,FALSE)),'Crisis Indicator Data'!G164/VLOOKUP('Impact of the crisis'!$E167,'Country Indicator Data'!$B$4:$P$300,14,FALSE)))</f>
        <v>1</v>
      </c>
      <c r="L167" s="237">
        <f t="shared" si="67"/>
        <v>5</v>
      </c>
      <c r="M167" s="237">
        <f t="shared" si="68"/>
        <v>4.55</v>
      </c>
      <c r="N167" s="237">
        <f t="shared" si="69"/>
        <v>4.5999999999999996</v>
      </c>
      <c r="O167" s="237">
        <f>IF('Crisis Indicator Data'!H164="x","x",IF('Crisis Indicator Data'!H164=0,0,IF(LOG('Crisis Indicator Data'!H164)&lt;O$4,0,IF(LOG('Crisis Indicator Data'!H164)&gt;O$3,5,ROUND(5-(O$3-LOG('Crisis Indicator Data'!H164))/(O$3-O$4)*5,1)))))</f>
        <v>4.5</v>
      </c>
      <c r="P167" s="143">
        <f>IF('Crisis Indicator Data'!H164="x","x",'Crisis Indicator Data'!H164/'Crisis Indicator Data'!G164)</f>
        <v>1</v>
      </c>
      <c r="Q167" s="237">
        <f t="shared" si="70"/>
        <v>5</v>
      </c>
      <c r="R167" s="237">
        <f t="shared" si="71"/>
        <v>4.75</v>
      </c>
      <c r="S167" s="237">
        <f>IF('Crisis Indicator Data'!I164="x","x",IF('Crisis Indicator Data'!I164=0,0,IF(LOG('Crisis Indicator Data'!I164)&lt;S$4,0,IF(LOG('Crisis Indicator Data'!I164)&gt;S$3,5,ROUND(5-(S$3-LOG('Crisis Indicator Data'!I164))/(S$3-S$4)*5,1)))))</f>
        <v>2.8</v>
      </c>
      <c r="T167" s="143">
        <f>IF('Crisis Indicator Data'!H164="x","x",IF('Crisis Indicator Data'!I164="x","x",'Crisis Indicator Data'!I164/'Crisis Indicator Data'!H164))</f>
        <v>5.1437216338880484E-3</v>
      </c>
      <c r="U167" s="237">
        <f t="shared" si="72"/>
        <v>0.2</v>
      </c>
      <c r="V167" s="237">
        <f t="shared" si="73"/>
        <v>1.5</v>
      </c>
      <c r="W167" s="237">
        <f>IF('Crisis Indicator Data'!L164="x","x",IF('Crisis Indicator Data'!L164=0,0,IF(LOG('Crisis Indicator Data'!L164)&lt;W$4,0,IF(LOG('Crisis Indicator Data'!L164)&gt;W$3,5,ROUND(5-(W$3-LOG('Crisis Indicator Data'!L164))/(W$3-W$4)*5,1)))))</f>
        <v>4.0999999999999996</v>
      </c>
      <c r="X167" s="244">
        <f>IF(OR('Crisis Indicator Data'!L164="x",'Crisis Indicator Data'!H164="x"),"x",'Crisis Indicator Data'!L164/'Crisis Indicator Data'!H164)</f>
        <v>4.6959152798789709E-5</v>
      </c>
      <c r="Y167" s="237">
        <f t="shared" si="74"/>
        <v>2.2999999999999998</v>
      </c>
      <c r="Z167" s="237">
        <f t="shared" si="75"/>
        <v>3.2</v>
      </c>
      <c r="AA167" s="237">
        <f t="shared" si="76"/>
        <v>2.4</v>
      </c>
      <c r="AB167" s="245">
        <f t="shared" si="77"/>
        <v>3.8</v>
      </c>
    </row>
  </sheetData>
  <mergeCells count="1">
    <mergeCell ref="A1:AB1"/>
  </mergeCells>
  <conditionalFormatting sqref="K6:K300">
    <cfRule type="cellIs" priority="101" stopIfTrue="1" operator="equal">
      <formula>"x"</formula>
    </cfRule>
  </conditionalFormatting>
  <conditionalFormatting sqref="P6:P300">
    <cfRule type="cellIs" priority="99" stopIfTrue="1" operator="equal">
      <formula>"x"</formula>
    </cfRule>
  </conditionalFormatting>
  <conditionalFormatting sqref="T6:T300">
    <cfRule type="cellIs" priority="97" stopIfTrue="1" operator="equal">
      <formula>"x"</formula>
    </cfRule>
  </conditionalFormatting>
  <conditionalFormatting sqref="F6:F300">
    <cfRule type="cellIs" dxfId="524" priority="92" stopIfTrue="1" operator="between">
      <formula>4</formula>
      <formula>5</formula>
    </cfRule>
    <cfRule type="cellIs" dxfId="523" priority="93" stopIfTrue="1" operator="between">
      <formula>3</formula>
      <formula>4</formula>
    </cfRule>
    <cfRule type="cellIs" dxfId="522" priority="94" stopIfTrue="1" operator="between">
      <formula>2</formula>
      <formula>3</formula>
    </cfRule>
    <cfRule type="cellIs" dxfId="521" priority="95" stopIfTrue="1" operator="between">
      <formula>1</formula>
      <formula>2</formula>
    </cfRule>
    <cfRule type="cellIs" dxfId="520" priority="96" stopIfTrue="1" operator="between">
      <formula>0</formula>
      <formula>1</formula>
    </cfRule>
  </conditionalFormatting>
  <conditionalFormatting sqref="H6:H300">
    <cfRule type="cellIs" dxfId="519" priority="87" stopIfTrue="1" operator="between">
      <formula>4</formula>
      <formula>5</formula>
    </cfRule>
    <cfRule type="cellIs" dxfId="518" priority="88" stopIfTrue="1" operator="between">
      <formula>3</formula>
      <formula>4</formula>
    </cfRule>
    <cfRule type="cellIs" dxfId="517" priority="89" stopIfTrue="1" operator="between">
      <formula>2</formula>
      <formula>3</formula>
    </cfRule>
    <cfRule type="cellIs" dxfId="516" priority="90" stopIfTrue="1" operator="between">
      <formula>1</formula>
      <formula>2</formula>
    </cfRule>
    <cfRule type="cellIs" dxfId="515" priority="91" stopIfTrue="1" operator="between">
      <formula>0</formula>
      <formula>1</formula>
    </cfRule>
  </conditionalFormatting>
  <conditionalFormatting sqref="I7:I300">
    <cfRule type="cellIs" dxfId="514" priority="82" stopIfTrue="1" operator="between">
      <formula>4</formula>
      <formula>5</formula>
    </cfRule>
    <cfRule type="cellIs" dxfId="513" priority="83" stopIfTrue="1" operator="between">
      <formula>3</formula>
      <formula>4</formula>
    </cfRule>
    <cfRule type="cellIs" dxfId="512" priority="84" stopIfTrue="1" operator="between">
      <formula>2</formula>
      <formula>3</formula>
    </cfRule>
    <cfRule type="cellIs" dxfId="511" priority="85" stopIfTrue="1" operator="between">
      <formula>1</formula>
      <formula>2</formula>
    </cfRule>
    <cfRule type="cellIs" dxfId="510" priority="86" stopIfTrue="1" operator="between">
      <formula>0</formula>
      <formula>1</formula>
    </cfRule>
  </conditionalFormatting>
  <conditionalFormatting sqref="J6:J300">
    <cfRule type="cellIs" dxfId="509" priority="77" stopIfTrue="1" operator="between">
      <formula>4</formula>
      <formula>5</formula>
    </cfRule>
    <cfRule type="cellIs" dxfId="508" priority="78" stopIfTrue="1" operator="between">
      <formula>3</formula>
      <formula>4</formula>
    </cfRule>
    <cfRule type="cellIs" dxfId="507" priority="79" stopIfTrue="1" operator="between">
      <formula>2</formula>
      <formula>3</formula>
    </cfRule>
    <cfRule type="cellIs" dxfId="506" priority="80" stopIfTrue="1" operator="between">
      <formula>1</formula>
      <formula>2</formula>
    </cfRule>
    <cfRule type="cellIs" dxfId="505" priority="81" stopIfTrue="1" operator="between">
      <formula>0</formula>
      <formula>1</formula>
    </cfRule>
  </conditionalFormatting>
  <conditionalFormatting sqref="I6">
    <cfRule type="cellIs" dxfId="504" priority="72" stopIfTrue="1" operator="between">
      <formula>4</formula>
      <formula>5</formula>
    </cfRule>
    <cfRule type="cellIs" dxfId="503" priority="73" stopIfTrue="1" operator="between">
      <formula>3</formula>
      <formula>4</formula>
    </cfRule>
    <cfRule type="cellIs" dxfId="502" priority="74" stopIfTrue="1" operator="between">
      <formula>2</formula>
      <formula>3</formula>
    </cfRule>
    <cfRule type="cellIs" dxfId="501" priority="75" stopIfTrue="1" operator="between">
      <formula>1</formula>
      <formula>2</formula>
    </cfRule>
    <cfRule type="cellIs" dxfId="500" priority="76" stopIfTrue="1" operator="between">
      <formula>0</formula>
      <formula>1</formula>
    </cfRule>
  </conditionalFormatting>
  <conditionalFormatting sqref="L6:L300">
    <cfRule type="cellIs" dxfId="499" priority="67" stopIfTrue="1" operator="between">
      <formula>4</formula>
      <formula>5</formula>
    </cfRule>
    <cfRule type="cellIs" dxfId="498" priority="68" stopIfTrue="1" operator="between">
      <formula>3</formula>
      <formula>4</formula>
    </cfRule>
    <cfRule type="cellIs" dxfId="497" priority="69" stopIfTrue="1" operator="between">
      <formula>2</formula>
      <formula>3</formula>
    </cfRule>
    <cfRule type="cellIs" dxfId="496" priority="70" stopIfTrue="1" operator="between">
      <formula>1</formula>
      <formula>2</formula>
    </cfRule>
    <cfRule type="cellIs" dxfId="495" priority="71" stopIfTrue="1" operator="between">
      <formula>0</formula>
      <formula>1</formula>
    </cfRule>
  </conditionalFormatting>
  <conditionalFormatting sqref="M6:M300">
    <cfRule type="cellIs" dxfId="494" priority="62" stopIfTrue="1" operator="between">
      <formula>4</formula>
      <formula>5</formula>
    </cfRule>
    <cfRule type="cellIs" dxfId="493" priority="63" stopIfTrue="1" operator="between">
      <formula>3</formula>
      <formula>4</formula>
    </cfRule>
    <cfRule type="cellIs" dxfId="492" priority="64" stopIfTrue="1" operator="between">
      <formula>2</formula>
      <formula>3</formula>
    </cfRule>
    <cfRule type="cellIs" dxfId="491" priority="65" stopIfTrue="1" operator="between">
      <formula>1</formula>
      <formula>2</formula>
    </cfRule>
    <cfRule type="cellIs" dxfId="490" priority="66" stopIfTrue="1" operator="between">
      <formula>0</formula>
      <formula>1</formula>
    </cfRule>
  </conditionalFormatting>
  <conditionalFormatting sqref="N6:N300">
    <cfRule type="cellIs" dxfId="489" priority="57" stopIfTrue="1" operator="between">
      <formula>4</formula>
      <formula>5</formula>
    </cfRule>
    <cfRule type="cellIs" dxfId="488" priority="58" stopIfTrue="1" operator="between">
      <formula>3</formula>
      <formula>4</formula>
    </cfRule>
    <cfRule type="cellIs" dxfId="487" priority="59" stopIfTrue="1" operator="between">
      <formula>2</formula>
      <formula>3</formula>
    </cfRule>
    <cfRule type="cellIs" dxfId="486" priority="60" stopIfTrue="1" operator="between">
      <formula>1</formula>
      <formula>2</formula>
    </cfRule>
    <cfRule type="cellIs" dxfId="485" priority="61" stopIfTrue="1" operator="between">
      <formula>0</formula>
      <formula>1</formula>
    </cfRule>
  </conditionalFormatting>
  <conditionalFormatting sqref="O6:O300">
    <cfRule type="cellIs" dxfId="484" priority="52" stopIfTrue="1" operator="between">
      <formula>4</formula>
      <formula>5</formula>
    </cfRule>
    <cfRule type="cellIs" dxfId="483" priority="53" stopIfTrue="1" operator="between">
      <formula>3</formula>
      <formula>4</formula>
    </cfRule>
    <cfRule type="cellIs" dxfId="482" priority="54" stopIfTrue="1" operator="between">
      <formula>2</formula>
      <formula>3</formula>
    </cfRule>
    <cfRule type="cellIs" dxfId="481" priority="55" stopIfTrue="1" operator="between">
      <formula>1</formula>
      <formula>2</formula>
    </cfRule>
    <cfRule type="cellIs" dxfId="480" priority="56" stopIfTrue="1" operator="between">
      <formula>0</formula>
      <formula>1</formula>
    </cfRule>
  </conditionalFormatting>
  <conditionalFormatting sqref="Q6:Q300">
    <cfRule type="cellIs" dxfId="479" priority="47" stopIfTrue="1" operator="between">
      <formula>4</formula>
      <formula>5</formula>
    </cfRule>
    <cfRule type="cellIs" dxfId="478" priority="48" stopIfTrue="1" operator="between">
      <formula>3</formula>
      <formula>4</formula>
    </cfRule>
    <cfRule type="cellIs" dxfId="477" priority="49" stopIfTrue="1" operator="between">
      <formula>2</formula>
      <formula>3</formula>
    </cfRule>
    <cfRule type="cellIs" dxfId="476" priority="50" stopIfTrue="1" operator="between">
      <formula>1</formula>
      <formula>2</formula>
    </cfRule>
    <cfRule type="cellIs" dxfId="475" priority="51" stopIfTrue="1" operator="between">
      <formula>0</formula>
      <formula>1</formula>
    </cfRule>
  </conditionalFormatting>
  <conditionalFormatting sqref="R6:R300">
    <cfRule type="cellIs" dxfId="474" priority="42" stopIfTrue="1" operator="between">
      <formula>4</formula>
      <formula>5</formula>
    </cfRule>
    <cfRule type="cellIs" dxfId="473" priority="43" stopIfTrue="1" operator="between">
      <formula>3</formula>
      <formula>4</formula>
    </cfRule>
    <cfRule type="cellIs" dxfId="472" priority="44" stopIfTrue="1" operator="between">
      <formula>2</formula>
      <formula>3</formula>
    </cfRule>
    <cfRule type="cellIs" dxfId="471" priority="45" stopIfTrue="1" operator="between">
      <formula>1</formula>
      <formula>2</formula>
    </cfRule>
    <cfRule type="cellIs" dxfId="470" priority="46" stopIfTrue="1" operator="between">
      <formula>0</formula>
      <formula>1</formula>
    </cfRule>
  </conditionalFormatting>
  <conditionalFormatting sqref="S6:S300">
    <cfRule type="cellIs" dxfId="469" priority="37" stopIfTrue="1" operator="between">
      <formula>4</formula>
      <formula>5</formula>
    </cfRule>
    <cfRule type="cellIs" dxfId="468" priority="38" stopIfTrue="1" operator="between">
      <formula>3</formula>
      <formula>4</formula>
    </cfRule>
    <cfRule type="cellIs" dxfId="467" priority="39" stopIfTrue="1" operator="between">
      <formula>2</formula>
      <formula>3</formula>
    </cfRule>
    <cfRule type="cellIs" dxfId="466" priority="40" stopIfTrue="1" operator="between">
      <formula>1</formula>
      <formula>2</formula>
    </cfRule>
    <cfRule type="cellIs" dxfId="465" priority="41" stopIfTrue="1" operator="between">
      <formula>0</formula>
      <formula>1</formula>
    </cfRule>
  </conditionalFormatting>
  <conditionalFormatting sqref="U6:U300">
    <cfRule type="cellIs" dxfId="464" priority="32" stopIfTrue="1" operator="between">
      <formula>4</formula>
      <formula>5</formula>
    </cfRule>
    <cfRule type="cellIs" dxfId="463" priority="33" stopIfTrue="1" operator="between">
      <formula>3</formula>
      <formula>4</formula>
    </cfRule>
    <cfRule type="cellIs" dxfId="462" priority="34" stopIfTrue="1" operator="between">
      <formula>2</formula>
      <formula>3</formula>
    </cfRule>
    <cfRule type="cellIs" dxfId="461" priority="35" stopIfTrue="1" operator="between">
      <formula>1</formula>
      <formula>2</formula>
    </cfRule>
    <cfRule type="cellIs" dxfId="460" priority="36" stopIfTrue="1" operator="between">
      <formula>0</formula>
      <formula>1</formula>
    </cfRule>
  </conditionalFormatting>
  <conditionalFormatting sqref="V6:V300">
    <cfRule type="cellIs" dxfId="459" priority="27" stopIfTrue="1" operator="between">
      <formula>4</formula>
      <formula>5</formula>
    </cfRule>
    <cfRule type="cellIs" dxfId="458" priority="28" stopIfTrue="1" operator="between">
      <formula>3</formula>
      <formula>4</formula>
    </cfRule>
    <cfRule type="cellIs" dxfId="457" priority="29" stopIfTrue="1" operator="between">
      <formula>2</formula>
      <formula>3</formula>
    </cfRule>
    <cfRule type="cellIs" dxfId="456" priority="30" stopIfTrue="1" operator="between">
      <formula>1</formula>
      <formula>2</formula>
    </cfRule>
    <cfRule type="cellIs" dxfId="455" priority="31" stopIfTrue="1" operator="between">
      <formula>0</formula>
      <formula>1</formula>
    </cfRule>
  </conditionalFormatting>
  <conditionalFormatting sqref="W6:W300">
    <cfRule type="cellIs" dxfId="454" priority="22" stopIfTrue="1" operator="between">
      <formula>4</formula>
      <formula>5</formula>
    </cfRule>
    <cfRule type="cellIs" dxfId="453" priority="23" stopIfTrue="1" operator="between">
      <formula>3</formula>
      <formula>4</formula>
    </cfRule>
    <cfRule type="cellIs" dxfId="452" priority="24" stopIfTrue="1" operator="between">
      <formula>2</formula>
      <formula>3</formula>
    </cfRule>
    <cfRule type="cellIs" dxfId="451" priority="25" stopIfTrue="1" operator="between">
      <formula>1</formula>
      <formula>2</formula>
    </cfRule>
    <cfRule type="cellIs" dxfId="450" priority="26" stopIfTrue="1" operator="between">
      <formula>0</formula>
      <formula>1</formula>
    </cfRule>
  </conditionalFormatting>
  <conditionalFormatting sqref="AB6:AB300">
    <cfRule type="cellIs" dxfId="449" priority="2" stopIfTrue="1" operator="between">
      <formula>4</formula>
      <formula>5</formula>
    </cfRule>
    <cfRule type="cellIs" dxfId="448" priority="3" stopIfTrue="1" operator="between">
      <formula>3</formula>
      <formula>4</formula>
    </cfRule>
    <cfRule type="cellIs" dxfId="447" priority="4" stopIfTrue="1" operator="between">
      <formula>2</formula>
      <formula>3</formula>
    </cfRule>
    <cfRule type="cellIs" dxfId="446" priority="5" stopIfTrue="1" operator="between">
      <formula>1</formula>
      <formula>2</formula>
    </cfRule>
    <cfRule type="cellIs" dxfId="445" priority="6" stopIfTrue="1" operator="between">
      <formula>0</formula>
      <formula>1</formula>
    </cfRule>
  </conditionalFormatting>
  <conditionalFormatting sqref="Y6:Y300">
    <cfRule type="cellIs" dxfId="444" priority="17" stopIfTrue="1" operator="between">
      <formula>4</formula>
      <formula>5</formula>
    </cfRule>
    <cfRule type="cellIs" dxfId="443" priority="18" stopIfTrue="1" operator="between">
      <formula>3</formula>
      <formula>4</formula>
    </cfRule>
    <cfRule type="cellIs" dxfId="442" priority="19" stopIfTrue="1" operator="between">
      <formula>2</formula>
      <formula>3</formula>
    </cfRule>
    <cfRule type="cellIs" dxfId="441" priority="20" stopIfTrue="1" operator="between">
      <formula>1</formula>
      <formula>2</formula>
    </cfRule>
    <cfRule type="cellIs" dxfId="440" priority="21" stopIfTrue="1" operator="between">
      <formula>0</formula>
      <formula>1</formula>
    </cfRule>
  </conditionalFormatting>
  <conditionalFormatting sqref="Z6:Z300">
    <cfRule type="cellIs" dxfId="439" priority="12" stopIfTrue="1" operator="between">
      <formula>4</formula>
      <formula>5</formula>
    </cfRule>
    <cfRule type="cellIs" dxfId="438" priority="13" stopIfTrue="1" operator="between">
      <formula>3</formula>
      <formula>4</formula>
    </cfRule>
    <cfRule type="cellIs" dxfId="437" priority="14" stopIfTrue="1" operator="between">
      <formula>2</formula>
      <formula>3</formula>
    </cfRule>
    <cfRule type="cellIs" dxfId="436" priority="15" stopIfTrue="1" operator="between">
      <formula>1</formula>
      <formula>2</formula>
    </cfRule>
    <cfRule type="cellIs" dxfId="435" priority="16" stopIfTrue="1" operator="between">
      <formula>0</formula>
      <formula>1</formula>
    </cfRule>
  </conditionalFormatting>
  <conditionalFormatting sqref="AA6:AA300">
    <cfRule type="cellIs" dxfId="434" priority="7" stopIfTrue="1" operator="between">
      <formula>4</formula>
      <formula>5</formula>
    </cfRule>
    <cfRule type="cellIs" dxfId="433" priority="8" stopIfTrue="1" operator="between">
      <formula>3</formula>
      <formula>4</formula>
    </cfRule>
    <cfRule type="cellIs" dxfId="432" priority="9" stopIfTrue="1" operator="between">
      <formula>2</formula>
      <formula>3</formula>
    </cfRule>
    <cfRule type="cellIs" dxfId="431" priority="10" stopIfTrue="1" operator="between">
      <formula>1</formula>
      <formula>2</formula>
    </cfRule>
    <cfRule type="cellIs" dxfId="430" priority="11" stopIfTrue="1" operator="between">
      <formula>0</formula>
      <formula>1</formula>
    </cfRule>
  </conditionalFormatting>
  <conditionalFormatting sqref="A1:XFD1048576">
    <cfRule type="containsBlanks" priority="1" stopIfTrue="1">
      <formula>LEN(TRIM(A1))=0</formula>
    </cfRule>
  </conditionalFormatting>
  <pageMargins left="0.70866141732283472" right="0.70866141732283472" top="0.74803149606299213" bottom="0.74803149606299213" header="0.31496062992125978" footer="0.31496062992125978"/>
  <pageSetup paperSize="8" scale="57" fitToHeight="2" orientation="landscape"/>
  <drawing r:id="rId1"/>
  <picture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5">
    <tabColor rgb="FF842066"/>
  </sheetPr>
  <dimension ref="A1:R167"/>
  <sheetViews>
    <sheetView topLeftCell="B239" workbookViewId="0">
      <selection activeCell="F253" sqref="F253:J300"/>
    </sheetView>
  </sheetViews>
  <sheetFormatPr defaultColWidth="9.42578125" defaultRowHeight="15" x14ac:dyDescent="0.25"/>
  <cols>
    <col min="1" max="1" width="36.42578125" style="214" customWidth="1"/>
    <col min="2" max="2" width="26" style="214" bestFit="1" customWidth="1"/>
    <col min="3" max="3" width="10.42578125" style="214" bestFit="1" customWidth="1"/>
    <col min="4" max="4" width="13.42578125" style="214" customWidth="1"/>
    <col min="5" max="5" width="11" style="214" customWidth="1"/>
    <col min="6" max="18" width="10" style="210" customWidth="1"/>
    <col min="19" max="19" width="9.42578125" style="214" customWidth="1"/>
    <col min="20" max="16384" width="9.42578125" style="214"/>
  </cols>
  <sheetData>
    <row r="1" spans="1:18" ht="15.6" customHeight="1" thickBot="1" x14ac:dyDescent="0.3">
      <c r="A1" s="297"/>
      <c r="B1" s="294"/>
      <c r="C1" s="294"/>
      <c r="D1" s="294"/>
      <c r="E1" s="294"/>
      <c r="F1" s="295"/>
      <c r="G1" s="295"/>
      <c r="H1" s="295"/>
      <c r="I1" s="295"/>
      <c r="J1" s="295"/>
      <c r="K1" s="295"/>
      <c r="L1" s="295"/>
      <c r="M1" s="295"/>
      <c r="N1" s="295"/>
      <c r="O1" s="295"/>
      <c r="P1" s="295"/>
      <c r="Q1" s="295"/>
      <c r="R1" s="295"/>
    </row>
    <row r="2" spans="1:18" s="209" customFormat="1" ht="110.85" customHeight="1" thickBot="1" x14ac:dyDescent="0.25">
      <c r="A2" s="2"/>
      <c r="B2" s="2"/>
      <c r="C2" s="55"/>
      <c r="D2" s="55"/>
      <c r="E2" s="55"/>
      <c r="F2" s="85" t="s">
        <v>8586</v>
      </c>
      <c r="G2" s="85" t="s">
        <v>8587</v>
      </c>
      <c r="H2" s="85" t="s">
        <v>8588</v>
      </c>
      <c r="I2" s="85" t="s">
        <v>8589</v>
      </c>
      <c r="J2" s="86" t="s">
        <v>8590</v>
      </c>
      <c r="K2" s="84" t="s">
        <v>571</v>
      </c>
      <c r="L2" s="87" t="s">
        <v>8591</v>
      </c>
      <c r="M2" s="87" t="s">
        <v>8592</v>
      </c>
      <c r="N2" s="87" t="s">
        <v>8593</v>
      </c>
      <c r="O2" s="87" t="s">
        <v>8594</v>
      </c>
      <c r="P2" s="87" t="s">
        <v>8595</v>
      </c>
      <c r="Q2" s="84" t="s">
        <v>8551</v>
      </c>
      <c r="R2" s="83" t="s">
        <v>8550</v>
      </c>
    </row>
    <row r="3" spans="1:18" x14ac:dyDescent="0.25">
      <c r="A3" s="51"/>
      <c r="B3" s="51"/>
      <c r="C3" s="55"/>
      <c r="D3" s="55"/>
      <c r="E3" s="7" t="s">
        <v>8583</v>
      </c>
      <c r="F3" s="66"/>
      <c r="G3" s="66"/>
      <c r="H3" s="66"/>
      <c r="I3" s="66"/>
      <c r="J3" s="66"/>
      <c r="K3" s="67">
        <v>7</v>
      </c>
      <c r="L3" s="29">
        <v>0.05</v>
      </c>
      <c r="M3" s="29">
        <v>0.05</v>
      </c>
      <c r="N3" s="29">
        <v>0.05</v>
      </c>
      <c r="O3" s="29">
        <v>0.05</v>
      </c>
      <c r="P3" s="29">
        <v>0.05</v>
      </c>
      <c r="Q3" s="66"/>
      <c r="R3" s="66"/>
    </row>
    <row r="4" spans="1:18" x14ac:dyDescent="0.25">
      <c r="A4" s="51"/>
      <c r="B4" s="51"/>
      <c r="C4" s="55"/>
      <c r="D4" s="55"/>
      <c r="E4" s="7" t="s">
        <v>8584</v>
      </c>
      <c r="F4" s="66"/>
      <c r="G4" s="66"/>
      <c r="H4" s="66"/>
      <c r="I4" s="66"/>
      <c r="J4" s="66"/>
      <c r="K4" s="67">
        <v>4</v>
      </c>
      <c r="L4" s="66"/>
      <c r="M4" s="66"/>
      <c r="N4" s="66"/>
      <c r="O4" s="66"/>
      <c r="P4" s="66"/>
      <c r="Q4" s="66"/>
      <c r="R4" s="66"/>
    </row>
    <row r="5" spans="1:18" x14ac:dyDescent="0.25">
      <c r="A5" s="23" t="s">
        <v>8538</v>
      </c>
      <c r="B5" s="23" t="s">
        <v>8543</v>
      </c>
      <c r="C5" s="23" t="s">
        <v>8540</v>
      </c>
      <c r="D5" s="23" t="s">
        <v>8541</v>
      </c>
      <c r="E5" s="24" t="s">
        <v>8585</v>
      </c>
      <c r="F5" s="25"/>
      <c r="G5" s="26"/>
      <c r="H5" s="25"/>
      <c r="I5" s="27"/>
      <c r="J5" s="25"/>
      <c r="K5" s="25"/>
      <c r="L5" s="25"/>
      <c r="M5" s="25"/>
      <c r="N5" s="25"/>
      <c r="O5" s="25"/>
      <c r="P5" s="25"/>
      <c r="Q5" s="25"/>
      <c r="R5" s="25"/>
    </row>
    <row r="6" spans="1:18" x14ac:dyDescent="0.25">
      <c r="A6" s="144" t="str">
        <f>'Crisis Indicator Data'!A3</f>
        <v>Complex crisis in Afghanistan</v>
      </c>
      <c r="B6" s="145" t="str">
        <f>'Crisis Indicator Data'!B3</f>
        <v>Conflict,Violence,Displacement,Drought,Earthquake,Socio-political</v>
      </c>
      <c r="C6" s="145" t="str">
        <f>'Crisis Indicator Data'!C3</f>
        <v>AFG001</v>
      </c>
      <c r="D6" s="145" t="str">
        <f>'Crisis Indicator Data'!D3</f>
        <v>Afghanistan</v>
      </c>
      <c r="E6" s="145" t="str">
        <f>'Crisis Indicator Data'!E3</f>
        <v>AFG</v>
      </c>
      <c r="F6" s="156">
        <f>IF('Crisis Indicator Data'!Q3="x","x",('Crisis Indicator Data'!Q3/1000000))</f>
        <v>5.5</v>
      </c>
      <c r="G6" s="156">
        <f>IF('Crisis Indicator Data'!R3="x","x",('Crisis Indicator Data'!R3/1000000))</f>
        <v>9.1999999999999993</v>
      </c>
      <c r="H6" s="156">
        <f>IF('Crisis Indicator Data'!S3="x","x",('Crisis Indicator Data'!S3/1000000))</f>
        <v>13.7</v>
      </c>
      <c r="I6" s="156">
        <f>IF('Crisis Indicator Data'!T3="x","x",('Crisis Indicator Data'!T3/1000000))</f>
        <v>14.7</v>
      </c>
      <c r="J6" s="156">
        <f>IF('Crisis Indicator Data'!U3="x","x",('Crisis Indicator Data'!U3/1000000))</f>
        <v>0</v>
      </c>
      <c r="K6" s="243">
        <f t="shared" ref="K6:K37" si="0">IF(H6="x","x",IF(SUM(H6:J6)=0,0,IF(LOG(SUM(H6:J6)*1000000)&lt;$K$4,0,IF(LOG(SUM(H6:J6)*1000000)&gt;$K$3,5,ROUND(5-(K$3-LOG(SUM(H6:J6)*1000000))/(K$3-K$4)*5,1)))))</f>
        <v>5</v>
      </c>
      <c r="L6" s="143">
        <f>IF(F6="x","x",(F6*1000000/VLOOKUP($C6,'Crisis Indicator Data'!$C$3:$H$198,5,FALSE)))</f>
        <v>0.12761020881670534</v>
      </c>
      <c r="M6" s="143">
        <f>IF(G6="x","x",(G6*1000000/VLOOKUP($C6,'Crisis Indicator Data'!$C$3:$H$198,5,FALSE)))</f>
        <v>0.21345707656612528</v>
      </c>
      <c r="N6" s="143">
        <f>IF(H6="x","x",(H6*1000000/VLOOKUP($C6,'Crisis Indicator Data'!$C$3:$H$198,5,FALSE)))</f>
        <v>0.31786542923433875</v>
      </c>
      <c r="O6" s="143">
        <f>IF(I6="x","x",(I6*1000000/VLOOKUP($C6,'Crisis Indicator Data'!$C$3:$H$198,5,FALSE)))</f>
        <v>0.34106728538283065</v>
      </c>
      <c r="P6" s="143">
        <f>IF(J6="x","x",(J6*1000000/VLOOKUP($C6,'Crisis Indicator Data'!$C$3:$H$198,5,FALSE)))</f>
        <v>0</v>
      </c>
      <c r="Q6" s="237">
        <f t="shared" ref="Q6:Q37" si="1">IF(N6="x","x",IF(OR(L6&gt;=$L$3,M6&gt;=$M$3,N6&gt;=$N$3,O6&gt;=$O$3,P6&gt;=$P$3),(IF(P6&gt;=$P$3,5,IF((O6+P6)&gt;=$O$3,4,IF((O6+P6+N6)&gt;=$N$3,3,IF((O6+P6+N6+M6)&gt;=$M$3,2,1)))))))</f>
        <v>4</v>
      </c>
      <c r="R6" s="237">
        <f t="shared" ref="R6:R37" si="2">IF(Q6="x","x",(AVERAGE(K6,Q6)))</f>
        <v>4.5</v>
      </c>
    </row>
    <row r="7" spans="1:18" x14ac:dyDescent="0.25">
      <c r="A7" s="144" t="str">
        <f>'Crisis Indicator Data'!A4</f>
        <v>Earthquake in Khost and Paktika</v>
      </c>
      <c r="B7" s="145" t="str">
        <f>'Crisis Indicator Data'!B4</f>
        <v>Earthquake</v>
      </c>
      <c r="C7" s="145" t="str">
        <f>'Crisis Indicator Data'!C4</f>
        <v>AFG005</v>
      </c>
      <c r="D7" s="145" t="str">
        <f>'Crisis Indicator Data'!D4</f>
        <v>Afghanistan</v>
      </c>
      <c r="E7" s="145" t="str">
        <f>'Crisis Indicator Data'!E4</f>
        <v>AFG</v>
      </c>
      <c r="F7" s="156">
        <f>IF('Crisis Indicator Data'!Q4="x","x",('Crisis Indicator Data'!Q4/1000000))</f>
        <v>1.484</v>
      </c>
      <c r="G7" s="156">
        <f>IF('Crisis Indicator Data'!R4="x","x",('Crisis Indicator Data'!R4/1000000))</f>
        <v>0</v>
      </c>
      <c r="H7" s="156">
        <f>IF('Crisis Indicator Data'!S4="x","x",('Crisis Indicator Data'!S4/1000000))</f>
        <v>0.36199999999999999</v>
      </c>
      <c r="I7" s="156">
        <f>IF('Crisis Indicator Data'!T4="x","x",('Crisis Indicator Data'!T4/1000000))</f>
        <v>0</v>
      </c>
      <c r="J7" s="156">
        <f>IF('Crisis Indicator Data'!U4="x","x",('Crisis Indicator Data'!U4/1000000))</f>
        <v>0</v>
      </c>
      <c r="K7" s="243">
        <f t="shared" si="0"/>
        <v>2.6</v>
      </c>
      <c r="L7" s="143">
        <f>IF(F7="x","x",(F7*1000000/VLOOKUP($C7,'Crisis Indicator Data'!$C$3:$H$198,5,FALSE)))</f>
        <v>0.80390032502708564</v>
      </c>
      <c r="M7" s="143">
        <f>IF(G7="x","x",(G7*1000000/VLOOKUP($C7,'Crisis Indicator Data'!$C$3:$H$198,5,FALSE)))</f>
        <v>0</v>
      </c>
      <c r="N7" s="143">
        <f>IF(H7="x","x",(H7*1000000/VLOOKUP($C7,'Crisis Indicator Data'!$C$3:$H$198,5,FALSE)))</f>
        <v>0.19609967497291442</v>
      </c>
      <c r="O7" s="143">
        <f>IF(I7="x","x",(I7*1000000/VLOOKUP($C7,'Crisis Indicator Data'!$C$3:$H$198,5,FALSE)))</f>
        <v>0</v>
      </c>
      <c r="P7" s="143">
        <f>IF(J7="x","x",(J7*1000000/VLOOKUP($C7,'Crisis Indicator Data'!$C$3:$H$198,5,FALSE)))</f>
        <v>0</v>
      </c>
      <c r="Q7" s="237">
        <f t="shared" si="1"/>
        <v>3</v>
      </c>
      <c r="R7" s="237">
        <f t="shared" si="2"/>
        <v>2.8</v>
      </c>
    </row>
    <row r="8" spans="1:18" x14ac:dyDescent="0.25">
      <c r="A8" s="144" t="str">
        <f>'Crisis Indicator Data'!A5</f>
        <v>Drought in South-West Angola</v>
      </c>
      <c r="B8" s="145" t="str">
        <f>'Crisis Indicator Data'!B5</f>
        <v>Drought</v>
      </c>
      <c r="C8" s="145" t="str">
        <f>'Crisis Indicator Data'!C5</f>
        <v>AGO002</v>
      </c>
      <c r="D8" s="145" t="str">
        <f>'Crisis Indicator Data'!D5</f>
        <v>Angola</v>
      </c>
      <c r="E8" s="145" t="str">
        <f>'Crisis Indicator Data'!E5</f>
        <v>AGO</v>
      </c>
      <c r="F8" s="156">
        <f>IF('Crisis Indicator Data'!Q5="x","x",('Crisis Indicator Data'!Q5/1000000))</f>
        <v>0.48299999999999998</v>
      </c>
      <c r="G8" s="156">
        <f>IF('Crisis Indicator Data'!R5="x","x",('Crisis Indicator Data'!R5/1000000))</f>
        <v>0.68300000000000005</v>
      </c>
      <c r="H8" s="156">
        <f>IF('Crisis Indicator Data'!S5="x","x",('Crisis Indicator Data'!S5/1000000))</f>
        <v>1.167</v>
      </c>
      <c r="I8" s="156">
        <f>IF('Crisis Indicator Data'!T5="x","x",('Crisis Indicator Data'!T5/1000000))</f>
        <v>0.41699999999999998</v>
      </c>
      <c r="J8" s="156">
        <f>IF('Crisis Indicator Data'!U5="x","x",('Crisis Indicator Data'!U5/1000000))</f>
        <v>0</v>
      </c>
      <c r="K8" s="243">
        <f t="shared" si="0"/>
        <v>3.7</v>
      </c>
      <c r="L8" s="143">
        <f>IF(F8="x","x",(F8*1000000/VLOOKUP($C8,'Crisis Indicator Data'!$C$3:$H$198,5,FALSE)))</f>
        <v>0.17563636363636365</v>
      </c>
      <c r="M8" s="143">
        <f>IF(G8="x","x",(G8*1000000/VLOOKUP($C8,'Crisis Indicator Data'!$C$3:$H$198,5,FALSE)))</f>
        <v>0.24836363636363637</v>
      </c>
      <c r="N8" s="143">
        <f>IF(H8="x","x",(H8*1000000/VLOOKUP($C8,'Crisis Indicator Data'!$C$3:$H$198,5,FALSE)))</f>
        <v>0.42436363636363639</v>
      </c>
      <c r="O8" s="143">
        <f>IF(I8="x","x",(I8*1000000/VLOOKUP($C8,'Crisis Indicator Data'!$C$3:$H$198,5,FALSE)))</f>
        <v>0.15163636363636362</v>
      </c>
      <c r="P8" s="143">
        <f>IF(J8="x","x",(J8*1000000/VLOOKUP($C8,'Crisis Indicator Data'!$C$3:$H$198,5,FALSE)))</f>
        <v>0</v>
      </c>
      <c r="Q8" s="237">
        <f t="shared" si="1"/>
        <v>4</v>
      </c>
      <c r="R8" s="237">
        <f t="shared" si="2"/>
        <v>3.85</v>
      </c>
    </row>
    <row r="9" spans="1:18" x14ac:dyDescent="0.25">
      <c r="A9" s="144" t="str">
        <f>'Crisis Indicator Data'!A6</f>
        <v>Nagorno-Karabakh Conflict in Armenia</v>
      </c>
      <c r="B9" s="145" t="str">
        <f>'Crisis Indicator Data'!B6</f>
        <v>Conflict,Displacement</v>
      </c>
      <c r="C9" s="145" t="str">
        <f>'Crisis Indicator Data'!C6</f>
        <v>ARM002</v>
      </c>
      <c r="D9" s="145" t="str">
        <f>'Crisis Indicator Data'!D6</f>
        <v>Armenia</v>
      </c>
      <c r="E9" s="145" t="str">
        <f>'Crisis Indicator Data'!E6</f>
        <v>ARM</v>
      </c>
      <c r="F9" s="156">
        <f>IF('Crisis Indicator Data'!Q6="x","x",('Crisis Indicator Data'!Q6/1000000))</f>
        <v>1.593</v>
      </c>
      <c r="G9" s="156">
        <f>IF('Crisis Indicator Data'!R6="x","x",('Crisis Indicator Data'!R6/1000000))</f>
        <v>7.0000000000000001E-3</v>
      </c>
      <c r="H9" s="156">
        <f>IF('Crisis Indicator Data'!S6="x","x",('Crisis Indicator Data'!S6/1000000))</f>
        <v>2.7E-2</v>
      </c>
      <c r="I9" s="156">
        <f>IF('Crisis Indicator Data'!T6="x","x",('Crisis Indicator Data'!T6/1000000))</f>
        <v>0</v>
      </c>
      <c r="J9" s="156">
        <f>IF('Crisis Indicator Data'!U6="x","x",('Crisis Indicator Data'!U6/1000000))</f>
        <v>0</v>
      </c>
      <c r="K9" s="243">
        <f t="shared" si="0"/>
        <v>0.7</v>
      </c>
      <c r="L9" s="143">
        <f>IF(F9="x","x",(F9*1000000/VLOOKUP($C9,'Crisis Indicator Data'!$C$3:$H$198,5,FALSE)))</f>
        <v>0.97970479704797053</v>
      </c>
      <c r="M9" s="143">
        <f>IF(G9="x","x",(G9*1000000/VLOOKUP($C9,'Crisis Indicator Data'!$C$3:$H$198,5,FALSE)))</f>
        <v>4.3050430504305041E-3</v>
      </c>
      <c r="N9" s="143">
        <f>IF(H9="x","x",(H9*1000000/VLOOKUP($C9,'Crisis Indicator Data'!$C$3:$H$198,5,FALSE)))</f>
        <v>1.6605166051660517E-2</v>
      </c>
      <c r="O9" s="143">
        <f>IF(I9="x","x",(I9*1000000/VLOOKUP($C9,'Crisis Indicator Data'!$C$3:$H$198,5,FALSE)))</f>
        <v>0</v>
      </c>
      <c r="P9" s="143">
        <f>IF(J9="x","x",(J9*1000000/VLOOKUP($C9,'Crisis Indicator Data'!$C$3:$H$198,5,FALSE)))</f>
        <v>0</v>
      </c>
      <c r="Q9" s="237">
        <f t="shared" si="1"/>
        <v>1</v>
      </c>
      <c r="R9" s="237">
        <f t="shared" si="2"/>
        <v>0.85</v>
      </c>
    </row>
    <row r="10" spans="1:18" x14ac:dyDescent="0.25">
      <c r="A10" s="144" t="str">
        <f>'Crisis Indicator Data'!A7</f>
        <v>Nagorno-Karabakh conflict in Azerbaijan</v>
      </c>
      <c r="B10" s="145" t="str">
        <f>'Crisis Indicator Data'!B7</f>
        <v>Conflict,Displacement</v>
      </c>
      <c r="C10" s="145" t="str">
        <f>'Crisis Indicator Data'!C7</f>
        <v>AZE002</v>
      </c>
      <c r="D10" s="145" t="str">
        <f>'Crisis Indicator Data'!D7</f>
        <v>Azerbaijan</v>
      </c>
      <c r="E10" s="145" t="str">
        <f>'Crisis Indicator Data'!E7</f>
        <v>AZE</v>
      </c>
      <c r="F10" s="156">
        <f>IF('Crisis Indicator Data'!Q7="x","x",('Crisis Indicator Data'!Q7/1000000))</f>
        <v>0</v>
      </c>
      <c r="G10" s="156">
        <f>IF('Crisis Indicator Data'!R7="x","x",('Crisis Indicator Data'!R7/1000000))</f>
        <v>2.8260000000000001</v>
      </c>
      <c r="H10" s="156">
        <f>IF('Crisis Indicator Data'!S7="x","x",('Crisis Indicator Data'!S7/1000000))</f>
        <v>0</v>
      </c>
      <c r="I10" s="156">
        <f>IF('Crisis Indicator Data'!T7="x","x",('Crisis Indicator Data'!T7/1000000))</f>
        <v>0</v>
      </c>
      <c r="J10" s="156">
        <f>IF('Crisis Indicator Data'!U7="x","x",('Crisis Indicator Data'!U7/1000000))</f>
        <v>0</v>
      </c>
      <c r="K10" s="243">
        <f t="shared" si="0"/>
        <v>0</v>
      </c>
      <c r="L10" s="143">
        <f>IF(F10="x","x",(F10*1000000/VLOOKUP($C10,'Crisis Indicator Data'!$C$3:$H$198,5,FALSE)))</f>
        <v>0</v>
      </c>
      <c r="M10" s="143">
        <f>IF(G10="x","x",(G10*1000000/VLOOKUP($C10,'Crisis Indicator Data'!$C$3:$H$198,5,FALSE)))</f>
        <v>1</v>
      </c>
      <c r="N10" s="143">
        <f>IF(H10="x","x",(H10*1000000/VLOOKUP($C10,'Crisis Indicator Data'!$C$3:$H$198,5,FALSE)))</f>
        <v>0</v>
      </c>
      <c r="O10" s="143">
        <f>IF(I10="x","x",(I10*1000000/VLOOKUP($C10,'Crisis Indicator Data'!$C$3:$H$198,5,FALSE)))</f>
        <v>0</v>
      </c>
      <c r="P10" s="143">
        <f>IF(J10="x","x",(J10*1000000/VLOOKUP($C10,'Crisis Indicator Data'!$C$3:$H$198,5,FALSE)))</f>
        <v>0</v>
      </c>
      <c r="Q10" s="237">
        <f t="shared" si="1"/>
        <v>2</v>
      </c>
      <c r="R10" s="237">
        <f t="shared" si="2"/>
        <v>1</v>
      </c>
    </row>
    <row r="11" spans="1:18" x14ac:dyDescent="0.25">
      <c r="A11" s="144" t="str">
        <f>'Crisis Indicator Data'!A8</f>
        <v>Complex in Burundi</v>
      </c>
      <c r="B11" s="145" t="str">
        <f>'Crisis Indicator Data'!B8</f>
        <v>Violence,Displacement,Floods</v>
      </c>
      <c r="C11" s="145" t="str">
        <f>'Crisis Indicator Data'!C8</f>
        <v>BDI001</v>
      </c>
      <c r="D11" s="145" t="str">
        <f>'Crisis Indicator Data'!D8</f>
        <v>Burundi</v>
      </c>
      <c r="E11" s="145" t="str">
        <f>'Crisis Indicator Data'!E8</f>
        <v>BDI</v>
      </c>
      <c r="F11" s="156">
        <f>IF('Crisis Indicator Data'!Q8="x","x",('Crisis Indicator Data'!Q8/1000000))</f>
        <v>6.9809999999999999</v>
      </c>
      <c r="G11" s="156">
        <f>IF('Crisis Indicator Data'!R8="x","x",('Crisis Indicator Data'!R8/1000000))</f>
        <v>3.66</v>
      </c>
      <c r="H11" s="156">
        <f>IF('Crisis Indicator Data'!S8="x","x",('Crisis Indicator Data'!S8/1000000))</f>
        <v>1.6919999999999999</v>
      </c>
      <c r="I11" s="156">
        <f>IF('Crisis Indicator Data'!T8="x","x",('Crisis Indicator Data'!T8/1000000))</f>
        <v>0.108</v>
      </c>
      <c r="J11" s="156">
        <f>IF('Crisis Indicator Data'!U8="x","x",('Crisis Indicator Data'!U8/1000000))</f>
        <v>0</v>
      </c>
      <c r="K11" s="243">
        <f t="shared" si="0"/>
        <v>3.8</v>
      </c>
      <c r="L11" s="143">
        <f>IF(F11="x","x",(F11*1000000/VLOOKUP($C11,'Crisis Indicator Data'!$C$3:$H$198,5,FALSE)))</f>
        <v>0.53700000000000003</v>
      </c>
      <c r="M11" s="143">
        <f>IF(G11="x","x",(G11*1000000/VLOOKUP($C11,'Crisis Indicator Data'!$C$3:$H$198,5,FALSE)))</f>
        <v>0.28153846153846152</v>
      </c>
      <c r="N11" s="143">
        <f>IF(H11="x","x",(H11*1000000/VLOOKUP($C11,'Crisis Indicator Data'!$C$3:$H$198,5,FALSE)))</f>
        <v>0.13015384615384615</v>
      </c>
      <c r="O11" s="143">
        <f>IF(I11="x","x",(I11*1000000/VLOOKUP($C11,'Crisis Indicator Data'!$C$3:$H$198,5,FALSE)))</f>
        <v>8.3076923076923076E-3</v>
      </c>
      <c r="P11" s="143">
        <f>IF(J11="x","x",(J11*1000000/VLOOKUP($C11,'Crisis Indicator Data'!$C$3:$H$198,5,FALSE)))</f>
        <v>0</v>
      </c>
      <c r="Q11" s="237">
        <f t="shared" si="1"/>
        <v>3</v>
      </c>
      <c r="R11" s="237">
        <f t="shared" si="2"/>
        <v>3.4</v>
      </c>
    </row>
    <row r="12" spans="1:18" x14ac:dyDescent="0.25">
      <c r="A12" s="144" t="str">
        <f>'Crisis Indicator Data'!A9</f>
        <v>Conflict in Burkina Faso</v>
      </c>
      <c r="B12" s="145" t="str">
        <f>'Crisis Indicator Data'!B9</f>
        <v>Conflict,Displacement,Violence</v>
      </c>
      <c r="C12" s="145" t="str">
        <f>'Crisis Indicator Data'!C9</f>
        <v>BFA002</v>
      </c>
      <c r="D12" s="145" t="str">
        <f>'Crisis Indicator Data'!D9</f>
        <v>Burkina Faso</v>
      </c>
      <c r="E12" s="145" t="str">
        <f>'Crisis Indicator Data'!E9</f>
        <v>BFA</v>
      </c>
      <c r="F12" s="156">
        <f>IF('Crisis Indicator Data'!Q9="x","x",('Crisis Indicator Data'!Q9/1000000))</f>
        <v>0</v>
      </c>
      <c r="G12" s="156">
        <f>IF('Crisis Indicator Data'!R9="x","x",('Crisis Indicator Data'!R9/1000000))</f>
        <v>0</v>
      </c>
      <c r="H12" s="156">
        <f>IF('Crisis Indicator Data'!S9="x","x",('Crisis Indicator Data'!S9/1000000))</f>
        <v>1.7669999999999999</v>
      </c>
      <c r="I12" s="156">
        <f>IF('Crisis Indicator Data'!T9="x","x",('Crisis Indicator Data'!T9/1000000))</f>
        <v>1.976</v>
      </c>
      <c r="J12" s="156">
        <f>IF('Crisis Indicator Data'!U9="x","x",('Crisis Indicator Data'!U9/1000000))</f>
        <v>8.8999999999999996E-2</v>
      </c>
      <c r="K12" s="243">
        <f t="shared" si="0"/>
        <v>4.3</v>
      </c>
      <c r="L12" s="143">
        <f>IF(F12="x","x",(F12*1000000/VLOOKUP($C12,'Crisis Indicator Data'!$C$3:$H$198,5,FALSE)))</f>
        <v>0</v>
      </c>
      <c r="M12" s="143">
        <f>IF(G12="x","x",(G12*1000000/VLOOKUP($C12,'Crisis Indicator Data'!$C$3:$H$198,5,FALSE)))</f>
        <v>0</v>
      </c>
      <c r="N12" s="143">
        <f>IF(H12="x","x",(H12*1000000/VLOOKUP($C12,'Crisis Indicator Data'!$C$3:$H$198,5,FALSE)))</f>
        <v>0.46111691022964507</v>
      </c>
      <c r="O12" s="143">
        <f>IF(I12="x","x",(I12*1000000/VLOOKUP($C12,'Crisis Indicator Data'!$C$3:$H$198,5,FALSE)))</f>
        <v>0.51565762004175364</v>
      </c>
      <c r="P12" s="143">
        <f>IF(J12="x","x",(J12*1000000/VLOOKUP($C12,'Crisis Indicator Data'!$C$3:$H$198,5,FALSE)))</f>
        <v>2.3225469728601254E-2</v>
      </c>
      <c r="Q12" s="237">
        <f t="shared" si="1"/>
        <v>4</v>
      </c>
      <c r="R12" s="237">
        <f t="shared" si="2"/>
        <v>4.1500000000000004</v>
      </c>
    </row>
    <row r="13" spans="1:18" x14ac:dyDescent="0.25">
      <c r="A13" s="144" t="str">
        <f>'Crisis Indicator Data'!A10</f>
        <v>Rohingya refugee crisis</v>
      </c>
      <c r="B13" s="145" t="str">
        <f>'Crisis Indicator Data'!B10</f>
        <v>Conflict,Violence,Displacement</v>
      </c>
      <c r="C13" s="145" t="str">
        <f>'Crisis Indicator Data'!C10</f>
        <v>BGD002</v>
      </c>
      <c r="D13" s="145" t="str">
        <f>'Crisis Indicator Data'!D10</f>
        <v>Bangladesh</v>
      </c>
      <c r="E13" s="145" t="str">
        <f>'Crisis Indicator Data'!E10</f>
        <v>BGD</v>
      </c>
      <c r="F13" s="156">
        <f>IF('Crisis Indicator Data'!Q10="x","x",('Crisis Indicator Data'!Q10/1000000))</f>
        <v>0</v>
      </c>
      <c r="G13" s="156">
        <f>IF('Crisis Indicator Data'!R10="x","x",('Crisis Indicator Data'!R10/1000000))</f>
        <v>0</v>
      </c>
      <c r="H13" s="156">
        <f>IF('Crisis Indicator Data'!S10="x","x",('Crisis Indicator Data'!S10/1000000))</f>
        <v>1.496</v>
      </c>
      <c r="I13" s="156">
        <f>IF('Crisis Indicator Data'!T10="x","x",('Crisis Indicator Data'!T10/1000000))</f>
        <v>0</v>
      </c>
      <c r="J13" s="156">
        <f>IF('Crisis Indicator Data'!U10="x","x",('Crisis Indicator Data'!U10/1000000))</f>
        <v>0</v>
      </c>
      <c r="K13" s="243">
        <f t="shared" si="0"/>
        <v>3.6</v>
      </c>
      <c r="L13" s="143">
        <f>IF(F13="x","x",(F13*1000000/VLOOKUP($C13,'Crisis Indicator Data'!$C$3:$H$198,5,FALSE)))</f>
        <v>0</v>
      </c>
      <c r="M13" s="143">
        <f>IF(G13="x","x",(G13*1000000/VLOOKUP($C13,'Crisis Indicator Data'!$C$3:$H$198,5,FALSE)))</f>
        <v>0</v>
      </c>
      <c r="N13" s="143">
        <f>IF(H13="x","x",(H13*1000000/VLOOKUP($C13,'Crisis Indicator Data'!$C$3:$H$198,5,FALSE)))</f>
        <v>1</v>
      </c>
      <c r="O13" s="143">
        <f>IF(I13="x","x",(I13*1000000/VLOOKUP($C13,'Crisis Indicator Data'!$C$3:$H$198,5,FALSE)))</f>
        <v>0</v>
      </c>
      <c r="P13" s="143">
        <f>IF(J13="x","x",(J13*1000000/VLOOKUP($C13,'Crisis Indicator Data'!$C$3:$H$198,5,FALSE)))</f>
        <v>0</v>
      </c>
      <c r="Q13" s="237">
        <f t="shared" si="1"/>
        <v>3</v>
      </c>
      <c r="R13" s="237">
        <f t="shared" si="2"/>
        <v>3.3</v>
      </c>
    </row>
    <row r="14" spans="1:18" x14ac:dyDescent="0.25">
      <c r="A14" s="144" t="str">
        <f>'Crisis Indicator Data'!A11</f>
        <v>Country level Brazil</v>
      </c>
      <c r="B14" s="145" t="str">
        <f>'Crisis Indicator Data'!B11</f>
        <v>Displacement,Floods</v>
      </c>
      <c r="C14" s="145" t="str">
        <f>'Crisis Indicator Data'!C11</f>
        <v>BRA001</v>
      </c>
      <c r="D14" s="145" t="str">
        <f>'Crisis Indicator Data'!D11</f>
        <v>Brazil</v>
      </c>
      <c r="E14" s="145" t="str">
        <f>'Crisis Indicator Data'!E11</f>
        <v>BRA</v>
      </c>
      <c r="F14" s="156">
        <f>IF('Crisis Indicator Data'!Q11="x","x",('Crisis Indicator Data'!Q11/1000000))</f>
        <v>134.57599999999999</v>
      </c>
      <c r="G14" s="156">
        <f>IF('Crisis Indicator Data'!R11="x","x",('Crisis Indicator Data'!R11/1000000))</f>
        <v>0.161</v>
      </c>
      <c r="H14" s="156">
        <f>IF('Crisis Indicator Data'!S11="x","x",('Crisis Indicator Data'!S11/1000000))</f>
        <v>0.316</v>
      </c>
      <c r="I14" s="156">
        <f>IF('Crisis Indicator Data'!T11="x","x",('Crisis Indicator Data'!T11/1000000))</f>
        <v>0</v>
      </c>
      <c r="J14" s="156">
        <f>IF('Crisis Indicator Data'!U11="x","x",('Crisis Indicator Data'!U11/1000000))</f>
        <v>0</v>
      </c>
      <c r="K14" s="243">
        <f t="shared" si="0"/>
        <v>2.5</v>
      </c>
      <c r="L14" s="143">
        <f>IF(F14="x","x",(F14*1000000/VLOOKUP($C14,'Crisis Indicator Data'!$C$3:$H$198,5,FALSE)))</f>
        <v>0.99646805328278532</v>
      </c>
      <c r="M14" s="143">
        <f>IF(G14="x","x",(G14*1000000/VLOOKUP($C14,'Crisis Indicator Data'!$C$3:$H$198,5,FALSE)))</f>
        <v>1.1921245733156614E-3</v>
      </c>
      <c r="N14" s="143">
        <f>IF(H14="x","x",(H14*1000000/VLOOKUP($C14,'Crisis Indicator Data'!$C$3:$H$198,5,FALSE)))</f>
        <v>2.339822143899062E-3</v>
      </c>
      <c r="O14" s="143">
        <f>IF(I14="x","x",(I14*1000000/VLOOKUP($C14,'Crisis Indicator Data'!$C$3:$H$198,5,FALSE)))</f>
        <v>0</v>
      </c>
      <c r="P14" s="143">
        <f>IF(J14="x","x",(J14*1000000/VLOOKUP($C14,'Crisis Indicator Data'!$C$3:$H$198,5,FALSE)))</f>
        <v>0</v>
      </c>
      <c r="Q14" s="237">
        <f t="shared" si="1"/>
        <v>1</v>
      </c>
      <c r="R14" s="237">
        <f t="shared" si="2"/>
        <v>1.75</v>
      </c>
    </row>
    <row r="15" spans="1:18" x14ac:dyDescent="0.25">
      <c r="A15" s="144" t="str">
        <f>'Crisis Indicator Data'!A12</f>
        <v>Venezuela displacement in Brazil</v>
      </c>
      <c r="B15" s="145" t="str">
        <f>'Crisis Indicator Data'!B12</f>
        <v>Displacement</v>
      </c>
      <c r="C15" s="145" t="str">
        <f>'Crisis Indicator Data'!C12</f>
        <v>BRA002</v>
      </c>
      <c r="D15" s="145" t="str">
        <f>'Crisis Indicator Data'!D12</f>
        <v>Brazil</v>
      </c>
      <c r="E15" s="145" t="str">
        <f>'Crisis Indicator Data'!E12</f>
        <v>BRA</v>
      </c>
      <c r="F15" s="156">
        <f>IF('Crisis Indicator Data'!Q12="x","x",('Crisis Indicator Data'!Q12/1000000))</f>
        <v>72.637</v>
      </c>
      <c r="G15" s="156">
        <f>IF('Crisis Indicator Data'!R12="x","x",('Crisis Indicator Data'!R12/1000000))</f>
        <v>0.108</v>
      </c>
      <c r="H15" s="156">
        <f>IF('Crisis Indicator Data'!S12="x","x",('Crisis Indicator Data'!S12/1000000))</f>
        <v>0.29799999999999999</v>
      </c>
      <c r="I15" s="156">
        <f>IF('Crisis Indicator Data'!T12="x","x",('Crisis Indicator Data'!T12/1000000))</f>
        <v>0</v>
      </c>
      <c r="J15" s="156">
        <f>IF('Crisis Indicator Data'!U12="x","x",('Crisis Indicator Data'!U12/1000000))</f>
        <v>0</v>
      </c>
      <c r="K15" s="243">
        <f t="shared" si="0"/>
        <v>2.5</v>
      </c>
      <c r="L15" s="143">
        <f>IF(F15="x","x",(F15*1000000/VLOOKUP($C15,'Crisis Indicator Data'!$C$3:$H$198,5,FALSE)))</f>
        <v>0.99444163027257915</v>
      </c>
      <c r="M15" s="143">
        <f>IF(G15="x","x",(G15*1000000/VLOOKUP($C15,'Crisis Indicator Data'!$C$3:$H$198,5,FALSE)))</f>
        <v>1.4785811097572663E-3</v>
      </c>
      <c r="N15" s="143">
        <f>IF(H15="x","x",(H15*1000000/VLOOKUP($C15,'Crisis Indicator Data'!$C$3:$H$198,5,FALSE)))</f>
        <v>4.0797886176635679E-3</v>
      </c>
      <c r="O15" s="143">
        <f>IF(I15="x","x",(I15*1000000/VLOOKUP($C15,'Crisis Indicator Data'!$C$3:$H$198,5,FALSE)))</f>
        <v>0</v>
      </c>
      <c r="P15" s="143">
        <f>IF(J15="x","x",(J15*1000000/VLOOKUP($C15,'Crisis Indicator Data'!$C$3:$H$198,5,FALSE)))</f>
        <v>0</v>
      </c>
      <c r="Q15" s="237">
        <f t="shared" si="1"/>
        <v>1</v>
      </c>
      <c r="R15" s="237">
        <f t="shared" si="2"/>
        <v>1.75</v>
      </c>
    </row>
    <row r="16" spans="1:18" x14ac:dyDescent="0.25">
      <c r="A16" s="144" t="str">
        <f>'Crisis Indicator Data'!A13</f>
        <v>Floods in rainy season 2022</v>
      </c>
      <c r="B16" s="145" t="str">
        <f>'Crisis Indicator Data'!B13</f>
        <v>Floods</v>
      </c>
      <c r="C16" s="145" t="str">
        <f>'Crisis Indicator Data'!C13</f>
        <v>BRA003</v>
      </c>
      <c r="D16" s="145" t="str">
        <f>'Crisis Indicator Data'!D13</f>
        <v>Brazil</v>
      </c>
      <c r="E16" s="145" t="str">
        <f>'Crisis Indicator Data'!E13</f>
        <v>BRA</v>
      </c>
      <c r="F16" s="156">
        <f>IF('Crisis Indicator Data'!Q13="x","x",('Crisis Indicator Data'!Q13/1000000))</f>
        <v>52.771999999999998</v>
      </c>
      <c r="G16" s="156">
        <f>IF('Crisis Indicator Data'!R13="x","x",('Crisis Indicator Data'!R13/1000000))</f>
        <v>5.1999999999999998E-2</v>
      </c>
      <c r="H16" s="156">
        <f>IF('Crisis Indicator Data'!S13="x","x",('Crisis Indicator Data'!S13/1000000))</f>
        <v>1.7999999999999999E-2</v>
      </c>
      <c r="I16" s="156">
        <f>IF('Crisis Indicator Data'!T13="x","x",('Crisis Indicator Data'!T13/1000000))</f>
        <v>0</v>
      </c>
      <c r="J16" s="156">
        <f>IF('Crisis Indicator Data'!U13="x","x",('Crisis Indicator Data'!U13/1000000))</f>
        <v>0</v>
      </c>
      <c r="K16" s="243">
        <f t="shared" si="0"/>
        <v>0.4</v>
      </c>
      <c r="L16" s="143">
        <f>IF(F16="x","x",(F16*1000000/VLOOKUP($C16,'Crisis Indicator Data'!$C$3:$H$198,5,FALSE)))</f>
        <v>0.99867529616592865</v>
      </c>
      <c r="M16" s="143">
        <f>IF(G16="x","x",(G16*1000000/VLOOKUP($C16,'Crisis Indicator Data'!$C$3:$H$198,5,FALSE)))</f>
        <v>9.8406570531016997E-4</v>
      </c>
      <c r="N16" s="143">
        <f>IF(H16="x","x",(H16*1000000/VLOOKUP($C16,'Crisis Indicator Data'!$C$3:$H$198,5,FALSE)))</f>
        <v>3.4063812876121267E-4</v>
      </c>
      <c r="O16" s="143">
        <f>IF(I16="x","x",(I16*1000000/VLOOKUP($C16,'Crisis Indicator Data'!$C$3:$H$198,5,FALSE)))</f>
        <v>0</v>
      </c>
      <c r="P16" s="143">
        <f>IF(J16="x","x",(J16*1000000/VLOOKUP($C16,'Crisis Indicator Data'!$C$3:$H$198,5,FALSE)))</f>
        <v>0</v>
      </c>
      <c r="Q16" s="237">
        <f t="shared" si="1"/>
        <v>1</v>
      </c>
      <c r="R16" s="237">
        <f t="shared" si="2"/>
        <v>0.7</v>
      </c>
    </row>
    <row r="17" spans="1:18" x14ac:dyDescent="0.25">
      <c r="A17" s="144" t="str">
        <f>'Crisis Indicator Data'!A14</f>
        <v>Complex crisis in CAR</v>
      </c>
      <c r="B17" s="145" t="str">
        <f>'Crisis Indicator Data'!B14</f>
        <v>Conflict,Displacement</v>
      </c>
      <c r="C17" s="145" t="str">
        <f>'Crisis Indicator Data'!C14</f>
        <v>CAF001</v>
      </c>
      <c r="D17" s="145" t="str">
        <f>'Crisis Indicator Data'!D14</f>
        <v>CAR</v>
      </c>
      <c r="E17" s="145" t="str">
        <f>'Crisis Indicator Data'!E14</f>
        <v>CAF</v>
      </c>
      <c r="F17" s="156">
        <f>IF('Crisis Indicator Data'!Q14="x","x",('Crisis Indicator Data'!Q14/1000000))</f>
        <v>0</v>
      </c>
      <c r="G17" s="156">
        <f>IF('Crisis Indicator Data'!R14="x","x",('Crisis Indicator Data'!R14/1000000))</f>
        <v>2.665</v>
      </c>
      <c r="H17" s="156">
        <f>IF('Crisis Indicator Data'!S14="x","x",('Crisis Indicator Data'!S14/1000000))</f>
        <v>2.649</v>
      </c>
      <c r="I17" s="156">
        <f>IF('Crisis Indicator Data'!T14="x","x",('Crisis Indicator Data'!T14/1000000))</f>
        <v>0.77800000000000002</v>
      </c>
      <c r="J17" s="156">
        <f>IF('Crisis Indicator Data'!U14="x","x",('Crisis Indicator Data'!U14/1000000))</f>
        <v>0</v>
      </c>
      <c r="K17" s="243">
        <f t="shared" si="0"/>
        <v>4.2</v>
      </c>
      <c r="L17" s="143">
        <f>IF(F17="x","x",(F17*1000000/VLOOKUP($C17,'Crisis Indicator Data'!$C$3:$H$198,5,FALSE)))</f>
        <v>0</v>
      </c>
      <c r="M17" s="143">
        <f>IF(G17="x","x",(G17*1000000/VLOOKUP($C17,'Crisis Indicator Data'!$C$3:$H$198,5,FALSE)))</f>
        <v>0.43753078312263999</v>
      </c>
      <c r="N17" s="143">
        <f>IF(H17="x","x",(H17*1000000/VLOOKUP($C17,'Crisis Indicator Data'!$C$3:$H$198,5,FALSE)))</f>
        <v>0.43490395665736331</v>
      </c>
      <c r="O17" s="143">
        <f>IF(I17="x","x",(I17*1000000/VLOOKUP($C17,'Crisis Indicator Data'!$C$3:$H$198,5,FALSE)))</f>
        <v>0.12772943687407651</v>
      </c>
      <c r="P17" s="143">
        <f>IF(J17="x","x",(J17*1000000/VLOOKUP($C17,'Crisis Indicator Data'!$C$3:$H$198,5,FALSE)))</f>
        <v>0</v>
      </c>
      <c r="Q17" s="237">
        <f t="shared" si="1"/>
        <v>4</v>
      </c>
      <c r="R17" s="237">
        <f t="shared" si="2"/>
        <v>4.0999999999999996</v>
      </c>
    </row>
    <row r="18" spans="1:18" x14ac:dyDescent="0.25">
      <c r="A18" s="144" t="str">
        <f>'Crisis Indicator Data'!A15</f>
        <v>Venezuela displacement in Chile</v>
      </c>
      <c r="B18" s="145" t="str">
        <f>'Crisis Indicator Data'!B15</f>
        <v>Displacement</v>
      </c>
      <c r="C18" s="145" t="str">
        <f>'Crisis Indicator Data'!C15</f>
        <v>CHL002</v>
      </c>
      <c r="D18" s="145" t="str">
        <f>'Crisis Indicator Data'!D15</f>
        <v>Chile</v>
      </c>
      <c r="E18" s="145" t="str">
        <f>'Crisis Indicator Data'!E15</f>
        <v>CHL</v>
      </c>
      <c r="F18" s="156">
        <f>IF('Crisis Indicator Data'!Q15="x","x",('Crisis Indicator Data'!Q15/1000000))</f>
        <v>7.4669999999999996</v>
      </c>
      <c r="G18" s="156">
        <f>IF('Crisis Indicator Data'!R15="x","x",('Crisis Indicator Data'!R15/1000000))</f>
        <v>11.169</v>
      </c>
      <c r="H18" s="156">
        <f>IF('Crisis Indicator Data'!S15="x","x",('Crisis Indicator Data'!S15/1000000))</f>
        <v>0.48099999999999998</v>
      </c>
      <c r="I18" s="156">
        <f>IF('Crisis Indicator Data'!T15="x","x",('Crisis Indicator Data'!T15/1000000))</f>
        <v>0</v>
      </c>
      <c r="J18" s="156">
        <f>IF('Crisis Indicator Data'!U15="x","x",('Crisis Indicator Data'!U15/1000000))</f>
        <v>0</v>
      </c>
      <c r="K18" s="243">
        <f t="shared" si="0"/>
        <v>2.8</v>
      </c>
      <c r="L18" s="143">
        <f>IF(F18="x","x",(F18*1000000/VLOOKUP($C18,'Crisis Indicator Data'!$C$3:$H$198,5,FALSE)))</f>
        <v>0.39061519146264911</v>
      </c>
      <c r="M18" s="143">
        <f>IF(G18="x","x",(G18*1000000/VLOOKUP($C18,'Crisis Indicator Data'!$C$3:$H$198,5,FALSE)))</f>
        <v>0.58427495291902076</v>
      </c>
      <c r="N18" s="143">
        <f>IF(H18="x","x",(H18*1000000/VLOOKUP($C18,'Crisis Indicator Data'!$C$3:$H$198,5,FALSE)))</f>
        <v>2.5162167817535049E-2</v>
      </c>
      <c r="O18" s="143">
        <f>IF(I18="x","x",(I18*1000000/VLOOKUP($C18,'Crisis Indicator Data'!$C$3:$H$198,5,FALSE)))</f>
        <v>0</v>
      </c>
      <c r="P18" s="143">
        <f>IF(J18="x","x",(J18*1000000/VLOOKUP($C18,'Crisis Indicator Data'!$C$3:$H$198,5,FALSE)))</f>
        <v>0</v>
      </c>
      <c r="Q18" s="237">
        <f t="shared" si="1"/>
        <v>2</v>
      </c>
      <c r="R18" s="237">
        <f t="shared" si="2"/>
        <v>2.4</v>
      </c>
    </row>
    <row r="19" spans="1:18" x14ac:dyDescent="0.25">
      <c r="A19" s="144" t="str">
        <f>'Crisis Indicator Data'!A16</f>
        <v>Multiple crises in Cameroon</v>
      </c>
      <c r="B19" s="145" t="str">
        <f>'Crisis Indicator Data'!B16</f>
        <v>Conflict,Displacement</v>
      </c>
      <c r="C19" s="145" t="str">
        <f>'Crisis Indicator Data'!C16</f>
        <v>CMR001</v>
      </c>
      <c r="D19" s="145" t="str">
        <f>'Crisis Indicator Data'!D16</f>
        <v>Cameroon</v>
      </c>
      <c r="E19" s="145" t="str">
        <f>'Crisis Indicator Data'!E16</f>
        <v>CMR</v>
      </c>
      <c r="F19" s="156">
        <f>IF('Crisis Indicator Data'!Q16="x","x",('Crisis Indicator Data'!Q16/1000000))</f>
        <v>23.844999999999999</v>
      </c>
      <c r="G19" s="156">
        <f>IF('Crisis Indicator Data'!R16="x","x",('Crisis Indicator Data'!R16/1000000))</f>
        <v>0</v>
      </c>
      <c r="H19" s="156">
        <f>IF('Crisis Indicator Data'!S16="x","x",('Crisis Indicator Data'!S16/1000000))</f>
        <v>2.0720000000000001</v>
      </c>
      <c r="I19" s="156">
        <f>IF('Crisis Indicator Data'!T16="x","x",('Crisis Indicator Data'!T16/1000000))</f>
        <v>1.6830000000000001</v>
      </c>
      <c r="J19" s="156">
        <f>IF('Crisis Indicator Data'!U16="x","x",('Crisis Indicator Data'!U16/1000000))</f>
        <v>0</v>
      </c>
      <c r="K19" s="243">
        <f t="shared" si="0"/>
        <v>4.3</v>
      </c>
      <c r="L19" s="143">
        <f>IF(F19="x","x",(F19*1000000/VLOOKUP($C19,'Crisis Indicator Data'!$C$3:$H$198,5,FALSE)))</f>
        <v>0.8639492753623188</v>
      </c>
      <c r="M19" s="143">
        <f>IF(G19="x","x",(G19*1000000/VLOOKUP($C19,'Crisis Indicator Data'!$C$3:$H$198,5,FALSE)))</f>
        <v>0</v>
      </c>
      <c r="N19" s="143">
        <f>IF(H19="x","x",(H19*1000000/VLOOKUP($C19,'Crisis Indicator Data'!$C$3:$H$198,5,FALSE)))</f>
        <v>7.5072463768115938E-2</v>
      </c>
      <c r="O19" s="143">
        <f>IF(I19="x","x",(I19*1000000/VLOOKUP($C19,'Crisis Indicator Data'!$C$3:$H$198,5,FALSE)))</f>
        <v>6.0978260869565218E-2</v>
      </c>
      <c r="P19" s="143">
        <f>IF(J19="x","x",(J19*1000000/VLOOKUP($C19,'Crisis Indicator Data'!$C$3:$H$198,5,FALSE)))</f>
        <v>0</v>
      </c>
      <c r="Q19" s="237">
        <f t="shared" si="1"/>
        <v>4</v>
      </c>
      <c r="R19" s="237">
        <f t="shared" si="2"/>
        <v>4.1500000000000004</v>
      </c>
    </row>
    <row r="20" spans="1:18" x14ac:dyDescent="0.25">
      <c r="A20" s="144" t="str">
        <f>'Crisis Indicator Data'!A17</f>
        <v>Boko Haram in Cameroon</v>
      </c>
      <c r="B20" s="145" t="str">
        <f>'Crisis Indicator Data'!B17</f>
        <v>Conflict</v>
      </c>
      <c r="C20" s="145" t="str">
        <f>'Crisis Indicator Data'!C17</f>
        <v>CMR002</v>
      </c>
      <c r="D20" s="145" t="str">
        <f>'Crisis Indicator Data'!D17</f>
        <v>Cameroon</v>
      </c>
      <c r="E20" s="145" t="str">
        <f>'Crisis Indicator Data'!E17</f>
        <v>CMR</v>
      </c>
      <c r="F20" s="156">
        <f>IF('Crisis Indicator Data'!Q17="x","x",('Crisis Indicator Data'!Q17/1000000))</f>
        <v>2.5569999999999999</v>
      </c>
      <c r="G20" s="156">
        <f>IF('Crisis Indicator Data'!R17="x","x",('Crisis Indicator Data'!R17/1000000))</f>
        <v>0</v>
      </c>
      <c r="H20" s="156">
        <f>IF('Crisis Indicator Data'!S17="x","x",('Crisis Indicator Data'!S17/1000000))</f>
        <v>0.16600000000000001</v>
      </c>
      <c r="I20" s="156">
        <f>IF('Crisis Indicator Data'!T17="x","x",('Crisis Indicator Data'!T17/1000000))</f>
        <v>1.08</v>
      </c>
      <c r="J20" s="156">
        <f>IF('Crisis Indicator Data'!U17="x","x",('Crisis Indicator Data'!U17/1000000))</f>
        <v>0</v>
      </c>
      <c r="K20" s="243">
        <f t="shared" si="0"/>
        <v>3.5</v>
      </c>
      <c r="L20" s="143">
        <f>IF(F20="x","x",(F20*1000000/VLOOKUP($C20,'Crisis Indicator Data'!$C$3:$H$198,5,FALSE)))</f>
        <v>0.67236392321851168</v>
      </c>
      <c r="M20" s="143">
        <f>IF(G20="x","x",(G20*1000000/VLOOKUP($C20,'Crisis Indicator Data'!$C$3:$H$198,5,FALSE)))</f>
        <v>0</v>
      </c>
      <c r="N20" s="143">
        <f>IF(H20="x","x",(H20*1000000/VLOOKUP($C20,'Crisis Indicator Data'!$C$3:$H$198,5,FALSE)))</f>
        <v>4.3649750197212726E-2</v>
      </c>
      <c r="O20" s="143">
        <f>IF(I20="x","x",(I20*1000000/VLOOKUP($C20,'Crisis Indicator Data'!$C$3:$H$198,5,FALSE)))</f>
        <v>0.28398632658427558</v>
      </c>
      <c r="P20" s="143">
        <f>IF(J20="x","x",(J20*1000000/VLOOKUP($C20,'Crisis Indicator Data'!$C$3:$H$198,5,FALSE)))</f>
        <v>0</v>
      </c>
      <c r="Q20" s="237">
        <f t="shared" si="1"/>
        <v>4</v>
      </c>
      <c r="R20" s="237">
        <f t="shared" si="2"/>
        <v>3.75</v>
      </c>
    </row>
    <row r="21" spans="1:18" x14ac:dyDescent="0.25">
      <c r="A21" s="144" t="str">
        <f>'Crisis Indicator Data'!A18</f>
        <v>Anglophone Crisis in Cameroon</v>
      </c>
      <c r="B21" s="145" t="str">
        <f>'Crisis Indicator Data'!B18</f>
        <v>Conflict</v>
      </c>
      <c r="C21" s="145" t="str">
        <f>'Crisis Indicator Data'!C18</f>
        <v>CMR003</v>
      </c>
      <c r="D21" s="145" t="str">
        <f>'Crisis Indicator Data'!D18</f>
        <v>Cameroon</v>
      </c>
      <c r="E21" s="145" t="str">
        <f>'Crisis Indicator Data'!E18</f>
        <v>CMR</v>
      </c>
      <c r="F21" s="156">
        <f>IF('Crisis Indicator Data'!Q18="x","x",('Crisis Indicator Data'!Q18/1000000))</f>
        <v>11.439</v>
      </c>
      <c r="G21" s="156">
        <f>IF('Crisis Indicator Data'!R18="x","x",('Crisis Indicator Data'!R18/1000000))</f>
        <v>0</v>
      </c>
      <c r="H21" s="156">
        <f>IF('Crisis Indicator Data'!S18="x","x",('Crisis Indicator Data'!S18/1000000))</f>
        <v>1.431</v>
      </c>
      <c r="I21" s="156">
        <f>IF('Crisis Indicator Data'!T18="x","x",('Crisis Indicator Data'!T18/1000000))</f>
        <v>0.60299999999999998</v>
      </c>
      <c r="J21" s="156">
        <f>IF('Crisis Indicator Data'!U18="x","x",('Crisis Indicator Data'!U18/1000000))</f>
        <v>0</v>
      </c>
      <c r="K21" s="243">
        <f t="shared" si="0"/>
        <v>3.8</v>
      </c>
      <c r="L21" s="143">
        <f>IF(F21="x","x",(F21*1000000/VLOOKUP($C21,'Crisis Indicator Data'!$C$3:$H$198,5,FALSE)))</f>
        <v>0.84896838355351045</v>
      </c>
      <c r="M21" s="143">
        <f>IF(G21="x","x",(G21*1000000/VLOOKUP($C21,'Crisis Indicator Data'!$C$3:$H$198,5,FALSE)))</f>
        <v>0</v>
      </c>
      <c r="N21" s="143">
        <f>IF(H21="x","x",(H21*1000000/VLOOKUP($C21,'Crisis Indicator Data'!$C$3:$H$198,5,FALSE)))</f>
        <v>0.10620454208104498</v>
      </c>
      <c r="O21" s="143">
        <f>IF(I21="x","x",(I21*1000000/VLOOKUP($C21,'Crisis Indicator Data'!$C$3:$H$198,5,FALSE)))</f>
        <v>4.4752857354905744E-2</v>
      </c>
      <c r="P21" s="143">
        <f>IF(J21="x","x",(J21*1000000/VLOOKUP($C21,'Crisis Indicator Data'!$C$3:$H$198,5,FALSE)))</f>
        <v>0</v>
      </c>
      <c r="Q21" s="237">
        <f t="shared" si="1"/>
        <v>3</v>
      </c>
      <c r="R21" s="237">
        <f t="shared" si="2"/>
        <v>3.4</v>
      </c>
    </row>
    <row r="22" spans="1:18" x14ac:dyDescent="0.25">
      <c r="A22" s="144" t="str">
        <f>'Crisis Indicator Data'!A19</f>
        <v>CAR refugees in Cameroon</v>
      </c>
      <c r="B22" s="145" t="str">
        <f>'Crisis Indicator Data'!B19</f>
        <v>Conflict,Displacement</v>
      </c>
      <c r="C22" s="145" t="str">
        <f>'Crisis Indicator Data'!C19</f>
        <v>CMR004</v>
      </c>
      <c r="D22" s="145" t="str">
        <f>'Crisis Indicator Data'!D19</f>
        <v>Cameroon</v>
      </c>
      <c r="E22" s="145" t="str">
        <f>'Crisis Indicator Data'!E19</f>
        <v>CMR</v>
      </c>
      <c r="F22" s="156">
        <f>IF('Crisis Indicator Data'!Q19="x","x",('Crisis Indicator Data'!Q19/1000000))</f>
        <v>5.1829999999999998</v>
      </c>
      <c r="G22" s="156">
        <f>IF('Crisis Indicator Data'!R19="x","x",('Crisis Indicator Data'!R19/1000000))</f>
        <v>0</v>
      </c>
      <c r="H22" s="156">
        <f>IF('Crisis Indicator Data'!S19="x","x",('Crisis Indicator Data'!S19/1000000))</f>
        <v>0.47499999999999998</v>
      </c>
      <c r="I22" s="156">
        <f>IF('Crisis Indicator Data'!T19="x","x",('Crisis Indicator Data'!T19/1000000))</f>
        <v>0</v>
      </c>
      <c r="J22" s="156">
        <f>IF('Crisis Indicator Data'!U19="x","x",('Crisis Indicator Data'!U19/1000000))</f>
        <v>0</v>
      </c>
      <c r="K22" s="243">
        <f t="shared" si="0"/>
        <v>2.8</v>
      </c>
      <c r="L22" s="143">
        <f>IF(F22="x","x",(F22*1000000/VLOOKUP($C22,'Crisis Indicator Data'!$C$3:$H$198,5,FALSE)))</f>
        <v>0.91604807352421347</v>
      </c>
      <c r="M22" s="143">
        <f>IF(G22="x","x",(G22*1000000/VLOOKUP($C22,'Crisis Indicator Data'!$C$3:$H$198,5,FALSE)))</f>
        <v>0</v>
      </c>
      <c r="N22" s="143">
        <f>IF(H22="x","x",(H22*1000000/VLOOKUP($C22,'Crisis Indicator Data'!$C$3:$H$198,5,FALSE)))</f>
        <v>8.3951926475786504E-2</v>
      </c>
      <c r="O22" s="143">
        <f>IF(I22="x","x",(I22*1000000/VLOOKUP($C22,'Crisis Indicator Data'!$C$3:$H$198,5,FALSE)))</f>
        <v>0</v>
      </c>
      <c r="P22" s="143">
        <f>IF(J22="x","x",(J22*1000000/VLOOKUP($C22,'Crisis Indicator Data'!$C$3:$H$198,5,FALSE)))</f>
        <v>0</v>
      </c>
      <c r="Q22" s="237">
        <f t="shared" si="1"/>
        <v>3</v>
      </c>
      <c r="R22" s="237">
        <f t="shared" si="2"/>
        <v>2.9</v>
      </c>
    </row>
    <row r="23" spans="1:18" x14ac:dyDescent="0.25">
      <c r="A23" s="144" t="str">
        <f>'Crisis Indicator Data'!A20</f>
        <v>Complex crisis in DRC</v>
      </c>
      <c r="B23" s="145" t="str">
        <f>'Crisis Indicator Data'!B20</f>
        <v>Conflict,Displacement,Socio-political</v>
      </c>
      <c r="C23" s="145" t="str">
        <f>'Crisis Indicator Data'!C20</f>
        <v>COD001</v>
      </c>
      <c r="D23" s="145" t="str">
        <f>'Crisis Indicator Data'!D20</f>
        <v>DRC</v>
      </c>
      <c r="E23" s="145" t="str">
        <f>'Crisis Indicator Data'!E20</f>
        <v>COD</v>
      </c>
      <c r="F23" s="156">
        <f>IF('Crisis Indicator Data'!Q20="x","x",('Crisis Indicator Data'!Q20/1000000))</f>
        <v>82.155000000000001</v>
      </c>
      <c r="G23" s="156">
        <f>IF('Crisis Indicator Data'!R20="x","x",('Crisis Indicator Data'!R20/1000000))</f>
        <v>0.52900000000000003</v>
      </c>
      <c r="H23" s="156">
        <f>IF('Crisis Indicator Data'!S20="x","x",('Crisis Indicator Data'!S20/1000000))</f>
        <v>10.3</v>
      </c>
      <c r="I23" s="156">
        <f>IF('Crisis Indicator Data'!T20="x","x",('Crisis Indicator Data'!T20/1000000))</f>
        <v>10.8</v>
      </c>
      <c r="J23" s="156">
        <f>IF('Crisis Indicator Data'!U20="x","x",('Crisis Indicator Data'!U20/1000000))</f>
        <v>4.8</v>
      </c>
      <c r="K23" s="243">
        <f t="shared" si="0"/>
        <v>5</v>
      </c>
      <c r="L23" s="143">
        <f>IF(F23="x","x",(F23*1000000/VLOOKUP($C23,'Crisis Indicator Data'!$C$3:$H$198,5,FALSE)))</f>
        <v>0.75660318278936123</v>
      </c>
      <c r="M23" s="143">
        <f>IF(G23="x","x",(G23*1000000/VLOOKUP($C23,'Crisis Indicator Data'!$C$3:$H$198,5,FALSE)))</f>
        <v>4.8718043173948278E-3</v>
      </c>
      <c r="N23" s="143">
        <f>IF(H23="x","x",(H23*1000000/VLOOKUP($C23,'Crisis Indicator Data'!$C$3:$H$198,5,FALSE)))</f>
        <v>9.4857437559861493E-2</v>
      </c>
      <c r="O23" s="143">
        <f>IF(I23="x","x",(I23*1000000/VLOOKUP($C23,'Crisis Indicator Data'!$C$3:$H$198,5,FALSE)))</f>
        <v>9.9462167538495544E-2</v>
      </c>
      <c r="P23" s="143">
        <f>IF(J23="x","x",(J23*1000000/VLOOKUP($C23,'Crisis Indicator Data'!$C$3:$H$198,5,FALSE)))</f>
        <v>4.4205407794886908E-2</v>
      </c>
      <c r="Q23" s="237">
        <f t="shared" si="1"/>
        <v>4</v>
      </c>
      <c r="R23" s="237">
        <f t="shared" si="2"/>
        <v>4.5</v>
      </c>
    </row>
    <row r="24" spans="1:18" x14ac:dyDescent="0.25">
      <c r="A24" s="144" t="str">
        <f>'Crisis Indicator Data'!A21</f>
        <v>Complex crisis in Congo</v>
      </c>
      <c r="B24" s="145" t="str">
        <f>'Crisis Indicator Data'!B21</f>
        <v>Conflict</v>
      </c>
      <c r="C24" s="145" t="str">
        <f>'Crisis Indicator Data'!C21</f>
        <v>COG001</v>
      </c>
      <c r="D24" s="145" t="str">
        <f>'Crisis Indicator Data'!D21</f>
        <v>Congo</v>
      </c>
      <c r="E24" s="145" t="str">
        <f>'Crisis Indicator Data'!E21</f>
        <v>COG</v>
      </c>
      <c r="F24" s="156">
        <f>IF('Crisis Indicator Data'!Q21="x","x",('Crisis Indicator Data'!Q21/1000000))</f>
        <v>0.375</v>
      </c>
      <c r="G24" s="156">
        <f>IF('Crisis Indicator Data'!R21="x","x",('Crisis Indicator Data'!R21/1000000))</f>
        <v>0.23899999999999999</v>
      </c>
      <c r="H24" s="156">
        <f>IF('Crisis Indicator Data'!S21="x","x",('Crisis Indicator Data'!S21/1000000))</f>
        <v>3.5999999999999997E-2</v>
      </c>
      <c r="I24" s="156">
        <f>IF('Crisis Indicator Data'!T21="x","x",('Crisis Indicator Data'!T21/1000000))</f>
        <v>4.0000000000000001E-3</v>
      </c>
      <c r="J24" s="156">
        <f>IF('Crisis Indicator Data'!U21="x","x",('Crisis Indicator Data'!U21/1000000))</f>
        <v>0</v>
      </c>
      <c r="K24" s="243">
        <f t="shared" si="0"/>
        <v>1</v>
      </c>
      <c r="L24" s="143">
        <f>IF(F24="x","x",(F24*1000000/VLOOKUP($C24,'Crisis Indicator Data'!$C$3:$H$198,5,FALSE)))</f>
        <v>0.5725190839694656</v>
      </c>
      <c r="M24" s="143">
        <f>IF(G24="x","x",(G24*1000000/VLOOKUP($C24,'Crisis Indicator Data'!$C$3:$H$198,5,FALSE)))</f>
        <v>0.36488549618320609</v>
      </c>
      <c r="N24" s="143">
        <f>IF(H24="x","x",(H24*1000000/VLOOKUP($C24,'Crisis Indicator Data'!$C$3:$H$198,5,FALSE)))</f>
        <v>5.4961832061068701E-2</v>
      </c>
      <c r="O24" s="143">
        <f>IF(I24="x","x",(I24*1000000/VLOOKUP($C24,'Crisis Indicator Data'!$C$3:$H$198,5,FALSE)))</f>
        <v>6.1068702290076335E-3</v>
      </c>
      <c r="P24" s="143">
        <f>IF(J24="x","x",(J24*1000000/VLOOKUP($C24,'Crisis Indicator Data'!$C$3:$H$198,5,FALSE)))</f>
        <v>0</v>
      </c>
      <c r="Q24" s="237">
        <f t="shared" si="1"/>
        <v>3</v>
      </c>
      <c r="R24" s="237">
        <f t="shared" si="2"/>
        <v>2</v>
      </c>
    </row>
    <row r="25" spans="1:18" x14ac:dyDescent="0.25">
      <c r="A25" s="144" t="str">
        <f>'Crisis Indicator Data'!A22</f>
        <v>Complex crisis in Colombia</v>
      </c>
      <c r="B25" s="145" t="str">
        <f>'Crisis Indicator Data'!B22</f>
        <v>Socio-political,Conflict,Violence,Floods,Displacement</v>
      </c>
      <c r="C25" s="145" t="str">
        <f>'Crisis Indicator Data'!C22</f>
        <v>COL001</v>
      </c>
      <c r="D25" s="145" t="str">
        <f>'Crisis Indicator Data'!D22</f>
        <v>Colombia</v>
      </c>
      <c r="E25" s="145" t="str">
        <f>'Crisis Indicator Data'!E22</f>
        <v>COL</v>
      </c>
      <c r="F25" s="156">
        <f>IF('Crisis Indicator Data'!Q22="x","x",('Crisis Indicator Data'!Q22/1000000))</f>
        <v>39.9</v>
      </c>
      <c r="G25" s="156">
        <f>IF('Crisis Indicator Data'!R22="x","x",('Crisis Indicator Data'!R22/1000000))</f>
        <v>3.4</v>
      </c>
      <c r="H25" s="156">
        <f>IF('Crisis Indicator Data'!S22="x","x",('Crisis Indicator Data'!S22/1000000))</f>
        <v>4.5069999999999997</v>
      </c>
      <c r="I25" s="156">
        <f>IF('Crisis Indicator Data'!T22="x","x",('Crisis Indicator Data'!T22/1000000))</f>
        <v>2.9</v>
      </c>
      <c r="J25" s="156">
        <f>IF('Crisis Indicator Data'!U22="x","x",('Crisis Indicator Data'!U22/1000000))</f>
        <v>0.29299999999999998</v>
      </c>
      <c r="K25" s="243">
        <f t="shared" si="0"/>
        <v>4.8</v>
      </c>
      <c r="L25" s="143">
        <f>IF(F25="x","x",(F25*1000000/VLOOKUP($C25,'Crisis Indicator Data'!$C$3:$H$198,5,FALSE)))</f>
        <v>0.78235294117647058</v>
      </c>
      <c r="M25" s="143">
        <f>IF(G25="x","x",(G25*1000000/VLOOKUP($C25,'Crisis Indicator Data'!$C$3:$H$198,5,FALSE)))</f>
        <v>6.6666666666666666E-2</v>
      </c>
      <c r="N25" s="143">
        <f>IF(H25="x","x",(H25*1000000/VLOOKUP($C25,'Crisis Indicator Data'!$C$3:$H$198,5,FALSE)))</f>
        <v>8.8372549019607838E-2</v>
      </c>
      <c r="O25" s="143">
        <f>IF(I25="x","x",(I25*1000000/VLOOKUP($C25,'Crisis Indicator Data'!$C$3:$H$198,5,FALSE)))</f>
        <v>5.6862745098039215E-2</v>
      </c>
      <c r="P25" s="143">
        <f>IF(J25="x","x",(J25*1000000/VLOOKUP($C25,'Crisis Indicator Data'!$C$3:$H$198,5,FALSE)))</f>
        <v>5.745098039215686E-3</v>
      </c>
      <c r="Q25" s="237">
        <f t="shared" si="1"/>
        <v>4</v>
      </c>
      <c r="R25" s="237">
        <f t="shared" si="2"/>
        <v>4.4000000000000004</v>
      </c>
    </row>
    <row r="26" spans="1:18" x14ac:dyDescent="0.25">
      <c r="A26" s="144" t="str">
        <f>'Crisis Indicator Data'!A23</f>
        <v>Venezuela displacement in Colombia</v>
      </c>
      <c r="B26" s="145" t="str">
        <f>'Crisis Indicator Data'!B23</f>
        <v>Displacement</v>
      </c>
      <c r="C26" s="145" t="str">
        <f>'Crisis Indicator Data'!C23</f>
        <v>COL002</v>
      </c>
      <c r="D26" s="145" t="str">
        <f>'Crisis Indicator Data'!D23</f>
        <v>Colombia</v>
      </c>
      <c r="E26" s="145" t="str">
        <f>'Crisis Indicator Data'!E23</f>
        <v>COL</v>
      </c>
      <c r="F26" s="156">
        <f>IF('Crisis Indicator Data'!Q23="x","x",('Crisis Indicator Data'!Q23/1000000))</f>
        <v>20.707999999999998</v>
      </c>
      <c r="G26" s="156">
        <f>IF('Crisis Indicator Data'!R23="x","x",('Crisis Indicator Data'!R23/1000000))</f>
        <v>3.6539999999999999</v>
      </c>
      <c r="H26" s="156">
        <f>IF('Crisis Indicator Data'!S23="x","x",('Crisis Indicator Data'!S23/1000000))</f>
        <v>1.9</v>
      </c>
      <c r="I26" s="156">
        <f>IF('Crisis Indicator Data'!T23="x","x",('Crisis Indicator Data'!T23/1000000))</f>
        <v>0</v>
      </c>
      <c r="J26" s="156">
        <f>IF('Crisis Indicator Data'!U23="x","x",('Crisis Indicator Data'!U23/1000000))</f>
        <v>0</v>
      </c>
      <c r="K26" s="243">
        <f t="shared" si="0"/>
        <v>3.8</v>
      </c>
      <c r="L26" s="143">
        <f>IF(F26="x","x",(F26*1000000/VLOOKUP($C26,'Crisis Indicator Data'!$C$3:$H$198,5,FALSE)))</f>
        <v>0.78851572614423882</v>
      </c>
      <c r="M26" s="143">
        <f>IF(G26="x","x",(G26*1000000/VLOOKUP($C26,'Crisis Indicator Data'!$C$3:$H$198,5,FALSE)))</f>
        <v>0.13913639479095272</v>
      </c>
      <c r="N26" s="143">
        <f>IF(H26="x","x",(H26*1000000/VLOOKUP($C26,'Crisis Indicator Data'!$C$3:$H$198,5,FALSE)))</f>
        <v>7.2347879064808468E-2</v>
      </c>
      <c r="O26" s="143">
        <f>IF(I26="x","x",(I26*1000000/VLOOKUP($C26,'Crisis Indicator Data'!$C$3:$H$198,5,FALSE)))</f>
        <v>0</v>
      </c>
      <c r="P26" s="143">
        <f>IF(J26="x","x",(J26*1000000/VLOOKUP($C26,'Crisis Indicator Data'!$C$3:$H$198,5,FALSE)))</f>
        <v>0</v>
      </c>
      <c r="Q26" s="237">
        <f t="shared" si="1"/>
        <v>3</v>
      </c>
      <c r="R26" s="237">
        <f t="shared" si="2"/>
        <v>3.4</v>
      </c>
    </row>
    <row r="27" spans="1:18" x14ac:dyDescent="0.25">
      <c r="A27" s="144" t="str">
        <f>'Crisis Indicator Data'!A24</f>
        <v>Nicaraguan refugees in Costa Rica</v>
      </c>
      <c r="B27" s="145" t="str">
        <f>'Crisis Indicator Data'!B24</f>
        <v>Displacement</v>
      </c>
      <c r="C27" s="145" t="str">
        <f>'Crisis Indicator Data'!C24</f>
        <v>CRI002</v>
      </c>
      <c r="D27" s="145" t="str">
        <f>'Crisis Indicator Data'!D24</f>
        <v>Costa Rica</v>
      </c>
      <c r="E27" s="145" t="str">
        <f>'Crisis Indicator Data'!E24</f>
        <v>CRI</v>
      </c>
      <c r="F27" s="156">
        <f>IF('Crisis Indicator Data'!Q24="x","x",('Crisis Indicator Data'!Q24/1000000))</f>
        <v>0.90600000000000003</v>
      </c>
      <c r="G27" s="156">
        <f>IF('Crisis Indicator Data'!R24="x","x",('Crisis Indicator Data'!R24/1000000))</f>
        <v>4.7E-2</v>
      </c>
      <c r="H27" s="156">
        <f>IF('Crisis Indicator Data'!S24="x","x",('Crisis Indicator Data'!S24/1000000))</f>
        <v>0.18</v>
      </c>
      <c r="I27" s="156">
        <f>IF('Crisis Indicator Data'!T24="x","x",('Crisis Indicator Data'!T24/1000000))</f>
        <v>0</v>
      </c>
      <c r="J27" s="156">
        <f>IF('Crisis Indicator Data'!U24="x","x",('Crisis Indicator Data'!U24/1000000))</f>
        <v>0</v>
      </c>
      <c r="K27" s="243">
        <f t="shared" si="0"/>
        <v>2.1</v>
      </c>
      <c r="L27" s="143">
        <f>IF(F27="x","x",(F27*1000000/VLOOKUP($C27,'Crisis Indicator Data'!$C$3:$H$198,5,FALSE)))</f>
        <v>0.79964695498676086</v>
      </c>
      <c r="M27" s="143">
        <f>IF(G27="x","x",(G27*1000000/VLOOKUP($C27,'Crisis Indicator Data'!$C$3:$H$198,5,FALSE)))</f>
        <v>4.1482789055604589E-2</v>
      </c>
      <c r="N27" s="143">
        <f>IF(H27="x","x",(H27*1000000/VLOOKUP($C27,'Crisis Indicator Data'!$C$3:$H$198,5,FALSE)))</f>
        <v>0.1588702559576346</v>
      </c>
      <c r="O27" s="143">
        <f>IF(I27="x","x",(I27*1000000/VLOOKUP($C27,'Crisis Indicator Data'!$C$3:$H$198,5,FALSE)))</f>
        <v>0</v>
      </c>
      <c r="P27" s="143">
        <f>IF(J27="x","x",(J27*1000000/VLOOKUP($C27,'Crisis Indicator Data'!$C$3:$H$198,5,FALSE)))</f>
        <v>0</v>
      </c>
      <c r="Q27" s="237">
        <f t="shared" si="1"/>
        <v>3</v>
      </c>
      <c r="R27" s="237">
        <f t="shared" si="2"/>
        <v>2.5499999999999998</v>
      </c>
    </row>
    <row r="28" spans="1:18" x14ac:dyDescent="0.25">
      <c r="A28" s="144" t="str">
        <f>'Crisis Indicator Data'!A25</f>
        <v>Multiple crises in Djibouti</v>
      </c>
      <c r="B28" s="145" t="str">
        <f>'Crisis Indicator Data'!B25</f>
        <v>Displacement,Drought</v>
      </c>
      <c r="C28" s="145" t="str">
        <f>'Crisis Indicator Data'!C25</f>
        <v>DJI001</v>
      </c>
      <c r="D28" s="145" t="str">
        <f>'Crisis Indicator Data'!D25</f>
        <v>Djibouti</v>
      </c>
      <c r="E28" s="145" t="str">
        <f>'Crisis Indicator Data'!E25</f>
        <v>DJI</v>
      </c>
      <c r="F28" s="156">
        <f>IF('Crisis Indicator Data'!Q25="x","x",('Crisis Indicator Data'!Q25/1000000))</f>
        <v>0.52300000000000002</v>
      </c>
      <c r="G28" s="156">
        <f>IF('Crisis Indicator Data'!R25="x","x",('Crisis Indicator Data'!R25/1000000))</f>
        <v>0.41499999999999998</v>
      </c>
      <c r="H28" s="156">
        <f>IF('Crisis Indicator Data'!S25="x","x",('Crisis Indicator Data'!S25/1000000))</f>
        <v>0.23200000000000001</v>
      </c>
      <c r="I28" s="156">
        <f>IF('Crisis Indicator Data'!T25="x","x",('Crisis Indicator Data'!T25/1000000))</f>
        <v>1.2E-2</v>
      </c>
      <c r="J28" s="156">
        <f>IF('Crisis Indicator Data'!U25="x","x",('Crisis Indicator Data'!U25/1000000))</f>
        <v>0</v>
      </c>
      <c r="K28" s="243">
        <f t="shared" si="0"/>
        <v>2.2999999999999998</v>
      </c>
      <c r="L28" s="143">
        <f>IF(F28="x","x",(F28*1000000/VLOOKUP($C28,'Crisis Indicator Data'!$C$3:$H$198,5,FALSE)))</f>
        <v>0.44247038917089676</v>
      </c>
      <c r="M28" s="143">
        <f>IF(G28="x","x",(G28*1000000/VLOOKUP($C28,'Crisis Indicator Data'!$C$3:$H$198,5,FALSE)))</f>
        <v>0.35109983079526225</v>
      </c>
      <c r="N28" s="143">
        <f>IF(H28="x","x",(H28*1000000/VLOOKUP($C28,'Crisis Indicator Data'!$C$3:$H$198,5,FALSE)))</f>
        <v>0.19627749576988154</v>
      </c>
      <c r="O28" s="143">
        <f>IF(I28="x","x",(I28*1000000/VLOOKUP($C28,'Crisis Indicator Data'!$C$3:$H$198,5,FALSE)))</f>
        <v>1.015228426395939E-2</v>
      </c>
      <c r="P28" s="143">
        <f>IF(J28="x","x",(J28*1000000/VLOOKUP($C28,'Crisis Indicator Data'!$C$3:$H$198,5,FALSE)))</f>
        <v>0</v>
      </c>
      <c r="Q28" s="237">
        <f t="shared" si="1"/>
        <v>3</v>
      </c>
      <c r="R28" s="237">
        <f t="shared" si="2"/>
        <v>2.65</v>
      </c>
    </row>
    <row r="29" spans="1:18" x14ac:dyDescent="0.25">
      <c r="A29" s="144" t="str">
        <f>'Crisis Indicator Data'!A26</f>
        <v>Mixed migration in Djibouti</v>
      </c>
      <c r="B29" s="145" t="str">
        <f>'Crisis Indicator Data'!B26</f>
        <v>Displacement</v>
      </c>
      <c r="C29" s="145" t="str">
        <f>'Crisis Indicator Data'!C26</f>
        <v>DJI002</v>
      </c>
      <c r="D29" s="145" t="str">
        <f>'Crisis Indicator Data'!D26</f>
        <v>Djibouti</v>
      </c>
      <c r="E29" s="145" t="str">
        <f>'Crisis Indicator Data'!E26</f>
        <v>DJI</v>
      </c>
      <c r="F29" s="156">
        <f>IF('Crisis Indicator Data'!Q26="x","x",('Crisis Indicator Data'!Q26/1000000))</f>
        <v>0.629</v>
      </c>
      <c r="G29" s="156">
        <f>IF('Crisis Indicator Data'!R26="x","x",('Crisis Indicator Data'!R26/1000000))</f>
        <v>0</v>
      </c>
      <c r="H29" s="156">
        <f>IF('Crisis Indicator Data'!S26="x","x",('Crisis Indicator Data'!S26/1000000))</f>
        <v>5.1999999999999998E-2</v>
      </c>
      <c r="I29" s="156">
        <f>IF('Crisis Indicator Data'!T26="x","x",('Crisis Indicator Data'!T26/1000000))</f>
        <v>0</v>
      </c>
      <c r="J29" s="156">
        <f>IF('Crisis Indicator Data'!U26="x","x",('Crisis Indicator Data'!U26/1000000))</f>
        <v>0</v>
      </c>
      <c r="K29" s="243">
        <f t="shared" si="0"/>
        <v>1.2</v>
      </c>
      <c r="L29" s="143">
        <f>IF(F29="x","x",(F29*1000000/VLOOKUP($C29,'Crisis Indicator Data'!$C$3:$H$198,5,FALSE)))</f>
        <v>0.92364170337738616</v>
      </c>
      <c r="M29" s="143">
        <f>IF(G29="x","x",(G29*1000000/VLOOKUP($C29,'Crisis Indicator Data'!$C$3:$H$198,5,FALSE)))</f>
        <v>0</v>
      </c>
      <c r="N29" s="143">
        <f>IF(H29="x","x",(H29*1000000/VLOOKUP($C29,'Crisis Indicator Data'!$C$3:$H$198,5,FALSE)))</f>
        <v>7.63582966226138E-2</v>
      </c>
      <c r="O29" s="143">
        <f>IF(I29="x","x",(I29*1000000/VLOOKUP($C29,'Crisis Indicator Data'!$C$3:$H$198,5,FALSE)))</f>
        <v>0</v>
      </c>
      <c r="P29" s="143">
        <f>IF(J29="x","x",(J29*1000000/VLOOKUP($C29,'Crisis Indicator Data'!$C$3:$H$198,5,FALSE)))</f>
        <v>0</v>
      </c>
      <c r="Q29" s="237">
        <f t="shared" si="1"/>
        <v>3</v>
      </c>
      <c r="R29" s="237">
        <f t="shared" si="2"/>
        <v>2.1</v>
      </c>
    </row>
    <row r="30" spans="1:18" x14ac:dyDescent="0.25">
      <c r="A30" s="144" t="str">
        <f>'Crisis Indicator Data'!A27</f>
        <v>Drought in Djibouti</v>
      </c>
      <c r="B30" s="145" t="str">
        <f>'Crisis Indicator Data'!B27</f>
        <v>Drought</v>
      </c>
      <c r="C30" s="145" t="str">
        <f>'Crisis Indicator Data'!C27</f>
        <v>DJI003</v>
      </c>
      <c r="D30" s="145" t="str">
        <f>'Crisis Indicator Data'!D27</f>
        <v>Djibouti</v>
      </c>
      <c r="E30" s="145" t="str">
        <f>'Crisis Indicator Data'!E27</f>
        <v>DJI</v>
      </c>
      <c r="F30" s="156">
        <f>IF('Crisis Indicator Data'!Q27="x","x",('Crisis Indicator Data'!Q27/1000000))</f>
        <v>0.57499999999999996</v>
      </c>
      <c r="G30" s="156">
        <f>IF('Crisis Indicator Data'!R27="x","x",('Crisis Indicator Data'!R27/1000000))</f>
        <v>0.41499999999999998</v>
      </c>
      <c r="H30" s="156">
        <f>IF('Crisis Indicator Data'!S27="x","x",('Crisis Indicator Data'!S27/1000000))</f>
        <v>0.18</v>
      </c>
      <c r="I30" s="156">
        <f>IF('Crisis Indicator Data'!T27="x","x",('Crisis Indicator Data'!T27/1000000))</f>
        <v>1.2E-2</v>
      </c>
      <c r="J30" s="156">
        <f>IF('Crisis Indicator Data'!U27="x","x",('Crisis Indicator Data'!U27/1000000))</f>
        <v>0</v>
      </c>
      <c r="K30" s="243">
        <f t="shared" si="0"/>
        <v>2.1</v>
      </c>
      <c r="L30" s="143">
        <f>IF(F30="x","x",(F30*1000000/VLOOKUP($C30,'Crisis Indicator Data'!$C$3:$H$198,5,FALSE)))</f>
        <v>0.48646362098138746</v>
      </c>
      <c r="M30" s="143">
        <f>IF(G30="x","x",(G30*1000000/VLOOKUP($C30,'Crisis Indicator Data'!$C$3:$H$198,5,FALSE)))</f>
        <v>0.35109983079526225</v>
      </c>
      <c r="N30" s="143">
        <f>IF(H30="x","x",(H30*1000000/VLOOKUP($C30,'Crisis Indicator Data'!$C$3:$H$198,5,FALSE)))</f>
        <v>0.15228426395939088</v>
      </c>
      <c r="O30" s="143">
        <f>IF(I30="x","x",(I30*1000000/VLOOKUP($C30,'Crisis Indicator Data'!$C$3:$H$198,5,FALSE)))</f>
        <v>1.015228426395939E-2</v>
      </c>
      <c r="P30" s="143">
        <f>IF(J30="x","x",(J30*1000000/VLOOKUP($C30,'Crisis Indicator Data'!$C$3:$H$198,5,FALSE)))</f>
        <v>0</v>
      </c>
      <c r="Q30" s="237">
        <f t="shared" si="1"/>
        <v>3</v>
      </c>
      <c r="R30" s="237">
        <f t="shared" si="2"/>
        <v>2.5499999999999998</v>
      </c>
    </row>
    <row r="31" spans="1:18" x14ac:dyDescent="0.25">
      <c r="A31" s="144" t="str">
        <f>'Crisis Indicator Data'!A28</f>
        <v>Venezuela displacement in Dominican Republic</v>
      </c>
      <c r="B31" s="145" t="str">
        <f>'Crisis Indicator Data'!B28</f>
        <v>Displacement</v>
      </c>
      <c r="C31" s="145" t="str">
        <f>'Crisis Indicator Data'!C28</f>
        <v>DOM002</v>
      </c>
      <c r="D31" s="145" t="str">
        <f>'Crisis Indicator Data'!D28</f>
        <v>Dominican Republic</v>
      </c>
      <c r="E31" s="145" t="str">
        <f>'Crisis Indicator Data'!E28</f>
        <v>DOM</v>
      </c>
      <c r="F31" s="156">
        <f>IF('Crisis Indicator Data'!Q28="x","x",('Crisis Indicator Data'!Q28/1000000))</f>
        <v>0.56399999999999995</v>
      </c>
      <c r="G31" s="156">
        <f>IF('Crisis Indicator Data'!R28="x","x",('Crisis Indicator Data'!R28/1000000))</f>
        <v>9.4090000000000007</v>
      </c>
      <c r="H31" s="156">
        <f>IF('Crisis Indicator Data'!S28="x","x",('Crisis Indicator Data'!S28/1000000))</f>
        <v>0.10199999999999999</v>
      </c>
      <c r="I31" s="156">
        <f>IF('Crisis Indicator Data'!T28="x","x",('Crisis Indicator Data'!T28/1000000))</f>
        <v>0</v>
      </c>
      <c r="J31" s="156">
        <f>IF('Crisis Indicator Data'!U28="x","x",('Crisis Indicator Data'!U28/1000000))</f>
        <v>0</v>
      </c>
      <c r="K31" s="243">
        <f t="shared" si="0"/>
        <v>1.7</v>
      </c>
      <c r="L31" s="143">
        <f>IF(F31="x","x",(F31*1000000/VLOOKUP($C31,'Crisis Indicator Data'!$C$3:$H$198,5,FALSE)))</f>
        <v>5.598570577724836E-2</v>
      </c>
      <c r="M31" s="143">
        <f>IF(G31="x","x",(G31*1000000/VLOOKUP($C31,'Crisis Indicator Data'!$C$3:$H$198,5,FALSE)))</f>
        <v>0.9339884852094501</v>
      </c>
      <c r="N31" s="143">
        <f>IF(H31="x","x",(H31*1000000/VLOOKUP($C31,'Crisis Indicator Data'!$C$3:$H$198,5,FALSE)))</f>
        <v>1.0125074449076831E-2</v>
      </c>
      <c r="O31" s="143">
        <f>IF(I31="x","x",(I31*1000000/VLOOKUP($C31,'Crisis Indicator Data'!$C$3:$H$198,5,FALSE)))</f>
        <v>0</v>
      </c>
      <c r="P31" s="143">
        <f>IF(J31="x","x",(J31*1000000/VLOOKUP($C31,'Crisis Indicator Data'!$C$3:$H$198,5,FALSE)))</f>
        <v>0</v>
      </c>
      <c r="Q31" s="237">
        <f t="shared" si="1"/>
        <v>2</v>
      </c>
      <c r="R31" s="237">
        <f t="shared" si="2"/>
        <v>1.85</v>
      </c>
    </row>
    <row r="32" spans="1:18" x14ac:dyDescent="0.25">
      <c r="A32" s="144" t="str">
        <f>'Crisis Indicator Data'!A29</f>
        <v>Mixed migration flows in Algeria</v>
      </c>
      <c r="B32" s="145" t="str">
        <f>'Crisis Indicator Data'!B29</f>
        <v>Displacement</v>
      </c>
      <c r="C32" s="145" t="str">
        <f>'Crisis Indicator Data'!C29</f>
        <v>DZA002</v>
      </c>
      <c r="D32" s="145" t="str">
        <f>'Crisis Indicator Data'!D29</f>
        <v>Algeria</v>
      </c>
      <c r="E32" s="145" t="str">
        <f>'Crisis Indicator Data'!E29</f>
        <v>DZA</v>
      </c>
      <c r="F32" s="156">
        <f>IF('Crisis Indicator Data'!Q29="x","x",('Crisis Indicator Data'!Q29/1000000))</f>
        <v>45.079000000000001</v>
      </c>
      <c r="G32" s="156">
        <f>IF('Crisis Indicator Data'!R29="x","x",('Crisis Indicator Data'!R29/1000000))</f>
        <v>0</v>
      </c>
      <c r="H32" s="156">
        <f>IF('Crisis Indicator Data'!S29="x","x",('Crisis Indicator Data'!S29/1000000))</f>
        <v>0.26200000000000001</v>
      </c>
      <c r="I32" s="156">
        <f>IF('Crisis Indicator Data'!T29="x","x",('Crisis Indicator Data'!T29/1000000))</f>
        <v>0</v>
      </c>
      <c r="J32" s="156">
        <f>IF('Crisis Indicator Data'!U29="x","x",('Crisis Indicator Data'!U29/1000000))</f>
        <v>0</v>
      </c>
      <c r="K32" s="243">
        <f t="shared" si="0"/>
        <v>2.4</v>
      </c>
      <c r="L32" s="143">
        <f>IF(F32="x","x",(F32*1000000/VLOOKUP($C32,'Crisis Indicator Data'!$C$3:$H$198,5,FALSE)))</f>
        <v>0.99422156547054541</v>
      </c>
      <c r="M32" s="143">
        <f>IF(G32="x","x",(G32*1000000/VLOOKUP($C32,'Crisis Indicator Data'!$C$3:$H$198,5,FALSE)))</f>
        <v>0</v>
      </c>
      <c r="N32" s="143">
        <f>IF(H32="x","x",(H32*1000000/VLOOKUP($C32,'Crisis Indicator Data'!$C$3:$H$198,5,FALSE)))</f>
        <v>5.7784345294545772E-3</v>
      </c>
      <c r="O32" s="143">
        <f>IF(I32="x","x",(I32*1000000/VLOOKUP($C32,'Crisis Indicator Data'!$C$3:$H$198,5,FALSE)))</f>
        <v>0</v>
      </c>
      <c r="P32" s="143">
        <f>IF(J32="x","x",(J32*1000000/VLOOKUP($C32,'Crisis Indicator Data'!$C$3:$H$198,5,FALSE)))</f>
        <v>0</v>
      </c>
      <c r="Q32" s="237">
        <f t="shared" si="1"/>
        <v>1</v>
      </c>
      <c r="R32" s="237">
        <f t="shared" si="2"/>
        <v>1.7</v>
      </c>
    </row>
    <row r="33" spans="1:18" x14ac:dyDescent="0.25">
      <c r="A33" s="144" t="str">
        <f>'Crisis Indicator Data'!A30</f>
        <v>Sahrawi refugees in Algeria</v>
      </c>
      <c r="B33" s="145" t="str">
        <f>'Crisis Indicator Data'!B30</f>
        <v>Displacement</v>
      </c>
      <c r="C33" s="145" t="str">
        <f>'Crisis Indicator Data'!C30</f>
        <v>DZA003</v>
      </c>
      <c r="D33" s="145" t="str">
        <f>'Crisis Indicator Data'!D30</f>
        <v>Algeria</v>
      </c>
      <c r="E33" s="145" t="str">
        <f>'Crisis Indicator Data'!E30</f>
        <v>DZA</v>
      </c>
      <c r="F33" s="156">
        <f>IF('Crisis Indicator Data'!Q30="x","x",('Crisis Indicator Data'!Q30/1000000))</f>
        <v>4.9000000000000002E-2</v>
      </c>
      <c r="G33" s="156">
        <f>IF('Crisis Indicator Data'!R30="x","x",('Crisis Indicator Data'!R30/1000000))</f>
        <v>8.4000000000000005E-2</v>
      </c>
      <c r="H33" s="156">
        <f>IF('Crisis Indicator Data'!S30="x","x",('Crisis Indicator Data'!S30/1000000))</f>
        <v>0.09</v>
      </c>
      <c r="I33" s="156">
        <f>IF('Crisis Indicator Data'!T30="x","x",('Crisis Indicator Data'!T30/1000000))</f>
        <v>0</v>
      </c>
      <c r="J33" s="156">
        <f>IF('Crisis Indicator Data'!U30="x","x",('Crisis Indicator Data'!U30/1000000))</f>
        <v>0</v>
      </c>
      <c r="K33" s="243">
        <f t="shared" si="0"/>
        <v>1.6</v>
      </c>
      <c r="L33" s="143">
        <f>IF(F33="x","x",(F33*1000000/VLOOKUP($C33,'Crisis Indicator Data'!$C$3:$H$198,5,FALSE)))</f>
        <v>0.21973094170403587</v>
      </c>
      <c r="M33" s="143">
        <f>IF(G33="x","x",(G33*1000000/VLOOKUP($C33,'Crisis Indicator Data'!$C$3:$H$198,5,FALSE)))</f>
        <v>0.37668161434977576</v>
      </c>
      <c r="N33" s="143">
        <f>IF(H33="x","x",(H33*1000000/VLOOKUP($C33,'Crisis Indicator Data'!$C$3:$H$198,5,FALSE)))</f>
        <v>0.40358744394618834</v>
      </c>
      <c r="O33" s="143">
        <f>IF(I33="x","x",(I33*1000000/VLOOKUP($C33,'Crisis Indicator Data'!$C$3:$H$198,5,FALSE)))</f>
        <v>0</v>
      </c>
      <c r="P33" s="143">
        <f>IF(J33="x","x",(J33*1000000/VLOOKUP($C33,'Crisis Indicator Data'!$C$3:$H$198,5,FALSE)))</f>
        <v>0</v>
      </c>
      <c r="Q33" s="237">
        <f t="shared" si="1"/>
        <v>3</v>
      </c>
      <c r="R33" s="237">
        <f t="shared" si="2"/>
        <v>2.2999999999999998</v>
      </c>
    </row>
    <row r="34" spans="1:18" x14ac:dyDescent="0.25">
      <c r="A34" s="144" t="str">
        <f>'Crisis Indicator Data'!A31</f>
        <v>Multiple crises in Algeria</v>
      </c>
      <c r="B34" s="145" t="str">
        <f>'Crisis Indicator Data'!B31</f>
        <v>Displacement</v>
      </c>
      <c r="C34" s="145" t="str">
        <f>'Crisis Indicator Data'!C31</f>
        <v>DZA004</v>
      </c>
      <c r="D34" s="145" t="str">
        <f>'Crisis Indicator Data'!D31</f>
        <v>Algeria</v>
      </c>
      <c r="E34" s="145" t="str">
        <f>'Crisis Indicator Data'!E31</f>
        <v>DZA</v>
      </c>
      <c r="F34" s="156">
        <f>IF('Crisis Indicator Data'!Q31="x","x",('Crisis Indicator Data'!Q31/1000000))</f>
        <v>45.128999999999998</v>
      </c>
      <c r="G34" s="156">
        <f>IF('Crisis Indicator Data'!R31="x","x",('Crisis Indicator Data'!R31/1000000))</f>
        <v>8.4000000000000005E-2</v>
      </c>
      <c r="H34" s="156">
        <f>IF('Crisis Indicator Data'!S31="x","x",('Crisis Indicator Data'!S31/1000000))</f>
        <v>0.35199999999999998</v>
      </c>
      <c r="I34" s="156">
        <f>IF('Crisis Indicator Data'!T31="x","x",('Crisis Indicator Data'!T31/1000000))</f>
        <v>0</v>
      </c>
      <c r="J34" s="156">
        <f>IF('Crisis Indicator Data'!U31="x","x",('Crisis Indicator Data'!U31/1000000))</f>
        <v>0</v>
      </c>
      <c r="K34" s="243">
        <f t="shared" si="0"/>
        <v>2.6</v>
      </c>
      <c r="L34" s="143">
        <f>IF(F34="x","x",(F34*1000000/VLOOKUP($C34,'Crisis Indicator Data'!$C$3:$H$198,5,FALSE)))</f>
        <v>0.99045298920200153</v>
      </c>
      <c r="M34" s="143">
        <f>IF(G34="x","x",(G34*1000000/VLOOKUP($C34,'Crisis Indicator Data'!$C$3:$H$198,5,FALSE)))</f>
        <v>1.8435607058203845E-3</v>
      </c>
      <c r="N34" s="143">
        <f>IF(H34="x","x",(H34*1000000/VLOOKUP($C34,'Crisis Indicator Data'!$C$3:$H$198,5,FALSE)))</f>
        <v>7.7253972434378022E-3</v>
      </c>
      <c r="O34" s="143">
        <f>IF(I34="x","x",(I34*1000000/VLOOKUP($C34,'Crisis Indicator Data'!$C$3:$H$198,5,FALSE)))</f>
        <v>0</v>
      </c>
      <c r="P34" s="143">
        <f>IF(J34="x","x",(J34*1000000/VLOOKUP($C34,'Crisis Indicator Data'!$C$3:$H$198,5,FALSE)))</f>
        <v>0</v>
      </c>
      <c r="Q34" s="237">
        <f t="shared" si="1"/>
        <v>1</v>
      </c>
      <c r="R34" s="237">
        <f t="shared" si="2"/>
        <v>1.8</v>
      </c>
    </row>
    <row r="35" spans="1:18" x14ac:dyDescent="0.25">
      <c r="A35" s="144" t="str">
        <f>'Crisis Indicator Data'!A32</f>
        <v>Venezuela displacement in Ecuador</v>
      </c>
      <c r="B35" s="145" t="str">
        <f>'Crisis Indicator Data'!B32</f>
        <v>Displacement</v>
      </c>
      <c r="C35" s="145" t="str">
        <f>'Crisis Indicator Data'!C32</f>
        <v>ECU002</v>
      </c>
      <c r="D35" s="145" t="str">
        <f>'Crisis Indicator Data'!D32</f>
        <v>Ecuador</v>
      </c>
      <c r="E35" s="145" t="str">
        <f>'Crisis Indicator Data'!E32</f>
        <v>ECU</v>
      </c>
      <c r="F35" s="157">
        <f>IF('Crisis Indicator Data'!Q32="x","x",('Crisis Indicator Data'!Q32/1000000))</f>
        <v>9.3390000000000004</v>
      </c>
      <c r="G35" s="157">
        <f>IF('Crisis Indicator Data'!R32="x","x",('Crisis Indicator Data'!R32/1000000))</f>
        <v>7.431</v>
      </c>
      <c r="H35" s="157">
        <f>IF('Crisis Indicator Data'!S32="x","x",('Crisis Indicator Data'!S32/1000000))</f>
        <v>0.873</v>
      </c>
      <c r="I35" s="157">
        <f>IF('Crisis Indicator Data'!T32="x","x",('Crisis Indicator Data'!T32/1000000))</f>
        <v>0</v>
      </c>
      <c r="J35" s="157">
        <f>IF('Crisis Indicator Data'!U32="x","x",('Crisis Indicator Data'!U32/1000000))</f>
        <v>0</v>
      </c>
      <c r="K35" s="243">
        <f t="shared" si="0"/>
        <v>3.2</v>
      </c>
      <c r="L35" s="143">
        <f>IF(F35="x","x",(F35*1000000/VLOOKUP($C35,'Crisis Indicator Data'!$C$3:$H$198,5,FALSE)))</f>
        <v>0.52933174630164936</v>
      </c>
      <c r="M35" s="143">
        <f>IF(G35="x","x",(G35*1000000/VLOOKUP($C35,'Crisis Indicator Data'!$C$3:$H$198,5,FALSE)))</f>
        <v>0.42118687298078555</v>
      </c>
      <c r="N35" s="143">
        <f>IF(H35="x","x",(H35*1000000/VLOOKUP($C35,'Crisis Indicator Data'!$C$3:$H$198,5,FALSE)))</f>
        <v>4.9481380717565041E-2</v>
      </c>
      <c r="O35" s="143">
        <f>IF(I35="x","x",(I35*1000000/VLOOKUP($C35,'Crisis Indicator Data'!$C$3:$H$198,5,FALSE)))</f>
        <v>0</v>
      </c>
      <c r="P35" s="143">
        <f>IF(J35="x","x",(J35*1000000/VLOOKUP($C35,'Crisis Indicator Data'!$C$3:$H$198,5,FALSE)))</f>
        <v>0</v>
      </c>
      <c r="Q35" s="237">
        <f t="shared" si="1"/>
        <v>2</v>
      </c>
      <c r="R35" s="237">
        <f t="shared" si="2"/>
        <v>2.6</v>
      </c>
    </row>
    <row r="36" spans="1:18" x14ac:dyDescent="0.25">
      <c r="A36" s="144" t="str">
        <f>'Crisis Indicator Data'!A33</f>
        <v>Syrian Refugee Crisis in Egypt</v>
      </c>
      <c r="B36" s="145" t="str">
        <f>'Crisis Indicator Data'!B33</f>
        <v>Displacement</v>
      </c>
      <c r="C36" s="145" t="str">
        <f>'Crisis Indicator Data'!C33</f>
        <v>EGY002</v>
      </c>
      <c r="D36" s="145" t="str">
        <f>'Crisis Indicator Data'!D33</f>
        <v>Egypt</v>
      </c>
      <c r="E36" s="145" t="str">
        <f>'Crisis Indicator Data'!E33</f>
        <v>EGY</v>
      </c>
      <c r="F36" s="157">
        <f>IF('Crisis Indicator Data'!Q33="x","x",('Crisis Indicator Data'!Q33/1000000))</f>
        <v>13.989000000000001</v>
      </c>
      <c r="G36" s="157">
        <f>IF('Crisis Indicator Data'!R33="x","x",('Crisis Indicator Data'!R33/1000000))</f>
        <v>0</v>
      </c>
      <c r="H36" s="157">
        <f>IF('Crisis Indicator Data'!S33="x","x",('Crisis Indicator Data'!S33/1000000))</f>
        <v>0.14499999999999999</v>
      </c>
      <c r="I36" s="157">
        <f>IF('Crisis Indicator Data'!T33="x","x",('Crisis Indicator Data'!T33/1000000))</f>
        <v>0</v>
      </c>
      <c r="J36" s="157">
        <f>IF('Crisis Indicator Data'!U33="x","x",('Crisis Indicator Data'!U33/1000000))</f>
        <v>0</v>
      </c>
      <c r="K36" s="243">
        <f t="shared" si="0"/>
        <v>1.9</v>
      </c>
      <c r="L36" s="143">
        <f>IF(F36="x","x",(F36*1000000/VLOOKUP($C36,'Crisis Indicator Data'!$C$3:$H$198,5,FALSE)))</f>
        <v>0.98974104995047407</v>
      </c>
      <c r="M36" s="143">
        <f>IF(G36="x","x",(G36*1000000/VLOOKUP($C36,'Crisis Indicator Data'!$C$3:$H$198,5,FALSE)))</f>
        <v>0</v>
      </c>
      <c r="N36" s="143">
        <f>IF(H36="x","x",(H36*1000000/VLOOKUP($C36,'Crisis Indicator Data'!$C$3:$H$198,5,FALSE)))</f>
        <v>1.0258950049525966E-2</v>
      </c>
      <c r="O36" s="143">
        <f>IF(I36="x","x",(I36*1000000/VLOOKUP($C36,'Crisis Indicator Data'!$C$3:$H$198,5,FALSE)))</f>
        <v>0</v>
      </c>
      <c r="P36" s="143">
        <f>IF(J36="x","x",(J36*1000000/VLOOKUP($C36,'Crisis Indicator Data'!$C$3:$H$198,5,FALSE)))</f>
        <v>0</v>
      </c>
      <c r="Q36" s="237">
        <f t="shared" si="1"/>
        <v>1</v>
      </c>
      <c r="R36" s="237">
        <f t="shared" si="2"/>
        <v>1.45</v>
      </c>
    </row>
    <row r="37" spans="1:18" x14ac:dyDescent="0.25">
      <c r="A37" s="144" t="str">
        <f>'Crisis Indicator Data'!A34</f>
        <v>Complex crisis in Eritrea</v>
      </c>
      <c r="B37" s="145" t="str">
        <f>'Crisis Indicator Data'!B34</f>
        <v>Socio-political,Displacement</v>
      </c>
      <c r="C37" s="145" t="str">
        <f>'Crisis Indicator Data'!C34</f>
        <v>ERI001</v>
      </c>
      <c r="D37" s="145" t="str">
        <f>'Crisis Indicator Data'!D34</f>
        <v>Eritrea</v>
      </c>
      <c r="E37" s="145" t="str">
        <f>'Crisis Indicator Data'!E34</f>
        <v>ERI</v>
      </c>
      <c r="F37" s="157">
        <f>IF('Crisis Indicator Data'!Q34="x","x",('Crisis Indicator Data'!Q34/1000000))</f>
        <v>2.6240000000000001</v>
      </c>
      <c r="G37" s="157">
        <f>IF('Crisis Indicator Data'!R34="x","x",('Crisis Indicator Data'!R34/1000000))</f>
        <v>0</v>
      </c>
      <c r="H37" s="157">
        <f>IF('Crisis Indicator Data'!S34="x","x",('Crisis Indicator Data'!S34/1000000))</f>
        <v>1.1000000000000001</v>
      </c>
      <c r="I37" s="157">
        <f>IF('Crisis Indicator Data'!T34="x","x",('Crisis Indicator Data'!T34/1000000))</f>
        <v>0</v>
      </c>
      <c r="J37" s="157">
        <f>IF('Crisis Indicator Data'!U34="x","x",('Crisis Indicator Data'!U34/1000000))</f>
        <v>0</v>
      </c>
      <c r="K37" s="243">
        <f t="shared" si="0"/>
        <v>3.4</v>
      </c>
      <c r="L37" s="143">
        <f>IF(F37="x","x",(F37*1000000/VLOOKUP($C37,'Crisis Indicator Data'!$C$3:$H$198,5,FALSE)))</f>
        <v>0.70461868958109564</v>
      </c>
      <c r="M37" s="143">
        <f>IF(G37="x","x",(G37*1000000/VLOOKUP($C37,'Crisis Indicator Data'!$C$3:$H$198,5,FALSE)))</f>
        <v>0</v>
      </c>
      <c r="N37" s="143">
        <f>IF(H37="x","x",(H37*1000000/VLOOKUP($C37,'Crisis Indicator Data'!$C$3:$H$198,5,FALSE)))</f>
        <v>0.29538131041890442</v>
      </c>
      <c r="O37" s="143">
        <f>IF(I37="x","x",(I37*1000000/VLOOKUP($C37,'Crisis Indicator Data'!$C$3:$H$198,5,FALSE)))</f>
        <v>0</v>
      </c>
      <c r="P37" s="143">
        <f>IF(J37="x","x",(J37*1000000/VLOOKUP($C37,'Crisis Indicator Data'!$C$3:$H$198,5,FALSE)))</f>
        <v>0</v>
      </c>
      <c r="Q37" s="237">
        <f t="shared" si="1"/>
        <v>3</v>
      </c>
      <c r="R37" s="237">
        <f t="shared" si="2"/>
        <v>3.2</v>
      </c>
    </row>
    <row r="38" spans="1:18" x14ac:dyDescent="0.25">
      <c r="A38" s="144" t="str">
        <f>'Crisis Indicator Data'!A35</f>
        <v>Mixed migration flows in spain</v>
      </c>
      <c r="B38" s="145" t="str">
        <f>'Crisis Indicator Data'!B35</f>
        <v>Displacement</v>
      </c>
      <c r="C38" s="145" t="str">
        <f>'Crisis Indicator Data'!C35</f>
        <v>ESP002</v>
      </c>
      <c r="D38" s="145" t="str">
        <f>'Crisis Indicator Data'!D35</f>
        <v>Spain</v>
      </c>
      <c r="E38" s="145" t="str">
        <f>'Crisis Indicator Data'!E35</f>
        <v>ESP</v>
      </c>
      <c r="F38" s="157">
        <f>IF('Crisis Indicator Data'!Q35="x","x",('Crisis Indicator Data'!Q35/1000000))</f>
        <v>12.018000000000001</v>
      </c>
      <c r="G38" s="157">
        <f>IF('Crisis Indicator Data'!R35="x","x",('Crisis Indicator Data'!R35/1000000))</f>
        <v>0</v>
      </c>
      <c r="H38" s="157">
        <f>IF('Crisis Indicator Data'!S35="x","x",('Crisis Indicator Data'!S35/1000000))</f>
        <v>0.13900000000000001</v>
      </c>
      <c r="I38" s="157">
        <f>IF('Crisis Indicator Data'!T35="x","x",('Crisis Indicator Data'!T35/1000000))</f>
        <v>0</v>
      </c>
      <c r="J38" s="157">
        <f>IF('Crisis Indicator Data'!U35="x","x",('Crisis Indicator Data'!U35/1000000))</f>
        <v>0</v>
      </c>
      <c r="K38" s="243">
        <f t="shared" ref="K38:K69" si="3">IF(H38="x","x",IF(SUM(H38:J38)=0,0,IF(LOG(SUM(H38:J38)*1000000)&lt;$K$4,0,IF(LOG(SUM(H38:J38)*1000000)&gt;$K$3,5,ROUND(5-(K$3-LOG(SUM(H38:J38)*1000000))/(K$3-K$4)*5,1)))))</f>
        <v>1.9</v>
      </c>
      <c r="L38" s="143">
        <f>IF(F38="x","x",(F38*1000000/VLOOKUP($C38,'Crisis Indicator Data'!$C$3:$H$198,5,FALSE)))</f>
        <v>0.98864758144126352</v>
      </c>
      <c r="M38" s="143">
        <f>IF(G38="x","x",(G38*1000000/VLOOKUP($C38,'Crisis Indicator Data'!$C$3:$H$198,5,FALSE)))</f>
        <v>0</v>
      </c>
      <c r="N38" s="143">
        <f>IF(H38="x","x",(H38*1000000/VLOOKUP($C38,'Crisis Indicator Data'!$C$3:$H$198,5,FALSE)))</f>
        <v>1.1434682461335966E-2</v>
      </c>
      <c r="O38" s="143">
        <f>IF(I38="x","x",(I38*1000000/VLOOKUP($C38,'Crisis Indicator Data'!$C$3:$H$198,5,FALSE)))</f>
        <v>0</v>
      </c>
      <c r="P38" s="143">
        <f>IF(J38="x","x",(J38*1000000/VLOOKUP($C38,'Crisis Indicator Data'!$C$3:$H$198,5,FALSE)))</f>
        <v>0</v>
      </c>
      <c r="Q38" s="237">
        <f t="shared" ref="Q38:Q69" si="4">IF(N38="x","x",IF(OR(L38&gt;=$L$3,M38&gt;=$M$3,N38&gt;=$N$3,O38&gt;=$O$3,P38&gt;=$P$3),(IF(P38&gt;=$P$3,5,IF((O38+P38)&gt;=$O$3,4,IF((O38+P38+N38)&gt;=$N$3,3,IF((O38+P38+N38+M38)&gt;=$M$3,2,1)))))))</f>
        <v>1</v>
      </c>
      <c r="R38" s="237">
        <f t="shared" ref="R38:R69" si="5">IF(Q38="x","x",(AVERAGE(K38,Q38)))</f>
        <v>1.45</v>
      </c>
    </row>
    <row r="39" spans="1:18" x14ac:dyDescent="0.25">
      <c r="A39" s="144" t="str">
        <f>'Crisis Indicator Data'!A36</f>
        <v>Complex crisis in Ethiopia</v>
      </c>
      <c r="B39" s="145" t="str">
        <f>'Crisis Indicator Data'!B36</f>
        <v>Displacement,Floods,Conflict</v>
      </c>
      <c r="C39" s="145" t="str">
        <f>'Crisis Indicator Data'!C36</f>
        <v>ETH001</v>
      </c>
      <c r="D39" s="145" t="str">
        <f>'Crisis Indicator Data'!D36</f>
        <v>Ethiopia</v>
      </c>
      <c r="E39" s="145" t="str">
        <f>'Crisis Indicator Data'!E36</f>
        <v>ETH</v>
      </c>
      <c r="F39" s="157">
        <f>IF('Crisis Indicator Data'!Q36="x","x",('Crisis Indicator Data'!Q36/1000000))</f>
        <v>39.264000000000003</v>
      </c>
      <c r="G39" s="157">
        <f>IF('Crisis Indicator Data'!R36="x","x",('Crisis Indicator Data'!R36/1000000))</f>
        <v>59.795000000000002</v>
      </c>
      <c r="H39" s="157">
        <f>IF('Crisis Indicator Data'!S36="x","x",('Crisis Indicator Data'!S36/1000000))</f>
        <v>13.884</v>
      </c>
      <c r="I39" s="157">
        <f>IF('Crisis Indicator Data'!T36="x","x",('Crisis Indicator Data'!T36/1000000))</f>
        <v>11.195</v>
      </c>
      <c r="J39" s="157">
        <f>IF('Crisis Indicator Data'!U36="x","x",('Crisis Indicator Data'!U36/1000000))</f>
        <v>1.2050000000000001</v>
      </c>
      <c r="K39" s="243">
        <f t="shared" si="3"/>
        <v>5</v>
      </c>
      <c r="L39" s="143">
        <f>IF(F39="x","x",(F39*1000000/VLOOKUP($C39,'Crisis Indicator Data'!$C$3:$H$198,5,FALSE)))</f>
        <v>0.31325243531748881</v>
      </c>
      <c r="M39" s="143">
        <f>IF(G39="x","x",(G39*1000000/VLOOKUP($C39,'Crisis Indicator Data'!$C$3:$H$198,5,FALSE)))</f>
        <v>0.4770509721324685</v>
      </c>
      <c r="N39" s="143">
        <f>IF(H39="x","x",(H39*1000000/VLOOKUP($C39,'Crisis Indicator Data'!$C$3:$H$198,5,FALSE)))</f>
        <v>0.11076805246403867</v>
      </c>
      <c r="O39" s="143">
        <f>IF(I39="x","x",(I39*1000000/VLOOKUP($C39,'Crisis Indicator Data'!$C$3:$H$198,5,FALSE)))</f>
        <v>8.9314919859904418E-2</v>
      </c>
      <c r="P39" s="143">
        <f>IF(J39="x","x",(J39*1000000/VLOOKUP($C39,'Crisis Indicator Data'!$C$3:$H$198,5,FALSE)))</f>
        <v>9.6136202260995833E-3</v>
      </c>
      <c r="Q39" s="237">
        <f t="shared" si="4"/>
        <v>4</v>
      </c>
      <c r="R39" s="237">
        <f t="shared" si="5"/>
        <v>4.5</v>
      </c>
    </row>
    <row r="40" spans="1:18" x14ac:dyDescent="0.25">
      <c r="A40" s="144" t="str">
        <f>'Crisis Indicator Data'!A37</f>
        <v>International Displacement</v>
      </c>
      <c r="B40" s="145" t="str">
        <f>'Crisis Indicator Data'!B37</f>
        <v>Displacement</v>
      </c>
      <c r="C40" s="145" t="str">
        <f>'Crisis Indicator Data'!C37</f>
        <v>ETH003</v>
      </c>
      <c r="D40" s="145" t="str">
        <f>'Crisis Indicator Data'!D37</f>
        <v>Ethiopia</v>
      </c>
      <c r="E40" s="145" t="str">
        <f>'Crisis Indicator Data'!E37</f>
        <v>ETH</v>
      </c>
      <c r="F40" s="157">
        <f>IF('Crisis Indicator Data'!Q37="x","x",('Crisis Indicator Data'!Q37/1000000))</f>
        <v>82.594999999999999</v>
      </c>
      <c r="G40" s="157">
        <f>IF('Crisis Indicator Data'!R37="x","x",('Crisis Indicator Data'!R37/1000000))</f>
        <v>41.094999999999999</v>
      </c>
      <c r="H40" s="157">
        <f>IF('Crisis Indicator Data'!S37="x","x",('Crisis Indicator Data'!S37/1000000))</f>
        <v>0.88400000000000001</v>
      </c>
      <c r="I40" s="157">
        <f>IF('Crisis Indicator Data'!T37="x","x",('Crisis Indicator Data'!T37/1000000))</f>
        <v>0</v>
      </c>
      <c r="J40" s="157">
        <f>IF('Crisis Indicator Data'!U37="x","x",('Crisis Indicator Data'!U37/1000000))</f>
        <v>0</v>
      </c>
      <c r="K40" s="243">
        <f t="shared" si="3"/>
        <v>3.2</v>
      </c>
      <c r="L40" s="143">
        <f>IF(F40="x","x",(F40*1000000/VLOOKUP($C40,'Crisis Indicator Data'!$C$3:$H$198,5,FALSE)))</f>
        <v>0.66301957069693518</v>
      </c>
      <c r="M40" s="143">
        <f>IF(G40="x","x",(G40*1000000/VLOOKUP($C40,'Crisis Indicator Data'!$C$3:$H$198,5,FALSE)))</f>
        <v>0.32988424550869361</v>
      </c>
      <c r="N40" s="143">
        <f>IF(H40="x","x",(H40*1000000/VLOOKUP($C40,'Crisis Indicator Data'!$C$3:$H$198,5,FALSE)))</f>
        <v>7.0961837943712171E-3</v>
      </c>
      <c r="O40" s="143">
        <f>IF(I40="x","x",(I40*1000000/VLOOKUP($C40,'Crisis Indicator Data'!$C$3:$H$198,5,FALSE)))</f>
        <v>0</v>
      </c>
      <c r="P40" s="143">
        <f>IF(J40="x","x",(J40*1000000/VLOOKUP($C40,'Crisis Indicator Data'!$C$3:$H$198,5,FALSE)))</f>
        <v>0</v>
      </c>
      <c r="Q40" s="237">
        <f t="shared" si="4"/>
        <v>2</v>
      </c>
      <c r="R40" s="237">
        <f t="shared" si="5"/>
        <v>2.6</v>
      </c>
    </row>
    <row r="41" spans="1:18" x14ac:dyDescent="0.25">
      <c r="A41" s="144" t="str">
        <f>'Crisis Indicator Data'!A38</f>
        <v>Northern Ethiopia Conflict</v>
      </c>
      <c r="B41" s="145" t="str">
        <f>'Crisis Indicator Data'!B38</f>
        <v>Conflict,Displacement</v>
      </c>
      <c r="C41" s="145" t="str">
        <f>'Crisis Indicator Data'!C38</f>
        <v>ETH004</v>
      </c>
      <c r="D41" s="145" t="str">
        <f>'Crisis Indicator Data'!D38</f>
        <v>Ethiopia</v>
      </c>
      <c r="E41" s="145" t="str">
        <f>'Crisis Indicator Data'!E38</f>
        <v>ETH</v>
      </c>
      <c r="F41" s="157">
        <f>IF('Crisis Indicator Data'!Q38="x","x",('Crisis Indicator Data'!Q38/1000000))</f>
        <v>0</v>
      </c>
      <c r="G41" s="157">
        <f>IF('Crisis Indicator Data'!R38="x","x",('Crisis Indicator Data'!R38/1000000))</f>
        <v>16.7</v>
      </c>
      <c r="H41" s="157">
        <f>IF('Crisis Indicator Data'!S38="x","x",('Crisis Indicator Data'!S38/1000000))</f>
        <v>3.7</v>
      </c>
      <c r="I41" s="157">
        <f>IF('Crisis Indicator Data'!T38="x","x",('Crisis Indicator Data'!T38/1000000))</f>
        <v>9.1999999999999993</v>
      </c>
      <c r="J41" s="157">
        <f>IF('Crisis Indicator Data'!U38="x","x",('Crisis Indicator Data'!U38/1000000))</f>
        <v>0.5</v>
      </c>
      <c r="K41" s="243">
        <f t="shared" si="3"/>
        <v>5</v>
      </c>
      <c r="L41" s="143">
        <f>IF(F41="x","x",(F41*1000000/VLOOKUP($C41,'Crisis Indicator Data'!$C$3:$H$198,5,FALSE)))</f>
        <v>0</v>
      </c>
      <c r="M41" s="143">
        <f>IF(G41="x","x",(G41*1000000/VLOOKUP($C41,'Crisis Indicator Data'!$C$3:$H$198,5,FALSE)))</f>
        <v>0.55481727574750828</v>
      </c>
      <c r="N41" s="143">
        <f>IF(H41="x","x",(H41*1000000/VLOOKUP($C41,'Crisis Indicator Data'!$C$3:$H$198,5,FALSE)))</f>
        <v>0.12292358803986711</v>
      </c>
      <c r="O41" s="143">
        <f>IF(I41="x","x",(I41*1000000/VLOOKUP($C41,'Crisis Indicator Data'!$C$3:$H$198,5,FALSE)))</f>
        <v>0.30564784053156147</v>
      </c>
      <c r="P41" s="143">
        <f>IF(J41="x","x",(J41*1000000/VLOOKUP($C41,'Crisis Indicator Data'!$C$3:$H$198,5,FALSE)))</f>
        <v>1.6611295681063124E-2</v>
      </c>
      <c r="Q41" s="237">
        <f t="shared" si="4"/>
        <v>4</v>
      </c>
      <c r="R41" s="237">
        <f t="shared" si="5"/>
        <v>4.5</v>
      </c>
    </row>
    <row r="42" spans="1:18" x14ac:dyDescent="0.25">
      <c r="A42" s="144" t="str">
        <f>'Crisis Indicator Data'!A39</f>
        <v>Drought in Ethiopia</v>
      </c>
      <c r="B42" s="145" t="str">
        <f>'Crisis Indicator Data'!B39</f>
        <v>Drought</v>
      </c>
      <c r="C42" s="145" t="str">
        <f>'Crisis Indicator Data'!C39</f>
        <v>ETH005</v>
      </c>
      <c r="D42" s="145" t="str">
        <f>'Crisis Indicator Data'!D39</f>
        <v>Ethiopia</v>
      </c>
      <c r="E42" s="145" t="str">
        <f>'Crisis Indicator Data'!E39</f>
        <v>ETH</v>
      </c>
      <c r="F42" s="157">
        <f>IF('Crisis Indicator Data'!Q39="x","x",('Crisis Indicator Data'!Q39/1000000))</f>
        <v>35.9</v>
      </c>
      <c r="G42" s="157">
        <f>IF('Crisis Indicator Data'!R39="x","x",('Crisis Indicator Data'!R39/1000000))</f>
        <v>12.1</v>
      </c>
      <c r="H42" s="157">
        <f>IF('Crisis Indicator Data'!S39="x","x",('Crisis Indicator Data'!S39/1000000))</f>
        <v>9.3000000000000007</v>
      </c>
      <c r="I42" s="157">
        <f>IF('Crisis Indicator Data'!T39="x","x",('Crisis Indicator Data'!T39/1000000))</f>
        <v>1.9950000000000001</v>
      </c>
      <c r="J42" s="157">
        <f>IF('Crisis Indicator Data'!U39="x","x",('Crisis Indicator Data'!U39/1000000))</f>
        <v>0.70499999999999996</v>
      </c>
      <c r="K42" s="243">
        <f t="shared" si="3"/>
        <v>5</v>
      </c>
      <c r="L42" s="143">
        <f>IF(F42="x","x",(F42*1000000/VLOOKUP($C42,'Crisis Indicator Data'!$C$3:$H$198,5,FALSE)))</f>
        <v>0.59833333333333338</v>
      </c>
      <c r="M42" s="143">
        <f>IF(G42="x","x",(G42*1000000/VLOOKUP($C42,'Crisis Indicator Data'!$C$3:$H$198,5,FALSE)))</f>
        <v>0.20166666666666666</v>
      </c>
      <c r="N42" s="143">
        <f>IF(H42="x","x",(H42*1000000/VLOOKUP($C42,'Crisis Indicator Data'!$C$3:$H$198,5,FALSE)))</f>
        <v>0.155</v>
      </c>
      <c r="O42" s="143">
        <f>IF(I42="x","x",(I42*1000000/VLOOKUP($C42,'Crisis Indicator Data'!$C$3:$H$198,5,FALSE)))</f>
        <v>3.3250000000000002E-2</v>
      </c>
      <c r="P42" s="143">
        <f>IF(J42="x","x",(J42*1000000/VLOOKUP($C42,'Crisis Indicator Data'!$C$3:$H$198,5,FALSE)))</f>
        <v>1.175E-2</v>
      </c>
      <c r="Q42" s="237">
        <f t="shared" si="4"/>
        <v>3</v>
      </c>
      <c r="R42" s="237">
        <f t="shared" si="5"/>
        <v>4</v>
      </c>
    </row>
    <row r="43" spans="1:18" x14ac:dyDescent="0.25">
      <c r="A43" s="144" t="str">
        <f>'Crisis Indicator Data'!A40</f>
        <v xml:space="preserve">Flood crisis in Gambia </v>
      </c>
      <c r="B43" s="145" t="str">
        <f>'Crisis Indicator Data'!B40</f>
        <v>Floods</v>
      </c>
      <c r="C43" s="145" t="str">
        <f>'Crisis Indicator Data'!C40</f>
        <v>GMB002</v>
      </c>
      <c r="D43" s="145" t="str">
        <f>'Crisis Indicator Data'!D40</f>
        <v>Gambia</v>
      </c>
      <c r="E43" s="145" t="str">
        <f>'Crisis Indicator Data'!E40</f>
        <v>GMB</v>
      </c>
      <c r="F43" s="157">
        <f>IF('Crisis Indicator Data'!Q40="x","x",('Crisis Indicator Data'!Q40/1000000))</f>
        <v>2.448</v>
      </c>
      <c r="G43" s="157">
        <f>IF('Crisis Indicator Data'!R40="x","x",('Crisis Indicator Data'!R40/1000000))</f>
        <v>0</v>
      </c>
      <c r="H43" s="157">
        <f>IF('Crisis Indicator Data'!S40="x","x",('Crisis Indicator Data'!S40/1000000))</f>
        <v>3.7999999999999999E-2</v>
      </c>
      <c r="I43" s="157">
        <f>IF('Crisis Indicator Data'!T40="x","x",('Crisis Indicator Data'!T40/1000000))</f>
        <v>6.0000000000000001E-3</v>
      </c>
      <c r="J43" s="157">
        <f>IF('Crisis Indicator Data'!U40="x","x",('Crisis Indicator Data'!U40/1000000))</f>
        <v>0</v>
      </c>
      <c r="K43" s="243">
        <f t="shared" si="3"/>
        <v>1.1000000000000001</v>
      </c>
      <c r="L43" s="143">
        <f>IF(F43="x","x",(F43*1000000/VLOOKUP($C43,'Crisis Indicator Data'!$C$3:$H$198,5,FALSE)))</f>
        <v>0.9823434991974318</v>
      </c>
      <c r="M43" s="143">
        <f>IF(G43="x","x",(G43*1000000/VLOOKUP($C43,'Crisis Indicator Data'!$C$3:$H$198,5,FALSE)))</f>
        <v>0</v>
      </c>
      <c r="N43" s="143">
        <f>IF(H43="x","x",(H43*1000000/VLOOKUP($C43,'Crisis Indicator Data'!$C$3:$H$198,5,FALSE)))</f>
        <v>1.5248796147672551E-2</v>
      </c>
      <c r="O43" s="143">
        <f>IF(I43="x","x",(I43*1000000/VLOOKUP($C43,'Crisis Indicator Data'!$C$3:$H$198,5,FALSE)))</f>
        <v>2.407704654895666E-3</v>
      </c>
      <c r="P43" s="143">
        <f>IF(J43="x","x",(J43*1000000/VLOOKUP($C43,'Crisis Indicator Data'!$C$3:$H$198,5,FALSE)))</f>
        <v>0</v>
      </c>
      <c r="Q43" s="237">
        <f t="shared" si="4"/>
        <v>1</v>
      </c>
      <c r="R43" s="237">
        <f t="shared" si="5"/>
        <v>1.05</v>
      </c>
    </row>
    <row r="44" spans="1:18" x14ac:dyDescent="0.25">
      <c r="A44" s="144" t="str">
        <f>'Crisis Indicator Data'!A41</f>
        <v>Mixed migration flows in Greece</v>
      </c>
      <c r="B44" s="145" t="str">
        <f>'Crisis Indicator Data'!B41</f>
        <v>Displacement</v>
      </c>
      <c r="C44" s="145" t="str">
        <f>'Crisis Indicator Data'!C41</f>
        <v>GRC002</v>
      </c>
      <c r="D44" s="145" t="str">
        <f>'Crisis Indicator Data'!D41</f>
        <v>Greece</v>
      </c>
      <c r="E44" s="145" t="str">
        <f>'Crisis Indicator Data'!E41</f>
        <v>GRC</v>
      </c>
      <c r="F44" s="157">
        <f>IF('Crisis Indicator Data'!Q41="x","x",('Crisis Indicator Data'!Q41/1000000))</f>
        <v>0.245</v>
      </c>
      <c r="G44" s="157">
        <f>IF('Crisis Indicator Data'!R41="x","x",('Crisis Indicator Data'!R41/1000000))</f>
        <v>0.14099999999999999</v>
      </c>
      <c r="H44" s="157">
        <f>IF('Crisis Indicator Data'!S41="x","x",('Crisis Indicator Data'!S41/1000000))</f>
        <v>1.9E-2</v>
      </c>
      <c r="I44" s="157">
        <f>IF('Crisis Indicator Data'!T41="x","x",('Crisis Indicator Data'!T41/1000000))</f>
        <v>0</v>
      </c>
      <c r="J44" s="157">
        <f>IF('Crisis Indicator Data'!U41="x","x",('Crisis Indicator Data'!U41/1000000))</f>
        <v>0</v>
      </c>
      <c r="K44" s="243">
        <f t="shared" si="3"/>
        <v>0.5</v>
      </c>
      <c r="L44" s="143">
        <f>IF(F44="x","x",(F44*1000000/VLOOKUP($C44,'Crisis Indicator Data'!$C$3:$H$198,5,FALSE)))</f>
        <v>0.60493827160493829</v>
      </c>
      <c r="M44" s="143">
        <f>IF(G44="x","x",(G44*1000000/VLOOKUP($C44,'Crisis Indicator Data'!$C$3:$H$198,5,FALSE)))</f>
        <v>0.34814814814814815</v>
      </c>
      <c r="N44" s="143">
        <f>IF(H44="x","x",(H44*1000000/VLOOKUP($C44,'Crisis Indicator Data'!$C$3:$H$198,5,FALSE)))</f>
        <v>4.6913580246913583E-2</v>
      </c>
      <c r="O44" s="143">
        <f>IF(I44="x","x",(I44*1000000/VLOOKUP($C44,'Crisis Indicator Data'!$C$3:$H$198,5,FALSE)))</f>
        <v>0</v>
      </c>
      <c r="P44" s="143">
        <f>IF(J44="x","x",(J44*1000000/VLOOKUP($C44,'Crisis Indicator Data'!$C$3:$H$198,5,FALSE)))</f>
        <v>0</v>
      </c>
      <c r="Q44" s="237">
        <f t="shared" si="4"/>
        <v>2</v>
      </c>
      <c r="R44" s="237">
        <f t="shared" si="5"/>
        <v>1.25</v>
      </c>
    </row>
    <row r="45" spans="1:18" x14ac:dyDescent="0.25">
      <c r="A45" s="144" t="str">
        <f>'Crisis Indicator Data'!A42</f>
        <v>Complex crisis in Guatemala</v>
      </c>
      <c r="B45" s="145" t="str">
        <f>'Crisis Indicator Data'!B42</f>
        <v>Violence,Socio-political,Other seasonal event</v>
      </c>
      <c r="C45" s="145" t="str">
        <f>'Crisis Indicator Data'!C42</f>
        <v>GTM001</v>
      </c>
      <c r="D45" s="145" t="str">
        <f>'Crisis Indicator Data'!D42</f>
        <v>Guatemala</v>
      </c>
      <c r="E45" s="145" t="str">
        <f>'Crisis Indicator Data'!E42</f>
        <v>GTM</v>
      </c>
      <c r="F45" s="157">
        <f>IF('Crisis Indicator Data'!Q42="x","x",('Crisis Indicator Data'!Q42/1000000))</f>
        <v>11.4</v>
      </c>
      <c r="G45" s="157">
        <f>IF('Crisis Indicator Data'!R42="x","x",('Crisis Indicator Data'!R42/1000000))</f>
        <v>0.7</v>
      </c>
      <c r="H45" s="157">
        <f>IF('Crisis Indicator Data'!S42="x","x",('Crisis Indicator Data'!S42/1000000))</f>
        <v>5</v>
      </c>
      <c r="I45" s="157">
        <f>IF('Crisis Indicator Data'!T42="x","x",('Crisis Indicator Data'!T42/1000000))</f>
        <v>0</v>
      </c>
      <c r="J45" s="157">
        <f>IF('Crisis Indicator Data'!U42="x","x",('Crisis Indicator Data'!U42/1000000))</f>
        <v>0</v>
      </c>
      <c r="K45" s="243">
        <f t="shared" si="3"/>
        <v>4.5</v>
      </c>
      <c r="L45" s="143">
        <f>IF(F45="x","x",(F45*1000000/VLOOKUP($C45,'Crisis Indicator Data'!$C$3:$H$198,5,FALSE)))</f>
        <v>0.65895953757225434</v>
      </c>
      <c r="M45" s="143">
        <f>IF(G45="x","x",(G45*1000000/VLOOKUP($C45,'Crisis Indicator Data'!$C$3:$H$198,5,FALSE)))</f>
        <v>4.046242774566474E-2</v>
      </c>
      <c r="N45" s="143">
        <f>IF(H45="x","x",(H45*1000000/VLOOKUP($C45,'Crisis Indicator Data'!$C$3:$H$198,5,FALSE)))</f>
        <v>0.28901734104046245</v>
      </c>
      <c r="O45" s="143">
        <f>IF(I45="x","x",(I45*1000000/VLOOKUP($C45,'Crisis Indicator Data'!$C$3:$H$198,5,FALSE)))</f>
        <v>0</v>
      </c>
      <c r="P45" s="143">
        <f>IF(J45="x","x",(J45*1000000/VLOOKUP($C45,'Crisis Indicator Data'!$C$3:$H$198,5,FALSE)))</f>
        <v>0</v>
      </c>
      <c r="Q45" s="237">
        <f t="shared" si="4"/>
        <v>3</v>
      </c>
      <c r="R45" s="237">
        <f t="shared" si="5"/>
        <v>3.75</v>
      </c>
    </row>
    <row r="46" spans="1:18" x14ac:dyDescent="0.25">
      <c r="A46" s="144" t="str">
        <f>'Crisis Indicator Data'!A43</f>
        <v>Complex crisis in Honduras</v>
      </c>
      <c r="B46" s="145" t="str">
        <f>'Crisis Indicator Data'!B43</f>
        <v>Violence,Socio-political,Other seasonal event,Cyclone</v>
      </c>
      <c r="C46" s="145" t="str">
        <f>'Crisis Indicator Data'!C43</f>
        <v>HND001</v>
      </c>
      <c r="D46" s="145" t="str">
        <f>'Crisis Indicator Data'!D43</f>
        <v>Honduras</v>
      </c>
      <c r="E46" s="145" t="str">
        <f>'Crisis Indicator Data'!E43</f>
        <v>HND</v>
      </c>
      <c r="F46" s="157">
        <f>IF('Crisis Indicator Data'!Q43="x","x",('Crisis Indicator Data'!Q43/1000000))</f>
        <v>5.4</v>
      </c>
      <c r="G46" s="157">
        <f>IF('Crisis Indicator Data'!R43="x","x",('Crisis Indicator Data'!R43/1000000))</f>
        <v>0.8</v>
      </c>
      <c r="H46" s="157">
        <f>IF('Crisis Indicator Data'!S43="x","x",('Crisis Indicator Data'!S43/1000000))</f>
        <v>3.2</v>
      </c>
      <c r="I46" s="157">
        <f>IF('Crisis Indicator Data'!T43="x","x",('Crisis Indicator Data'!T43/1000000))</f>
        <v>0</v>
      </c>
      <c r="J46" s="157">
        <f>IF('Crisis Indicator Data'!U43="x","x",('Crisis Indicator Data'!U43/1000000))</f>
        <v>0</v>
      </c>
      <c r="K46" s="243">
        <f t="shared" si="3"/>
        <v>4.2</v>
      </c>
      <c r="L46" s="143">
        <f>IF(F46="x","x",(F46*1000000/VLOOKUP($C46,'Crisis Indicator Data'!$C$3:$H$198,5,FALSE)))</f>
        <v>0.5625</v>
      </c>
      <c r="M46" s="143">
        <f>IF(G46="x","x",(G46*1000000/VLOOKUP($C46,'Crisis Indicator Data'!$C$3:$H$198,5,FALSE)))</f>
        <v>8.3333333333333329E-2</v>
      </c>
      <c r="N46" s="143">
        <f>IF(H46="x","x",(H46*1000000/VLOOKUP($C46,'Crisis Indicator Data'!$C$3:$H$198,5,FALSE)))</f>
        <v>0.33333333333333331</v>
      </c>
      <c r="O46" s="143">
        <f>IF(I46="x","x",(I46*1000000/VLOOKUP($C46,'Crisis Indicator Data'!$C$3:$H$198,5,FALSE)))</f>
        <v>0</v>
      </c>
      <c r="P46" s="143">
        <f>IF(J46="x","x",(J46*1000000/VLOOKUP($C46,'Crisis Indicator Data'!$C$3:$H$198,5,FALSE)))</f>
        <v>0</v>
      </c>
      <c r="Q46" s="237">
        <f t="shared" si="4"/>
        <v>3</v>
      </c>
      <c r="R46" s="237">
        <f t="shared" si="5"/>
        <v>3.6</v>
      </c>
    </row>
    <row r="47" spans="1:18" x14ac:dyDescent="0.25">
      <c r="A47" s="144" t="str">
        <f>'Crisis Indicator Data'!A44</f>
        <v>Complex crisis in Haiti</v>
      </c>
      <c r="B47" s="145" t="str">
        <f>'Crisis Indicator Data'!B44</f>
        <v>Earthquake,Violence,Socio-political,Other seasonal event</v>
      </c>
      <c r="C47" s="145" t="str">
        <f>'Crisis Indicator Data'!C44</f>
        <v>HTI001</v>
      </c>
      <c r="D47" s="145" t="str">
        <f>'Crisis Indicator Data'!D44</f>
        <v>Haiti</v>
      </c>
      <c r="E47" s="145" t="str">
        <f>'Crisis Indicator Data'!E44</f>
        <v>HTI</v>
      </c>
      <c r="F47" s="157">
        <f>IF('Crisis Indicator Data'!Q44="x","x",('Crisis Indicator Data'!Q44/1000000))</f>
        <v>3.2</v>
      </c>
      <c r="G47" s="157">
        <f>IF('Crisis Indicator Data'!R44="x","x",('Crisis Indicator Data'!R44/1000000))</f>
        <v>3.8</v>
      </c>
      <c r="H47" s="157">
        <f>IF('Crisis Indicator Data'!S44="x","x",('Crisis Indicator Data'!S44/1000000))</f>
        <v>1.9</v>
      </c>
      <c r="I47" s="157">
        <f>IF('Crisis Indicator Data'!T44="x","x",('Crisis Indicator Data'!T44/1000000))</f>
        <v>1.5</v>
      </c>
      <c r="J47" s="157">
        <f>IF('Crisis Indicator Data'!U44="x","x",('Crisis Indicator Data'!U44/1000000))</f>
        <v>1</v>
      </c>
      <c r="K47" s="243">
        <f t="shared" si="3"/>
        <v>4.4000000000000004</v>
      </c>
      <c r="L47" s="143">
        <f>IF(F47="x","x",(F47*1000000/VLOOKUP($C47,'Crisis Indicator Data'!$C$3:$H$198,5,FALSE)))</f>
        <v>0.2807017543859649</v>
      </c>
      <c r="M47" s="143">
        <f>IF(G47="x","x",(G47*1000000/VLOOKUP($C47,'Crisis Indicator Data'!$C$3:$H$198,5,FALSE)))</f>
        <v>0.33333333333333331</v>
      </c>
      <c r="N47" s="143">
        <f>IF(H47="x","x",(H47*1000000/VLOOKUP($C47,'Crisis Indicator Data'!$C$3:$H$198,5,FALSE)))</f>
        <v>0.16666666666666666</v>
      </c>
      <c r="O47" s="143">
        <f>IF(I47="x","x",(I47*1000000/VLOOKUP($C47,'Crisis Indicator Data'!$C$3:$H$198,5,FALSE)))</f>
        <v>0.13157894736842105</v>
      </c>
      <c r="P47" s="143">
        <f>IF(J47="x","x",(J47*1000000/VLOOKUP($C47,'Crisis Indicator Data'!$C$3:$H$198,5,FALSE)))</f>
        <v>8.771929824561403E-2</v>
      </c>
      <c r="Q47" s="237">
        <f t="shared" si="4"/>
        <v>5</v>
      </c>
      <c r="R47" s="237">
        <f t="shared" si="5"/>
        <v>4.7</v>
      </c>
    </row>
    <row r="48" spans="1:18" x14ac:dyDescent="0.25">
      <c r="A48" s="144" t="str">
        <f>'Crisis Indicator Data'!A45</f>
        <v xml:space="preserve">Nippes Earthquake </v>
      </c>
      <c r="B48" s="145" t="str">
        <f>'Crisis Indicator Data'!B45</f>
        <v>Earthquake</v>
      </c>
      <c r="C48" s="145" t="str">
        <f>'Crisis Indicator Data'!C45</f>
        <v>HTI002</v>
      </c>
      <c r="D48" s="145" t="str">
        <f>'Crisis Indicator Data'!D45</f>
        <v>Haiti</v>
      </c>
      <c r="E48" s="145" t="str">
        <f>'Crisis Indicator Data'!E45</f>
        <v>HTI</v>
      </c>
      <c r="F48" s="157">
        <f>IF('Crisis Indicator Data'!Q45="x","x",('Crisis Indicator Data'!Q45/1000000))</f>
        <v>5.7389999999999999</v>
      </c>
      <c r="G48" s="157">
        <f>IF('Crisis Indicator Data'!R45="x","x",('Crisis Indicator Data'!R45/1000000))</f>
        <v>0.04</v>
      </c>
      <c r="H48" s="157">
        <f>IF('Crisis Indicator Data'!S45="x","x",('Crisis Indicator Data'!S45/1000000))</f>
        <v>0.65</v>
      </c>
      <c r="I48" s="157">
        <f>IF('Crisis Indicator Data'!T45="x","x",('Crisis Indicator Data'!T45/1000000))</f>
        <v>0</v>
      </c>
      <c r="J48" s="157">
        <f>IF('Crisis Indicator Data'!U45="x","x",('Crisis Indicator Data'!U45/1000000))</f>
        <v>0</v>
      </c>
      <c r="K48" s="243">
        <f t="shared" si="3"/>
        <v>3</v>
      </c>
      <c r="L48" s="143">
        <f>IF(F48="x","x",(F48*1000000/VLOOKUP($C48,'Crisis Indicator Data'!$C$3:$H$198,5,FALSE)))</f>
        <v>0.89267382174521703</v>
      </c>
      <c r="M48" s="143">
        <f>IF(G48="x","x",(G48*1000000/VLOOKUP($C48,'Crisis Indicator Data'!$C$3:$H$198,5,FALSE)))</f>
        <v>6.221807435059885E-3</v>
      </c>
      <c r="N48" s="143">
        <f>IF(H48="x","x",(H48*1000000/VLOOKUP($C48,'Crisis Indicator Data'!$C$3:$H$198,5,FALSE)))</f>
        <v>0.10110437081972314</v>
      </c>
      <c r="O48" s="143">
        <f>IF(I48="x","x",(I48*1000000/VLOOKUP($C48,'Crisis Indicator Data'!$C$3:$H$198,5,FALSE)))</f>
        <v>0</v>
      </c>
      <c r="P48" s="143">
        <f>IF(J48="x","x",(J48*1000000/VLOOKUP($C48,'Crisis Indicator Data'!$C$3:$H$198,5,FALSE)))</f>
        <v>0</v>
      </c>
      <c r="Q48" s="237">
        <f t="shared" si="4"/>
        <v>3</v>
      </c>
      <c r="R48" s="237">
        <f t="shared" si="5"/>
        <v>3</v>
      </c>
    </row>
    <row r="49" spans="1:18" x14ac:dyDescent="0.25">
      <c r="A49" s="144" t="str">
        <f>'Crisis Indicator Data'!A46</f>
        <v>Displacement from Ukraine conflict in Hungary</v>
      </c>
      <c r="B49" s="145" t="str">
        <f>'Crisis Indicator Data'!B46</f>
        <v>Conflict,Displacement</v>
      </c>
      <c r="C49" s="145" t="str">
        <f>'Crisis Indicator Data'!C46</f>
        <v>HUN002</v>
      </c>
      <c r="D49" s="145" t="str">
        <f>'Crisis Indicator Data'!D46</f>
        <v>Hungary</v>
      </c>
      <c r="E49" s="145" t="str">
        <f>'Crisis Indicator Data'!E46</f>
        <v>HUN</v>
      </c>
      <c r="F49" s="157">
        <f>IF('Crisis Indicator Data'!Q46="x","x",('Crisis Indicator Data'!Q46/1000000))</f>
        <v>0.55300000000000005</v>
      </c>
      <c r="G49" s="157">
        <f>IF('Crisis Indicator Data'!R46="x","x",('Crisis Indicator Data'!R46/1000000))</f>
        <v>0</v>
      </c>
      <c r="H49" s="157">
        <f>IF('Crisis Indicator Data'!S46="x","x",('Crisis Indicator Data'!S46/1000000))</f>
        <v>3.4000000000000002E-2</v>
      </c>
      <c r="I49" s="157">
        <f>IF('Crisis Indicator Data'!T46="x","x",('Crisis Indicator Data'!T46/1000000))</f>
        <v>0</v>
      </c>
      <c r="J49" s="157">
        <f>IF('Crisis Indicator Data'!U46="x","x",('Crisis Indicator Data'!U46/1000000))</f>
        <v>0</v>
      </c>
      <c r="K49" s="243">
        <f t="shared" si="3"/>
        <v>0.9</v>
      </c>
      <c r="L49" s="143">
        <f>IF(F49="x","x",(F49*1000000/VLOOKUP($C49,'Crisis Indicator Data'!$C$3:$H$198,5,FALSE)))</f>
        <v>0.94207836456558769</v>
      </c>
      <c r="M49" s="143">
        <f>IF(G49="x","x",(G49*1000000/VLOOKUP($C49,'Crisis Indicator Data'!$C$3:$H$198,5,FALSE)))</f>
        <v>0</v>
      </c>
      <c r="N49" s="143">
        <f>IF(H49="x","x",(H49*1000000/VLOOKUP($C49,'Crisis Indicator Data'!$C$3:$H$198,5,FALSE)))</f>
        <v>5.7921635434412269E-2</v>
      </c>
      <c r="O49" s="143">
        <f>IF(I49="x","x",(I49*1000000/VLOOKUP($C49,'Crisis Indicator Data'!$C$3:$H$198,5,FALSE)))</f>
        <v>0</v>
      </c>
      <c r="P49" s="143">
        <f>IF(J49="x","x",(J49*1000000/VLOOKUP($C49,'Crisis Indicator Data'!$C$3:$H$198,5,FALSE)))</f>
        <v>0</v>
      </c>
      <c r="Q49" s="237">
        <f t="shared" si="4"/>
        <v>3</v>
      </c>
      <c r="R49" s="237">
        <f t="shared" si="5"/>
        <v>1.95</v>
      </c>
    </row>
    <row r="50" spans="1:18" x14ac:dyDescent="0.25">
      <c r="A50" s="144" t="str">
        <f>'Crisis Indicator Data'!A47</f>
        <v>Papua Conflict</v>
      </c>
      <c r="B50" s="145" t="str">
        <f>'Crisis Indicator Data'!B47</f>
        <v>Socio-political,Violence</v>
      </c>
      <c r="C50" s="145" t="str">
        <f>'Crisis Indicator Data'!C47</f>
        <v>IDN002</v>
      </c>
      <c r="D50" s="145" t="str">
        <f>'Crisis Indicator Data'!D47</f>
        <v>Indonesia</v>
      </c>
      <c r="E50" s="145" t="str">
        <f>'Crisis Indicator Data'!E47</f>
        <v>IDN</v>
      </c>
      <c r="F50" s="157">
        <f>IF('Crisis Indicator Data'!Q47="x","x",('Crisis Indicator Data'!Q47/1000000))</f>
        <v>0</v>
      </c>
      <c r="G50" s="157">
        <f>IF('Crisis Indicator Data'!R47="x","x",('Crisis Indicator Data'!R47/1000000))</f>
        <v>5.3380000000000001</v>
      </c>
      <c r="H50" s="157">
        <f>IF('Crisis Indicator Data'!S47="x","x",('Crisis Indicator Data'!S47/1000000))</f>
        <v>0.1</v>
      </c>
      <c r="I50" s="157">
        <f>IF('Crisis Indicator Data'!T47="x","x",('Crisis Indicator Data'!T47/1000000))</f>
        <v>0</v>
      </c>
      <c r="J50" s="157">
        <f>IF('Crisis Indicator Data'!U47="x","x",('Crisis Indicator Data'!U47/1000000))</f>
        <v>0</v>
      </c>
      <c r="K50" s="243">
        <f t="shared" si="3"/>
        <v>1.7</v>
      </c>
      <c r="L50" s="143">
        <f>IF(F50="x","x",(F50*1000000/VLOOKUP($C50,'Crisis Indicator Data'!$C$3:$H$198,5,FALSE)))</f>
        <v>0</v>
      </c>
      <c r="M50" s="143">
        <f>IF(G50="x","x",(G50*1000000/VLOOKUP($C50,'Crisis Indicator Data'!$C$3:$H$198,5,FALSE)))</f>
        <v>0.98161088635527771</v>
      </c>
      <c r="N50" s="143">
        <f>IF(H50="x","x",(H50*1000000/VLOOKUP($C50,'Crisis Indicator Data'!$C$3:$H$198,5,FALSE)))</f>
        <v>1.8389113644722323E-2</v>
      </c>
      <c r="O50" s="143">
        <f>IF(I50="x","x",(I50*1000000/VLOOKUP($C50,'Crisis Indicator Data'!$C$3:$H$198,5,FALSE)))</f>
        <v>0</v>
      </c>
      <c r="P50" s="143">
        <f>IF(J50="x","x",(J50*1000000/VLOOKUP($C50,'Crisis Indicator Data'!$C$3:$H$198,5,FALSE)))</f>
        <v>0</v>
      </c>
      <c r="Q50" s="237">
        <f t="shared" si="4"/>
        <v>2</v>
      </c>
      <c r="R50" s="237">
        <f t="shared" si="5"/>
        <v>1.85</v>
      </c>
    </row>
    <row r="51" spans="1:18" x14ac:dyDescent="0.25">
      <c r="A51" s="144" t="str">
        <f>'Crisis Indicator Data'!A48</f>
        <v>Country Level</v>
      </c>
      <c r="B51" s="145" t="str">
        <f>'Crisis Indicator Data'!B48</f>
        <v>Earthquake,Socio-political,Violence</v>
      </c>
      <c r="C51" s="145" t="str">
        <f>'Crisis Indicator Data'!C48</f>
        <v>IDN007</v>
      </c>
      <c r="D51" s="145" t="str">
        <f>'Crisis Indicator Data'!D48</f>
        <v>Indonesia</v>
      </c>
      <c r="E51" s="145" t="str">
        <f>'Crisis Indicator Data'!E48</f>
        <v>IDN</v>
      </c>
      <c r="F51" s="157">
        <f>IF('Crisis Indicator Data'!Q48="x","x",('Crisis Indicator Data'!Q48/1000000))</f>
        <v>15.061</v>
      </c>
      <c r="G51" s="157">
        <f>IF('Crisis Indicator Data'!R48="x","x",('Crisis Indicator Data'!R48/1000000))</f>
        <v>7.0759999999999996</v>
      </c>
      <c r="H51" s="157">
        <f>IF('Crisis Indicator Data'!S48="x","x",('Crisis Indicator Data'!S48/1000000))</f>
        <v>0.16200000000000001</v>
      </c>
      <c r="I51" s="157">
        <f>IF('Crisis Indicator Data'!T48="x","x",('Crisis Indicator Data'!T48/1000000))</f>
        <v>0</v>
      </c>
      <c r="J51" s="157">
        <f>IF('Crisis Indicator Data'!U48="x","x",('Crisis Indicator Data'!U48/1000000))</f>
        <v>0</v>
      </c>
      <c r="K51" s="243">
        <f t="shared" si="3"/>
        <v>2</v>
      </c>
      <c r="L51" s="143">
        <f>IF(F51="x","x",(F51*1000000/VLOOKUP($C51,'Crisis Indicator Data'!$C$3:$H$198,5,FALSE)))</f>
        <v>0.67541145342840481</v>
      </c>
      <c r="M51" s="143">
        <f>IF(G51="x","x",(G51*1000000/VLOOKUP($C51,'Crisis Indicator Data'!$C$3:$H$198,5,FALSE)))</f>
        <v>0.31732364680030495</v>
      </c>
      <c r="N51" s="143">
        <f>IF(H51="x","x",(H51*1000000/VLOOKUP($C51,'Crisis Indicator Data'!$C$3:$H$198,5,FALSE)))</f>
        <v>7.2648997712901923E-3</v>
      </c>
      <c r="O51" s="143">
        <f>IF(I51="x","x",(I51*1000000/VLOOKUP($C51,'Crisis Indicator Data'!$C$3:$H$198,5,FALSE)))</f>
        <v>0</v>
      </c>
      <c r="P51" s="143">
        <f>IF(J51="x","x",(J51*1000000/VLOOKUP($C51,'Crisis Indicator Data'!$C$3:$H$198,5,FALSE)))</f>
        <v>0</v>
      </c>
      <c r="Q51" s="237">
        <f t="shared" si="4"/>
        <v>2</v>
      </c>
      <c r="R51" s="237">
        <f t="shared" si="5"/>
        <v>2</v>
      </c>
    </row>
    <row r="52" spans="1:18" x14ac:dyDescent="0.25">
      <c r="A52" s="144" t="str">
        <f>'Crisis Indicator Data'!A49</f>
        <v>Earthquake in West Java province</v>
      </c>
      <c r="B52" s="145" t="str">
        <f>'Crisis Indicator Data'!B49</f>
        <v>Earthquake</v>
      </c>
      <c r="C52" s="145" t="str">
        <f>'Crisis Indicator Data'!C49</f>
        <v>IDN008</v>
      </c>
      <c r="D52" s="145" t="str">
        <f>'Crisis Indicator Data'!D49</f>
        <v>Indonesia</v>
      </c>
      <c r="E52" s="145" t="str">
        <f>'Crisis Indicator Data'!E49</f>
        <v>IDN</v>
      </c>
      <c r="F52" s="157">
        <f>IF('Crisis Indicator Data'!Q49="x","x",('Crisis Indicator Data'!Q49/1000000))</f>
        <v>15.061</v>
      </c>
      <c r="G52" s="157">
        <f>IF('Crisis Indicator Data'!R49="x","x",('Crisis Indicator Data'!R49/1000000))</f>
        <v>1.738</v>
      </c>
      <c r="H52" s="157">
        <f>IF('Crisis Indicator Data'!S49="x","x",('Crisis Indicator Data'!S49/1000000))</f>
        <v>6.2E-2</v>
      </c>
      <c r="I52" s="157">
        <f>IF('Crisis Indicator Data'!T49="x","x",('Crisis Indicator Data'!T49/1000000))</f>
        <v>0</v>
      </c>
      <c r="J52" s="157">
        <f>IF('Crisis Indicator Data'!U49="x","x",('Crisis Indicator Data'!U49/1000000))</f>
        <v>0</v>
      </c>
      <c r="K52" s="243">
        <f t="shared" si="3"/>
        <v>1.3</v>
      </c>
      <c r="L52" s="143">
        <f>IF(F52="x","x",(F52*1000000/VLOOKUP($C52,'Crisis Indicator Data'!$C$3:$H$198,5,FALSE)))</f>
        <v>0.8932447660281122</v>
      </c>
      <c r="M52" s="143">
        <f>IF(G52="x","x",(G52*1000000/VLOOKUP($C52,'Crisis Indicator Data'!$C$3:$H$198,5,FALSE)))</f>
        <v>0.10307810924618943</v>
      </c>
      <c r="N52" s="143">
        <f>IF(H52="x","x",(H52*1000000/VLOOKUP($C52,'Crisis Indicator Data'!$C$3:$H$198,5,FALSE)))</f>
        <v>3.6771247256983572E-3</v>
      </c>
      <c r="O52" s="143">
        <f>IF(I52="x","x",(I52*1000000/VLOOKUP($C52,'Crisis Indicator Data'!$C$3:$H$198,5,FALSE)))</f>
        <v>0</v>
      </c>
      <c r="P52" s="143">
        <f>IF(J52="x","x",(J52*1000000/VLOOKUP($C52,'Crisis Indicator Data'!$C$3:$H$198,5,FALSE)))</f>
        <v>0</v>
      </c>
      <c r="Q52" s="237">
        <f t="shared" si="4"/>
        <v>2</v>
      </c>
      <c r="R52" s="237">
        <f t="shared" si="5"/>
        <v>1.65</v>
      </c>
    </row>
    <row r="53" spans="1:18" x14ac:dyDescent="0.25">
      <c r="A53" s="144" t="str">
        <f>'Crisis Indicator Data'!A50</f>
        <v>Conflict in Jammu and Kashmir</v>
      </c>
      <c r="B53" s="145" t="str">
        <f>'Crisis Indicator Data'!B50</f>
        <v>Socio-political</v>
      </c>
      <c r="C53" s="145" t="str">
        <f>'Crisis Indicator Data'!C50</f>
        <v>IND002</v>
      </c>
      <c r="D53" s="145" t="str">
        <f>'Crisis Indicator Data'!D50</f>
        <v>India</v>
      </c>
      <c r="E53" s="145" t="str">
        <f>'Crisis Indicator Data'!E50</f>
        <v>IND</v>
      </c>
      <c r="F53" s="157">
        <f>IF('Crisis Indicator Data'!Q50="x","x",('Crisis Indicator Data'!Q50/1000000))</f>
        <v>12.541</v>
      </c>
      <c r="G53" s="157" t="str">
        <f>IF('Crisis Indicator Data'!R50="x","x",('Crisis Indicator Data'!R50/1000000))</f>
        <v>x</v>
      </c>
      <c r="H53" s="157" t="str">
        <f>IF('Crisis Indicator Data'!S50="x","x",('Crisis Indicator Data'!S50/1000000))</f>
        <v>x</v>
      </c>
      <c r="I53" s="157" t="str">
        <f>IF('Crisis Indicator Data'!T50="x","x",('Crisis Indicator Data'!T50/1000000))</f>
        <v>x</v>
      </c>
      <c r="J53" s="157" t="str">
        <f>IF('Crisis Indicator Data'!U50="x","x",('Crisis Indicator Data'!U50/1000000))</f>
        <v>x</v>
      </c>
      <c r="K53" s="243" t="str">
        <f t="shared" si="3"/>
        <v>x</v>
      </c>
      <c r="L53" s="143">
        <f>IF(F53="x","x",(F53*1000000/VLOOKUP($C53,'Crisis Indicator Data'!$C$3:$H$198,5,FALSE)))</f>
        <v>1</v>
      </c>
      <c r="M53" s="143" t="str">
        <f>IF(G53="x","x",(G53*1000000/VLOOKUP($C53,'Crisis Indicator Data'!$C$3:$H$198,5,FALSE)))</f>
        <v>x</v>
      </c>
      <c r="N53" s="143" t="str">
        <f>IF(H53="x","x",(H53*1000000/VLOOKUP($C53,'Crisis Indicator Data'!$C$3:$H$198,5,FALSE)))</f>
        <v>x</v>
      </c>
      <c r="O53" s="143" t="str">
        <f>IF(I53="x","x",(I53*1000000/VLOOKUP($C53,'Crisis Indicator Data'!$C$3:$H$198,5,FALSE)))</f>
        <v>x</v>
      </c>
      <c r="P53" s="143" t="str">
        <f>IF(J53="x","x",(J53*1000000/VLOOKUP($C53,'Crisis Indicator Data'!$C$3:$H$198,5,FALSE)))</f>
        <v>x</v>
      </c>
      <c r="Q53" s="237" t="str">
        <f t="shared" si="4"/>
        <v>x</v>
      </c>
      <c r="R53" s="237" t="str">
        <f t="shared" si="5"/>
        <v>x</v>
      </c>
    </row>
    <row r="54" spans="1:18" x14ac:dyDescent="0.25">
      <c r="A54" s="147" t="str">
        <f>'Crisis Indicator Data'!A51</f>
        <v>Afghan Refugees in Iran</v>
      </c>
      <c r="B54" s="148" t="str">
        <f>'Crisis Indicator Data'!B51</f>
        <v>Displacement</v>
      </c>
      <c r="C54" s="148" t="str">
        <f>'Crisis Indicator Data'!C51</f>
        <v>IRN004</v>
      </c>
      <c r="D54" s="148" t="str">
        <f>'Crisis Indicator Data'!D51</f>
        <v>Iran</v>
      </c>
      <c r="E54" s="148" t="str">
        <f>'Crisis Indicator Data'!E51</f>
        <v>IRN</v>
      </c>
      <c r="F54" s="157">
        <f>IF('Crisis Indicator Data'!Q51="x","x",('Crisis Indicator Data'!Q51/1000000))</f>
        <v>20.346</v>
      </c>
      <c r="G54" s="157">
        <f>IF('Crisis Indicator Data'!R51="x","x",('Crisis Indicator Data'!R51/1000000))</f>
        <v>0</v>
      </c>
      <c r="H54" s="157">
        <f>IF('Crisis Indicator Data'!S51="x","x",('Crisis Indicator Data'!S51/1000000))</f>
        <v>1.377</v>
      </c>
      <c r="I54" s="157">
        <f>IF('Crisis Indicator Data'!T51="x","x",('Crisis Indicator Data'!T51/1000000))</f>
        <v>3.1</v>
      </c>
      <c r="J54" s="157">
        <f>IF('Crisis Indicator Data'!U51="x","x",('Crisis Indicator Data'!U51/1000000))</f>
        <v>0</v>
      </c>
      <c r="K54" s="243">
        <f t="shared" si="3"/>
        <v>4.4000000000000004</v>
      </c>
      <c r="L54" s="143">
        <f>IF(F54="x","x",(F54*1000000/VLOOKUP($C54,'Crisis Indicator Data'!$C$3:$H$198,5,FALSE)))</f>
        <v>0.81964307295653227</v>
      </c>
      <c r="M54" s="143">
        <f>IF(G54="x","x",(G54*1000000/VLOOKUP($C54,'Crisis Indicator Data'!$C$3:$H$198,5,FALSE)))</f>
        <v>0</v>
      </c>
      <c r="N54" s="143">
        <f>IF(H54="x","x",(H54*1000000/VLOOKUP($C54,'Crisis Indicator Data'!$C$3:$H$198,5,FALSE)))</f>
        <v>5.5472747049107679E-2</v>
      </c>
      <c r="O54" s="143">
        <f>IF(I54="x","x",(I54*1000000/VLOOKUP($C54,'Crisis Indicator Data'!$C$3:$H$198,5,FALSE)))</f>
        <v>0.12488417999436006</v>
      </c>
      <c r="P54" s="143">
        <f>IF(J54="x","x",(J54*1000000/VLOOKUP($C54,'Crisis Indicator Data'!$C$3:$H$198,5,FALSE)))</f>
        <v>0</v>
      </c>
      <c r="Q54" s="237">
        <f t="shared" si="4"/>
        <v>4</v>
      </c>
      <c r="R54" s="237">
        <f t="shared" si="5"/>
        <v>4.2</v>
      </c>
    </row>
    <row r="55" spans="1:18" x14ac:dyDescent="0.25">
      <c r="A55" s="147" t="str">
        <f>'Crisis Indicator Data'!A52</f>
        <v>Multiple crises in Iraq</v>
      </c>
      <c r="B55" s="148" t="str">
        <f>'Crisis Indicator Data'!B52</f>
        <v>Violence,Displacement,Socio-political,Conflict</v>
      </c>
      <c r="C55" s="148" t="str">
        <f>'Crisis Indicator Data'!C52</f>
        <v>IRQ001</v>
      </c>
      <c r="D55" s="148" t="str">
        <f>'Crisis Indicator Data'!D52</f>
        <v>Iraq</v>
      </c>
      <c r="E55" s="148" t="str">
        <f>'Crisis Indicator Data'!E52</f>
        <v>IRQ</v>
      </c>
      <c r="F55" s="157">
        <f>IF('Crisis Indicator Data'!Q52="x","x",('Crisis Indicator Data'!Q52/1000000))</f>
        <v>39.905999999999999</v>
      </c>
      <c r="G55" s="157">
        <f>IF('Crisis Indicator Data'!R52="x","x",('Crisis Indicator Data'!R52/1000000))</f>
        <v>3.0619999999999998</v>
      </c>
      <c r="H55" s="157">
        <f>IF('Crisis Indicator Data'!S52="x","x",('Crisis Indicator Data'!S52/1000000))</f>
        <v>2.2330000000000001</v>
      </c>
      <c r="I55" s="157">
        <f>IF('Crisis Indicator Data'!T52="x","x",('Crisis Indicator Data'!T52/1000000))</f>
        <v>0.38100000000000001</v>
      </c>
      <c r="J55" s="157">
        <f>IF('Crisis Indicator Data'!U52="x","x",('Crisis Indicator Data'!U52/1000000))</f>
        <v>0.14599999999999999</v>
      </c>
      <c r="K55" s="243">
        <f t="shared" si="3"/>
        <v>4.0999999999999996</v>
      </c>
      <c r="L55" s="143">
        <f>IF(F55="x","x",(F55*1000000/VLOOKUP($C55,'Crisis Indicator Data'!$C$3:$H$198,5,FALSE)))</f>
        <v>0.87266286164140916</v>
      </c>
      <c r="M55" s="143">
        <f>IF(G55="x","x",(G55*1000000/VLOOKUP($C55,'Crisis Indicator Data'!$C$3:$H$198,5,FALSE)))</f>
        <v>6.6959697347416303E-2</v>
      </c>
      <c r="N55" s="143">
        <f>IF(H55="x","x",(H55*1000000/VLOOKUP($C55,'Crisis Indicator Data'!$C$3:$H$198,5,FALSE)))</f>
        <v>4.8831157471188963E-2</v>
      </c>
      <c r="O55" s="143">
        <f>IF(I55="x","x",(I55*1000000/VLOOKUP($C55,'Crisis Indicator Data'!$C$3:$H$198,5,FALSE)))</f>
        <v>8.3316932362395846E-3</v>
      </c>
      <c r="P55" s="143">
        <f>IF(J55="x","x",(J55*1000000/VLOOKUP($C55,'Crisis Indicator Data'!$C$3:$H$198,5,FALSE)))</f>
        <v>3.1927223424960093E-3</v>
      </c>
      <c r="Q55" s="237">
        <f t="shared" si="4"/>
        <v>3</v>
      </c>
      <c r="R55" s="237">
        <f t="shared" si="5"/>
        <v>3.55</v>
      </c>
    </row>
    <row r="56" spans="1:18" x14ac:dyDescent="0.25">
      <c r="A56" s="147" t="str">
        <f>'Crisis Indicator Data'!A53</f>
        <v>Conflict  in Iraq</v>
      </c>
      <c r="B56" s="148" t="str">
        <f>'Crisis Indicator Data'!B53</f>
        <v>Conflict,Socio-political,Violence</v>
      </c>
      <c r="C56" s="148" t="str">
        <f>'Crisis Indicator Data'!C53</f>
        <v>IRQ002</v>
      </c>
      <c r="D56" s="148" t="str">
        <f>'Crisis Indicator Data'!D53</f>
        <v>Iraq</v>
      </c>
      <c r="E56" s="148" t="str">
        <f>'Crisis Indicator Data'!E53</f>
        <v>IRQ</v>
      </c>
      <c r="F56" s="157">
        <f>IF('Crisis Indicator Data'!Q53="x","x",('Crisis Indicator Data'!Q53/1000000))</f>
        <v>35.276000000000003</v>
      </c>
      <c r="G56" s="157">
        <f>IF('Crisis Indicator Data'!R53="x","x",('Crisis Indicator Data'!R53/1000000))</f>
        <v>2.8</v>
      </c>
      <c r="H56" s="157">
        <f>IF('Crisis Indicator Data'!S53="x","x",('Crisis Indicator Data'!S53/1000000))</f>
        <v>2.15</v>
      </c>
      <c r="I56" s="157">
        <f>IF('Crisis Indicator Data'!T53="x","x",('Crisis Indicator Data'!T53/1000000))</f>
        <v>0.22500000000000001</v>
      </c>
      <c r="J56" s="157">
        <f>IF('Crisis Indicator Data'!U53="x","x",('Crisis Indicator Data'!U53/1000000))</f>
        <v>0.125</v>
      </c>
      <c r="K56" s="243">
        <f t="shared" si="3"/>
        <v>4</v>
      </c>
      <c r="L56" s="143">
        <f>IF(F56="x","x",(F56*1000000/VLOOKUP($C56,'Crisis Indicator Data'!$C$3:$H$198,5,FALSE)))</f>
        <v>0.86938091482649837</v>
      </c>
      <c r="M56" s="143">
        <f>IF(G56="x","x",(G56*1000000/VLOOKUP($C56,'Crisis Indicator Data'!$C$3:$H$198,5,FALSE)))</f>
        <v>6.9006309148264985E-2</v>
      </c>
      <c r="N56" s="143">
        <f>IF(H56="x","x",(H56*1000000/VLOOKUP($C56,'Crisis Indicator Data'!$C$3:$H$198,5,FALSE)))</f>
        <v>5.2986987381703467E-2</v>
      </c>
      <c r="O56" s="143">
        <f>IF(I56="x","x",(I56*1000000/VLOOKUP($C56,'Crisis Indicator Data'!$C$3:$H$198,5,FALSE)))</f>
        <v>5.5451498422712936E-3</v>
      </c>
      <c r="P56" s="143">
        <f>IF(J56="x","x",(J56*1000000/VLOOKUP($C56,'Crisis Indicator Data'!$C$3:$H$198,5,FALSE)))</f>
        <v>3.0806388012618296E-3</v>
      </c>
      <c r="Q56" s="237">
        <f t="shared" si="4"/>
        <v>3</v>
      </c>
      <c r="R56" s="237">
        <f t="shared" si="5"/>
        <v>3.5</v>
      </c>
    </row>
    <row r="57" spans="1:18" x14ac:dyDescent="0.25">
      <c r="A57" s="147" t="str">
        <f>'Crisis Indicator Data'!A54</f>
        <v>Syrian and Palestinian refugees in iraq</v>
      </c>
      <c r="B57" s="148" t="str">
        <f>'Crisis Indicator Data'!B54</f>
        <v>Displacement</v>
      </c>
      <c r="C57" s="148" t="str">
        <f>'Crisis Indicator Data'!C54</f>
        <v>IRQ003</v>
      </c>
      <c r="D57" s="148" t="str">
        <f>'Crisis Indicator Data'!D54</f>
        <v>Iraq</v>
      </c>
      <c r="E57" s="148" t="str">
        <f>'Crisis Indicator Data'!E54</f>
        <v>IRQ</v>
      </c>
      <c r="F57" s="157">
        <f>IF('Crisis Indicator Data'!Q54="x","x",('Crisis Indicator Data'!Q54/1000000))</f>
        <v>4.6310000000000002</v>
      </c>
      <c r="G57" s="157">
        <f>IF('Crisis Indicator Data'!R54="x","x",('Crisis Indicator Data'!R54/1000000))</f>
        <v>0.03</v>
      </c>
      <c r="H57" s="157">
        <f>IF('Crisis Indicator Data'!S54="x","x",('Crisis Indicator Data'!S54/1000000))</f>
        <v>0.315</v>
      </c>
      <c r="I57" s="157">
        <f>IF('Crisis Indicator Data'!T54="x","x",('Crisis Indicator Data'!T54/1000000))</f>
        <v>0.156</v>
      </c>
      <c r="J57" s="157">
        <f>IF('Crisis Indicator Data'!U54="x","x",('Crisis Indicator Data'!U54/1000000))</f>
        <v>2.1000000000000001E-2</v>
      </c>
      <c r="K57" s="243">
        <f t="shared" si="3"/>
        <v>2.8</v>
      </c>
      <c r="L57" s="143">
        <f>IF(F57="x","x",(F57*1000000/VLOOKUP($C57,'Crisis Indicator Data'!$C$3:$H$198,5,FALSE)))</f>
        <v>0.89852541715172685</v>
      </c>
      <c r="M57" s="143">
        <f>IF(G57="x","x",(G57*1000000/VLOOKUP($C57,'Crisis Indicator Data'!$C$3:$H$198,5,FALSE)))</f>
        <v>5.8207217694994182E-3</v>
      </c>
      <c r="N57" s="143">
        <f>IF(H57="x","x",(H57*1000000/VLOOKUP($C57,'Crisis Indicator Data'!$C$3:$H$198,5,FALSE)))</f>
        <v>6.1117578579743891E-2</v>
      </c>
      <c r="O57" s="143">
        <f>IF(I57="x","x",(I57*1000000/VLOOKUP($C57,'Crisis Indicator Data'!$C$3:$H$198,5,FALSE)))</f>
        <v>3.0267753201396973E-2</v>
      </c>
      <c r="P57" s="143">
        <f>IF(J57="x","x",(J57*1000000/VLOOKUP($C57,'Crisis Indicator Data'!$C$3:$H$198,5,FALSE)))</f>
        <v>4.0745052386495922E-3</v>
      </c>
      <c r="Q57" s="237">
        <f t="shared" si="4"/>
        <v>3</v>
      </c>
      <c r="R57" s="237">
        <f t="shared" si="5"/>
        <v>2.9</v>
      </c>
    </row>
    <row r="58" spans="1:18" x14ac:dyDescent="0.25">
      <c r="A58" s="147" t="str">
        <f>'Crisis Indicator Data'!A55</f>
        <v>Mixed migration flows in Italy</v>
      </c>
      <c r="B58" s="148" t="str">
        <f>'Crisis Indicator Data'!B55</f>
        <v>Displacement</v>
      </c>
      <c r="C58" s="148" t="str">
        <f>'Crisis Indicator Data'!C55</f>
        <v>ITA002</v>
      </c>
      <c r="D58" s="148" t="str">
        <f>'Crisis Indicator Data'!D55</f>
        <v>Italy</v>
      </c>
      <c r="E58" s="148" t="str">
        <f>'Crisis Indicator Data'!E55</f>
        <v>ITA</v>
      </c>
      <c r="F58" s="157">
        <f>IF('Crisis Indicator Data'!Q55="x","x",('Crisis Indicator Data'!Q55/1000000))</f>
        <v>6.4039999999999999</v>
      </c>
      <c r="G58" s="157">
        <f>IF('Crisis Indicator Data'!R55="x","x",('Crisis Indicator Data'!R55/1000000))</f>
        <v>0</v>
      </c>
      <c r="H58" s="157">
        <f>IF('Crisis Indicator Data'!S55="x","x",('Crisis Indicator Data'!S55/1000000))</f>
        <v>0.248</v>
      </c>
      <c r="I58" s="157">
        <f>IF('Crisis Indicator Data'!T55="x","x",('Crisis Indicator Data'!T55/1000000))</f>
        <v>0</v>
      </c>
      <c r="J58" s="157">
        <f>IF('Crisis Indicator Data'!U55="x","x",('Crisis Indicator Data'!U55/1000000))</f>
        <v>0</v>
      </c>
      <c r="K58" s="243">
        <f t="shared" si="3"/>
        <v>2.2999999999999998</v>
      </c>
      <c r="L58" s="143">
        <f>IF(F58="x","x",(F58*1000000/VLOOKUP($C58,'Crisis Indicator Data'!$C$3:$H$198,5,FALSE)))</f>
        <v>0.96286272740941214</v>
      </c>
      <c r="M58" s="143">
        <f>IF(G58="x","x",(G58*1000000/VLOOKUP($C58,'Crisis Indicator Data'!$C$3:$H$198,5,FALSE)))</f>
        <v>0</v>
      </c>
      <c r="N58" s="143">
        <f>IF(H58="x","x",(H58*1000000/VLOOKUP($C58,'Crisis Indicator Data'!$C$3:$H$198,5,FALSE)))</f>
        <v>3.7287625920914148E-2</v>
      </c>
      <c r="O58" s="143">
        <f>IF(I58="x","x",(I58*1000000/VLOOKUP($C58,'Crisis Indicator Data'!$C$3:$H$198,5,FALSE)))</f>
        <v>0</v>
      </c>
      <c r="P58" s="143">
        <f>IF(J58="x","x",(J58*1000000/VLOOKUP($C58,'Crisis Indicator Data'!$C$3:$H$198,5,FALSE)))</f>
        <v>0</v>
      </c>
      <c r="Q58" s="237">
        <f t="shared" si="4"/>
        <v>1</v>
      </c>
      <c r="R58" s="237">
        <f t="shared" si="5"/>
        <v>1.65</v>
      </c>
    </row>
    <row r="59" spans="1:18" x14ac:dyDescent="0.25">
      <c r="A59" s="147" t="str">
        <f>'Crisis Indicator Data'!A56</f>
        <v>Syrian refugees in Jordan</v>
      </c>
      <c r="B59" s="148" t="str">
        <f>'Crisis Indicator Data'!B56</f>
        <v>Displacement</v>
      </c>
      <c r="C59" s="148" t="str">
        <f>'Crisis Indicator Data'!C56</f>
        <v>JOR002</v>
      </c>
      <c r="D59" s="148" t="str">
        <f>'Crisis Indicator Data'!D56</f>
        <v>Jordan</v>
      </c>
      <c r="E59" s="148" t="str">
        <f>'Crisis Indicator Data'!E56</f>
        <v>JOR</v>
      </c>
      <c r="F59" s="157">
        <f>IF('Crisis Indicator Data'!Q56="x","x",('Crisis Indicator Data'!Q56/1000000))</f>
        <v>6.8689999999999998</v>
      </c>
      <c r="G59" s="157">
        <f>IF('Crisis Indicator Data'!R56="x","x",('Crisis Indicator Data'!R56/1000000))</f>
        <v>1.0620000000000001</v>
      </c>
      <c r="H59" s="157">
        <f>IF('Crisis Indicator Data'!S56="x","x",('Crisis Indicator Data'!S56/1000000))</f>
        <v>0.622</v>
      </c>
      <c r="I59" s="157">
        <f>IF('Crisis Indicator Data'!T56="x","x",('Crisis Indicator Data'!T56/1000000))</f>
        <v>0.155</v>
      </c>
      <c r="J59" s="157">
        <f>IF('Crisis Indicator Data'!U56="x","x",('Crisis Indicator Data'!U56/1000000))</f>
        <v>0</v>
      </c>
      <c r="K59" s="243">
        <f t="shared" si="3"/>
        <v>3.2</v>
      </c>
      <c r="L59" s="143">
        <f>IF(F59="x","x",(F59*1000000/VLOOKUP($C59,'Crisis Indicator Data'!$C$3:$H$198,5,FALSE)))</f>
        <v>0.78881488286632984</v>
      </c>
      <c r="M59" s="143">
        <f>IF(G59="x","x",(G59*1000000/VLOOKUP($C59,'Crisis Indicator Data'!$C$3:$H$198,5,FALSE)))</f>
        <v>0.1219568213137345</v>
      </c>
      <c r="N59" s="143">
        <f>IF(H59="x","x",(H59*1000000/VLOOKUP($C59,'Crisis Indicator Data'!$C$3:$H$198,5,FALSE)))</f>
        <v>7.1428571428571425E-2</v>
      </c>
      <c r="O59" s="143">
        <f>IF(I59="x","x",(I59*1000000/VLOOKUP($C59,'Crisis Indicator Data'!$C$3:$H$198,5,FALSE)))</f>
        <v>1.7799724391364263E-2</v>
      </c>
      <c r="P59" s="143">
        <f>IF(J59="x","x",(J59*1000000/VLOOKUP($C59,'Crisis Indicator Data'!$C$3:$H$198,5,FALSE)))</f>
        <v>0</v>
      </c>
      <c r="Q59" s="237">
        <f t="shared" si="4"/>
        <v>3</v>
      </c>
      <c r="R59" s="237">
        <f t="shared" si="5"/>
        <v>3.1</v>
      </c>
    </row>
    <row r="60" spans="1:18" x14ac:dyDescent="0.25">
      <c r="A60" s="147" t="str">
        <f>'Crisis Indicator Data'!A57</f>
        <v xml:space="preserve">Multiple crisis in Kenya </v>
      </c>
      <c r="B60" s="148" t="str">
        <f>'Crisis Indicator Data'!B57</f>
        <v>Drought,Displacement</v>
      </c>
      <c r="C60" s="148" t="str">
        <f>'Crisis Indicator Data'!C57</f>
        <v>KEN001</v>
      </c>
      <c r="D60" s="148" t="str">
        <f>'Crisis Indicator Data'!D57</f>
        <v>Kenya</v>
      </c>
      <c r="E60" s="148" t="str">
        <f>'Crisis Indicator Data'!E57</f>
        <v>KEN</v>
      </c>
      <c r="F60" s="157">
        <f>IF('Crisis Indicator Data'!Q57="x","x",('Crisis Indicator Data'!Q57/1000000))</f>
        <v>0</v>
      </c>
      <c r="G60" s="157">
        <f>IF('Crisis Indicator Data'!R57="x","x",('Crisis Indicator Data'!R57/1000000))</f>
        <v>19.228999999999999</v>
      </c>
      <c r="H60" s="157">
        <f>IF('Crisis Indicator Data'!S57="x","x",('Crisis Indicator Data'!S57/1000000))</f>
        <v>4.7720000000000002</v>
      </c>
      <c r="I60" s="157">
        <f>IF('Crisis Indicator Data'!T57="x","x",('Crisis Indicator Data'!T57/1000000))</f>
        <v>0.77400000000000002</v>
      </c>
      <c r="J60" s="157">
        <f>IF('Crisis Indicator Data'!U57="x","x",('Crisis Indicator Data'!U57/1000000))</f>
        <v>0</v>
      </c>
      <c r="K60" s="243">
        <f t="shared" si="3"/>
        <v>4.5999999999999996</v>
      </c>
      <c r="L60" s="143">
        <f>IF(F60="x","x",(F60*1000000/VLOOKUP($C60,'Crisis Indicator Data'!$C$3:$H$198,5,FALSE)))</f>
        <v>0</v>
      </c>
      <c r="M60" s="143">
        <f>IF(G60="x","x",(G60*1000000/VLOOKUP($C60,'Crisis Indicator Data'!$C$3:$H$198,5,FALSE)))</f>
        <v>0.7761453077699294</v>
      </c>
      <c r="N60" s="143">
        <f>IF(H60="x","x",(H60*1000000/VLOOKUP($C60,'Crisis Indicator Data'!$C$3:$H$198,5,FALSE)))</f>
        <v>0.19261352169525731</v>
      </c>
      <c r="O60" s="143">
        <f>IF(I60="x","x",(I60*1000000/VLOOKUP($C60,'Crisis Indicator Data'!$C$3:$H$198,5,FALSE)))</f>
        <v>3.1241170534813321E-2</v>
      </c>
      <c r="P60" s="143">
        <f>IF(J60="x","x",(J60*1000000/VLOOKUP($C60,'Crisis Indicator Data'!$C$3:$H$198,5,FALSE)))</f>
        <v>0</v>
      </c>
      <c r="Q60" s="237">
        <f t="shared" si="4"/>
        <v>3</v>
      </c>
      <c r="R60" s="237">
        <f t="shared" si="5"/>
        <v>3.8</v>
      </c>
    </row>
    <row r="61" spans="1:18" x14ac:dyDescent="0.25">
      <c r="A61" s="147" t="str">
        <f>'Crisis Indicator Data'!A58</f>
        <v>Refugee situation in Kenya</v>
      </c>
      <c r="B61" s="148" t="str">
        <f>'Crisis Indicator Data'!B58</f>
        <v>Displacement</v>
      </c>
      <c r="C61" s="148" t="str">
        <f>'Crisis Indicator Data'!C58</f>
        <v>KEN002</v>
      </c>
      <c r="D61" s="148" t="str">
        <f>'Crisis Indicator Data'!D58</f>
        <v>Kenya</v>
      </c>
      <c r="E61" s="148" t="str">
        <f>'Crisis Indicator Data'!E58</f>
        <v>KEN</v>
      </c>
      <c r="F61" s="157">
        <f>IF('Crisis Indicator Data'!Q58="x","x",('Crisis Indicator Data'!Q58/1000000))</f>
        <v>0.55900000000000005</v>
      </c>
      <c r="G61" s="157">
        <f>IF('Crisis Indicator Data'!R58="x","x",('Crisis Indicator Data'!R58/1000000))</f>
        <v>0</v>
      </c>
      <c r="H61" s="157">
        <f>IF('Crisis Indicator Data'!S58="x","x",('Crisis Indicator Data'!S58/1000000))</f>
        <v>0.66100000000000003</v>
      </c>
      <c r="I61" s="157">
        <f>IF('Crisis Indicator Data'!T58="x","x",('Crisis Indicator Data'!T58/1000000))</f>
        <v>0</v>
      </c>
      <c r="J61" s="157">
        <f>IF('Crisis Indicator Data'!U58="x","x",('Crisis Indicator Data'!U58/1000000))</f>
        <v>0</v>
      </c>
      <c r="K61" s="243">
        <f t="shared" si="3"/>
        <v>3</v>
      </c>
      <c r="L61" s="143">
        <f>IF(F61="x","x",(F61*1000000/VLOOKUP($C61,'Crisis Indicator Data'!$C$3:$H$198,5,FALSE)))</f>
        <v>0.45819672131147543</v>
      </c>
      <c r="M61" s="143">
        <f>IF(G61="x","x",(G61*1000000/VLOOKUP($C61,'Crisis Indicator Data'!$C$3:$H$198,5,FALSE)))</f>
        <v>0</v>
      </c>
      <c r="N61" s="143">
        <f>IF(H61="x","x",(H61*1000000/VLOOKUP($C61,'Crisis Indicator Data'!$C$3:$H$198,5,FALSE)))</f>
        <v>0.54180327868852463</v>
      </c>
      <c r="O61" s="143">
        <f>IF(I61="x","x",(I61*1000000/VLOOKUP($C61,'Crisis Indicator Data'!$C$3:$H$198,5,FALSE)))</f>
        <v>0</v>
      </c>
      <c r="P61" s="143">
        <f>IF(J61="x","x",(J61*1000000/VLOOKUP($C61,'Crisis Indicator Data'!$C$3:$H$198,5,FALSE)))</f>
        <v>0</v>
      </c>
      <c r="Q61" s="237">
        <f t="shared" si="4"/>
        <v>3</v>
      </c>
      <c r="R61" s="237">
        <f t="shared" si="5"/>
        <v>3</v>
      </c>
    </row>
    <row r="62" spans="1:18" x14ac:dyDescent="0.25">
      <c r="A62" s="147" t="str">
        <f>'Crisis Indicator Data'!A59</f>
        <v>Drought in Kenya</v>
      </c>
      <c r="B62" s="148" t="str">
        <f>'Crisis Indicator Data'!B59</f>
        <v>Drought</v>
      </c>
      <c r="C62" s="148" t="str">
        <f>'Crisis Indicator Data'!C59</f>
        <v>KEN003</v>
      </c>
      <c r="D62" s="148" t="str">
        <f>'Crisis Indicator Data'!D59</f>
        <v>Kenya</v>
      </c>
      <c r="E62" s="148" t="str">
        <f>'Crisis Indicator Data'!E59</f>
        <v>KEN</v>
      </c>
      <c r="F62" s="157">
        <f>IF('Crisis Indicator Data'!Q59="x","x",('Crisis Indicator Data'!Q59/1000000))</f>
        <v>0</v>
      </c>
      <c r="G62" s="157">
        <f>IF('Crisis Indicator Data'!R59="x","x",('Crisis Indicator Data'!R59/1000000))</f>
        <v>19.798999999999999</v>
      </c>
      <c r="H62" s="157">
        <f>IF('Crisis Indicator Data'!S59="x","x",('Crisis Indicator Data'!S59/1000000))</f>
        <v>4.1109999999999998</v>
      </c>
      <c r="I62" s="157">
        <f>IF('Crisis Indicator Data'!T59="x","x",('Crisis Indicator Data'!T59/1000000))</f>
        <v>0.77400000000000002</v>
      </c>
      <c r="J62" s="157">
        <f>IF('Crisis Indicator Data'!U59="x","x",('Crisis Indicator Data'!U59/1000000))</f>
        <v>0</v>
      </c>
      <c r="K62" s="243">
        <f t="shared" si="3"/>
        <v>4.5</v>
      </c>
      <c r="L62" s="143">
        <f>IF(F62="x","x",(F62*1000000/VLOOKUP($C62,'Crisis Indicator Data'!$C$3:$H$198,5,FALSE)))</f>
        <v>0</v>
      </c>
      <c r="M62" s="143">
        <f>IF(G62="x","x",(G62*1000000/VLOOKUP($C62,'Crisis Indicator Data'!$C$3:$H$198,5,FALSE)))</f>
        <v>0.80209852536055748</v>
      </c>
      <c r="N62" s="143">
        <f>IF(H62="x","x",(H62*1000000/VLOOKUP($C62,'Crisis Indicator Data'!$C$3:$H$198,5,FALSE)))</f>
        <v>0.16654513044887376</v>
      </c>
      <c r="O62" s="143">
        <f>IF(I62="x","x",(I62*1000000/VLOOKUP($C62,'Crisis Indicator Data'!$C$3:$H$198,5,FALSE)))</f>
        <v>3.1356344190568791E-2</v>
      </c>
      <c r="P62" s="143">
        <f>IF(J62="x","x",(J62*1000000/VLOOKUP($C62,'Crisis Indicator Data'!$C$3:$H$198,5,FALSE)))</f>
        <v>0</v>
      </c>
      <c r="Q62" s="237">
        <f t="shared" si="4"/>
        <v>3</v>
      </c>
      <c r="R62" s="237">
        <f t="shared" si="5"/>
        <v>3.75</v>
      </c>
    </row>
    <row r="63" spans="1:18" x14ac:dyDescent="0.25">
      <c r="A63" s="147" t="str">
        <f>'Crisis Indicator Data'!A60</f>
        <v>Syrian refugees in Lebanon</v>
      </c>
      <c r="B63" s="148" t="str">
        <f>'Crisis Indicator Data'!B60</f>
        <v>Displacement</v>
      </c>
      <c r="C63" s="148" t="str">
        <f>'Crisis Indicator Data'!C60</f>
        <v>LBN002</v>
      </c>
      <c r="D63" s="148" t="str">
        <f>'Crisis Indicator Data'!D60</f>
        <v>Lebanon</v>
      </c>
      <c r="E63" s="148" t="str">
        <f>'Crisis Indicator Data'!E60</f>
        <v>LBN</v>
      </c>
      <c r="F63" s="157">
        <f>IF('Crisis Indicator Data'!Q60="x","x",('Crisis Indicator Data'!Q60/1000000))</f>
        <v>0.52300000000000002</v>
      </c>
      <c r="G63" s="157">
        <f>IF('Crisis Indicator Data'!R60="x","x",('Crisis Indicator Data'!R60/1000000))</f>
        <v>4.7149999999999999</v>
      </c>
      <c r="H63" s="157">
        <f>IF('Crisis Indicator Data'!S60="x","x",('Crisis Indicator Data'!S60/1000000))</f>
        <v>0.78100000000000003</v>
      </c>
      <c r="I63" s="157">
        <f>IF('Crisis Indicator Data'!T60="x","x",('Crisis Indicator Data'!T60/1000000))</f>
        <v>0.70399999999999996</v>
      </c>
      <c r="J63" s="157">
        <f>IF('Crisis Indicator Data'!U60="x","x",('Crisis Indicator Data'!U60/1000000))</f>
        <v>4.5999999999999999E-2</v>
      </c>
      <c r="K63" s="243">
        <f t="shared" si="3"/>
        <v>3.6</v>
      </c>
      <c r="L63" s="143">
        <f>IF(F63="x","x",(F63*1000000/VLOOKUP($C63,'Crisis Indicator Data'!$C$3:$H$198,5,FALSE)))</f>
        <v>7.7263997636283055E-2</v>
      </c>
      <c r="M63" s="143">
        <f>IF(G63="x","x",(G63*1000000/VLOOKUP($C63,'Crisis Indicator Data'!$C$3:$H$198,5,FALSE)))</f>
        <v>0.69655783719899544</v>
      </c>
      <c r="N63" s="143">
        <f>IF(H63="x","x",(H63*1000000/VLOOKUP($C63,'Crisis Indicator Data'!$C$3:$H$198,5,FALSE)))</f>
        <v>0.11537893337272861</v>
      </c>
      <c r="O63" s="143">
        <f>IF(I63="x","x",(I63*1000000/VLOOKUP($C63,'Crisis Indicator Data'!$C$3:$H$198,5,FALSE)))</f>
        <v>0.10400354557541734</v>
      </c>
      <c r="P63" s="143">
        <f>IF(J63="x","x",(J63*1000000/VLOOKUP($C63,'Crisis Indicator Data'!$C$3:$H$198,5,FALSE)))</f>
        <v>6.7956862165755652E-3</v>
      </c>
      <c r="Q63" s="237">
        <f t="shared" si="4"/>
        <v>4</v>
      </c>
      <c r="R63" s="237">
        <f t="shared" si="5"/>
        <v>3.8</v>
      </c>
    </row>
    <row r="64" spans="1:18" x14ac:dyDescent="0.25">
      <c r="A64" s="147" t="str">
        <f>'Crisis Indicator Data'!A61</f>
        <v>Socioeconomic crisis in Lebanon</v>
      </c>
      <c r="B64" s="148" t="str">
        <f>'Crisis Indicator Data'!B61</f>
        <v>Socio-political,Violence,Tecnological Disaster</v>
      </c>
      <c r="C64" s="148" t="str">
        <f>'Crisis Indicator Data'!C61</f>
        <v>LBN004</v>
      </c>
      <c r="D64" s="148" t="str">
        <f>'Crisis Indicator Data'!D61</f>
        <v>Lebanon</v>
      </c>
      <c r="E64" s="148" t="str">
        <f>'Crisis Indicator Data'!E61</f>
        <v>LBN</v>
      </c>
      <c r="F64" s="157">
        <f>IF('Crisis Indicator Data'!Q61="x","x",('Crisis Indicator Data'!Q61/1000000))</f>
        <v>0.52300000000000002</v>
      </c>
      <c r="G64" s="157">
        <f>IF('Crisis Indicator Data'!R61="x","x",('Crisis Indicator Data'!R61/1000000))</f>
        <v>3.0350000000000001</v>
      </c>
      <c r="H64" s="157">
        <f>IF('Crisis Indicator Data'!S61="x","x",('Crisis Indicator Data'!S61/1000000))</f>
        <v>1.89</v>
      </c>
      <c r="I64" s="157">
        <f>IF('Crisis Indicator Data'!T61="x","x",('Crisis Indicator Data'!T61/1000000))</f>
        <v>1.2749999999999999</v>
      </c>
      <c r="J64" s="157">
        <f>IF('Crisis Indicator Data'!U61="x","x",('Crisis Indicator Data'!U61/1000000))</f>
        <v>4.5999999999999999E-2</v>
      </c>
      <c r="K64" s="243">
        <f t="shared" si="3"/>
        <v>4.2</v>
      </c>
      <c r="L64" s="143">
        <f>IF(F64="x","x",(F64*1000000/VLOOKUP($C64,'Crisis Indicator Data'!$C$3:$H$198,5,FALSE)))</f>
        <v>7.7263997636283055E-2</v>
      </c>
      <c r="M64" s="143">
        <f>IF(G64="x","x",(G64*1000000/VLOOKUP($C64,'Crisis Indicator Data'!$C$3:$H$198,5,FALSE)))</f>
        <v>0.44836755798493133</v>
      </c>
      <c r="N64" s="143">
        <f>IF(H64="x","x",(H64*1000000/VLOOKUP($C64,'Crisis Indicator Data'!$C$3:$H$198,5,FALSE)))</f>
        <v>0.27921406411582211</v>
      </c>
      <c r="O64" s="143">
        <f>IF(I64="x","x",(I64*1000000/VLOOKUP($C64,'Crisis Indicator Data'!$C$3:$H$198,5,FALSE)))</f>
        <v>0.18835869404638794</v>
      </c>
      <c r="P64" s="143">
        <f>IF(J64="x","x",(J64*1000000/VLOOKUP($C64,'Crisis Indicator Data'!$C$3:$H$198,5,FALSE)))</f>
        <v>6.7956862165755652E-3</v>
      </c>
      <c r="Q64" s="237">
        <f t="shared" si="4"/>
        <v>4</v>
      </c>
      <c r="R64" s="237">
        <f t="shared" si="5"/>
        <v>4.0999999999999996</v>
      </c>
    </row>
    <row r="65" spans="1:18" x14ac:dyDescent="0.25">
      <c r="A65" s="147" t="str">
        <f>'Crisis Indicator Data'!A62</f>
        <v>Complex crisis in Libya</v>
      </c>
      <c r="B65" s="148" t="str">
        <f>'Crisis Indicator Data'!B62</f>
        <v>Conflict,Displacement,Socio-political</v>
      </c>
      <c r="C65" s="148" t="str">
        <f>'Crisis Indicator Data'!C62</f>
        <v>LBY001</v>
      </c>
      <c r="D65" s="148" t="str">
        <f>'Crisis Indicator Data'!D62</f>
        <v>Libya</v>
      </c>
      <c r="E65" s="148" t="str">
        <f>'Crisis Indicator Data'!E62</f>
        <v>LBY</v>
      </c>
      <c r="F65" s="157">
        <f>IF('Crisis Indicator Data'!Q62="x","x",('Crisis Indicator Data'!Q62/1000000))</f>
        <v>0</v>
      </c>
      <c r="G65" s="157">
        <f>IF('Crisis Indicator Data'!R62="x","x",('Crisis Indicator Data'!R62/1000000))</f>
        <v>5.8310000000000004</v>
      </c>
      <c r="H65" s="157">
        <f>IF('Crisis Indicator Data'!S62="x","x",('Crisis Indicator Data'!S62/1000000))</f>
        <v>1.0049999999999999</v>
      </c>
      <c r="I65" s="157">
        <f>IF('Crisis Indicator Data'!T62="x","x",('Crisis Indicator Data'!T62/1000000))</f>
        <v>2.4E-2</v>
      </c>
      <c r="J65" s="157">
        <f>IF('Crisis Indicator Data'!U62="x","x",('Crisis Indicator Data'!U62/1000000))</f>
        <v>0</v>
      </c>
      <c r="K65" s="243">
        <f t="shared" si="3"/>
        <v>3.4</v>
      </c>
      <c r="L65" s="143">
        <f>IF(F65="x","x",(F65*1000000/VLOOKUP($C65,'Crisis Indicator Data'!$C$3:$H$198,5,FALSE)))</f>
        <v>0</v>
      </c>
      <c r="M65" s="143">
        <f>IF(G65="x","x",(G65*1000000/VLOOKUP($C65,'Crisis Indicator Data'!$C$3:$H$198,5,FALSE)))</f>
        <v>0.85</v>
      </c>
      <c r="N65" s="143">
        <f>IF(H65="x","x",(H65*1000000/VLOOKUP($C65,'Crisis Indicator Data'!$C$3:$H$198,5,FALSE)))</f>
        <v>0.1465014577259475</v>
      </c>
      <c r="O65" s="143">
        <f>IF(I65="x","x",(I65*1000000/VLOOKUP($C65,'Crisis Indicator Data'!$C$3:$H$198,5,FALSE)))</f>
        <v>3.4985422740524781E-3</v>
      </c>
      <c r="P65" s="143">
        <f>IF(J65="x","x",(J65*1000000/VLOOKUP($C65,'Crisis Indicator Data'!$C$3:$H$198,5,FALSE)))</f>
        <v>0</v>
      </c>
      <c r="Q65" s="237">
        <f t="shared" si="4"/>
        <v>3</v>
      </c>
      <c r="R65" s="237">
        <f t="shared" si="5"/>
        <v>3.2</v>
      </c>
    </row>
    <row r="66" spans="1:18" x14ac:dyDescent="0.25">
      <c r="A66" s="147" t="str">
        <f>'Crisis Indicator Data'!A63</f>
        <v>Mixed migration flows in Libya</v>
      </c>
      <c r="B66" s="148" t="str">
        <f>'Crisis Indicator Data'!B63</f>
        <v>Displacement</v>
      </c>
      <c r="C66" s="148" t="str">
        <f>'Crisis Indicator Data'!C63</f>
        <v>LBY002</v>
      </c>
      <c r="D66" s="148" t="str">
        <f>'Crisis Indicator Data'!D63</f>
        <v>Libya</v>
      </c>
      <c r="E66" s="148" t="str">
        <f>'Crisis Indicator Data'!E63</f>
        <v>LBY</v>
      </c>
      <c r="F66" s="157">
        <f>IF('Crisis Indicator Data'!Q63="x","x",('Crisis Indicator Data'!Q63/1000000))</f>
        <v>6.1340000000000003</v>
      </c>
      <c r="G66" s="157">
        <f>IF('Crisis Indicator Data'!R63="x","x",('Crisis Indicator Data'!R63/1000000))</f>
        <v>0</v>
      </c>
      <c r="H66" s="157">
        <f>IF('Crisis Indicator Data'!S63="x","x",('Crisis Indicator Data'!S63/1000000))</f>
        <v>0.72599999999999998</v>
      </c>
      <c r="I66" s="157">
        <f>IF('Crisis Indicator Data'!T63="x","x",('Crisis Indicator Data'!T63/1000000))</f>
        <v>0</v>
      </c>
      <c r="J66" s="157">
        <f>IF('Crisis Indicator Data'!U63="x","x",('Crisis Indicator Data'!U63/1000000))</f>
        <v>0</v>
      </c>
      <c r="K66" s="243">
        <f t="shared" si="3"/>
        <v>3.1</v>
      </c>
      <c r="L66" s="143">
        <f>IF(F66="x","x",(F66*1000000/VLOOKUP($C66,'Crisis Indicator Data'!$C$3:$H$198,5,FALSE)))</f>
        <v>0.89416909620991258</v>
      </c>
      <c r="M66" s="143">
        <f>IF(G66="x","x",(G66*1000000/VLOOKUP($C66,'Crisis Indicator Data'!$C$3:$H$198,5,FALSE)))</f>
        <v>0</v>
      </c>
      <c r="N66" s="143">
        <f>IF(H66="x","x",(H66*1000000/VLOOKUP($C66,'Crisis Indicator Data'!$C$3:$H$198,5,FALSE)))</f>
        <v>0.10583090379008746</v>
      </c>
      <c r="O66" s="143">
        <f>IF(I66="x","x",(I66*1000000/VLOOKUP($C66,'Crisis Indicator Data'!$C$3:$H$198,5,FALSE)))</f>
        <v>0</v>
      </c>
      <c r="P66" s="143">
        <f>IF(J66="x","x",(J66*1000000/VLOOKUP($C66,'Crisis Indicator Data'!$C$3:$H$198,5,FALSE)))</f>
        <v>0</v>
      </c>
      <c r="Q66" s="237">
        <f t="shared" si="4"/>
        <v>3</v>
      </c>
      <c r="R66" s="237">
        <f t="shared" si="5"/>
        <v>3.05</v>
      </c>
    </row>
    <row r="67" spans="1:18" x14ac:dyDescent="0.25">
      <c r="A67" s="147" t="str">
        <f>'Crisis Indicator Data'!A64</f>
        <v>Socio-economic crisis in Sri Lanka</v>
      </c>
      <c r="B67" s="148" t="str">
        <f>'Crisis Indicator Data'!B64</f>
        <v>Socio-political,Food Security</v>
      </c>
      <c r="C67" s="148" t="str">
        <f>'Crisis Indicator Data'!C64</f>
        <v>LKA002</v>
      </c>
      <c r="D67" s="148" t="str">
        <f>'Crisis Indicator Data'!D64</f>
        <v>Sri Lanka</v>
      </c>
      <c r="E67" s="148" t="str">
        <f>'Crisis Indicator Data'!E64</f>
        <v>LKA</v>
      </c>
      <c r="F67" s="157">
        <f>IF('Crisis Indicator Data'!Q64="x","x",('Crisis Indicator Data'!Q64/1000000))</f>
        <v>0</v>
      </c>
      <c r="G67" s="157">
        <f>IF('Crisis Indicator Data'!R64="x","x",('Crisis Indicator Data'!R64/1000000))</f>
        <v>15.156000000000001</v>
      </c>
      <c r="H67" s="157">
        <f>IF('Crisis Indicator Data'!S64="x","x",('Crisis Indicator Data'!S64/1000000))</f>
        <v>3.6</v>
      </c>
      <c r="I67" s="157">
        <f>IF('Crisis Indicator Data'!T64="x","x",('Crisis Indicator Data'!T64/1000000))</f>
        <v>3.3820000000000001</v>
      </c>
      <c r="J67" s="157">
        <f>IF('Crisis Indicator Data'!U64="x","x",('Crisis Indicator Data'!U64/1000000))</f>
        <v>1.7999999999999999E-2</v>
      </c>
      <c r="K67" s="243">
        <f t="shared" si="3"/>
        <v>4.7</v>
      </c>
      <c r="L67" s="143">
        <f>IF(F67="x","x",(F67*1000000/VLOOKUP($C67,'Crisis Indicator Data'!$C$3:$H$198,5,FALSE)))</f>
        <v>0</v>
      </c>
      <c r="M67" s="143">
        <f>IF(G67="x","x",(G67*1000000/VLOOKUP($C67,'Crisis Indicator Data'!$C$3:$H$198,5,FALSE)))</f>
        <v>0.68405849431305288</v>
      </c>
      <c r="N67" s="143">
        <f>IF(H67="x","x",(H67*1000000/VLOOKUP($C67,'Crisis Indicator Data'!$C$3:$H$198,5,FALSE)))</f>
        <v>0.16248420292471566</v>
      </c>
      <c r="O67" s="143">
        <f>IF(I67="x","x",(I67*1000000/VLOOKUP($C67,'Crisis Indicator Data'!$C$3:$H$198,5,FALSE)))</f>
        <v>0.15264488174760787</v>
      </c>
      <c r="P67" s="143">
        <f>IF(J67="x","x",(J67*1000000/VLOOKUP($C67,'Crisis Indicator Data'!$C$3:$H$198,5,FALSE)))</f>
        <v>8.124210146235783E-4</v>
      </c>
      <c r="Q67" s="237">
        <f t="shared" si="4"/>
        <v>4</v>
      </c>
      <c r="R67" s="237">
        <f t="shared" si="5"/>
        <v>4.3499999999999996</v>
      </c>
    </row>
    <row r="68" spans="1:18" x14ac:dyDescent="0.25">
      <c r="A68" s="147" t="str">
        <f>'Crisis Indicator Data'!A65</f>
        <v>Food security crisis in Lesotho</v>
      </c>
      <c r="B68" s="148" t="str">
        <f>'Crisis Indicator Data'!B65</f>
        <v>Food Security</v>
      </c>
      <c r="C68" s="148" t="str">
        <f>'Crisis Indicator Data'!C65</f>
        <v>LSO003</v>
      </c>
      <c r="D68" s="148" t="str">
        <f>'Crisis Indicator Data'!D65</f>
        <v>Lesotho</v>
      </c>
      <c r="E68" s="148" t="str">
        <f>'Crisis Indicator Data'!E65</f>
        <v>LSO</v>
      </c>
      <c r="F68" s="157">
        <f>IF('Crisis Indicator Data'!Q65="x","x",('Crisis Indicator Data'!Q65/1000000))</f>
        <v>0.65500000000000003</v>
      </c>
      <c r="G68" s="157">
        <f>IF('Crisis Indicator Data'!R65="x","x",('Crisis Indicator Data'!R65/1000000))</f>
        <v>0.51100000000000001</v>
      </c>
      <c r="H68" s="157">
        <f>IF('Crisis Indicator Data'!S65="x","x",('Crisis Indicator Data'!S65/1000000))</f>
        <v>0.31900000000000001</v>
      </c>
      <c r="I68" s="157">
        <f>IF('Crisis Indicator Data'!T65="x","x",('Crisis Indicator Data'!T65/1000000))</f>
        <v>0</v>
      </c>
      <c r="J68" s="157">
        <f>IF('Crisis Indicator Data'!U65="x","x",('Crisis Indicator Data'!U65/1000000))</f>
        <v>0</v>
      </c>
      <c r="K68" s="243">
        <f t="shared" si="3"/>
        <v>2.5</v>
      </c>
      <c r="L68" s="143">
        <f>IF(F68="x","x",(F68*1000000/VLOOKUP($C68,'Crisis Indicator Data'!$C$3:$H$198,5,FALSE)))</f>
        <v>0.44107744107744107</v>
      </c>
      <c r="M68" s="143">
        <f>IF(G68="x","x",(G68*1000000/VLOOKUP($C68,'Crisis Indicator Data'!$C$3:$H$198,5,FALSE)))</f>
        <v>0.34410774410774408</v>
      </c>
      <c r="N68" s="143">
        <f>IF(H68="x","x",(H68*1000000/VLOOKUP($C68,'Crisis Indicator Data'!$C$3:$H$198,5,FALSE)))</f>
        <v>0.21481481481481482</v>
      </c>
      <c r="O68" s="143">
        <f>IF(I68="x","x",(I68*1000000/VLOOKUP($C68,'Crisis Indicator Data'!$C$3:$H$198,5,FALSE)))</f>
        <v>0</v>
      </c>
      <c r="P68" s="143">
        <f>IF(J68="x","x",(J68*1000000/VLOOKUP($C68,'Crisis Indicator Data'!$C$3:$H$198,5,FALSE)))</f>
        <v>0</v>
      </c>
      <c r="Q68" s="237">
        <f t="shared" si="4"/>
        <v>3</v>
      </c>
      <c r="R68" s="237">
        <f t="shared" si="5"/>
        <v>2.75</v>
      </c>
    </row>
    <row r="69" spans="1:18" x14ac:dyDescent="0.25">
      <c r="A69" s="147" t="str">
        <f>'Crisis Indicator Data'!A66</f>
        <v>Mixed migration flows in Morocco</v>
      </c>
      <c r="B69" s="148" t="str">
        <f>'Crisis Indicator Data'!B66</f>
        <v>Displacement</v>
      </c>
      <c r="C69" s="148" t="str">
        <f>'Crisis Indicator Data'!C66</f>
        <v>MAR002</v>
      </c>
      <c r="D69" s="148" t="str">
        <f>'Crisis Indicator Data'!D66</f>
        <v>Morocco</v>
      </c>
      <c r="E69" s="148" t="str">
        <f>'Crisis Indicator Data'!E66</f>
        <v>MAR</v>
      </c>
      <c r="F69" s="157">
        <f>IF('Crisis Indicator Data'!Q66="x","x",('Crisis Indicator Data'!Q66/1000000))</f>
        <v>37.673000000000002</v>
      </c>
      <c r="G69" s="157">
        <f>IF('Crisis Indicator Data'!R66="x","x",('Crisis Indicator Data'!R66/1000000))</f>
        <v>0</v>
      </c>
      <c r="H69" s="157">
        <f>IF('Crisis Indicator Data'!S66="x","x",('Crisis Indicator Data'!S66/1000000))</f>
        <v>2.1000000000000001E-2</v>
      </c>
      <c r="I69" s="157">
        <f>IF('Crisis Indicator Data'!T66="x","x",('Crisis Indicator Data'!T66/1000000))</f>
        <v>0</v>
      </c>
      <c r="J69" s="157">
        <f>IF('Crisis Indicator Data'!U66="x","x",('Crisis Indicator Data'!U66/1000000))</f>
        <v>0</v>
      </c>
      <c r="K69" s="243">
        <f t="shared" si="3"/>
        <v>0.5</v>
      </c>
      <c r="L69" s="143">
        <f>IF(F69="x","x",(F69*1000000/VLOOKUP($C69,'Crisis Indicator Data'!$C$3:$H$198,5,FALSE)))</f>
        <v>0.99944288215631139</v>
      </c>
      <c r="M69" s="143">
        <f>IF(G69="x","x",(G69*1000000/VLOOKUP($C69,'Crisis Indicator Data'!$C$3:$H$198,5,FALSE)))</f>
        <v>0</v>
      </c>
      <c r="N69" s="143">
        <f>IF(H69="x","x",(H69*1000000/VLOOKUP($C69,'Crisis Indicator Data'!$C$3:$H$198,5,FALSE)))</f>
        <v>5.5711784368865072E-4</v>
      </c>
      <c r="O69" s="143">
        <f>IF(I69="x","x",(I69*1000000/VLOOKUP($C69,'Crisis Indicator Data'!$C$3:$H$198,5,FALSE)))</f>
        <v>0</v>
      </c>
      <c r="P69" s="143">
        <f>IF(J69="x","x",(J69*1000000/VLOOKUP($C69,'Crisis Indicator Data'!$C$3:$H$198,5,FALSE)))</f>
        <v>0</v>
      </c>
      <c r="Q69" s="237">
        <f t="shared" si="4"/>
        <v>1</v>
      </c>
      <c r="R69" s="237">
        <f t="shared" si="5"/>
        <v>0.75</v>
      </c>
    </row>
    <row r="70" spans="1:18" x14ac:dyDescent="0.25">
      <c r="A70" s="147" t="str">
        <f>'Crisis Indicator Data'!A67</f>
        <v>DIsplacement from Ukraine conflict in Moldova</v>
      </c>
      <c r="B70" s="148" t="str">
        <f>'Crisis Indicator Data'!B67</f>
        <v>Displacement,Conflict</v>
      </c>
      <c r="C70" s="148" t="str">
        <f>'Crisis Indicator Data'!C67</f>
        <v>MDA002</v>
      </c>
      <c r="D70" s="148" t="str">
        <f>'Crisis Indicator Data'!D67</f>
        <v>Moldova</v>
      </c>
      <c r="E70" s="148" t="str">
        <f>'Crisis Indicator Data'!E67</f>
        <v>MDA</v>
      </c>
      <c r="F70" s="157">
        <f>IF('Crisis Indicator Data'!Q67="x","x",('Crisis Indicator Data'!Q67/1000000))</f>
        <v>0.11</v>
      </c>
      <c r="G70" s="157">
        <f>IF('Crisis Indicator Data'!R67="x","x",('Crisis Indicator Data'!R67/1000000))</f>
        <v>0</v>
      </c>
      <c r="H70" s="157">
        <f>IF('Crisis Indicator Data'!S67="x","x",('Crisis Indicator Data'!S67/1000000))</f>
        <v>0.109</v>
      </c>
      <c r="I70" s="157">
        <f>IF('Crisis Indicator Data'!T67="x","x",('Crisis Indicator Data'!T67/1000000))</f>
        <v>0</v>
      </c>
      <c r="J70" s="157">
        <f>IF('Crisis Indicator Data'!U67="x","x",('Crisis Indicator Data'!U67/1000000))</f>
        <v>0</v>
      </c>
      <c r="K70" s="243">
        <f t="shared" ref="K70:K101" si="6">IF(H70="x","x",IF(SUM(H70:J70)=0,0,IF(LOG(SUM(H70:J70)*1000000)&lt;$K$4,0,IF(LOG(SUM(H70:J70)*1000000)&gt;$K$3,5,ROUND(5-(K$3-LOG(SUM(H70:J70)*1000000))/(K$3-K$4)*5,1)))))</f>
        <v>1.7</v>
      </c>
      <c r="L70" s="143">
        <f>IF(F70="x","x",(F70*1000000/VLOOKUP($C70,'Crisis Indicator Data'!$C$3:$H$198,5,FALSE)))</f>
        <v>0.50458715596330272</v>
      </c>
      <c r="M70" s="143">
        <f>IF(G70="x","x",(G70*1000000/VLOOKUP($C70,'Crisis Indicator Data'!$C$3:$H$198,5,FALSE)))</f>
        <v>0</v>
      </c>
      <c r="N70" s="143">
        <f>IF(H70="x","x",(H70*1000000/VLOOKUP($C70,'Crisis Indicator Data'!$C$3:$H$198,5,FALSE)))</f>
        <v>0.5</v>
      </c>
      <c r="O70" s="143">
        <f>IF(I70="x","x",(I70*1000000/VLOOKUP($C70,'Crisis Indicator Data'!$C$3:$H$198,5,FALSE)))</f>
        <v>0</v>
      </c>
      <c r="P70" s="143">
        <f>IF(J70="x","x",(J70*1000000/VLOOKUP($C70,'Crisis Indicator Data'!$C$3:$H$198,5,FALSE)))</f>
        <v>0</v>
      </c>
      <c r="Q70" s="237">
        <f t="shared" ref="Q70:Q101" si="7">IF(N70="x","x",IF(OR(L70&gt;=$L$3,M70&gt;=$M$3,N70&gt;=$N$3,O70&gt;=$O$3,P70&gt;=$P$3),(IF(P70&gt;=$P$3,5,IF((O70+P70)&gt;=$O$3,4,IF((O70+P70+N70)&gt;=$N$3,3,IF((O70+P70+N70+M70)&gt;=$M$3,2,1)))))))</f>
        <v>3</v>
      </c>
      <c r="R70" s="237">
        <f t="shared" ref="R70:R101" si="8">IF(Q70="x","x",(AVERAGE(K70,Q70)))</f>
        <v>2.35</v>
      </c>
    </row>
    <row r="71" spans="1:18" x14ac:dyDescent="0.25">
      <c r="A71" s="147" t="str">
        <f>'Crisis Indicator Data'!A68</f>
        <v>Multiple crisis in Madagascar</v>
      </c>
      <c r="B71" s="148" t="str">
        <f>'Crisis Indicator Data'!B68</f>
        <v>Drought,Cyclone</v>
      </c>
      <c r="C71" s="148" t="str">
        <f>'Crisis Indicator Data'!C68</f>
        <v>MDG001</v>
      </c>
      <c r="D71" s="148" t="str">
        <f>'Crisis Indicator Data'!D68</f>
        <v>Madagascar</v>
      </c>
      <c r="E71" s="148" t="str">
        <f>'Crisis Indicator Data'!E68</f>
        <v>MDG</v>
      </c>
      <c r="F71" s="157">
        <f>IF('Crisis Indicator Data'!Q68="x","x",('Crisis Indicator Data'!Q68/1000000))</f>
        <v>25.251999999999999</v>
      </c>
      <c r="G71" s="157">
        <f>IF('Crisis Indicator Data'!R68="x","x",('Crisis Indicator Data'!R68/1000000))</f>
        <v>2.5270000000000001</v>
      </c>
      <c r="H71" s="157">
        <f>IF('Crisis Indicator Data'!S68="x","x",('Crisis Indicator Data'!S68/1000000))</f>
        <v>2.0070000000000001</v>
      </c>
      <c r="I71" s="157">
        <f>IF('Crisis Indicator Data'!T68="x","x",('Crisis Indicator Data'!T68/1000000))</f>
        <v>0.252</v>
      </c>
      <c r="J71" s="157">
        <f>IF('Crisis Indicator Data'!U68="x","x",('Crisis Indicator Data'!U68/1000000))</f>
        <v>0</v>
      </c>
      <c r="K71" s="243">
        <f t="shared" si="6"/>
        <v>3.9</v>
      </c>
      <c r="L71" s="143">
        <f>IF(F71="x","x",(F71*1000000/VLOOKUP($C71,'Crisis Indicator Data'!$C$3:$H$198,5,FALSE)))</f>
        <v>0.84066848658366067</v>
      </c>
      <c r="M71" s="143">
        <f>IF(G71="x","x",(G71*1000000/VLOOKUP($C71,'Crisis Indicator Data'!$C$3:$H$198,5,FALSE)))</f>
        <v>8.4126772754510956E-2</v>
      </c>
      <c r="N71" s="143">
        <f>IF(H71="x","x",(H71*1000000/VLOOKUP($C71,'Crisis Indicator Data'!$C$3:$H$198,5,FALSE)))</f>
        <v>6.6815367201544712E-2</v>
      </c>
      <c r="O71" s="143">
        <f>IF(I71="x","x",(I71*1000000/VLOOKUP($C71,'Crisis Indicator Data'!$C$3:$H$198,5,FALSE)))</f>
        <v>8.3893734602836414E-3</v>
      </c>
      <c r="P71" s="143">
        <f>IF(J71="x","x",(J71*1000000/VLOOKUP($C71,'Crisis Indicator Data'!$C$3:$H$198,5,FALSE)))</f>
        <v>0</v>
      </c>
      <c r="Q71" s="237">
        <f t="shared" si="7"/>
        <v>3</v>
      </c>
      <c r="R71" s="237">
        <f t="shared" si="8"/>
        <v>3.45</v>
      </c>
    </row>
    <row r="72" spans="1:18" x14ac:dyDescent="0.25">
      <c r="A72" s="147" t="str">
        <f>'Crisis Indicator Data'!A69</f>
        <v>Drought in Madagascar</v>
      </c>
      <c r="B72" s="148" t="str">
        <f>'Crisis Indicator Data'!B69</f>
        <v>Drought</v>
      </c>
      <c r="C72" s="148" t="str">
        <f>'Crisis Indicator Data'!C69</f>
        <v>MDG002</v>
      </c>
      <c r="D72" s="148" t="str">
        <f>'Crisis Indicator Data'!D69</f>
        <v>Madagascar</v>
      </c>
      <c r="E72" s="148" t="str">
        <f>'Crisis Indicator Data'!E69</f>
        <v>MDG</v>
      </c>
      <c r="F72" s="157">
        <f>IF('Crisis Indicator Data'!Q69="x","x",('Crisis Indicator Data'!Q69/1000000))</f>
        <v>1.5349999999999999</v>
      </c>
      <c r="G72" s="157">
        <f>IF('Crisis Indicator Data'!R69="x","x",('Crisis Indicator Data'!R69/1000000))</f>
        <v>2.4700000000000002</v>
      </c>
      <c r="H72" s="157">
        <f>IF('Crisis Indicator Data'!S69="x","x",('Crisis Indicator Data'!S69/1000000))</f>
        <v>1.9730000000000001</v>
      </c>
      <c r="I72" s="157">
        <f>IF('Crisis Indicator Data'!T69="x","x",('Crisis Indicator Data'!T69/1000000))</f>
        <v>0.252</v>
      </c>
      <c r="J72" s="157">
        <f>IF('Crisis Indicator Data'!U69="x","x",('Crisis Indicator Data'!U69/1000000))</f>
        <v>0</v>
      </c>
      <c r="K72" s="243">
        <f t="shared" si="6"/>
        <v>3.9</v>
      </c>
      <c r="L72" s="143">
        <f>IF(F72="x","x",(F72*1000000/VLOOKUP($C72,'Crisis Indicator Data'!$C$3:$H$198,5,FALSE)))</f>
        <v>0.2463884430176565</v>
      </c>
      <c r="M72" s="143">
        <f>IF(G72="x","x",(G72*1000000/VLOOKUP($C72,'Crisis Indicator Data'!$C$3:$H$198,5,FALSE)))</f>
        <v>0.39646869983948635</v>
      </c>
      <c r="N72" s="143">
        <f>IF(H72="x","x",(H72*1000000/VLOOKUP($C72,'Crisis Indicator Data'!$C$3:$H$198,5,FALSE)))</f>
        <v>0.31669341894060993</v>
      </c>
      <c r="O72" s="143">
        <f>IF(I72="x","x",(I72*1000000/VLOOKUP($C72,'Crisis Indicator Data'!$C$3:$H$198,5,FALSE)))</f>
        <v>4.0449438202247189E-2</v>
      </c>
      <c r="P72" s="143">
        <f>IF(J72="x","x",(J72*1000000/VLOOKUP($C72,'Crisis Indicator Data'!$C$3:$H$198,5,FALSE)))</f>
        <v>0</v>
      </c>
      <c r="Q72" s="237">
        <f t="shared" si="7"/>
        <v>3</v>
      </c>
      <c r="R72" s="237">
        <f t="shared" si="8"/>
        <v>3.45</v>
      </c>
    </row>
    <row r="73" spans="1:18" x14ac:dyDescent="0.25">
      <c r="A73" s="147" t="str">
        <f>'Crisis Indicator Data'!A70</f>
        <v>Tropical cyclone Cheneso in Madagascar</v>
      </c>
      <c r="B73" s="148" t="str">
        <f>'Crisis Indicator Data'!B70</f>
        <v>Cyclone</v>
      </c>
      <c r="C73" s="148" t="str">
        <f>'Crisis Indicator Data'!C70</f>
        <v>MDG007</v>
      </c>
      <c r="D73" s="148" t="str">
        <f>'Crisis Indicator Data'!D70</f>
        <v>Madagascar</v>
      </c>
      <c r="E73" s="148" t="str">
        <f>'Crisis Indicator Data'!E70</f>
        <v>MDG</v>
      </c>
      <c r="F73" s="157">
        <f>IF('Crisis Indicator Data'!Q70="x","x",('Crisis Indicator Data'!Q70/1000000))</f>
        <v>29.946999999999999</v>
      </c>
      <c r="G73" s="157">
        <f>IF('Crisis Indicator Data'!R70="x","x",('Crisis Indicator Data'!R70/1000000))</f>
        <v>5.7000000000000002E-2</v>
      </c>
      <c r="H73" s="157">
        <f>IF('Crisis Indicator Data'!S70="x","x",('Crisis Indicator Data'!S70/1000000))</f>
        <v>3.4000000000000002E-2</v>
      </c>
      <c r="I73" s="157">
        <f>IF('Crisis Indicator Data'!T70="x","x",('Crisis Indicator Data'!T70/1000000))</f>
        <v>0</v>
      </c>
      <c r="J73" s="157">
        <f>IF('Crisis Indicator Data'!U70="x","x",('Crisis Indicator Data'!U70/1000000))</f>
        <v>0</v>
      </c>
      <c r="K73" s="243">
        <f t="shared" si="6"/>
        <v>0.9</v>
      </c>
      <c r="L73" s="143">
        <f>IF(F73="x","x",(F73*1000000/VLOOKUP($C73,'Crisis Indicator Data'!$C$3:$H$198,5,FALSE)))</f>
        <v>0.99697050402823095</v>
      </c>
      <c r="M73" s="143">
        <f>IF(G73="x","x",(G73*1000000/VLOOKUP($C73,'Crisis Indicator Data'!$C$3:$H$198,5,FALSE)))</f>
        <v>1.8975963779212996E-3</v>
      </c>
      <c r="N73" s="143">
        <f>IF(H73="x","x",(H73*1000000/VLOOKUP($C73,'Crisis Indicator Data'!$C$3:$H$198,5,FALSE)))</f>
        <v>1.1318995938477928E-3</v>
      </c>
      <c r="O73" s="143">
        <f>IF(I73="x","x",(I73*1000000/VLOOKUP($C73,'Crisis Indicator Data'!$C$3:$H$198,5,FALSE)))</f>
        <v>0</v>
      </c>
      <c r="P73" s="143">
        <f>IF(J73="x","x",(J73*1000000/VLOOKUP($C73,'Crisis Indicator Data'!$C$3:$H$198,5,FALSE)))</f>
        <v>0</v>
      </c>
      <c r="Q73" s="237">
        <f t="shared" si="7"/>
        <v>1</v>
      </c>
      <c r="R73" s="237">
        <f t="shared" si="8"/>
        <v>0.95</v>
      </c>
    </row>
    <row r="74" spans="1:18" x14ac:dyDescent="0.25">
      <c r="A74" s="147" t="str">
        <f>'Crisis Indicator Data'!A71</f>
        <v>Multiple crisis in Mexico</v>
      </c>
      <c r="B74" s="148" t="str">
        <f>'Crisis Indicator Data'!B71</f>
        <v>Violence,Displacement</v>
      </c>
      <c r="C74" s="148" t="str">
        <f>'Crisis Indicator Data'!C71</f>
        <v>MEX001</v>
      </c>
      <c r="D74" s="148" t="str">
        <f>'Crisis Indicator Data'!D71</f>
        <v>Mexico</v>
      </c>
      <c r="E74" s="148" t="str">
        <f>'Crisis Indicator Data'!E71</f>
        <v>MEX</v>
      </c>
      <c r="F74" s="157">
        <f>IF('Crisis Indicator Data'!Q71="x","x",('Crisis Indicator Data'!Q71/1000000))</f>
        <v>117.806</v>
      </c>
      <c r="G74" s="157">
        <f>IF('Crisis Indicator Data'!R71="x","x",('Crisis Indicator Data'!R71/1000000))</f>
        <v>0.50600000000000001</v>
      </c>
      <c r="H74" s="157">
        <f>IF('Crisis Indicator Data'!S71="x","x",('Crisis Indicator Data'!S71/1000000))</f>
        <v>0.10100000000000001</v>
      </c>
      <c r="I74" s="157">
        <f>IF('Crisis Indicator Data'!T71="x","x",('Crisis Indicator Data'!T71/1000000))</f>
        <v>0</v>
      </c>
      <c r="J74" s="157">
        <f>IF('Crisis Indicator Data'!U71="x","x",('Crisis Indicator Data'!U71/1000000))</f>
        <v>0</v>
      </c>
      <c r="K74" s="243">
        <f t="shared" si="6"/>
        <v>1.7</v>
      </c>
      <c r="L74" s="143">
        <f>IF(F74="x","x",(F74*1000000/VLOOKUP($C74,'Crisis Indicator Data'!$C$3:$H$198,5,FALSE)))</f>
        <v>0.99486547198810948</v>
      </c>
      <c r="M74" s="143">
        <f>IF(G74="x","x",(G74*1000000/VLOOKUP($C74,'Crisis Indicator Data'!$C$3:$H$198,5,FALSE)))</f>
        <v>4.273143378316753E-3</v>
      </c>
      <c r="N74" s="143">
        <f>IF(H74="x","x",(H74*1000000/VLOOKUP($C74,'Crisis Indicator Data'!$C$3:$H$198,5,FALSE)))</f>
        <v>8.5293968618575507E-4</v>
      </c>
      <c r="O74" s="143">
        <f>IF(I74="x","x",(I74*1000000/VLOOKUP($C74,'Crisis Indicator Data'!$C$3:$H$198,5,FALSE)))</f>
        <v>0</v>
      </c>
      <c r="P74" s="143">
        <f>IF(J74="x","x",(J74*1000000/VLOOKUP($C74,'Crisis Indicator Data'!$C$3:$H$198,5,FALSE)))</f>
        <v>0</v>
      </c>
      <c r="Q74" s="237">
        <f t="shared" si="7"/>
        <v>1</v>
      </c>
      <c r="R74" s="237">
        <f t="shared" si="8"/>
        <v>1.35</v>
      </c>
    </row>
    <row r="75" spans="1:18" x14ac:dyDescent="0.25">
      <c r="A75" s="147" t="str">
        <f>'Crisis Indicator Data'!A72</f>
        <v>Criminal Violence in Mexico</v>
      </c>
      <c r="B75" s="148" t="str">
        <f>'Crisis Indicator Data'!B72</f>
        <v>Violence,Displacement</v>
      </c>
      <c r="C75" s="148" t="str">
        <f>'Crisis Indicator Data'!C72</f>
        <v>MEX002</v>
      </c>
      <c r="D75" s="148" t="str">
        <f>'Crisis Indicator Data'!D72</f>
        <v>Mexico</v>
      </c>
      <c r="E75" s="148" t="str">
        <f>'Crisis Indicator Data'!E72</f>
        <v>MEX</v>
      </c>
      <c r="F75" s="157">
        <f>IF('Crisis Indicator Data'!Q72="x","x",('Crisis Indicator Data'!Q72/1000000))</f>
        <v>118.035</v>
      </c>
      <c r="G75" s="157">
        <f>IF('Crisis Indicator Data'!R72="x","x",('Crisis Indicator Data'!R72/1000000))</f>
        <v>0.379</v>
      </c>
      <c r="H75" s="157" t="str">
        <f>IF('Crisis Indicator Data'!S72="x","x",('Crisis Indicator Data'!S72/1000000))</f>
        <v>x</v>
      </c>
      <c r="I75" s="157" t="str">
        <f>IF('Crisis Indicator Data'!T72="x","x",('Crisis Indicator Data'!T72/1000000))</f>
        <v>x</v>
      </c>
      <c r="J75" s="157" t="str">
        <f>IF('Crisis Indicator Data'!U72="x","x",('Crisis Indicator Data'!U72/1000000))</f>
        <v>x</v>
      </c>
      <c r="K75" s="243" t="str">
        <f t="shared" si="6"/>
        <v>x</v>
      </c>
      <c r="L75" s="143">
        <f>IF(F75="x","x",(F75*1000000/VLOOKUP($C75,'Crisis Indicator Data'!$C$3:$H$198,5,FALSE)))</f>
        <v>0.99679936493995647</v>
      </c>
      <c r="M75" s="143">
        <f>IF(G75="x","x",(G75*1000000/VLOOKUP($C75,'Crisis Indicator Data'!$C$3:$H$198,5,FALSE)))</f>
        <v>3.2006350600435759E-3</v>
      </c>
      <c r="N75" s="143" t="str">
        <f>IF(H75="x","x",(H75*1000000/VLOOKUP($C75,'Crisis Indicator Data'!$C$3:$H$198,5,FALSE)))</f>
        <v>x</v>
      </c>
      <c r="O75" s="143" t="str">
        <f>IF(I75="x","x",(I75*1000000/VLOOKUP($C75,'Crisis Indicator Data'!$C$3:$H$198,5,FALSE)))</f>
        <v>x</v>
      </c>
      <c r="P75" s="143" t="str">
        <f>IF(J75="x","x",(J75*1000000/VLOOKUP($C75,'Crisis Indicator Data'!$C$3:$H$198,5,FALSE)))</f>
        <v>x</v>
      </c>
      <c r="Q75" s="237" t="str">
        <f t="shared" si="7"/>
        <v>x</v>
      </c>
      <c r="R75" s="237" t="str">
        <f t="shared" si="8"/>
        <v>x</v>
      </c>
    </row>
    <row r="76" spans="1:18" x14ac:dyDescent="0.25">
      <c r="A76" s="147" t="str">
        <f>'Crisis Indicator Data'!A73</f>
        <v>Mixed Migration in Mexico</v>
      </c>
      <c r="B76" s="148" t="str">
        <f>'Crisis Indicator Data'!B73</f>
        <v>Displacement</v>
      </c>
      <c r="C76" s="148" t="str">
        <f>'Crisis Indicator Data'!C73</f>
        <v>MEX003</v>
      </c>
      <c r="D76" s="148" t="str">
        <f>'Crisis Indicator Data'!D73</f>
        <v>Mexico</v>
      </c>
      <c r="E76" s="148" t="str">
        <f>'Crisis Indicator Data'!E73</f>
        <v>MEX</v>
      </c>
      <c r="F76" s="157">
        <f>IF('Crisis Indicator Data'!Q73="x","x",('Crisis Indicator Data'!Q73/1000000))</f>
        <v>113.95</v>
      </c>
      <c r="G76" s="157">
        <f>IF('Crisis Indicator Data'!R73="x","x",('Crisis Indicator Data'!R73/1000000))</f>
        <v>0.127</v>
      </c>
      <c r="H76" s="157">
        <f>IF('Crisis Indicator Data'!S73="x","x",('Crisis Indicator Data'!S73/1000000))</f>
        <v>0.10100000000000001</v>
      </c>
      <c r="I76" s="157">
        <f>IF('Crisis Indicator Data'!T73="x","x",('Crisis Indicator Data'!T73/1000000))</f>
        <v>0</v>
      </c>
      <c r="J76" s="157">
        <f>IF('Crisis Indicator Data'!U73="x","x",('Crisis Indicator Data'!U73/1000000))</f>
        <v>0</v>
      </c>
      <c r="K76" s="243">
        <f t="shared" si="6"/>
        <v>1.7</v>
      </c>
      <c r="L76" s="143">
        <f>IF(F76="x","x",(F76*1000000/VLOOKUP($C76,'Crisis Indicator Data'!$C$3:$H$198,5,FALSE)))</f>
        <v>0.99800311793865715</v>
      </c>
      <c r="M76" s="143">
        <f>IF(G76="x","x",(G76*1000000/VLOOKUP($C76,'Crisis Indicator Data'!$C$3:$H$198,5,FALSE)))</f>
        <v>1.1122983411865684E-3</v>
      </c>
      <c r="N76" s="143">
        <f>IF(H76="x","x",(H76*1000000/VLOOKUP($C76,'Crisis Indicator Data'!$C$3:$H$198,5,FALSE)))</f>
        <v>8.8458372015624723E-4</v>
      </c>
      <c r="O76" s="143">
        <f>IF(I76="x","x",(I76*1000000/VLOOKUP($C76,'Crisis Indicator Data'!$C$3:$H$198,5,FALSE)))</f>
        <v>0</v>
      </c>
      <c r="P76" s="143">
        <f>IF(J76="x","x",(J76*1000000/VLOOKUP($C76,'Crisis Indicator Data'!$C$3:$H$198,5,FALSE)))</f>
        <v>0</v>
      </c>
      <c r="Q76" s="237">
        <f t="shared" si="7"/>
        <v>1</v>
      </c>
      <c r="R76" s="237">
        <f t="shared" si="8"/>
        <v>1.35</v>
      </c>
    </row>
    <row r="77" spans="1:18" x14ac:dyDescent="0.25">
      <c r="A77" s="147" t="str">
        <f>'Crisis Indicator Data'!A74</f>
        <v>Complex crisis in Mali</v>
      </c>
      <c r="B77" s="148" t="str">
        <f>'Crisis Indicator Data'!B74</f>
        <v>Conflict</v>
      </c>
      <c r="C77" s="148" t="str">
        <f>'Crisis Indicator Data'!C74</f>
        <v>MLI001</v>
      </c>
      <c r="D77" s="148" t="str">
        <f>'Crisis Indicator Data'!D74</f>
        <v>Mali</v>
      </c>
      <c r="E77" s="148" t="str">
        <f>'Crisis Indicator Data'!E74</f>
        <v>MLI</v>
      </c>
      <c r="F77" s="157">
        <f>IF('Crisis Indicator Data'!Q74="x","x",('Crisis Indicator Data'!Q74/1000000))</f>
        <v>8.8000000000000007</v>
      </c>
      <c r="G77" s="157">
        <f>IF('Crisis Indicator Data'!R74="x","x",('Crisis Indicator Data'!R74/1000000))</f>
        <v>4.0999999999999996</v>
      </c>
      <c r="H77" s="157">
        <f>IF('Crisis Indicator Data'!S74="x","x",('Crisis Indicator Data'!S74/1000000))</f>
        <v>6.8</v>
      </c>
      <c r="I77" s="157">
        <f>IF('Crisis Indicator Data'!T74="x","x",('Crisis Indicator Data'!T74/1000000))</f>
        <v>1.8</v>
      </c>
      <c r="J77" s="157">
        <f>IF('Crisis Indicator Data'!U74="x","x",('Crisis Indicator Data'!U74/1000000))</f>
        <v>0.2</v>
      </c>
      <c r="K77" s="243">
        <f t="shared" si="6"/>
        <v>4.9000000000000004</v>
      </c>
      <c r="L77" s="143">
        <f>IF(F77="x","x",(F77*1000000/VLOOKUP($C77,'Crisis Indicator Data'!$C$3:$H$198,5,FALSE)))</f>
        <v>0.40552995391705071</v>
      </c>
      <c r="M77" s="143">
        <f>IF(G77="x","x",(G77*1000000/VLOOKUP($C77,'Crisis Indicator Data'!$C$3:$H$198,5,FALSE)))</f>
        <v>0.1889400921658986</v>
      </c>
      <c r="N77" s="143">
        <f>IF(H77="x","x",(H77*1000000/VLOOKUP($C77,'Crisis Indicator Data'!$C$3:$H$198,5,FALSE)))</f>
        <v>0.31336405529953915</v>
      </c>
      <c r="O77" s="143">
        <f>IF(I77="x","x",(I77*1000000/VLOOKUP($C77,'Crisis Indicator Data'!$C$3:$H$198,5,FALSE)))</f>
        <v>8.294930875576037E-2</v>
      </c>
      <c r="P77" s="143">
        <f>IF(J77="x","x",(J77*1000000/VLOOKUP($C77,'Crisis Indicator Data'!$C$3:$H$198,5,FALSE)))</f>
        <v>9.2165898617511521E-3</v>
      </c>
      <c r="Q77" s="237">
        <f t="shared" si="7"/>
        <v>4</v>
      </c>
      <c r="R77" s="237">
        <f t="shared" si="8"/>
        <v>4.45</v>
      </c>
    </row>
    <row r="78" spans="1:18" x14ac:dyDescent="0.25">
      <c r="A78" s="147" t="str">
        <f>'Crisis Indicator Data'!A75</f>
        <v>Multiple crises in Myanmar</v>
      </c>
      <c r="B78" s="148" t="str">
        <f>'Crisis Indicator Data'!B75</f>
        <v>Socio-political,Conflict,Violence</v>
      </c>
      <c r="C78" s="148" t="str">
        <f>'Crisis Indicator Data'!C75</f>
        <v>MMR001</v>
      </c>
      <c r="D78" s="148" t="str">
        <f>'Crisis Indicator Data'!D75</f>
        <v>Myanmar</v>
      </c>
      <c r="E78" s="148" t="str">
        <f>'Crisis Indicator Data'!E75</f>
        <v>MMR</v>
      </c>
      <c r="F78" s="157">
        <f>IF('Crisis Indicator Data'!Q75="x","x",('Crisis Indicator Data'!Q75/1000000))</f>
        <v>1.1000000000000001</v>
      </c>
      <c r="G78" s="157">
        <f>IF('Crisis Indicator Data'!R75="x","x",('Crisis Indicator Data'!R75/1000000))</f>
        <v>37.338000000000001</v>
      </c>
      <c r="H78" s="157">
        <f>IF('Crisis Indicator Data'!S75="x","x",('Crisis Indicator Data'!S75/1000000))</f>
        <v>12.849</v>
      </c>
      <c r="I78" s="157">
        <f>IF('Crisis Indicator Data'!T75="x","x",('Crisis Indicator Data'!T75/1000000))</f>
        <v>4.4569999999999999</v>
      </c>
      <c r="J78" s="157">
        <f>IF('Crisis Indicator Data'!U75="x","x",('Crisis Indicator Data'!U75/1000000))</f>
        <v>0</v>
      </c>
      <c r="K78" s="243">
        <f t="shared" si="6"/>
        <v>5</v>
      </c>
      <c r="L78" s="143">
        <f>IF(F78="x","x",(F78*1000000/VLOOKUP($C78,'Crisis Indicator Data'!$C$3:$H$198,5,FALSE)))</f>
        <v>1.9733065442020668E-2</v>
      </c>
      <c r="M78" s="143">
        <f>IF(G78="x","x",(G78*1000000/VLOOKUP($C78,'Crisis Indicator Data'!$C$3:$H$198,5,FALSE)))</f>
        <v>0.66981199770378874</v>
      </c>
      <c r="N78" s="143">
        <f>IF(H78="x","x",(H78*1000000/VLOOKUP($C78,'Crisis Indicator Data'!$C$3:$H$198,5,FALSE)))</f>
        <v>0.23050014351320322</v>
      </c>
      <c r="O78" s="143">
        <f>IF(I78="x","x",(I78*1000000/VLOOKUP($C78,'Crisis Indicator Data'!$C$3:$H$198,5,FALSE)))</f>
        <v>7.9954793340987373E-2</v>
      </c>
      <c r="P78" s="143">
        <f>IF(J78="x","x",(J78*1000000/VLOOKUP($C78,'Crisis Indicator Data'!$C$3:$H$198,5,FALSE)))</f>
        <v>0</v>
      </c>
      <c r="Q78" s="237">
        <f t="shared" si="7"/>
        <v>4</v>
      </c>
      <c r="R78" s="237">
        <f t="shared" si="8"/>
        <v>4.5</v>
      </c>
    </row>
    <row r="79" spans="1:18" x14ac:dyDescent="0.25">
      <c r="A79" s="147" t="str">
        <f>'Crisis Indicator Data'!A76</f>
        <v>Rakhine Conflict</v>
      </c>
      <c r="B79" s="148" t="str">
        <f>'Crisis Indicator Data'!B76</f>
        <v>Conflict</v>
      </c>
      <c r="C79" s="148" t="str">
        <f>'Crisis Indicator Data'!C76</f>
        <v>MMR002</v>
      </c>
      <c r="D79" s="148" t="str">
        <f>'Crisis Indicator Data'!D76</f>
        <v>Myanmar</v>
      </c>
      <c r="E79" s="148" t="str">
        <f>'Crisis Indicator Data'!E76</f>
        <v>MMR</v>
      </c>
      <c r="F79" s="157">
        <f>IF('Crisis Indicator Data'!Q76="x","x",('Crisis Indicator Data'!Q76/1000000))</f>
        <v>0</v>
      </c>
      <c r="G79" s="157">
        <f>IF('Crisis Indicator Data'!R76="x","x",('Crisis Indicator Data'!R76/1000000))</f>
        <v>1.8</v>
      </c>
      <c r="H79" s="157">
        <f>IF('Crisis Indicator Data'!S76="x","x",('Crisis Indicator Data'!S76/1000000))</f>
        <v>0.434</v>
      </c>
      <c r="I79" s="157">
        <f>IF('Crisis Indicator Data'!T76="x","x",('Crisis Indicator Data'!T76/1000000))</f>
        <v>1.238</v>
      </c>
      <c r="J79" s="157">
        <f>IF('Crisis Indicator Data'!U76="x","x",('Crisis Indicator Data'!U76/1000000))</f>
        <v>0</v>
      </c>
      <c r="K79" s="243">
        <f t="shared" si="6"/>
        <v>3.7</v>
      </c>
      <c r="L79" s="143">
        <f>IF(F79="x","x",(F79*1000000/VLOOKUP($C79,'Crisis Indicator Data'!$C$3:$H$198,5,FALSE)))</f>
        <v>0</v>
      </c>
      <c r="M79" s="143">
        <f>IF(G79="x","x",(G79*1000000/VLOOKUP($C79,'Crisis Indicator Data'!$C$3:$H$198,5,FALSE)))</f>
        <v>0.51843317972350234</v>
      </c>
      <c r="N79" s="143">
        <f>IF(H79="x","x",(H79*1000000/VLOOKUP($C79,'Crisis Indicator Data'!$C$3:$H$198,5,FALSE)))</f>
        <v>0.125</v>
      </c>
      <c r="O79" s="143">
        <f>IF(I79="x","x",(I79*1000000/VLOOKUP($C79,'Crisis Indicator Data'!$C$3:$H$198,5,FALSE)))</f>
        <v>0.35656682027649772</v>
      </c>
      <c r="P79" s="143">
        <f>IF(J79="x","x",(J79*1000000/VLOOKUP($C79,'Crisis Indicator Data'!$C$3:$H$198,5,FALSE)))</f>
        <v>0</v>
      </c>
      <c r="Q79" s="237">
        <f t="shared" si="7"/>
        <v>4</v>
      </c>
      <c r="R79" s="237">
        <f t="shared" si="8"/>
        <v>3.85</v>
      </c>
    </row>
    <row r="80" spans="1:18" x14ac:dyDescent="0.25">
      <c r="A80" s="147" t="str">
        <f>'Crisis Indicator Data'!A77</f>
        <v>Kachin and Shan Conflict</v>
      </c>
      <c r="B80" s="148" t="str">
        <f>'Crisis Indicator Data'!B77</f>
        <v>Conflict</v>
      </c>
      <c r="C80" s="148" t="str">
        <f>'Crisis Indicator Data'!C77</f>
        <v>MMR003</v>
      </c>
      <c r="D80" s="148" t="str">
        <f>'Crisis Indicator Data'!D77</f>
        <v>Myanmar</v>
      </c>
      <c r="E80" s="148" t="str">
        <f>'Crisis Indicator Data'!E77</f>
        <v>MMR</v>
      </c>
      <c r="F80" s="157">
        <f>IF('Crisis Indicator Data'!Q77="x","x",('Crisis Indicator Data'!Q77/1000000))</f>
        <v>0</v>
      </c>
      <c r="G80" s="157">
        <f>IF('Crisis Indicator Data'!R77="x","x",('Crisis Indicator Data'!R77/1000000))</f>
        <v>3.4</v>
      </c>
      <c r="H80" s="157">
        <f>IF('Crisis Indicator Data'!S77="x","x",('Crisis Indicator Data'!S77/1000000))</f>
        <v>1.165</v>
      </c>
      <c r="I80" s="157">
        <f>IF('Crisis Indicator Data'!T77="x","x",('Crisis Indicator Data'!T77/1000000))</f>
        <v>0.308</v>
      </c>
      <c r="J80" s="157">
        <f>IF('Crisis Indicator Data'!U77="x","x",('Crisis Indicator Data'!U77/1000000))</f>
        <v>0</v>
      </c>
      <c r="K80" s="243">
        <f t="shared" si="6"/>
        <v>3.6</v>
      </c>
      <c r="L80" s="143">
        <f>IF(F80="x","x",(F80*1000000/VLOOKUP($C80,'Crisis Indicator Data'!$C$3:$H$198,5,FALSE)))</f>
        <v>0</v>
      </c>
      <c r="M80" s="143">
        <f>IF(G80="x","x",(G80*1000000/VLOOKUP($C80,'Crisis Indicator Data'!$C$3:$H$198,5,FALSE)))</f>
        <v>0.69772214241740205</v>
      </c>
      <c r="N80" s="143">
        <f>IF(H80="x","x",(H80*1000000/VLOOKUP($C80,'Crisis Indicator Data'!$C$3:$H$198,5,FALSE)))</f>
        <v>0.2390724399753745</v>
      </c>
      <c r="O80" s="143">
        <f>IF(I80="x","x",(I80*1000000/VLOOKUP($C80,'Crisis Indicator Data'!$C$3:$H$198,5,FALSE)))</f>
        <v>6.320541760722348E-2</v>
      </c>
      <c r="P80" s="143">
        <f>IF(J80="x","x",(J80*1000000/VLOOKUP($C80,'Crisis Indicator Data'!$C$3:$H$198,5,FALSE)))</f>
        <v>0</v>
      </c>
      <c r="Q80" s="237">
        <f t="shared" si="7"/>
        <v>4</v>
      </c>
      <c r="R80" s="237">
        <f t="shared" si="8"/>
        <v>3.8</v>
      </c>
    </row>
    <row r="81" spans="1:18" x14ac:dyDescent="0.25">
      <c r="A81" s="147" t="str">
        <f>'Crisis Indicator Data'!A78</f>
        <v>Post-coup conflict in Myanmar</v>
      </c>
      <c r="B81" s="148" t="str">
        <f>'Crisis Indicator Data'!B78</f>
        <v>Violence,Socio-political,Conflict</v>
      </c>
      <c r="C81" s="148" t="str">
        <f>'Crisis Indicator Data'!C78</f>
        <v>MMR004</v>
      </c>
      <c r="D81" s="148" t="str">
        <f>'Crisis Indicator Data'!D78</f>
        <v>Myanmar</v>
      </c>
      <c r="E81" s="148" t="str">
        <f>'Crisis Indicator Data'!E78</f>
        <v>MMR</v>
      </c>
      <c r="F81" s="157">
        <f>IF('Crisis Indicator Data'!Q78="x","x",('Crisis Indicator Data'!Q78/1000000))</f>
        <v>1.1000000000000001</v>
      </c>
      <c r="G81" s="157">
        <f>IF('Crisis Indicator Data'!R78="x","x",('Crisis Indicator Data'!R78/1000000))</f>
        <v>32.137999999999998</v>
      </c>
      <c r="H81" s="157">
        <f>IF('Crisis Indicator Data'!S78="x","x",('Crisis Indicator Data'!S78/1000000))</f>
        <v>11.25</v>
      </c>
      <c r="I81" s="157">
        <f>IF('Crisis Indicator Data'!T78="x","x",('Crisis Indicator Data'!T78/1000000))</f>
        <v>2.911</v>
      </c>
      <c r="J81" s="157">
        <f>IF('Crisis Indicator Data'!U78="x","x",('Crisis Indicator Data'!U78/1000000))</f>
        <v>0</v>
      </c>
      <c r="K81" s="243">
        <f t="shared" si="6"/>
        <v>5</v>
      </c>
      <c r="L81" s="143">
        <f>IF(F81="x","x",(F81*1000000/VLOOKUP($C81,'Crisis Indicator Data'!$C$3:$H$198,5,FALSE)))</f>
        <v>2.3207240659085634E-2</v>
      </c>
      <c r="M81" s="143">
        <f>IF(G81="x","x",(G81*1000000/VLOOKUP($C81,'Crisis Indicator Data'!$C$3:$H$198,5,FALSE)))</f>
        <v>0.67803118209244917</v>
      </c>
      <c r="N81" s="143">
        <f>IF(H81="x","x",(H81*1000000/VLOOKUP($C81,'Crisis Indicator Data'!$C$3:$H$198,5,FALSE)))</f>
        <v>0.23734677946792127</v>
      </c>
      <c r="O81" s="143">
        <f>IF(I81="x","x",(I81*1000000/VLOOKUP($C81,'Crisis Indicator Data'!$C$3:$H$198,5,FALSE)))</f>
        <v>6.1414797780543894E-2</v>
      </c>
      <c r="P81" s="143">
        <f>IF(J81="x","x",(J81*1000000/VLOOKUP($C81,'Crisis Indicator Data'!$C$3:$H$198,5,FALSE)))</f>
        <v>0</v>
      </c>
      <c r="Q81" s="237">
        <f t="shared" si="7"/>
        <v>4</v>
      </c>
      <c r="R81" s="237">
        <f t="shared" si="8"/>
        <v>4.5</v>
      </c>
    </row>
    <row r="82" spans="1:18" x14ac:dyDescent="0.25">
      <c r="A82" s="147" t="str">
        <f>'Crisis Indicator Data'!A79</f>
        <v>Multiple Crises in Mozambique</v>
      </c>
      <c r="B82" s="148" t="str">
        <f>'Crisis Indicator Data'!B79</f>
        <v>Conflict,Displacement,Cyclone</v>
      </c>
      <c r="C82" s="148" t="str">
        <f>'Crisis Indicator Data'!C79</f>
        <v>MOZ001</v>
      </c>
      <c r="D82" s="148" t="str">
        <f>'Crisis Indicator Data'!D79</f>
        <v>Mozambique</v>
      </c>
      <c r="E82" s="148" t="str">
        <f>'Crisis Indicator Data'!E79</f>
        <v>MOZ</v>
      </c>
      <c r="F82" s="157">
        <f>IF('Crisis Indicator Data'!Q79="x","x",('Crisis Indicator Data'!Q79/1000000))</f>
        <v>3.0059999999999998</v>
      </c>
      <c r="G82" s="157">
        <f>IF('Crisis Indicator Data'!R79="x","x",('Crisis Indicator Data'!R79/1000000))</f>
        <v>8.7289999999999992</v>
      </c>
      <c r="H82" s="157">
        <f>IF('Crisis Indicator Data'!S79="x","x",('Crisis Indicator Data'!S79/1000000))</f>
        <v>1.617</v>
      </c>
      <c r="I82" s="157">
        <f>IF('Crisis Indicator Data'!T79="x","x",('Crisis Indicator Data'!T79/1000000))</f>
        <v>0</v>
      </c>
      <c r="J82" s="157">
        <f>IF('Crisis Indicator Data'!U79="x","x",('Crisis Indicator Data'!U79/1000000))</f>
        <v>0</v>
      </c>
      <c r="K82" s="243">
        <f t="shared" si="6"/>
        <v>3.7</v>
      </c>
      <c r="L82" s="143">
        <f>IF(F82="x","x",(F82*1000000/VLOOKUP($C82,'Crisis Indicator Data'!$C$3:$H$198,5,FALSE)))</f>
        <v>0.22515167403190772</v>
      </c>
      <c r="M82" s="143">
        <f>IF(G82="x","x",(G82*1000000/VLOOKUP($C82,'Crisis Indicator Data'!$C$3:$H$198,5,FALSE)))</f>
        <v>0.65380870346790498</v>
      </c>
      <c r="N82" s="143">
        <f>IF(H82="x","x",(H82*1000000/VLOOKUP($C82,'Crisis Indicator Data'!$C$3:$H$198,5,FALSE)))</f>
        <v>0.1211145232566849</v>
      </c>
      <c r="O82" s="143">
        <f>IF(I82="x","x",(I82*1000000/VLOOKUP($C82,'Crisis Indicator Data'!$C$3:$H$198,5,FALSE)))</f>
        <v>0</v>
      </c>
      <c r="P82" s="143">
        <f>IF(J82="x","x",(J82*1000000/VLOOKUP($C82,'Crisis Indicator Data'!$C$3:$H$198,5,FALSE)))</f>
        <v>0</v>
      </c>
      <c r="Q82" s="237">
        <f t="shared" si="7"/>
        <v>3</v>
      </c>
      <c r="R82" s="237">
        <f t="shared" si="8"/>
        <v>3.35</v>
      </c>
    </row>
    <row r="83" spans="1:18" x14ac:dyDescent="0.25">
      <c r="A83" s="147" t="str">
        <f>'Crisis Indicator Data'!A80</f>
        <v>Cabo Delgado Islamist Insurgency</v>
      </c>
      <c r="B83" s="148" t="str">
        <f>'Crisis Indicator Data'!B80</f>
        <v>Conflict,Displacement</v>
      </c>
      <c r="C83" s="148" t="str">
        <f>'Crisis Indicator Data'!C80</f>
        <v>MOZ004</v>
      </c>
      <c r="D83" s="148" t="str">
        <f>'Crisis Indicator Data'!D80</f>
        <v>Mozambique</v>
      </c>
      <c r="E83" s="148" t="str">
        <f>'Crisis Indicator Data'!E80</f>
        <v>MOZ</v>
      </c>
      <c r="F83" s="157">
        <f>IF('Crisis Indicator Data'!Q80="x","x",('Crisis Indicator Data'!Q80/1000000))</f>
        <v>0</v>
      </c>
      <c r="G83" s="157">
        <f>IF('Crisis Indicator Data'!R80="x","x",('Crisis Indicator Data'!R80/1000000))</f>
        <v>8.702</v>
      </c>
      <c r="H83" s="157">
        <f>IF('Crisis Indicator Data'!S80="x","x",('Crisis Indicator Data'!S80/1000000))</f>
        <v>1.6</v>
      </c>
      <c r="I83" s="157">
        <f>IF('Crisis Indicator Data'!T80="x","x",('Crisis Indicator Data'!T80/1000000))</f>
        <v>0</v>
      </c>
      <c r="J83" s="157">
        <f>IF('Crisis Indicator Data'!U80="x","x",('Crisis Indicator Data'!U80/1000000))</f>
        <v>0</v>
      </c>
      <c r="K83" s="243">
        <f t="shared" si="6"/>
        <v>3.7</v>
      </c>
      <c r="L83" s="143">
        <f>IF(F83="x","x",(F83*1000000/VLOOKUP($C83,'Crisis Indicator Data'!$C$3:$H$198,5,FALSE)))</f>
        <v>0</v>
      </c>
      <c r="M83" s="143">
        <f>IF(G83="x","x",(G83*1000000/VLOOKUP($C83,'Crisis Indicator Data'!$C$3:$H$198,5,FALSE)))</f>
        <v>0.84469035138808002</v>
      </c>
      <c r="N83" s="143">
        <f>IF(H83="x","x",(H83*1000000/VLOOKUP($C83,'Crisis Indicator Data'!$C$3:$H$198,5,FALSE)))</f>
        <v>0.15530964861192001</v>
      </c>
      <c r="O83" s="143">
        <f>IF(I83="x","x",(I83*1000000/VLOOKUP($C83,'Crisis Indicator Data'!$C$3:$H$198,5,FALSE)))</f>
        <v>0</v>
      </c>
      <c r="P83" s="143">
        <f>IF(J83="x","x",(J83*1000000/VLOOKUP($C83,'Crisis Indicator Data'!$C$3:$H$198,5,FALSE)))</f>
        <v>0</v>
      </c>
      <c r="Q83" s="237">
        <f t="shared" si="7"/>
        <v>3</v>
      </c>
      <c r="R83" s="237">
        <f t="shared" si="8"/>
        <v>3.35</v>
      </c>
    </row>
    <row r="84" spans="1:18" x14ac:dyDescent="0.25">
      <c r="A84" s="147" t="str">
        <f>'Crisis Indicator Data'!A81</f>
        <v>Floods in Maputo province in Mozambique</v>
      </c>
      <c r="B84" s="148" t="str">
        <f>'Crisis Indicator Data'!B81</f>
        <v>Floods</v>
      </c>
      <c r="C84" s="148" t="str">
        <f>'Crisis Indicator Data'!C81</f>
        <v>MOZ009</v>
      </c>
      <c r="D84" s="148" t="str">
        <f>'Crisis Indicator Data'!D81</f>
        <v>Mozambique</v>
      </c>
      <c r="E84" s="148" t="str">
        <f>'Crisis Indicator Data'!E81</f>
        <v>MOZ</v>
      </c>
      <c r="F84" s="157">
        <f>IF('Crisis Indicator Data'!Q81="x","x",('Crisis Indicator Data'!Q81/1000000))</f>
        <v>3.0059999999999998</v>
      </c>
      <c r="G84" s="157">
        <f>IF('Crisis Indicator Data'!R81="x","x",('Crisis Indicator Data'!R81/1000000))</f>
        <v>2.5999999999999999E-2</v>
      </c>
      <c r="H84" s="157">
        <f>IF('Crisis Indicator Data'!S81="x","x",('Crisis Indicator Data'!S81/1000000))</f>
        <v>1.7000000000000001E-2</v>
      </c>
      <c r="I84" s="157">
        <f>IF('Crisis Indicator Data'!T81="x","x",('Crisis Indicator Data'!T81/1000000))</f>
        <v>0</v>
      </c>
      <c r="J84" s="157">
        <f>IF('Crisis Indicator Data'!U81="x","x",('Crisis Indicator Data'!U81/1000000))</f>
        <v>0</v>
      </c>
      <c r="K84" s="243">
        <f t="shared" si="6"/>
        <v>0.4</v>
      </c>
      <c r="L84" s="143">
        <f>IF(F84="x","x",(F84*1000000/VLOOKUP($C84,'Crisis Indicator Data'!$C$3:$H$198,5,FALSE)))</f>
        <v>0.98589701541489017</v>
      </c>
      <c r="M84" s="143">
        <f>IF(G84="x","x",(G84*1000000/VLOOKUP($C84,'Crisis Indicator Data'!$C$3:$H$198,5,FALSE)))</f>
        <v>8.5273860282059685E-3</v>
      </c>
      <c r="N84" s="143">
        <f>IF(H84="x","x",(H84*1000000/VLOOKUP($C84,'Crisis Indicator Data'!$C$3:$H$198,5,FALSE)))</f>
        <v>5.5755985569039025E-3</v>
      </c>
      <c r="O84" s="143">
        <f>IF(I84="x","x",(I84*1000000/VLOOKUP($C84,'Crisis Indicator Data'!$C$3:$H$198,5,FALSE)))</f>
        <v>0</v>
      </c>
      <c r="P84" s="143">
        <f>IF(J84="x","x",(J84*1000000/VLOOKUP($C84,'Crisis Indicator Data'!$C$3:$H$198,5,FALSE)))</f>
        <v>0</v>
      </c>
      <c r="Q84" s="237">
        <f t="shared" si="7"/>
        <v>1</v>
      </c>
      <c r="R84" s="237">
        <f t="shared" si="8"/>
        <v>0.7</v>
      </c>
    </row>
    <row r="85" spans="1:18" x14ac:dyDescent="0.25">
      <c r="A85" s="147" t="str">
        <f>'Crisis Indicator Data'!A82</f>
        <v>Refugees from Mali in Mauritania</v>
      </c>
      <c r="B85" s="148" t="str">
        <f>'Crisis Indicator Data'!B82</f>
        <v>Displacement</v>
      </c>
      <c r="C85" s="148" t="str">
        <f>'Crisis Indicator Data'!C82</f>
        <v>MRT002</v>
      </c>
      <c r="D85" s="148" t="str">
        <f>'Crisis Indicator Data'!D82</f>
        <v>Mauritania</v>
      </c>
      <c r="E85" s="148" t="str">
        <f>'Crisis Indicator Data'!E82</f>
        <v>MRT</v>
      </c>
      <c r="F85" s="157">
        <f>IF('Crisis Indicator Data'!Q82="x","x",('Crisis Indicator Data'!Q82/1000000))</f>
        <v>0</v>
      </c>
      <c r="G85" s="157">
        <f>IF('Crisis Indicator Data'!R82="x","x",('Crisis Indicator Data'!R82/1000000))</f>
        <v>1.415</v>
      </c>
      <c r="H85" s="157">
        <f>IF('Crisis Indicator Data'!S82="x","x",('Crisis Indicator Data'!S82/1000000))</f>
        <v>9.8000000000000004E-2</v>
      </c>
      <c r="I85" s="157">
        <f>IF('Crisis Indicator Data'!T82="x","x",('Crisis Indicator Data'!T82/1000000))</f>
        <v>0</v>
      </c>
      <c r="J85" s="157">
        <f>IF('Crisis Indicator Data'!U82="x","x",('Crisis Indicator Data'!U82/1000000))</f>
        <v>0</v>
      </c>
      <c r="K85" s="243">
        <f t="shared" si="6"/>
        <v>1.7</v>
      </c>
      <c r="L85" s="143">
        <f>IF(F85="x","x",(F85*1000000/VLOOKUP($C85,'Crisis Indicator Data'!$C$3:$H$198,5,FALSE)))</f>
        <v>0</v>
      </c>
      <c r="M85" s="143">
        <f>IF(G85="x","x",(G85*1000000/VLOOKUP($C85,'Crisis Indicator Data'!$C$3:$H$198,5,FALSE)))</f>
        <v>0.93522802379378722</v>
      </c>
      <c r="N85" s="143">
        <f>IF(H85="x","x",(H85*1000000/VLOOKUP($C85,'Crisis Indicator Data'!$C$3:$H$198,5,FALSE)))</f>
        <v>6.477197620621282E-2</v>
      </c>
      <c r="O85" s="143">
        <f>IF(I85="x","x",(I85*1000000/VLOOKUP($C85,'Crisis Indicator Data'!$C$3:$H$198,5,FALSE)))</f>
        <v>0</v>
      </c>
      <c r="P85" s="143">
        <f>IF(J85="x","x",(J85*1000000/VLOOKUP($C85,'Crisis Indicator Data'!$C$3:$H$198,5,FALSE)))</f>
        <v>0</v>
      </c>
      <c r="Q85" s="237">
        <f t="shared" si="7"/>
        <v>3</v>
      </c>
      <c r="R85" s="237">
        <f t="shared" si="8"/>
        <v>2.35</v>
      </c>
    </row>
    <row r="86" spans="1:18" x14ac:dyDescent="0.25">
      <c r="A86" s="147" t="str">
        <f>'Crisis Indicator Data'!A83</f>
        <v>Food Security in Mauritania</v>
      </c>
      <c r="B86" s="148" t="str">
        <f>'Crisis Indicator Data'!B83</f>
        <v>Drought,Floods</v>
      </c>
      <c r="C86" s="148" t="str">
        <f>'Crisis Indicator Data'!C83</f>
        <v>MRT003</v>
      </c>
      <c r="D86" s="148" t="str">
        <f>'Crisis Indicator Data'!D83</f>
        <v>Mauritania</v>
      </c>
      <c r="E86" s="148" t="str">
        <f>'Crisis Indicator Data'!E83</f>
        <v>MRT</v>
      </c>
      <c r="F86" s="157">
        <f>IF('Crisis Indicator Data'!Q83="x","x",('Crisis Indicator Data'!Q83/1000000))</f>
        <v>2.5779999999999998</v>
      </c>
      <c r="G86" s="157">
        <f>IF('Crisis Indicator Data'!R83="x","x",('Crisis Indicator Data'!R83/1000000))</f>
        <v>1.099</v>
      </c>
      <c r="H86" s="157">
        <f>IF('Crisis Indicator Data'!S83="x","x",('Crisis Indicator Data'!S83/1000000))</f>
        <v>0.58799999999999997</v>
      </c>
      <c r="I86" s="157">
        <f>IF('Crisis Indicator Data'!T83="x","x",('Crisis Indicator Data'!T83/1000000))</f>
        <v>0.106</v>
      </c>
      <c r="J86" s="157">
        <f>IF('Crisis Indicator Data'!U83="x","x",('Crisis Indicator Data'!U83/1000000))</f>
        <v>0</v>
      </c>
      <c r="K86" s="243">
        <f t="shared" si="6"/>
        <v>3.1</v>
      </c>
      <c r="L86" s="143">
        <f>IF(F86="x","x",(F86*1000000/VLOOKUP($C86,'Crisis Indicator Data'!$C$3:$H$198,5,FALSE)))</f>
        <v>0.58979638526652944</v>
      </c>
      <c r="M86" s="143">
        <f>IF(G86="x","x",(G86*1000000/VLOOKUP($C86,'Crisis Indicator Data'!$C$3:$H$198,5,FALSE)))</f>
        <v>0.25142987874628231</v>
      </c>
      <c r="N86" s="143">
        <f>IF(H86="x","x",(H86*1000000/VLOOKUP($C86,'Crisis Indicator Data'!$C$3:$H$198,5,FALSE)))</f>
        <v>0.13452299245024021</v>
      </c>
      <c r="O86" s="143">
        <f>IF(I86="x","x",(I86*1000000/VLOOKUP($C86,'Crisis Indicator Data'!$C$3:$H$198,5,FALSE)))</f>
        <v>2.4250743536948068E-2</v>
      </c>
      <c r="P86" s="143">
        <f>IF(J86="x","x",(J86*1000000/VLOOKUP($C86,'Crisis Indicator Data'!$C$3:$H$198,5,FALSE)))</f>
        <v>0</v>
      </c>
      <c r="Q86" s="237">
        <f t="shared" si="7"/>
        <v>3</v>
      </c>
      <c r="R86" s="237">
        <f t="shared" si="8"/>
        <v>3.05</v>
      </c>
    </row>
    <row r="87" spans="1:18" x14ac:dyDescent="0.25">
      <c r="A87" s="147" t="str">
        <f>'Crisis Indicator Data'!A84</f>
        <v>Complex crisis in Malawi</v>
      </c>
      <c r="B87" s="148" t="str">
        <f>'Crisis Indicator Data'!B84</f>
        <v>Drought,Socio-political,Cyclone</v>
      </c>
      <c r="C87" s="148" t="str">
        <f>'Crisis Indicator Data'!C84</f>
        <v>MWI002</v>
      </c>
      <c r="D87" s="148" t="str">
        <f>'Crisis Indicator Data'!D84</f>
        <v>Malawi</v>
      </c>
      <c r="E87" s="148" t="str">
        <f>'Crisis Indicator Data'!E84</f>
        <v>MWI</v>
      </c>
      <c r="F87" s="157">
        <f>IF('Crisis Indicator Data'!Q84="x","x",('Crisis Indicator Data'!Q84/1000000))</f>
        <v>9.3879999999999999</v>
      </c>
      <c r="G87" s="157">
        <f>IF('Crisis Indicator Data'!R84="x","x",('Crisis Indicator Data'!R84/1000000))</f>
        <v>6.68</v>
      </c>
      <c r="H87" s="157">
        <f>IF('Crisis Indicator Data'!S84="x","x",('Crisis Indicator Data'!S84/1000000))</f>
        <v>3.8220000000000001</v>
      </c>
      <c r="I87" s="157">
        <f>IF('Crisis Indicator Data'!T84="x","x",('Crisis Indicator Data'!T84/1000000))</f>
        <v>0</v>
      </c>
      <c r="J87" s="157">
        <f>IF('Crisis Indicator Data'!U84="x","x",('Crisis Indicator Data'!U84/1000000))</f>
        <v>0</v>
      </c>
      <c r="K87" s="243">
        <f t="shared" si="6"/>
        <v>4.3</v>
      </c>
      <c r="L87" s="143">
        <f>IF(F87="x","x",(F87*1000000/VLOOKUP($C87,'Crisis Indicator Data'!$C$3:$H$198,5,FALSE)))</f>
        <v>0.47199597787833081</v>
      </c>
      <c r="M87" s="143">
        <f>IF(G87="x","x",(G87*1000000/VLOOKUP($C87,'Crisis Indicator Data'!$C$3:$H$198,5,FALSE)))</f>
        <v>0.33584715937657111</v>
      </c>
      <c r="N87" s="143">
        <f>IF(H87="x","x",(H87*1000000/VLOOKUP($C87,'Crisis Indicator Data'!$C$3:$H$198,5,FALSE)))</f>
        <v>0.19215686274509805</v>
      </c>
      <c r="O87" s="143">
        <f>IF(I87="x","x",(I87*1000000/VLOOKUP($C87,'Crisis Indicator Data'!$C$3:$H$198,5,FALSE)))</f>
        <v>0</v>
      </c>
      <c r="P87" s="143">
        <f>IF(J87="x","x",(J87*1000000/VLOOKUP($C87,'Crisis Indicator Data'!$C$3:$H$198,5,FALSE)))</f>
        <v>0</v>
      </c>
      <c r="Q87" s="237">
        <f t="shared" si="7"/>
        <v>3</v>
      </c>
      <c r="R87" s="237">
        <f t="shared" si="8"/>
        <v>3.65</v>
      </c>
    </row>
    <row r="88" spans="1:18" x14ac:dyDescent="0.25">
      <c r="A88" s="147" t="str">
        <f>'Crisis Indicator Data'!A85</f>
        <v>International Refugees in Malaysia</v>
      </c>
      <c r="B88" s="148" t="str">
        <f>'Crisis Indicator Data'!B85</f>
        <v>Displacement</v>
      </c>
      <c r="C88" s="148" t="str">
        <f>'Crisis Indicator Data'!C85</f>
        <v>MYS001</v>
      </c>
      <c r="D88" s="148" t="str">
        <f>'Crisis Indicator Data'!D85</f>
        <v>Malaysia</v>
      </c>
      <c r="E88" s="148" t="str">
        <f>'Crisis Indicator Data'!E85</f>
        <v>MYS</v>
      </c>
      <c r="F88" s="157">
        <f>IF('Crisis Indicator Data'!Q85="x","x",('Crisis Indicator Data'!Q85/1000000))</f>
        <v>0</v>
      </c>
      <c r="G88" s="157">
        <f>IF('Crisis Indicator Data'!R85="x","x",('Crisis Indicator Data'!R85/1000000))</f>
        <v>9.9060000000000006</v>
      </c>
      <c r="H88" s="157">
        <f>IF('Crisis Indicator Data'!S85="x","x",('Crisis Indicator Data'!S85/1000000))</f>
        <v>0.184</v>
      </c>
      <c r="I88" s="157">
        <f>IF('Crisis Indicator Data'!T85="x","x",('Crisis Indicator Data'!T85/1000000))</f>
        <v>0</v>
      </c>
      <c r="J88" s="157">
        <f>IF('Crisis Indicator Data'!U85="x","x",('Crisis Indicator Data'!U85/1000000))</f>
        <v>0</v>
      </c>
      <c r="K88" s="243">
        <f t="shared" si="6"/>
        <v>2.1</v>
      </c>
      <c r="L88" s="143">
        <f>IF(F88="x","x",(F88*1000000/VLOOKUP($C88,'Crisis Indicator Data'!$C$3:$H$198,5,FALSE)))</f>
        <v>0</v>
      </c>
      <c r="M88" s="143">
        <f>IF(G88="x","x",(G88*1000000/VLOOKUP($C88,'Crisis Indicator Data'!$C$3:$H$198,5,FALSE)))</f>
        <v>0.98176412289395443</v>
      </c>
      <c r="N88" s="143">
        <f>IF(H88="x","x",(H88*1000000/VLOOKUP($C88,'Crisis Indicator Data'!$C$3:$H$198,5,FALSE)))</f>
        <v>1.823587710604559E-2</v>
      </c>
      <c r="O88" s="143">
        <f>IF(I88="x","x",(I88*1000000/VLOOKUP($C88,'Crisis Indicator Data'!$C$3:$H$198,5,FALSE)))</f>
        <v>0</v>
      </c>
      <c r="P88" s="143">
        <f>IF(J88="x","x",(J88*1000000/VLOOKUP($C88,'Crisis Indicator Data'!$C$3:$H$198,5,FALSE)))</f>
        <v>0</v>
      </c>
      <c r="Q88" s="237">
        <f t="shared" si="7"/>
        <v>2</v>
      </c>
      <c r="R88" s="237">
        <f t="shared" si="8"/>
        <v>2.0499999999999998</v>
      </c>
    </row>
    <row r="89" spans="1:18" x14ac:dyDescent="0.25">
      <c r="A89" s="147" t="str">
        <f>'Crisis Indicator Data'!A86</f>
        <v>Food Security Crisis in Namibia</v>
      </c>
      <c r="B89" s="148" t="str">
        <f>'Crisis Indicator Data'!B86</f>
        <v>Drought</v>
      </c>
      <c r="C89" s="148" t="str">
        <f>'Crisis Indicator Data'!C86</f>
        <v>NAM002</v>
      </c>
      <c r="D89" s="148" t="str">
        <f>'Crisis Indicator Data'!D86</f>
        <v>Namibia</v>
      </c>
      <c r="E89" s="148" t="str">
        <f>'Crisis Indicator Data'!E86</f>
        <v>NAM</v>
      </c>
      <c r="F89" s="157">
        <f>IF('Crisis Indicator Data'!Q86="x","x",('Crisis Indicator Data'!Q86/1000000))</f>
        <v>0.96399999999999997</v>
      </c>
      <c r="G89" s="157">
        <f>IF('Crisis Indicator Data'!R86="x","x",('Crisis Indicator Data'!R86/1000000))</f>
        <v>0.83599999999999997</v>
      </c>
      <c r="H89" s="157">
        <f>IF('Crisis Indicator Data'!S86="x","x",('Crisis Indicator Data'!S86/1000000))</f>
        <v>0.63200000000000001</v>
      </c>
      <c r="I89" s="157">
        <f>IF('Crisis Indicator Data'!T86="x","x",('Crisis Indicator Data'!T86/1000000))</f>
        <v>0.11899999999999999</v>
      </c>
      <c r="J89" s="157">
        <f>IF('Crisis Indicator Data'!U86="x","x",('Crisis Indicator Data'!U86/1000000))</f>
        <v>0</v>
      </c>
      <c r="K89" s="243">
        <f t="shared" si="6"/>
        <v>3.1</v>
      </c>
      <c r="L89" s="143">
        <f>IF(F89="x","x",(F89*1000000/VLOOKUP($C89,'Crisis Indicator Data'!$C$3:$H$198,5,FALSE)))</f>
        <v>0.37789102312818501</v>
      </c>
      <c r="M89" s="143">
        <f>IF(G89="x","x",(G89*1000000/VLOOKUP($C89,'Crisis Indicator Data'!$C$3:$H$198,5,FALSE)))</f>
        <v>0.32771462171697374</v>
      </c>
      <c r="N89" s="143">
        <f>IF(H89="x","x",(H89*1000000/VLOOKUP($C89,'Crisis Indicator Data'!$C$3:$H$198,5,FALSE)))</f>
        <v>0.24774598196785574</v>
      </c>
      <c r="O89" s="143">
        <f>IF(I89="x","x",(I89*1000000/VLOOKUP($C89,'Crisis Indicator Data'!$C$3:$H$198,5,FALSE)))</f>
        <v>4.6648373186985496E-2</v>
      </c>
      <c r="P89" s="143">
        <f>IF(J89="x","x",(J89*1000000/VLOOKUP($C89,'Crisis Indicator Data'!$C$3:$H$198,5,FALSE)))</f>
        <v>0</v>
      </c>
      <c r="Q89" s="237">
        <f t="shared" si="7"/>
        <v>3</v>
      </c>
      <c r="R89" s="237">
        <f t="shared" si="8"/>
        <v>3.05</v>
      </c>
    </row>
    <row r="90" spans="1:18" x14ac:dyDescent="0.25">
      <c r="A90" s="147" t="str">
        <f>'Crisis Indicator Data'!A87</f>
        <v>Multiple crises in Niger</v>
      </c>
      <c r="B90" s="148" t="str">
        <f>'Crisis Indicator Data'!B87</f>
        <v>Conflict,Displacement</v>
      </c>
      <c r="C90" s="148" t="str">
        <f>'Crisis Indicator Data'!C87</f>
        <v>NER001</v>
      </c>
      <c r="D90" s="148" t="str">
        <f>'Crisis Indicator Data'!D87</f>
        <v>Niger</v>
      </c>
      <c r="E90" s="148" t="str">
        <f>'Crisis Indicator Data'!E87</f>
        <v>NER</v>
      </c>
      <c r="F90" s="157">
        <f>IF('Crisis Indicator Data'!Q87="x","x",('Crisis Indicator Data'!Q87/1000000))</f>
        <v>21.68</v>
      </c>
      <c r="G90" s="157">
        <f>IF('Crisis Indicator Data'!R87="x","x",('Crisis Indicator Data'!R87/1000000))</f>
        <v>0.85</v>
      </c>
      <c r="H90" s="157">
        <f>IF('Crisis Indicator Data'!S87="x","x",('Crisis Indicator Data'!S87/1000000))</f>
        <v>2.0299999999999998</v>
      </c>
      <c r="I90" s="157">
        <f>IF('Crisis Indicator Data'!T87="x","x",('Crisis Indicator Data'!T87/1000000))</f>
        <v>1.44</v>
      </c>
      <c r="J90" s="157">
        <f>IF('Crisis Indicator Data'!U87="x","x",('Crisis Indicator Data'!U87/1000000))</f>
        <v>0</v>
      </c>
      <c r="K90" s="243">
        <f t="shared" si="6"/>
        <v>4.2</v>
      </c>
      <c r="L90" s="143">
        <f>IF(F90="x","x",(F90*1000000/VLOOKUP($C90,'Crisis Indicator Data'!$C$3:$H$198,5,FALSE)))</f>
        <v>0.83384615384615379</v>
      </c>
      <c r="M90" s="143">
        <f>IF(G90="x","x",(G90*1000000/VLOOKUP($C90,'Crisis Indicator Data'!$C$3:$H$198,5,FALSE)))</f>
        <v>3.2692307692307694E-2</v>
      </c>
      <c r="N90" s="143">
        <f>IF(H90="x","x",(H90*1000000/VLOOKUP($C90,'Crisis Indicator Data'!$C$3:$H$198,5,FALSE)))</f>
        <v>7.8076923076923072E-2</v>
      </c>
      <c r="O90" s="143">
        <f>IF(I90="x","x",(I90*1000000/VLOOKUP($C90,'Crisis Indicator Data'!$C$3:$H$198,5,FALSE)))</f>
        <v>5.5384615384615386E-2</v>
      </c>
      <c r="P90" s="143">
        <f>IF(J90="x","x",(J90*1000000/VLOOKUP($C90,'Crisis Indicator Data'!$C$3:$H$198,5,FALSE)))</f>
        <v>0</v>
      </c>
      <c r="Q90" s="237">
        <f t="shared" si="7"/>
        <v>4</v>
      </c>
      <c r="R90" s="237">
        <f t="shared" si="8"/>
        <v>4.0999999999999996</v>
      </c>
    </row>
    <row r="91" spans="1:18" x14ac:dyDescent="0.25">
      <c r="A91" s="147" t="str">
        <f>'Crisis Indicator Data'!A88</f>
        <v>Boko Haram in Niger</v>
      </c>
      <c r="B91" s="148" t="str">
        <f>'Crisis Indicator Data'!B88</f>
        <v>Conflict</v>
      </c>
      <c r="C91" s="148" t="str">
        <f>'Crisis Indicator Data'!C88</f>
        <v>NER002</v>
      </c>
      <c r="D91" s="148" t="str">
        <f>'Crisis Indicator Data'!D88</f>
        <v>Niger</v>
      </c>
      <c r="E91" s="148" t="str">
        <f>'Crisis Indicator Data'!E88</f>
        <v>NER</v>
      </c>
      <c r="F91" s="157">
        <f>IF('Crisis Indicator Data'!Q88="x","x",('Crisis Indicator Data'!Q88/1000000))</f>
        <v>0</v>
      </c>
      <c r="G91" s="157">
        <f>IF('Crisis Indicator Data'!R88="x","x",('Crisis Indicator Data'!R88/1000000))</f>
        <v>4.8000000000000001E-2</v>
      </c>
      <c r="H91" s="157">
        <f>IF('Crisis Indicator Data'!S88="x","x",('Crisis Indicator Data'!S88/1000000))</f>
        <v>0.58899999999999997</v>
      </c>
      <c r="I91" s="157">
        <f>IF('Crisis Indicator Data'!T88="x","x",('Crisis Indicator Data'!T88/1000000))</f>
        <v>1.4E-2</v>
      </c>
      <c r="J91" s="157">
        <f>IF('Crisis Indicator Data'!U88="x","x",('Crisis Indicator Data'!U88/1000000))</f>
        <v>3.0000000000000001E-3</v>
      </c>
      <c r="K91" s="243">
        <f t="shared" si="6"/>
        <v>3</v>
      </c>
      <c r="L91" s="143">
        <f>IF(F91="x","x",(F91*1000000/VLOOKUP($C91,'Crisis Indicator Data'!$C$3:$H$198,5,FALSE)))</f>
        <v>0</v>
      </c>
      <c r="M91" s="143">
        <f>IF(G91="x","x",(G91*1000000/VLOOKUP($C91,'Crisis Indicator Data'!$C$3:$H$198,5,FALSE)))</f>
        <v>7.3282442748091606E-2</v>
      </c>
      <c r="N91" s="143">
        <f>IF(H91="x","x",(H91*1000000/VLOOKUP($C91,'Crisis Indicator Data'!$C$3:$H$198,5,FALSE)))</f>
        <v>0.89923664122137403</v>
      </c>
      <c r="O91" s="143">
        <f>IF(I91="x","x",(I91*1000000/VLOOKUP($C91,'Crisis Indicator Data'!$C$3:$H$198,5,FALSE)))</f>
        <v>2.1374045801526718E-2</v>
      </c>
      <c r="P91" s="143">
        <f>IF(J91="x","x",(J91*1000000/VLOOKUP($C91,'Crisis Indicator Data'!$C$3:$H$198,5,FALSE)))</f>
        <v>4.5801526717557254E-3</v>
      </c>
      <c r="Q91" s="237">
        <f t="shared" si="7"/>
        <v>3</v>
      </c>
      <c r="R91" s="237">
        <f t="shared" si="8"/>
        <v>3</v>
      </c>
    </row>
    <row r="92" spans="1:18" x14ac:dyDescent="0.25">
      <c r="A92" s="147" t="str">
        <f>'Crisis Indicator Data'!A89</f>
        <v>Mali/Burkina Faso conflict</v>
      </c>
      <c r="B92" s="148" t="str">
        <f>'Crisis Indicator Data'!B89</f>
        <v>Conflict</v>
      </c>
      <c r="C92" s="148" t="str">
        <f>'Crisis Indicator Data'!C89</f>
        <v>NER003</v>
      </c>
      <c r="D92" s="148" t="str">
        <f>'Crisis Indicator Data'!D89</f>
        <v>Niger</v>
      </c>
      <c r="E92" s="148" t="str">
        <f>'Crisis Indicator Data'!E89</f>
        <v>NER</v>
      </c>
      <c r="F92" s="157">
        <f>IF('Crisis Indicator Data'!Q89="x","x",('Crisis Indicator Data'!Q89/1000000))</f>
        <v>3.64</v>
      </c>
      <c r="G92" s="157">
        <f>IF('Crisis Indicator Data'!R89="x","x",('Crisis Indicator Data'!R89/1000000))</f>
        <v>0.45</v>
      </c>
      <c r="H92" s="157">
        <f>IF('Crisis Indicator Data'!S89="x","x",('Crisis Indicator Data'!S89/1000000))</f>
        <v>1.599</v>
      </c>
      <c r="I92" s="157">
        <f>IF('Crisis Indicator Data'!T89="x","x",('Crisis Indicator Data'!T89/1000000))</f>
        <v>0.30399999999999999</v>
      </c>
      <c r="J92" s="157">
        <f>IF('Crisis Indicator Data'!U89="x","x",('Crisis Indicator Data'!U89/1000000))</f>
        <v>5.7000000000000002E-2</v>
      </c>
      <c r="K92" s="243">
        <f t="shared" si="6"/>
        <v>3.8</v>
      </c>
      <c r="L92" s="143">
        <f>IF(F92="x","x",(F92*1000000/VLOOKUP($C92,'Crisis Indicator Data'!$C$3:$H$198,5,FALSE)))</f>
        <v>0.60165289256198351</v>
      </c>
      <c r="M92" s="143">
        <f>IF(G92="x","x",(G92*1000000/VLOOKUP($C92,'Crisis Indicator Data'!$C$3:$H$198,5,FALSE)))</f>
        <v>7.43801652892562E-2</v>
      </c>
      <c r="N92" s="143">
        <f>IF(H92="x","x",(H92*1000000/VLOOKUP($C92,'Crisis Indicator Data'!$C$3:$H$198,5,FALSE)))</f>
        <v>0.26429752066115703</v>
      </c>
      <c r="O92" s="143">
        <f>IF(I92="x","x",(I92*1000000/VLOOKUP($C92,'Crisis Indicator Data'!$C$3:$H$198,5,FALSE)))</f>
        <v>5.0247933884297519E-2</v>
      </c>
      <c r="P92" s="143">
        <f>IF(J92="x","x",(J92*1000000/VLOOKUP($C92,'Crisis Indicator Data'!$C$3:$H$198,5,FALSE)))</f>
        <v>9.4214876033057848E-3</v>
      </c>
      <c r="Q92" s="237">
        <f t="shared" si="7"/>
        <v>4</v>
      </c>
      <c r="R92" s="237">
        <f t="shared" si="8"/>
        <v>3.9</v>
      </c>
    </row>
    <row r="93" spans="1:18" x14ac:dyDescent="0.25">
      <c r="A93" s="147" t="str">
        <f>'Crisis Indicator Data'!A90</f>
        <v>Nigerian Refugees</v>
      </c>
      <c r="B93" s="148" t="str">
        <f>'Crisis Indicator Data'!B90</f>
        <v>Displacement</v>
      </c>
      <c r="C93" s="148" t="str">
        <f>'Crisis Indicator Data'!C90</f>
        <v>NER004</v>
      </c>
      <c r="D93" s="148" t="str">
        <f>'Crisis Indicator Data'!D90</f>
        <v>Niger</v>
      </c>
      <c r="E93" s="148" t="str">
        <f>'Crisis Indicator Data'!E90</f>
        <v>NER</v>
      </c>
      <c r="F93" s="157">
        <f>IF('Crisis Indicator Data'!Q90="x","x",('Crisis Indicator Data'!Q90/1000000))</f>
        <v>3.4020000000000001</v>
      </c>
      <c r="G93" s="157">
        <f>IF('Crisis Indicator Data'!R90="x","x",('Crisis Indicator Data'!R90/1000000))</f>
        <v>0.36799999999999999</v>
      </c>
      <c r="H93" s="157">
        <f>IF('Crisis Indicator Data'!S90="x","x",('Crisis Indicator Data'!S90/1000000))</f>
        <v>0.55100000000000005</v>
      </c>
      <c r="I93" s="157">
        <f>IF('Crisis Indicator Data'!T90="x","x",('Crisis Indicator Data'!T90/1000000))</f>
        <v>3.2000000000000001E-2</v>
      </c>
      <c r="J93" s="157">
        <f>IF('Crisis Indicator Data'!U90="x","x",('Crisis Indicator Data'!U90/1000000))</f>
        <v>6.0000000000000001E-3</v>
      </c>
      <c r="K93" s="243">
        <f t="shared" si="6"/>
        <v>3</v>
      </c>
      <c r="L93" s="143">
        <f>IF(F93="x","x",(F93*1000000/VLOOKUP($C93,'Crisis Indicator Data'!$C$3:$H$198,5,FALSE)))</f>
        <v>0.78045423262216107</v>
      </c>
      <c r="M93" s="143">
        <f>IF(G93="x","x",(G93*1000000/VLOOKUP($C93,'Crisis Indicator Data'!$C$3:$H$198,5,FALSE)))</f>
        <v>8.4423032805689371E-2</v>
      </c>
      <c r="N93" s="143">
        <f>IF(H93="x","x",(H93*1000000/VLOOKUP($C93,'Crisis Indicator Data'!$C$3:$H$198,5,FALSE)))</f>
        <v>0.1264051387933012</v>
      </c>
      <c r="O93" s="143">
        <f>IF(I93="x","x",(I93*1000000/VLOOKUP($C93,'Crisis Indicator Data'!$C$3:$H$198,5,FALSE)))</f>
        <v>7.34113328745125E-3</v>
      </c>
      <c r="P93" s="143">
        <f>IF(J93="x","x",(J93*1000000/VLOOKUP($C93,'Crisis Indicator Data'!$C$3:$H$198,5,FALSE)))</f>
        <v>1.3764624913971094E-3</v>
      </c>
      <c r="Q93" s="237">
        <f t="shared" si="7"/>
        <v>3</v>
      </c>
      <c r="R93" s="237">
        <f t="shared" si="8"/>
        <v>3</v>
      </c>
    </row>
    <row r="94" spans="1:18" x14ac:dyDescent="0.25">
      <c r="A94" s="147" t="str">
        <f>'Crisis Indicator Data'!A91</f>
        <v>Complex crisis in Nigeria</v>
      </c>
      <c r="B94" s="148" t="str">
        <f>'Crisis Indicator Data'!B91</f>
        <v>Conflict,Displacement,Violence</v>
      </c>
      <c r="C94" s="148" t="str">
        <f>'Crisis Indicator Data'!C91</f>
        <v>NGA001</v>
      </c>
      <c r="D94" s="148" t="str">
        <f>'Crisis Indicator Data'!D91</f>
        <v>Nigeria</v>
      </c>
      <c r="E94" s="148" t="str">
        <f>'Crisis Indicator Data'!E91</f>
        <v>NGA</v>
      </c>
      <c r="F94" s="157">
        <f>IF('Crisis Indicator Data'!Q91="x","x",('Crisis Indicator Data'!Q91/1000000))</f>
        <v>197.83199999999999</v>
      </c>
      <c r="G94" s="157">
        <f>IF('Crisis Indicator Data'!R91="x","x",('Crisis Indicator Data'!R91/1000000))</f>
        <v>7.1950000000000003</v>
      </c>
      <c r="H94" s="157">
        <f>IF('Crisis Indicator Data'!S91="x","x",('Crisis Indicator Data'!S91/1000000))</f>
        <v>11.324</v>
      </c>
      <c r="I94" s="157">
        <f>IF('Crisis Indicator Data'!T91="x","x",('Crisis Indicator Data'!T91/1000000))</f>
        <v>4.1219999999999999</v>
      </c>
      <c r="J94" s="157">
        <f>IF('Crisis Indicator Data'!U91="x","x",('Crisis Indicator Data'!U91/1000000))</f>
        <v>0</v>
      </c>
      <c r="K94" s="243">
        <f t="shared" si="6"/>
        <v>5</v>
      </c>
      <c r="L94" s="143">
        <f>IF(F94="x","x",(F94*1000000/VLOOKUP($C94,'Crisis Indicator Data'!$C$3:$H$198,5,FALSE)))</f>
        <v>0.89730715325686139</v>
      </c>
      <c r="M94" s="143">
        <f>IF(G94="x","x",(G94*1000000/VLOOKUP($C94,'Crisis Indicator Data'!$C$3:$H$198,5,FALSE)))</f>
        <v>3.2634381534246824E-2</v>
      </c>
      <c r="N94" s="143">
        <f>IF(H94="x","x",(H94*1000000/VLOOKUP($C94,'Crisis Indicator Data'!$C$3:$H$198,5,FALSE)))</f>
        <v>5.1362298331314948E-2</v>
      </c>
      <c r="O94" s="143">
        <f>IF(I94="x","x",(I94*1000000/VLOOKUP($C94,'Crisis Indicator Data'!$C$3:$H$198,5,FALSE)))</f>
        <v>1.8696166877576845E-2</v>
      </c>
      <c r="P94" s="143">
        <f>IF(J94="x","x",(J94*1000000/VLOOKUP($C94,'Crisis Indicator Data'!$C$3:$H$198,5,FALSE)))</f>
        <v>0</v>
      </c>
      <c r="Q94" s="237">
        <f t="shared" si="7"/>
        <v>3</v>
      </c>
      <c r="R94" s="237">
        <f t="shared" si="8"/>
        <v>4</v>
      </c>
    </row>
    <row r="95" spans="1:18" x14ac:dyDescent="0.25">
      <c r="A95" s="147" t="str">
        <f>'Crisis Indicator Data'!A92</f>
        <v>Middle belt conflict</v>
      </c>
      <c r="B95" s="148" t="str">
        <f>'Crisis Indicator Data'!B92</f>
        <v>Violence</v>
      </c>
      <c r="C95" s="148" t="str">
        <f>'Crisis Indicator Data'!C92</f>
        <v>NGA003</v>
      </c>
      <c r="D95" s="148" t="str">
        <f>'Crisis Indicator Data'!D92</f>
        <v>Nigeria</v>
      </c>
      <c r="E95" s="148" t="str">
        <f>'Crisis Indicator Data'!E92</f>
        <v>NGA</v>
      </c>
      <c r="F95" s="157">
        <f>IF('Crisis Indicator Data'!Q92="x","x",('Crisis Indicator Data'!Q92/1000000))</f>
        <v>13.372</v>
      </c>
      <c r="G95" s="157">
        <f>IF('Crisis Indicator Data'!R92="x","x",('Crisis Indicator Data'!R92/1000000))</f>
        <v>0</v>
      </c>
      <c r="H95" s="157">
        <f>IF('Crisis Indicator Data'!S92="x","x",('Crisis Indicator Data'!S92/1000000))</f>
        <v>2.0139999999999998</v>
      </c>
      <c r="I95" s="157">
        <f>IF('Crisis Indicator Data'!T92="x","x",('Crisis Indicator Data'!T92/1000000))</f>
        <v>0.14699999999999999</v>
      </c>
      <c r="J95" s="157">
        <f>IF('Crisis Indicator Data'!U92="x","x",('Crisis Indicator Data'!U92/1000000))</f>
        <v>0</v>
      </c>
      <c r="K95" s="243">
        <f t="shared" si="6"/>
        <v>3.9</v>
      </c>
      <c r="L95" s="143">
        <f>IF(F95="x","x",(F95*1000000/VLOOKUP($C95,'Crisis Indicator Data'!$C$3:$H$198,5,FALSE)))</f>
        <v>0.8609322688642802</v>
      </c>
      <c r="M95" s="143">
        <f>IF(G95="x","x",(G95*1000000/VLOOKUP($C95,'Crisis Indicator Data'!$C$3:$H$198,5,FALSE)))</f>
        <v>0</v>
      </c>
      <c r="N95" s="143">
        <f>IF(H95="x","x",(H95*1000000/VLOOKUP($C95,'Crisis Indicator Data'!$C$3:$H$198,5,FALSE)))</f>
        <v>0.12966778264228687</v>
      </c>
      <c r="O95" s="143">
        <f>IF(I95="x","x",(I95*1000000/VLOOKUP($C95,'Crisis Indicator Data'!$C$3:$H$198,5,FALSE)))</f>
        <v>9.4643317022920417E-3</v>
      </c>
      <c r="P95" s="143">
        <f>IF(J95="x","x",(J95*1000000/VLOOKUP($C95,'Crisis Indicator Data'!$C$3:$H$198,5,FALSE)))</f>
        <v>0</v>
      </c>
      <c r="Q95" s="237">
        <f t="shared" si="7"/>
        <v>3</v>
      </c>
      <c r="R95" s="237">
        <f t="shared" si="8"/>
        <v>3.45</v>
      </c>
    </row>
    <row r="96" spans="1:18" x14ac:dyDescent="0.25">
      <c r="A96" s="147" t="str">
        <f>'Crisis Indicator Data'!A93</f>
        <v>Boko Haram crisis in Nigeria</v>
      </c>
      <c r="B96" s="148" t="str">
        <f>'Crisis Indicator Data'!B93</f>
        <v>Conflict,Displacement</v>
      </c>
      <c r="C96" s="148" t="str">
        <f>'Crisis Indicator Data'!C93</f>
        <v>NGA004</v>
      </c>
      <c r="D96" s="148" t="str">
        <f>'Crisis Indicator Data'!D93</f>
        <v>Nigeria</v>
      </c>
      <c r="E96" s="148" t="str">
        <f>'Crisis Indicator Data'!E93</f>
        <v>NGA</v>
      </c>
      <c r="F96" s="157">
        <f>IF('Crisis Indicator Data'!Q93="x","x",('Crisis Indicator Data'!Q93/1000000))</f>
        <v>0</v>
      </c>
      <c r="G96" s="157">
        <f>IF('Crisis Indicator Data'!R93="x","x",('Crisis Indicator Data'!R93/1000000))</f>
        <v>7.6509999999999998</v>
      </c>
      <c r="H96" s="157">
        <f>IF('Crisis Indicator Data'!S93="x","x",('Crisis Indicator Data'!S93/1000000))</f>
        <v>4.5999999999999996</v>
      </c>
      <c r="I96" s="157">
        <f>IF('Crisis Indicator Data'!T93="x","x",('Crisis Indicator Data'!T93/1000000))</f>
        <v>3.8</v>
      </c>
      <c r="J96" s="157">
        <f>IF('Crisis Indicator Data'!U93="x","x",('Crisis Indicator Data'!U93/1000000))</f>
        <v>0</v>
      </c>
      <c r="K96" s="243">
        <f t="shared" si="6"/>
        <v>4.9000000000000004</v>
      </c>
      <c r="L96" s="143">
        <f>IF(F96="x","x",(F96*1000000/VLOOKUP($C96,'Crisis Indicator Data'!$C$3:$H$198,5,FALSE)))</f>
        <v>0</v>
      </c>
      <c r="M96" s="143">
        <f>IF(G96="x","x",(G96*1000000/VLOOKUP($C96,'Crisis Indicator Data'!$C$3:$H$198,5,FALSE)))</f>
        <v>0.49060596344982366</v>
      </c>
      <c r="N96" s="143">
        <f>IF(H96="x","x",(H96*1000000/VLOOKUP($C96,'Crisis Indicator Data'!$C$3:$H$198,5,FALSE)))</f>
        <v>0.29496633536389871</v>
      </c>
      <c r="O96" s="143">
        <f>IF(I96="x","x",(I96*1000000/VLOOKUP($C96,'Crisis Indicator Data'!$C$3:$H$198,5,FALSE)))</f>
        <v>0.2436678422571337</v>
      </c>
      <c r="P96" s="143">
        <f>IF(J96="x","x",(J96*1000000/VLOOKUP($C96,'Crisis Indicator Data'!$C$3:$H$198,5,FALSE)))</f>
        <v>0</v>
      </c>
      <c r="Q96" s="237">
        <f t="shared" si="7"/>
        <v>4</v>
      </c>
      <c r="R96" s="237">
        <f t="shared" si="8"/>
        <v>4.45</v>
      </c>
    </row>
    <row r="97" spans="1:18" x14ac:dyDescent="0.25">
      <c r="A97" s="147" t="str">
        <f>'Crisis Indicator Data'!A94</f>
        <v>Northwest Banditry</v>
      </c>
      <c r="B97" s="148" t="str">
        <f>'Crisis Indicator Data'!B94</f>
        <v>Violence,Displacement</v>
      </c>
      <c r="C97" s="148" t="str">
        <f>'Crisis Indicator Data'!C94</f>
        <v>NGA007</v>
      </c>
      <c r="D97" s="148" t="str">
        <f>'Crisis Indicator Data'!D94</f>
        <v>Nigeria</v>
      </c>
      <c r="E97" s="148" t="str">
        <f>'Crisis Indicator Data'!E94</f>
        <v>NGA</v>
      </c>
      <c r="F97" s="157">
        <f>IF('Crisis Indicator Data'!Q94="x","x",('Crisis Indicator Data'!Q94/1000000))</f>
        <v>36.747999999999998</v>
      </c>
      <c r="G97" s="157">
        <f>IF('Crisis Indicator Data'!R94="x","x",('Crisis Indicator Data'!R94/1000000))</f>
        <v>0</v>
      </c>
      <c r="H97" s="157">
        <f>IF('Crisis Indicator Data'!S94="x","x",('Crisis Indicator Data'!S94/1000000))</f>
        <v>4.6079999999999997</v>
      </c>
      <c r="I97" s="157">
        <f>IF('Crisis Indicator Data'!T94="x","x",('Crisis Indicator Data'!T94/1000000))</f>
        <v>0.17599999999999999</v>
      </c>
      <c r="J97" s="157">
        <f>IF('Crisis Indicator Data'!U94="x","x",('Crisis Indicator Data'!U94/1000000))</f>
        <v>0</v>
      </c>
      <c r="K97" s="243">
        <f t="shared" si="6"/>
        <v>4.5</v>
      </c>
      <c r="L97" s="143">
        <f>IF(F97="x","x",(F97*1000000/VLOOKUP($C97,'Crisis Indicator Data'!$C$3:$H$198,5,FALSE)))</f>
        <v>0.88483301630107636</v>
      </c>
      <c r="M97" s="143">
        <f>IF(G97="x","x",(G97*1000000/VLOOKUP($C97,'Crisis Indicator Data'!$C$3:$H$198,5,FALSE)))</f>
        <v>0</v>
      </c>
      <c r="N97" s="143">
        <f>IF(H97="x","x",(H97*1000000/VLOOKUP($C97,'Crisis Indicator Data'!$C$3:$H$198,5,FALSE)))</f>
        <v>0.11095326382702078</v>
      </c>
      <c r="O97" s="143">
        <f>IF(I97="x","x",(I97*1000000/VLOOKUP($C97,'Crisis Indicator Data'!$C$3:$H$198,5,FALSE)))</f>
        <v>4.2377982711709321E-3</v>
      </c>
      <c r="P97" s="143">
        <f>IF(J97="x","x",(J97*1000000/VLOOKUP($C97,'Crisis Indicator Data'!$C$3:$H$198,5,FALSE)))</f>
        <v>0</v>
      </c>
      <c r="Q97" s="237">
        <f t="shared" si="7"/>
        <v>3</v>
      </c>
      <c r="R97" s="237">
        <f t="shared" si="8"/>
        <v>3.75</v>
      </c>
    </row>
    <row r="98" spans="1:18" x14ac:dyDescent="0.25">
      <c r="A98" s="147" t="str">
        <f>'Crisis Indicator Data'!A95</f>
        <v>Cameroonian Refugees in Nigeria</v>
      </c>
      <c r="B98" s="148" t="str">
        <f>'Crisis Indicator Data'!B95</f>
        <v>Displacement</v>
      </c>
      <c r="C98" s="148" t="str">
        <f>'Crisis Indicator Data'!C95</f>
        <v>NGA008</v>
      </c>
      <c r="D98" s="148" t="str">
        <f>'Crisis Indicator Data'!D95</f>
        <v>Nigeria</v>
      </c>
      <c r="E98" s="148" t="str">
        <f>'Crisis Indicator Data'!E95</f>
        <v>NGA</v>
      </c>
      <c r="F98" s="157">
        <f>IF('Crisis Indicator Data'!Q95="x","x",('Crisis Indicator Data'!Q95/1000000))</f>
        <v>12.573</v>
      </c>
      <c r="G98" s="157">
        <f>IF('Crisis Indicator Data'!R95="x","x",('Crisis Indicator Data'!R95/1000000))</f>
        <v>0</v>
      </c>
      <c r="H98" s="157">
        <f>IF('Crisis Indicator Data'!S95="x","x",('Crisis Indicator Data'!S95/1000000))</f>
        <v>0.10199999999999999</v>
      </c>
      <c r="I98" s="157">
        <f>IF('Crisis Indicator Data'!T95="x","x",('Crisis Indicator Data'!T95/1000000))</f>
        <v>0</v>
      </c>
      <c r="J98" s="157">
        <f>IF('Crisis Indicator Data'!U95="x","x",('Crisis Indicator Data'!U95/1000000))</f>
        <v>0</v>
      </c>
      <c r="K98" s="243">
        <f t="shared" si="6"/>
        <v>1.7</v>
      </c>
      <c r="L98" s="143">
        <f>IF(F98="x","x",(F98*1000000/VLOOKUP($C98,'Crisis Indicator Data'!$C$3:$H$198,5,FALSE)))</f>
        <v>0.99195266272189353</v>
      </c>
      <c r="M98" s="143">
        <f>IF(G98="x","x",(G98*1000000/VLOOKUP($C98,'Crisis Indicator Data'!$C$3:$H$198,5,FALSE)))</f>
        <v>0</v>
      </c>
      <c r="N98" s="143">
        <f>IF(H98="x","x",(H98*1000000/VLOOKUP($C98,'Crisis Indicator Data'!$C$3:$H$198,5,FALSE)))</f>
        <v>8.0473372781065082E-3</v>
      </c>
      <c r="O98" s="143">
        <f>IF(I98="x","x",(I98*1000000/VLOOKUP($C98,'Crisis Indicator Data'!$C$3:$H$198,5,FALSE)))</f>
        <v>0</v>
      </c>
      <c r="P98" s="143">
        <f>IF(J98="x","x",(J98*1000000/VLOOKUP($C98,'Crisis Indicator Data'!$C$3:$H$198,5,FALSE)))</f>
        <v>0</v>
      </c>
      <c r="Q98" s="237">
        <f t="shared" si="7"/>
        <v>1</v>
      </c>
      <c r="R98" s="237">
        <f t="shared" si="8"/>
        <v>1.35</v>
      </c>
    </row>
    <row r="99" spans="1:18" x14ac:dyDescent="0.25">
      <c r="A99" s="147" t="str">
        <f>'Crisis Indicator Data'!A96</f>
        <v>Socioeconomic crisis in Nicaragua</v>
      </c>
      <c r="B99" s="148" t="str">
        <f>'Crisis Indicator Data'!B96</f>
        <v>Socio-political</v>
      </c>
      <c r="C99" s="148" t="str">
        <f>'Crisis Indicator Data'!C96</f>
        <v>NIC001</v>
      </c>
      <c r="D99" s="148" t="str">
        <f>'Crisis Indicator Data'!D96</f>
        <v>Nicaragua</v>
      </c>
      <c r="E99" s="148" t="str">
        <f>'Crisis Indicator Data'!E96</f>
        <v>NIC</v>
      </c>
      <c r="F99" s="157">
        <f>IF('Crisis Indicator Data'!Q96="x","x",('Crisis Indicator Data'!Q96/1000000))</f>
        <v>6.0010000000000003</v>
      </c>
      <c r="G99" s="157">
        <f>IF('Crisis Indicator Data'!R96="x","x",('Crisis Indicator Data'!R96/1000000))</f>
        <v>0.2</v>
      </c>
      <c r="H99" s="157" t="str">
        <f>IF('Crisis Indicator Data'!S96="x","x",('Crisis Indicator Data'!S96/1000000))</f>
        <v>x</v>
      </c>
      <c r="I99" s="157" t="str">
        <f>IF('Crisis Indicator Data'!T96="x","x",('Crisis Indicator Data'!T96/1000000))</f>
        <v>x</v>
      </c>
      <c r="J99" s="157" t="str">
        <f>IF('Crisis Indicator Data'!U96="x","x",('Crisis Indicator Data'!U96/1000000))</f>
        <v>x</v>
      </c>
      <c r="K99" s="243" t="str">
        <f t="shared" si="6"/>
        <v>x</v>
      </c>
      <c r="L99" s="143">
        <f>IF(F99="x","x",(F99*1000000/VLOOKUP($C99,'Crisis Indicator Data'!$C$3:$H$198,5,FALSE)))</f>
        <v>0.96774713755845831</v>
      </c>
      <c r="M99" s="143">
        <f>IF(G99="x","x",(G99*1000000/VLOOKUP($C99,'Crisis Indicator Data'!$C$3:$H$198,5,FALSE)))</f>
        <v>3.2252862441541685E-2</v>
      </c>
      <c r="N99" s="143" t="str">
        <f>IF(H99="x","x",(H99*1000000/VLOOKUP($C99,'Crisis Indicator Data'!$C$3:$H$198,5,FALSE)))</f>
        <v>x</v>
      </c>
      <c r="O99" s="143" t="str">
        <f>IF(I99="x","x",(I99*1000000/VLOOKUP($C99,'Crisis Indicator Data'!$C$3:$H$198,5,FALSE)))</f>
        <v>x</v>
      </c>
      <c r="P99" s="143" t="str">
        <f>IF(J99="x","x",(J99*1000000/VLOOKUP($C99,'Crisis Indicator Data'!$C$3:$H$198,5,FALSE)))</f>
        <v>x</v>
      </c>
      <c r="Q99" s="237" t="str">
        <f t="shared" si="7"/>
        <v>x</v>
      </c>
      <c r="R99" s="237" t="str">
        <f t="shared" si="8"/>
        <v>x</v>
      </c>
    </row>
    <row r="100" spans="1:18" x14ac:dyDescent="0.25">
      <c r="A100" s="147" t="str">
        <f>'Crisis Indicator Data'!A97</f>
        <v>Complex crisis in Pakistan</v>
      </c>
      <c r="B100" s="148" t="str">
        <f>'Crisis Indicator Data'!B97</f>
        <v>Displacement,Conflict</v>
      </c>
      <c r="C100" s="148" t="str">
        <f>'Crisis Indicator Data'!C97</f>
        <v>PAK001</v>
      </c>
      <c r="D100" s="148" t="str">
        <f>'Crisis Indicator Data'!D97</f>
        <v>Pakistan</v>
      </c>
      <c r="E100" s="148" t="str">
        <f>'Crisis Indicator Data'!E97</f>
        <v>PAK</v>
      </c>
      <c r="F100" s="157">
        <f>IF('Crisis Indicator Data'!Q97="x","x",('Crisis Indicator Data'!Q97/1000000))</f>
        <v>180.72499999999999</v>
      </c>
      <c r="G100" s="157">
        <f>IF('Crisis Indicator Data'!R97="x","x",('Crisis Indicator Data'!R97/1000000))</f>
        <v>30.077000000000002</v>
      </c>
      <c r="H100" s="157">
        <f>IF('Crisis Indicator Data'!S97="x","x",('Crisis Indicator Data'!S97/1000000))</f>
        <v>17.978999999999999</v>
      </c>
      <c r="I100" s="157">
        <f>IF('Crisis Indicator Data'!T97="x","x",('Crisis Indicator Data'!T97/1000000))</f>
        <v>2.621</v>
      </c>
      <c r="J100" s="157">
        <f>IF('Crisis Indicator Data'!U97="x","x",('Crisis Indicator Data'!U97/1000000))</f>
        <v>0</v>
      </c>
      <c r="K100" s="243">
        <f t="shared" si="6"/>
        <v>5</v>
      </c>
      <c r="L100" s="143">
        <f>IF(F100="x","x",(F100*1000000/VLOOKUP($C100,'Crisis Indicator Data'!$C$3:$H$198,5,FALSE)))</f>
        <v>0.7810001642163853</v>
      </c>
      <c r="M100" s="143">
        <f>IF(G100="x","x",(G100*1000000/VLOOKUP($C100,'Crisis Indicator Data'!$C$3:$H$198,5,FALSE)))</f>
        <v>0.12997726899508216</v>
      </c>
      <c r="N100" s="143">
        <f>IF(H100="x","x",(H100*1000000/VLOOKUP($C100,'Crisis Indicator Data'!$C$3:$H$198,5,FALSE)))</f>
        <v>7.7695957684030384E-2</v>
      </c>
      <c r="O100" s="143">
        <f>IF(I100="x","x",(I100*1000000/VLOOKUP($C100,'Crisis Indicator Data'!$C$3:$H$198,5,FALSE)))</f>
        <v>1.1326609104502122E-2</v>
      </c>
      <c r="P100" s="143">
        <f>IF(J100="x","x",(J100*1000000/VLOOKUP($C100,'Crisis Indicator Data'!$C$3:$H$198,5,FALSE)))</f>
        <v>0</v>
      </c>
      <c r="Q100" s="237">
        <f t="shared" si="7"/>
        <v>3</v>
      </c>
      <c r="R100" s="237">
        <f t="shared" si="8"/>
        <v>4</v>
      </c>
    </row>
    <row r="101" spans="1:18" x14ac:dyDescent="0.25">
      <c r="A101" s="147" t="str">
        <f>'Crisis Indicator Data'!A98</f>
        <v>Kashmir conflict in Pakistan</v>
      </c>
      <c r="B101" s="148" t="str">
        <f>'Crisis Indicator Data'!B98</f>
        <v>Conflict</v>
      </c>
      <c r="C101" s="148" t="str">
        <f>'Crisis Indicator Data'!C98</f>
        <v>PAK004</v>
      </c>
      <c r="D101" s="148" t="str">
        <f>'Crisis Indicator Data'!D98</f>
        <v>Pakistan</v>
      </c>
      <c r="E101" s="148" t="str">
        <f>'Crisis Indicator Data'!E98</f>
        <v>PAK</v>
      </c>
      <c r="F101" s="157" t="str">
        <f>IF('Crisis Indicator Data'!Q98="x","x",('Crisis Indicator Data'!Q98/1000000))</f>
        <v>x</v>
      </c>
      <c r="G101" s="157" t="str">
        <f>IF('Crisis Indicator Data'!R98="x","x",('Crisis Indicator Data'!R98/1000000))</f>
        <v>x</v>
      </c>
      <c r="H101" s="157" t="str">
        <f>IF('Crisis Indicator Data'!S98="x","x",('Crisis Indicator Data'!S98/1000000))</f>
        <v>x</v>
      </c>
      <c r="I101" s="157" t="str">
        <f>IF('Crisis Indicator Data'!T98="x","x",('Crisis Indicator Data'!T98/1000000))</f>
        <v>x</v>
      </c>
      <c r="J101" s="157" t="str">
        <f>IF('Crisis Indicator Data'!U98="x","x",('Crisis Indicator Data'!U98/1000000))</f>
        <v>x</v>
      </c>
      <c r="K101" s="243" t="str">
        <f t="shared" si="6"/>
        <v>x</v>
      </c>
      <c r="L101" s="143" t="str">
        <f>IF(F101="x","x",(F101*1000000/VLOOKUP($C101,'Crisis Indicator Data'!$C$3:$H$198,5,FALSE)))</f>
        <v>x</v>
      </c>
      <c r="M101" s="143" t="str">
        <f>IF(G101="x","x",(G101*1000000/VLOOKUP($C101,'Crisis Indicator Data'!$C$3:$H$198,5,FALSE)))</f>
        <v>x</v>
      </c>
      <c r="N101" s="143" t="str">
        <f>IF(H101="x","x",(H101*1000000/VLOOKUP($C101,'Crisis Indicator Data'!$C$3:$H$198,5,FALSE)))</f>
        <v>x</v>
      </c>
      <c r="O101" s="143" t="str">
        <f>IF(I101="x","x",(I101*1000000/VLOOKUP($C101,'Crisis Indicator Data'!$C$3:$H$198,5,FALSE)))</f>
        <v>x</v>
      </c>
      <c r="P101" s="143" t="str">
        <f>IF(J101="x","x",(J101*1000000/VLOOKUP($C101,'Crisis Indicator Data'!$C$3:$H$198,5,FALSE)))</f>
        <v>x</v>
      </c>
      <c r="Q101" s="237" t="str">
        <f t="shared" si="7"/>
        <v>x</v>
      </c>
      <c r="R101" s="237" t="str">
        <f t="shared" si="8"/>
        <v>x</v>
      </c>
    </row>
    <row r="102" spans="1:18" x14ac:dyDescent="0.25">
      <c r="A102" s="147" t="str">
        <f>'Crisis Indicator Data'!A99</f>
        <v xml:space="preserve">Floods in Pakistan </v>
      </c>
      <c r="B102" s="148" t="str">
        <f>'Crisis Indicator Data'!B99</f>
        <v>Other seasonal event</v>
      </c>
      <c r="C102" s="148" t="str">
        <f>'Crisis Indicator Data'!C99</f>
        <v>PAK005</v>
      </c>
      <c r="D102" s="148" t="str">
        <f>'Crisis Indicator Data'!D99</f>
        <v>Pakistan</v>
      </c>
      <c r="E102" s="148" t="str">
        <f>'Crisis Indicator Data'!E99</f>
        <v>PAK</v>
      </c>
      <c r="F102" s="157">
        <f>IF('Crisis Indicator Data'!Q99="x","x",('Crisis Indicator Data'!Q99/1000000))</f>
        <v>0</v>
      </c>
      <c r="G102" s="157">
        <f>IF('Crisis Indicator Data'!R99="x","x",('Crisis Indicator Data'!R99/1000000))</f>
        <v>12.4</v>
      </c>
      <c r="H102" s="157">
        <f>IF('Crisis Indicator Data'!S99="x","x",('Crisis Indicator Data'!S99/1000000))</f>
        <v>20.57</v>
      </c>
      <c r="I102" s="157">
        <f>IF('Crisis Indicator Data'!T99="x","x",('Crisis Indicator Data'!T99/1000000))</f>
        <v>0.03</v>
      </c>
      <c r="J102" s="157">
        <f>IF('Crisis Indicator Data'!U99="x","x",('Crisis Indicator Data'!U99/1000000))</f>
        <v>0</v>
      </c>
      <c r="K102" s="243">
        <f t="shared" ref="K102:K133" si="9">IF(H102="x","x",IF(SUM(H102:J102)=0,0,IF(LOG(SUM(H102:J102)*1000000)&lt;$K$4,0,IF(LOG(SUM(H102:J102)*1000000)&gt;$K$3,5,ROUND(5-(K$3-LOG(SUM(H102:J102)*1000000))/(K$3-K$4)*5,1)))))</f>
        <v>5</v>
      </c>
      <c r="L102" s="143">
        <f>IF(F102="x","x",(F102*1000000/VLOOKUP($C102,'Crisis Indicator Data'!$C$3:$H$198,5,FALSE)))</f>
        <v>0</v>
      </c>
      <c r="M102" s="143">
        <f>IF(G102="x","x",(G102*1000000/VLOOKUP($C102,'Crisis Indicator Data'!$C$3:$H$198,5,FALSE)))</f>
        <v>0.37575757575757573</v>
      </c>
      <c r="N102" s="143">
        <f>IF(H102="x","x",(H102*1000000/VLOOKUP($C102,'Crisis Indicator Data'!$C$3:$H$198,5,FALSE)))</f>
        <v>0.62333333333333329</v>
      </c>
      <c r="O102" s="143">
        <f>IF(I102="x","x",(I102*1000000/VLOOKUP($C102,'Crisis Indicator Data'!$C$3:$H$198,5,FALSE)))</f>
        <v>9.0909090909090909E-4</v>
      </c>
      <c r="P102" s="143">
        <f>IF(J102="x","x",(J102*1000000/VLOOKUP($C102,'Crisis Indicator Data'!$C$3:$H$198,5,FALSE)))</f>
        <v>0</v>
      </c>
      <c r="Q102" s="237">
        <f t="shared" ref="Q102:Q133" si="10">IF(N102="x","x",IF(OR(L102&gt;=$L$3,M102&gt;=$M$3,N102&gt;=$N$3,O102&gt;=$O$3,P102&gt;=$P$3),(IF(P102&gt;=$P$3,5,IF((O102+P102)&gt;=$O$3,4,IF((O102+P102+N102)&gt;=$N$3,3,IF((O102+P102+N102+M102)&gt;=$M$3,2,1)))))))</f>
        <v>3</v>
      </c>
      <c r="R102" s="237">
        <f t="shared" ref="R102:R133" si="11">IF(Q102="x","x",(AVERAGE(K102,Q102)))</f>
        <v>4</v>
      </c>
    </row>
    <row r="103" spans="1:18" x14ac:dyDescent="0.25">
      <c r="A103" s="147" t="str">
        <f>'Crisis Indicator Data'!A100</f>
        <v>Venezuela displacement in Panama</v>
      </c>
      <c r="B103" s="148" t="str">
        <f>'Crisis Indicator Data'!B100</f>
        <v>Displacement</v>
      </c>
      <c r="C103" s="148" t="str">
        <f>'Crisis Indicator Data'!C100</f>
        <v>PAN002</v>
      </c>
      <c r="D103" s="148" t="str">
        <f>'Crisis Indicator Data'!D100</f>
        <v>Panama</v>
      </c>
      <c r="E103" s="148" t="str">
        <f>'Crisis Indicator Data'!E100</f>
        <v>PAN</v>
      </c>
      <c r="F103" s="157">
        <f>IF('Crisis Indicator Data'!Q100="x","x",('Crisis Indicator Data'!Q100/1000000))</f>
        <v>7.1999999999999995E-2</v>
      </c>
      <c r="G103" s="157">
        <f>IF('Crisis Indicator Data'!R100="x","x",('Crisis Indicator Data'!R100/1000000))</f>
        <v>0</v>
      </c>
      <c r="H103" s="157">
        <f>IF('Crisis Indicator Data'!S100="x","x",('Crisis Indicator Data'!S100/1000000))</f>
        <v>7.2999999999999995E-2</v>
      </c>
      <c r="I103" s="157">
        <f>IF('Crisis Indicator Data'!T100="x","x",('Crisis Indicator Data'!T100/1000000))</f>
        <v>0</v>
      </c>
      <c r="J103" s="157">
        <f>IF('Crisis Indicator Data'!U100="x","x",('Crisis Indicator Data'!U100/1000000))</f>
        <v>0</v>
      </c>
      <c r="K103" s="243">
        <f t="shared" si="9"/>
        <v>1.4</v>
      </c>
      <c r="L103" s="143">
        <f>IF(F103="x","x",(F103*1000000/VLOOKUP($C103,'Crisis Indicator Data'!$C$3:$H$198,5,FALSE)))</f>
        <v>0.49655172413793103</v>
      </c>
      <c r="M103" s="143">
        <f>IF(G103="x","x",(G103*1000000/VLOOKUP($C103,'Crisis Indicator Data'!$C$3:$H$198,5,FALSE)))</f>
        <v>0</v>
      </c>
      <c r="N103" s="143">
        <f>IF(H103="x","x",(H103*1000000/VLOOKUP($C103,'Crisis Indicator Data'!$C$3:$H$198,5,FALSE)))</f>
        <v>0.50344827586206897</v>
      </c>
      <c r="O103" s="143">
        <f>IF(I103="x","x",(I103*1000000/VLOOKUP($C103,'Crisis Indicator Data'!$C$3:$H$198,5,FALSE)))</f>
        <v>0</v>
      </c>
      <c r="P103" s="143">
        <f>IF(J103="x","x",(J103*1000000/VLOOKUP($C103,'Crisis Indicator Data'!$C$3:$H$198,5,FALSE)))</f>
        <v>0</v>
      </c>
      <c r="Q103" s="237">
        <f t="shared" si="10"/>
        <v>3</v>
      </c>
      <c r="R103" s="237">
        <f t="shared" si="11"/>
        <v>2.2000000000000002</v>
      </c>
    </row>
    <row r="104" spans="1:18" x14ac:dyDescent="0.25">
      <c r="A104" s="147" t="str">
        <f>'Crisis Indicator Data'!A101</f>
        <v>Venezuela displacement in Peru</v>
      </c>
      <c r="B104" s="148" t="str">
        <f>'Crisis Indicator Data'!B101</f>
        <v>Displacement</v>
      </c>
      <c r="C104" s="148" t="str">
        <f>'Crisis Indicator Data'!C101</f>
        <v>PER002</v>
      </c>
      <c r="D104" s="148" t="str">
        <f>'Crisis Indicator Data'!D101</f>
        <v>Peru</v>
      </c>
      <c r="E104" s="148" t="str">
        <f>'Crisis Indicator Data'!E101</f>
        <v>PER</v>
      </c>
      <c r="F104" s="157">
        <f>IF('Crisis Indicator Data'!Q101="x","x",('Crisis Indicator Data'!Q101/1000000))</f>
        <v>23.277999999999999</v>
      </c>
      <c r="G104" s="157">
        <f>IF('Crisis Indicator Data'!R101="x","x",('Crisis Indicator Data'!R101/1000000))</f>
        <v>8.3810000000000002</v>
      </c>
      <c r="H104" s="157">
        <f>IF('Crisis Indicator Data'!S101="x","x",('Crisis Indicator Data'!S101/1000000))</f>
        <v>1.7</v>
      </c>
      <c r="I104" s="157">
        <f>IF('Crisis Indicator Data'!T101="x","x",('Crisis Indicator Data'!T101/1000000))</f>
        <v>0</v>
      </c>
      <c r="J104" s="157">
        <f>IF('Crisis Indicator Data'!U101="x","x",('Crisis Indicator Data'!U101/1000000))</f>
        <v>0</v>
      </c>
      <c r="K104" s="243">
        <f t="shared" si="9"/>
        <v>3.7</v>
      </c>
      <c r="L104" s="143">
        <f>IF(F104="x","x",(F104*1000000/VLOOKUP($C104,'Crisis Indicator Data'!$C$3:$H$198,5,FALSE)))</f>
        <v>0.697802691927216</v>
      </c>
      <c r="M104" s="143">
        <f>IF(G104="x","x",(G104*1000000/VLOOKUP($C104,'Crisis Indicator Data'!$C$3:$H$198,5,FALSE)))</f>
        <v>0.25123654785814925</v>
      </c>
      <c r="N104" s="143">
        <f>IF(H104="x","x",(H104*1000000/VLOOKUP($C104,'Crisis Indicator Data'!$C$3:$H$198,5,FALSE)))</f>
        <v>5.0960760214634734E-2</v>
      </c>
      <c r="O104" s="143">
        <f>IF(I104="x","x",(I104*1000000/VLOOKUP($C104,'Crisis Indicator Data'!$C$3:$H$198,5,FALSE)))</f>
        <v>0</v>
      </c>
      <c r="P104" s="143">
        <f>IF(J104="x","x",(J104*1000000/VLOOKUP($C104,'Crisis Indicator Data'!$C$3:$H$198,5,FALSE)))</f>
        <v>0</v>
      </c>
      <c r="Q104" s="237">
        <f t="shared" si="10"/>
        <v>3</v>
      </c>
      <c r="R104" s="237">
        <f t="shared" si="11"/>
        <v>3.35</v>
      </c>
    </row>
    <row r="105" spans="1:18" x14ac:dyDescent="0.25">
      <c r="A105" s="147" t="str">
        <f>'Crisis Indicator Data'!A102</f>
        <v>Multiple crises in the Philippines</v>
      </c>
      <c r="B105" s="148" t="str">
        <f>'Crisis Indicator Data'!B102</f>
        <v>Conflict,Cyclone,Violence,Floods,Other seasonal event</v>
      </c>
      <c r="C105" s="148" t="str">
        <f>'Crisis Indicator Data'!C102</f>
        <v>PHL001</v>
      </c>
      <c r="D105" s="148" t="str">
        <f>'Crisis Indicator Data'!D102</f>
        <v>Philippines</v>
      </c>
      <c r="E105" s="148" t="str">
        <f>'Crisis Indicator Data'!E102</f>
        <v>PHL</v>
      </c>
      <c r="F105" s="157">
        <f>IF('Crisis Indicator Data'!Q102="x","x",('Crisis Indicator Data'!Q102/1000000))</f>
        <v>100.36199999999999</v>
      </c>
      <c r="G105" s="157">
        <f>IF('Crisis Indicator Data'!R102="x","x",('Crisis Indicator Data'!R102/1000000))</f>
        <v>8.4870000000000001</v>
      </c>
      <c r="H105" s="157">
        <f>IF('Crisis Indicator Data'!S102="x","x",('Crisis Indicator Data'!S102/1000000))</f>
        <v>0.184</v>
      </c>
      <c r="I105" s="157">
        <f>IF('Crisis Indicator Data'!T102="x","x",('Crisis Indicator Data'!T102/1000000))</f>
        <v>0</v>
      </c>
      <c r="J105" s="157">
        <f>IF('Crisis Indicator Data'!U102="x","x",('Crisis Indicator Data'!U102/1000000))</f>
        <v>0</v>
      </c>
      <c r="K105" s="243">
        <f t="shared" si="9"/>
        <v>2.1</v>
      </c>
      <c r="L105" s="143">
        <f>IF(F105="x","x",(F105*1000000/VLOOKUP($C105,'Crisis Indicator Data'!$C$3:$H$198,5,FALSE)))</f>
        <v>0.92047361807893024</v>
      </c>
      <c r="M105" s="143">
        <f>IF(G105="x","x",(G105*1000000/VLOOKUP($C105,'Crisis Indicator Data'!$C$3:$H$198,5,FALSE)))</f>
        <v>7.7838819439986065E-2</v>
      </c>
      <c r="N105" s="143">
        <f>IF(H105="x","x",(H105*1000000/VLOOKUP($C105,'Crisis Indicator Data'!$C$3:$H$198,5,FALSE)))</f>
        <v>1.6875624810837086E-3</v>
      </c>
      <c r="O105" s="143">
        <f>IF(I105="x","x",(I105*1000000/VLOOKUP($C105,'Crisis Indicator Data'!$C$3:$H$198,5,FALSE)))</f>
        <v>0</v>
      </c>
      <c r="P105" s="143">
        <f>IF(J105="x","x",(J105*1000000/VLOOKUP($C105,'Crisis Indicator Data'!$C$3:$H$198,5,FALSE)))</f>
        <v>0</v>
      </c>
      <c r="Q105" s="237">
        <f t="shared" si="10"/>
        <v>2</v>
      </c>
      <c r="R105" s="237">
        <f t="shared" si="11"/>
        <v>2.0499999999999998</v>
      </c>
    </row>
    <row r="106" spans="1:18" x14ac:dyDescent="0.25">
      <c r="A106" s="147" t="str">
        <f>'Crisis Indicator Data'!A103</f>
        <v>Mindanao conflict</v>
      </c>
      <c r="B106" s="148" t="str">
        <f>'Crisis Indicator Data'!B103</f>
        <v>Conflict,Violence</v>
      </c>
      <c r="C106" s="148" t="str">
        <f>'Crisis Indicator Data'!C103</f>
        <v>PHL003</v>
      </c>
      <c r="D106" s="148" t="str">
        <f>'Crisis Indicator Data'!D103</f>
        <v>Philippines</v>
      </c>
      <c r="E106" s="148" t="str">
        <f>'Crisis Indicator Data'!E103</f>
        <v>PHL</v>
      </c>
      <c r="F106" s="157">
        <f>IF('Crisis Indicator Data'!Q103="x","x",('Crisis Indicator Data'!Q103/1000000))</f>
        <v>26.131</v>
      </c>
      <c r="G106" s="157">
        <f>IF('Crisis Indicator Data'!R103="x","x",('Crisis Indicator Data'!R103/1000000))</f>
        <v>0</v>
      </c>
      <c r="H106" s="157">
        <f>IF('Crisis Indicator Data'!S103="x","x",('Crisis Indicator Data'!S103/1000000))</f>
        <v>0.122</v>
      </c>
      <c r="I106" s="157">
        <f>IF('Crisis Indicator Data'!T103="x","x",('Crisis Indicator Data'!T103/1000000))</f>
        <v>0</v>
      </c>
      <c r="J106" s="157">
        <f>IF('Crisis Indicator Data'!U103="x","x",('Crisis Indicator Data'!U103/1000000))</f>
        <v>0</v>
      </c>
      <c r="K106" s="243">
        <f t="shared" si="9"/>
        <v>1.8</v>
      </c>
      <c r="L106" s="143">
        <f>IF(F106="x","x",(F106*1000000/VLOOKUP($C106,'Crisis Indicator Data'!$C$3:$H$198,5,FALSE)))</f>
        <v>0.99539082736553408</v>
      </c>
      <c r="M106" s="143">
        <f>IF(G106="x","x",(G106*1000000/VLOOKUP($C106,'Crisis Indicator Data'!$C$3:$H$198,5,FALSE)))</f>
        <v>0</v>
      </c>
      <c r="N106" s="143">
        <f>IF(H106="x","x",(H106*1000000/VLOOKUP($C106,'Crisis Indicator Data'!$C$3:$H$198,5,FALSE)))</f>
        <v>4.6472649702879783E-3</v>
      </c>
      <c r="O106" s="143">
        <f>IF(I106="x","x",(I106*1000000/VLOOKUP($C106,'Crisis Indicator Data'!$C$3:$H$198,5,FALSE)))</f>
        <v>0</v>
      </c>
      <c r="P106" s="143">
        <f>IF(J106="x","x",(J106*1000000/VLOOKUP($C106,'Crisis Indicator Data'!$C$3:$H$198,5,FALSE)))</f>
        <v>0</v>
      </c>
      <c r="Q106" s="237">
        <f t="shared" si="10"/>
        <v>1</v>
      </c>
      <c r="R106" s="237">
        <f t="shared" si="11"/>
        <v>1.4</v>
      </c>
    </row>
    <row r="107" spans="1:18" x14ac:dyDescent="0.25">
      <c r="A107" s="147" t="str">
        <f>'Crisis Indicator Data'!A104</f>
        <v>Typhoon Nalgae</v>
      </c>
      <c r="B107" s="148" t="str">
        <f>'Crisis Indicator Data'!B104</f>
        <v>Cyclone</v>
      </c>
      <c r="C107" s="148" t="str">
        <f>'Crisis Indicator Data'!C104</f>
        <v>PHL012</v>
      </c>
      <c r="D107" s="148" t="str">
        <f>'Crisis Indicator Data'!D104</f>
        <v>Philippines</v>
      </c>
      <c r="E107" s="148" t="str">
        <f>'Crisis Indicator Data'!E104</f>
        <v>PHL</v>
      </c>
      <c r="F107" s="157">
        <f>IF('Crisis Indicator Data'!Q104="x","x",('Crisis Indicator Data'!Q104/1000000))</f>
        <v>89.635000000000005</v>
      </c>
      <c r="G107" s="157">
        <f>IF('Crisis Indicator Data'!R104="x","x",('Crisis Indicator Data'!R104/1000000))</f>
        <v>6.274</v>
      </c>
      <c r="H107" s="157">
        <f>IF('Crisis Indicator Data'!S104="x","x",('Crisis Indicator Data'!S104/1000000))</f>
        <v>5.3999999999999999E-2</v>
      </c>
      <c r="I107" s="157">
        <f>IF('Crisis Indicator Data'!T104="x","x",('Crisis Indicator Data'!T104/1000000))</f>
        <v>0</v>
      </c>
      <c r="J107" s="157">
        <f>IF('Crisis Indicator Data'!U104="x","x",('Crisis Indicator Data'!U104/1000000))</f>
        <v>0</v>
      </c>
      <c r="K107" s="243">
        <f t="shared" si="9"/>
        <v>1.2</v>
      </c>
      <c r="L107" s="143">
        <f>IF(F107="x","x",(F107*1000000/VLOOKUP($C107,'Crisis Indicator Data'!$C$3:$H$198,5,FALSE)))</f>
        <v>0.93406765177882911</v>
      </c>
      <c r="M107" s="143">
        <f>IF(G107="x","x",(G107*1000000/VLOOKUP($C107,'Crisis Indicator Data'!$C$3:$H$198,5,FALSE)))</f>
        <v>6.5380046268314534E-2</v>
      </c>
      <c r="N107" s="143">
        <f>IF(H107="x","x",(H107*1000000/VLOOKUP($C107,'Crisis Indicator Data'!$C$3:$H$198,5,FALSE)))</f>
        <v>5.6272274441966608E-4</v>
      </c>
      <c r="O107" s="143">
        <f>IF(I107="x","x",(I107*1000000/VLOOKUP($C107,'Crisis Indicator Data'!$C$3:$H$198,5,FALSE)))</f>
        <v>0</v>
      </c>
      <c r="P107" s="143">
        <f>IF(J107="x","x",(J107*1000000/VLOOKUP($C107,'Crisis Indicator Data'!$C$3:$H$198,5,FALSE)))</f>
        <v>0</v>
      </c>
      <c r="Q107" s="237">
        <f t="shared" si="10"/>
        <v>2</v>
      </c>
      <c r="R107" s="237">
        <f t="shared" si="11"/>
        <v>1.6</v>
      </c>
    </row>
    <row r="108" spans="1:18" x14ac:dyDescent="0.25">
      <c r="A108" s="147" t="str">
        <f>'Crisis Indicator Data'!A105</f>
        <v>LPAs, Northeast Monsoon, and Shear Line</v>
      </c>
      <c r="B108" s="148" t="str">
        <f>'Crisis Indicator Data'!B105</f>
        <v>Floods,Other seasonal event</v>
      </c>
      <c r="C108" s="148" t="str">
        <f>'Crisis Indicator Data'!C105</f>
        <v>PHL013</v>
      </c>
      <c r="D108" s="148" t="str">
        <f>'Crisis Indicator Data'!D105</f>
        <v>Philippines</v>
      </c>
      <c r="E108" s="148" t="str">
        <f>'Crisis Indicator Data'!E105</f>
        <v>PHL</v>
      </c>
      <c r="F108" s="157">
        <f>IF('Crisis Indicator Data'!Q105="x","x",('Crisis Indicator Data'!Q105/1000000))</f>
        <v>48.959000000000003</v>
      </c>
      <c r="G108" s="157">
        <f>IF('Crisis Indicator Data'!R105="x","x",('Crisis Indicator Data'!R105/1000000))</f>
        <v>2.2130000000000001</v>
      </c>
      <c r="H108" s="157">
        <f>IF('Crisis Indicator Data'!S105="x","x",('Crisis Indicator Data'!S105/1000000))</f>
        <v>8.9999999999999993E-3</v>
      </c>
      <c r="I108" s="157">
        <f>IF('Crisis Indicator Data'!T105="x","x",('Crisis Indicator Data'!T105/1000000))</f>
        <v>0</v>
      </c>
      <c r="J108" s="157">
        <f>IF('Crisis Indicator Data'!U105="x","x",('Crisis Indicator Data'!U105/1000000))</f>
        <v>0</v>
      </c>
      <c r="K108" s="243">
        <f t="shared" si="9"/>
        <v>0</v>
      </c>
      <c r="L108" s="143">
        <f>IF(F108="x","x",(F108*1000000/VLOOKUP($C108,'Crisis Indicator Data'!$C$3:$H$198,5,FALSE)))</f>
        <v>0.95658545163244169</v>
      </c>
      <c r="M108" s="143">
        <f>IF(G108="x","x",(G108*1000000/VLOOKUP($C108,'Crisis Indicator Data'!$C$3:$H$198,5,FALSE)))</f>
        <v>4.3238701862019106E-2</v>
      </c>
      <c r="N108" s="143">
        <f>IF(H108="x","x",(H108*1000000/VLOOKUP($C108,'Crisis Indicator Data'!$C$3:$H$198,5,FALSE)))</f>
        <v>1.7584650553916493E-4</v>
      </c>
      <c r="O108" s="143">
        <f>IF(I108="x","x",(I108*1000000/VLOOKUP($C108,'Crisis Indicator Data'!$C$3:$H$198,5,FALSE)))</f>
        <v>0</v>
      </c>
      <c r="P108" s="143">
        <f>IF(J108="x","x",(J108*1000000/VLOOKUP($C108,'Crisis Indicator Data'!$C$3:$H$198,5,FALSE)))</f>
        <v>0</v>
      </c>
      <c r="Q108" s="237">
        <f t="shared" si="10"/>
        <v>1</v>
      </c>
      <c r="R108" s="237">
        <f t="shared" si="11"/>
        <v>0.5</v>
      </c>
    </row>
    <row r="109" spans="1:18" x14ac:dyDescent="0.25">
      <c r="A109" s="147" t="str">
        <f>'Crisis Indicator Data'!A106</f>
        <v>Highlands Violence</v>
      </c>
      <c r="B109" s="148" t="str">
        <f>'Crisis Indicator Data'!B106</f>
        <v>Earthquake</v>
      </c>
      <c r="C109" s="148" t="str">
        <f>'Crisis Indicator Data'!C106</f>
        <v>PNG003</v>
      </c>
      <c r="D109" s="148" t="str">
        <f>'Crisis Indicator Data'!D106</f>
        <v>Papua New Guinea</v>
      </c>
      <c r="E109" s="148" t="str">
        <f>'Crisis Indicator Data'!E106</f>
        <v>PNG</v>
      </c>
      <c r="F109" s="157">
        <f>IF('Crisis Indicator Data'!Q106="x","x",('Crisis Indicator Data'!Q106/1000000))</f>
        <v>2.59</v>
      </c>
      <c r="G109" s="157">
        <f>IF('Crisis Indicator Data'!R106="x","x",('Crisis Indicator Data'!R106/1000000))</f>
        <v>0</v>
      </c>
      <c r="H109" s="157">
        <f>IF('Crisis Indicator Data'!S106="x","x",('Crisis Indicator Data'!S106/1000000))</f>
        <v>0.23300000000000001</v>
      </c>
      <c r="I109" s="157">
        <f>IF('Crisis Indicator Data'!T106="x","x",('Crisis Indicator Data'!T106/1000000))</f>
        <v>3.2000000000000001E-2</v>
      </c>
      <c r="J109" s="157">
        <f>IF('Crisis Indicator Data'!U106="x","x",('Crisis Indicator Data'!U106/1000000))</f>
        <v>0</v>
      </c>
      <c r="K109" s="243">
        <f t="shared" si="9"/>
        <v>2.4</v>
      </c>
      <c r="L109" s="143">
        <f>IF(F109="x","x",(F109*1000000/VLOOKUP($C109,'Crisis Indicator Data'!$C$3:$H$198,5,FALSE)))</f>
        <v>0.90718038528896672</v>
      </c>
      <c r="M109" s="143">
        <f>IF(G109="x","x",(G109*1000000/VLOOKUP($C109,'Crisis Indicator Data'!$C$3:$H$198,5,FALSE)))</f>
        <v>0</v>
      </c>
      <c r="N109" s="143">
        <f>IF(H109="x","x",(H109*1000000/VLOOKUP($C109,'Crisis Indicator Data'!$C$3:$H$198,5,FALSE)))</f>
        <v>8.1611208406304731E-2</v>
      </c>
      <c r="O109" s="143">
        <f>IF(I109="x","x",(I109*1000000/VLOOKUP($C109,'Crisis Indicator Data'!$C$3:$H$198,5,FALSE)))</f>
        <v>1.1208406304728547E-2</v>
      </c>
      <c r="P109" s="143">
        <f>IF(J109="x","x",(J109*1000000/VLOOKUP($C109,'Crisis Indicator Data'!$C$3:$H$198,5,FALSE)))</f>
        <v>0</v>
      </c>
      <c r="Q109" s="237">
        <f t="shared" si="10"/>
        <v>3</v>
      </c>
      <c r="R109" s="237">
        <f t="shared" si="11"/>
        <v>2.7</v>
      </c>
    </row>
    <row r="110" spans="1:18" x14ac:dyDescent="0.25">
      <c r="A110" s="147" t="str">
        <f>'Crisis Indicator Data'!A107</f>
        <v>Displacement from Ukraine conflict in Poland</v>
      </c>
      <c r="B110" s="148" t="str">
        <f>'Crisis Indicator Data'!B107</f>
        <v>Displacement,Conflict</v>
      </c>
      <c r="C110" s="148" t="str">
        <f>'Crisis Indicator Data'!C107</f>
        <v>POL002</v>
      </c>
      <c r="D110" s="148" t="str">
        <f>'Crisis Indicator Data'!D107</f>
        <v>Poland</v>
      </c>
      <c r="E110" s="148" t="str">
        <f>'Crisis Indicator Data'!E107</f>
        <v>POL</v>
      </c>
      <c r="F110" s="157">
        <f>IF('Crisis Indicator Data'!Q107="x","x",('Crisis Indicator Data'!Q107/1000000))</f>
        <v>0.36</v>
      </c>
      <c r="G110" s="157">
        <f>IF('Crisis Indicator Data'!R107="x","x",('Crisis Indicator Data'!R107/1000000))</f>
        <v>0</v>
      </c>
      <c r="H110" s="157">
        <f>IF('Crisis Indicator Data'!S107="x","x",('Crisis Indicator Data'!S107/1000000))</f>
        <v>1.5629999999999999</v>
      </c>
      <c r="I110" s="157">
        <f>IF('Crisis Indicator Data'!T107="x","x",('Crisis Indicator Data'!T107/1000000))</f>
        <v>0</v>
      </c>
      <c r="J110" s="157">
        <f>IF('Crisis Indicator Data'!U107="x","x",('Crisis Indicator Data'!U107/1000000))</f>
        <v>0</v>
      </c>
      <c r="K110" s="243">
        <f t="shared" si="9"/>
        <v>3.7</v>
      </c>
      <c r="L110" s="143">
        <f>IF(F110="x","x",(F110*1000000/VLOOKUP($C110,'Crisis Indicator Data'!$C$3:$H$198,5,FALSE)))</f>
        <v>0.18720748829953199</v>
      </c>
      <c r="M110" s="143">
        <f>IF(G110="x","x",(G110*1000000/VLOOKUP($C110,'Crisis Indicator Data'!$C$3:$H$198,5,FALSE)))</f>
        <v>0</v>
      </c>
      <c r="N110" s="143">
        <f>IF(H110="x","x",(H110*1000000/VLOOKUP($C110,'Crisis Indicator Data'!$C$3:$H$198,5,FALSE)))</f>
        <v>0.81279251170046807</v>
      </c>
      <c r="O110" s="143">
        <f>IF(I110="x","x",(I110*1000000/VLOOKUP($C110,'Crisis Indicator Data'!$C$3:$H$198,5,FALSE)))</f>
        <v>0</v>
      </c>
      <c r="P110" s="143">
        <f>IF(J110="x","x",(J110*1000000/VLOOKUP($C110,'Crisis Indicator Data'!$C$3:$H$198,5,FALSE)))</f>
        <v>0</v>
      </c>
      <c r="Q110" s="237">
        <f t="shared" si="10"/>
        <v>3</v>
      </c>
      <c r="R110" s="237">
        <f t="shared" si="11"/>
        <v>3.35</v>
      </c>
    </row>
    <row r="111" spans="1:18" x14ac:dyDescent="0.25">
      <c r="A111" s="147" t="str">
        <f>'Crisis Indicator Data'!A108</f>
        <v>Complex crisis in DPRK</v>
      </c>
      <c r="B111" s="148" t="str">
        <f>'Crisis Indicator Data'!B108</f>
        <v>Socio-political,Floods,Other seasonal event,Food Security</v>
      </c>
      <c r="C111" s="148" t="str">
        <f>'Crisis Indicator Data'!C108</f>
        <v>PRK001</v>
      </c>
      <c r="D111" s="148" t="str">
        <f>'Crisis Indicator Data'!D108</f>
        <v>DPRK</v>
      </c>
      <c r="E111" s="148" t="str">
        <f>'Crisis Indicator Data'!E108</f>
        <v>PRK</v>
      </c>
      <c r="F111" s="157">
        <f>IF('Crisis Indicator Data'!Q108="x","x",('Crisis Indicator Data'!Q108/1000000))</f>
        <v>0</v>
      </c>
      <c r="G111" s="157">
        <f>IF('Crisis Indicator Data'!R108="x","x",('Crisis Indicator Data'!R108/1000000))</f>
        <v>15.542</v>
      </c>
      <c r="H111" s="157">
        <f>IF('Crisis Indicator Data'!S108="x","x",('Crisis Indicator Data'!S108/1000000))</f>
        <v>4.97</v>
      </c>
      <c r="I111" s="157">
        <f>IF('Crisis Indicator Data'!T108="x","x",('Crisis Indicator Data'!T108/1000000))</f>
        <v>5.4589999999999996</v>
      </c>
      <c r="J111" s="157">
        <f>IF('Crisis Indicator Data'!U108="x","x",('Crisis Indicator Data'!U108/1000000))</f>
        <v>0</v>
      </c>
      <c r="K111" s="243">
        <f t="shared" si="9"/>
        <v>5</v>
      </c>
      <c r="L111" s="143">
        <f>IF(F111="x","x",(F111*1000000/VLOOKUP($C111,'Crisis Indicator Data'!$C$3:$H$198,5,FALSE)))</f>
        <v>0</v>
      </c>
      <c r="M111" s="143">
        <f>IF(G111="x","x",(G111*1000000/VLOOKUP($C111,'Crisis Indicator Data'!$C$3:$H$198,5,FALSE)))</f>
        <v>0.5984136762667488</v>
      </c>
      <c r="N111" s="143">
        <f>IF(H111="x","x",(H111*1000000/VLOOKUP($C111,'Crisis Indicator Data'!$C$3:$H$198,5,FALSE)))</f>
        <v>0.1913599260742338</v>
      </c>
      <c r="O111" s="143">
        <f>IF(I111="x","x",(I111*1000000/VLOOKUP($C111,'Crisis Indicator Data'!$C$3:$H$198,5,FALSE)))</f>
        <v>0.21018789465578316</v>
      </c>
      <c r="P111" s="143">
        <f>IF(J111="x","x",(J111*1000000/VLOOKUP($C111,'Crisis Indicator Data'!$C$3:$H$198,5,FALSE)))</f>
        <v>0</v>
      </c>
      <c r="Q111" s="237">
        <f t="shared" si="10"/>
        <v>4</v>
      </c>
      <c r="R111" s="237">
        <f t="shared" si="11"/>
        <v>4.5</v>
      </c>
    </row>
    <row r="112" spans="1:18" x14ac:dyDescent="0.25">
      <c r="A112" s="147" t="str">
        <f>'Crisis Indicator Data'!A109</f>
        <v>Conflict in Palestine</v>
      </c>
      <c r="B112" s="148" t="str">
        <f>'Crisis Indicator Data'!B109</f>
        <v>Conflict,Socio-political,Violence</v>
      </c>
      <c r="C112" s="148" t="str">
        <f>'Crisis Indicator Data'!C109</f>
        <v>PSE002</v>
      </c>
      <c r="D112" s="148" t="str">
        <f>'Crisis Indicator Data'!D109</f>
        <v>Palestine</v>
      </c>
      <c r="E112" s="148" t="str">
        <f>'Crisis Indicator Data'!E109</f>
        <v>PSE</v>
      </c>
      <c r="F112" s="157">
        <f>IF('Crisis Indicator Data'!Q109="x","x",('Crisis Indicator Data'!Q109/1000000))</f>
        <v>0</v>
      </c>
      <c r="G112" s="157">
        <f>IF('Crisis Indicator Data'!R109="x","x",('Crisis Indicator Data'!R109/1000000))</f>
        <v>3.2549999999999999</v>
      </c>
      <c r="H112" s="157">
        <f>IF('Crisis Indicator Data'!S109="x","x",('Crisis Indicator Data'!S109/1000000))</f>
        <v>1.974</v>
      </c>
      <c r="I112" s="157">
        <f>IF('Crisis Indicator Data'!T109="x","x",('Crisis Indicator Data'!T109/1000000))</f>
        <v>0.126</v>
      </c>
      <c r="J112" s="157">
        <f>IF('Crisis Indicator Data'!U109="x","x",('Crisis Indicator Data'!U109/1000000))</f>
        <v>0</v>
      </c>
      <c r="K112" s="243">
        <f t="shared" si="9"/>
        <v>3.9</v>
      </c>
      <c r="L112" s="143">
        <f>IF(F112="x","x",(F112*1000000/VLOOKUP($C112,'Crisis Indicator Data'!$C$3:$H$198,5,FALSE)))</f>
        <v>0</v>
      </c>
      <c r="M112" s="143">
        <f>IF(G112="x","x",(G112*1000000/VLOOKUP($C112,'Crisis Indicator Data'!$C$3:$H$198,5,FALSE)))</f>
        <v>0.60784313725490191</v>
      </c>
      <c r="N112" s="143">
        <f>IF(H112="x","x",(H112*1000000/VLOOKUP($C112,'Crisis Indicator Data'!$C$3:$H$198,5,FALSE)))</f>
        <v>0.36862745098039218</v>
      </c>
      <c r="O112" s="143">
        <f>IF(I112="x","x",(I112*1000000/VLOOKUP($C112,'Crisis Indicator Data'!$C$3:$H$198,5,FALSE)))</f>
        <v>2.3529411764705882E-2</v>
      </c>
      <c r="P112" s="143">
        <f>IF(J112="x","x",(J112*1000000/VLOOKUP($C112,'Crisis Indicator Data'!$C$3:$H$198,5,FALSE)))</f>
        <v>0</v>
      </c>
      <c r="Q112" s="237">
        <f t="shared" si="10"/>
        <v>3</v>
      </c>
      <c r="R112" s="237">
        <f t="shared" si="11"/>
        <v>3.45</v>
      </c>
    </row>
    <row r="113" spans="1:18" x14ac:dyDescent="0.25">
      <c r="A113" s="147" t="str">
        <f>'Crisis Indicator Data'!A110</f>
        <v>Regional Boko Haram Crisis</v>
      </c>
      <c r="B113" s="148">
        <f>'Crisis Indicator Data'!B110</f>
        <v>0</v>
      </c>
      <c r="C113" s="148" t="str">
        <f>'Crisis Indicator Data'!C110</f>
        <v>REG001</v>
      </c>
      <c r="D113" s="148" t="str">
        <f>'Crisis Indicator Data'!D110</f>
        <v>Nigeria,Niger,Chad,Cameroon</v>
      </c>
      <c r="E113" s="148" t="str">
        <f>'Crisis Indicator Data'!E110</f>
        <v>NGA,NER,TCD,CMR</v>
      </c>
      <c r="F113" s="157">
        <f>IF('Crisis Indicator Data'!Q110="x","x",('Crisis Indicator Data'!Q110/1000000))</f>
        <v>3.49</v>
      </c>
      <c r="G113" s="157">
        <f>IF('Crisis Indicator Data'!R110="x","x",('Crisis Indicator Data'!R110/1000000))</f>
        <v>6.2119999999999997</v>
      </c>
      <c r="H113" s="157">
        <f>IF('Crisis Indicator Data'!S110="x","x",('Crisis Indicator Data'!S110/1000000))</f>
        <v>6.4089999999999998</v>
      </c>
      <c r="I113" s="157">
        <f>IF('Crisis Indicator Data'!T110="x","x",('Crisis Indicator Data'!T110/1000000))</f>
        <v>3.452</v>
      </c>
      <c r="J113" s="157">
        <f>IF('Crisis Indicator Data'!U110="x","x",('Crisis Indicator Data'!U110/1000000))</f>
        <v>0.91100000000000003</v>
      </c>
      <c r="K113" s="243">
        <f t="shared" si="9"/>
        <v>5</v>
      </c>
      <c r="L113" s="143">
        <f>IF(F113="x","x",(F113*1000000/VLOOKUP($C113,'Crisis Indicator Data'!$C$3:$H$198,5,FALSE)))</f>
        <v>0.17046009573117124</v>
      </c>
      <c r="M113" s="143">
        <f>IF(G113="x","x",(G113*1000000/VLOOKUP($C113,'Crisis Indicator Data'!$C$3:$H$198,5,FALSE)))</f>
        <v>0.30340920191462345</v>
      </c>
      <c r="N113" s="143">
        <f>IF(H113="x","x",(H113*1000000/VLOOKUP($C113,'Crisis Indicator Data'!$C$3:$H$198,5,FALSE)))</f>
        <v>0.31303116147308779</v>
      </c>
      <c r="O113" s="143">
        <f>IF(I113="x","x",(I113*1000000/VLOOKUP($C113,'Crisis Indicator Data'!$C$3:$H$198,5,FALSE)))</f>
        <v>0.16860408322750806</v>
      </c>
      <c r="P113" s="143">
        <f>IF(J113="x","x",(J113*1000000/VLOOKUP($C113,'Crisis Indicator Data'!$C$3:$H$198,5,FALSE)))</f>
        <v>4.4495457653609453E-2</v>
      </c>
      <c r="Q113" s="237">
        <f t="shared" si="10"/>
        <v>4</v>
      </c>
      <c r="R113" s="237">
        <f t="shared" si="11"/>
        <v>4.5</v>
      </c>
    </row>
    <row r="114" spans="1:18" x14ac:dyDescent="0.25">
      <c r="A114" s="147" t="str">
        <f>'Crisis Indicator Data'!A111</f>
        <v>Venezuela Regional Crisis</v>
      </c>
      <c r="B114" s="148">
        <f>'Crisis Indicator Data'!B111</f>
        <v>0</v>
      </c>
      <c r="C114" s="148" t="str">
        <f>'Crisis Indicator Data'!C111</f>
        <v>REG002</v>
      </c>
      <c r="D114" s="148" t="str">
        <f>'Crisis Indicator Data'!D111</f>
        <v>Venezuela,Brazil,Colombia,Ecuador,Peru,Trinidad and Tobago,Chile,Dominican Republic,Panama</v>
      </c>
      <c r="E114" s="148" t="str">
        <f>'Crisis Indicator Data'!E111</f>
        <v>VEN,BRA,COL,ECU,PER,TTO,CHL,DOM,PAN</v>
      </c>
      <c r="F114" s="157">
        <f>IF('Crisis Indicator Data'!Q111="x","x",('Crisis Indicator Data'!Q111/1000000))</f>
        <v>149.809</v>
      </c>
      <c r="G114" s="157">
        <f>IF('Crisis Indicator Data'!R111="x","x",('Crisis Indicator Data'!R111/1000000))</f>
        <v>37.651000000000003</v>
      </c>
      <c r="H114" s="157">
        <f>IF('Crisis Indicator Data'!S111="x","x",('Crisis Indicator Data'!S111/1000000))</f>
        <v>26.943000000000001</v>
      </c>
      <c r="I114" s="157">
        <f>IF('Crisis Indicator Data'!T111="x","x",('Crisis Indicator Data'!T111/1000000))</f>
        <v>0</v>
      </c>
      <c r="J114" s="157">
        <f>IF('Crisis Indicator Data'!U111="x","x",('Crisis Indicator Data'!U111/1000000))</f>
        <v>0</v>
      </c>
      <c r="K114" s="243">
        <f t="shared" si="9"/>
        <v>5</v>
      </c>
      <c r="L114" s="143">
        <f>IF(F114="x","x",(F114*1000000/VLOOKUP($C114,'Crisis Indicator Data'!$C$3:$H$198,5,FALSE)))</f>
        <v>0.69872948946371771</v>
      </c>
      <c r="M114" s="143">
        <f>IF(G114="x","x",(G114*1000000/VLOOKUP($C114,'Crisis Indicator Data'!$C$3:$H$198,5,FALSE)))</f>
        <v>0.17560936931558474</v>
      </c>
      <c r="N114" s="143">
        <f>IF(H114="x","x",(H114*1000000/VLOOKUP($C114,'Crisis Indicator Data'!$C$3:$H$198,5,FALSE)))</f>
        <v>0.12566580535629332</v>
      </c>
      <c r="O114" s="143">
        <f>IF(I114="x","x",(I114*1000000/VLOOKUP($C114,'Crisis Indicator Data'!$C$3:$H$198,5,FALSE)))</f>
        <v>0</v>
      </c>
      <c r="P114" s="143">
        <f>IF(J114="x","x",(J114*1000000/VLOOKUP($C114,'Crisis Indicator Data'!$C$3:$H$198,5,FALSE)))</f>
        <v>0</v>
      </c>
      <c r="Q114" s="237">
        <f t="shared" si="10"/>
        <v>3</v>
      </c>
      <c r="R114" s="237">
        <f t="shared" si="11"/>
        <v>4</v>
      </c>
    </row>
    <row r="115" spans="1:18" x14ac:dyDescent="0.25">
      <c r="A115" s="147" t="str">
        <f>'Crisis Indicator Data'!A112</f>
        <v>Regional Kashmir conflict</v>
      </c>
      <c r="B115" s="148">
        <f>'Crisis Indicator Data'!B112</f>
        <v>0</v>
      </c>
      <c r="C115" s="148" t="str">
        <f>'Crisis Indicator Data'!C112</f>
        <v>REG003</v>
      </c>
      <c r="D115" s="148" t="str">
        <f>'Crisis Indicator Data'!D112</f>
        <v>India,Pakistan</v>
      </c>
      <c r="E115" s="148" t="str">
        <f>'Crisis Indicator Data'!E112</f>
        <v>IND,PAK</v>
      </c>
      <c r="F115" s="157" t="str">
        <f>IF('Crisis Indicator Data'!Q112="x","x",('Crisis Indicator Data'!Q112/1000000))</f>
        <v>x</v>
      </c>
      <c r="G115" s="157" t="str">
        <f>IF('Crisis Indicator Data'!R112="x","x",('Crisis Indicator Data'!R112/1000000))</f>
        <v>x</v>
      </c>
      <c r="H115" s="157" t="str">
        <f>IF('Crisis Indicator Data'!S112="x","x",('Crisis Indicator Data'!S112/1000000))</f>
        <v>x</v>
      </c>
      <c r="I115" s="157" t="str">
        <f>IF('Crisis Indicator Data'!T112="x","x",('Crisis Indicator Data'!T112/1000000))</f>
        <v>x</v>
      </c>
      <c r="J115" s="157" t="str">
        <f>IF('Crisis Indicator Data'!U112="x","x",('Crisis Indicator Data'!U112/1000000))</f>
        <v>x</v>
      </c>
      <c r="K115" s="243" t="str">
        <f t="shared" si="9"/>
        <v>x</v>
      </c>
      <c r="L115" s="143" t="str">
        <f>IF(F115="x","x",(F115*1000000/VLOOKUP($C115,'Crisis Indicator Data'!$C$3:$H$198,5,FALSE)))</f>
        <v>x</v>
      </c>
      <c r="M115" s="143" t="str">
        <f>IF(G115="x","x",(G115*1000000/VLOOKUP($C115,'Crisis Indicator Data'!$C$3:$H$198,5,FALSE)))</f>
        <v>x</v>
      </c>
      <c r="N115" s="143" t="str">
        <f>IF(H115="x","x",(H115*1000000/VLOOKUP($C115,'Crisis Indicator Data'!$C$3:$H$198,5,FALSE)))</f>
        <v>x</v>
      </c>
      <c r="O115" s="143" t="str">
        <f>IF(I115="x","x",(I115*1000000/VLOOKUP($C115,'Crisis Indicator Data'!$C$3:$H$198,5,FALSE)))</f>
        <v>x</v>
      </c>
      <c r="P115" s="143" t="str">
        <f>IF(J115="x","x",(J115*1000000/VLOOKUP($C115,'Crisis Indicator Data'!$C$3:$H$198,5,FALSE)))</f>
        <v>x</v>
      </c>
      <c r="Q115" s="237" t="str">
        <f t="shared" si="10"/>
        <v>x</v>
      </c>
      <c r="R115" s="237" t="str">
        <f t="shared" si="11"/>
        <v>x</v>
      </c>
    </row>
    <row r="116" spans="1:18" x14ac:dyDescent="0.25">
      <c r="A116" s="147" t="str">
        <f>'Crisis Indicator Data'!A113</f>
        <v>Syrian Regional Crisis</v>
      </c>
      <c r="B116" s="148">
        <f>'Crisis Indicator Data'!B113</f>
        <v>0</v>
      </c>
      <c r="C116" s="148" t="str">
        <f>'Crisis Indicator Data'!C113</f>
        <v>REG004</v>
      </c>
      <c r="D116" s="148" t="str">
        <f>'Crisis Indicator Data'!D113</f>
        <v>Syria,Türkiye,Iraq,Egypt,Jordan,Lebanon</v>
      </c>
      <c r="E116" s="148" t="str">
        <f>'Crisis Indicator Data'!E113</f>
        <v>SYR,TUR,IRQ,EGY,JOR,LBN</v>
      </c>
      <c r="F116" s="157">
        <f>IF('Crisis Indicator Data'!Q113="x","x",('Crisis Indicator Data'!Q113/1000000))</f>
        <v>50.167999999999999</v>
      </c>
      <c r="G116" s="157">
        <f>IF('Crisis Indicator Data'!R113="x","x",('Crisis Indicator Data'!R113/1000000))</f>
        <v>19.811</v>
      </c>
      <c r="H116" s="157">
        <f>IF('Crisis Indicator Data'!S113="x","x",('Crisis Indicator Data'!S113/1000000))</f>
        <v>13.038</v>
      </c>
      <c r="I116" s="157">
        <f>IF('Crisis Indicator Data'!T113="x","x",('Crisis Indicator Data'!T113/1000000))</f>
        <v>6.3010000000000002</v>
      </c>
      <c r="J116" s="157">
        <f>IF('Crisis Indicator Data'!U113="x","x",('Crisis Indicator Data'!U113/1000000))</f>
        <v>0.127</v>
      </c>
      <c r="K116" s="243">
        <f t="shared" si="9"/>
        <v>5</v>
      </c>
      <c r="L116" s="143">
        <f>IF(F116="x","x",(F116*1000000/VLOOKUP($C116,'Crisis Indicator Data'!$C$3:$H$198,5,FALSE)))</f>
        <v>0.56088725906712578</v>
      </c>
      <c r="M116" s="143">
        <f>IF(G116="x","x",(G116*1000000/VLOOKUP($C116,'Crisis Indicator Data'!$C$3:$H$198,5,FALSE)))</f>
        <v>0.2214905415679084</v>
      </c>
      <c r="N116" s="143">
        <f>IF(H116="x","x",(H116*1000000/VLOOKUP($C116,'Crisis Indicator Data'!$C$3:$H$198,5,FALSE)))</f>
        <v>0.14576718393631768</v>
      </c>
      <c r="O116" s="143">
        <f>IF(I116="x","x",(I116*1000000/VLOOKUP($C116,'Crisis Indicator Data'!$C$3:$H$198,5,FALSE)))</f>
        <v>7.0446312776709444E-2</v>
      </c>
      <c r="P116" s="143">
        <f>IF(J116="x","x",(J116*1000000/VLOOKUP($C116,'Crisis Indicator Data'!$C$3:$H$198,5,FALSE)))</f>
        <v>1.4198828317159339E-3</v>
      </c>
      <c r="Q116" s="237">
        <f t="shared" si="10"/>
        <v>4</v>
      </c>
      <c r="R116" s="237">
        <f t="shared" si="11"/>
        <v>4.5</v>
      </c>
    </row>
    <row r="117" spans="1:18" x14ac:dyDescent="0.25">
      <c r="A117" s="147" t="str">
        <f>'Crisis Indicator Data'!A114</f>
        <v xml:space="preserve">Eastern Mediterranean Route </v>
      </c>
      <c r="B117" s="148">
        <f>'Crisis Indicator Data'!B114</f>
        <v>0</v>
      </c>
      <c r="C117" s="148" t="str">
        <f>'Crisis Indicator Data'!C114</f>
        <v>REG006</v>
      </c>
      <c r="D117" s="148" t="str">
        <f>'Crisis Indicator Data'!D114</f>
        <v>Türkiye,Greece</v>
      </c>
      <c r="E117" s="148" t="str">
        <f>'Crisis Indicator Data'!E114</f>
        <v>TUR,GRC</v>
      </c>
      <c r="F117" s="157">
        <f>IF('Crisis Indicator Data'!Q114="x","x",('Crisis Indicator Data'!Q114/1000000))</f>
        <v>29.041</v>
      </c>
      <c r="G117" s="157">
        <f>IF('Crisis Indicator Data'!R114="x","x",('Crisis Indicator Data'!R114/1000000))</f>
        <v>8.7870000000000008</v>
      </c>
      <c r="H117" s="157">
        <f>IF('Crisis Indicator Data'!S114="x","x",('Crisis Indicator Data'!S114/1000000))</f>
        <v>0.16700000000000001</v>
      </c>
      <c r="I117" s="157">
        <f>IF('Crisis Indicator Data'!T114="x","x",('Crisis Indicator Data'!T114/1000000))</f>
        <v>3.5999999999999997E-2</v>
      </c>
      <c r="J117" s="157">
        <f>IF('Crisis Indicator Data'!U114="x","x",('Crisis Indicator Data'!U114/1000000))</f>
        <v>0</v>
      </c>
      <c r="K117" s="243">
        <f t="shared" si="9"/>
        <v>2.2000000000000002</v>
      </c>
      <c r="L117" s="143">
        <f>IF(F117="x","x",(F117*1000000/VLOOKUP($C117,'Crisis Indicator Data'!$C$3:$H$198,5,FALSE)))</f>
        <v>0.76361389392863721</v>
      </c>
      <c r="M117" s="143">
        <f>IF(G117="x","x",(G117*1000000/VLOOKUP($C117,'Crisis Indicator Data'!$C$3:$H$198,5,FALSE)))</f>
        <v>0.23104835528910625</v>
      </c>
      <c r="N117" s="143">
        <f>IF(H117="x","x",(H117*1000000/VLOOKUP($C117,'Crisis Indicator Data'!$C$3:$H$198,5,FALSE)))</f>
        <v>4.3911545844179745E-3</v>
      </c>
      <c r="O117" s="143">
        <f>IF(I117="x","x",(I117*1000000/VLOOKUP($C117,'Crisis Indicator Data'!$C$3:$H$198,5,FALSE)))</f>
        <v>9.4659619783860538E-4</v>
      </c>
      <c r="P117" s="143">
        <f>IF(J117="x","x",(J117*1000000/VLOOKUP($C117,'Crisis Indicator Data'!$C$3:$H$198,5,FALSE)))</f>
        <v>0</v>
      </c>
      <c r="Q117" s="237">
        <f t="shared" si="10"/>
        <v>2</v>
      </c>
      <c r="R117" s="237">
        <f t="shared" si="11"/>
        <v>2.1</v>
      </c>
    </row>
    <row r="118" spans="1:18" x14ac:dyDescent="0.25">
      <c r="A118" s="147" t="str">
        <f>'Crisis Indicator Data'!A115</f>
        <v>Central Mediterranean Route</v>
      </c>
      <c r="B118" s="148">
        <f>'Crisis Indicator Data'!B115</f>
        <v>0</v>
      </c>
      <c r="C118" s="148" t="str">
        <f>'Crisis Indicator Data'!C115</f>
        <v>REG007</v>
      </c>
      <c r="D118" s="148" t="str">
        <f>'Crisis Indicator Data'!D115</f>
        <v>Algeria,Tunisia,Libya,Italy</v>
      </c>
      <c r="E118" s="148" t="str">
        <f>'Crisis Indicator Data'!E115</f>
        <v>DZA,TUN,LBY,ITA</v>
      </c>
      <c r="F118" s="157">
        <f>IF('Crisis Indicator Data'!Q115="x","x",('Crisis Indicator Data'!Q115/1000000))</f>
        <v>70.022999999999996</v>
      </c>
      <c r="G118" s="157">
        <f>IF('Crisis Indicator Data'!R115="x","x",('Crisis Indicator Data'!R115/1000000))</f>
        <v>0</v>
      </c>
      <c r="H118" s="157">
        <f>IF('Crisis Indicator Data'!S115="x","x",('Crisis Indicator Data'!S115/1000000))</f>
        <v>1.2470000000000001</v>
      </c>
      <c r="I118" s="157">
        <f>IF('Crisis Indicator Data'!T115="x","x",('Crisis Indicator Data'!T115/1000000))</f>
        <v>0</v>
      </c>
      <c r="J118" s="157">
        <f>IF('Crisis Indicator Data'!U115="x","x",('Crisis Indicator Data'!U115/1000000))</f>
        <v>0</v>
      </c>
      <c r="K118" s="243">
        <f t="shared" si="9"/>
        <v>3.5</v>
      </c>
      <c r="L118" s="143">
        <f>IF(F118="x","x",(F118*1000000/VLOOKUP($C118,'Crisis Indicator Data'!$C$3:$H$198,5,FALSE)))</f>
        <v>0.98250315700855895</v>
      </c>
      <c r="M118" s="143">
        <f>IF(G118="x","x",(G118*1000000/VLOOKUP($C118,'Crisis Indicator Data'!$C$3:$H$198,5,FALSE)))</f>
        <v>0</v>
      </c>
      <c r="N118" s="143">
        <f>IF(H118="x","x",(H118*1000000/VLOOKUP($C118,'Crisis Indicator Data'!$C$3:$H$198,5,FALSE)))</f>
        <v>1.7496842991440997E-2</v>
      </c>
      <c r="O118" s="143">
        <f>IF(I118="x","x",(I118*1000000/VLOOKUP($C118,'Crisis Indicator Data'!$C$3:$H$198,5,FALSE)))</f>
        <v>0</v>
      </c>
      <c r="P118" s="143">
        <f>IF(J118="x","x",(J118*1000000/VLOOKUP($C118,'Crisis Indicator Data'!$C$3:$H$198,5,FALSE)))</f>
        <v>0</v>
      </c>
      <c r="Q118" s="237">
        <f t="shared" si="10"/>
        <v>1</v>
      </c>
      <c r="R118" s="237">
        <f t="shared" si="11"/>
        <v>2.25</v>
      </c>
    </row>
    <row r="119" spans="1:18" x14ac:dyDescent="0.25">
      <c r="A119" s="147" t="str">
        <f>'Crisis Indicator Data'!A116</f>
        <v>Western Mediterranean Route</v>
      </c>
      <c r="B119" s="148">
        <f>'Crisis Indicator Data'!B116</f>
        <v>0</v>
      </c>
      <c r="C119" s="148" t="str">
        <f>'Crisis Indicator Data'!C116</f>
        <v>REG008</v>
      </c>
      <c r="D119" s="148" t="str">
        <f>'Crisis Indicator Data'!D116</f>
        <v>Algeria,Morocco,Spain</v>
      </c>
      <c r="E119" s="148" t="str">
        <f>'Crisis Indicator Data'!E116</f>
        <v>DZA,MAR,ESP</v>
      </c>
      <c r="F119" s="157">
        <f>IF('Crisis Indicator Data'!Q116="x","x",('Crisis Indicator Data'!Q116/1000000))</f>
        <v>94.77</v>
      </c>
      <c r="G119" s="157">
        <f>IF('Crisis Indicator Data'!R116="x","x",('Crisis Indicator Data'!R116/1000000))</f>
        <v>0</v>
      </c>
      <c r="H119" s="157">
        <f>IF('Crisis Indicator Data'!S116="x","x",('Crisis Indicator Data'!S116/1000000))</f>
        <v>0.42199999999999999</v>
      </c>
      <c r="I119" s="157">
        <f>IF('Crisis Indicator Data'!T116="x","x",('Crisis Indicator Data'!T116/1000000))</f>
        <v>0</v>
      </c>
      <c r="J119" s="157">
        <f>IF('Crisis Indicator Data'!U116="x","x",('Crisis Indicator Data'!U116/1000000))</f>
        <v>0</v>
      </c>
      <c r="K119" s="243">
        <f t="shared" si="9"/>
        <v>2.7</v>
      </c>
      <c r="L119" s="143">
        <f>IF(F119="x","x",(F119*1000000/VLOOKUP($C119,'Crisis Indicator Data'!$C$3:$H$198,5,FALSE)))</f>
        <v>0.99556685435750902</v>
      </c>
      <c r="M119" s="143">
        <f>IF(G119="x","x",(G119*1000000/VLOOKUP($C119,'Crisis Indicator Data'!$C$3:$H$198,5,FALSE)))</f>
        <v>0</v>
      </c>
      <c r="N119" s="143">
        <f>IF(H119="x","x",(H119*1000000/VLOOKUP($C119,'Crisis Indicator Data'!$C$3:$H$198,5,FALSE)))</f>
        <v>4.4331456424909653E-3</v>
      </c>
      <c r="O119" s="143">
        <f>IF(I119="x","x",(I119*1000000/VLOOKUP($C119,'Crisis Indicator Data'!$C$3:$H$198,5,FALSE)))</f>
        <v>0</v>
      </c>
      <c r="P119" s="143">
        <f>IF(J119="x","x",(J119*1000000/VLOOKUP($C119,'Crisis Indicator Data'!$C$3:$H$198,5,FALSE)))</f>
        <v>0</v>
      </c>
      <c r="Q119" s="237">
        <f t="shared" si="10"/>
        <v>1</v>
      </c>
      <c r="R119" s="237">
        <f t="shared" si="11"/>
        <v>1.85</v>
      </c>
    </row>
    <row r="120" spans="1:18" x14ac:dyDescent="0.25">
      <c r="A120" s="147" t="str">
        <f>'Crisis Indicator Data'!A117</f>
        <v>Rohingya Regional Crisis</v>
      </c>
      <c r="B120" s="148">
        <f>'Crisis Indicator Data'!B117</f>
        <v>0</v>
      </c>
      <c r="C120" s="148" t="str">
        <f>'Crisis Indicator Data'!C117</f>
        <v>REG011</v>
      </c>
      <c r="D120" s="148" t="str">
        <f>'Crisis Indicator Data'!D117</f>
        <v>Bangladesh,Myanmar</v>
      </c>
      <c r="E120" s="148" t="str">
        <f>'Crisis Indicator Data'!E117</f>
        <v>BGD,MMR</v>
      </c>
      <c r="F120" s="157">
        <f>IF('Crisis Indicator Data'!Q117="x","x",('Crisis Indicator Data'!Q117/1000000))</f>
        <v>0</v>
      </c>
      <c r="G120" s="157">
        <f>IF('Crisis Indicator Data'!R117="x","x",('Crisis Indicator Data'!R117/1000000))</f>
        <v>1.8</v>
      </c>
      <c r="H120" s="157">
        <f>IF('Crisis Indicator Data'!S117="x","x",('Crisis Indicator Data'!S117/1000000))</f>
        <v>1.93</v>
      </c>
      <c r="I120" s="157">
        <f>IF('Crisis Indicator Data'!T117="x","x",('Crisis Indicator Data'!T117/1000000))</f>
        <v>1.238</v>
      </c>
      <c r="J120" s="157">
        <f>IF('Crisis Indicator Data'!U117="x","x",('Crisis Indicator Data'!U117/1000000))</f>
        <v>0</v>
      </c>
      <c r="K120" s="243">
        <f t="shared" si="9"/>
        <v>4.2</v>
      </c>
      <c r="L120" s="143">
        <f>IF(F120="x","x",(F120*1000000/VLOOKUP($C120,'Crisis Indicator Data'!$C$3:$H$198,5,FALSE)))</f>
        <v>0</v>
      </c>
      <c r="M120" s="143">
        <f>IF(G120="x","x",(G120*1000000/VLOOKUP($C120,'Crisis Indicator Data'!$C$3:$H$198,5,FALSE)))</f>
        <v>0.36231884057971014</v>
      </c>
      <c r="N120" s="143">
        <f>IF(H120="x","x",(H120*1000000/VLOOKUP($C120,'Crisis Indicator Data'!$C$3:$H$198,5,FALSE)))</f>
        <v>0.38848631239935588</v>
      </c>
      <c r="O120" s="143">
        <f>IF(I120="x","x",(I120*1000000/VLOOKUP($C120,'Crisis Indicator Data'!$C$3:$H$198,5,FALSE)))</f>
        <v>0.24919484702093397</v>
      </c>
      <c r="P120" s="143">
        <f>IF(J120="x","x",(J120*1000000/VLOOKUP($C120,'Crisis Indicator Data'!$C$3:$H$198,5,FALSE)))</f>
        <v>0</v>
      </c>
      <c r="Q120" s="237">
        <f t="shared" si="10"/>
        <v>4</v>
      </c>
      <c r="R120" s="237">
        <f t="shared" si="11"/>
        <v>4.0999999999999996</v>
      </c>
    </row>
    <row r="121" spans="1:18" x14ac:dyDescent="0.25">
      <c r="A121" s="147" t="str">
        <f>'Crisis Indicator Data'!A118</f>
        <v>Southern Africa Regional Food Security Crisis</v>
      </c>
      <c r="B121" s="148">
        <f>'Crisis Indicator Data'!B118</f>
        <v>0</v>
      </c>
      <c r="C121" s="148" t="str">
        <f>'Crisis Indicator Data'!C118</f>
        <v>REG012</v>
      </c>
      <c r="D121" s="148" t="str">
        <f>'Crisis Indicator Data'!D118</f>
        <v>Lesotho,Madagascar,Malawi,Namibia,Eswatini,Zambia,Zimbabwe,Tanzania</v>
      </c>
      <c r="E121" s="148" t="str">
        <f>'Crisis Indicator Data'!E118</f>
        <v>LSO,MDG,MWI,NAM,SWZ,ZMB,ZWE,TZA</v>
      </c>
      <c r="F121" s="157">
        <f>IF('Crisis Indicator Data'!Q118="x","x",('Crisis Indicator Data'!Q118/1000000))</f>
        <v>24.056000000000001</v>
      </c>
      <c r="G121" s="157">
        <f>IF('Crisis Indicator Data'!R118="x","x",('Crisis Indicator Data'!R118/1000000))</f>
        <v>34.356000000000002</v>
      </c>
      <c r="H121" s="157">
        <f>IF('Crisis Indicator Data'!S118="x","x",('Crisis Indicator Data'!S118/1000000))</f>
        <v>13.013</v>
      </c>
      <c r="I121" s="157">
        <f>IF('Crisis Indicator Data'!T118="x","x",('Crisis Indicator Data'!T118/1000000))</f>
        <v>0.42599999999999999</v>
      </c>
      <c r="J121" s="157">
        <f>IF('Crisis Indicator Data'!U118="x","x",('Crisis Indicator Data'!U118/1000000))</f>
        <v>0</v>
      </c>
      <c r="K121" s="243">
        <f t="shared" si="9"/>
        <v>5</v>
      </c>
      <c r="L121" s="143">
        <f>IF(F121="x","x",(F121*1000000/VLOOKUP($C121,'Crisis Indicator Data'!$C$3:$H$198,5,FALSE)))</f>
        <v>0.33480396932540951</v>
      </c>
      <c r="M121" s="143">
        <f>IF(G121="x","x",(G121*1000000/VLOOKUP($C121,'Crisis Indicator Data'!$C$3:$H$198,5,FALSE)))</f>
        <v>0.47815618432589663</v>
      </c>
      <c r="N121" s="143">
        <f>IF(H121="x","x",(H121*1000000/VLOOKUP($C121,'Crisis Indicator Data'!$C$3:$H$198,5,FALSE)))</f>
        <v>0.18111091007779989</v>
      </c>
      <c r="O121" s="143">
        <f>IF(I121="x","x",(I121*1000000/VLOOKUP($C121,'Crisis Indicator Data'!$C$3:$H$198,5,FALSE)))</f>
        <v>5.9289362708939333E-3</v>
      </c>
      <c r="P121" s="143">
        <f>IF(J121="x","x",(J121*1000000/VLOOKUP($C121,'Crisis Indicator Data'!$C$3:$H$198,5,FALSE)))</f>
        <v>0</v>
      </c>
      <c r="Q121" s="237">
        <f t="shared" si="10"/>
        <v>3</v>
      </c>
      <c r="R121" s="237">
        <f t="shared" si="11"/>
        <v>4</v>
      </c>
    </row>
    <row r="122" spans="1:18" x14ac:dyDescent="0.25">
      <c r="A122" s="147" t="str">
        <f>'Crisis Indicator Data'!A119</f>
        <v>Nagorno-Karabakh Conflict</v>
      </c>
      <c r="B122" s="148">
        <f>'Crisis Indicator Data'!B119</f>
        <v>0</v>
      </c>
      <c r="C122" s="148" t="str">
        <f>'Crisis Indicator Data'!C119</f>
        <v>REG013</v>
      </c>
      <c r="D122" s="148" t="str">
        <f>'Crisis Indicator Data'!D119</f>
        <v>Armenia,Azerbaijan</v>
      </c>
      <c r="E122" s="148" t="str">
        <f>'Crisis Indicator Data'!E119</f>
        <v>ARM,AZE</v>
      </c>
      <c r="F122" s="157">
        <f>IF('Crisis Indicator Data'!Q119="x","x",('Crisis Indicator Data'!Q119/1000000))</f>
        <v>1.593</v>
      </c>
      <c r="G122" s="157">
        <f>IF('Crisis Indicator Data'!R119="x","x",('Crisis Indicator Data'!R119/1000000))</f>
        <v>2.8330000000000002</v>
      </c>
      <c r="H122" s="157">
        <f>IF('Crisis Indicator Data'!S119="x","x",('Crisis Indicator Data'!S119/1000000))</f>
        <v>2.7E-2</v>
      </c>
      <c r="I122" s="157">
        <f>IF('Crisis Indicator Data'!T119="x","x",('Crisis Indicator Data'!T119/1000000))</f>
        <v>0</v>
      </c>
      <c r="J122" s="157">
        <f>IF('Crisis Indicator Data'!U119="x","x",('Crisis Indicator Data'!U119/1000000))</f>
        <v>0</v>
      </c>
      <c r="K122" s="243">
        <f t="shared" si="9"/>
        <v>0.7</v>
      </c>
      <c r="L122" s="143">
        <f>IF(F122="x","x",(F122*1000000/VLOOKUP($C122,'Crisis Indicator Data'!$C$3:$H$198,5,FALSE)))</f>
        <v>0.35781671159029649</v>
      </c>
      <c r="M122" s="143">
        <f>IF(G122="x","x",(G122*1000000/VLOOKUP($C122,'Crisis Indicator Data'!$C$3:$H$198,5,FALSE)))</f>
        <v>0.63634321653189574</v>
      </c>
      <c r="N122" s="143">
        <f>IF(H122="x","x",(H122*1000000/VLOOKUP($C122,'Crisis Indicator Data'!$C$3:$H$198,5,FALSE)))</f>
        <v>6.0646900269541778E-3</v>
      </c>
      <c r="O122" s="143">
        <f>IF(I122="x","x",(I122*1000000/VLOOKUP($C122,'Crisis Indicator Data'!$C$3:$H$198,5,FALSE)))</f>
        <v>0</v>
      </c>
      <c r="P122" s="143">
        <f>IF(J122="x","x",(J122*1000000/VLOOKUP($C122,'Crisis Indicator Data'!$C$3:$H$198,5,FALSE)))</f>
        <v>0</v>
      </c>
      <c r="Q122" s="237">
        <f t="shared" si="10"/>
        <v>2</v>
      </c>
      <c r="R122" s="237">
        <f t="shared" si="11"/>
        <v>1.35</v>
      </c>
    </row>
    <row r="123" spans="1:18" x14ac:dyDescent="0.25">
      <c r="A123" s="147" t="str">
        <f>'Crisis Indicator Data'!A120</f>
        <v>Eastern Africa Regional Drought Crisis</v>
      </c>
      <c r="B123" s="148" t="str">
        <f>'Crisis Indicator Data'!B120</f>
        <v>Drought</v>
      </c>
      <c r="C123" s="148" t="str">
        <f>'Crisis Indicator Data'!C120</f>
        <v>REG014</v>
      </c>
      <c r="D123" s="148" t="str">
        <f>'Crisis Indicator Data'!D120</f>
        <v>Ethiopia,Somalia,Kenya</v>
      </c>
      <c r="E123" s="148" t="str">
        <f>'Crisis Indicator Data'!E120</f>
        <v>ETH,SOM,KEN</v>
      </c>
      <c r="F123" s="157">
        <f>IF('Crisis Indicator Data'!Q120="x","x",('Crisis Indicator Data'!Q120/1000000))</f>
        <v>35.9</v>
      </c>
      <c r="G123" s="157">
        <f>IF('Crisis Indicator Data'!R120="x","x",('Crisis Indicator Data'!R120/1000000))</f>
        <v>40.609000000000002</v>
      </c>
      <c r="H123" s="157">
        <f>IF('Crisis Indicator Data'!S120="x","x",('Crisis Indicator Data'!S120/1000000))</f>
        <v>17.561</v>
      </c>
      <c r="I123" s="157">
        <f>IF('Crisis Indicator Data'!T120="x","x",('Crisis Indicator Data'!T120/1000000))</f>
        <v>5.3470000000000004</v>
      </c>
      <c r="J123" s="157">
        <f>IF('Crisis Indicator Data'!U120="x","x",('Crisis Indicator Data'!U120/1000000))</f>
        <v>2.222</v>
      </c>
      <c r="K123" s="243">
        <f t="shared" si="9"/>
        <v>5</v>
      </c>
      <c r="L123" s="143">
        <f>IF(F123="x","x",(F123*1000000/VLOOKUP($C123,'Crisis Indicator Data'!$C$3:$H$198,5,FALSE)))</f>
        <v>0.35320739866194412</v>
      </c>
      <c r="M123" s="143">
        <f>IF(G123="x","x",(G123*1000000/VLOOKUP($C123,'Crisis Indicator Data'!$C$3:$H$198,5,FALSE)))</f>
        <v>0.39953758362849273</v>
      </c>
      <c r="N123" s="143">
        <f>IF(H123="x","x",(H123*1000000/VLOOKUP($C123,'Crisis Indicator Data'!$C$3:$H$198,5,FALSE)))</f>
        <v>0.17277646595828414</v>
      </c>
      <c r="O123" s="143">
        <f>IF(I123="x","x",(I123*1000000/VLOOKUP($C123,'Crisis Indicator Data'!$C$3:$H$198,5,FALSE)))</f>
        <v>5.2607241243604878E-2</v>
      </c>
      <c r="P123" s="143">
        <f>IF(J123="x","x",(J123*1000000/VLOOKUP($C123,'Crisis Indicator Data'!$C$3:$H$198,5,FALSE)))</f>
        <v>2.1861471861471863E-2</v>
      </c>
      <c r="Q123" s="237">
        <f t="shared" si="10"/>
        <v>4</v>
      </c>
      <c r="R123" s="237">
        <f t="shared" si="11"/>
        <v>4.5</v>
      </c>
    </row>
    <row r="124" spans="1:18" x14ac:dyDescent="0.25">
      <c r="A124" s="147" t="str">
        <f>'Crisis Indicator Data'!A121</f>
        <v>Turkiye / Syria earthquake</v>
      </c>
      <c r="B124" s="148" t="str">
        <f>'Crisis Indicator Data'!B121</f>
        <v>Earthquake</v>
      </c>
      <c r="C124" s="148" t="str">
        <f>'Crisis Indicator Data'!C121</f>
        <v>REG015</v>
      </c>
      <c r="D124" s="148" t="str">
        <f>'Crisis Indicator Data'!D121</f>
        <v>Türkiye,Syria</v>
      </c>
      <c r="E124" s="148" t="str">
        <f>'Crisis Indicator Data'!E121</f>
        <v>TUR,SYR</v>
      </c>
      <c r="F124" s="157">
        <f>IF('Crisis Indicator Data'!Q121="x","x",('Crisis Indicator Data'!Q121/1000000))</f>
        <v>16.141999999999999</v>
      </c>
      <c r="G124" s="157">
        <f>IF('Crisis Indicator Data'!R121="x","x",('Crisis Indicator Data'!R121/1000000))</f>
        <v>8.8049999999999997</v>
      </c>
      <c r="H124" s="157" t="str">
        <f>IF('Crisis Indicator Data'!S121="x","x",('Crisis Indicator Data'!S121/1000000))</f>
        <v>x</v>
      </c>
      <c r="I124" s="157" t="str">
        <f>IF('Crisis Indicator Data'!T121="x","x",('Crisis Indicator Data'!T121/1000000))</f>
        <v>x</v>
      </c>
      <c r="J124" s="157" t="str">
        <f>IF('Crisis Indicator Data'!U121="x","x",('Crisis Indicator Data'!U121/1000000))</f>
        <v>x</v>
      </c>
      <c r="K124" s="243" t="str">
        <f t="shared" si="9"/>
        <v>x</v>
      </c>
      <c r="L124" s="143">
        <f>IF(F124="x","x",(F124*1000000/VLOOKUP($C124,'Crisis Indicator Data'!$C$3:$H$198,5,FALSE)))</f>
        <v>0.64705174970938384</v>
      </c>
      <c r="M124" s="143">
        <f>IF(G124="x","x",(G124*1000000/VLOOKUP($C124,'Crisis Indicator Data'!$C$3:$H$198,5,FALSE)))</f>
        <v>0.35294825029061611</v>
      </c>
      <c r="N124" s="143" t="str">
        <f>IF(H124="x","x",(H124*1000000/VLOOKUP($C124,'Crisis Indicator Data'!$C$3:$H$198,5,FALSE)))</f>
        <v>x</v>
      </c>
      <c r="O124" s="143" t="str">
        <f>IF(I124="x","x",(I124*1000000/VLOOKUP($C124,'Crisis Indicator Data'!$C$3:$H$198,5,FALSE)))</f>
        <v>x</v>
      </c>
      <c r="P124" s="143" t="str">
        <f>IF(J124="x","x",(J124*1000000/VLOOKUP($C124,'Crisis Indicator Data'!$C$3:$H$198,5,FALSE)))</f>
        <v>x</v>
      </c>
      <c r="Q124" s="237" t="str">
        <f t="shared" si="10"/>
        <v>x</v>
      </c>
      <c r="R124" s="237" t="str">
        <f t="shared" si="11"/>
        <v>x</v>
      </c>
    </row>
    <row r="125" spans="1:18" x14ac:dyDescent="0.25">
      <c r="A125" s="147" t="str">
        <f>'Crisis Indicator Data'!A122</f>
        <v>Displacement from Ukraine conflict in Romania</v>
      </c>
      <c r="B125" s="148" t="str">
        <f>'Crisis Indicator Data'!B122</f>
        <v>Conflict,Displacement</v>
      </c>
      <c r="C125" s="148" t="str">
        <f>'Crisis Indicator Data'!C122</f>
        <v>ROU002</v>
      </c>
      <c r="D125" s="148" t="str">
        <f>'Crisis Indicator Data'!D122</f>
        <v>Romania</v>
      </c>
      <c r="E125" s="148" t="str">
        <f>'Crisis Indicator Data'!E122</f>
        <v>ROU</v>
      </c>
      <c r="F125" s="157">
        <f>IF('Crisis Indicator Data'!Q122="x","x",('Crisis Indicator Data'!Q122/1000000))</f>
        <v>5.0490000000000004</v>
      </c>
      <c r="G125" s="157">
        <f>IF('Crisis Indicator Data'!R122="x","x",('Crisis Indicator Data'!R122/1000000))</f>
        <v>0</v>
      </c>
      <c r="H125" s="157">
        <f>IF('Crisis Indicator Data'!S122="x","x",('Crisis Indicator Data'!S122/1000000))</f>
        <v>0.11</v>
      </c>
      <c r="I125" s="157">
        <f>IF('Crisis Indicator Data'!T122="x","x",('Crisis Indicator Data'!T122/1000000))</f>
        <v>0</v>
      </c>
      <c r="J125" s="157">
        <f>IF('Crisis Indicator Data'!U122="x","x",('Crisis Indicator Data'!U122/1000000))</f>
        <v>0</v>
      </c>
      <c r="K125" s="243">
        <f t="shared" si="9"/>
        <v>1.7</v>
      </c>
      <c r="L125" s="143">
        <f>IF(F125="x","x",(F125*1000000/VLOOKUP($C125,'Crisis Indicator Data'!$C$3:$H$198,5,FALSE)))</f>
        <v>0.97867803837953093</v>
      </c>
      <c r="M125" s="143">
        <f>IF(G125="x","x",(G125*1000000/VLOOKUP($C125,'Crisis Indicator Data'!$C$3:$H$198,5,FALSE)))</f>
        <v>0</v>
      </c>
      <c r="N125" s="143">
        <f>IF(H125="x","x",(H125*1000000/VLOOKUP($C125,'Crisis Indicator Data'!$C$3:$H$198,5,FALSE)))</f>
        <v>2.1321961620469083E-2</v>
      </c>
      <c r="O125" s="143">
        <f>IF(I125="x","x",(I125*1000000/VLOOKUP($C125,'Crisis Indicator Data'!$C$3:$H$198,5,FALSE)))</f>
        <v>0</v>
      </c>
      <c r="P125" s="143">
        <f>IF(J125="x","x",(J125*1000000/VLOOKUP($C125,'Crisis Indicator Data'!$C$3:$H$198,5,FALSE)))</f>
        <v>0</v>
      </c>
      <c r="Q125" s="237">
        <f t="shared" si="10"/>
        <v>1</v>
      </c>
      <c r="R125" s="237">
        <f t="shared" si="11"/>
        <v>1.35</v>
      </c>
    </row>
    <row r="126" spans="1:18" x14ac:dyDescent="0.25">
      <c r="A126" s="147" t="str">
        <f>'Crisis Indicator Data'!A123</f>
        <v>Burundi and DRC refugees in Rwanda</v>
      </c>
      <c r="B126" s="148" t="str">
        <f>'Crisis Indicator Data'!B123</f>
        <v>Displacement</v>
      </c>
      <c r="C126" s="148" t="str">
        <f>'Crisis Indicator Data'!C123</f>
        <v>RWA002</v>
      </c>
      <c r="D126" s="148" t="str">
        <f>'Crisis Indicator Data'!D123</f>
        <v>Rwanda</v>
      </c>
      <c r="E126" s="148" t="str">
        <f>'Crisis Indicator Data'!E123</f>
        <v>RWA</v>
      </c>
      <c r="F126" s="157">
        <f>IF('Crisis Indicator Data'!Q123="x","x",('Crisis Indicator Data'!Q123/1000000))</f>
        <v>2.2549999999999999</v>
      </c>
      <c r="G126" s="157">
        <f>IF('Crisis Indicator Data'!R123="x","x",('Crisis Indicator Data'!R123/1000000))</f>
        <v>0</v>
      </c>
      <c r="H126" s="157">
        <f>IF('Crisis Indicator Data'!S123="x","x",('Crisis Indicator Data'!S123/1000000))</f>
        <v>0.127</v>
      </c>
      <c r="I126" s="157">
        <f>IF('Crisis Indicator Data'!T123="x","x",('Crisis Indicator Data'!T123/1000000))</f>
        <v>0</v>
      </c>
      <c r="J126" s="157">
        <f>IF('Crisis Indicator Data'!U123="x","x",('Crisis Indicator Data'!U123/1000000))</f>
        <v>0</v>
      </c>
      <c r="K126" s="243">
        <f t="shared" si="9"/>
        <v>1.8</v>
      </c>
      <c r="L126" s="143">
        <f>IF(F126="x","x",(F126*1000000/VLOOKUP($C126,'Crisis Indicator Data'!$C$3:$H$198,5,FALSE)))</f>
        <v>0.95187842971718029</v>
      </c>
      <c r="M126" s="143">
        <f>IF(G126="x","x",(G126*1000000/VLOOKUP($C126,'Crisis Indicator Data'!$C$3:$H$198,5,FALSE)))</f>
        <v>0</v>
      </c>
      <c r="N126" s="143">
        <f>IF(H126="x","x",(H126*1000000/VLOOKUP($C126,'Crisis Indicator Data'!$C$3:$H$198,5,FALSE)))</f>
        <v>5.3609117771211481E-2</v>
      </c>
      <c r="O126" s="143">
        <f>IF(I126="x","x",(I126*1000000/VLOOKUP($C126,'Crisis Indicator Data'!$C$3:$H$198,5,FALSE)))</f>
        <v>0</v>
      </c>
      <c r="P126" s="143">
        <f>IF(J126="x","x",(J126*1000000/VLOOKUP($C126,'Crisis Indicator Data'!$C$3:$H$198,5,FALSE)))</f>
        <v>0</v>
      </c>
      <c r="Q126" s="237">
        <f t="shared" si="10"/>
        <v>3</v>
      </c>
      <c r="R126" s="237">
        <f t="shared" si="11"/>
        <v>2.4</v>
      </c>
    </row>
    <row r="127" spans="1:18" x14ac:dyDescent="0.25">
      <c r="A127" s="147" t="str">
        <f>'Crisis Indicator Data'!A124</f>
        <v>Complex crisis in Sudan</v>
      </c>
      <c r="B127" s="148" t="str">
        <f>'Crisis Indicator Data'!B124</f>
        <v>Displacement,Violence,Floods</v>
      </c>
      <c r="C127" s="148" t="str">
        <f>'Crisis Indicator Data'!C124</f>
        <v>SDN001</v>
      </c>
      <c r="D127" s="148" t="str">
        <f>'Crisis Indicator Data'!D124</f>
        <v>Sudan</v>
      </c>
      <c r="E127" s="148" t="str">
        <f>'Crisis Indicator Data'!E124</f>
        <v>SDN</v>
      </c>
      <c r="F127" s="157">
        <f>IF('Crisis Indicator Data'!Q124="x","x",('Crisis Indicator Data'!Q124/1000000))</f>
        <v>20.5</v>
      </c>
      <c r="G127" s="157">
        <f>IF('Crisis Indicator Data'!R124="x","x",('Crisis Indicator Data'!R124/1000000))</f>
        <v>13.5</v>
      </c>
      <c r="H127" s="157">
        <f>IF('Crisis Indicator Data'!S124="x","x",('Crisis Indicator Data'!S124/1000000))</f>
        <v>10.199999999999999</v>
      </c>
      <c r="I127" s="157">
        <f>IF('Crisis Indicator Data'!T124="x","x",('Crisis Indicator Data'!T124/1000000))</f>
        <v>5.5</v>
      </c>
      <c r="J127" s="157">
        <f>IF('Crisis Indicator Data'!U124="x","x",('Crisis Indicator Data'!U124/1000000))</f>
        <v>0.1</v>
      </c>
      <c r="K127" s="243">
        <f t="shared" si="9"/>
        <v>5</v>
      </c>
      <c r="L127" s="143">
        <f>IF(F127="x","x",(F127*1000000/VLOOKUP($C127,'Crisis Indicator Data'!$C$3:$H$198,5,FALSE)))</f>
        <v>0.41164658634538154</v>
      </c>
      <c r="M127" s="143">
        <f>IF(G127="x","x",(G127*1000000/VLOOKUP($C127,'Crisis Indicator Data'!$C$3:$H$198,5,FALSE)))</f>
        <v>0.27108433734939757</v>
      </c>
      <c r="N127" s="143">
        <f>IF(H127="x","x",(H127*1000000/VLOOKUP($C127,'Crisis Indicator Data'!$C$3:$H$198,5,FALSE)))</f>
        <v>0.20481927710843373</v>
      </c>
      <c r="O127" s="143">
        <f>IF(I127="x","x",(I127*1000000/VLOOKUP($C127,'Crisis Indicator Data'!$C$3:$H$198,5,FALSE)))</f>
        <v>0.11044176706827309</v>
      </c>
      <c r="P127" s="143">
        <f>IF(J127="x","x",(J127*1000000/VLOOKUP($C127,'Crisis Indicator Data'!$C$3:$H$198,5,FALSE)))</f>
        <v>2.008032128514056E-3</v>
      </c>
      <c r="Q127" s="237">
        <f t="shared" si="10"/>
        <v>4</v>
      </c>
      <c r="R127" s="237">
        <f t="shared" si="11"/>
        <v>4.5</v>
      </c>
    </row>
    <row r="128" spans="1:18" x14ac:dyDescent="0.25">
      <c r="A128" s="147" t="str">
        <f>'Crisis Indicator Data'!A125</f>
        <v>Refugees in Sudan</v>
      </c>
      <c r="B128" s="148" t="str">
        <f>'Crisis Indicator Data'!B125</f>
        <v>Displacement</v>
      </c>
      <c r="C128" s="148" t="str">
        <f>'Crisis Indicator Data'!C125</f>
        <v>SDN005</v>
      </c>
      <c r="D128" s="148" t="str">
        <f>'Crisis Indicator Data'!D125</f>
        <v>Sudan</v>
      </c>
      <c r="E128" s="148" t="str">
        <f>'Crisis Indicator Data'!E125</f>
        <v>SDN</v>
      </c>
      <c r="F128" s="157">
        <f>IF('Crisis Indicator Data'!Q125="x","x",('Crisis Indicator Data'!Q125/1000000))</f>
        <v>0</v>
      </c>
      <c r="G128" s="157">
        <f>IF('Crisis Indicator Data'!R125="x","x",('Crisis Indicator Data'!R125/1000000))</f>
        <v>13.641</v>
      </c>
      <c r="H128" s="157">
        <f>IF('Crisis Indicator Data'!S125="x","x",('Crisis Indicator Data'!S125/1000000))</f>
        <v>1.129</v>
      </c>
      <c r="I128" s="157">
        <f>IF('Crisis Indicator Data'!T125="x","x",('Crisis Indicator Data'!T125/1000000))</f>
        <v>0</v>
      </c>
      <c r="J128" s="157">
        <f>IF('Crisis Indicator Data'!U125="x","x",('Crisis Indicator Data'!U125/1000000))</f>
        <v>0</v>
      </c>
      <c r="K128" s="243">
        <f t="shared" si="9"/>
        <v>3.4</v>
      </c>
      <c r="L128" s="143">
        <f>IF(F128="x","x",(F128*1000000/VLOOKUP($C128,'Crisis Indicator Data'!$C$3:$H$198,5,FALSE)))</f>
        <v>0</v>
      </c>
      <c r="M128" s="143">
        <f>IF(G128="x","x",(G128*1000000/VLOOKUP($C128,'Crisis Indicator Data'!$C$3:$H$198,5,FALSE)))</f>
        <v>0.92356127285037237</v>
      </c>
      <c r="N128" s="143">
        <f>IF(H128="x","x",(H128*1000000/VLOOKUP($C128,'Crisis Indicator Data'!$C$3:$H$198,5,FALSE)))</f>
        <v>7.6438727149627628E-2</v>
      </c>
      <c r="O128" s="143">
        <f>IF(I128="x","x",(I128*1000000/VLOOKUP($C128,'Crisis Indicator Data'!$C$3:$H$198,5,FALSE)))</f>
        <v>0</v>
      </c>
      <c r="P128" s="143">
        <f>IF(J128="x","x",(J128*1000000/VLOOKUP($C128,'Crisis Indicator Data'!$C$3:$H$198,5,FALSE)))</f>
        <v>0</v>
      </c>
      <c r="Q128" s="237">
        <f t="shared" si="10"/>
        <v>3</v>
      </c>
      <c r="R128" s="237">
        <f t="shared" si="11"/>
        <v>3.2</v>
      </c>
    </row>
    <row r="129" spans="1:18" x14ac:dyDescent="0.25">
      <c r="A129" s="147" t="str">
        <f>'Crisis Indicator Data'!A126</f>
        <v xml:space="preserve">Floods in Sudan </v>
      </c>
      <c r="B129" s="148" t="str">
        <f>'Crisis Indicator Data'!B126</f>
        <v>Floods</v>
      </c>
      <c r="C129" s="148" t="str">
        <f>'Crisis Indicator Data'!C126</f>
        <v>SDN006</v>
      </c>
      <c r="D129" s="148" t="str">
        <f>'Crisis Indicator Data'!D126</f>
        <v>Sudan</v>
      </c>
      <c r="E129" s="148" t="str">
        <f>'Crisis Indicator Data'!E126</f>
        <v>SDN</v>
      </c>
      <c r="F129" s="157">
        <f>IF('Crisis Indicator Data'!Q126="x","x",('Crisis Indicator Data'!Q126/1000000))</f>
        <v>49.451000000000001</v>
      </c>
      <c r="G129" s="157">
        <f>IF('Crisis Indicator Data'!R126="x","x",('Crisis Indicator Data'!R126/1000000))</f>
        <v>0.21</v>
      </c>
      <c r="H129" s="157">
        <f>IF('Crisis Indicator Data'!S126="x","x",('Crisis Indicator Data'!S126/1000000))</f>
        <v>0.13900000000000001</v>
      </c>
      <c r="I129" s="157">
        <f>IF('Crisis Indicator Data'!T126="x","x",('Crisis Indicator Data'!T126/1000000))</f>
        <v>0</v>
      </c>
      <c r="J129" s="157">
        <f>IF('Crisis Indicator Data'!U126="x","x",('Crisis Indicator Data'!U126/1000000))</f>
        <v>0</v>
      </c>
      <c r="K129" s="243">
        <f t="shared" si="9"/>
        <v>1.9</v>
      </c>
      <c r="L129" s="143">
        <f>IF(F129="x","x",(F129*1000000/VLOOKUP($C129,'Crisis Indicator Data'!$C$3:$H$198,5,FALSE)))</f>
        <v>0.99299196787148591</v>
      </c>
      <c r="M129" s="143">
        <f>IF(G129="x","x",(G129*1000000/VLOOKUP($C129,'Crisis Indicator Data'!$C$3:$H$198,5,FALSE)))</f>
        <v>4.2168674698795181E-3</v>
      </c>
      <c r="N129" s="143">
        <f>IF(H129="x","x",(H129*1000000/VLOOKUP($C129,'Crisis Indicator Data'!$C$3:$H$198,5,FALSE)))</f>
        <v>2.791164658634538E-3</v>
      </c>
      <c r="O129" s="143">
        <f>IF(I129="x","x",(I129*1000000/VLOOKUP($C129,'Crisis Indicator Data'!$C$3:$H$198,5,FALSE)))</f>
        <v>0</v>
      </c>
      <c r="P129" s="143">
        <f>IF(J129="x","x",(J129*1000000/VLOOKUP($C129,'Crisis Indicator Data'!$C$3:$H$198,5,FALSE)))</f>
        <v>0</v>
      </c>
      <c r="Q129" s="237">
        <f t="shared" si="10"/>
        <v>1</v>
      </c>
      <c r="R129" s="237">
        <f t="shared" si="11"/>
        <v>1.45</v>
      </c>
    </row>
    <row r="130" spans="1:18" x14ac:dyDescent="0.25">
      <c r="A130" s="147" t="str">
        <f>'Crisis Indicator Data'!A127</f>
        <v>Violence in Darfur and Kordofan regions</v>
      </c>
      <c r="B130" s="148" t="str">
        <f>'Crisis Indicator Data'!B127</f>
        <v>Violence</v>
      </c>
      <c r="C130" s="148" t="str">
        <f>'Crisis Indicator Data'!C127</f>
        <v>SDN008</v>
      </c>
      <c r="D130" s="148" t="str">
        <f>'Crisis Indicator Data'!D127</f>
        <v>Sudan</v>
      </c>
      <c r="E130" s="148" t="str">
        <f>'Crisis Indicator Data'!E127</f>
        <v>SDN</v>
      </c>
      <c r="F130" s="157">
        <f>IF('Crisis Indicator Data'!Q127="x","x",('Crisis Indicator Data'!Q127/1000000))</f>
        <v>0</v>
      </c>
      <c r="G130" s="157">
        <f>IF('Crisis Indicator Data'!R127="x","x",('Crisis Indicator Data'!R127/1000000))</f>
        <v>9.2989999999999995</v>
      </c>
      <c r="H130" s="157">
        <f>IF('Crisis Indicator Data'!S127="x","x",('Crisis Indicator Data'!S127/1000000))</f>
        <v>3.73</v>
      </c>
      <c r="I130" s="157">
        <f>IF('Crisis Indicator Data'!T127="x","x",('Crisis Indicator Data'!T127/1000000))</f>
        <v>4.1100000000000003</v>
      </c>
      <c r="J130" s="157">
        <f>IF('Crisis Indicator Data'!U127="x","x",('Crisis Indicator Data'!U127/1000000))</f>
        <v>0</v>
      </c>
      <c r="K130" s="243">
        <f t="shared" si="9"/>
        <v>4.8</v>
      </c>
      <c r="L130" s="143">
        <f>IF(F130="x","x",(F130*1000000/VLOOKUP($C130,'Crisis Indicator Data'!$C$3:$H$198,5,FALSE)))</f>
        <v>0</v>
      </c>
      <c r="M130" s="143">
        <f>IF(G130="x","x",(G130*1000000/VLOOKUP($C130,'Crisis Indicator Data'!$C$3:$H$198,5,FALSE)))</f>
        <v>0.5425637435089562</v>
      </c>
      <c r="N130" s="143">
        <f>IF(H130="x","x",(H130*1000000/VLOOKUP($C130,'Crisis Indicator Data'!$C$3:$H$198,5,FALSE)))</f>
        <v>0.21763230060096855</v>
      </c>
      <c r="O130" s="143">
        <f>IF(I130="x","x",(I130*1000000/VLOOKUP($C130,'Crisis Indicator Data'!$C$3:$H$198,5,FALSE)))</f>
        <v>0.2398039558900753</v>
      </c>
      <c r="P130" s="143">
        <f>IF(J130="x","x",(J130*1000000/VLOOKUP($C130,'Crisis Indicator Data'!$C$3:$H$198,5,FALSE)))</f>
        <v>0</v>
      </c>
      <c r="Q130" s="237">
        <f t="shared" si="10"/>
        <v>4</v>
      </c>
      <c r="R130" s="237">
        <f t="shared" si="11"/>
        <v>4.4000000000000004</v>
      </c>
    </row>
    <row r="131" spans="1:18" x14ac:dyDescent="0.25">
      <c r="A131" s="147" t="str">
        <f>'Crisis Indicator Data'!A128</f>
        <v>Drought in Senegal</v>
      </c>
      <c r="B131" s="148" t="str">
        <f>'Crisis Indicator Data'!B128</f>
        <v>Drought</v>
      </c>
      <c r="C131" s="148" t="str">
        <f>'Crisis Indicator Data'!C128</f>
        <v>SEN002</v>
      </c>
      <c r="D131" s="148" t="str">
        <f>'Crisis Indicator Data'!D128</f>
        <v>Senegal</v>
      </c>
      <c r="E131" s="148" t="str">
        <f>'Crisis Indicator Data'!E128</f>
        <v>SEN</v>
      </c>
      <c r="F131" s="157">
        <f>IF('Crisis Indicator Data'!Q128="x","x",('Crisis Indicator Data'!Q128/1000000))</f>
        <v>12.429</v>
      </c>
      <c r="G131" s="157">
        <f>IF('Crisis Indicator Data'!R128="x","x",('Crisis Indicator Data'!R128/1000000))</f>
        <v>4.9710000000000001</v>
      </c>
      <c r="H131" s="157">
        <f>IF('Crisis Indicator Data'!S128="x","x",('Crisis Indicator Data'!S128/1000000))</f>
        <v>0.84599999999999997</v>
      </c>
      <c r="I131" s="157">
        <f>IF('Crisis Indicator Data'!T128="x","x",('Crisis Indicator Data'!T128/1000000))</f>
        <v>0.03</v>
      </c>
      <c r="J131" s="157">
        <f>IF('Crisis Indicator Data'!U128="x","x",('Crisis Indicator Data'!U128/1000000))</f>
        <v>0</v>
      </c>
      <c r="K131" s="243">
        <f t="shared" si="9"/>
        <v>3.2</v>
      </c>
      <c r="L131" s="143">
        <f>IF(F131="x","x",(F131*1000000/VLOOKUP($C131,'Crisis Indicator Data'!$C$3:$H$198,5,FALSE)))</f>
        <v>0.68007222586999339</v>
      </c>
      <c r="M131" s="143">
        <f>IF(G131="x","x",(G131*1000000/VLOOKUP($C131,'Crisis Indicator Data'!$C$3:$H$198,5,FALSE)))</f>
        <v>0.27199606040709129</v>
      </c>
      <c r="N131" s="143">
        <f>IF(H131="x","x",(H131*1000000/VLOOKUP($C131,'Crisis Indicator Data'!$C$3:$H$198,5,FALSE)))</f>
        <v>4.6290216677609977E-2</v>
      </c>
      <c r="O131" s="143">
        <f>IF(I131="x","x",(I131*1000000/VLOOKUP($C131,'Crisis Indicator Data'!$C$3:$H$198,5,FALSE)))</f>
        <v>1.6414970453053185E-3</v>
      </c>
      <c r="P131" s="143">
        <f>IF(J131="x","x",(J131*1000000/VLOOKUP($C131,'Crisis Indicator Data'!$C$3:$H$198,5,FALSE)))</f>
        <v>0</v>
      </c>
      <c r="Q131" s="237">
        <f t="shared" si="10"/>
        <v>2</v>
      </c>
      <c r="R131" s="237">
        <f t="shared" si="11"/>
        <v>2.6</v>
      </c>
    </row>
    <row r="132" spans="1:18" x14ac:dyDescent="0.25">
      <c r="A132" s="147" t="str">
        <f>'Crisis Indicator Data'!A129</f>
        <v>Complex crisis in El Salvador</v>
      </c>
      <c r="B132" s="148" t="str">
        <f>'Crisis Indicator Data'!B129</f>
        <v>Displacement,Violence,Floods,Drought</v>
      </c>
      <c r="C132" s="148" t="str">
        <f>'Crisis Indicator Data'!C129</f>
        <v>SLV001</v>
      </c>
      <c r="D132" s="148" t="str">
        <f>'Crisis Indicator Data'!D129</f>
        <v>El Salvador</v>
      </c>
      <c r="E132" s="148" t="str">
        <f>'Crisis Indicator Data'!E129</f>
        <v>SLV</v>
      </c>
      <c r="F132" s="157">
        <f>IF('Crisis Indicator Data'!Q129="x","x",('Crisis Indicator Data'!Q129/1000000))</f>
        <v>3.1</v>
      </c>
      <c r="G132" s="157">
        <f>IF('Crisis Indicator Data'!R129="x","x",('Crisis Indicator Data'!R129/1000000))</f>
        <v>2.1</v>
      </c>
      <c r="H132" s="157">
        <f>IF('Crisis Indicator Data'!S129="x","x",('Crisis Indicator Data'!S129/1000000))</f>
        <v>1.1000000000000001</v>
      </c>
      <c r="I132" s="157">
        <f>IF('Crisis Indicator Data'!T129="x","x",('Crisis Indicator Data'!T129/1000000))</f>
        <v>0</v>
      </c>
      <c r="J132" s="157">
        <f>IF('Crisis Indicator Data'!U129="x","x",('Crisis Indicator Data'!U129/1000000))</f>
        <v>0</v>
      </c>
      <c r="K132" s="243">
        <f t="shared" si="9"/>
        <v>3.4</v>
      </c>
      <c r="L132" s="143">
        <f>IF(F132="x","x",(F132*1000000/VLOOKUP($C132,'Crisis Indicator Data'!$C$3:$H$198,5,FALSE)))</f>
        <v>0.49206349206349204</v>
      </c>
      <c r="M132" s="143">
        <f>IF(G132="x","x",(G132*1000000/VLOOKUP($C132,'Crisis Indicator Data'!$C$3:$H$198,5,FALSE)))</f>
        <v>0.33333333333333331</v>
      </c>
      <c r="N132" s="143">
        <f>IF(H132="x","x",(H132*1000000/VLOOKUP($C132,'Crisis Indicator Data'!$C$3:$H$198,5,FALSE)))</f>
        <v>0.17460317460317459</v>
      </c>
      <c r="O132" s="143">
        <f>IF(I132="x","x",(I132*1000000/VLOOKUP($C132,'Crisis Indicator Data'!$C$3:$H$198,5,FALSE)))</f>
        <v>0</v>
      </c>
      <c r="P132" s="143">
        <f>IF(J132="x","x",(J132*1000000/VLOOKUP($C132,'Crisis Indicator Data'!$C$3:$H$198,5,FALSE)))</f>
        <v>0</v>
      </c>
      <c r="Q132" s="237">
        <f t="shared" si="10"/>
        <v>3</v>
      </c>
      <c r="R132" s="237">
        <f t="shared" si="11"/>
        <v>3.2</v>
      </c>
    </row>
    <row r="133" spans="1:18" x14ac:dyDescent="0.25">
      <c r="A133" s="147" t="str">
        <f>'Crisis Indicator Data'!A130</f>
        <v>Complex crisis in Somalia</v>
      </c>
      <c r="B133" s="148" t="str">
        <f>'Crisis Indicator Data'!B130</f>
        <v>Conflict,Displacement,Floods,Drought</v>
      </c>
      <c r="C133" s="148" t="str">
        <f>'Crisis Indicator Data'!C130</f>
        <v>SOM001</v>
      </c>
      <c r="D133" s="148" t="str">
        <f>'Crisis Indicator Data'!D130</f>
        <v>Somalia</v>
      </c>
      <c r="E133" s="148" t="str">
        <f>'Crisis Indicator Data'!E130</f>
        <v>SOM</v>
      </c>
      <c r="F133" s="157">
        <f>IF('Crisis Indicator Data'!Q130="x","x",('Crisis Indicator Data'!Q130/1000000))</f>
        <v>0</v>
      </c>
      <c r="G133" s="157">
        <f>IF('Crisis Indicator Data'!R130="x","x",('Crisis Indicator Data'!R130/1000000))</f>
        <v>8.7100000000000009</v>
      </c>
      <c r="H133" s="157">
        <f>IF('Crisis Indicator Data'!S130="x","x",('Crisis Indicator Data'!S130/1000000))</f>
        <v>4.1500000000000004</v>
      </c>
      <c r="I133" s="157">
        <f>IF('Crisis Indicator Data'!T130="x","x",('Crisis Indicator Data'!T130/1000000))</f>
        <v>2.5779999999999998</v>
      </c>
      <c r="J133" s="157">
        <f>IF('Crisis Indicator Data'!U130="x","x",('Crisis Indicator Data'!U130/1000000))</f>
        <v>1.5169999999999999</v>
      </c>
      <c r="K133" s="243">
        <f t="shared" si="9"/>
        <v>4.9000000000000004</v>
      </c>
      <c r="L133" s="143">
        <f>IF(F133="x","x",(F133*1000000/VLOOKUP($C133,'Crisis Indicator Data'!$C$3:$H$198,5,FALSE)))</f>
        <v>0</v>
      </c>
      <c r="M133" s="143">
        <f>IF(G133="x","x",(G133*1000000/VLOOKUP($C133,'Crisis Indicator Data'!$C$3:$H$198,5,FALSE)))</f>
        <v>0.51371276909466235</v>
      </c>
      <c r="N133" s="143">
        <f>IF(H133="x","x",(H133*1000000/VLOOKUP($C133,'Crisis Indicator Data'!$C$3:$H$198,5,FALSE)))</f>
        <v>0.24476555588322033</v>
      </c>
      <c r="O133" s="143">
        <f>IF(I133="x","x",(I133*1000000/VLOOKUP($C133,'Crisis Indicator Data'!$C$3:$H$198,5,FALSE)))</f>
        <v>0.15204954290769684</v>
      </c>
      <c r="P133" s="143">
        <f>IF(J133="x","x",(J133*1000000/VLOOKUP($C133,'Crisis Indicator Data'!$C$3:$H$198,5,FALSE)))</f>
        <v>8.9472132114420524E-2</v>
      </c>
      <c r="Q133" s="237">
        <f t="shared" si="10"/>
        <v>5</v>
      </c>
      <c r="R133" s="237">
        <f t="shared" si="11"/>
        <v>4.95</v>
      </c>
    </row>
    <row r="134" spans="1:18" x14ac:dyDescent="0.25">
      <c r="A134" s="147" t="str">
        <f>'Crisis Indicator Data'!A131</f>
        <v>Mixed Migration Flows in Somalia</v>
      </c>
      <c r="B134" s="148" t="str">
        <f>'Crisis Indicator Data'!B131</f>
        <v>Displacement</v>
      </c>
      <c r="C134" s="148" t="str">
        <f>'Crisis Indicator Data'!C131</f>
        <v>SOM002</v>
      </c>
      <c r="D134" s="148" t="str">
        <f>'Crisis Indicator Data'!D131</f>
        <v>Somalia</v>
      </c>
      <c r="E134" s="148" t="str">
        <f>'Crisis Indicator Data'!E131</f>
        <v>SOM</v>
      </c>
      <c r="F134" s="157">
        <f>IF('Crisis Indicator Data'!Q131="x","x",('Crisis Indicator Data'!Q131/1000000))</f>
        <v>2.6589999999999998</v>
      </c>
      <c r="G134" s="157">
        <f>IF('Crisis Indicator Data'!R131="x","x",('Crisis Indicator Data'!R131/1000000))</f>
        <v>0</v>
      </c>
      <c r="H134" s="157">
        <f>IF('Crisis Indicator Data'!S131="x","x",('Crisis Indicator Data'!S131/1000000))</f>
        <v>3.5000000000000003E-2</v>
      </c>
      <c r="I134" s="157">
        <f>IF('Crisis Indicator Data'!T131="x","x",('Crisis Indicator Data'!T131/1000000))</f>
        <v>0</v>
      </c>
      <c r="J134" s="157">
        <f>IF('Crisis Indicator Data'!U131="x","x",('Crisis Indicator Data'!U131/1000000))</f>
        <v>0</v>
      </c>
      <c r="K134" s="243">
        <f t="shared" ref="K134:K165" si="12">IF(H134="x","x",IF(SUM(H134:J134)=0,0,IF(LOG(SUM(H134:J134)*1000000)&lt;$K$4,0,IF(LOG(SUM(H134:J134)*1000000)&gt;$K$3,5,ROUND(5-(K$3-LOG(SUM(H134:J134)*1000000))/(K$3-K$4)*5,1)))))</f>
        <v>0.9</v>
      </c>
      <c r="L134" s="143">
        <f>IF(F134="x","x",(F134*1000000/VLOOKUP($C134,'Crisis Indicator Data'!$C$3:$H$198,5,FALSE)))</f>
        <v>0.98700816629547139</v>
      </c>
      <c r="M134" s="143">
        <f>IF(G134="x","x",(G134*1000000/VLOOKUP($C134,'Crisis Indicator Data'!$C$3:$H$198,5,FALSE)))</f>
        <v>0</v>
      </c>
      <c r="N134" s="143">
        <f>IF(H134="x","x",(H134*1000000/VLOOKUP($C134,'Crisis Indicator Data'!$C$3:$H$198,5,FALSE)))</f>
        <v>1.2991833704528583E-2</v>
      </c>
      <c r="O134" s="143">
        <f>IF(I134="x","x",(I134*1000000/VLOOKUP($C134,'Crisis Indicator Data'!$C$3:$H$198,5,FALSE)))</f>
        <v>0</v>
      </c>
      <c r="P134" s="143">
        <f>IF(J134="x","x",(J134*1000000/VLOOKUP($C134,'Crisis Indicator Data'!$C$3:$H$198,5,FALSE)))</f>
        <v>0</v>
      </c>
      <c r="Q134" s="237">
        <f t="shared" ref="Q134:Q165" si="13">IF(N134="x","x",IF(OR(L134&gt;=$L$3,M134&gt;=$M$3,N134&gt;=$N$3,O134&gt;=$O$3,P134&gt;=$P$3),(IF(P134&gt;=$P$3,5,IF((O134+P134)&gt;=$O$3,4,IF((O134+P134+N134)&gt;=$N$3,3,IF((O134+P134+N134+M134)&gt;=$M$3,2,1)))))))</f>
        <v>1</v>
      </c>
      <c r="R134" s="237">
        <f t="shared" ref="R134:R165" si="14">IF(Q134="x","x",(AVERAGE(K134,Q134)))</f>
        <v>0.95</v>
      </c>
    </row>
    <row r="135" spans="1:18" x14ac:dyDescent="0.25">
      <c r="A135" s="147" t="str">
        <f>'Crisis Indicator Data'!A132</f>
        <v>Complex crisis in South Sudan</v>
      </c>
      <c r="B135" s="148" t="str">
        <f>'Crisis Indicator Data'!B132</f>
        <v>Conflict,Floods,Displacement</v>
      </c>
      <c r="C135" s="148" t="str">
        <f>'Crisis Indicator Data'!C132</f>
        <v>SSD001</v>
      </c>
      <c r="D135" s="148" t="str">
        <f>'Crisis Indicator Data'!D132</f>
        <v>South Sudan</v>
      </c>
      <c r="E135" s="148" t="str">
        <f>'Crisis Indicator Data'!E132</f>
        <v>SSD</v>
      </c>
      <c r="F135" s="157">
        <f>IF('Crisis Indicator Data'!Q132="x","x",('Crisis Indicator Data'!Q132/1000000))</f>
        <v>0</v>
      </c>
      <c r="G135" s="157">
        <f>IF('Crisis Indicator Data'!R132="x","x",('Crisis Indicator Data'!R132/1000000))</f>
        <v>3.37</v>
      </c>
      <c r="H135" s="157">
        <f>IF('Crisis Indicator Data'!S132="x","x",('Crisis Indicator Data'!S132/1000000))</f>
        <v>1.41</v>
      </c>
      <c r="I135" s="157">
        <f>IF('Crisis Indicator Data'!T132="x","x",('Crisis Indicator Data'!T132/1000000))</f>
        <v>7.8959999999999999</v>
      </c>
      <c r="J135" s="157">
        <f>IF('Crisis Indicator Data'!U132="x","x",('Crisis Indicator Data'!U132/1000000))</f>
        <v>9.4E-2</v>
      </c>
      <c r="K135" s="243">
        <f t="shared" si="12"/>
        <v>5</v>
      </c>
      <c r="L135" s="143">
        <f>IF(F135="x","x",(F135*1000000/VLOOKUP($C135,'Crisis Indicator Data'!$C$3:$H$198,5,FALSE)))</f>
        <v>0</v>
      </c>
      <c r="M135" s="143">
        <f>IF(G135="x","x",(G135*1000000/VLOOKUP($C135,'Crisis Indicator Data'!$C$3:$H$198,5,FALSE)))</f>
        <v>0.26375518509822338</v>
      </c>
      <c r="N135" s="143">
        <f>IF(H135="x","x",(H135*1000000/VLOOKUP($C135,'Crisis Indicator Data'!$C$3:$H$198,5,FALSE)))</f>
        <v>0.11035454332002817</v>
      </c>
      <c r="O135" s="143">
        <f>IF(I135="x","x",(I135*1000000/VLOOKUP($C135,'Crisis Indicator Data'!$C$3:$H$198,5,FALSE)))</f>
        <v>0.61798544259215782</v>
      </c>
      <c r="P135" s="143">
        <f>IF(J135="x","x",(J135*1000000/VLOOKUP($C135,'Crisis Indicator Data'!$C$3:$H$198,5,FALSE)))</f>
        <v>7.3569695546685451E-3</v>
      </c>
      <c r="Q135" s="237">
        <f t="shared" si="13"/>
        <v>4</v>
      </c>
      <c r="R135" s="237">
        <f t="shared" si="14"/>
        <v>4.5</v>
      </c>
    </row>
    <row r="136" spans="1:18" x14ac:dyDescent="0.25">
      <c r="A136" s="147" t="str">
        <f>'Crisis Indicator Data'!A133</f>
        <v>2022 seasonal floods in South Sudan</v>
      </c>
      <c r="B136" s="148" t="str">
        <f>'Crisis Indicator Data'!B133</f>
        <v>Floods</v>
      </c>
      <c r="C136" s="148" t="str">
        <f>'Crisis Indicator Data'!C133</f>
        <v>SSD003</v>
      </c>
      <c r="D136" s="148" t="str">
        <f>'Crisis Indicator Data'!D133</f>
        <v>South Sudan</v>
      </c>
      <c r="E136" s="148" t="str">
        <f>'Crisis Indicator Data'!E133</f>
        <v>SSD</v>
      </c>
      <c r="F136" s="157">
        <f>IF('Crisis Indicator Data'!Q133="x","x",('Crisis Indicator Data'!Q133/1000000))</f>
        <v>10.643000000000001</v>
      </c>
      <c r="G136" s="157">
        <f>IF('Crisis Indicator Data'!R133="x","x",('Crisis Indicator Data'!R133/1000000))</f>
        <v>0</v>
      </c>
      <c r="H136" s="157">
        <f>IF('Crisis Indicator Data'!S133="x","x",('Crisis Indicator Data'!S133/1000000))</f>
        <v>1</v>
      </c>
      <c r="I136" s="157">
        <f>IF('Crisis Indicator Data'!T133="x","x",('Crisis Indicator Data'!T133/1000000))</f>
        <v>0</v>
      </c>
      <c r="J136" s="157">
        <f>IF('Crisis Indicator Data'!U133="x","x",('Crisis Indicator Data'!U133/1000000))</f>
        <v>0</v>
      </c>
      <c r="K136" s="243">
        <f t="shared" si="12"/>
        <v>3.3</v>
      </c>
      <c r="L136" s="143">
        <f>IF(F136="x","x",(F136*1000000/VLOOKUP($C136,'Crisis Indicator Data'!$C$3:$H$198,5,FALSE)))</f>
        <v>0.9141114832946835</v>
      </c>
      <c r="M136" s="143">
        <f>IF(G136="x","x",(G136*1000000/VLOOKUP($C136,'Crisis Indicator Data'!$C$3:$H$198,5,FALSE)))</f>
        <v>0</v>
      </c>
      <c r="N136" s="143">
        <f>IF(H136="x","x",(H136*1000000/VLOOKUP($C136,'Crisis Indicator Data'!$C$3:$H$198,5,FALSE)))</f>
        <v>8.5888516705316498E-2</v>
      </c>
      <c r="O136" s="143">
        <f>IF(I136="x","x",(I136*1000000/VLOOKUP($C136,'Crisis Indicator Data'!$C$3:$H$198,5,FALSE)))</f>
        <v>0</v>
      </c>
      <c r="P136" s="143">
        <f>IF(J136="x","x",(J136*1000000/VLOOKUP($C136,'Crisis Indicator Data'!$C$3:$H$198,5,FALSE)))</f>
        <v>0</v>
      </c>
      <c r="Q136" s="237">
        <f t="shared" si="13"/>
        <v>3</v>
      </c>
      <c r="R136" s="237">
        <f t="shared" si="14"/>
        <v>3.15</v>
      </c>
    </row>
    <row r="137" spans="1:18" x14ac:dyDescent="0.25">
      <c r="A137" s="147" t="str">
        <f>'Crisis Indicator Data'!A134</f>
        <v>Displacement from Ukraine conflict in Slovakia</v>
      </c>
      <c r="B137" s="148" t="str">
        <f>'Crisis Indicator Data'!B134</f>
        <v>Displacement,Conflict</v>
      </c>
      <c r="C137" s="148" t="str">
        <f>'Crisis Indicator Data'!C134</f>
        <v>SVK002</v>
      </c>
      <c r="D137" s="148" t="str">
        <f>'Crisis Indicator Data'!D134</f>
        <v>Slovakia</v>
      </c>
      <c r="E137" s="148" t="str">
        <f>'Crisis Indicator Data'!E134</f>
        <v>SVK</v>
      </c>
      <c r="F137" s="157">
        <f>IF('Crisis Indicator Data'!Q134="x","x",('Crisis Indicator Data'!Q134/1000000))</f>
        <v>1.571</v>
      </c>
      <c r="G137" s="157">
        <f>IF('Crisis Indicator Data'!R134="x","x",('Crisis Indicator Data'!R134/1000000))</f>
        <v>0</v>
      </c>
      <c r="H137" s="157">
        <f>IF('Crisis Indicator Data'!S134="x","x",('Crisis Indicator Data'!S134/1000000))</f>
        <v>0.109</v>
      </c>
      <c r="I137" s="157">
        <f>IF('Crisis Indicator Data'!T134="x","x",('Crisis Indicator Data'!T134/1000000))</f>
        <v>0</v>
      </c>
      <c r="J137" s="157">
        <f>IF('Crisis Indicator Data'!U134="x","x",('Crisis Indicator Data'!U134/1000000))</f>
        <v>0</v>
      </c>
      <c r="K137" s="243">
        <f t="shared" si="12"/>
        <v>1.7</v>
      </c>
      <c r="L137" s="143">
        <f>IF(F137="x","x",(F137*1000000/VLOOKUP($C137,'Crisis Indicator Data'!$C$3:$H$198,5,FALSE)))</f>
        <v>0.93511904761904763</v>
      </c>
      <c r="M137" s="143">
        <f>IF(G137="x","x",(G137*1000000/VLOOKUP($C137,'Crisis Indicator Data'!$C$3:$H$198,5,FALSE)))</f>
        <v>0</v>
      </c>
      <c r="N137" s="143">
        <f>IF(H137="x","x",(H137*1000000/VLOOKUP($C137,'Crisis Indicator Data'!$C$3:$H$198,5,FALSE)))</f>
        <v>6.4880952380952386E-2</v>
      </c>
      <c r="O137" s="143">
        <f>IF(I137="x","x",(I137*1000000/VLOOKUP($C137,'Crisis Indicator Data'!$C$3:$H$198,5,FALSE)))</f>
        <v>0</v>
      </c>
      <c r="P137" s="143">
        <f>IF(J137="x","x",(J137*1000000/VLOOKUP($C137,'Crisis Indicator Data'!$C$3:$H$198,5,FALSE)))</f>
        <v>0</v>
      </c>
      <c r="Q137" s="237">
        <f t="shared" si="13"/>
        <v>3</v>
      </c>
      <c r="R137" s="237">
        <f t="shared" si="14"/>
        <v>2.35</v>
      </c>
    </row>
    <row r="138" spans="1:18" x14ac:dyDescent="0.25">
      <c r="A138" s="147" t="str">
        <f>'Crisis Indicator Data'!A135</f>
        <v>Food Security Crisis in Eswatini</v>
      </c>
      <c r="B138" s="148" t="str">
        <f>'Crisis Indicator Data'!B135</f>
        <v>Drought</v>
      </c>
      <c r="C138" s="148" t="str">
        <f>'Crisis Indicator Data'!C135</f>
        <v>SWZ001</v>
      </c>
      <c r="D138" s="148" t="str">
        <f>'Crisis Indicator Data'!D135</f>
        <v>Eswatini</v>
      </c>
      <c r="E138" s="148" t="str">
        <f>'Crisis Indicator Data'!E135</f>
        <v>SWZ</v>
      </c>
      <c r="F138" s="157">
        <f>IF('Crisis Indicator Data'!Q135="x","x",('Crisis Indicator Data'!Q135/1000000))</f>
        <v>0.47699999999999998</v>
      </c>
      <c r="G138" s="157">
        <f>IF('Crisis Indicator Data'!R135="x","x",('Crisis Indicator Data'!R135/1000000))</f>
        <v>0.438</v>
      </c>
      <c r="H138" s="157">
        <f>IF('Crisis Indicator Data'!S135="x","x",('Crisis Indicator Data'!S135/1000000))</f>
        <v>0.222</v>
      </c>
      <c r="I138" s="157">
        <f>IF('Crisis Indicator Data'!T135="x","x",('Crisis Indicator Data'!T135/1000000))</f>
        <v>3.6999999999999998E-2</v>
      </c>
      <c r="J138" s="157">
        <f>IF('Crisis Indicator Data'!U135="x","x",('Crisis Indicator Data'!U135/1000000))</f>
        <v>0</v>
      </c>
      <c r="K138" s="243">
        <f t="shared" si="12"/>
        <v>2.4</v>
      </c>
      <c r="L138" s="143">
        <f>IF(F138="x","x",(F138*1000000/VLOOKUP($C138,'Crisis Indicator Data'!$C$3:$H$198,5,FALSE)))</f>
        <v>0.40630323679727426</v>
      </c>
      <c r="M138" s="143">
        <f>IF(G138="x","x",(G138*1000000/VLOOKUP($C138,'Crisis Indicator Data'!$C$3:$H$198,5,FALSE)))</f>
        <v>0.37308347529812608</v>
      </c>
      <c r="N138" s="143">
        <f>IF(H138="x","x",(H138*1000000/VLOOKUP($C138,'Crisis Indicator Data'!$C$3:$H$198,5,FALSE)))</f>
        <v>0.18909710391822829</v>
      </c>
      <c r="O138" s="143">
        <f>IF(I138="x","x",(I138*1000000/VLOOKUP($C138,'Crisis Indicator Data'!$C$3:$H$198,5,FALSE)))</f>
        <v>3.1516183986371377E-2</v>
      </c>
      <c r="P138" s="143">
        <f>IF(J138="x","x",(J138*1000000/VLOOKUP($C138,'Crisis Indicator Data'!$C$3:$H$198,5,FALSE)))</f>
        <v>0</v>
      </c>
      <c r="Q138" s="237">
        <f t="shared" si="13"/>
        <v>3</v>
      </c>
      <c r="R138" s="237">
        <f t="shared" si="14"/>
        <v>2.7</v>
      </c>
    </row>
    <row r="139" spans="1:18" x14ac:dyDescent="0.25">
      <c r="A139" s="147" t="str">
        <f>'Crisis Indicator Data'!A136</f>
        <v>Syrian conflict</v>
      </c>
      <c r="B139" s="148" t="str">
        <f>'Crisis Indicator Data'!B136</f>
        <v>Conflict,Displacement,Violence</v>
      </c>
      <c r="C139" s="148" t="str">
        <f>'Crisis Indicator Data'!C136</f>
        <v>SYR001</v>
      </c>
      <c r="D139" s="148" t="str">
        <f>'Crisis Indicator Data'!D136</f>
        <v>Syria</v>
      </c>
      <c r="E139" s="148" t="str">
        <f>'Crisis Indicator Data'!E136</f>
        <v>SYR</v>
      </c>
      <c r="F139" s="157">
        <f>IF('Crisis Indicator Data'!Q136="x","x",('Crisis Indicator Data'!Q136/1000000))</f>
        <v>0</v>
      </c>
      <c r="G139" s="157">
        <f>IF('Crisis Indicator Data'!R136="x","x",('Crisis Indicator Data'!R136/1000000))</f>
        <v>3.9630000000000001</v>
      </c>
      <c r="H139" s="157">
        <f>IF('Crisis Indicator Data'!S136="x","x",('Crisis Indicator Data'!S136/1000000))</f>
        <v>9.6</v>
      </c>
      <c r="I139" s="157">
        <f>IF('Crisis Indicator Data'!T136="x","x",('Crisis Indicator Data'!T136/1000000))</f>
        <v>4.9000000000000004</v>
      </c>
      <c r="J139" s="157">
        <f>IF('Crisis Indicator Data'!U136="x","x",('Crisis Indicator Data'!U136/1000000))</f>
        <v>0.06</v>
      </c>
      <c r="K139" s="243">
        <f t="shared" si="12"/>
        <v>5</v>
      </c>
      <c r="L139" s="143">
        <f>IF(F139="x","x",(F139*1000000/VLOOKUP($C139,'Crisis Indicator Data'!$C$3:$H$198,5,FALSE)))</f>
        <v>0</v>
      </c>
      <c r="M139" s="143">
        <f>IF(G139="x","x",(G139*1000000/VLOOKUP($C139,'Crisis Indicator Data'!$C$3:$H$198,5,FALSE)))</f>
        <v>0.21395022404578093</v>
      </c>
      <c r="N139" s="143">
        <f>IF(H139="x","x",(H139*1000000/VLOOKUP($C139,'Crisis Indicator Data'!$C$3:$H$198,5,FALSE)))</f>
        <v>0.51827457755223239</v>
      </c>
      <c r="O139" s="143">
        <f>IF(I139="x","x",(I139*1000000/VLOOKUP($C139,'Crisis Indicator Data'!$C$3:$H$198,5,FALSE)))</f>
        <v>0.26453598229228525</v>
      </c>
      <c r="P139" s="143">
        <f>IF(J139="x","x",(J139*1000000/VLOOKUP($C139,'Crisis Indicator Data'!$C$3:$H$198,5,FALSE)))</f>
        <v>3.2392161097014524E-3</v>
      </c>
      <c r="Q139" s="237">
        <f t="shared" si="13"/>
        <v>4</v>
      </c>
      <c r="R139" s="237">
        <f t="shared" si="14"/>
        <v>4.5</v>
      </c>
    </row>
    <row r="140" spans="1:18" x14ac:dyDescent="0.25">
      <c r="A140" s="147" t="str">
        <f>'Crisis Indicator Data'!A137</f>
        <v>Türkiye / Syria earthquake in Syria</v>
      </c>
      <c r="B140" s="148" t="str">
        <f>'Crisis Indicator Data'!B137</f>
        <v>Earthquake</v>
      </c>
      <c r="C140" s="148" t="str">
        <f>'Crisis Indicator Data'!C137</f>
        <v>SYR002</v>
      </c>
      <c r="D140" s="148" t="str">
        <f>'Crisis Indicator Data'!D137</f>
        <v>Syria</v>
      </c>
      <c r="E140" s="148" t="str">
        <f>'Crisis Indicator Data'!E137</f>
        <v>SYR</v>
      </c>
      <c r="F140" s="157">
        <f>IF('Crisis Indicator Data'!Q137="x","x",('Crisis Indicator Data'!Q137/1000000))</f>
        <v>5.375</v>
      </c>
      <c r="G140" s="157">
        <f>IF('Crisis Indicator Data'!R137="x","x",('Crisis Indicator Data'!R137/1000000))</f>
        <v>6.2619999999999996</v>
      </c>
      <c r="H140" s="157" t="str">
        <f>IF('Crisis Indicator Data'!S137="x","x",('Crisis Indicator Data'!S137/1000000))</f>
        <v>x</v>
      </c>
      <c r="I140" s="157" t="str">
        <f>IF('Crisis Indicator Data'!T137="x","x",('Crisis Indicator Data'!T137/1000000))</f>
        <v>x</v>
      </c>
      <c r="J140" s="157" t="str">
        <f>IF('Crisis Indicator Data'!U137="x","x",('Crisis Indicator Data'!U137/1000000))</f>
        <v>x</v>
      </c>
      <c r="K140" s="243" t="str">
        <f t="shared" si="12"/>
        <v>x</v>
      </c>
      <c r="L140" s="143">
        <f>IF(F140="x","x",(F140*1000000/VLOOKUP($C140,'Crisis Indicator Data'!$C$3:$H$198,5,FALSE)))</f>
        <v>0.46188880295608836</v>
      </c>
      <c r="M140" s="143">
        <f>IF(G140="x","x",(G140*1000000/VLOOKUP($C140,'Crisis Indicator Data'!$C$3:$H$198,5,FALSE)))</f>
        <v>0.53811119704391164</v>
      </c>
      <c r="N140" s="143" t="str">
        <f>IF(H140="x","x",(H140*1000000/VLOOKUP($C140,'Crisis Indicator Data'!$C$3:$H$198,5,FALSE)))</f>
        <v>x</v>
      </c>
      <c r="O140" s="143" t="str">
        <f>IF(I140="x","x",(I140*1000000/VLOOKUP($C140,'Crisis Indicator Data'!$C$3:$H$198,5,FALSE)))</f>
        <v>x</v>
      </c>
      <c r="P140" s="143" t="str">
        <f>IF(J140="x","x",(J140*1000000/VLOOKUP($C140,'Crisis Indicator Data'!$C$3:$H$198,5,FALSE)))</f>
        <v>x</v>
      </c>
      <c r="Q140" s="237" t="str">
        <f t="shared" si="13"/>
        <v>x</v>
      </c>
      <c r="R140" s="237" t="str">
        <f t="shared" si="14"/>
        <v>x</v>
      </c>
    </row>
    <row r="141" spans="1:18" x14ac:dyDescent="0.25">
      <c r="A141" s="147" t="str">
        <f>'Crisis Indicator Data'!A138</f>
        <v>Complex crisis in Chad</v>
      </c>
      <c r="B141" s="148" t="str">
        <f>'Crisis Indicator Data'!B138</f>
        <v>Conflict,Displacement</v>
      </c>
      <c r="C141" s="148" t="str">
        <f>'Crisis Indicator Data'!C138</f>
        <v>TCD001</v>
      </c>
      <c r="D141" s="148" t="str">
        <f>'Crisis Indicator Data'!D138</f>
        <v>Chad</v>
      </c>
      <c r="E141" s="148" t="str">
        <f>'Crisis Indicator Data'!E138</f>
        <v>TCD</v>
      </c>
      <c r="F141" s="157">
        <f>IF('Crisis Indicator Data'!Q138="x","x",('Crisis Indicator Data'!Q138/1000000))</f>
        <v>9.1750000000000007</v>
      </c>
      <c r="G141" s="157">
        <f>IF('Crisis Indicator Data'!R138="x","x",('Crisis Indicator Data'!R138/1000000))</f>
        <v>1.2070000000000001</v>
      </c>
      <c r="H141" s="157">
        <f>IF('Crisis Indicator Data'!S138="x","x",('Crisis Indicator Data'!S138/1000000))</f>
        <v>0.71499999999999997</v>
      </c>
      <c r="I141" s="157">
        <f>IF('Crisis Indicator Data'!T138="x","x",('Crisis Indicator Data'!T138/1000000))</f>
        <v>1.91</v>
      </c>
      <c r="J141" s="157">
        <f>IF('Crisis Indicator Data'!U138="x","x",('Crisis Indicator Data'!U138/1000000))</f>
        <v>3.5249999999999999</v>
      </c>
      <c r="K141" s="243">
        <f t="shared" si="12"/>
        <v>4.5999999999999996</v>
      </c>
      <c r="L141" s="143">
        <f>IF(F141="x","x",(F141*1000000/VLOOKUP($C141,'Crisis Indicator Data'!$C$3:$H$198,5,FALSE)))</f>
        <v>0.54622849318330657</v>
      </c>
      <c r="M141" s="143">
        <f>IF(G141="x","x",(G141*1000000/VLOOKUP($C141,'Crisis Indicator Data'!$C$3:$H$198,5,FALSE)))</f>
        <v>7.1858069893433352E-2</v>
      </c>
      <c r="N141" s="143">
        <f>IF(H141="x","x",(H141*1000000/VLOOKUP($C141,'Crisis Indicator Data'!$C$3:$H$198,5,FALSE)))</f>
        <v>4.2567125081859856E-2</v>
      </c>
      <c r="O141" s="143">
        <f>IF(I141="x","x",(I141*1000000/VLOOKUP($C141,'Crisis Indicator Data'!$C$3:$H$198,5,FALSE)))</f>
        <v>0.11371078168720605</v>
      </c>
      <c r="P141" s="143">
        <f>IF(J141="x","x",(J141*1000000/VLOOKUP($C141,'Crisis Indicator Data'!$C$3:$H$198,5,FALSE)))</f>
        <v>0.20985890337560278</v>
      </c>
      <c r="Q141" s="237">
        <f t="shared" si="13"/>
        <v>5</v>
      </c>
      <c r="R141" s="237">
        <f t="shared" si="14"/>
        <v>4.8</v>
      </c>
    </row>
    <row r="142" spans="1:18" x14ac:dyDescent="0.25">
      <c r="A142" s="147" t="str">
        <f>'Crisis Indicator Data'!A139</f>
        <v>Boko Haram in Chad</v>
      </c>
      <c r="B142" s="148" t="str">
        <f>'Crisis Indicator Data'!B139</f>
        <v>Conflict</v>
      </c>
      <c r="C142" s="148" t="str">
        <f>'Crisis Indicator Data'!C139</f>
        <v>TCD003</v>
      </c>
      <c r="D142" s="148" t="str">
        <f>'Crisis Indicator Data'!D139</f>
        <v>Chad</v>
      </c>
      <c r="E142" s="148" t="str">
        <f>'Crisis Indicator Data'!E139</f>
        <v>TCD</v>
      </c>
      <c r="F142" s="157">
        <f>IF('Crisis Indicator Data'!Q139="x","x",('Crisis Indicator Data'!Q139/1000000))</f>
        <v>0.27700000000000002</v>
      </c>
      <c r="G142" s="157">
        <f>IF('Crisis Indicator Data'!R139="x","x",('Crisis Indicator Data'!R139/1000000))</f>
        <v>0</v>
      </c>
      <c r="H142" s="157">
        <f>IF('Crisis Indicator Data'!S139="x","x",('Crisis Indicator Data'!S139/1000000))</f>
        <v>0</v>
      </c>
      <c r="I142" s="157">
        <f>IF('Crisis Indicator Data'!T139="x","x",('Crisis Indicator Data'!T139/1000000))</f>
        <v>0</v>
      </c>
      <c r="J142" s="157">
        <f>IF('Crisis Indicator Data'!U139="x","x",('Crisis Indicator Data'!U139/1000000))</f>
        <v>0.82699999999999996</v>
      </c>
      <c r="K142" s="243">
        <f t="shared" si="12"/>
        <v>3.2</v>
      </c>
      <c r="L142" s="143">
        <f>IF(F142="x","x",(F142*1000000/VLOOKUP($C142,'Crisis Indicator Data'!$C$3:$H$198,5,FALSE)))</f>
        <v>0.25090579710144928</v>
      </c>
      <c r="M142" s="143">
        <f>IF(G142="x","x",(G142*1000000/VLOOKUP($C142,'Crisis Indicator Data'!$C$3:$H$198,5,FALSE)))</f>
        <v>0</v>
      </c>
      <c r="N142" s="143">
        <f>IF(H142="x","x",(H142*1000000/VLOOKUP($C142,'Crisis Indicator Data'!$C$3:$H$198,5,FALSE)))</f>
        <v>0</v>
      </c>
      <c r="O142" s="143">
        <f>IF(I142="x","x",(I142*1000000/VLOOKUP($C142,'Crisis Indicator Data'!$C$3:$H$198,5,FALSE)))</f>
        <v>0</v>
      </c>
      <c r="P142" s="143">
        <f>IF(J142="x","x",(J142*1000000/VLOOKUP($C142,'Crisis Indicator Data'!$C$3:$H$198,5,FALSE)))</f>
        <v>0.74909420289855078</v>
      </c>
      <c r="Q142" s="237">
        <f t="shared" si="13"/>
        <v>5</v>
      </c>
      <c r="R142" s="237">
        <f t="shared" si="14"/>
        <v>4.0999999999999996</v>
      </c>
    </row>
    <row r="143" spans="1:18" x14ac:dyDescent="0.25">
      <c r="A143" s="147" t="str">
        <f>'Crisis Indicator Data'!A140</f>
        <v>CAR refugees in Chad</v>
      </c>
      <c r="B143" s="148" t="str">
        <f>'Crisis Indicator Data'!B140</f>
        <v>Displacement</v>
      </c>
      <c r="C143" s="148" t="str">
        <f>'Crisis Indicator Data'!C140</f>
        <v>TCD004</v>
      </c>
      <c r="D143" s="148" t="str">
        <f>'Crisis Indicator Data'!D140</f>
        <v>Chad</v>
      </c>
      <c r="E143" s="148" t="str">
        <f>'Crisis Indicator Data'!E140</f>
        <v>TCD</v>
      </c>
      <c r="F143" s="158">
        <f>IF('Crisis Indicator Data'!Q140="x","x",('Crisis Indicator Data'!Q140/1000000))</f>
        <v>1.9390000000000001</v>
      </c>
      <c r="G143" s="158">
        <f>IF('Crisis Indicator Data'!R140="x","x",('Crisis Indicator Data'!R140/1000000))</f>
        <v>0</v>
      </c>
      <c r="H143" s="158">
        <f>IF('Crisis Indicator Data'!S140="x","x",('Crisis Indicator Data'!S140/1000000))</f>
        <v>0</v>
      </c>
      <c r="I143" s="158">
        <f>IF('Crisis Indicator Data'!T140="x","x",('Crisis Indicator Data'!T140/1000000))</f>
        <v>0</v>
      </c>
      <c r="J143" s="158">
        <f>IF('Crisis Indicator Data'!U140="x","x",('Crisis Indicator Data'!U140/1000000))</f>
        <v>1.248</v>
      </c>
      <c r="K143" s="243">
        <f t="shared" si="12"/>
        <v>3.5</v>
      </c>
      <c r="L143" s="143">
        <f>IF(F143="x","x",(F143*1000000/VLOOKUP($C143,'Crisis Indicator Data'!$C$3:$H$198,5,FALSE)))</f>
        <v>0.60840916222152497</v>
      </c>
      <c r="M143" s="143">
        <f>IF(G143="x","x",(G143*1000000/VLOOKUP($C143,'Crisis Indicator Data'!$C$3:$H$198,5,FALSE)))</f>
        <v>0</v>
      </c>
      <c r="N143" s="143">
        <f>IF(H143="x","x",(H143*1000000/VLOOKUP($C143,'Crisis Indicator Data'!$C$3:$H$198,5,FALSE)))</f>
        <v>0</v>
      </c>
      <c r="O143" s="143">
        <f>IF(I143="x","x",(I143*1000000/VLOOKUP($C143,'Crisis Indicator Data'!$C$3:$H$198,5,FALSE)))</f>
        <v>0</v>
      </c>
      <c r="P143" s="143">
        <f>IF(J143="x","x",(J143*1000000/VLOOKUP($C143,'Crisis Indicator Data'!$C$3:$H$198,5,FALSE)))</f>
        <v>0.39159083777847503</v>
      </c>
      <c r="Q143" s="237">
        <f t="shared" si="13"/>
        <v>5</v>
      </c>
      <c r="R143" s="237">
        <f t="shared" si="14"/>
        <v>4.25</v>
      </c>
    </row>
    <row r="144" spans="1:18" x14ac:dyDescent="0.25">
      <c r="A144" s="150" t="str">
        <f>'Crisis Indicator Data'!A141</f>
        <v>Darfur refugees in Chad</v>
      </c>
      <c r="B144" s="151" t="str">
        <f>'Crisis Indicator Data'!B141</f>
        <v>Displacement</v>
      </c>
      <c r="C144" s="151" t="str">
        <f>'Crisis Indicator Data'!C141</f>
        <v>TCD005</v>
      </c>
      <c r="D144" s="151" t="str">
        <f>'Crisis Indicator Data'!D141</f>
        <v>Chad</v>
      </c>
      <c r="E144" s="151" t="str">
        <f>'Crisis Indicator Data'!E141</f>
        <v>TCD</v>
      </c>
      <c r="F144" s="158">
        <f>IF('Crisis Indicator Data'!Q141="x","x",('Crisis Indicator Data'!Q141/1000000))</f>
        <v>1.167</v>
      </c>
      <c r="G144" s="158">
        <f>IF('Crisis Indicator Data'!R141="x","x",('Crisis Indicator Data'!R141/1000000))</f>
        <v>0</v>
      </c>
      <c r="H144" s="158">
        <f>IF('Crisis Indicator Data'!S141="x","x",('Crisis Indicator Data'!S141/1000000))</f>
        <v>0</v>
      </c>
      <c r="I144" s="158">
        <f>IF('Crisis Indicator Data'!T141="x","x",('Crisis Indicator Data'!T141/1000000))</f>
        <v>0.63100000000000001</v>
      </c>
      <c r="J144" s="158">
        <f>IF('Crisis Indicator Data'!U141="x","x",('Crisis Indicator Data'!U141/1000000))</f>
        <v>0.65</v>
      </c>
      <c r="K144" s="243">
        <f t="shared" si="12"/>
        <v>3.5</v>
      </c>
      <c r="L144" s="143">
        <f>IF(F144="x","x",(F144*1000000/VLOOKUP($C144,'Crisis Indicator Data'!$C$3:$H$198,5,FALSE)))</f>
        <v>0.47671568627450983</v>
      </c>
      <c r="M144" s="143">
        <f>IF(G144="x","x",(G144*1000000/VLOOKUP($C144,'Crisis Indicator Data'!$C$3:$H$198,5,FALSE)))</f>
        <v>0</v>
      </c>
      <c r="N144" s="143">
        <f>IF(H144="x","x",(H144*1000000/VLOOKUP($C144,'Crisis Indicator Data'!$C$3:$H$198,5,FALSE)))</f>
        <v>0</v>
      </c>
      <c r="O144" s="143">
        <f>IF(I144="x","x",(I144*1000000/VLOOKUP($C144,'Crisis Indicator Data'!$C$3:$H$198,5,FALSE)))</f>
        <v>0.2577614379084967</v>
      </c>
      <c r="P144" s="143">
        <f>IF(J144="x","x",(J144*1000000/VLOOKUP($C144,'Crisis Indicator Data'!$C$3:$H$198,5,FALSE)))</f>
        <v>0.26552287581699346</v>
      </c>
      <c r="Q144" s="237">
        <f t="shared" si="13"/>
        <v>5</v>
      </c>
      <c r="R144" s="237">
        <f t="shared" si="14"/>
        <v>4.25</v>
      </c>
    </row>
    <row r="145" spans="1:18" x14ac:dyDescent="0.25">
      <c r="A145" s="150" t="str">
        <f>'Crisis Indicator Data'!A142</f>
        <v>Tibesti Conflict in Chad</v>
      </c>
      <c r="B145" s="151" t="str">
        <f>'Crisis Indicator Data'!B142</f>
        <v>Conflict</v>
      </c>
      <c r="C145" s="151" t="str">
        <f>'Crisis Indicator Data'!C142</f>
        <v>TCD006</v>
      </c>
      <c r="D145" s="151" t="str">
        <f>'Crisis Indicator Data'!D142</f>
        <v>Chad</v>
      </c>
      <c r="E145" s="151" t="str">
        <f>'Crisis Indicator Data'!E142</f>
        <v>TCD</v>
      </c>
      <c r="F145" s="158">
        <f>IF('Crisis Indicator Data'!Q142="x","x",('Crisis Indicator Data'!Q142/1000000))</f>
        <v>0</v>
      </c>
      <c r="G145" s="158">
        <f>IF('Crisis Indicator Data'!R142="x","x",('Crisis Indicator Data'!R142/1000000))</f>
        <v>0.02</v>
      </c>
      <c r="H145" s="158">
        <f>IF('Crisis Indicator Data'!S142="x","x",('Crisis Indicator Data'!S142/1000000))</f>
        <v>1.0999999999999999E-2</v>
      </c>
      <c r="I145" s="158">
        <f>IF('Crisis Indicator Data'!T142="x","x",('Crisis Indicator Data'!T142/1000000))</f>
        <v>6.0000000000000001E-3</v>
      </c>
      <c r="J145" s="158">
        <f>IF('Crisis Indicator Data'!U142="x","x",('Crisis Indicator Data'!U142/1000000))</f>
        <v>1E-3</v>
      </c>
      <c r="K145" s="243">
        <f t="shared" si="12"/>
        <v>0.4</v>
      </c>
      <c r="L145" s="143">
        <f>IF(F145="x","x",(F145*1000000/VLOOKUP($C145,'Crisis Indicator Data'!$C$3:$H$198,5,FALSE)))</f>
        <v>0</v>
      </c>
      <c r="M145" s="143">
        <f>IF(G145="x","x",(G145*1000000/VLOOKUP($C145,'Crisis Indicator Data'!$C$3:$H$198,5,FALSE)))</f>
        <v>0.52631578947368418</v>
      </c>
      <c r="N145" s="143">
        <f>IF(H145="x","x",(H145*1000000/VLOOKUP($C145,'Crisis Indicator Data'!$C$3:$H$198,5,FALSE)))</f>
        <v>0.28947368421052633</v>
      </c>
      <c r="O145" s="143">
        <f>IF(I145="x","x",(I145*1000000/VLOOKUP($C145,'Crisis Indicator Data'!$C$3:$H$198,5,FALSE)))</f>
        <v>0.15789473684210525</v>
      </c>
      <c r="P145" s="143">
        <f>IF(J145="x","x",(J145*1000000/VLOOKUP($C145,'Crisis Indicator Data'!$C$3:$H$198,5,FALSE)))</f>
        <v>2.6315789473684209E-2</v>
      </c>
      <c r="Q145" s="237">
        <f t="shared" si="13"/>
        <v>4</v>
      </c>
      <c r="R145" s="237">
        <f t="shared" si="14"/>
        <v>2.2000000000000002</v>
      </c>
    </row>
    <row r="146" spans="1:18" x14ac:dyDescent="0.25">
      <c r="A146" s="150" t="str">
        <f>'Crisis Indicator Data'!A143</f>
        <v>Multiple situations in Thailand</v>
      </c>
      <c r="B146" s="151" t="str">
        <f>'Crisis Indicator Data'!B143</f>
        <v>Conflict,Displacement</v>
      </c>
      <c r="C146" s="151" t="str">
        <f>'Crisis Indicator Data'!C143</f>
        <v>THA001</v>
      </c>
      <c r="D146" s="151" t="str">
        <f>'Crisis Indicator Data'!D143</f>
        <v>Thailand</v>
      </c>
      <c r="E146" s="151" t="str">
        <f>'Crisis Indicator Data'!E143</f>
        <v>THA</v>
      </c>
      <c r="F146" s="158">
        <f>IF('Crisis Indicator Data'!Q143="x","x",('Crisis Indicator Data'!Q143/1000000))</f>
        <v>3.7090000000000001</v>
      </c>
      <c r="G146" s="158">
        <f>IF('Crisis Indicator Data'!R143="x","x",('Crisis Indicator Data'!R143/1000000))</f>
        <v>0</v>
      </c>
      <c r="H146" s="158">
        <f>IF('Crisis Indicator Data'!S143="x","x",('Crisis Indicator Data'!S143/1000000))</f>
        <v>9.0999999999999998E-2</v>
      </c>
      <c r="I146" s="158">
        <f>IF('Crisis Indicator Data'!T143="x","x",('Crisis Indicator Data'!T143/1000000))</f>
        <v>0</v>
      </c>
      <c r="J146" s="158">
        <f>IF('Crisis Indicator Data'!U143="x","x",('Crisis Indicator Data'!U143/1000000))</f>
        <v>0</v>
      </c>
      <c r="K146" s="243">
        <f t="shared" si="12"/>
        <v>1.6</v>
      </c>
      <c r="L146" s="143">
        <f>IF(F146="x","x",(F146*1000000/VLOOKUP($C146,'Crisis Indicator Data'!$C$3:$H$198,5,FALSE)))</f>
        <v>0.97605263157894739</v>
      </c>
      <c r="M146" s="143">
        <f>IF(G146="x","x",(G146*1000000/VLOOKUP($C146,'Crisis Indicator Data'!$C$3:$H$198,5,FALSE)))</f>
        <v>0</v>
      </c>
      <c r="N146" s="143">
        <f>IF(H146="x","x",(H146*1000000/VLOOKUP($C146,'Crisis Indicator Data'!$C$3:$H$198,5,FALSE)))</f>
        <v>2.394736842105263E-2</v>
      </c>
      <c r="O146" s="143">
        <f>IF(I146="x","x",(I146*1000000/VLOOKUP($C146,'Crisis Indicator Data'!$C$3:$H$198,5,FALSE)))</f>
        <v>0</v>
      </c>
      <c r="P146" s="143">
        <f>IF(J146="x","x",(J146*1000000/VLOOKUP($C146,'Crisis Indicator Data'!$C$3:$H$198,5,FALSE)))</f>
        <v>0</v>
      </c>
      <c r="Q146" s="237">
        <f t="shared" si="13"/>
        <v>1</v>
      </c>
      <c r="R146" s="237">
        <f t="shared" si="14"/>
        <v>1.3</v>
      </c>
    </row>
    <row r="147" spans="1:18" x14ac:dyDescent="0.25">
      <c r="A147" s="150" t="str">
        <f>'Crisis Indicator Data'!A144</f>
        <v xml:space="preserve">Conflict in southern Thailand </v>
      </c>
      <c r="B147" s="151" t="str">
        <f>'Crisis Indicator Data'!B144</f>
        <v>Conflict</v>
      </c>
      <c r="C147" s="151" t="str">
        <f>'Crisis Indicator Data'!C144</f>
        <v>THA002</v>
      </c>
      <c r="D147" s="151" t="str">
        <f>'Crisis Indicator Data'!D144</f>
        <v>Thailand</v>
      </c>
      <c r="E147" s="151" t="str">
        <f>'Crisis Indicator Data'!E144</f>
        <v>THA</v>
      </c>
      <c r="F147" s="158">
        <f>IF('Crisis Indicator Data'!Q144="x","x",('Crisis Indicator Data'!Q144/1000000))</f>
        <v>3.4580000000000002</v>
      </c>
      <c r="G147" s="158" t="str">
        <f>IF('Crisis Indicator Data'!R144="x","x",('Crisis Indicator Data'!R144/1000000))</f>
        <v>x</v>
      </c>
      <c r="H147" s="158" t="str">
        <f>IF('Crisis Indicator Data'!S144="x","x",('Crisis Indicator Data'!S144/1000000))</f>
        <v>x</v>
      </c>
      <c r="I147" s="158" t="str">
        <f>IF('Crisis Indicator Data'!T144="x","x",('Crisis Indicator Data'!T144/1000000))</f>
        <v>x</v>
      </c>
      <c r="J147" s="158" t="str">
        <f>IF('Crisis Indicator Data'!U144="x","x",('Crisis Indicator Data'!U144/1000000))</f>
        <v>x</v>
      </c>
      <c r="K147" s="243" t="str">
        <f t="shared" si="12"/>
        <v>x</v>
      </c>
      <c r="L147" s="143">
        <f>IF(F147="x","x",(F147*1000000/VLOOKUP($C147,'Crisis Indicator Data'!$C$3:$H$198,5,FALSE)))</f>
        <v>1</v>
      </c>
      <c r="M147" s="143" t="str">
        <f>IF(G147="x","x",(G147*1000000/VLOOKUP($C147,'Crisis Indicator Data'!$C$3:$H$198,5,FALSE)))</f>
        <v>x</v>
      </c>
      <c r="N147" s="143" t="str">
        <f>IF(H147="x","x",(H147*1000000/VLOOKUP($C147,'Crisis Indicator Data'!$C$3:$H$198,5,FALSE)))</f>
        <v>x</v>
      </c>
      <c r="O147" s="143" t="str">
        <f>IF(I147="x","x",(I147*1000000/VLOOKUP($C147,'Crisis Indicator Data'!$C$3:$H$198,5,FALSE)))</f>
        <v>x</v>
      </c>
      <c r="P147" s="143" t="str">
        <f>IF(J147="x","x",(J147*1000000/VLOOKUP($C147,'Crisis Indicator Data'!$C$3:$H$198,5,FALSE)))</f>
        <v>x</v>
      </c>
      <c r="Q147" s="237" t="str">
        <f t="shared" si="13"/>
        <v>x</v>
      </c>
      <c r="R147" s="237" t="str">
        <f t="shared" si="14"/>
        <v>x</v>
      </c>
    </row>
    <row r="148" spans="1:18" x14ac:dyDescent="0.25">
      <c r="A148" s="150" t="str">
        <f>'Crisis Indicator Data'!A145</f>
        <v>Myanmar refugees in Thailand</v>
      </c>
      <c r="B148" s="151" t="str">
        <f>'Crisis Indicator Data'!B145</f>
        <v>Conflict</v>
      </c>
      <c r="C148" s="151" t="str">
        <f>'Crisis Indicator Data'!C145</f>
        <v>THA003</v>
      </c>
      <c r="D148" s="151" t="str">
        <f>'Crisis Indicator Data'!D145</f>
        <v>Thailand</v>
      </c>
      <c r="E148" s="151" t="str">
        <f>'Crisis Indicator Data'!E145</f>
        <v>THA</v>
      </c>
      <c r="F148" s="158">
        <f>IF('Crisis Indicator Data'!Q145="x","x",('Crisis Indicator Data'!Q145/1000000))</f>
        <v>0.252</v>
      </c>
      <c r="G148" s="158">
        <f>IF('Crisis Indicator Data'!R145="x","x",('Crisis Indicator Data'!R145/1000000))</f>
        <v>0</v>
      </c>
      <c r="H148" s="158">
        <f>IF('Crisis Indicator Data'!S145="x","x",('Crisis Indicator Data'!S145/1000000))</f>
        <v>9.0999999999999998E-2</v>
      </c>
      <c r="I148" s="158">
        <f>IF('Crisis Indicator Data'!T145="x","x",('Crisis Indicator Data'!T145/1000000))</f>
        <v>0</v>
      </c>
      <c r="J148" s="158">
        <f>IF('Crisis Indicator Data'!U145="x","x",('Crisis Indicator Data'!U145/1000000))</f>
        <v>0</v>
      </c>
      <c r="K148" s="243">
        <f t="shared" si="12"/>
        <v>1.6</v>
      </c>
      <c r="L148" s="143">
        <f>IF(F148="x","x",(F148*1000000/VLOOKUP($C148,'Crisis Indicator Data'!$C$3:$H$198,5,FALSE)))</f>
        <v>0.73684210526315785</v>
      </c>
      <c r="M148" s="143">
        <f>IF(G148="x","x",(G148*1000000/VLOOKUP($C148,'Crisis Indicator Data'!$C$3:$H$198,5,FALSE)))</f>
        <v>0</v>
      </c>
      <c r="N148" s="143">
        <f>IF(H148="x","x",(H148*1000000/VLOOKUP($C148,'Crisis Indicator Data'!$C$3:$H$198,5,FALSE)))</f>
        <v>0.26608187134502925</v>
      </c>
      <c r="O148" s="143">
        <f>IF(I148="x","x",(I148*1000000/VLOOKUP($C148,'Crisis Indicator Data'!$C$3:$H$198,5,FALSE)))</f>
        <v>0</v>
      </c>
      <c r="P148" s="143">
        <f>IF(J148="x","x",(J148*1000000/VLOOKUP($C148,'Crisis Indicator Data'!$C$3:$H$198,5,FALSE)))</f>
        <v>0</v>
      </c>
      <c r="Q148" s="237">
        <f t="shared" si="13"/>
        <v>3</v>
      </c>
      <c r="R148" s="237">
        <f t="shared" si="14"/>
        <v>2.2999999999999998</v>
      </c>
    </row>
    <row r="149" spans="1:18" x14ac:dyDescent="0.25">
      <c r="A149" s="150" t="str">
        <f>'Crisis Indicator Data'!A146</f>
        <v>Venezuelan refugees in Trinidad and Tobago</v>
      </c>
      <c r="B149" s="151" t="str">
        <f>'Crisis Indicator Data'!B146</f>
        <v>Displacement</v>
      </c>
      <c r="C149" s="151" t="str">
        <f>'Crisis Indicator Data'!C146</f>
        <v>TTO002</v>
      </c>
      <c r="D149" s="151" t="str">
        <f>'Crisis Indicator Data'!D146</f>
        <v>Trinidad and Tobago</v>
      </c>
      <c r="E149" s="151" t="str">
        <f>'Crisis Indicator Data'!E146</f>
        <v>TTO</v>
      </c>
      <c r="F149" s="158">
        <f>IF('Crisis Indicator Data'!Q146="x","x",('Crisis Indicator Data'!Q146/1000000))</f>
        <v>1.1910000000000001</v>
      </c>
      <c r="G149" s="158">
        <f>IF('Crisis Indicator Data'!R146="x","x",('Crisis Indicator Data'!R146/1000000))</f>
        <v>0.17699999999999999</v>
      </c>
      <c r="H149" s="158">
        <f>IF('Crisis Indicator Data'!S146="x","x",('Crisis Indicator Data'!S146/1000000))</f>
        <v>3.5000000000000003E-2</v>
      </c>
      <c r="I149" s="158">
        <f>IF('Crisis Indicator Data'!T146="x","x",('Crisis Indicator Data'!T146/1000000))</f>
        <v>0</v>
      </c>
      <c r="J149" s="158">
        <f>IF('Crisis Indicator Data'!U146="x","x",('Crisis Indicator Data'!U146/1000000))</f>
        <v>0</v>
      </c>
      <c r="K149" s="243">
        <f t="shared" si="12"/>
        <v>0.9</v>
      </c>
      <c r="L149" s="143">
        <f>IF(F149="x","x",(F149*1000000/VLOOKUP($C149,'Crisis Indicator Data'!$C$3:$H$198,5,FALSE)))</f>
        <v>0.8488952245188881</v>
      </c>
      <c r="M149" s="143">
        <f>IF(G149="x","x",(G149*1000000/VLOOKUP($C149,'Crisis Indicator Data'!$C$3:$H$198,5,FALSE)))</f>
        <v>0.12615823235923021</v>
      </c>
      <c r="N149" s="143">
        <f>IF(H149="x","x",(H149*1000000/VLOOKUP($C149,'Crisis Indicator Data'!$C$3:$H$198,5,FALSE)))</f>
        <v>2.4946543121881683E-2</v>
      </c>
      <c r="O149" s="143">
        <f>IF(I149="x","x",(I149*1000000/VLOOKUP($C149,'Crisis Indicator Data'!$C$3:$H$198,5,FALSE)))</f>
        <v>0</v>
      </c>
      <c r="P149" s="143">
        <f>IF(J149="x","x",(J149*1000000/VLOOKUP($C149,'Crisis Indicator Data'!$C$3:$H$198,5,FALSE)))</f>
        <v>0</v>
      </c>
      <c r="Q149" s="237">
        <f t="shared" si="13"/>
        <v>2</v>
      </c>
      <c r="R149" s="237">
        <f t="shared" si="14"/>
        <v>1.45</v>
      </c>
    </row>
    <row r="150" spans="1:18" x14ac:dyDescent="0.25">
      <c r="A150" s="150" t="str">
        <f>'Crisis Indicator Data'!A147</f>
        <v>Mixed migration flows in Tunisia</v>
      </c>
      <c r="B150" s="151" t="str">
        <f>'Crisis Indicator Data'!B147</f>
        <v>Displacement</v>
      </c>
      <c r="C150" s="151" t="str">
        <f>'Crisis Indicator Data'!C147</f>
        <v>TUN002</v>
      </c>
      <c r="D150" s="151" t="str">
        <f>'Crisis Indicator Data'!D147</f>
        <v>Tunisia</v>
      </c>
      <c r="E150" s="151" t="str">
        <f>'Crisis Indicator Data'!E147</f>
        <v>TUN</v>
      </c>
      <c r="F150" s="158">
        <f>IF('Crisis Indicator Data'!Q147="x","x",('Crisis Indicator Data'!Q147/1000000))</f>
        <v>12.406000000000001</v>
      </c>
      <c r="G150" s="158">
        <f>IF('Crisis Indicator Data'!R147="x","x",('Crisis Indicator Data'!R147/1000000))</f>
        <v>0</v>
      </c>
      <c r="H150" s="158">
        <f>IF('Crisis Indicator Data'!S147="x","x",('Crisis Indicator Data'!S147/1000000))</f>
        <v>1.0999999999999999E-2</v>
      </c>
      <c r="I150" s="158">
        <f>IF('Crisis Indicator Data'!T147="x","x",('Crisis Indicator Data'!T147/1000000))</f>
        <v>0</v>
      </c>
      <c r="J150" s="158">
        <f>IF('Crisis Indicator Data'!U147="x","x",('Crisis Indicator Data'!U147/1000000))</f>
        <v>0</v>
      </c>
      <c r="K150" s="243">
        <f t="shared" si="12"/>
        <v>0.1</v>
      </c>
      <c r="L150" s="143">
        <f>IF(F150="x","x",(F150*1000000/VLOOKUP($C150,'Crisis Indicator Data'!$C$3:$H$198,5,FALSE)))</f>
        <v>0.99911411774180559</v>
      </c>
      <c r="M150" s="143">
        <f>IF(G150="x","x",(G150*1000000/VLOOKUP($C150,'Crisis Indicator Data'!$C$3:$H$198,5,FALSE)))</f>
        <v>0</v>
      </c>
      <c r="N150" s="143">
        <f>IF(H150="x","x",(H150*1000000/VLOOKUP($C150,'Crisis Indicator Data'!$C$3:$H$198,5,FALSE)))</f>
        <v>8.8588225819441089E-4</v>
      </c>
      <c r="O150" s="143">
        <f>IF(I150="x","x",(I150*1000000/VLOOKUP($C150,'Crisis Indicator Data'!$C$3:$H$198,5,FALSE)))</f>
        <v>0</v>
      </c>
      <c r="P150" s="143">
        <f>IF(J150="x","x",(J150*1000000/VLOOKUP($C150,'Crisis Indicator Data'!$C$3:$H$198,5,FALSE)))</f>
        <v>0</v>
      </c>
      <c r="Q150" s="237">
        <f t="shared" si="13"/>
        <v>1</v>
      </c>
      <c r="R150" s="237">
        <f t="shared" si="14"/>
        <v>0.55000000000000004</v>
      </c>
    </row>
    <row r="151" spans="1:18" x14ac:dyDescent="0.25">
      <c r="A151" s="150" t="str">
        <f>'Crisis Indicator Data'!A148</f>
        <v>Complex situation in Türkiye</v>
      </c>
      <c r="B151" s="151" t="str">
        <f>'Crisis Indicator Data'!B148</f>
        <v>Displacement,Conflict</v>
      </c>
      <c r="C151" s="151" t="str">
        <f>'Crisis Indicator Data'!C148</f>
        <v>TUR001</v>
      </c>
      <c r="D151" s="151" t="str">
        <f>'Crisis Indicator Data'!D148</f>
        <v>Türkiye</v>
      </c>
      <c r="E151" s="151" t="str">
        <f>'Crisis Indicator Data'!E148</f>
        <v>TUR</v>
      </c>
      <c r="F151" s="158">
        <f>IF('Crisis Indicator Data'!Q148="x","x",('Crisis Indicator Data'!Q148/1000000))</f>
        <v>63.383000000000003</v>
      </c>
      <c r="G151" s="158">
        <f>IF('Crisis Indicator Data'!R148="x","x",('Crisis Indicator Data'!R148/1000000))</f>
        <v>21.228999999999999</v>
      </c>
      <c r="H151" s="158">
        <f>IF('Crisis Indicator Data'!S148="x","x",('Crisis Indicator Data'!S148/1000000))</f>
        <v>1.724</v>
      </c>
      <c r="I151" s="158">
        <f>IF('Crisis Indicator Data'!T148="x","x",('Crisis Indicator Data'!T148/1000000))</f>
        <v>0.42099999999999999</v>
      </c>
      <c r="J151" s="158">
        <f>IF('Crisis Indicator Data'!U148="x","x",('Crisis Indicator Data'!U148/1000000))</f>
        <v>0</v>
      </c>
      <c r="K151" s="243">
        <f t="shared" si="12"/>
        <v>3.9</v>
      </c>
      <c r="L151" s="143">
        <f>IF(F151="x","x",(F151*1000000/VLOOKUP($C151,'Crisis Indicator Data'!$C$3:$H$198,5,FALSE)))</f>
        <v>0.73058081768618099</v>
      </c>
      <c r="M151" s="143">
        <f>IF(G151="x","x",(G151*1000000/VLOOKUP($C151,'Crisis Indicator Data'!$C$3:$H$198,5,FALSE)))</f>
        <v>0.2446949525686688</v>
      </c>
      <c r="N151" s="143">
        <f>IF(H151="x","x",(H151*1000000/VLOOKUP($C151,'Crisis Indicator Data'!$C$3:$H$198,5,FALSE)))</f>
        <v>1.9871595375589291E-2</v>
      </c>
      <c r="O151" s="143">
        <f>IF(I151="x","x",(I151*1000000/VLOOKUP($C151,'Crisis Indicator Data'!$C$3:$H$198,5,FALSE)))</f>
        <v>4.852634369560958E-3</v>
      </c>
      <c r="P151" s="143">
        <f>IF(J151="x","x",(J151*1000000/VLOOKUP($C151,'Crisis Indicator Data'!$C$3:$H$198,5,FALSE)))</f>
        <v>0</v>
      </c>
      <c r="Q151" s="237">
        <f t="shared" si="13"/>
        <v>2</v>
      </c>
      <c r="R151" s="237">
        <f t="shared" si="14"/>
        <v>2.95</v>
      </c>
    </row>
    <row r="152" spans="1:18" x14ac:dyDescent="0.25">
      <c r="A152" s="150" t="str">
        <f>'Crisis Indicator Data'!A149</f>
        <v>Syrian Refugees in Türkiye</v>
      </c>
      <c r="B152" s="151" t="str">
        <f>'Crisis Indicator Data'!B149</f>
        <v>Displacement</v>
      </c>
      <c r="C152" s="151" t="str">
        <f>'Crisis Indicator Data'!C149</f>
        <v>TUR002</v>
      </c>
      <c r="D152" s="151" t="str">
        <f>'Crisis Indicator Data'!D149</f>
        <v>Türkiye</v>
      </c>
      <c r="E152" s="151" t="str">
        <f>'Crisis Indicator Data'!E149</f>
        <v>TUR</v>
      </c>
      <c r="F152" s="158">
        <f>IF('Crisis Indicator Data'!Q149="x","x",('Crisis Indicator Data'!Q149/1000000))</f>
        <v>24.157</v>
      </c>
      <c r="G152" s="158">
        <f>IF('Crisis Indicator Data'!R149="x","x",('Crisis Indicator Data'!R149/1000000))</f>
        <v>10.039999999999999</v>
      </c>
      <c r="H152" s="158">
        <f>IF('Crisis Indicator Data'!S149="x","x",('Crisis Indicator Data'!S149/1000000))</f>
        <v>1.575</v>
      </c>
      <c r="I152" s="158">
        <f>IF('Crisis Indicator Data'!T149="x","x",('Crisis Indicator Data'!T149/1000000))</f>
        <v>0.38500000000000001</v>
      </c>
      <c r="J152" s="158">
        <f>IF('Crisis Indicator Data'!U149="x","x",('Crisis Indicator Data'!U149/1000000))</f>
        <v>0</v>
      </c>
      <c r="K152" s="243">
        <f t="shared" si="12"/>
        <v>3.8</v>
      </c>
      <c r="L152" s="143">
        <f>IF(F152="x","x",(F152*1000000/VLOOKUP($C152,'Crisis Indicator Data'!$C$3:$H$198,5,FALSE)))</f>
        <v>0.6680955805077714</v>
      </c>
      <c r="M152" s="143">
        <f>IF(G152="x","x",(G152*1000000/VLOOKUP($C152,'Crisis Indicator Data'!$C$3:$H$198,5,FALSE)))</f>
        <v>0.27767022512307099</v>
      </c>
      <c r="N152" s="143">
        <f>IF(H152="x","x",(H152*1000000/VLOOKUP($C152,'Crisis Indicator Data'!$C$3:$H$198,5,FALSE)))</f>
        <v>4.355882515625864E-2</v>
      </c>
      <c r="O152" s="143">
        <f>IF(I152="x","x",(I152*1000000/VLOOKUP($C152,'Crisis Indicator Data'!$C$3:$H$198,5,FALSE)))</f>
        <v>1.0647712815974335E-2</v>
      </c>
      <c r="P152" s="143">
        <f>IF(J152="x","x",(J152*1000000/VLOOKUP($C152,'Crisis Indicator Data'!$C$3:$H$198,5,FALSE)))</f>
        <v>0</v>
      </c>
      <c r="Q152" s="237">
        <f t="shared" si="13"/>
        <v>3</v>
      </c>
      <c r="R152" s="237">
        <f t="shared" si="14"/>
        <v>3.4</v>
      </c>
    </row>
    <row r="153" spans="1:18" x14ac:dyDescent="0.25">
      <c r="A153" s="150" t="str">
        <f>'Crisis Indicator Data'!A150</f>
        <v>Mixed Migration Flows in Türkiye</v>
      </c>
      <c r="B153" s="151" t="str">
        <f>'Crisis Indicator Data'!B150</f>
        <v>Displacement</v>
      </c>
      <c r="C153" s="151" t="str">
        <f>'Crisis Indicator Data'!C150</f>
        <v>TUR003</v>
      </c>
      <c r="D153" s="151" t="str">
        <f>'Crisis Indicator Data'!D150</f>
        <v>Türkiye</v>
      </c>
      <c r="E153" s="151" t="str">
        <f>'Crisis Indicator Data'!E150</f>
        <v>TUR</v>
      </c>
      <c r="F153" s="158">
        <f>IF('Crisis Indicator Data'!Q150="x","x",('Crisis Indicator Data'!Q150/1000000))</f>
        <v>28.795999999999999</v>
      </c>
      <c r="G153" s="158">
        <f>IF('Crisis Indicator Data'!R150="x","x",('Crisis Indicator Data'!R150/1000000))</f>
        <v>8.6449999999999996</v>
      </c>
      <c r="H153" s="158">
        <f>IF('Crisis Indicator Data'!S150="x","x",('Crisis Indicator Data'!S150/1000000))</f>
        <v>0.14899999999999999</v>
      </c>
      <c r="I153" s="158">
        <f>IF('Crisis Indicator Data'!T150="x","x",('Crisis Indicator Data'!T150/1000000))</f>
        <v>3.5999999999999997E-2</v>
      </c>
      <c r="J153" s="158">
        <f>IF('Crisis Indicator Data'!U150="x","x",('Crisis Indicator Data'!U150/1000000))</f>
        <v>0</v>
      </c>
      <c r="K153" s="243">
        <f t="shared" si="12"/>
        <v>2.1</v>
      </c>
      <c r="L153" s="143">
        <f>IF(F153="x","x",(F153*1000000/VLOOKUP($C153,'Crisis Indicator Data'!$C$3:$H$198,5,FALSE)))</f>
        <v>0.76532185191091262</v>
      </c>
      <c r="M153" s="143">
        <f>IF(G153="x","x",(G153*1000000/VLOOKUP($C153,'Crisis Indicator Data'!$C$3:$H$198,5,FALSE)))</f>
        <v>0.22976133524690373</v>
      </c>
      <c r="N153" s="143">
        <f>IF(H153="x","x",(H153*1000000/VLOOKUP($C153,'Crisis Indicator Data'!$C$3:$H$198,5,FALSE)))</f>
        <v>3.9600276404613832E-3</v>
      </c>
      <c r="O153" s="143">
        <f>IF(I153="x","x",(I153*1000000/VLOOKUP($C153,'Crisis Indicator Data'!$C$3:$H$198,5,FALSE)))</f>
        <v>9.567852017222134E-4</v>
      </c>
      <c r="P153" s="143">
        <f>IF(J153="x","x",(J153*1000000/VLOOKUP($C153,'Crisis Indicator Data'!$C$3:$H$198,5,FALSE)))</f>
        <v>0</v>
      </c>
      <c r="Q153" s="237">
        <f t="shared" si="13"/>
        <v>2</v>
      </c>
      <c r="R153" s="237">
        <f t="shared" si="14"/>
        <v>2.0499999999999998</v>
      </c>
    </row>
    <row r="154" spans="1:18" x14ac:dyDescent="0.25">
      <c r="A154" s="150" t="str">
        <f>'Crisis Indicator Data'!A151</f>
        <v>Kurdish Conflict</v>
      </c>
      <c r="B154" s="151" t="str">
        <f>'Crisis Indicator Data'!B151</f>
        <v>Conflict</v>
      </c>
      <c r="C154" s="151" t="str">
        <f>'Crisis Indicator Data'!C151</f>
        <v>TUR004</v>
      </c>
      <c r="D154" s="151" t="str">
        <f>'Crisis Indicator Data'!D151</f>
        <v>Türkiye</v>
      </c>
      <c r="E154" s="151" t="str">
        <f>'Crisis Indicator Data'!E151</f>
        <v>TUR</v>
      </c>
      <c r="F154" s="158" t="str">
        <f>IF('Crisis Indicator Data'!Q151="x","x",('Crisis Indicator Data'!Q151/1000000))</f>
        <v>x</v>
      </c>
      <c r="G154" s="158" t="str">
        <f>IF('Crisis Indicator Data'!R151="x","x",('Crisis Indicator Data'!R151/1000000))</f>
        <v>x</v>
      </c>
      <c r="H154" s="158" t="str">
        <f>IF('Crisis Indicator Data'!S151="x","x",('Crisis Indicator Data'!S151/1000000))</f>
        <v>x</v>
      </c>
      <c r="I154" s="158" t="str">
        <f>IF('Crisis Indicator Data'!T151="x","x",('Crisis Indicator Data'!T151/1000000))</f>
        <v>x</v>
      </c>
      <c r="J154" s="158" t="str">
        <f>IF('Crisis Indicator Data'!U151="x","x",('Crisis Indicator Data'!U151/1000000))</f>
        <v>x</v>
      </c>
      <c r="K154" s="243" t="str">
        <f t="shared" si="12"/>
        <v>x</v>
      </c>
      <c r="L154" s="143" t="str">
        <f>IF(F154="x","x",(F154*1000000/VLOOKUP($C154,'Crisis Indicator Data'!$C$3:$H$198,5,FALSE)))</f>
        <v>x</v>
      </c>
      <c r="M154" s="143" t="str">
        <f>IF(G154="x","x",(G154*1000000/VLOOKUP($C154,'Crisis Indicator Data'!$C$3:$H$198,5,FALSE)))</f>
        <v>x</v>
      </c>
      <c r="N154" s="143" t="str">
        <f>IF(H154="x","x",(H154*1000000/VLOOKUP($C154,'Crisis Indicator Data'!$C$3:$H$198,5,FALSE)))</f>
        <v>x</v>
      </c>
      <c r="O154" s="143" t="str">
        <f>IF(I154="x","x",(I154*1000000/VLOOKUP($C154,'Crisis Indicator Data'!$C$3:$H$198,5,FALSE)))</f>
        <v>x</v>
      </c>
      <c r="P154" s="143" t="str">
        <f>IF(J154="x","x",(J154*1000000/VLOOKUP($C154,'Crisis Indicator Data'!$C$3:$H$198,5,FALSE)))</f>
        <v>x</v>
      </c>
      <c r="Q154" s="237" t="str">
        <f t="shared" si="13"/>
        <v>x</v>
      </c>
      <c r="R154" s="237" t="str">
        <f t="shared" si="14"/>
        <v>x</v>
      </c>
    </row>
    <row r="155" spans="1:18" x14ac:dyDescent="0.25">
      <c r="A155" s="150" t="str">
        <f>'Crisis Indicator Data'!A152</f>
        <v>Türkiye / Syria earthquake in Türkiye</v>
      </c>
      <c r="B155" s="151" t="str">
        <f>'Crisis Indicator Data'!B152</f>
        <v>Earthquake</v>
      </c>
      <c r="C155" s="151" t="str">
        <f>'Crisis Indicator Data'!C152</f>
        <v>TUR005</v>
      </c>
      <c r="D155" s="151" t="str">
        <f>'Crisis Indicator Data'!D152</f>
        <v>Türkiye</v>
      </c>
      <c r="E155" s="151" t="str">
        <f>'Crisis Indicator Data'!E152</f>
        <v>TUR</v>
      </c>
      <c r="F155" s="158">
        <f>IF('Crisis Indicator Data'!Q152="x","x",('Crisis Indicator Data'!Q152/1000000))</f>
        <v>10.766</v>
      </c>
      <c r="G155" s="158">
        <f>IF('Crisis Indicator Data'!R152="x","x",('Crisis Indicator Data'!R152/1000000))</f>
        <v>2.544</v>
      </c>
      <c r="H155" s="158" t="str">
        <f>IF('Crisis Indicator Data'!S152="x","x",('Crisis Indicator Data'!S152/1000000))</f>
        <v>x</v>
      </c>
      <c r="I155" s="158" t="str">
        <f>IF('Crisis Indicator Data'!T152="x","x",('Crisis Indicator Data'!T152/1000000))</f>
        <v>x</v>
      </c>
      <c r="J155" s="158" t="str">
        <f>IF('Crisis Indicator Data'!U152="x","x",('Crisis Indicator Data'!U152/1000000))</f>
        <v>x</v>
      </c>
      <c r="K155" s="243" t="str">
        <f t="shared" si="12"/>
        <v>x</v>
      </c>
      <c r="L155" s="143">
        <f>IF(F155="x","x",(F155*1000000/VLOOKUP($C155,'Crisis Indicator Data'!$C$3:$H$198,5,FALSE)))</f>
        <v>0.80886551465063861</v>
      </c>
      <c r="M155" s="143">
        <f>IF(G155="x","x",(G155*1000000/VLOOKUP($C155,'Crisis Indicator Data'!$C$3:$H$198,5,FALSE)))</f>
        <v>0.19113448534936139</v>
      </c>
      <c r="N155" s="143" t="str">
        <f>IF(H155="x","x",(H155*1000000/VLOOKUP($C155,'Crisis Indicator Data'!$C$3:$H$198,5,FALSE)))</f>
        <v>x</v>
      </c>
      <c r="O155" s="143" t="str">
        <f>IF(I155="x","x",(I155*1000000/VLOOKUP($C155,'Crisis Indicator Data'!$C$3:$H$198,5,FALSE)))</f>
        <v>x</v>
      </c>
      <c r="P155" s="143" t="str">
        <f>IF(J155="x","x",(J155*1000000/VLOOKUP($C155,'Crisis Indicator Data'!$C$3:$H$198,5,FALSE)))</f>
        <v>x</v>
      </c>
      <c r="Q155" s="237" t="str">
        <f t="shared" si="13"/>
        <v>x</v>
      </c>
      <c r="R155" s="237" t="str">
        <f t="shared" si="14"/>
        <v>x</v>
      </c>
    </row>
    <row r="156" spans="1:18" x14ac:dyDescent="0.25">
      <c r="A156" s="150" t="str">
        <f>'Crisis Indicator Data'!A153</f>
        <v>Multiple Crises in Tanzania</v>
      </c>
      <c r="B156" s="151" t="str">
        <f>'Crisis Indicator Data'!B153</f>
        <v>Displacement,Drought</v>
      </c>
      <c r="C156" s="151" t="str">
        <f>'Crisis Indicator Data'!C153</f>
        <v>TZA001</v>
      </c>
      <c r="D156" s="151" t="str">
        <f>'Crisis Indicator Data'!D153</f>
        <v>Tanzania</v>
      </c>
      <c r="E156" s="151" t="str">
        <f>'Crisis Indicator Data'!E153</f>
        <v>TZA</v>
      </c>
      <c r="F156" s="158">
        <f>IF('Crisis Indicator Data'!Q153="x","x",('Crisis Indicator Data'!Q153/1000000))</f>
        <v>6.101</v>
      </c>
      <c r="G156" s="158">
        <f>IF('Crisis Indicator Data'!R153="x","x",('Crisis Indicator Data'!R153/1000000))</f>
        <v>18.062000000000001</v>
      </c>
      <c r="H156" s="158">
        <f>IF('Crisis Indicator Data'!S153="x","x",('Crisis Indicator Data'!S153/1000000))</f>
        <v>1.34</v>
      </c>
      <c r="I156" s="158">
        <f>IF('Crisis Indicator Data'!T153="x","x",('Crisis Indicator Data'!T153/1000000))</f>
        <v>1.7999999999999999E-2</v>
      </c>
      <c r="J156" s="158">
        <f>IF('Crisis Indicator Data'!U153="x","x",('Crisis Indicator Data'!U153/1000000))</f>
        <v>0</v>
      </c>
      <c r="K156" s="243">
        <f t="shared" si="12"/>
        <v>3.6</v>
      </c>
      <c r="L156" s="143">
        <f>IF(F156="x","x",(F156*1000000/VLOOKUP($C156,'Crisis Indicator Data'!$C$3:$H$198,5,FALSE)))</f>
        <v>0.23905803064143255</v>
      </c>
      <c r="M156" s="143">
        <f>IF(G156="x","x",(G156*1000000/VLOOKUP($C156,'Crisis Indicator Data'!$C$3:$H$198,5,FALSE)))</f>
        <v>0.70773088828807651</v>
      </c>
      <c r="N156" s="143">
        <f>IF(H156="x","x",(H156*1000000/VLOOKUP($C156,'Crisis Indicator Data'!$C$3:$H$198,5,FALSE)))</f>
        <v>5.2505779554092705E-2</v>
      </c>
      <c r="O156" s="143">
        <f>IF(I156="x","x",(I156*1000000/VLOOKUP($C156,'Crisis Indicator Data'!$C$3:$H$198,5,FALSE)))</f>
        <v>7.0530151639826028E-4</v>
      </c>
      <c r="P156" s="143">
        <f>IF(J156="x","x",(J156*1000000/VLOOKUP($C156,'Crisis Indicator Data'!$C$3:$H$198,5,FALSE)))</f>
        <v>0</v>
      </c>
      <c r="Q156" s="237">
        <f t="shared" si="13"/>
        <v>3</v>
      </c>
      <c r="R156" s="237">
        <f t="shared" si="14"/>
        <v>3.3</v>
      </c>
    </row>
    <row r="157" spans="1:18" x14ac:dyDescent="0.25">
      <c r="A157" s="150" t="str">
        <f>'Crisis Indicator Data'!A154</f>
        <v>International Displacement in Tanzania</v>
      </c>
      <c r="B157" s="151" t="str">
        <f>'Crisis Indicator Data'!B154</f>
        <v>Displacement</v>
      </c>
      <c r="C157" s="151" t="str">
        <f>'Crisis Indicator Data'!C154</f>
        <v>TZA002</v>
      </c>
      <c r="D157" s="151" t="str">
        <f>'Crisis Indicator Data'!D154</f>
        <v>Tanzania</v>
      </c>
      <c r="E157" s="151" t="str">
        <f>'Crisis Indicator Data'!E154</f>
        <v>TZA</v>
      </c>
      <c r="F157" s="158">
        <f>IF('Crisis Indicator Data'!Q154="x","x",('Crisis Indicator Data'!Q154/1000000))</f>
        <v>0</v>
      </c>
      <c r="G157" s="158">
        <f>IF('Crisis Indicator Data'!R154="x","x",('Crisis Indicator Data'!R154/1000000))</f>
        <v>14.768000000000001</v>
      </c>
      <c r="H157" s="158">
        <f>IF('Crisis Indicator Data'!S154="x","x",('Crisis Indicator Data'!S154/1000000))</f>
        <v>0.247</v>
      </c>
      <c r="I157" s="158">
        <f>IF('Crisis Indicator Data'!T154="x","x",('Crisis Indicator Data'!T154/1000000))</f>
        <v>0</v>
      </c>
      <c r="J157" s="158">
        <f>IF('Crisis Indicator Data'!U154="x","x",('Crisis Indicator Data'!U154/1000000))</f>
        <v>0</v>
      </c>
      <c r="K157" s="243">
        <f t="shared" si="12"/>
        <v>2.2999999999999998</v>
      </c>
      <c r="L157" s="143">
        <f>IF(F157="x","x",(F157*1000000/VLOOKUP($C157,'Crisis Indicator Data'!$C$3:$H$198,5,FALSE)))</f>
        <v>0</v>
      </c>
      <c r="M157" s="143">
        <f>IF(G157="x","x",(G157*1000000/VLOOKUP($C157,'Crisis Indicator Data'!$C$3:$H$198,5,FALSE)))</f>
        <v>0.98354978354978351</v>
      </c>
      <c r="N157" s="143">
        <f>IF(H157="x","x",(H157*1000000/VLOOKUP($C157,'Crisis Indicator Data'!$C$3:$H$198,5,FALSE)))</f>
        <v>1.6450216450216451E-2</v>
      </c>
      <c r="O157" s="143">
        <f>IF(I157="x","x",(I157*1000000/VLOOKUP($C157,'Crisis Indicator Data'!$C$3:$H$198,5,FALSE)))</f>
        <v>0</v>
      </c>
      <c r="P157" s="143">
        <f>IF(J157="x","x",(J157*1000000/VLOOKUP($C157,'Crisis Indicator Data'!$C$3:$H$198,5,FALSE)))</f>
        <v>0</v>
      </c>
      <c r="Q157" s="237">
        <f t="shared" si="13"/>
        <v>2</v>
      </c>
      <c r="R157" s="237">
        <f t="shared" si="14"/>
        <v>2.15</v>
      </c>
    </row>
    <row r="158" spans="1:18" x14ac:dyDescent="0.25">
      <c r="A158" s="150" t="str">
        <f>'Crisis Indicator Data'!A155</f>
        <v>Food Security Crisis in North-East Tanzania</v>
      </c>
      <c r="B158" s="151" t="str">
        <f>'Crisis Indicator Data'!B155</f>
        <v>Drought</v>
      </c>
      <c r="C158" s="151" t="str">
        <f>'Crisis Indicator Data'!C155</f>
        <v>TZA003</v>
      </c>
      <c r="D158" s="151" t="str">
        <f>'Crisis Indicator Data'!D155</f>
        <v>Tanzania</v>
      </c>
      <c r="E158" s="151" t="str">
        <f>'Crisis Indicator Data'!E155</f>
        <v>TZA</v>
      </c>
      <c r="F158" s="158">
        <f>IF('Crisis Indicator Data'!Q155="x","x",('Crisis Indicator Data'!Q155/1000000))</f>
        <v>6.101</v>
      </c>
      <c r="G158" s="158">
        <f>IF('Crisis Indicator Data'!R155="x","x",('Crisis Indicator Data'!R155/1000000))</f>
        <v>3.294</v>
      </c>
      <c r="H158" s="158">
        <f>IF('Crisis Indicator Data'!S155="x","x",('Crisis Indicator Data'!S155/1000000))</f>
        <v>1.093</v>
      </c>
      <c r="I158" s="158">
        <f>IF('Crisis Indicator Data'!T155="x","x",('Crisis Indicator Data'!T155/1000000))</f>
        <v>1.7999999999999999E-2</v>
      </c>
      <c r="J158" s="158">
        <f>IF('Crisis Indicator Data'!U155="x","x",('Crisis Indicator Data'!U155/1000000))</f>
        <v>0</v>
      </c>
      <c r="K158" s="243">
        <f t="shared" si="12"/>
        <v>3.4</v>
      </c>
      <c r="L158" s="143">
        <f>IF(F158="x","x",(F158*1000000/VLOOKUP($C158,'Crisis Indicator Data'!$C$3:$H$198,5,FALSE)))</f>
        <v>0.58071578145821434</v>
      </c>
      <c r="M158" s="143">
        <f>IF(G158="x","x",(G158*1000000/VLOOKUP($C158,'Crisis Indicator Data'!$C$3:$H$198,5,FALSE)))</f>
        <v>0.31353512278697887</v>
      </c>
      <c r="N158" s="143">
        <f>IF(H158="x","x",(H158*1000000/VLOOKUP($C158,'Crisis Indicator Data'!$C$3:$H$198,5,FALSE)))</f>
        <v>0.10403578907291072</v>
      </c>
      <c r="O158" s="143">
        <f>IF(I158="x","x",(I158*1000000/VLOOKUP($C158,'Crisis Indicator Data'!$C$3:$H$198,5,FALSE)))</f>
        <v>1.7133066818960593E-3</v>
      </c>
      <c r="P158" s="143">
        <f>IF(J158="x","x",(J158*1000000/VLOOKUP($C158,'Crisis Indicator Data'!$C$3:$H$198,5,FALSE)))</f>
        <v>0</v>
      </c>
      <c r="Q158" s="237">
        <f t="shared" si="13"/>
        <v>3</v>
      </c>
      <c r="R158" s="237">
        <f t="shared" si="14"/>
        <v>3.2</v>
      </c>
    </row>
    <row r="159" spans="1:18" x14ac:dyDescent="0.25">
      <c r="A159" s="150" t="str">
        <f>'Crisis Indicator Data'!A156</f>
        <v>Multiple crises in Uganda</v>
      </c>
      <c r="B159" s="151" t="str">
        <f>'Crisis Indicator Data'!B156</f>
        <v>Displacement,Drought,Violence,Epidemic</v>
      </c>
      <c r="C159" s="151" t="str">
        <f>'Crisis Indicator Data'!C156</f>
        <v>UGA001</v>
      </c>
      <c r="D159" s="151" t="str">
        <f>'Crisis Indicator Data'!D156</f>
        <v>Uganda</v>
      </c>
      <c r="E159" s="151" t="str">
        <f>'Crisis Indicator Data'!E156</f>
        <v>UGA</v>
      </c>
      <c r="F159" s="158">
        <f>IF('Crisis Indicator Data'!Q156="x","x",('Crisis Indicator Data'!Q156/1000000))</f>
        <v>2.9790000000000001</v>
      </c>
      <c r="G159" s="158">
        <f>IF('Crisis Indicator Data'!R156="x","x",('Crisis Indicator Data'!R156/1000000))</f>
        <v>1.589</v>
      </c>
      <c r="H159" s="158">
        <f>IF('Crisis Indicator Data'!S156="x","x",('Crisis Indicator Data'!S156/1000000))</f>
        <v>2.2400000000000002</v>
      </c>
      <c r="I159" s="158">
        <f>IF('Crisis Indicator Data'!T156="x","x",('Crisis Indicator Data'!T156/1000000))</f>
        <v>4.3999999999999997E-2</v>
      </c>
      <c r="J159" s="158">
        <f>IF('Crisis Indicator Data'!U156="x","x",('Crisis Indicator Data'!U156/1000000))</f>
        <v>0</v>
      </c>
      <c r="K159" s="243">
        <f t="shared" si="12"/>
        <v>3.9</v>
      </c>
      <c r="L159" s="143">
        <f>IF(F159="x","x",(F159*1000000/VLOOKUP($C159,'Crisis Indicator Data'!$C$3:$H$198,5,FALSE)))</f>
        <v>0.43482703254999272</v>
      </c>
      <c r="M159" s="143">
        <f>IF(G159="x","x",(G159*1000000/VLOOKUP($C159,'Crisis Indicator Data'!$C$3:$H$198,5,FALSE)))</f>
        <v>0.23193694351189606</v>
      </c>
      <c r="N159" s="143">
        <f>IF(H159="x","x",(H159*1000000/VLOOKUP($C159,'Crisis Indicator Data'!$C$3:$H$198,5,FALSE)))</f>
        <v>0.32695956794628522</v>
      </c>
      <c r="O159" s="143">
        <f>IF(I159="x","x",(I159*1000000/VLOOKUP($C159,'Crisis Indicator Data'!$C$3:$H$198,5,FALSE)))</f>
        <v>6.4224200846591736E-3</v>
      </c>
      <c r="P159" s="143">
        <f>IF(J159="x","x",(J159*1000000/VLOOKUP($C159,'Crisis Indicator Data'!$C$3:$H$198,5,FALSE)))</f>
        <v>0</v>
      </c>
      <c r="Q159" s="237">
        <f t="shared" si="13"/>
        <v>3</v>
      </c>
      <c r="R159" s="237">
        <f t="shared" si="14"/>
        <v>3.45</v>
      </c>
    </row>
    <row r="160" spans="1:18" x14ac:dyDescent="0.25">
      <c r="A160" s="150" t="str">
        <f>'Crisis Indicator Data'!A157</f>
        <v>International Displacement in Uganda</v>
      </c>
      <c r="B160" s="151" t="str">
        <f>'Crisis Indicator Data'!B157</f>
        <v>Displacement</v>
      </c>
      <c r="C160" s="151" t="str">
        <f>'Crisis Indicator Data'!C157</f>
        <v>UGA005</v>
      </c>
      <c r="D160" s="151" t="str">
        <f>'Crisis Indicator Data'!D157</f>
        <v>Uganda</v>
      </c>
      <c r="E160" s="151" t="str">
        <f>'Crisis Indicator Data'!E157</f>
        <v>UGA</v>
      </c>
      <c r="F160" s="158">
        <f>IF('Crisis Indicator Data'!Q157="x","x",('Crisis Indicator Data'!Q157/1000000))</f>
        <v>2.577</v>
      </c>
      <c r="G160" s="158">
        <f>IF('Crisis Indicator Data'!R157="x","x",('Crisis Indicator Data'!R157/1000000))</f>
        <v>1.054</v>
      </c>
      <c r="H160" s="158">
        <f>IF('Crisis Indicator Data'!S157="x","x",('Crisis Indicator Data'!S157/1000000))</f>
        <v>1.966</v>
      </c>
      <c r="I160" s="158">
        <f>IF('Crisis Indicator Data'!T157="x","x",('Crisis Indicator Data'!T157/1000000))</f>
        <v>8.9999999999999993E-3</v>
      </c>
      <c r="J160" s="158">
        <f>IF('Crisis Indicator Data'!U157="x","x",('Crisis Indicator Data'!U157/1000000))</f>
        <v>0</v>
      </c>
      <c r="K160" s="243">
        <f t="shared" si="12"/>
        <v>3.8</v>
      </c>
      <c r="L160" s="143">
        <f>IF(F160="x","x",(F160*1000000/VLOOKUP($C160,'Crisis Indicator Data'!$C$3:$H$198,5,FALSE)))</f>
        <v>0.45968605066000712</v>
      </c>
      <c r="M160" s="143">
        <f>IF(G160="x","x",(G160*1000000/VLOOKUP($C160,'Crisis Indicator Data'!$C$3:$H$198,5,FALSE)))</f>
        <v>0.18801284338209062</v>
      </c>
      <c r="N160" s="143">
        <f>IF(H160="x","x",(H160*1000000/VLOOKUP($C160,'Crisis Indicator Data'!$C$3:$H$198,5,FALSE)))</f>
        <v>0.35069568319657513</v>
      </c>
      <c r="O160" s="143">
        <f>IF(I160="x","x",(I160*1000000/VLOOKUP($C160,'Crisis Indicator Data'!$C$3:$H$198,5,FALSE)))</f>
        <v>1.6054227613271496E-3</v>
      </c>
      <c r="P160" s="143">
        <f>IF(J160="x","x",(J160*1000000/VLOOKUP($C160,'Crisis Indicator Data'!$C$3:$H$198,5,FALSE)))</f>
        <v>0</v>
      </c>
      <c r="Q160" s="237">
        <f t="shared" si="13"/>
        <v>3</v>
      </c>
      <c r="R160" s="237">
        <f t="shared" si="14"/>
        <v>3.4</v>
      </c>
    </row>
    <row r="161" spans="1:18" x14ac:dyDescent="0.25">
      <c r="A161" s="150" t="str">
        <f>'Crisis Indicator Data'!A158</f>
        <v>Food Security Crisis in Karamoja Region</v>
      </c>
      <c r="B161" s="151" t="str">
        <f>'Crisis Indicator Data'!B158</f>
        <v>Drought,Violence,Epidemic</v>
      </c>
      <c r="C161" s="151" t="str">
        <f>'Crisis Indicator Data'!C158</f>
        <v>UGA007</v>
      </c>
      <c r="D161" s="151" t="str">
        <f>'Crisis Indicator Data'!D158</f>
        <v>Uganda</v>
      </c>
      <c r="E161" s="151" t="str">
        <f>'Crisis Indicator Data'!E158</f>
        <v>UGA</v>
      </c>
      <c r="F161" s="158">
        <f>IF('Crisis Indicator Data'!Q158="x","x",('Crisis Indicator Data'!Q158/1000000))</f>
        <v>0.40100000000000002</v>
      </c>
      <c r="G161" s="158">
        <f>IF('Crisis Indicator Data'!R158="x","x",('Crisis Indicator Data'!R158/1000000))</f>
        <v>0.53500000000000003</v>
      </c>
      <c r="H161" s="158">
        <f>IF('Crisis Indicator Data'!S158="x","x",('Crisis Indicator Data'!S158/1000000))</f>
        <v>0.27400000000000002</v>
      </c>
      <c r="I161" s="158">
        <f>IF('Crisis Indicator Data'!T158="x","x",('Crisis Indicator Data'!T158/1000000))</f>
        <v>3.5000000000000003E-2</v>
      </c>
      <c r="J161" s="158">
        <f>IF('Crisis Indicator Data'!U158="x","x",('Crisis Indicator Data'!U158/1000000))</f>
        <v>0</v>
      </c>
      <c r="K161" s="243">
        <f t="shared" si="12"/>
        <v>2.5</v>
      </c>
      <c r="L161" s="143">
        <f>IF(F161="x","x",(F161*1000000/VLOOKUP($C161,'Crisis Indicator Data'!$C$3:$H$198,5,FALSE)))</f>
        <v>0.3218298555377207</v>
      </c>
      <c r="M161" s="143">
        <f>IF(G161="x","x",(G161*1000000/VLOOKUP($C161,'Crisis Indicator Data'!$C$3:$H$198,5,FALSE)))</f>
        <v>0.42937399678972715</v>
      </c>
      <c r="N161" s="143">
        <f>IF(H161="x","x",(H161*1000000/VLOOKUP($C161,'Crisis Indicator Data'!$C$3:$H$198,5,FALSE)))</f>
        <v>0.21990369181380418</v>
      </c>
      <c r="O161" s="143">
        <f>IF(I161="x","x",(I161*1000000/VLOOKUP($C161,'Crisis Indicator Data'!$C$3:$H$198,5,FALSE)))</f>
        <v>2.8089887640449437E-2</v>
      </c>
      <c r="P161" s="143">
        <f>IF(J161="x","x",(J161*1000000/VLOOKUP($C161,'Crisis Indicator Data'!$C$3:$H$198,5,FALSE)))</f>
        <v>0</v>
      </c>
      <c r="Q161" s="237">
        <f t="shared" si="13"/>
        <v>3</v>
      </c>
      <c r="R161" s="237">
        <f t="shared" si="14"/>
        <v>2.75</v>
      </c>
    </row>
    <row r="162" spans="1:18" x14ac:dyDescent="0.25">
      <c r="A162" s="150" t="str">
        <f>'Crisis Indicator Data'!A159</f>
        <v>Conflict in Ukraine</v>
      </c>
      <c r="B162" s="151" t="str">
        <f>'Crisis Indicator Data'!B159</f>
        <v>Conflict,Displacement</v>
      </c>
      <c r="C162" s="151" t="str">
        <f>'Crisis Indicator Data'!C159</f>
        <v>UKR002</v>
      </c>
      <c r="D162" s="151" t="str">
        <f>'Crisis Indicator Data'!D159</f>
        <v>Ukraine</v>
      </c>
      <c r="E162" s="151" t="str">
        <f>'Crisis Indicator Data'!E159</f>
        <v>UKR</v>
      </c>
      <c r="F162" s="158">
        <f>IF('Crisis Indicator Data'!Q159="x","x",('Crisis Indicator Data'!Q159/1000000))</f>
        <v>0</v>
      </c>
      <c r="G162" s="158">
        <f>IF('Crisis Indicator Data'!R159="x","x",('Crisis Indicator Data'!R159/1000000))</f>
        <v>27.61</v>
      </c>
      <c r="H162" s="158">
        <f>IF('Crisis Indicator Data'!S159="x","x",('Crisis Indicator Data'!S159/1000000))</f>
        <v>11.06</v>
      </c>
      <c r="I162" s="158">
        <f>IF('Crisis Indicator Data'!T159="x","x",('Crisis Indicator Data'!T159/1000000))</f>
        <v>6.54</v>
      </c>
      <c r="J162" s="158">
        <f>IF('Crisis Indicator Data'!U159="x","x",('Crisis Indicator Data'!U159/1000000))</f>
        <v>0</v>
      </c>
      <c r="K162" s="243">
        <f t="shared" si="12"/>
        <v>5</v>
      </c>
      <c r="L162" s="143">
        <f>IF(F162="x","x",(F162*1000000/VLOOKUP($C162,'Crisis Indicator Data'!$C$3:$H$198,5,FALSE)))</f>
        <v>0</v>
      </c>
      <c r="M162" s="143">
        <f>IF(G162="x","x",(G162*1000000/VLOOKUP($C162,'Crisis Indicator Data'!$C$3:$H$198,5,FALSE)))</f>
        <v>0.61070559610705599</v>
      </c>
      <c r="N162" s="143">
        <f>IF(H162="x","x",(H162*1000000/VLOOKUP($C162,'Crisis Indicator Data'!$C$3:$H$198,5,FALSE)))</f>
        <v>0.24463614244636142</v>
      </c>
      <c r="O162" s="143">
        <f>IF(I162="x","x",(I162*1000000/VLOOKUP($C162,'Crisis Indicator Data'!$C$3:$H$198,5,FALSE)))</f>
        <v>0.14465826144658261</v>
      </c>
      <c r="P162" s="143">
        <f>IF(J162="x","x",(J162*1000000/VLOOKUP($C162,'Crisis Indicator Data'!$C$3:$H$198,5,FALSE)))</f>
        <v>0</v>
      </c>
      <c r="Q162" s="237">
        <f t="shared" si="13"/>
        <v>4</v>
      </c>
      <c r="R162" s="237">
        <f t="shared" si="14"/>
        <v>4.5</v>
      </c>
    </row>
    <row r="163" spans="1:18" x14ac:dyDescent="0.25">
      <c r="A163" s="150" t="str">
        <f>'Crisis Indicator Data'!A160</f>
        <v>Complex crisis in Venezuela</v>
      </c>
      <c r="B163" s="151" t="str">
        <f>'Crisis Indicator Data'!B160</f>
        <v>Socio-political,Violence,Floods</v>
      </c>
      <c r="C163" s="151" t="str">
        <f>'Crisis Indicator Data'!C160</f>
        <v>VEN001</v>
      </c>
      <c r="D163" s="151" t="str">
        <f>'Crisis Indicator Data'!D160</f>
        <v>Venezuela</v>
      </c>
      <c r="E163" s="151" t="str">
        <f>'Crisis Indicator Data'!E160</f>
        <v>VEN</v>
      </c>
      <c r="F163" s="158">
        <f>IF('Crisis Indicator Data'!Q160="x","x",('Crisis Indicator Data'!Q160/1000000))</f>
        <v>9.6609999999999996</v>
      </c>
      <c r="G163" s="158">
        <f>IF('Crisis Indicator Data'!R160="x","x",('Crisis Indicator Data'!R160/1000000))</f>
        <v>0.222</v>
      </c>
      <c r="H163" s="158">
        <f>IF('Crisis Indicator Data'!S160="x","x",('Crisis Indicator Data'!S160/1000000))</f>
        <v>18.516999999999999</v>
      </c>
      <c r="I163" s="158">
        <f>IF('Crisis Indicator Data'!T160="x","x",('Crisis Indicator Data'!T160/1000000))</f>
        <v>0</v>
      </c>
      <c r="J163" s="158">
        <f>IF('Crisis Indicator Data'!U160="x","x",('Crisis Indicator Data'!U160/1000000))</f>
        <v>0</v>
      </c>
      <c r="K163" s="243">
        <f t="shared" si="12"/>
        <v>5</v>
      </c>
      <c r="L163" s="143">
        <f>IF(F163="x","x",(F163*1000000/VLOOKUP($C163,'Crisis Indicator Data'!$C$3:$H$198,5,FALSE)))</f>
        <v>0.34017605633802817</v>
      </c>
      <c r="M163" s="143">
        <f>IF(G163="x","x",(G163*1000000/VLOOKUP($C163,'Crisis Indicator Data'!$C$3:$H$198,5,FALSE)))</f>
        <v>7.8169014084507049E-3</v>
      </c>
      <c r="N163" s="143">
        <f>IF(H163="x","x",(H163*1000000/VLOOKUP($C163,'Crisis Indicator Data'!$C$3:$H$198,5,FALSE)))</f>
        <v>0.65200704225352113</v>
      </c>
      <c r="O163" s="143">
        <f>IF(I163="x","x",(I163*1000000/VLOOKUP($C163,'Crisis Indicator Data'!$C$3:$H$198,5,FALSE)))</f>
        <v>0</v>
      </c>
      <c r="P163" s="143">
        <f>IF(J163="x","x",(J163*1000000/VLOOKUP($C163,'Crisis Indicator Data'!$C$3:$H$198,5,FALSE)))</f>
        <v>0</v>
      </c>
      <c r="Q163" s="237">
        <f t="shared" si="13"/>
        <v>3</v>
      </c>
      <c r="R163" s="237">
        <f t="shared" si="14"/>
        <v>4</v>
      </c>
    </row>
    <row r="164" spans="1:18" x14ac:dyDescent="0.25">
      <c r="A164" s="150" t="str">
        <f>'Crisis Indicator Data'!A161</f>
        <v>Conflict in Yemen</v>
      </c>
      <c r="B164" s="151" t="str">
        <f>'Crisis Indicator Data'!B161</f>
        <v>Conflict</v>
      </c>
      <c r="C164" s="151" t="str">
        <f>'Crisis Indicator Data'!C161</f>
        <v>YEM001</v>
      </c>
      <c r="D164" s="151" t="str">
        <f>'Crisis Indicator Data'!D161</f>
        <v>Yemen</v>
      </c>
      <c r="E164" s="151" t="str">
        <f>'Crisis Indicator Data'!E161</f>
        <v>YEM</v>
      </c>
      <c r="F164" s="158">
        <f>IF('Crisis Indicator Data'!Q161="x","x",('Crisis Indicator Data'!Q161/1000000))</f>
        <v>5</v>
      </c>
      <c r="G164" s="158">
        <f>IF('Crisis Indicator Data'!R161="x","x",('Crisis Indicator Data'!R161/1000000))</f>
        <v>6.3</v>
      </c>
      <c r="H164" s="158">
        <f>IF('Crisis Indicator Data'!S161="x","x",('Crisis Indicator Data'!S161/1000000))</f>
        <v>8.1999999999999993</v>
      </c>
      <c r="I164" s="158">
        <f>IF('Crisis Indicator Data'!T161="x","x",('Crisis Indicator Data'!T161/1000000))</f>
        <v>7.3</v>
      </c>
      <c r="J164" s="158">
        <f>IF('Crisis Indicator Data'!U161="x","x",('Crisis Indicator Data'!U161/1000000))</f>
        <v>6.1</v>
      </c>
      <c r="K164" s="243">
        <f t="shared" si="12"/>
        <v>5</v>
      </c>
      <c r="L164" s="143">
        <f>IF(F164="x","x",(F164*1000000/VLOOKUP($C164,'Crisis Indicator Data'!$C$3:$H$198,5,FALSE)))</f>
        <v>0.1519756838905775</v>
      </c>
      <c r="M164" s="143">
        <f>IF(G164="x","x",(G164*1000000/VLOOKUP($C164,'Crisis Indicator Data'!$C$3:$H$198,5,FALSE)))</f>
        <v>0.19148936170212766</v>
      </c>
      <c r="N164" s="143">
        <f>IF(H164="x","x",(H164*1000000/VLOOKUP($C164,'Crisis Indicator Data'!$C$3:$H$198,5,FALSE)))</f>
        <v>0.24924012158054709</v>
      </c>
      <c r="O164" s="143">
        <f>IF(I164="x","x",(I164*1000000/VLOOKUP($C164,'Crisis Indicator Data'!$C$3:$H$198,5,FALSE)))</f>
        <v>0.22188449848024316</v>
      </c>
      <c r="P164" s="143">
        <f>IF(J164="x","x",(J164*1000000/VLOOKUP($C164,'Crisis Indicator Data'!$C$3:$H$198,5,FALSE)))</f>
        <v>0.18541033434650456</v>
      </c>
      <c r="Q164" s="237">
        <f t="shared" si="13"/>
        <v>5</v>
      </c>
      <c r="R164" s="237">
        <f t="shared" si="14"/>
        <v>5</v>
      </c>
    </row>
    <row r="165" spans="1:18" x14ac:dyDescent="0.25">
      <c r="A165" s="150" t="str">
        <f>'Crisis Indicator Data'!A162</f>
        <v>Mixed migration flows in Yemen</v>
      </c>
      <c r="B165" s="151" t="str">
        <f>'Crisis Indicator Data'!B162</f>
        <v>Displacement</v>
      </c>
      <c r="C165" s="151" t="str">
        <f>'Crisis Indicator Data'!C162</f>
        <v>YEM002</v>
      </c>
      <c r="D165" s="151" t="str">
        <f>'Crisis Indicator Data'!D162</f>
        <v>Yemen</v>
      </c>
      <c r="E165" s="151" t="str">
        <f>'Crisis Indicator Data'!E162</f>
        <v>YEM</v>
      </c>
      <c r="F165" s="158">
        <f>IF('Crisis Indicator Data'!Q162="x","x",('Crisis Indicator Data'!Q162/1000000))</f>
        <v>4.6849999999999996</v>
      </c>
      <c r="G165" s="158">
        <f>IF('Crisis Indicator Data'!R162="x","x",('Crisis Indicator Data'!R162/1000000))</f>
        <v>0</v>
      </c>
      <c r="H165" s="158">
        <f>IF('Crisis Indicator Data'!S162="x","x",('Crisis Indicator Data'!S162/1000000))</f>
        <v>5.3999999999999999E-2</v>
      </c>
      <c r="I165" s="158">
        <f>IF('Crisis Indicator Data'!T162="x","x",('Crisis Indicator Data'!T162/1000000))</f>
        <v>3.5999999999999997E-2</v>
      </c>
      <c r="J165" s="158">
        <f>IF('Crisis Indicator Data'!U162="x","x",('Crisis Indicator Data'!U162/1000000))</f>
        <v>0.01</v>
      </c>
      <c r="K165" s="243">
        <f t="shared" si="12"/>
        <v>1.7</v>
      </c>
      <c r="L165" s="143">
        <f>IF(F165="x","x",(F165*1000000/VLOOKUP($C165,'Crisis Indicator Data'!$C$3:$H$198,5,FALSE)))</f>
        <v>0.9791013584117032</v>
      </c>
      <c r="M165" s="143">
        <f>IF(G165="x","x",(G165*1000000/VLOOKUP($C165,'Crisis Indicator Data'!$C$3:$H$198,5,FALSE)))</f>
        <v>0</v>
      </c>
      <c r="N165" s="143">
        <f>IF(H165="x","x",(H165*1000000/VLOOKUP($C165,'Crisis Indicator Data'!$C$3:$H$198,5,FALSE)))</f>
        <v>1.128526645768025E-2</v>
      </c>
      <c r="O165" s="143">
        <f>IF(I165="x","x",(I165*1000000/VLOOKUP($C165,'Crisis Indicator Data'!$C$3:$H$198,5,FALSE)))</f>
        <v>7.5235109717868339E-3</v>
      </c>
      <c r="P165" s="143">
        <f>IF(J165="x","x",(J165*1000000/VLOOKUP($C165,'Crisis Indicator Data'!$C$3:$H$198,5,FALSE)))</f>
        <v>2.0898641588296763E-3</v>
      </c>
      <c r="Q165" s="237">
        <f t="shared" si="13"/>
        <v>1</v>
      </c>
      <c r="R165" s="237">
        <f t="shared" si="14"/>
        <v>1.35</v>
      </c>
    </row>
    <row r="166" spans="1:18" x14ac:dyDescent="0.25">
      <c r="A166" s="150" t="str">
        <f>'Crisis Indicator Data'!A163</f>
        <v>Drought in Zambia</v>
      </c>
      <c r="B166" s="151" t="str">
        <f>'Crisis Indicator Data'!B163</f>
        <v>Drought</v>
      </c>
      <c r="C166" s="151" t="str">
        <f>'Crisis Indicator Data'!C163</f>
        <v>ZMB002</v>
      </c>
      <c r="D166" s="151" t="str">
        <f>'Crisis Indicator Data'!D163</f>
        <v>Zambia</v>
      </c>
      <c r="E166" s="151" t="str">
        <f>'Crisis Indicator Data'!E163</f>
        <v>ZMB</v>
      </c>
      <c r="F166" s="158">
        <f>IF('Crisis Indicator Data'!Q163="x","x",('Crisis Indicator Data'!Q163/1000000))</f>
        <v>4.9370000000000003</v>
      </c>
      <c r="G166" s="158">
        <f>IF('Crisis Indicator Data'!R163="x","x",('Crisis Indicator Data'!R163/1000000))</f>
        <v>6.601</v>
      </c>
      <c r="H166" s="158">
        <f>IF('Crisis Indicator Data'!S163="x","x",('Crisis Indicator Data'!S163/1000000))</f>
        <v>1.952</v>
      </c>
      <c r="I166" s="158">
        <f>IF('Crisis Indicator Data'!T163="x","x",('Crisis Indicator Data'!T163/1000000))</f>
        <v>0</v>
      </c>
      <c r="J166" s="158">
        <f>IF('Crisis Indicator Data'!U163="x","x",('Crisis Indicator Data'!U163/1000000))</f>
        <v>0</v>
      </c>
      <c r="K166" s="243">
        <f t="shared" ref="K166:K167" si="15">IF(H166="x","x",IF(SUM(H166:J166)=0,0,IF(LOG(SUM(H166:J166)*1000000)&lt;$K$4,0,IF(LOG(SUM(H166:J166)*1000000)&gt;$K$3,5,ROUND(5-(K$3-LOG(SUM(H166:J166)*1000000))/(K$3-K$4)*5,1)))))</f>
        <v>3.8</v>
      </c>
      <c r="L166" s="143">
        <f>IF(F166="x","x",(F166*1000000/VLOOKUP($C166,'Crisis Indicator Data'!$C$3:$H$198,5,FALSE)))</f>
        <v>0.36597479614529282</v>
      </c>
      <c r="M166" s="143">
        <f>IF(G166="x","x",(G166*1000000/VLOOKUP($C166,'Crisis Indicator Data'!$C$3:$H$198,5,FALSE)))</f>
        <v>0.48932542624166048</v>
      </c>
      <c r="N166" s="143">
        <f>IF(H166="x","x",(H166*1000000/VLOOKUP($C166,'Crisis Indicator Data'!$C$3:$H$198,5,FALSE)))</f>
        <v>0.1446997776130467</v>
      </c>
      <c r="O166" s="143">
        <f>IF(I166="x","x",(I166*1000000/VLOOKUP($C166,'Crisis Indicator Data'!$C$3:$H$198,5,FALSE)))</f>
        <v>0</v>
      </c>
      <c r="P166" s="143">
        <f>IF(J166="x","x",(J166*1000000/VLOOKUP($C166,'Crisis Indicator Data'!$C$3:$H$198,5,FALSE)))</f>
        <v>0</v>
      </c>
      <c r="Q166" s="237">
        <f t="shared" ref="Q166:Q167" si="16">IF(N166="x","x",IF(OR(L166&gt;=$L$3,M166&gt;=$M$3,N166&gt;=$N$3,O166&gt;=$O$3,P166&gt;=$P$3),(IF(P166&gt;=$P$3,5,IF((O166+P166)&gt;=$O$3,4,IF((O166+P166+N166)&gt;=$N$3,3,IF((O166+P166+N166+M166)&gt;=$M$3,2,1)))))))</f>
        <v>3</v>
      </c>
      <c r="R166" s="237">
        <f t="shared" ref="R166:R167" si="17">IF(Q166="x","x",(AVERAGE(K166,Q166)))</f>
        <v>3.4</v>
      </c>
    </row>
    <row r="167" spans="1:18" x14ac:dyDescent="0.25">
      <c r="A167" s="150" t="str">
        <f>'Crisis Indicator Data'!A164</f>
        <v>Complex crisis in Zimbabwe</v>
      </c>
      <c r="B167" s="151" t="str">
        <f>'Crisis Indicator Data'!B164</f>
        <v>Socio-political,Drought</v>
      </c>
      <c r="C167" s="151" t="str">
        <f>'Crisis Indicator Data'!C164</f>
        <v>ZWE001</v>
      </c>
      <c r="D167" s="151" t="str">
        <f>'Crisis Indicator Data'!D164</f>
        <v>Zimbabwe</v>
      </c>
      <c r="E167" s="151" t="str">
        <f>'Crisis Indicator Data'!E164</f>
        <v>ZWE</v>
      </c>
      <c r="F167" s="158">
        <f>IF('Crisis Indicator Data'!Q164="x","x",('Crisis Indicator Data'!Q164/1000000))</f>
        <v>0</v>
      </c>
      <c r="G167" s="158">
        <f>IF('Crisis Indicator Data'!R164="x","x",('Crisis Indicator Data'!R164/1000000))</f>
        <v>13.525</v>
      </c>
      <c r="H167" s="158">
        <f>IF('Crisis Indicator Data'!S164="x","x",('Crisis Indicator Data'!S164/1000000))</f>
        <v>3</v>
      </c>
      <c r="I167" s="158">
        <f>IF('Crisis Indicator Data'!T164="x","x",('Crisis Indicator Data'!T164/1000000))</f>
        <v>0</v>
      </c>
      <c r="J167" s="158">
        <f>IF('Crisis Indicator Data'!U164="x","x",('Crisis Indicator Data'!U164/1000000))</f>
        <v>0</v>
      </c>
      <c r="K167" s="243">
        <f t="shared" si="15"/>
        <v>4.0999999999999996</v>
      </c>
      <c r="L167" s="143">
        <f>IF(F167="x","x",(F167*1000000/VLOOKUP($C167,'Crisis Indicator Data'!$C$3:$H$198,5,FALSE)))</f>
        <v>0</v>
      </c>
      <c r="M167" s="143">
        <f>IF(G167="x","x",(G167*1000000/VLOOKUP($C167,'Crisis Indicator Data'!$C$3:$H$198,5,FALSE)))</f>
        <v>0.81845688350983359</v>
      </c>
      <c r="N167" s="143">
        <f>IF(H167="x","x",(H167*1000000/VLOOKUP($C167,'Crisis Indicator Data'!$C$3:$H$198,5,FALSE)))</f>
        <v>0.18154311649016641</v>
      </c>
      <c r="O167" s="143">
        <f>IF(I167="x","x",(I167*1000000/VLOOKUP($C167,'Crisis Indicator Data'!$C$3:$H$198,5,FALSE)))</f>
        <v>0</v>
      </c>
      <c r="P167" s="143">
        <f>IF(J167="x","x",(J167*1000000/VLOOKUP($C167,'Crisis Indicator Data'!$C$3:$H$198,5,FALSE)))</f>
        <v>0</v>
      </c>
      <c r="Q167" s="237">
        <f t="shared" si="16"/>
        <v>3</v>
      </c>
      <c r="R167" s="237">
        <f t="shared" si="17"/>
        <v>3.55</v>
      </c>
    </row>
  </sheetData>
  <mergeCells count="1">
    <mergeCell ref="A1:R1"/>
  </mergeCells>
  <conditionalFormatting sqref="K6:K300">
    <cfRule type="cellIs" dxfId="429" priority="22" stopIfTrue="1" operator="between">
      <formula>7.1</formula>
      <formula>10</formula>
    </cfRule>
    <cfRule type="cellIs" dxfId="428" priority="23" stopIfTrue="1" operator="between">
      <formula>5.4</formula>
      <formula>7</formula>
    </cfRule>
    <cfRule type="cellIs" dxfId="427" priority="24" stopIfTrue="1" operator="between">
      <formula>3.5</formula>
      <formula>5.3</formula>
    </cfRule>
    <cfRule type="cellIs" dxfId="426" priority="25" stopIfTrue="1" operator="between">
      <formula>1.8</formula>
      <formula>3.4</formula>
    </cfRule>
    <cfRule type="cellIs" dxfId="425" priority="26" stopIfTrue="1" operator="between">
      <formula>0</formula>
      <formula>1.7</formula>
    </cfRule>
  </conditionalFormatting>
  <conditionalFormatting sqref="Q6:Q300">
    <cfRule type="cellIs" dxfId="424" priority="17" stopIfTrue="1" operator="between">
      <formula>7.1</formula>
      <formula>10</formula>
    </cfRule>
    <cfRule type="cellIs" dxfId="423" priority="18" stopIfTrue="1" operator="between">
      <formula>5.4</formula>
      <formula>7</formula>
    </cfRule>
    <cfRule type="cellIs" dxfId="422" priority="19" stopIfTrue="1" operator="between">
      <formula>3.5</formula>
      <formula>5.3</formula>
    </cfRule>
    <cfRule type="cellIs" dxfId="421" priority="20" stopIfTrue="1" operator="between">
      <formula>1.8</formula>
      <formula>3.4</formula>
    </cfRule>
    <cfRule type="cellIs" dxfId="420" priority="21" stopIfTrue="1" operator="between">
      <formula>0</formula>
      <formula>1.7</formula>
    </cfRule>
  </conditionalFormatting>
  <conditionalFormatting sqref="R6:R300">
    <cfRule type="cellIs" dxfId="419" priority="7" stopIfTrue="1" operator="between">
      <formula>5</formula>
      <formula>5.9</formula>
    </cfRule>
    <cfRule type="cellIs" dxfId="418" priority="8" stopIfTrue="1" operator="between">
      <formula>4</formula>
      <formula>4.9</formula>
    </cfRule>
    <cfRule type="cellIs" dxfId="417" priority="9" stopIfTrue="1" operator="between">
      <formula>3</formula>
      <formula>3.9</formula>
    </cfRule>
    <cfRule type="cellIs" dxfId="416" priority="10" stopIfTrue="1" operator="between">
      <formula>2</formula>
      <formula>2.9</formula>
    </cfRule>
    <cfRule type="cellIs" dxfId="415" priority="11" stopIfTrue="1" operator="between">
      <formula>0</formula>
      <formula>1.9</formula>
    </cfRule>
  </conditionalFormatting>
  <conditionalFormatting sqref="L6:P143">
    <cfRule type="cellIs" priority="5" stopIfTrue="1" operator="equal">
      <formula>"x"</formula>
    </cfRule>
    <cfRule type="cellIs" dxfId="414" priority="6" operator="greaterThan">
      <formula>1.05</formula>
    </cfRule>
  </conditionalFormatting>
  <conditionalFormatting sqref="L144:P300">
    <cfRule type="cellIs" priority="3" stopIfTrue="1" operator="equal">
      <formula>"x"</formula>
    </cfRule>
    <cfRule type="cellIs" dxfId="413" priority="4" operator="greaterThan">
      <formula>1.05</formula>
    </cfRule>
  </conditionalFormatting>
  <conditionalFormatting sqref="A2:R300">
    <cfRule type="containsBlanks" priority="1" stopIfTrue="1">
      <formula>LEN(TRIM(A2))=0</formula>
    </cfRule>
  </conditionalFormatting>
  <pageMargins left="0.7" right="0.7" top="0.75" bottom="0.75" header="0.3" footer="0.3"/>
  <pageSetup paperSize="9" orientation="portrait"/>
  <drawing r:id="rId1"/>
  <picture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6">
    <tabColor rgb="FF6B6050"/>
  </sheetPr>
  <dimension ref="A1:AN167"/>
  <sheetViews>
    <sheetView topLeftCell="Q267" workbookViewId="0">
      <selection activeCell="Y253" sqref="Y253:AN300"/>
    </sheetView>
  </sheetViews>
  <sheetFormatPr defaultColWidth="9.42578125" defaultRowHeight="15" x14ac:dyDescent="0.25"/>
  <cols>
    <col min="1" max="1" width="40.42578125" style="214" bestFit="1" customWidth="1"/>
    <col min="2" max="2" width="25.5703125" style="214" bestFit="1" customWidth="1"/>
    <col min="3" max="3" width="11.42578125" style="214" bestFit="1" customWidth="1"/>
    <col min="4" max="4" width="11.42578125" style="214" customWidth="1"/>
    <col min="5" max="5" width="8.42578125" style="211" customWidth="1"/>
    <col min="6" max="14" width="8.5703125" style="214" customWidth="1"/>
    <col min="15" max="15" width="8.5703125" style="212" customWidth="1"/>
    <col min="16" max="17" width="8.5703125" style="214" customWidth="1"/>
    <col min="18" max="18" width="8.5703125" style="212" customWidth="1"/>
    <col min="19" max="22" width="8.5703125" style="214" customWidth="1"/>
    <col min="23" max="24" width="8.5703125" style="212" customWidth="1"/>
    <col min="25" max="25" width="8.5703125" style="214" customWidth="1"/>
    <col min="26" max="26" width="8.5703125" style="212" customWidth="1"/>
    <col min="27" max="30" width="13" style="214" hidden="1" customWidth="1"/>
    <col min="31" max="31" width="8.5703125" style="214" hidden="1" customWidth="1"/>
    <col min="32" max="38" width="13" style="214" hidden="1" customWidth="1"/>
    <col min="39" max="40" width="8.5703125" style="212" customWidth="1"/>
    <col min="41" max="41" width="9.42578125" style="214" customWidth="1"/>
    <col min="42" max="16384" width="9.42578125" style="214"/>
  </cols>
  <sheetData>
    <row r="1" spans="1:40" x14ac:dyDescent="0.25">
      <c r="A1" s="298"/>
      <c r="B1" s="294"/>
      <c r="C1" s="294"/>
      <c r="D1" s="294"/>
      <c r="E1" s="299"/>
      <c r="F1" s="294"/>
      <c r="G1" s="294"/>
      <c r="H1" s="294"/>
      <c r="I1" s="294"/>
      <c r="J1" s="294"/>
      <c r="K1" s="294"/>
      <c r="L1" s="294"/>
      <c r="M1" s="294"/>
      <c r="N1" s="294"/>
      <c r="O1" s="300"/>
      <c r="P1" s="294"/>
      <c r="Q1" s="294"/>
      <c r="R1" s="300"/>
      <c r="S1" s="294"/>
      <c r="T1" s="294"/>
      <c r="U1" s="294"/>
      <c r="V1" s="294"/>
      <c r="W1" s="300"/>
      <c r="X1" s="300"/>
      <c r="Y1" s="294"/>
      <c r="Z1" s="300"/>
      <c r="AA1" s="294"/>
      <c r="AB1" s="294"/>
      <c r="AC1" s="294"/>
      <c r="AD1" s="294"/>
      <c r="AE1" s="294"/>
      <c r="AF1" s="294"/>
      <c r="AG1" s="294"/>
      <c r="AH1" s="294"/>
      <c r="AI1" s="294"/>
      <c r="AJ1" s="294"/>
      <c r="AK1" s="294"/>
      <c r="AL1" s="294"/>
      <c r="AM1" s="300"/>
      <c r="AN1" s="300"/>
    </row>
    <row r="2" spans="1:40" ht="109.5" customHeight="1" thickBot="1" x14ac:dyDescent="0.3">
      <c r="A2" s="51"/>
      <c r="B2" s="51"/>
      <c r="C2" s="55"/>
      <c r="D2" s="55"/>
      <c r="E2" s="8"/>
      <c r="F2" s="82" t="s">
        <v>8596</v>
      </c>
      <c r="G2" s="82" t="s">
        <v>8597</v>
      </c>
      <c r="H2" s="81" t="s">
        <v>8598</v>
      </c>
      <c r="I2" s="82" t="s">
        <v>8599</v>
      </c>
      <c r="J2" s="82" t="s">
        <v>8600</v>
      </c>
      <c r="K2" s="81" t="s">
        <v>8601</v>
      </c>
      <c r="L2" s="82" t="s">
        <v>8602</v>
      </c>
      <c r="M2" s="82" t="s">
        <v>8603</v>
      </c>
      <c r="N2" s="81" t="s">
        <v>8604</v>
      </c>
      <c r="O2" s="80" t="s">
        <v>8605</v>
      </c>
      <c r="P2" s="82" t="s">
        <v>8606</v>
      </c>
      <c r="Q2" s="82" t="s">
        <v>8607</v>
      </c>
      <c r="R2" s="80" t="s">
        <v>8608</v>
      </c>
      <c r="S2" s="82" t="s">
        <v>8609</v>
      </c>
      <c r="T2" s="82" t="s">
        <v>8610</v>
      </c>
      <c r="U2" s="82" t="s">
        <v>8611</v>
      </c>
      <c r="V2" s="82" t="s">
        <v>8612</v>
      </c>
      <c r="W2" s="80" t="s">
        <v>8613</v>
      </c>
      <c r="X2" s="79" t="s">
        <v>8553</v>
      </c>
      <c r="Y2" s="82" t="s">
        <v>8614</v>
      </c>
      <c r="Z2" s="80" t="s">
        <v>8615</v>
      </c>
      <c r="AA2" s="82" t="s">
        <v>2701</v>
      </c>
      <c r="AB2" s="82" t="s">
        <v>2707</v>
      </c>
      <c r="AC2" s="82" t="s">
        <v>2703</v>
      </c>
      <c r="AD2" s="82" t="s">
        <v>2732</v>
      </c>
      <c r="AE2" s="81" t="s">
        <v>8616</v>
      </c>
      <c r="AF2" s="82" t="s">
        <v>2698</v>
      </c>
      <c r="AG2" s="82" t="s">
        <v>2705</v>
      </c>
      <c r="AH2" s="81" t="s">
        <v>8617</v>
      </c>
      <c r="AI2" s="82" t="s">
        <v>2728</v>
      </c>
      <c r="AJ2" s="82" t="s">
        <v>8618</v>
      </c>
      <c r="AK2" s="82" t="s">
        <v>2738</v>
      </c>
      <c r="AL2" s="81" t="s">
        <v>8619</v>
      </c>
      <c r="AM2" s="80" t="s">
        <v>8620</v>
      </c>
      <c r="AN2" s="79" t="s">
        <v>8554</v>
      </c>
    </row>
    <row r="3" spans="1:40" x14ac:dyDescent="0.25">
      <c r="A3" s="51"/>
      <c r="B3" s="51"/>
      <c r="C3" s="55"/>
      <c r="D3" s="55"/>
      <c r="E3" s="7" t="s">
        <v>8583</v>
      </c>
      <c r="F3" s="246">
        <v>14</v>
      </c>
      <c r="G3" s="246">
        <v>10</v>
      </c>
      <c r="H3" s="246"/>
      <c r="I3" s="246">
        <v>1</v>
      </c>
      <c r="J3" s="246">
        <v>0.5</v>
      </c>
      <c r="K3" s="246"/>
      <c r="L3" s="246">
        <v>0.75</v>
      </c>
      <c r="M3" s="246">
        <v>65</v>
      </c>
      <c r="N3" s="246"/>
      <c r="O3" s="246"/>
      <c r="P3" s="246"/>
      <c r="Q3" s="69">
        <v>3000</v>
      </c>
      <c r="R3" s="246"/>
      <c r="S3" s="246">
        <v>100</v>
      </c>
      <c r="T3" s="246">
        <v>2.5</v>
      </c>
      <c r="U3" s="246">
        <v>10</v>
      </c>
      <c r="V3" s="246">
        <v>100</v>
      </c>
      <c r="W3" s="246"/>
      <c r="X3" s="246"/>
      <c r="Y3" s="246"/>
      <c r="Z3" s="246"/>
      <c r="AA3" s="246"/>
      <c r="AB3" s="246"/>
      <c r="AC3" s="246"/>
      <c r="AD3" s="246"/>
      <c r="AE3" s="246"/>
      <c r="AF3" s="246"/>
      <c r="AG3" s="246"/>
      <c r="AH3" s="246"/>
      <c r="AI3" s="246"/>
      <c r="AJ3" s="246"/>
      <c r="AK3" s="246"/>
      <c r="AL3" s="246"/>
      <c r="AM3" s="246"/>
      <c r="AN3" s="246"/>
    </row>
    <row r="4" spans="1:40" x14ac:dyDescent="0.25">
      <c r="A4" s="51"/>
      <c r="B4" s="51"/>
      <c r="C4" s="55"/>
      <c r="D4" s="55"/>
      <c r="E4" s="7" t="s">
        <v>8584</v>
      </c>
      <c r="F4" s="246">
        <v>0</v>
      </c>
      <c r="G4" s="246">
        <v>0</v>
      </c>
      <c r="H4" s="246"/>
      <c r="I4" s="246">
        <v>0</v>
      </c>
      <c r="J4" s="246">
        <v>0</v>
      </c>
      <c r="K4" s="246"/>
      <c r="L4" s="246">
        <v>0</v>
      </c>
      <c r="M4" s="246">
        <v>25</v>
      </c>
      <c r="N4" s="246"/>
      <c r="O4" s="246"/>
      <c r="P4" s="246"/>
      <c r="Q4" s="246">
        <v>1</v>
      </c>
      <c r="R4" s="246"/>
      <c r="S4" s="246">
        <v>0</v>
      </c>
      <c r="T4" s="246">
        <v>-2.5</v>
      </c>
      <c r="U4" s="246">
        <v>0</v>
      </c>
      <c r="V4" s="246">
        <v>0</v>
      </c>
      <c r="W4" s="246"/>
      <c r="X4" s="246"/>
      <c r="Y4" s="246"/>
      <c r="Z4" s="246"/>
      <c r="AA4" s="246"/>
      <c r="AB4" s="246"/>
      <c r="AC4" s="246"/>
      <c r="AD4" s="246"/>
      <c r="AE4" s="246"/>
      <c r="AF4" s="246"/>
      <c r="AG4" s="246"/>
      <c r="AH4" s="246"/>
      <c r="AI4" s="246"/>
      <c r="AJ4" s="246"/>
      <c r="AK4" s="246"/>
      <c r="AL4" s="246"/>
      <c r="AM4" s="246"/>
      <c r="AN4" s="246"/>
    </row>
    <row r="5" spans="1:40" x14ac:dyDescent="0.25">
      <c r="A5" s="23" t="s">
        <v>8538</v>
      </c>
      <c r="B5" s="23" t="s">
        <v>8543</v>
      </c>
      <c r="C5" s="23" t="s">
        <v>8540</v>
      </c>
      <c r="D5" s="23" t="s">
        <v>8541</v>
      </c>
      <c r="E5" s="24" t="s">
        <v>8585</v>
      </c>
      <c r="F5" s="25"/>
      <c r="G5" s="25"/>
      <c r="H5" s="25"/>
      <c r="I5" s="25"/>
      <c r="J5" s="25"/>
      <c r="K5" s="25"/>
      <c r="L5" s="25"/>
      <c r="M5" s="25"/>
      <c r="N5" s="25"/>
      <c r="O5" s="26"/>
      <c r="P5" s="25"/>
      <c r="Q5" s="27"/>
      <c r="R5" s="25"/>
      <c r="S5" s="26"/>
      <c r="T5" s="25"/>
      <c r="U5" s="27"/>
      <c r="V5" s="28"/>
      <c r="W5" s="25"/>
      <c r="X5" s="26"/>
      <c r="Y5" s="25"/>
      <c r="Z5" s="27"/>
      <c r="AA5" s="27"/>
      <c r="AB5" s="27"/>
      <c r="AC5" s="27"/>
      <c r="AD5" s="27"/>
      <c r="AE5" s="25"/>
      <c r="AF5" s="25"/>
      <c r="AG5" s="25"/>
      <c r="AH5" s="25"/>
      <c r="AI5" s="25"/>
      <c r="AJ5" s="25"/>
      <c r="AK5" s="25"/>
      <c r="AL5" s="25"/>
      <c r="AM5" s="26"/>
      <c r="AN5" s="27"/>
    </row>
    <row r="6" spans="1:40" ht="13.5" customHeight="1" x14ac:dyDescent="0.25">
      <c r="A6" s="144" t="str">
        <f>'Crisis Indicator Data'!A3</f>
        <v>Complex crisis in Afghanistan</v>
      </c>
      <c r="B6" s="145" t="str">
        <f>'Crisis Indicator Data'!B3</f>
        <v>Conflict,Violence,Displacement,Drought,Earthquake,Socio-political</v>
      </c>
      <c r="C6" s="145" t="str">
        <f>'Crisis Indicator Data'!C3</f>
        <v>AFG001</v>
      </c>
      <c r="D6" s="145" t="str">
        <f>'Crisis Indicator Data'!D3</f>
        <v>Afghanistan</v>
      </c>
      <c r="E6" s="146" t="str">
        <f>'Crisis Indicator Data'!E3</f>
        <v>AFG</v>
      </c>
      <c r="F6" s="240">
        <f>IF(LEN(E6)&gt;3,(IF(VLOOKUP($C6,'Regional Crises'!$B$1:$R$66,7,FALSE)="x","x",ROUND(IF(VLOOKUP($C6,'Regional Crises'!$B$1:$R$66,7,FALSE)&gt;$F$3,5,IF(VLOOKUP($C6,'Regional Crises'!$B$1:$R$66,7,FALSE)&lt;F$4,0,($F$3-VLOOKUP($C6,'Regional Crises'!$B$1:$R$66,7,FALSE))/($F$3-$F$4)*5)),1))),IF(VLOOKUP($E6,'Country Indicator Data'!$B$4:$N$300,3,FALSE)="x","x",ROUND(IF(VLOOKUP($E6,'Country Indicator Data'!$B$4:$N$300,3,FALSE)&gt;$F$3,5,IF(VLOOKUP($E6,'Country Indicator Data'!$B$4:$N$300,3,FALSE)&lt;$F$4,0,($F$3-VLOOKUP($E6,'Country Indicator Data'!$B$4:$N$300,3,FALSE))/($F$3-$F$4)*5)),1)))</f>
        <v>3.6</v>
      </c>
      <c r="G6" s="240">
        <f>IF(LEN(E6)&gt;3,(IF(VLOOKUP($C6,'Regional Crises'!$B$1:$R$66,9,FALSE)="x","x",ROUND(IF(VLOOKUP($C6,'Regional Crises'!$B$1:$R$66,9,FALSE)&gt;G$3,5,IF(VLOOKUP($C6,'Regional Crises'!$B$1:$R$66,9,FALSE)&lt;G$4,0,(G$3-VLOOKUP($C6,'Regional Crises'!$B$1:$R$66,9,FALSE))/(G$3-G$4)*5)),1))),IF(VLOOKUP($E6,'Country Indicator Data'!$B$4:$N$300,5,FALSE)="x","x",ROUND(IF(VLOOKUP($E6,'Country Indicator Data'!$B$4:$N$300,5,FALSE)&gt;G$3,5,IF(VLOOKUP($E6,'Country Indicator Data'!$B$4:$N$300,5,FALSE)&lt;G$4,0,(G$3-VLOOKUP($E6,'Country Indicator Data'!$B$4:$N$300,5,FALSE))/(G$3-G$4)*5)),1)))</f>
        <v>3.4</v>
      </c>
      <c r="H6" s="240">
        <f t="shared" ref="H6:H37" si="0">IF(AND(F6="x",G6="x"),"x",AVERAGE(F6,G6))</f>
        <v>3.5</v>
      </c>
      <c r="I6" s="240">
        <f>IF(LEN(E6)&gt;3,(IF(VLOOKUP($C6,'Regional Crises'!$B$1:$R$66,6,FALSE)="x","x",ROUND(IF(VLOOKUP($C6,'Regional Crises'!$B$1:$R$66,6,FALSE)&gt;I$3,5,IF(VLOOKUP($C6,'Regional Crises'!$B$1:$R$66,6,FALSE)&lt;I$4,0,5-(I$3-VLOOKUP($C6,'Regional Crises'!$B$1:$R$66,6,FALSE))/(I$3-I$4)*5)),1))),IF(VLOOKUP($E6,'Country Indicator Data'!$B$4:$N$300,2,FALSE)="x","x",ROUND(IF(VLOOKUP($E6,'Country Indicator Data'!$B$4:$N$300,2,FALSE)&gt;I$3,5,IF(VLOOKUP($E6,'Country Indicator Data'!$B$4:$N$300,2,FALSE)&lt;I$4,0,5-(I$3-VLOOKUP($E6,'Country Indicator Data'!$B$4:$N$300,2,FALSE))/(I$3-I$4)*5)),1)))</f>
        <v>3.7</v>
      </c>
      <c r="J6" s="240">
        <f>IF(LEN(E6)&gt;3,(IF(VLOOKUP($C6,'Regional Crises'!$B$1:$R$66,8,FALSE)="x","x",ROUND(IF(VLOOKUP($C6,'Regional Crises'!$B$1:$R$66,8,FALSE)&gt;J$3,5,IF(VLOOKUP($C6,'Regional Crises'!$B$1:$R$66,8,FALSE)&lt;J$4,0,5-(J$3-VLOOKUP($C6,'Regional Crises'!$B$1:$R$66,8,FALSE))/(J$3-J$4)*5)),1))),IF(VLOOKUP($E6,'Country Indicator Data'!$B$4:$N$300,4,FALSE)="x","x",ROUND(IF(VLOOKUP($E6,'Country Indicator Data'!$B$4:$N$300,4,FALSE)&gt;J$3,5,IF(VLOOKUP($E6,'Country Indicator Data'!$B$4:$N$300,4,FALSE)&lt;J$4,0,5-(J$3-VLOOKUP($E6,'Country Indicator Data'!$B$4:$N$300,4,FALSE))/(J$3-J$4)*5)),1)))</f>
        <v>0</v>
      </c>
      <c r="K6" s="240">
        <f t="shared" ref="K6:K37" si="1">IF(AND(I6="x",J6="x"),"x",AVERAGE(I6,J6))</f>
        <v>1.85</v>
      </c>
      <c r="L6" s="240">
        <f>IF(LEN(E6)&gt;3,(IF(VLOOKUP($C6,'Regional Crises'!$B$1:$R$66,10,FALSE)="x","x",ROUND(IF(VLOOKUP($C6,'Regional Crises'!$B$1:$R$66,10,FALSE)&gt;L$3,5,IF(VLOOKUP($C6,'Regional Crises'!$B$1:$R$66,10,FALSE)&lt;L$4,0,5-(L$3-VLOOKUP($C6,'Regional Crises'!$B$1:$R$66,10,FALSE))/(L$3-L$4)*5)),1))),IF(VLOOKUP($E6,'Country Indicator Data'!$B$4:$N$300,6,FALSE)="x","x",ROUND(IF(VLOOKUP($E6,'Country Indicator Data'!$B$4:$N$300,6,FALSE)&gt;L$3,5,IF(VLOOKUP($E6,'Country Indicator Data'!$B$4:$N$300,6,FALSE)&lt;L$4,0,5-(L$3-VLOOKUP($E6,'Country Indicator Data'!$B$4:$N$300,6,FALSE))/(L$3-L$4)*5)),1)))</f>
        <v>3.8</v>
      </c>
      <c r="M6" s="240" t="str">
        <f>IF(LEN(E6)&gt;3,(IF(VLOOKUP($C6,'Regional Crises'!$B$1:$R$66,11,FALSE)="x","x",ROUND(IF(VLOOKUP($C6,'Regional Crises'!$B$1:$R$66,11,FALSE)&gt;M$3,5,IF(VLOOKUP($C6,'Regional Crises'!$B$1:$R$66,11,FALSE)&lt;M$4,0,5-(M$3-VLOOKUP($C6,'Regional Crises'!$B$1:$R$66,11,FALSE))/(M$3-M$4)*5)),1))),IF(VLOOKUP($E6,'Country Indicator Data'!$B$4:$N$300,7,FALSE)="x","x",ROUND(IF(VLOOKUP($E6,'Country Indicator Data'!$B$4:$N$300,7,FALSE)&gt;M$3,5,IF(VLOOKUP($E6,'Country Indicator Data'!$B$4:$N$300,7,FALSE)&lt;M$4,0,5-(M$3-VLOOKUP($E6,'Country Indicator Data'!$B$4:$N$300,7,FALSE))/(M$3-M$4)*5)),1)))</f>
        <v>x</v>
      </c>
      <c r="N6" s="240">
        <f t="shared" ref="N6:N37" si="2">IF(AND(L6="x",M6="x"),"x",AVERAGE(L6,M6))</f>
        <v>3.8</v>
      </c>
      <c r="O6" s="240">
        <f t="shared" ref="O6:O37" si="3">AVERAGE(H6,K6,N6)</f>
        <v>3.0499999999999994</v>
      </c>
      <c r="P6" s="240">
        <f>IF(LEN(E6)&gt;3,VLOOKUP(C6,'Regional Crises'!$B$1:$R$69,12,FALSE),VLOOKUP(E6,'Country Indicator Data'!$B$4:$I$300,8,FALSE))</f>
        <v>5</v>
      </c>
      <c r="Q6" s="240">
        <f>IF(LEN(E6)&gt;3,((IF(VLOOKUP($C6,'Regional Crises'!$B$1:$R$66,13,FALSE)="x","x",ROUND(IF(VLOOKUP($C6,'Regional Crises'!$B$1:$R$66,13,FALSE)&gt;Q$3,5,IF(VLOOKUP($C6,'Regional Crises'!$B$1:$R$66,13,FALSE)&lt;Q$4,0,5-(LOG(Q$3)-LOG(VLOOKUP($C6,'Regional Crises'!$B$1:$R$66,13,FALSE)))/(LOG(Q$3)-LOG(Q$4))*5)),1)))),(IF(VLOOKUP($E6,'Country Indicator Data'!$B$4:$N$300,9,FALSE)="x","x",ROUND(IF(VLOOKUP($E6,'Country Indicator Data'!$B$4:$N$300,9,FALSE)&gt;Q$3,5,IF(VLOOKUP($E6,'Country Indicator Data'!$B$4:$N$300,9,FALSE)&lt;Q$4,0,5-(LOG(Q$3)-LOG(VLOOKUP($E6,'Country Indicator Data'!$B$4:$N$300,9,FALSE)))/(LOG(Q$3)-LOG(Q$4))*5)),1))))</f>
        <v>5</v>
      </c>
      <c r="R6" s="240">
        <f t="shared" ref="R6:R37" si="4">AVERAGE(P6:Q6)</f>
        <v>5</v>
      </c>
      <c r="S6" s="240">
        <f>IF(LEN(E6)&gt;3,((IF(VLOOKUP($C6,'Regional Crises'!$B$1:$R$66,17,FALSE)="x","x",ROUND(IF(VLOOKUP($C6,'Regional Crises'!$B$1:$R$66,17,FALSE)&gt;S$3,0,IF(VLOOKUP($C6,'Regional Crises'!$B$1:$R$66,17,FALSE)&lt;S$4,5,(S$3-VLOOKUP($C6,'Regional Crises'!$B$1:$R$66,17,FALSE))/(S$3-S$4)*5)),1)))),(IF(VLOOKUP($E6,'Country Indicator Data'!$B$4:$N$300,13,FALSE)="x","x",ROUND(IF(VLOOKUP($E6,'Country Indicator Data'!$B$4:$N$300,13,FALSE)&gt;S$3,0,IF(VLOOKUP($E6,'Country Indicator Data'!$B$4:$N$300,13,FALSE)&lt;S$4,5,(S$3-VLOOKUP($E6,'Country Indicator Data'!$B$4:$N$300,13,FALSE))/(S$3-S$4)*5)),1))))</f>
        <v>4.2</v>
      </c>
      <c r="T6" s="240">
        <f>IF(LEN(E6)&gt;3,((IF(VLOOKUP($C6,'Regional Crises'!$B$1:$R$66,14,FALSE)="x","x",ROUND(IF(VLOOKUP($C6,'Regional Crises'!$B$1:$R$66,14,FALSE)&gt;T$3,0,IF(VLOOKUP($C6,'Regional Crises'!$B$1:$R$66,14,FALSE)&lt;T$4,5,(T$3-VLOOKUP($C6,'Regional Crises'!$B$1:$R$66,14,FALSE))/(T$3-T$4)*5)),1)))),(IF(VLOOKUP($E6,'Country Indicator Data'!$B$4:$N$300,10,FALSE)="x","x",ROUND(IF(VLOOKUP($E6,'Country Indicator Data'!$B$4:$N$300,10,FALSE)&gt;T$3,0,IF(VLOOKUP($E6,'Country Indicator Data'!$B$4:$N$300,10,FALSE)&lt;T$4,5,(T$3-VLOOKUP($E6,'Country Indicator Data'!$B$4:$N$300,10,FALSE))/(T$3-T$4)*5)),1))))</f>
        <v>4.2</v>
      </c>
      <c r="U6" s="240">
        <f>IF(LEN(E6)&gt;3,((IF(VLOOKUP($C6,'Regional Crises'!$B$1:$R$66,15,FALSE)="x","x",ROUND(IF(VLOOKUP($C6,'Regional Crises'!$B$1:$R$66,15,FALSE)&gt;U$3,0,IF(VLOOKUP($C6,'Regional Crises'!$B$1:$R$66,15,FALSE)&lt;U$4,5,(U$3-VLOOKUP($C6,'Regional Crises'!$B$1:$R$66,15,FALSE))/(U$3-U$4)*5)),1)))),(IF(VLOOKUP($E6,'Country Indicator Data'!$B$4:$N$300,11,FALSE)="x","x",ROUND(IF(VLOOKUP($E6,'Country Indicator Data'!$B$4:$N$300,11,FALSE)&gt;U$3,0,IF(VLOOKUP($E6,'Country Indicator Data'!$B$4:$N$300,11,FALSE)&lt;U$4,5,(U$3-VLOOKUP($E6,'Country Indicator Data'!$B$4:$N$300,11,FALSE))/(U$3-U$4)*5)),1))))</f>
        <v>3.5</v>
      </c>
      <c r="V6" s="240">
        <f>IF(LEN(E6)&gt;3,((IF(VLOOKUP($C6,'Regional Crises'!$B$1:$R$66,16,FALSE)="x","x",ROUND(IF(VLOOKUP($C6,'Regional Crises'!$B$1:$R$66,16,FALSE)&gt;V$3,0,IF(VLOOKUP($C6,'Regional Crises'!$B$1:$R$66,16,FALSE)&lt;V$4,5,(V$3-VLOOKUP($C6,'Regional Crises'!$B$1:$R$66,16,FALSE))/(V$3-V$4)*5)),1)))),(IF(VLOOKUP($E6,'Country Indicator Data'!$B$4:$N$300,12,FALSE)="x","x",ROUND(IF(VLOOKUP($E6,'Country Indicator Data'!$B$4:$N$300,12,FALSE)&gt;V$3,0,IF(VLOOKUP($E6,'Country Indicator Data'!$B$4:$N$300,12,FALSE)&lt;V$4,5,(V$3-VLOOKUP($E6,'Country Indicator Data'!$B$4:$N$300,12,FALSE))/(V$3-V$4)*5)),1))))</f>
        <v>3.7</v>
      </c>
      <c r="W6" s="240">
        <f t="shared" ref="W6:W37" si="5">IF(AND(S6="x",V6="x"),"x",ROUND(AVERAGE(S6,V6,T6,U6),1))</f>
        <v>3.9</v>
      </c>
      <c r="X6" s="240">
        <f t="shared" ref="X6:X37" si="6">ROUND(AVERAGE(O6,W6,R6),1)</f>
        <v>4</v>
      </c>
      <c r="Y6" s="247">
        <f>IF('Core Indicators'!FC3="x","x",IF('Core Indicators'!FC3&gt;=5,5,IF('Core Indicators'!FC3&gt;=4,4,IF('Core Indicators'!FC3&gt;=3,3,IF('Core Indicators'!FC3&gt;=2,2,IF('Core Indicators'!FC3&gt;=1,1,0))))))</f>
        <v>5</v>
      </c>
      <c r="Z6" s="240">
        <f t="shared" ref="Z6:Z37" si="7">Y6</f>
        <v>5</v>
      </c>
      <c r="AA6" s="247">
        <f>'Crisis Indicator Data'!Y3</f>
        <v>1</v>
      </c>
      <c r="AB6" s="247">
        <f>'Crisis Indicator Data'!Z3</f>
        <v>1</v>
      </c>
      <c r="AC6" s="247">
        <f>'Crisis Indicator Data'!AA3</f>
        <v>3</v>
      </c>
      <c r="AD6" s="247">
        <f>'Crisis Indicator Data'!AB3</f>
        <v>3</v>
      </c>
      <c r="AE6" s="247">
        <f t="shared" ref="AE6:AE37" si="8">IF(SUM(AA6:AD6)=0,0,IF(SUM(AA6,AB6,AC6,AD6)&lt;2,1,IF(SUM(AA6:AD6)&lt;6,2,IF(SUM(AA6:AD6)&lt;8,3,IF(SUM(AA6:AD6)&lt;10,4,5)))))</f>
        <v>4</v>
      </c>
      <c r="AF6" s="247">
        <f>'Crisis Indicator Data'!AC3</f>
        <v>2</v>
      </c>
      <c r="AG6" s="247">
        <f>'Crisis Indicator Data'!AD3</f>
        <v>2</v>
      </c>
      <c r="AH6" s="247">
        <f t="shared" ref="AH6:AH37" si="9">IF(SUM(AF6:AG6)=0,0,IF(SUM(AF6,AG6)=1,1,IF(SUM(AF6:AG6)&lt;3,2,IF(SUM(AF6:AG6)&lt;4,3,IF(SUM(AF6:AG6)&lt;5,4,5)))))</f>
        <v>4</v>
      </c>
      <c r="AI6" s="247">
        <f>'Crisis Indicator Data'!AE3</f>
        <v>2</v>
      </c>
      <c r="AJ6" s="247">
        <f>'Crisis Indicator Data'!AF3</f>
        <v>3</v>
      </c>
      <c r="AK6" s="247">
        <f>'Crisis Indicator Data'!AG3</f>
        <v>3</v>
      </c>
      <c r="AL6" s="247">
        <f t="shared" ref="AL6:AL37" si="10">IF(SUM(AI6:AK6)=0,0,IF(SUM(AI6:AK6)=1,1,IF(SUM(AI6:AK6)&lt;3,2,IF(SUM(AI6:AK6)&lt;5,3,IF(SUM(AI6:AK6)&lt;7,4,5)))))</f>
        <v>5</v>
      </c>
      <c r="AM6" s="240">
        <f t="shared" ref="AM6:AM37" si="11">IF(AA6=3,5,ROUND(AVERAGE(AE6,AH6,AL6),0))</f>
        <v>4</v>
      </c>
      <c r="AN6" s="240">
        <f t="shared" ref="AN6:AN37" si="12">IF(AND(Z6="x",AM6="x"),"x",ROUND(AVERAGE(Z6,AM6),1))</f>
        <v>4.5</v>
      </c>
    </row>
    <row r="7" spans="1:40" ht="13.5" customHeight="1" x14ac:dyDescent="0.25">
      <c r="A7" s="144" t="str">
        <f>'Crisis Indicator Data'!A4</f>
        <v>Earthquake in Khost and Paktika</v>
      </c>
      <c r="B7" s="145" t="str">
        <f>'Crisis Indicator Data'!B4</f>
        <v>Earthquake</v>
      </c>
      <c r="C7" s="145" t="str">
        <f>'Crisis Indicator Data'!C4</f>
        <v>AFG005</v>
      </c>
      <c r="D7" s="145" t="str">
        <f>'Crisis Indicator Data'!D4</f>
        <v>Afghanistan</v>
      </c>
      <c r="E7" s="146" t="str">
        <f>'Crisis Indicator Data'!E4</f>
        <v>AFG</v>
      </c>
      <c r="F7" s="240">
        <f>IF(LEN(E7)&gt;3,(IF(VLOOKUP($C7,'Regional Crises'!$B$1:$R$66,7,FALSE)="x","x",ROUND(IF(VLOOKUP($C7,'Regional Crises'!$B$1:$R$66,7,FALSE)&gt;$F$3,5,IF(VLOOKUP($C7,'Regional Crises'!$B$1:$R$66,7,FALSE)&lt;F$4,0,($F$3-VLOOKUP($C7,'Regional Crises'!$B$1:$R$66,7,FALSE))/($F$3-$F$4)*5)),1))),IF(VLOOKUP($E7,'Country Indicator Data'!$B$4:$N$300,3,FALSE)="x","x",ROUND(IF(VLOOKUP($E7,'Country Indicator Data'!$B$4:$N$300,3,FALSE)&gt;$F$3,5,IF(VLOOKUP($E7,'Country Indicator Data'!$B$4:$N$300,3,FALSE)&lt;$F$4,0,($F$3-VLOOKUP($E7,'Country Indicator Data'!$B$4:$N$300,3,FALSE))/($F$3-$F$4)*5)),1)))</f>
        <v>3.6</v>
      </c>
      <c r="G7" s="240">
        <f>IF(LEN(E7)&gt;3,(IF(VLOOKUP($C7,'Regional Crises'!$B$1:$R$66,9,FALSE)="x","x",ROUND(IF(VLOOKUP($C7,'Regional Crises'!$B$1:$R$66,9,FALSE)&gt;G$3,5,IF(VLOOKUP($C7,'Regional Crises'!$B$1:$R$66,9,FALSE)&lt;G$4,0,(G$3-VLOOKUP($C7,'Regional Crises'!$B$1:$R$66,9,FALSE))/(G$3-G$4)*5)),1))),IF(VLOOKUP($E7,'Country Indicator Data'!$B$4:$N$300,5,FALSE)="x","x",ROUND(IF(VLOOKUP($E7,'Country Indicator Data'!$B$4:$N$300,5,FALSE)&gt;G$3,5,IF(VLOOKUP($E7,'Country Indicator Data'!$B$4:$N$300,5,FALSE)&lt;G$4,0,(G$3-VLOOKUP($E7,'Country Indicator Data'!$B$4:$N$300,5,FALSE))/(G$3-G$4)*5)),1)))</f>
        <v>3.4</v>
      </c>
      <c r="H7" s="240">
        <f t="shared" si="0"/>
        <v>3.5</v>
      </c>
      <c r="I7" s="240">
        <f>IF(LEN(E7)&gt;3,(IF(VLOOKUP($C7,'Regional Crises'!$B$1:$R$66,6,FALSE)="x","x",ROUND(IF(VLOOKUP($C7,'Regional Crises'!$B$1:$R$66,6,FALSE)&gt;I$3,5,IF(VLOOKUP($C7,'Regional Crises'!$B$1:$R$66,6,FALSE)&lt;I$4,0,5-(I$3-VLOOKUP($C7,'Regional Crises'!$B$1:$R$66,6,FALSE))/(I$3-I$4)*5)),1))),IF(VLOOKUP($E7,'Country Indicator Data'!$B$4:$N$300,2,FALSE)="x","x",ROUND(IF(VLOOKUP($E7,'Country Indicator Data'!$B$4:$N$300,2,FALSE)&gt;I$3,5,IF(VLOOKUP($E7,'Country Indicator Data'!$B$4:$N$300,2,FALSE)&lt;I$4,0,5-(I$3-VLOOKUP($E7,'Country Indicator Data'!$B$4:$N$300,2,FALSE))/(I$3-I$4)*5)),1)))</f>
        <v>3.7</v>
      </c>
      <c r="J7" s="240">
        <f>IF(LEN(E7)&gt;3,(IF(VLOOKUP($C7,'Regional Crises'!$B$1:$R$66,8,FALSE)="x","x",ROUND(IF(VLOOKUP($C7,'Regional Crises'!$B$1:$R$66,8,FALSE)&gt;J$3,5,IF(VLOOKUP($C7,'Regional Crises'!$B$1:$R$66,8,FALSE)&lt;J$4,0,5-(J$3-VLOOKUP($C7,'Regional Crises'!$B$1:$R$66,8,FALSE))/(J$3-J$4)*5)),1))),IF(VLOOKUP($E7,'Country Indicator Data'!$B$4:$N$300,4,FALSE)="x","x",ROUND(IF(VLOOKUP($E7,'Country Indicator Data'!$B$4:$N$300,4,FALSE)&gt;J$3,5,IF(VLOOKUP($E7,'Country Indicator Data'!$B$4:$N$300,4,FALSE)&lt;J$4,0,5-(J$3-VLOOKUP($E7,'Country Indicator Data'!$B$4:$N$300,4,FALSE))/(J$3-J$4)*5)),1)))</f>
        <v>0</v>
      </c>
      <c r="K7" s="240">
        <f t="shared" si="1"/>
        <v>1.85</v>
      </c>
      <c r="L7" s="240">
        <f>IF(LEN(E7)&gt;3,(IF(VLOOKUP($C7,'Regional Crises'!$B$1:$R$66,10,FALSE)="x","x",ROUND(IF(VLOOKUP($C7,'Regional Crises'!$B$1:$R$66,10,FALSE)&gt;L$3,5,IF(VLOOKUP($C7,'Regional Crises'!$B$1:$R$66,10,FALSE)&lt;L$4,0,5-(L$3-VLOOKUP($C7,'Regional Crises'!$B$1:$R$66,10,FALSE))/(L$3-L$4)*5)),1))),IF(VLOOKUP($E7,'Country Indicator Data'!$B$4:$N$300,6,FALSE)="x","x",ROUND(IF(VLOOKUP($E7,'Country Indicator Data'!$B$4:$N$300,6,FALSE)&gt;L$3,5,IF(VLOOKUP($E7,'Country Indicator Data'!$B$4:$N$300,6,FALSE)&lt;L$4,0,5-(L$3-VLOOKUP($E7,'Country Indicator Data'!$B$4:$N$300,6,FALSE))/(L$3-L$4)*5)),1)))</f>
        <v>3.8</v>
      </c>
      <c r="M7" s="240" t="str">
        <f>IF(LEN(E7)&gt;3,(IF(VLOOKUP($C7,'Regional Crises'!$B$1:$R$66,11,FALSE)="x","x",ROUND(IF(VLOOKUP($C7,'Regional Crises'!$B$1:$R$66,11,FALSE)&gt;M$3,5,IF(VLOOKUP($C7,'Regional Crises'!$B$1:$R$66,11,FALSE)&lt;M$4,0,5-(M$3-VLOOKUP($C7,'Regional Crises'!$B$1:$R$66,11,FALSE))/(M$3-M$4)*5)),1))),IF(VLOOKUP($E7,'Country Indicator Data'!$B$4:$N$300,7,FALSE)="x","x",ROUND(IF(VLOOKUP($E7,'Country Indicator Data'!$B$4:$N$300,7,FALSE)&gt;M$3,5,IF(VLOOKUP($E7,'Country Indicator Data'!$B$4:$N$300,7,FALSE)&lt;M$4,0,5-(M$3-VLOOKUP($E7,'Country Indicator Data'!$B$4:$N$300,7,FALSE))/(M$3-M$4)*5)),1)))</f>
        <v>x</v>
      </c>
      <c r="N7" s="240">
        <f t="shared" si="2"/>
        <v>3.8</v>
      </c>
      <c r="O7" s="240">
        <f t="shared" si="3"/>
        <v>3.0499999999999994</v>
      </c>
      <c r="P7" s="240">
        <f>IF(LEN(E7)&gt;3,VLOOKUP(C7,'Regional Crises'!$B$1:$R$69,12,FALSE),VLOOKUP(E7,'Country Indicator Data'!$B$4:$I$300,8,FALSE))</f>
        <v>5</v>
      </c>
      <c r="Q7" s="240">
        <f>IF(LEN(E7)&gt;3,((IF(VLOOKUP($C7,'Regional Crises'!$B$1:$R$66,13,FALSE)="x","x",ROUND(IF(VLOOKUP($C7,'Regional Crises'!$B$1:$R$66,13,FALSE)&gt;Q$3,5,IF(VLOOKUP($C7,'Regional Crises'!$B$1:$R$66,13,FALSE)&lt;Q$4,0,5-(LOG(Q$3)-LOG(VLOOKUP($C7,'Regional Crises'!$B$1:$R$66,13,FALSE)))/(LOG(Q$3)-LOG(Q$4))*5)),1)))),(IF(VLOOKUP($E7,'Country Indicator Data'!$B$4:$N$300,9,FALSE)="x","x",ROUND(IF(VLOOKUP($E7,'Country Indicator Data'!$B$4:$N$300,9,FALSE)&gt;Q$3,5,IF(VLOOKUP($E7,'Country Indicator Data'!$B$4:$N$300,9,FALSE)&lt;Q$4,0,5-(LOG(Q$3)-LOG(VLOOKUP($E7,'Country Indicator Data'!$B$4:$N$300,9,FALSE)))/(LOG(Q$3)-LOG(Q$4))*5)),1))))</f>
        <v>5</v>
      </c>
      <c r="R7" s="240">
        <f t="shared" si="4"/>
        <v>5</v>
      </c>
      <c r="S7" s="240">
        <f>IF(LEN(E7)&gt;3,((IF(VLOOKUP($C7,'Regional Crises'!$B$1:$R$66,17,FALSE)="x","x",ROUND(IF(VLOOKUP($C7,'Regional Crises'!$B$1:$R$66,17,FALSE)&gt;S$3,0,IF(VLOOKUP($C7,'Regional Crises'!$B$1:$R$66,17,FALSE)&lt;S$4,5,(S$3-VLOOKUP($C7,'Regional Crises'!$B$1:$R$66,17,FALSE))/(S$3-S$4)*5)),1)))),(IF(VLOOKUP($E7,'Country Indicator Data'!$B$4:$N$300,13,FALSE)="x","x",ROUND(IF(VLOOKUP($E7,'Country Indicator Data'!$B$4:$N$300,13,FALSE)&gt;S$3,0,IF(VLOOKUP($E7,'Country Indicator Data'!$B$4:$N$300,13,FALSE)&lt;S$4,5,(S$3-VLOOKUP($E7,'Country Indicator Data'!$B$4:$N$300,13,FALSE))/(S$3-S$4)*5)),1))))</f>
        <v>4.2</v>
      </c>
      <c r="T7" s="240">
        <f>IF(LEN(E7)&gt;3,((IF(VLOOKUP($C7,'Regional Crises'!$B$1:$R$66,14,FALSE)="x","x",ROUND(IF(VLOOKUP($C7,'Regional Crises'!$B$1:$R$66,14,FALSE)&gt;T$3,0,IF(VLOOKUP($C7,'Regional Crises'!$B$1:$R$66,14,FALSE)&lt;T$4,5,(T$3-VLOOKUP($C7,'Regional Crises'!$B$1:$R$66,14,FALSE))/(T$3-T$4)*5)),1)))),(IF(VLOOKUP($E7,'Country Indicator Data'!$B$4:$N$300,10,FALSE)="x","x",ROUND(IF(VLOOKUP($E7,'Country Indicator Data'!$B$4:$N$300,10,FALSE)&gt;T$3,0,IF(VLOOKUP($E7,'Country Indicator Data'!$B$4:$N$300,10,FALSE)&lt;T$4,5,(T$3-VLOOKUP($E7,'Country Indicator Data'!$B$4:$N$300,10,FALSE))/(T$3-T$4)*5)),1))))</f>
        <v>4.2</v>
      </c>
      <c r="U7" s="240">
        <f>IF(LEN(E7)&gt;3,((IF(VLOOKUP($C7,'Regional Crises'!$B$1:$R$66,15,FALSE)="x","x",ROUND(IF(VLOOKUP($C7,'Regional Crises'!$B$1:$R$66,15,FALSE)&gt;U$3,0,IF(VLOOKUP($C7,'Regional Crises'!$B$1:$R$66,15,FALSE)&lt;U$4,5,(U$3-VLOOKUP($C7,'Regional Crises'!$B$1:$R$66,15,FALSE))/(U$3-U$4)*5)),1)))),(IF(VLOOKUP($E7,'Country Indicator Data'!$B$4:$N$300,11,FALSE)="x","x",ROUND(IF(VLOOKUP($E7,'Country Indicator Data'!$B$4:$N$300,11,FALSE)&gt;U$3,0,IF(VLOOKUP($E7,'Country Indicator Data'!$B$4:$N$300,11,FALSE)&lt;U$4,5,(U$3-VLOOKUP($E7,'Country Indicator Data'!$B$4:$N$300,11,FALSE))/(U$3-U$4)*5)),1))))</f>
        <v>3.5</v>
      </c>
      <c r="V7" s="240">
        <f>IF(LEN(E7)&gt;3,((IF(VLOOKUP($C7,'Regional Crises'!$B$1:$R$66,16,FALSE)="x","x",ROUND(IF(VLOOKUP($C7,'Regional Crises'!$B$1:$R$66,16,FALSE)&gt;V$3,0,IF(VLOOKUP($C7,'Regional Crises'!$B$1:$R$66,16,FALSE)&lt;V$4,5,(V$3-VLOOKUP($C7,'Regional Crises'!$B$1:$R$66,16,FALSE))/(V$3-V$4)*5)),1)))),(IF(VLOOKUP($E7,'Country Indicator Data'!$B$4:$N$300,12,FALSE)="x","x",ROUND(IF(VLOOKUP($E7,'Country Indicator Data'!$B$4:$N$300,12,FALSE)&gt;V$3,0,IF(VLOOKUP($E7,'Country Indicator Data'!$B$4:$N$300,12,FALSE)&lt;V$4,5,(V$3-VLOOKUP($E7,'Country Indicator Data'!$B$4:$N$300,12,FALSE))/(V$3-V$4)*5)),1))))</f>
        <v>3.7</v>
      </c>
      <c r="W7" s="240">
        <f t="shared" si="5"/>
        <v>3.9</v>
      </c>
      <c r="X7" s="240">
        <f t="shared" si="6"/>
        <v>4</v>
      </c>
      <c r="Y7" s="247">
        <f>IF('Core Indicators'!FC4="x","x",IF('Core Indicators'!FC4&gt;=5,5,IF('Core Indicators'!FC4&gt;=4,4,IF('Core Indicators'!FC4&gt;=3,3,IF('Core Indicators'!FC4&gt;=2,2,IF('Core Indicators'!FC4&gt;=1,1,0))))))</f>
        <v>2</v>
      </c>
      <c r="Z7" s="240">
        <f t="shared" si="7"/>
        <v>2</v>
      </c>
      <c r="AA7" s="247">
        <f>'Crisis Indicator Data'!Y4</f>
        <v>1</v>
      </c>
      <c r="AB7" s="247">
        <f>'Crisis Indicator Data'!Z4</f>
        <v>1</v>
      </c>
      <c r="AC7" s="247">
        <f>'Crisis Indicator Data'!AA4</f>
        <v>1</v>
      </c>
      <c r="AD7" s="247">
        <f>'Crisis Indicator Data'!AB4</f>
        <v>0</v>
      </c>
      <c r="AE7" s="247">
        <f t="shared" si="8"/>
        <v>2</v>
      </c>
      <c r="AF7" s="247">
        <f>'Crisis Indicator Data'!AC4</f>
        <v>2</v>
      </c>
      <c r="AG7" s="247">
        <f>'Crisis Indicator Data'!AD4</f>
        <v>2</v>
      </c>
      <c r="AH7" s="247">
        <f t="shared" si="9"/>
        <v>4</v>
      </c>
      <c r="AI7" s="247">
        <f>'Crisis Indicator Data'!AE4</f>
        <v>0</v>
      </c>
      <c r="AJ7" s="247">
        <f>'Crisis Indicator Data'!AF4</f>
        <v>3</v>
      </c>
      <c r="AK7" s="247">
        <f>'Crisis Indicator Data'!AG4</f>
        <v>3</v>
      </c>
      <c r="AL7" s="247">
        <f t="shared" si="10"/>
        <v>4</v>
      </c>
      <c r="AM7" s="240">
        <f t="shared" si="11"/>
        <v>3</v>
      </c>
      <c r="AN7" s="240">
        <f t="shared" si="12"/>
        <v>2.5</v>
      </c>
    </row>
    <row r="8" spans="1:40" ht="13.5" customHeight="1" x14ac:dyDescent="0.25">
      <c r="A8" s="144" t="str">
        <f>'Crisis Indicator Data'!A5</f>
        <v>Drought in South-West Angola</v>
      </c>
      <c r="B8" s="145" t="str">
        <f>'Crisis Indicator Data'!B5</f>
        <v>Drought</v>
      </c>
      <c r="C8" s="145" t="str">
        <f>'Crisis Indicator Data'!C5</f>
        <v>AGO002</v>
      </c>
      <c r="D8" s="145" t="str">
        <f>'Crisis Indicator Data'!D5</f>
        <v>Angola</v>
      </c>
      <c r="E8" s="146" t="str">
        <f>'Crisis Indicator Data'!E5</f>
        <v>AGO</v>
      </c>
      <c r="F8" s="240">
        <f>IF(LEN(E8)&gt;3,(IF(VLOOKUP($C8,'Regional Crises'!$B$1:$R$66,7,FALSE)="x","x",ROUND(IF(VLOOKUP($C8,'Regional Crises'!$B$1:$R$66,7,FALSE)&gt;$F$3,5,IF(VLOOKUP($C8,'Regional Crises'!$B$1:$R$66,7,FALSE)&lt;F$4,0,($F$3-VLOOKUP($C8,'Regional Crises'!$B$1:$R$66,7,FALSE))/($F$3-$F$4)*5)),1))),IF(VLOOKUP($E8,'Country Indicator Data'!$B$4:$N$300,3,FALSE)="x","x",ROUND(IF(VLOOKUP($E8,'Country Indicator Data'!$B$4:$N$300,3,FALSE)&gt;$F$3,5,IF(VLOOKUP($E8,'Country Indicator Data'!$B$4:$N$300,3,FALSE)&lt;$F$4,0,($F$3-VLOOKUP($E8,'Country Indicator Data'!$B$4:$N$300,3,FALSE))/($F$3-$F$4)*5)),1)))</f>
        <v>3.6</v>
      </c>
      <c r="G8" s="240">
        <f>IF(LEN(E8)&gt;3,(IF(VLOOKUP($C8,'Regional Crises'!$B$1:$R$66,9,FALSE)="x","x",ROUND(IF(VLOOKUP($C8,'Regional Crises'!$B$1:$R$66,9,FALSE)&gt;G$3,5,IF(VLOOKUP($C8,'Regional Crises'!$B$1:$R$66,9,FALSE)&lt;G$4,0,(G$3-VLOOKUP($C8,'Regional Crises'!$B$1:$R$66,9,FALSE))/(G$3-G$4)*5)),1))),IF(VLOOKUP($E8,'Country Indicator Data'!$B$4:$N$300,5,FALSE)="x","x",ROUND(IF(VLOOKUP($E8,'Country Indicator Data'!$B$4:$N$300,5,FALSE)&gt;G$3,5,IF(VLOOKUP($E8,'Country Indicator Data'!$B$4:$N$300,5,FALSE)&lt;G$4,0,(G$3-VLOOKUP($E8,'Country Indicator Data'!$B$4:$N$300,5,FALSE))/(G$3-G$4)*5)),1)))</f>
        <v>2.7</v>
      </c>
      <c r="H8" s="240">
        <f t="shared" si="0"/>
        <v>3.1500000000000004</v>
      </c>
      <c r="I8" s="240">
        <f>IF(LEN(E8)&gt;3,(IF(VLOOKUP($C8,'Regional Crises'!$B$1:$R$66,6,FALSE)="x","x",ROUND(IF(VLOOKUP($C8,'Regional Crises'!$B$1:$R$66,6,FALSE)&gt;I$3,5,IF(VLOOKUP($C8,'Regional Crises'!$B$1:$R$66,6,FALSE)&lt;I$4,0,5-(I$3-VLOOKUP($C8,'Regional Crises'!$B$1:$R$66,6,FALSE))/(I$3-I$4)*5)),1))),IF(VLOOKUP($E8,'Country Indicator Data'!$B$4:$N$300,2,FALSE)="x","x",ROUND(IF(VLOOKUP($E8,'Country Indicator Data'!$B$4:$N$300,2,FALSE)&gt;I$3,5,IF(VLOOKUP($E8,'Country Indicator Data'!$B$4:$N$300,2,FALSE)&lt;I$4,0,5-(I$3-VLOOKUP($E8,'Country Indicator Data'!$B$4:$N$300,2,FALSE))/(I$3-I$4)*5)),1)))</f>
        <v>3.8</v>
      </c>
      <c r="J8" s="240">
        <f>IF(LEN(E8)&gt;3,(IF(VLOOKUP($C8,'Regional Crises'!$B$1:$R$66,8,FALSE)="x","x",ROUND(IF(VLOOKUP($C8,'Regional Crises'!$B$1:$R$66,8,FALSE)&gt;J$3,5,IF(VLOOKUP($C8,'Regional Crises'!$B$1:$R$66,8,FALSE)&lt;J$4,0,5-(J$3-VLOOKUP($C8,'Regional Crises'!$B$1:$R$66,8,FALSE))/(J$3-J$4)*5)),1))),IF(VLOOKUP($E8,'Country Indicator Data'!$B$4:$N$300,4,FALSE)="x","x",ROUND(IF(VLOOKUP($E8,'Country Indicator Data'!$B$4:$N$300,4,FALSE)&gt;J$3,5,IF(VLOOKUP($E8,'Country Indicator Data'!$B$4:$N$300,4,FALSE)&lt;J$4,0,5-(J$3-VLOOKUP($E8,'Country Indicator Data'!$B$4:$N$300,4,FALSE))/(J$3-J$4)*5)),1)))</f>
        <v>5</v>
      </c>
      <c r="K8" s="240">
        <f t="shared" si="1"/>
        <v>4.4000000000000004</v>
      </c>
      <c r="L8" s="240">
        <f>IF(LEN(E8)&gt;3,(IF(VLOOKUP($C8,'Regional Crises'!$B$1:$R$66,10,FALSE)="x","x",ROUND(IF(VLOOKUP($C8,'Regional Crises'!$B$1:$R$66,10,FALSE)&gt;L$3,5,IF(VLOOKUP($C8,'Regional Crises'!$B$1:$R$66,10,FALSE)&lt;L$4,0,5-(L$3-VLOOKUP($C8,'Regional Crises'!$B$1:$R$66,10,FALSE))/(L$3-L$4)*5)),1))),IF(VLOOKUP($E8,'Country Indicator Data'!$B$4:$N$300,6,FALSE)="x","x",ROUND(IF(VLOOKUP($E8,'Country Indicator Data'!$B$4:$N$300,6,FALSE)&gt;L$3,5,IF(VLOOKUP($E8,'Country Indicator Data'!$B$4:$N$300,6,FALSE)&lt;L$4,0,5-(L$3-VLOOKUP($E8,'Country Indicator Data'!$B$4:$N$300,6,FALSE))/(L$3-L$4)*5)),1)))</f>
        <v>3.9</v>
      </c>
      <c r="M8" s="240">
        <f>IF(LEN(E8)&gt;3,(IF(VLOOKUP($C8,'Regional Crises'!$B$1:$R$66,11,FALSE)="x","x",ROUND(IF(VLOOKUP($C8,'Regional Crises'!$B$1:$R$66,11,FALSE)&gt;M$3,5,IF(VLOOKUP($C8,'Regional Crises'!$B$1:$R$66,11,FALSE)&lt;M$4,0,5-(M$3-VLOOKUP($C8,'Regional Crises'!$B$1:$R$66,11,FALSE))/(M$3-M$4)*5)),1))),IF(VLOOKUP($E8,'Country Indicator Data'!$B$4:$N$300,7,FALSE)="x","x",ROUND(IF(VLOOKUP($E8,'Country Indicator Data'!$B$4:$N$300,7,FALSE)&gt;M$3,5,IF(VLOOKUP($E8,'Country Indicator Data'!$B$4:$N$300,7,FALSE)&lt;M$4,0,5-(M$3-VLOOKUP($E8,'Country Indicator Data'!$B$4:$N$300,7,FALSE))/(M$3-M$4)*5)),1)))</f>
        <v>3.3</v>
      </c>
      <c r="N8" s="240">
        <f t="shared" si="2"/>
        <v>3.5999999999999996</v>
      </c>
      <c r="O8" s="240">
        <f t="shared" si="3"/>
        <v>3.7166666666666668</v>
      </c>
      <c r="P8" s="240">
        <f>IF(LEN(E8)&gt;3,VLOOKUP(C8,'Regional Crises'!$B$1:$R$69,12,FALSE),VLOOKUP(E8,'Country Indicator Data'!$B$4:$I$300,8,FALSE))</f>
        <v>3</v>
      </c>
      <c r="Q8" s="240">
        <f>IF(LEN(E8)&gt;3,((IF(VLOOKUP($C8,'Regional Crises'!$B$1:$R$66,13,FALSE)="x","x",ROUND(IF(VLOOKUP($C8,'Regional Crises'!$B$1:$R$66,13,FALSE)&gt;Q$3,5,IF(VLOOKUP($C8,'Regional Crises'!$B$1:$R$66,13,FALSE)&lt;Q$4,0,5-(LOG(Q$3)-LOG(VLOOKUP($C8,'Regional Crises'!$B$1:$R$66,13,FALSE)))/(LOG(Q$3)-LOG(Q$4))*5)),1)))),(IF(VLOOKUP($E8,'Country Indicator Data'!$B$4:$N$300,9,FALSE)="x","x",ROUND(IF(VLOOKUP($E8,'Country Indicator Data'!$B$4:$N$300,9,FALSE)&gt;Q$3,5,IF(VLOOKUP($E8,'Country Indicator Data'!$B$4:$N$300,9,FALSE)&lt;Q$4,0,5-(LOG(Q$3)-LOG(VLOOKUP($E8,'Country Indicator Data'!$B$4:$N$300,9,FALSE)))/(LOG(Q$3)-LOG(Q$4))*5)),1))))</f>
        <v>0.9</v>
      </c>
      <c r="R8" s="240">
        <f t="shared" si="4"/>
        <v>1.95</v>
      </c>
      <c r="S8" s="240">
        <f>IF(LEN(E8)&gt;3,((IF(VLOOKUP($C8,'Regional Crises'!$B$1:$R$66,17,FALSE)="x","x",ROUND(IF(VLOOKUP($C8,'Regional Crises'!$B$1:$R$66,17,FALSE)&gt;S$3,0,IF(VLOOKUP($C8,'Regional Crises'!$B$1:$R$66,17,FALSE)&lt;S$4,5,(S$3-VLOOKUP($C8,'Regional Crises'!$B$1:$R$66,17,FALSE))/(S$3-S$4)*5)),1)))),(IF(VLOOKUP($E8,'Country Indicator Data'!$B$4:$N$300,13,FALSE)="x","x",ROUND(IF(VLOOKUP($E8,'Country Indicator Data'!$B$4:$N$300,13,FALSE)&gt;S$3,0,IF(VLOOKUP($E8,'Country Indicator Data'!$B$4:$N$300,13,FALSE)&lt;S$4,5,(S$3-VLOOKUP($E8,'Country Indicator Data'!$B$4:$N$300,13,FALSE))/(S$3-S$4)*5)),1))))</f>
        <v>3.7</v>
      </c>
      <c r="T8" s="240">
        <f>IF(LEN(E8)&gt;3,((IF(VLOOKUP($C8,'Regional Crises'!$B$1:$R$66,14,FALSE)="x","x",ROUND(IF(VLOOKUP($C8,'Regional Crises'!$B$1:$R$66,14,FALSE)&gt;T$3,0,IF(VLOOKUP($C8,'Regional Crises'!$B$1:$R$66,14,FALSE)&lt;T$4,5,(T$3-VLOOKUP($C8,'Regional Crises'!$B$1:$R$66,14,FALSE))/(T$3-T$4)*5)),1)))),(IF(VLOOKUP($E8,'Country Indicator Data'!$B$4:$N$300,10,FALSE)="x","x",ROUND(IF(VLOOKUP($E8,'Country Indicator Data'!$B$4:$N$300,10,FALSE)&gt;T$3,0,IF(VLOOKUP($E8,'Country Indicator Data'!$B$4:$N$300,10,FALSE)&lt;T$4,5,(T$3-VLOOKUP($E8,'Country Indicator Data'!$B$4:$N$300,10,FALSE))/(T$3-T$4)*5)),1))))</f>
        <v>3.6</v>
      </c>
      <c r="U8" s="240">
        <f>IF(LEN(E8)&gt;3,((IF(VLOOKUP($C8,'Regional Crises'!$B$1:$R$66,15,FALSE)="x","x",ROUND(IF(VLOOKUP($C8,'Regional Crises'!$B$1:$R$66,15,FALSE)&gt;U$3,0,IF(VLOOKUP($C8,'Regional Crises'!$B$1:$R$66,15,FALSE)&lt;U$4,5,(U$3-VLOOKUP($C8,'Regional Crises'!$B$1:$R$66,15,FALSE))/(U$3-U$4)*5)),1)))),(IF(VLOOKUP($E8,'Country Indicator Data'!$B$4:$N$300,11,FALSE)="x","x",ROUND(IF(VLOOKUP($E8,'Country Indicator Data'!$B$4:$N$300,11,FALSE)&gt;U$3,0,IF(VLOOKUP($E8,'Country Indicator Data'!$B$4:$N$300,11,FALSE)&lt;U$4,5,(U$3-VLOOKUP($E8,'Country Indicator Data'!$B$4:$N$300,11,FALSE))/(U$3-U$4)*5)),1))))</f>
        <v>3.1</v>
      </c>
      <c r="V8" s="240">
        <f>IF(LEN(E8)&gt;3,((IF(VLOOKUP($C8,'Regional Crises'!$B$1:$R$66,16,FALSE)="x","x",ROUND(IF(VLOOKUP($C8,'Regional Crises'!$B$1:$R$66,16,FALSE)&gt;V$3,0,IF(VLOOKUP($C8,'Regional Crises'!$B$1:$R$66,16,FALSE)&lt;V$4,5,(V$3-VLOOKUP($C8,'Regional Crises'!$B$1:$R$66,16,FALSE))/(V$3-V$4)*5)),1)))),(IF(VLOOKUP($E8,'Country Indicator Data'!$B$4:$N$300,12,FALSE)="x","x",ROUND(IF(VLOOKUP($E8,'Country Indicator Data'!$B$4:$N$300,12,FALSE)&gt;V$3,0,IF(VLOOKUP($E8,'Country Indicator Data'!$B$4:$N$300,12,FALSE)&lt;V$4,5,(V$3-VLOOKUP($E8,'Country Indicator Data'!$B$4:$N$300,12,FALSE))/(V$3-V$4)*5)),1))))</f>
        <v>3.4</v>
      </c>
      <c r="W8" s="240">
        <f t="shared" si="5"/>
        <v>3.5</v>
      </c>
      <c r="X8" s="240">
        <f t="shared" si="6"/>
        <v>3.1</v>
      </c>
      <c r="Y8" s="247">
        <f>IF('Core Indicators'!FC5="x","x",IF('Core Indicators'!FC5&gt;=5,5,IF('Core Indicators'!FC5&gt;=4,4,IF('Core Indicators'!FC5&gt;=3,3,IF('Core Indicators'!FC5&gt;=2,2,IF('Core Indicators'!FC5&gt;=1,1,0))))))</f>
        <v>1</v>
      </c>
      <c r="Z8" s="240">
        <f t="shared" si="7"/>
        <v>1</v>
      </c>
      <c r="AA8" s="247">
        <f>'Crisis Indicator Data'!Y5</f>
        <v>0</v>
      </c>
      <c r="AB8" s="247">
        <f>'Crisis Indicator Data'!Z5</f>
        <v>0</v>
      </c>
      <c r="AC8" s="247">
        <f>'Crisis Indicator Data'!AA5</f>
        <v>0</v>
      </c>
      <c r="AD8" s="247">
        <f>'Crisis Indicator Data'!AB5</f>
        <v>0</v>
      </c>
      <c r="AE8" s="247">
        <f t="shared" si="8"/>
        <v>0</v>
      </c>
      <c r="AF8" s="247">
        <f>'Crisis Indicator Data'!AC5</f>
        <v>0</v>
      </c>
      <c r="AG8" s="247">
        <f>'Crisis Indicator Data'!AD5</f>
        <v>0</v>
      </c>
      <c r="AH8" s="247">
        <f t="shared" si="9"/>
        <v>0</v>
      </c>
      <c r="AI8" s="247">
        <f>'Crisis Indicator Data'!AE5</f>
        <v>0</v>
      </c>
      <c r="AJ8" s="247">
        <f>'Crisis Indicator Data'!AF5</f>
        <v>2</v>
      </c>
      <c r="AK8" s="247">
        <f>'Crisis Indicator Data'!AG5</f>
        <v>0</v>
      </c>
      <c r="AL8" s="247">
        <f t="shared" si="10"/>
        <v>2</v>
      </c>
      <c r="AM8" s="240">
        <f t="shared" si="11"/>
        <v>1</v>
      </c>
      <c r="AN8" s="240">
        <f t="shared" si="12"/>
        <v>1</v>
      </c>
    </row>
    <row r="9" spans="1:40" ht="13.5" customHeight="1" x14ac:dyDescent="0.25">
      <c r="A9" s="144" t="str">
        <f>'Crisis Indicator Data'!A6</f>
        <v>Nagorno-Karabakh Conflict in Armenia</v>
      </c>
      <c r="B9" s="145" t="str">
        <f>'Crisis Indicator Data'!B6</f>
        <v>Conflict,Displacement</v>
      </c>
      <c r="C9" s="145" t="str">
        <f>'Crisis Indicator Data'!C6</f>
        <v>ARM002</v>
      </c>
      <c r="D9" s="145" t="str">
        <f>'Crisis Indicator Data'!D6</f>
        <v>Armenia</v>
      </c>
      <c r="E9" s="146" t="str">
        <f>'Crisis Indicator Data'!E6</f>
        <v>ARM</v>
      </c>
      <c r="F9" s="240">
        <f>IF(LEN(E9)&gt;3,(IF(VLOOKUP($C9,'Regional Crises'!$B$1:$R$66,7,FALSE)="x","x",ROUND(IF(VLOOKUP($C9,'Regional Crises'!$B$1:$R$66,7,FALSE)&gt;$F$3,5,IF(VLOOKUP($C9,'Regional Crises'!$B$1:$R$66,7,FALSE)&lt;F$4,0,($F$3-VLOOKUP($C9,'Regional Crises'!$B$1:$R$66,7,FALSE))/($F$3-$F$4)*5)),1))),IF(VLOOKUP($E9,'Country Indicator Data'!$B$4:$N$300,3,FALSE)="x","x",ROUND(IF(VLOOKUP($E9,'Country Indicator Data'!$B$4:$N$300,3,FALSE)&gt;$F$3,5,IF(VLOOKUP($E9,'Country Indicator Data'!$B$4:$N$300,3,FALSE)&lt;$F$4,0,($F$3-VLOOKUP($E9,'Country Indicator Data'!$B$4:$N$300,3,FALSE))/($F$3-$F$4)*5)),1)))</f>
        <v>2.9</v>
      </c>
      <c r="G9" s="240">
        <f>IF(LEN(E9)&gt;3,(IF(VLOOKUP($C9,'Regional Crises'!$B$1:$R$66,9,FALSE)="x","x",ROUND(IF(VLOOKUP($C9,'Regional Crises'!$B$1:$R$66,9,FALSE)&gt;G$3,5,IF(VLOOKUP($C9,'Regional Crises'!$B$1:$R$66,9,FALSE)&lt;G$4,0,(G$3-VLOOKUP($C9,'Regional Crises'!$B$1:$R$66,9,FALSE))/(G$3-G$4)*5)),1))),IF(VLOOKUP($E9,'Country Indicator Data'!$B$4:$N$300,5,FALSE)="x","x",ROUND(IF(VLOOKUP($E9,'Country Indicator Data'!$B$4:$N$300,5,FALSE)&gt;G$3,5,IF(VLOOKUP($E9,'Country Indicator Data'!$B$4:$N$300,5,FALSE)&lt;G$4,0,(G$3-VLOOKUP($E9,'Country Indicator Data'!$B$4:$N$300,5,FALSE))/(G$3-G$4)*5)),1)))</f>
        <v>1.5</v>
      </c>
      <c r="H9" s="240">
        <f t="shared" si="0"/>
        <v>2.2000000000000002</v>
      </c>
      <c r="I9" s="240">
        <f>IF(LEN(E9)&gt;3,(IF(VLOOKUP($C9,'Regional Crises'!$B$1:$R$66,6,FALSE)="x","x",ROUND(IF(VLOOKUP($C9,'Regional Crises'!$B$1:$R$66,6,FALSE)&gt;I$3,5,IF(VLOOKUP($C9,'Regional Crises'!$B$1:$R$66,6,FALSE)&lt;I$4,0,5-(I$3-VLOOKUP($C9,'Regional Crises'!$B$1:$R$66,6,FALSE))/(I$3-I$4)*5)),1))),IF(VLOOKUP($E9,'Country Indicator Data'!$B$4:$N$300,2,FALSE)="x","x",ROUND(IF(VLOOKUP($E9,'Country Indicator Data'!$B$4:$N$300,2,FALSE)&gt;I$3,5,IF(VLOOKUP($E9,'Country Indicator Data'!$B$4:$N$300,2,FALSE)&lt;I$4,0,5-(I$3-VLOOKUP($E9,'Country Indicator Data'!$B$4:$N$300,2,FALSE))/(I$3-I$4)*5)),1)))</f>
        <v>0.2</v>
      </c>
      <c r="J9" s="240">
        <f>IF(LEN(E9)&gt;3,(IF(VLOOKUP($C9,'Regional Crises'!$B$1:$R$66,8,FALSE)="x","x",ROUND(IF(VLOOKUP($C9,'Regional Crises'!$B$1:$R$66,8,FALSE)&gt;J$3,5,IF(VLOOKUP($C9,'Regional Crises'!$B$1:$R$66,8,FALSE)&lt;J$4,0,5-(J$3-VLOOKUP($C9,'Regional Crises'!$B$1:$R$66,8,FALSE))/(J$3-J$4)*5)),1))),IF(VLOOKUP($E9,'Country Indicator Data'!$B$4:$N$300,4,FALSE)="x","x",ROUND(IF(VLOOKUP($E9,'Country Indicator Data'!$B$4:$N$300,4,FALSE)&gt;J$3,5,IF(VLOOKUP($E9,'Country Indicator Data'!$B$4:$N$300,4,FALSE)&lt;J$4,0,5-(J$3-VLOOKUP($E9,'Country Indicator Data'!$B$4:$N$300,4,FALSE))/(J$3-J$4)*5)),1)))</f>
        <v>0.2</v>
      </c>
      <c r="K9" s="240">
        <f t="shared" si="1"/>
        <v>0.2</v>
      </c>
      <c r="L9" s="240">
        <f>IF(LEN(E9)&gt;3,(IF(VLOOKUP($C9,'Regional Crises'!$B$1:$R$66,10,FALSE)="x","x",ROUND(IF(VLOOKUP($C9,'Regional Crises'!$B$1:$R$66,10,FALSE)&gt;L$3,5,IF(VLOOKUP($C9,'Regional Crises'!$B$1:$R$66,10,FALSE)&lt;L$4,0,5-(L$3-VLOOKUP($C9,'Regional Crises'!$B$1:$R$66,10,FALSE))/(L$3-L$4)*5)),1))),IF(VLOOKUP($E9,'Country Indicator Data'!$B$4:$N$300,6,FALSE)="x","x",ROUND(IF(VLOOKUP($E9,'Country Indicator Data'!$B$4:$N$300,6,FALSE)&gt;L$3,5,IF(VLOOKUP($E9,'Country Indicator Data'!$B$4:$N$300,6,FALSE)&lt;L$4,0,5-(L$3-VLOOKUP($E9,'Country Indicator Data'!$B$4:$N$300,6,FALSE))/(L$3-L$4)*5)),1)))</f>
        <v>1.7</v>
      </c>
      <c r="M9" s="240">
        <f>IF(LEN(E9)&gt;3,(IF(VLOOKUP($C9,'Regional Crises'!$B$1:$R$66,11,FALSE)="x","x",ROUND(IF(VLOOKUP($C9,'Regional Crises'!$B$1:$R$66,11,FALSE)&gt;M$3,5,IF(VLOOKUP($C9,'Regional Crises'!$B$1:$R$66,11,FALSE)&lt;M$4,0,5-(M$3-VLOOKUP($C9,'Regional Crises'!$B$1:$R$66,11,FALSE))/(M$3-M$4)*5)),1))),IF(VLOOKUP($E9,'Country Indicator Data'!$B$4:$N$300,7,FALSE)="x","x",ROUND(IF(VLOOKUP($E9,'Country Indicator Data'!$B$4:$N$300,7,FALSE)&gt;M$3,5,IF(VLOOKUP($E9,'Country Indicator Data'!$B$4:$N$300,7,FALSE)&lt;M$4,0,5-(M$3-VLOOKUP($E9,'Country Indicator Data'!$B$4:$N$300,7,FALSE))/(M$3-M$4)*5)),1)))</f>
        <v>0.6</v>
      </c>
      <c r="N9" s="240">
        <f t="shared" si="2"/>
        <v>1.1499999999999999</v>
      </c>
      <c r="O9" s="240">
        <f t="shared" si="3"/>
        <v>1.1833333333333333</v>
      </c>
      <c r="P9" s="240">
        <f>IF(LEN(E9)&gt;3,VLOOKUP(C9,'Regional Crises'!$B$1:$R$69,12,FALSE),VLOOKUP(E9,'Country Indicator Data'!$B$4:$I$300,8,FALSE))</f>
        <v>3</v>
      </c>
      <c r="Q9" s="240">
        <f>IF(LEN(E9)&gt;3,((IF(VLOOKUP($C9,'Regional Crises'!$B$1:$R$66,13,FALSE)="x","x",ROUND(IF(VLOOKUP($C9,'Regional Crises'!$B$1:$R$66,13,FALSE)&gt;Q$3,5,IF(VLOOKUP($C9,'Regional Crises'!$B$1:$R$66,13,FALSE)&lt;Q$4,0,5-(LOG(Q$3)-LOG(VLOOKUP($C9,'Regional Crises'!$B$1:$R$66,13,FALSE)))/(LOG(Q$3)-LOG(Q$4))*5)),1)))),(IF(VLOOKUP($E9,'Country Indicator Data'!$B$4:$N$300,9,FALSE)="x","x",ROUND(IF(VLOOKUP($E9,'Country Indicator Data'!$B$4:$N$300,9,FALSE)&gt;Q$3,5,IF(VLOOKUP($E9,'Country Indicator Data'!$B$4:$N$300,9,FALSE)&lt;Q$4,0,5-(LOG(Q$3)-LOG(VLOOKUP($E9,'Country Indicator Data'!$B$4:$N$300,9,FALSE)))/(LOG(Q$3)-LOG(Q$4))*5)),1))))</f>
        <v>1.4</v>
      </c>
      <c r="R9" s="240">
        <f t="shared" si="4"/>
        <v>2.2000000000000002</v>
      </c>
      <c r="S9" s="240">
        <f>IF(LEN(E9)&gt;3,((IF(VLOOKUP($C9,'Regional Crises'!$B$1:$R$66,17,FALSE)="x","x",ROUND(IF(VLOOKUP($C9,'Regional Crises'!$B$1:$R$66,17,FALSE)&gt;S$3,0,IF(VLOOKUP($C9,'Regional Crises'!$B$1:$R$66,17,FALSE)&lt;S$4,5,(S$3-VLOOKUP($C9,'Regional Crises'!$B$1:$R$66,17,FALSE))/(S$3-S$4)*5)),1)))),(IF(VLOOKUP($E9,'Country Indicator Data'!$B$4:$N$300,13,FALSE)="x","x",ROUND(IF(VLOOKUP($E9,'Country Indicator Data'!$B$4:$N$300,13,FALSE)&gt;S$3,0,IF(VLOOKUP($E9,'Country Indicator Data'!$B$4:$N$300,13,FALSE)&lt;S$4,5,(S$3-VLOOKUP($E9,'Country Indicator Data'!$B$4:$N$300,13,FALSE))/(S$3-S$4)*5)),1))))</f>
        <v>2.9</v>
      </c>
      <c r="T9" s="240">
        <f>IF(LEN(E9)&gt;3,((IF(VLOOKUP($C9,'Regional Crises'!$B$1:$R$66,14,FALSE)="x","x",ROUND(IF(VLOOKUP($C9,'Regional Crises'!$B$1:$R$66,14,FALSE)&gt;T$3,0,IF(VLOOKUP($C9,'Regional Crises'!$B$1:$R$66,14,FALSE)&lt;T$4,5,(T$3-VLOOKUP($C9,'Regional Crises'!$B$1:$R$66,14,FALSE))/(T$3-T$4)*5)),1)))),(IF(VLOOKUP($E9,'Country Indicator Data'!$B$4:$N$300,10,FALSE)="x","x",ROUND(IF(VLOOKUP($E9,'Country Indicator Data'!$B$4:$N$300,10,FALSE)&gt;T$3,0,IF(VLOOKUP($E9,'Country Indicator Data'!$B$4:$N$300,10,FALSE)&lt;T$4,5,(T$3-VLOOKUP($E9,'Country Indicator Data'!$B$4:$N$300,10,FALSE))/(T$3-T$4)*5)),1))))</f>
        <v>2.6</v>
      </c>
      <c r="U9" s="240">
        <f>IF(LEN(E9)&gt;3,((IF(VLOOKUP($C9,'Regional Crises'!$B$1:$R$66,15,FALSE)="x","x",ROUND(IF(VLOOKUP($C9,'Regional Crises'!$B$1:$R$66,15,FALSE)&gt;U$3,0,IF(VLOOKUP($C9,'Regional Crises'!$B$1:$R$66,15,FALSE)&lt;U$4,5,(U$3-VLOOKUP($C9,'Regional Crises'!$B$1:$R$66,15,FALSE))/(U$3-U$4)*5)),1)))),(IF(VLOOKUP($E9,'Country Indicator Data'!$B$4:$N$300,11,FALSE)="x","x",ROUND(IF(VLOOKUP($E9,'Country Indicator Data'!$B$4:$N$300,11,FALSE)&gt;U$3,0,IF(VLOOKUP($E9,'Country Indicator Data'!$B$4:$N$300,11,FALSE)&lt;U$4,5,(U$3-VLOOKUP($E9,'Country Indicator Data'!$B$4:$N$300,11,FALSE))/(U$3-U$4)*5)),1))))</f>
        <v>2</v>
      </c>
      <c r="V9" s="240">
        <f>IF(LEN(E9)&gt;3,((IF(VLOOKUP($C9,'Regional Crises'!$B$1:$R$66,16,FALSE)="x","x",ROUND(IF(VLOOKUP($C9,'Regional Crises'!$B$1:$R$66,16,FALSE)&gt;V$3,0,IF(VLOOKUP($C9,'Regional Crises'!$B$1:$R$66,16,FALSE)&lt;V$4,5,(V$3-VLOOKUP($C9,'Regional Crises'!$B$1:$R$66,16,FALSE))/(V$3-V$4)*5)),1)))),(IF(VLOOKUP($E9,'Country Indicator Data'!$B$4:$N$300,12,FALSE)="x","x",ROUND(IF(VLOOKUP($E9,'Country Indicator Data'!$B$4:$N$300,12,FALSE)&gt;V$3,0,IF(VLOOKUP($E9,'Country Indicator Data'!$B$4:$N$300,12,FALSE)&lt;V$4,5,(V$3-VLOOKUP($E9,'Country Indicator Data'!$B$4:$N$300,12,FALSE))/(V$3-V$4)*5)),1))))</f>
        <v>2.4</v>
      </c>
      <c r="W9" s="240">
        <f t="shared" si="5"/>
        <v>2.5</v>
      </c>
      <c r="X9" s="240">
        <f t="shared" si="6"/>
        <v>2</v>
      </c>
      <c r="Y9" s="247">
        <f>IF('Core Indicators'!FC6="x","x",IF('Core Indicators'!FC6&gt;=5,5,IF('Core Indicators'!FC6&gt;=4,4,IF('Core Indicators'!FC6&gt;=3,3,IF('Core Indicators'!FC6&gt;=2,2,IF('Core Indicators'!FC6&gt;=1,1,0))))))</f>
        <v>2</v>
      </c>
      <c r="Z9" s="240">
        <f t="shared" si="7"/>
        <v>2</v>
      </c>
      <c r="AA9" s="247">
        <f>'Crisis Indicator Data'!Y6</f>
        <v>0</v>
      </c>
      <c r="AB9" s="247">
        <f>'Crisis Indicator Data'!Z6</f>
        <v>0</v>
      </c>
      <c r="AC9" s="247">
        <f>'Crisis Indicator Data'!AA6</f>
        <v>0</v>
      </c>
      <c r="AD9" s="247">
        <f>'Crisis Indicator Data'!AB6</f>
        <v>0</v>
      </c>
      <c r="AE9" s="247">
        <f t="shared" si="8"/>
        <v>0</v>
      </c>
      <c r="AF9" s="247">
        <f>'Crisis Indicator Data'!AC6</f>
        <v>0</v>
      </c>
      <c r="AG9" s="247">
        <f>'Crisis Indicator Data'!AD6</f>
        <v>0</v>
      </c>
      <c r="AH9" s="247">
        <f t="shared" si="9"/>
        <v>0</v>
      </c>
      <c r="AI9" s="247">
        <f>'Crisis Indicator Data'!AE6</f>
        <v>0</v>
      </c>
      <c r="AJ9" s="247">
        <f>'Crisis Indicator Data'!AF6</f>
        <v>1</v>
      </c>
      <c r="AK9" s="247">
        <f>'Crisis Indicator Data'!AG6</f>
        <v>0</v>
      </c>
      <c r="AL9" s="247">
        <f t="shared" si="10"/>
        <v>1</v>
      </c>
      <c r="AM9" s="240">
        <f t="shared" si="11"/>
        <v>0</v>
      </c>
      <c r="AN9" s="240">
        <f t="shared" si="12"/>
        <v>1</v>
      </c>
    </row>
    <row r="10" spans="1:40" ht="13.5" customHeight="1" x14ac:dyDescent="0.25">
      <c r="A10" s="144" t="str">
        <f>'Crisis Indicator Data'!A7</f>
        <v>Nagorno-Karabakh conflict in Azerbaijan</v>
      </c>
      <c r="B10" s="145" t="str">
        <f>'Crisis Indicator Data'!B7</f>
        <v>Conflict,Displacement</v>
      </c>
      <c r="C10" s="145" t="str">
        <f>'Crisis Indicator Data'!C7</f>
        <v>AZE002</v>
      </c>
      <c r="D10" s="145" t="str">
        <f>'Crisis Indicator Data'!D7</f>
        <v>Azerbaijan</v>
      </c>
      <c r="E10" s="146" t="str">
        <f>'Crisis Indicator Data'!E7</f>
        <v>AZE</v>
      </c>
      <c r="F10" s="240">
        <f>IF(LEN(E10)&gt;3,(IF(VLOOKUP($C10,'Regional Crises'!$B$1:$R$66,7,FALSE)="x","x",ROUND(IF(VLOOKUP($C10,'Regional Crises'!$B$1:$R$66,7,FALSE)&gt;$F$3,5,IF(VLOOKUP($C10,'Regional Crises'!$B$1:$R$66,7,FALSE)&lt;F$4,0,($F$3-VLOOKUP($C10,'Regional Crises'!$B$1:$R$66,7,FALSE))/($F$3-$F$4)*5)),1))),IF(VLOOKUP($E10,'Country Indicator Data'!$B$4:$N$300,3,FALSE)="x","x",ROUND(IF(VLOOKUP($E10,'Country Indicator Data'!$B$4:$N$300,3,FALSE)&gt;$F$3,5,IF(VLOOKUP($E10,'Country Indicator Data'!$B$4:$N$300,3,FALSE)&lt;$F$4,0,($F$3-VLOOKUP($E10,'Country Indicator Data'!$B$4:$N$300,3,FALSE))/($F$3-$F$4)*5)),1)))</f>
        <v>3.6</v>
      </c>
      <c r="G10" s="240">
        <f>IF(LEN(E10)&gt;3,(IF(VLOOKUP($C10,'Regional Crises'!$B$1:$R$66,9,FALSE)="x","x",ROUND(IF(VLOOKUP($C10,'Regional Crises'!$B$1:$R$66,9,FALSE)&gt;G$3,5,IF(VLOOKUP($C10,'Regional Crises'!$B$1:$R$66,9,FALSE)&lt;G$4,0,(G$3-VLOOKUP($C10,'Regional Crises'!$B$1:$R$66,9,FALSE))/(G$3-G$4)*5)),1))),IF(VLOOKUP($E10,'Country Indicator Data'!$B$4:$N$300,5,FALSE)="x","x",ROUND(IF(VLOOKUP($E10,'Country Indicator Data'!$B$4:$N$300,5,FALSE)&gt;G$3,5,IF(VLOOKUP($E10,'Country Indicator Data'!$B$4:$N$300,5,FALSE)&lt;G$4,0,(G$3-VLOOKUP($E10,'Country Indicator Data'!$B$4:$N$300,5,FALSE))/(G$3-G$4)*5)),1)))</f>
        <v>3.3</v>
      </c>
      <c r="H10" s="240">
        <f t="shared" si="0"/>
        <v>3.45</v>
      </c>
      <c r="I10" s="240">
        <f>IF(LEN(E10)&gt;3,(IF(VLOOKUP($C10,'Regional Crises'!$B$1:$R$66,6,FALSE)="x","x",ROUND(IF(VLOOKUP($C10,'Regional Crises'!$B$1:$R$66,6,FALSE)&gt;I$3,5,IF(VLOOKUP($C10,'Regional Crises'!$B$1:$R$66,6,FALSE)&lt;I$4,0,5-(I$3-VLOOKUP($C10,'Regional Crises'!$B$1:$R$66,6,FALSE))/(I$3-I$4)*5)),1))),IF(VLOOKUP($E10,'Country Indicator Data'!$B$4:$N$300,2,FALSE)="x","x",ROUND(IF(VLOOKUP($E10,'Country Indicator Data'!$B$4:$N$300,2,FALSE)&gt;I$3,5,IF(VLOOKUP($E10,'Country Indicator Data'!$B$4:$N$300,2,FALSE)&lt;I$4,0,5-(I$3-VLOOKUP($E10,'Country Indicator Data'!$B$4:$N$300,2,FALSE))/(I$3-I$4)*5)),1)))</f>
        <v>0.8</v>
      </c>
      <c r="J10" s="240">
        <f>IF(LEN(E10)&gt;3,(IF(VLOOKUP($C10,'Regional Crises'!$B$1:$R$66,8,FALSE)="x","x",ROUND(IF(VLOOKUP($C10,'Regional Crises'!$B$1:$R$66,8,FALSE)&gt;J$3,5,IF(VLOOKUP($C10,'Regional Crises'!$B$1:$R$66,8,FALSE)&lt;J$4,0,5-(J$3-VLOOKUP($C10,'Regional Crises'!$B$1:$R$66,8,FALSE))/(J$3-J$4)*5)),1))),IF(VLOOKUP($E10,'Country Indicator Data'!$B$4:$N$300,4,FALSE)="x","x",ROUND(IF(VLOOKUP($E10,'Country Indicator Data'!$B$4:$N$300,4,FALSE)&gt;J$3,5,IF(VLOOKUP($E10,'Country Indicator Data'!$B$4:$N$300,4,FALSE)&lt;J$4,0,5-(J$3-VLOOKUP($E10,'Country Indicator Data'!$B$4:$N$300,4,FALSE))/(J$3-J$4)*5)),1)))</f>
        <v>0.6</v>
      </c>
      <c r="K10" s="240">
        <f t="shared" si="1"/>
        <v>0.7</v>
      </c>
      <c r="L10" s="240">
        <f>IF(LEN(E10)&gt;3,(IF(VLOOKUP($C10,'Regional Crises'!$B$1:$R$66,10,FALSE)="x","x",ROUND(IF(VLOOKUP($C10,'Regional Crises'!$B$1:$R$66,10,FALSE)&gt;L$3,5,IF(VLOOKUP($C10,'Regional Crises'!$B$1:$R$66,10,FALSE)&lt;L$4,0,5-(L$3-VLOOKUP($C10,'Regional Crises'!$B$1:$R$66,10,FALSE))/(L$3-L$4)*5)),1))),IF(VLOOKUP($E10,'Country Indicator Data'!$B$4:$N$300,6,FALSE)="x","x",ROUND(IF(VLOOKUP($E10,'Country Indicator Data'!$B$4:$N$300,6,FALSE)&gt;L$3,5,IF(VLOOKUP($E10,'Country Indicator Data'!$B$4:$N$300,6,FALSE)&lt;L$4,0,5-(L$3-VLOOKUP($E10,'Country Indicator Data'!$B$4:$N$300,6,FALSE))/(L$3-L$4)*5)),1)))</f>
        <v>2.1</v>
      </c>
      <c r="M10" s="240">
        <f>IF(LEN(E10)&gt;3,(IF(VLOOKUP($C10,'Regional Crises'!$B$1:$R$66,11,FALSE)="x","x",ROUND(IF(VLOOKUP($C10,'Regional Crises'!$B$1:$R$66,11,FALSE)&gt;M$3,5,IF(VLOOKUP($C10,'Regional Crises'!$B$1:$R$66,11,FALSE)&lt;M$4,0,5-(M$3-VLOOKUP($C10,'Regional Crises'!$B$1:$R$66,11,FALSE))/(M$3-M$4)*5)),1))),IF(VLOOKUP($E10,'Country Indicator Data'!$B$4:$N$300,7,FALSE)="x","x",ROUND(IF(VLOOKUP($E10,'Country Indicator Data'!$B$4:$N$300,7,FALSE)&gt;M$3,5,IF(VLOOKUP($E10,'Country Indicator Data'!$B$4:$N$300,7,FALSE)&lt;M$4,0,5-(M$3-VLOOKUP($E10,'Country Indicator Data'!$B$4:$N$300,7,FALSE))/(M$3-M$4)*5)),1)))</f>
        <v>0.2</v>
      </c>
      <c r="N10" s="240">
        <f t="shared" si="2"/>
        <v>1.1500000000000001</v>
      </c>
      <c r="O10" s="240">
        <f t="shared" si="3"/>
        <v>1.7666666666666668</v>
      </c>
      <c r="P10" s="240">
        <f>IF(LEN(E10)&gt;3,VLOOKUP(C10,'Regional Crises'!$B$1:$R$69,12,FALSE),VLOOKUP(E10,'Country Indicator Data'!$B$4:$I$300,8,FALSE))</f>
        <v>3</v>
      </c>
      <c r="Q10" s="240">
        <f>IF(LEN(E10)&gt;3,((IF(VLOOKUP($C10,'Regional Crises'!$B$1:$R$66,13,FALSE)="x","x",ROUND(IF(VLOOKUP($C10,'Regional Crises'!$B$1:$R$66,13,FALSE)&gt;Q$3,5,IF(VLOOKUP($C10,'Regional Crises'!$B$1:$R$66,13,FALSE)&lt;Q$4,0,5-(LOG(Q$3)-LOG(VLOOKUP($C10,'Regional Crises'!$B$1:$R$66,13,FALSE)))/(LOG(Q$3)-LOG(Q$4))*5)),1)))),(IF(VLOOKUP($E10,'Country Indicator Data'!$B$4:$N$300,9,FALSE)="x","x",ROUND(IF(VLOOKUP($E10,'Country Indicator Data'!$B$4:$N$300,9,FALSE)&gt;Q$3,5,IF(VLOOKUP($E10,'Country Indicator Data'!$B$4:$N$300,9,FALSE)&lt;Q$4,0,5-(LOG(Q$3)-LOG(VLOOKUP($E10,'Country Indicator Data'!$B$4:$N$300,9,FALSE)))/(LOG(Q$3)-LOG(Q$4))*5)),1))))</f>
        <v>1</v>
      </c>
      <c r="R10" s="240">
        <f t="shared" si="4"/>
        <v>2</v>
      </c>
      <c r="S10" s="240">
        <f>IF(LEN(E10)&gt;3,((IF(VLOOKUP($C10,'Regional Crises'!$B$1:$R$66,17,FALSE)="x","x",ROUND(IF(VLOOKUP($C10,'Regional Crises'!$B$1:$R$66,17,FALSE)&gt;S$3,0,IF(VLOOKUP($C10,'Regional Crises'!$B$1:$R$66,17,FALSE)&lt;S$4,5,(S$3-VLOOKUP($C10,'Regional Crises'!$B$1:$R$66,17,FALSE))/(S$3-S$4)*5)),1)))),(IF(VLOOKUP($E10,'Country Indicator Data'!$B$4:$N$300,13,FALSE)="x","x",ROUND(IF(VLOOKUP($E10,'Country Indicator Data'!$B$4:$N$300,13,FALSE)&gt;S$3,0,IF(VLOOKUP($E10,'Country Indicator Data'!$B$4:$N$300,13,FALSE)&lt;S$4,5,(S$3-VLOOKUP($E10,'Country Indicator Data'!$B$4:$N$300,13,FALSE))/(S$3-S$4)*5)),1))))</f>
        <v>3.5</v>
      </c>
      <c r="T10" s="240">
        <f>IF(LEN(E10)&gt;3,((IF(VLOOKUP($C10,'Regional Crises'!$B$1:$R$66,14,FALSE)="x","x",ROUND(IF(VLOOKUP($C10,'Regional Crises'!$B$1:$R$66,14,FALSE)&gt;T$3,0,IF(VLOOKUP($C10,'Regional Crises'!$B$1:$R$66,14,FALSE)&lt;T$4,5,(T$3-VLOOKUP($C10,'Regional Crises'!$B$1:$R$66,14,FALSE))/(T$3-T$4)*5)),1)))),(IF(VLOOKUP($E10,'Country Indicator Data'!$B$4:$N$300,10,FALSE)="x","x",ROUND(IF(VLOOKUP($E10,'Country Indicator Data'!$B$4:$N$300,10,FALSE)&gt;T$3,0,IF(VLOOKUP($E10,'Country Indicator Data'!$B$4:$N$300,10,FALSE)&lt;T$4,5,(T$3-VLOOKUP($E10,'Country Indicator Data'!$B$4:$N$300,10,FALSE))/(T$3-T$4)*5)),1))))</f>
        <v>3.1</v>
      </c>
      <c r="U10" s="240">
        <f>IF(LEN(E10)&gt;3,((IF(VLOOKUP($C10,'Regional Crises'!$B$1:$R$66,15,FALSE)="x","x",ROUND(IF(VLOOKUP($C10,'Regional Crises'!$B$1:$R$66,15,FALSE)&gt;U$3,0,IF(VLOOKUP($C10,'Regional Crises'!$B$1:$R$66,15,FALSE)&lt;U$4,5,(U$3-VLOOKUP($C10,'Regional Crises'!$B$1:$R$66,15,FALSE))/(U$3-U$4)*5)),1)))),(IF(VLOOKUP($E10,'Country Indicator Data'!$B$4:$N$300,11,FALSE)="x","x",ROUND(IF(VLOOKUP($E10,'Country Indicator Data'!$B$4:$N$300,11,FALSE)&gt;U$3,0,IF(VLOOKUP($E10,'Country Indicator Data'!$B$4:$N$300,11,FALSE)&lt;U$4,5,(U$3-VLOOKUP($E10,'Country Indicator Data'!$B$4:$N$300,11,FALSE))/(U$3-U$4)*5)),1))))</f>
        <v>3.5</v>
      </c>
      <c r="V10" s="240">
        <f>IF(LEN(E10)&gt;3,((IF(VLOOKUP($C10,'Regional Crises'!$B$1:$R$66,16,FALSE)="x","x",ROUND(IF(VLOOKUP($C10,'Regional Crises'!$B$1:$R$66,16,FALSE)&gt;V$3,0,IF(VLOOKUP($C10,'Regional Crises'!$B$1:$R$66,16,FALSE)&lt;V$4,5,(V$3-VLOOKUP($C10,'Regional Crises'!$B$1:$R$66,16,FALSE))/(V$3-V$4)*5)),1)))),(IF(VLOOKUP($E10,'Country Indicator Data'!$B$4:$N$300,12,FALSE)="x","x",ROUND(IF(VLOOKUP($E10,'Country Indicator Data'!$B$4:$N$300,12,FALSE)&gt;V$3,0,IF(VLOOKUP($E10,'Country Indicator Data'!$B$4:$N$300,12,FALSE)&lt;V$4,5,(V$3-VLOOKUP($E10,'Country Indicator Data'!$B$4:$N$300,12,FALSE))/(V$3-V$4)*5)),1))))</f>
        <v>4.5</v>
      </c>
      <c r="W10" s="240">
        <f t="shared" si="5"/>
        <v>3.7</v>
      </c>
      <c r="X10" s="240">
        <f t="shared" si="6"/>
        <v>2.5</v>
      </c>
      <c r="Y10" s="247">
        <f>IF('Core Indicators'!FC7="x","x",IF('Core Indicators'!FC7&gt;=5,5,IF('Core Indicators'!FC7&gt;=4,4,IF('Core Indicators'!FC7&gt;=3,3,IF('Core Indicators'!FC7&gt;=2,2,IF('Core Indicators'!FC7&gt;=1,1,0))))))</f>
        <v>3</v>
      </c>
      <c r="Z10" s="240">
        <f t="shared" si="7"/>
        <v>3</v>
      </c>
      <c r="AA10" s="247">
        <f>'Crisis Indicator Data'!Y7</f>
        <v>1</v>
      </c>
      <c r="AB10" s="247">
        <f>'Crisis Indicator Data'!Z7</f>
        <v>0</v>
      </c>
      <c r="AC10" s="247">
        <f>'Crisis Indicator Data'!AA7</f>
        <v>1</v>
      </c>
      <c r="AD10" s="247">
        <f>'Crisis Indicator Data'!AB7</f>
        <v>0</v>
      </c>
      <c r="AE10" s="247">
        <f t="shared" si="8"/>
        <v>2</v>
      </c>
      <c r="AF10" s="247">
        <f>'Crisis Indicator Data'!AC7</f>
        <v>0</v>
      </c>
      <c r="AG10" s="247">
        <f>'Crisis Indicator Data'!AD7</f>
        <v>0</v>
      </c>
      <c r="AH10" s="247">
        <f t="shared" si="9"/>
        <v>0</v>
      </c>
      <c r="AI10" s="247">
        <f>'Crisis Indicator Data'!AE7</f>
        <v>0</v>
      </c>
      <c r="AJ10" s="247">
        <f>'Crisis Indicator Data'!AF7</f>
        <v>2</v>
      </c>
      <c r="AK10" s="247">
        <f>'Crisis Indicator Data'!AG7</f>
        <v>0</v>
      </c>
      <c r="AL10" s="247">
        <f t="shared" si="10"/>
        <v>2</v>
      </c>
      <c r="AM10" s="240">
        <f t="shared" si="11"/>
        <v>1</v>
      </c>
      <c r="AN10" s="240">
        <f t="shared" si="12"/>
        <v>2</v>
      </c>
    </row>
    <row r="11" spans="1:40" ht="13.5" customHeight="1" x14ac:dyDescent="0.25">
      <c r="A11" s="144" t="str">
        <f>'Crisis Indicator Data'!A8</f>
        <v>Complex in Burundi</v>
      </c>
      <c r="B11" s="145" t="str">
        <f>'Crisis Indicator Data'!B8</f>
        <v>Violence,Displacement,Floods</v>
      </c>
      <c r="C11" s="145" t="str">
        <f>'Crisis Indicator Data'!C8</f>
        <v>BDI001</v>
      </c>
      <c r="D11" s="145" t="str">
        <f>'Crisis Indicator Data'!D8</f>
        <v>Burundi</v>
      </c>
      <c r="E11" s="146" t="str">
        <f>'Crisis Indicator Data'!E8</f>
        <v>BDI</v>
      </c>
      <c r="F11" s="240">
        <f>IF(LEN(E11)&gt;3,(IF(VLOOKUP($C11,'Regional Crises'!$B$1:$R$66,7,FALSE)="x","x",ROUND(IF(VLOOKUP($C11,'Regional Crises'!$B$1:$R$66,7,FALSE)&gt;$F$3,5,IF(VLOOKUP($C11,'Regional Crises'!$B$1:$R$66,7,FALSE)&lt;F$4,0,($F$3-VLOOKUP($C11,'Regional Crises'!$B$1:$R$66,7,FALSE))/($F$3-$F$4)*5)),1))),IF(VLOOKUP($E11,'Country Indicator Data'!$B$4:$N$300,3,FALSE)="x","x",ROUND(IF(VLOOKUP($E11,'Country Indicator Data'!$B$4:$N$300,3,FALSE)&gt;$F$3,5,IF(VLOOKUP($E11,'Country Indicator Data'!$B$4:$N$300,3,FALSE)&lt;$F$4,0,($F$3-VLOOKUP($E11,'Country Indicator Data'!$B$4:$N$300,3,FALSE))/($F$3-$F$4)*5)),1)))</f>
        <v>2.1</v>
      </c>
      <c r="G11" s="240">
        <f>IF(LEN(E11)&gt;3,(IF(VLOOKUP($C11,'Regional Crises'!$B$1:$R$66,9,FALSE)="x","x",ROUND(IF(VLOOKUP($C11,'Regional Crises'!$B$1:$R$66,9,FALSE)&gt;G$3,5,IF(VLOOKUP($C11,'Regional Crises'!$B$1:$R$66,9,FALSE)&lt;G$4,0,(G$3-VLOOKUP($C11,'Regional Crises'!$B$1:$R$66,9,FALSE))/(G$3-G$4)*5)),1))),IF(VLOOKUP($E11,'Country Indicator Data'!$B$4:$N$300,5,FALSE)="x","x",ROUND(IF(VLOOKUP($E11,'Country Indicator Data'!$B$4:$N$300,5,FALSE)&gt;G$3,5,IF(VLOOKUP($E11,'Country Indicator Data'!$B$4:$N$300,5,FALSE)&lt;G$4,0,(G$3-VLOOKUP($E11,'Country Indicator Data'!$B$4:$N$300,5,FALSE))/(G$3-G$4)*5)),1)))</f>
        <v>3.2</v>
      </c>
      <c r="H11" s="240">
        <f t="shared" si="0"/>
        <v>2.6500000000000004</v>
      </c>
      <c r="I11" s="240">
        <f>IF(LEN(E11)&gt;3,(IF(VLOOKUP($C11,'Regional Crises'!$B$1:$R$66,6,FALSE)="x","x",ROUND(IF(VLOOKUP($C11,'Regional Crises'!$B$1:$R$66,6,FALSE)&gt;I$3,5,IF(VLOOKUP($C11,'Regional Crises'!$B$1:$R$66,6,FALSE)&lt;I$4,0,5-(I$3-VLOOKUP($C11,'Regional Crises'!$B$1:$R$66,6,FALSE))/(I$3-I$4)*5)),1))),IF(VLOOKUP($E11,'Country Indicator Data'!$B$4:$N$300,2,FALSE)="x","x",ROUND(IF(VLOOKUP($E11,'Country Indicator Data'!$B$4:$N$300,2,FALSE)&gt;I$3,5,IF(VLOOKUP($E11,'Country Indicator Data'!$B$4:$N$300,2,FALSE)&lt;I$4,0,5-(I$3-VLOOKUP($E11,'Country Indicator Data'!$B$4:$N$300,2,FALSE))/(I$3-I$4)*5)),1)))</f>
        <v>1.3</v>
      </c>
      <c r="J11" s="240">
        <f>IF(LEN(E11)&gt;3,(IF(VLOOKUP($C11,'Regional Crises'!$B$1:$R$66,8,FALSE)="x","x",ROUND(IF(VLOOKUP($C11,'Regional Crises'!$B$1:$R$66,8,FALSE)&gt;J$3,5,IF(VLOOKUP($C11,'Regional Crises'!$B$1:$R$66,8,FALSE)&lt;J$4,0,5-(J$3-VLOOKUP($C11,'Regional Crises'!$B$1:$R$66,8,FALSE))/(J$3-J$4)*5)),1))),IF(VLOOKUP($E11,'Country Indicator Data'!$B$4:$N$300,4,FALSE)="x","x",ROUND(IF(VLOOKUP($E11,'Country Indicator Data'!$B$4:$N$300,4,FALSE)&gt;J$3,5,IF(VLOOKUP($E11,'Country Indicator Data'!$B$4:$N$300,4,FALSE)&lt;J$4,0,5-(J$3-VLOOKUP($E11,'Country Indicator Data'!$B$4:$N$300,4,FALSE))/(J$3-J$4)*5)),1)))</f>
        <v>0</v>
      </c>
      <c r="K11" s="240">
        <f t="shared" si="1"/>
        <v>0.65</v>
      </c>
      <c r="L11" s="240">
        <f>IF(LEN(E11)&gt;3,(IF(VLOOKUP($C11,'Regional Crises'!$B$1:$R$66,10,FALSE)="x","x",ROUND(IF(VLOOKUP($C11,'Regional Crises'!$B$1:$R$66,10,FALSE)&gt;L$3,5,IF(VLOOKUP($C11,'Regional Crises'!$B$1:$R$66,10,FALSE)&lt;L$4,0,5-(L$3-VLOOKUP($C11,'Regional Crises'!$B$1:$R$66,10,FALSE))/(L$3-L$4)*5)),1))),IF(VLOOKUP($E11,'Country Indicator Data'!$B$4:$N$300,6,FALSE)="x","x",ROUND(IF(VLOOKUP($E11,'Country Indicator Data'!$B$4:$N$300,6,FALSE)&gt;L$3,5,IF(VLOOKUP($E11,'Country Indicator Data'!$B$4:$N$300,6,FALSE)&lt;L$4,0,5-(L$3-VLOOKUP($E11,'Country Indicator Data'!$B$4:$N$300,6,FALSE))/(L$3-L$4)*5)),1)))</f>
        <v>3.5</v>
      </c>
      <c r="M11" s="240">
        <f>IF(LEN(E11)&gt;3,(IF(VLOOKUP($C11,'Regional Crises'!$B$1:$R$66,11,FALSE)="x","x",ROUND(IF(VLOOKUP($C11,'Regional Crises'!$B$1:$R$66,11,FALSE)&gt;M$3,5,IF(VLOOKUP($C11,'Regional Crises'!$B$1:$R$66,11,FALSE)&lt;M$4,0,5-(M$3-VLOOKUP($C11,'Regional Crises'!$B$1:$R$66,11,FALSE))/(M$3-M$4)*5)),1))),IF(VLOOKUP($E11,'Country Indicator Data'!$B$4:$N$300,7,FALSE)="x","x",ROUND(IF(VLOOKUP($E11,'Country Indicator Data'!$B$4:$N$300,7,FALSE)&gt;M$3,5,IF(VLOOKUP($E11,'Country Indicator Data'!$B$4:$N$300,7,FALSE)&lt;M$4,0,5-(M$3-VLOOKUP($E11,'Country Indicator Data'!$B$4:$N$300,7,FALSE))/(M$3-M$4)*5)),1)))</f>
        <v>1.7</v>
      </c>
      <c r="N11" s="240">
        <f t="shared" si="2"/>
        <v>2.6</v>
      </c>
      <c r="O11" s="240">
        <f t="shared" si="3"/>
        <v>1.9666666666666668</v>
      </c>
      <c r="P11" s="240">
        <f>IF(LEN(E11)&gt;3,VLOOKUP(C11,'Regional Crises'!$B$1:$R$69,12,FALSE),VLOOKUP(E11,'Country Indicator Data'!$B$4:$I$300,8,FALSE))</f>
        <v>3</v>
      </c>
      <c r="Q11" s="240">
        <f>IF(LEN(E11)&gt;3,((IF(VLOOKUP($C11,'Regional Crises'!$B$1:$R$66,13,FALSE)="x","x",ROUND(IF(VLOOKUP($C11,'Regional Crises'!$B$1:$R$66,13,FALSE)&gt;Q$3,5,IF(VLOOKUP($C11,'Regional Crises'!$B$1:$R$66,13,FALSE)&lt;Q$4,0,5-(LOG(Q$3)-LOG(VLOOKUP($C11,'Regional Crises'!$B$1:$R$66,13,FALSE)))/(LOG(Q$3)-LOG(Q$4))*5)),1)))),(IF(VLOOKUP($E11,'Country Indicator Data'!$B$4:$N$300,9,FALSE)="x","x",ROUND(IF(VLOOKUP($E11,'Country Indicator Data'!$B$4:$N$300,9,FALSE)&gt;Q$3,5,IF(VLOOKUP($E11,'Country Indicator Data'!$B$4:$N$300,9,FALSE)&lt;Q$4,0,5-(LOG(Q$3)-LOG(VLOOKUP($E11,'Country Indicator Data'!$B$4:$N$300,9,FALSE)))/(LOG(Q$3)-LOG(Q$4))*5)),1))))</f>
        <v>3.1</v>
      </c>
      <c r="R11" s="240">
        <f t="shared" si="4"/>
        <v>3.05</v>
      </c>
      <c r="S11" s="240">
        <f>IF(LEN(E11)&gt;3,((IF(VLOOKUP($C11,'Regional Crises'!$B$1:$R$66,17,FALSE)="x","x",ROUND(IF(VLOOKUP($C11,'Regional Crises'!$B$1:$R$66,17,FALSE)&gt;S$3,0,IF(VLOOKUP($C11,'Regional Crises'!$B$1:$R$66,17,FALSE)&lt;S$4,5,(S$3-VLOOKUP($C11,'Regional Crises'!$B$1:$R$66,17,FALSE))/(S$3-S$4)*5)),1)))),(IF(VLOOKUP($E11,'Country Indicator Data'!$B$4:$N$300,13,FALSE)="x","x",ROUND(IF(VLOOKUP($E11,'Country Indicator Data'!$B$4:$N$300,13,FALSE)&gt;S$3,0,IF(VLOOKUP($E11,'Country Indicator Data'!$B$4:$N$300,13,FALSE)&lt;S$4,5,(S$3-VLOOKUP($E11,'Country Indicator Data'!$B$4:$N$300,13,FALSE))/(S$3-S$4)*5)),1))))</f>
        <v>4.0999999999999996</v>
      </c>
      <c r="T11" s="240">
        <f>IF(LEN(E11)&gt;3,((IF(VLOOKUP($C11,'Regional Crises'!$B$1:$R$66,14,FALSE)="x","x",ROUND(IF(VLOOKUP($C11,'Regional Crises'!$B$1:$R$66,14,FALSE)&gt;T$3,0,IF(VLOOKUP($C11,'Regional Crises'!$B$1:$R$66,14,FALSE)&lt;T$4,5,(T$3-VLOOKUP($C11,'Regional Crises'!$B$1:$R$66,14,FALSE))/(T$3-T$4)*5)),1)))),(IF(VLOOKUP($E11,'Country Indicator Data'!$B$4:$N$300,10,FALSE)="x","x",ROUND(IF(VLOOKUP($E11,'Country Indicator Data'!$B$4:$N$300,10,FALSE)&gt;T$3,0,IF(VLOOKUP($E11,'Country Indicator Data'!$B$4:$N$300,10,FALSE)&lt;T$4,5,(T$3-VLOOKUP($E11,'Country Indicator Data'!$B$4:$N$300,10,FALSE))/(T$3-T$4)*5)),1))))</f>
        <v>3.9</v>
      </c>
      <c r="U11" s="240">
        <f>IF(LEN(E11)&gt;3,((IF(VLOOKUP($C11,'Regional Crises'!$B$1:$R$66,15,FALSE)="x","x",ROUND(IF(VLOOKUP($C11,'Regional Crises'!$B$1:$R$66,15,FALSE)&gt;U$3,0,IF(VLOOKUP($C11,'Regional Crises'!$B$1:$R$66,15,FALSE)&lt;U$4,5,(U$3-VLOOKUP($C11,'Regional Crises'!$B$1:$R$66,15,FALSE))/(U$3-U$4)*5)),1)))),(IF(VLOOKUP($E11,'Country Indicator Data'!$B$4:$N$300,11,FALSE)="x","x",ROUND(IF(VLOOKUP($E11,'Country Indicator Data'!$B$4:$N$300,11,FALSE)&gt;U$3,0,IF(VLOOKUP($E11,'Country Indicator Data'!$B$4:$N$300,11,FALSE)&lt;U$4,5,(U$3-VLOOKUP($E11,'Country Indicator Data'!$B$4:$N$300,11,FALSE))/(U$3-U$4)*5)),1))))</f>
        <v>3.8</v>
      </c>
      <c r="V11" s="240">
        <f>IF(LEN(E11)&gt;3,((IF(VLOOKUP($C11,'Regional Crises'!$B$1:$R$66,16,FALSE)="x","x",ROUND(IF(VLOOKUP($C11,'Regional Crises'!$B$1:$R$66,16,FALSE)&gt;V$3,0,IF(VLOOKUP($C11,'Regional Crises'!$B$1:$R$66,16,FALSE)&lt;V$4,5,(V$3-VLOOKUP($C11,'Regional Crises'!$B$1:$R$66,16,FALSE))/(V$3-V$4)*5)),1)))),(IF(VLOOKUP($E11,'Country Indicator Data'!$B$4:$N$300,12,FALSE)="x","x",ROUND(IF(VLOOKUP($E11,'Country Indicator Data'!$B$4:$N$300,12,FALSE)&gt;V$3,0,IF(VLOOKUP($E11,'Country Indicator Data'!$B$4:$N$300,12,FALSE)&lt;V$4,5,(V$3-VLOOKUP($E11,'Country Indicator Data'!$B$4:$N$300,12,FALSE))/(V$3-V$4)*5)),1))))</f>
        <v>4.4000000000000004</v>
      </c>
      <c r="W11" s="240">
        <f t="shared" si="5"/>
        <v>4.0999999999999996</v>
      </c>
      <c r="X11" s="240">
        <f t="shared" si="6"/>
        <v>3</v>
      </c>
      <c r="Y11" s="247">
        <f>IF('Core Indicators'!FC8="x","x",IF('Core Indicators'!FC8&gt;=5,5,IF('Core Indicators'!FC8&gt;=4,4,IF('Core Indicators'!FC8&gt;=3,3,IF('Core Indicators'!FC8&gt;=2,2,IF('Core Indicators'!FC8&gt;=1,1,0))))))</f>
        <v>5</v>
      </c>
      <c r="Z11" s="240">
        <f t="shared" si="7"/>
        <v>5</v>
      </c>
      <c r="AA11" s="247">
        <f>'Crisis Indicator Data'!Y8</f>
        <v>0</v>
      </c>
      <c r="AB11" s="247">
        <f>'Crisis Indicator Data'!Z8</f>
        <v>1</v>
      </c>
      <c r="AC11" s="247">
        <f>'Crisis Indicator Data'!AA8</f>
        <v>1</v>
      </c>
      <c r="AD11" s="247">
        <f>'Crisis Indicator Data'!AB8</f>
        <v>0</v>
      </c>
      <c r="AE11" s="247">
        <f t="shared" si="8"/>
        <v>2</v>
      </c>
      <c r="AF11" s="247">
        <f>'Crisis Indicator Data'!AC8</f>
        <v>0</v>
      </c>
      <c r="AG11" s="247">
        <f>'Crisis Indicator Data'!AD8</f>
        <v>1</v>
      </c>
      <c r="AH11" s="247">
        <f t="shared" si="9"/>
        <v>1</v>
      </c>
      <c r="AI11" s="247">
        <f>'Crisis Indicator Data'!AE8</f>
        <v>0</v>
      </c>
      <c r="AJ11" s="247">
        <f>'Crisis Indicator Data'!AF8</f>
        <v>0</v>
      </c>
      <c r="AK11" s="247">
        <f>'Crisis Indicator Data'!AG8</f>
        <v>2</v>
      </c>
      <c r="AL11" s="247">
        <f t="shared" si="10"/>
        <v>2</v>
      </c>
      <c r="AM11" s="240">
        <f t="shared" si="11"/>
        <v>2</v>
      </c>
      <c r="AN11" s="240">
        <f t="shared" si="12"/>
        <v>3.5</v>
      </c>
    </row>
    <row r="12" spans="1:40" ht="13.5" customHeight="1" x14ac:dyDescent="0.25">
      <c r="A12" s="144" t="str">
        <f>'Crisis Indicator Data'!A9</f>
        <v>Conflict in Burkina Faso</v>
      </c>
      <c r="B12" s="145" t="str">
        <f>'Crisis Indicator Data'!B9</f>
        <v>Conflict,Displacement,Violence</v>
      </c>
      <c r="C12" s="145" t="str">
        <f>'Crisis Indicator Data'!C9</f>
        <v>BFA002</v>
      </c>
      <c r="D12" s="145" t="str">
        <f>'Crisis Indicator Data'!D9</f>
        <v>Burkina Faso</v>
      </c>
      <c r="E12" s="146" t="str">
        <f>'Crisis Indicator Data'!E9</f>
        <v>BFA</v>
      </c>
      <c r="F12" s="240">
        <f>IF(LEN(E12)&gt;3,(IF(VLOOKUP($C12,'Regional Crises'!$B$1:$R$66,7,FALSE)="x","x",ROUND(IF(VLOOKUP($C12,'Regional Crises'!$B$1:$R$66,7,FALSE)&gt;$F$3,5,IF(VLOOKUP($C12,'Regional Crises'!$B$1:$R$66,7,FALSE)&lt;F$4,0,($F$3-VLOOKUP($C12,'Regional Crises'!$B$1:$R$66,7,FALSE))/($F$3-$F$4)*5)),1))),IF(VLOOKUP($E12,'Country Indicator Data'!$B$4:$N$300,3,FALSE)="x","x",ROUND(IF(VLOOKUP($E12,'Country Indicator Data'!$B$4:$N$300,3,FALSE)&gt;$F$3,5,IF(VLOOKUP($E12,'Country Indicator Data'!$B$4:$N$300,3,FALSE)&lt;$F$4,0,($F$3-VLOOKUP($E12,'Country Indicator Data'!$B$4:$N$300,3,FALSE))/($F$3-$F$4)*5)),1)))</f>
        <v>1.1000000000000001</v>
      </c>
      <c r="G12" s="240">
        <f>IF(LEN(E12)&gt;3,(IF(VLOOKUP($C12,'Regional Crises'!$B$1:$R$66,9,FALSE)="x","x",ROUND(IF(VLOOKUP($C12,'Regional Crises'!$B$1:$R$66,9,FALSE)&gt;G$3,5,IF(VLOOKUP($C12,'Regional Crises'!$B$1:$R$66,9,FALSE)&lt;G$4,0,(G$3-VLOOKUP($C12,'Regional Crises'!$B$1:$R$66,9,FALSE))/(G$3-G$4)*5)),1))),IF(VLOOKUP($E12,'Country Indicator Data'!$B$4:$N$300,5,FALSE)="x","x",ROUND(IF(VLOOKUP($E12,'Country Indicator Data'!$B$4:$N$300,5,FALSE)&gt;G$3,5,IF(VLOOKUP($E12,'Country Indicator Data'!$B$4:$N$300,5,FALSE)&lt;G$4,0,(G$3-VLOOKUP($E12,'Country Indicator Data'!$B$4:$N$300,5,FALSE))/(G$3-G$4)*5)),1)))</f>
        <v>1.9</v>
      </c>
      <c r="H12" s="240">
        <f t="shared" si="0"/>
        <v>1.5</v>
      </c>
      <c r="I12" s="240">
        <f>IF(LEN(E12)&gt;3,(IF(VLOOKUP($C12,'Regional Crises'!$B$1:$R$66,6,FALSE)="x","x",ROUND(IF(VLOOKUP($C12,'Regional Crises'!$B$1:$R$66,6,FALSE)&gt;I$3,5,IF(VLOOKUP($C12,'Regional Crises'!$B$1:$R$66,6,FALSE)&lt;I$4,0,5-(I$3-VLOOKUP($C12,'Regional Crises'!$B$1:$R$66,6,FALSE))/(I$3-I$4)*5)),1))),IF(VLOOKUP($E12,'Country Indicator Data'!$B$4:$N$300,2,FALSE)="x","x",ROUND(IF(VLOOKUP($E12,'Country Indicator Data'!$B$4:$N$300,2,FALSE)&gt;I$3,5,IF(VLOOKUP($E12,'Country Indicator Data'!$B$4:$N$300,2,FALSE)&lt;I$4,0,5-(I$3-VLOOKUP($E12,'Country Indicator Data'!$B$4:$N$300,2,FALSE))/(I$3-I$4)*5)),1)))</f>
        <v>2.8</v>
      </c>
      <c r="J12" s="240">
        <f>IF(LEN(E12)&gt;3,(IF(VLOOKUP($C12,'Regional Crises'!$B$1:$R$66,8,FALSE)="x","x",ROUND(IF(VLOOKUP($C12,'Regional Crises'!$B$1:$R$66,8,FALSE)&gt;J$3,5,IF(VLOOKUP($C12,'Regional Crises'!$B$1:$R$66,8,FALSE)&lt;J$4,0,5-(J$3-VLOOKUP($C12,'Regional Crises'!$B$1:$R$66,8,FALSE))/(J$3-J$4)*5)),1))),IF(VLOOKUP($E12,'Country Indicator Data'!$B$4:$N$300,4,FALSE)="x","x",ROUND(IF(VLOOKUP($E12,'Country Indicator Data'!$B$4:$N$300,4,FALSE)&gt;J$3,5,IF(VLOOKUP($E12,'Country Indicator Data'!$B$4:$N$300,4,FALSE)&lt;J$4,0,5-(J$3-VLOOKUP($E12,'Country Indicator Data'!$B$4:$N$300,4,FALSE))/(J$3-J$4)*5)),1)))</f>
        <v>0</v>
      </c>
      <c r="K12" s="240">
        <f t="shared" si="1"/>
        <v>1.4</v>
      </c>
      <c r="L12" s="240">
        <f>IF(LEN(E12)&gt;3,(IF(VLOOKUP($C12,'Regional Crises'!$B$1:$R$66,10,FALSE)="x","x",ROUND(IF(VLOOKUP($C12,'Regional Crises'!$B$1:$R$66,10,FALSE)&gt;L$3,5,IF(VLOOKUP($C12,'Regional Crises'!$B$1:$R$66,10,FALSE)&lt;L$4,0,5-(L$3-VLOOKUP($C12,'Regional Crises'!$B$1:$R$66,10,FALSE))/(L$3-L$4)*5)),1))),IF(VLOOKUP($E12,'Country Indicator Data'!$B$4:$N$300,6,FALSE)="x","x",ROUND(IF(VLOOKUP($E12,'Country Indicator Data'!$B$4:$N$300,6,FALSE)&gt;L$3,5,IF(VLOOKUP($E12,'Country Indicator Data'!$B$4:$N$300,6,FALSE)&lt;L$4,0,5-(L$3-VLOOKUP($E12,'Country Indicator Data'!$B$4:$N$300,6,FALSE))/(L$3-L$4)*5)),1)))</f>
        <v>4.0999999999999996</v>
      </c>
      <c r="M12" s="240">
        <f>IF(LEN(E12)&gt;3,(IF(VLOOKUP($C12,'Regional Crises'!$B$1:$R$66,11,FALSE)="x","x",ROUND(IF(VLOOKUP($C12,'Regional Crises'!$B$1:$R$66,11,FALSE)&gt;M$3,5,IF(VLOOKUP($C12,'Regional Crises'!$B$1:$R$66,11,FALSE)&lt;M$4,0,5-(M$3-VLOOKUP($C12,'Regional Crises'!$B$1:$R$66,11,FALSE))/(M$3-M$4)*5)),1))),IF(VLOOKUP($E12,'Country Indicator Data'!$B$4:$N$300,7,FALSE)="x","x",ROUND(IF(VLOOKUP($E12,'Country Indicator Data'!$B$4:$N$300,7,FALSE)&gt;M$3,5,IF(VLOOKUP($E12,'Country Indicator Data'!$B$4:$N$300,7,FALSE)&lt;M$4,0,5-(M$3-VLOOKUP($E12,'Country Indicator Data'!$B$4:$N$300,7,FALSE))/(M$3-M$4)*5)),1)))</f>
        <v>1.3</v>
      </c>
      <c r="N12" s="240">
        <f t="shared" si="2"/>
        <v>2.6999999999999997</v>
      </c>
      <c r="O12" s="240">
        <f t="shared" si="3"/>
        <v>1.8666666666666665</v>
      </c>
      <c r="P12" s="240">
        <f>IF(LEN(E12)&gt;3,VLOOKUP(C12,'Regional Crises'!$B$1:$R$69,12,FALSE),VLOOKUP(E12,'Country Indicator Data'!$B$4:$I$300,8,FALSE))</f>
        <v>5</v>
      </c>
      <c r="Q12" s="240">
        <f>IF(LEN(E12)&gt;3,((IF(VLOOKUP($C12,'Regional Crises'!$B$1:$R$66,13,FALSE)="x","x",ROUND(IF(VLOOKUP($C12,'Regional Crises'!$B$1:$R$66,13,FALSE)&gt;Q$3,5,IF(VLOOKUP($C12,'Regional Crises'!$B$1:$R$66,13,FALSE)&lt;Q$4,0,5-(LOG(Q$3)-LOG(VLOOKUP($C12,'Regional Crises'!$B$1:$R$66,13,FALSE)))/(LOG(Q$3)-LOG(Q$4))*5)),1)))),(IF(VLOOKUP($E12,'Country Indicator Data'!$B$4:$N$300,9,FALSE)="x","x",ROUND(IF(VLOOKUP($E12,'Country Indicator Data'!$B$4:$N$300,9,FALSE)&gt;Q$3,5,IF(VLOOKUP($E12,'Country Indicator Data'!$B$4:$N$300,9,FALSE)&lt;Q$4,0,5-(LOG(Q$3)-LOG(VLOOKUP($E12,'Country Indicator Data'!$B$4:$N$300,9,FALSE)))/(LOG(Q$3)-LOG(Q$4))*5)),1))))</f>
        <v>4</v>
      </c>
      <c r="R12" s="240">
        <f t="shared" si="4"/>
        <v>4.5</v>
      </c>
      <c r="S12" s="240">
        <f>IF(LEN(E12)&gt;3,((IF(VLOOKUP($C12,'Regional Crises'!$B$1:$R$66,17,FALSE)="x","x",ROUND(IF(VLOOKUP($C12,'Regional Crises'!$B$1:$R$66,17,FALSE)&gt;S$3,0,IF(VLOOKUP($C12,'Regional Crises'!$B$1:$R$66,17,FALSE)&lt;S$4,5,(S$3-VLOOKUP($C12,'Regional Crises'!$B$1:$R$66,17,FALSE))/(S$3-S$4)*5)),1)))),(IF(VLOOKUP($E12,'Country Indicator Data'!$B$4:$N$300,13,FALSE)="x","x",ROUND(IF(VLOOKUP($E12,'Country Indicator Data'!$B$4:$N$300,13,FALSE)&gt;S$3,0,IF(VLOOKUP($E12,'Country Indicator Data'!$B$4:$N$300,13,FALSE)&lt;S$4,5,(S$3-VLOOKUP($E12,'Country Indicator Data'!$B$4:$N$300,13,FALSE))/(S$3-S$4)*5)),1))))</f>
        <v>3</v>
      </c>
      <c r="T12" s="240">
        <f>IF(LEN(E12)&gt;3,((IF(VLOOKUP($C12,'Regional Crises'!$B$1:$R$66,14,FALSE)="x","x",ROUND(IF(VLOOKUP($C12,'Regional Crises'!$B$1:$R$66,14,FALSE)&gt;T$3,0,IF(VLOOKUP($C12,'Regional Crises'!$B$1:$R$66,14,FALSE)&lt;T$4,5,(T$3-VLOOKUP($C12,'Regional Crises'!$B$1:$R$66,14,FALSE))/(T$3-T$4)*5)),1)))),(IF(VLOOKUP($E12,'Country Indicator Data'!$B$4:$N$300,10,FALSE)="x","x",ROUND(IF(VLOOKUP($E12,'Country Indicator Data'!$B$4:$N$300,10,FALSE)&gt;T$3,0,IF(VLOOKUP($E12,'Country Indicator Data'!$B$4:$N$300,10,FALSE)&lt;T$4,5,(T$3-VLOOKUP($E12,'Country Indicator Data'!$B$4:$N$300,10,FALSE))/(T$3-T$4)*5)),1))))</f>
        <v>2.9</v>
      </c>
      <c r="U12" s="240">
        <f>IF(LEN(E12)&gt;3,((IF(VLOOKUP($C12,'Regional Crises'!$B$1:$R$66,15,FALSE)="x","x",ROUND(IF(VLOOKUP($C12,'Regional Crises'!$B$1:$R$66,15,FALSE)&gt;U$3,0,IF(VLOOKUP($C12,'Regional Crises'!$B$1:$R$66,15,FALSE)&lt;U$4,5,(U$3-VLOOKUP($C12,'Regional Crises'!$B$1:$R$66,15,FALSE))/(U$3-U$4)*5)),1)))),(IF(VLOOKUP($E12,'Country Indicator Data'!$B$4:$N$300,11,FALSE)="x","x",ROUND(IF(VLOOKUP($E12,'Country Indicator Data'!$B$4:$N$300,11,FALSE)&gt;U$3,0,IF(VLOOKUP($E12,'Country Indicator Data'!$B$4:$N$300,11,FALSE)&lt;U$4,5,(U$3-VLOOKUP($E12,'Country Indicator Data'!$B$4:$N$300,11,FALSE))/(U$3-U$4)*5)),1))))</f>
        <v>2.9</v>
      </c>
      <c r="V12" s="240">
        <f>IF(LEN(E12)&gt;3,((IF(VLOOKUP($C12,'Regional Crises'!$B$1:$R$66,16,FALSE)="x","x",ROUND(IF(VLOOKUP($C12,'Regional Crises'!$B$1:$R$66,16,FALSE)&gt;V$3,0,IF(VLOOKUP($C12,'Regional Crises'!$B$1:$R$66,16,FALSE)&lt;V$4,5,(V$3-VLOOKUP($C12,'Regional Crises'!$B$1:$R$66,16,FALSE))/(V$3-V$4)*5)),1)))),(IF(VLOOKUP($E12,'Country Indicator Data'!$B$4:$N$300,12,FALSE)="x","x",ROUND(IF(VLOOKUP($E12,'Country Indicator Data'!$B$4:$N$300,12,FALSE)&gt;V$3,0,IF(VLOOKUP($E12,'Country Indicator Data'!$B$4:$N$300,12,FALSE)&lt;V$4,5,(V$3-VLOOKUP($E12,'Country Indicator Data'!$B$4:$N$300,12,FALSE))/(V$3-V$4)*5)),1))))</f>
        <v>2.2000000000000002</v>
      </c>
      <c r="W12" s="240">
        <f t="shared" si="5"/>
        <v>2.8</v>
      </c>
      <c r="X12" s="240">
        <f t="shared" si="6"/>
        <v>3.1</v>
      </c>
      <c r="Y12" s="247">
        <f>IF('Core Indicators'!FC9="x","x",IF('Core Indicators'!FC9&gt;=5,5,IF('Core Indicators'!FC9&gt;=4,4,IF('Core Indicators'!FC9&gt;=3,3,IF('Core Indicators'!FC9&gt;=2,2,IF('Core Indicators'!FC9&gt;=1,1,0))))))</f>
        <v>4</v>
      </c>
      <c r="Z12" s="240">
        <f t="shared" si="7"/>
        <v>4</v>
      </c>
      <c r="AA12" s="247">
        <f>'Crisis Indicator Data'!Y9</f>
        <v>1</v>
      </c>
      <c r="AB12" s="247">
        <f>'Crisis Indicator Data'!Z9</f>
        <v>3</v>
      </c>
      <c r="AC12" s="247">
        <f>'Crisis Indicator Data'!AA9</f>
        <v>3</v>
      </c>
      <c r="AD12" s="247">
        <f>'Crisis Indicator Data'!AB9</f>
        <v>2</v>
      </c>
      <c r="AE12" s="247">
        <f t="shared" si="8"/>
        <v>4</v>
      </c>
      <c r="AF12" s="247">
        <f>'Crisis Indicator Data'!AC9</f>
        <v>2</v>
      </c>
      <c r="AG12" s="247">
        <f>'Crisis Indicator Data'!AD9</f>
        <v>2</v>
      </c>
      <c r="AH12" s="247">
        <f t="shared" si="9"/>
        <v>4</v>
      </c>
      <c r="AI12" s="247">
        <f>'Crisis Indicator Data'!AE9</f>
        <v>3</v>
      </c>
      <c r="AJ12" s="247">
        <f>'Crisis Indicator Data'!AF9</f>
        <v>1</v>
      </c>
      <c r="AK12" s="247">
        <f>'Crisis Indicator Data'!AG9</f>
        <v>3</v>
      </c>
      <c r="AL12" s="247">
        <f t="shared" si="10"/>
        <v>5</v>
      </c>
      <c r="AM12" s="240">
        <f t="shared" si="11"/>
        <v>4</v>
      </c>
      <c r="AN12" s="240">
        <f t="shared" si="12"/>
        <v>4</v>
      </c>
    </row>
    <row r="13" spans="1:40" ht="13.5" customHeight="1" x14ac:dyDescent="0.25">
      <c r="A13" s="144" t="str">
        <f>'Crisis Indicator Data'!A10</f>
        <v>Rohingya refugee crisis</v>
      </c>
      <c r="B13" s="145" t="str">
        <f>'Crisis Indicator Data'!B10</f>
        <v>Conflict,Violence,Displacement</v>
      </c>
      <c r="C13" s="145" t="str">
        <f>'Crisis Indicator Data'!C10</f>
        <v>BGD002</v>
      </c>
      <c r="D13" s="145" t="str">
        <f>'Crisis Indicator Data'!D10</f>
        <v>Bangladesh</v>
      </c>
      <c r="E13" s="146" t="str">
        <f>'Crisis Indicator Data'!E10</f>
        <v>BGD</v>
      </c>
      <c r="F13" s="240">
        <f>IF(LEN(E13)&gt;3,(IF(VLOOKUP($C13,'Regional Crises'!$B$1:$R$66,7,FALSE)="x","x",ROUND(IF(VLOOKUP($C13,'Regional Crises'!$B$1:$R$66,7,FALSE)&gt;$F$3,5,IF(VLOOKUP($C13,'Regional Crises'!$B$1:$R$66,7,FALSE)&lt;F$4,0,($F$3-VLOOKUP($C13,'Regional Crises'!$B$1:$R$66,7,FALSE))/($F$3-$F$4)*5)),1))),IF(VLOOKUP($E13,'Country Indicator Data'!$B$4:$N$300,3,FALSE)="x","x",ROUND(IF(VLOOKUP($E13,'Country Indicator Data'!$B$4:$N$300,3,FALSE)&gt;$F$3,5,IF(VLOOKUP($E13,'Country Indicator Data'!$B$4:$N$300,3,FALSE)&lt;$F$4,0,($F$3-VLOOKUP($E13,'Country Indicator Data'!$B$4:$N$300,3,FALSE))/($F$3-$F$4)*5)),1)))</f>
        <v>2.5</v>
      </c>
      <c r="G13" s="240">
        <f>IF(LEN(E13)&gt;3,(IF(VLOOKUP($C13,'Regional Crises'!$B$1:$R$66,9,FALSE)="x","x",ROUND(IF(VLOOKUP($C13,'Regional Crises'!$B$1:$R$66,9,FALSE)&gt;G$3,5,IF(VLOOKUP($C13,'Regional Crises'!$B$1:$R$66,9,FALSE)&lt;G$4,0,(G$3-VLOOKUP($C13,'Regional Crises'!$B$1:$R$66,9,FALSE))/(G$3-G$4)*5)),1))),IF(VLOOKUP($E13,'Country Indicator Data'!$B$4:$N$300,5,FALSE)="x","x",ROUND(IF(VLOOKUP($E13,'Country Indicator Data'!$B$4:$N$300,5,FALSE)&gt;G$3,5,IF(VLOOKUP($E13,'Country Indicator Data'!$B$4:$N$300,5,FALSE)&lt;G$4,0,(G$3-VLOOKUP($E13,'Country Indicator Data'!$B$4:$N$300,5,FALSE))/(G$3-G$4)*5)),1)))</f>
        <v>2.8</v>
      </c>
      <c r="H13" s="240">
        <f t="shared" si="0"/>
        <v>2.65</v>
      </c>
      <c r="I13" s="240">
        <f>IF(LEN(E13)&gt;3,(IF(VLOOKUP($C13,'Regional Crises'!$B$1:$R$66,6,FALSE)="x","x",ROUND(IF(VLOOKUP($C13,'Regional Crises'!$B$1:$R$66,6,FALSE)&gt;I$3,5,IF(VLOOKUP($C13,'Regional Crises'!$B$1:$R$66,6,FALSE)&lt;I$4,0,5-(I$3-VLOOKUP($C13,'Regional Crises'!$B$1:$R$66,6,FALSE))/(I$3-I$4)*5)),1))),IF(VLOOKUP($E13,'Country Indicator Data'!$B$4:$N$300,2,FALSE)="x","x",ROUND(IF(VLOOKUP($E13,'Country Indicator Data'!$B$4:$N$300,2,FALSE)&gt;I$3,5,IF(VLOOKUP($E13,'Country Indicator Data'!$B$4:$N$300,2,FALSE)&lt;I$4,0,5-(I$3-VLOOKUP($E13,'Country Indicator Data'!$B$4:$N$300,2,FALSE))/(I$3-I$4)*5)),1)))</f>
        <v>0.9</v>
      </c>
      <c r="J13" s="240">
        <f>IF(LEN(E13)&gt;3,(IF(VLOOKUP($C13,'Regional Crises'!$B$1:$R$66,8,FALSE)="x","x",ROUND(IF(VLOOKUP($C13,'Regional Crises'!$B$1:$R$66,8,FALSE)&gt;J$3,5,IF(VLOOKUP($C13,'Regional Crises'!$B$1:$R$66,8,FALSE)&lt;J$4,0,5-(J$3-VLOOKUP($C13,'Regional Crises'!$B$1:$R$66,8,FALSE))/(J$3-J$4)*5)),1))),IF(VLOOKUP($E13,'Country Indicator Data'!$B$4:$N$300,4,FALSE)="x","x",ROUND(IF(VLOOKUP($E13,'Country Indicator Data'!$B$4:$N$300,4,FALSE)&gt;J$3,5,IF(VLOOKUP($E13,'Country Indicator Data'!$B$4:$N$300,4,FALSE)&lt;J$4,0,5-(J$3-VLOOKUP($E13,'Country Indicator Data'!$B$4:$N$300,4,FALSE))/(J$3-J$4)*5)),1)))</f>
        <v>1.2</v>
      </c>
      <c r="K13" s="240">
        <f t="shared" si="1"/>
        <v>1.05</v>
      </c>
      <c r="L13" s="240">
        <f>IF(LEN(E13)&gt;3,(IF(VLOOKUP($C13,'Regional Crises'!$B$1:$R$66,10,FALSE)="x","x",ROUND(IF(VLOOKUP($C13,'Regional Crises'!$B$1:$R$66,10,FALSE)&gt;L$3,5,IF(VLOOKUP($C13,'Regional Crises'!$B$1:$R$66,10,FALSE)&lt;L$4,0,5-(L$3-VLOOKUP($C13,'Regional Crises'!$B$1:$R$66,10,FALSE))/(L$3-L$4)*5)),1))),IF(VLOOKUP($E13,'Country Indicator Data'!$B$4:$N$300,6,FALSE)="x","x",ROUND(IF(VLOOKUP($E13,'Country Indicator Data'!$B$4:$N$300,6,FALSE)&gt;L$3,5,IF(VLOOKUP($E13,'Country Indicator Data'!$B$4:$N$300,6,FALSE)&lt;L$4,0,5-(L$3-VLOOKUP($E13,'Country Indicator Data'!$B$4:$N$300,6,FALSE))/(L$3-L$4)*5)),1)))</f>
        <v>3.6</v>
      </c>
      <c r="M13" s="240">
        <f>IF(LEN(E13)&gt;3,(IF(VLOOKUP($C13,'Regional Crises'!$B$1:$R$66,11,FALSE)="x","x",ROUND(IF(VLOOKUP($C13,'Regional Crises'!$B$1:$R$66,11,FALSE)&gt;M$3,5,IF(VLOOKUP($C13,'Regional Crises'!$B$1:$R$66,11,FALSE)&lt;M$4,0,5-(M$3-VLOOKUP($C13,'Regional Crises'!$B$1:$R$66,11,FALSE))/(M$3-M$4)*5)),1))),IF(VLOOKUP($E13,'Country Indicator Data'!$B$4:$N$300,7,FALSE)="x","x",ROUND(IF(VLOOKUP($E13,'Country Indicator Data'!$B$4:$N$300,7,FALSE)&gt;M$3,5,IF(VLOOKUP($E13,'Country Indicator Data'!$B$4:$N$300,7,FALSE)&lt;M$4,0,5-(M$3-VLOOKUP($E13,'Country Indicator Data'!$B$4:$N$300,7,FALSE))/(M$3-M$4)*5)),1)))</f>
        <v>0.9</v>
      </c>
      <c r="N13" s="240">
        <f t="shared" si="2"/>
        <v>2.25</v>
      </c>
      <c r="O13" s="240">
        <f t="shared" si="3"/>
        <v>1.9833333333333334</v>
      </c>
      <c r="P13" s="240">
        <f>IF(LEN(E13)&gt;3,VLOOKUP(C13,'Regional Crises'!$B$1:$R$69,12,FALSE),VLOOKUP(E13,'Country Indicator Data'!$B$4:$I$300,8,FALSE))</f>
        <v>3</v>
      </c>
      <c r="Q13" s="240">
        <f>IF(LEN(E13)&gt;3,((IF(VLOOKUP($C13,'Regional Crises'!$B$1:$R$66,13,FALSE)="x","x",ROUND(IF(VLOOKUP($C13,'Regional Crises'!$B$1:$R$66,13,FALSE)&gt;Q$3,5,IF(VLOOKUP($C13,'Regional Crises'!$B$1:$R$66,13,FALSE)&lt;Q$4,0,5-(LOG(Q$3)-LOG(VLOOKUP($C13,'Regional Crises'!$B$1:$R$66,13,FALSE)))/(LOG(Q$3)-LOG(Q$4))*5)),1)))),(IF(VLOOKUP($E13,'Country Indicator Data'!$B$4:$N$300,9,FALSE)="x","x",ROUND(IF(VLOOKUP($E13,'Country Indicator Data'!$B$4:$N$300,9,FALSE)&gt;Q$3,5,IF(VLOOKUP($E13,'Country Indicator Data'!$B$4:$N$300,9,FALSE)&lt;Q$4,0,5-(LOG(Q$3)-LOG(VLOOKUP($E13,'Country Indicator Data'!$B$4:$N$300,9,FALSE)))/(LOG(Q$3)-LOG(Q$4))*5)),1))))</f>
        <v>2</v>
      </c>
      <c r="R13" s="240">
        <f t="shared" si="4"/>
        <v>2.5</v>
      </c>
      <c r="S13" s="240">
        <f>IF(LEN(E13)&gt;3,((IF(VLOOKUP($C13,'Regional Crises'!$B$1:$R$66,17,FALSE)="x","x",ROUND(IF(VLOOKUP($C13,'Regional Crises'!$B$1:$R$66,17,FALSE)&gt;S$3,0,IF(VLOOKUP($C13,'Regional Crises'!$B$1:$R$66,17,FALSE)&lt;S$4,5,(S$3-VLOOKUP($C13,'Regional Crises'!$B$1:$R$66,17,FALSE))/(S$3-S$4)*5)),1)))),(IF(VLOOKUP($E13,'Country Indicator Data'!$B$4:$N$300,13,FALSE)="x","x",ROUND(IF(VLOOKUP($E13,'Country Indicator Data'!$B$4:$N$300,13,FALSE)&gt;S$3,0,IF(VLOOKUP($E13,'Country Indicator Data'!$B$4:$N$300,13,FALSE)&lt;S$4,5,(S$3-VLOOKUP($E13,'Country Indicator Data'!$B$4:$N$300,13,FALSE))/(S$3-S$4)*5)),1))))</f>
        <v>3.7</v>
      </c>
      <c r="T13" s="240">
        <f>IF(LEN(E13)&gt;3,((IF(VLOOKUP($C13,'Regional Crises'!$B$1:$R$66,14,FALSE)="x","x",ROUND(IF(VLOOKUP($C13,'Regional Crises'!$B$1:$R$66,14,FALSE)&gt;T$3,0,IF(VLOOKUP($C13,'Regional Crises'!$B$1:$R$66,14,FALSE)&lt;T$4,5,(T$3-VLOOKUP($C13,'Regional Crises'!$B$1:$R$66,14,FALSE))/(T$3-T$4)*5)),1)))),(IF(VLOOKUP($E13,'Country Indicator Data'!$B$4:$N$300,10,FALSE)="x","x",ROUND(IF(VLOOKUP($E13,'Country Indicator Data'!$B$4:$N$300,10,FALSE)&gt;T$3,0,IF(VLOOKUP($E13,'Country Indicator Data'!$B$4:$N$300,10,FALSE)&lt;T$4,5,(T$3-VLOOKUP($E13,'Country Indicator Data'!$B$4:$N$300,10,FALSE))/(T$3-T$4)*5)),1))))</f>
        <v>3.1</v>
      </c>
      <c r="U13" s="240">
        <f>IF(LEN(E13)&gt;3,((IF(VLOOKUP($C13,'Regional Crises'!$B$1:$R$66,15,FALSE)="x","x",ROUND(IF(VLOOKUP($C13,'Regional Crises'!$B$1:$R$66,15,FALSE)&gt;U$3,0,IF(VLOOKUP($C13,'Regional Crises'!$B$1:$R$66,15,FALSE)&lt;U$4,5,(U$3-VLOOKUP($C13,'Regional Crises'!$B$1:$R$66,15,FALSE))/(U$3-U$4)*5)),1)))),(IF(VLOOKUP($E13,'Country Indicator Data'!$B$4:$N$300,11,FALSE)="x","x",ROUND(IF(VLOOKUP($E13,'Country Indicator Data'!$B$4:$N$300,11,FALSE)&gt;U$3,0,IF(VLOOKUP($E13,'Country Indicator Data'!$B$4:$N$300,11,FALSE)&lt;U$4,5,(U$3-VLOOKUP($E13,'Country Indicator Data'!$B$4:$N$300,11,FALSE))/(U$3-U$4)*5)),1))))</f>
        <v>3.3</v>
      </c>
      <c r="V13" s="240">
        <f>IF(LEN(E13)&gt;3,((IF(VLOOKUP($C13,'Regional Crises'!$B$1:$R$66,16,FALSE)="x","x",ROUND(IF(VLOOKUP($C13,'Regional Crises'!$B$1:$R$66,16,FALSE)&gt;V$3,0,IF(VLOOKUP($C13,'Regional Crises'!$B$1:$R$66,16,FALSE)&lt;V$4,5,(V$3-VLOOKUP($C13,'Regional Crises'!$B$1:$R$66,16,FALSE))/(V$3-V$4)*5)),1)))),(IF(VLOOKUP($E13,'Country Indicator Data'!$B$4:$N$300,12,FALSE)="x","x",ROUND(IF(VLOOKUP($E13,'Country Indicator Data'!$B$4:$N$300,12,FALSE)&gt;V$3,0,IF(VLOOKUP($E13,'Country Indicator Data'!$B$4:$N$300,12,FALSE)&lt;V$4,5,(V$3-VLOOKUP($E13,'Country Indicator Data'!$B$4:$N$300,12,FALSE))/(V$3-V$4)*5)),1))))</f>
        <v>3.1</v>
      </c>
      <c r="W13" s="240">
        <f t="shared" si="5"/>
        <v>3.3</v>
      </c>
      <c r="X13" s="240">
        <f t="shared" si="6"/>
        <v>2.6</v>
      </c>
      <c r="Y13" s="247">
        <f>IF('Core Indicators'!FC10="x","x",IF('Core Indicators'!FC10&gt;=5,5,IF('Core Indicators'!FC10&gt;=4,4,IF('Core Indicators'!FC10&gt;=3,3,IF('Core Indicators'!FC10&gt;=2,2,IF('Core Indicators'!FC10&gt;=1,1,0))))))</f>
        <v>3</v>
      </c>
      <c r="Z13" s="240">
        <f t="shared" si="7"/>
        <v>3</v>
      </c>
      <c r="AA13" s="247">
        <f>'Crisis Indicator Data'!Y10</f>
        <v>2</v>
      </c>
      <c r="AB13" s="247">
        <f>'Crisis Indicator Data'!Z10</f>
        <v>1</v>
      </c>
      <c r="AC13" s="247">
        <f>'Crisis Indicator Data'!AA10</f>
        <v>1</v>
      </c>
      <c r="AD13" s="247">
        <f>'Crisis Indicator Data'!AB10</f>
        <v>0</v>
      </c>
      <c r="AE13" s="247">
        <f t="shared" si="8"/>
        <v>2</v>
      </c>
      <c r="AF13" s="247">
        <f>'Crisis Indicator Data'!AC10</f>
        <v>1</v>
      </c>
      <c r="AG13" s="247">
        <f>'Crisis Indicator Data'!AD10</f>
        <v>2</v>
      </c>
      <c r="AH13" s="247">
        <f t="shared" si="9"/>
        <v>3</v>
      </c>
      <c r="AI13" s="247">
        <f>'Crisis Indicator Data'!AE10</f>
        <v>0</v>
      </c>
      <c r="AJ13" s="247">
        <f>'Crisis Indicator Data'!AF10</f>
        <v>0</v>
      </c>
      <c r="AK13" s="247">
        <f>'Crisis Indicator Data'!AG10</f>
        <v>1</v>
      </c>
      <c r="AL13" s="247">
        <f t="shared" si="10"/>
        <v>1</v>
      </c>
      <c r="AM13" s="240">
        <f t="shared" si="11"/>
        <v>2</v>
      </c>
      <c r="AN13" s="240">
        <f t="shared" si="12"/>
        <v>2.5</v>
      </c>
    </row>
    <row r="14" spans="1:40" ht="13.5" customHeight="1" x14ac:dyDescent="0.25">
      <c r="A14" s="144" t="str">
        <f>'Crisis Indicator Data'!A11</f>
        <v>Country level Brazil</v>
      </c>
      <c r="B14" s="145" t="str">
        <f>'Crisis Indicator Data'!B11</f>
        <v>Displacement,Floods</v>
      </c>
      <c r="C14" s="145" t="str">
        <f>'Crisis Indicator Data'!C11</f>
        <v>BRA001</v>
      </c>
      <c r="D14" s="145" t="str">
        <f>'Crisis Indicator Data'!D11</f>
        <v>Brazil</v>
      </c>
      <c r="E14" s="146" t="str">
        <f>'Crisis Indicator Data'!E11</f>
        <v>BRA</v>
      </c>
      <c r="F14" s="240">
        <f>IF(LEN(E14)&gt;3,(IF(VLOOKUP($C14,'Regional Crises'!$B$1:$R$66,7,FALSE)="x","x",ROUND(IF(VLOOKUP($C14,'Regional Crises'!$B$1:$R$66,7,FALSE)&gt;$F$3,5,IF(VLOOKUP($C14,'Regional Crises'!$B$1:$R$66,7,FALSE)&lt;F$4,0,($F$3-VLOOKUP($C14,'Regional Crises'!$B$1:$R$66,7,FALSE))/($F$3-$F$4)*5)),1))),IF(VLOOKUP($E14,'Country Indicator Data'!$B$4:$N$300,3,FALSE)="x","x",ROUND(IF(VLOOKUP($E14,'Country Indicator Data'!$B$4:$N$300,3,FALSE)&gt;$F$3,5,IF(VLOOKUP($E14,'Country Indicator Data'!$B$4:$N$300,3,FALSE)&lt;$F$4,0,($F$3-VLOOKUP($E14,'Country Indicator Data'!$B$4:$N$300,3,FALSE))/($F$3-$F$4)*5)),1)))</f>
        <v>0.7</v>
      </c>
      <c r="G14" s="240">
        <f>IF(LEN(E14)&gt;3,(IF(VLOOKUP($C14,'Regional Crises'!$B$1:$R$66,9,FALSE)="x","x",ROUND(IF(VLOOKUP($C14,'Regional Crises'!$B$1:$R$66,9,FALSE)&gt;G$3,5,IF(VLOOKUP($C14,'Regional Crises'!$B$1:$R$66,9,FALSE)&lt;G$4,0,(G$3-VLOOKUP($C14,'Regional Crises'!$B$1:$R$66,9,FALSE))/(G$3-G$4)*5)),1))),IF(VLOOKUP($E14,'Country Indicator Data'!$B$4:$N$300,5,FALSE)="x","x",ROUND(IF(VLOOKUP($E14,'Country Indicator Data'!$B$4:$N$300,5,FALSE)&gt;G$3,5,IF(VLOOKUP($E14,'Country Indicator Data'!$B$4:$N$300,5,FALSE)&lt;G$4,0,(G$3-VLOOKUP($E14,'Country Indicator Data'!$B$4:$N$300,5,FALSE))/(G$3-G$4)*5)),1)))</f>
        <v>1.3</v>
      </c>
      <c r="H14" s="240">
        <f t="shared" si="0"/>
        <v>1</v>
      </c>
      <c r="I14" s="240">
        <f>IF(LEN(E14)&gt;3,(IF(VLOOKUP($C14,'Regional Crises'!$B$1:$R$66,6,FALSE)="x","x",ROUND(IF(VLOOKUP($C14,'Regional Crises'!$B$1:$R$66,6,FALSE)&gt;I$3,5,IF(VLOOKUP($C14,'Regional Crises'!$B$1:$R$66,6,FALSE)&lt;I$4,0,5-(I$3-VLOOKUP($C14,'Regional Crises'!$B$1:$R$66,6,FALSE))/(I$3-I$4)*5)),1))),IF(VLOOKUP($E14,'Country Indicator Data'!$B$4:$N$300,2,FALSE)="x","x",ROUND(IF(VLOOKUP($E14,'Country Indicator Data'!$B$4:$N$300,2,FALSE)&gt;I$3,5,IF(VLOOKUP($E14,'Country Indicator Data'!$B$4:$N$300,2,FALSE)&lt;I$4,0,5-(I$3-VLOOKUP($E14,'Country Indicator Data'!$B$4:$N$300,2,FALSE))/(I$3-I$4)*5)),1)))</f>
        <v>2.6</v>
      </c>
      <c r="J14" s="240">
        <f>IF(LEN(E14)&gt;3,(IF(VLOOKUP($C14,'Regional Crises'!$B$1:$R$66,8,FALSE)="x","x",ROUND(IF(VLOOKUP($C14,'Regional Crises'!$B$1:$R$66,8,FALSE)&gt;J$3,5,IF(VLOOKUP($C14,'Regional Crises'!$B$1:$R$66,8,FALSE)&lt;J$4,0,5-(J$3-VLOOKUP($C14,'Regional Crises'!$B$1:$R$66,8,FALSE))/(J$3-J$4)*5)),1))),IF(VLOOKUP($E14,'Country Indicator Data'!$B$4:$N$300,4,FALSE)="x","x",ROUND(IF(VLOOKUP($E14,'Country Indicator Data'!$B$4:$N$300,4,FALSE)&gt;J$3,5,IF(VLOOKUP($E14,'Country Indicator Data'!$B$4:$N$300,4,FALSE)&lt;J$4,0,5-(J$3-VLOOKUP($E14,'Country Indicator Data'!$B$4:$N$300,4,FALSE))/(J$3-J$4)*5)),1)))</f>
        <v>0.7</v>
      </c>
      <c r="K14" s="240">
        <f t="shared" si="1"/>
        <v>1.65</v>
      </c>
      <c r="L14" s="240">
        <f>IF(LEN(E14)&gt;3,(IF(VLOOKUP($C14,'Regional Crises'!$B$1:$R$66,10,FALSE)="x","x",ROUND(IF(VLOOKUP($C14,'Regional Crises'!$B$1:$R$66,10,FALSE)&gt;L$3,5,IF(VLOOKUP($C14,'Regional Crises'!$B$1:$R$66,10,FALSE)&lt;L$4,0,5-(L$3-VLOOKUP($C14,'Regional Crises'!$B$1:$R$66,10,FALSE))/(L$3-L$4)*5)),1))),IF(VLOOKUP($E14,'Country Indicator Data'!$B$4:$N$300,6,FALSE)="x","x",ROUND(IF(VLOOKUP($E14,'Country Indicator Data'!$B$4:$N$300,6,FALSE)&gt;L$3,5,IF(VLOOKUP($E14,'Country Indicator Data'!$B$4:$N$300,6,FALSE)&lt;L$4,0,5-(L$3-VLOOKUP($E14,'Country Indicator Data'!$B$4:$N$300,6,FALSE))/(L$3-L$4)*5)),1)))</f>
        <v>2.6</v>
      </c>
      <c r="M14" s="240">
        <f>IF(LEN(E14)&gt;3,(IF(VLOOKUP($C14,'Regional Crises'!$B$1:$R$66,11,FALSE)="x","x",ROUND(IF(VLOOKUP($C14,'Regional Crises'!$B$1:$R$66,11,FALSE)&gt;M$3,5,IF(VLOOKUP($C14,'Regional Crises'!$B$1:$R$66,11,FALSE)&lt;M$4,0,5-(M$3-VLOOKUP($C14,'Regional Crises'!$B$1:$R$66,11,FALSE))/(M$3-M$4)*5)),1))),IF(VLOOKUP($E14,'Country Indicator Data'!$B$4:$N$300,7,FALSE)="x","x",ROUND(IF(VLOOKUP($E14,'Country Indicator Data'!$B$4:$N$300,7,FALSE)&gt;M$3,5,IF(VLOOKUP($E14,'Country Indicator Data'!$B$4:$N$300,7,FALSE)&lt;M$4,0,5-(M$3-VLOOKUP($E14,'Country Indicator Data'!$B$4:$N$300,7,FALSE))/(M$3-M$4)*5)),1)))</f>
        <v>3.6</v>
      </c>
      <c r="N14" s="240">
        <f t="shared" si="2"/>
        <v>3.1</v>
      </c>
      <c r="O14" s="240">
        <f t="shared" si="3"/>
        <v>1.9166666666666667</v>
      </c>
      <c r="P14" s="240">
        <f>IF(LEN(E14)&gt;3,VLOOKUP(C14,'Regional Crises'!$B$1:$R$69,12,FALSE),VLOOKUP(E14,'Country Indicator Data'!$B$4:$I$300,8,FALSE))</f>
        <v>4</v>
      </c>
      <c r="Q14" s="240">
        <f>IF(LEN(E14)&gt;3,((IF(VLOOKUP($C14,'Regional Crises'!$B$1:$R$66,13,FALSE)="x","x",ROUND(IF(VLOOKUP($C14,'Regional Crises'!$B$1:$R$66,13,FALSE)&gt;Q$3,5,IF(VLOOKUP($C14,'Regional Crises'!$B$1:$R$66,13,FALSE)&lt;Q$4,0,5-(LOG(Q$3)-LOG(VLOOKUP($C14,'Regional Crises'!$B$1:$R$66,13,FALSE)))/(LOG(Q$3)-LOG(Q$4))*5)),1)))),(IF(VLOOKUP($E14,'Country Indicator Data'!$B$4:$N$300,9,FALSE)="x","x",ROUND(IF(VLOOKUP($E14,'Country Indicator Data'!$B$4:$N$300,9,FALSE)&gt;Q$3,5,IF(VLOOKUP($E14,'Country Indicator Data'!$B$4:$N$300,9,FALSE)&lt;Q$4,0,5-(LOG(Q$3)-LOG(VLOOKUP($E14,'Country Indicator Data'!$B$4:$N$300,9,FALSE)))/(LOG(Q$3)-LOG(Q$4))*5)),1))))</f>
        <v>5</v>
      </c>
      <c r="R14" s="240">
        <f t="shared" si="4"/>
        <v>4.5</v>
      </c>
      <c r="S14" s="240">
        <f>IF(LEN(E14)&gt;3,((IF(VLOOKUP($C14,'Regional Crises'!$B$1:$R$66,17,FALSE)="x","x",ROUND(IF(VLOOKUP($C14,'Regional Crises'!$B$1:$R$66,17,FALSE)&gt;S$3,0,IF(VLOOKUP($C14,'Regional Crises'!$B$1:$R$66,17,FALSE)&lt;S$4,5,(S$3-VLOOKUP($C14,'Regional Crises'!$B$1:$R$66,17,FALSE))/(S$3-S$4)*5)),1)))),(IF(VLOOKUP($E14,'Country Indicator Data'!$B$4:$N$300,13,FALSE)="x","x",ROUND(IF(VLOOKUP($E14,'Country Indicator Data'!$B$4:$N$300,13,FALSE)&gt;S$3,0,IF(VLOOKUP($E14,'Country Indicator Data'!$B$4:$N$300,13,FALSE)&lt;S$4,5,(S$3-VLOOKUP($E14,'Country Indicator Data'!$B$4:$N$300,13,FALSE))/(S$3-S$4)*5)),1))))</f>
        <v>3.3</v>
      </c>
      <c r="T14" s="240">
        <f>IF(LEN(E14)&gt;3,((IF(VLOOKUP($C14,'Regional Crises'!$B$1:$R$66,14,FALSE)="x","x",ROUND(IF(VLOOKUP($C14,'Regional Crises'!$B$1:$R$66,14,FALSE)&gt;T$3,0,IF(VLOOKUP($C14,'Regional Crises'!$B$1:$R$66,14,FALSE)&lt;T$4,5,(T$3-VLOOKUP($C14,'Regional Crises'!$B$1:$R$66,14,FALSE))/(T$3-T$4)*5)),1)))),(IF(VLOOKUP($E14,'Country Indicator Data'!$B$4:$N$300,10,FALSE)="x","x",ROUND(IF(VLOOKUP($E14,'Country Indicator Data'!$B$4:$N$300,10,FALSE)&gt;T$3,0,IF(VLOOKUP($E14,'Country Indicator Data'!$B$4:$N$300,10,FALSE)&lt;T$4,5,(T$3-VLOOKUP($E14,'Country Indicator Data'!$B$4:$N$300,10,FALSE))/(T$3-T$4)*5)),1))))</f>
        <v>2.7</v>
      </c>
      <c r="U14" s="240">
        <f>IF(LEN(E14)&gt;3,((IF(VLOOKUP($C14,'Regional Crises'!$B$1:$R$66,15,FALSE)="x","x",ROUND(IF(VLOOKUP($C14,'Regional Crises'!$B$1:$R$66,15,FALSE)&gt;U$3,0,IF(VLOOKUP($C14,'Regional Crises'!$B$1:$R$66,15,FALSE)&lt;U$4,5,(U$3-VLOOKUP($C14,'Regional Crises'!$B$1:$R$66,15,FALSE))/(U$3-U$4)*5)),1)))),(IF(VLOOKUP($E14,'Country Indicator Data'!$B$4:$N$300,11,FALSE)="x","x",ROUND(IF(VLOOKUP($E14,'Country Indicator Data'!$B$4:$N$300,11,FALSE)&gt;U$3,0,IF(VLOOKUP($E14,'Country Indicator Data'!$B$4:$N$300,11,FALSE)&lt;U$4,5,(U$3-VLOOKUP($E14,'Country Indicator Data'!$B$4:$N$300,11,FALSE))/(U$3-U$4)*5)),1))))</f>
        <v>1.3</v>
      </c>
      <c r="V14" s="240">
        <f>IF(LEN(E14)&gt;3,((IF(VLOOKUP($C14,'Regional Crises'!$B$1:$R$66,16,FALSE)="x","x",ROUND(IF(VLOOKUP($C14,'Regional Crises'!$B$1:$R$66,16,FALSE)&gt;V$3,0,IF(VLOOKUP($C14,'Regional Crises'!$B$1:$R$66,16,FALSE)&lt;V$4,5,(V$3-VLOOKUP($C14,'Regional Crises'!$B$1:$R$66,16,FALSE))/(V$3-V$4)*5)),1)))),(IF(VLOOKUP($E14,'Country Indicator Data'!$B$4:$N$300,12,FALSE)="x","x",ROUND(IF(VLOOKUP($E14,'Country Indicator Data'!$B$4:$N$300,12,FALSE)&gt;V$3,0,IF(VLOOKUP($E14,'Country Indicator Data'!$B$4:$N$300,12,FALSE)&lt;V$4,5,(V$3-VLOOKUP($E14,'Country Indicator Data'!$B$4:$N$300,12,FALSE))/(V$3-V$4)*5)),1))))</f>
        <v>1.3</v>
      </c>
      <c r="W14" s="240">
        <f t="shared" si="5"/>
        <v>2.2000000000000002</v>
      </c>
      <c r="X14" s="240">
        <f t="shared" si="6"/>
        <v>2.9</v>
      </c>
      <c r="Y14" s="247">
        <f>IF('Core Indicators'!FC11="x","x",IF('Core Indicators'!FC11&gt;=5,5,IF('Core Indicators'!FC11&gt;=4,4,IF('Core Indicators'!FC11&gt;=3,3,IF('Core Indicators'!FC11&gt;=2,2,IF('Core Indicators'!FC11&gt;=1,1,0))))))</f>
        <v>5</v>
      </c>
      <c r="Z14" s="240">
        <f t="shared" si="7"/>
        <v>5</v>
      </c>
      <c r="AA14" s="247">
        <f>'Crisis Indicator Data'!Y11</f>
        <v>0</v>
      </c>
      <c r="AB14" s="247">
        <f>'Crisis Indicator Data'!Z11</f>
        <v>1</v>
      </c>
      <c r="AC14" s="247">
        <f>'Crisis Indicator Data'!AA11</f>
        <v>0</v>
      </c>
      <c r="AD14" s="247">
        <f>'Crisis Indicator Data'!AB11</f>
        <v>0</v>
      </c>
      <c r="AE14" s="247">
        <f t="shared" si="8"/>
        <v>1</v>
      </c>
      <c r="AF14" s="247">
        <f>'Crisis Indicator Data'!AC11</f>
        <v>0</v>
      </c>
      <c r="AG14" s="247">
        <f>'Crisis Indicator Data'!AD11</f>
        <v>0</v>
      </c>
      <c r="AH14" s="247">
        <f t="shared" si="9"/>
        <v>0</v>
      </c>
      <c r="AI14" s="247">
        <f>'Crisis Indicator Data'!AE11</f>
        <v>0</v>
      </c>
      <c r="AJ14" s="247">
        <f>'Crisis Indicator Data'!AF11</f>
        <v>0</v>
      </c>
      <c r="AK14" s="247">
        <f>'Crisis Indicator Data'!AG11</f>
        <v>3</v>
      </c>
      <c r="AL14" s="247">
        <f t="shared" si="10"/>
        <v>3</v>
      </c>
      <c r="AM14" s="240">
        <f t="shared" si="11"/>
        <v>1</v>
      </c>
      <c r="AN14" s="240">
        <f t="shared" si="12"/>
        <v>3</v>
      </c>
    </row>
    <row r="15" spans="1:40" ht="13.5" customHeight="1" x14ac:dyDescent="0.25">
      <c r="A15" s="144" t="str">
        <f>'Crisis Indicator Data'!A12</f>
        <v>Venezuela displacement in Brazil</v>
      </c>
      <c r="B15" s="145" t="str">
        <f>'Crisis Indicator Data'!B12</f>
        <v>Displacement</v>
      </c>
      <c r="C15" s="145" t="str">
        <f>'Crisis Indicator Data'!C12</f>
        <v>BRA002</v>
      </c>
      <c r="D15" s="145" t="str">
        <f>'Crisis Indicator Data'!D12</f>
        <v>Brazil</v>
      </c>
      <c r="E15" s="146" t="str">
        <f>'Crisis Indicator Data'!E12</f>
        <v>BRA</v>
      </c>
      <c r="F15" s="240">
        <f>IF(LEN(E15)&gt;3,(IF(VLOOKUP($C15,'Regional Crises'!$B$1:$R$66,7,FALSE)="x","x",ROUND(IF(VLOOKUP($C15,'Regional Crises'!$B$1:$R$66,7,FALSE)&gt;$F$3,5,IF(VLOOKUP($C15,'Regional Crises'!$B$1:$R$66,7,FALSE)&lt;F$4,0,($F$3-VLOOKUP($C15,'Regional Crises'!$B$1:$R$66,7,FALSE))/($F$3-$F$4)*5)),1))),IF(VLOOKUP($E15,'Country Indicator Data'!$B$4:$N$300,3,FALSE)="x","x",ROUND(IF(VLOOKUP($E15,'Country Indicator Data'!$B$4:$N$300,3,FALSE)&gt;$F$3,5,IF(VLOOKUP($E15,'Country Indicator Data'!$B$4:$N$300,3,FALSE)&lt;$F$4,0,($F$3-VLOOKUP($E15,'Country Indicator Data'!$B$4:$N$300,3,FALSE))/($F$3-$F$4)*5)),1)))</f>
        <v>0.7</v>
      </c>
      <c r="G15" s="240">
        <f>IF(LEN(E15)&gt;3,(IF(VLOOKUP($C15,'Regional Crises'!$B$1:$R$66,9,FALSE)="x","x",ROUND(IF(VLOOKUP($C15,'Regional Crises'!$B$1:$R$66,9,FALSE)&gt;G$3,5,IF(VLOOKUP($C15,'Regional Crises'!$B$1:$R$66,9,FALSE)&lt;G$4,0,(G$3-VLOOKUP($C15,'Regional Crises'!$B$1:$R$66,9,FALSE))/(G$3-G$4)*5)),1))),IF(VLOOKUP($E15,'Country Indicator Data'!$B$4:$N$300,5,FALSE)="x","x",ROUND(IF(VLOOKUP($E15,'Country Indicator Data'!$B$4:$N$300,5,FALSE)&gt;G$3,5,IF(VLOOKUP($E15,'Country Indicator Data'!$B$4:$N$300,5,FALSE)&lt;G$4,0,(G$3-VLOOKUP($E15,'Country Indicator Data'!$B$4:$N$300,5,FALSE))/(G$3-G$4)*5)),1)))</f>
        <v>1.3</v>
      </c>
      <c r="H15" s="240">
        <f t="shared" si="0"/>
        <v>1</v>
      </c>
      <c r="I15" s="240">
        <f>IF(LEN(E15)&gt;3,(IF(VLOOKUP($C15,'Regional Crises'!$B$1:$R$66,6,FALSE)="x","x",ROUND(IF(VLOOKUP($C15,'Regional Crises'!$B$1:$R$66,6,FALSE)&gt;I$3,5,IF(VLOOKUP($C15,'Regional Crises'!$B$1:$R$66,6,FALSE)&lt;I$4,0,5-(I$3-VLOOKUP($C15,'Regional Crises'!$B$1:$R$66,6,FALSE))/(I$3-I$4)*5)),1))),IF(VLOOKUP($E15,'Country Indicator Data'!$B$4:$N$300,2,FALSE)="x","x",ROUND(IF(VLOOKUP($E15,'Country Indicator Data'!$B$4:$N$300,2,FALSE)&gt;I$3,5,IF(VLOOKUP($E15,'Country Indicator Data'!$B$4:$N$300,2,FALSE)&lt;I$4,0,5-(I$3-VLOOKUP($E15,'Country Indicator Data'!$B$4:$N$300,2,FALSE))/(I$3-I$4)*5)),1)))</f>
        <v>2.6</v>
      </c>
      <c r="J15" s="240">
        <f>IF(LEN(E15)&gt;3,(IF(VLOOKUP($C15,'Regional Crises'!$B$1:$R$66,8,FALSE)="x","x",ROUND(IF(VLOOKUP($C15,'Regional Crises'!$B$1:$R$66,8,FALSE)&gt;J$3,5,IF(VLOOKUP($C15,'Regional Crises'!$B$1:$R$66,8,FALSE)&lt;J$4,0,5-(J$3-VLOOKUP($C15,'Regional Crises'!$B$1:$R$66,8,FALSE))/(J$3-J$4)*5)),1))),IF(VLOOKUP($E15,'Country Indicator Data'!$B$4:$N$300,4,FALSE)="x","x",ROUND(IF(VLOOKUP($E15,'Country Indicator Data'!$B$4:$N$300,4,FALSE)&gt;J$3,5,IF(VLOOKUP($E15,'Country Indicator Data'!$B$4:$N$300,4,FALSE)&lt;J$4,0,5-(J$3-VLOOKUP($E15,'Country Indicator Data'!$B$4:$N$300,4,FALSE))/(J$3-J$4)*5)),1)))</f>
        <v>0.7</v>
      </c>
      <c r="K15" s="240">
        <f t="shared" si="1"/>
        <v>1.65</v>
      </c>
      <c r="L15" s="240">
        <f>IF(LEN(E15)&gt;3,(IF(VLOOKUP($C15,'Regional Crises'!$B$1:$R$66,10,FALSE)="x","x",ROUND(IF(VLOOKUP($C15,'Regional Crises'!$B$1:$R$66,10,FALSE)&gt;L$3,5,IF(VLOOKUP($C15,'Regional Crises'!$B$1:$R$66,10,FALSE)&lt;L$4,0,5-(L$3-VLOOKUP($C15,'Regional Crises'!$B$1:$R$66,10,FALSE))/(L$3-L$4)*5)),1))),IF(VLOOKUP($E15,'Country Indicator Data'!$B$4:$N$300,6,FALSE)="x","x",ROUND(IF(VLOOKUP($E15,'Country Indicator Data'!$B$4:$N$300,6,FALSE)&gt;L$3,5,IF(VLOOKUP($E15,'Country Indicator Data'!$B$4:$N$300,6,FALSE)&lt;L$4,0,5-(L$3-VLOOKUP($E15,'Country Indicator Data'!$B$4:$N$300,6,FALSE))/(L$3-L$4)*5)),1)))</f>
        <v>2.6</v>
      </c>
      <c r="M15" s="240">
        <f>IF(LEN(E15)&gt;3,(IF(VLOOKUP($C15,'Regional Crises'!$B$1:$R$66,11,FALSE)="x","x",ROUND(IF(VLOOKUP($C15,'Regional Crises'!$B$1:$R$66,11,FALSE)&gt;M$3,5,IF(VLOOKUP($C15,'Regional Crises'!$B$1:$R$66,11,FALSE)&lt;M$4,0,5-(M$3-VLOOKUP($C15,'Regional Crises'!$B$1:$R$66,11,FALSE))/(M$3-M$4)*5)),1))),IF(VLOOKUP($E15,'Country Indicator Data'!$B$4:$N$300,7,FALSE)="x","x",ROUND(IF(VLOOKUP($E15,'Country Indicator Data'!$B$4:$N$300,7,FALSE)&gt;M$3,5,IF(VLOOKUP($E15,'Country Indicator Data'!$B$4:$N$300,7,FALSE)&lt;M$4,0,5-(M$3-VLOOKUP($E15,'Country Indicator Data'!$B$4:$N$300,7,FALSE))/(M$3-M$4)*5)),1)))</f>
        <v>3.6</v>
      </c>
      <c r="N15" s="240">
        <f t="shared" si="2"/>
        <v>3.1</v>
      </c>
      <c r="O15" s="240">
        <f t="shared" si="3"/>
        <v>1.9166666666666667</v>
      </c>
      <c r="P15" s="240">
        <f>IF(LEN(E15)&gt;3,VLOOKUP(C15,'Regional Crises'!$B$1:$R$69,12,FALSE),VLOOKUP(E15,'Country Indicator Data'!$B$4:$I$300,8,FALSE))</f>
        <v>4</v>
      </c>
      <c r="Q15" s="240">
        <f>IF(LEN(E15)&gt;3,((IF(VLOOKUP($C15,'Regional Crises'!$B$1:$R$66,13,FALSE)="x","x",ROUND(IF(VLOOKUP($C15,'Regional Crises'!$B$1:$R$66,13,FALSE)&gt;Q$3,5,IF(VLOOKUP($C15,'Regional Crises'!$B$1:$R$66,13,FALSE)&lt;Q$4,0,5-(LOG(Q$3)-LOG(VLOOKUP($C15,'Regional Crises'!$B$1:$R$66,13,FALSE)))/(LOG(Q$3)-LOG(Q$4))*5)),1)))),(IF(VLOOKUP($E15,'Country Indicator Data'!$B$4:$N$300,9,FALSE)="x","x",ROUND(IF(VLOOKUP($E15,'Country Indicator Data'!$B$4:$N$300,9,FALSE)&gt;Q$3,5,IF(VLOOKUP($E15,'Country Indicator Data'!$B$4:$N$300,9,FALSE)&lt;Q$4,0,5-(LOG(Q$3)-LOG(VLOOKUP($E15,'Country Indicator Data'!$B$4:$N$300,9,FALSE)))/(LOG(Q$3)-LOG(Q$4))*5)),1))))</f>
        <v>5</v>
      </c>
      <c r="R15" s="240">
        <f t="shared" si="4"/>
        <v>4.5</v>
      </c>
      <c r="S15" s="240">
        <f>IF(LEN(E15)&gt;3,((IF(VLOOKUP($C15,'Regional Crises'!$B$1:$R$66,17,FALSE)="x","x",ROUND(IF(VLOOKUP($C15,'Regional Crises'!$B$1:$R$66,17,FALSE)&gt;S$3,0,IF(VLOOKUP($C15,'Regional Crises'!$B$1:$R$66,17,FALSE)&lt;S$4,5,(S$3-VLOOKUP($C15,'Regional Crises'!$B$1:$R$66,17,FALSE))/(S$3-S$4)*5)),1)))),(IF(VLOOKUP($E15,'Country Indicator Data'!$B$4:$N$300,13,FALSE)="x","x",ROUND(IF(VLOOKUP($E15,'Country Indicator Data'!$B$4:$N$300,13,FALSE)&gt;S$3,0,IF(VLOOKUP($E15,'Country Indicator Data'!$B$4:$N$300,13,FALSE)&lt;S$4,5,(S$3-VLOOKUP($E15,'Country Indicator Data'!$B$4:$N$300,13,FALSE))/(S$3-S$4)*5)),1))))</f>
        <v>3.3</v>
      </c>
      <c r="T15" s="240">
        <f>IF(LEN(E15)&gt;3,((IF(VLOOKUP($C15,'Regional Crises'!$B$1:$R$66,14,FALSE)="x","x",ROUND(IF(VLOOKUP($C15,'Regional Crises'!$B$1:$R$66,14,FALSE)&gt;T$3,0,IF(VLOOKUP($C15,'Regional Crises'!$B$1:$R$66,14,FALSE)&lt;T$4,5,(T$3-VLOOKUP($C15,'Regional Crises'!$B$1:$R$66,14,FALSE))/(T$3-T$4)*5)),1)))),(IF(VLOOKUP($E15,'Country Indicator Data'!$B$4:$N$300,10,FALSE)="x","x",ROUND(IF(VLOOKUP($E15,'Country Indicator Data'!$B$4:$N$300,10,FALSE)&gt;T$3,0,IF(VLOOKUP($E15,'Country Indicator Data'!$B$4:$N$300,10,FALSE)&lt;T$4,5,(T$3-VLOOKUP($E15,'Country Indicator Data'!$B$4:$N$300,10,FALSE))/(T$3-T$4)*5)),1))))</f>
        <v>2.7</v>
      </c>
      <c r="U15" s="240">
        <f>IF(LEN(E15)&gt;3,((IF(VLOOKUP($C15,'Regional Crises'!$B$1:$R$66,15,FALSE)="x","x",ROUND(IF(VLOOKUP($C15,'Regional Crises'!$B$1:$R$66,15,FALSE)&gt;U$3,0,IF(VLOOKUP($C15,'Regional Crises'!$B$1:$R$66,15,FALSE)&lt;U$4,5,(U$3-VLOOKUP($C15,'Regional Crises'!$B$1:$R$66,15,FALSE))/(U$3-U$4)*5)),1)))),(IF(VLOOKUP($E15,'Country Indicator Data'!$B$4:$N$300,11,FALSE)="x","x",ROUND(IF(VLOOKUP($E15,'Country Indicator Data'!$B$4:$N$300,11,FALSE)&gt;U$3,0,IF(VLOOKUP($E15,'Country Indicator Data'!$B$4:$N$300,11,FALSE)&lt;U$4,5,(U$3-VLOOKUP($E15,'Country Indicator Data'!$B$4:$N$300,11,FALSE))/(U$3-U$4)*5)),1))))</f>
        <v>1.3</v>
      </c>
      <c r="V15" s="240">
        <f>IF(LEN(E15)&gt;3,((IF(VLOOKUP($C15,'Regional Crises'!$B$1:$R$66,16,FALSE)="x","x",ROUND(IF(VLOOKUP($C15,'Regional Crises'!$B$1:$R$66,16,FALSE)&gt;V$3,0,IF(VLOOKUP($C15,'Regional Crises'!$B$1:$R$66,16,FALSE)&lt;V$4,5,(V$3-VLOOKUP($C15,'Regional Crises'!$B$1:$R$66,16,FALSE))/(V$3-V$4)*5)),1)))),(IF(VLOOKUP($E15,'Country Indicator Data'!$B$4:$N$300,12,FALSE)="x","x",ROUND(IF(VLOOKUP($E15,'Country Indicator Data'!$B$4:$N$300,12,FALSE)&gt;V$3,0,IF(VLOOKUP($E15,'Country Indicator Data'!$B$4:$N$300,12,FALSE)&lt;V$4,5,(V$3-VLOOKUP($E15,'Country Indicator Data'!$B$4:$N$300,12,FALSE))/(V$3-V$4)*5)),1))))</f>
        <v>1.3</v>
      </c>
      <c r="W15" s="240">
        <f t="shared" si="5"/>
        <v>2.2000000000000002</v>
      </c>
      <c r="X15" s="240">
        <f t="shared" si="6"/>
        <v>2.9</v>
      </c>
      <c r="Y15" s="247">
        <f>IF('Core Indicators'!FC12="x","x",IF('Core Indicators'!FC12&gt;=5,5,IF('Core Indicators'!FC12&gt;=4,4,IF('Core Indicators'!FC12&gt;=3,3,IF('Core Indicators'!FC12&gt;=2,2,IF('Core Indicators'!FC12&gt;=1,1,0))))))</f>
        <v>5</v>
      </c>
      <c r="Z15" s="240">
        <f t="shared" si="7"/>
        <v>5</v>
      </c>
      <c r="AA15" s="247">
        <f>'Crisis Indicator Data'!Y12</f>
        <v>0</v>
      </c>
      <c r="AB15" s="247">
        <f>'Crisis Indicator Data'!Z12</f>
        <v>1</v>
      </c>
      <c r="AC15" s="247">
        <f>'Crisis Indicator Data'!AA12</f>
        <v>0</v>
      </c>
      <c r="AD15" s="247">
        <f>'Crisis Indicator Data'!AB12</f>
        <v>0</v>
      </c>
      <c r="AE15" s="247">
        <f t="shared" si="8"/>
        <v>1</v>
      </c>
      <c r="AF15" s="247">
        <f>'Crisis Indicator Data'!AC12</f>
        <v>0</v>
      </c>
      <c r="AG15" s="247">
        <f>'Crisis Indicator Data'!AD12</f>
        <v>0</v>
      </c>
      <c r="AH15" s="247">
        <f t="shared" si="9"/>
        <v>0</v>
      </c>
      <c r="AI15" s="247">
        <f>'Crisis Indicator Data'!AE12</f>
        <v>0</v>
      </c>
      <c r="AJ15" s="247">
        <f>'Crisis Indicator Data'!AF12</f>
        <v>0</v>
      </c>
      <c r="AK15" s="247">
        <f>'Crisis Indicator Data'!AG12</f>
        <v>3</v>
      </c>
      <c r="AL15" s="247">
        <f t="shared" si="10"/>
        <v>3</v>
      </c>
      <c r="AM15" s="240">
        <f t="shared" si="11"/>
        <v>1</v>
      </c>
      <c r="AN15" s="240">
        <f t="shared" si="12"/>
        <v>3</v>
      </c>
    </row>
    <row r="16" spans="1:40" ht="13.5" customHeight="1" x14ac:dyDescent="0.25">
      <c r="A16" s="144" t="str">
        <f>'Crisis Indicator Data'!A13</f>
        <v>Floods in rainy season 2022</v>
      </c>
      <c r="B16" s="145" t="str">
        <f>'Crisis Indicator Data'!B13</f>
        <v>Floods</v>
      </c>
      <c r="C16" s="145" t="str">
        <f>'Crisis Indicator Data'!C13</f>
        <v>BRA003</v>
      </c>
      <c r="D16" s="145" t="str">
        <f>'Crisis Indicator Data'!D13</f>
        <v>Brazil</v>
      </c>
      <c r="E16" s="146" t="str">
        <f>'Crisis Indicator Data'!E13</f>
        <v>BRA</v>
      </c>
      <c r="F16" s="240">
        <f>IF(LEN(E16)&gt;3,(IF(VLOOKUP($C16,'Regional Crises'!$B$1:$R$66,7,FALSE)="x","x",ROUND(IF(VLOOKUP($C16,'Regional Crises'!$B$1:$R$66,7,FALSE)&gt;$F$3,5,IF(VLOOKUP($C16,'Regional Crises'!$B$1:$R$66,7,FALSE)&lt;F$4,0,($F$3-VLOOKUP($C16,'Regional Crises'!$B$1:$R$66,7,FALSE))/($F$3-$F$4)*5)),1))),IF(VLOOKUP($E16,'Country Indicator Data'!$B$4:$N$300,3,FALSE)="x","x",ROUND(IF(VLOOKUP($E16,'Country Indicator Data'!$B$4:$N$300,3,FALSE)&gt;$F$3,5,IF(VLOOKUP($E16,'Country Indicator Data'!$B$4:$N$300,3,FALSE)&lt;$F$4,0,($F$3-VLOOKUP($E16,'Country Indicator Data'!$B$4:$N$300,3,FALSE))/($F$3-$F$4)*5)),1)))</f>
        <v>0.7</v>
      </c>
      <c r="G16" s="240">
        <f>IF(LEN(E16)&gt;3,(IF(VLOOKUP($C16,'Regional Crises'!$B$1:$R$66,9,FALSE)="x","x",ROUND(IF(VLOOKUP($C16,'Regional Crises'!$B$1:$R$66,9,FALSE)&gt;G$3,5,IF(VLOOKUP($C16,'Regional Crises'!$B$1:$R$66,9,FALSE)&lt;G$4,0,(G$3-VLOOKUP($C16,'Regional Crises'!$B$1:$R$66,9,FALSE))/(G$3-G$4)*5)),1))),IF(VLOOKUP($E16,'Country Indicator Data'!$B$4:$N$300,5,FALSE)="x","x",ROUND(IF(VLOOKUP($E16,'Country Indicator Data'!$B$4:$N$300,5,FALSE)&gt;G$3,5,IF(VLOOKUP($E16,'Country Indicator Data'!$B$4:$N$300,5,FALSE)&lt;G$4,0,(G$3-VLOOKUP($E16,'Country Indicator Data'!$B$4:$N$300,5,FALSE))/(G$3-G$4)*5)),1)))</f>
        <v>1.3</v>
      </c>
      <c r="H16" s="240">
        <f t="shared" si="0"/>
        <v>1</v>
      </c>
      <c r="I16" s="240">
        <f>IF(LEN(E16)&gt;3,(IF(VLOOKUP($C16,'Regional Crises'!$B$1:$R$66,6,FALSE)="x","x",ROUND(IF(VLOOKUP($C16,'Regional Crises'!$B$1:$R$66,6,FALSE)&gt;I$3,5,IF(VLOOKUP($C16,'Regional Crises'!$B$1:$R$66,6,FALSE)&lt;I$4,0,5-(I$3-VLOOKUP($C16,'Regional Crises'!$B$1:$R$66,6,FALSE))/(I$3-I$4)*5)),1))),IF(VLOOKUP($E16,'Country Indicator Data'!$B$4:$N$300,2,FALSE)="x","x",ROUND(IF(VLOOKUP($E16,'Country Indicator Data'!$B$4:$N$300,2,FALSE)&gt;I$3,5,IF(VLOOKUP($E16,'Country Indicator Data'!$B$4:$N$300,2,FALSE)&lt;I$4,0,5-(I$3-VLOOKUP($E16,'Country Indicator Data'!$B$4:$N$300,2,FALSE))/(I$3-I$4)*5)),1)))</f>
        <v>2.6</v>
      </c>
      <c r="J16" s="240">
        <f>IF(LEN(E16)&gt;3,(IF(VLOOKUP($C16,'Regional Crises'!$B$1:$R$66,8,FALSE)="x","x",ROUND(IF(VLOOKUP($C16,'Regional Crises'!$B$1:$R$66,8,FALSE)&gt;J$3,5,IF(VLOOKUP($C16,'Regional Crises'!$B$1:$R$66,8,FALSE)&lt;J$4,0,5-(J$3-VLOOKUP($C16,'Regional Crises'!$B$1:$R$66,8,FALSE))/(J$3-J$4)*5)),1))),IF(VLOOKUP($E16,'Country Indicator Data'!$B$4:$N$300,4,FALSE)="x","x",ROUND(IF(VLOOKUP($E16,'Country Indicator Data'!$B$4:$N$300,4,FALSE)&gt;J$3,5,IF(VLOOKUP($E16,'Country Indicator Data'!$B$4:$N$300,4,FALSE)&lt;J$4,0,5-(J$3-VLOOKUP($E16,'Country Indicator Data'!$B$4:$N$300,4,FALSE))/(J$3-J$4)*5)),1)))</f>
        <v>0.7</v>
      </c>
      <c r="K16" s="240">
        <f t="shared" si="1"/>
        <v>1.65</v>
      </c>
      <c r="L16" s="240">
        <f>IF(LEN(E16)&gt;3,(IF(VLOOKUP($C16,'Regional Crises'!$B$1:$R$66,10,FALSE)="x","x",ROUND(IF(VLOOKUP($C16,'Regional Crises'!$B$1:$R$66,10,FALSE)&gt;L$3,5,IF(VLOOKUP($C16,'Regional Crises'!$B$1:$R$66,10,FALSE)&lt;L$4,0,5-(L$3-VLOOKUP($C16,'Regional Crises'!$B$1:$R$66,10,FALSE))/(L$3-L$4)*5)),1))),IF(VLOOKUP($E16,'Country Indicator Data'!$B$4:$N$300,6,FALSE)="x","x",ROUND(IF(VLOOKUP($E16,'Country Indicator Data'!$B$4:$N$300,6,FALSE)&gt;L$3,5,IF(VLOOKUP($E16,'Country Indicator Data'!$B$4:$N$300,6,FALSE)&lt;L$4,0,5-(L$3-VLOOKUP($E16,'Country Indicator Data'!$B$4:$N$300,6,FALSE))/(L$3-L$4)*5)),1)))</f>
        <v>2.6</v>
      </c>
      <c r="M16" s="240">
        <f>IF(LEN(E16)&gt;3,(IF(VLOOKUP($C16,'Regional Crises'!$B$1:$R$66,11,FALSE)="x","x",ROUND(IF(VLOOKUP($C16,'Regional Crises'!$B$1:$R$66,11,FALSE)&gt;M$3,5,IF(VLOOKUP($C16,'Regional Crises'!$B$1:$R$66,11,FALSE)&lt;M$4,0,5-(M$3-VLOOKUP($C16,'Regional Crises'!$B$1:$R$66,11,FALSE))/(M$3-M$4)*5)),1))),IF(VLOOKUP($E16,'Country Indicator Data'!$B$4:$N$300,7,FALSE)="x","x",ROUND(IF(VLOOKUP($E16,'Country Indicator Data'!$B$4:$N$300,7,FALSE)&gt;M$3,5,IF(VLOOKUP($E16,'Country Indicator Data'!$B$4:$N$300,7,FALSE)&lt;M$4,0,5-(M$3-VLOOKUP($E16,'Country Indicator Data'!$B$4:$N$300,7,FALSE))/(M$3-M$4)*5)),1)))</f>
        <v>3.6</v>
      </c>
      <c r="N16" s="240">
        <f t="shared" si="2"/>
        <v>3.1</v>
      </c>
      <c r="O16" s="240">
        <f t="shared" si="3"/>
        <v>1.9166666666666667</v>
      </c>
      <c r="P16" s="240">
        <f>IF(LEN(E16)&gt;3,VLOOKUP(C16,'Regional Crises'!$B$1:$R$69,12,FALSE),VLOOKUP(E16,'Country Indicator Data'!$B$4:$I$300,8,FALSE))</f>
        <v>4</v>
      </c>
      <c r="Q16" s="240">
        <f>IF(LEN(E16)&gt;3,((IF(VLOOKUP($C16,'Regional Crises'!$B$1:$R$66,13,FALSE)="x","x",ROUND(IF(VLOOKUP($C16,'Regional Crises'!$B$1:$R$66,13,FALSE)&gt;Q$3,5,IF(VLOOKUP($C16,'Regional Crises'!$B$1:$R$66,13,FALSE)&lt;Q$4,0,5-(LOG(Q$3)-LOG(VLOOKUP($C16,'Regional Crises'!$B$1:$R$66,13,FALSE)))/(LOG(Q$3)-LOG(Q$4))*5)),1)))),(IF(VLOOKUP($E16,'Country Indicator Data'!$B$4:$N$300,9,FALSE)="x","x",ROUND(IF(VLOOKUP($E16,'Country Indicator Data'!$B$4:$N$300,9,FALSE)&gt;Q$3,5,IF(VLOOKUP($E16,'Country Indicator Data'!$B$4:$N$300,9,FALSE)&lt;Q$4,0,5-(LOG(Q$3)-LOG(VLOOKUP($E16,'Country Indicator Data'!$B$4:$N$300,9,FALSE)))/(LOG(Q$3)-LOG(Q$4))*5)),1))))</f>
        <v>5</v>
      </c>
      <c r="R16" s="240">
        <f t="shared" si="4"/>
        <v>4.5</v>
      </c>
      <c r="S16" s="240">
        <f>IF(LEN(E16)&gt;3,((IF(VLOOKUP($C16,'Regional Crises'!$B$1:$R$66,17,FALSE)="x","x",ROUND(IF(VLOOKUP($C16,'Regional Crises'!$B$1:$R$66,17,FALSE)&gt;S$3,0,IF(VLOOKUP($C16,'Regional Crises'!$B$1:$R$66,17,FALSE)&lt;S$4,5,(S$3-VLOOKUP($C16,'Regional Crises'!$B$1:$R$66,17,FALSE))/(S$3-S$4)*5)),1)))),(IF(VLOOKUP($E16,'Country Indicator Data'!$B$4:$N$300,13,FALSE)="x","x",ROUND(IF(VLOOKUP($E16,'Country Indicator Data'!$B$4:$N$300,13,FALSE)&gt;S$3,0,IF(VLOOKUP($E16,'Country Indicator Data'!$B$4:$N$300,13,FALSE)&lt;S$4,5,(S$3-VLOOKUP($E16,'Country Indicator Data'!$B$4:$N$300,13,FALSE))/(S$3-S$4)*5)),1))))</f>
        <v>3.3</v>
      </c>
      <c r="T16" s="240">
        <f>IF(LEN(E16)&gt;3,((IF(VLOOKUP($C16,'Regional Crises'!$B$1:$R$66,14,FALSE)="x","x",ROUND(IF(VLOOKUP($C16,'Regional Crises'!$B$1:$R$66,14,FALSE)&gt;T$3,0,IF(VLOOKUP($C16,'Regional Crises'!$B$1:$R$66,14,FALSE)&lt;T$4,5,(T$3-VLOOKUP($C16,'Regional Crises'!$B$1:$R$66,14,FALSE))/(T$3-T$4)*5)),1)))),(IF(VLOOKUP($E16,'Country Indicator Data'!$B$4:$N$300,10,FALSE)="x","x",ROUND(IF(VLOOKUP($E16,'Country Indicator Data'!$B$4:$N$300,10,FALSE)&gt;T$3,0,IF(VLOOKUP($E16,'Country Indicator Data'!$B$4:$N$300,10,FALSE)&lt;T$4,5,(T$3-VLOOKUP($E16,'Country Indicator Data'!$B$4:$N$300,10,FALSE))/(T$3-T$4)*5)),1))))</f>
        <v>2.7</v>
      </c>
      <c r="U16" s="240">
        <f>IF(LEN(E16)&gt;3,((IF(VLOOKUP($C16,'Regional Crises'!$B$1:$R$66,15,FALSE)="x","x",ROUND(IF(VLOOKUP($C16,'Regional Crises'!$B$1:$R$66,15,FALSE)&gt;U$3,0,IF(VLOOKUP($C16,'Regional Crises'!$B$1:$R$66,15,FALSE)&lt;U$4,5,(U$3-VLOOKUP($C16,'Regional Crises'!$B$1:$R$66,15,FALSE))/(U$3-U$4)*5)),1)))),(IF(VLOOKUP($E16,'Country Indicator Data'!$B$4:$N$300,11,FALSE)="x","x",ROUND(IF(VLOOKUP($E16,'Country Indicator Data'!$B$4:$N$300,11,FALSE)&gt;U$3,0,IF(VLOOKUP($E16,'Country Indicator Data'!$B$4:$N$300,11,FALSE)&lt;U$4,5,(U$3-VLOOKUP($E16,'Country Indicator Data'!$B$4:$N$300,11,FALSE))/(U$3-U$4)*5)),1))))</f>
        <v>1.3</v>
      </c>
      <c r="V16" s="240">
        <f>IF(LEN(E16)&gt;3,((IF(VLOOKUP($C16,'Regional Crises'!$B$1:$R$66,16,FALSE)="x","x",ROUND(IF(VLOOKUP($C16,'Regional Crises'!$B$1:$R$66,16,FALSE)&gt;V$3,0,IF(VLOOKUP($C16,'Regional Crises'!$B$1:$R$66,16,FALSE)&lt;V$4,5,(V$3-VLOOKUP($C16,'Regional Crises'!$B$1:$R$66,16,FALSE))/(V$3-V$4)*5)),1)))),(IF(VLOOKUP($E16,'Country Indicator Data'!$B$4:$N$300,12,FALSE)="x","x",ROUND(IF(VLOOKUP($E16,'Country Indicator Data'!$B$4:$N$300,12,FALSE)&gt;V$3,0,IF(VLOOKUP($E16,'Country Indicator Data'!$B$4:$N$300,12,FALSE)&lt;V$4,5,(V$3-VLOOKUP($E16,'Country Indicator Data'!$B$4:$N$300,12,FALSE))/(V$3-V$4)*5)),1))))</f>
        <v>1.3</v>
      </c>
      <c r="W16" s="240">
        <f t="shared" si="5"/>
        <v>2.2000000000000002</v>
      </c>
      <c r="X16" s="240">
        <f t="shared" si="6"/>
        <v>2.9</v>
      </c>
      <c r="Y16" s="247">
        <f>IF('Core Indicators'!FC13="x","x",IF('Core Indicators'!FC13&gt;=5,5,IF('Core Indicators'!FC13&gt;=4,4,IF('Core Indicators'!FC13&gt;=3,3,IF('Core Indicators'!FC13&gt;=2,2,IF('Core Indicators'!FC13&gt;=1,1,0))))))</f>
        <v>5</v>
      </c>
      <c r="Z16" s="240">
        <f t="shared" si="7"/>
        <v>5</v>
      </c>
      <c r="AA16" s="247">
        <f>'Crisis Indicator Data'!Y13</f>
        <v>0</v>
      </c>
      <c r="AB16" s="247">
        <f>'Crisis Indicator Data'!Z13</f>
        <v>1</v>
      </c>
      <c r="AC16" s="247">
        <f>'Crisis Indicator Data'!AA13</f>
        <v>0</v>
      </c>
      <c r="AD16" s="247">
        <f>'Crisis Indicator Data'!AB13</f>
        <v>0</v>
      </c>
      <c r="AE16" s="247">
        <f t="shared" si="8"/>
        <v>1</v>
      </c>
      <c r="AF16" s="247">
        <f>'Crisis Indicator Data'!AC13</f>
        <v>0</v>
      </c>
      <c r="AG16" s="247">
        <f>'Crisis Indicator Data'!AD13</f>
        <v>0</v>
      </c>
      <c r="AH16" s="247">
        <f t="shared" si="9"/>
        <v>0</v>
      </c>
      <c r="AI16" s="247">
        <f>'Crisis Indicator Data'!AE13</f>
        <v>0</v>
      </c>
      <c r="AJ16" s="247">
        <f>'Crisis Indicator Data'!AF13</f>
        <v>0</v>
      </c>
      <c r="AK16" s="247">
        <f>'Crisis Indicator Data'!AG13</f>
        <v>3</v>
      </c>
      <c r="AL16" s="247">
        <f t="shared" si="10"/>
        <v>3</v>
      </c>
      <c r="AM16" s="240">
        <f t="shared" si="11"/>
        <v>1</v>
      </c>
      <c r="AN16" s="240">
        <f t="shared" si="12"/>
        <v>3</v>
      </c>
    </row>
    <row r="17" spans="1:40" ht="13.5" customHeight="1" x14ac:dyDescent="0.25">
      <c r="A17" s="144" t="str">
        <f>'Crisis Indicator Data'!A14</f>
        <v>Complex crisis in CAR</v>
      </c>
      <c r="B17" s="145" t="str">
        <f>'Crisis Indicator Data'!B14</f>
        <v>Conflict,Displacement</v>
      </c>
      <c r="C17" s="145" t="str">
        <f>'Crisis Indicator Data'!C14</f>
        <v>CAF001</v>
      </c>
      <c r="D17" s="145" t="str">
        <f>'Crisis Indicator Data'!D14</f>
        <v>CAR</v>
      </c>
      <c r="E17" s="146" t="str">
        <f>'Crisis Indicator Data'!E14</f>
        <v>CAF</v>
      </c>
      <c r="F17" s="240">
        <f>IF(LEN(E17)&gt;3,(IF(VLOOKUP($C17,'Regional Crises'!$B$1:$R$66,7,FALSE)="x","x",ROUND(IF(VLOOKUP($C17,'Regional Crises'!$B$1:$R$66,7,FALSE)&gt;$F$3,5,IF(VLOOKUP($C17,'Regional Crises'!$B$1:$R$66,7,FALSE)&lt;F$4,0,($F$3-VLOOKUP($C17,'Regional Crises'!$B$1:$R$66,7,FALSE))/($F$3-$F$4)*5)),1))),IF(VLOOKUP($E17,'Country Indicator Data'!$B$4:$N$300,3,FALSE)="x","x",ROUND(IF(VLOOKUP($E17,'Country Indicator Data'!$B$4:$N$300,3,FALSE)&gt;$F$3,5,IF(VLOOKUP($E17,'Country Indicator Data'!$B$4:$N$300,3,FALSE)&lt;$F$4,0,($F$3-VLOOKUP($E17,'Country Indicator Data'!$B$4:$N$300,3,FALSE))/($F$3-$F$4)*5)),1)))</f>
        <v>3.6</v>
      </c>
      <c r="G17" s="240">
        <f>IF(LEN(E17)&gt;3,(IF(VLOOKUP($C17,'Regional Crises'!$B$1:$R$66,9,FALSE)="x","x",ROUND(IF(VLOOKUP($C17,'Regional Crises'!$B$1:$R$66,9,FALSE)&gt;G$3,5,IF(VLOOKUP($C17,'Regional Crises'!$B$1:$R$66,9,FALSE)&lt;G$4,0,(G$3-VLOOKUP($C17,'Regional Crises'!$B$1:$R$66,9,FALSE))/(G$3-G$4)*5)),1))),IF(VLOOKUP($E17,'Country Indicator Data'!$B$4:$N$300,5,FALSE)="x","x",ROUND(IF(VLOOKUP($E17,'Country Indicator Data'!$B$4:$N$300,5,FALSE)&gt;G$3,5,IF(VLOOKUP($E17,'Country Indicator Data'!$B$4:$N$300,5,FALSE)&lt;G$4,0,(G$3-VLOOKUP($E17,'Country Indicator Data'!$B$4:$N$300,5,FALSE))/(G$3-G$4)*5)),1)))</f>
        <v>3.2</v>
      </c>
      <c r="H17" s="240">
        <f t="shared" si="0"/>
        <v>3.4000000000000004</v>
      </c>
      <c r="I17" s="240">
        <f>IF(LEN(E17)&gt;3,(IF(VLOOKUP($C17,'Regional Crises'!$B$1:$R$66,6,FALSE)="x","x",ROUND(IF(VLOOKUP($C17,'Regional Crises'!$B$1:$R$66,6,FALSE)&gt;I$3,5,IF(VLOOKUP($C17,'Regional Crises'!$B$1:$R$66,6,FALSE)&lt;I$4,0,5-(I$3-VLOOKUP($C17,'Regional Crises'!$B$1:$R$66,6,FALSE))/(I$3-I$4)*5)),1))),IF(VLOOKUP($E17,'Country Indicator Data'!$B$4:$N$300,2,FALSE)="x","x",ROUND(IF(VLOOKUP($E17,'Country Indicator Data'!$B$4:$N$300,2,FALSE)&gt;I$3,5,IF(VLOOKUP($E17,'Country Indicator Data'!$B$4:$N$300,2,FALSE)&lt;I$4,0,5-(I$3-VLOOKUP($E17,'Country Indicator Data'!$B$4:$N$300,2,FALSE))/(I$3-I$4)*5)),1)))</f>
        <v>4.4000000000000004</v>
      </c>
      <c r="J17" s="240">
        <f>IF(LEN(E17)&gt;3,(IF(VLOOKUP($C17,'Regional Crises'!$B$1:$R$66,8,FALSE)="x","x",ROUND(IF(VLOOKUP($C17,'Regional Crises'!$B$1:$R$66,8,FALSE)&gt;J$3,5,IF(VLOOKUP($C17,'Regional Crises'!$B$1:$R$66,8,FALSE)&lt;J$4,0,5-(J$3-VLOOKUP($C17,'Regional Crises'!$B$1:$R$66,8,FALSE))/(J$3-J$4)*5)),1))),IF(VLOOKUP($E17,'Country Indicator Data'!$B$4:$N$300,4,FALSE)="x","x",ROUND(IF(VLOOKUP($E17,'Country Indicator Data'!$B$4:$N$300,4,FALSE)&gt;J$3,5,IF(VLOOKUP($E17,'Country Indicator Data'!$B$4:$N$300,4,FALSE)&lt;J$4,0,5-(J$3-VLOOKUP($E17,'Country Indicator Data'!$B$4:$N$300,4,FALSE))/(J$3-J$4)*5)),1)))</f>
        <v>1.8</v>
      </c>
      <c r="K17" s="240">
        <f t="shared" si="1"/>
        <v>3.1</v>
      </c>
      <c r="L17" s="240">
        <f>IF(LEN(E17)&gt;3,(IF(VLOOKUP($C17,'Regional Crises'!$B$1:$R$66,10,FALSE)="x","x",ROUND(IF(VLOOKUP($C17,'Regional Crises'!$B$1:$R$66,10,FALSE)&gt;L$3,5,IF(VLOOKUP($C17,'Regional Crises'!$B$1:$R$66,10,FALSE)&lt;L$4,0,5-(L$3-VLOOKUP($C17,'Regional Crises'!$B$1:$R$66,10,FALSE))/(L$3-L$4)*5)),1))),IF(VLOOKUP($E17,'Country Indicator Data'!$B$4:$N$300,6,FALSE)="x","x",ROUND(IF(VLOOKUP($E17,'Country Indicator Data'!$B$4:$N$300,6,FALSE)&gt;L$3,5,IF(VLOOKUP($E17,'Country Indicator Data'!$B$4:$N$300,6,FALSE)&lt;L$4,0,5-(L$3-VLOOKUP($E17,'Country Indicator Data'!$B$4:$N$300,6,FALSE))/(L$3-L$4)*5)),1)))</f>
        <v>4.5</v>
      </c>
      <c r="M17" s="240">
        <f>IF(LEN(E17)&gt;3,(IF(VLOOKUP($C17,'Regional Crises'!$B$1:$R$66,11,FALSE)="x","x",ROUND(IF(VLOOKUP($C17,'Regional Crises'!$B$1:$R$66,11,FALSE)&gt;M$3,5,IF(VLOOKUP($C17,'Regional Crises'!$B$1:$R$66,11,FALSE)&lt;M$4,0,5-(M$3-VLOOKUP($C17,'Regional Crises'!$B$1:$R$66,11,FALSE))/(M$3-M$4)*5)),1))),IF(VLOOKUP($E17,'Country Indicator Data'!$B$4:$N$300,7,FALSE)="x","x",ROUND(IF(VLOOKUP($E17,'Country Indicator Data'!$B$4:$N$300,7,FALSE)&gt;M$3,5,IF(VLOOKUP($E17,'Country Indicator Data'!$B$4:$N$300,7,FALSE)&lt;M$4,0,5-(M$3-VLOOKUP($E17,'Country Indicator Data'!$B$4:$N$300,7,FALSE))/(M$3-M$4)*5)),1)))</f>
        <v>3.9</v>
      </c>
      <c r="N17" s="240">
        <f t="shared" si="2"/>
        <v>4.2</v>
      </c>
      <c r="O17" s="240">
        <f t="shared" si="3"/>
        <v>3.5666666666666664</v>
      </c>
      <c r="P17" s="240">
        <f>IF(LEN(E17)&gt;3,VLOOKUP(C17,'Regional Crises'!$B$1:$R$69,12,FALSE),VLOOKUP(E17,'Country Indicator Data'!$B$4:$I$300,8,FALSE))</f>
        <v>5</v>
      </c>
      <c r="Q17" s="240">
        <f>IF(LEN(E17)&gt;3,((IF(VLOOKUP($C17,'Regional Crises'!$B$1:$R$66,13,FALSE)="x","x",ROUND(IF(VLOOKUP($C17,'Regional Crises'!$B$1:$R$66,13,FALSE)&gt;Q$3,5,IF(VLOOKUP($C17,'Regional Crises'!$B$1:$R$66,13,FALSE)&lt;Q$4,0,5-(LOG(Q$3)-LOG(VLOOKUP($C17,'Regional Crises'!$B$1:$R$66,13,FALSE)))/(LOG(Q$3)-LOG(Q$4))*5)),1)))),(IF(VLOOKUP($E17,'Country Indicator Data'!$B$4:$N$300,9,FALSE)="x","x",ROUND(IF(VLOOKUP($E17,'Country Indicator Data'!$B$4:$N$300,9,FALSE)&gt;Q$3,5,IF(VLOOKUP($E17,'Country Indicator Data'!$B$4:$N$300,9,FALSE)&lt;Q$4,0,5-(LOG(Q$3)-LOG(VLOOKUP($E17,'Country Indicator Data'!$B$4:$N$300,9,FALSE)))/(LOG(Q$3)-LOG(Q$4))*5)),1))))</f>
        <v>3.5</v>
      </c>
      <c r="R17" s="240">
        <f t="shared" si="4"/>
        <v>4.25</v>
      </c>
      <c r="S17" s="240">
        <f>IF(LEN(E17)&gt;3,((IF(VLOOKUP($C17,'Regional Crises'!$B$1:$R$66,17,FALSE)="x","x",ROUND(IF(VLOOKUP($C17,'Regional Crises'!$B$1:$R$66,17,FALSE)&gt;S$3,0,IF(VLOOKUP($C17,'Regional Crises'!$B$1:$R$66,17,FALSE)&lt;S$4,5,(S$3-VLOOKUP($C17,'Regional Crises'!$B$1:$R$66,17,FALSE))/(S$3-S$4)*5)),1)))),(IF(VLOOKUP($E17,'Country Indicator Data'!$B$4:$N$300,13,FALSE)="x","x",ROUND(IF(VLOOKUP($E17,'Country Indicator Data'!$B$4:$N$300,13,FALSE)&gt;S$3,0,IF(VLOOKUP($E17,'Country Indicator Data'!$B$4:$N$300,13,FALSE)&lt;S$4,5,(S$3-VLOOKUP($E17,'Country Indicator Data'!$B$4:$N$300,13,FALSE))/(S$3-S$4)*5)),1))))</f>
        <v>3.8</v>
      </c>
      <c r="T17" s="240">
        <f>IF(LEN(E17)&gt;3,((IF(VLOOKUP($C17,'Regional Crises'!$B$1:$R$66,14,FALSE)="x","x",ROUND(IF(VLOOKUP($C17,'Regional Crises'!$B$1:$R$66,14,FALSE)&gt;T$3,0,IF(VLOOKUP($C17,'Regional Crises'!$B$1:$R$66,14,FALSE)&lt;T$4,5,(T$3-VLOOKUP($C17,'Regional Crises'!$B$1:$R$66,14,FALSE))/(T$3-T$4)*5)),1)))),(IF(VLOOKUP($E17,'Country Indicator Data'!$B$4:$N$300,10,FALSE)="x","x",ROUND(IF(VLOOKUP($E17,'Country Indicator Data'!$B$4:$N$300,10,FALSE)&gt;T$3,0,IF(VLOOKUP($E17,'Country Indicator Data'!$B$4:$N$300,10,FALSE)&lt;T$4,5,(T$3-VLOOKUP($E17,'Country Indicator Data'!$B$4:$N$300,10,FALSE))/(T$3-T$4)*5)),1))))</f>
        <v>4.2</v>
      </c>
      <c r="U17" s="240">
        <f>IF(LEN(E17)&gt;3,((IF(VLOOKUP($C17,'Regional Crises'!$B$1:$R$66,15,FALSE)="x","x",ROUND(IF(VLOOKUP($C17,'Regional Crises'!$B$1:$R$66,15,FALSE)&gt;U$3,0,IF(VLOOKUP($C17,'Regional Crises'!$B$1:$R$66,15,FALSE)&lt;U$4,5,(U$3-VLOOKUP($C17,'Regional Crises'!$B$1:$R$66,15,FALSE))/(U$3-U$4)*5)),1)))),(IF(VLOOKUP($E17,'Country Indicator Data'!$B$4:$N$300,11,FALSE)="x","x",ROUND(IF(VLOOKUP($E17,'Country Indicator Data'!$B$4:$N$300,11,FALSE)&gt;U$3,0,IF(VLOOKUP($E17,'Country Indicator Data'!$B$4:$N$300,11,FALSE)&lt;U$4,5,(U$3-VLOOKUP($E17,'Country Indicator Data'!$B$4:$N$300,11,FALSE))/(U$3-U$4)*5)),1))))</f>
        <v>3.4</v>
      </c>
      <c r="V17" s="240">
        <f>IF(LEN(E17)&gt;3,((IF(VLOOKUP($C17,'Regional Crises'!$B$1:$R$66,16,FALSE)="x","x",ROUND(IF(VLOOKUP($C17,'Regional Crises'!$B$1:$R$66,16,FALSE)&gt;V$3,0,IF(VLOOKUP($C17,'Regional Crises'!$B$1:$R$66,16,FALSE)&lt;V$4,5,(V$3-VLOOKUP($C17,'Regional Crises'!$B$1:$R$66,16,FALSE))/(V$3-V$4)*5)),1)))),(IF(VLOOKUP($E17,'Country Indicator Data'!$B$4:$N$300,12,FALSE)="x","x",ROUND(IF(VLOOKUP($E17,'Country Indicator Data'!$B$4:$N$300,12,FALSE)&gt;V$3,0,IF(VLOOKUP($E17,'Country Indicator Data'!$B$4:$N$300,12,FALSE)&lt;V$4,5,(V$3-VLOOKUP($E17,'Country Indicator Data'!$B$4:$N$300,12,FALSE))/(V$3-V$4)*5)),1))))</f>
        <v>4.5</v>
      </c>
      <c r="W17" s="240">
        <f t="shared" si="5"/>
        <v>4</v>
      </c>
      <c r="X17" s="240">
        <f t="shared" si="6"/>
        <v>3.9</v>
      </c>
      <c r="Y17" s="247">
        <f>IF('Core Indicators'!FC14="x","x",IF('Core Indicators'!FC14&gt;=5,5,IF('Core Indicators'!FC14&gt;=4,4,IF('Core Indicators'!FC14&gt;=3,3,IF('Core Indicators'!FC14&gt;=2,2,IF('Core Indicators'!FC14&gt;=1,1,0))))))</f>
        <v>4</v>
      </c>
      <c r="Z17" s="240">
        <f t="shared" si="7"/>
        <v>4</v>
      </c>
      <c r="AA17" s="247">
        <f>'Crisis Indicator Data'!Y14</f>
        <v>1</v>
      </c>
      <c r="AB17" s="247">
        <f>'Crisis Indicator Data'!Z14</f>
        <v>3</v>
      </c>
      <c r="AC17" s="247">
        <f>'Crisis Indicator Data'!AA14</f>
        <v>2</v>
      </c>
      <c r="AD17" s="247">
        <f>'Crisis Indicator Data'!AB14</f>
        <v>2</v>
      </c>
      <c r="AE17" s="247">
        <f t="shared" si="8"/>
        <v>4</v>
      </c>
      <c r="AF17" s="247">
        <f>'Crisis Indicator Data'!AC14</f>
        <v>0</v>
      </c>
      <c r="AG17" s="247">
        <f>'Crisis Indicator Data'!AD14</f>
        <v>2</v>
      </c>
      <c r="AH17" s="247">
        <f t="shared" si="9"/>
        <v>2</v>
      </c>
      <c r="AI17" s="247">
        <f>'Crisis Indicator Data'!AE14</f>
        <v>3</v>
      </c>
      <c r="AJ17" s="247">
        <f>'Crisis Indicator Data'!AF14</f>
        <v>1</v>
      </c>
      <c r="AK17" s="247">
        <f>'Crisis Indicator Data'!AG14</f>
        <v>3</v>
      </c>
      <c r="AL17" s="247">
        <f t="shared" si="10"/>
        <v>5</v>
      </c>
      <c r="AM17" s="240">
        <f t="shared" si="11"/>
        <v>4</v>
      </c>
      <c r="AN17" s="240">
        <f t="shared" si="12"/>
        <v>4</v>
      </c>
    </row>
    <row r="18" spans="1:40" ht="13.5" customHeight="1" x14ac:dyDescent="0.25">
      <c r="A18" s="144" t="str">
        <f>'Crisis Indicator Data'!A15</f>
        <v>Venezuela displacement in Chile</v>
      </c>
      <c r="B18" s="145" t="str">
        <f>'Crisis Indicator Data'!B15</f>
        <v>Displacement</v>
      </c>
      <c r="C18" s="145" t="str">
        <f>'Crisis Indicator Data'!C15</f>
        <v>CHL002</v>
      </c>
      <c r="D18" s="145" t="str">
        <f>'Crisis Indicator Data'!D15</f>
        <v>Chile</v>
      </c>
      <c r="E18" s="146" t="str">
        <f>'Crisis Indicator Data'!E15</f>
        <v>CHL</v>
      </c>
      <c r="F18" s="240">
        <f>IF(LEN(E18)&gt;3,(IF(VLOOKUP($C18,'Regional Crises'!$B$1:$R$66,7,FALSE)="x","x",ROUND(IF(VLOOKUP($C18,'Regional Crises'!$B$1:$R$66,7,FALSE)&gt;$F$3,5,IF(VLOOKUP($C18,'Regional Crises'!$B$1:$R$66,7,FALSE)&lt;F$4,0,($F$3-VLOOKUP($C18,'Regional Crises'!$B$1:$R$66,7,FALSE))/($F$3-$F$4)*5)),1))),IF(VLOOKUP($E18,'Country Indicator Data'!$B$4:$N$300,3,FALSE)="x","x",ROUND(IF(VLOOKUP($E18,'Country Indicator Data'!$B$4:$N$300,3,FALSE)&gt;$F$3,5,IF(VLOOKUP($E18,'Country Indicator Data'!$B$4:$N$300,3,FALSE)&lt;$F$4,0,($F$3-VLOOKUP($E18,'Country Indicator Data'!$B$4:$N$300,3,FALSE))/($F$3-$F$4)*5)),1)))</f>
        <v>0.7</v>
      </c>
      <c r="G18" s="240">
        <f>IF(LEN(E18)&gt;3,(IF(VLOOKUP($C18,'Regional Crises'!$B$1:$R$66,9,FALSE)="x","x",ROUND(IF(VLOOKUP($C18,'Regional Crises'!$B$1:$R$66,9,FALSE)&gt;G$3,5,IF(VLOOKUP($C18,'Regional Crises'!$B$1:$R$66,9,FALSE)&lt;G$4,0,(G$3-VLOOKUP($C18,'Regional Crises'!$B$1:$R$66,9,FALSE))/(G$3-G$4)*5)),1))),IF(VLOOKUP($E18,'Country Indicator Data'!$B$4:$N$300,5,FALSE)="x","x",ROUND(IF(VLOOKUP($E18,'Country Indicator Data'!$B$4:$N$300,5,FALSE)&gt;G$3,5,IF(VLOOKUP($E18,'Country Indicator Data'!$B$4:$N$300,5,FALSE)&lt;G$4,0,(G$3-VLOOKUP($E18,'Country Indicator Data'!$B$4:$N$300,5,FALSE))/(G$3-G$4)*5)),1)))</f>
        <v>0.4</v>
      </c>
      <c r="H18" s="240">
        <f t="shared" si="0"/>
        <v>0.55000000000000004</v>
      </c>
      <c r="I18" s="240">
        <f>IF(LEN(E18)&gt;3,(IF(VLOOKUP($C18,'Regional Crises'!$B$1:$R$66,6,FALSE)="x","x",ROUND(IF(VLOOKUP($C18,'Regional Crises'!$B$1:$R$66,6,FALSE)&gt;I$3,5,IF(VLOOKUP($C18,'Regional Crises'!$B$1:$R$66,6,FALSE)&lt;I$4,0,5-(I$3-VLOOKUP($C18,'Regional Crises'!$B$1:$R$66,6,FALSE))/(I$3-I$4)*5)),1))),IF(VLOOKUP($E18,'Country Indicator Data'!$B$4:$N$300,2,FALSE)="x","x",ROUND(IF(VLOOKUP($E18,'Country Indicator Data'!$B$4:$N$300,2,FALSE)&gt;I$3,5,IF(VLOOKUP($E18,'Country Indicator Data'!$B$4:$N$300,2,FALSE)&lt;I$4,0,5-(I$3-VLOOKUP($E18,'Country Indicator Data'!$B$4:$N$300,2,FALSE))/(I$3-I$4)*5)),1)))</f>
        <v>0.8</v>
      </c>
      <c r="J18" s="240">
        <f>IF(LEN(E18)&gt;3,(IF(VLOOKUP($C18,'Regional Crises'!$B$1:$R$66,8,FALSE)="x","x",ROUND(IF(VLOOKUP($C18,'Regional Crises'!$B$1:$R$66,8,FALSE)&gt;J$3,5,IF(VLOOKUP($C18,'Regional Crises'!$B$1:$R$66,8,FALSE)&lt;J$4,0,5-(J$3-VLOOKUP($C18,'Regional Crises'!$B$1:$R$66,8,FALSE))/(J$3-J$4)*5)),1))),IF(VLOOKUP($E18,'Country Indicator Data'!$B$4:$N$300,4,FALSE)="x","x",ROUND(IF(VLOOKUP($E18,'Country Indicator Data'!$B$4:$N$300,4,FALSE)&gt;J$3,5,IF(VLOOKUP($E18,'Country Indicator Data'!$B$4:$N$300,4,FALSE)&lt;J$4,0,5-(J$3-VLOOKUP($E18,'Country Indicator Data'!$B$4:$N$300,4,FALSE))/(J$3-J$4)*5)),1)))</f>
        <v>0.4</v>
      </c>
      <c r="K18" s="240">
        <f t="shared" si="1"/>
        <v>0.60000000000000009</v>
      </c>
      <c r="L18" s="240">
        <f>IF(LEN(E18)&gt;3,(IF(VLOOKUP($C18,'Regional Crises'!$B$1:$R$66,10,FALSE)="x","x",ROUND(IF(VLOOKUP($C18,'Regional Crises'!$B$1:$R$66,10,FALSE)&gt;L$3,5,IF(VLOOKUP($C18,'Regional Crises'!$B$1:$R$66,10,FALSE)&lt;L$4,0,5-(L$3-VLOOKUP($C18,'Regional Crises'!$B$1:$R$66,10,FALSE))/(L$3-L$4)*5)),1))),IF(VLOOKUP($E18,'Country Indicator Data'!$B$4:$N$300,6,FALSE)="x","x",ROUND(IF(VLOOKUP($E18,'Country Indicator Data'!$B$4:$N$300,6,FALSE)&gt;L$3,5,IF(VLOOKUP($E18,'Country Indicator Data'!$B$4:$N$300,6,FALSE)&lt;L$4,0,5-(L$3-VLOOKUP($E18,'Country Indicator Data'!$B$4:$N$300,6,FALSE))/(L$3-L$4)*5)),1)))</f>
        <v>1.9</v>
      </c>
      <c r="M18" s="240">
        <f>IF(LEN(E18)&gt;3,(IF(VLOOKUP($C18,'Regional Crises'!$B$1:$R$66,11,FALSE)="x","x",ROUND(IF(VLOOKUP($C18,'Regional Crises'!$B$1:$R$66,11,FALSE)&gt;M$3,5,IF(VLOOKUP($C18,'Regional Crises'!$B$1:$R$66,11,FALSE)&lt;M$4,0,5-(M$3-VLOOKUP($C18,'Regional Crises'!$B$1:$R$66,11,FALSE))/(M$3-M$4)*5)),1))),IF(VLOOKUP($E18,'Country Indicator Data'!$B$4:$N$300,7,FALSE)="x","x",ROUND(IF(VLOOKUP($E18,'Country Indicator Data'!$B$4:$N$300,7,FALSE)&gt;M$3,5,IF(VLOOKUP($E18,'Country Indicator Data'!$B$4:$N$300,7,FALSE)&lt;M$4,0,5-(M$3-VLOOKUP($E18,'Country Indicator Data'!$B$4:$N$300,7,FALSE))/(M$3-M$4)*5)),1)))</f>
        <v>2.4</v>
      </c>
      <c r="N18" s="240">
        <f t="shared" si="2"/>
        <v>2.15</v>
      </c>
      <c r="O18" s="240">
        <f t="shared" si="3"/>
        <v>1.0999999999999999</v>
      </c>
      <c r="P18" s="240">
        <f>IF(LEN(E18)&gt;3,VLOOKUP(C18,'Regional Crises'!$B$1:$R$69,12,FALSE),VLOOKUP(E18,'Country Indicator Data'!$B$4:$I$300,8,FALSE))</f>
        <v>3</v>
      </c>
      <c r="Q18" s="240">
        <f>IF(LEN(E18)&gt;3,((IF(VLOOKUP($C18,'Regional Crises'!$B$1:$R$66,13,FALSE)="x","x",ROUND(IF(VLOOKUP($C18,'Regional Crises'!$B$1:$R$66,13,FALSE)&gt;Q$3,5,IF(VLOOKUP($C18,'Regional Crises'!$B$1:$R$66,13,FALSE)&lt;Q$4,0,5-(LOG(Q$3)-LOG(VLOOKUP($C18,'Regional Crises'!$B$1:$R$66,13,FALSE)))/(LOG(Q$3)-LOG(Q$4))*5)),1)))),(IF(VLOOKUP($E18,'Country Indicator Data'!$B$4:$N$300,9,FALSE)="x","x",ROUND(IF(VLOOKUP($E18,'Country Indicator Data'!$B$4:$N$300,9,FALSE)&gt;Q$3,5,IF(VLOOKUP($E18,'Country Indicator Data'!$B$4:$N$300,9,FALSE)&lt;Q$4,0,5-(LOG(Q$3)-LOG(VLOOKUP($E18,'Country Indicator Data'!$B$4:$N$300,9,FALSE)))/(LOG(Q$3)-LOG(Q$4))*5)),1))))</f>
        <v>0.4</v>
      </c>
      <c r="R18" s="240">
        <f t="shared" si="4"/>
        <v>1.7</v>
      </c>
      <c r="S18" s="240">
        <f>IF(LEN(E18)&gt;3,((IF(VLOOKUP($C18,'Regional Crises'!$B$1:$R$66,17,FALSE)="x","x",ROUND(IF(VLOOKUP($C18,'Regional Crises'!$B$1:$R$66,17,FALSE)&gt;S$3,0,IF(VLOOKUP($C18,'Regional Crises'!$B$1:$R$66,17,FALSE)&lt;S$4,5,(S$3-VLOOKUP($C18,'Regional Crises'!$B$1:$R$66,17,FALSE))/(S$3-S$4)*5)),1)))),(IF(VLOOKUP($E18,'Country Indicator Data'!$B$4:$N$300,13,FALSE)="x","x",ROUND(IF(VLOOKUP($E18,'Country Indicator Data'!$B$4:$N$300,13,FALSE)&gt;S$3,0,IF(VLOOKUP($E18,'Country Indicator Data'!$B$4:$N$300,13,FALSE)&lt;S$4,5,(S$3-VLOOKUP($E18,'Country Indicator Data'!$B$4:$N$300,13,FALSE))/(S$3-S$4)*5)),1))))</f>
        <v>1.7</v>
      </c>
      <c r="T18" s="240">
        <f>IF(LEN(E18)&gt;3,((IF(VLOOKUP($C18,'Regional Crises'!$B$1:$R$66,14,FALSE)="x","x",ROUND(IF(VLOOKUP($C18,'Regional Crises'!$B$1:$R$66,14,FALSE)&gt;T$3,0,IF(VLOOKUP($C18,'Regional Crises'!$B$1:$R$66,14,FALSE)&lt;T$4,5,(T$3-VLOOKUP($C18,'Regional Crises'!$B$1:$R$66,14,FALSE))/(T$3-T$4)*5)),1)))),(IF(VLOOKUP($E18,'Country Indicator Data'!$B$4:$N$300,10,FALSE)="x","x",ROUND(IF(VLOOKUP($E18,'Country Indicator Data'!$B$4:$N$300,10,FALSE)&gt;T$3,0,IF(VLOOKUP($E18,'Country Indicator Data'!$B$4:$N$300,10,FALSE)&lt;T$4,5,(T$3-VLOOKUP($E18,'Country Indicator Data'!$B$4:$N$300,10,FALSE))/(T$3-T$4)*5)),1))))</f>
        <v>1.4</v>
      </c>
      <c r="U18" s="240">
        <f>IF(LEN(E18)&gt;3,((IF(VLOOKUP($C18,'Regional Crises'!$B$1:$R$66,15,FALSE)="x","x",ROUND(IF(VLOOKUP($C18,'Regional Crises'!$B$1:$R$66,15,FALSE)&gt;U$3,0,IF(VLOOKUP($C18,'Regional Crises'!$B$1:$R$66,15,FALSE)&lt;U$4,5,(U$3-VLOOKUP($C18,'Regional Crises'!$B$1:$R$66,15,FALSE))/(U$3-U$4)*5)),1)))),(IF(VLOOKUP($E18,'Country Indicator Data'!$B$4:$N$300,11,FALSE)="x","x",ROUND(IF(VLOOKUP($E18,'Country Indicator Data'!$B$4:$N$300,11,FALSE)&gt;U$3,0,IF(VLOOKUP($E18,'Country Indicator Data'!$B$4:$N$300,11,FALSE)&lt;U$4,5,(U$3-VLOOKUP($E18,'Country Indicator Data'!$B$4:$N$300,11,FALSE))/(U$3-U$4)*5)),1))))</f>
        <v>0.3</v>
      </c>
      <c r="V18" s="240">
        <f>IF(LEN(E18)&gt;3,((IF(VLOOKUP($C18,'Regional Crises'!$B$1:$R$66,16,FALSE)="x","x",ROUND(IF(VLOOKUP($C18,'Regional Crises'!$B$1:$R$66,16,FALSE)&gt;V$3,0,IF(VLOOKUP($C18,'Regional Crises'!$B$1:$R$66,16,FALSE)&lt;V$4,5,(V$3-VLOOKUP($C18,'Regional Crises'!$B$1:$R$66,16,FALSE))/(V$3-V$4)*5)),1)))),(IF(VLOOKUP($E18,'Country Indicator Data'!$B$4:$N$300,12,FALSE)="x","x",ROUND(IF(VLOOKUP($E18,'Country Indicator Data'!$B$4:$N$300,12,FALSE)&gt;V$3,0,IF(VLOOKUP($E18,'Country Indicator Data'!$B$4:$N$300,12,FALSE)&lt;V$4,5,(V$3-VLOOKUP($E18,'Country Indicator Data'!$B$4:$N$300,12,FALSE))/(V$3-V$4)*5)),1))))</f>
        <v>0.5</v>
      </c>
      <c r="W18" s="240">
        <f t="shared" si="5"/>
        <v>1</v>
      </c>
      <c r="X18" s="240">
        <f t="shared" si="6"/>
        <v>1.3</v>
      </c>
      <c r="Y18" s="247">
        <f>IF('Core Indicators'!FC15="x","x",IF('Core Indicators'!FC15&gt;=5,5,IF('Core Indicators'!FC15&gt;=4,4,IF('Core Indicators'!FC15&gt;=3,3,IF('Core Indicators'!FC15&gt;=2,2,IF('Core Indicators'!FC15&gt;=1,1,0))))))</f>
        <v>3</v>
      </c>
      <c r="Z18" s="240">
        <f t="shared" si="7"/>
        <v>3</v>
      </c>
      <c r="AA18" s="247">
        <f>'Crisis Indicator Data'!Y15</f>
        <v>0</v>
      </c>
      <c r="AB18" s="247">
        <f>'Crisis Indicator Data'!Z15</f>
        <v>0</v>
      </c>
      <c r="AC18" s="247">
        <f>'Crisis Indicator Data'!AA15</f>
        <v>0</v>
      </c>
      <c r="AD18" s="247">
        <f>'Crisis Indicator Data'!AB15</f>
        <v>0</v>
      </c>
      <c r="AE18" s="247">
        <f t="shared" si="8"/>
        <v>0</v>
      </c>
      <c r="AF18" s="247">
        <f>'Crisis Indicator Data'!AC15</f>
        <v>0</v>
      </c>
      <c r="AG18" s="247">
        <f>'Crisis Indicator Data'!AD15</f>
        <v>1</v>
      </c>
      <c r="AH18" s="247">
        <f t="shared" si="9"/>
        <v>1</v>
      </c>
      <c r="AI18" s="247">
        <f>'Crisis Indicator Data'!AE15</f>
        <v>0</v>
      </c>
      <c r="AJ18" s="247">
        <f>'Crisis Indicator Data'!AF15</f>
        <v>2</v>
      </c>
      <c r="AK18" s="247">
        <f>'Crisis Indicator Data'!AG15</f>
        <v>2</v>
      </c>
      <c r="AL18" s="247">
        <f t="shared" si="10"/>
        <v>3</v>
      </c>
      <c r="AM18" s="240">
        <f t="shared" si="11"/>
        <v>1</v>
      </c>
      <c r="AN18" s="240">
        <f t="shared" si="12"/>
        <v>2</v>
      </c>
    </row>
    <row r="19" spans="1:40" ht="13.5" customHeight="1" x14ac:dyDescent="0.25">
      <c r="A19" s="144" t="str">
        <f>'Crisis Indicator Data'!A16</f>
        <v>Multiple crises in Cameroon</v>
      </c>
      <c r="B19" s="145" t="str">
        <f>'Crisis Indicator Data'!B16</f>
        <v>Conflict,Displacement</v>
      </c>
      <c r="C19" s="145" t="str">
        <f>'Crisis Indicator Data'!C16</f>
        <v>CMR001</v>
      </c>
      <c r="D19" s="145" t="str">
        <f>'Crisis Indicator Data'!D16</f>
        <v>Cameroon</v>
      </c>
      <c r="E19" s="146" t="str">
        <f>'Crisis Indicator Data'!E16</f>
        <v>CMR</v>
      </c>
      <c r="F19" s="240">
        <f>IF(LEN(E19)&gt;3,(IF(VLOOKUP($C19,'Regional Crises'!$B$1:$R$66,7,FALSE)="x","x",ROUND(IF(VLOOKUP($C19,'Regional Crises'!$B$1:$R$66,7,FALSE)&gt;$F$3,5,IF(VLOOKUP($C19,'Regional Crises'!$B$1:$R$66,7,FALSE)&lt;F$4,0,($F$3-VLOOKUP($C19,'Regional Crises'!$B$1:$R$66,7,FALSE))/($F$3-$F$4)*5)),1))),IF(VLOOKUP($E19,'Country Indicator Data'!$B$4:$N$300,3,FALSE)="x","x",ROUND(IF(VLOOKUP($E19,'Country Indicator Data'!$B$4:$N$300,3,FALSE)&gt;$F$3,5,IF(VLOOKUP($E19,'Country Indicator Data'!$B$4:$N$300,3,FALSE)&lt;$F$4,0,($F$3-VLOOKUP($E19,'Country Indicator Data'!$B$4:$N$300,3,FALSE))/($F$3-$F$4)*5)),1)))</f>
        <v>3.2</v>
      </c>
      <c r="G19" s="240">
        <f>IF(LEN(E19)&gt;3,(IF(VLOOKUP($C19,'Regional Crises'!$B$1:$R$66,9,FALSE)="x","x",ROUND(IF(VLOOKUP($C19,'Regional Crises'!$B$1:$R$66,9,FALSE)&gt;G$3,5,IF(VLOOKUP($C19,'Regional Crises'!$B$1:$R$66,9,FALSE)&lt;G$4,0,(G$3-VLOOKUP($C19,'Regional Crises'!$B$1:$R$66,9,FALSE))/(G$3-G$4)*5)),1))),IF(VLOOKUP($E19,'Country Indicator Data'!$B$4:$N$300,5,FALSE)="x","x",ROUND(IF(VLOOKUP($E19,'Country Indicator Data'!$B$4:$N$300,5,FALSE)&gt;G$3,5,IF(VLOOKUP($E19,'Country Indicator Data'!$B$4:$N$300,5,FALSE)&lt;G$4,0,(G$3-VLOOKUP($E19,'Country Indicator Data'!$B$4:$N$300,5,FALSE))/(G$3-G$4)*5)),1)))</f>
        <v>3.2</v>
      </c>
      <c r="H19" s="240">
        <f t="shared" si="0"/>
        <v>3.2</v>
      </c>
      <c r="I19" s="240">
        <f>IF(LEN(E19)&gt;3,(IF(VLOOKUP($C19,'Regional Crises'!$B$1:$R$66,6,FALSE)="x","x",ROUND(IF(VLOOKUP($C19,'Regional Crises'!$B$1:$R$66,6,FALSE)&gt;I$3,5,IF(VLOOKUP($C19,'Regional Crises'!$B$1:$R$66,6,FALSE)&lt;I$4,0,5-(I$3-VLOOKUP($C19,'Regional Crises'!$B$1:$R$66,6,FALSE))/(I$3-I$4)*5)),1))),IF(VLOOKUP($E19,'Country Indicator Data'!$B$4:$N$300,2,FALSE)="x","x",ROUND(IF(VLOOKUP($E19,'Country Indicator Data'!$B$4:$N$300,2,FALSE)&gt;I$3,5,IF(VLOOKUP($E19,'Country Indicator Data'!$B$4:$N$300,2,FALSE)&lt;I$4,0,5-(I$3-VLOOKUP($E19,'Country Indicator Data'!$B$4:$N$300,2,FALSE))/(I$3-I$4)*5)),1)))</f>
        <v>4.3</v>
      </c>
      <c r="J19" s="240">
        <f>IF(LEN(E19)&gt;3,(IF(VLOOKUP($C19,'Regional Crises'!$B$1:$R$66,8,FALSE)="x","x",ROUND(IF(VLOOKUP($C19,'Regional Crises'!$B$1:$R$66,8,FALSE)&gt;J$3,5,IF(VLOOKUP($C19,'Regional Crises'!$B$1:$R$66,8,FALSE)&lt;J$4,0,5-(J$3-VLOOKUP($C19,'Regional Crises'!$B$1:$R$66,8,FALSE))/(J$3-J$4)*5)),1))),IF(VLOOKUP($E19,'Country Indicator Data'!$B$4:$N$300,4,FALSE)="x","x",ROUND(IF(VLOOKUP($E19,'Country Indicator Data'!$B$4:$N$300,4,FALSE)&gt;J$3,5,IF(VLOOKUP($E19,'Country Indicator Data'!$B$4:$N$300,4,FALSE)&lt;J$4,0,5-(J$3-VLOOKUP($E19,'Country Indicator Data'!$B$4:$N$300,4,FALSE))/(J$3-J$4)*5)),1)))</f>
        <v>0</v>
      </c>
      <c r="K19" s="240">
        <f t="shared" si="1"/>
        <v>2.15</v>
      </c>
      <c r="L19" s="240">
        <f>IF(LEN(E19)&gt;3,(IF(VLOOKUP($C19,'Regional Crises'!$B$1:$R$66,10,FALSE)="x","x",ROUND(IF(VLOOKUP($C19,'Regional Crises'!$B$1:$R$66,10,FALSE)&gt;L$3,5,IF(VLOOKUP($C19,'Regional Crises'!$B$1:$R$66,10,FALSE)&lt;L$4,0,5-(L$3-VLOOKUP($C19,'Regional Crises'!$B$1:$R$66,10,FALSE))/(L$3-L$4)*5)),1))),IF(VLOOKUP($E19,'Country Indicator Data'!$B$4:$N$300,6,FALSE)="x","x",ROUND(IF(VLOOKUP($E19,'Country Indicator Data'!$B$4:$N$300,6,FALSE)&gt;L$3,5,IF(VLOOKUP($E19,'Country Indicator Data'!$B$4:$N$300,6,FALSE)&lt;L$4,0,5-(L$3-VLOOKUP($E19,'Country Indicator Data'!$B$4:$N$300,6,FALSE))/(L$3-L$4)*5)),1)))</f>
        <v>3.8</v>
      </c>
      <c r="M19" s="240">
        <f>IF(LEN(E19)&gt;3,(IF(VLOOKUP($C19,'Regional Crises'!$B$1:$R$66,11,FALSE)="x","x",ROUND(IF(VLOOKUP($C19,'Regional Crises'!$B$1:$R$66,11,FALSE)&gt;M$3,5,IF(VLOOKUP($C19,'Regional Crises'!$B$1:$R$66,11,FALSE)&lt;M$4,0,5-(M$3-VLOOKUP($C19,'Regional Crises'!$B$1:$R$66,11,FALSE))/(M$3-M$4)*5)),1))),IF(VLOOKUP($E19,'Country Indicator Data'!$B$4:$N$300,7,FALSE)="x","x",ROUND(IF(VLOOKUP($E19,'Country Indicator Data'!$B$4:$N$300,7,FALSE)&gt;M$3,5,IF(VLOOKUP($E19,'Country Indicator Data'!$B$4:$N$300,7,FALSE)&lt;M$4,0,5-(M$3-VLOOKUP($E19,'Country Indicator Data'!$B$4:$N$300,7,FALSE))/(M$3-M$4)*5)),1)))</f>
        <v>2.7</v>
      </c>
      <c r="N19" s="240">
        <f t="shared" si="2"/>
        <v>3.25</v>
      </c>
      <c r="O19" s="240">
        <f t="shared" si="3"/>
        <v>2.8666666666666667</v>
      </c>
      <c r="P19" s="240">
        <f>IF(LEN(E19)&gt;3,VLOOKUP(C19,'Regional Crises'!$B$1:$R$69,12,FALSE),VLOOKUP(E19,'Country Indicator Data'!$B$4:$I$300,8,FALSE))</f>
        <v>5</v>
      </c>
      <c r="Q19" s="240">
        <f>IF(LEN(E19)&gt;3,((IF(VLOOKUP($C19,'Regional Crises'!$B$1:$R$66,13,FALSE)="x","x",ROUND(IF(VLOOKUP($C19,'Regional Crises'!$B$1:$R$66,13,FALSE)&gt;Q$3,5,IF(VLOOKUP($C19,'Regional Crises'!$B$1:$R$66,13,FALSE)&lt;Q$4,0,5-(LOG(Q$3)-LOG(VLOOKUP($C19,'Regional Crises'!$B$1:$R$66,13,FALSE)))/(LOG(Q$3)-LOG(Q$4))*5)),1)))),(IF(VLOOKUP($E19,'Country Indicator Data'!$B$4:$N$300,9,FALSE)="x","x",ROUND(IF(VLOOKUP($E19,'Country Indicator Data'!$B$4:$N$300,9,FALSE)&gt;Q$3,5,IF(VLOOKUP($E19,'Country Indicator Data'!$B$4:$N$300,9,FALSE)&lt;Q$4,0,5-(LOG(Q$3)-LOG(VLOOKUP($E19,'Country Indicator Data'!$B$4:$N$300,9,FALSE)))/(LOG(Q$3)-LOG(Q$4))*5)),1))))</f>
        <v>3.7</v>
      </c>
      <c r="R19" s="240">
        <f t="shared" si="4"/>
        <v>4.3499999999999996</v>
      </c>
      <c r="S19" s="240">
        <f>IF(LEN(E19)&gt;3,((IF(VLOOKUP($C19,'Regional Crises'!$B$1:$R$66,17,FALSE)="x","x",ROUND(IF(VLOOKUP($C19,'Regional Crises'!$B$1:$R$66,17,FALSE)&gt;S$3,0,IF(VLOOKUP($C19,'Regional Crises'!$B$1:$R$66,17,FALSE)&lt;S$4,5,(S$3-VLOOKUP($C19,'Regional Crises'!$B$1:$R$66,17,FALSE))/(S$3-S$4)*5)),1)))),(IF(VLOOKUP($E19,'Country Indicator Data'!$B$4:$N$300,13,FALSE)="x","x",ROUND(IF(VLOOKUP($E19,'Country Indicator Data'!$B$4:$N$300,13,FALSE)&gt;S$3,0,IF(VLOOKUP($E19,'Country Indicator Data'!$B$4:$N$300,13,FALSE)&lt;S$4,5,(S$3-VLOOKUP($E19,'Country Indicator Data'!$B$4:$N$300,13,FALSE))/(S$3-S$4)*5)),1))))</f>
        <v>3.8</v>
      </c>
      <c r="T19" s="240">
        <f>IF(LEN(E19)&gt;3,((IF(VLOOKUP($C19,'Regional Crises'!$B$1:$R$66,14,FALSE)="x","x",ROUND(IF(VLOOKUP($C19,'Regional Crises'!$B$1:$R$66,14,FALSE)&gt;T$3,0,IF(VLOOKUP($C19,'Regional Crises'!$B$1:$R$66,14,FALSE)&lt;T$4,5,(T$3-VLOOKUP($C19,'Regional Crises'!$B$1:$R$66,14,FALSE))/(T$3-T$4)*5)),1)))),(IF(VLOOKUP($E19,'Country Indicator Data'!$B$4:$N$300,10,FALSE)="x","x",ROUND(IF(VLOOKUP($E19,'Country Indicator Data'!$B$4:$N$300,10,FALSE)&gt;T$3,0,IF(VLOOKUP($E19,'Country Indicator Data'!$B$4:$N$300,10,FALSE)&lt;T$4,5,(T$3-VLOOKUP($E19,'Country Indicator Data'!$B$4:$N$300,10,FALSE))/(T$3-T$4)*5)),1))))</f>
        <v>3.6</v>
      </c>
      <c r="U19" s="240">
        <f>IF(LEN(E19)&gt;3,((IF(VLOOKUP($C19,'Regional Crises'!$B$1:$R$66,15,FALSE)="x","x",ROUND(IF(VLOOKUP($C19,'Regional Crises'!$B$1:$R$66,15,FALSE)&gt;U$3,0,IF(VLOOKUP($C19,'Regional Crises'!$B$1:$R$66,15,FALSE)&lt;U$4,5,(U$3-VLOOKUP($C19,'Regional Crises'!$B$1:$R$66,15,FALSE))/(U$3-U$4)*5)),1)))),(IF(VLOOKUP($E19,'Country Indicator Data'!$B$4:$N$300,11,FALSE)="x","x",ROUND(IF(VLOOKUP($E19,'Country Indicator Data'!$B$4:$N$300,11,FALSE)&gt;U$3,0,IF(VLOOKUP($E19,'Country Indicator Data'!$B$4:$N$300,11,FALSE)&lt;U$4,5,(U$3-VLOOKUP($E19,'Country Indicator Data'!$B$4:$N$300,11,FALSE))/(U$3-U$4)*5)),1))))</f>
        <v>3.4</v>
      </c>
      <c r="V19" s="240">
        <f>IF(LEN(E19)&gt;3,((IF(VLOOKUP($C19,'Regional Crises'!$B$1:$R$66,16,FALSE)="x","x",ROUND(IF(VLOOKUP($C19,'Regional Crises'!$B$1:$R$66,16,FALSE)&gt;V$3,0,IF(VLOOKUP($C19,'Regional Crises'!$B$1:$R$66,16,FALSE)&lt;V$4,5,(V$3-VLOOKUP($C19,'Regional Crises'!$B$1:$R$66,16,FALSE))/(V$3-V$4)*5)),1)))),(IF(VLOOKUP($E19,'Country Indicator Data'!$B$4:$N$300,12,FALSE)="x","x",ROUND(IF(VLOOKUP($E19,'Country Indicator Data'!$B$4:$N$300,12,FALSE)&gt;V$3,0,IF(VLOOKUP($E19,'Country Indicator Data'!$B$4:$N$300,12,FALSE)&lt;V$4,5,(V$3-VLOOKUP($E19,'Country Indicator Data'!$B$4:$N$300,12,FALSE))/(V$3-V$4)*5)),1))))</f>
        <v>4.0999999999999996</v>
      </c>
      <c r="W19" s="240">
        <f t="shared" si="5"/>
        <v>3.7</v>
      </c>
      <c r="X19" s="240">
        <f t="shared" si="6"/>
        <v>3.6</v>
      </c>
      <c r="Y19" s="247">
        <f>IF('Core Indicators'!FC16="x","x",IF('Core Indicators'!FC16&gt;=5,5,IF('Core Indicators'!FC16&gt;=4,4,IF('Core Indicators'!FC16&gt;=3,3,IF('Core Indicators'!FC16&gt;=2,2,IF('Core Indicators'!FC16&gt;=1,1,0))))))</f>
        <v>3</v>
      </c>
      <c r="Z19" s="240">
        <f t="shared" si="7"/>
        <v>3</v>
      </c>
      <c r="AA19" s="247">
        <f>'Crisis Indicator Data'!Y16</f>
        <v>1</v>
      </c>
      <c r="AB19" s="247">
        <f>'Crisis Indicator Data'!Z16</f>
        <v>3</v>
      </c>
      <c r="AC19" s="247">
        <f>'Crisis Indicator Data'!AA16</f>
        <v>3</v>
      </c>
      <c r="AD19" s="247">
        <f>'Crisis Indicator Data'!AB16</f>
        <v>0</v>
      </c>
      <c r="AE19" s="247">
        <f t="shared" si="8"/>
        <v>3</v>
      </c>
      <c r="AF19" s="247">
        <f>'Crisis Indicator Data'!AC16</f>
        <v>2</v>
      </c>
      <c r="AG19" s="247">
        <f>'Crisis Indicator Data'!AD16</f>
        <v>3</v>
      </c>
      <c r="AH19" s="247">
        <f t="shared" si="9"/>
        <v>5</v>
      </c>
      <c r="AI19" s="247">
        <f>'Crisis Indicator Data'!AE16</f>
        <v>3</v>
      </c>
      <c r="AJ19" s="247">
        <f>'Crisis Indicator Data'!AF16</f>
        <v>1</v>
      </c>
      <c r="AK19" s="247">
        <f>'Crisis Indicator Data'!AG16</f>
        <v>3</v>
      </c>
      <c r="AL19" s="247">
        <f t="shared" si="10"/>
        <v>5</v>
      </c>
      <c r="AM19" s="240">
        <f t="shared" si="11"/>
        <v>4</v>
      </c>
      <c r="AN19" s="240">
        <f t="shared" si="12"/>
        <v>3.5</v>
      </c>
    </row>
    <row r="20" spans="1:40" ht="13.5" customHeight="1" x14ac:dyDescent="0.25">
      <c r="A20" s="144" t="str">
        <f>'Crisis Indicator Data'!A17</f>
        <v>Boko Haram in Cameroon</v>
      </c>
      <c r="B20" s="145" t="str">
        <f>'Crisis Indicator Data'!B17</f>
        <v>Conflict</v>
      </c>
      <c r="C20" s="145" t="str">
        <f>'Crisis Indicator Data'!C17</f>
        <v>CMR002</v>
      </c>
      <c r="D20" s="145" t="str">
        <f>'Crisis Indicator Data'!D17</f>
        <v>Cameroon</v>
      </c>
      <c r="E20" s="146" t="str">
        <f>'Crisis Indicator Data'!E17</f>
        <v>CMR</v>
      </c>
      <c r="F20" s="240">
        <f>IF(LEN(E20)&gt;3,(IF(VLOOKUP($C20,'Regional Crises'!$B$1:$R$66,7,FALSE)="x","x",ROUND(IF(VLOOKUP($C20,'Regional Crises'!$B$1:$R$66,7,FALSE)&gt;$F$3,5,IF(VLOOKUP($C20,'Regional Crises'!$B$1:$R$66,7,FALSE)&lt;F$4,0,($F$3-VLOOKUP($C20,'Regional Crises'!$B$1:$R$66,7,FALSE))/($F$3-$F$4)*5)),1))),IF(VLOOKUP($E20,'Country Indicator Data'!$B$4:$N$300,3,FALSE)="x","x",ROUND(IF(VLOOKUP($E20,'Country Indicator Data'!$B$4:$N$300,3,FALSE)&gt;$F$3,5,IF(VLOOKUP($E20,'Country Indicator Data'!$B$4:$N$300,3,FALSE)&lt;$F$4,0,($F$3-VLOOKUP($E20,'Country Indicator Data'!$B$4:$N$300,3,FALSE))/($F$3-$F$4)*5)),1)))</f>
        <v>3.2</v>
      </c>
      <c r="G20" s="240">
        <f>IF(LEN(E20)&gt;3,(IF(VLOOKUP($C20,'Regional Crises'!$B$1:$R$66,9,FALSE)="x","x",ROUND(IF(VLOOKUP($C20,'Regional Crises'!$B$1:$R$66,9,FALSE)&gt;G$3,5,IF(VLOOKUP($C20,'Regional Crises'!$B$1:$R$66,9,FALSE)&lt;G$4,0,(G$3-VLOOKUP($C20,'Regional Crises'!$B$1:$R$66,9,FALSE))/(G$3-G$4)*5)),1))),IF(VLOOKUP($E20,'Country Indicator Data'!$B$4:$N$300,5,FALSE)="x","x",ROUND(IF(VLOOKUP($E20,'Country Indicator Data'!$B$4:$N$300,5,FALSE)&gt;G$3,5,IF(VLOOKUP($E20,'Country Indicator Data'!$B$4:$N$300,5,FALSE)&lt;G$4,0,(G$3-VLOOKUP($E20,'Country Indicator Data'!$B$4:$N$300,5,FALSE))/(G$3-G$4)*5)),1)))</f>
        <v>3.2</v>
      </c>
      <c r="H20" s="240">
        <f t="shared" si="0"/>
        <v>3.2</v>
      </c>
      <c r="I20" s="240">
        <f>IF(LEN(E20)&gt;3,(IF(VLOOKUP($C20,'Regional Crises'!$B$1:$R$66,6,FALSE)="x","x",ROUND(IF(VLOOKUP($C20,'Regional Crises'!$B$1:$R$66,6,FALSE)&gt;I$3,5,IF(VLOOKUP($C20,'Regional Crises'!$B$1:$R$66,6,FALSE)&lt;I$4,0,5-(I$3-VLOOKUP($C20,'Regional Crises'!$B$1:$R$66,6,FALSE))/(I$3-I$4)*5)),1))),IF(VLOOKUP($E20,'Country Indicator Data'!$B$4:$N$300,2,FALSE)="x","x",ROUND(IF(VLOOKUP($E20,'Country Indicator Data'!$B$4:$N$300,2,FALSE)&gt;I$3,5,IF(VLOOKUP($E20,'Country Indicator Data'!$B$4:$N$300,2,FALSE)&lt;I$4,0,5-(I$3-VLOOKUP($E20,'Country Indicator Data'!$B$4:$N$300,2,FALSE))/(I$3-I$4)*5)),1)))</f>
        <v>4.3</v>
      </c>
      <c r="J20" s="240">
        <f>IF(LEN(E20)&gt;3,(IF(VLOOKUP($C20,'Regional Crises'!$B$1:$R$66,8,FALSE)="x","x",ROUND(IF(VLOOKUP($C20,'Regional Crises'!$B$1:$R$66,8,FALSE)&gt;J$3,5,IF(VLOOKUP($C20,'Regional Crises'!$B$1:$R$66,8,FALSE)&lt;J$4,0,5-(J$3-VLOOKUP($C20,'Regional Crises'!$B$1:$R$66,8,FALSE))/(J$3-J$4)*5)),1))),IF(VLOOKUP($E20,'Country Indicator Data'!$B$4:$N$300,4,FALSE)="x","x",ROUND(IF(VLOOKUP($E20,'Country Indicator Data'!$B$4:$N$300,4,FALSE)&gt;J$3,5,IF(VLOOKUP($E20,'Country Indicator Data'!$B$4:$N$300,4,FALSE)&lt;J$4,0,5-(J$3-VLOOKUP($E20,'Country Indicator Data'!$B$4:$N$300,4,FALSE))/(J$3-J$4)*5)),1)))</f>
        <v>0</v>
      </c>
      <c r="K20" s="240">
        <f t="shared" si="1"/>
        <v>2.15</v>
      </c>
      <c r="L20" s="240">
        <f>IF(LEN(E20)&gt;3,(IF(VLOOKUP($C20,'Regional Crises'!$B$1:$R$66,10,FALSE)="x","x",ROUND(IF(VLOOKUP($C20,'Regional Crises'!$B$1:$R$66,10,FALSE)&gt;L$3,5,IF(VLOOKUP($C20,'Regional Crises'!$B$1:$R$66,10,FALSE)&lt;L$4,0,5-(L$3-VLOOKUP($C20,'Regional Crises'!$B$1:$R$66,10,FALSE))/(L$3-L$4)*5)),1))),IF(VLOOKUP($E20,'Country Indicator Data'!$B$4:$N$300,6,FALSE)="x","x",ROUND(IF(VLOOKUP($E20,'Country Indicator Data'!$B$4:$N$300,6,FALSE)&gt;L$3,5,IF(VLOOKUP($E20,'Country Indicator Data'!$B$4:$N$300,6,FALSE)&lt;L$4,0,5-(L$3-VLOOKUP($E20,'Country Indicator Data'!$B$4:$N$300,6,FALSE))/(L$3-L$4)*5)),1)))</f>
        <v>3.8</v>
      </c>
      <c r="M20" s="240">
        <f>IF(LEN(E20)&gt;3,(IF(VLOOKUP($C20,'Regional Crises'!$B$1:$R$66,11,FALSE)="x","x",ROUND(IF(VLOOKUP($C20,'Regional Crises'!$B$1:$R$66,11,FALSE)&gt;M$3,5,IF(VLOOKUP($C20,'Regional Crises'!$B$1:$R$66,11,FALSE)&lt;M$4,0,5-(M$3-VLOOKUP($C20,'Regional Crises'!$B$1:$R$66,11,FALSE))/(M$3-M$4)*5)),1))),IF(VLOOKUP($E20,'Country Indicator Data'!$B$4:$N$300,7,FALSE)="x","x",ROUND(IF(VLOOKUP($E20,'Country Indicator Data'!$B$4:$N$300,7,FALSE)&gt;M$3,5,IF(VLOOKUP($E20,'Country Indicator Data'!$B$4:$N$300,7,FALSE)&lt;M$4,0,5-(M$3-VLOOKUP($E20,'Country Indicator Data'!$B$4:$N$300,7,FALSE))/(M$3-M$4)*5)),1)))</f>
        <v>2.7</v>
      </c>
      <c r="N20" s="240">
        <f t="shared" si="2"/>
        <v>3.25</v>
      </c>
      <c r="O20" s="240">
        <f t="shared" si="3"/>
        <v>2.8666666666666667</v>
      </c>
      <c r="P20" s="240">
        <f>IF(LEN(E20)&gt;3,VLOOKUP(C20,'Regional Crises'!$B$1:$R$69,12,FALSE),VLOOKUP(E20,'Country Indicator Data'!$B$4:$I$300,8,FALSE))</f>
        <v>5</v>
      </c>
      <c r="Q20" s="240">
        <f>IF(LEN(E20)&gt;3,((IF(VLOOKUP($C20,'Regional Crises'!$B$1:$R$66,13,FALSE)="x","x",ROUND(IF(VLOOKUP($C20,'Regional Crises'!$B$1:$R$66,13,FALSE)&gt;Q$3,5,IF(VLOOKUP($C20,'Regional Crises'!$B$1:$R$66,13,FALSE)&lt;Q$4,0,5-(LOG(Q$3)-LOG(VLOOKUP($C20,'Regional Crises'!$B$1:$R$66,13,FALSE)))/(LOG(Q$3)-LOG(Q$4))*5)),1)))),(IF(VLOOKUP($E20,'Country Indicator Data'!$B$4:$N$300,9,FALSE)="x","x",ROUND(IF(VLOOKUP($E20,'Country Indicator Data'!$B$4:$N$300,9,FALSE)&gt;Q$3,5,IF(VLOOKUP($E20,'Country Indicator Data'!$B$4:$N$300,9,FALSE)&lt;Q$4,0,5-(LOG(Q$3)-LOG(VLOOKUP($E20,'Country Indicator Data'!$B$4:$N$300,9,FALSE)))/(LOG(Q$3)-LOG(Q$4))*5)),1))))</f>
        <v>3.7</v>
      </c>
      <c r="R20" s="240">
        <f t="shared" si="4"/>
        <v>4.3499999999999996</v>
      </c>
      <c r="S20" s="240">
        <f>IF(LEN(E20)&gt;3,((IF(VLOOKUP($C20,'Regional Crises'!$B$1:$R$66,17,FALSE)="x","x",ROUND(IF(VLOOKUP($C20,'Regional Crises'!$B$1:$R$66,17,FALSE)&gt;S$3,0,IF(VLOOKUP($C20,'Regional Crises'!$B$1:$R$66,17,FALSE)&lt;S$4,5,(S$3-VLOOKUP($C20,'Regional Crises'!$B$1:$R$66,17,FALSE))/(S$3-S$4)*5)),1)))),(IF(VLOOKUP($E20,'Country Indicator Data'!$B$4:$N$300,13,FALSE)="x","x",ROUND(IF(VLOOKUP($E20,'Country Indicator Data'!$B$4:$N$300,13,FALSE)&gt;S$3,0,IF(VLOOKUP($E20,'Country Indicator Data'!$B$4:$N$300,13,FALSE)&lt;S$4,5,(S$3-VLOOKUP($E20,'Country Indicator Data'!$B$4:$N$300,13,FALSE))/(S$3-S$4)*5)),1))))</f>
        <v>3.8</v>
      </c>
      <c r="T20" s="240">
        <f>IF(LEN(E20)&gt;3,((IF(VLOOKUP($C20,'Regional Crises'!$B$1:$R$66,14,FALSE)="x","x",ROUND(IF(VLOOKUP($C20,'Regional Crises'!$B$1:$R$66,14,FALSE)&gt;T$3,0,IF(VLOOKUP($C20,'Regional Crises'!$B$1:$R$66,14,FALSE)&lt;T$4,5,(T$3-VLOOKUP($C20,'Regional Crises'!$B$1:$R$66,14,FALSE))/(T$3-T$4)*5)),1)))),(IF(VLOOKUP($E20,'Country Indicator Data'!$B$4:$N$300,10,FALSE)="x","x",ROUND(IF(VLOOKUP($E20,'Country Indicator Data'!$B$4:$N$300,10,FALSE)&gt;T$3,0,IF(VLOOKUP($E20,'Country Indicator Data'!$B$4:$N$300,10,FALSE)&lt;T$4,5,(T$3-VLOOKUP($E20,'Country Indicator Data'!$B$4:$N$300,10,FALSE))/(T$3-T$4)*5)),1))))</f>
        <v>3.6</v>
      </c>
      <c r="U20" s="240">
        <f>IF(LEN(E20)&gt;3,((IF(VLOOKUP($C20,'Regional Crises'!$B$1:$R$66,15,FALSE)="x","x",ROUND(IF(VLOOKUP($C20,'Regional Crises'!$B$1:$R$66,15,FALSE)&gt;U$3,0,IF(VLOOKUP($C20,'Regional Crises'!$B$1:$R$66,15,FALSE)&lt;U$4,5,(U$3-VLOOKUP($C20,'Regional Crises'!$B$1:$R$66,15,FALSE))/(U$3-U$4)*5)),1)))),(IF(VLOOKUP($E20,'Country Indicator Data'!$B$4:$N$300,11,FALSE)="x","x",ROUND(IF(VLOOKUP($E20,'Country Indicator Data'!$B$4:$N$300,11,FALSE)&gt;U$3,0,IF(VLOOKUP($E20,'Country Indicator Data'!$B$4:$N$300,11,FALSE)&lt;U$4,5,(U$3-VLOOKUP($E20,'Country Indicator Data'!$B$4:$N$300,11,FALSE))/(U$3-U$4)*5)),1))))</f>
        <v>3.4</v>
      </c>
      <c r="V20" s="240">
        <f>IF(LEN(E20)&gt;3,((IF(VLOOKUP($C20,'Regional Crises'!$B$1:$R$66,16,FALSE)="x","x",ROUND(IF(VLOOKUP($C20,'Regional Crises'!$B$1:$R$66,16,FALSE)&gt;V$3,0,IF(VLOOKUP($C20,'Regional Crises'!$B$1:$R$66,16,FALSE)&lt;V$4,5,(V$3-VLOOKUP($C20,'Regional Crises'!$B$1:$R$66,16,FALSE))/(V$3-V$4)*5)),1)))),(IF(VLOOKUP($E20,'Country Indicator Data'!$B$4:$N$300,12,FALSE)="x","x",ROUND(IF(VLOOKUP($E20,'Country Indicator Data'!$B$4:$N$300,12,FALSE)&gt;V$3,0,IF(VLOOKUP($E20,'Country Indicator Data'!$B$4:$N$300,12,FALSE)&lt;V$4,5,(V$3-VLOOKUP($E20,'Country Indicator Data'!$B$4:$N$300,12,FALSE))/(V$3-V$4)*5)),1))))</f>
        <v>4.0999999999999996</v>
      </c>
      <c r="W20" s="240">
        <f t="shared" si="5"/>
        <v>3.7</v>
      </c>
      <c r="X20" s="240">
        <f t="shared" si="6"/>
        <v>3.6</v>
      </c>
      <c r="Y20" s="247">
        <f>IF('Core Indicators'!FC17="x","x",IF('Core Indicators'!FC17&gt;=5,5,IF('Core Indicators'!FC17&gt;=4,4,IF('Core Indicators'!FC17&gt;=3,3,IF('Core Indicators'!FC17&gt;=2,2,IF('Core Indicators'!FC17&gt;=1,1,0))))))</f>
        <v>3</v>
      </c>
      <c r="Z20" s="240">
        <f t="shared" si="7"/>
        <v>3</v>
      </c>
      <c r="AA20" s="247">
        <f>'Crisis Indicator Data'!Y17</f>
        <v>1</v>
      </c>
      <c r="AB20" s="247">
        <f>'Crisis Indicator Data'!Z17</f>
        <v>3</v>
      </c>
      <c r="AC20" s="247">
        <f>'Crisis Indicator Data'!AA17</f>
        <v>1</v>
      </c>
      <c r="AD20" s="247">
        <f>'Crisis Indicator Data'!AB17</f>
        <v>0</v>
      </c>
      <c r="AE20" s="247">
        <f t="shared" si="8"/>
        <v>2</v>
      </c>
      <c r="AF20" s="247">
        <f>'Crisis Indicator Data'!AC17</f>
        <v>0</v>
      </c>
      <c r="AG20" s="247">
        <f>'Crisis Indicator Data'!AD17</f>
        <v>2</v>
      </c>
      <c r="AH20" s="247">
        <f t="shared" si="9"/>
        <v>2</v>
      </c>
      <c r="AI20" s="247">
        <f>'Crisis Indicator Data'!AE17</f>
        <v>3</v>
      </c>
      <c r="AJ20" s="247">
        <f>'Crisis Indicator Data'!AF17</f>
        <v>1</v>
      </c>
      <c r="AK20" s="247">
        <f>'Crisis Indicator Data'!AG17</f>
        <v>3</v>
      </c>
      <c r="AL20" s="247">
        <f t="shared" si="10"/>
        <v>5</v>
      </c>
      <c r="AM20" s="240">
        <f t="shared" si="11"/>
        <v>3</v>
      </c>
      <c r="AN20" s="240">
        <f t="shared" si="12"/>
        <v>3</v>
      </c>
    </row>
    <row r="21" spans="1:40" ht="13.5" customHeight="1" x14ac:dyDescent="0.25">
      <c r="A21" s="144" t="str">
        <f>'Crisis Indicator Data'!A18</f>
        <v>Anglophone Crisis in Cameroon</v>
      </c>
      <c r="B21" s="145" t="str">
        <f>'Crisis Indicator Data'!B18</f>
        <v>Conflict</v>
      </c>
      <c r="C21" s="145" t="str">
        <f>'Crisis Indicator Data'!C18</f>
        <v>CMR003</v>
      </c>
      <c r="D21" s="145" t="str">
        <f>'Crisis Indicator Data'!D18</f>
        <v>Cameroon</v>
      </c>
      <c r="E21" s="146" t="str">
        <f>'Crisis Indicator Data'!E18</f>
        <v>CMR</v>
      </c>
      <c r="F21" s="240">
        <f>IF(LEN(E21)&gt;3,(IF(VLOOKUP($C21,'Regional Crises'!$B$1:$R$66,7,FALSE)="x","x",ROUND(IF(VLOOKUP($C21,'Regional Crises'!$B$1:$R$66,7,FALSE)&gt;$F$3,5,IF(VLOOKUP($C21,'Regional Crises'!$B$1:$R$66,7,FALSE)&lt;F$4,0,($F$3-VLOOKUP($C21,'Regional Crises'!$B$1:$R$66,7,FALSE))/($F$3-$F$4)*5)),1))),IF(VLOOKUP($E21,'Country Indicator Data'!$B$4:$N$300,3,FALSE)="x","x",ROUND(IF(VLOOKUP($E21,'Country Indicator Data'!$B$4:$N$300,3,FALSE)&gt;$F$3,5,IF(VLOOKUP($E21,'Country Indicator Data'!$B$4:$N$300,3,FALSE)&lt;$F$4,0,($F$3-VLOOKUP($E21,'Country Indicator Data'!$B$4:$N$300,3,FALSE))/($F$3-$F$4)*5)),1)))</f>
        <v>3.2</v>
      </c>
      <c r="G21" s="240">
        <f>IF(LEN(E21)&gt;3,(IF(VLOOKUP($C21,'Regional Crises'!$B$1:$R$66,9,FALSE)="x","x",ROUND(IF(VLOOKUP($C21,'Regional Crises'!$B$1:$R$66,9,FALSE)&gt;G$3,5,IF(VLOOKUP($C21,'Regional Crises'!$B$1:$R$66,9,FALSE)&lt;G$4,0,(G$3-VLOOKUP($C21,'Regional Crises'!$B$1:$R$66,9,FALSE))/(G$3-G$4)*5)),1))),IF(VLOOKUP($E21,'Country Indicator Data'!$B$4:$N$300,5,FALSE)="x","x",ROUND(IF(VLOOKUP($E21,'Country Indicator Data'!$B$4:$N$300,5,FALSE)&gt;G$3,5,IF(VLOOKUP($E21,'Country Indicator Data'!$B$4:$N$300,5,FALSE)&lt;G$4,0,(G$3-VLOOKUP($E21,'Country Indicator Data'!$B$4:$N$300,5,FALSE))/(G$3-G$4)*5)),1)))</f>
        <v>3.2</v>
      </c>
      <c r="H21" s="240">
        <f t="shared" si="0"/>
        <v>3.2</v>
      </c>
      <c r="I21" s="240">
        <f>IF(LEN(E21)&gt;3,(IF(VLOOKUP($C21,'Regional Crises'!$B$1:$R$66,6,FALSE)="x","x",ROUND(IF(VLOOKUP($C21,'Regional Crises'!$B$1:$R$66,6,FALSE)&gt;I$3,5,IF(VLOOKUP($C21,'Regional Crises'!$B$1:$R$66,6,FALSE)&lt;I$4,0,5-(I$3-VLOOKUP($C21,'Regional Crises'!$B$1:$R$66,6,FALSE))/(I$3-I$4)*5)),1))),IF(VLOOKUP($E21,'Country Indicator Data'!$B$4:$N$300,2,FALSE)="x","x",ROUND(IF(VLOOKUP($E21,'Country Indicator Data'!$B$4:$N$300,2,FALSE)&gt;I$3,5,IF(VLOOKUP($E21,'Country Indicator Data'!$B$4:$N$300,2,FALSE)&lt;I$4,0,5-(I$3-VLOOKUP($E21,'Country Indicator Data'!$B$4:$N$300,2,FALSE))/(I$3-I$4)*5)),1)))</f>
        <v>4.3</v>
      </c>
      <c r="J21" s="240">
        <f>IF(LEN(E21)&gt;3,(IF(VLOOKUP($C21,'Regional Crises'!$B$1:$R$66,8,FALSE)="x","x",ROUND(IF(VLOOKUP($C21,'Regional Crises'!$B$1:$R$66,8,FALSE)&gt;J$3,5,IF(VLOOKUP($C21,'Regional Crises'!$B$1:$R$66,8,FALSE)&lt;J$4,0,5-(J$3-VLOOKUP($C21,'Regional Crises'!$B$1:$R$66,8,FALSE))/(J$3-J$4)*5)),1))),IF(VLOOKUP($E21,'Country Indicator Data'!$B$4:$N$300,4,FALSE)="x","x",ROUND(IF(VLOOKUP($E21,'Country Indicator Data'!$B$4:$N$300,4,FALSE)&gt;J$3,5,IF(VLOOKUP($E21,'Country Indicator Data'!$B$4:$N$300,4,FALSE)&lt;J$4,0,5-(J$3-VLOOKUP($E21,'Country Indicator Data'!$B$4:$N$300,4,FALSE))/(J$3-J$4)*5)),1)))</f>
        <v>0</v>
      </c>
      <c r="K21" s="240">
        <f t="shared" si="1"/>
        <v>2.15</v>
      </c>
      <c r="L21" s="240">
        <f>IF(LEN(E21)&gt;3,(IF(VLOOKUP($C21,'Regional Crises'!$B$1:$R$66,10,FALSE)="x","x",ROUND(IF(VLOOKUP($C21,'Regional Crises'!$B$1:$R$66,10,FALSE)&gt;L$3,5,IF(VLOOKUP($C21,'Regional Crises'!$B$1:$R$66,10,FALSE)&lt;L$4,0,5-(L$3-VLOOKUP($C21,'Regional Crises'!$B$1:$R$66,10,FALSE))/(L$3-L$4)*5)),1))),IF(VLOOKUP($E21,'Country Indicator Data'!$B$4:$N$300,6,FALSE)="x","x",ROUND(IF(VLOOKUP($E21,'Country Indicator Data'!$B$4:$N$300,6,FALSE)&gt;L$3,5,IF(VLOOKUP($E21,'Country Indicator Data'!$B$4:$N$300,6,FALSE)&lt;L$4,0,5-(L$3-VLOOKUP($E21,'Country Indicator Data'!$B$4:$N$300,6,FALSE))/(L$3-L$4)*5)),1)))</f>
        <v>3.8</v>
      </c>
      <c r="M21" s="240">
        <f>IF(LEN(E21)&gt;3,(IF(VLOOKUP($C21,'Regional Crises'!$B$1:$R$66,11,FALSE)="x","x",ROUND(IF(VLOOKUP($C21,'Regional Crises'!$B$1:$R$66,11,FALSE)&gt;M$3,5,IF(VLOOKUP($C21,'Regional Crises'!$B$1:$R$66,11,FALSE)&lt;M$4,0,5-(M$3-VLOOKUP($C21,'Regional Crises'!$B$1:$R$66,11,FALSE))/(M$3-M$4)*5)),1))),IF(VLOOKUP($E21,'Country Indicator Data'!$B$4:$N$300,7,FALSE)="x","x",ROUND(IF(VLOOKUP($E21,'Country Indicator Data'!$B$4:$N$300,7,FALSE)&gt;M$3,5,IF(VLOOKUP($E21,'Country Indicator Data'!$B$4:$N$300,7,FALSE)&lt;M$4,0,5-(M$3-VLOOKUP($E21,'Country Indicator Data'!$B$4:$N$300,7,FALSE))/(M$3-M$4)*5)),1)))</f>
        <v>2.7</v>
      </c>
      <c r="N21" s="240">
        <f t="shared" si="2"/>
        <v>3.25</v>
      </c>
      <c r="O21" s="240">
        <f t="shared" si="3"/>
        <v>2.8666666666666667</v>
      </c>
      <c r="P21" s="240">
        <f>IF(LEN(E21)&gt;3,VLOOKUP(C21,'Regional Crises'!$B$1:$R$69,12,FALSE),VLOOKUP(E21,'Country Indicator Data'!$B$4:$I$300,8,FALSE))</f>
        <v>5</v>
      </c>
      <c r="Q21" s="240">
        <f>IF(LEN(E21)&gt;3,((IF(VLOOKUP($C21,'Regional Crises'!$B$1:$R$66,13,FALSE)="x","x",ROUND(IF(VLOOKUP($C21,'Regional Crises'!$B$1:$R$66,13,FALSE)&gt;Q$3,5,IF(VLOOKUP($C21,'Regional Crises'!$B$1:$R$66,13,FALSE)&lt;Q$4,0,5-(LOG(Q$3)-LOG(VLOOKUP($C21,'Regional Crises'!$B$1:$R$66,13,FALSE)))/(LOG(Q$3)-LOG(Q$4))*5)),1)))),(IF(VLOOKUP($E21,'Country Indicator Data'!$B$4:$N$300,9,FALSE)="x","x",ROUND(IF(VLOOKUP($E21,'Country Indicator Data'!$B$4:$N$300,9,FALSE)&gt;Q$3,5,IF(VLOOKUP($E21,'Country Indicator Data'!$B$4:$N$300,9,FALSE)&lt;Q$4,0,5-(LOG(Q$3)-LOG(VLOOKUP($E21,'Country Indicator Data'!$B$4:$N$300,9,FALSE)))/(LOG(Q$3)-LOG(Q$4))*5)),1))))</f>
        <v>3.7</v>
      </c>
      <c r="R21" s="240">
        <f t="shared" si="4"/>
        <v>4.3499999999999996</v>
      </c>
      <c r="S21" s="240">
        <f>IF(LEN(E21)&gt;3,((IF(VLOOKUP($C21,'Regional Crises'!$B$1:$R$66,17,FALSE)="x","x",ROUND(IF(VLOOKUP($C21,'Regional Crises'!$B$1:$R$66,17,FALSE)&gt;S$3,0,IF(VLOOKUP($C21,'Regional Crises'!$B$1:$R$66,17,FALSE)&lt;S$4,5,(S$3-VLOOKUP($C21,'Regional Crises'!$B$1:$R$66,17,FALSE))/(S$3-S$4)*5)),1)))),(IF(VLOOKUP($E21,'Country Indicator Data'!$B$4:$N$300,13,FALSE)="x","x",ROUND(IF(VLOOKUP($E21,'Country Indicator Data'!$B$4:$N$300,13,FALSE)&gt;S$3,0,IF(VLOOKUP($E21,'Country Indicator Data'!$B$4:$N$300,13,FALSE)&lt;S$4,5,(S$3-VLOOKUP($E21,'Country Indicator Data'!$B$4:$N$300,13,FALSE))/(S$3-S$4)*5)),1))))</f>
        <v>3.8</v>
      </c>
      <c r="T21" s="240">
        <f>IF(LEN(E21)&gt;3,((IF(VLOOKUP($C21,'Regional Crises'!$B$1:$R$66,14,FALSE)="x","x",ROUND(IF(VLOOKUP($C21,'Regional Crises'!$B$1:$R$66,14,FALSE)&gt;T$3,0,IF(VLOOKUP($C21,'Regional Crises'!$B$1:$R$66,14,FALSE)&lt;T$4,5,(T$3-VLOOKUP($C21,'Regional Crises'!$B$1:$R$66,14,FALSE))/(T$3-T$4)*5)),1)))),(IF(VLOOKUP($E21,'Country Indicator Data'!$B$4:$N$300,10,FALSE)="x","x",ROUND(IF(VLOOKUP($E21,'Country Indicator Data'!$B$4:$N$300,10,FALSE)&gt;T$3,0,IF(VLOOKUP($E21,'Country Indicator Data'!$B$4:$N$300,10,FALSE)&lt;T$4,5,(T$3-VLOOKUP($E21,'Country Indicator Data'!$B$4:$N$300,10,FALSE))/(T$3-T$4)*5)),1))))</f>
        <v>3.6</v>
      </c>
      <c r="U21" s="240">
        <f>IF(LEN(E21)&gt;3,((IF(VLOOKUP($C21,'Regional Crises'!$B$1:$R$66,15,FALSE)="x","x",ROUND(IF(VLOOKUP($C21,'Regional Crises'!$B$1:$R$66,15,FALSE)&gt;U$3,0,IF(VLOOKUP($C21,'Regional Crises'!$B$1:$R$66,15,FALSE)&lt;U$4,5,(U$3-VLOOKUP($C21,'Regional Crises'!$B$1:$R$66,15,FALSE))/(U$3-U$4)*5)),1)))),(IF(VLOOKUP($E21,'Country Indicator Data'!$B$4:$N$300,11,FALSE)="x","x",ROUND(IF(VLOOKUP($E21,'Country Indicator Data'!$B$4:$N$300,11,FALSE)&gt;U$3,0,IF(VLOOKUP($E21,'Country Indicator Data'!$B$4:$N$300,11,FALSE)&lt;U$4,5,(U$3-VLOOKUP($E21,'Country Indicator Data'!$B$4:$N$300,11,FALSE))/(U$3-U$4)*5)),1))))</f>
        <v>3.4</v>
      </c>
      <c r="V21" s="240">
        <f>IF(LEN(E21)&gt;3,((IF(VLOOKUP($C21,'Regional Crises'!$B$1:$R$66,16,FALSE)="x","x",ROUND(IF(VLOOKUP($C21,'Regional Crises'!$B$1:$R$66,16,FALSE)&gt;V$3,0,IF(VLOOKUP($C21,'Regional Crises'!$B$1:$R$66,16,FALSE)&lt;V$4,5,(V$3-VLOOKUP($C21,'Regional Crises'!$B$1:$R$66,16,FALSE))/(V$3-V$4)*5)),1)))),(IF(VLOOKUP($E21,'Country Indicator Data'!$B$4:$N$300,12,FALSE)="x","x",ROUND(IF(VLOOKUP($E21,'Country Indicator Data'!$B$4:$N$300,12,FALSE)&gt;V$3,0,IF(VLOOKUP($E21,'Country Indicator Data'!$B$4:$N$300,12,FALSE)&lt;V$4,5,(V$3-VLOOKUP($E21,'Country Indicator Data'!$B$4:$N$300,12,FALSE))/(V$3-V$4)*5)),1))))</f>
        <v>4.0999999999999996</v>
      </c>
      <c r="W21" s="240">
        <f t="shared" si="5"/>
        <v>3.7</v>
      </c>
      <c r="X21" s="240">
        <f t="shared" si="6"/>
        <v>3.6</v>
      </c>
      <c r="Y21" s="247">
        <f>IF('Core Indicators'!FC18="x","x",IF('Core Indicators'!FC18&gt;=5,5,IF('Core Indicators'!FC18&gt;=4,4,IF('Core Indicators'!FC18&gt;=3,3,IF('Core Indicators'!FC18&gt;=2,2,IF('Core Indicators'!FC18&gt;=1,1,0))))))</f>
        <v>3</v>
      </c>
      <c r="Z21" s="240">
        <f t="shared" si="7"/>
        <v>3</v>
      </c>
      <c r="AA21" s="247">
        <f>'Crisis Indicator Data'!Y18</f>
        <v>1</v>
      </c>
      <c r="AB21" s="247">
        <f>'Crisis Indicator Data'!Z18</f>
        <v>3</v>
      </c>
      <c r="AC21" s="247">
        <f>'Crisis Indicator Data'!AA18</f>
        <v>3</v>
      </c>
      <c r="AD21" s="247">
        <f>'Crisis Indicator Data'!AB18</f>
        <v>0</v>
      </c>
      <c r="AE21" s="247">
        <f t="shared" si="8"/>
        <v>3</v>
      </c>
      <c r="AF21" s="247">
        <f>'Crisis Indicator Data'!AC18</f>
        <v>2</v>
      </c>
      <c r="AG21" s="247">
        <f>'Crisis Indicator Data'!AD18</f>
        <v>3</v>
      </c>
      <c r="AH21" s="247">
        <f t="shared" si="9"/>
        <v>5</v>
      </c>
      <c r="AI21" s="247">
        <f>'Crisis Indicator Data'!AE18</f>
        <v>3</v>
      </c>
      <c r="AJ21" s="247">
        <f>'Crisis Indicator Data'!AF18</f>
        <v>1</v>
      </c>
      <c r="AK21" s="247">
        <f>'Crisis Indicator Data'!AG18</f>
        <v>3</v>
      </c>
      <c r="AL21" s="247">
        <f t="shared" si="10"/>
        <v>5</v>
      </c>
      <c r="AM21" s="240">
        <f t="shared" si="11"/>
        <v>4</v>
      </c>
      <c r="AN21" s="240">
        <f t="shared" si="12"/>
        <v>3.5</v>
      </c>
    </row>
    <row r="22" spans="1:40" ht="13.5" customHeight="1" x14ac:dyDescent="0.25">
      <c r="A22" s="144" t="str">
        <f>'Crisis Indicator Data'!A19</f>
        <v>CAR refugees in Cameroon</v>
      </c>
      <c r="B22" s="145" t="str">
        <f>'Crisis Indicator Data'!B19</f>
        <v>Conflict,Displacement</v>
      </c>
      <c r="C22" s="145" t="str">
        <f>'Crisis Indicator Data'!C19</f>
        <v>CMR004</v>
      </c>
      <c r="D22" s="145" t="str">
        <f>'Crisis Indicator Data'!D19</f>
        <v>Cameroon</v>
      </c>
      <c r="E22" s="146" t="str">
        <f>'Crisis Indicator Data'!E19</f>
        <v>CMR</v>
      </c>
      <c r="F22" s="240">
        <f>IF(LEN(E22)&gt;3,(IF(VLOOKUP($C22,'Regional Crises'!$B$1:$R$66,7,FALSE)="x","x",ROUND(IF(VLOOKUP($C22,'Regional Crises'!$B$1:$R$66,7,FALSE)&gt;$F$3,5,IF(VLOOKUP($C22,'Regional Crises'!$B$1:$R$66,7,FALSE)&lt;F$4,0,($F$3-VLOOKUP($C22,'Regional Crises'!$B$1:$R$66,7,FALSE))/($F$3-$F$4)*5)),1))),IF(VLOOKUP($E22,'Country Indicator Data'!$B$4:$N$300,3,FALSE)="x","x",ROUND(IF(VLOOKUP($E22,'Country Indicator Data'!$B$4:$N$300,3,FALSE)&gt;$F$3,5,IF(VLOOKUP($E22,'Country Indicator Data'!$B$4:$N$300,3,FALSE)&lt;$F$4,0,($F$3-VLOOKUP($E22,'Country Indicator Data'!$B$4:$N$300,3,FALSE))/($F$3-$F$4)*5)),1)))</f>
        <v>3.2</v>
      </c>
      <c r="G22" s="240">
        <f>IF(LEN(E22)&gt;3,(IF(VLOOKUP($C22,'Regional Crises'!$B$1:$R$66,9,FALSE)="x","x",ROUND(IF(VLOOKUP($C22,'Regional Crises'!$B$1:$R$66,9,FALSE)&gt;G$3,5,IF(VLOOKUP($C22,'Regional Crises'!$B$1:$R$66,9,FALSE)&lt;G$4,0,(G$3-VLOOKUP($C22,'Regional Crises'!$B$1:$R$66,9,FALSE))/(G$3-G$4)*5)),1))),IF(VLOOKUP($E22,'Country Indicator Data'!$B$4:$N$300,5,FALSE)="x","x",ROUND(IF(VLOOKUP($E22,'Country Indicator Data'!$B$4:$N$300,5,FALSE)&gt;G$3,5,IF(VLOOKUP($E22,'Country Indicator Data'!$B$4:$N$300,5,FALSE)&lt;G$4,0,(G$3-VLOOKUP($E22,'Country Indicator Data'!$B$4:$N$300,5,FALSE))/(G$3-G$4)*5)),1)))</f>
        <v>3.2</v>
      </c>
      <c r="H22" s="240">
        <f t="shared" si="0"/>
        <v>3.2</v>
      </c>
      <c r="I22" s="240">
        <f>IF(LEN(E22)&gt;3,(IF(VLOOKUP($C22,'Regional Crises'!$B$1:$R$66,6,FALSE)="x","x",ROUND(IF(VLOOKUP($C22,'Regional Crises'!$B$1:$R$66,6,FALSE)&gt;I$3,5,IF(VLOOKUP($C22,'Regional Crises'!$B$1:$R$66,6,FALSE)&lt;I$4,0,5-(I$3-VLOOKUP($C22,'Regional Crises'!$B$1:$R$66,6,FALSE))/(I$3-I$4)*5)),1))),IF(VLOOKUP($E22,'Country Indicator Data'!$B$4:$N$300,2,FALSE)="x","x",ROUND(IF(VLOOKUP($E22,'Country Indicator Data'!$B$4:$N$300,2,FALSE)&gt;I$3,5,IF(VLOOKUP($E22,'Country Indicator Data'!$B$4:$N$300,2,FALSE)&lt;I$4,0,5-(I$3-VLOOKUP($E22,'Country Indicator Data'!$B$4:$N$300,2,FALSE))/(I$3-I$4)*5)),1)))</f>
        <v>4.3</v>
      </c>
      <c r="J22" s="240">
        <f>IF(LEN(E22)&gt;3,(IF(VLOOKUP($C22,'Regional Crises'!$B$1:$R$66,8,FALSE)="x","x",ROUND(IF(VLOOKUP($C22,'Regional Crises'!$B$1:$R$66,8,FALSE)&gt;J$3,5,IF(VLOOKUP($C22,'Regional Crises'!$B$1:$R$66,8,FALSE)&lt;J$4,0,5-(J$3-VLOOKUP($C22,'Regional Crises'!$B$1:$R$66,8,FALSE))/(J$3-J$4)*5)),1))),IF(VLOOKUP($E22,'Country Indicator Data'!$B$4:$N$300,4,FALSE)="x","x",ROUND(IF(VLOOKUP($E22,'Country Indicator Data'!$B$4:$N$300,4,FALSE)&gt;J$3,5,IF(VLOOKUP($E22,'Country Indicator Data'!$B$4:$N$300,4,FALSE)&lt;J$4,0,5-(J$3-VLOOKUP($E22,'Country Indicator Data'!$B$4:$N$300,4,FALSE))/(J$3-J$4)*5)),1)))</f>
        <v>0</v>
      </c>
      <c r="K22" s="240">
        <f t="shared" si="1"/>
        <v>2.15</v>
      </c>
      <c r="L22" s="240">
        <f>IF(LEN(E22)&gt;3,(IF(VLOOKUP($C22,'Regional Crises'!$B$1:$R$66,10,FALSE)="x","x",ROUND(IF(VLOOKUP($C22,'Regional Crises'!$B$1:$R$66,10,FALSE)&gt;L$3,5,IF(VLOOKUP($C22,'Regional Crises'!$B$1:$R$66,10,FALSE)&lt;L$4,0,5-(L$3-VLOOKUP($C22,'Regional Crises'!$B$1:$R$66,10,FALSE))/(L$3-L$4)*5)),1))),IF(VLOOKUP($E22,'Country Indicator Data'!$B$4:$N$300,6,FALSE)="x","x",ROUND(IF(VLOOKUP($E22,'Country Indicator Data'!$B$4:$N$300,6,FALSE)&gt;L$3,5,IF(VLOOKUP($E22,'Country Indicator Data'!$B$4:$N$300,6,FALSE)&lt;L$4,0,5-(L$3-VLOOKUP($E22,'Country Indicator Data'!$B$4:$N$300,6,FALSE))/(L$3-L$4)*5)),1)))</f>
        <v>3.8</v>
      </c>
      <c r="M22" s="240">
        <f>IF(LEN(E22)&gt;3,(IF(VLOOKUP($C22,'Regional Crises'!$B$1:$R$66,11,FALSE)="x","x",ROUND(IF(VLOOKUP($C22,'Regional Crises'!$B$1:$R$66,11,FALSE)&gt;M$3,5,IF(VLOOKUP($C22,'Regional Crises'!$B$1:$R$66,11,FALSE)&lt;M$4,0,5-(M$3-VLOOKUP($C22,'Regional Crises'!$B$1:$R$66,11,FALSE))/(M$3-M$4)*5)),1))),IF(VLOOKUP($E22,'Country Indicator Data'!$B$4:$N$300,7,FALSE)="x","x",ROUND(IF(VLOOKUP($E22,'Country Indicator Data'!$B$4:$N$300,7,FALSE)&gt;M$3,5,IF(VLOOKUP($E22,'Country Indicator Data'!$B$4:$N$300,7,FALSE)&lt;M$4,0,5-(M$3-VLOOKUP($E22,'Country Indicator Data'!$B$4:$N$300,7,FALSE))/(M$3-M$4)*5)),1)))</f>
        <v>2.7</v>
      </c>
      <c r="N22" s="240">
        <f t="shared" si="2"/>
        <v>3.25</v>
      </c>
      <c r="O22" s="240">
        <f t="shared" si="3"/>
        <v>2.8666666666666667</v>
      </c>
      <c r="P22" s="240">
        <f>IF(LEN(E22)&gt;3,VLOOKUP(C22,'Regional Crises'!$B$1:$R$69,12,FALSE),VLOOKUP(E22,'Country Indicator Data'!$B$4:$I$300,8,FALSE))</f>
        <v>5</v>
      </c>
      <c r="Q22" s="240">
        <f>IF(LEN(E22)&gt;3,((IF(VLOOKUP($C22,'Regional Crises'!$B$1:$R$66,13,FALSE)="x","x",ROUND(IF(VLOOKUP($C22,'Regional Crises'!$B$1:$R$66,13,FALSE)&gt;Q$3,5,IF(VLOOKUP($C22,'Regional Crises'!$B$1:$R$66,13,FALSE)&lt;Q$4,0,5-(LOG(Q$3)-LOG(VLOOKUP($C22,'Regional Crises'!$B$1:$R$66,13,FALSE)))/(LOG(Q$3)-LOG(Q$4))*5)),1)))),(IF(VLOOKUP($E22,'Country Indicator Data'!$B$4:$N$300,9,FALSE)="x","x",ROUND(IF(VLOOKUP($E22,'Country Indicator Data'!$B$4:$N$300,9,FALSE)&gt;Q$3,5,IF(VLOOKUP($E22,'Country Indicator Data'!$B$4:$N$300,9,FALSE)&lt;Q$4,0,5-(LOG(Q$3)-LOG(VLOOKUP($E22,'Country Indicator Data'!$B$4:$N$300,9,FALSE)))/(LOG(Q$3)-LOG(Q$4))*5)),1))))</f>
        <v>3.7</v>
      </c>
      <c r="R22" s="240">
        <f t="shared" si="4"/>
        <v>4.3499999999999996</v>
      </c>
      <c r="S22" s="240">
        <f>IF(LEN(E22)&gt;3,((IF(VLOOKUP($C22,'Regional Crises'!$B$1:$R$66,17,FALSE)="x","x",ROUND(IF(VLOOKUP($C22,'Regional Crises'!$B$1:$R$66,17,FALSE)&gt;S$3,0,IF(VLOOKUP($C22,'Regional Crises'!$B$1:$R$66,17,FALSE)&lt;S$4,5,(S$3-VLOOKUP($C22,'Regional Crises'!$B$1:$R$66,17,FALSE))/(S$3-S$4)*5)),1)))),(IF(VLOOKUP($E22,'Country Indicator Data'!$B$4:$N$300,13,FALSE)="x","x",ROUND(IF(VLOOKUP($E22,'Country Indicator Data'!$B$4:$N$300,13,FALSE)&gt;S$3,0,IF(VLOOKUP($E22,'Country Indicator Data'!$B$4:$N$300,13,FALSE)&lt;S$4,5,(S$3-VLOOKUP($E22,'Country Indicator Data'!$B$4:$N$300,13,FALSE))/(S$3-S$4)*5)),1))))</f>
        <v>3.8</v>
      </c>
      <c r="T22" s="240">
        <f>IF(LEN(E22)&gt;3,((IF(VLOOKUP($C22,'Regional Crises'!$B$1:$R$66,14,FALSE)="x","x",ROUND(IF(VLOOKUP($C22,'Regional Crises'!$B$1:$R$66,14,FALSE)&gt;T$3,0,IF(VLOOKUP($C22,'Regional Crises'!$B$1:$R$66,14,FALSE)&lt;T$4,5,(T$3-VLOOKUP($C22,'Regional Crises'!$B$1:$R$66,14,FALSE))/(T$3-T$4)*5)),1)))),(IF(VLOOKUP($E22,'Country Indicator Data'!$B$4:$N$300,10,FALSE)="x","x",ROUND(IF(VLOOKUP($E22,'Country Indicator Data'!$B$4:$N$300,10,FALSE)&gt;T$3,0,IF(VLOOKUP($E22,'Country Indicator Data'!$B$4:$N$300,10,FALSE)&lt;T$4,5,(T$3-VLOOKUP($E22,'Country Indicator Data'!$B$4:$N$300,10,FALSE))/(T$3-T$4)*5)),1))))</f>
        <v>3.6</v>
      </c>
      <c r="U22" s="240">
        <f>IF(LEN(E22)&gt;3,((IF(VLOOKUP($C22,'Regional Crises'!$B$1:$R$66,15,FALSE)="x","x",ROUND(IF(VLOOKUP($C22,'Regional Crises'!$B$1:$R$66,15,FALSE)&gt;U$3,0,IF(VLOOKUP($C22,'Regional Crises'!$B$1:$R$66,15,FALSE)&lt;U$4,5,(U$3-VLOOKUP($C22,'Regional Crises'!$B$1:$R$66,15,FALSE))/(U$3-U$4)*5)),1)))),(IF(VLOOKUP($E22,'Country Indicator Data'!$B$4:$N$300,11,FALSE)="x","x",ROUND(IF(VLOOKUP($E22,'Country Indicator Data'!$B$4:$N$300,11,FALSE)&gt;U$3,0,IF(VLOOKUP($E22,'Country Indicator Data'!$B$4:$N$300,11,FALSE)&lt;U$4,5,(U$3-VLOOKUP($E22,'Country Indicator Data'!$B$4:$N$300,11,FALSE))/(U$3-U$4)*5)),1))))</f>
        <v>3.4</v>
      </c>
      <c r="V22" s="240">
        <f>IF(LEN(E22)&gt;3,((IF(VLOOKUP($C22,'Regional Crises'!$B$1:$R$66,16,FALSE)="x","x",ROUND(IF(VLOOKUP($C22,'Regional Crises'!$B$1:$R$66,16,FALSE)&gt;V$3,0,IF(VLOOKUP($C22,'Regional Crises'!$B$1:$R$66,16,FALSE)&lt;V$4,5,(V$3-VLOOKUP($C22,'Regional Crises'!$B$1:$R$66,16,FALSE))/(V$3-V$4)*5)),1)))),(IF(VLOOKUP($E22,'Country Indicator Data'!$B$4:$N$300,12,FALSE)="x","x",ROUND(IF(VLOOKUP($E22,'Country Indicator Data'!$B$4:$N$300,12,FALSE)&gt;V$3,0,IF(VLOOKUP($E22,'Country Indicator Data'!$B$4:$N$300,12,FALSE)&lt;V$4,5,(V$3-VLOOKUP($E22,'Country Indicator Data'!$B$4:$N$300,12,FALSE))/(V$3-V$4)*5)),1))))</f>
        <v>4.0999999999999996</v>
      </c>
      <c r="W22" s="240">
        <f t="shared" si="5"/>
        <v>3.7</v>
      </c>
      <c r="X22" s="240">
        <f t="shared" si="6"/>
        <v>3.6</v>
      </c>
      <c r="Y22" s="247">
        <f>IF('Core Indicators'!FC19="x","x",IF('Core Indicators'!FC19&gt;=5,5,IF('Core Indicators'!FC19&gt;=4,4,IF('Core Indicators'!FC19&gt;=3,3,IF('Core Indicators'!FC19&gt;=2,2,IF('Core Indicators'!FC19&gt;=1,1,0))))))</f>
        <v>3</v>
      </c>
      <c r="Z22" s="240">
        <f t="shared" si="7"/>
        <v>3</v>
      </c>
      <c r="AA22" s="247">
        <f>'Crisis Indicator Data'!Y19</f>
        <v>1</v>
      </c>
      <c r="AB22" s="247">
        <f>'Crisis Indicator Data'!Z19</f>
        <v>1</v>
      </c>
      <c r="AC22" s="247">
        <f>'Crisis Indicator Data'!AA19</f>
        <v>1</v>
      </c>
      <c r="AD22" s="247">
        <f>'Crisis Indicator Data'!AB19</f>
        <v>0</v>
      </c>
      <c r="AE22" s="247">
        <f t="shared" si="8"/>
        <v>2</v>
      </c>
      <c r="AF22" s="247">
        <f>'Crisis Indicator Data'!AC19</f>
        <v>0</v>
      </c>
      <c r="AG22" s="247">
        <f>'Crisis Indicator Data'!AD19</f>
        <v>2</v>
      </c>
      <c r="AH22" s="247">
        <f t="shared" si="9"/>
        <v>2</v>
      </c>
      <c r="AI22" s="247">
        <f>'Crisis Indicator Data'!AE19</f>
        <v>0</v>
      </c>
      <c r="AJ22" s="247">
        <f>'Crisis Indicator Data'!AF19</f>
        <v>1</v>
      </c>
      <c r="AK22" s="247">
        <f>'Crisis Indicator Data'!AG19</f>
        <v>3</v>
      </c>
      <c r="AL22" s="247">
        <f t="shared" si="10"/>
        <v>3</v>
      </c>
      <c r="AM22" s="240">
        <f t="shared" si="11"/>
        <v>2</v>
      </c>
      <c r="AN22" s="240">
        <f t="shared" si="12"/>
        <v>2.5</v>
      </c>
    </row>
    <row r="23" spans="1:40" ht="13.5" customHeight="1" x14ac:dyDescent="0.25">
      <c r="A23" s="144" t="str">
        <f>'Crisis Indicator Data'!A20</f>
        <v>Complex crisis in DRC</v>
      </c>
      <c r="B23" s="145" t="str">
        <f>'Crisis Indicator Data'!B20</f>
        <v>Conflict,Displacement,Socio-political</v>
      </c>
      <c r="C23" s="145" t="str">
        <f>'Crisis Indicator Data'!C20</f>
        <v>COD001</v>
      </c>
      <c r="D23" s="145" t="str">
        <f>'Crisis Indicator Data'!D20</f>
        <v>DRC</v>
      </c>
      <c r="E23" s="146" t="str">
        <f>'Crisis Indicator Data'!E20</f>
        <v>COD</v>
      </c>
      <c r="F23" s="240">
        <f>IF(LEN(E23)&gt;3,(IF(VLOOKUP($C23,'Regional Crises'!$B$1:$R$66,7,FALSE)="x","x",ROUND(IF(VLOOKUP($C23,'Regional Crises'!$B$1:$R$66,7,FALSE)&gt;$F$3,5,IF(VLOOKUP($C23,'Regional Crises'!$B$1:$R$66,7,FALSE)&lt;F$4,0,($F$3-VLOOKUP($C23,'Regional Crises'!$B$1:$R$66,7,FALSE))/($F$3-$F$4)*5)),1))),IF(VLOOKUP($E23,'Country Indicator Data'!$B$4:$N$300,3,FALSE)="x","x",ROUND(IF(VLOOKUP($E23,'Country Indicator Data'!$B$4:$N$300,3,FALSE)&gt;$F$3,5,IF(VLOOKUP($E23,'Country Indicator Data'!$B$4:$N$300,3,FALSE)&lt;$F$4,0,($F$3-VLOOKUP($E23,'Country Indicator Data'!$B$4:$N$300,3,FALSE))/($F$3-$F$4)*5)),1)))</f>
        <v>3.9</v>
      </c>
      <c r="G23" s="240">
        <f>IF(LEN(E23)&gt;3,(IF(VLOOKUP($C23,'Regional Crises'!$B$1:$R$66,9,FALSE)="x","x",ROUND(IF(VLOOKUP($C23,'Regional Crises'!$B$1:$R$66,9,FALSE)&gt;G$3,5,IF(VLOOKUP($C23,'Regional Crises'!$B$1:$R$66,9,FALSE)&lt;G$4,0,(G$3-VLOOKUP($C23,'Regional Crises'!$B$1:$R$66,9,FALSE))/(G$3-G$4)*5)),1))),IF(VLOOKUP($E23,'Country Indicator Data'!$B$4:$N$300,5,FALSE)="x","x",ROUND(IF(VLOOKUP($E23,'Country Indicator Data'!$B$4:$N$300,5,FALSE)&gt;G$3,5,IF(VLOOKUP($E23,'Country Indicator Data'!$B$4:$N$300,5,FALSE)&lt;G$4,0,(G$3-VLOOKUP($E23,'Country Indicator Data'!$B$4:$N$300,5,FALSE))/(G$3-G$4)*5)),1)))</f>
        <v>3.2</v>
      </c>
      <c r="H23" s="240">
        <f t="shared" si="0"/>
        <v>3.55</v>
      </c>
      <c r="I23" s="240">
        <f>IF(LEN(E23)&gt;3,(IF(VLOOKUP($C23,'Regional Crises'!$B$1:$R$66,6,FALSE)="x","x",ROUND(IF(VLOOKUP($C23,'Regional Crises'!$B$1:$R$66,6,FALSE)&gt;I$3,5,IF(VLOOKUP($C23,'Regional Crises'!$B$1:$R$66,6,FALSE)&lt;I$4,0,5-(I$3-VLOOKUP($C23,'Regional Crises'!$B$1:$R$66,6,FALSE))/(I$3-I$4)*5)),1))),IF(VLOOKUP($E23,'Country Indicator Data'!$B$4:$N$300,2,FALSE)="x","x",ROUND(IF(VLOOKUP($E23,'Country Indicator Data'!$B$4:$N$300,2,FALSE)&gt;I$3,5,IF(VLOOKUP($E23,'Country Indicator Data'!$B$4:$N$300,2,FALSE)&lt;I$4,0,5-(I$3-VLOOKUP($E23,'Country Indicator Data'!$B$4:$N$300,2,FALSE))/(I$3-I$4)*5)),1)))</f>
        <v>4.7</v>
      </c>
      <c r="J23" s="240">
        <f>IF(LEN(E23)&gt;3,(IF(VLOOKUP($C23,'Regional Crises'!$B$1:$R$66,8,FALSE)="x","x",ROUND(IF(VLOOKUP($C23,'Regional Crises'!$B$1:$R$66,8,FALSE)&gt;J$3,5,IF(VLOOKUP($C23,'Regional Crises'!$B$1:$R$66,8,FALSE)&lt;J$4,0,5-(J$3-VLOOKUP($C23,'Regional Crises'!$B$1:$R$66,8,FALSE))/(J$3-J$4)*5)),1))),IF(VLOOKUP($E23,'Country Indicator Data'!$B$4:$N$300,4,FALSE)="x","x",ROUND(IF(VLOOKUP($E23,'Country Indicator Data'!$B$4:$N$300,4,FALSE)&gt;J$3,5,IF(VLOOKUP($E23,'Country Indicator Data'!$B$4:$N$300,4,FALSE)&lt;J$4,0,5-(J$3-VLOOKUP($E23,'Country Indicator Data'!$B$4:$N$300,4,FALSE))/(J$3-J$4)*5)),1)))</f>
        <v>5</v>
      </c>
      <c r="K23" s="240">
        <f t="shared" si="1"/>
        <v>4.8499999999999996</v>
      </c>
      <c r="L23" s="240">
        <f>IF(LEN(E23)&gt;3,(IF(VLOOKUP($C23,'Regional Crises'!$B$1:$R$66,10,FALSE)="x","x",ROUND(IF(VLOOKUP($C23,'Regional Crises'!$B$1:$R$66,10,FALSE)&gt;L$3,5,IF(VLOOKUP($C23,'Regional Crises'!$B$1:$R$66,10,FALSE)&lt;L$4,0,5-(L$3-VLOOKUP($C23,'Regional Crises'!$B$1:$R$66,10,FALSE))/(L$3-L$4)*5)),1))),IF(VLOOKUP($E23,'Country Indicator Data'!$B$4:$N$300,6,FALSE)="x","x",ROUND(IF(VLOOKUP($E23,'Country Indicator Data'!$B$4:$N$300,6,FALSE)&gt;L$3,5,IF(VLOOKUP($E23,'Country Indicator Data'!$B$4:$N$300,6,FALSE)&lt;L$4,0,5-(L$3-VLOOKUP($E23,'Country Indicator Data'!$B$4:$N$300,6,FALSE))/(L$3-L$4)*5)),1)))</f>
        <v>4.4000000000000004</v>
      </c>
      <c r="M23" s="240">
        <f>IF(LEN(E23)&gt;3,(IF(VLOOKUP($C23,'Regional Crises'!$B$1:$R$66,11,FALSE)="x","x",ROUND(IF(VLOOKUP($C23,'Regional Crises'!$B$1:$R$66,11,FALSE)&gt;M$3,5,IF(VLOOKUP($C23,'Regional Crises'!$B$1:$R$66,11,FALSE)&lt;M$4,0,5-(M$3-VLOOKUP($C23,'Regional Crises'!$B$1:$R$66,11,FALSE))/(M$3-M$4)*5)),1))),IF(VLOOKUP($E23,'Country Indicator Data'!$B$4:$N$300,7,FALSE)="x","x",ROUND(IF(VLOOKUP($E23,'Country Indicator Data'!$B$4:$N$300,7,FALSE)&gt;M$3,5,IF(VLOOKUP($E23,'Country Indicator Data'!$B$4:$N$300,7,FALSE)&lt;M$4,0,5-(M$3-VLOOKUP($E23,'Country Indicator Data'!$B$4:$N$300,7,FALSE))/(M$3-M$4)*5)),1)))</f>
        <v>2.1</v>
      </c>
      <c r="N23" s="240">
        <f t="shared" si="2"/>
        <v>3.25</v>
      </c>
      <c r="O23" s="240">
        <f t="shared" si="3"/>
        <v>3.8833333333333329</v>
      </c>
      <c r="P23" s="240">
        <f>IF(LEN(E23)&gt;3,VLOOKUP(C23,'Regional Crises'!$B$1:$R$69,12,FALSE),VLOOKUP(E23,'Country Indicator Data'!$B$4:$I$300,8,FALSE))</f>
        <v>5</v>
      </c>
      <c r="Q23" s="240">
        <f>IF(LEN(E23)&gt;3,((IF(VLOOKUP($C23,'Regional Crises'!$B$1:$R$66,13,FALSE)="x","x",ROUND(IF(VLOOKUP($C23,'Regional Crises'!$B$1:$R$66,13,FALSE)&gt;Q$3,5,IF(VLOOKUP($C23,'Regional Crises'!$B$1:$R$66,13,FALSE)&lt;Q$4,0,5-(LOG(Q$3)-LOG(VLOOKUP($C23,'Regional Crises'!$B$1:$R$66,13,FALSE)))/(LOG(Q$3)-LOG(Q$4))*5)),1)))),(IF(VLOOKUP($E23,'Country Indicator Data'!$B$4:$N$300,9,FALSE)="x","x",ROUND(IF(VLOOKUP($E23,'Country Indicator Data'!$B$4:$N$300,9,FALSE)&gt;Q$3,5,IF(VLOOKUP($E23,'Country Indicator Data'!$B$4:$N$300,9,FALSE)&lt;Q$4,0,5-(LOG(Q$3)-LOG(VLOOKUP($E23,'Country Indicator Data'!$B$4:$N$300,9,FALSE)))/(LOG(Q$3)-LOG(Q$4))*5)),1))))</f>
        <v>4.9000000000000004</v>
      </c>
      <c r="R23" s="240">
        <f t="shared" si="4"/>
        <v>4.95</v>
      </c>
      <c r="S23" s="240">
        <f>IF(LEN(E23)&gt;3,((IF(VLOOKUP($C23,'Regional Crises'!$B$1:$R$66,17,FALSE)="x","x",ROUND(IF(VLOOKUP($C23,'Regional Crises'!$B$1:$R$66,17,FALSE)&gt;S$3,0,IF(VLOOKUP($C23,'Regional Crises'!$B$1:$R$66,17,FALSE)&lt;S$4,5,(S$3-VLOOKUP($C23,'Regional Crises'!$B$1:$R$66,17,FALSE))/(S$3-S$4)*5)),1)))),(IF(VLOOKUP($E23,'Country Indicator Data'!$B$4:$N$300,13,FALSE)="x","x",ROUND(IF(VLOOKUP($E23,'Country Indicator Data'!$B$4:$N$300,13,FALSE)&gt;S$3,0,IF(VLOOKUP($E23,'Country Indicator Data'!$B$4:$N$300,13,FALSE)&lt;S$4,5,(S$3-VLOOKUP($E23,'Country Indicator Data'!$B$4:$N$300,13,FALSE))/(S$3-S$4)*5)),1))))</f>
        <v>4.0999999999999996</v>
      </c>
      <c r="T23" s="240">
        <f>IF(LEN(E23)&gt;3,((IF(VLOOKUP($C23,'Regional Crises'!$B$1:$R$66,14,FALSE)="x","x",ROUND(IF(VLOOKUP($C23,'Regional Crises'!$B$1:$R$66,14,FALSE)&gt;T$3,0,IF(VLOOKUP($C23,'Regional Crises'!$B$1:$R$66,14,FALSE)&lt;T$4,5,(T$3-VLOOKUP($C23,'Regional Crises'!$B$1:$R$66,14,FALSE))/(T$3-T$4)*5)),1)))),(IF(VLOOKUP($E23,'Country Indicator Data'!$B$4:$N$300,10,FALSE)="x","x",ROUND(IF(VLOOKUP($E23,'Country Indicator Data'!$B$4:$N$300,10,FALSE)&gt;T$3,0,IF(VLOOKUP($E23,'Country Indicator Data'!$B$4:$N$300,10,FALSE)&lt;T$4,5,(T$3-VLOOKUP($E23,'Country Indicator Data'!$B$4:$N$300,10,FALSE))/(T$3-T$4)*5)),1))))</f>
        <v>4.3</v>
      </c>
      <c r="U23" s="240">
        <f>IF(LEN(E23)&gt;3,((IF(VLOOKUP($C23,'Regional Crises'!$B$1:$R$66,15,FALSE)="x","x",ROUND(IF(VLOOKUP($C23,'Regional Crises'!$B$1:$R$66,15,FALSE)&gt;U$3,0,IF(VLOOKUP($C23,'Regional Crises'!$B$1:$R$66,15,FALSE)&lt;U$4,5,(U$3-VLOOKUP($C23,'Regional Crises'!$B$1:$R$66,15,FALSE))/(U$3-U$4)*5)),1)))),(IF(VLOOKUP($E23,'Country Indicator Data'!$B$4:$N$300,11,FALSE)="x","x",ROUND(IF(VLOOKUP($E23,'Country Indicator Data'!$B$4:$N$300,11,FALSE)&gt;U$3,0,IF(VLOOKUP($E23,'Country Indicator Data'!$B$4:$N$300,11,FALSE)&lt;U$4,5,(U$3-VLOOKUP($E23,'Country Indicator Data'!$B$4:$N$300,11,FALSE))/(U$3-U$4)*5)),1))))</f>
        <v>3.6</v>
      </c>
      <c r="V23" s="240">
        <f>IF(LEN(E23)&gt;3,((IF(VLOOKUP($C23,'Regional Crises'!$B$1:$R$66,16,FALSE)="x","x",ROUND(IF(VLOOKUP($C23,'Regional Crises'!$B$1:$R$66,16,FALSE)&gt;V$3,0,IF(VLOOKUP($C23,'Regional Crises'!$B$1:$R$66,16,FALSE)&lt;V$4,5,(V$3-VLOOKUP($C23,'Regional Crises'!$B$1:$R$66,16,FALSE))/(V$3-V$4)*5)),1)))),(IF(VLOOKUP($E23,'Country Indicator Data'!$B$4:$N$300,12,FALSE)="x","x",ROUND(IF(VLOOKUP($E23,'Country Indicator Data'!$B$4:$N$300,12,FALSE)&gt;V$3,0,IF(VLOOKUP($E23,'Country Indicator Data'!$B$4:$N$300,12,FALSE)&lt;V$4,5,(V$3-VLOOKUP($E23,'Country Indicator Data'!$B$4:$N$300,12,FALSE))/(V$3-V$4)*5)),1))))</f>
        <v>4.0999999999999996</v>
      </c>
      <c r="W23" s="240">
        <f t="shared" si="5"/>
        <v>4</v>
      </c>
      <c r="X23" s="240">
        <f t="shared" si="6"/>
        <v>4.3</v>
      </c>
      <c r="Y23" s="247">
        <f>IF('Core Indicators'!FC20="x","x",IF('Core Indicators'!FC20&gt;=5,5,IF('Core Indicators'!FC20&gt;=4,4,IF('Core Indicators'!FC20&gt;=3,3,IF('Core Indicators'!FC20&gt;=2,2,IF('Core Indicators'!FC20&gt;=1,1,0))))))</f>
        <v>5</v>
      </c>
      <c r="Z23" s="240">
        <f t="shared" si="7"/>
        <v>5</v>
      </c>
      <c r="AA23" s="247">
        <f>'Crisis Indicator Data'!Y20</f>
        <v>1</v>
      </c>
      <c r="AB23" s="247">
        <f>'Crisis Indicator Data'!Z20</f>
        <v>3</v>
      </c>
      <c r="AC23" s="247">
        <f>'Crisis Indicator Data'!AA20</f>
        <v>3</v>
      </c>
      <c r="AD23" s="247">
        <f>'Crisis Indicator Data'!AB20</f>
        <v>1</v>
      </c>
      <c r="AE23" s="247">
        <f t="shared" si="8"/>
        <v>4</v>
      </c>
      <c r="AF23" s="247">
        <f>'Crisis Indicator Data'!AC20</f>
        <v>0</v>
      </c>
      <c r="AG23" s="247">
        <f>'Crisis Indicator Data'!AD20</f>
        <v>3</v>
      </c>
      <c r="AH23" s="247">
        <f t="shared" si="9"/>
        <v>3</v>
      </c>
      <c r="AI23" s="247">
        <f>'Crisis Indicator Data'!AE20</f>
        <v>3</v>
      </c>
      <c r="AJ23" s="247">
        <f>'Crisis Indicator Data'!AF20</f>
        <v>1</v>
      </c>
      <c r="AK23" s="247">
        <f>'Crisis Indicator Data'!AG20</f>
        <v>3</v>
      </c>
      <c r="AL23" s="247">
        <f t="shared" si="10"/>
        <v>5</v>
      </c>
      <c r="AM23" s="240">
        <f t="shared" si="11"/>
        <v>4</v>
      </c>
      <c r="AN23" s="240">
        <f t="shared" si="12"/>
        <v>4.5</v>
      </c>
    </row>
    <row r="24" spans="1:40" ht="13.5" customHeight="1" x14ac:dyDescent="0.25">
      <c r="A24" s="144" t="str">
        <f>'Crisis Indicator Data'!A21</f>
        <v>Complex crisis in Congo</v>
      </c>
      <c r="B24" s="145" t="str">
        <f>'Crisis Indicator Data'!B21</f>
        <v>Conflict</v>
      </c>
      <c r="C24" s="145" t="str">
        <f>'Crisis Indicator Data'!C21</f>
        <v>COG001</v>
      </c>
      <c r="D24" s="145" t="str">
        <f>'Crisis Indicator Data'!D21</f>
        <v>Congo</v>
      </c>
      <c r="E24" s="146" t="str">
        <f>'Crisis Indicator Data'!E21</f>
        <v>COG</v>
      </c>
      <c r="F24" s="240">
        <f>IF(LEN(E24)&gt;3,(IF(VLOOKUP($C24,'Regional Crises'!$B$1:$R$66,7,FALSE)="x","x",ROUND(IF(VLOOKUP($C24,'Regional Crises'!$B$1:$R$66,7,FALSE)&gt;$F$3,5,IF(VLOOKUP($C24,'Regional Crises'!$B$1:$R$66,7,FALSE)&lt;F$4,0,($F$3-VLOOKUP($C24,'Regional Crises'!$B$1:$R$66,7,FALSE))/($F$3-$F$4)*5)),1))),IF(VLOOKUP($E24,'Country Indicator Data'!$B$4:$N$300,3,FALSE)="x","x",ROUND(IF(VLOOKUP($E24,'Country Indicator Data'!$B$4:$N$300,3,FALSE)&gt;$F$3,5,IF(VLOOKUP($E24,'Country Indicator Data'!$B$4:$N$300,3,FALSE)&lt;$F$4,0,($F$3-VLOOKUP($E24,'Country Indicator Data'!$B$4:$N$300,3,FALSE))/($F$3-$F$4)*5)),1)))</f>
        <v>1.4</v>
      </c>
      <c r="G24" s="240">
        <f>IF(LEN(E24)&gt;3,(IF(VLOOKUP($C24,'Regional Crises'!$B$1:$R$66,9,FALSE)="x","x",ROUND(IF(VLOOKUP($C24,'Regional Crises'!$B$1:$R$66,9,FALSE)&gt;G$3,5,IF(VLOOKUP($C24,'Regional Crises'!$B$1:$R$66,9,FALSE)&lt;G$4,0,(G$3-VLOOKUP($C24,'Regional Crises'!$B$1:$R$66,9,FALSE))/(G$3-G$4)*5)),1))),IF(VLOOKUP($E24,'Country Indicator Data'!$B$4:$N$300,5,FALSE)="x","x",ROUND(IF(VLOOKUP($E24,'Country Indicator Data'!$B$4:$N$300,5,FALSE)&gt;G$3,5,IF(VLOOKUP($E24,'Country Indicator Data'!$B$4:$N$300,5,FALSE)&lt;G$4,0,(G$3-VLOOKUP($E24,'Country Indicator Data'!$B$4:$N$300,5,FALSE))/(G$3-G$4)*5)),1)))</f>
        <v>3.4</v>
      </c>
      <c r="H24" s="240">
        <f t="shared" si="0"/>
        <v>2.4</v>
      </c>
      <c r="I24" s="240">
        <f>IF(LEN(E24)&gt;3,(IF(VLOOKUP($C24,'Regional Crises'!$B$1:$R$66,6,FALSE)="x","x",ROUND(IF(VLOOKUP($C24,'Regional Crises'!$B$1:$R$66,6,FALSE)&gt;I$3,5,IF(VLOOKUP($C24,'Regional Crises'!$B$1:$R$66,6,FALSE)&lt;I$4,0,5-(I$3-VLOOKUP($C24,'Regional Crises'!$B$1:$R$66,6,FALSE))/(I$3-I$4)*5)),1))),IF(VLOOKUP($E24,'Country Indicator Data'!$B$4:$N$300,2,FALSE)="x","x",ROUND(IF(VLOOKUP($E24,'Country Indicator Data'!$B$4:$N$300,2,FALSE)&gt;I$3,5,IF(VLOOKUP($E24,'Country Indicator Data'!$B$4:$N$300,2,FALSE)&lt;I$4,0,5-(I$3-VLOOKUP($E24,'Country Indicator Data'!$B$4:$N$300,2,FALSE))/(I$3-I$4)*5)),1)))</f>
        <v>4.4000000000000004</v>
      </c>
      <c r="J24" s="240">
        <f>IF(LEN(E24)&gt;3,(IF(VLOOKUP($C24,'Regional Crises'!$B$1:$R$66,8,FALSE)="x","x",ROUND(IF(VLOOKUP($C24,'Regional Crises'!$B$1:$R$66,8,FALSE)&gt;J$3,5,IF(VLOOKUP($C24,'Regional Crises'!$B$1:$R$66,8,FALSE)&lt;J$4,0,5-(J$3-VLOOKUP($C24,'Regional Crises'!$B$1:$R$66,8,FALSE))/(J$3-J$4)*5)),1))),IF(VLOOKUP($E24,'Country Indicator Data'!$B$4:$N$300,4,FALSE)="x","x",ROUND(IF(VLOOKUP($E24,'Country Indicator Data'!$B$4:$N$300,4,FALSE)&gt;J$3,5,IF(VLOOKUP($E24,'Country Indicator Data'!$B$4:$N$300,4,FALSE)&lt;J$4,0,5-(J$3-VLOOKUP($E24,'Country Indicator Data'!$B$4:$N$300,4,FALSE))/(J$3-J$4)*5)),1)))</f>
        <v>5</v>
      </c>
      <c r="K24" s="240">
        <f t="shared" si="1"/>
        <v>4.7</v>
      </c>
      <c r="L24" s="240">
        <f>IF(LEN(E24)&gt;3,(IF(VLOOKUP($C24,'Regional Crises'!$B$1:$R$66,10,FALSE)="x","x",ROUND(IF(VLOOKUP($C24,'Regional Crises'!$B$1:$R$66,10,FALSE)&gt;L$3,5,IF(VLOOKUP($C24,'Regional Crises'!$B$1:$R$66,10,FALSE)&lt;L$4,0,5-(L$3-VLOOKUP($C24,'Regional Crises'!$B$1:$R$66,10,FALSE))/(L$3-L$4)*5)),1))),IF(VLOOKUP($E24,'Country Indicator Data'!$B$4:$N$300,6,FALSE)="x","x",ROUND(IF(VLOOKUP($E24,'Country Indicator Data'!$B$4:$N$300,6,FALSE)&gt;L$3,5,IF(VLOOKUP($E24,'Country Indicator Data'!$B$4:$N$300,6,FALSE)&lt;L$4,0,5-(L$3-VLOOKUP($E24,'Country Indicator Data'!$B$4:$N$300,6,FALSE))/(L$3-L$4)*5)),1)))</f>
        <v>3.9</v>
      </c>
      <c r="M24" s="240">
        <f>IF(LEN(E24)&gt;3,(IF(VLOOKUP($C24,'Regional Crises'!$B$1:$R$66,11,FALSE)="x","x",ROUND(IF(VLOOKUP($C24,'Regional Crises'!$B$1:$R$66,11,FALSE)&gt;M$3,5,IF(VLOOKUP($C24,'Regional Crises'!$B$1:$R$66,11,FALSE)&lt;M$4,0,5-(M$3-VLOOKUP($C24,'Regional Crises'!$B$1:$R$66,11,FALSE))/(M$3-M$4)*5)),1))),IF(VLOOKUP($E24,'Country Indicator Data'!$B$4:$N$300,7,FALSE)="x","x",ROUND(IF(VLOOKUP($E24,'Country Indicator Data'!$B$4:$N$300,7,FALSE)&gt;M$3,5,IF(VLOOKUP($E24,'Country Indicator Data'!$B$4:$N$300,7,FALSE)&lt;M$4,0,5-(M$3-VLOOKUP($E24,'Country Indicator Data'!$B$4:$N$300,7,FALSE))/(M$3-M$4)*5)),1)))</f>
        <v>3</v>
      </c>
      <c r="N24" s="240">
        <f t="shared" si="2"/>
        <v>3.45</v>
      </c>
      <c r="O24" s="240">
        <f t="shared" si="3"/>
        <v>3.5166666666666671</v>
      </c>
      <c r="P24" s="240">
        <f>IF(LEN(E24)&gt;3,VLOOKUP(C24,'Regional Crises'!$B$1:$R$69,12,FALSE),VLOOKUP(E24,'Country Indicator Data'!$B$4:$I$300,8,FALSE))</f>
        <v>1</v>
      </c>
      <c r="Q24" s="240">
        <f>IF(LEN(E24)&gt;3,((IF(VLOOKUP($C24,'Regional Crises'!$B$1:$R$66,13,FALSE)="x","x",ROUND(IF(VLOOKUP($C24,'Regional Crises'!$B$1:$R$66,13,FALSE)&gt;Q$3,5,IF(VLOOKUP($C24,'Regional Crises'!$B$1:$R$66,13,FALSE)&lt;Q$4,0,5-(LOG(Q$3)-LOG(VLOOKUP($C24,'Regional Crises'!$B$1:$R$66,13,FALSE)))/(LOG(Q$3)-LOG(Q$4))*5)),1)))),(IF(VLOOKUP($E24,'Country Indicator Data'!$B$4:$N$300,9,FALSE)="x","x",ROUND(IF(VLOOKUP($E24,'Country Indicator Data'!$B$4:$N$300,9,FALSE)&gt;Q$3,5,IF(VLOOKUP($E24,'Country Indicator Data'!$B$4:$N$300,9,FALSE)&lt;Q$4,0,5-(LOG(Q$3)-LOG(VLOOKUP($E24,'Country Indicator Data'!$B$4:$N$300,9,FALSE)))/(LOG(Q$3)-LOG(Q$4))*5)),1))))</f>
        <v>1.7</v>
      </c>
      <c r="R24" s="240">
        <f t="shared" si="4"/>
        <v>1.35</v>
      </c>
      <c r="S24" s="240">
        <f>IF(LEN(E24)&gt;3,((IF(VLOOKUP($C24,'Regional Crises'!$B$1:$R$66,17,FALSE)="x","x",ROUND(IF(VLOOKUP($C24,'Regional Crises'!$B$1:$R$66,17,FALSE)&gt;S$3,0,IF(VLOOKUP($C24,'Regional Crises'!$B$1:$R$66,17,FALSE)&lt;S$4,5,(S$3-VLOOKUP($C24,'Regional Crises'!$B$1:$R$66,17,FALSE))/(S$3-S$4)*5)),1)))),(IF(VLOOKUP($E24,'Country Indicator Data'!$B$4:$N$300,13,FALSE)="x","x",ROUND(IF(VLOOKUP($E24,'Country Indicator Data'!$B$4:$N$300,13,FALSE)&gt;S$3,0,IF(VLOOKUP($E24,'Country Indicator Data'!$B$4:$N$300,13,FALSE)&lt;S$4,5,(S$3-VLOOKUP($E24,'Country Indicator Data'!$B$4:$N$300,13,FALSE))/(S$3-S$4)*5)),1))))</f>
        <v>4.0999999999999996</v>
      </c>
      <c r="T24" s="240">
        <f>IF(LEN(E24)&gt;3,((IF(VLOOKUP($C24,'Regional Crises'!$B$1:$R$66,14,FALSE)="x","x",ROUND(IF(VLOOKUP($C24,'Regional Crises'!$B$1:$R$66,14,FALSE)&gt;T$3,0,IF(VLOOKUP($C24,'Regional Crises'!$B$1:$R$66,14,FALSE)&lt;T$4,5,(T$3-VLOOKUP($C24,'Regional Crises'!$B$1:$R$66,14,FALSE))/(T$3-T$4)*5)),1)))),(IF(VLOOKUP($E24,'Country Indicator Data'!$B$4:$N$300,10,FALSE)="x","x",ROUND(IF(VLOOKUP($E24,'Country Indicator Data'!$B$4:$N$300,10,FALSE)&gt;T$3,0,IF(VLOOKUP($E24,'Country Indicator Data'!$B$4:$N$300,10,FALSE)&lt;T$4,5,(T$3-VLOOKUP($E24,'Country Indicator Data'!$B$4:$N$300,10,FALSE))/(T$3-T$4)*5)),1))))</f>
        <v>3.6</v>
      </c>
      <c r="U24" s="240">
        <f>IF(LEN(E24)&gt;3,((IF(VLOOKUP($C24,'Regional Crises'!$B$1:$R$66,15,FALSE)="x","x",ROUND(IF(VLOOKUP($C24,'Regional Crises'!$B$1:$R$66,15,FALSE)&gt;U$3,0,IF(VLOOKUP($C24,'Regional Crises'!$B$1:$R$66,15,FALSE)&lt;U$4,5,(U$3-VLOOKUP($C24,'Regional Crises'!$B$1:$R$66,15,FALSE))/(U$3-U$4)*5)),1)))),(IF(VLOOKUP($E24,'Country Indicator Data'!$B$4:$N$300,11,FALSE)="x","x",ROUND(IF(VLOOKUP($E24,'Country Indicator Data'!$B$4:$N$300,11,FALSE)&gt;U$3,0,IF(VLOOKUP($E24,'Country Indicator Data'!$B$4:$N$300,11,FALSE)&lt;U$4,5,(U$3-VLOOKUP($E24,'Country Indicator Data'!$B$4:$N$300,11,FALSE))/(U$3-U$4)*5)),1))))</f>
        <v>3.8</v>
      </c>
      <c r="V24" s="240">
        <f>IF(LEN(E24)&gt;3,((IF(VLOOKUP($C24,'Regional Crises'!$B$1:$R$66,16,FALSE)="x","x",ROUND(IF(VLOOKUP($C24,'Regional Crises'!$B$1:$R$66,16,FALSE)&gt;V$3,0,IF(VLOOKUP($C24,'Regional Crises'!$B$1:$R$66,16,FALSE)&lt;V$4,5,(V$3-VLOOKUP($C24,'Regional Crises'!$B$1:$R$66,16,FALSE))/(V$3-V$4)*5)),1)))),(IF(VLOOKUP($E24,'Country Indicator Data'!$B$4:$N$300,12,FALSE)="x","x",ROUND(IF(VLOOKUP($E24,'Country Indicator Data'!$B$4:$N$300,12,FALSE)&gt;V$3,0,IF(VLOOKUP($E24,'Country Indicator Data'!$B$4:$N$300,12,FALSE)&lt;V$4,5,(V$3-VLOOKUP($E24,'Country Indicator Data'!$B$4:$N$300,12,FALSE))/(V$3-V$4)*5)),1))))</f>
        <v>4</v>
      </c>
      <c r="W24" s="240">
        <f t="shared" si="5"/>
        <v>3.9</v>
      </c>
      <c r="X24" s="240">
        <f t="shared" si="6"/>
        <v>2.9</v>
      </c>
      <c r="Y24" s="247">
        <f>IF('Core Indicators'!FC21="x","x",IF('Core Indicators'!FC21&gt;=5,5,IF('Core Indicators'!FC21&gt;=4,4,IF('Core Indicators'!FC21&gt;=3,3,IF('Core Indicators'!FC21&gt;=2,2,IF('Core Indicators'!FC21&gt;=1,1,0))))))</f>
        <v>2</v>
      </c>
      <c r="Z24" s="240">
        <f t="shared" si="7"/>
        <v>2</v>
      </c>
      <c r="AA24" s="247">
        <f>'Crisis Indicator Data'!Y21</f>
        <v>0</v>
      </c>
      <c r="AB24" s="247">
        <f>'Crisis Indicator Data'!Z21</f>
        <v>0</v>
      </c>
      <c r="AC24" s="247">
        <f>'Crisis Indicator Data'!AA21</f>
        <v>0</v>
      </c>
      <c r="AD24" s="247">
        <f>'Crisis Indicator Data'!AB21</f>
        <v>0</v>
      </c>
      <c r="AE24" s="247">
        <f t="shared" si="8"/>
        <v>0</v>
      </c>
      <c r="AF24" s="247">
        <f>'Crisis Indicator Data'!AC21</f>
        <v>0</v>
      </c>
      <c r="AG24" s="247">
        <f>'Crisis Indicator Data'!AD21</f>
        <v>0</v>
      </c>
      <c r="AH24" s="247">
        <f t="shared" si="9"/>
        <v>0</v>
      </c>
      <c r="AI24" s="247">
        <f>'Crisis Indicator Data'!AE21</f>
        <v>0</v>
      </c>
      <c r="AJ24" s="247">
        <f>'Crisis Indicator Data'!AF21</f>
        <v>0</v>
      </c>
      <c r="AK24" s="247">
        <f>'Crisis Indicator Data'!AG21</f>
        <v>1</v>
      </c>
      <c r="AL24" s="247">
        <f t="shared" si="10"/>
        <v>1</v>
      </c>
      <c r="AM24" s="240">
        <f t="shared" si="11"/>
        <v>0</v>
      </c>
      <c r="AN24" s="240">
        <f t="shared" si="12"/>
        <v>1</v>
      </c>
    </row>
    <row r="25" spans="1:40" ht="13.5" customHeight="1" x14ac:dyDescent="0.25">
      <c r="A25" s="144" t="str">
        <f>'Crisis Indicator Data'!A22</f>
        <v>Complex crisis in Colombia</v>
      </c>
      <c r="B25" s="145" t="str">
        <f>'Crisis Indicator Data'!B22</f>
        <v>Socio-political,Conflict,Violence,Floods,Displacement</v>
      </c>
      <c r="C25" s="145" t="str">
        <f>'Crisis Indicator Data'!C22</f>
        <v>COL001</v>
      </c>
      <c r="D25" s="145" t="str">
        <f>'Crisis Indicator Data'!D22</f>
        <v>Colombia</v>
      </c>
      <c r="E25" s="146" t="str">
        <f>'Crisis Indicator Data'!E22</f>
        <v>COL</v>
      </c>
      <c r="F25" s="240">
        <f>IF(LEN(E25)&gt;3,(IF(VLOOKUP($C25,'Regional Crises'!$B$1:$R$66,7,FALSE)="x","x",ROUND(IF(VLOOKUP($C25,'Regional Crises'!$B$1:$R$66,7,FALSE)&gt;$F$3,5,IF(VLOOKUP($C25,'Regional Crises'!$B$1:$R$66,7,FALSE)&lt;F$4,0,($F$3-VLOOKUP($C25,'Regional Crises'!$B$1:$R$66,7,FALSE))/($F$3-$F$4)*5)),1))),IF(VLOOKUP($E25,'Country Indicator Data'!$B$4:$N$300,3,FALSE)="x","x",ROUND(IF(VLOOKUP($E25,'Country Indicator Data'!$B$4:$N$300,3,FALSE)&gt;$F$3,5,IF(VLOOKUP($E25,'Country Indicator Data'!$B$4:$N$300,3,FALSE)&lt;$F$4,0,($F$3-VLOOKUP($E25,'Country Indicator Data'!$B$4:$N$300,3,FALSE))/($F$3-$F$4)*5)),1)))</f>
        <v>1.4</v>
      </c>
      <c r="G25" s="240">
        <f>IF(LEN(E25)&gt;3,(IF(VLOOKUP($C25,'Regional Crises'!$B$1:$R$66,9,FALSE)="x","x",ROUND(IF(VLOOKUP($C25,'Regional Crises'!$B$1:$R$66,9,FALSE)&gt;G$3,5,IF(VLOOKUP($C25,'Regional Crises'!$B$1:$R$66,9,FALSE)&lt;G$4,0,(G$3-VLOOKUP($C25,'Regional Crises'!$B$1:$R$66,9,FALSE))/(G$3-G$4)*5)),1))),IF(VLOOKUP($E25,'Country Indicator Data'!$B$4:$N$300,5,FALSE)="x","x",ROUND(IF(VLOOKUP($E25,'Country Indicator Data'!$B$4:$N$300,5,FALSE)&gt;G$3,5,IF(VLOOKUP($E25,'Country Indicator Data'!$B$4:$N$300,5,FALSE)&lt;G$4,0,(G$3-VLOOKUP($E25,'Country Indicator Data'!$B$4:$N$300,5,FALSE))/(G$3-G$4)*5)),1)))</f>
        <v>1.7</v>
      </c>
      <c r="H25" s="240">
        <f t="shared" si="0"/>
        <v>1.5499999999999998</v>
      </c>
      <c r="I25" s="240">
        <f>IF(LEN(E25)&gt;3,(IF(VLOOKUP($C25,'Regional Crises'!$B$1:$R$66,6,FALSE)="x","x",ROUND(IF(VLOOKUP($C25,'Regional Crises'!$B$1:$R$66,6,FALSE)&gt;I$3,5,IF(VLOOKUP($C25,'Regional Crises'!$B$1:$R$66,6,FALSE)&lt;I$4,0,5-(I$3-VLOOKUP($C25,'Regional Crises'!$B$1:$R$66,6,FALSE))/(I$3-I$4)*5)),1))),IF(VLOOKUP($E25,'Country Indicator Data'!$B$4:$N$300,2,FALSE)="x","x",ROUND(IF(VLOOKUP($E25,'Country Indicator Data'!$B$4:$N$300,2,FALSE)&gt;I$3,5,IF(VLOOKUP($E25,'Country Indicator Data'!$B$4:$N$300,2,FALSE)&lt;I$4,0,5-(I$3-VLOOKUP($E25,'Country Indicator Data'!$B$4:$N$300,2,FALSE))/(I$3-I$4)*5)),1)))</f>
        <v>2.1</v>
      </c>
      <c r="J25" s="240">
        <f>IF(LEN(E25)&gt;3,(IF(VLOOKUP($C25,'Regional Crises'!$B$1:$R$66,8,FALSE)="x","x",ROUND(IF(VLOOKUP($C25,'Regional Crises'!$B$1:$R$66,8,FALSE)&gt;J$3,5,IF(VLOOKUP($C25,'Regional Crises'!$B$1:$R$66,8,FALSE)&lt;J$4,0,5-(J$3-VLOOKUP($C25,'Regional Crises'!$B$1:$R$66,8,FALSE))/(J$3-J$4)*5)),1))),IF(VLOOKUP($E25,'Country Indicator Data'!$B$4:$N$300,4,FALSE)="x","x",ROUND(IF(VLOOKUP($E25,'Country Indicator Data'!$B$4:$N$300,4,FALSE)&gt;J$3,5,IF(VLOOKUP($E25,'Country Indicator Data'!$B$4:$N$300,4,FALSE)&lt;J$4,0,5-(J$3-VLOOKUP($E25,'Country Indicator Data'!$B$4:$N$300,4,FALSE))/(J$3-J$4)*5)),1)))</f>
        <v>2.5</v>
      </c>
      <c r="K25" s="240">
        <f t="shared" si="1"/>
        <v>2.2999999999999998</v>
      </c>
      <c r="L25" s="240">
        <f>IF(LEN(E25)&gt;3,(IF(VLOOKUP($C25,'Regional Crises'!$B$1:$R$66,10,FALSE)="x","x",ROUND(IF(VLOOKUP($C25,'Regional Crises'!$B$1:$R$66,10,FALSE)&gt;L$3,5,IF(VLOOKUP($C25,'Regional Crises'!$B$1:$R$66,10,FALSE)&lt;L$4,0,5-(L$3-VLOOKUP($C25,'Regional Crises'!$B$1:$R$66,10,FALSE))/(L$3-L$4)*5)),1))),IF(VLOOKUP($E25,'Country Indicator Data'!$B$4:$N$300,6,FALSE)="x","x",ROUND(IF(VLOOKUP($E25,'Country Indicator Data'!$B$4:$N$300,6,FALSE)&gt;L$3,5,IF(VLOOKUP($E25,'Country Indicator Data'!$B$4:$N$300,6,FALSE)&lt;L$4,0,5-(L$3-VLOOKUP($E25,'Country Indicator Data'!$B$4:$N$300,6,FALSE))/(L$3-L$4)*5)),1)))</f>
        <v>2.7</v>
      </c>
      <c r="M25" s="240">
        <f>IF(LEN(E25)&gt;3,(IF(VLOOKUP($C25,'Regional Crises'!$B$1:$R$66,11,FALSE)="x","x",ROUND(IF(VLOOKUP($C25,'Regional Crises'!$B$1:$R$66,11,FALSE)&gt;M$3,5,IF(VLOOKUP($C25,'Regional Crises'!$B$1:$R$66,11,FALSE)&lt;M$4,0,5-(M$3-VLOOKUP($C25,'Regional Crises'!$B$1:$R$66,11,FALSE))/(M$3-M$4)*5)),1))),IF(VLOOKUP($E25,'Country Indicator Data'!$B$4:$N$300,7,FALSE)="x","x",ROUND(IF(VLOOKUP($E25,'Country Indicator Data'!$B$4:$N$300,7,FALSE)&gt;M$3,5,IF(VLOOKUP($E25,'Country Indicator Data'!$B$4:$N$300,7,FALSE)&lt;M$4,0,5-(M$3-VLOOKUP($E25,'Country Indicator Data'!$B$4:$N$300,7,FALSE))/(M$3-M$4)*5)),1)))</f>
        <v>3.3</v>
      </c>
      <c r="N25" s="240">
        <f t="shared" si="2"/>
        <v>3</v>
      </c>
      <c r="O25" s="240">
        <f t="shared" si="3"/>
        <v>2.2833333333333332</v>
      </c>
      <c r="P25" s="240">
        <f>IF(LEN(E25)&gt;3,VLOOKUP(C25,'Regional Crises'!$B$1:$R$69,12,FALSE),VLOOKUP(E25,'Country Indicator Data'!$B$4:$I$300,8,FALSE))</f>
        <v>4</v>
      </c>
      <c r="Q25" s="240">
        <f>IF(LEN(E25)&gt;3,((IF(VLOOKUP($C25,'Regional Crises'!$B$1:$R$66,13,FALSE)="x","x",ROUND(IF(VLOOKUP($C25,'Regional Crises'!$B$1:$R$66,13,FALSE)&gt;Q$3,5,IF(VLOOKUP($C25,'Regional Crises'!$B$1:$R$66,13,FALSE)&lt;Q$4,0,5-(LOG(Q$3)-LOG(VLOOKUP($C25,'Regional Crises'!$B$1:$R$66,13,FALSE)))/(LOG(Q$3)-LOG(Q$4))*5)),1)))),(IF(VLOOKUP($E25,'Country Indicator Data'!$B$4:$N$300,9,FALSE)="x","x",ROUND(IF(VLOOKUP($E25,'Country Indicator Data'!$B$4:$N$300,9,FALSE)&gt;Q$3,5,IF(VLOOKUP($E25,'Country Indicator Data'!$B$4:$N$300,9,FALSE)&lt;Q$4,0,5-(LOG(Q$3)-LOG(VLOOKUP($E25,'Country Indicator Data'!$B$4:$N$300,9,FALSE)))/(LOG(Q$3)-LOG(Q$4))*5)),1))))</f>
        <v>4.2</v>
      </c>
      <c r="R25" s="240">
        <f t="shared" si="4"/>
        <v>4.0999999999999996</v>
      </c>
      <c r="S25" s="240">
        <f>IF(LEN(E25)&gt;3,((IF(VLOOKUP($C25,'Regional Crises'!$B$1:$R$66,17,FALSE)="x","x",ROUND(IF(VLOOKUP($C25,'Regional Crises'!$B$1:$R$66,17,FALSE)&gt;S$3,0,IF(VLOOKUP($C25,'Regional Crises'!$B$1:$R$66,17,FALSE)&lt;S$4,5,(S$3-VLOOKUP($C25,'Regional Crises'!$B$1:$R$66,17,FALSE))/(S$3-S$4)*5)),1)))),(IF(VLOOKUP($E25,'Country Indicator Data'!$B$4:$N$300,13,FALSE)="x","x",ROUND(IF(VLOOKUP($E25,'Country Indicator Data'!$B$4:$N$300,13,FALSE)&gt;S$3,0,IF(VLOOKUP($E25,'Country Indicator Data'!$B$4:$N$300,13,FALSE)&lt;S$4,5,(S$3-VLOOKUP($E25,'Country Indicator Data'!$B$4:$N$300,13,FALSE))/(S$3-S$4)*5)),1))))</f>
        <v>3.2</v>
      </c>
      <c r="T25" s="240">
        <f>IF(LEN(E25)&gt;3,((IF(VLOOKUP($C25,'Regional Crises'!$B$1:$R$66,14,FALSE)="x","x",ROUND(IF(VLOOKUP($C25,'Regional Crises'!$B$1:$R$66,14,FALSE)&gt;T$3,0,IF(VLOOKUP($C25,'Regional Crises'!$B$1:$R$66,14,FALSE)&lt;T$4,5,(T$3-VLOOKUP($C25,'Regional Crises'!$B$1:$R$66,14,FALSE))/(T$3-T$4)*5)),1)))),(IF(VLOOKUP($E25,'Country Indicator Data'!$B$4:$N$300,10,FALSE)="x","x",ROUND(IF(VLOOKUP($E25,'Country Indicator Data'!$B$4:$N$300,10,FALSE)&gt;T$3,0,IF(VLOOKUP($E25,'Country Indicator Data'!$B$4:$N$300,10,FALSE)&lt;T$4,5,(T$3-VLOOKUP($E25,'Country Indicator Data'!$B$4:$N$300,10,FALSE))/(T$3-T$4)*5)),1))))</f>
        <v>2.9</v>
      </c>
      <c r="U25" s="240">
        <f>IF(LEN(E25)&gt;3,((IF(VLOOKUP($C25,'Regional Crises'!$B$1:$R$66,15,FALSE)="x","x",ROUND(IF(VLOOKUP($C25,'Regional Crises'!$B$1:$R$66,15,FALSE)&gt;U$3,0,IF(VLOOKUP($C25,'Regional Crises'!$B$1:$R$66,15,FALSE)&lt;U$4,5,(U$3-VLOOKUP($C25,'Regional Crises'!$B$1:$R$66,15,FALSE))/(U$3-U$4)*5)),1)))),(IF(VLOOKUP($E25,'Country Indicator Data'!$B$4:$N$300,11,FALSE)="x","x",ROUND(IF(VLOOKUP($E25,'Country Indicator Data'!$B$4:$N$300,11,FALSE)&gt;U$3,0,IF(VLOOKUP($E25,'Country Indicator Data'!$B$4:$N$300,11,FALSE)&lt;U$4,5,(U$3-VLOOKUP($E25,'Country Indicator Data'!$B$4:$N$300,11,FALSE))/(U$3-U$4)*5)),1))))</f>
        <v>1.9</v>
      </c>
      <c r="V25" s="240">
        <f>IF(LEN(E25)&gt;3,((IF(VLOOKUP($C25,'Regional Crises'!$B$1:$R$66,16,FALSE)="x","x",ROUND(IF(VLOOKUP($C25,'Regional Crises'!$B$1:$R$66,16,FALSE)&gt;V$3,0,IF(VLOOKUP($C25,'Regional Crises'!$B$1:$R$66,16,FALSE)&lt;V$4,5,(V$3-VLOOKUP($C25,'Regional Crises'!$B$1:$R$66,16,FALSE))/(V$3-V$4)*5)),1)))),(IF(VLOOKUP($E25,'Country Indicator Data'!$B$4:$N$300,12,FALSE)="x","x",ROUND(IF(VLOOKUP($E25,'Country Indicator Data'!$B$4:$N$300,12,FALSE)&gt;V$3,0,IF(VLOOKUP($E25,'Country Indicator Data'!$B$4:$N$300,12,FALSE)&lt;V$4,5,(V$3-VLOOKUP($E25,'Country Indicator Data'!$B$4:$N$300,12,FALSE))/(V$3-V$4)*5)),1))))</f>
        <v>1.7</v>
      </c>
      <c r="W25" s="240">
        <f t="shared" si="5"/>
        <v>2.4</v>
      </c>
      <c r="X25" s="240">
        <f t="shared" si="6"/>
        <v>2.9</v>
      </c>
      <c r="Y25" s="247">
        <f>IF('Core Indicators'!FC22="x","x",IF('Core Indicators'!FC22&gt;=5,5,IF('Core Indicators'!FC22&gt;=4,4,IF('Core Indicators'!FC22&gt;=3,3,IF('Core Indicators'!FC22&gt;=2,2,IF('Core Indicators'!FC22&gt;=1,1,0))))))</f>
        <v>3</v>
      </c>
      <c r="Z25" s="240">
        <f t="shared" si="7"/>
        <v>3</v>
      </c>
      <c r="AA25" s="247">
        <f>'Crisis Indicator Data'!Y22</f>
        <v>0</v>
      </c>
      <c r="AB25" s="247">
        <f>'Crisis Indicator Data'!Z22</f>
        <v>2</v>
      </c>
      <c r="AC25" s="247">
        <f>'Crisis Indicator Data'!AA22</f>
        <v>1</v>
      </c>
      <c r="AD25" s="247">
        <f>'Crisis Indicator Data'!AB22</f>
        <v>0</v>
      </c>
      <c r="AE25" s="247">
        <f t="shared" si="8"/>
        <v>2</v>
      </c>
      <c r="AF25" s="247">
        <f>'Crisis Indicator Data'!AC22</f>
        <v>2</v>
      </c>
      <c r="AG25" s="247">
        <f>'Crisis Indicator Data'!AD22</f>
        <v>2</v>
      </c>
      <c r="AH25" s="247">
        <f t="shared" si="9"/>
        <v>4</v>
      </c>
      <c r="AI25" s="247">
        <f>'Crisis Indicator Data'!AE22</f>
        <v>2</v>
      </c>
      <c r="AJ25" s="247">
        <f>'Crisis Indicator Data'!AF22</f>
        <v>2</v>
      </c>
      <c r="AK25" s="247">
        <f>'Crisis Indicator Data'!AG22</f>
        <v>3</v>
      </c>
      <c r="AL25" s="247">
        <f t="shared" si="10"/>
        <v>5</v>
      </c>
      <c r="AM25" s="240">
        <f t="shared" si="11"/>
        <v>4</v>
      </c>
      <c r="AN25" s="240">
        <f t="shared" si="12"/>
        <v>3.5</v>
      </c>
    </row>
    <row r="26" spans="1:40" ht="13.5" customHeight="1" x14ac:dyDescent="0.25">
      <c r="A26" s="144" t="str">
        <f>'Crisis Indicator Data'!A23</f>
        <v>Venezuela displacement in Colombia</v>
      </c>
      <c r="B26" s="145" t="str">
        <f>'Crisis Indicator Data'!B23</f>
        <v>Displacement</v>
      </c>
      <c r="C26" s="145" t="str">
        <f>'Crisis Indicator Data'!C23</f>
        <v>COL002</v>
      </c>
      <c r="D26" s="145" t="str">
        <f>'Crisis Indicator Data'!D23</f>
        <v>Colombia</v>
      </c>
      <c r="E26" s="146" t="str">
        <f>'Crisis Indicator Data'!E23</f>
        <v>COL</v>
      </c>
      <c r="F26" s="240">
        <f>IF(LEN(E26)&gt;3,(IF(VLOOKUP($C26,'Regional Crises'!$B$1:$R$66,7,FALSE)="x","x",ROUND(IF(VLOOKUP($C26,'Regional Crises'!$B$1:$R$66,7,FALSE)&gt;$F$3,5,IF(VLOOKUP($C26,'Regional Crises'!$B$1:$R$66,7,FALSE)&lt;F$4,0,($F$3-VLOOKUP($C26,'Regional Crises'!$B$1:$R$66,7,FALSE))/($F$3-$F$4)*5)),1))),IF(VLOOKUP($E26,'Country Indicator Data'!$B$4:$N$300,3,FALSE)="x","x",ROUND(IF(VLOOKUP($E26,'Country Indicator Data'!$B$4:$N$300,3,FALSE)&gt;$F$3,5,IF(VLOOKUP($E26,'Country Indicator Data'!$B$4:$N$300,3,FALSE)&lt;$F$4,0,($F$3-VLOOKUP($E26,'Country Indicator Data'!$B$4:$N$300,3,FALSE))/($F$3-$F$4)*5)),1)))</f>
        <v>1.4</v>
      </c>
      <c r="G26" s="240">
        <f>IF(LEN(E26)&gt;3,(IF(VLOOKUP($C26,'Regional Crises'!$B$1:$R$66,9,FALSE)="x","x",ROUND(IF(VLOOKUP($C26,'Regional Crises'!$B$1:$R$66,9,FALSE)&gt;G$3,5,IF(VLOOKUP($C26,'Regional Crises'!$B$1:$R$66,9,FALSE)&lt;G$4,0,(G$3-VLOOKUP($C26,'Regional Crises'!$B$1:$R$66,9,FALSE))/(G$3-G$4)*5)),1))),IF(VLOOKUP($E26,'Country Indicator Data'!$B$4:$N$300,5,FALSE)="x","x",ROUND(IF(VLOOKUP($E26,'Country Indicator Data'!$B$4:$N$300,5,FALSE)&gt;G$3,5,IF(VLOOKUP($E26,'Country Indicator Data'!$B$4:$N$300,5,FALSE)&lt;G$4,0,(G$3-VLOOKUP($E26,'Country Indicator Data'!$B$4:$N$300,5,FALSE))/(G$3-G$4)*5)),1)))</f>
        <v>1.7</v>
      </c>
      <c r="H26" s="240">
        <f t="shared" si="0"/>
        <v>1.5499999999999998</v>
      </c>
      <c r="I26" s="240">
        <f>IF(LEN(E26)&gt;3,(IF(VLOOKUP($C26,'Regional Crises'!$B$1:$R$66,6,FALSE)="x","x",ROUND(IF(VLOOKUP($C26,'Regional Crises'!$B$1:$R$66,6,FALSE)&gt;I$3,5,IF(VLOOKUP($C26,'Regional Crises'!$B$1:$R$66,6,FALSE)&lt;I$4,0,5-(I$3-VLOOKUP($C26,'Regional Crises'!$B$1:$R$66,6,FALSE))/(I$3-I$4)*5)),1))),IF(VLOOKUP($E26,'Country Indicator Data'!$B$4:$N$300,2,FALSE)="x","x",ROUND(IF(VLOOKUP($E26,'Country Indicator Data'!$B$4:$N$300,2,FALSE)&gt;I$3,5,IF(VLOOKUP($E26,'Country Indicator Data'!$B$4:$N$300,2,FALSE)&lt;I$4,0,5-(I$3-VLOOKUP($E26,'Country Indicator Data'!$B$4:$N$300,2,FALSE))/(I$3-I$4)*5)),1)))</f>
        <v>2.1</v>
      </c>
      <c r="J26" s="240">
        <f>IF(LEN(E26)&gt;3,(IF(VLOOKUP($C26,'Regional Crises'!$B$1:$R$66,8,FALSE)="x","x",ROUND(IF(VLOOKUP($C26,'Regional Crises'!$B$1:$R$66,8,FALSE)&gt;J$3,5,IF(VLOOKUP($C26,'Regional Crises'!$B$1:$R$66,8,FALSE)&lt;J$4,0,5-(J$3-VLOOKUP($C26,'Regional Crises'!$B$1:$R$66,8,FALSE))/(J$3-J$4)*5)),1))),IF(VLOOKUP($E26,'Country Indicator Data'!$B$4:$N$300,4,FALSE)="x","x",ROUND(IF(VLOOKUP($E26,'Country Indicator Data'!$B$4:$N$300,4,FALSE)&gt;J$3,5,IF(VLOOKUP($E26,'Country Indicator Data'!$B$4:$N$300,4,FALSE)&lt;J$4,0,5-(J$3-VLOOKUP($E26,'Country Indicator Data'!$B$4:$N$300,4,FALSE))/(J$3-J$4)*5)),1)))</f>
        <v>2.5</v>
      </c>
      <c r="K26" s="240">
        <f t="shared" si="1"/>
        <v>2.2999999999999998</v>
      </c>
      <c r="L26" s="240">
        <f>IF(LEN(E26)&gt;3,(IF(VLOOKUP($C26,'Regional Crises'!$B$1:$R$66,10,FALSE)="x","x",ROUND(IF(VLOOKUP($C26,'Regional Crises'!$B$1:$R$66,10,FALSE)&gt;L$3,5,IF(VLOOKUP($C26,'Regional Crises'!$B$1:$R$66,10,FALSE)&lt;L$4,0,5-(L$3-VLOOKUP($C26,'Regional Crises'!$B$1:$R$66,10,FALSE))/(L$3-L$4)*5)),1))),IF(VLOOKUP($E26,'Country Indicator Data'!$B$4:$N$300,6,FALSE)="x","x",ROUND(IF(VLOOKUP($E26,'Country Indicator Data'!$B$4:$N$300,6,FALSE)&gt;L$3,5,IF(VLOOKUP($E26,'Country Indicator Data'!$B$4:$N$300,6,FALSE)&lt;L$4,0,5-(L$3-VLOOKUP($E26,'Country Indicator Data'!$B$4:$N$300,6,FALSE))/(L$3-L$4)*5)),1)))</f>
        <v>2.7</v>
      </c>
      <c r="M26" s="240">
        <f>IF(LEN(E26)&gt;3,(IF(VLOOKUP($C26,'Regional Crises'!$B$1:$R$66,11,FALSE)="x","x",ROUND(IF(VLOOKUP($C26,'Regional Crises'!$B$1:$R$66,11,FALSE)&gt;M$3,5,IF(VLOOKUP($C26,'Regional Crises'!$B$1:$R$66,11,FALSE)&lt;M$4,0,5-(M$3-VLOOKUP($C26,'Regional Crises'!$B$1:$R$66,11,FALSE))/(M$3-M$4)*5)),1))),IF(VLOOKUP($E26,'Country Indicator Data'!$B$4:$N$300,7,FALSE)="x","x",ROUND(IF(VLOOKUP($E26,'Country Indicator Data'!$B$4:$N$300,7,FALSE)&gt;M$3,5,IF(VLOOKUP($E26,'Country Indicator Data'!$B$4:$N$300,7,FALSE)&lt;M$4,0,5-(M$3-VLOOKUP($E26,'Country Indicator Data'!$B$4:$N$300,7,FALSE))/(M$3-M$4)*5)),1)))</f>
        <v>3.3</v>
      </c>
      <c r="N26" s="240">
        <f t="shared" si="2"/>
        <v>3</v>
      </c>
      <c r="O26" s="240">
        <f t="shared" si="3"/>
        <v>2.2833333333333332</v>
      </c>
      <c r="P26" s="240">
        <f>IF(LEN(E26)&gt;3,VLOOKUP(C26,'Regional Crises'!$B$1:$R$69,12,FALSE),VLOOKUP(E26,'Country Indicator Data'!$B$4:$I$300,8,FALSE))</f>
        <v>4</v>
      </c>
      <c r="Q26" s="240">
        <f>IF(LEN(E26)&gt;3,((IF(VLOOKUP($C26,'Regional Crises'!$B$1:$R$66,13,FALSE)="x","x",ROUND(IF(VLOOKUP($C26,'Regional Crises'!$B$1:$R$66,13,FALSE)&gt;Q$3,5,IF(VLOOKUP($C26,'Regional Crises'!$B$1:$R$66,13,FALSE)&lt;Q$4,0,5-(LOG(Q$3)-LOG(VLOOKUP($C26,'Regional Crises'!$B$1:$R$66,13,FALSE)))/(LOG(Q$3)-LOG(Q$4))*5)),1)))),(IF(VLOOKUP($E26,'Country Indicator Data'!$B$4:$N$300,9,FALSE)="x","x",ROUND(IF(VLOOKUP($E26,'Country Indicator Data'!$B$4:$N$300,9,FALSE)&gt;Q$3,5,IF(VLOOKUP($E26,'Country Indicator Data'!$B$4:$N$300,9,FALSE)&lt;Q$4,0,5-(LOG(Q$3)-LOG(VLOOKUP($E26,'Country Indicator Data'!$B$4:$N$300,9,FALSE)))/(LOG(Q$3)-LOG(Q$4))*5)),1))))</f>
        <v>4.2</v>
      </c>
      <c r="R26" s="240">
        <f t="shared" si="4"/>
        <v>4.0999999999999996</v>
      </c>
      <c r="S26" s="240">
        <f>IF(LEN(E26)&gt;3,((IF(VLOOKUP($C26,'Regional Crises'!$B$1:$R$66,17,FALSE)="x","x",ROUND(IF(VLOOKUP($C26,'Regional Crises'!$B$1:$R$66,17,FALSE)&gt;S$3,0,IF(VLOOKUP($C26,'Regional Crises'!$B$1:$R$66,17,FALSE)&lt;S$4,5,(S$3-VLOOKUP($C26,'Regional Crises'!$B$1:$R$66,17,FALSE))/(S$3-S$4)*5)),1)))),(IF(VLOOKUP($E26,'Country Indicator Data'!$B$4:$N$300,13,FALSE)="x","x",ROUND(IF(VLOOKUP($E26,'Country Indicator Data'!$B$4:$N$300,13,FALSE)&gt;S$3,0,IF(VLOOKUP($E26,'Country Indicator Data'!$B$4:$N$300,13,FALSE)&lt;S$4,5,(S$3-VLOOKUP($E26,'Country Indicator Data'!$B$4:$N$300,13,FALSE))/(S$3-S$4)*5)),1))))</f>
        <v>3.2</v>
      </c>
      <c r="T26" s="240">
        <f>IF(LEN(E26)&gt;3,((IF(VLOOKUP($C26,'Regional Crises'!$B$1:$R$66,14,FALSE)="x","x",ROUND(IF(VLOOKUP($C26,'Regional Crises'!$B$1:$R$66,14,FALSE)&gt;T$3,0,IF(VLOOKUP($C26,'Regional Crises'!$B$1:$R$66,14,FALSE)&lt;T$4,5,(T$3-VLOOKUP($C26,'Regional Crises'!$B$1:$R$66,14,FALSE))/(T$3-T$4)*5)),1)))),(IF(VLOOKUP($E26,'Country Indicator Data'!$B$4:$N$300,10,FALSE)="x","x",ROUND(IF(VLOOKUP($E26,'Country Indicator Data'!$B$4:$N$300,10,FALSE)&gt;T$3,0,IF(VLOOKUP($E26,'Country Indicator Data'!$B$4:$N$300,10,FALSE)&lt;T$4,5,(T$3-VLOOKUP($E26,'Country Indicator Data'!$B$4:$N$300,10,FALSE))/(T$3-T$4)*5)),1))))</f>
        <v>2.9</v>
      </c>
      <c r="U26" s="240">
        <f>IF(LEN(E26)&gt;3,((IF(VLOOKUP($C26,'Regional Crises'!$B$1:$R$66,15,FALSE)="x","x",ROUND(IF(VLOOKUP($C26,'Regional Crises'!$B$1:$R$66,15,FALSE)&gt;U$3,0,IF(VLOOKUP($C26,'Regional Crises'!$B$1:$R$66,15,FALSE)&lt;U$4,5,(U$3-VLOOKUP($C26,'Regional Crises'!$B$1:$R$66,15,FALSE))/(U$3-U$4)*5)),1)))),(IF(VLOOKUP($E26,'Country Indicator Data'!$B$4:$N$300,11,FALSE)="x","x",ROUND(IF(VLOOKUP($E26,'Country Indicator Data'!$B$4:$N$300,11,FALSE)&gt;U$3,0,IF(VLOOKUP($E26,'Country Indicator Data'!$B$4:$N$300,11,FALSE)&lt;U$4,5,(U$3-VLOOKUP($E26,'Country Indicator Data'!$B$4:$N$300,11,FALSE))/(U$3-U$4)*5)),1))))</f>
        <v>1.9</v>
      </c>
      <c r="V26" s="240">
        <f>IF(LEN(E26)&gt;3,((IF(VLOOKUP($C26,'Regional Crises'!$B$1:$R$66,16,FALSE)="x","x",ROUND(IF(VLOOKUP($C26,'Regional Crises'!$B$1:$R$66,16,FALSE)&gt;V$3,0,IF(VLOOKUP($C26,'Regional Crises'!$B$1:$R$66,16,FALSE)&lt;V$4,5,(V$3-VLOOKUP($C26,'Regional Crises'!$B$1:$R$66,16,FALSE))/(V$3-V$4)*5)),1)))),(IF(VLOOKUP($E26,'Country Indicator Data'!$B$4:$N$300,12,FALSE)="x","x",ROUND(IF(VLOOKUP($E26,'Country Indicator Data'!$B$4:$N$300,12,FALSE)&gt;V$3,0,IF(VLOOKUP($E26,'Country Indicator Data'!$B$4:$N$300,12,FALSE)&lt;V$4,5,(V$3-VLOOKUP($E26,'Country Indicator Data'!$B$4:$N$300,12,FALSE))/(V$3-V$4)*5)),1))))</f>
        <v>1.7</v>
      </c>
      <c r="W26" s="240">
        <f t="shared" si="5"/>
        <v>2.4</v>
      </c>
      <c r="X26" s="240">
        <f t="shared" si="6"/>
        <v>2.9</v>
      </c>
      <c r="Y26" s="247">
        <f>IF('Core Indicators'!FC23="x","x",IF('Core Indicators'!FC23&gt;=5,5,IF('Core Indicators'!FC23&gt;=4,4,IF('Core Indicators'!FC23&gt;=3,3,IF('Core Indicators'!FC23&gt;=2,2,IF('Core Indicators'!FC23&gt;=1,1,0))))))</f>
        <v>3</v>
      </c>
      <c r="Z26" s="240">
        <f t="shared" si="7"/>
        <v>3</v>
      </c>
      <c r="AA26" s="247">
        <f>'Crisis Indicator Data'!Y23</f>
        <v>0</v>
      </c>
      <c r="AB26" s="247">
        <f>'Crisis Indicator Data'!Z23</f>
        <v>2</v>
      </c>
      <c r="AC26" s="247">
        <f>'Crisis Indicator Data'!AA23</f>
        <v>1</v>
      </c>
      <c r="AD26" s="247">
        <f>'Crisis Indicator Data'!AB23</f>
        <v>0</v>
      </c>
      <c r="AE26" s="247">
        <f t="shared" si="8"/>
        <v>2</v>
      </c>
      <c r="AF26" s="247">
        <f>'Crisis Indicator Data'!AC23</f>
        <v>2</v>
      </c>
      <c r="AG26" s="247">
        <f>'Crisis Indicator Data'!AD23</f>
        <v>2</v>
      </c>
      <c r="AH26" s="247">
        <f t="shared" si="9"/>
        <v>4</v>
      </c>
      <c r="AI26" s="247">
        <f>'Crisis Indicator Data'!AE23</f>
        <v>2</v>
      </c>
      <c r="AJ26" s="247">
        <f>'Crisis Indicator Data'!AF23</f>
        <v>2</v>
      </c>
      <c r="AK26" s="247">
        <f>'Crisis Indicator Data'!AG23</f>
        <v>3</v>
      </c>
      <c r="AL26" s="247">
        <f t="shared" si="10"/>
        <v>5</v>
      </c>
      <c r="AM26" s="240">
        <f t="shared" si="11"/>
        <v>4</v>
      </c>
      <c r="AN26" s="240">
        <f t="shared" si="12"/>
        <v>3.5</v>
      </c>
    </row>
    <row r="27" spans="1:40" ht="13.5" customHeight="1" x14ac:dyDescent="0.25">
      <c r="A27" s="144" t="str">
        <f>'Crisis Indicator Data'!A24</f>
        <v>Nicaraguan refugees in Costa Rica</v>
      </c>
      <c r="B27" s="145" t="str">
        <f>'Crisis Indicator Data'!B24</f>
        <v>Displacement</v>
      </c>
      <c r="C27" s="145" t="str">
        <f>'Crisis Indicator Data'!C24</f>
        <v>CRI002</v>
      </c>
      <c r="D27" s="145" t="str">
        <f>'Crisis Indicator Data'!D24</f>
        <v>Costa Rica</v>
      </c>
      <c r="E27" s="146" t="str">
        <f>'Crisis Indicator Data'!E24</f>
        <v>CRI</v>
      </c>
      <c r="F27" s="240">
        <f>IF(LEN(E27)&gt;3,(IF(VLOOKUP($C27,'Regional Crises'!$B$1:$R$66,7,FALSE)="x","x",ROUND(IF(VLOOKUP($C27,'Regional Crises'!$B$1:$R$66,7,FALSE)&gt;$F$3,5,IF(VLOOKUP($C27,'Regional Crises'!$B$1:$R$66,7,FALSE)&lt;F$4,0,($F$3-VLOOKUP($C27,'Regional Crises'!$B$1:$R$66,7,FALSE))/($F$3-$F$4)*5)),1))),IF(VLOOKUP($E27,'Country Indicator Data'!$B$4:$N$300,3,FALSE)="x","x",ROUND(IF(VLOOKUP($E27,'Country Indicator Data'!$B$4:$N$300,3,FALSE)&gt;$F$3,5,IF(VLOOKUP($E27,'Country Indicator Data'!$B$4:$N$300,3,FALSE)&lt;$F$4,0,($F$3-VLOOKUP($E27,'Country Indicator Data'!$B$4:$N$300,3,FALSE))/($F$3-$F$4)*5)),1)))</f>
        <v>1.1000000000000001</v>
      </c>
      <c r="G27" s="240">
        <f>IF(LEN(E27)&gt;3,(IF(VLOOKUP($C27,'Regional Crises'!$B$1:$R$66,9,FALSE)="x","x",ROUND(IF(VLOOKUP($C27,'Regional Crises'!$B$1:$R$66,9,FALSE)&gt;G$3,5,IF(VLOOKUP($C27,'Regional Crises'!$B$1:$R$66,9,FALSE)&lt;G$4,0,(G$3-VLOOKUP($C27,'Regional Crises'!$B$1:$R$66,9,FALSE))/(G$3-G$4)*5)),1))),IF(VLOOKUP($E27,'Country Indicator Data'!$B$4:$N$300,5,FALSE)="x","x",ROUND(IF(VLOOKUP($E27,'Country Indicator Data'!$B$4:$N$300,5,FALSE)&gt;G$3,5,IF(VLOOKUP($E27,'Country Indicator Data'!$B$4:$N$300,5,FALSE)&lt;G$4,0,(G$3-VLOOKUP($E27,'Country Indicator Data'!$B$4:$N$300,5,FALSE))/(G$3-G$4)*5)),1)))</f>
        <v>0.5</v>
      </c>
      <c r="H27" s="240">
        <f t="shared" si="0"/>
        <v>0.8</v>
      </c>
      <c r="I27" s="240">
        <f>IF(LEN(E27)&gt;3,(IF(VLOOKUP($C27,'Regional Crises'!$B$1:$R$66,6,FALSE)="x","x",ROUND(IF(VLOOKUP($C27,'Regional Crises'!$B$1:$R$66,6,FALSE)&gt;I$3,5,IF(VLOOKUP($C27,'Regional Crises'!$B$1:$R$66,6,FALSE)&lt;I$4,0,5-(I$3-VLOOKUP($C27,'Regional Crises'!$B$1:$R$66,6,FALSE))/(I$3-I$4)*5)),1))),IF(VLOOKUP($E27,'Country Indicator Data'!$B$4:$N$300,2,FALSE)="x","x",ROUND(IF(VLOOKUP($E27,'Country Indicator Data'!$B$4:$N$300,2,FALSE)&gt;I$3,5,IF(VLOOKUP($E27,'Country Indicator Data'!$B$4:$N$300,2,FALSE)&lt;I$4,0,5-(I$3-VLOOKUP($E27,'Country Indicator Data'!$B$4:$N$300,2,FALSE))/(I$3-I$4)*5)),1)))</f>
        <v>1.5</v>
      </c>
      <c r="J27" s="240">
        <f>IF(LEN(E27)&gt;3,(IF(VLOOKUP($C27,'Regional Crises'!$B$1:$R$66,8,FALSE)="x","x",ROUND(IF(VLOOKUP($C27,'Regional Crises'!$B$1:$R$66,8,FALSE)&gt;J$3,5,IF(VLOOKUP($C27,'Regional Crises'!$B$1:$R$66,8,FALSE)&lt;J$4,0,5-(J$3-VLOOKUP($C27,'Regional Crises'!$B$1:$R$66,8,FALSE))/(J$3-J$4)*5)),1))),IF(VLOOKUP($E27,'Country Indicator Data'!$B$4:$N$300,4,FALSE)="x","x",ROUND(IF(VLOOKUP($E27,'Country Indicator Data'!$B$4:$N$300,4,FALSE)&gt;J$3,5,IF(VLOOKUP($E27,'Country Indicator Data'!$B$4:$N$300,4,FALSE)&lt;J$4,0,5-(J$3-VLOOKUP($E27,'Country Indicator Data'!$B$4:$N$300,4,FALSE))/(J$3-J$4)*5)),1)))</f>
        <v>0.2</v>
      </c>
      <c r="K27" s="240">
        <f t="shared" si="1"/>
        <v>0.85</v>
      </c>
      <c r="L27" s="240">
        <f>IF(LEN(E27)&gt;3,(IF(VLOOKUP($C27,'Regional Crises'!$B$1:$R$66,10,FALSE)="x","x",ROUND(IF(VLOOKUP($C27,'Regional Crises'!$B$1:$R$66,10,FALSE)&gt;L$3,5,IF(VLOOKUP($C27,'Regional Crises'!$B$1:$R$66,10,FALSE)&lt;L$4,0,5-(L$3-VLOOKUP($C27,'Regional Crises'!$B$1:$R$66,10,FALSE))/(L$3-L$4)*5)),1))),IF(VLOOKUP($E27,'Country Indicator Data'!$B$4:$N$300,6,FALSE)="x","x",ROUND(IF(VLOOKUP($E27,'Country Indicator Data'!$B$4:$N$300,6,FALSE)&gt;L$3,5,IF(VLOOKUP($E27,'Country Indicator Data'!$B$4:$N$300,6,FALSE)&lt;L$4,0,5-(L$3-VLOOKUP($E27,'Country Indicator Data'!$B$4:$N$300,6,FALSE))/(L$3-L$4)*5)),1)))</f>
        <v>1.9</v>
      </c>
      <c r="M27" s="240">
        <f>IF(LEN(E27)&gt;3,(IF(VLOOKUP($C27,'Regional Crises'!$B$1:$R$66,11,FALSE)="x","x",ROUND(IF(VLOOKUP($C27,'Regional Crises'!$B$1:$R$66,11,FALSE)&gt;M$3,5,IF(VLOOKUP($C27,'Regional Crises'!$B$1:$R$66,11,FALSE)&lt;M$4,0,5-(M$3-VLOOKUP($C27,'Regional Crises'!$B$1:$R$66,11,FALSE))/(M$3-M$4)*5)),1))),IF(VLOOKUP($E27,'Country Indicator Data'!$B$4:$N$300,7,FALSE)="x","x",ROUND(IF(VLOOKUP($E27,'Country Indicator Data'!$B$4:$N$300,7,FALSE)&gt;M$3,5,IF(VLOOKUP($E27,'Country Indicator Data'!$B$4:$N$300,7,FALSE)&lt;M$4,0,5-(M$3-VLOOKUP($E27,'Country Indicator Data'!$B$4:$N$300,7,FALSE))/(M$3-M$4)*5)),1)))</f>
        <v>2.9</v>
      </c>
      <c r="N27" s="240">
        <f t="shared" si="2"/>
        <v>2.4</v>
      </c>
      <c r="O27" s="240">
        <f t="shared" si="3"/>
        <v>1.3499999999999999</v>
      </c>
      <c r="P27" s="240">
        <f>IF(LEN(E27)&gt;3,VLOOKUP(C27,'Regional Crises'!$B$1:$R$69,12,FALSE),VLOOKUP(E27,'Country Indicator Data'!$B$4:$I$300,8,FALSE))</f>
        <v>0</v>
      </c>
      <c r="Q27" s="240" t="str">
        <f>IF(LEN(E27)&gt;3,((IF(VLOOKUP($C27,'Regional Crises'!$B$1:$R$66,13,FALSE)="x","x",ROUND(IF(VLOOKUP($C27,'Regional Crises'!$B$1:$R$66,13,FALSE)&gt;Q$3,5,IF(VLOOKUP($C27,'Regional Crises'!$B$1:$R$66,13,FALSE)&lt;Q$4,0,5-(LOG(Q$3)-LOG(VLOOKUP($C27,'Regional Crises'!$B$1:$R$66,13,FALSE)))/(LOG(Q$3)-LOG(Q$4))*5)),1)))),(IF(VLOOKUP($E27,'Country Indicator Data'!$B$4:$N$300,9,FALSE)="x","x",ROUND(IF(VLOOKUP($E27,'Country Indicator Data'!$B$4:$N$300,9,FALSE)&gt;Q$3,5,IF(VLOOKUP($E27,'Country Indicator Data'!$B$4:$N$300,9,FALSE)&lt;Q$4,0,5-(LOG(Q$3)-LOG(VLOOKUP($E27,'Country Indicator Data'!$B$4:$N$300,9,FALSE)))/(LOG(Q$3)-LOG(Q$4))*5)),1))))</f>
        <v>x</v>
      </c>
      <c r="R27" s="240">
        <f t="shared" si="4"/>
        <v>0</v>
      </c>
      <c r="S27" s="240">
        <f>IF(LEN(E27)&gt;3,((IF(VLOOKUP($C27,'Regional Crises'!$B$1:$R$66,17,FALSE)="x","x",ROUND(IF(VLOOKUP($C27,'Regional Crises'!$B$1:$R$66,17,FALSE)&gt;S$3,0,IF(VLOOKUP($C27,'Regional Crises'!$B$1:$R$66,17,FALSE)&lt;S$4,5,(S$3-VLOOKUP($C27,'Regional Crises'!$B$1:$R$66,17,FALSE))/(S$3-S$4)*5)),1)))),(IF(VLOOKUP($E27,'Country Indicator Data'!$B$4:$N$300,13,FALSE)="x","x",ROUND(IF(VLOOKUP($E27,'Country Indicator Data'!$B$4:$N$300,13,FALSE)&gt;S$3,0,IF(VLOOKUP($E27,'Country Indicator Data'!$B$4:$N$300,13,FALSE)&lt;S$4,5,(S$3-VLOOKUP($E27,'Country Indicator Data'!$B$4:$N$300,13,FALSE))/(S$3-S$4)*5)),1))))</f>
        <v>2.2000000000000002</v>
      </c>
      <c r="T27" s="240">
        <f>IF(LEN(E27)&gt;3,((IF(VLOOKUP($C27,'Regional Crises'!$B$1:$R$66,14,FALSE)="x","x",ROUND(IF(VLOOKUP($C27,'Regional Crises'!$B$1:$R$66,14,FALSE)&gt;T$3,0,IF(VLOOKUP($C27,'Regional Crises'!$B$1:$R$66,14,FALSE)&lt;T$4,5,(T$3-VLOOKUP($C27,'Regional Crises'!$B$1:$R$66,14,FALSE))/(T$3-T$4)*5)),1)))),(IF(VLOOKUP($E27,'Country Indicator Data'!$B$4:$N$300,10,FALSE)="x","x",ROUND(IF(VLOOKUP($E27,'Country Indicator Data'!$B$4:$N$300,10,FALSE)&gt;T$3,0,IF(VLOOKUP($E27,'Country Indicator Data'!$B$4:$N$300,10,FALSE)&lt;T$4,5,(T$3-VLOOKUP($E27,'Country Indicator Data'!$B$4:$N$300,10,FALSE))/(T$3-T$4)*5)),1))))</f>
        <v>2</v>
      </c>
      <c r="U27" s="240">
        <f>IF(LEN(E27)&gt;3,((IF(VLOOKUP($C27,'Regional Crises'!$B$1:$R$66,15,FALSE)="x","x",ROUND(IF(VLOOKUP($C27,'Regional Crises'!$B$1:$R$66,15,FALSE)&gt;U$3,0,IF(VLOOKUP($C27,'Regional Crises'!$B$1:$R$66,15,FALSE)&lt;U$4,5,(U$3-VLOOKUP($C27,'Regional Crises'!$B$1:$R$66,15,FALSE))/(U$3-U$4)*5)),1)))),(IF(VLOOKUP($E27,'Country Indicator Data'!$B$4:$N$300,11,FALSE)="x","x",ROUND(IF(VLOOKUP($E27,'Country Indicator Data'!$B$4:$N$300,11,FALSE)&gt;U$3,0,IF(VLOOKUP($E27,'Country Indicator Data'!$B$4:$N$300,11,FALSE)&lt;U$4,5,(U$3-VLOOKUP($E27,'Country Indicator Data'!$B$4:$N$300,11,FALSE))/(U$3-U$4)*5)),1))))</f>
        <v>0.3</v>
      </c>
      <c r="V27" s="240">
        <f>IF(LEN(E27)&gt;3,((IF(VLOOKUP($C27,'Regional Crises'!$B$1:$R$66,16,FALSE)="x","x",ROUND(IF(VLOOKUP($C27,'Regional Crises'!$B$1:$R$66,16,FALSE)&gt;V$3,0,IF(VLOOKUP($C27,'Regional Crises'!$B$1:$R$66,16,FALSE)&lt;V$4,5,(V$3-VLOOKUP($C27,'Regional Crises'!$B$1:$R$66,16,FALSE))/(V$3-V$4)*5)),1)))),(IF(VLOOKUP($E27,'Country Indicator Data'!$B$4:$N$300,12,FALSE)="x","x",ROUND(IF(VLOOKUP($E27,'Country Indicator Data'!$B$4:$N$300,12,FALSE)&gt;V$3,0,IF(VLOOKUP($E27,'Country Indicator Data'!$B$4:$N$300,12,FALSE)&lt;V$4,5,(V$3-VLOOKUP($E27,'Country Indicator Data'!$B$4:$N$300,12,FALSE))/(V$3-V$4)*5)),1))))</f>
        <v>0.5</v>
      </c>
      <c r="W27" s="240">
        <f t="shared" si="5"/>
        <v>1.3</v>
      </c>
      <c r="X27" s="240">
        <f t="shared" si="6"/>
        <v>0.9</v>
      </c>
      <c r="Y27" s="247">
        <f>IF('Core Indicators'!FC24="x","x",IF('Core Indicators'!FC24&gt;=5,5,IF('Core Indicators'!FC24&gt;=4,4,IF('Core Indicators'!FC24&gt;=3,3,IF('Core Indicators'!FC24&gt;=2,2,IF('Core Indicators'!FC24&gt;=1,1,0))))))</f>
        <v>2</v>
      </c>
      <c r="Z27" s="240">
        <f t="shared" si="7"/>
        <v>2</v>
      </c>
      <c r="AA27" s="247">
        <f>'Crisis Indicator Data'!Y24</f>
        <v>0</v>
      </c>
      <c r="AB27" s="247">
        <f>'Crisis Indicator Data'!Z24</f>
        <v>0</v>
      </c>
      <c r="AC27" s="247">
        <f>'Crisis Indicator Data'!AA24</f>
        <v>0</v>
      </c>
      <c r="AD27" s="247">
        <f>'Crisis Indicator Data'!AB24</f>
        <v>0</v>
      </c>
      <c r="AE27" s="247">
        <f t="shared" si="8"/>
        <v>0</v>
      </c>
      <c r="AF27" s="247">
        <f>'Crisis Indicator Data'!AC24</f>
        <v>0</v>
      </c>
      <c r="AG27" s="247">
        <f>'Crisis Indicator Data'!AD24</f>
        <v>1</v>
      </c>
      <c r="AH27" s="247">
        <f t="shared" si="9"/>
        <v>1</v>
      </c>
      <c r="AI27" s="247">
        <f>'Crisis Indicator Data'!AE24</f>
        <v>0</v>
      </c>
      <c r="AJ27" s="247">
        <f>'Crisis Indicator Data'!AF24</f>
        <v>0</v>
      </c>
      <c r="AK27" s="247">
        <f>'Crisis Indicator Data'!AG24</f>
        <v>1</v>
      </c>
      <c r="AL27" s="247">
        <f t="shared" si="10"/>
        <v>1</v>
      </c>
      <c r="AM27" s="240">
        <f t="shared" si="11"/>
        <v>1</v>
      </c>
      <c r="AN27" s="240">
        <f t="shared" si="12"/>
        <v>1.5</v>
      </c>
    </row>
    <row r="28" spans="1:40" ht="13.5" customHeight="1" x14ac:dyDescent="0.25">
      <c r="A28" s="144" t="str">
        <f>'Crisis Indicator Data'!A25</f>
        <v>Multiple crises in Djibouti</v>
      </c>
      <c r="B28" s="145" t="str">
        <f>'Crisis Indicator Data'!B25</f>
        <v>Displacement,Drought</v>
      </c>
      <c r="C28" s="145" t="str">
        <f>'Crisis Indicator Data'!C25</f>
        <v>DJI001</v>
      </c>
      <c r="D28" s="145" t="str">
        <f>'Crisis Indicator Data'!D25</f>
        <v>Djibouti</v>
      </c>
      <c r="E28" s="146" t="str">
        <f>'Crisis Indicator Data'!E25</f>
        <v>DJI</v>
      </c>
      <c r="F28" s="240">
        <f>IF(LEN(E28)&gt;3,(IF(VLOOKUP($C28,'Regional Crises'!$B$1:$R$66,7,FALSE)="x","x",ROUND(IF(VLOOKUP($C28,'Regional Crises'!$B$1:$R$66,7,FALSE)&gt;$F$3,5,IF(VLOOKUP($C28,'Regional Crises'!$B$1:$R$66,7,FALSE)&lt;F$4,0,($F$3-VLOOKUP($C28,'Regional Crises'!$B$1:$R$66,7,FALSE))/($F$3-$F$4)*5)),1))),IF(VLOOKUP($E28,'Country Indicator Data'!$B$4:$N$300,3,FALSE)="x","x",ROUND(IF(VLOOKUP($E28,'Country Indicator Data'!$B$4:$N$300,3,FALSE)&gt;$F$3,5,IF(VLOOKUP($E28,'Country Indicator Data'!$B$4:$N$300,3,FALSE)&lt;$F$4,0,($F$3-VLOOKUP($E28,'Country Indicator Data'!$B$4:$N$300,3,FALSE))/($F$3-$F$4)*5)),1)))</f>
        <v>2.9</v>
      </c>
      <c r="G28" s="240">
        <f>IF(LEN(E28)&gt;3,(IF(VLOOKUP($C28,'Regional Crises'!$B$1:$R$66,9,FALSE)="x","x",ROUND(IF(VLOOKUP($C28,'Regional Crises'!$B$1:$R$66,9,FALSE)&gt;G$3,5,IF(VLOOKUP($C28,'Regional Crises'!$B$1:$R$66,9,FALSE)&lt;G$4,0,(G$3-VLOOKUP($C28,'Regional Crises'!$B$1:$R$66,9,FALSE))/(G$3-G$4)*5)),1))),IF(VLOOKUP($E28,'Country Indicator Data'!$B$4:$N$300,5,FALSE)="x","x",ROUND(IF(VLOOKUP($E28,'Country Indicator Data'!$B$4:$N$300,5,FALSE)&gt;G$3,5,IF(VLOOKUP($E28,'Country Indicator Data'!$B$4:$N$300,5,FALSE)&lt;G$4,0,(G$3-VLOOKUP($E28,'Country Indicator Data'!$B$4:$N$300,5,FALSE))/(G$3-G$4)*5)),1)))</f>
        <v>3.1</v>
      </c>
      <c r="H28" s="240">
        <f t="shared" si="0"/>
        <v>3</v>
      </c>
      <c r="I28" s="240">
        <f>IF(LEN(E28)&gt;3,(IF(VLOOKUP($C28,'Regional Crises'!$B$1:$R$66,6,FALSE)="x","x",ROUND(IF(VLOOKUP($C28,'Regional Crises'!$B$1:$R$66,6,FALSE)&gt;I$3,5,IF(VLOOKUP($C28,'Regional Crises'!$B$1:$R$66,6,FALSE)&lt;I$4,0,5-(I$3-VLOOKUP($C28,'Regional Crises'!$B$1:$R$66,6,FALSE))/(I$3-I$4)*5)),1))),IF(VLOOKUP($E28,'Country Indicator Data'!$B$4:$N$300,2,FALSE)="x","x",ROUND(IF(VLOOKUP($E28,'Country Indicator Data'!$B$4:$N$300,2,FALSE)&gt;I$3,5,IF(VLOOKUP($E28,'Country Indicator Data'!$B$4:$N$300,2,FALSE)&lt;I$4,0,5-(I$3-VLOOKUP($E28,'Country Indicator Data'!$B$4:$N$300,2,FALSE))/(I$3-I$4)*5)),1)))</f>
        <v>2.8</v>
      </c>
      <c r="J28" s="240">
        <f>IF(LEN(E28)&gt;3,(IF(VLOOKUP($C28,'Regional Crises'!$B$1:$R$66,8,FALSE)="x","x",ROUND(IF(VLOOKUP($C28,'Regional Crises'!$B$1:$R$66,8,FALSE)&gt;J$3,5,IF(VLOOKUP($C28,'Regional Crises'!$B$1:$R$66,8,FALSE)&lt;J$4,0,5-(J$3-VLOOKUP($C28,'Regional Crises'!$B$1:$R$66,8,FALSE))/(J$3-J$4)*5)),1))),IF(VLOOKUP($E28,'Country Indicator Data'!$B$4:$N$300,4,FALSE)="x","x",ROUND(IF(VLOOKUP($E28,'Country Indicator Data'!$B$4:$N$300,4,FALSE)&gt;J$3,5,IF(VLOOKUP($E28,'Country Indicator Data'!$B$4:$N$300,4,FALSE)&lt;J$4,0,5-(J$3-VLOOKUP($E28,'Country Indicator Data'!$B$4:$N$300,4,FALSE))/(J$3-J$4)*5)),1)))</f>
        <v>0</v>
      </c>
      <c r="K28" s="240">
        <f t="shared" si="1"/>
        <v>1.4</v>
      </c>
      <c r="L28" s="240" t="str">
        <f>IF(LEN(E28)&gt;3,(IF(VLOOKUP($C28,'Regional Crises'!$B$1:$R$66,10,FALSE)="x","x",ROUND(IF(VLOOKUP($C28,'Regional Crises'!$B$1:$R$66,10,FALSE)&gt;L$3,5,IF(VLOOKUP($C28,'Regional Crises'!$B$1:$R$66,10,FALSE)&lt;L$4,0,5-(L$3-VLOOKUP($C28,'Regional Crises'!$B$1:$R$66,10,FALSE))/(L$3-L$4)*5)),1))),IF(VLOOKUP($E28,'Country Indicator Data'!$B$4:$N$300,6,FALSE)="x","x",ROUND(IF(VLOOKUP($E28,'Country Indicator Data'!$B$4:$N$300,6,FALSE)&gt;L$3,5,IF(VLOOKUP($E28,'Country Indicator Data'!$B$4:$N$300,6,FALSE)&lt;L$4,0,5-(L$3-VLOOKUP($E28,'Country Indicator Data'!$B$4:$N$300,6,FALSE))/(L$3-L$4)*5)),1)))</f>
        <v>x</v>
      </c>
      <c r="M28" s="240">
        <f>IF(LEN(E28)&gt;3,(IF(VLOOKUP($C28,'Regional Crises'!$B$1:$R$66,11,FALSE)="x","x",ROUND(IF(VLOOKUP($C28,'Regional Crises'!$B$1:$R$66,11,FALSE)&gt;M$3,5,IF(VLOOKUP($C28,'Regional Crises'!$B$1:$R$66,11,FALSE)&lt;M$4,0,5-(M$3-VLOOKUP($C28,'Regional Crises'!$B$1:$R$66,11,FALSE))/(M$3-M$4)*5)),1))),IF(VLOOKUP($E28,'Country Indicator Data'!$B$4:$N$300,7,FALSE)="x","x",ROUND(IF(VLOOKUP($E28,'Country Indicator Data'!$B$4:$N$300,7,FALSE)&gt;M$3,5,IF(VLOOKUP($E28,'Country Indicator Data'!$B$4:$N$300,7,FALSE)&lt;M$4,0,5-(M$3-VLOOKUP($E28,'Country Indicator Data'!$B$4:$N$300,7,FALSE))/(M$3-M$4)*5)),1)))</f>
        <v>2.1</v>
      </c>
      <c r="N28" s="240">
        <f t="shared" si="2"/>
        <v>2.1</v>
      </c>
      <c r="O28" s="240">
        <f t="shared" si="3"/>
        <v>2.1666666666666665</v>
      </c>
      <c r="P28" s="240">
        <f>IF(LEN(E28)&gt;3,VLOOKUP(C28,'Regional Crises'!$B$1:$R$69,12,FALSE),VLOOKUP(E28,'Country Indicator Data'!$B$4:$I$300,8,FALSE))</f>
        <v>3</v>
      </c>
      <c r="Q28" s="240">
        <f>IF(LEN(E28)&gt;3,((IF(VLOOKUP($C28,'Regional Crises'!$B$1:$R$66,13,FALSE)="x","x",ROUND(IF(VLOOKUP($C28,'Regional Crises'!$B$1:$R$66,13,FALSE)&gt;Q$3,5,IF(VLOOKUP($C28,'Regional Crises'!$B$1:$R$66,13,FALSE)&lt;Q$4,0,5-(LOG(Q$3)-LOG(VLOOKUP($C28,'Regional Crises'!$B$1:$R$66,13,FALSE)))/(LOG(Q$3)-LOG(Q$4))*5)),1)))),(IF(VLOOKUP($E28,'Country Indicator Data'!$B$4:$N$300,9,FALSE)="x","x",ROUND(IF(VLOOKUP($E28,'Country Indicator Data'!$B$4:$N$300,9,FALSE)&gt;Q$3,5,IF(VLOOKUP($E28,'Country Indicator Data'!$B$4:$N$300,9,FALSE)&lt;Q$4,0,5-(LOG(Q$3)-LOG(VLOOKUP($E28,'Country Indicator Data'!$B$4:$N$300,9,FALSE)))/(LOG(Q$3)-LOG(Q$4))*5)),1))))</f>
        <v>1.4</v>
      </c>
      <c r="R28" s="240">
        <f t="shared" si="4"/>
        <v>2.2000000000000002</v>
      </c>
      <c r="S28" s="240">
        <f>IF(LEN(E28)&gt;3,((IF(VLOOKUP($C28,'Regional Crises'!$B$1:$R$66,17,FALSE)="x","x",ROUND(IF(VLOOKUP($C28,'Regional Crises'!$B$1:$R$66,17,FALSE)&gt;S$3,0,IF(VLOOKUP($C28,'Regional Crises'!$B$1:$R$66,17,FALSE)&lt;S$4,5,(S$3-VLOOKUP($C28,'Regional Crises'!$B$1:$R$66,17,FALSE))/(S$3-S$4)*5)),1)))),(IF(VLOOKUP($E28,'Country Indicator Data'!$B$4:$N$300,13,FALSE)="x","x",ROUND(IF(VLOOKUP($E28,'Country Indicator Data'!$B$4:$N$300,13,FALSE)&gt;S$3,0,IF(VLOOKUP($E28,'Country Indicator Data'!$B$4:$N$300,13,FALSE)&lt;S$4,5,(S$3-VLOOKUP($E28,'Country Indicator Data'!$B$4:$N$300,13,FALSE))/(S$3-S$4)*5)),1))))</f>
        <v>3.5</v>
      </c>
      <c r="T28" s="240">
        <f>IF(LEN(E28)&gt;3,((IF(VLOOKUP($C28,'Regional Crises'!$B$1:$R$66,14,FALSE)="x","x",ROUND(IF(VLOOKUP($C28,'Regional Crises'!$B$1:$R$66,14,FALSE)&gt;T$3,0,IF(VLOOKUP($C28,'Regional Crises'!$B$1:$R$66,14,FALSE)&lt;T$4,5,(T$3-VLOOKUP($C28,'Regional Crises'!$B$1:$R$66,14,FALSE))/(T$3-T$4)*5)),1)))),(IF(VLOOKUP($E28,'Country Indicator Data'!$B$4:$N$300,10,FALSE)="x","x",ROUND(IF(VLOOKUP($E28,'Country Indicator Data'!$B$4:$N$300,10,FALSE)&gt;T$3,0,IF(VLOOKUP($E28,'Country Indicator Data'!$B$4:$N$300,10,FALSE)&lt;T$4,5,(T$3-VLOOKUP($E28,'Country Indicator Data'!$B$4:$N$300,10,FALSE))/(T$3-T$4)*5)),1))))</f>
        <v>3.4</v>
      </c>
      <c r="U28" s="240">
        <f>IF(LEN(E28)&gt;3,((IF(VLOOKUP($C28,'Regional Crises'!$B$1:$R$66,15,FALSE)="x","x",ROUND(IF(VLOOKUP($C28,'Regional Crises'!$B$1:$R$66,15,FALSE)&gt;U$3,0,IF(VLOOKUP($C28,'Regional Crises'!$B$1:$R$66,15,FALSE)&lt;U$4,5,(U$3-VLOOKUP($C28,'Regional Crises'!$B$1:$R$66,15,FALSE))/(U$3-U$4)*5)),1)))),(IF(VLOOKUP($E28,'Country Indicator Data'!$B$4:$N$300,11,FALSE)="x","x",ROUND(IF(VLOOKUP($E28,'Country Indicator Data'!$B$4:$N$300,11,FALSE)&gt;U$3,0,IF(VLOOKUP($E28,'Country Indicator Data'!$B$4:$N$300,11,FALSE)&lt;U$4,5,(U$3-VLOOKUP($E28,'Country Indicator Data'!$B$4:$N$300,11,FALSE))/(U$3-U$4)*5)),1))))</f>
        <v>3.5</v>
      </c>
      <c r="V28" s="240">
        <f>IF(LEN(E28)&gt;3,((IF(VLOOKUP($C28,'Regional Crises'!$B$1:$R$66,16,FALSE)="x","x",ROUND(IF(VLOOKUP($C28,'Regional Crises'!$B$1:$R$66,16,FALSE)&gt;V$3,0,IF(VLOOKUP($C28,'Regional Crises'!$B$1:$R$66,16,FALSE)&lt;V$4,5,(V$3-VLOOKUP($C28,'Regional Crises'!$B$1:$R$66,16,FALSE))/(V$3-V$4)*5)),1)))),(IF(VLOOKUP($E28,'Country Indicator Data'!$B$4:$N$300,12,FALSE)="x","x",ROUND(IF(VLOOKUP($E28,'Country Indicator Data'!$B$4:$N$300,12,FALSE)&gt;V$3,0,IF(VLOOKUP($E28,'Country Indicator Data'!$B$4:$N$300,12,FALSE)&lt;V$4,5,(V$3-VLOOKUP($E28,'Country Indicator Data'!$B$4:$N$300,12,FALSE))/(V$3-V$4)*5)),1))))</f>
        <v>3.8</v>
      </c>
      <c r="W28" s="240">
        <f t="shared" si="5"/>
        <v>3.6</v>
      </c>
      <c r="X28" s="240">
        <f t="shared" si="6"/>
        <v>2.7</v>
      </c>
      <c r="Y28" s="247">
        <f>IF('Core Indicators'!FC25="x","x",IF('Core Indicators'!FC25&gt;=5,5,IF('Core Indicators'!FC25&gt;=4,4,IF('Core Indicators'!FC25&gt;=3,3,IF('Core Indicators'!FC25&gt;=2,2,IF('Core Indicators'!FC25&gt;=1,1,0))))))</f>
        <v>5</v>
      </c>
      <c r="Z28" s="240">
        <f t="shared" si="7"/>
        <v>5</v>
      </c>
      <c r="AA28" s="247">
        <f>'Crisis Indicator Data'!Y25</f>
        <v>0</v>
      </c>
      <c r="AB28" s="247">
        <f>'Crisis Indicator Data'!Z25</f>
        <v>1</v>
      </c>
      <c r="AC28" s="247">
        <f>'Crisis Indicator Data'!AA25</f>
        <v>0</v>
      </c>
      <c r="AD28" s="247">
        <f>'Crisis Indicator Data'!AB25</f>
        <v>0</v>
      </c>
      <c r="AE28" s="247">
        <f t="shared" si="8"/>
        <v>1</v>
      </c>
      <c r="AF28" s="247">
        <f>'Crisis Indicator Data'!AC25</f>
        <v>0</v>
      </c>
      <c r="AG28" s="247">
        <f>'Crisis Indicator Data'!AD25</f>
        <v>1</v>
      </c>
      <c r="AH28" s="247">
        <f t="shared" si="9"/>
        <v>1</v>
      </c>
      <c r="AI28" s="247">
        <f>'Crisis Indicator Data'!AE25</f>
        <v>0</v>
      </c>
      <c r="AJ28" s="247">
        <f>'Crisis Indicator Data'!AF25</f>
        <v>0</v>
      </c>
      <c r="AK28" s="247">
        <f>'Crisis Indicator Data'!AG25</f>
        <v>1</v>
      </c>
      <c r="AL28" s="247">
        <f t="shared" si="10"/>
        <v>1</v>
      </c>
      <c r="AM28" s="240">
        <f t="shared" si="11"/>
        <v>1</v>
      </c>
      <c r="AN28" s="240">
        <f t="shared" si="12"/>
        <v>3</v>
      </c>
    </row>
    <row r="29" spans="1:40" ht="13.5" customHeight="1" x14ac:dyDescent="0.25">
      <c r="A29" s="144" t="str">
        <f>'Crisis Indicator Data'!A26</f>
        <v>Mixed migration in Djibouti</v>
      </c>
      <c r="B29" s="145" t="str">
        <f>'Crisis Indicator Data'!B26</f>
        <v>Displacement</v>
      </c>
      <c r="C29" s="145" t="str">
        <f>'Crisis Indicator Data'!C26</f>
        <v>DJI002</v>
      </c>
      <c r="D29" s="145" t="str">
        <f>'Crisis Indicator Data'!D26</f>
        <v>Djibouti</v>
      </c>
      <c r="E29" s="146" t="str">
        <f>'Crisis Indicator Data'!E26</f>
        <v>DJI</v>
      </c>
      <c r="F29" s="240">
        <f>IF(LEN(E29)&gt;3,(IF(VLOOKUP($C29,'Regional Crises'!$B$1:$R$66,7,FALSE)="x","x",ROUND(IF(VLOOKUP($C29,'Regional Crises'!$B$1:$R$66,7,FALSE)&gt;$F$3,5,IF(VLOOKUP($C29,'Regional Crises'!$B$1:$R$66,7,FALSE)&lt;F$4,0,($F$3-VLOOKUP($C29,'Regional Crises'!$B$1:$R$66,7,FALSE))/($F$3-$F$4)*5)),1))),IF(VLOOKUP($E29,'Country Indicator Data'!$B$4:$N$300,3,FALSE)="x","x",ROUND(IF(VLOOKUP($E29,'Country Indicator Data'!$B$4:$N$300,3,FALSE)&gt;$F$3,5,IF(VLOOKUP($E29,'Country Indicator Data'!$B$4:$N$300,3,FALSE)&lt;$F$4,0,($F$3-VLOOKUP($E29,'Country Indicator Data'!$B$4:$N$300,3,FALSE))/($F$3-$F$4)*5)),1)))</f>
        <v>2.9</v>
      </c>
      <c r="G29" s="240">
        <f>IF(LEN(E29)&gt;3,(IF(VLOOKUP($C29,'Regional Crises'!$B$1:$R$66,9,FALSE)="x","x",ROUND(IF(VLOOKUP($C29,'Regional Crises'!$B$1:$R$66,9,FALSE)&gt;G$3,5,IF(VLOOKUP($C29,'Regional Crises'!$B$1:$R$66,9,FALSE)&lt;G$4,0,(G$3-VLOOKUP($C29,'Regional Crises'!$B$1:$R$66,9,FALSE))/(G$3-G$4)*5)),1))),IF(VLOOKUP($E29,'Country Indicator Data'!$B$4:$N$300,5,FALSE)="x","x",ROUND(IF(VLOOKUP($E29,'Country Indicator Data'!$B$4:$N$300,5,FALSE)&gt;G$3,5,IF(VLOOKUP($E29,'Country Indicator Data'!$B$4:$N$300,5,FALSE)&lt;G$4,0,(G$3-VLOOKUP($E29,'Country Indicator Data'!$B$4:$N$300,5,FALSE))/(G$3-G$4)*5)),1)))</f>
        <v>3.1</v>
      </c>
      <c r="H29" s="240">
        <f t="shared" si="0"/>
        <v>3</v>
      </c>
      <c r="I29" s="240">
        <f>IF(LEN(E29)&gt;3,(IF(VLOOKUP($C29,'Regional Crises'!$B$1:$R$66,6,FALSE)="x","x",ROUND(IF(VLOOKUP($C29,'Regional Crises'!$B$1:$R$66,6,FALSE)&gt;I$3,5,IF(VLOOKUP($C29,'Regional Crises'!$B$1:$R$66,6,FALSE)&lt;I$4,0,5-(I$3-VLOOKUP($C29,'Regional Crises'!$B$1:$R$66,6,FALSE))/(I$3-I$4)*5)),1))),IF(VLOOKUP($E29,'Country Indicator Data'!$B$4:$N$300,2,FALSE)="x","x",ROUND(IF(VLOOKUP($E29,'Country Indicator Data'!$B$4:$N$300,2,FALSE)&gt;I$3,5,IF(VLOOKUP($E29,'Country Indicator Data'!$B$4:$N$300,2,FALSE)&lt;I$4,0,5-(I$3-VLOOKUP($E29,'Country Indicator Data'!$B$4:$N$300,2,FALSE))/(I$3-I$4)*5)),1)))</f>
        <v>2.8</v>
      </c>
      <c r="J29" s="240">
        <f>IF(LEN(E29)&gt;3,(IF(VLOOKUP($C29,'Regional Crises'!$B$1:$R$66,8,FALSE)="x","x",ROUND(IF(VLOOKUP($C29,'Regional Crises'!$B$1:$R$66,8,FALSE)&gt;J$3,5,IF(VLOOKUP($C29,'Regional Crises'!$B$1:$R$66,8,FALSE)&lt;J$4,0,5-(J$3-VLOOKUP($C29,'Regional Crises'!$B$1:$R$66,8,FALSE))/(J$3-J$4)*5)),1))),IF(VLOOKUP($E29,'Country Indicator Data'!$B$4:$N$300,4,FALSE)="x","x",ROUND(IF(VLOOKUP($E29,'Country Indicator Data'!$B$4:$N$300,4,FALSE)&gt;J$3,5,IF(VLOOKUP($E29,'Country Indicator Data'!$B$4:$N$300,4,FALSE)&lt;J$4,0,5-(J$3-VLOOKUP($E29,'Country Indicator Data'!$B$4:$N$300,4,FALSE))/(J$3-J$4)*5)),1)))</f>
        <v>0</v>
      </c>
      <c r="K29" s="240">
        <f t="shared" si="1"/>
        <v>1.4</v>
      </c>
      <c r="L29" s="240" t="str">
        <f>IF(LEN(E29)&gt;3,(IF(VLOOKUP($C29,'Regional Crises'!$B$1:$R$66,10,FALSE)="x","x",ROUND(IF(VLOOKUP($C29,'Regional Crises'!$B$1:$R$66,10,FALSE)&gt;L$3,5,IF(VLOOKUP($C29,'Regional Crises'!$B$1:$R$66,10,FALSE)&lt;L$4,0,5-(L$3-VLOOKUP($C29,'Regional Crises'!$B$1:$R$66,10,FALSE))/(L$3-L$4)*5)),1))),IF(VLOOKUP($E29,'Country Indicator Data'!$B$4:$N$300,6,FALSE)="x","x",ROUND(IF(VLOOKUP($E29,'Country Indicator Data'!$B$4:$N$300,6,FALSE)&gt;L$3,5,IF(VLOOKUP($E29,'Country Indicator Data'!$B$4:$N$300,6,FALSE)&lt;L$4,0,5-(L$3-VLOOKUP($E29,'Country Indicator Data'!$B$4:$N$300,6,FALSE))/(L$3-L$4)*5)),1)))</f>
        <v>x</v>
      </c>
      <c r="M29" s="240">
        <f>IF(LEN(E29)&gt;3,(IF(VLOOKUP($C29,'Regional Crises'!$B$1:$R$66,11,FALSE)="x","x",ROUND(IF(VLOOKUP($C29,'Regional Crises'!$B$1:$R$66,11,FALSE)&gt;M$3,5,IF(VLOOKUP($C29,'Regional Crises'!$B$1:$R$66,11,FALSE)&lt;M$4,0,5-(M$3-VLOOKUP($C29,'Regional Crises'!$B$1:$R$66,11,FALSE))/(M$3-M$4)*5)),1))),IF(VLOOKUP($E29,'Country Indicator Data'!$B$4:$N$300,7,FALSE)="x","x",ROUND(IF(VLOOKUP($E29,'Country Indicator Data'!$B$4:$N$300,7,FALSE)&gt;M$3,5,IF(VLOOKUP($E29,'Country Indicator Data'!$B$4:$N$300,7,FALSE)&lt;M$4,0,5-(M$3-VLOOKUP($E29,'Country Indicator Data'!$B$4:$N$300,7,FALSE))/(M$3-M$4)*5)),1)))</f>
        <v>2.1</v>
      </c>
      <c r="N29" s="240">
        <f t="shared" si="2"/>
        <v>2.1</v>
      </c>
      <c r="O29" s="240">
        <f t="shared" si="3"/>
        <v>2.1666666666666665</v>
      </c>
      <c r="P29" s="240">
        <f>IF(LEN(E29)&gt;3,VLOOKUP(C29,'Regional Crises'!$B$1:$R$69,12,FALSE),VLOOKUP(E29,'Country Indicator Data'!$B$4:$I$300,8,FALSE))</f>
        <v>3</v>
      </c>
      <c r="Q29" s="240">
        <f>IF(LEN(E29)&gt;3,((IF(VLOOKUP($C29,'Regional Crises'!$B$1:$R$66,13,FALSE)="x","x",ROUND(IF(VLOOKUP($C29,'Regional Crises'!$B$1:$R$66,13,FALSE)&gt;Q$3,5,IF(VLOOKUP($C29,'Regional Crises'!$B$1:$R$66,13,FALSE)&lt;Q$4,0,5-(LOG(Q$3)-LOG(VLOOKUP($C29,'Regional Crises'!$B$1:$R$66,13,FALSE)))/(LOG(Q$3)-LOG(Q$4))*5)),1)))),(IF(VLOOKUP($E29,'Country Indicator Data'!$B$4:$N$300,9,FALSE)="x","x",ROUND(IF(VLOOKUP($E29,'Country Indicator Data'!$B$4:$N$300,9,FALSE)&gt;Q$3,5,IF(VLOOKUP($E29,'Country Indicator Data'!$B$4:$N$300,9,FALSE)&lt;Q$4,0,5-(LOG(Q$3)-LOG(VLOOKUP($E29,'Country Indicator Data'!$B$4:$N$300,9,FALSE)))/(LOG(Q$3)-LOG(Q$4))*5)),1))))</f>
        <v>1.4</v>
      </c>
      <c r="R29" s="240">
        <f t="shared" si="4"/>
        <v>2.2000000000000002</v>
      </c>
      <c r="S29" s="240">
        <f>IF(LEN(E29)&gt;3,((IF(VLOOKUP($C29,'Regional Crises'!$B$1:$R$66,17,FALSE)="x","x",ROUND(IF(VLOOKUP($C29,'Regional Crises'!$B$1:$R$66,17,FALSE)&gt;S$3,0,IF(VLOOKUP($C29,'Regional Crises'!$B$1:$R$66,17,FALSE)&lt;S$4,5,(S$3-VLOOKUP($C29,'Regional Crises'!$B$1:$R$66,17,FALSE))/(S$3-S$4)*5)),1)))),(IF(VLOOKUP($E29,'Country Indicator Data'!$B$4:$N$300,13,FALSE)="x","x",ROUND(IF(VLOOKUP($E29,'Country Indicator Data'!$B$4:$N$300,13,FALSE)&gt;S$3,0,IF(VLOOKUP($E29,'Country Indicator Data'!$B$4:$N$300,13,FALSE)&lt;S$4,5,(S$3-VLOOKUP($E29,'Country Indicator Data'!$B$4:$N$300,13,FALSE))/(S$3-S$4)*5)),1))))</f>
        <v>3.5</v>
      </c>
      <c r="T29" s="240">
        <f>IF(LEN(E29)&gt;3,((IF(VLOOKUP($C29,'Regional Crises'!$B$1:$R$66,14,FALSE)="x","x",ROUND(IF(VLOOKUP($C29,'Regional Crises'!$B$1:$R$66,14,FALSE)&gt;T$3,0,IF(VLOOKUP($C29,'Regional Crises'!$B$1:$R$66,14,FALSE)&lt;T$4,5,(T$3-VLOOKUP($C29,'Regional Crises'!$B$1:$R$66,14,FALSE))/(T$3-T$4)*5)),1)))),(IF(VLOOKUP($E29,'Country Indicator Data'!$B$4:$N$300,10,FALSE)="x","x",ROUND(IF(VLOOKUP($E29,'Country Indicator Data'!$B$4:$N$300,10,FALSE)&gt;T$3,0,IF(VLOOKUP($E29,'Country Indicator Data'!$B$4:$N$300,10,FALSE)&lt;T$4,5,(T$3-VLOOKUP($E29,'Country Indicator Data'!$B$4:$N$300,10,FALSE))/(T$3-T$4)*5)),1))))</f>
        <v>3.4</v>
      </c>
      <c r="U29" s="240">
        <f>IF(LEN(E29)&gt;3,((IF(VLOOKUP($C29,'Regional Crises'!$B$1:$R$66,15,FALSE)="x","x",ROUND(IF(VLOOKUP($C29,'Regional Crises'!$B$1:$R$66,15,FALSE)&gt;U$3,0,IF(VLOOKUP($C29,'Regional Crises'!$B$1:$R$66,15,FALSE)&lt;U$4,5,(U$3-VLOOKUP($C29,'Regional Crises'!$B$1:$R$66,15,FALSE))/(U$3-U$4)*5)),1)))),(IF(VLOOKUP($E29,'Country Indicator Data'!$B$4:$N$300,11,FALSE)="x","x",ROUND(IF(VLOOKUP($E29,'Country Indicator Data'!$B$4:$N$300,11,FALSE)&gt;U$3,0,IF(VLOOKUP($E29,'Country Indicator Data'!$B$4:$N$300,11,FALSE)&lt;U$4,5,(U$3-VLOOKUP($E29,'Country Indicator Data'!$B$4:$N$300,11,FALSE))/(U$3-U$4)*5)),1))))</f>
        <v>3.5</v>
      </c>
      <c r="V29" s="240">
        <f>IF(LEN(E29)&gt;3,((IF(VLOOKUP($C29,'Regional Crises'!$B$1:$R$66,16,FALSE)="x","x",ROUND(IF(VLOOKUP($C29,'Regional Crises'!$B$1:$R$66,16,FALSE)&gt;V$3,0,IF(VLOOKUP($C29,'Regional Crises'!$B$1:$R$66,16,FALSE)&lt;V$4,5,(V$3-VLOOKUP($C29,'Regional Crises'!$B$1:$R$66,16,FALSE))/(V$3-V$4)*5)),1)))),(IF(VLOOKUP($E29,'Country Indicator Data'!$B$4:$N$300,12,FALSE)="x","x",ROUND(IF(VLOOKUP($E29,'Country Indicator Data'!$B$4:$N$300,12,FALSE)&gt;V$3,0,IF(VLOOKUP($E29,'Country Indicator Data'!$B$4:$N$300,12,FALSE)&lt;V$4,5,(V$3-VLOOKUP($E29,'Country Indicator Data'!$B$4:$N$300,12,FALSE))/(V$3-V$4)*5)),1))))</f>
        <v>3.8</v>
      </c>
      <c r="W29" s="240">
        <f t="shared" si="5"/>
        <v>3.6</v>
      </c>
      <c r="X29" s="240">
        <f t="shared" si="6"/>
        <v>2.7</v>
      </c>
      <c r="Y29" s="247">
        <f>IF('Core Indicators'!FC26="x","x",IF('Core Indicators'!FC26&gt;=5,5,IF('Core Indicators'!FC26&gt;=4,4,IF('Core Indicators'!FC26&gt;=3,3,IF('Core Indicators'!FC26&gt;=2,2,IF('Core Indicators'!FC26&gt;=1,1,0))))))</f>
        <v>1</v>
      </c>
      <c r="Z29" s="240">
        <f t="shared" si="7"/>
        <v>1</v>
      </c>
      <c r="AA29" s="247">
        <f>'Crisis Indicator Data'!Y26</f>
        <v>0</v>
      </c>
      <c r="AB29" s="247">
        <f>'Crisis Indicator Data'!Z26</f>
        <v>1</v>
      </c>
      <c r="AC29" s="247">
        <f>'Crisis Indicator Data'!AA26</f>
        <v>0</v>
      </c>
      <c r="AD29" s="247">
        <f>'Crisis Indicator Data'!AB26</f>
        <v>0</v>
      </c>
      <c r="AE29" s="247">
        <f t="shared" si="8"/>
        <v>1</v>
      </c>
      <c r="AF29" s="247">
        <f>'Crisis Indicator Data'!AC26</f>
        <v>0</v>
      </c>
      <c r="AG29" s="247">
        <f>'Crisis Indicator Data'!AD26</f>
        <v>1</v>
      </c>
      <c r="AH29" s="247">
        <f t="shared" si="9"/>
        <v>1</v>
      </c>
      <c r="AI29" s="247">
        <f>'Crisis Indicator Data'!AE26</f>
        <v>0</v>
      </c>
      <c r="AJ29" s="247">
        <f>'Crisis Indicator Data'!AF26</f>
        <v>0</v>
      </c>
      <c r="AK29" s="247">
        <f>'Crisis Indicator Data'!AG26</f>
        <v>1</v>
      </c>
      <c r="AL29" s="247">
        <f t="shared" si="10"/>
        <v>1</v>
      </c>
      <c r="AM29" s="240">
        <f t="shared" si="11"/>
        <v>1</v>
      </c>
      <c r="AN29" s="240">
        <f t="shared" si="12"/>
        <v>1</v>
      </c>
    </row>
    <row r="30" spans="1:40" ht="13.5" customHeight="1" x14ac:dyDescent="0.25">
      <c r="A30" s="144" t="str">
        <f>'Crisis Indicator Data'!A27</f>
        <v>Drought in Djibouti</v>
      </c>
      <c r="B30" s="145" t="str">
        <f>'Crisis Indicator Data'!B27</f>
        <v>Drought</v>
      </c>
      <c r="C30" s="145" t="str">
        <f>'Crisis Indicator Data'!C27</f>
        <v>DJI003</v>
      </c>
      <c r="D30" s="145" t="str">
        <f>'Crisis Indicator Data'!D27</f>
        <v>Djibouti</v>
      </c>
      <c r="E30" s="146" t="str">
        <f>'Crisis Indicator Data'!E27</f>
        <v>DJI</v>
      </c>
      <c r="F30" s="240">
        <f>IF(LEN(E30)&gt;3,(IF(VLOOKUP($C30,'Regional Crises'!$B$1:$R$66,7,FALSE)="x","x",ROUND(IF(VLOOKUP($C30,'Regional Crises'!$B$1:$R$66,7,FALSE)&gt;$F$3,5,IF(VLOOKUP($C30,'Regional Crises'!$B$1:$R$66,7,FALSE)&lt;F$4,0,($F$3-VLOOKUP($C30,'Regional Crises'!$B$1:$R$66,7,FALSE))/($F$3-$F$4)*5)),1))),IF(VLOOKUP($E30,'Country Indicator Data'!$B$4:$N$300,3,FALSE)="x","x",ROUND(IF(VLOOKUP($E30,'Country Indicator Data'!$B$4:$N$300,3,FALSE)&gt;$F$3,5,IF(VLOOKUP($E30,'Country Indicator Data'!$B$4:$N$300,3,FALSE)&lt;$F$4,0,($F$3-VLOOKUP($E30,'Country Indicator Data'!$B$4:$N$300,3,FALSE))/($F$3-$F$4)*5)),1)))</f>
        <v>2.9</v>
      </c>
      <c r="G30" s="240">
        <f>IF(LEN(E30)&gt;3,(IF(VLOOKUP($C30,'Regional Crises'!$B$1:$R$66,9,FALSE)="x","x",ROUND(IF(VLOOKUP($C30,'Regional Crises'!$B$1:$R$66,9,FALSE)&gt;G$3,5,IF(VLOOKUP($C30,'Regional Crises'!$B$1:$R$66,9,FALSE)&lt;G$4,0,(G$3-VLOOKUP($C30,'Regional Crises'!$B$1:$R$66,9,FALSE))/(G$3-G$4)*5)),1))),IF(VLOOKUP($E30,'Country Indicator Data'!$B$4:$N$300,5,FALSE)="x","x",ROUND(IF(VLOOKUP($E30,'Country Indicator Data'!$B$4:$N$300,5,FALSE)&gt;G$3,5,IF(VLOOKUP($E30,'Country Indicator Data'!$B$4:$N$300,5,FALSE)&lt;G$4,0,(G$3-VLOOKUP($E30,'Country Indicator Data'!$B$4:$N$300,5,FALSE))/(G$3-G$4)*5)),1)))</f>
        <v>3.1</v>
      </c>
      <c r="H30" s="240">
        <f t="shared" si="0"/>
        <v>3</v>
      </c>
      <c r="I30" s="240">
        <f>IF(LEN(E30)&gt;3,(IF(VLOOKUP($C30,'Regional Crises'!$B$1:$R$66,6,FALSE)="x","x",ROUND(IF(VLOOKUP($C30,'Regional Crises'!$B$1:$R$66,6,FALSE)&gt;I$3,5,IF(VLOOKUP($C30,'Regional Crises'!$B$1:$R$66,6,FALSE)&lt;I$4,0,5-(I$3-VLOOKUP($C30,'Regional Crises'!$B$1:$R$66,6,FALSE))/(I$3-I$4)*5)),1))),IF(VLOOKUP($E30,'Country Indicator Data'!$B$4:$N$300,2,FALSE)="x","x",ROUND(IF(VLOOKUP($E30,'Country Indicator Data'!$B$4:$N$300,2,FALSE)&gt;I$3,5,IF(VLOOKUP($E30,'Country Indicator Data'!$B$4:$N$300,2,FALSE)&lt;I$4,0,5-(I$3-VLOOKUP($E30,'Country Indicator Data'!$B$4:$N$300,2,FALSE))/(I$3-I$4)*5)),1)))</f>
        <v>2.8</v>
      </c>
      <c r="J30" s="240">
        <f>IF(LEN(E30)&gt;3,(IF(VLOOKUP($C30,'Regional Crises'!$B$1:$R$66,8,FALSE)="x","x",ROUND(IF(VLOOKUP($C30,'Regional Crises'!$B$1:$R$66,8,FALSE)&gt;J$3,5,IF(VLOOKUP($C30,'Regional Crises'!$B$1:$R$66,8,FALSE)&lt;J$4,0,5-(J$3-VLOOKUP($C30,'Regional Crises'!$B$1:$R$66,8,FALSE))/(J$3-J$4)*5)),1))),IF(VLOOKUP($E30,'Country Indicator Data'!$B$4:$N$300,4,FALSE)="x","x",ROUND(IF(VLOOKUP($E30,'Country Indicator Data'!$B$4:$N$300,4,FALSE)&gt;J$3,5,IF(VLOOKUP($E30,'Country Indicator Data'!$B$4:$N$300,4,FALSE)&lt;J$4,0,5-(J$3-VLOOKUP($E30,'Country Indicator Data'!$B$4:$N$300,4,FALSE))/(J$3-J$4)*5)),1)))</f>
        <v>0</v>
      </c>
      <c r="K30" s="240">
        <f t="shared" si="1"/>
        <v>1.4</v>
      </c>
      <c r="L30" s="240" t="str">
        <f>IF(LEN(E30)&gt;3,(IF(VLOOKUP($C30,'Regional Crises'!$B$1:$R$66,10,FALSE)="x","x",ROUND(IF(VLOOKUP($C30,'Regional Crises'!$B$1:$R$66,10,FALSE)&gt;L$3,5,IF(VLOOKUP($C30,'Regional Crises'!$B$1:$R$66,10,FALSE)&lt;L$4,0,5-(L$3-VLOOKUP($C30,'Regional Crises'!$B$1:$R$66,10,FALSE))/(L$3-L$4)*5)),1))),IF(VLOOKUP($E30,'Country Indicator Data'!$B$4:$N$300,6,FALSE)="x","x",ROUND(IF(VLOOKUP($E30,'Country Indicator Data'!$B$4:$N$300,6,FALSE)&gt;L$3,5,IF(VLOOKUP($E30,'Country Indicator Data'!$B$4:$N$300,6,FALSE)&lt;L$4,0,5-(L$3-VLOOKUP($E30,'Country Indicator Data'!$B$4:$N$300,6,FALSE))/(L$3-L$4)*5)),1)))</f>
        <v>x</v>
      </c>
      <c r="M30" s="240">
        <f>IF(LEN(E30)&gt;3,(IF(VLOOKUP($C30,'Regional Crises'!$B$1:$R$66,11,FALSE)="x","x",ROUND(IF(VLOOKUP($C30,'Regional Crises'!$B$1:$R$66,11,FALSE)&gt;M$3,5,IF(VLOOKUP($C30,'Regional Crises'!$B$1:$R$66,11,FALSE)&lt;M$4,0,5-(M$3-VLOOKUP($C30,'Regional Crises'!$B$1:$R$66,11,FALSE))/(M$3-M$4)*5)),1))),IF(VLOOKUP($E30,'Country Indicator Data'!$B$4:$N$300,7,FALSE)="x","x",ROUND(IF(VLOOKUP($E30,'Country Indicator Data'!$B$4:$N$300,7,FALSE)&gt;M$3,5,IF(VLOOKUP($E30,'Country Indicator Data'!$B$4:$N$300,7,FALSE)&lt;M$4,0,5-(M$3-VLOOKUP($E30,'Country Indicator Data'!$B$4:$N$300,7,FALSE))/(M$3-M$4)*5)),1)))</f>
        <v>2.1</v>
      </c>
      <c r="N30" s="240">
        <f t="shared" si="2"/>
        <v>2.1</v>
      </c>
      <c r="O30" s="240">
        <f t="shared" si="3"/>
        <v>2.1666666666666665</v>
      </c>
      <c r="P30" s="240">
        <f>IF(LEN(E30)&gt;3,VLOOKUP(C30,'Regional Crises'!$B$1:$R$69,12,FALSE),VLOOKUP(E30,'Country Indicator Data'!$B$4:$I$300,8,FALSE))</f>
        <v>3</v>
      </c>
      <c r="Q30" s="240">
        <f>IF(LEN(E30)&gt;3,((IF(VLOOKUP($C30,'Regional Crises'!$B$1:$R$66,13,FALSE)="x","x",ROUND(IF(VLOOKUP($C30,'Regional Crises'!$B$1:$R$66,13,FALSE)&gt;Q$3,5,IF(VLOOKUP($C30,'Regional Crises'!$B$1:$R$66,13,FALSE)&lt;Q$4,0,5-(LOG(Q$3)-LOG(VLOOKUP($C30,'Regional Crises'!$B$1:$R$66,13,FALSE)))/(LOG(Q$3)-LOG(Q$4))*5)),1)))),(IF(VLOOKUP($E30,'Country Indicator Data'!$B$4:$N$300,9,FALSE)="x","x",ROUND(IF(VLOOKUP($E30,'Country Indicator Data'!$B$4:$N$300,9,FALSE)&gt;Q$3,5,IF(VLOOKUP($E30,'Country Indicator Data'!$B$4:$N$300,9,FALSE)&lt;Q$4,0,5-(LOG(Q$3)-LOG(VLOOKUP($E30,'Country Indicator Data'!$B$4:$N$300,9,FALSE)))/(LOG(Q$3)-LOG(Q$4))*5)),1))))</f>
        <v>1.4</v>
      </c>
      <c r="R30" s="240">
        <f t="shared" si="4"/>
        <v>2.2000000000000002</v>
      </c>
      <c r="S30" s="240">
        <f>IF(LEN(E30)&gt;3,((IF(VLOOKUP($C30,'Regional Crises'!$B$1:$R$66,17,FALSE)="x","x",ROUND(IF(VLOOKUP($C30,'Regional Crises'!$B$1:$R$66,17,FALSE)&gt;S$3,0,IF(VLOOKUP($C30,'Regional Crises'!$B$1:$R$66,17,FALSE)&lt;S$4,5,(S$3-VLOOKUP($C30,'Regional Crises'!$B$1:$R$66,17,FALSE))/(S$3-S$4)*5)),1)))),(IF(VLOOKUP($E30,'Country Indicator Data'!$B$4:$N$300,13,FALSE)="x","x",ROUND(IF(VLOOKUP($E30,'Country Indicator Data'!$B$4:$N$300,13,FALSE)&gt;S$3,0,IF(VLOOKUP($E30,'Country Indicator Data'!$B$4:$N$300,13,FALSE)&lt;S$4,5,(S$3-VLOOKUP($E30,'Country Indicator Data'!$B$4:$N$300,13,FALSE))/(S$3-S$4)*5)),1))))</f>
        <v>3.5</v>
      </c>
      <c r="T30" s="240">
        <f>IF(LEN(E30)&gt;3,((IF(VLOOKUP($C30,'Regional Crises'!$B$1:$R$66,14,FALSE)="x","x",ROUND(IF(VLOOKUP($C30,'Regional Crises'!$B$1:$R$66,14,FALSE)&gt;T$3,0,IF(VLOOKUP($C30,'Regional Crises'!$B$1:$R$66,14,FALSE)&lt;T$4,5,(T$3-VLOOKUP($C30,'Regional Crises'!$B$1:$R$66,14,FALSE))/(T$3-T$4)*5)),1)))),(IF(VLOOKUP($E30,'Country Indicator Data'!$B$4:$N$300,10,FALSE)="x","x",ROUND(IF(VLOOKUP($E30,'Country Indicator Data'!$B$4:$N$300,10,FALSE)&gt;T$3,0,IF(VLOOKUP($E30,'Country Indicator Data'!$B$4:$N$300,10,FALSE)&lt;T$4,5,(T$3-VLOOKUP($E30,'Country Indicator Data'!$B$4:$N$300,10,FALSE))/(T$3-T$4)*5)),1))))</f>
        <v>3.4</v>
      </c>
      <c r="U30" s="240">
        <f>IF(LEN(E30)&gt;3,((IF(VLOOKUP($C30,'Regional Crises'!$B$1:$R$66,15,FALSE)="x","x",ROUND(IF(VLOOKUP($C30,'Regional Crises'!$B$1:$R$66,15,FALSE)&gt;U$3,0,IF(VLOOKUP($C30,'Regional Crises'!$B$1:$R$66,15,FALSE)&lt;U$4,5,(U$3-VLOOKUP($C30,'Regional Crises'!$B$1:$R$66,15,FALSE))/(U$3-U$4)*5)),1)))),(IF(VLOOKUP($E30,'Country Indicator Data'!$B$4:$N$300,11,FALSE)="x","x",ROUND(IF(VLOOKUP($E30,'Country Indicator Data'!$B$4:$N$300,11,FALSE)&gt;U$3,0,IF(VLOOKUP($E30,'Country Indicator Data'!$B$4:$N$300,11,FALSE)&lt;U$4,5,(U$3-VLOOKUP($E30,'Country Indicator Data'!$B$4:$N$300,11,FALSE))/(U$3-U$4)*5)),1))))</f>
        <v>3.5</v>
      </c>
      <c r="V30" s="240">
        <f>IF(LEN(E30)&gt;3,((IF(VLOOKUP($C30,'Regional Crises'!$B$1:$R$66,16,FALSE)="x","x",ROUND(IF(VLOOKUP($C30,'Regional Crises'!$B$1:$R$66,16,FALSE)&gt;V$3,0,IF(VLOOKUP($C30,'Regional Crises'!$B$1:$R$66,16,FALSE)&lt;V$4,5,(V$3-VLOOKUP($C30,'Regional Crises'!$B$1:$R$66,16,FALSE))/(V$3-V$4)*5)),1)))),(IF(VLOOKUP($E30,'Country Indicator Data'!$B$4:$N$300,12,FALSE)="x","x",ROUND(IF(VLOOKUP($E30,'Country Indicator Data'!$B$4:$N$300,12,FALSE)&gt;V$3,0,IF(VLOOKUP($E30,'Country Indicator Data'!$B$4:$N$300,12,FALSE)&lt;V$4,5,(V$3-VLOOKUP($E30,'Country Indicator Data'!$B$4:$N$300,12,FALSE))/(V$3-V$4)*5)),1))))</f>
        <v>3.8</v>
      </c>
      <c r="W30" s="240">
        <f t="shared" si="5"/>
        <v>3.6</v>
      </c>
      <c r="X30" s="240">
        <f t="shared" si="6"/>
        <v>2.7</v>
      </c>
      <c r="Y30" s="247">
        <f>IF('Core Indicators'!FC27="x","x",IF('Core Indicators'!FC27&gt;=5,5,IF('Core Indicators'!FC27&gt;=4,4,IF('Core Indicators'!FC27&gt;=3,3,IF('Core Indicators'!FC27&gt;=2,2,IF('Core Indicators'!FC27&gt;=1,1,0))))))</f>
        <v>5</v>
      </c>
      <c r="Z30" s="240">
        <f t="shared" si="7"/>
        <v>5</v>
      </c>
      <c r="AA30" s="247">
        <f>'Crisis Indicator Data'!Y27</f>
        <v>0</v>
      </c>
      <c r="AB30" s="247">
        <f>'Crisis Indicator Data'!Z27</f>
        <v>1</v>
      </c>
      <c r="AC30" s="247">
        <f>'Crisis Indicator Data'!AA27</f>
        <v>0</v>
      </c>
      <c r="AD30" s="247">
        <f>'Crisis Indicator Data'!AB27</f>
        <v>0</v>
      </c>
      <c r="AE30" s="247">
        <f t="shared" si="8"/>
        <v>1</v>
      </c>
      <c r="AF30" s="247">
        <f>'Crisis Indicator Data'!AC27</f>
        <v>0</v>
      </c>
      <c r="AG30" s="247">
        <f>'Crisis Indicator Data'!AD27</f>
        <v>0</v>
      </c>
      <c r="AH30" s="247">
        <f t="shared" si="9"/>
        <v>0</v>
      </c>
      <c r="AI30" s="247">
        <f>'Crisis Indicator Data'!AE27</f>
        <v>0</v>
      </c>
      <c r="AJ30" s="247">
        <f>'Crisis Indicator Data'!AF27</f>
        <v>0</v>
      </c>
      <c r="AK30" s="247">
        <f>'Crisis Indicator Data'!AG27</f>
        <v>1</v>
      </c>
      <c r="AL30" s="247">
        <f t="shared" si="10"/>
        <v>1</v>
      </c>
      <c r="AM30" s="240">
        <f t="shared" si="11"/>
        <v>1</v>
      </c>
      <c r="AN30" s="240">
        <f t="shared" si="12"/>
        <v>3</v>
      </c>
    </row>
    <row r="31" spans="1:40" ht="13.5" customHeight="1" x14ac:dyDescent="0.25">
      <c r="A31" s="144" t="str">
        <f>'Crisis Indicator Data'!A28</f>
        <v>Venezuela displacement in Dominican Republic</v>
      </c>
      <c r="B31" s="145" t="str">
        <f>'Crisis Indicator Data'!B28</f>
        <v>Displacement</v>
      </c>
      <c r="C31" s="145" t="str">
        <f>'Crisis Indicator Data'!C28</f>
        <v>DOM002</v>
      </c>
      <c r="D31" s="145" t="str">
        <f>'Crisis Indicator Data'!D28</f>
        <v>Dominican Republic</v>
      </c>
      <c r="E31" s="146" t="str">
        <f>'Crisis Indicator Data'!E28</f>
        <v>DOM</v>
      </c>
      <c r="F31" s="240">
        <f>IF(LEN(E31)&gt;3,(IF(VLOOKUP($C31,'Regional Crises'!$B$1:$R$66,7,FALSE)="x","x",ROUND(IF(VLOOKUP($C31,'Regional Crises'!$B$1:$R$66,7,FALSE)&gt;$F$3,5,IF(VLOOKUP($C31,'Regional Crises'!$B$1:$R$66,7,FALSE)&lt;F$4,0,($F$3-VLOOKUP($C31,'Regional Crises'!$B$1:$R$66,7,FALSE))/($F$3-$F$4)*5)),1))),IF(VLOOKUP($E31,'Country Indicator Data'!$B$4:$N$300,3,FALSE)="x","x",ROUND(IF(VLOOKUP($E31,'Country Indicator Data'!$B$4:$N$300,3,FALSE)&gt;$F$3,5,IF(VLOOKUP($E31,'Country Indicator Data'!$B$4:$N$300,3,FALSE)&lt;$F$4,0,($F$3-VLOOKUP($E31,'Country Indicator Data'!$B$4:$N$300,3,FALSE))/($F$3-$F$4)*5)),1)))</f>
        <v>2.5</v>
      </c>
      <c r="G31" s="240">
        <f>IF(LEN(E31)&gt;3,(IF(VLOOKUP($C31,'Regional Crises'!$B$1:$R$66,9,FALSE)="x","x",ROUND(IF(VLOOKUP($C31,'Regional Crises'!$B$1:$R$66,9,FALSE)&gt;G$3,5,IF(VLOOKUP($C31,'Regional Crises'!$B$1:$R$66,9,FALSE)&lt;G$4,0,(G$3-VLOOKUP($C31,'Regional Crises'!$B$1:$R$66,9,FALSE))/(G$3-G$4)*5)),1))),IF(VLOOKUP($E31,'Country Indicator Data'!$B$4:$N$300,5,FALSE)="x","x",ROUND(IF(VLOOKUP($E31,'Country Indicator Data'!$B$4:$N$300,5,FALSE)&gt;G$3,5,IF(VLOOKUP($E31,'Country Indicator Data'!$B$4:$N$300,5,FALSE)&lt;G$4,0,(G$3-VLOOKUP($E31,'Country Indicator Data'!$B$4:$N$300,5,FALSE))/(G$3-G$4)*5)),1)))</f>
        <v>1.6</v>
      </c>
      <c r="H31" s="240">
        <f t="shared" si="0"/>
        <v>2.0499999999999998</v>
      </c>
      <c r="I31" s="240">
        <f>IF(LEN(E31)&gt;3,(IF(VLOOKUP($C31,'Regional Crises'!$B$1:$R$66,6,FALSE)="x","x",ROUND(IF(VLOOKUP($C31,'Regional Crises'!$B$1:$R$66,6,FALSE)&gt;I$3,5,IF(VLOOKUP($C31,'Regional Crises'!$B$1:$R$66,6,FALSE)&lt;I$4,0,5-(I$3-VLOOKUP($C31,'Regional Crises'!$B$1:$R$66,6,FALSE))/(I$3-I$4)*5)),1))),IF(VLOOKUP($E31,'Country Indicator Data'!$B$4:$N$300,2,FALSE)="x","x",ROUND(IF(VLOOKUP($E31,'Country Indicator Data'!$B$4:$N$300,2,FALSE)&gt;I$3,5,IF(VLOOKUP($E31,'Country Indicator Data'!$B$4:$N$300,2,FALSE)&lt;I$4,0,5-(I$3-VLOOKUP($E31,'Country Indicator Data'!$B$4:$N$300,2,FALSE))/(I$3-I$4)*5)),1)))</f>
        <v>0</v>
      </c>
      <c r="J31" s="240">
        <f>IF(LEN(E31)&gt;3,(IF(VLOOKUP($C31,'Regional Crises'!$B$1:$R$66,8,FALSE)="x","x",ROUND(IF(VLOOKUP($C31,'Regional Crises'!$B$1:$R$66,8,FALSE)&gt;J$3,5,IF(VLOOKUP($C31,'Regional Crises'!$B$1:$R$66,8,FALSE)&lt;J$4,0,5-(J$3-VLOOKUP($C31,'Regional Crises'!$B$1:$R$66,8,FALSE))/(J$3-J$4)*5)),1))),IF(VLOOKUP($E31,'Country Indicator Data'!$B$4:$N$300,4,FALSE)="x","x",ROUND(IF(VLOOKUP($E31,'Country Indicator Data'!$B$4:$N$300,4,FALSE)&gt;J$3,5,IF(VLOOKUP($E31,'Country Indicator Data'!$B$4:$N$300,4,FALSE)&lt;J$4,0,5-(J$3-VLOOKUP($E31,'Country Indicator Data'!$B$4:$N$300,4,FALSE))/(J$3-J$4)*5)),1)))</f>
        <v>0.7</v>
      </c>
      <c r="K31" s="240">
        <f t="shared" si="1"/>
        <v>0.35</v>
      </c>
      <c r="L31" s="240">
        <f>IF(LEN(E31)&gt;3,(IF(VLOOKUP($C31,'Regional Crises'!$B$1:$R$66,10,FALSE)="x","x",ROUND(IF(VLOOKUP($C31,'Regional Crises'!$B$1:$R$66,10,FALSE)&gt;L$3,5,IF(VLOOKUP($C31,'Regional Crises'!$B$1:$R$66,10,FALSE)&lt;L$4,0,5-(L$3-VLOOKUP($C31,'Regional Crises'!$B$1:$R$66,10,FALSE))/(L$3-L$4)*5)),1))),IF(VLOOKUP($E31,'Country Indicator Data'!$B$4:$N$300,6,FALSE)="x","x",ROUND(IF(VLOOKUP($E31,'Country Indicator Data'!$B$4:$N$300,6,FALSE)&gt;L$3,5,IF(VLOOKUP($E31,'Country Indicator Data'!$B$4:$N$300,6,FALSE)&lt;L$4,0,5-(L$3-VLOOKUP($E31,'Country Indicator Data'!$B$4:$N$300,6,FALSE))/(L$3-L$4)*5)),1)))</f>
        <v>3</v>
      </c>
      <c r="M31" s="240">
        <f>IF(LEN(E31)&gt;3,(IF(VLOOKUP($C31,'Regional Crises'!$B$1:$R$66,11,FALSE)="x","x",ROUND(IF(VLOOKUP($C31,'Regional Crises'!$B$1:$R$66,11,FALSE)&gt;M$3,5,IF(VLOOKUP($C31,'Regional Crises'!$B$1:$R$66,11,FALSE)&lt;M$4,0,5-(M$3-VLOOKUP($C31,'Regional Crises'!$B$1:$R$66,11,FALSE))/(M$3-M$4)*5)),1))),IF(VLOOKUP($E31,'Country Indicator Data'!$B$4:$N$300,7,FALSE)="x","x",ROUND(IF(VLOOKUP($E31,'Country Indicator Data'!$B$4:$N$300,7,FALSE)&gt;M$3,5,IF(VLOOKUP($E31,'Country Indicator Data'!$B$4:$N$300,7,FALSE)&lt;M$4,0,5-(M$3-VLOOKUP($E31,'Country Indicator Data'!$B$4:$N$300,7,FALSE))/(M$3-M$4)*5)),1)))</f>
        <v>2.1</v>
      </c>
      <c r="N31" s="240">
        <f t="shared" si="2"/>
        <v>2.5499999999999998</v>
      </c>
      <c r="O31" s="240">
        <f t="shared" si="3"/>
        <v>1.6499999999999997</v>
      </c>
      <c r="P31" s="240">
        <f>IF(LEN(E31)&gt;3,VLOOKUP(C31,'Regional Crises'!$B$1:$R$69,12,FALSE),VLOOKUP(E31,'Country Indicator Data'!$B$4:$I$300,8,FALSE))</f>
        <v>0</v>
      </c>
      <c r="Q31" s="240" t="str">
        <f>IF(LEN(E31)&gt;3,((IF(VLOOKUP($C31,'Regional Crises'!$B$1:$R$66,13,FALSE)="x","x",ROUND(IF(VLOOKUP($C31,'Regional Crises'!$B$1:$R$66,13,FALSE)&gt;Q$3,5,IF(VLOOKUP($C31,'Regional Crises'!$B$1:$R$66,13,FALSE)&lt;Q$4,0,5-(LOG(Q$3)-LOG(VLOOKUP($C31,'Regional Crises'!$B$1:$R$66,13,FALSE)))/(LOG(Q$3)-LOG(Q$4))*5)),1)))),(IF(VLOOKUP($E31,'Country Indicator Data'!$B$4:$N$300,9,FALSE)="x","x",ROUND(IF(VLOOKUP($E31,'Country Indicator Data'!$B$4:$N$300,9,FALSE)&gt;Q$3,5,IF(VLOOKUP($E31,'Country Indicator Data'!$B$4:$N$300,9,FALSE)&lt;Q$4,0,5-(LOG(Q$3)-LOG(VLOOKUP($E31,'Country Indicator Data'!$B$4:$N$300,9,FALSE)))/(LOG(Q$3)-LOG(Q$4))*5)),1))))</f>
        <v>x</v>
      </c>
      <c r="R31" s="240">
        <f t="shared" si="4"/>
        <v>0</v>
      </c>
      <c r="S31" s="240">
        <f>IF(LEN(E31)&gt;3,((IF(VLOOKUP($C31,'Regional Crises'!$B$1:$R$66,17,FALSE)="x","x",ROUND(IF(VLOOKUP($C31,'Regional Crises'!$B$1:$R$66,17,FALSE)&gt;S$3,0,IF(VLOOKUP($C31,'Regional Crises'!$B$1:$R$66,17,FALSE)&lt;S$4,5,(S$3-VLOOKUP($C31,'Regional Crises'!$B$1:$R$66,17,FALSE))/(S$3-S$4)*5)),1)))),(IF(VLOOKUP($E31,'Country Indicator Data'!$B$4:$N$300,13,FALSE)="x","x",ROUND(IF(VLOOKUP($E31,'Country Indicator Data'!$B$4:$N$300,13,FALSE)&gt;S$3,0,IF(VLOOKUP($E31,'Country Indicator Data'!$B$4:$N$300,13,FALSE)&lt;S$4,5,(S$3-VLOOKUP($E31,'Country Indicator Data'!$B$4:$N$300,13,FALSE))/(S$3-S$4)*5)),1))))</f>
        <v>3.6</v>
      </c>
      <c r="T31" s="240">
        <f>IF(LEN(E31)&gt;3,((IF(VLOOKUP($C31,'Regional Crises'!$B$1:$R$66,14,FALSE)="x","x",ROUND(IF(VLOOKUP($C31,'Regional Crises'!$B$1:$R$66,14,FALSE)&gt;T$3,0,IF(VLOOKUP($C31,'Regional Crises'!$B$1:$R$66,14,FALSE)&lt;T$4,5,(T$3-VLOOKUP($C31,'Regional Crises'!$B$1:$R$66,14,FALSE))/(T$3-T$4)*5)),1)))),(IF(VLOOKUP($E31,'Country Indicator Data'!$B$4:$N$300,10,FALSE)="x","x",ROUND(IF(VLOOKUP($E31,'Country Indicator Data'!$B$4:$N$300,10,FALSE)&gt;T$3,0,IF(VLOOKUP($E31,'Country Indicator Data'!$B$4:$N$300,10,FALSE)&lt;T$4,5,(T$3-VLOOKUP($E31,'Country Indicator Data'!$B$4:$N$300,10,FALSE))/(T$3-T$4)*5)),1))))</f>
        <v>2.8</v>
      </c>
      <c r="U31" s="240">
        <f>IF(LEN(E31)&gt;3,((IF(VLOOKUP($C31,'Regional Crises'!$B$1:$R$66,15,FALSE)="x","x",ROUND(IF(VLOOKUP($C31,'Regional Crises'!$B$1:$R$66,15,FALSE)&gt;U$3,0,IF(VLOOKUP($C31,'Regional Crises'!$B$1:$R$66,15,FALSE)&lt;U$4,5,(U$3-VLOOKUP($C31,'Regional Crises'!$B$1:$R$66,15,FALSE))/(U$3-U$4)*5)),1)))),(IF(VLOOKUP($E31,'Country Indicator Data'!$B$4:$N$300,11,FALSE)="x","x",ROUND(IF(VLOOKUP($E31,'Country Indicator Data'!$B$4:$N$300,11,FALSE)&gt;U$3,0,IF(VLOOKUP($E31,'Country Indicator Data'!$B$4:$N$300,11,FALSE)&lt;U$4,5,(U$3-VLOOKUP($E31,'Country Indicator Data'!$B$4:$N$300,11,FALSE))/(U$3-U$4)*5)),1))))</f>
        <v>2.4</v>
      </c>
      <c r="V31" s="240">
        <f>IF(LEN(E31)&gt;3,((IF(VLOOKUP($C31,'Regional Crises'!$B$1:$R$66,16,FALSE)="x","x",ROUND(IF(VLOOKUP($C31,'Regional Crises'!$B$1:$R$66,16,FALSE)&gt;V$3,0,IF(VLOOKUP($C31,'Regional Crises'!$B$1:$R$66,16,FALSE)&lt;V$4,5,(V$3-VLOOKUP($C31,'Regional Crises'!$B$1:$R$66,16,FALSE))/(V$3-V$4)*5)),1)))),(IF(VLOOKUP($E31,'Country Indicator Data'!$B$4:$N$300,12,FALSE)="x","x",ROUND(IF(VLOOKUP($E31,'Country Indicator Data'!$B$4:$N$300,12,FALSE)&gt;V$3,0,IF(VLOOKUP($E31,'Country Indicator Data'!$B$4:$N$300,12,FALSE)&lt;V$4,5,(V$3-VLOOKUP($E31,'Country Indicator Data'!$B$4:$N$300,12,FALSE))/(V$3-V$4)*5)),1))))</f>
        <v>1.7</v>
      </c>
      <c r="W31" s="240">
        <f t="shared" si="5"/>
        <v>2.6</v>
      </c>
      <c r="X31" s="240">
        <f t="shared" si="6"/>
        <v>1.4</v>
      </c>
      <c r="Y31" s="247">
        <f>IF('Core Indicators'!FC28="x","x",IF('Core Indicators'!FC28&gt;=5,5,IF('Core Indicators'!FC28&gt;=4,4,IF('Core Indicators'!FC28&gt;=3,3,IF('Core Indicators'!FC28&gt;=2,2,IF('Core Indicators'!FC28&gt;=1,1,0))))))</f>
        <v>2</v>
      </c>
      <c r="Z31" s="240">
        <f t="shared" si="7"/>
        <v>2</v>
      </c>
      <c r="AA31" s="247">
        <f>'Crisis Indicator Data'!Y28</f>
        <v>0</v>
      </c>
      <c r="AB31" s="247">
        <f>'Crisis Indicator Data'!Z28</f>
        <v>0</v>
      </c>
      <c r="AC31" s="247">
        <f>'Crisis Indicator Data'!AA28</f>
        <v>0</v>
      </c>
      <c r="AD31" s="247">
        <f>'Crisis Indicator Data'!AB28</f>
        <v>0</v>
      </c>
      <c r="AE31" s="247">
        <f t="shared" si="8"/>
        <v>0</v>
      </c>
      <c r="AF31" s="247">
        <f>'Crisis Indicator Data'!AC28</f>
        <v>0</v>
      </c>
      <c r="AG31" s="247">
        <f>'Crisis Indicator Data'!AD28</f>
        <v>0</v>
      </c>
      <c r="AH31" s="247">
        <f t="shared" si="9"/>
        <v>0</v>
      </c>
      <c r="AI31" s="247">
        <f>'Crisis Indicator Data'!AE28</f>
        <v>0</v>
      </c>
      <c r="AJ31" s="247">
        <f>'Crisis Indicator Data'!AF28</f>
        <v>0</v>
      </c>
      <c r="AK31" s="247">
        <f>'Crisis Indicator Data'!AG28</f>
        <v>3</v>
      </c>
      <c r="AL31" s="247">
        <f t="shared" si="10"/>
        <v>3</v>
      </c>
      <c r="AM31" s="240">
        <f t="shared" si="11"/>
        <v>1</v>
      </c>
      <c r="AN31" s="240">
        <f t="shared" si="12"/>
        <v>1.5</v>
      </c>
    </row>
    <row r="32" spans="1:40" ht="13.5" customHeight="1" x14ac:dyDescent="0.25">
      <c r="A32" s="144" t="str">
        <f>'Crisis Indicator Data'!A29</f>
        <v>Mixed migration flows in Algeria</v>
      </c>
      <c r="B32" s="145" t="str">
        <f>'Crisis Indicator Data'!B29</f>
        <v>Displacement</v>
      </c>
      <c r="C32" s="145" t="str">
        <f>'Crisis Indicator Data'!C29</f>
        <v>DZA002</v>
      </c>
      <c r="D32" s="145" t="str">
        <f>'Crisis Indicator Data'!D29</f>
        <v>Algeria</v>
      </c>
      <c r="E32" s="146" t="str">
        <f>'Crisis Indicator Data'!E29</f>
        <v>DZA</v>
      </c>
      <c r="F32" s="240">
        <f>IF(LEN(E32)&gt;3,(IF(VLOOKUP($C32,'Regional Crises'!$B$1:$R$66,7,FALSE)="x","x",ROUND(IF(VLOOKUP($C32,'Regional Crises'!$B$1:$R$66,7,FALSE)&gt;$F$3,5,IF(VLOOKUP($C32,'Regional Crises'!$B$1:$R$66,7,FALSE)&lt;F$4,0,($F$3-VLOOKUP($C32,'Regional Crises'!$B$1:$R$66,7,FALSE))/($F$3-$F$4)*5)),1))),IF(VLOOKUP($E32,'Country Indicator Data'!$B$4:$N$300,3,FALSE)="x","x",ROUND(IF(VLOOKUP($E32,'Country Indicator Data'!$B$4:$N$300,3,FALSE)&gt;$F$3,5,IF(VLOOKUP($E32,'Country Indicator Data'!$B$4:$N$300,3,FALSE)&lt;$F$4,0,($F$3-VLOOKUP($E32,'Country Indicator Data'!$B$4:$N$300,3,FALSE))/($F$3-$F$4)*5)),1)))</f>
        <v>3.9</v>
      </c>
      <c r="G32" s="240">
        <f>IF(LEN(E32)&gt;3,(IF(VLOOKUP($C32,'Regional Crises'!$B$1:$R$66,9,FALSE)="x","x",ROUND(IF(VLOOKUP($C32,'Regional Crises'!$B$1:$R$66,9,FALSE)&gt;G$3,5,IF(VLOOKUP($C32,'Regional Crises'!$B$1:$R$66,9,FALSE)&lt;G$4,0,(G$3-VLOOKUP($C32,'Regional Crises'!$B$1:$R$66,9,FALSE))/(G$3-G$4)*5)),1))),IF(VLOOKUP($E32,'Country Indicator Data'!$B$4:$N$300,5,FALSE)="x","x",ROUND(IF(VLOOKUP($E32,'Country Indicator Data'!$B$4:$N$300,5,FALSE)&gt;G$3,5,IF(VLOOKUP($E32,'Country Indicator Data'!$B$4:$N$300,5,FALSE)&lt;G$4,0,(G$3-VLOOKUP($E32,'Country Indicator Data'!$B$4:$N$300,5,FALSE))/(G$3-G$4)*5)),1)))</f>
        <v>2.7</v>
      </c>
      <c r="H32" s="240">
        <f t="shared" si="0"/>
        <v>3.3</v>
      </c>
      <c r="I32" s="240">
        <f>IF(LEN(E32)&gt;3,(IF(VLOOKUP($C32,'Regional Crises'!$B$1:$R$66,6,FALSE)="x","x",ROUND(IF(VLOOKUP($C32,'Regional Crises'!$B$1:$R$66,6,FALSE)&gt;I$3,5,IF(VLOOKUP($C32,'Regional Crises'!$B$1:$R$66,6,FALSE)&lt;I$4,0,5-(I$3-VLOOKUP($C32,'Regional Crises'!$B$1:$R$66,6,FALSE))/(I$3-I$4)*5)),1))),IF(VLOOKUP($E32,'Country Indicator Data'!$B$4:$N$300,2,FALSE)="x","x",ROUND(IF(VLOOKUP($E32,'Country Indicator Data'!$B$4:$N$300,2,FALSE)&gt;I$3,5,IF(VLOOKUP($E32,'Country Indicator Data'!$B$4:$N$300,2,FALSE)&lt;I$4,0,5-(I$3-VLOOKUP($E32,'Country Indicator Data'!$B$4:$N$300,2,FALSE))/(I$3-I$4)*5)),1)))</f>
        <v>2</v>
      </c>
      <c r="J32" s="240">
        <f>IF(LEN(E32)&gt;3,(IF(VLOOKUP($C32,'Regional Crises'!$B$1:$R$66,8,FALSE)="x","x",ROUND(IF(VLOOKUP($C32,'Regional Crises'!$B$1:$R$66,8,FALSE)&gt;J$3,5,IF(VLOOKUP($C32,'Regional Crises'!$B$1:$R$66,8,FALSE)&lt;J$4,0,5-(J$3-VLOOKUP($C32,'Regional Crises'!$B$1:$R$66,8,FALSE))/(J$3-J$4)*5)),1))),IF(VLOOKUP($E32,'Country Indicator Data'!$B$4:$N$300,4,FALSE)="x","x",ROUND(IF(VLOOKUP($E32,'Country Indicator Data'!$B$4:$N$300,4,FALSE)&gt;J$3,5,IF(VLOOKUP($E32,'Country Indicator Data'!$B$4:$N$300,4,FALSE)&lt;J$4,0,5-(J$3-VLOOKUP($E32,'Country Indicator Data'!$B$4:$N$300,4,FALSE))/(J$3-J$4)*5)),1)))</f>
        <v>2.7</v>
      </c>
      <c r="K32" s="240">
        <f t="shared" si="1"/>
        <v>2.35</v>
      </c>
      <c r="L32" s="240">
        <f>IF(LEN(E32)&gt;3,(IF(VLOOKUP($C32,'Regional Crises'!$B$1:$R$66,10,FALSE)="x","x",ROUND(IF(VLOOKUP($C32,'Regional Crises'!$B$1:$R$66,10,FALSE)&gt;L$3,5,IF(VLOOKUP($C32,'Regional Crises'!$B$1:$R$66,10,FALSE)&lt;L$4,0,5-(L$3-VLOOKUP($C32,'Regional Crises'!$B$1:$R$66,10,FALSE))/(L$3-L$4)*5)),1))),IF(VLOOKUP($E32,'Country Indicator Data'!$B$4:$N$300,6,FALSE)="x","x",ROUND(IF(VLOOKUP($E32,'Country Indicator Data'!$B$4:$N$300,6,FALSE)&gt;L$3,5,IF(VLOOKUP($E32,'Country Indicator Data'!$B$4:$N$300,6,FALSE)&lt;L$4,0,5-(L$3-VLOOKUP($E32,'Country Indicator Data'!$B$4:$N$300,6,FALSE))/(L$3-L$4)*5)),1)))</f>
        <v>3</v>
      </c>
      <c r="M32" s="240">
        <f>IF(LEN(E32)&gt;3,(IF(VLOOKUP($C32,'Regional Crises'!$B$1:$R$66,11,FALSE)="x","x",ROUND(IF(VLOOKUP($C32,'Regional Crises'!$B$1:$R$66,11,FALSE)&gt;M$3,5,IF(VLOOKUP($C32,'Regional Crises'!$B$1:$R$66,11,FALSE)&lt;M$4,0,5-(M$3-VLOOKUP($C32,'Regional Crises'!$B$1:$R$66,11,FALSE))/(M$3-M$4)*5)),1))),IF(VLOOKUP($E32,'Country Indicator Data'!$B$4:$N$300,7,FALSE)="x","x",ROUND(IF(VLOOKUP($E32,'Country Indicator Data'!$B$4:$N$300,7,FALSE)&gt;M$3,5,IF(VLOOKUP($E32,'Country Indicator Data'!$B$4:$N$300,7,FALSE)&lt;M$4,0,5-(M$3-VLOOKUP($E32,'Country Indicator Data'!$B$4:$N$300,7,FALSE))/(M$3-M$4)*5)),1)))</f>
        <v>0.3</v>
      </c>
      <c r="N32" s="240">
        <f t="shared" si="2"/>
        <v>1.65</v>
      </c>
      <c r="O32" s="240">
        <f t="shared" si="3"/>
        <v>2.4333333333333336</v>
      </c>
      <c r="P32" s="240">
        <f>IF(LEN(E32)&gt;3,VLOOKUP(C32,'Regional Crises'!$B$1:$R$69,12,FALSE),VLOOKUP(E32,'Country Indicator Data'!$B$4:$I$300,8,FALSE))</f>
        <v>3</v>
      </c>
      <c r="Q32" s="240">
        <f>IF(LEN(E32)&gt;3,((IF(VLOOKUP($C32,'Regional Crises'!$B$1:$R$66,13,FALSE)="x","x",ROUND(IF(VLOOKUP($C32,'Regional Crises'!$B$1:$R$66,13,FALSE)&gt;Q$3,5,IF(VLOOKUP($C32,'Regional Crises'!$B$1:$R$66,13,FALSE)&lt;Q$4,0,5-(LOG(Q$3)-LOG(VLOOKUP($C32,'Regional Crises'!$B$1:$R$66,13,FALSE)))/(LOG(Q$3)-LOG(Q$4))*5)),1)))),(IF(VLOOKUP($E32,'Country Indicator Data'!$B$4:$N$300,9,FALSE)="x","x",ROUND(IF(VLOOKUP($E32,'Country Indicator Data'!$B$4:$N$300,9,FALSE)&gt;Q$3,5,IF(VLOOKUP($E32,'Country Indicator Data'!$B$4:$N$300,9,FALSE)&lt;Q$4,0,5-(LOG(Q$3)-LOG(VLOOKUP($E32,'Country Indicator Data'!$B$4:$N$300,9,FALSE)))/(LOG(Q$3)-LOG(Q$4))*5)),1))))</f>
        <v>3.6</v>
      </c>
      <c r="R32" s="240">
        <f t="shared" si="4"/>
        <v>3.3</v>
      </c>
      <c r="S32" s="240">
        <f>IF(LEN(E32)&gt;3,((IF(VLOOKUP($C32,'Regional Crises'!$B$1:$R$66,17,FALSE)="x","x",ROUND(IF(VLOOKUP($C32,'Regional Crises'!$B$1:$R$66,17,FALSE)&gt;S$3,0,IF(VLOOKUP($C32,'Regional Crises'!$B$1:$R$66,17,FALSE)&lt;S$4,5,(S$3-VLOOKUP($C32,'Regional Crises'!$B$1:$R$66,17,FALSE))/(S$3-S$4)*5)),1)))),(IF(VLOOKUP($E32,'Country Indicator Data'!$B$4:$N$300,13,FALSE)="x","x",ROUND(IF(VLOOKUP($E32,'Country Indicator Data'!$B$4:$N$300,13,FALSE)&gt;S$3,0,IF(VLOOKUP($E32,'Country Indicator Data'!$B$4:$N$300,13,FALSE)&lt;S$4,5,(S$3-VLOOKUP($E32,'Country Indicator Data'!$B$4:$N$300,13,FALSE))/(S$3-S$4)*5)),1))))</f>
        <v>3.3</v>
      </c>
      <c r="T32" s="240">
        <f>IF(LEN(E32)&gt;3,((IF(VLOOKUP($C32,'Regional Crises'!$B$1:$R$66,14,FALSE)="x","x",ROUND(IF(VLOOKUP($C32,'Regional Crises'!$B$1:$R$66,14,FALSE)&gt;T$3,0,IF(VLOOKUP($C32,'Regional Crises'!$B$1:$R$66,14,FALSE)&lt;T$4,5,(T$3-VLOOKUP($C32,'Regional Crises'!$B$1:$R$66,14,FALSE))/(T$3-T$4)*5)),1)))),(IF(VLOOKUP($E32,'Country Indicator Data'!$B$4:$N$300,10,FALSE)="x","x",ROUND(IF(VLOOKUP($E32,'Country Indicator Data'!$B$4:$N$300,10,FALSE)&gt;T$3,0,IF(VLOOKUP($E32,'Country Indicator Data'!$B$4:$N$300,10,FALSE)&lt;T$4,5,(T$3-VLOOKUP($E32,'Country Indicator Data'!$B$4:$N$300,10,FALSE))/(T$3-T$4)*5)),1))))</f>
        <v>3.3</v>
      </c>
      <c r="U32" s="240">
        <f>IF(LEN(E32)&gt;3,((IF(VLOOKUP($C32,'Regional Crises'!$B$1:$R$66,15,FALSE)="x","x",ROUND(IF(VLOOKUP($C32,'Regional Crises'!$B$1:$R$66,15,FALSE)&gt;U$3,0,IF(VLOOKUP($C32,'Regional Crises'!$B$1:$R$66,15,FALSE)&lt;U$4,5,(U$3-VLOOKUP($C32,'Regional Crises'!$B$1:$R$66,15,FALSE))/(U$3-U$4)*5)),1)))),(IF(VLOOKUP($E32,'Country Indicator Data'!$B$4:$N$300,11,FALSE)="x","x",ROUND(IF(VLOOKUP($E32,'Country Indicator Data'!$B$4:$N$300,11,FALSE)&gt;U$3,0,IF(VLOOKUP($E32,'Country Indicator Data'!$B$4:$N$300,11,FALSE)&lt;U$4,5,(U$3-VLOOKUP($E32,'Country Indicator Data'!$B$4:$N$300,11,FALSE))/(U$3-U$4)*5)),1))))</f>
        <v>2.9</v>
      </c>
      <c r="V32" s="240">
        <f>IF(LEN(E32)&gt;3,((IF(VLOOKUP($C32,'Regional Crises'!$B$1:$R$66,16,FALSE)="x","x",ROUND(IF(VLOOKUP($C32,'Regional Crises'!$B$1:$R$66,16,FALSE)&gt;V$3,0,IF(VLOOKUP($C32,'Regional Crises'!$B$1:$R$66,16,FALSE)&lt;V$4,5,(V$3-VLOOKUP($C32,'Regional Crises'!$B$1:$R$66,16,FALSE))/(V$3-V$4)*5)),1)))),(IF(VLOOKUP($E32,'Country Indicator Data'!$B$4:$N$300,12,FALSE)="x","x",ROUND(IF(VLOOKUP($E32,'Country Indicator Data'!$B$4:$N$300,12,FALSE)&gt;V$3,0,IF(VLOOKUP($E32,'Country Indicator Data'!$B$4:$N$300,12,FALSE)&lt;V$4,5,(V$3-VLOOKUP($E32,'Country Indicator Data'!$B$4:$N$300,12,FALSE))/(V$3-V$4)*5)),1))))</f>
        <v>3.3</v>
      </c>
      <c r="W32" s="240">
        <f t="shared" si="5"/>
        <v>3.2</v>
      </c>
      <c r="X32" s="240">
        <f t="shared" si="6"/>
        <v>3</v>
      </c>
      <c r="Y32" s="247">
        <f>IF('Core Indicators'!FC29="x","x",IF('Core Indicators'!FC29&gt;=5,5,IF('Core Indicators'!FC29&gt;=4,4,IF('Core Indicators'!FC29&gt;=3,3,IF('Core Indicators'!FC29&gt;=2,2,IF('Core Indicators'!FC29&gt;=1,1,0))))))</f>
        <v>4</v>
      </c>
      <c r="Z32" s="240">
        <f t="shared" si="7"/>
        <v>4</v>
      </c>
      <c r="AA32" s="247">
        <f>'Crisis Indicator Data'!Y29</f>
        <v>2</v>
      </c>
      <c r="AB32" s="247">
        <f>'Crisis Indicator Data'!Z29</f>
        <v>1</v>
      </c>
      <c r="AC32" s="247">
        <f>'Crisis Indicator Data'!AA29</f>
        <v>1</v>
      </c>
      <c r="AD32" s="247">
        <f>'Crisis Indicator Data'!AB29</f>
        <v>0</v>
      </c>
      <c r="AE32" s="247">
        <f t="shared" si="8"/>
        <v>2</v>
      </c>
      <c r="AF32" s="247">
        <f>'Crisis Indicator Data'!AC29</f>
        <v>0</v>
      </c>
      <c r="AG32" s="247">
        <f>'Crisis Indicator Data'!AD29</f>
        <v>1</v>
      </c>
      <c r="AH32" s="247">
        <f t="shared" si="9"/>
        <v>1</v>
      </c>
      <c r="AI32" s="247">
        <f>'Crisis Indicator Data'!AE29</f>
        <v>0</v>
      </c>
      <c r="AJ32" s="247">
        <f>'Crisis Indicator Data'!AF29</f>
        <v>1</v>
      </c>
      <c r="AK32" s="247">
        <f>'Crisis Indicator Data'!AG29</f>
        <v>0</v>
      </c>
      <c r="AL32" s="247">
        <f t="shared" si="10"/>
        <v>1</v>
      </c>
      <c r="AM32" s="240">
        <f t="shared" si="11"/>
        <v>1</v>
      </c>
      <c r="AN32" s="240">
        <f t="shared" si="12"/>
        <v>2.5</v>
      </c>
    </row>
    <row r="33" spans="1:40" ht="13.5" customHeight="1" x14ac:dyDescent="0.25">
      <c r="A33" s="144" t="str">
        <f>'Crisis Indicator Data'!A30</f>
        <v>Sahrawi refugees in Algeria</v>
      </c>
      <c r="B33" s="145" t="str">
        <f>'Crisis Indicator Data'!B30</f>
        <v>Displacement</v>
      </c>
      <c r="C33" s="145" t="str">
        <f>'Crisis Indicator Data'!C30</f>
        <v>DZA003</v>
      </c>
      <c r="D33" s="145" t="str">
        <f>'Crisis Indicator Data'!D30</f>
        <v>Algeria</v>
      </c>
      <c r="E33" s="146" t="str">
        <f>'Crisis Indicator Data'!E30</f>
        <v>DZA</v>
      </c>
      <c r="F33" s="240">
        <f>IF(LEN(E33)&gt;3,(IF(VLOOKUP($C33,'Regional Crises'!$B$1:$R$66,7,FALSE)="x","x",ROUND(IF(VLOOKUP($C33,'Regional Crises'!$B$1:$R$66,7,FALSE)&gt;$F$3,5,IF(VLOOKUP($C33,'Regional Crises'!$B$1:$R$66,7,FALSE)&lt;F$4,0,($F$3-VLOOKUP($C33,'Regional Crises'!$B$1:$R$66,7,FALSE))/($F$3-$F$4)*5)),1))),IF(VLOOKUP($E33,'Country Indicator Data'!$B$4:$N$300,3,FALSE)="x","x",ROUND(IF(VLOOKUP($E33,'Country Indicator Data'!$B$4:$N$300,3,FALSE)&gt;$F$3,5,IF(VLOOKUP($E33,'Country Indicator Data'!$B$4:$N$300,3,FALSE)&lt;$F$4,0,($F$3-VLOOKUP($E33,'Country Indicator Data'!$B$4:$N$300,3,FALSE))/($F$3-$F$4)*5)),1)))</f>
        <v>3.9</v>
      </c>
      <c r="G33" s="240">
        <f>IF(LEN(E33)&gt;3,(IF(VLOOKUP($C33,'Regional Crises'!$B$1:$R$66,9,FALSE)="x","x",ROUND(IF(VLOOKUP($C33,'Regional Crises'!$B$1:$R$66,9,FALSE)&gt;G$3,5,IF(VLOOKUP($C33,'Regional Crises'!$B$1:$R$66,9,FALSE)&lt;G$4,0,(G$3-VLOOKUP($C33,'Regional Crises'!$B$1:$R$66,9,FALSE))/(G$3-G$4)*5)),1))),IF(VLOOKUP($E33,'Country Indicator Data'!$B$4:$N$300,5,FALSE)="x","x",ROUND(IF(VLOOKUP($E33,'Country Indicator Data'!$B$4:$N$300,5,FALSE)&gt;G$3,5,IF(VLOOKUP($E33,'Country Indicator Data'!$B$4:$N$300,5,FALSE)&lt;G$4,0,(G$3-VLOOKUP($E33,'Country Indicator Data'!$B$4:$N$300,5,FALSE))/(G$3-G$4)*5)),1)))</f>
        <v>2.7</v>
      </c>
      <c r="H33" s="240">
        <f t="shared" si="0"/>
        <v>3.3</v>
      </c>
      <c r="I33" s="240">
        <f>IF(LEN(E33)&gt;3,(IF(VLOOKUP($C33,'Regional Crises'!$B$1:$R$66,6,FALSE)="x","x",ROUND(IF(VLOOKUP($C33,'Regional Crises'!$B$1:$R$66,6,FALSE)&gt;I$3,5,IF(VLOOKUP($C33,'Regional Crises'!$B$1:$R$66,6,FALSE)&lt;I$4,0,5-(I$3-VLOOKUP($C33,'Regional Crises'!$B$1:$R$66,6,FALSE))/(I$3-I$4)*5)),1))),IF(VLOOKUP($E33,'Country Indicator Data'!$B$4:$N$300,2,FALSE)="x","x",ROUND(IF(VLOOKUP($E33,'Country Indicator Data'!$B$4:$N$300,2,FALSE)&gt;I$3,5,IF(VLOOKUP($E33,'Country Indicator Data'!$B$4:$N$300,2,FALSE)&lt;I$4,0,5-(I$3-VLOOKUP($E33,'Country Indicator Data'!$B$4:$N$300,2,FALSE))/(I$3-I$4)*5)),1)))</f>
        <v>2</v>
      </c>
      <c r="J33" s="240">
        <f>IF(LEN(E33)&gt;3,(IF(VLOOKUP($C33,'Regional Crises'!$B$1:$R$66,8,FALSE)="x","x",ROUND(IF(VLOOKUP($C33,'Regional Crises'!$B$1:$R$66,8,FALSE)&gt;J$3,5,IF(VLOOKUP($C33,'Regional Crises'!$B$1:$R$66,8,FALSE)&lt;J$4,0,5-(J$3-VLOOKUP($C33,'Regional Crises'!$B$1:$R$66,8,FALSE))/(J$3-J$4)*5)),1))),IF(VLOOKUP($E33,'Country Indicator Data'!$B$4:$N$300,4,FALSE)="x","x",ROUND(IF(VLOOKUP($E33,'Country Indicator Data'!$B$4:$N$300,4,FALSE)&gt;J$3,5,IF(VLOOKUP($E33,'Country Indicator Data'!$B$4:$N$300,4,FALSE)&lt;J$4,0,5-(J$3-VLOOKUP($E33,'Country Indicator Data'!$B$4:$N$300,4,FALSE))/(J$3-J$4)*5)),1)))</f>
        <v>2.7</v>
      </c>
      <c r="K33" s="240">
        <f t="shared" si="1"/>
        <v>2.35</v>
      </c>
      <c r="L33" s="240">
        <f>IF(LEN(E33)&gt;3,(IF(VLOOKUP($C33,'Regional Crises'!$B$1:$R$66,10,FALSE)="x","x",ROUND(IF(VLOOKUP($C33,'Regional Crises'!$B$1:$R$66,10,FALSE)&gt;L$3,5,IF(VLOOKUP($C33,'Regional Crises'!$B$1:$R$66,10,FALSE)&lt;L$4,0,5-(L$3-VLOOKUP($C33,'Regional Crises'!$B$1:$R$66,10,FALSE))/(L$3-L$4)*5)),1))),IF(VLOOKUP($E33,'Country Indicator Data'!$B$4:$N$300,6,FALSE)="x","x",ROUND(IF(VLOOKUP($E33,'Country Indicator Data'!$B$4:$N$300,6,FALSE)&gt;L$3,5,IF(VLOOKUP($E33,'Country Indicator Data'!$B$4:$N$300,6,FALSE)&lt;L$4,0,5-(L$3-VLOOKUP($E33,'Country Indicator Data'!$B$4:$N$300,6,FALSE))/(L$3-L$4)*5)),1)))</f>
        <v>3</v>
      </c>
      <c r="M33" s="240">
        <f>IF(LEN(E33)&gt;3,(IF(VLOOKUP($C33,'Regional Crises'!$B$1:$R$66,11,FALSE)="x","x",ROUND(IF(VLOOKUP($C33,'Regional Crises'!$B$1:$R$66,11,FALSE)&gt;M$3,5,IF(VLOOKUP($C33,'Regional Crises'!$B$1:$R$66,11,FALSE)&lt;M$4,0,5-(M$3-VLOOKUP($C33,'Regional Crises'!$B$1:$R$66,11,FALSE))/(M$3-M$4)*5)),1))),IF(VLOOKUP($E33,'Country Indicator Data'!$B$4:$N$300,7,FALSE)="x","x",ROUND(IF(VLOOKUP($E33,'Country Indicator Data'!$B$4:$N$300,7,FALSE)&gt;M$3,5,IF(VLOOKUP($E33,'Country Indicator Data'!$B$4:$N$300,7,FALSE)&lt;M$4,0,5-(M$3-VLOOKUP($E33,'Country Indicator Data'!$B$4:$N$300,7,FALSE))/(M$3-M$4)*5)),1)))</f>
        <v>0.3</v>
      </c>
      <c r="N33" s="240">
        <f t="shared" si="2"/>
        <v>1.65</v>
      </c>
      <c r="O33" s="240">
        <f t="shared" si="3"/>
        <v>2.4333333333333336</v>
      </c>
      <c r="P33" s="240">
        <f>IF(LEN(E33)&gt;3,VLOOKUP(C33,'Regional Crises'!$B$1:$R$69,12,FALSE),VLOOKUP(E33,'Country Indicator Data'!$B$4:$I$300,8,FALSE))</f>
        <v>3</v>
      </c>
      <c r="Q33" s="240">
        <f>IF(LEN(E33)&gt;3,((IF(VLOOKUP($C33,'Regional Crises'!$B$1:$R$66,13,FALSE)="x","x",ROUND(IF(VLOOKUP($C33,'Regional Crises'!$B$1:$R$66,13,FALSE)&gt;Q$3,5,IF(VLOOKUP($C33,'Regional Crises'!$B$1:$R$66,13,FALSE)&lt;Q$4,0,5-(LOG(Q$3)-LOG(VLOOKUP($C33,'Regional Crises'!$B$1:$R$66,13,FALSE)))/(LOG(Q$3)-LOG(Q$4))*5)),1)))),(IF(VLOOKUP($E33,'Country Indicator Data'!$B$4:$N$300,9,FALSE)="x","x",ROUND(IF(VLOOKUP($E33,'Country Indicator Data'!$B$4:$N$300,9,FALSE)&gt;Q$3,5,IF(VLOOKUP($E33,'Country Indicator Data'!$B$4:$N$300,9,FALSE)&lt;Q$4,0,5-(LOG(Q$3)-LOG(VLOOKUP($E33,'Country Indicator Data'!$B$4:$N$300,9,FALSE)))/(LOG(Q$3)-LOG(Q$4))*5)),1))))</f>
        <v>3.6</v>
      </c>
      <c r="R33" s="240">
        <f t="shared" si="4"/>
        <v>3.3</v>
      </c>
      <c r="S33" s="240">
        <f>IF(LEN(E33)&gt;3,((IF(VLOOKUP($C33,'Regional Crises'!$B$1:$R$66,17,FALSE)="x","x",ROUND(IF(VLOOKUP($C33,'Regional Crises'!$B$1:$R$66,17,FALSE)&gt;S$3,0,IF(VLOOKUP($C33,'Regional Crises'!$B$1:$R$66,17,FALSE)&lt;S$4,5,(S$3-VLOOKUP($C33,'Regional Crises'!$B$1:$R$66,17,FALSE))/(S$3-S$4)*5)),1)))),(IF(VLOOKUP($E33,'Country Indicator Data'!$B$4:$N$300,13,FALSE)="x","x",ROUND(IF(VLOOKUP($E33,'Country Indicator Data'!$B$4:$N$300,13,FALSE)&gt;S$3,0,IF(VLOOKUP($E33,'Country Indicator Data'!$B$4:$N$300,13,FALSE)&lt;S$4,5,(S$3-VLOOKUP($E33,'Country Indicator Data'!$B$4:$N$300,13,FALSE))/(S$3-S$4)*5)),1))))</f>
        <v>3.3</v>
      </c>
      <c r="T33" s="240">
        <f>IF(LEN(E33)&gt;3,((IF(VLOOKUP($C33,'Regional Crises'!$B$1:$R$66,14,FALSE)="x","x",ROUND(IF(VLOOKUP($C33,'Regional Crises'!$B$1:$R$66,14,FALSE)&gt;T$3,0,IF(VLOOKUP($C33,'Regional Crises'!$B$1:$R$66,14,FALSE)&lt;T$4,5,(T$3-VLOOKUP($C33,'Regional Crises'!$B$1:$R$66,14,FALSE))/(T$3-T$4)*5)),1)))),(IF(VLOOKUP($E33,'Country Indicator Data'!$B$4:$N$300,10,FALSE)="x","x",ROUND(IF(VLOOKUP($E33,'Country Indicator Data'!$B$4:$N$300,10,FALSE)&gt;T$3,0,IF(VLOOKUP($E33,'Country Indicator Data'!$B$4:$N$300,10,FALSE)&lt;T$4,5,(T$3-VLOOKUP($E33,'Country Indicator Data'!$B$4:$N$300,10,FALSE))/(T$3-T$4)*5)),1))))</f>
        <v>3.3</v>
      </c>
      <c r="U33" s="240">
        <f>IF(LEN(E33)&gt;3,((IF(VLOOKUP($C33,'Regional Crises'!$B$1:$R$66,15,FALSE)="x","x",ROUND(IF(VLOOKUP($C33,'Regional Crises'!$B$1:$R$66,15,FALSE)&gt;U$3,0,IF(VLOOKUP($C33,'Regional Crises'!$B$1:$R$66,15,FALSE)&lt;U$4,5,(U$3-VLOOKUP($C33,'Regional Crises'!$B$1:$R$66,15,FALSE))/(U$3-U$4)*5)),1)))),(IF(VLOOKUP($E33,'Country Indicator Data'!$B$4:$N$300,11,FALSE)="x","x",ROUND(IF(VLOOKUP($E33,'Country Indicator Data'!$B$4:$N$300,11,FALSE)&gt;U$3,0,IF(VLOOKUP($E33,'Country Indicator Data'!$B$4:$N$300,11,FALSE)&lt;U$4,5,(U$3-VLOOKUP($E33,'Country Indicator Data'!$B$4:$N$300,11,FALSE))/(U$3-U$4)*5)),1))))</f>
        <v>2.9</v>
      </c>
      <c r="V33" s="240">
        <f>IF(LEN(E33)&gt;3,((IF(VLOOKUP($C33,'Regional Crises'!$B$1:$R$66,16,FALSE)="x","x",ROUND(IF(VLOOKUP($C33,'Regional Crises'!$B$1:$R$66,16,FALSE)&gt;V$3,0,IF(VLOOKUP($C33,'Regional Crises'!$B$1:$R$66,16,FALSE)&lt;V$4,5,(V$3-VLOOKUP($C33,'Regional Crises'!$B$1:$R$66,16,FALSE))/(V$3-V$4)*5)),1)))),(IF(VLOOKUP($E33,'Country Indicator Data'!$B$4:$N$300,12,FALSE)="x","x",ROUND(IF(VLOOKUP($E33,'Country Indicator Data'!$B$4:$N$300,12,FALSE)&gt;V$3,0,IF(VLOOKUP($E33,'Country Indicator Data'!$B$4:$N$300,12,FALSE)&lt;V$4,5,(V$3-VLOOKUP($E33,'Country Indicator Data'!$B$4:$N$300,12,FALSE))/(V$3-V$4)*5)),1))))</f>
        <v>3.3</v>
      </c>
      <c r="W33" s="240">
        <f t="shared" si="5"/>
        <v>3.2</v>
      </c>
      <c r="X33" s="240">
        <f t="shared" si="6"/>
        <v>3</v>
      </c>
      <c r="Y33" s="247">
        <f>IF('Core Indicators'!FC30="x","x",IF('Core Indicators'!FC30&gt;=5,5,IF('Core Indicators'!FC30&gt;=4,4,IF('Core Indicators'!FC30&gt;=3,3,IF('Core Indicators'!FC30&gt;=2,2,IF('Core Indicators'!FC30&gt;=1,1,0))))))</f>
        <v>2</v>
      </c>
      <c r="Z33" s="240">
        <f t="shared" si="7"/>
        <v>2</v>
      </c>
      <c r="AA33" s="247">
        <f>'Crisis Indicator Data'!Y30</f>
        <v>2</v>
      </c>
      <c r="AB33" s="247">
        <f>'Crisis Indicator Data'!Z30</f>
        <v>2</v>
      </c>
      <c r="AC33" s="247">
        <f>'Crisis Indicator Data'!AA30</f>
        <v>2</v>
      </c>
      <c r="AD33" s="247">
        <f>'Crisis Indicator Data'!AB30</f>
        <v>0</v>
      </c>
      <c r="AE33" s="247">
        <f t="shared" si="8"/>
        <v>3</v>
      </c>
      <c r="AF33" s="247">
        <f>'Crisis Indicator Data'!AC30</f>
        <v>0</v>
      </c>
      <c r="AG33" s="247">
        <f>'Crisis Indicator Data'!AD30</f>
        <v>2</v>
      </c>
      <c r="AH33" s="247">
        <f t="shared" si="9"/>
        <v>2</v>
      </c>
      <c r="AI33" s="247">
        <f>'Crisis Indicator Data'!AE30</f>
        <v>0</v>
      </c>
      <c r="AJ33" s="247">
        <f>'Crisis Indicator Data'!AF30</f>
        <v>1</v>
      </c>
      <c r="AK33" s="247">
        <f>'Crisis Indicator Data'!AG30</f>
        <v>0</v>
      </c>
      <c r="AL33" s="247">
        <f t="shared" si="10"/>
        <v>1</v>
      </c>
      <c r="AM33" s="240">
        <f t="shared" si="11"/>
        <v>2</v>
      </c>
      <c r="AN33" s="240">
        <f t="shared" si="12"/>
        <v>2</v>
      </c>
    </row>
    <row r="34" spans="1:40" ht="13.5" customHeight="1" x14ac:dyDescent="0.25">
      <c r="A34" s="144" t="str">
        <f>'Crisis Indicator Data'!A31</f>
        <v>Multiple crises in Algeria</v>
      </c>
      <c r="B34" s="145" t="str">
        <f>'Crisis Indicator Data'!B31</f>
        <v>Displacement</v>
      </c>
      <c r="C34" s="145" t="str">
        <f>'Crisis Indicator Data'!C31</f>
        <v>DZA004</v>
      </c>
      <c r="D34" s="145" t="str">
        <f>'Crisis Indicator Data'!D31</f>
        <v>Algeria</v>
      </c>
      <c r="E34" s="146" t="str">
        <f>'Crisis Indicator Data'!E31</f>
        <v>DZA</v>
      </c>
      <c r="F34" s="240">
        <f>IF(LEN(E34)&gt;3,(IF(VLOOKUP($C34,'Regional Crises'!$B$1:$R$66,7,FALSE)="x","x",ROUND(IF(VLOOKUP($C34,'Regional Crises'!$B$1:$R$66,7,FALSE)&gt;$F$3,5,IF(VLOOKUP($C34,'Regional Crises'!$B$1:$R$66,7,FALSE)&lt;F$4,0,($F$3-VLOOKUP($C34,'Regional Crises'!$B$1:$R$66,7,FALSE))/($F$3-$F$4)*5)),1))),IF(VLOOKUP($E34,'Country Indicator Data'!$B$4:$N$300,3,FALSE)="x","x",ROUND(IF(VLOOKUP($E34,'Country Indicator Data'!$B$4:$N$300,3,FALSE)&gt;$F$3,5,IF(VLOOKUP($E34,'Country Indicator Data'!$B$4:$N$300,3,FALSE)&lt;$F$4,0,($F$3-VLOOKUP($E34,'Country Indicator Data'!$B$4:$N$300,3,FALSE))/($F$3-$F$4)*5)),1)))</f>
        <v>3.9</v>
      </c>
      <c r="G34" s="240">
        <f>IF(LEN(E34)&gt;3,(IF(VLOOKUP($C34,'Regional Crises'!$B$1:$R$66,9,FALSE)="x","x",ROUND(IF(VLOOKUP($C34,'Regional Crises'!$B$1:$R$66,9,FALSE)&gt;G$3,5,IF(VLOOKUP($C34,'Regional Crises'!$B$1:$R$66,9,FALSE)&lt;G$4,0,(G$3-VLOOKUP($C34,'Regional Crises'!$B$1:$R$66,9,FALSE))/(G$3-G$4)*5)),1))),IF(VLOOKUP($E34,'Country Indicator Data'!$B$4:$N$300,5,FALSE)="x","x",ROUND(IF(VLOOKUP($E34,'Country Indicator Data'!$B$4:$N$300,5,FALSE)&gt;G$3,5,IF(VLOOKUP($E34,'Country Indicator Data'!$B$4:$N$300,5,FALSE)&lt;G$4,0,(G$3-VLOOKUP($E34,'Country Indicator Data'!$B$4:$N$300,5,FALSE))/(G$3-G$4)*5)),1)))</f>
        <v>2.7</v>
      </c>
      <c r="H34" s="240">
        <f t="shared" si="0"/>
        <v>3.3</v>
      </c>
      <c r="I34" s="240">
        <f>IF(LEN(E34)&gt;3,(IF(VLOOKUP($C34,'Regional Crises'!$B$1:$R$66,6,FALSE)="x","x",ROUND(IF(VLOOKUP($C34,'Regional Crises'!$B$1:$R$66,6,FALSE)&gt;I$3,5,IF(VLOOKUP($C34,'Regional Crises'!$B$1:$R$66,6,FALSE)&lt;I$4,0,5-(I$3-VLOOKUP($C34,'Regional Crises'!$B$1:$R$66,6,FALSE))/(I$3-I$4)*5)),1))),IF(VLOOKUP($E34,'Country Indicator Data'!$B$4:$N$300,2,FALSE)="x","x",ROUND(IF(VLOOKUP($E34,'Country Indicator Data'!$B$4:$N$300,2,FALSE)&gt;I$3,5,IF(VLOOKUP($E34,'Country Indicator Data'!$B$4:$N$300,2,FALSE)&lt;I$4,0,5-(I$3-VLOOKUP($E34,'Country Indicator Data'!$B$4:$N$300,2,FALSE))/(I$3-I$4)*5)),1)))</f>
        <v>2</v>
      </c>
      <c r="J34" s="240">
        <f>IF(LEN(E34)&gt;3,(IF(VLOOKUP($C34,'Regional Crises'!$B$1:$R$66,8,FALSE)="x","x",ROUND(IF(VLOOKUP($C34,'Regional Crises'!$B$1:$R$66,8,FALSE)&gt;J$3,5,IF(VLOOKUP($C34,'Regional Crises'!$B$1:$R$66,8,FALSE)&lt;J$4,0,5-(J$3-VLOOKUP($C34,'Regional Crises'!$B$1:$R$66,8,FALSE))/(J$3-J$4)*5)),1))),IF(VLOOKUP($E34,'Country Indicator Data'!$B$4:$N$300,4,FALSE)="x","x",ROUND(IF(VLOOKUP($E34,'Country Indicator Data'!$B$4:$N$300,4,FALSE)&gt;J$3,5,IF(VLOOKUP($E34,'Country Indicator Data'!$B$4:$N$300,4,FALSE)&lt;J$4,0,5-(J$3-VLOOKUP($E34,'Country Indicator Data'!$B$4:$N$300,4,FALSE))/(J$3-J$4)*5)),1)))</f>
        <v>2.7</v>
      </c>
      <c r="K34" s="240">
        <f t="shared" si="1"/>
        <v>2.35</v>
      </c>
      <c r="L34" s="240">
        <f>IF(LEN(E34)&gt;3,(IF(VLOOKUP($C34,'Regional Crises'!$B$1:$R$66,10,FALSE)="x","x",ROUND(IF(VLOOKUP($C34,'Regional Crises'!$B$1:$R$66,10,FALSE)&gt;L$3,5,IF(VLOOKUP($C34,'Regional Crises'!$B$1:$R$66,10,FALSE)&lt;L$4,0,5-(L$3-VLOOKUP($C34,'Regional Crises'!$B$1:$R$66,10,FALSE))/(L$3-L$4)*5)),1))),IF(VLOOKUP($E34,'Country Indicator Data'!$B$4:$N$300,6,FALSE)="x","x",ROUND(IF(VLOOKUP($E34,'Country Indicator Data'!$B$4:$N$300,6,FALSE)&gt;L$3,5,IF(VLOOKUP($E34,'Country Indicator Data'!$B$4:$N$300,6,FALSE)&lt;L$4,0,5-(L$3-VLOOKUP($E34,'Country Indicator Data'!$B$4:$N$300,6,FALSE))/(L$3-L$4)*5)),1)))</f>
        <v>3</v>
      </c>
      <c r="M34" s="240">
        <f>IF(LEN(E34)&gt;3,(IF(VLOOKUP($C34,'Regional Crises'!$B$1:$R$66,11,FALSE)="x","x",ROUND(IF(VLOOKUP($C34,'Regional Crises'!$B$1:$R$66,11,FALSE)&gt;M$3,5,IF(VLOOKUP($C34,'Regional Crises'!$B$1:$R$66,11,FALSE)&lt;M$4,0,5-(M$3-VLOOKUP($C34,'Regional Crises'!$B$1:$R$66,11,FALSE))/(M$3-M$4)*5)),1))),IF(VLOOKUP($E34,'Country Indicator Data'!$B$4:$N$300,7,FALSE)="x","x",ROUND(IF(VLOOKUP($E34,'Country Indicator Data'!$B$4:$N$300,7,FALSE)&gt;M$3,5,IF(VLOOKUP($E34,'Country Indicator Data'!$B$4:$N$300,7,FALSE)&lt;M$4,0,5-(M$3-VLOOKUP($E34,'Country Indicator Data'!$B$4:$N$300,7,FALSE))/(M$3-M$4)*5)),1)))</f>
        <v>0.3</v>
      </c>
      <c r="N34" s="240">
        <f t="shared" si="2"/>
        <v>1.65</v>
      </c>
      <c r="O34" s="240">
        <f t="shared" si="3"/>
        <v>2.4333333333333336</v>
      </c>
      <c r="P34" s="240">
        <f>IF(LEN(E34)&gt;3,VLOOKUP(C34,'Regional Crises'!$B$1:$R$69,12,FALSE),VLOOKUP(E34,'Country Indicator Data'!$B$4:$I$300,8,FALSE))</f>
        <v>3</v>
      </c>
      <c r="Q34" s="240">
        <f>IF(LEN(E34)&gt;3,((IF(VLOOKUP($C34,'Regional Crises'!$B$1:$R$66,13,FALSE)="x","x",ROUND(IF(VLOOKUP($C34,'Regional Crises'!$B$1:$R$66,13,FALSE)&gt;Q$3,5,IF(VLOOKUP($C34,'Regional Crises'!$B$1:$R$66,13,FALSE)&lt;Q$4,0,5-(LOG(Q$3)-LOG(VLOOKUP($C34,'Regional Crises'!$B$1:$R$66,13,FALSE)))/(LOG(Q$3)-LOG(Q$4))*5)),1)))),(IF(VLOOKUP($E34,'Country Indicator Data'!$B$4:$N$300,9,FALSE)="x","x",ROUND(IF(VLOOKUP($E34,'Country Indicator Data'!$B$4:$N$300,9,FALSE)&gt;Q$3,5,IF(VLOOKUP($E34,'Country Indicator Data'!$B$4:$N$300,9,FALSE)&lt;Q$4,0,5-(LOG(Q$3)-LOG(VLOOKUP($E34,'Country Indicator Data'!$B$4:$N$300,9,FALSE)))/(LOG(Q$3)-LOG(Q$4))*5)),1))))</f>
        <v>3.6</v>
      </c>
      <c r="R34" s="240">
        <f t="shared" si="4"/>
        <v>3.3</v>
      </c>
      <c r="S34" s="240">
        <f>IF(LEN(E34)&gt;3,((IF(VLOOKUP($C34,'Regional Crises'!$B$1:$R$66,17,FALSE)="x","x",ROUND(IF(VLOOKUP($C34,'Regional Crises'!$B$1:$R$66,17,FALSE)&gt;S$3,0,IF(VLOOKUP($C34,'Regional Crises'!$B$1:$R$66,17,FALSE)&lt;S$4,5,(S$3-VLOOKUP($C34,'Regional Crises'!$B$1:$R$66,17,FALSE))/(S$3-S$4)*5)),1)))),(IF(VLOOKUP($E34,'Country Indicator Data'!$B$4:$N$300,13,FALSE)="x","x",ROUND(IF(VLOOKUP($E34,'Country Indicator Data'!$B$4:$N$300,13,FALSE)&gt;S$3,0,IF(VLOOKUP($E34,'Country Indicator Data'!$B$4:$N$300,13,FALSE)&lt;S$4,5,(S$3-VLOOKUP($E34,'Country Indicator Data'!$B$4:$N$300,13,FALSE))/(S$3-S$4)*5)),1))))</f>
        <v>3.3</v>
      </c>
      <c r="T34" s="240">
        <f>IF(LEN(E34)&gt;3,((IF(VLOOKUP($C34,'Regional Crises'!$B$1:$R$66,14,FALSE)="x","x",ROUND(IF(VLOOKUP($C34,'Regional Crises'!$B$1:$R$66,14,FALSE)&gt;T$3,0,IF(VLOOKUP($C34,'Regional Crises'!$B$1:$R$66,14,FALSE)&lt;T$4,5,(T$3-VLOOKUP($C34,'Regional Crises'!$B$1:$R$66,14,FALSE))/(T$3-T$4)*5)),1)))),(IF(VLOOKUP($E34,'Country Indicator Data'!$B$4:$N$300,10,FALSE)="x","x",ROUND(IF(VLOOKUP($E34,'Country Indicator Data'!$B$4:$N$300,10,FALSE)&gt;T$3,0,IF(VLOOKUP($E34,'Country Indicator Data'!$B$4:$N$300,10,FALSE)&lt;T$4,5,(T$3-VLOOKUP($E34,'Country Indicator Data'!$B$4:$N$300,10,FALSE))/(T$3-T$4)*5)),1))))</f>
        <v>3.3</v>
      </c>
      <c r="U34" s="240">
        <f>IF(LEN(E34)&gt;3,((IF(VLOOKUP($C34,'Regional Crises'!$B$1:$R$66,15,FALSE)="x","x",ROUND(IF(VLOOKUP($C34,'Regional Crises'!$B$1:$R$66,15,FALSE)&gt;U$3,0,IF(VLOOKUP($C34,'Regional Crises'!$B$1:$R$66,15,FALSE)&lt;U$4,5,(U$3-VLOOKUP($C34,'Regional Crises'!$B$1:$R$66,15,FALSE))/(U$3-U$4)*5)),1)))),(IF(VLOOKUP($E34,'Country Indicator Data'!$B$4:$N$300,11,FALSE)="x","x",ROUND(IF(VLOOKUP($E34,'Country Indicator Data'!$B$4:$N$300,11,FALSE)&gt;U$3,0,IF(VLOOKUP($E34,'Country Indicator Data'!$B$4:$N$300,11,FALSE)&lt;U$4,5,(U$3-VLOOKUP($E34,'Country Indicator Data'!$B$4:$N$300,11,FALSE))/(U$3-U$4)*5)),1))))</f>
        <v>2.9</v>
      </c>
      <c r="V34" s="240">
        <f>IF(LEN(E34)&gt;3,((IF(VLOOKUP($C34,'Regional Crises'!$B$1:$R$66,16,FALSE)="x","x",ROUND(IF(VLOOKUP($C34,'Regional Crises'!$B$1:$R$66,16,FALSE)&gt;V$3,0,IF(VLOOKUP($C34,'Regional Crises'!$B$1:$R$66,16,FALSE)&lt;V$4,5,(V$3-VLOOKUP($C34,'Regional Crises'!$B$1:$R$66,16,FALSE))/(V$3-V$4)*5)),1)))),(IF(VLOOKUP($E34,'Country Indicator Data'!$B$4:$N$300,12,FALSE)="x","x",ROUND(IF(VLOOKUP($E34,'Country Indicator Data'!$B$4:$N$300,12,FALSE)&gt;V$3,0,IF(VLOOKUP($E34,'Country Indicator Data'!$B$4:$N$300,12,FALSE)&lt;V$4,5,(V$3-VLOOKUP($E34,'Country Indicator Data'!$B$4:$N$300,12,FALSE))/(V$3-V$4)*5)),1))))</f>
        <v>3.3</v>
      </c>
      <c r="W34" s="240">
        <f t="shared" si="5"/>
        <v>3.2</v>
      </c>
      <c r="X34" s="240">
        <f t="shared" si="6"/>
        <v>3</v>
      </c>
      <c r="Y34" s="247">
        <f>IF('Core Indicators'!FC31="x","x",IF('Core Indicators'!FC31&gt;=5,5,IF('Core Indicators'!FC31&gt;=4,4,IF('Core Indicators'!FC31&gt;=3,3,IF('Core Indicators'!FC31&gt;=2,2,IF('Core Indicators'!FC31&gt;=1,1,0))))))</f>
        <v>3</v>
      </c>
      <c r="Z34" s="240">
        <f t="shared" si="7"/>
        <v>3</v>
      </c>
      <c r="AA34" s="247">
        <f>'Crisis Indicator Data'!Y31</f>
        <v>2</v>
      </c>
      <c r="AB34" s="247">
        <f>'Crisis Indicator Data'!Z31</f>
        <v>2</v>
      </c>
      <c r="AC34" s="247">
        <f>'Crisis Indicator Data'!AA31</f>
        <v>2</v>
      </c>
      <c r="AD34" s="247">
        <f>'Crisis Indicator Data'!AB31</f>
        <v>0</v>
      </c>
      <c r="AE34" s="247">
        <f t="shared" si="8"/>
        <v>3</v>
      </c>
      <c r="AF34" s="247">
        <f>'Crisis Indicator Data'!AC31</f>
        <v>0</v>
      </c>
      <c r="AG34" s="247">
        <f>'Crisis Indicator Data'!AD31</f>
        <v>2</v>
      </c>
      <c r="AH34" s="247">
        <f t="shared" si="9"/>
        <v>2</v>
      </c>
      <c r="AI34" s="247">
        <f>'Crisis Indicator Data'!AE31</f>
        <v>0</v>
      </c>
      <c r="AJ34" s="247">
        <f>'Crisis Indicator Data'!AF31</f>
        <v>1</v>
      </c>
      <c r="AK34" s="247">
        <f>'Crisis Indicator Data'!AG31</f>
        <v>0</v>
      </c>
      <c r="AL34" s="247">
        <f t="shared" si="10"/>
        <v>1</v>
      </c>
      <c r="AM34" s="240">
        <f t="shared" si="11"/>
        <v>2</v>
      </c>
      <c r="AN34" s="240">
        <f t="shared" si="12"/>
        <v>2.5</v>
      </c>
    </row>
    <row r="35" spans="1:40" ht="13.5" customHeight="1" x14ac:dyDescent="0.25">
      <c r="A35" s="144" t="str">
        <f>'Crisis Indicator Data'!A32</f>
        <v>Venezuela displacement in Ecuador</v>
      </c>
      <c r="B35" s="145" t="str">
        <f>'Crisis Indicator Data'!B32</f>
        <v>Displacement</v>
      </c>
      <c r="C35" s="145" t="str">
        <f>'Crisis Indicator Data'!C32</f>
        <v>ECU002</v>
      </c>
      <c r="D35" s="145" t="str">
        <f>'Crisis Indicator Data'!D32</f>
        <v>Ecuador</v>
      </c>
      <c r="E35" s="146" t="str">
        <f>'Crisis Indicator Data'!E32</f>
        <v>ECU</v>
      </c>
      <c r="F35" s="240">
        <f>IF(LEN(E35)&gt;3,(IF(VLOOKUP($C35,'Regional Crises'!$B$1:$R$66,7,FALSE)="x","x",ROUND(IF(VLOOKUP($C35,'Regional Crises'!$B$1:$R$66,7,FALSE)&gt;$F$3,5,IF(VLOOKUP($C35,'Regional Crises'!$B$1:$R$66,7,FALSE)&lt;F$4,0,($F$3-VLOOKUP($C35,'Regional Crises'!$B$1:$R$66,7,FALSE))/($F$3-$F$4)*5)),1))),IF(VLOOKUP($E35,'Country Indicator Data'!$B$4:$N$300,3,FALSE)="x","x",ROUND(IF(VLOOKUP($E35,'Country Indicator Data'!$B$4:$N$300,3,FALSE)&gt;$F$3,5,IF(VLOOKUP($E35,'Country Indicator Data'!$B$4:$N$300,3,FALSE)&lt;$F$4,0,($F$3-VLOOKUP($E35,'Country Indicator Data'!$B$4:$N$300,3,FALSE))/($F$3-$F$4)*5)),1)))</f>
        <v>1.8</v>
      </c>
      <c r="G35" s="240">
        <f>IF(LEN(E35)&gt;3,(IF(VLOOKUP($C35,'Regional Crises'!$B$1:$R$66,9,FALSE)="x","x",ROUND(IF(VLOOKUP($C35,'Regional Crises'!$B$1:$R$66,9,FALSE)&gt;G$3,5,IF(VLOOKUP($C35,'Regional Crises'!$B$1:$R$66,9,FALSE)&lt;G$4,0,(G$3-VLOOKUP($C35,'Regional Crises'!$B$1:$R$66,9,FALSE))/(G$3-G$4)*5)),1))),IF(VLOOKUP($E35,'Country Indicator Data'!$B$4:$N$300,5,FALSE)="x","x",ROUND(IF(VLOOKUP($E35,'Country Indicator Data'!$B$4:$N$300,5,FALSE)&gt;G$3,5,IF(VLOOKUP($E35,'Country Indicator Data'!$B$4:$N$300,5,FALSE)&lt;G$4,0,(G$3-VLOOKUP($E35,'Country Indicator Data'!$B$4:$N$300,5,FALSE))/(G$3-G$4)*5)),1)))</f>
        <v>1.4</v>
      </c>
      <c r="H35" s="240">
        <f t="shared" si="0"/>
        <v>1.6</v>
      </c>
      <c r="I35" s="240">
        <f>IF(LEN(E35)&gt;3,(IF(VLOOKUP($C35,'Regional Crises'!$B$1:$R$66,6,FALSE)="x","x",ROUND(IF(VLOOKUP($C35,'Regional Crises'!$B$1:$R$66,6,FALSE)&gt;I$3,5,IF(VLOOKUP($C35,'Regional Crises'!$B$1:$R$66,6,FALSE)&lt;I$4,0,5-(I$3-VLOOKUP($C35,'Regional Crises'!$B$1:$R$66,6,FALSE))/(I$3-I$4)*5)),1))),IF(VLOOKUP($E35,'Country Indicator Data'!$B$4:$N$300,2,FALSE)="x","x",ROUND(IF(VLOOKUP($E35,'Country Indicator Data'!$B$4:$N$300,2,FALSE)&gt;I$3,5,IF(VLOOKUP($E35,'Country Indicator Data'!$B$4:$N$300,2,FALSE)&lt;I$4,0,5-(I$3-VLOOKUP($E35,'Country Indicator Data'!$B$4:$N$300,2,FALSE))/(I$3-I$4)*5)),1)))</f>
        <v>1.6</v>
      </c>
      <c r="J35" s="240">
        <f>IF(LEN(E35)&gt;3,(IF(VLOOKUP($C35,'Regional Crises'!$B$1:$R$66,8,FALSE)="x","x",ROUND(IF(VLOOKUP($C35,'Regional Crises'!$B$1:$R$66,8,FALSE)&gt;J$3,5,IF(VLOOKUP($C35,'Regional Crises'!$B$1:$R$66,8,FALSE)&lt;J$4,0,5-(J$3-VLOOKUP($C35,'Regional Crises'!$B$1:$R$66,8,FALSE))/(J$3-J$4)*5)),1))),IF(VLOOKUP($E35,'Country Indicator Data'!$B$4:$N$300,4,FALSE)="x","x",ROUND(IF(VLOOKUP($E35,'Country Indicator Data'!$B$4:$N$300,4,FALSE)&gt;J$3,5,IF(VLOOKUP($E35,'Country Indicator Data'!$B$4:$N$300,4,FALSE)&lt;J$4,0,5-(J$3-VLOOKUP($E35,'Country Indicator Data'!$B$4:$N$300,4,FALSE))/(J$3-J$4)*5)),1)))</f>
        <v>3.1</v>
      </c>
      <c r="K35" s="240">
        <f t="shared" si="1"/>
        <v>2.35</v>
      </c>
      <c r="L35" s="240">
        <f>IF(LEN(E35)&gt;3,(IF(VLOOKUP($C35,'Regional Crises'!$B$1:$R$66,10,FALSE)="x","x",ROUND(IF(VLOOKUP($C35,'Regional Crises'!$B$1:$R$66,10,FALSE)&gt;L$3,5,IF(VLOOKUP($C35,'Regional Crises'!$B$1:$R$66,10,FALSE)&lt;L$4,0,5-(L$3-VLOOKUP($C35,'Regional Crises'!$B$1:$R$66,10,FALSE))/(L$3-L$4)*5)),1))),IF(VLOOKUP($E35,'Country Indicator Data'!$B$4:$N$300,6,FALSE)="x","x",ROUND(IF(VLOOKUP($E35,'Country Indicator Data'!$B$4:$N$300,6,FALSE)&gt;L$3,5,IF(VLOOKUP($E35,'Country Indicator Data'!$B$4:$N$300,6,FALSE)&lt;L$4,0,5-(L$3-VLOOKUP($E35,'Country Indicator Data'!$B$4:$N$300,6,FALSE))/(L$3-L$4)*5)),1)))</f>
        <v>2.6</v>
      </c>
      <c r="M35" s="240">
        <f>IF(LEN(E35)&gt;3,(IF(VLOOKUP($C35,'Regional Crises'!$B$1:$R$66,11,FALSE)="x","x",ROUND(IF(VLOOKUP($C35,'Regional Crises'!$B$1:$R$66,11,FALSE)&gt;M$3,5,IF(VLOOKUP($C35,'Regional Crises'!$B$1:$R$66,11,FALSE)&lt;M$4,0,5-(M$3-VLOOKUP($C35,'Regional Crises'!$B$1:$R$66,11,FALSE))/(M$3-M$4)*5)),1))),IF(VLOOKUP($E35,'Country Indicator Data'!$B$4:$N$300,7,FALSE)="x","x",ROUND(IF(VLOOKUP($E35,'Country Indicator Data'!$B$4:$N$300,7,FALSE)&gt;M$3,5,IF(VLOOKUP($E35,'Country Indicator Data'!$B$4:$N$300,7,FALSE)&lt;M$4,0,5-(M$3-VLOOKUP($E35,'Country Indicator Data'!$B$4:$N$300,7,FALSE))/(M$3-M$4)*5)),1)))</f>
        <v>2.6</v>
      </c>
      <c r="N35" s="240">
        <f t="shared" si="2"/>
        <v>2.6</v>
      </c>
      <c r="O35" s="240">
        <f t="shared" si="3"/>
        <v>2.1833333333333336</v>
      </c>
      <c r="P35" s="240">
        <f>IF(LEN(E35)&gt;3,VLOOKUP(C35,'Regional Crises'!$B$1:$R$69,12,FALSE),VLOOKUP(E35,'Country Indicator Data'!$B$4:$I$300,8,FALSE))</f>
        <v>3</v>
      </c>
      <c r="Q35" s="240">
        <f>IF(LEN(E35)&gt;3,((IF(VLOOKUP($C35,'Regional Crises'!$B$1:$R$66,13,FALSE)="x","x",ROUND(IF(VLOOKUP($C35,'Regional Crises'!$B$1:$R$66,13,FALSE)&gt;Q$3,5,IF(VLOOKUP($C35,'Regional Crises'!$B$1:$R$66,13,FALSE)&lt;Q$4,0,5-(LOG(Q$3)-LOG(VLOOKUP($C35,'Regional Crises'!$B$1:$R$66,13,FALSE)))/(LOG(Q$3)-LOG(Q$4))*5)),1)))),(IF(VLOOKUP($E35,'Country Indicator Data'!$B$4:$N$300,9,FALSE)="x","x",ROUND(IF(VLOOKUP($E35,'Country Indicator Data'!$B$4:$N$300,9,FALSE)&gt;Q$3,5,IF(VLOOKUP($E35,'Country Indicator Data'!$B$4:$N$300,9,FALSE)&lt;Q$4,0,5-(LOG(Q$3)-LOG(VLOOKUP($E35,'Country Indicator Data'!$B$4:$N$300,9,FALSE)))/(LOG(Q$3)-LOG(Q$4))*5)),1))))</f>
        <v>1.4</v>
      </c>
      <c r="R35" s="240">
        <f t="shared" si="4"/>
        <v>2.2000000000000002</v>
      </c>
      <c r="S35" s="240">
        <f>IF(LEN(E35)&gt;3,((IF(VLOOKUP($C35,'Regional Crises'!$B$1:$R$66,17,FALSE)="x","x",ROUND(IF(VLOOKUP($C35,'Regional Crises'!$B$1:$R$66,17,FALSE)&gt;S$3,0,IF(VLOOKUP($C35,'Regional Crises'!$B$1:$R$66,17,FALSE)&lt;S$4,5,(S$3-VLOOKUP($C35,'Regional Crises'!$B$1:$R$66,17,FALSE))/(S$3-S$4)*5)),1)))),(IF(VLOOKUP($E35,'Country Indicator Data'!$B$4:$N$300,13,FALSE)="x","x",ROUND(IF(VLOOKUP($E35,'Country Indicator Data'!$B$4:$N$300,13,FALSE)&gt;S$3,0,IF(VLOOKUP($E35,'Country Indicator Data'!$B$4:$N$300,13,FALSE)&lt;S$4,5,(S$3-VLOOKUP($E35,'Country Indicator Data'!$B$4:$N$300,13,FALSE))/(S$3-S$4)*5)),1))))</f>
        <v>3.1</v>
      </c>
      <c r="T35" s="240">
        <f>IF(LEN(E35)&gt;3,((IF(VLOOKUP($C35,'Regional Crises'!$B$1:$R$66,14,FALSE)="x","x",ROUND(IF(VLOOKUP($C35,'Regional Crises'!$B$1:$R$66,14,FALSE)&gt;T$3,0,IF(VLOOKUP($C35,'Regional Crises'!$B$1:$R$66,14,FALSE)&lt;T$4,5,(T$3-VLOOKUP($C35,'Regional Crises'!$B$1:$R$66,14,FALSE))/(T$3-T$4)*5)),1)))),(IF(VLOOKUP($E35,'Country Indicator Data'!$B$4:$N$300,10,FALSE)="x","x",ROUND(IF(VLOOKUP($E35,'Country Indicator Data'!$B$4:$N$300,10,FALSE)&gt;T$3,0,IF(VLOOKUP($E35,'Country Indicator Data'!$B$4:$N$300,10,FALSE)&lt;T$4,5,(T$3-VLOOKUP($E35,'Country Indicator Data'!$B$4:$N$300,10,FALSE))/(T$3-T$4)*5)),1))))</f>
        <v>3.1</v>
      </c>
      <c r="U35" s="240">
        <f>IF(LEN(E35)&gt;3,((IF(VLOOKUP($C35,'Regional Crises'!$B$1:$R$66,15,FALSE)="x","x",ROUND(IF(VLOOKUP($C35,'Regional Crises'!$B$1:$R$66,15,FALSE)&gt;U$3,0,IF(VLOOKUP($C35,'Regional Crises'!$B$1:$R$66,15,FALSE)&lt;U$4,5,(U$3-VLOOKUP($C35,'Regional Crises'!$B$1:$R$66,15,FALSE))/(U$3-U$4)*5)),1)))),(IF(VLOOKUP($E35,'Country Indicator Data'!$B$4:$N$300,11,FALSE)="x","x",ROUND(IF(VLOOKUP($E35,'Country Indicator Data'!$B$4:$N$300,11,FALSE)&gt;U$3,0,IF(VLOOKUP($E35,'Country Indicator Data'!$B$4:$N$300,11,FALSE)&lt;U$4,5,(U$3-VLOOKUP($E35,'Country Indicator Data'!$B$4:$N$300,11,FALSE))/(U$3-U$4)*5)),1))))</f>
        <v>1.8</v>
      </c>
      <c r="V35" s="240">
        <f>IF(LEN(E35)&gt;3,((IF(VLOOKUP($C35,'Regional Crises'!$B$1:$R$66,16,FALSE)="x","x",ROUND(IF(VLOOKUP($C35,'Regional Crises'!$B$1:$R$66,16,FALSE)&gt;V$3,0,IF(VLOOKUP($C35,'Regional Crises'!$B$1:$R$66,16,FALSE)&lt;V$4,5,(V$3-VLOOKUP($C35,'Regional Crises'!$B$1:$R$66,16,FALSE))/(V$3-V$4)*5)),1)))),(IF(VLOOKUP($E35,'Country Indicator Data'!$B$4:$N$300,12,FALSE)="x","x",ROUND(IF(VLOOKUP($E35,'Country Indicator Data'!$B$4:$N$300,12,FALSE)&gt;V$3,0,IF(VLOOKUP($E35,'Country Indicator Data'!$B$4:$N$300,12,FALSE)&lt;V$4,5,(V$3-VLOOKUP($E35,'Country Indicator Data'!$B$4:$N$300,12,FALSE))/(V$3-V$4)*5)),1))))</f>
        <v>1.8</v>
      </c>
      <c r="W35" s="240">
        <f t="shared" si="5"/>
        <v>2.5</v>
      </c>
      <c r="X35" s="240">
        <f t="shared" si="6"/>
        <v>2.2999999999999998</v>
      </c>
      <c r="Y35" s="247">
        <f>IF('Core Indicators'!FC32="x","x",IF('Core Indicators'!FC32&gt;=5,5,IF('Core Indicators'!FC32&gt;=4,4,IF('Core Indicators'!FC32&gt;=3,3,IF('Core Indicators'!FC32&gt;=2,2,IF('Core Indicators'!FC32&gt;=1,1,0))))))</f>
        <v>3</v>
      </c>
      <c r="Z35" s="240">
        <f t="shared" si="7"/>
        <v>3</v>
      </c>
      <c r="AA35" s="247">
        <f>'Crisis Indicator Data'!Y32</f>
        <v>0</v>
      </c>
      <c r="AB35" s="247">
        <f>'Crisis Indicator Data'!Z32</f>
        <v>0</v>
      </c>
      <c r="AC35" s="247">
        <f>'Crisis Indicator Data'!AA32</f>
        <v>0</v>
      </c>
      <c r="AD35" s="247">
        <f>'Crisis Indicator Data'!AB32</f>
        <v>0</v>
      </c>
      <c r="AE35" s="247">
        <f t="shared" si="8"/>
        <v>0</v>
      </c>
      <c r="AF35" s="247">
        <f>'Crisis Indicator Data'!AC32</f>
        <v>0</v>
      </c>
      <c r="AG35" s="247">
        <f>'Crisis Indicator Data'!AD32</f>
        <v>1</v>
      </c>
      <c r="AH35" s="247">
        <f t="shared" si="9"/>
        <v>1</v>
      </c>
      <c r="AI35" s="247">
        <f>'Crisis Indicator Data'!AE32</f>
        <v>1</v>
      </c>
      <c r="AJ35" s="247">
        <f>'Crisis Indicator Data'!AF32</f>
        <v>1</v>
      </c>
      <c r="AK35" s="247">
        <f>'Crisis Indicator Data'!AG32</f>
        <v>3</v>
      </c>
      <c r="AL35" s="247">
        <f t="shared" si="10"/>
        <v>4</v>
      </c>
      <c r="AM35" s="240">
        <f t="shared" si="11"/>
        <v>2</v>
      </c>
      <c r="AN35" s="240">
        <f t="shared" si="12"/>
        <v>2.5</v>
      </c>
    </row>
    <row r="36" spans="1:40" ht="13.5" customHeight="1" x14ac:dyDescent="0.25">
      <c r="A36" s="144" t="str">
        <f>'Crisis Indicator Data'!A33</f>
        <v>Syrian Refugee Crisis in Egypt</v>
      </c>
      <c r="B36" s="145" t="str">
        <f>'Crisis Indicator Data'!B33</f>
        <v>Displacement</v>
      </c>
      <c r="C36" s="145" t="str">
        <f>'Crisis Indicator Data'!C33</f>
        <v>EGY002</v>
      </c>
      <c r="D36" s="145" t="str">
        <f>'Crisis Indicator Data'!D33</f>
        <v>Egypt</v>
      </c>
      <c r="E36" s="146" t="str">
        <f>'Crisis Indicator Data'!E33</f>
        <v>EGY</v>
      </c>
      <c r="F36" s="240">
        <f>IF(LEN(E36)&gt;3,(IF(VLOOKUP($C36,'Regional Crises'!$B$1:$R$66,7,FALSE)="x","x",ROUND(IF(VLOOKUP($C36,'Regional Crises'!$B$1:$R$66,7,FALSE)&gt;$F$3,5,IF(VLOOKUP($C36,'Regional Crises'!$B$1:$R$66,7,FALSE)&lt;F$4,0,($F$3-VLOOKUP($C36,'Regional Crises'!$B$1:$R$66,7,FALSE))/($F$3-$F$4)*5)),1))),IF(VLOOKUP($E36,'Country Indicator Data'!$B$4:$N$300,3,FALSE)="x","x",ROUND(IF(VLOOKUP($E36,'Country Indicator Data'!$B$4:$N$300,3,FALSE)&gt;$F$3,5,IF(VLOOKUP($E36,'Country Indicator Data'!$B$4:$N$300,3,FALSE)&lt;$F$4,0,($F$3-VLOOKUP($E36,'Country Indicator Data'!$B$4:$N$300,3,FALSE))/($F$3-$F$4)*5)),1)))</f>
        <v>3.9</v>
      </c>
      <c r="G36" s="240">
        <f>IF(LEN(E36)&gt;3,(IF(VLOOKUP($C36,'Regional Crises'!$B$1:$R$66,9,FALSE)="x","x",ROUND(IF(VLOOKUP($C36,'Regional Crises'!$B$1:$R$66,9,FALSE)&gt;G$3,5,IF(VLOOKUP($C36,'Regional Crises'!$B$1:$R$66,9,FALSE)&lt;G$4,0,(G$3-VLOOKUP($C36,'Regional Crises'!$B$1:$R$66,9,FALSE))/(G$3-G$4)*5)),1))),IF(VLOOKUP($E36,'Country Indicator Data'!$B$4:$N$300,5,FALSE)="x","x",ROUND(IF(VLOOKUP($E36,'Country Indicator Data'!$B$4:$N$300,5,FALSE)&gt;G$3,5,IF(VLOOKUP($E36,'Country Indicator Data'!$B$4:$N$300,5,FALSE)&lt;G$4,0,(G$3-VLOOKUP($E36,'Country Indicator Data'!$B$4:$N$300,5,FALSE))/(G$3-G$4)*5)),1)))</f>
        <v>3.3</v>
      </c>
      <c r="H36" s="240">
        <f t="shared" si="0"/>
        <v>3.5999999999999996</v>
      </c>
      <c r="I36" s="240">
        <f>IF(LEN(E36)&gt;3,(IF(VLOOKUP($C36,'Regional Crises'!$B$1:$R$66,6,FALSE)="x","x",ROUND(IF(VLOOKUP($C36,'Regional Crises'!$B$1:$R$66,6,FALSE)&gt;I$3,5,IF(VLOOKUP($C36,'Regional Crises'!$B$1:$R$66,6,FALSE)&lt;I$4,0,5-(I$3-VLOOKUP($C36,'Regional Crises'!$B$1:$R$66,6,FALSE))/(I$3-I$4)*5)),1))),IF(VLOOKUP($E36,'Country Indicator Data'!$B$4:$N$300,2,FALSE)="x","x",ROUND(IF(VLOOKUP($E36,'Country Indicator Data'!$B$4:$N$300,2,FALSE)&gt;I$3,5,IF(VLOOKUP($E36,'Country Indicator Data'!$B$4:$N$300,2,FALSE)&lt;I$4,0,5-(I$3-VLOOKUP($E36,'Country Indicator Data'!$B$4:$N$300,2,FALSE))/(I$3-I$4)*5)),1)))</f>
        <v>0.8</v>
      </c>
      <c r="J36" s="240">
        <f>IF(LEN(E36)&gt;3,(IF(VLOOKUP($C36,'Regional Crises'!$B$1:$R$66,8,FALSE)="x","x",ROUND(IF(VLOOKUP($C36,'Regional Crises'!$B$1:$R$66,8,FALSE)&gt;J$3,5,IF(VLOOKUP($C36,'Regional Crises'!$B$1:$R$66,8,FALSE)&lt;J$4,0,5-(J$3-VLOOKUP($C36,'Regional Crises'!$B$1:$R$66,8,FALSE))/(J$3-J$4)*5)),1))),IF(VLOOKUP($E36,'Country Indicator Data'!$B$4:$N$300,4,FALSE)="x","x",ROUND(IF(VLOOKUP($E36,'Country Indicator Data'!$B$4:$N$300,4,FALSE)&gt;J$3,5,IF(VLOOKUP($E36,'Country Indicator Data'!$B$4:$N$300,4,FALSE)&lt;J$4,0,5-(J$3-VLOOKUP($E36,'Country Indicator Data'!$B$4:$N$300,4,FALSE))/(J$3-J$4)*5)),1)))</f>
        <v>0.9</v>
      </c>
      <c r="K36" s="240">
        <f t="shared" si="1"/>
        <v>0.85000000000000009</v>
      </c>
      <c r="L36" s="240">
        <f>IF(LEN(E36)&gt;3,(IF(VLOOKUP($C36,'Regional Crises'!$B$1:$R$66,10,FALSE)="x","x",ROUND(IF(VLOOKUP($C36,'Regional Crises'!$B$1:$R$66,10,FALSE)&gt;L$3,5,IF(VLOOKUP($C36,'Regional Crises'!$B$1:$R$66,10,FALSE)&lt;L$4,0,5-(L$3-VLOOKUP($C36,'Regional Crises'!$B$1:$R$66,10,FALSE))/(L$3-L$4)*5)),1))),IF(VLOOKUP($E36,'Country Indicator Data'!$B$4:$N$300,6,FALSE)="x","x",ROUND(IF(VLOOKUP($E36,'Country Indicator Data'!$B$4:$N$300,6,FALSE)&gt;L$3,5,IF(VLOOKUP($E36,'Country Indicator Data'!$B$4:$N$300,6,FALSE)&lt;L$4,0,5-(L$3-VLOOKUP($E36,'Country Indicator Data'!$B$4:$N$300,6,FALSE))/(L$3-L$4)*5)),1)))</f>
        <v>3</v>
      </c>
      <c r="M36" s="240">
        <f>IF(LEN(E36)&gt;3,(IF(VLOOKUP($C36,'Regional Crises'!$B$1:$R$66,11,FALSE)="x","x",ROUND(IF(VLOOKUP($C36,'Regional Crises'!$B$1:$R$66,11,FALSE)&gt;M$3,5,IF(VLOOKUP($C36,'Regional Crises'!$B$1:$R$66,11,FALSE)&lt;M$4,0,5-(M$3-VLOOKUP($C36,'Regional Crises'!$B$1:$R$66,11,FALSE))/(M$3-M$4)*5)),1))),IF(VLOOKUP($E36,'Country Indicator Data'!$B$4:$N$300,7,FALSE)="x","x",ROUND(IF(VLOOKUP($E36,'Country Indicator Data'!$B$4:$N$300,7,FALSE)&gt;M$3,5,IF(VLOOKUP($E36,'Country Indicator Data'!$B$4:$N$300,7,FALSE)&lt;M$4,0,5-(M$3-VLOOKUP($E36,'Country Indicator Data'!$B$4:$N$300,7,FALSE))/(M$3-M$4)*5)),1)))</f>
        <v>0.8</v>
      </c>
      <c r="N36" s="240">
        <f t="shared" si="2"/>
        <v>1.9</v>
      </c>
      <c r="O36" s="240">
        <f t="shared" si="3"/>
        <v>2.1166666666666667</v>
      </c>
      <c r="P36" s="240">
        <f>IF(LEN(E36)&gt;3,VLOOKUP(C36,'Regional Crises'!$B$1:$R$69,12,FALSE),VLOOKUP(E36,'Country Indicator Data'!$B$4:$I$300,8,FALSE))</f>
        <v>3</v>
      </c>
      <c r="Q36" s="240">
        <f>IF(LEN(E36)&gt;3,((IF(VLOOKUP($C36,'Regional Crises'!$B$1:$R$66,13,FALSE)="x","x",ROUND(IF(VLOOKUP($C36,'Regional Crises'!$B$1:$R$66,13,FALSE)&gt;Q$3,5,IF(VLOOKUP($C36,'Regional Crises'!$B$1:$R$66,13,FALSE)&lt;Q$4,0,5-(LOG(Q$3)-LOG(VLOOKUP($C36,'Regional Crises'!$B$1:$R$66,13,FALSE)))/(LOG(Q$3)-LOG(Q$4))*5)),1)))),(IF(VLOOKUP($E36,'Country Indicator Data'!$B$4:$N$300,9,FALSE)="x","x",ROUND(IF(VLOOKUP($E36,'Country Indicator Data'!$B$4:$N$300,9,FALSE)&gt;Q$3,5,IF(VLOOKUP($E36,'Country Indicator Data'!$B$4:$N$300,9,FALSE)&lt;Q$4,0,5-(LOG(Q$3)-LOG(VLOOKUP($E36,'Country Indicator Data'!$B$4:$N$300,9,FALSE)))/(LOG(Q$3)-LOG(Q$4))*5)),1))))</f>
        <v>2.8</v>
      </c>
      <c r="R36" s="240">
        <f t="shared" si="4"/>
        <v>2.9</v>
      </c>
      <c r="S36" s="240">
        <f>IF(LEN(E36)&gt;3,((IF(VLOOKUP($C36,'Regional Crises'!$B$1:$R$66,17,FALSE)="x","x",ROUND(IF(VLOOKUP($C36,'Regional Crises'!$B$1:$R$66,17,FALSE)&gt;S$3,0,IF(VLOOKUP($C36,'Regional Crises'!$B$1:$R$66,17,FALSE)&lt;S$4,5,(S$3-VLOOKUP($C36,'Regional Crises'!$B$1:$R$66,17,FALSE))/(S$3-S$4)*5)),1)))),(IF(VLOOKUP($E36,'Country Indicator Data'!$B$4:$N$300,13,FALSE)="x","x",ROUND(IF(VLOOKUP($E36,'Country Indicator Data'!$B$4:$N$300,13,FALSE)&gt;S$3,0,IF(VLOOKUP($E36,'Country Indicator Data'!$B$4:$N$300,13,FALSE)&lt;S$4,5,(S$3-VLOOKUP($E36,'Country Indicator Data'!$B$4:$N$300,13,FALSE))/(S$3-S$4)*5)),1))))</f>
        <v>3.3</v>
      </c>
      <c r="T36" s="240">
        <f>IF(LEN(E36)&gt;3,((IF(VLOOKUP($C36,'Regional Crises'!$B$1:$R$66,14,FALSE)="x","x",ROUND(IF(VLOOKUP($C36,'Regional Crises'!$B$1:$R$66,14,FALSE)&gt;T$3,0,IF(VLOOKUP($C36,'Regional Crises'!$B$1:$R$66,14,FALSE)&lt;T$4,5,(T$3-VLOOKUP($C36,'Regional Crises'!$B$1:$R$66,14,FALSE))/(T$3-T$4)*5)),1)))),(IF(VLOOKUP($E36,'Country Indicator Data'!$B$4:$N$300,10,FALSE)="x","x",ROUND(IF(VLOOKUP($E36,'Country Indicator Data'!$B$4:$N$300,10,FALSE)&gt;T$3,0,IF(VLOOKUP($E36,'Country Indicator Data'!$B$4:$N$300,10,FALSE)&lt;T$4,5,(T$3-VLOOKUP($E36,'Country Indicator Data'!$B$4:$N$300,10,FALSE))/(T$3-T$4)*5)),1))))</f>
        <v>2.9</v>
      </c>
      <c r="U36" s="240">
        <f>IF(LEN(E36)&gt;3,((IF(VLOOKUP($C36,'Regional Crises'!$B$1:$R$66,15,FALSE)="x","x",ROUND(IF(VLOOKUP($C36,'Regional Crises'!$B$1:$R$66,15,FALSE)&gt;U$3,0,IF(VLOOKUP($C36,'Regional Crises'!$B$1:$R$66,15,FALSE)&lt;U$4,5,(U$3-VLOOKUP($C36,'Regional Crises'!$B$1:$R$66,15,FALSE))/(U$3-U$4)*5)),1)))),(IF(VLOOKUP($E36,'Country Indicator Data'!$B$4:$N$300,11,FALSE)="x","x",ROUND(IF(VLOOKUP($E36,'Country Indicator Data'!$B$4:$N$300,11,FALSE)&gt;U$3,0,IF(VLOOKUP($E36,'Country Indicator Data'!$B$4:$N$300,11,FALSE)&lt;U$4,5,(U$3-VLOOKUP($E36,'Country Indicator Data'!$B$4:$N$300,11,FALSE))/(U$3-U$4)*5)),1))))</f>
        <v>3.5</v>
      </c>
      <c r="V36" s="240">
        <f>IF(LEN(E36)&gt;3,((IF(VLOOKUP($C36,'Regional Crises'!$B$1:$R$66,16,FALSE)="x","x",ROUND(IF(VLOOKUP($C36,'Regional Crises'!$B$1:$R$66,16,FALSE)&gt;V$3,0,IF(VLOOKUP($C36,'Regional Crises'!$B$1:$R$66,16,FALSE)&lt;V$4,5,(V$3-VLOOKUP($C36,'Regional Crises'!$B$1:$R$66,16,FALSE))/(V$3-V$4)*5)),1)))),(IF(VLOOKUP($E36,'Country Indicator Data'!$B$4:$N$300,12,FALSE)="x","x",ROUND(IF(VLOOKUP($E36,'Country Indicator Data'!$B$4:$N$300,12,FALSE)&gt;V$3,0,IF(VLOOKUP($E36,'Country Indicator Data'!$B$4:$N$300,12,FALSE)&lt;V$4,5,(V$3-VLOOKUP($E36,'Country Indicator Data'!$B$4:$N$300,12,FALSE))/(V$3-V$4)*5)),1))))</f>
        <v>4</v>
      </c>
      <c r="W36" s="240">
        <f t="shared" si="5"/>
        <v>3.4</v>
      </c>
      <c r="X36" s="240">
        <f t="shared" si="6"/>
        <v>2.8</v>
      </c>
      <c r="Y36" s="247">
        <f>IF('Core Indicators'!FC33="x","x",IF('Core Indicators'!FC33&gt;=5,5,IF('Core Indicators'!FC33&gt;=4,4,IF('Core Indicators'!FC33&gt;=3,3,IF('Core Indicators'!FC33&gt;=2,2,IF('Core Indicators'!FC33&gt;=1,1,0))))))</f>
        <v>2</v>
      </c>
      <c r="Z36" s="240">
        <f t="shared" si="7"/>
        <v>2</v>
      </c>
      <c r="AA36" s="247">
        <f>'Crisis Indicator Data'!Y33</f>
        <v>0</v>
      </c>
      <c r="AB36" s="247">
        <f>'Crisis Indicator Data'!Z33</f>
        <v>0</v>
      </c>
      <c r="AC36" s="247">
        <f>'Crisis Indicator Data'!AA33</f>
        <v>0</v>
      </c>
      <c r="AD36" s="247">
        <f>'Crisis Indicator Data'!AB33</f>
        <v>0</v>
      </c>
      <c r="AE36" s="247">
        <f t="shared" si="8"/>
        <v>0</v>
      </c>
      <c r="AF36" s="247">
        <f>'Crisis Indicator Data'!AC33</f>
        <v>0</v>
      </c>
      <c r="AG36" s="247">
        <f>'Crisis Indicator Data'!AD33</f>
        <v>0</v>
      </c>
      <c r="AH36" s="247">
        <f t="shared" si="9"/>
        <v>0</v>
      </c>
      <c r="AI36" s="247">
        <f>'Crisis Indicator Data'!AE33</f>
        <v>0</v>
      </c>
      <c r="AJ36" s="247">
        <f>'Crisis Indicator Data'!AF33</f>
        <v>3</v>
      </c>
      <c r="AK36" s="247">
        <f>'Crisis Indicator Data'!AG33</f>
        <v>0</v>
      </c>
      <c r="AL36" s="247">
        <f t="shared" si="10"/>
        <v>3</v>
      </c>
      <c r="AM36" s="240">
        <f t="shared" si="11"/>
        <v>1</v>
      </c>
      <c r="AN36" s="240">
        <f t="shared" si="12"/>
        <v>1.5</v>
      </c>
    </row>
    <row r="37" spans="1:40" ht="13.5" customHeight="1" x14ac:dyDescent="0.25">
      <c r="A37" s="144" t="str">
        <f>'Crisis Indicator Data'!A34</f>
        <v>Complex crisis in Eritrea</v>
      </c>
      <c r="B37" s="145" t="str">
        <f>'Crisis Indicator Data'!B34</f>
        <v>Socio-political,Displacement</v>
      </c>
      <c r="C37" s="145" t="str">
        <f>'Crisis Indicator Data'!C34</f>
        <v>ERI001</v>
      </c>
      <c r="D37" s="145" t="str">
        <f>'Crisis Indicator Data'!D34</f>
        <v>Eritrea</v>
      </c>
      <c r="E37" s="146" t="str">
        <f>'Crisis Indicator Data'!E34</f>
        <v>ERI</v>
      </c>
      <c r="F37" s="240">
        <f>IF(LEN(E37)&gt;3,(IF(VLOOKUP($C37,'Regional Crises'!$B$1:$R$66,7,FALSE)="x","x",ROUND(IF(VLOOKUP($C37,'Regional Crises'!$B$1:$R$66,7,FALSE)&gt;$F$3,5,IF(VLOOKUP($C37,'Regional Crises'!$B$1:$R$66,7,FALSE)&lt;F$4,0,($F$3-VLOOKUP($C37,'Regional Crises'!$B$1:$R$66,7,FALSE))/($F$3-$F$4)*5)),1))),IF(VLOOKUP($E37,'Country Indicator Data'!$B$4:$N$300,3,FALSE)="x","x",ROUND(IF(VLOOKUP($E37,'Country Indicator Data'!$B$4:$N$300,3,FALSE)&gt;$F$3,5,IF(VLOOKUP($E37,'Country Indicator Data'!$B$4:$N$300,3,FALSE)&lt;$F$4,0,($F$3-VLOOKUP($E37,'Country Indicator Data'!$B$4:$N$300,3,FALSE))/($F$3-$F$4)*5)),1)))</f>
        <v>5</v>
      </c>
      <c r="G37" s="240">
        <f>IF(LEN(E37)&gt;3,(IF(VLOOKUP($C37,'Regional Crises'!$B$1:$R$66,9,FALSE)="x","x",ROUND(IF(VLOOKUP($C37,'Regional Crises'!$B$1:$R$66,9,FALSE)&gt;G$3,5,IF(VLOOKUP($C37,'Regional Crises'!$B$1:$R$66,9,FALSE)&lt;G$4,0,(G$3-VLOOKUP($C37,'Regional Crises'!$B$1:$R$66,9,FALSE))/(G$3-G$4)*5)),1))),IF(VLOOKUP($E37,'Country Indicator Data'!$B$4:$N$300,5,FALSE)="x","x",ROUND(IF(VLOOKUP($E37,'Country Indicator Data'!$B$4:$N$300,5,FALSE)&gt;G$3,5,IF(VLOOKUP($E37,'Country Indicator Data'!$B$4:$N$300,5,FALSE)&lt;G$4,0,(G$3-VLOOKUP($E37,'Country Indicator Data'!$B$4:$N$300,5,FALSE))/(G$3-G$4)*5)),1)))</f>
        <v>3.9</v>
      </c>
      <c r="H37" s="240">
        <f t="shared" si="0"/>
        <v>4.45</v>
      </c>
      <c r="I37" s="240">
        <f>IF(LEN(E37)&gt;3,(IF(VLOOKUP($C37,'Regional Crises'!$B$1:$R$66,6,FALSE)="x","x",ROUND(IF(VLOOKUP($C37,'Regional Crises'!$B$1:$R$66,6,FALSE)&gt;I$3,5,IF(VLOOKUP($C37,'Regional Crises'!$B$1:$R$66,6,FALSE)&lt;I$4,0,5-(I$3-VLOOKUP($C37,'Regional Crises'!$B$1:$R$66,6,FALSE))/(I$3-I$4)*5)),1))),IF(VLOOKUP($E37,'Country Indicator Data'!$B$4:$N$300,2,FALSE)="x","x",ROUND(IF(VLOOKUP($E37,'Country Indicator Data'!$B$4:$N$300,2,FALSE)&gt;I$3,5,IF(VLOOKUP($E37,'Country Indicator Data'!$B$4:$N$300,2,FALSE)&lt;I$4,0,5-(I$3-VLOOKUP($E37,'Country Indicator Data'!$B$4:$N$300,2,FALSE))/(I$3-I$4)*5)),1)))</f>
        <v>3.1</v>
      </c>
      <c r="J37" s="240">
        <f>IF(LEN(E37)&gt;3,(IF(VLOOKUP($C37,'Regional Crises'!$B$1:$R$66,8,FALSE)="x","x",ROUND(IF(VLOOKUP($C37,'Regional Crises'!$B$1:$R$66,8,FALSE)&gt;J$3,5,IF(VLOOKUP($C37,'Regional Crises'!$B$1:$R$66,8,FALSE)&lt;J$4,0,5-(J$3-VLOOKUP($C37,'Regional Crises'!$B$1:$R$66,8,FALSE))/(J$3-J$4)*5)),1))),IF(VLOOKUP($E37,'Country Indicator Data'!$B$4:$N$300,4,FALSE)="x","x",ROUND(IF(VLOOKUP($E37,'Country Indicator Data'!$B$4:$N$300,4,FALSE)&gt;J$3,5,IF(VLOOKUP($E37,'Country Indicator Data'!$B$4:$N$300,4,FALSE)&lt;J$4,0,5-(J$3-VLOOKUP($E37,'Country Indicator Data'!$B$4:$N$300,4,FALSE))/(J$3-J$4)*5)),1)))</f>
        <v>0</v>
      </c>
      <c r="K37" s="240">
        <f t="shared" si="1"/>
        <v>1.55</v>
      </c>
      <c r="L37" s="240" t="str">
        <f>IF(LEN(E37)&gt;3,(IF(VLOOKUP($C37,'Regional Crises'!$B$1:$R$66,10,FALSE)="x","x",ROUND(IF(VLOOKUP($C37,'Regional Crises'!$B$1:$R$66,10,FALSE)&gt;L$3,5,IF(VLOOKUP($C37,'Regional Crises'!$B$1:$R$66,10,FALSE)&lt;L$4,0,5-(L$3-VLOOKUP($C37,'Regional Crises'!$B$1:$R$66,10,FALSE))/(L$3-L$4)*5)),1))),IF(VLOOKUP($E37,'Country Indicator Data'!$B$4:$N$300,6,FALSE)="x","x",ROUND(IF(VLOOKUP($E37,'Country Indicator Data'!$B$4:$N$300,6,FALSE)&gt;L$3,5,IF(VLOOKUP($E37,'Country Indicator Data'!$B$4:$N$300,6,FALSE)&lt;L$4,0,5-(L$3-VLOOKUP($E37,'Country Indicator Data'!$B$4:$N$300,6,FALSE))/(L$3-L$4)*5)),1)))</f>
        <v>x</v>
      </c>
      <c r="M37" s="240" t="str">
        <f>IF(LEN(E37)&gt;3,(IF(VLOOKUP($C37,'Regional Crises'!$B$1:$R$66,11,FALSE)="x","x",ROUND(IF(VLOOKUP($C37,'Regional Crises'!$B$1:$R$66,11,FALSE)&gt;M$3,5,IF(VLOOKUP($C37,'Regional Crises'!$B$1:$R$66,11,FALSE)&lt;M$4,0,5-(M$3-VLOOKUP($C37,'Regional Crises'!$B$1:$R$66,11,FALSE))/(M$3-M$4)*5)),1))),IF(VLOOKUP($E37,'Country Indicator Data'!$B$4:$N$300,7,FALSE)="x","x",ROUND(IF(VLOOKUP($E37,'Country Indicator Data'!$B$4:$N$300,7,FALSE)&gt;M$3,5,IF(VLOOKUP($E37,'Country Indicator Data'!$B$4:$N$300,7,FALSE)&lt;M$4,0,5-(M$3-VLOOKUP($E37,'Country Indicator Data'!$B$4:$N$300,7,FALSE))/(M$3-M$4)*5)),1)))</f>
        <v>x</v>
      </c>
      <c r="N37" s="240" t="str">
        <f t="shared" si="2"/>
        <v>x</v>
      </c>
      <c r="O37" s="240">
        <f t="shared" si="3"/>
        <v>3</v>
      </c>
      <c r="P37" s="240">
        <f>IF(LEN(E37)&gt;3,VLOOKUP(C37,'Regional Crises'!$B$1:$R$69,12,FALSE),VLOOKUP(E37,'Country Indicator Data'!$B$4:$I$300,8,FALSE))</f>
        <v>5</v>
      </c>
      <c r="Q37" s="240">
        <f>IF(LEN(E37)&gt;3,((IF(VLOOKUP($C37,'Regional Crises'!$B$1:$R$66,13,FALSE)="x","x",ROUND(IF(VLOOKUP($C37,'Regional Crises'!$B$1:$R$66,13,FALSE)&gt;Q$3,5,IF(VLOOKUP($C37,'Regional Crises'!$B$1:$R$66,13,FALSE)&lt;Q$4,0,5-(LOG(Q$3)-LOG(VLOOKUP($C37,'Regional Crises'!$B$1:$R$66,13,FALSE)))/(LOG(Q$3)-LOG(Q$4))*5)),1)))),(IF(VLOOKUP($E37,'Country Indicator Data'!$B$4:$N$300,9,FALSE)="x","x",ROUND(IF(VLOOKUP($E37,'Country Indicator Data'!$B$4:$N$300,9,FALSE)&gt;Q$3,5,IF(VLOOKUP($E37,'Country Indicator Data'!$B$4:$N$300,9,FALSE)&lt;Q$4,0,5-(LOG(Q$3)-LOG(VLOOKUP($E37,'Country Indicator Data'!$B$4:$N$300,9,FALSE)))/(LOG(Q$3)-LOG(Q$4))*5)),1))))</f>
        <v>0</v>
      </c>
      <c r="R37" s="240">
        <f t="shared" si="4"/>
        <v>2.5</v>
      </c>
      <c r="S37" s="240">
        <f>IF(LEN(E37)&gt;3,((IF(VLOOKUP($C37,'Regional Crises'!$B$1:$R$66,17,FALSE)="x","x",ROUND(IF(VLOOKUP($C37,'Regional Crises'!$B$1:$R$66,17,FALSE)&gt;S$3,0,IF(VLOOKUP($C37,'Regional Crises'!$B$1:$R$66,17,FALSE)&lt;S$4,5,(S$3-VLOOKUP($C37,'Regional Crises'!$B$1:$R$66,17,FALSE))/(S$3-S$4)*5)),1)))),(IF(VLOOKUP($E37,'Country Indicator Data'!$B$4:$N$300,13,FALSE)="x","x",ROUND(IF(VLOOKUP($E37,'Country Indicator Data'!$B$4:$N$300,13,FALSE)&gt;S$3,0,IF(VLOOKUP($E37,'Country Indicator Data'!$B$4:$N$300,13,FALSE)&lt;S$4,5,(S$3-VLOOKUP($E37,'Country Indicator Data'!$B$4:$N$300,13,FALSE))/(S$3-S$4)*5)),1))))</f>
        <v>3.9</v>
      </c>
      <c r="T37" s="240">
        <f>IF(LEN(E37)&gt;3,((IF(VLOOKUP($C37,'Regional Crises'!$B$1:$R$66,14,FALSE)="x","x",ROUND(IF(VLOOKUP($C37,'Regional Crises'!$B$1:$R$66,14,FALSE)&gt;T$3,0,IF(VLOOKUP($C37,'Regional Crises'!$B$1:$R$66,14,FALSE)&lt;T$4,5,(T$3-VLOOKUP($C37,'Regional Crises'!$B$1:$R$66,14,FALSE))/(T$3-T$4)*5)),1)))),(IF(VLOOKUP($E37,'Country Indicator Data'!$B$4:$N$300,10,FALSE)="x","x",ROUND(IF(VLOOKUP($E37,'Country Indicator Data'!$B$4:$N$300,10,FALSE)&gt;T$3,0,IF(VLOOKUP($E37,'Country Indicator Data'!$B$4:$N$300,10,FALSE)&lt;T$4,5,(T$3-VLOOKUP($E37,'Country Indicator Data'!$B$4:$N$300,10,FALSE))/(T$3-T$4)*5)),1))))</f>
        <v>4.0999999999999996</v>
      </c>
      <c r="U37" s="240">
        <f>IF(LEN(E37)&gt;3,((IF(VLOOKUP($C37,'Regional Crises'!$B$1:$R$66,15,FALSE)="x","x",ROUND(IF(VLOOKUP($C37,'Regional Crises'!$B$1:$R$66,15,FALSE)&gt;U$3,0,IF(VLOOKUP($C37,'Regional Crises'!$B$1:$R$66,15,FALSE)&lt;U$4,5,(U$3-VLOOKUP($C37,'Regional Crises'!$B$1:$R$66,15,FALSE))/(U$3-U$4)*5)),1)))),(IF(VLOOKUP($E37,'Country Indicator Data'!$B$4:$N$300,11,FALSE)="x","x",ROUND(IF(VLOOKUP($E37,'Country Indicator Data'!$B$4:$N$300,11,FALSE)&gt;U$3,0,IF(VLOOKUP($E37,'Country Indicator Data'!$B$4:$N$300,11,FALSE)&lt;U$4,5,(U$3-VLOOKUP($E37,'Country Indicator Data'!$B$4:$N$300,11,FALSE))/(U$3-U$4)*5)),1))))</f>
        <v>4.4000000000000004</v>
      </c>
      <c r="V37" s="240">
        <f>IF(LEN(E37)&gt;3,((IF(VLOOKUP($C37,'Regional Crises'!$B$1:$R$66,16,FALSE)="x","x",ROUND(IF(VLOOKUP($C37,'Regional Crises'!$B$1:$R$66,16,FALSE)&gt;V$3,0,IF(VLOOKUP($C37,'Regional Crises'!$B$1:$R$66,16,FALSE)&lt;V$4,5,(V$3-VLOOKUP($C37,'Regional Crises'!$B$1:$R$66,16,FALSE))/(V$3-V$4)*5)),1)))),(IF(VLOOKUP($E37,'Country Indicator Data'!$B$4:$N$300,12,FALSE)="x","x",ROUND(IF(VLOOKUP($E37,'Country Indicator Data'!$B$4:$N$300,12,FALSE)&gt;V$3,0,IF(VLOOKUP($E37,'Country Indicator Data'!$B$4:$N$300,12,FALSE)&lt;V$4,5,(V$3-VLOOKUP($E37,'Country Indicator Data'!$B$4:$N$300,12,FALSE))/(V$3-V$4)*5)),1))))</f>
        <v>4.9000000000000004</v>
      </c>
      <c r="W37" s="240">
        <f t="shared" si="5"/>
        <v>4.3</v>
      </c>
      <c r="X37" s="240">
        <f t="shared" si="6"/>
        <v>3.3</v>
      </c>
      <c r="Y37" s="247">
        <f>IF('Core Indicators'!FC34="x","x",IF('Core Indicators'!FC34&gt;=5,5,IF('Core Indicators'!FC34&gt;=4,4,IF('Core Indicators'!FC34&gt;=3,3,IF('Core Indicators'!FC34&gt;=2,2,IF('Core Indicators'!FC34&gt;=1,1,0))))))</f>
        <v>5</v>
      </c>
      <c r="Z37" s="240">
        <f t="shared" si="7"/>
        <v>5</v>
      </c>
      <c r="AA37" s="247">
        <f>'Crisis Indicator Data'!Y34</f>
        <v>3</v>
      </c>
      <c r="AB37" s="247">
        <f>'Crisis Indicator Data'!Z34</f>
        <v>1</v>
      </c>
      <c r="AC37" s="247">
        <f>'Crisis Indicator Data'!AA34</f>
        <v>2</v>
      </c>
      <c r="AD37" s="247">
        <f>'Crisis Indicator Data'!AB34</f>
        <v>0</v>
      </c>
      <c r="AE37" s="247">
        <f t="shared" si="8"/>
        <v>3</v>
      </c>
      <c r="AF37" s="247">
        <f>'Crisis Indicator Data'!AC34</f>
        <v>2</v>
      </c>
      <c r="AG37" s="247">
        <f>'Crisis Indicator Data'!AD34</f>
        <v>2</v>
      </c>
      <c r="AH37" s="247">
        <f t="shared" si="9"/>
        <v>4</v>
      </c>
      <c r="AI37" s="247">
        <f>'Crisis Indicator Data'!AE34</f>
        <v>0</v>
      </c>
      <c r="AJ37" s="247">
        <f>'Crisis Indicator Data'!AF34</f>
        <v>2</v>
      </c>
      <c r="AK37" s="247">
        <f>'Crisis Indicator Data'!AG34</f>
        <v>3</v>
      </c>
      <c r="AL37" s="247">
        <f t="shared" si="10"/>
        <v>4</v>
      </c>
      <c r="AM37" s="240">
        <f t="shared" si="11"/>
        <v>5</v>
      </c>
      <c r="AN37" s="240">
        <f t="shared" si="12"/>
        <v>5</v>
      </c>
    </row>
    <row r="38" spans="1:40" ht="13.5" customHeight="1" x14ac:dyDescent="0.25">
      <c r="A38" s="144" t="str">
        <f>'Crisis Indicator Data'!A35</f>
        <v>Mixed migration flows in spain</v>
      </c>
      <c r="B38" s="145" t="str">
        <f>'Crisis Indicator Data'!B35</f>
        <v>Displacement</v>
      </c>
      <c r="C38" s="145" t="str">
        <f>'Crisis Indicator Data'!C35</f>
        <v>ESP002</v>
      </c>
      <c r="D38" s="145" t="str">
        <f>'Crisis Indicator Data'!D35</f>
        <v>Spain</v>
      </c>
      <c r="E38" s="146" t="str">
        <f>'Crisis Indicator Data'!E35</f>
        <v>ESP</v>
      </c>
      <c r="F38" s="240">
        <f>IF(LEN(E38)&gt;3,(IF(VLOOKUP($C38,'Regional Crises'!$B$1:$R$66,7,FALSE)="x","x",ROUND(IF(VLOOKUP($C38,'Regional Crises'!$B$1:$R$66,7,FALSE)&gt;$F$3,5,IF(VLOOKUP($C38,'Regional Crises'!$B$1:$R$66,7,FALSE)&lt;F$4,0,($F$3-VLOOKUP($C38,'Regional Crises'!$B$1:$R$66,7,FALSE))/($F$3-$F$4)*5)),1))),IF(VLOOKUP($E38,'Country Indicator Data'!$B$4:$N$300,3,FALSE)="x","x",ROUND(IF(VLOOKUP($E38,'Country Indicator Data'!$B$4:$N$300,3,FALSE)&gt;$F$3,5,IF(VLOOKUP($E38,'Country Indicator Data'!$B$4:$N$300,3,FALSE)&lt;$F$4,0,($F$3-VLOOKUP($E38,'Country Indicator Data'!$B$4:$N$300,3,FALSE))/($F$3-$F$4)*5)),1)))</f>
        <v>1.1000000000000001</v>
      </c>
      <c r="G38" s="240" t="str">
        <f>IF(LEN(E38)&gt;3,(IF(VLOOKUP($C38,'Regional Crises'!$B$1:$R$66,9,FALSE)="x","x",ROUND(IF(VLOOKUP($C38,'Regional Crises'!$B$1:$R$66,9,FALSE)&gt;G$3,5,IF(VLOOKUP($C38,'Regional Crises'!$B$1:$R$66,9,FALSE)&lt;G$4,0,(G$3-VLOOKUP($C38,'Regional Crises'!$B$1:$R$66,9,FALSE))/(G$3-G$4)*5)),1))),IF(VLOOKUP($E38,'Country Indicator Data'!$B$4:$N$300,5,FALSE)="x","x",ROUND(IF(VLOOKUP($E38,'Country Indicator Data'!$B$4:$N$300,5,FALSE)&gt;G$3,5,IF(VLOOKUP($E38,'Country Indicator Data'!$B$4:$N$300,5,FALSE)&lt;G$4,0,(G$3-VLOOKUP($E38,'Country Indicator Data'!$B$4:$N$300,5,FALSE))/(G$3-G$4)*5)),1)))</f>
        <v>x</v>
      </c>
      <c r="H38" s="240">
        <f t="shared" ref="H38:H69" si="13">IF(AND(F38="x",G38="x"),"x",AVERAGE(F38,G38))</f>
        <v>1.1000000000000001</v>
      </c>
      <c r="I38" s="240">
        <f>IF(LEN(E38)&gt;3,(IF(VLOOKUP($C38,'Regional Crises'!$B$1:$R$66,6,FALSE)="x","x",ROUND(IF(VLOOKUP($C38,'Regional Crises'!$B$1:$R$66,6,FALSE)&gt;I$3,5,IF(VLOOKUP($C38,'Regional Crises'!$B$1:$R$66,6,FALSE)&lt;I$4,0,5-(I$3-VLOOKUP($C38,'Regional Crises'!$B$1:$R$66,6,FALSE))/(I$3-I$4)*5)),1))),IF(VLOOKUP($E38,'Country Indicator Data'!$B$4:$N$300,2,FALSE)="x","x",ROUND(IF(VLOOKUP($E38,'Country Indicator Data'!$B$4:$N$300,2,FALSE)&gt;I$3,5,IF(VLOOKUP($E38,'Country Indicator Data'!$B$4:$N$300,2,FALSE)&lt;I$4,0,5-(I$3-VLOOKUP($E38,'Country Indicator Data'!$B$4:$N$300,2,FALSE))/(I$3-I$4)*5)),1)))</f>
        <v>2.5</v>
      </c>
      <c r="J38" s="240">
        <f>IF(LEN(E38)&gt;3,(IF(VLOOKUP($C38,'Regional Crises'!$B$1:$R$66,8,FALSE)="x","x",ROUND(IF(VLOOKUP($C38,'Regional Crises'!$B$1:$R$66,8,FALSE)&gt;J$3,5,IF(VLOOKUP($C38,'Regional Crises'!$B$1:$R$66,8,FALSE)&lt;J$4,0,5-(J$3-VLOOKUP($C38,'Regional Crises'!$B$1:$R$66,8,FALSE))/(J$3-J$4)*5)),1))),IF(VLOOKUP($E38,'Country Indicator Data'!$B$4:$N$300,4,FALSE)="x","x",ROUND(IF(VLOOKUP($E38,'Country Indicator Data'!$B$4:$N$300,4,FALSE)&gt;J$3,5,IF(VLOOKUP($E38,'Country Indicator Data'!$B$4:$N$300,4,FALSE)&lt;J$4,0,5-(J$3-VLOOKUP($E38,'Country Indicator Data'!$B$4:$N$300,4,FALSE))/(J$3-J$4)*5)),1)))</f>
        <v>3</v>
      </c>
      <c r="K38" s="240">
        <f t="shared" ref="K38:K69" si="14">IF(AND(I38="x",J38="x"),"x",AVERAGE(I38,J38))</f>
        <v>2.75</v>
      </c>
      <c r="L38" s="240">
        <f>IF(LEN(E38)&gt;3,(IF(VLOOKUP($C38,'Regional Crises'!$B$1:$R$66,10,FALSE)="x","x",ROUND(IF(VLOOKUP($C38,'Regional Crises'!$B$1:$R$66,10,FALSE)&gt;L$3,5,IF(VLOOKUP($C38,'Regional Crises'!$B$1:$R$66,10,FALSE)&lt;L$4,0,5-(L$3-VLOOKUP($C38,'Regional Crises'!$B$1:$R$66,10,FALSE))/(L$3-L$4)*5)),1))),IF(VLOOKUP($E38,'Country Indicator Data'!$B$4:$N$300,6,FALSE)="x","x",ROUND(IF(VLOOKUP($E38,'Country Indicator Data'!$B$4:$N$300,6,FALSE)&gt;L$3,5,IF(VLOOKUP($E38,'Country Indicator Data'!$B$4:$N$300,6,FALSE)&lt;L$4,0,5-(L$3-VLOOKUP($E38,'Country Indicator Data'!$B$4:$N$300,6,FALSE))/(L$3-L$4)*5)),1)))</f>
        <v>0.5</v>
      </c>
      <c r="M38" s="240">
        <f>IF(LEN(E38)&gt;3,(IF(VLOOKUP($C38,'Regional Crises'!$B$1:$R$66,11,FALSE)="x","x",ROUND(IF(VLOOKUP($C38,'Regional Crises'!$B$1:$R$66,11,FALSE)&gt;M$3,5,IF(VLOOKUP($C38,'Regional Crises'!$B$1:$R$66,11,FALSE)&lt;M$4,0,5-(M$3-VLOOKUP($C38,'Regional Crises'!$B$1:$R$66,11,FALSE))/(M$3-M$4)*5)),1))),IF(VLOOKUP($E38,'Country Indicator Data'!$B$4:$N$300,7,FALSE)="x","x",ROUND(IF(VLOOKUP($E38,'Country Indicator Data'!$B$4:$N$300,7,FALSE)&gt;M$3,5,IF(VLOOKUP($E38,'Country Indicator Data'!$B$4:$N$300,7,FALSE)&lt;M$4,0,5-(M$3-VLOOKUP($E38,'Country Indicator Data'!$B$4:$N$300,7,FALSE))/(M$3-M$4)*5)),1)))</f>
        <v>1.2</v>
      </c>
      <c r="N38" s="240">
        <f t="shared" ref="N38:N69" si="15">IF(AND(L38="x",M38="x"),"x",AVERAGE(L38,M38))</f>
        <v>0.85</v>
      </c>
      <c r="O38" s="240">
        <f t="shared" ref="O38:O69" si="16">AVERAGE(H38,K38,N38)</f>
        <v>1.5666666666666667</v>
      </c>
      <c r="P38" s="240">
        <f>IF(LEN(E38)&gt;3,VLOOKUP(C38,'Regional Crises'!$B$1:$R$69,12,FALSE),VLOOKUP(E38,'Country Indicator Data'!$B$4:$I$300,8,FALSE))</f>
        <v>1</v>
      </c>
      <c r="Q38" s="240">
        <f>IF(LEN(E38)&gt;3,((IF(VLOOKUP($C38,'Regional Crises'!$B$1:$R$66,13,FALSE)="x","x",ROUND(IF(VLOOKUP($C38,'Regional Crises'!$B$1:$R$66,13,FALSE)&gt;Q$3,5,IF(VLOOKUP($C38,'Regional Crises'!$B$1:$R$66,13,FALSE)&lt;Q$4,0,5-(LOG(Q$3)-LOG(VLOOKUP($C38,'Regional Crises'!$B$1:$R$66,13,FALSE)))/(LOG(Q$3)-LOG(Q$4))*5)),1)))),(IF(VLOOKUP($E38,'Country Indicator Data'!$B$4:$N$300,9,FALSE)="x","x",ROUND(IF(VLOOKUP($E38,'Country Indicator Data'!$B$4:$N$300,9,FALSE)&gt;Q$3,5,IF(VLOOKUP($E38,'Country Indicator Data'!$B$4:$N$300,9,FALSE)&lt;Q$4,0,5-(LOG(Q$3)-LOG(VLOOKUP($E38,'Country Indicator Data'!$B$4:$N$300,9,FALSE)))/(LOG(Q$3)-LOG(Q$4))*5)),1))))</f>
        <v>3.6</v>
      </c>
      <c r="R38" s="240">
        <f t="shared" ref="R38:R69" si="17">AVERAGE(P38:Q38)</f>
        <v>2.2999999999999998</v>
      </c>
      <c r="S38" s="240">
        <f>IF(LEN(E38)&gt;3,((IF(VLOOKUP($C38,'Regional Crises'!$B$1:$R$66,17,FALSE)="x","x",ROUND(IF(VLOOKUP($C38,'Regional Crises'!$B$1:$R$66,17,FALSE)&gt;S$3,0,IF(VLOOKUP($C38,'Regional Crises'!$B$1:$R$66,17,FALSE)&lt;S$4,5,(S$3-VLOOKUP($C38,'Regional Crises'!$B$1:$R$66,17,FALSE))/(S$3-S$4)*5)),1)))),(IF(VLOOKUP($E38,'Country Indicator Data'!$B$4:$N$300,13,FALSE)="x","x",ROUND(IF(VLOOKUP($E38,'Country Indicator Data'!$B$4:$N$300,13,FALSE)&gt;S$3,0,IF(VLOOKUP($E38,'Country Indicator Data'!$B$4:$N$300,13,FALSE)&lt;S$4,5,(S$3-VLOOKUP($E38,'Country Indicator Data'!$B$4:$N$300,13,FALSE))/(S$3-S$4)*5)),1))))</f>
        <v>1.9</v>
      </c>
      <c r="T38" s="240">
        <f>IF(LEN(E38)&gt;3,((IF(VLOOKUP($C38,'Regional Crises'!$B$1:$R$66,14,FALSE)="x","x",ROUND(IF(VLOOKUP($C38,'Regional Crises'!$B$1:$R$66,14,FALSE)&gt;T$3,0,IF(VLOOKUP($C38,'Regional Crises'!$B$1:$R$66,14,FALSE)&lt;T$4,5,(T$3-VLOOKUP($C38,'Regional Crises'!$B$1:$R$66,14,FALSE))/(T$3-T$4)*5)),1)))),(IF(VLOOKUP($E38,'Country Indicator Data'!$B$4:$N$300,10,FALSE)="x","x",ROUND(IF(VLOOKUP($E38,'Country Indicator Data'!$B$4:$N$300,10,FALSE)&gt;T$3,0,IF(VLOOKUP($E38,'Country Indicator Data'!$B$4:$N$300,10,FALSE)&lt;T$4,5,(T$3-VLOOKUP($E38,'Country Indicator Data'!$B$4:$N$300,10,FALSE))/(T$3-T$4)*5)),1))))</f>
        <v>1.5</v>
      </c>
      <c r="U38" s="240" t="str">
        <f>IF(LEN(E38)&gt;3,((IF(VLOOKUP($C38,'Regional Crises'!$B$1:$R$66,15,FALSE)="x","x",ROUND(IF(VLOOKUP($C38,'Regional Crises'!$B$1:$R$66,15,FALSE)&gt;U$3,0,IF(VLOOKUP($C38,'Regional Crises'!$B$1:$R$66,15,FALSE)&lt;U$4,5,(U$3-VLOOKUP($C38,'Regional Crises'!$B$1:$R$66,15,FALSE))/(U$3-U$4)*5)),1)))),(IF(VLOOKUP($E38,'Country Indicator Data'!$B$4:$N$300,11,FALSE)="x","x",ROUND(IF(VLOOKUP($E38,'Country Indicator Data'!$B$4:$N$300,11,FALSE)&gt;U$3,0,IF(VLOOKUP($E38,'Country Indicator Data'!$B$4:$N$300,11,FALSE)&lt;U$4,5,(U$3-VLOOKUP($E38,'Country Indicator Data'!$B$4:$N$300,11,FALSE))/(U$3-U$4)*5)),1))))</f>
        <v>x</v>
      </c>
      <c r="V38" s="240">
        <f>IF(LEN(E38)&gt;3,((IF(VLOOKUP($C38,'Regional Crises'!$B$1:$R$66,16,FALSE)="x","x",ROUND(IF(VLOOKUP($C38,'Regional Crises'!$B$1:$R$66,16,FALSE)&gt;V$3,0,IF(VLOOKUP($C38,'Regional Crises'!$B$1:$R$66,16,FALSE)&lt;V$4,5,(V$3-VLOOKUP($C38,'Regional Crises'!$B$1:$R$66,16,FALSE))/(V$3-V$4)*5)),1)))),(IF(VLOOKUP($E38,'Country Indicator Data'!$B$4:$N$300,12,FALSE)="x","x",ROUND(IF(VLOOKUP($E38,'Country Indicator Data'!$B$4:$N$300,12,FALSE)&gt;V$3,0,IF(VLOOKUP($E38,'Country Indicator Data'!$B$4:$N$300,12,FALSE)&lt;V$4,5,(V$3-VLOOKUP($E38,'Country Indicator Data'!$B$4:$N$300,12,FALSE))/(V$3-V$4)*5)),1))))</f>
        <v>0.4</v>
      </c>
      <c r="W38" s="240">
        <f t="shared" ref="W38:W69" si="18">IF(AND(S38="x",V38="x"),"x",ROUND(AVERAGE(S38,V38,T38,U38),1))</f>
        <v>1.3</v>
      </c>
      <c r="X38" s="240">
        <f t="shared" ref="X38:X69" si="19">ROUND(AVERAGE(O38,W38,R38),1)</f>
        <v>1.7</v>
      </c>
      <c r="Y38" s="247">
        <f>IF('Core Indicators'!FC35="x","x",IF('Core Indicators'!FC35&gt;=5,5,IF('Core Indicators'!FC35&gt;=4,4,IF('Core Indicators'!FC35&gt;=3,3,IF('Core Indicators'!FC35&gt;=2,2,IF('Core Indicators'!FC35&gt;=1,1,0))))))</f>
        <v>3</v>
      </c>
      <c r="Z38" s="240">
        <f t="shared" ref="Z38:Z69" si="20">Y38</f>
        <v>3</v>
      </c>
      <c r="AA38" s="247">
        <f>'Crisis Indicator Data'!Y35</f>
        <v>0</v>
      </c>
      <c r="AB38" s="247">
        <f>'Crisis Indicator Data'!Z35</f>
        <v>0</v>
      </c>
      <c r="AC38" s="247">
        <f>'Crisis Indicator Data'!AA35</f>
        <v>0</v>
      </c>
      <c r="AD38" s="247">
        <f>'Crisis Indicator Data'!AB35</f>
        <v>0</v>
      </c>
      <c r="AE38" s="247">
        <f t="shared" ref="AE38:AE69" si="21">IF(SUM(AA38:AD38)=0,0,IF(SUM(AA38,AB38,AC38,AD38)&lt;2,1,IF(SUM(AA38:AD38)&lt;6,2,IF(SUM(AA38:AD38)&lt;8,3,IF(SUM(AA38:AD38)&lt;10,4,5)))))</f>
        <v>0</v>
      </c>
      <c r="AF38" s="247">
        <f>'Crisis Indicator Data'!AC35</f>
        <v>0</v>
      </c>
      <c r="AG38" s="247">
        <f>'Crisis Indicator Data'!AD35</f>
        <v>0</v>
      </c>
      <c r="AH38" s="247">
        <f t="shared" ref="AH38:AH69" si="22">IF(SUM(AF38:AG38)=0,0,IF(SUM(AF38,AG38)=1,1,IF(SUM(AF38:AG38)&lt;3,2,IF(SUM(AF38:AG38)&lt;4,3,IF(SUM(AF38:AG38)&lt;5,4,5)))))</f>
        <v>0</v>
      </c>
      <c r="AI38" s="247">
        <f>'Crisis Indicator Data'!AE35</f>
        <v>0</v>
      </c>
      <c r="AJ38" s="247">
        <f>'Crisis Indicator Data'!AF35</f>
        <v>0</v>
      </c>
      <c r="AK38" s="247">
        <f>'Crisis Indicator Data'!AG35</f>
        <v>1</v>
      </c>
      <c r="AL38" s="247">
        <f t="shared" ref="AL38:AL69" si="23">IF(SUM(AI38:AK38)=0,0,IF(SUM(AI38:AK38)=1,1,IF(SUM(AI38:AK38)&lt;3,2,IF(SUM(AI38:AK38)&lt;5,3,IF(SUM(AI38:AK38)&lt;7,4,5)))))</f>
        <v>1</v>
      </c>
      <c r="AM38" s="240">
        <f t="shared" ref="AM38:AM69" si="24">IF(AA38=3,5,ROUND(AVERAGE(AE38,AH38,AL38),0))</f>
        <v>0</v>
      </c>
      <c r="AN38" s="240">
        <f t="shared" ref="AN38:AN69" si="25">IF(AND(Z38="x",AM38="x"),"x",ROUND(AVERAGE(Z38,AM38),1))</f>
        <v>1.5</v>
      </c>
    </row>
    <row r="39" spans="1:40" ht="13.5" customHeight="1" x14ac:dyDescent="0.25">
      <c r="A39" s="144" t="str">
        <f>'Crisis Indicator Data'!A36</f>
        <v>Complex crisis in Ethiopia</v>
      </c>
      <c r="B39" s="145" t="str">
        <f>'Crisis Indicator Data'!B36</f>
        <v>Displacement,Floods,Conflict</v>
      </c>
      <c r="C39" s="145" t="str">
        <f>'Crisis Indicator Data'!C36</f>
        <v>ETH001</v>
      </c>
      <c r="D39" s="145" t="str">
        <f>'Crisis Indicator Data'!D36</f>
        <v>Ethiopia</v>
      </c>
      <c r="E39" s="146" t="str">
        <f>'Crisis Indicator Data'!E36</f>
        <v>ETH</v>
      </c>
      <c r="F39" s="240">
        <f>IF(LEN(E39)&gt;3,(IF(VLOOKUP($C39,'Regional Crises'!$B$1:$R$66,7,FALSE)="x","x",ROUND(IF(VLOOKUP($C39,'Regional Crises'!$B$1:$R$66,7,FALSE)&gt;$F$3,5,IF(VLOOKUP($C39,'Regional Crises'!$B$1:$R$66,7,FALSE)&lt;F$4,0,($F$3-VLOOKUP($C39,'Regional Crises'!$B$1:$R$66,7,FALSE))/($F$3-$F$4)*5)),1))),IF(VLOOKUP($E39,'Country Indicator Data'!$B$4:$N$300,3,FALSE)="x","x",ROUND(IF(VLOOKUP($E39,'Country Indicator Data'!$B$4:$N$300,3,FALSE)&gt;$F$3,5,IF(VLOOKUP($E39,'Country Indicator Data'!$B$4:$N$300,3,FALSE)&lt;$F$4,0,($F$3-VLOOKUP($E39,'Country Indicator Data'!$B$4:$N$300,3,FALSE))/($F$3-$F$4)*5)),1)))</f>
        <v>3.9</v>
      </c>
      <c r="G39" s="240">
        <f>IF(LEN(E39)&gt;3,(IF(VLOOKUP($C39,'Regional Crises'!$B$1:$R$66,9,FALSE)="x","x",ROUND(IF(VLOOKUP($C39,'Regional Crises'!$B$1:$R$66,9,FALSE)&gt;G$3,5,IF(VLOOKUP($C39,'Regional Crises'!$B$1:$R$66,9,FALSE)&lt;G$4,0,(G$3-VLOOKUP($C39,'Regional Crises'!$B$1:$R$66,9,FALSE))/(G$3-G$4)*5)),1))),IF(VLOOKUP($E39,'Country Indicator Data'!$B$4:$N$300,5,FALSE)="x","x",ROUND(IF(VLOOKUP($E39,'Country Indicator Data'!$B$4:$N$300,5,FALSE)&gt;G$3,5,IF(VLOOKUP($E39,'Country Indicator Data'!$B$4:$N$300,5,FALSE)&lt;G$4,0,(G$3-VLOOKUP($E39,'Country Indicator Data'!$B$4:$N$300,5,FALSE))/(G$3-G$4)*5)),1)))</f>
        <v>3</v>
      </c>
      <c r="H39" s="240">
        <f t="shared" si="13"/>
        <v>3.45</v>
      </c>
      <c r="I39" s="240">
        <f>IF(LEN(E39)&gt;3,(IF(VLOOKUP($C39,'Regional Crises'!$B$1:$R$66,6,FALSE)="x","x",ROUND(IF(VLOOKUP($C39,'Regional Crises'!$B$1:$R$66,6,FALSE)&gt;I$3,5,IF(VLOOKUP($C39,'Regional Crises'!$B$1:$R$66,6,FALSE)&lt;I$4,0,5-(I$3-VLOOKUP($C39,'Regional Crises'!$B$1:$R$66,6,FALSE))/(I$3-I$4)*5)),1))),IF(VLOOKUP($E39,'Country Indicator Data'!$B$4:$N$300,2,FALSE)="x","x",ROUND(IF(VLOOKUP($E39,'Country Indicator Data'!$B$4:$N$300,2,FALSE)&gt;I$3,5,IF(VLOOKUP($E39,'Country Indicator Data'!$B$4:$N$300,2,FALSE)&lt;I$4,0,5-(I$3-VLOOKUP($E39,'Country Indicator Data'!$B$4:$N$300,2,FALSE))/(I$3-I$4)*5)),1)))</f>
        <v>3.8</v>
      </c>
      <c r="J39" s="240">
        <f>IF(LEN(E39)&gt;3,(IF(VLOOKUP($C39,'Regional Crises'!$B$1:$R$66,8,FALSE)="x","x",ROUND(IF(VLOOKUP($C39,'Regional Crises'!$B$1:$R$66,8,FALSE)&gt;J$3,5,IF(VLOOKUP($C39,'Regional Crises'!$B$1:$R$66,8,FALSE)&lt;J$4,0,5-(J$3-VLOOKUP($C39,'Regional Crises'!$B$1:$R$66,8,FALSE))/(J$3-J$4)*5)),1))),IF(VLOOKUP($E39,'Country Indicator Data'!$B$4:$N$300,4,FALSE)="x","x",ROUND(IF(VLOOKUP($E39,'Country Indicator Data'!$B$4:$N$300,4,FALSE)&gt;J$3,5,IF(VLOOKUP($E39,'Country Indicator Data'!$B$4:$N$300,4,FALSE)&lt;J$4,0,5-(J$3-VLOOKUP($E39,'Country Indicator Data'!$B$4:$N$300,4,FALSE))/(J$3-J$4)*5)),1)))</f>
        <v>2.7</v>
      </c>
      <c r="K39" s="240">
        <f t="shared" si="14"/>
        <v>3.25</v>
      </c>
      <c r="L39" s="240">
        <f>IF(LEN(E39)&gt;3,(IF(VLOOKUP($C39,'Regional Crises'!$B$1:$R$66,10,FALSE)="x","x",ROUND(IF(VLOOKUP($C39,'Regional Crises'!$B$1:$R$66,10,FALSE)&gt;L$3,5,IF(VLOOKUP($C39,'Regional Crises'!$B$1:$R$66,10,FALSE)&lt;L$4,0,5-(L$3-VLOOKUP($C39,'Regional Crises'!$B$1:$R$66,10,FALSE))/(L$3-L$4)*5)),1))),IF(VLOOKUP($E39,'Country Indicator Data'!$B$4:$N$300,6,FALSE)="x","x",ROUND(IF(VLOOKUP($E39,'Country Indicator Data'!$B$4:$N$300,6,FALSE)&gt;L$3,5,IF(VLOOKUP($E39,'Country Indicator Data'!$B$4:$N$300,6,FALSE)&lt;L$4,0,5-(L$3-VLOOKUP($E39,'Country Indicator Data'!$B$4:$N$300,6,FALSE))/(L$3-L$4)*5)),1)))</f>
        <v>3.4</v>
      </c>
      <c r="M39" s="240">
        <f>IF(LEN(E39)&gt;3,(IF(VLOOKUP($C39,'Regional Crises'!$B$1:$R$66,11,FALSE)="x","x",ROUND(IF(VLOOKUP($C39,'Regional Crises'!$B$1:$R$66,11,FALSE)&gt;M$3,5,IF(VLOOKUP($C39,'Regional Crises'!$B$1:$R$66,11,FALSE)&lt;M$4,0,5-(M$3-VLOOKUP($C39,'Regional Crises'!$B$1:$R$66,11,FALSE))/(M$3-M$4)*5)),1))),IF(VLOOKUP($E39,'Country Indicator Data'!$B$4:$N$300,7,FALSE)="x","x",ROUND(IF(VLOOKUP($E39,'Country Indicator Data'!$B$4:$N$300,7,FALSE)&gt;M$3,5,IF(VLOOKUP($E39,'Country Indicator Data'!$B$4:$N$300,7,FALSE)&lt;M$4,0,5-(M$3-VLOOKUP($E39,'Country Indicator Data'!$B$4:$N$300,7,FALSE))/(M$3-M$4)*5)),1)))</f>
        <v>1.3</v>
      </c>
      <c r="N39" s="240">
        <f t="shared" si="15"/>
        <v>2.35</v>
      </c>
      <c r="O39" s="240">
        <f t="shared" si="16"/>
        <v>3.0166666666666671</v>
      </c>
      <c r="P39" s="240">
        <f>IF(LEN(E39)&gt;3,VLOOKUP(C39,'Regional Crises'!$B$1:$R$69,12,FALSE),VLOOKUP(E39,'Country Indicator Data'!$B$4:$I$300,8,FALSE))</f>
        <v>5</v>
      </c>
      <c r="Q39" s="240">
        <f>IF(LEN(E39)&gt;3,((IF(VLOOKUP($C39,'Regional Crises'!$B$1:$R$66,13,FALSE)="x","x",ROUND(IF(VLOOKUP($C39,'Regional Crises'!$B$1:$R$66,13,FALSE)&gt;Q$3,5,IF(VLOOKUP($C39,'Regional Crises'!$B$1:$R$66,13,FALSE)&lt;Q$4,0,5-(LOG(Q$3)-LOG(VLOOKUP($C39,'Regional Crises'!$B$1:$R$66,13,FALSE)))/(LOG(Q$3)-LOG(Q$4))*5)),1)))),(IF(VLOOKUP($E39,'Country Indicator Data'!$B$4:$N$300,9,FALSE)="x","x",ROUND(IF(VLOOKUP($E39,'Country Indicator Data'!$B$4:$N$300,9,FALSE)&gt;Q$3,5,IF(VLOOKUP($E39,'Country Indicator Data'!$B$4:$N$300,9,FALSE)&lt;Q$4,0,5-(LOG(Q$3)-LOG(VLOOKUP($E39,'Country Indicator Data'!$B$4:$N$300,9,FALSE)))/(LOG(Q$3)-LOG(Q$4))*5)),1))))</f>
        <v>4.9000000000000004</v>
      </c>
      <c r="R39" s="240">
        <f t="shared" si="17"/>
        <v>4.95</v>
      </c>
      <c r="S39" s="240">
        <f>IF(LEN(E39)&gt;3,((IF(VLOOKUP($C39,'Regional Crises'!$B$1:$R$66,17,FALSE)="x","x",ROUND(IF(VLOOKUP($C39,'Regional Crises'!$B$1:$R$66,17,FALSE)&gt;S$3,0,IF(VLOOKUP($C39,'Regional Crises'!$B$1:$R$66,17,FALSE)&lt;S$4,5,(S$3-VLOOKUP($C39,'Regional Crises'!$B$1:$R$66,17,FALSE))/(S$3-S$4)*5)),1)))),(IF(VLOOKUP($E39,'Country Indicator Data'!$B$4:$N$300,13,FALSE)="x","x",ROUND(IF(VLOOKUP($E39,'Country Indicator Data'!$B$4:$N$300,13,FALSE)&gt;S$3,0,IF(VLOOKUP($E39,'Country Indicator Data'!$B$4:$N$300,13,FALSE)&lt;S$4,5,(S$3-VLOOKUP($E39,'Country Indicator Data'!$B$4:$N$300,13,FALSE))/(S$3-S$4)*5)),1))))</f>
        <v>3.2</v>
      </c>
      <c r="T39" s="240">
        <f>IF(LEN(E39)&gt;3,((IF(VLOOKUP($C39,'Regional Crises'!$B$1:$R$66,14,FALSE)="x","x",ROUND(IF(VLOOKUP($C39,'Regional Crises'!$B$1:$R$66,14,FALSE)&gt;T$3,0,IF(VLOOKUP($C39,'Regional Crises'!$B$1:$R$66,14,FALSE)&lt;T$4,5,(T$3-VLOOKUP($C39,'Regional Crises'!$B$1:$R$66,14,FALSE))/(T$3-T$4)*5)),1)))),(IF(VLOOKUP($E39,'Country Indicator Data'!$B$4:$N$300,10,FALSE)="x","x",ROUND(IF(VLOOKUP($E39,'Country Indicator Data'!$B$4:$N$300,10,FALSE)&gt;T$3,0,IF(VLOOKUP($E39,'Country Indicator Data'!$B$4:$N$300,10,FALSE)&lt;T$4,5,(T$3-VLOOKUP($E39,'Country Indicator Data'!$B$4:$N$300,10,FALSE))/(T$3-T$4)*5)),1))))</f>
        <v>3</v>
      </c>
      <c r="U39" s="240">
        <f>IF(LEN(E39)&gt;3,((IF(VLOOKUP($C39,'Regional Crises'!$B$1:$R$66,15,FALSE)="x","x",ROUND(IF(VLOOKUP($C39,'Regional Crises'!$B$1:$R$66,15,FALSE)&gt;U$3,0,IF(VLOOKUP($C39,'Regional Crises'!$B$1:$R$66,15,FALSE)&lt;U$4,5,(U$3-VLOOKUP($C39,'Regional Crises'!$B$1:$R$66,15,FALSE))/(U$3-U$4)*5)),1)))),(IF(VLOOKUP($E39,'Country Indicator Data'!$B$4:$N$300,11,FALSE)="x","x",ROUND(IF(VLOOKUP($E39,'Country Indicator Data'!$B$4:$N$300,11,FALSE)&gt;U$3,0,IF(VLOOKUP($E39,'Country Indicator Data'!$B$4:$N$300,11,FALSE)&lt;U$4,5,(U$3-VLOOKUP($E39,'Country Indicator Data'!$B$4:$N$300,11,FALSE))/(U$3-U$4)*5)),1))))</f>
        <v>3.4</v>
      </c>
      <c r="V39" s="240">
        <f>IF(LEN(E39)&gt;3,((IF(VLOOKUP($C39,'Regional Crises'!$B$1:$R$66,16,FALSE)="x","x",ROUND(IF(VLOOKUP($C39,'Regional Crises'!$B$1:$R$66,16,FALSE)&gt;V$3,0,IF(VLOOKUP($C39,'Regional Crises'!$B$1:$R$66,16,FALSE)&lt;V$4,5,(V$3-VLOOKUP($C39,'Regional Crises'!$B$1:$R$66,16,FALSE))/(V$3-V$4)*5)),1)))),(IF(VLOOKUP($E39,'Country Indicator Data'!$B$4:$N$300,12,FALSE)="x","x",ROUND(IF(VLOOKUP($E39,'Country Indicator Data'!$B$4:$N$300,12,FALSE)&gt;V$3,0,IF(VLOOKUP($E39,'Country Indicator Data'!$B$4:$N$300,12,FALSE)&lt;V$4,5,(V$3-VLOOKUP($E39,'Country Indicator Data'!$B$4:$N$300,12,FALSE))/(V$3-V$4)*5)),1))))</f>
        <v>3.8</v>
      </c>
      <c r="W39" s="240">
        <f t="shared" si="18"/>
        <v>3.4</v>
      </c>
      <c r="X39" s="240">
        <f t="shared" si="19"/>
        <v>3.8</v>
      </c>
      <c r="Y39" s="247">
        <f>IF('Core Indicators'!FC36="x","x",IF('Core Indicators'!FC36&gt;=5,5,IF('Core Indicators'!FC36&gt;=4,4,IF('Core Indicators'!FC36&gt;=3,3,IF('Core Indicators'!FC36&gt;=2,2,IF('Core Indicators'!FC36&gt;=1,1,0))))))</f>
        <v>4</v>
      </c>
      <c r="Z39" s="240">
        <f t="shared" si="20"/>
        <v>4</v>
      </c>
      <c r="AA39" s="247">
        <f>'Crisis Indicator Data'!Y36</f>
        <v>1</v>
      </c>
      <c r="AB39" s="247">
        <f>'Crisis Indicator Data'!Z36</f>
        <v>2</v>
      </c>
      <c r="AC39" s="247">
        <f>'Crisis Indicator Data'!AA36</f>
        <v>3</v>
      </c>
      <c r="AD39" s="247">
        <f>'Crisis Indicator Data'!AB36</f>
        <v>2</v>
      </c>
      <c r="AE39" s="247">
        <f t="shared" si="21"/>
        <v>4</v>
      </c>
      <c r="AF39" s="247">
        <f>'Crisis Indicator Data'!AC36</f>
        <v>3</v>
      </c>
      <c r="AG39" s="247">
        <f>'Crisis Indicator Data'!AD36</f>
        <v>3</v>
      </c>
      <c r="AH39" s="247">
        <f t="shared" si="22"/>
        <v>5</v>
      </c>
      <c r="AI39" s="247">
        <f>'Crisis Indicator Data'!AE36</f>
        <v>3</v>
      </c>
      <c r="AJ39" s="247">
        <f>'Crisis Indicator Data'!AF36</f>
        <v>3</v>
      </c>
      <c r="AK39" s="247">
        <f>'Crisis Indicator Data'!AG36</f>
        <v>3</v>
      </c>
      <c r="AL39" s="247">
        <f t="shared" si="23"/>
        <v>5</v>
      </c>
      <c r="AM39" s="240">
        <f t="shared" si="24"/>
        <v>5</v>
      </c>
      <c r="AN39" s="240">
        <f t="shared" si="25"/>
        <v>4.5</v>
      </c>
    </row>
    <row r="40" spans="1:40" ht="13.5" customHeight="1" x14ac:dyDescent="0.25">
      <c r="A40" s="144" t="str">
        <f>'Crisis Indicator Data'!A37</f>
        <v>International Displacement</v>
      </c>
      <c r="B40" s="145" t="str">
        <f>'Crisis Indicator Data'!B37</f>
        <v>Displacement</v>
      </c>
      <c r="C40" s="145" t="str">
        <f>'Crisis Indicator Data'!C37</f>
        <v>ETH003</v>
      </c>
      <c r="D40" s="145" t="str">
        <f>'Crisis Indicator Data'!D37</f>
        <v>Ethiopia</v>
      </c>
      <c r="E40" s="146" t="str">
        <f>'Crisis Indicator Data'!E37</f>
        <v>ETH</v>
      </c>
      <c r="F40" s="240">
        <f>IF(LEN(E40)&gt;3,(IF(VLOOKUP($C40,'Regional Crises'!$B$1:$R$66,7,FALSE)="x","x",ROUND(IF(VLOOKUP($C40,'Regional Crises'!$B$1:$R$66,7,FALSE)&gt;$F$3,5,IF(VLOOKUP($C40,'Regional Crises'!$B$1:$R$66,7,FALSE)&lt;F$4,0,($F$3-VLOOKUP($C40,'Regional Crises'!$B$1:$R$66,7,FALSE))/($F$3-$F$4)*5)),1))),IF(VLOOKUP($E40,'Country Indicator Data'!$B$4:$N$300,3,FALSE)="x","x",ROUND(IF(VLOOKUP($E40,'Country Indicator Data'!$B$4:$N$300,3,FALSE)&gt;$F$3,5,IF(VLOOKUP($E40,'Country Indicator Data'!$B$4:$N$300,3,FALSE)&lt;$F$4,0,($F$3-VLOOKUP($E40,'Country Indicator Data'!$B$4:$N$300,3,FALSE))/($F$3-$F$4)*5)),1)))</f>
        <v>3.9</v>
      </c>
      <c r="G40" s="240">
        <f>IF(LEN(E40)&gt;3,(IF(VLOOKUP($C40,'Regional Crises'!$B$1:$R$66,9,FALSE)="x","x",ROUND(IF(VLOOKUP($C40,'Regional Crises'!$B$1:$R$66,9,FALSE)&gt;G$3,5,IF(VLOOKUP($C40,'Regional Crises'!$B$1:$R$66,9,FALSE)&lt;G$4,0,(G$3-VLOOKUP($C40,'Regional Crises'!$B$1:$R$66,9,FALSE))/(G$3-G$4)*5)),1))),IF(VLOOKUP($E40,'Country Indicator Data'!$B$4:$N$300,5,FALSE)="x","x",ROUND(IF(VLOOKUP($E40,'Country Indicator Data'!$B$4:$N$300,5,FALSE)&gt;G$3,5,IF(VLOOKUP($E40,'Country Indicator Data'!$B$4:$N$300,5,FALSE)&lt;G$4,0,(G$3-VLOOKUP($E40,'Country Indicator Data'!$B$4:$N$300,5,FALSE))/(G$3-G$4)*5)),1)))</f>
        <v>3</v>
      </c>
      <c r="H40" s="240">
        <f t="shared" si="13"/>
        <v>3.45</v>
      </c>
      <c r="I40" s="240">
        <f>IF(LEN(E40)&gt;3,(IF(VLOOKUP($C40,'Regional Crises'!$B$1:$R$66,6,FALSE)="x","x",ROUND(IF(VLOOKUP($C40,'Regional Crises'!$B$1:$R$66,6,FALSE)&gt;I$3,5,IF(VLOOKUP($C40,'Regional Crises'!$B$1:$R$66,6,FALSE)&lt;I$4,0,5-(I$3-VLOOKUP($C40,'Regional Crises'!$B$1:$R$66,6,FALSE))/(I$3-I$4)*5)),1))),IF(VLOOKUP($E40,'Country Indicator Data'!$B$4:$N$300,2,FALSE)="x","x",ROUND(IF(VLOOKUP($E40,'Country Indicator Data'!$B$4:$N$300,2,FALSE)&gt;I$3,5,IF(VLOOKUP($E40,'Country Indicator Data'!$B$4:$N$300,2,FALSE)&lt;I$4,0,5-(I$3-VLOOKUP($E40,'Country Indicator Data'!$B$4:$N$300,2,FALSE))/(I$3-I$4)*5)),1)))</f>
        <v>3.8</v>
      </c>
      <c r="J40" s="240">
        <f>IF(LEN(E40)&gt;3,(IF(VLOOKUP($C40,'Regional Crises'!$B$1:$R$66,8,FALSE)="x","x",ROUND(IF(VLOOKUP($C40,'Regional Crises'!$B$1:$R$66,8,FALSE)&gt;J$3,5,IF(VLOOKUP($C40,'Regional Crises'!$B$1:$R$66,8,FALSE)&lt;J$4,0,5-(J$3-VLOOKUP($C40,'Regional Crises'!$B$1:$R$66,8,FALSE))/(J$3-J$4)*5)),1))),IF(VLOOKUP($E40,'Country Indicator Data'!$B$4:$N$300,4,FALSE)="x","x",ROUND(IF(VLOOKUP($E40,'Country Indicator Data'!$B$4:$N$300,4,FALSE)&gt;J$3,5,IF(VLOOKUP($E40,'Country Indicator Data'!$B$4:$N$300,4,FALSE)&lt;J$4,0,5-(J$3-VLOOKUP($E40,'Country Indicator Data'!$B$4:$N$300,4,FALSE))/(J$3-J$4)*5)),1)))</f>
        <v>2.7</v>
      </c>
      <c r="K40" s="240">
        <f t="shared" si="14"/>
        <v>3.25</v>
      </c>
      <c r="L40" s="240">
        <f>IF(LEN(E40)&gt;3,(IF(VLOOKUP($C40,'Regional Crises'!$B$1:$R$66,10,FALSE)="x","x",ROUND(IF(VLOOKUP($C40,'Regional Crises'!$B$1:$R$66,10,FALSE)&gt;L$3,5,IF(VLOOKUP($C40,'Regional Crises'!$B$1:$R$66,10,FALSE)&lt;L$4,0,5-(L$3-VLOOKUP($C40,'Regional Crises'!$B$1:$R$66,10,FALSE))/(L$3-L$4)*5)),1))),IF(VLOOKUP($E40,'Country Indicator Data'!$B$4:$N$300,6,FALSE)="x","x",ROUND(IF(VLOOKUP($E40,'Country Indicator Data'!$B$4:$N$300,6,FALSE)&gt;L$3,5,IF(VLOOKUP($E40,'Country Indicator Data'!$B$4:$N$300,6,FALSE)&lt;L$4,0,5-(L$3-VLOOKUP($E40,'Country Indicator Data'!$B$4:$N$300,6,FALSE))/(L$3-L$4)*5)),1)))</f>
        <v>3.4</v>
      </c>
      <c r="M40" s="240">
        <f>IF(LEN(E40)&gt;3,(IF(VLOOKUP($C40,'Regional Crises'!$B$1:$R$66,11,FALSE)="x","x",ROUND(IF(VLOOKUP($C40,'Regional Crises'!$B$1:$R$66,11,FALSE)&gt;M$3,5,IF(VLOOKUP($C40,'Regional Crises'!$B$1:$R$66,11,FALSE)&lt;M$4,0,5-(M$3-VLOOKUP($C40,'Regional Crises'!$B$1:$R$66,11,FALSE))/(M$3-M$4)*5)),1))),IF(VLOOKUP($E40,'Country Indicator Data'!$B$4:$N$300,7,FALSE)="x","x",ROUND(IF(VLOOKUP($E40,'Country Indicator Data'!$B$4:$N$300,7,FALSE)&gt;M$3,5,IF(VLOOKUP($E40,'Country Indicator Data'!$B$4:$N$300,7,FALSE)&lt;M$4,0,5-(M$3-VLOOKUP($E40,'Country Indicator Data'!$B$4:$N$300,7,FALSE))/(M$3-M$4)*5)),1)))</f>
        <v>1.3</v>
      </c>
      <c r="N40" s="240">
        <f t="shared" si="15"/>
        <v>2.35</v>
      </c>
      <c r="O40" s="240">
        <f t="shared" si="16"/>
        <v>3.0166666666666671</v>
      </c>
      <c r="P40" s="240">
        <f>IF(LEN(E40)&gt;3,VLOOKUP(C40,'Regional Crises'!$B$1:$R$69,12,FALSE),VLOOKUP(E40,'Country Indicator Data'!$B$4:$I$300,8,FALSE))</f>
        <v>5</v>
      </c>
      <c r="Q40" s="240">
        <f>IF(LEN(E40)&gt;3,((IF(VLOOKUP($C40,'Regional Crises'!$B$1:$R$66,13,FALSE)="x","x",ROUND(IF(VLOOKUP($C40,'Regional Crises'!$B$1:$R$66,13,FALSE)&gt;Q$3,5,IF(VLOOKUP($C40,'Regional Crises'!$B$1:$R$66,13,FALSE)&lt;Q$4,0,5-(LOG(Q$3)-LOG(VLOOKUP($C40,'Regional Crises'!$B$1:$R$66,13,FALSE)))/(LOG(Q$3)-LOG(Q$4))*5)),1)))),(IF(VLOOKUP($E40,'Country Indicator Data'!$B$4:$N$300,9,FALSE)="x","x",ROUND(IF(VLOOKUP($E40,'Country Indicator Data'!$B$4:$N$300,9,FALSE)&gt;Q$3,5,IF(VLOOKUP($E40,'Country Indicator Data'!$B$4:$N$300,9,FALSE)&lt;Q$4,0,5-(LOG(Q$3)-LOG(VLOOKUP($E40,'Country Indicator Data'!$B$4:$N$300,9,FALSE)))/(LOG(Q$3)-LOG(Q$4))*5)),1))))</f>
        <v>4.9000000000000004</v>
      </c>
      <c r="R40" s="240">
        <f t="shared" si="17"/>
        <v>4.95</v>
      </c>
      <c r="S40" s="240">
        <f>IF(LEN(E40)&gt;3,((IF(VLOOKUP($C40,'Regional Crises'!$B$1:$R$66,17,FALSE)="x","x",ROUND(IF(VLOOKUP($C40,'Regional Crises'!$B$1:$R$66,17,FALSE)&gt;S$3,0,IF(VLOOKUP($C40,'Regional Crises'!$B$1:$R$66,17,FALSE)&lt;S$4,5,(S$3-VLOOKUP($C40,'Regional Crises'!$B$1:$R$66,17,FALSE))/(S$3-S$4)*5)),1)))),(IF(VLOOKUP($E40,'Country Indicator Data'!$B$4:$N$300,13,FALSE)="x","x",ROUND(IF(VLOOKUP($E40,'Country Indicator Data'!$B$4:$N$300,13,FALSE)&gt;S$3,0,IF(VLOOKUP($E40,'Country Indicator Data'!$B$4:$N$300,13,FALSE)&lt;S$4,5,(S$3-VLOOKUP($E40,'Country Indicator Data'!$B$4:$N$300,13,FALSE))/(S$3-S$4)*5)),1))))</f>
        <v>3.2</v>
      </c>
      <c r="T40" s="240">
        <f>IF(LEN(E40)&gt;3,((IF(VLOOKUP($C40,'Regional Crises'!$B$1:$R$66,14,FALSE)="x","x",ROUND(IF(VLOOKUP($C40,'Regional Crises'!$B$1:$R$66,14,FALSE)&gt;T$3,0,IF(VLOOKUP($C40,'Regional Crises'!$B$1:$R$66,14,FALSE)&lt;T$4,5,(T$3-VLOOKUP($C40,'Regional Crises'!$B$1:$R$66,14,FALSE))/(T$3-T$4)*5)),1)))),(IF(VLOOKUP($E40,'Country Indicator Data'!$B$4:$N$300,10,FALSE)="x","x",ROUND(IF(VLOOKUP($E40,'Country Indicator Data'!$B$4:$N$300,10,FALSE)&gt;T$3,0,IF(VLOOKUP($E40,'Country Indicator Data'!$B$4:$N$300,10,FALSE)&lt;T$4,5,(T$3-VLOOKUP($E40,'Country Indicator Data'!$B$4:$N$300,10,FALSE))/(T$3-T$4)*5)),1))))</f>
        <v>3</v>
      </c>
      <c r="U40" s="240">
        <f>IF(LEN(E40)&gt;3,((IF(VLOOKUP($C40,'Regional Crises'!$B$1:$R$66,15,FALSE)="x","x",ROUND(IF(VLOOKUP($C40,'Regional Crises'!$B$1:$R$66,15,FALSE)&gt;U$3,0,IF(VLOOKUP($C40,'Regional Crises'!$B$1:$R$66,15,FALSE)&lt;U$4,5,(U$3-VLOOKUP($C40,'Regional Crises'!$B$1:$R$66,15,FALSE))/(U$3-U$4)*5)),1)))),(IF(VLOOKUP($E40,'Country Indicator Data'!$B$4:$N$300,11,FALSE)="x","x",ROUND(IF(VLOOKUP($E40,'Country Indicator Data'!$B$4:$N$300,11,FALSE)&gt;U$3,0,IF(VLOOKUP($E40,'Country Indicator Data'!$B$4:$N$300,11,FALSE)&lt;U$4,5,(U$3-VLOOKUP($E40,'Country Indicator Data'!$B$4:$N$300,11,FALSE))/(U$3-U$4)*5)),1))))</f>
        <v>3.4</v>
      </c>
      <c r="V40" s="240">
        <f>IF(LEN(E40)&gt;3,((IF(VLOOKUP($C40,'Regional Crises'!$B$1:$R$66,16,FALSE)="x","x",ROUND(IF(VLOOKUP($C40,'Regional Crises'!$B$1:$R$66,16,FALSE)&gt;V$3,0,IF(VLOOKUP($C40,'Regional Crises'!$B$1:$R$66,16,FALSE)&lt;V$4,5,(V$3-VLOOKUP($C40,'Regional Crises'!$B$1:$R$66,16,FALSE))/(V$3-V$4)*5)),1)))),(IF(VLOOKUP($E40,'Country Indicator Data'!$B$4:$N$300,12,FALSE)="x","x",ROUND(IF(VLOOKUP($E40,'Country Indicator Data'!$B$4:$N$300,12,FALSE)&gt;V$3,0,IF(VLOOKUP($E40,'Country Indicator Data'!$B$4:$N$300,12,FALSE)&lt;V$4,5,(V$3-VLOOKUP($E40,'Country Indicator Data'!$B$4:$N$300,12,FALSE))/(V$3-V$4)*5)),1))))</f>
        <v>3.8</v>
      </c>
      <c r="W40" s="240">
        <f t="shared" si="18"/>
        <v>3.4</v>
      </c>
      <c r="X40" s="240">
        <f t="shared" si="19"/>
        <v>3.8</v>
      </c>
      <c r="Y40" s="247">
        <f>IF('Core Indicators'!FC37="x","x",IF('Core Indicators'!FC37&gt;=5,5,IF('Core Indicators'!FC37&gt;=4,4,IF('Core Indicators'!FC37&gt;=3,3,IF('Core Indicators'!FC37&gt;=2,2,IF('Core Indicators'!FC37&gt;=1,1,0))))))</f>
        <v>3</v>
      </c>
      <c r="Z40" s="240">
        <f t="shared" si="20"/>
        <v>3</v>
      </c>
      <c r="AA40" s="247">
        <f>'Crisis Indicator Data'!Y37</f>
        <v>2</v>
      </c>
      <c r="AB40" s="247">
        <f>'Crisis Indicator Data'!Z37</f>
        <v>2</v>
      </c>
      <c r="AC40" s="247">
        <f>'Crisis Indicator Data'!AA37</f>
        <v>2</v>
      </c>
      <c r="AD40" s="247">
        <f>'Crisis Indicator Data'!AB37</f>
        <v>2</v>
      </c>
      <c r="AE40" s="247">
        <f t="shared" si="21"/>
        <v>4</v>
      </c>
      <c r="AF40" s="247">
        <f>'Crisis Indicator Data'!AC37</f>
        <v>0</v>
      </c>
      <c r="AG40" s="247">
        <f>'Crisis Indicator Data'!AD37</f>
        <v>3</v>
      </c>
      <c r="AH40" s="247">
        <f t="shared" si="22"/>
        <v>3</v>
      </c>
      <c r="AI40" s="247">
        <f>'Crisis Indicator Data'!AE37</f>
        <v>3</v>
      </c>
      <c r="AJ40" s="247">
        <f>'Crisis Indicator Data'!AF37</f>
        <v>3</v>
      </c>
      <c r="AK40" s="247">
        <f>'Crisis Indicator Data'!AG37</f>
        <v>3</v>
      </c>
      <c r="AL40" s="247">
        <f t="shared" si="23"/>
        <v>5</v>
      </c>
      <c r="AM40" s="240">
        <f t="shared" si="24"/>
        <v>4</v>
      </c>
      <c r="AN40" s="240">
        <f t="shared" si="25"/>
        <v>3.5</v>
      </c>
    </row>
    <row r="41" spans="1:40" ht="13.5" customHeight="1" x14ac:dyDescent="0.25">
      <c r="A41" s="144" t="str">
        <f>'Crisis Indicator Data'!A38</f>
        <v>Northern Ethiopia Conflict</v>
      </c>
      <c r="B41" s="145" t="str">
        <f>'Crisis Indicator Data'!B38</f>
        <v>Conflict,Displacement</v>
      </c>
      <c r="C41" s="145" t="str">
        <f>'Crisis Indicator Data'!C38</f>
        <v>ETH004</v>
      </c>
      <c r="D41" s="145" t="str">
        <f>'Crisis Indicator Data'!D38</f>
        <v>Ethiopia</v>
      </c>
      <c r="E41" s="146" t="str">
        <f>'Crisis Indicator Data'!E38</f>
        <v>ETH</v>
      </c>
      <c r="F41" s="240">
        <f>IF(LEN(E41)&gt;3,(IF(VLOOKUP($C41,'Regional Crises'!$B$1:$R$66,7,FALSE)="x","x",ROUND(IF(VLOOKUP($C41,'Regional Crises'!$B$1:$R$66,7,FALSE)&gt;$F$3,5,IF(VLOOKUP($C41,'Regional Crises'!$B$1:$R$66,7,FALSE)&lt;F$4,0,($F$3-VLOOKUP($C41,'Regional Crises'!$B$1:$R$66,7,FALSE))/($F$3-$F$4)*5)),1))),IF(VLOOKUP($E41,'Country Indicator Data'!$B$4:$N$300,3,FALSE)="x","x",ROUND(IF(VLOOKUP($E41,'Country Indicator Data'!$B$4:$N$300,3,FALSE)&gt;$F$3,5,IF(VLOOKUP($E41,'Country Indicator Data'!$B$4:$N$300,3,FALSE)&lt;$F$4,0,($F$3-VLOOKUP($E41,'Country Indicator Data'!$B$4:$N$300,3,FALSE))/($F$3-$F$4)*5)),1)))</f>
        <v>3.9</v>
      </c>
      <c r="G41" s="240">
        <f>IF(LEN(E41)&gt;3,(IF(VLOOKUP($C41,'Regional Crises'!$B$1:$R$66,9,FALSE)="x","x",ROUND(IF(VLOOKUP($C41,'Regional Crises'!$B$1:$R$66,9,FALSE)&gt;G$3,5,IF(VLOOKUP($C41,'Regional Crises'!$B$1:$R$66,9,FALSE)&lt;G$4,0,(G$3-VLOOKUP($C41,'Regional Crises'!$B$1:$R$66,9,FALSE))/(G$3-G$4)*5)),1))),IF(VLOOKUP($E41,'Country Indicator Data'!$B$4:$N$300,5,FALSE)="x","x",ROUND(IF(VLOOKUP($E41,'Country Indicator Data'!$B$4:$N$300,5,FALSE)&gt;G$3,5,IF(VLOOKUP($E41,'Country Indicator Data'!$B$4:$N$300,5,FALSE)&lt;G$4,0,(G$3-VLOOKUP($E41,'Country Indicator Data'!$B$4:$N$300,5,FALSE))/(G$3-G$4)*5)),1)))</f>
        <v>3</v>
      </c>
      <c r="H41" s="240">
        <f t="shared" si="13"/>
        <v>3.45</v>
      </c>
      <c r="I41" s="240">
        <f>IF(LEN(E41)&gt;3,(IF(VLOOKUP($C41,'Regional Crises'!$B$1:$R$66,6,FALSE)="x","x",ROUND(IF(VLOOKUP($C41,'Regional Crises'!$B$1:$R$66,6,FALSE)&gt;I$3,5,IF(VLOOKUP($C41,'Regional Crises'!$B$1:$R$66,6,FALSE)&lt;I$4,0,5-(I$3-VLOOKUP($C41,'Regional Crises'!$B$1:$R$66,6,FALSE))/(I$3-I$4)*5)),1))),IF(VLOOKUP($E41,'Country Indicator Data'!$B$4:$N$300,2,FALSE)="x","x",ROUND(IF(VLOOKUP($E41,'Country Indicator Data'!$B$4:$N$300,2,FALSE)&gt;I$3,5,IF(VLOOKUP($E41,'Country Indicator Data'!$B$4:$N$300,2,FALSE)&lt;I$4,0,5-(I$3-VLOOKUP($E41,'Country Indicator Data'!$B$4:$N$300,2,FALSE))/(I$3-I$4)*5)),1)))</f>
        <v>3.8</v>
      </c>
      <c r="J41" s="240">
        <f>IF(LEN(E41)&gt;3,(IF(VLOOKUP($C41,'Regional Crises'!$B$1:$R$66,8,FALSE)="x","x",ROUND(IF(VLOOKUP($C41,'Regional Crises'!$B$1:$R$66,8,FALSE)&gt;J$3,5,IF(VLOOKUP($C41,'Regional Crises'!$B$1:$R$66,8,FALSE)&lt;J$4,0,5-(J$3-VLOOKUP($C41,'Regional Crises'!$B$1:$R$66,8,FALSE))/(J$3-J$4)*5)),1))),IF(VLOOKUP($E41,'Country Indicator Data'!$B$4:$N$300,4,FALSE)="x","x",ROUND(IF(VLOOKUP($E41,'Country Indicator Data'!$B$4:$N$300,4,FALSE)&gt;J$3,5,IF(VLOOKUP($E41,'Country Indicator Data'!$B$4:$N$300,4,FALSE)&lt;J$4,0,5-(J$3-VLOOKUP($E41,'Country Indicator Data'!$B$4:$N$300,4,FALSE))/(J$3-J$4)*5)),1)))</f>
        <v>2.7</v>
      </c>
      <c r="K41" s="240">
        <f t="shared" si="14"/>
        <v>3.25</v>
      </c>
      <c r="L41" s="240">
        <f>IF(LEN(E41)&gt;3,(IF(VLOOKUP($C41,'Regional Crises'!$B$1:$R$66,10,FALSE)="x","x",ROUND(IF(VLOOKUP($C41,'Regional Crises'!$B$1:$R$66,10,FALSE)&gt;L$3,5,IF(VLOOKUP($C41,'Regional Crises'!$B$1:$R$66,10,FALSE)&lt;L$4,0,5-(L$3-VLOOKUP($C41,'Regional Crises'!$B$1:$R$66,10,FALSE))/(L$3-L$4)*5)),1))),IF(VLOOKUP($E41,'Country Indicator Data'!$B$4:$N$300,6,FALSE)="x","x",ROUND(IF(VLOOKUP($E41,'Country Indicator Data'!$B$4:$N$300,6,FALSE)&gt;L$3,5,IF(VLOOKUP($E41,'Country Indicator Data'!$B$4:$N$300,6,FALSE)&lt;L$4,0,5-(L$3-VLOOKUP($E41,'Country Indicator Data'!$B$4:$N$300,6,FALSE))/(L$3-L$4)*5)),1)))</f>
        <v>3.4</v>
      </c>
      <c r="M41" s="240">
        <f>IF(LEN(E41)&gt;3,(IF(VLOOKUP($C41,'Regional Crises'!$B$1:$R$66,11,FALSE)="x","x",ROUND(IF(VLOOKUP($C41,'Regional Crises'!$B$1:$R$66,11,FALSE)&gt;M$3,5,IF(VLOOKUP($C41,'Regional Crises'!$B$1:$R$66,11,FALSE)&lt;M$4,0,5-(M$3-VLOOKUP($C41,'Regional Crises'!$B$1:$R$66,11,FALSE))/(M$3-M$4)*5)),1))),IF(VLOOKUP($E41,'Country Indicator Data'!$B$4:$N$300,7,FALSE)="x","x",ROUND(IF(VLOOKUP($E41,'Country Indicator Data'!$B$4:$N$300,7,FALSE)&gt;M$3,5,IF(VLOOKUP($E41,'Country Indicator Data'!$B$4:$N$300,7,FALSE)&lt;M$4,0,5-(M$3-VLOOKUP($E41,'Country Indicator Data'!$B$4:$N$300,7,FALSE))/(M$3-M$4)*5)),1)))</f>
        <v>1.3</v>
      </c>
      <c r="N41" s="240">
        <f t="shared" si="15"/>
        <v>2.35</v>
      </c>
      <c r="O41" s="240">
        <f t="shared" si="16"/>
        <v>3.0166666666666671</v>
      </c>
      <c r="P41" s="240">
        <f>IF(LEN(E41)&gt;3,VLOOKUP(C41,'Regional Crises'!$B$1:$R$69,12,FALSE),VLOOKUP(E41,'Country Indicator Data'!$B$4:$I$300,8,FALSE))</f>
        <v>5</v>
      </c>
      <c r="Q41" s="240">
        <f>IF(LEN(E41)&gt;3,((IF(VLOOKUP($C41,'Regional Crises'!$B$1:$R$66,13,FALSE)="x","x",ROUND(IF(VLOOKUP($C41,'Regional Crises'!$B$1:$R$66,13,FALSE)&gt;Q$3,5,IF(VLOOKUP($C41,'Regional Crises'!$B$1:$R$66,13,FALSE)&lt;Q$4,0,5-(LOG(Q$3)-LOG(VLOOKUP($C41,'Regional Crises'!$B$1:$R$66,13,FALSE)))/(LOG(Q$3)-LOG(Q$4))*5)),1)))),(IF(VLOOKUP($E41,'Country Indicator Data'!$B$4:$N$300,9,FALSE)="x","x",ROUND(IF(VLOOKUP($E41,'Country Indicator Data'!$B$4:$N$300,9,FALSE)&gt;Q$3,5,IF(VLOOKUP($E41,'Country Indicator Data'!$B$4:$N$300,9,FALSE)&lt;Q$4,0,5-(LOG(Q$3)-LOG(VLOOKUP($E41,'Country Indicator Data'!$B$4:$N$300,9,FALSE)))/(LOG(Q$3)-LOG(Q$4))*5)),1))))</f>
        <v>4.9000000000000004</v>
      </c>
      <c r="R41" s="240">
        <f t="shared" si="17"/>
        <v>4.95</v>
      </c>
      <c r="S41" s="240">
        <f>IF(LEN(E41)&gt;3,((IF(VLOOKUP($C41,'Regional Crises'!$B$1:$R$66,17,FALSE)="x","x",ROUND(IF(VLOOKUP($C41,'Regional Crises'!$B$1:$R$66,17,FALSE)&gt;S$3,0,IF(VLOOKUP($C41,'Regional Crises'!$B$1:$R$66,17,FALSE)&lt;S$4,5,(S$3-VLOOKUP($C41,'Regional Crises'!$B$1:$R$66,17,FALSE))/(S$3-S$4)*5)),1)))),(IF(VLOOKUP($E41,'Country Indicator Data'!$B$4:$N$300,13,FALSE)="x","x",ROUND(IF(VLOOKUP($E41,'Country Indicator Data'!$B$4:$N$300,13,FALSE)&gt;S$3,0,IF(VLOOKUP($E41,'Country Indicator Data'!$B$4:$N$300,13,FALSE)&lt;S$4,5,(S$3-VLOOKUP($E41,'Country Indicator Data'!$B$4:$N$300,13,FALSE))/(S$3-S$4)*5)),1))))</f>
        <v>3.2</v>
      </c>
      <c r="T41" s="240">
        <f>IF(LEN(E41)&gt;3,((IF(VLOOKUP($C41,'Regional Crises'!$B$1:$R$66,14,FALSE)="x","x",ROUND(IF(VLOOKUP($C41,'Regional Crises'!$B$1:$R$66,14,FALSE)&gt;T$3,0,IF(VLOOKUP($C41,'Regional Crises'!$B$1:$R$66,14,FALSE)&lt;T$4,5,(T$3-VLOOKUP($C41,'Regional Crises'!$B$1:$R$66,14,FALSE))/(T$3-T$4)*5)),1)))),(IF(VLOOKUP($E41,'Country Indicator Data'!$B$4:$N$300,10,FALSE)="x","x",ROUND(IF(VLOOKUP($E41,'Country Indicator Data'!$B$4:$N$300,10,FALSE)&gt;T$3,0,IF(VLOOKUP($E41,'Country Indicator Data'!$B$4:$N$300,10,FALSE)&lt;T$4,5,(T$3-VLOOKUP($E41,'Country Indicator Data'!$B$4:$N$300,10,FALSE))/(T$3-T$4)*5)),1))))</f>
        <v>3</v>
      </c>
      <c r="U41" s="240">
        <f>IF(LEN(E41)&gt;3,((IF(VLOOKUP($C41,'Regional Crises'!$B$1:$R$66,15,FALSE)="x","x",ROUND(IF(VLOOKUP($C41,'Regional Crises'!$B$1:$R$66,15,FALSE)&gt;U$3,0,IF(VLOOKUP($C41,'Regional Crises'!$B$1:$R$66,15,FALSE)&lt;U$4,5,(U$3-VLOOKUP($C41,'Regional Crises'!$B$1:$R$66,15,FALSE))/(U$3-U$4)*5)),1)))),(IF(VLOOKUP($E41,'Country Indicator Data'!$B$4:$N$300,11,FALSE)="x","x",ROUND(IF(VLOOKUP($E41,'Country Indicator Data'!$B$4:$N$300,11,FALSE)&gt;U$3,0,IF(VLOOKUP($E41,'Country Indicator Data'!$B$4:$N$300,11,FALSE)&lt;U$4,5,(U$3-VLOOKUP($E41,'Country Indicator Data'!$B$4:$N$300,11,FALSE))/(U$3-U$4)*5)),1))))</f>
        <v>3.4</v>
      </c>
      <c r="V41" s="240">
        <f>IF(LEN(E41)&gt;3,((IF(VLOOKUP($C41,'Regional Crises'!$B$1:$R$66,16,FALSE)="x","x",ROUND(IF(VLOOKUP($C41,'Regional Crises'!$B$1:$R$66,16,FALSE)&gt;V$3,0,IF(VLOOKUP($C41,'Regional Crises'!$B$1:$R$66,16,FALSE)&lt;V$4,5,(V$3-VLOOKUP($C41,'Regional Crises'!$B$1:$R$66,16,FALSE))/(V$3-V$4)*5)),1)))),(IF(VLOOKUP($E41,'Country Indicator Data'!$B$4:$N$300,12,FALSE)="x","x",ROUND(IF(VLOOKUP($E41,'Country Indicator Data'!$B$4:$N$300,12,FALSE)&gt;V$3,0,IF(VLOOKUP($E41,'Country Indicator Data'!$B$4:$N$300,12,FALSE)&lt;V$4,5,(V$3-VLOOKUP($E41,'Country Indicator Data'!$B$4:$N$300,12,FALSE))/(V$3-V$4)*5)),1))))</f>
        <v>3.8</v>
      </c>
      <c r="W41" s="240">
        <f t="shared" si="18"/>
        <v>3.4</v>
      </c>
      <c r="X41" s="240">
        <f t="shared" si="19"/>
        <v>3.8</v>
      </c>
      <c r="Y41" s="247">
        <f>IF('Core Indicators'!FC38="x","x",IF('Core Indicators'!FC38&gt;=5,5,IF('Core Indicators'!FC38&gt;=4,4,IF('Core Indicators'!FC38&gt;=3,3,IF('Core Indicators'!FC38&gt;=2,2,IF('Core Indicators'!FC38&gt;=1,1,0))))))</f>
        <v>4</v>
      </c>
      <c r="Z41" s="240">
        <f t="shared" si="20"/>
        <v>4</v>
      </c>
      <c r="AA41" s="247">
        <f>'Crisis Indicator Data'!Y38</f>
        <v>2</v>
      </c>
      <c r="AB41" s="247">
        <f>'Crisis Indicator Data'!Z38</f>
        <v>3</v>
      </c>
      <c r="AC41" s="247">
        <f>'Crisis Indicator Data'!AA38</f>
        <v>3</v>
      </c>
      <c r="AD41" s="247">
        <f>'Crisis Indicator Data'!AB38</f>
        <v>2</v>
      </c>
      <c r="AE41" s="247">
        <f t="shared" si="21"/>
        <v>5</v>
      </c>
      <c r="AF41" s="247">
        <f>'Crisis Indicator Data'!AC38</f>
        <v>2</v>
      </c>
      <c r="AG41" s="247">
        <f>'Crisis Indicator Data'!AD38</f>
        <v>3</v>
      </c>
      <c r="AH41" s="247">
        <f t="shared" si="22"/>
        <v>5</v>
      </c>
      <c r="AI41" s="247">
        <f>'Crisis Indicator Data'!AE38</f>
        <v>3</v>
      </c>
      <c r="AJ41" s="247">
        <f>'Crisis Indicator Data'!AF38</f>
        <v>3</v>
      </c>
      <c r="AK41" s="247">
        <f>'Crisis Indicator Data'!AG38</f>
        <v>3</v>
      </c>
      <c r="AL41" s="247">
        <f t="shared" si="23"/>
        <v>5</v>
      </c>
      <c r="AM41" s="240">
        <f t="shared" si="24"/>
        <v>5</v>
      </c>
      <c r="AN41" s="240">
        <f t="shared" si="25"/>
        <v>4.5</v>
      </c>
    </row>
    <row r="42" spans="1:40" ht="13.5" customHeight="1" x14ac:dyDescent="0.25">
      <c r="A42" s="144" t="str">
        <f>'Crisis Indicator Data'!A39</f>
        <v>Drought in Ethiopia</v>
      </c>
      <c r="B42" s="145" t="str">
        <f>'Crisis Indicator Data'!B39</f>
        <v>Drought</v>
      </c>
      <c r="C42" s="145" t="str">
        <f>'Crisis Indicator Data'!C39</f>
        <v>ETH005</v>
      </c>
      <c r="D42" s="145" t="str">
        <f>'Crisis Indicator Data'!D39</f>
        <v>Ethiopia</v>
      </c>
      <c r="E42" s="146" t="str">
        <f>'Crisis Indicator Data'!E39</f>
        <v>ETH</v>
      </c>
      <c r="F42" s="240">
        <f>IF(LEN(E42)&gt;3,(IF(VLOOKUP($C42,'Regional Crises'!$B$1:$R$66,7,FALSE)="x","x",ROUND(IF(VLOOKUP($C42,'Regional Crises'!$B$1:$R$66,7,FALSE)&gt;$F$3,5,IF(VLOOKUP($C42,'Regional Crises'!$B$1:$R$66,7,FALSE)&lt;F$4,0,($F$3-VLOOKUP($C42,'Regional Crises'!$B$1:$R$66,7,FALSE))/($F$3-$F$4)*5)),1))),IF(VLOOKUP($E42,'Country Indicator Data'!$B$4:$N$300,3,FALSE)="x","x",ROUND(IF(VLOOKUP($E42,'Country Indicator Data'!$B$4:$N$300,3,FALSE)&gt;$F$3,5,IF(VLOOKUP($E42,'Country Indicator Data'!$B$4:$N$300,3,FALSE)&lt;$F$4,0,($F$3-VLOOKUP($E42,'Country Indicator Data'!$B$4:$N$300,3,FALSE))/($F$3-$F$4)*5)),1)))</f>
        <v>3.9</v>
      </c>
      <c r="G42" s="240">
        <f>IF(LEN(E42)&gt;3,(IF(VLOOKUP($C42,'Regional Crises'!$B$1:$R$66,9,FALSE)="x","x",ROUND(IF(VLOOKUP($C42,'Regional Crises'!$B$1:$R$66,9,FALSE)&gt;G$3,5,IF(VLOOKUP($C42,'Regional Crises'!$B$1:$R$66,9,FALSE)&lt;G$4,0,(G$3-VLOOKUP($C42,'Regional Crises'!$B$1:$R$66,9,FALSE))/(G$3-G$4)*5)),1))),IF(VLOOKUP($E42,'Country Indicator Data'!$B$4:$N$300,5,FALSE)="x","x",ROUND(IF(VLOOKUP($E42,'Country Indicator Data'!$B$4:$N$300,5,FALSE)&gt;G$3,5,IF(VLOOKUP($E42,'Country Indicator Data'!$B$4:$N$300,5,FALSE)&lt;G$4,0,(G$3-VLOOKUP($E42,'Country Indicator Data'!$B$4:$N$300,5,FALSE))/(G$3-G$4)*5)),1)))</f>
        <v>3</v>
      </c>
      <c r="H42" s="240">
        <f t="shared" si="13"/>
        <v>3.45</v>
      </c>
      <c r="I42" s="240">
        <f>IF(LEN(E42)&gt;3,(IF(VLOOKUP($C42,'Regional Crises'!$B$1:$R$66,6,FALSE)="x","x",ROUND(IF(VLOOKUP($C42,'Regional Crises'!$B$1:$R$66,6,FALSE)&gt;I$3,5,IF(VLOOKUP($C42,'Regional Crises'!$B$1:$R$66,6,FALSE)&lt;I$4,0,5-(I$3-VLOOKUP($C42,'Regional Crises'!$B$1:$R$66,6,FALSE))/(I$3-I$4)*5)),1))),IF(VLOOKUP($E42,'Country Indicator Data'!$B$4:$N$300,2,FALSE)="x","x",ROUND(IF(VLOOKUP($E42,'Country Indicator Data'!$B$4:$N$300,2,FALSE)&gt;I$3,5,IF(VLOOKUP($E42,'Country Indicator Data'!$B$4:$N$300,2,FALSE)&lt;I$4,0,5-(I$3-VLOOKUP($E42,'Country Indicator Data'!$B$4:$N$300,2,FALSE))/(I$3-I$4)*5)),1)))</f>
        <v>3.8</v>
      </c>
      <c r="J42" s="240">
        <f>IF(LEN(E42)&gt;3,(IF(VLOOKUP($C42,'Regional Crises'!$B$1:$R$66,8,FALSE)="x","x",ROUND(IF(VLOOKUP($C42,'Regional Crises'!$B$1:$R$66,8,FALSE)&gt;J$3,5,IF(VLOOKUP($C42,'Regional Crises'!$B$1:$R$66,8,FALSE)&lt;J$4,0,5-(J$3-VLOOKUP($C42,'Regional Crises'!$B$1:$R$66,8,FALSE))/(J$3-J$4)*5)),1))),IF(VLOOKUP($E42,'Country Indicator Data'!$B$4:$N$300,4,FALSE)="x","x",ROUND(IF(VLOOKUP($E42,'Country Indicator Data'!$B$4:$N$300,4,FALSE)&gt;J$3,5,IF(VLOOKUP($E42,'Country Indicator Data'!$B$4:$N$300,4,FALSE)&lt;J$4,0,5-(J$3-VLOOKUP($E42,'Country Indicator Data'!$B$4:$N$300,4,FALSE))/(J$3-J$4)*5)),1)))</f>
        <v>2.7</v>
      </c>
      <c r="K42" s="240">
        <f t="shared" si="14"/>
        <v>3.25</v>
      </c>
      <c r="L42" s="240">
        <f>IF(LEN(E42)&gt;3,(IF(VLOOKUP($C42,'Regional Crises'!$B$1:$R$66,10,FALSE)="x","x",ROUND(IF(VLOOKUP($C42,'Regional Crises'!$B$1:$R$66,10,FALSE)&gt;L$3,5,IF(VLOOKUP($C42,'Regional Crises'!$B$1:$R$66,10,FALSE)&lt;L$4,0,5-(L$3-VLOOKUP($C42,'Regional Crises'!$B$1:$R$66,10,FALSE))/(L$3-L$4)*5)),1))),IF(VLOOKUP($E42,'Country Indicator Data'!$B$4:$N$300,6,FALSE)="x","x",ROUND(IF(VLOOKUP($E42,'Country Indicator Data'!$B$4:$N$300,6,FALSE)&gt;L$3,5,IF(VLOOKUP($E42,'Country Indicator Data'!$B$4:$N$300,6,FALSE)&lt;L$4,0,5-(L$3-VLOOKUP($E42,'Country Indicator Data'!$B$4:$N$300,6,FALSE))/(L$3-L$4)*5)),1)))</f>
        <v>3.4</v>
      </c>
      <c r="M42" s="240">
        <f>IF(LEN(E42)&gt;3,(IF(VLOOKUP($C42,'Regional Crises'!$B$1:$R$66,11,FALSE)="x","x",ROUND(IF(VLOOKUP($C42,'Regional Crises'!$B$1:$R$66,11,FALSE)&gt;M$3,5,IF(VLOOKUP($C42,'Regional Crises'!$B$1:$R$66,11,FALSE)&lt;M$4,0,5-(M$3-VLOOKUP($C42,'Regional Crises'!$B$1:$R$66,11,FALSE))/(M$3-M$4)*5)),1))),IF(VLOOKUP($E42,'Country Indicator Data'!$B$4:$N$300,7,FALSE)="x","x",ROUND(IF(VLOOKUP($E42,'Country Indicator Data'!$B$4:$N$300,7,FALSE)&gt;M$3,5,IF(VLOOKUP($E42,'Country Indicator Data'!$B$4:$N$300,7,FALSE)&lt;M$4,0,5-(M$3-VLOOKUP($E42,'Country Indicator Data'!$B$4:$N$300,7,FALSE))/(M$3-M$4)*5)),1)))</f>
        <v>1.3</v>
      </c>
      <c r="N42" s="240">
        <f t="shared" si="15"/>
        <v>2.35</v>
      </c>
      <c r="O42" s="240">
        <f t="shared" si="16"/>
        <v>3.0166666666666671</v>
      </c>
      <c r="P42" s="240">
        <f>IF(LEN(E42)&gt;3,VLOOKUP(C42,'Regional Crises'!$B$1:$R$69,12,FALSE),VLOOKUP(E42,'Country Indicator Data'!$B$4:$I$300,8,FALSE))</f>
        <v>5</v>
      </c>
      <c r="Q42" s="240">
        <f>IF(LEN(E42)&gt;3,((IF(VLOOKUP($C42,'Regional Crises'!$B$1:$R$66,13,FALSE)="x","x",ROUND(IF(VLOOKUP($C42,'Regional Crises'!$B$1:$R$66,13,FALSE)&gt;Q$3,5,IF(VLOOKUP($C42,'Regional Crises'!$B$1:$R$66,13,FALSE)&lt;Q$4,0,5-(LOG(Q$3)-LOG(VLOOKUP($C42,'Regional Crises'!$B$1:$R$66,13,FALSE)))/(LOG(Q$3)-LOG(Q$4))*5)),1)))),(IF(VLOOKUP($E42,'Country Indicator Data'!$B$4:$N$300,9,FALSE)="x","x",ROUND(IF(VLOOKUP($E42,'Country Indicator Data'!$B$4:$N$300,9,FALSE)&gt;Q$3,5,IF(VLOOKUP($E42,'Country Indicator Data'!$B$4:$N$300,9,FALSE)&lt;Q$4,0,5-(LOG(Q$3)-LOG(VLOOKUP($E42,'Country Indicator Data'!$B$4:$N$300,9,FALSE)))/(LOG(Q$3)-LOG(Q$4))*5)),1))))</f>
        <v>4.9000000000000004</v>
      </c>
      <c r="R42" s="240">
        <f t="shared" si="17"/>
        <v>4.95</v>
      </c>
      <c r="S42" s="240">
        <f>IF(LEN(E42)&gt;3,((IF(VLOOKUP($C42,'Regional Crises'!$B$1:$R$66,17,FALSE)="x","x",ROUND(IF(VLOOKUP($C42,'Regional Crises'!$B$1:$R$66,17,FALSE)&gt;S$3,0,IF(VLOOKUP($C42,'Regional Crises'!$B$1:$R$66,17,FALSE)&lt;S$4,5,(S$3-VLOOKUP($C42,'Regional Crises'!$B$1:$R$66,17,FALSE))/(S$3-S$4)*5)),1)))),(IF(VLOOKUP($E42,'Country Indicator Data'!$B$4:$N$300,13,FALSE)="x","x",ROUND(IF(VLOOKUP($E42,'Country Indicator Data'!$B$4:$N$300,13,FALSE)&gt;S$3,0,IF(VLOOKUP($E42,'Country Indicator Data'!$B$4:$N$300,13,FALSE)&lt;S$4,5,(S$3-VLOOKUP($E42,'Country Indicator Data'!$B$4:$N$300,13,FALSE))/(S$3-S$4)*5)),1))))</f>
        <v>3.2</v>
      </c>
      <c r="T42" s="240">
        <f>IF(LEN(E42)&gt;3,((IF(VLOOKUP($C42,'Regional Crises'!$B$1:$R$66,14,FALSE)="x","x",ROUND(IF(VLOOKUP($C42,'Regional Crises'!$B$1:$R$66,14,FALSE)&gt;T$3,0,IF(VLOOKUP($C42,'Regional Crises'!$B$1:$R$66,14,FALSE)&lt;T$4,5,(T$3-VLOOKUP($C42,'Regional Crises'!$B$1:$R$66,14,FALSE))/(T$3-T$4)*5)),1)))),(IF(VLOOKUP($E42,'Country Indicator Data'!$B$4:$N$300,10,FALSE)="x","x",ROUND(IF(VLOOKUP($E42,'Country Indicator Data'!$B$4:$N$300,10,FALSE)&gt;T$3,0,IF(VLOOKUP($E42,'Country Indicator Data'!$B$4:$N$300,10,FALSE)&lt;T$4,5,(T$3-VLOOKUP($E42,'Country Indicator Data'!$B$4:$N$300,10,FALSE))/(T$3-T$4)*5)),1))))</f>
        <v>3</v>
      </c>
      <c r="U42" s="240">
        <f>IF(LEN(E42)&gt;3,((IF(VLOOKUP($C42,'Regional Crises'!$B$1:$R$66,15,FALSE)="x","x",ROUND(IF(VLOOKUP($C42,'Regional Crises'!$B$1:$R$66,15,FALSE)&gt;U$3,0,IF(VLOOKUP($C42,'Regional Crises'!$B$1:$R$66,15,FALSE)&lt;U$4,5,(U$3-VLOOKUP($C42,'Regional Crises'!$B$1:$R$66,15,FALSE))/(U$3-U$4)*5)),1)))),(IF(VLOOKUP($E42,'Country Indicator Data'!$B$4:$N$300,11,FALSE)="x","x",ROUND(IF(VLOOKUP($E42,'Country Indicator Data'!$B$4:$N$300,11,FALSE)&gt;U$3,0,IF(VLOOKUP($E42,'Country Indicator Data'!$B$4:$N$300,11,FALSE)&lt;U$4,5,(U$3-VLOOKUP($E42,'Country Indicator Data'!$B$4:$N$300,11,FALSE))/(U$3-U$4)*5)),1))))</f>
        <v>3.4</v>
      </c>
      <c r="V42" s="240">
        <f>IF(LEN(E42)&gt;3,((IF(VLOOKUP($C42,'Regional Crises'!$B$1:$R$66,16,FALSE)="x","x",ROUND(IF(VLOOKUP($C42,'Regional Crises'!$B$1:$R$66,16,FALSE)&gt;V$3,0,IF(VLOOKUP($C42,'Regional Crises'!$B$1:$R$66,16,FALSE)&lt;V$4,5,(V$3-VLOOKUP($C42,'Regional Crises'!$B$1:$R$66,16,FALSE))/(V$3-V$4)*5)),1)))),(IF(VLOOKUP($E42,'Country Indicator Data'!$B$4:$N$300,12,FALSE)="x","x",ROUND(IF(VLOOKUP($E42,'Country Indicator Data'!$B$4:$N$300,12,FALSE)&gt;V$3,0,IF(VLOOKUP($E42,'Country Indicator Data'!$B$4:$N$300,12,FALSE)&lt;V$4,5,(V$3-VLOOKUP($E42,'Country Indicator Data'!$B$4:$N$300,12,FALSE))/(V$3-V$4)*5)),1))))</f>
        <v>3.8</v>
      </c>
      <c r="W42" s="240">
        <f t="shared" si="18"/>
        <v>3.4</v>
      </c>
      <c r="X42" s="240">
        <f t="shared" si="19"/>
        <v>3.8</v>
      </c>
      <c r="Y42" s="247">
        <f>IF('Core Indicators'!FC39="x","x",IF('Core Indicators'!FC39&gt;=5,5,IF('Core Indicators'!FC39&gt;=4,4,IF('Core Indicators'!FC39&gt;=3,3,IF('Core Indicators'!FC39&gt;=2,2,IF('Core Indicators'!FC39&gt;=1,1,0))))))</f>
        <v>3</v>
      </c>
      <c r="Z42" s="240">
        <f t="shared" si="20"/>
        <v>3</v>
      </c>
      <c r="AA42" s="247">
        <f>'Crisis Indicator Data'!Y39</f>
        <v>2</v>
      </c>
      <c r="AB42" s="247">
        <f>'Crisis Indicator Data'!Z39</f>
        <v>2</v>
      </c>
      <c r="AC42" s="247">
        <f>'Crisis Indicator Data'!AA39</f>
        <v>2</v>
      </c>
      <c r="AD42" s="247">
        <f>'Crisis Indicator Data'!AB39</f>
        <v>2</v>
      </c>
      <c r="AE42" s="247">
        <f t="shared" si="21"/>
        <v>4</v>
      </c>
      <c r="AF42" s="247">
        <f>'Crisis Indicator Data'!AC39</f>
        <v>1</v>
      </c>
      <c r="AG42" s="247">
        <f>'Crisis Indicator Data'!AD39</f>
        <v>1</v>
      </c>
      <c r="AH42" s="247">
        <f t="shared" si="22"/>
        <v>2</v>
      </c>
      <c r="AI42" s="247">
        <f>'Crisis Indicator Data'!AE39</f>
        <v>3</v>
      </c>
      <c r="AJ42" s="247">
        <f>'Crisis Indicator Data'!AF39</f>
        <v>3</v>
      </c>
      <c r="AK42" s="247">
        <f>'Crisis Indicator Data'!AG39</f>
        <v>3</v>
      </c>
      <c r="AL42" s="247">
        <f t="shared" si="23"/>
        <v>5</v>
      </c>
      <c r="AM42" s="240">
        <f t="shared" si="24"/>
        <v>4</v>
      </c>
      <c r="AN42" s="240">
        <f t="shared" si="25"/>
        <v>3.5</v>
      </c>
    </row>
    <row r="43" spans="1:40" ht="13.5" customHeight="1" x14ac:dyDescent="0.25">
      <c r="A43" s="144" t="str">
        <f>'Crisis Indicator Data'!A40</f>
        <v xml:space="preserve">Flood crisis in Gambia </v>
      </c>
      <c r="B43" s="145" t="str">
        <f>'Crisis Indicator Data'!B40</f>
        <v>Floods</v>
      </c>
      <c r="C43" s="145" t="str">
        <f>'Crisis Indicator Data'!C40</f>
        <v>GMB002</v>
      </c>
      <c r="D43" s="145" t="str">
        <f>'Crisis Indicator Data'!D40</f>
        <v>Gambia</v>
      </c>
      <c r="E43" s="146" t="str">
        <f>'Crisis Indicator Data'!E40</f>
        <v>GMB</v>
      </c>
      <c r="F43" s="240">
        <f>IF(LEN(E43)&gt;3,(IF(VLOOKUP($C43,'Regional Crises'!$B$1:$R$66,7,FALSE)="x","x",ROUND(IF(VLOOKUP($C43,'Regional Crises'!$B$1:$R$66,7,FALSE)&gt;$F$3,5,IF(VLOOKUP($C43,'Regional Crises'!$B$1:$R$66,7,FALSE)&lt;F$4,0,($F$3-VLOOKUP($C43,'Regional Crises'!$B$1:$R$66,7,FALSE))/($F$3-$F$4)*5)),1))),IF(VLOOKUP($E43,'Country Indicator Data'!$B$4:$N$300,3,FALSE)="x","x",ROUND(IF(VLOOKUP($E43,'Country Indicator Data'!$B$4:$N$300,3,FALSE)&gt;$F$3,5,IF(VLOOKUP($E43,'Country Indicator Data'!$B$4:$N$300,3,FALSE)&lt;$F$4,0,($F$3-VLOOKUP($E43,'Country Indicator Data'!$B$4:$N$300,3,FALSE))/($F$3-$F$4)*5)),1)))</f>
        <v>2.1</v>
      </c>
      <c r="G43" s="240">
        <f>IF(LEN(E43)&gt;3,(IF(VLOOKUP($C43,'Regional Crises'!$B$1:$R$66,9,FALSE)="x","x",ROUND(IF(VLOOKUP($C43,'Regional Crises'!$B$1:$R$66,9,FALSE)&gt;G$3,5,IF(VLOOKUP($C43,'Regional Crises'!$B$1:$R$66,9,FALSE)&lt;G$4,0,(G$3-VLOOKUP($C43,'Regional Crises'!$B$1:$R$66,9,FALSE))/(G$3-G$4)*5)),1))),IF(VLOOKUP($E43,'Country Indicator Data'!$B$4:$N$300,5,FALSE)="x","x",ROUND(IF(VLOOKUP($E43,'Country Indicator Data'!$B$4:$N$300,5,FALSE)&gt;G$3,5,IF(VLOOKUP($E43,'Country Indicator Data'!$B$4:$N$300,5,FALSE)&lt;G$4,0,(G$3-VLOOKUP($E43,'Country Indicator Data'!$B$4:$N$300,5,FALSE))/(G$3-G$4)*5)),1)))</f>
        <v>1.6</v>
      </c>
      <c r="H43" s="240">
        <f t="shared" si="13"/>
        <v>1.85</v>
      </c>
      <c r="I43" s="240">
        <f>IF(LEN(E43)&gt;3,(IF(VLOOKUP($C43,'Regional Crises'!$B$1:$R$66,6,FALSE)="x","x",ROUND(IF(VLOOKUP($C43,'Regional Crises'!$B$1:$R$66,6,FALSE)&gt;I$3,5,IF(VLOOKUP($C43,'Regional Crises'!$B$1:$R$66,6,FALSE)&lt;I$4,0,5-(I$3-VLOOKUP($C43,'Regional Crises'!$B$1:$R$66,6,FALSE))/(I$3-I$4)*5)),1))),IF(VLOOKUP($E43,'Country Indicator Data'!$B$4:$N$300,2,FALSE)="x","x",ROUND(IF(VLOOKUP($E43,'Country Indicator Data'!$B$4:$N$300,2,FALSE)&gt;I$3,5,IF(VLOOKUP($E43,'Country Indicator Data'!$B$4:$N$300,2,FALSE)&lt;I$4,0,5-(I$3-VLOOKUP($E43,'Country Indicator Data'!$B$4:$N$300,2,FALSE))/(I$3-I$4)*5)),1)))</f>
        <v>3.9</v>
      </c>
      <c r="J43" s="240">
        <f>IF(LEN(E43)&gt;3,(IF(VLOOKUP($C43,'Regional Crises'!$B$1:$R$66,8,FALSE)="x","x",ROUND(IF(VLOOKUP($C43,'Regional Crises'!$B$1:$R$66,8,FALSE)&gt;J$3,5,IF(VLOOKUP($C43,'Regional Crises'!$B$1:$R$66,8,FALSE)&lt;J$4,0,5-(J$3-VLOOKUP($C43,'Regional Crises'!$B$1:$R$66,8,FALSE))/(J$3-J$4)*5)),1))),IF(VLOOKUP($E43,'Country Indicator Data'!$B$4:$N$300,4,FALSE)="x","x",ROUND(IF(VLOOKUP($E43,'Country Indicator Data'!$B$4:$N$300,4,FALSE)&gt;J$3,5,IF(VLOOKUP($E43,'Country Indicator Data'!$B$4:$N$300,4,FALSE)&lt;J$4,0,5-(J$3-VLOOKUP($E43,'Country Indicator Data'!$B$4:$N$300,4,FALSE))/(J$3-J$4)*5)),1)))</f>
        <v>0</v>
      </c>
      <c r="K43" s="240">
        <f t="shared" si="14"/>
        <v>1.95</v>
      </c>
      <c r="L43" s="240">
        <f>IF(LEN(E43)&gt;3,(IF(VLOOKUP($C43,'Regional Crises'!$B$1:$R$66,10,FALSE)="x","x",ROUND(IF(VLOOKUP($C43,'Regional Crises'!$B$1:$R$66,10,FALSE)&gt;L$3,5,IF(VLOOKUP($C43,'Regional Crises'!$B$1:$R$66,10,FALSE)&lt;L$4,0,5-(L$3-VLOOKUP($C43,'Regional Crises'!$B$1:$R$66,10,FALSE))/(L$3-L$4)*5)),1))),IF(VLOOKUP($E43,'Country Indicator Data'!$B$4:$N$300,6,FALSE)="x","x",ROUND(IF(VLOOKUP($E43,'Country Indicator Data'!$B$4:$N$300,6,FALSE)&gt;L$3,5,IF(VLOOKUP($E43,'Country Indicator Data'!$B$4:$N$300,6,FALSE)&lt;L$4,0,5-(L$3-VLOOKUP($E43,'Country Indicator Data'!$B$4:$N$300,6,FALSE))/(L$3-L$4)*5)),1)))</f>
        <v>4.0999999999999996</v>
      </c>
      <c r="M43" s="240">
        <f>IF(LEN(E43)&gt;3,(IF(VLOOKUP($C43,'Regional Crises'!$B$1:$R$66,11,FALSE)="x","x",ROUND(IF(VLOOKUP($C43,'Regional Crises'!$B$1:$R$66,11,FALSE)&gt;M$3,5,IF(VLOOKUP($C43,'Regional Crises'!$B$1:$R$66,11,FALSE)&lt;M$4,0,5-(M$3-VLOOKUP($C43,'Regional Crises'!$B$1:$R$66,11,FALSE))/(M$3-M$4)*5)),1))),IF(VLOOKUP($E43,'Country Indicator Data'!$B$4:$N$300,7,FALSE)="x","x",ROUND(IF(VLOOKUP($E43,'Country Indicator Data'!$B$4:$N$300,7,FALSE)&gt;M$3,5,IF(VLOOKUP($E43,'Country Indicator Data'!$B$4:$N$300,7,FALSE)&lt;M$4,0,5-(M$3-VLOOKUP($E43,'Country Indicator Data'!$B$4:$N$300,7,FALSE))/(M$3-M$4)*5)),1)))</f>
        <v>1.4</v>
      </c>
      <c r="N43" s="240">
        <f t="shared" si="15"/>
        <v>2.75</v>
      </c>
      <c r="O43" s="240">
        <f t="shared" si="16"/>
        <v>2.1833333333333331</v>
      </c>
      <c r="P43" s="240">
        <f>IF(LEN(E43)&gt;3,VLOOKUP(C43,'Regional Crises'!$B$1:$R$69,12,FALSE),VLOOKUP(E43,'Country Indicator Data'!$B$4:$I$300,8,FALSE))</f>
        <v>3</v>
      </c>
      <c r="Q43" s="240">
        <f>IF(LEN(E43)&gt;3,((IF(VLOOKUP($C43,'Regional Crises'!$B$1:$R$66,13,FALSE)="x","x",ROUND(IF(VLOOKUP($C43,'Regional Crises'!$B$1:$R$66,13,FALSE)&gt;Q$3,5,IF(VLOOKUP($C43,'Regional Crises'!$B$1:$R$66,13,FALSE)&lt;Q$4,0,5-(LOG(Q$3)-LOG(VLOOKUP($C43,'Regional Crises'!$B$1:$R$66,13,FALSE)))/(LOG(Q$3)-LOG(Q$4))*5)),1)))),(IF(VLOOKUP($E43,'Country Indicator Data'!$B$4:$N$300,9,FALSE)="x","x",ROUND(IF(VLOOKUP($E43,'Country Indicator Data'!$B$4:$N$300,9,FALSE)&gt;Q$3,5,IF(VLOOKUP($E43,'Country Indicator Data'!$B$4:$N$300,9,FALSE)&lt;Q$4,0,5-(LOG(Q$3)-LOG(VLOOKUP($E43,'Country Indicator Data'!$B$4:$N$300,9,FALSE)))/(LOG(Q$3)-LOG(Q$4))*5)),1))))</f>
        <v>1.5</v>
      </c>
      <c r="R43" s="240">
        <f t="shared" si="17"/>
        <v>2.25</v>
      </c>
      <c r="S43" s="240">
        <f>IF(LEN(E43)&gt;3,((IF(VLOOKUP($C43,'Regional Crises'!$B$1:$R$66,17,FALSE)="x","x",ROUND(IF(VLOOKUP($C43,'Regional Crises'!$B$1:$R$66,17,FALSE)&gt;S$3,0,IF(VLOOKUP($C43,'Regional Crises'!$B$1:$R$66,17,FALSE)&lt;S$4,5,(S$3-VLOOKUP($C43,'Regional Crises'!$B$1:$R$66,17,FALSE))/(S$3-S$4)*5)),1)))),(IF(VLOOKUP($E43,'Country Indicator Data'!$B$4:$N$300,13,FALSE)="x","x",ROUND(IF(VLOOKUP($E43,'Country Indicator Data'!$B$4:$N$300,13,FALSE)&gt;S$3,0,IF(VLOOKUP($E43,'Country Indicator Data'!$B$4:$N$300,13,FALSE)&lt;S$4,5,(S$3-VLOOKUP($E43,'Country Indicator Data'!$B$4:$N$300,13,FALSE))/(S$3-S$4)*5)),1))))</f>
        <v>3.2</v>
      </c>
      <c r="T43" s="240">
        <f>IF(LEN(E43)&gt;3,((IF(VLOOKUP($C43,'Regional Crises'!$B$1:$R$66,14,FALSE)="x","x",ROUND(IF(VLOOKUP($C43,'Regional Crises'!$B$1:$R$66,14,FALSE)&gt;T$3,0,IF(VLOOKUP($C43,'Regional Crises'!$B$1:$R$66,14,FALSE)&lt;T$4,5,(T$3-VLOOKUP($C43,'Regional Crises'!$B$1:$R$66,14,FALSE))/(T$3-T$4)*5)),1)))),(IF(VLOOKUP($E43,'Country Indicator Data'!$B$4:$N$300,10,FALSE)="x","x",ROUND(IF(VLOOKUP($E43,'Country Indicator Data'!$B$4:$N$300,10,FALSE)&gt;T$3,0,IF(VLOOKUP($E43,'Country Indicator Data'!$B$4:$N$300,10,FALSE)&lt;T$4,5,(T$3-VLOOKUP($E43,'Country Indicator Data'!$B$4:$N$300,10,FALSE))/(T$3-T$4)*5)),1))))</f>
        <v>2.9</v>
      </c>
      <c r="U43" s="240">
        <f>IF(LEN(E43)&gt;3,((IF(VLOOKUP($C43,'Regional Crises'!$B$1:$R$66,15,FALSE)="x","x",ROUND(IF(VLOOKUP($C43,'Regional Crises'!$B$1:$R$66,15,FALSE)&gt;U$3,0,IF(VLOOKUP($C43,'Regional Crises'!$B$1:$R$66,15,FALSE)&lt;U$4,5,(U$3-VLOOKUP($C43,'Regional Crises'!$B$1:$R$66,15,FALSE))/(U$3-U$4)*5)),1)))),(IF(VLOOKUP($E43,'Country Indicator Data'!$B$4:$N$300,11,FALSE)="x","x",ROUND(IF(VLOOKUP($E43,'Country Indicator Data'!$B$4:$N$300,11,FALSE)&gt;U$3,0,IF(VLOOKUP($E43,'Country Indicator Data'!$B$4:$N$300,11,FALSE)&lt;U$4,5,(U$3-VLOOKUP($E43,'Country Indicator Data'!$B$4:$N$300,11,FALSE))/(U$3-U$4)*5)),1))))</f>
        <v>2.2999999999999998</v>
      </c>
      <c r="V43" s="240">
        <f>IF(LEN(E43)&gt;3,((IF(VLOOKUP($C43,'Regional Crises'!$B$1:$R$66,16,FALSE)="x","x",ROUND(IF(VLOOKUP($C43,'Regional Crises'!$B$1:$R$66,16,FALSE)&gt;V$3,0,IF(VLOOKUP($C43,'Regional Crises'!$B$1:$R$66,16,FALSE)&lt;V$4,5,(V$3-VLOOKUP($C43,'Regional Crises'!$B$1:$R$66,16,FALSE))/(V$3-V$4)*5)),1)))),(IF(VLOOKUP($E43,'Country Indicator Data'!$B$4:$N$300,12,FALSE)="x","x",ROUND(IF(VLOOKUP($E43,'Country Indicator Data'!$B$4:$N$300,12,FALSE)&gt;V$3,0,IF(VLOOKUP($E43,'Country Indicator Data'!$B$4:$N$300,12,FALSE)&lt;V$4,5,(V$3-VLOOKUP($E43,'Country Indicator Data'!$B$4:$N$300,12,FALSE))/(V$3-V$4)*5)),1))))</f>
        <v>2.7</v>
      </c>
      <c r="W43" s="240">
        <f t="shared" si="18"/>
        <v>2.8</v>
      </c>
      <c r="X43" s="240">
        <f t="shared" si="19"/>
        <v>2.4</v>
      </c>
      <c r="Y43" s="247">
        <f>IF('Core Indicators'!FC40="x","x",IF('Core Indicators'!FC40&gt;=5,5,IF('Core Indicators'!FC40&gt;=4,4,IF('Core Indicators'!FC40&gt;=3,3,IF('Core Indicators'!FC40&gt;=2,2,IF('Core Indicators'!FC40&gt;=1,1,0))))))</f>
        <v>2</v>
      </c>
      <c r="Z43" s="240">
        <f t="shared" si="20"/>
        <v>2</v>
      </c>
      <c r="AA43" s="247">
        <f>'Crisis Indicator Data'!Y40</f>
        <v>0</v>
      </c>
      <c r="AB43" s="247">
        <f>'Crisis Indicator Data'!Z40</f>
        <v>0</v>
      </c>
      <c r="AC43" s="247">
        <f>'Crisis Indicator Data'!AA40</f>
        <v>0</v>
      </c>
      <c r="AD43" s="247">
        <f>'Crisis Indicator Data'!AB40</f>
        <v>0</v>
      </c>
      <c r="AE43" s="247">
        <f t="shared" si="21"/>
        <v>0</v>
      </c>
      <c r="AF43" s="247">
        <f>'Crisis Indicator Data'!AC40</f>
        <v>0</v>
      </c>
      <c r="AG43" s="247">
        <f>'Crisis Indicator Data'!AD40</f>
        <v>0</v>
      </c>
      <c r="AH43" s="247">
        <f t="shared" si="22"/>
        <v>0</v>
      </c>
      <c r="AI43" s="247">
        <f>'Crisis Indicator Data'!AE40</f>
        <v>0</v>
      </c>
      <c r="AJ43" s="247">
        <f>'Crisis Indicator Data'!AF40</f>
        <v>0</v>
      </c>
      <c r="AK43" s="247">
        <f>'Crisis Indicator Data'!AG40</f>
        <v>0</v>
      </c>
      <c r="AL43" s="247">
        <f t="shared" si="23"/>
        <v>0</v>
      </c>
      <c r="AM43" s="240">
        <f t="shared" si="24"/>
        <v>0</v>
      </c>
      <c r="AN43" s="240">
        <f t="shared" si="25"/>
        <v>1</v>
      </c>
    </row>
    <row r="44" spans="1:40" ht="13.5" customHeight="1" x14ac:dyDescent="0.25">
      <c r="A44" s="144" t="str">
        <f>'Crisis Indicator Data'!A41</f>
        <v>Mixed migration flows in Greece</v>
      </c>
      <c r="B44" s="145" t="str">
        <f>'Crisis Indicator Data'!B41</f>
        <v>Displacement</v>
      </c>
      <c r="C44" s="145" t="str">
        <f>'Crisis Indicator Data'!C41</f>
        <v>GRC002</v>
      </c>
      <c r="D44" s="145" t="str">
        <f>'Crisis Indicator Data'!D41</f>
        <v>Greece</v>
      </c>
      <c r="E44" s="146" t="str">
        <f>'Crisis Indicator Data'!E41</f>
        <v>GRC</v>
      </c>
      <c r="F44" s="240">
        <f>IF(LEN(E44)&gt;3,(IF(VLOOKUP($C44,'Regional Crises'!$B$1:$R$66,7,FALSE)="x","x",ROUND(IF(VLOOKUP($C44,'Regional Crises'!$B$1:$R$66,7,FALSE)&gt;$F$3,5,IF(VLOOKUP($C44,'Regional Crises'!$B$1:$R$66,7,FALSE)&lt;F$4,0,($F$3-VLOOKUP($C44,'Regional Crises'!$B$1:$R$66,7,FALSE))/($F$3-$F$4)*5)),1))),IF(VLOOKUP($E44,'Country Indicator Data'!$B$4:$N$300,3,FALSE)="x","x",ROUND(IF(VLOOKUP($E44,'Country Indicator Data'!$B$4:$N$300,3,FALSE)&gt;$F$3,5,IF(VLOOKUP($E44,'Country Indicator Data'!$B$4:$N$300,3,FALSE)&lt;$F$4,0,($F$3-VLOOKUP($E44,'Country Indicator Data'!$B$4:$N$300,3,FALSE))/($F$3-$F$4)*5)),1)))</f>
        <v>1.8</v>
      </c>
      <c r="G44" s="240" t="str">
        <f>IF(LEN(E44)&gt;3,(IF(VLOOKUP($C44,'Regional Crises'!$B$1:$R$66,9,FALSE)="x","x",ROUND(IF(VLOOKUP($C44,'Regional Crises'!$B$1:$R$66,9,FALSE)&gt;G$3,5,IF(VLOOKUP($C44,'Regional Crises'!$B$1:$R$66,9,FALSE)&lt;G$4,0,(G$3-VLOOKUP($C44,'Regional Crises'!$B$1:$R$66,9,FALSE))/(G$3-G$4)*5)),1))),IF(VLOOKUP($E44,'Country Indicator Data'!$B$4:$N$300,5,FALSE)="x","x",ROUND(IF(VLOOKUP($E44,'Country Indicator Data'!$B$4:$N$300,5,FALSE)&gt;G$3,5,IF(VLOOKUP($E44,'Country Indicator Data'!$B$4:$N$300,5,FALSE)&lt;G$4,0,(G$3-VLOOKUP($E44,'Country Indicator Data'!$B$4:$N$300,5,FALSE))/(G$3-G$4)*5)),1)))</f>
        <v>x</v>
      </c>
      <c r="H44" s="240">
        <f t="shared" si="13"/>
        <v>1.8</v>
      </c>
      <c r="I44" s="240">
        <f>IF(LEN(E44)&gt;3,(IF(VLOOKUP($C44,'Regional Crises'!$B$1:$R$66,6,FALSE)="x","x",ROUND(IF(VLOOKUP($C44,'Regional Crises'!$B$1:$R$66,6,FALSE)&gt;I$3,5,IF(VLOOKUP($C44,'Regional Crises'!$B$1:$R$66,6,FALSE)&lt;I$4,0,5-(I$3-VLOOKUP($C44,'Regional Crises'!$B$1:$R$66,6,FALSE))/(I$3-I$4)*5)),1))),IF(VLOOKUP($E44,'Country Indicator Data'!$B$4:$N$300,2,FALSE)="x","x",ROUND(IF(VLOOKUP($E44,'Country Indicator Data'!$B$4:$N$300,2,FALSE)&gt;I$3,5,IF(VLOOKUP($E44,'Country Indicator Data'!$B$4:$N$300,2,FALSE)&lt;I$4,0,5-(I$3-VLOOKUP($E44,'Country Indicator Data'!$B$4:$N$300,2,FALSE))/(I$3-I$4)*5)),1)))</f>
        <v>0.4</v>
      </c>
      <c r="J44" s="240">
        <f>IF(LEN(E44)&gt;3,(IF(VLOOKUP($C44,'Regional Crises'!$B$1:$R$66,8,FALSE)="x","x",ROUND(IF(VLOOKUP($C44,'Regional Crises'!$B$1:$R$66,8,FALSE)&gt;J$3,5,IF(VLOOKUP($C44,'Regional Crises'!$B$1:$R$66,8,FALSE)&lt;J$4,0,5-(J$3-VLOOKUP($C44,'Regional Crises'!$B$1:$R$66,8,FALSE))/(J$3-J$4)*5)),1))),IF(VLOOKUP($E44,'Country Indicator Data'!$B$4:$N$300,4,FALSE)="x","x",ROUND(IF(VLOOKUP($E44,'Country Indicator Data'!$B$4:$N$300,4,FALSE)&gt;J$3,5,IF(VLOOKUP($E44,'Country Indicator Data'!$B$4:$N$300,4,FALSE)&lt;J$4,0,5-(J$3-VLOOKUP($E44,'Country Indicator Data'!$B$4:$N$300,4,FALSE))/(J$3-J$4)*5)),1)))</f>
        <v>0.3</v>
      </c>
      <c r="K44" s="240">
        <f t="shared" si="14"/>
        <v>0.35</v>
      </c>
      <c r="L44" s="240">
        <f>IF(LEN(E44)&gt;3,(IF(VLOOKUP($C44,'Regional Crises'!$B$1:$R$66,10,FALSE)="x","x",ROUND(IF(VLOOKUP($C44,'Regional Crises'!$B$1:$R$66,10,FALSE)&gt;L$3,5,IF(VLOOKUP($C44,'Regional Crises'!$B$1:$R$66,10,FALSE)&lt;L$4,0,5-(L$3-VLOOKUP($C44,'Regional Crises'!$B$1:$R$66,10,FALSE))/(L$3-L$4)*5)),1))),IF(VLOOKUP($E44,'Country Indicator Data'!$B$4:$N$300,6,FALSE)="x","x",ROUND(IF(VLOOKUP($E44,'Country Indicator Data'!$B$4:$N$300,6,FALSE)&gt;L$3,5,IF(VLOOKUP($E44,'Country Indicator Data'!$B$4:$N$300,6,FALSE)&lt;L$4,0,5-(L$3-VLOOKUP($E44,'Country Indicator Data'!$B$4:$N$300,6,FALSE))/(L$3-L$4)*5)),1)))</f>
        <v>0.8</v>
      </c>
      <c r="M44" s="240">
        <f>IF(LEN(E44)&gt;3,(IF(VLOOKUP($C44,'Regional Crises'!$B$1:$R$66,11,FALSE)="x","x",ROUND(IF(VLOOKUP($C44,'Regional Crises'!$B$1:$R$66,11,FALSE)&gt;M$3,5,IF(VLOOKUP($C44,'Regional Crises'!$B$1:$R$66,11,FALSE)&lt;M$4,0,5-(M$3-VLOOKUP($C44,'Regional Crises'!$B$1:$R$66,11,FALSE))/(M$3-M$4)*5)),1))),IF(VLOOKUP($E44,'Country Indicator Data'!$B$4:$N$300,7,FALSE)="x","x",ROUND(IF(VLOOKUP($E44,'Country Indicator Data'!$B$4:$N$300,7,FALSE)&gt;M$3,5,IF(VLOOKUP($E44,'Country Indicator Data'!$B$4:$N$300,7,FALSE)&lt;M$4,0,5-(M$3-VLOOKUP($E44,'Country Indicator Data'!$B$4:$N$300,7,FALSE))/(M$3-M$4)*5)),1)))</f>
        <v>1</v>
      </c>
      <c r="N44" s="240">
        <f t="shared" si="15"/>
        <v>0.9</v>
      </c>
      <c r="O44" s="240">
        <f t="shared" si="16"/>
        <v>1.0166666666666666</v>
      </c>
      <c r="P44" s="240">
        <f>IF(LEN(E44)&gt;3,VLOOKUP(C44,'Regional Crises'!$B$1:$R$69,12,FALSE),VLOOKUP(E44,'Country Indicator Data'!$B$4:$I$300,8,FALSE))</f>
        <v>3</v>
      </c>
      <c r="Q44" s="240">
        <f>IF(LEN(E44)&gt;3,((IF(VLOOKUP($C44,'Regional Crises'!$B$1:$R$66,13,FALSE)="x","x",ROUND(IF(VLOOKUP($C44,'Regional Crises'!$B$1:$R$66,13,FALSE)&gt;Q$3,5,IF(VLOOKUP($C44,'Regional Crises'!$B$1:$R$66,13,FALSE)&lt;Q$4,0,5-(LOG(Q$3)-LOG(VLOOKUP($C44,'Regional Crises'!$B$1:$R$66,13,FALSE)))/(LOG(Q$3)-LOG(Q$4))*5)),1)))),(IF(VLOOKUP($E44,'Country Indicator Data'!$B$4:$N$300,9,FALSE)="x","x",ROUND(IF(VLOOKUP($E44,'Country Indicator Data'!$B$4:$N$300,9,FALSE)&gt;Q$3,5,IF(VLOOKUP($E44,'Country Indicator Data'!$B$4:$N$300,9,FALSE)&lt;Q$4,0,5-(LOG(Q$3)-LOG(VLOOKUP($E44,'Country Indicator Data'!$B$4:$N$300,9,FALSE)))/(LOG(Q$3)-LOG(Q$4))*5)),1))))</f>
        <v>0.4</v>
      </c>
      <c r="R44" s="240">
        <f t="shared" si="17"/>
        <v>1.7</v>
      </c>
      <c r="S44" s="240">
        <f>IF(LEN(E44)&gt;3,((IF(VLOOKUP($C44,'Regional Crises'!$B$1:$R$66,17,FALSE)="x","x",ROUND(IF(VLOOKUP($C44,'Regional Crises'!$B$1:$R$66,17,FALSE)&gt;S$3,0,IF(VLOOKUP($C44,'Regional Crises'!$B$1:$R$66,17,FALSE)&lt;S$4,5,(S$3-VLOOKUP($C44,'Regional Crises'!$B$1:$R$66,17,FALSE))/(S$3-S$4)*5)),1)))),(IF(VLOOKUP($E44,'Country Indicator Data'!$B$4:$N$300,13,FALSE)="x","x",ROUND(IF(VLOOKUP($E44,'Country Indicator Data'!$B$4:$N$300,13,FALSE)&gt;S$3,0,IF(VLOOKUP($E44,'Country Indicator Data'!$B$4:$N$300,13,FALSE)&lt;S$4,5,(S$3-VLOOKUP($E44,'Country Indicator Data'!$B$4:$N$300,13,FALSE))/(S$3-S$4)*5)),1))))</f>
        <v>2.6</v>
      </c>
      <c r="T44" s="240">
        <f>IF(LEN(E44)&gt;3,((IF(VLOOKUP($C44,'Regional Crises'!$B$1:$R$66,14,FALSE)="x","x",ROUND(IF(VLOOKUP($C44,'Regional Crises'!$B$1:$R$66,14,FALSE)&gt;T$3,0,IF(VLOOKUP($C44,'Regional Crises'!$B$1:$R$66,14,FALSE)&lt;T$4,5,(T$3-VLOOKUP($C44,'Regional Crises'!$B$1:$R$66,14,FALSE))/(T$3-T$4)*5)),1)))),(IF(VLOOKUP($E44,'Country Indicator Data'!$B$4:$N$300,10,FALSE)="x","x",ROUND(IF(VLOOKUP($E44,'Country Indicator Data'!$B$4:$N$300,10,FALSE)&gt;T$3,0,IF(VLOOKUP($E44,'Country Indicator Data'!$B$4:$N$300,10,FALSE)&lt;T$4,5,(T$3-VLOOKUP($E44,'Country Indicator Data'!$B$4:$N$300,10,FALSE))/(T$3-T$4)*5)),1))))</f>
        <v>2.2999999999999998</v>
      </c>
      <c r="U44" s="240" t="str">
        <f>IF(LEN(E44)&gt;3,((IF(VLOOKUP($C44,'Regional Crises'!$B$1:$R$66,15,FALSE)="x","x",ROUND(IF(VLOOKUP($C44,'Regional Crises'!$B$1:$R$66,15,FALSE)&gt;U$3,0,IF(VLOOKUP($C44,'Regional Crises'!$B$1:$R$66,15,FALSE)&lt;U$4,5,(U$3-VLOOKUP($C44,'Regional Crises'!$B$1:$R$66,15,FALSE))/(U$3-U$4)*5)),1)))),(IF(VLOOKUP($E44,'Country Indicator Data'!$B$4:$N$300,11,FALSE)="x","x",ROUND(IF(VLOOKUP($E44,'Country Indicator Data'!$B$4:$N$300,11,FALSE)&gt;U$3,0,IF(VLOOKUP($E44,'Country Indicator Data'!$B$4:$N$300,11,FALSE)&lt;U$4,5,(U$3-VLOOKUP($E44,'Country Indicator Data'!$B$4:$N$300,11,FALSE))/(U$3-U$4)*5)),1))))</f>
        <v>x</v>
      </c>
      <c r="V44" s="240">
        <f>IF(LEN(E44)&gt;3,((IF(VLOOKUP($C44,'Regional Crises'!$B$1:$R$66,16,FALSE)="x","x",ROUND(IF(VLOOKUP($C44,'Regional Crises'!$B$1:$R$66,16,FALSE)&gt;V$3,0,IF(VLOOKUP($C44,'Regional Crises'!$B$1:$R$66,16,FALSE)&lt;V$4,5,(V$3-VLOOKUP($C44,'Regional Crises'!$B$1:$R$66,16,FALSE))/(V$3-V$4)*5)),1)))),(IF(VLOOKUP($E44,'Country Indicator Data'!$B$4:$N$300,12,FALSE)="x","x",ROUND(IF(VLOOKUP($E44,'Country Indicator Data'!$B$4:$N$300,12,FALSE)&gt;V$3,0,IF(VLOOKUP($E44,'Country Indicator Data'!$B$4:$N$300,12,FALSE)&lt;V$4,5,(V$3-VLOOKUP($E44,'Country Indicator Data'!$B$4:$N$300,12,FALSE))/(V$3-V$4)*5)),1))))</f>
        <v>0.6</v>
      </c>
      <c r="W44" s="240">
        <f t="shared" si="18"/>
        <v>1.8</v>
      </c>
      <c r="X44" s="240">
        <f t="shared" si="19"/>
        <v>1.5</v>
      </c>
      <c r="Y44" s="247">
        <f>IF('Core Indicators'!FC41="x","x",IF('Core Indicators'!FC41&gt;=5,5,IF('Core Indicators'!FC41&gt;=4,4,IF('Core Indicators'!FC41&gt;=3,3,IF('Core Indicators'!FC41&gt;=2,2,IF('Core Indicators'!FC41&gt;=1,1,0))))))</f>
        <v>2</v>
      </c>
      <c r="Z44" s="240">
        <f t="shared" si="20"/>
        <v>2</v>
      </c>
      <c r="AA44" s="247">
        <f>'Crisis Indicator Data'!Y41</f>
        <v>1</v>
      </c>
      <c r="AB44" s="247">
        <f>'Crisis Indicator Data'!Z41</f>
        <v>0</v>
      </c>
      <c r="AC44" s="247">
        <f>'Crisis Indicator Data'!AA41</f>
        <v>1</v>
      </c>
      <c r="AD44" s="247">
        <f>'Crisis Indicator Data'!AB41</f>
        <v>0</v>
      </c>
      <c r="AE44" s="247">
        <f t="shared" si="21"/>
        <v>2</v>
      </c>
      <c r="AF44" s="247">
        <f>'Crisis Indicator Data'!AC41</f>
        <v>2</v>
      </c>
      <c r="AG44" s="247">
        <f>'Crisis Indicator Data'!AD41</f>
        <v>0</v>
      </c>
      <c r="AH44" s="247">
        <f t="shared" si="22"/>
        <v>2</v>
      </c>
      <c r="AI44" s="247">
        <f>'Crisis Indicator Data'!AE41</f>
        <v>0</v>
      </c>
      <c r="AJ44" s="247">
        <f>'Crisis Indicator Data'!AF41</f>
        <v>0</v>
      </c>
      <c r="AK44" s="247">
        <f>'Crisis Indicator Data'!AG41</f>
        <v>0</v>
      </c>
      <c r="AL44" s="247">
        <f t="shared" si="23"/>
        <v>0</v>
      </c>
      <c r="AM44" s="240">
        <f t="shared" si="24"/>
        <v>1</v>
      </c>
      <c r="AN44" s="240">
        <f t="shared" si="25"/>
        <v>1.5</v>
      </c>
    </row>
    <row r="45" spans="1:40" ht="13.5" customHeight="1" x14ac:dyDescent="0.25">
      <c r="A45" s="144" t="str">
        <f>'Crisis Indicator Data'!A42</f>
        <v>Complex crisis in Guatemala</v>
      </c>
      <c r="B45" s="145" t="str">
        <f>'Crisis Indicator Data'!B42</f>
        <v>Violence,Socio-political,Other seasonal event</v>
      </c>
      <c r="C45" s="145" t="str">
        <f>'Crisis Indicator Data'!C42</f>
        <v>GTM001</v>
      </c>
      <c r="D45" s="145" t="str">
        <f>'Crisis Indicator Data'!D42</f>
        <v>Guatemala</v>
      </c>
      <c r="E45" s="146" t="str">
        <f>'Crisis Indicator Data'!E42</f>
        <v>GTM</v>
      </c>
      <c r="F45" s="240">
        <f>IF(LEN(E45)&gt;3,(IF(VLOOKUP($C45,'Regional Crises'!$B$1:$R$66,7,FALSE)="x","x",ROUND(IF(VLOOKUP($C45,'Regional Crises'!$B$1:$R$66,7,FALSE)&gt;$F$3,5,IF(VLOOKUP($C45,'Regional Crises'!$B$1:$R$66,7,FALSE)&lt;F$4,0,($F$3-VLOOKUP($C45,'Regional Crises'!$B$1:$R$66,7,FALSE))/($F$3-$F$4)*5)),1))),IF(VLOOKUP($E45,'Country Indicator Data'!$B$4:$N$300,3,FALSE)="x","x",ROUND(IF(VLOOKUP($E45,'Country Indicator Data'!$B$4:$N$300,3,FALSE)&gt;$F$3,5,IF(VLOOKUP($E45,'Country Indicator Data'!$B$4:$N$300,3,FALSE)&lt;$F$4,0,($F$3-VLOOKUP($E45,'Country Indicator Data'!$B$4:$N$300,3,FALSE))/($F$3-$F$4)*5)),1)))</f>
        <v>1.1000000000000001</v>
      </c>
      <c r="G45" s="240">
        <f>IF(LEN(E45)&gt;3,(IF(VLOOKUP($C45,'Regional Crises'!$B$1:$R$66,9,FALSE)="x","x",ROUND(IF(VLOOKUP($C45,'Regional Crises'!$B$1:$R$66,9,FALSE)&gt;G$3,5,IF(VLOOKUP($C45,'Regional Crises'!$B$1:$R$66,9,FALSE)&lt;G$4,0,(G$3-VLOOKUP($C45,'Regional Crises'!$B$1:$R$66,9,FALSE))/(G$3-G$4)*5)),1))),IF(VLOOKUP($E45,'Country Indicator Data'!$B$4:$N$300,5,FALSE)="x","x",ROUND(IF(VLOOKUP($E45,'Country Indicator Data'!$B$4:$N$300,5,FALSE)&gt;G$3,5,IF(VLOOKUP($E45,'Country Indicator Data'!$B$4:$N$300,5,FALSE)&lt;G$4,0,(G$3-VLOOKUP($E45,'Country Indicator Data'!$B$4:$N$300,5,FALSE))/(G$3-G$4)*5)),1)))</f>
        <v>3</v>
      </c>
      <c r="H45" s="240">
        <f t="shared" si="13"/>
        <v>2.0499999999999998</v>
      </c>
      <c r="I45" s="240">
        <f>IF(LEN(E45)&gt;3,(IF(VLOOKUP($C45,'Regional Crises'!$B$1:$R$66,6,FALSE)="x","x",ROUND(IF(VLOOKUP($C45,'Regional Crises'!$B$1:$R$66,6,FALSE)&gt;I$3,5,IF(VLOOKUP($C45,'Regional Crises'!$B$1:$R$66,6,FALSE)&lt;I$4,0,5-(I$3-VLOOKUP($C45,'Regional Crises'!$B$1:$R$66,6,FALSE))/(I$3-I$4)*5)),1))),IF(VLOOKUP($E45,'Country Indicator Data'!$B$4:$N$300,2,FALSE)="x","x",ROUND(IF(VLOOKUP($E45,'Country Indicator Data'!$B$4:$N$300,2,FALSE)&gt;I$3,5,IF(VLOOKUP($E45,'Country Indicator Data'!$B$4:$N$300,2,FALSE)&lt;I$4,0,5-(I$3-VLOOKUP($E45,'Country Indicator Data'!$B$4:$N$300,2,FALSE))/(I$3-I$4)*5)),1)))</f>
        <v>2.5</v>
      </c>
      <c r="J45" s="240">
        <f>IF(LEN(E45)&gt;3,(IF(VLOOKUP($C45,'Regional Crises'!$B$1:$R$66,8,FALSE)="x","x",ROUND(IF(VLOOKUP($C45,'Regional Crises'!$B$1:$R$66,8,FALSE)&gt;J$3,5,IF(VLOOKUP($C45,'Regional Crises'!$B$1:$R$66,8,FALSE)&lt;J$4,0,5-(J$3-VLOOKUP($C45,'Regional Crises'!$B$1:$R$66,8,FALSE))/(J$3-J$4)*5)),1))),IF(VLOOKUP($E45,'Country Indicator Data'!$B$4:$N$300,4,FALSE)="x","x",ROUND(IF(VLOOKUP($E45,'Country Indicator Data'!$B$4:$N$300,4,FALSE)&gt;J$3,5,IF(VLOOKUP($E45,'Country Indicator Data'!$B$4:$N$300,4,FALSE)&lt;J$4,0,5-(J$3-VLOOKUP($E45,'Country Indicator Data'!$B$4:$N$300,4,FALSE))/(J$3-J$4)*5)),1)))</f>
        <v>3.9</v>
      </c>
      <c r="K45" s="240">
        <f t="shared" si="14"/>
        <v>3.2</v>
      </c>
      <c r="L45" s="240">
        <f>IF(LEN(E45)&gt;3,(IF(VLOOKUP($C45,'Regional Crises'!$B$1:$R$66,10,FALSE)="x","x",ROUND(IF(VLOOKUP($C45,'Regional Crises'!$B$1:$R$66,10,FALSE)&gt;L$3,5,IF(VLOOKUP($C45,'Regional Crises'!$B$1:$R$66,10,FALSE)&lt;L$4,0,5-(L$3-VLOOKUP($C45,'Regional Crises'!$B$1:$R$66,10,FALSE))/(L$3-L$4)*5)),1))),IF(VLOOKUP($E45,'Country Indicator Data'!$B$4:$N$300,6,FALSE)="x","x",ROUND(IF(VLOOKUP($E45,'Country Indicator Data'!$B$4:$N$300,6,FALSE)&gt;L$3,5,IF(VLOOKUP($E45,'Country Indicator Data'!$B$4:$N$300,6,FALSE)&lt;L$4,0,5-(L$3-VLOOKUP($E45,'Country Indicator Data'!$B$4:$N$300,6,FALSE))/(L$3-L$4)*5)),1)))</f>
        <v>3.3</v>
      </c>
      <c r="M45" s="240">
        <f>IF(LEN(E45)&gt;3,(IF(VLOOKUP($C45,'Regional Crises'!$B$1:$R$66,11,FALSE)="x","x",ROUND(IF(VLOOKUP($C45,'Regional Crises'!$B$1:$R$66,11,FALSE)&gt;M$3,5,IF(VLOOKUP($C45,'Regional Crises'!$B$1:$R$66,11,FALSE)&lt;M$4,0,5-(M$3-VLOOKUP($C45,'Regional Crises'!$B$1:$R$66,11,FALSE))/(M$3-M$4)*5)),1))),IF(VLOOKUP($E45,'Country Indicator Data'!$B$4:$N$300,7,FALSE)="x","x",ROUND(IF(VLOOKUP($E45,'Country Indicator Data'!$B$4:$N$300,7,FALSE)&gt;M$3,5,IF(VLOOKUP($E45,'Country Indicator Data'!$B$4:$N$300,7,FALSE)&lt;M$4,0,5-(M$3-VLOOKUP($E45,'Country Indicator Data'!$B$4:$N$300,7,FALSE))/(M$3-M$4)*5)),1)))</f>
        <v>2.9</v>
      </c>
      <c r="N45" s="240">
        <f t="shared" si="15"/>
        <v>3.0999999999999996</v>
      </c>
      <c r="O45" s="240">
        <f t="shared" si="16"/>
        <v>2.7833333333333332</v>
      </c>
      <c r="P45" s="240">
        <f>IF(LEN(E45)&gt;3,VLOOKUP(C45,'Regional Crises'!$B$1:$R$69,12,FALSE),VLOOKUP(E45,'Country Indicator Data'!$B$4:$I$300,8,FALSE))</f>
        <v>3</v>
      </c>
      <c r="Q45" s="240">
        <f>IF(LEN(E45)&gt;3,((IF(VLOOKUP($C45,'Regional Crises'!$B$1:$R$66,13,FALSE)="x","x",ROUND(IF(VLOOKUP($C45,'Regional Crises'!$B$1:$R$66,13,FALSE)&gt;Q$3,5,IF(VLOOKUP($C45,'Regional Crises'!$B$1:$R$66,13,FALSE)&lt;Q$4,0,5-(LOG(Q$3)-LOG(VLOOKUP($C45,'Regional Crises'!$B$1:$R$66,13,FALSE)))/(LOG(Q$3)-LOG(Q$4))*5)),1)))),(IF(VLOOKUP($E45,'Country Indicator Data'!$B$4:$N$300,9,FALSE)="x","x",ROUND(IF(VLOOKUP($E45,'Country Indicator Data'!$B$4:$N$300,9,FALSE)&gt;Q$3,5,IF(VLOOKUP($E45,'Country Indicator Data'!$B$4:$N$300,9,FALSE)&lt;Q$4,0,5-(LOG(Q$3)-LOG(VLOOKUP($E45,'Country Indicator Data'!$B$4:$N$300,9,FALSE)))/(LOG(Q$3)-LOG(Q$4))*5)),1))))</f>
        <v>4</v>
      </c>
      <c r="R45" s="240">
        <f t="shared" si="17"/>
        <v>3.5</v>
      </c>
      <c r="S45" s="240">
        <f>IF(LEN(E45)&gt;3,((IF(VLOOKUP($C45,'Regional Crises'!$B$1:$R$66,17,FALSE)="x","x",ROUND(IF(VLOOKUP($C45,'Regional Crises'!$B$1:$R$66,17,FALSE)&gt;S$3,0,IF(VLOOKUP($C45,'Regional Crises'!$B$1:$R$66,17,FALSE)&lt;S$4,5,(S$3-VLOOKUP($C45,'Regional Crises'!$B$1:$R$66,17,FALSE))/(S$3-S$4)*5)),1)))),(IF(VLOOKUP($E45,'Country Indicator Data'!$B$4:$N$300,13,FALSE)="x","x",ROUND(IF(VLOOKUP($E45,'Country Indicator Data'!$B$4:$N$300,13,FALSE)&gt;S$3,0,IF(VLOOKUP($E45,'Country Indicator Data'!$B$4:$N$300,13,FALSE)&lt;S$4,5,(S$3-VLOOKUP($E45,'Country Indicator Data'!$B$4:$N$300,13,FALSE))/(S$3-S$4)*5)),1))))</f>
        <v>3.7</v>
      </c>
      <c r="T45" s="240">
        <f>IF(LEN(E45)&gt;3,((IF(VLOOKUP($C45,'Regional Crises'!$B$1:$R$66,14,FALSE)="x","x",ROUND(IF(VLOOKUP($C45,'Regional Crises'!$B$1:$R$66,14,FALSE)&gt;T$3,0,IF(VLOOKUP($C45,'Regional Crises'!$B$1:$R$66,14,FALSE)&lt;T$4,5,(T$3-VLOOKUP($C45,'Regional Crises'!$B$1:$R$66,14,FALSE))/(T$3-T$4)*5)),1)))),(IF(VLOOKUP($E45,'Country Indicator Data'!$B$4:$N$300,10,FALSE)="x","x",ROUND(IF(VLOOKUP($E45,'Country Indicator Data'!$B$4:$N$300,10,FALSE)&gt;T$3,0,IF(VLOOKUP($E45,'Country Indicator Data'!$B$4:$N$300,10,FALSE)&lt;T$4,5,(T$3-VLOOKUP($E45,'Country Indicator Data'!$B$4:$N$300,10,FALSE))/(T$3-T$4)*5)),1))))</f>
        <v>3.6</v>
      </c>
      <c r="U45" s="240">
        <f>IF(LEN(E45)&gt;3,((IF(VLOOKUP($C45,'Regional Crises'!$B$1:$R$66,15,FALSE)="x","x",ROUND(IF(VLOOKUP($C45,'Regional Crises'!$B$1:$R$66,15,FALSE)&gt;U$3,0,IF(VLOOKUP($C45,'Regional Crises'!$B$1:$R$66,15,FALSE)&lt;U$4,5,(U$3-VLOOKUP($C45,'Regional Crises'!$B$1:$R$66,15,FALSE))/(U$3-U$4)*5)),1)))),(IF(VLOOKUP($E45,'Country Indicator Data'!$B$4:$N$300,11,FALSE)="x","x",ROUND(IF(VLOOKUP($E45,'Country Indicator Data'!$B$4:$N$300,11,FALSE)&gt;U$3,0,IF(VLOOKUP($E45,'Country Indicator Data'!$B$4:$N$300,11,FALSE)&lt;U$4,5,(U$3-VLOOKUP($E45,'Country Indicator Data'!$B$4:$N$300,11,FALSE))/(U$3-U$4)*5)),1))))</f>
        <v>3.4</v>
      </c>
      <c r="V45" s="240">
        <f>IF(LEN(E45)&gt;3,((IF(VLOOKUP($C45,'Regional Crises'!$B$1:$R$66,16,FALSE)="x","x",ROUND(IF(VLOOKUP($C45,'Regional Crises'!$B$1:$R$66,16,FALSE)&gt;V$3,0,IF(VLOOKUP($C45,'Regional Crises'!$B$1:$R$66,16,FALSE)&lt;V$4,5,(V$3-VLOOKUP($C45,'Regional Crises'!$B$1:$R$66,16,FALSE))/(V$3-V$4)*5)),1)))),(IF(VLOOKUP($E45,'Country Indicator Data'!$B$4:$N$300,12,FALSE)="x","x",ROUND(IF(VLOOKUP($E45,'Country Indicator Data'!$B$4:$N$300,12,FALSE)&gt;V$3,0,IF(VLOOKUP($E45,'Country Indicator Data'!$B$4:$N$300,12,FALSE)&lt;V$4,5,(V$3-VLOOKUP($E45,'Country Indicator Data'!$B$4:$N$300,12,FALSE))/(V$3-V$4)*5)),1))))</f>
        <v>2.4</v>
      </c>
      <c r="W45" s="240">
        <f t="shared" si="18"/>
        <v>3.3</v>
      </c>
      <c r="X45" s="240">
        <f t="shared" si="19"/>
        <v>3.2</v>
      </c>
      <c r="Y45" s="247">
        <f>IF('Core Indicators'!FC42="x","x",IF('Core Indicators'!FC42&gt;=5,5,IF('Core Indicators'!FC42&gt;=4,4,IF('Core Indicators'!FC42&gt;=3,3,IF('Core Indicators'!FC42&gt;=2,2,IF('Core Indicators'!FC42&gt;=1,1,0))))))</f>
        <v>5</v>
      </c>
      <c r="Z45" s="240">
        <f t="shared" si="20"/>
        <v>5</v>
      </c>
      <c r="AA45" s="247">
        <f>'Crisis Indicator Data'!Y42</f>
        <v>0</v>
      </c>
      <c r="AB45" s="247">
        <f>'Crisis Indicator Data'!Z42</f>
        <v>0</v>
      </c>
      <c r="AC45" s="247">
        <f>'Crisis Indicator Data'!AA42</f>
        <v>0</v>
      </c>
      <c r="AD45" s="247">
        <f>'Crisis Indicator Data'!AB42</f>
        <v>0</v>
      </c>
      <c r="AE45" s="247">
        <f t="shared" si="21"/>
        <v>0</v>
      </c>
      <c r="AF45" s="247">
        <f>'Crisis Indicator Data'!AC42</f>
        <v>0</v>
      </c>
      <c r="AG45" s="247">
        <f>'Crisis Indicator Data'!AD42</f>
        <v>1</v>
      </c>
      <c r="AH45" s="247">
        <f t="shared" si="22"/>
        <v>1</v>
      </c>
      <c r="AI45" s="247">
        <f>'Crisis Indicator Data'!AE42</f>
        <v>1</v>
      </c>
      <c r="AJ45" s="247">
        <f>'Crisis Indicator Data'!AF42</f>
        <v>0</v>
      </c>
      <c r="AK45" s="247">
        <f>'Crisis Indicator Data'!AG42</f>
        <v>3</v>
      </c>
      <c r="AL45" s="247">
        <f t="shared" si="23"/>
        <v>3</v>
      </c>
      <c r="AM45" s="240">
        <f t="shared" si="24"/>
        <v>1</v>
      </c>
      <c r="AN45" s="240">
        <f t="shared" si="25"/>
        <v>3</v>
      </c>
    </row>
    <row r="46" spans="1:40" ht="13.5" customHeight="1" x14ac:dyDescent="0.25">
      <c r="A46" s="144" t="str">
        <f>'Crisis Indicator Data'!A43</f>
        <v>Complex crisis in Honduras</v>
      </c>
      <c r="B46" s="145" t="str">
        <f>'Crisis Indicator Data'!B43</f>
        <v>Violence,Socio-political,Other seasonal event,Cyclone</v>
      </c>
      <c r="C46" s="145" t="str">
        <f>'Crisis Indicator Data'!C43</f>
        <v>HND001</v>
      </c>
      <c r="D46" s="145" t="str">
        <f>'Crisis Indicator Data'!D43</f>
        <v>Honduras</v>
      </c>
      <c r="E46" s="146" t="str">
        <f>'Crisis Indicator Data'!E43</f>
        <v>HND</v>
      </c>
      <c r="F46" s="240">
        <f>IF(LEN(E46)&gt;3,(IF(VLOOKUP($C46,'Regional Crises'!$B$1:$R$66,7,FALSE)="x","x",ROUND(IF(VLOOKUP($C46,'Regional Crises'!$B$1:$R$66,7,FALSE)&gt;$F$3,5,IF(VLOOKUP($C46,'Regional Crises'!$B$1:$R$66,7,FALSE)&lt;F$4,0,($F$3-VLOOKUP($C46,'Regional Crises'!$B$1:$R$66,7,FALSE))/($F$3-$F$4)*5)),1))),IF(VLOOKUP($E46,'Country Indicator Data'!$B$4:$N$300,3,FALSE)="x","x",ROUND(IF(VLOOKUP($E46,'Country Indicator Data'!$B$4:$N$300,3,FALSE)&gt;$F$3,5,IF(VLOOKUP($E46,'Country Indicator Data'!$B$4:$N$300,3,FALSE)&lt;$F$4,0,($F$3-VLOOKUP($E46,'Country Indicator Data'!$B$4:$N$300,3,FALSE))/($F$3-$F$4)*5)),1)))</f>
        <v>1.8</v>
      </c>
      <c r="G46" s="240">
        <f>IF(LEN(E46)&gt;3,(IF(VLOOKUP($C46,'Regional Crises'!$B$1:$R$66,9,FALSE)="x","x",ROUND(IF(VLOOKUP($C46,'Regional Crises'!$B$1:$R$66,9,FALSE)&gt;G$3,5,IF(VLOOKUP($C46,'Regional Crises'!$B$1:$R$66,9,FALSE)&lt;G$4,0,(G$3-VLOOKUP($C46,'Regional Crises'!$B$1:$R$66,9,FALSE))/(G$3-G$4)*5)),1))),IF(VLOOKUP($E46,'Country Indicator Data'!$B$4:$N$300,5,FALSE)="x","x",ROUND(IF(VLOOKUP($E46,'Country Indicator Data'!$B$4:$N$300,5,FALSE)&gt;G$3,5,IF(VLOOKUP($E46,'Country Indicator Data'!$B$4:$N$300,5,FALSE)&lt;G$4,0,(G$3-VLOOKUP($E46,'Country Indicator Data'!$B$4:$N$300,5,FALSE))/(G$3-G$4)*5)),1)))</f>
        <v>2.7</v>
      </c>
      <c r="H46" s="240">
        <f t="shared" si="13"/>
        <v>2.25</v>
      </c>
      <c r="I46" s="240">
        <f>IF(LEN(E46)&gt;3,(IF(VLOOKUP($C46,'Regional Crises'!$B$1:$R$66,6,FALSE)="x","x",ROUND(IF(VLOOKUP($C46,'Regional Crises'!$B$1:$R$66,6,FALSE)&gt;I$3,5,IF(VLOOKUP($C46,'Regional Crises'!$B$1:$R$66,6,FALSE)&lt;I$4,0,5-(I$3-VLOOKUP($C46,'Regional Crises'!$B$1:$R$66,6,FALSE))/(I$3-I$4)*5)),1))),IF(VLOOKUP($E46,'Country Indicator Data'!$B$4:$N$300,2,FALSE)="x","x",ROUND(IF(VLOOKUP($E46,'Country Indicator Data'!$B$4:$N$300,2,FALSE)&gt;I$3,5,IF(VLOOKUP($E46,'Country Indicator Data'!$B$4:$N$300,2,FALSE)&lt;I$4,0,5-(I$3-VLOOKUP($E46,'Country Indicator Data'!$B$4:$N$300,2,FALSE))/(I$3-I$4)*5)),1)))</f>
        <v>0.8</v>
      </c>
      <c r="J46" s="240">
        <f>IF(LEN(E46)&gt;3,(IF(VLOOKUP($C46,'Regional Crises'!$B$1:$R$66,8,FALSE)="x","x",ROUND(IF(VLOOKUP($C46,'Regional Crises'!$B$1:$R$66,8,FALSE)&gt;J$3,5,IF(VLOOKUP($C46,'Regional Crises'!$B$1:$R$66,8,FALSE)&lt;J$4,0,5-(J$3-VLOOKUP($C46,'Regional Crises'!$B$1:$R$66,8,FALSE))/(J$3-J$4)*5)),1))),IF(VLOOKUP($E46,'Country Indicator Data'!$B$4:$N$300,4,FALSE)="x","x",ROUND(IF(VLOOKUP($E46,'Country Indicator Data'!$B$4:$N$300,4,FALSE)&gt;J$3,5,IF(VLOOKUP($E46,'Country Indicator Data'!$B$4:$N$300,4,FALSE)&lt;J$4,0,5-(J$3-VLOOKUP($E46,'Country Indicator Data'!$B$4:$N$300,4,FALSE))/(J$3-J$4)*5)),1)))</f>
        <v>0.7</v>
      </c>
      <c r="K46" s="240">
        <f t="shared" si="14"/>
        <v>0.75</v>
      </c>
      <c r="L46" s="240">
        <f>IF(LEN(E46)&gt;3,(IF(VLOOKUP($C46,'Regional Crises'!$B$1:$R$66,10,FALSE)="x","x",ROUND(IF(VLOOKUP($C46,'Regional Crises'!$B$1:$R$66,10,FALSE)&gt;L$3,5,IF(VLOOKUP($C46,'Regional Crises'!$B$1:$R$66,10,FALSE)&lt;L$4,0,5-(L$3-VLOOKUP($C46,'Regional Crises'!$B$1:$R$66,10,FALSE))/(L$3-L$4)*5)),1))),IF(VLOOKUP($E46,'Country Indicator Data'!$B$4:$N$300,6,FALSE)="x","x",ROUND(IF(VLOOKUP($E46,'Country Indicator Data'!$B$4:$N$300,6,FALSE)&gt;L$3,5,IF(VLOOKUP($E46,'Country Indicator Data'!$B$4:$N$300,6,FALSE)&lt;L$4,0,5-(L$3-VLOOKUP($E46,'Country Indicator Data'!$B$4:$N$300,6,FALSE))/(L$3-L$4)*5)),1)))</f>
        <v>3.2</v>
      </c>
      <c r="M46" s="240">
        <f>IF(LEN(E46)&gt;3,(IF(VLOOKUP($C46,'Regional Crises'!$B$1:$R$66,11,FALSE)="x","x",ROUND(IF(VLOOKUP($C46,'Regional Crises'!$B$1:$R$66,11,FALSE)&gt;M$3,5,IF(VLOOKUP($C46,'Regional Crises'!$B$1:$R$66,11,FALSE)&lt;M$4,0,5-(M$3-VLOOKUP($C46,'Regional Crises'!$B$1:$R$66,11,FALSE))/(M$3-M$4)*5)),1))),IF(VLOOKUP($E46,'Country Indicator Data'!$B$4:$N$300,7,FALSE)="x","x",ROUND(IF(VLOOKUP($E46,'Country Indicator Data'!$B$4:$N$300,7,FALSE)&gt;M$3,5,IF(VLOOKUP($E46,'Country Indicator Data'!$B$4:$N$300,7,FALSE)&lt;M$4,0,5-(M$3-VLOOKUP($E46,'Country Indicator Data'!$B$4:$N$300,7,FALSE))/(M$3-M$4)*5)),1)))</f>
        <v>2.9</v>
      </c>
      <c r="N46" s="240">
        <f t="shared" si="15"/>
        <v>3.05</v>
      </c>
      <c r="O46" s="240">
        <f t="shared" si="16"/>
        <v>2.0166666666666666</v>
      </c>
      <c r="P46" s="240">
        <f>IF(LEN(E46)&gt;3,VLOOKUP(C46,'Regional Crises'!$B$1:$R$69,12,FALSE),VLOOKUP(E46,'Country Indicator Data'!$B$4:$I$300,8,FALSE))</f>
        <v>3</v>
      </c>
      <c r="Q46" s="240">
        <f>IF(LEN(E46)&gt;3,((IF(VLOOKUP($C46,'Regional Crises'!$B$1:$R$66,13,FALSE)="x","x",ROUND(IF(VLOOKUP($C46,'Regional Crises'!$B$1:$R$66,13,FALSE)&gt;Q$3,5,IF(VLOOKUP($C46,'Regional Crises'!$B$1:$R$66,13,FALSE)&lt;Q$4,0,5-(LOG(Q$3)-LOG(VLOOKUP($C46,'Regional Crises'!$B$1:$R$66,13,FALSE)))/(LOG(Q$3)-LOG(Q$4))*5)),1)))),(IF(VLOOKUP($E46,'Country Indicator Data'!$B$4:$N$300,9,FALSE)="x","x",ROUND(IF(VLOOKUP($E46,'Country Indicator Data'!$B$4:$N$300,9,FALSE)&gt;Q$3,5,IF(VLOOKUP($E46,'Country Indicator Data'!$B$4:$N$300,9,FALSE)&lt;Q$4,0,5-(LOG(Q$3)-LOG(VLOOKUP($E46,'Country Indicator Data'!$B$4:$N$300,9,FALSE)))/(LOG(Q$3)-LOG(Q$4))*5)),1))))</f>
        <v>4.0999999999999996</v>
      </c>
      <c r="R46" s="240">
        <f t="shared" si="17"/>
        <v>3.55</v>
      </c>
      <c r="S46" s="240">
        <f>IF(LEN(E46)&gt;3,((IF(VLOOKUP($C46,'Regional Crises'!$B$1:$R$66,17,FALSE)="x","x",ROUND(IF(VLOOKUP($C46,'Regional Crises'!$B$1:$R$66,17,FALSE)&gt;S$3,0,IF(VLOOKUP($C46,'Regional Crises'!$B$1:$R$66,17,FALSE)&lt;S$4,5,(S$3-VLOOKUP($C46,'Regional Crises'!$B$1:$R$66,17,FALSE))/(S$3-S$4)*5)),1)))),(IF(VLOOKUP($E46,'Country Indicator Data'!$B$4:$N$300,13,FALSE)="x","x",ROUND(IF(VLOOKUP($E46,'Country Indicator Data'!$B$4:$N$300,13,FALSE)&gt;S$3,0,IF(VLOOKUP($E46,'Country Indicator Data'!$B$4:$N$300,13,FALSE)&lt;S$4,5,(S$3-VLOOKUP($E46,'Country Indicator Data'!$B$4:$N$300,13,FALSE))/(S$3-S$4)*5)),1))))</f>
        <v>3.7</v>
      </c>
      <c r="T46" s="240">
        <f>IF(LEN(E46)&gt;3,((IF(VLOOKUP($C46,'Regional Crises'!$B$1:$R$66,14,FALSE)="x","x",ROUND(IF(VLOOKUP($C46,'Regional Crises'!$B$1:$R$66,14,FALSE)&gt;T$3,0,IF(VLOOKUP($C46,'Regional Crises'!$B$1:$R$66,14,FALSE)&lt;T$4,5,(T$3-VLOOKUP($C46,'Regional Crises'!$B$1:$R$66,14,FALSE))/(T$3-T$4)*5)),1)))),(IF(VLOOKUP($E46,'Country Indicator Data'!$B$4:$N$300,10,FALSE)="x","x",ROUND(IF(VLOOKUP($E46,'Country Indicator Data'!$B$4:$N$300,10,FALSE)&gt;T$3,0,IF(VLOOKUP($E46,'Country Indicator Data'!$B$4:$N$300,10,FALSE)&lt;T$4,5,(T$3-VLOOKUP($E46,'Country Indicator Data'!$B$4:$N$300,10,FALSE))/(T$3-T$4)*5)),1))))</f>
        <v>3.5</v>
      </c>
      <c r="U46" s="240">
        <f>IF(LEN(E46)&gt;3,((IF(VLOOKUP($C46,'Regional Crises'!$B$1:$R$66,15,FALSE)="x","x",ROUND(IF(VLOOKUP($C46,'Regional Crises'!$B$1:$R$66,15,FALSE)&gt;U$3,0,IF(VLOOKUP($C46,'Regional Crises'!$B$1:$R$66,15,FALSE)&lt;U$4,5,(U$3-VLOOKUP($C46,'Regional Crises'!$B$1:$R$66,15,FALSE))/(U$3-U$4)*5)),1)))),(IF(VLOOKUP($E46,'Country Indicator Data'!$B$4:$N$300,11,FALSE)="x","x",ROUND(IF(VLOOKUP($E46,'Country Indicator Data'!$B$4:$N$300,11,FALSE)&gt;U$3,0,IF(VLOOKUP($E46,'Country Indicator Data'!$B$4:$N$300,11,FALSE)&lt;U$4,5,(U$3-VLOOKUP($E46,'Country Indicator Data'!$B$4:$N$300,11,FALSE))/(U$3-U$4)*5)),1))))</f>
        <v>3.4</v>
      </c>
      <c r="V46" s="240">
        <f>IF(LEN(E46)&gt;3,((IF(VLOOKUP($C46,'Regional Crises'!$B$1:$R$66,16,FALSE)="x","x",ROUND(IF(VLOOKUP($C46,'Regional Crises'!$B$1:$R$66,16,FALSE)&gt;V$3,0,IF(VLOOKUP($C46,'Regional Crises'!$B$1:$R$66,16,FALSE)&lt;V$4,5,(V$3-VLOOKUP($C46,'Regional Crises'!$B$1:$R$66,16,FALSE))/(V$3-V$4)*5)),1)))),(IF(VLOOKUP($E46,'Country Indicator Data'!$B$4:$N$300,12,FALSE)="x","x",ROUND(IF(VLOOKUP($E46,'Country Indicator Data'!$B$4:$N$300,12,FALSE)&gt;V$3,0,IF(VLOOKUP($E46,'Country Indicator Data'!$B$4:$N$300,12,FALSE)&lt;V$4,5,(V$3-VLOOKUP($E46,'Country Indicator Data'!$B$4:$N$300,12,FALSE))/(V$3-V$4)*5)),1))))</f>
        <v>2.8</v>
      </c>
      <c r="W46" s="240">
        <f t="shared" si="18"/>
        <v>3.4</v>
      </c>
      <c r="X46" s="240">
        <f t="shared" si="19"/>
        <v>3</v>
      </c>
      <c r="Y46" s="247">
        <f>IF('Core Indicators'!FC43="x","x",IF('Core Indicators'!FC43&gt;=5,5,IF('Core Indicators'!FC43&gt;=4,4,IF('Core Indicators'!FC43&gt;=3,3,IF('Core Indicators'!FC43&gt;=2,2,IF('Core Indicators'!FC43&gt;=1,1,0))))))</f>
        <v>3</v>
      </c>
      <c r="Z46" s="240">
        <f t="shared" si="20"/>
        <v>3</v>
      </c>
      <c r="AA46" s="247">
        <f>'Crisis Indicator Data'!Y43</f>
        <v>0</v>
      </c>
      <c r="AB46" s="247">
        <f>'Crisis Indicator Data'!Z43</f>
        <v>1</v>
      </c>
      <c r="AC46" s="247">
        <f>'Crisis Indicator Data'!AA43</f>
        <v>0</v>
      </c>
      <c r="AD46" s="247">
        <f>'Crisis Indicator Data'!AB43</f>
        <v>0</v>
      </c>
      <c r="AE46" s="247">
        <f t="shared" si="21"/>
        <v>1</v>
      </c>
      <c r="AF46" s="247">
        <f>'Crisis Indicator Data'!AC43</f>
        <v>0</v>
      </c>
      <c r="AG46" s="247">
        <f>'Crisis Indicator Data'!AD43</f>
        <v>2</v>
      </c>
      <c r="AH46" s="247">
        <f t="shared" si="22"/>
        <v>2</v>
      </c>
      <c r="AI46" s="247">
        <f>'Crisis Indicator Data'!AE43</f>
        <v>1</v>
      </c>
      <c r="AJ46" s="247">
        <f>'Crisis Indicator Data'!AF43</f>
        <v>0</v>
      </c>
      <c r="AK46" s="247">
        <f>'Crisis Indicator Data'!AG43</f>
        <v>3</v>
      </c>
      <c r="AL46" s="247">
        <f t="shared" si="23"/>
        <v>3</v>
      </c>
      <c r="AM46" s="240">
        <f t="shared" si="24"/>
        <v>2</v>
      </c>
      <c r="AN46" s="240">
        <f t="shared" si="25"/>
        <v>2.5</v>
      </c>
    </row>
    <row r="47" spans="1:40" ht="13.5" customHeight="1" x14ac:dyDescent="0.25">
      <c r="A47" s="144" t="str">
        <f>'Crisis Indicator Data'!A44</f>
        <v>Complex crisis in Haiti</v>
      </c>
      <c r="B47" s="145" t="str">
        <f>'Crisis Indicator Data'!B44</f>
        <v>Earthquake,Violence,Socio-political,Other seasonal event</v>
      </c>
      <c r="C47" s="145" t="str">
        <f>'Crisis Indicator Data'!C44</f>
        <v>HTI001</v>
      </c>
      <c r="D47" s="145" t="str">
        <f>'Crisis Indicator Data'!D44</f>
        <v>Haiti</v>
      </c>
      <c r="E47" s="146" t="str">
        <f>'Crisis Indicator Data'!E44</f>
        <v>HTI</v>
      </c>
      <c r="F47" s="240">
        <f>IF(LEN(E47)&gt;3,(IF(VLOOKUP($C47,'Regional Crises'!$B$1:$R$66,7,FALSE)="x","x",ROUND(IF(VLOOKUP($C47,'Regional Crises'!$B$1:$R$66,7,FALSE)&gt;$F$3,5,IF(VLOOKUP($C47,'Regional Crises'!$B$1:$R$66,7,FALSE)&lt;F$4,0,($F$3-VLOOKUP($C47,'Regional Crises'!$B$1:$R$66,7,FALSE))/($F$3-$F$4)*5)),1))),IF(VLOOKUP($E47,'Country Indicator Data'!$B$4:$N$300,3,FALSE)="x","x",ROUND(IF(VLOOKUP($E47,'Country Indicator Data'!$B$4:$N$300,3,FALSE)&gt;$F$3,5,IF(VLOOKUP($E47,'Country Indicator Data'!$B$4:$N$300,3,FALSE)&lt;$F$4,0,($F$3-VLOOKUP($E47,'Country Indicator Data'!$B$4:$N$300,3,FALSE))/($F$3-$F$4)*5)),1)))</f>
        <v>2.1</v>
      </c>
      <c r="G47" s="240">
        <f>IF(LEN(E47)&gt;3,(IF(VLOOKUP($C47,'Regional Crises'!$B$1:$R$66,9,FALSE)="x","x",ROUND(IF(VLOOKUP($C47,'Regional Crises'!$B$1:$R$66,9,FALSE)&gt;G$3,5,IF(VLOOKUP($C47,'Regional Crises'!$B$1:$R$66,9,FALSE)&lt;G$4,0,(G$3-VLOOKUP($C47,'Regional Crises'!$B$1:$R$66,9,FALSE))/(G$3-G$4)*5)),1))),IF(VLOOKUP($E47,'Country Indicator Data'!$B$4:$N$300,5,FALSE)="x","x",ROUND(IF(VLOOKUP($E47,'Country Indicator Data'!$B$4:$N$300,5,FALSE)&gt;G$3,5,IF(VLOOKUP($E47,'Country Indicator Data'!$B$4:$N$300,5,FALSE)&lt;G$4,0,(G$3-VLOOKUP($E47,'Country Indicator Data'!$B$4:$N$300,5,FALSE))/(G$3-G$4)*5)),1)))</f>
        <v>2.9</v>
      </c>
      <c r="H47" s="240">
        <f t="shared" si="13"/>
        <v>2.5</v>
      </c>
      <c r="I47" s="240">
        <f>IF(LEN(E47)&gt;3,(IF(VLOOKUP($C47,'Regional Crises'!$B$1:$R$66,6,FALSE)="x","x",ROUND(IF(VLOOKUP($C47,'Regional Crises'!$B$1:$R$66,6,FALSE)&gt;I$3,5,IF(VLOOKUP($C47,'Regional Crises'!$B$1:$R$66,6,FALSE)&lt;I$4,0,5-(I$3-VLOOKUP($C47,'Regional Crises'!$B$1:$R$66,6,FALSE))/(I$3-I$4)*5)),1))),IF(VLOOKUP($E47,'Country Indicator Data'!$B$4:$N$300,2,FALSE)="x","x",ROUND(IF(VLOOKUP($E47,'Country Indicator Data'!$B$4:$N$300,2,FALSE)&gt;I$3,5,IF(VLOOKUP($E47,'Country Indicator Data'!$B$4:$N$300,2,FALSE)&lt;I$4,0,5-(I$3-VLOOKUP($E47,'Country Indicator Data'!$B$4:$N$300,2,FALSE))/(I$3-I$4)*5)),1)))</f>
        <v>0</v>
      </c>
      <c r="J47" s="240">
        <f>IF(LEN(E47)&gt;3,(IF(VLOOKUP($C47,'Regional Crises'!$B$1:$R$66,8,FALSE)="x","x",ROUND(IF(VLOOKUP($C47,'Regional Crises'!$B$1:$R$66,8,FALSE)&gt;J$3,5,IF(VLOOKUP($C47,'Regional Crises'!$B$1:$R$66,8,FALSE)&lt;J$4,0,5-(J$3-VLOOKUP($C47,'Regional Crises'!$B$1:$R$66,8,FALSE))/(J$3-J$4)*5)),1))),IF(VLOOKUP($E47,'Country Indicator Data'!$B$4:$N$300,4,FALSE)="x","x",ROUND(IF(VLOOKUP($E47,'Country Indicator Data'!$B$4:$N$300,4,FALSE)&gt;J$3,5,IF(VLOOKUP($E47,'Country Indicator Data'!$B$4:$N$300,4,FALSE)&lt;J$4,0,5-(J$3-VLOOKUP($E47,'Country Indicator Data'!$B$4:$N$300,4,FALSE))/(J$3-J$4)*5)),1)))</f>
        <v>0</v>
      </c>
      <c r="K47" s="240">
        <f t="shared" si="14"/>
        <v>0</v>
      </c>
      <c r="L47" s="240">
        <f>IF(LEN(E47)&gt;3,(IF(VLOOKUP($C47,'Regional Crises'!$B$1:$R$66,10,FALSE)="x","x",ROUND(IF(VLOOKUP($C47,'Regional Crises'!$B$1:$R$66,10,FALSE)&gt;L$3,5,IF(VLOOKUP($C47,'Regional Crises'!$B$1:$R$66,10,FALSE)&lt;L$4,0,5-(L$3-VLOOKUP($C47,'Regional Crises'!$B$1:$R$66,10,FALSE))/(L$3-L$4)*5)),1))),IF(VLOOKUP($E47,'Country Indicator Data'!$B$4:$N$300,6,FALSE)="x","x",ROUND(IF(VLOOKUP($E47,'Country Indicator Data'!$B$4:$N$300,6,FALSE)&gt;L$3,5,IF(VLOOKUP($E47,'Country Indicator Data'!$B$4:$N$300,6,FALSE)&lt;L$4,0,5-(L$3-VLOOKUP($E47,'Country Indicator Data'!$B$4:$N$300,6,FALSE))/(L$3-L$4)*5)),1)))</f>
        <v>4.0999999999999996</v>
      </c>
      <c r="M47" s="240">
        <f>IF(LEN(E47)&gt;3,(IF(VLOOKUP($C47,'Regional Crises'!$B$1:$R$66,11,FALSE)="x","x",ROUND(IF(VLOOKUP($C47,'Regional Crises'!$B$1:$R$66,11,FALSE)&gt;M$3,5,IF(VLOOKUP($C47,'Regional Crises'!$B$1:$R$66,11,FALSE)&lt;M$4,0,5-(M$3-VLOOKUP($C47,'Regional Crises'!$B$1:$R$66,11,FALSE))/(M$3-M$4)*5)),1))),IF(VLOOKUP($E47,'Country Indicator Data'!$B$4:$N$300,7,FALSE)="x","x",ROUND(IF(VLOOKUP($E47,'Country Indicator Data'!$B$4:$N$300,7,FALSE)&gt;M$3,5,IF(VLOOKUP($E47,'Country Indicator Data'!$B$4:$N$300,7,FALSE)&lt;M$4,0,5-(M$3-VLOOKUP($E47,'Country Indicator Data'!$B$4:$N$300,7,FALSE))/(M$3-M$4)*5)),1)))</f>
        <v>2</v>
      </c>
      <c r="N47" s="240">
        <f t="shared" si="15"/>
        <v>3.05</v>
      </c>
      <c r="O47" s="240">
        <f t="shared" si="16"/>
        <v>1.8499999999999999</v>
      </c>
      <c r="P47" s="240">
        <f>IF(LEN(E47)&gt;3,VLOOKUP(C47,'Regional Crises'!$B$1:$R$69,12,FALSE),VLOOKUP(E47,'Country Indicator Data'!$B$4:$I$300,8,FALSE))</f>
        <v>3</v>
      </c>
      <c r="Q47" s="240">
        <f>IF(LEN(E47)&gt;3,((IF(VLOOKUP($C47,'Regional Crises'!$B$1:$R$66,13,FALSE)="x","x",ROUND(IF(VLOOKUP($C47,'Regional Crises'!$B$1:$R$66,13,FALSE)&gt;Q$3,5,IF(VLOOKUP($C47,'Regional Crises'!$B$1:$R$66,13,FALSE)&lt;Q$4,0,5-(LOG(Q$3)-LOG(VLOOKUP($C47,'Regional Crises'!$B$1:$R$66,13,FALSE)))/(LOG(Q$3)-LOG(Q$4))*5)),1)))),(IF(VLOOKUP($E47,'Country Indicator Data'!$B$4:$N$300,9,FALSE)="x","x",ROUND(IF(VLOOKUP($E47,'Country Indicator Data'!$B$4:$N$300,9,FALSE)&gt;Q$3,5,IF(VLOOKUP($E47,'Country Indicator Data'!$B$4:$N$300,9,FALSE)&lt;Q$4,0,5-(LOG(Q$3)-LOG(VLOOKUP($E47,'Country Indicator Data'!$B$4:$N$300,9,FALSE)))/(LOG(Q$3)-LOG(Q$4))*5)),1))))</f>
        <v>5</v>
      </c>
      <c r="R47" s="240">
        <f t="shared" si="17"/>
        <v>4</v>
      </c>
      <c r="S47" s="240">
        <f>IF(LEN(E47)&gt;3,((IF(VLOOKUP($C47,'Regional Crises'!$B$1:$R$66,17,FALSE)="x","x",ROUND(IF(VLOOKUP($C47,'Regional Crises'!$B$1:$R$66,17,FALSE)&gt;S$3,0,IF(VLOOKUP($C47,'Regional Crises'!$B$1:$R$66,17,FALSE)&lt;S$4,5,(S$3-VLOOKUP($C47,'Regional Crises'!$B$1:$R$66,17,FALSE))/(S$3-S$4)*5)),1)))),(IF(VLOOKUP($E47,'Country Indicator Data'!$B$4:$N$300,13,FALSE)="x","x",ROUND(IF(VLOOKUP($E47,'Country Indicator Data'!$B$4:$N$300,13,FALSE)&gt;S$3,0,IF(VLOOKUP($E47,'Country Indicator Data'!$B$4:$N$300,13,FALSE)&lt;S$4,5,(S$3-VLOOKUP($E47,'Country Indicator Data'!$B$4:$N$300,13,FALSE))/(S$3-S$4)*5)),1))))</f>
        <v>4.0999999999999996</v>
      </c>
      <c r="T47" s="240">
        <f>IF(LEN(E47)&gt;3,((IF(VLOOKUP($C47,'Regional Crises'!$B$1:$R$66,14,FALSE)="x","x",ROUND(IF(VLOOKUP($C47,'Regional Crises'!$B$1:$R$66,14,FALSE)&gt;T$3,0,IF(VLOOKUP($C47,'Regional Crises'!$B$1:$R$66,14,FALSE)&lt;T$4,5,(T$3-VLOOKUP($C47,'Regional Crises'!$B$1:$R$66,14,FALSE))/(T$3-T$4)*5)),1)))),(IF(VLOOKUP($E47,'Country Indicator Data'!$B$4:$N$300,10,FALSE)="x","x",ROUND(IF(VLOOKUP($E47,'Country Indicator Data'!$B$4:$N$300,10,FALSE)&gt;T$3,0,IF(VLOOKUP($E47,'Country Indicator Data'!$B$4:$N$300,10,FALSE)&lt;T$4,5,(T$3-VLOOKUP($E47,'Country Indicator Data'!$B$4:$N$300,10,FALSE))/(T$3-T$4)*5)),1))))</f>
        <v>3.5</v>
      </c>
      <c r="U47" s="240">
        <f>IF(LEN(E47)&gt;3,((IF(VLOOKUP($C47,'Regional Crises'!$B$1:$R$66,15,FALSE)="x","x",ROUND(IF(VLOOKUP($C47,'Regional Crises'!$B$1:$R$66,15,FALSE)&gt;U$3,0,IF(VLOOKUP($C47,'Regional Crises'!$B$1:$R$66,15,FALSE)&lt;U$4,5,(U$3-VLOOKUP($C47,'Regional Crises'!$B$1:$R$66,15,FALSE))/(U$3-U$4)*5)),1)))),(IF(VLOOKUP($E47,'Country Indicator Data'!$B$4:$N$300,11,FALSE)="x","x",ROUND(IF(VLOOKUP($E47,'Country Indicator Data'!$B$4:$N$300,11,FALSE)&gt;U$3,0,IF(VLOOKUP($E47,'Country Indicator Data'!$B$4:$N$300,11,FALSE)&lt;U$4,5,(U$3-VLOOKUP($E47,'Country Indicator Data'!$B$4:$N$300,11,FALSE))/(U$3-U$4)*5)),1))))</f>
        <v>3.5</v>
      </c>
      <c r="V47" s="240">
        <f>IF(LEN(E47)&gt;3,((IF(VLOOKUP($C47,'Regional Crises'!$B$1:$R$66,16,FALSE)="x","x",ROUND(IF(VLOOKUP($C47,'Regional Crises'!$B$1:$R$66,16,FALSE)&gt;V$3,0,IF(VLOOKUP($C47,'Regional Crises'!$B$1:$R$66,16,FALSE)&lt;V$4,5,(V$3-VLOOKUP($C47,'Regional Crises'!$B$1:$R$66,16,FALSE))/(V$3-V$4)*5)),1)))),(IF(VLOOKUP($E47,'Country Indicator Data'!$B$4:$N$300,12,FALSE)="x","x",ROUND(IF(VLOOKUP($E47,'Country Indicator Data'!$B$4:$N$300,12,FALSE)&gt;V$3,0,IF(VLOOKUP($E47,'Country Indicator Data'!$B$4:$N$300,12,FALSE)&lt;V$4,5,(V$3-VLOOKUP($E47,'Country Indicator Data'!$B$4:$N$300,12,FALSE))/(V$3-V$4)*5)),1))))</f>
        <v>3.1</v>
      </c>
      <c r="W47" s="240">
        <f t="shared" si="18"/>
        <v>3.6</v>
      </c>
      <c r="X47" s="240">
        <f t="shared" si="19"/>
        <v>3.2</v>
      </c>
      <c r="Y47" s="247">
        <f>IF('Core Indicators'!FC44="x","x",IF('Core Indicators'!FC44&gt;=5,5,IF('Core Indicators'!FC44&gt;=4,4,IF('Core Indicators'!FC44&gt;=3,3,IF('Core Indicators'!FC44&gt;=2,2,IF('Core Indicators'!FC44&gt;=1,1,0))))))</f>
        <v>5</v>
      </c>
      <c r="Z47" s="240">
        <f t="shared" si="20"/>
        <v>5</v>
      </c>
      <c r="AA47" s="247">
        <f>'Crisis Indicator Data'!Y44</f>
        <v>0</v>
      </c>
      <c r="AB47" s="247">
        <f>'Crisis Indicator Data'!Z44</f>
        <v>2</v>
      </c>
      <c r="AC47" s="247">
        <f>'Crisis Indicator Data'!AA44</f>
        <v>1</v>
      </c>
      <c r="AD47" s="247">
        <f>'Crisis Indicator Data'!AB44</f>
        <v>0</v>
      </c>
      <c r="AE47" s="247">
        <f t="shared" si="21"/>
        <v>2</v>
      </c>
      <c r="AF47" s="247">
        <f>'Crisis Indicator Data'!AC44</f>
        <v>0</v>
      </c>
      <c r="AG47" s="247">
        <f>'Crisis Indicator Data'!AD44</f>
        <v>2</v>
      </c>
      <c r="AH47" s="247">
        <f t="shared" si="22"/>
        <v>2</v>
      </c>
      <c r="AI47" s="247">
        <f>'Crisis Indicator Data'!AE44</f>
        <v>3</v>
      </c>
      <c r="AJ47" s="247">
        <f>'Crisis Indicator Data'!AF44</f>
        <v>0</v>
      </c>
      <c r="AK47" s="247">
        <f>'Crisis Indicator Data'!AG44</f>
        <v>3</v>
      </c>
      <c r="AL47" s="247">
        <f t="shared" si="23"/>
        <v>4</v>
      </c>
      <c r="AM47" s="240">
        <f t="shared" si="24"/>
        <v>3</v>
      </c>
      <c r="AN47" s="240">
        <f t="shared" si="25"/>
        <v>4</v>
      </c>
    </row>
    <row r="48" spans="1:40" ht="13.5" customHeight="1" x14ac:dyDescent="0.25">
      <c r="A48" s="144" t="str">
        <f>'Crisis Indicator Data'!A45</f>
        <v xml:space="preserve">Nippes Earthquake </v>
      </c>
      <c r="B48" s="145" t="str">
        <f>'Crisis Indicator Data'!B45</f>
        <v>Earthquake</v>
      </c>
      <c r="C48" s="145" t="str">
        <f>'Crisis Indicator Data'!C45</f>
        <v>HTI002</v>
      </c>
      <c r="D48" s="145" t="str">
        <f>'Crisis Indicator Data'!D45</f>
        <v>Haiti</v>
      </c>
      <c r="E48" s="146" t="str">
        <f>'Crisis Indicator Data'!E45</f>
        <v>HTI</v>
      </c>
      <c r="F48" s="240">
        <f>IF(LEN(E48)&gt;3,(IF(VLOOKUP($C48,'Regional Crises'!$B$1:$R$66,7,FALSE)="x","x",ROUND(IF(VLOOKUP($C48,'Regional Crises'!$B$1:$R$66,7,FALSE)&gt;$F$3,5,IF(VLOOKUP($C48,'Regional Crises'!$B$1:$R$66,7,FALSE)&lt;F$4,0,($F$3-VLOOKUP($C48,'Regional Crises'!$B$1:$R$66,7,FALSE))/($F$3-$F$4)*5)),1))),IF(VLOOKUP($E48,'Country Indicator Data'!$B$4:$N$300,3,FALSE)="x","x",ROUND(IF(VLOOKUP($E48,'Country Indicator Data'!$B$4:$N$300,3,FALSE)&gt;$F$3,5,IF(VLOOKUP($E48,'Country Indicator Data'!$B$4:$N$300,3,FALSE)&lt;$F$4,0,($F$3-VLOOKUP($E48,'Country Indicator Data'!$B$4:$N$300,3,FALSE))/($F$3-$F$4)*5)),1)))</f>
        <v>2.1</v>
      </c>
      <c r="G48" s="240">
        <f>IF(LEN(E48)&gt;3,(IF(VLOOKUP($C48,'Regional Crises'!$B$1:$R$66,9,FALSE)="x","x",ROUND(IF(VLOOKUP($C48,'Regional Crises'!$B$1:$R$66,9,FALSE)&gt;G$3,5,IF(VLOOKUP($C48,'Regional Crises'!$B$1:$R$66,9,FALSE)&lt;G$4,0,(G$3-VLOOKUP($C48,'Regional Crises'!$B$1:$R$66,9,FALSE))/(G$3-G$4)*5)),1))),IF(VLOOKUP($E48,'Country Indicator Data'!$B$4:$N$300,5,FALSE)="x","x",ROUND(IF(VLOOKUP($E48,'Country Indicator Data'!$B$4:$N$300,5,FALSE)&gt;G$3,5,IF(VLOOKUP($E48,'Country Indicator Data'!$B$4:$N$300,5,FALSE)&lt;G$4,0,(G$3-VLOOKUP($E48,'Country Indicator Data'!$B$4:$N$300,5,FALSE))/(G$3-G$4)*5)),1)))</f>
        <v>2.9</v>
      </c>
      <c r="H48" s="240">
        <f t="shared" si="13"/>
        <v>2.5</v>
      </c>
      <c r="I48" s="240">
        <f>IF(LEN(E48)&gt;3,(IF(VLOOKUP($C48,'Regional Crises'!$B$1:$R$66,6,FALSE)="x","x",ROUND(IF(VLOOKUP($C48,'Regional Crises'!$B$1:$R$66,6,FALSE)&gt;I$3,5,IF(VLOOKUP($C48,'Regional Crises'!$B$1:$R$66,6,FALSE)&lt;I$4,0,5-(I$3-VLOOKUP($C48,'Regional Crises'!$B$1:$R$66,6,FALSE))/(I$3-I$4)*5)),1))),IF(VLOOKUP($E48,'Country Indicator Data'!$B$4:$N$300,2,FALSE)="x","x",ROUND(IF(VLOOKUP($E48,'Country Indicator Data'!$B$4:$N$300,2,FALSE)&gt;I$3,5,IF(VLOOKUP($E48,'Country Indicator Data'!$B$4:$N$300,2,FALSE)&lt;I$4,0,5-(I$3-VLOOKUP($E48,'Country Indicator Data'!$B$4:$N$300,2,FALSE))/(I$3-I$4)*5)),1)))</f>
        <v>0</v>
      </c>
      <c r="J48" s="240">
        <f>IF(LEN(E48)&gt;3,(IF(VLOOKUP($C48,'Regional Crises'!$B$1:$R$66,8,FALSE)="x","x",ROUND(IF(VLOOKUP($C48,'Regional Crises'!$B$1:$R$66,8,FALSE)&gt;J$3,5,IF(VLOOKUP($C48,'Regional Crises'!$B$1:$R$66,8,FALSE)&lt;J$4,0,5-(J$3-VLOOKUP($C48,'Regional Crises'!$B$1:$R$66,8,FALSE))/(J$3-J$4)*5)),1))),IF(VLOOKUP($E48,'Country Indicator Data'!$B$4:$N$300,4,FALSE)="x","x",ROUND(IF(VLOOKUP($E48,'Country Indicator Data'!$B$4:$N$300,4,FALSE)&gt;J$3,5,IF(VLOOKUP($E48,'Country Indicator Data'!$B$4:$N$300,4,FALSE)&lt;J$4,0,5-(J$3-VLOOKUP($E48,'Country Indicator Data'!$B$4:$N$300,4,FALSE))/(J$3-J$4)*5)),1)))</f>
        <v>0</v>
      </c>
      <c r="K48" s="240">
        <f t="shared" si="14"/>
        <v>0</v>
      </c>
      <c r="L48" s="240">
        <f>IF(LEN(E48)&gt;3,(IF(VLOOKUP($C48,'Regional Crises'!$B$1:$R$66,10,FALSE)="x","x",ROUND(IF(VLOOKUP($C48,'Regional Crises'!$B$1:$R$66,10,FALSE)&gt;L$3,5,IF(VLOOKUP($C48,'Regional Crises'!$B$1:$R$66,10,FALSE)&lt;L$4,0,5-(L$3-VLOOKUP($C48,'Regional Crises'!$B$1:$R$66,10,FALSE))/(L$3-L$4)*5)),1))),IF(VLOOKUP($E48,'Country Indicator Data'!$B$4:$N$300,6,FALSE)="x","x",ROUND(IF(VLOOKUP($E48,'Country Indicator Data'!$B$4:$N$300,6,FALSE)&gt;L$3,5,IF(VLOOKUP($E48,'Country Indicator Data'!$B$4:$N$300,6,FALSE)&lt;L$4,0,5-(L$3-VLOOKUP($E48,'Country Indicator Data'!$B$4:$N$300,6,FALSE))/(L$3-L$4)*5)),1)))</f>
        <v>4.0999999999999996</v>
      </c>
      <c r="M48" s="240">
        <f>IF(LEN(E48)&gt;3,(IF(VLOOKUP($C48,'Regional Crises'!$B$1:$R$66,11,FALSE)="x","x",ROUND(IF(VLOOKUP($C48,'Regional Crises'!$B$1:$R$66,11,FALSE)&gt;M$3,5,IF(VLOOKUP($C48,'Regional Crises'!$B$1:$R$66,11,FALSE)&lt;M$4,0,5-(M$3-VLOOKUP($C48,'Regional Crises'!$B$1:$R$66,11,FALSE))/(M$3-M$4)*5)),1))),IF(VLOOKUP($E48,'Country Indicator Data'!$B$4:$N$300,7,FALSE)="x","x",ROUND(IF(VLOOKUP($E48,'Country Indicator Data'!$B$4:$N$300,7,FALSE)&gt;M$3,5,IF(VLOOKUP($E48,'Country Indicator Data'!$B$4:$N$300,7,FALSE)&lt;M$4,0,5-(M$3-VLOOKUP($E48,'Country Indicator Data'!$B$4:$N$300,7,FALSE))/(M$3-M$4)*5)),1)))</f>
        <v>2</v>
      </c>
      <c r="N48" s="240">
        <f t="shared" si="15"/>
        <v>3.05</v>
      </c>
      <c r="O48" s="240">
        <f t="shared" si="16"/>
        <v>1.8499999999999999</v>
      </c>
      <c r="P48" s="240">
        <f>IF(LEN(E48)&gt;3,VLOOKUP(C48,'Regional Crises'!$B$1:$R$69,12,FALSE),VLOOKUP(E48,'Country Indicator Data'!$B$4:$I$300,8,FALSE))</f>
        <v>3</v>
      </c>
      <c r="Q48" s="240">
        <f>IF(LEN(E48)&gt;3,((IF(VLOOKUP($C48,'Regional Crises'!$B$1:$R$66,13,FALSE)="x","x",ROUND(IF(VLOOKUP($C48,'Regional Crises'!$B$1:$R$66,13,FALSE)&gt;Q$3,5,IF(VLOOKUP($C48,'Regional Crises'!$B$1:$R$66,13,FALSE)&lt;Q$4,0,5-(LOG(Q$3)-LOG(VLOOKUP($C48,'Regional Crises'!$B$1:$R$66,13,FALSE)))/(LOG(Q$3)-LOG(Q$4))*5)),1)))),(IF(VLOOKUP($E48,'Country Indicator Data'!$B$4:$N$300,9,FALSE)="x","x",ROUND(IF(VLOOKUP($E48,'Country Indicator Data'!$B$4:$N$300,9,FALSE)&gt;Q$3,5,IF(VLOOKUP($E48,'Country Indicator Data'!$B$4:$N$300,9,FALSE)&lt;Q$4,0,5-(LOG(Q$3)-LOG(VLOOKUP($E48,'Country Indicator Data'!$B$4:$N$300,9,FALSE)))/(LOG(Q$3)-LOG(Q$4))*5)),1))))</f>
        <v>5</v>
      </c>
      <c r="R48" s="240">
        <f t="shared" si="17"/>
        <v>4</v>
      </c>
      <c r="S48" s="240">
        <f>IF(LEN(E48)&gt;3,((IF(VLOOKUP($C48,'Regional Crises'!$B$1:$R$66,17,FALSE)="x","x",ROUND(IF(VLOOKUP($C48,'Regional Crises'!$B$1:$R$66,17,FALSE)&gt;S$3,0,IF(VLOOKUP($C48,'Regional Crises'!$B$1:$R$66,17,FALSE)&lt;S$4,5,(S$3-VLOOKUP($C48,'Regional Crises'!$B$1:$R$66,17,FALSE))/(S$3-S$4)*5)),1)))),(IF(VLOOKUP($E48,'Country Indicator Data'!$B$4:$N$300,13,FALSE)="x","x",ROUND(IF(VLOOKUP($E48,'Country Indicator Data'!$B$4:$N$300,13,FALSE)&gt;S$3,0,IF(VLOOKUP($E48,'Country Indicator Data'!$B$4:$N$300,13,FALSE)&lt;S$4,5,(S$3-VLOOKUP($E48,'Country Indicator Data'!$B$4:$N$300,13,FALSE))/(S$3-S$4)*5)),1))))</f>
        <v>4.0999999999999996</v>
      </c>
      <c r="T48" s="240">
        <f>IF(LEN(E48)&gt;3,((IF(VLOOKUP($C48,'Regional Crises'!$B$1:$R$66,14,FALSE)="x","x",ROUND(IF(VLOOKUP($C48,'Regional Crises'!$B$1:$R$66,14,FALSE)&gt;T$3,0,IF(VLOOKUP($C48,'Regional Crises'!$B$1:$R$66,14,FALSE)&lt;T$4,5,(T$3-VLOOKUP($C48,'Regional Crises'!$B$1:$R$66,14,FALSE))/(T$3-T$4)*5)),1)))),(IF(VLOOKUP($E48,'Country Indicator Data'!$B$4:$N$300,10,FALSE)="x","x",ROUND(IF(VLOOKUP($E48,'Country Indicator Data'!$B$4:$N$300,10,FALSE)&gt;T$3,0,IF(VLOOKUP($E48,'Country Indicator Data'!$B$4:$N$300,10,FALSE)&lt;T$4,5,(T$3-VLOOKUP($E48,'Country Indicator Data'!$B$4:$N$300,10,FALSE))/(T$3-T$4)*5)),1))))</f>
        <v>3.5</v>
      </c>
      <c r="U48" s="240">
        <f>IF(LEN(E48)&gt;3,((IF(VLOOKUP($C48,'Regional Crises'!$B$1:$R$66,15,FALSE)="x","x",ROUND(IF(VLOOKUP($C48,'Regional Crises'!$B$1:$R$66,15,FALSE)&gt;U$3,0,IF(VLOOKUP($C48,'Regional Crises'!$B$1:$R$66,15,FALSE)&lt;U$4,5,(U$3-VLOOKUP($C48,'Regional Crises'!$B$1:$R$66,15,FALSE))/(U$3-U$4)*5)),1)))),(IF(VLOOKUP($E48,'Country Indicator Data'!$B$4:$N$300,11,FALSE)="x","x",ROUND(IF(VLOOKUP($E48,'Country Indicator Data'!$B$4:$N$300,11,FALSE)&gt;U$3,0,IF(VLOOKUP($E48,'Country Indicator Data'!$B$4:$N$300,11,FALSE)&lt;U$4,5,(U$3-VLOOKUP($E48,'Country Indicator Data'!$B$4:$N$300,11,FALSE))/(U$3-U$4)*5)),1))))</f>
        <v>3.5</v>
      </c>
      <c r="V48" s="240">
        <f>IF(LEN(E48)&gt;3,((IF(VLOOKUP($C48,'Regional Crises'!$B$1:$R$66,16,FALSE)="x","x",ROUND(IF(VLOOKUP($C48,'Regional Crises'!$B$1:$R$66,16,FALSE)&gt;V$3,0,IF(VLOOKUP($C48,'Regional Crises'!$B$1:$R$66,16,FALSE)&lt;V$4,5,(V$3-VLOOKUP($C48,'Regional Crises'!$B$1:$R$66,16,FALSE))/(V$3-V$4)*5)),1)))),(IF(VLOOKUP($E48,'Country Indicator Data'!$B$4:$N$300,12,FALSE)="x","x",ROUND(IF(VLOOKUP($E48,'Country Indicator Data'!$B$4:$N$300,12,FALSE)&gt;V$3,0,IF(VLOOKUP($E48,'Country Indicator Data'!$B$4:$N$300,12,FALSE)&lt;V$4,5,(V$3-VLOOKUP($E48,'Country Indicator Data'!$B$4:$N$300,12,FALSE))/(V$3-V$4)*5)),1))))</f>
        <v>3.1</v>
      </c>
      <c r="W48" s="240">
        <f t="shared" si="18"/>
        <v>3.6</v>
      </c>
      <c r="X48" s="240">
        <f t="shared" si="19"/>
        <v>3.2</v>
      </c>
      <c r="Y48" s="247">
        <f>IF('Core Indicators'!FC45="x","x",IF('Core Indicators'!FC45&gt;=5,5,IF('Core Indicators'!FC45&gt;=4,4,IF('Core Indicators'!FC45&gt;=3,3,IF('Core Indicators'!FC45&gt;=2,2,IF('Core Indicators'!FC45&gt;=1,1,0))))))</f>
        <v>3</v>
      </c>
      <c r="Z48" s="240">
        <f t="shared" si="20"/>
        <v>3</v>
      </c>
      <c r="AA48" s="247">
        <f>'Crisis Indicator Data'!Y45</f>
        <v>0</v>
      </c>
      <c r="AB48" s="247">
        <f>'Crisis Indicator Data'!Z45</f>
        <v>2</v>
      </c>
      <c r="AC48" s="247">
        <f>'Crisis Indicator Data'!AA45</f>
        <v>1</v>
      </c>
      <c r="AD48" s="247">
        <f>'Crisis Indicator Data'!AB45</f>
        <v>0</v>
      </c>
      <c r="AE48" s="247">
        <f t="shared" si="21"/>
        <v>2</v>
      </c>
      <c r="AF48" s="247">
        <f>'Crisis Indicator Data'!AC45</f>
        <v>0</v>
      </c>
      <c r="AG48" s="247">
        <f>'Crisis Indicator Data'!AD45</f>
        <v>2</v>
      </c>
      <c r="AH48" s="247">
        <f t="shared" si="22"/>
        <v>2</v>
      </c>
      <c r="AI48" s="247">
        <f>'Crisis Indicator Data'!AE45</f>
        <v>3</v>
      </c>
      <c r="AJ48" s="247">
        <f>'Crisis Indicator Data'!AF45</f>
        <v>0</v>
      </c>
      <c r="AK48" s="247">
        <f>'Crisis Indicator Data'!AG45</f>
        <v>3</v>
      </c>
      <c r="AL48" s="247">
        <f t="shared" si="23"/>
        <v>4</v>
      </c>
      <c r="AM48" s="240">
        <f t="shared" si="24"/>
        <v>3</v>
      </c>
      <c r="AN48" s="240">
        <f t="shared" si="25"/>
        <v>3</v>
      </c>
    </row>
    <row r="49" spans="1:40" ht="13.5" customHeight="1" x14ac:dyDescent="0.25">
      <c r="A49" s="144" t="str">
        <f>'Crisis Indicator Data'!A46</f>
        <v>Displacement from Ukraine conflict in Hungary</v>
      </c>
      <c r="B49" s="145" t="str">
        <f>'Crisis Indicator Data'!B46</f>
        <v>Conflict,Displacement</v>
      </c>
      <c r="C49" s="145" t="str">
        <f>'Crisis Indicator Data'!C46</f>
        <v>HUN002</v>
      </c>
      <c r="D49" s="145" t="str">
        <f>'Crisis Indicator Data'!D46</f>
        <v>Hungary</v>
      </c>
      <c r="E49" s="146" t="str">
        <f>'Crisis Indicator Data'!E46</f>
        <v>HUN</v>
      </c>
      <c r="F49" s="240">
        <f>IF(LEN(E49)&gt;3,(IF(VLOOKUP($C49,'Regional Crises'!$B$1:$R$66,7,FALSE)="x","x",ROUND(IF(VLOOKUP($C49,'Regional Crises'!$B$1:$R$66,7,FALSE)&gt;$F$3,5,IF(VLOOKUP($C49,'Regional Crises'!$B$1:$R$66,7,FALSE)&lt;F$4,0,($F$3-VLOOKUP($C49,'Regional Crises'!$B$1:$R$66,7,FALSE))/($F$3-$F$4)*5)),1))),IF(VLOOKUP($E49,'Country Indicator Data'!$B$4:$N$300,3,FALSE)="x","x",ROUND(IF(VLOOKUP($E49,'Country Indicator Data'!$B$4:$N$300,3,FALSE)&gt;$F$3,5,IF(VLOOKUP($E49,'Country Indicator Data'!$B$4:$N$300,3,FALSE)&lt;$F$4,0,($F$3-VLOOKUP($E49,'Country Indicator Data'!$B$4:$N$300,3,FALSE))/($F$3-$F$4)*5)),1)))</f>
        <v>1.1000000000000001</v>
      </c>
      <c r="G49" s="240">
        <f>IF(LEN(E49)&gt;3,(IF(VLOOKUP($C49,'Regional Crises'!$B$1:$R$66,9,FALSE)="x","x",ROUND(IF(VLOOKUP($C49,'Regional Crises'!$B$1:$R$66,9,FALSE)&gt;G$3,5,IF(VLOOKUP($C49,'Regional Crises'!$B$1:$R$66,9,FALSE)&lt;G$4,0,(G$3-VLOOKUP($C49,'Regional Crises'!$B$1:$R$66,9,FALSE))/(G$3-G$4)*5)),1))),IF(VLOOKUP($E49,'Country Indicator Data'!$B$4:$N$300,5,FALSE)="x","x",ROUND(IF(VLOOKUP($E49,'Country Indicator Data'!$B$4:$N$300,5,FALSE)&gt;G$3,5,IF(VLOOKUP($E49,'Country Indicator Data'!$B$4:$N$300,5,FALSE)&lt;G$4,0,(G$3-VLOOKUP($E49,'Country Indicator Data'!$B$4:$N$300,5,FALSE))/(G$3-G$4)*5)),1)))</f>
        <v>1.6</v>
      </c>
      <c r="H49" s="240">
        <f t="shared" si="13"/>
        <v>1.35</v>
      </c>
      <c r="I49" s="240">
        <f>IF(LEN(E49)&gt;3,(IF(VLOOKUP($C49,'Regional Crises'!$B$1:$R$66,6,FALSE)="x","x",ROUND(IF(VLOOKUP($C49,'Regional Crises'!$B$1:$R$66,6,FALSE)&gt;I$3,5,IF(VLOOKUP($C49,'Regional Crises'!$B$1:$R$66,6,FALSE)&lt;I$4,0,5-(I$3-VLOOKUP($C49,'Regional Crises'!$B$1:$R$66,6,FALSE))/(I$3-I$4)*5)),1))),IF(VLOOKUP($E49,'Country Indicator Data'!$B$4:$N$300,2,FALSE)="x","x",ROUND(IF(VLOOKUP($E49,'Country Indicator Data'!$B$4:$N$300,2,FALSE)&gt;I$3,5,IF(VLOOKUP($E49,'Country Indicator Data'!$B$4:$N$300,2,FALSE)&lt;I$4,0,5-(I$3-VLOOKUP($E49,'Country Indicator Data'!$B$4:$N$300,2,FALSE))/(I$3-I$4)*5)),1)))</f>
        <v>0.9</v>
      </c>
      <c r="J49" s="240">
        <f>IF(LEN(E49)&gt;3,(IF(VLOOKUP($C49,'Regional Crises'!$B$1:$R$66,8,FALSE)="x","x",ROUND(IF(VLOOKUP($C49,'Regional Crises'!$B$1:$R$66,8,FALSE)&gt;J$3,5,IF(VLOOKUP($C49,'Regional Crises'!$B$1:$R$66,8,FALSE)&lt;J$4,0,5-(J$3-VLOOKUP($C49,'Regional Crises'!$B$1:$R$66,8,FALSE))/(J$3-J$4)*5)),1))),IF(VLOOKUP($E49,'Country Indicator Data'!$B$4:$N$300,4,FALSE)="x","x",ROUND(IF(VLOOKUP($E49,'Country Indicator Data'!$B$4:$N$300,4,FALSE)&gt;J$3,5,IF(VLOOKUP($E49,'Country Indicator Data'!$B$4:$N$300,4,FALSE)&lt;J$4,0,5-(J$3-VLOOKUP($E49,'Country Indicator Data'!$B$4:$N$300,4,FALSE))/(J$3-J$4)*5)),1)))</f>
        <v>0.5</v>
      </c>
      <c r="K49" s="240">
        <f t="shared" si="14"/>
        <v>0.7</v>
      </c>
      <c r="L49" s="240">
        <f>IF(LEN(E49)&gt;3,(IF(VLOOKUP($C49,'Regional Crises'!$B$1:$R$66,10,FALSE)="x","x",ROUND(IF(VLOOKUP($C49,'Regional Crises'!$B$1:$R$66,10,FALSE)&gt;L$3,5,IF(VLOOKUP($C49,'Regional Crises'!$B$1:$R$66,10,FALSE)&lt;L$4,0,5-(L$3-VLOOKUP($C49,'Regional Crises'!$B$1:$R$66,10,FALSE))/(L$3-L$4)*5)),1))),IF(VLOOKUP($E49,'Country Indicator Data'!$B$4:$N$300,6,FALSE)="x","x",ROUND(IF(VLOOKUP($E49,'Country Indicator Data'!$B$4:$N$300,6,FALSE)&gt;L$3,5,IF(VLOOKUP($E49,'Country Indicator Data'!$B$4:$N$300,6,FALSE)&lt;L$4,0,5-(L$3-VLOOKUP($E49,'Country Indicator Data'!$B$4:$N$300,6,FALSE))/(L$3-L$4)*5)),1)))</f>
        <v>1.7</v>
      </c>
      <c r="M49" s="240">
        <f>IF(LEN(E49)&gt;3,(IF(VLOOKUP($C49,'Regional Crises'!$B$1:$R$66,11,FALSE)="x","x",ROUND(IF(VLOOKUP($C49,'Regional Crises'!$B$1:$R$66,11,FALSE)&gt;M$3,5,IF(VLOOKUP($C49,'Regional Crises'!$B$1:$R$66,11,FALSE)&lt;M$4,0,5-(M$3-VLOOKUP($C49,'Regional Crises'!$B$1:$R$66,11,FALSE))/(M$3-M$4)*5)),1))),IF(VLOOKUP($E49,'Country Indicator Data'!$B$4:$N$300,7,FALSE)="x","x",ROUND(IF(VLOOKUP($E49,'Country Indicator Data'!$B$4:$N$300,7,FALSE)&gt;M$3,5,IF(VLOOKUP($E49,'Country Indicator Data'!$B$4:$N$300,7,FALSE)&lt;M$4,0,5-(M$3-VLOOKUP($E49,'Country Indicator Data'!$B$4:$N$300,7,FALSE))/(M$3-M$4)*5)),1)))</f>
        <v>0.6</v>
      </c>
      <c r="N49" s="240">
        <f t="shared" si="15"/>
        <v>1.1499999999999999</v>
      </c>
      <c r="O49" s="240">
        <f t="shared" si="16"/>
        <v>1.0666666666666667</v>
      </c>
      <c r="P49" s="240">
        <f>IF(LEN(E49)&gt;3,VLOOKUP(C49,'Regional Crises'!$B$1:$R$69,12,FALSE),VLOOKUP(E49,'Country Indicator Data'!$B$4:$I$300,8,FALSE))</f>
        <v>2</v>
      </c>
      <c r="Q49" s="240">
        <f>IF(LEN(E49)&gt;3,((IF(VLOOKUP($C49,'Regional Crises'!$B$1:$R$66,13,FALSE)="x","x",ROUND(IF(VLOOKUP($C49,'Regional Crises'!$B$1:$R$66,13,FALSE)&gt;Q$3,5,IF(VLOOKUP($C49,'Regional Crises'!$B$1:$R$66,13,FALSE)&lt;Q$4,0,5-(LOG(Q$3)-LOG(VLOOKUP($C49,'Regional Crises'!$B$1:$R$66,13,FALSE)))/(LOG(Q$3)-LOG(Q$4))*5)),1)))),(IF(VLOOKUP($E49,'Country Indicator Data'!$B$4:$N$300,9,FALSE)="x","x",ROUND(IF(VLOOKUP($E49,'Country Indicator Data'!$B$4:$N$300,9,FALSE)&gt;Q$3,5,IF(VLOOKUP($E49,'Country Indicator Data'!$B$4:$N$300,9,FALSE)&lt;Q$4,0,5-(LOG(Q$3)-LOG(VLOOKUP($E49,'Country Indicator Data'!$B$4:$N$300,9,FALSE)))/(LOG(Q$3)-LOG(Q$4))*5)),1))))</f>
        <v>0</v>
      </c>
      <c r="R49" s="240">
        <f t="shared" si="17"/>
        <v>1</v>
      </c>
      <c r="S49" s="240">
        <f>IF(LEN(E49)&gt;3,((IF(VLOOKUP($C49,'Regional Crises'!$B$1:$R$66,17,FALSE)="x","x",ROUND(IF(VLOOKUP($C49,'Regional Crises'!$B$1:$R$66,17,FALSE)&gt;S$3,0,IF(VLOOKUP($C49,'Regional Crises'!$B$1:$R$66,17,FALSE)&lt;S$4,5,(S$3-VLOOKUP($C49,'Regional Crises'!$B$1:$R$66,17,FALSE))/(S$3-S$4)*5)),1)))),(IF(VLOOKUP($E49,'Country Indicator Data'!$B$4:$N$300,13,FALSE)="x","x",ROUND(IF(VLOOKUP($E49,'Country Indicator Data'!$B$4:$N$300,13,FALSE)&gt;S$3,0,IF(VLOOKUP($E49,'Country Indicator Data'!$B$4:$N$300,13,FALSE)&lt;S$4,5,(S$3-VLOOKUP($E49,'Country Indicator Data'!$B$4:$N$300,13,FALSE))/(S$3-S$4)*5)),1))))</f>
        <v>2.8</v>
      </c>
      <c r="T49" s="240">
        <f>IF(LEN(E49)&gt;3,((IF(VLOOKUP($C49,'Regional Crises'!$B$1:$R$66,14,FALSE)="x","x",ROUND(IF(VLOOKUP($C49,'Regional Crises'!$B$1:$R$66,14,FALSE)&gt;T$3,0,IF(VLOOKUP($C49,'Regional Crises'!$B$1:$R$66,14,FALSE)&lt;T$4,5,(T$3-VLOOKUP($C49,'Regional Crises'!$B$1:$R$66,14,FALSE))/(T$3-T$4)*5)),1)))),(IF(VLOOKUP($E49,'Country Indicator Data'!$B$4:$N$300,10,FALSE)="x","x",ROUND(IF(VLOOKUP($E49,'Country Indicator Data'!$B$4:$N$300,10,FALSE)&gt;T$3,0,IF(VLOOKUP($E49,'Country Indicator Data'!$B$4:$N$300,10,FALSE)&lt;T$4,5,(T$3-VLOOKUP($E49,'Country Indicator Data'!$B$4:$N$300,10,FALSE))/(T$3-T$4)*5)),1))))</f>
        <v>2</v>
      </c>
      <c r="U49" s="240">
        <f>IF(LEN(E49)&gt;3,((IF(VLOOKUP($C49,'Regional Crises'!$B$1:$R$66,15,FALSE)="x","x",ROUND(IF(VLOOKUP($C49,'Regional Crises'!$B$1:$R$66,15,FALSE)&gt;U$3,0,IF(VLOOKUP($C49,'Regional Crises'!$B$1:$R$66,15,FALSE)&lt;U$4,5,(U$3-VLOOKUP($C49,'Regional Crises'!$B$1:$R$66,15,FALSE))/(U$3-U$4)*5)),1)))),(IF(VLOOKUP($E49,'Country Indicator Data'!$B$4:$N$300,11,FALSE)="x","x",ROUND(IF(VLOOKUP($E49,'Country Indicator Data'!$B$4:$N$300,11,FALSE)&gt;U$3,0,IF(VLOOKUP($E49,'Country Indicator Data'!$B$4:$N$300,11,FALSE)&lt;U$4,5,(U$3-VLOOKUP($E49,'Country Indicator Data'!$B$4:$N$300,11,FALSE))/(U$3-U$4)*5)),1))))</f>
        <v>2.1</v>
      </c>
      <c r="V49" s="240">
        <f>IF(LEN(E49)&gt;3,((IF(VLOOKUP($C49,'Regional Crises'!$B$1:$R$66,16,FALSE)="x","x",ROUND(IF(VLOOKUP($C49,'Regional Crises'!$B$1:$R$66,16,FALSE)&gt;V$3,0,IF(VLOOKUP($C49,'Regional Crises'!$B$1:$R$66,16,FALSE)&lt;V$4,5,(V$3-VLOOKUP($C49,'Regional Crises'!$B$1:$R$66,16,FALSE))/(V$3-V$4)*5)),1)))),(IF(VLOOKUP($E49,'Country Indicator Data'!$B$4:$N$300,12,FALSE)="x","x",ROUND(IF(VLOOKUP($E49,'Country Indicator Data'!$B$4:$N$300,12,FALSE)&gt;V$3,0,IF(VLOOKUP($E49,'Country Indicator Data'!$B$4:$N$300,12,FALSE)&lt;V$4,5,(V$3-VLOOKUP($E49,'Country Indicator Data'!$B$4:$N$300,12,FALSE))/(V$3-V$4)*5)),1))))</f>
        <v>1.5</v>
      </c>
      <c r="W49" s="240">
        <f t="shared" si="18"/>
        <v>2.1</v>
      </c>
      <c r="X49" s="240">
        <f t="shared" si="19"/>
        <v>1.4</v>
      </c>
      <c r="Y49" s="247">
        <f>IF('Core Indicators'!FC46="x","x",IF('Core Indicators'!FC46&gt;=5,5,IF('Core Indicators'!FC46&gt;=4,4,IF('Core Indicators'!FC46&gt;=3,3,IF('Core Indicators'!FC46&gt;=2,2,IF('Core Indicators'!FC46&gt;=1,1,0))))))</f>
        <v>2</v>
      </c>
      <c r="Z49" s="240">
        <f t="shared" si="20"/>
        <v>2</v>
      </c>
      <c r="AA49" s="247">
        <f>'Crisis Indicator Data'!Y46</f>
        <v>0</v>
      </c>
      <c r="AB49" s="247">
        <f>'Crisis Indicator Data'!Z46</f>
        <v>0</v>
      </c>
      <c r="AC49" s="247">
        <f>'Crisis Indicator Data'!AA46</f>
        <v>0</v>
      </c>
      <c r="AD49" s="247">
        <f>'Crisis Indicator Data'!AB46</f>
        <v>0</v>
      </c>
      <c r="AE49" s="247">
        <f t="shared" si="21"/>
        <v>0</v>
      </c>
      <c r="AF49" s="247">
        <f>'Crisis Indicator Data'!AC46</f>
        <v>0</v>
      </c>
      <c r="AG49" s="247">
        <f>'Crisis Indicator Data'!AD46</f>
        <v>0</v>
      </c>
      <c r="AH49" s="247">
        <f t="shared" si="22"/>
        <v>0</v>
      </c>
      <c r="AI49" s="247">
        <f>'Crisis Indicator Data'!AE46</f>
        <v>0</v>
      </c>
      <c r="AJ49" s="247">
        <f>'Crisis Indicator Data'!AF46</f>
        <v>0</v>
      </c>
      <c r="AK49" s="247">
        <f>'Crisis Indicator Data'!AG46</f>
        <v>0</v>
      </c>
      <c r="AL49" s="247">
        <f t="shared" si="23"/>
        <v>0</v>
      </c>
      <c r="AM49" s="240">
        <f t="shared" si="24"/>
        <v>0</v>
      </c>
      <c r="AN49" s="240">
        <f t="shared" si="25"/>
        <v>1</v>
      </c>
    </row>
    <row r="50" spans="1:40" ht="13.5" customHeight="1" x14ac:dyDescent="0.25">
      <c r="A50" s="144" t="str">
        <f>'Crisis Indicator Data'!A47</f>
        <v>Papua Conflict</v>
      </c>
      <c r="B50" s="145" t="str">
        <f>'Crisis Indicator Data'!B47</f>
        <v>Socio-political,Violence</v>
      </c>
      <c r="C50" s="145" t="str">
        <f>'Crisis Indicator Data'!C47</f>
        <v>IDN002</v>
      </c>
      <c r="D50" s="145" t="str">
        <f>'Crisis Indicator Data'!D47</f>
        <v>Indonesia</v>
      </c>
      <c r="E50" s="146" t="str">
        <f>'Crisis Indicator Data'!E47</f>
        <v>IDN</v>
      </c>
      <c r="F50" s="240">
        <f>IF(LEN(E50)&gt;3,(IF(VLOOKUP($C50,'Regional Crises'!$B$1:$R$66,7,FALSE)="x","x",ROUND(IF(VLOOKUP($C50,'Regional Crises'!$B$1:$R$66,7,FALSE)&gt;$F$3,5,IF(VLOOKUP($C50,'Regional Crises'!$B$1:$R$66,7,FALSE)&lt;F$4,0,($F$3-VLOOKUP($C50,'Regional Crises'!$B$1:$R$66,7,FALSE))/($F$3-$F$4)*5)),1))),IF(VLOOKUP($E50,'Country Indicator Data'!$B$4:$N$300,3,FALSE)="x","x",ROUND(IF(VLOOKUP($E50,'Country Indicator Data'!$B$4:$N$300,3,FALSE)&gt;$F$3,5,IF(VLOOKUP($E50,'Country Indicator Data'!$B$4:$N$300,3,FALSE)&lt;$F$4,0,($F$3-VLOOKUP($E50,'Country Indicator Data'!$B$4:$N$300,3,FALSE))/($F$3-$F$4)*5)),1)))</f>
        <v>3.2</v>
      </c>
      <c r="G50" s="240">
        <f>IF(LEN(E50)&gt;3,(IF(VLOOKUP($C50,'Regional Crises'!$B$1:$R$66,9,FALSE)="x","x",ROUND(IF(VLOOKUP($C50,'Regional Crises'!$B$1:$R$66,9,FALSE)&gt;G$3,5,IF(VLOOKUP($C50,'Regional Crises'!$B$1:$R$66,9,FALSE)&lt;G$4,0,(G$3-VLOOKUP($C50,'Regional Crises'!$B$1:$R$66,9,FALSE))/(G$3-G$4)*5)),1))),IF(VLOOKUP($E50,'Country Indicator Data'!$B$4:$N$300,5,FALSE)="x","x",ROUND(IF(VLOOKUP($E50,'Country Indicator Data'!$B$4:$N$300,5,FALSE)&gt;G$3,5,IF(VLOOKUP($E50,'Country Indicator Data'!$B$4:$N$300,5,FALSE)&lt;G$4,0,(G$3-VLOOKUP($E50,'Country Indicator Data'!$B$4:$N$300,5,FALSE))/(G$3-G$4)*5)),1)))</f>
        <v>1.8</v>
      </c>
      <c r="H50" s="240">
        <f t="shared" si="13"/>
        <v>2.5</v>
      </c>
      <c r="I50" s="240">
        <f>IF(LEN(E50)&gt;3,(IF(VLOOKUP($C50,'Regional Crises'!$B$1:$R$66,6,FALSE)="x","x",ROUND(IF(VLOOKUP($C50,'Regional Crises'!$B$1:$R$66,6,FALSE)&gt;I$3,5,IF(VLOOKUP($C50,'Regional Crises'!$B$1:$R$66,6,FALSE)&lt;I$4,0,5-(I$3-VLOOKUP($C50,'Regional Crises'!$B$1:$R$66,6,FALSE))/(I$3-I$4)*5)),1))),IF(VLOOKUP($E50,'Country Indicator Data'!$B$4:$N$300,2,FALSE)="x","x",ROUND(IF(VLOOKUP($E50,'Country Indicator Data'!$B$4:$N$300,2,FALSE)&gt;I$3,5,IF(VLOOKUP($E50,'Country Indicator Data'!$B$4:$N$300,2,FALSE)&lt;I$4,0,5-(I$3-VLOOKUP($E50,'Country Indicator Data'!$B$4:$N$300,2,FALSE))/(I$3-I$4)*5)),1)))</f>
        <v>3.9</v>
      </c>
      <c r="J50" s="240">
        <f>IF(LEN(E50)&gt;3,(IF(VLOOKUP($C50,'Regional Crises'!$B$1:$R$66,8,FALSE)="x","x",ROUND(IF(VLOOKUP($C50,'Regional Crises'!$B$1:$R$66,8,FALSE)&gt;J$3,5,IF(VLOOKUP($C50,'Regional Crises'!$B$1:$R$66,8,FALSE)&lt;J$4,0,5-(J$3-VLOOKUP($C50,'Regional Crises'!$B$1:$R$66,8,FALSE))/(J$3-J$4)*5)),1))),IF(VLOOKUP($E50,'Country Indicator Data'!$B$4:$N$300,4,FALSE)="x","x",ROUND(IF(VLOOKUP($E50,'Country Indicator Data'!$B$4:$N$300,4,FALSE)&gt;J$3,5,IF(VLOOKUP($E50,'Country Indicator Data'!$B$4:$N$300,4,FALSE)&lt;J$4,0,5-(J$3-VLOOKUP($E50,'Country Indicator Data'!$B$4:$N$300,4,FALSE))/(J$3-J$4)*5)),1)))</f>
        <v>1.1000000000000001</v>
      </c>
      <c r="K50" s="240">
        <f t="shared" si="14"/>
        <v>2.5</v>
      </c>
      <c r="L50" s="240">
        <f>IF(LEN(E50)&gt;3,(IF(VLOOKUP($C50,'Regional Crises'!$B$1:$R$66,10,FALSE)="x","x",ROUND(IF(VLOOKUP($C50,'Regional Crises'!$B$1:$R$66,10,FALSE)&gt;L$3,5,IF(VLOOKUP($C50,'Regional Crises'!$B$1:$R$66,10,FALSE)&lt;L$4,0,5-(L$3-VLOOKUP($C50,'Regional Crises'!$B$1:$R$66,10,FALSE))/(L$3-L$4)*5)),1))),IF(VLOOKUP($E50,'Country Indicator Data'!$B$4:$N$300,6,FALSE)="x","x",ROUND(IF(VLOOKUP($E50,'Country Indicator Data'!$B$4:$N$300,6,FALSE)&gt;L$3,5,IF(VLOOKUP($E50,'Country Indicator Data'!$B$4:$N$300,6,FALSE)&lt;L$4,0,5-(L$3-VLOOKUP($E50,'Country Indicator Data'!$B$4:$N$300,6,FALSE))/(L$3-L$4)*5)),1)))</f>
        <v>3</v>
      </c>
      <c r="M50" s="240">
        <f>IF(LEN(E50)&gt;3,(IF(VLOOKUP($C50,'Regional Crises'!$B$1:$R$66,11,FALSE)="x","x",ROUND(IF(VLOOKUP($C50,'Regional Crises'!$B$1:$R$66,11,FALSE)&gt;M$3,5,IF(VLOOKUP($C50,'Regional Crises'!$B$1:$R$66,11,FALSE)&lt;M$4,0,5-(M$3-VLOOKUP($C50,'Regional Crises'!$B$1:$R$66,11,FALSE))/(M$3-M$4)*5)),1))),IF(VLOOKUP($E50,'Country Indicator Data'!$B$4:$N$300,7,FALSE)="x","x",ROUND(IF(VLOOKUP($E50,'Country Indicator Data'!$B$4:$N$300,7,FALSE)&gt;M$3,5,IF(VLOOKUP($E50,'Country Indicator Data'!$B$4:$N$300,7,FALSE)&lt;M$4,0,5-(M$3-VLOOKUP($E50,'Country Indicator Data'!$B$4:$N$300,7,FALSE))/(M$3-M$4)*5)),1)))</f>
        <v>1.7</v>
      </c>
      <c r="N50" s="240">
        <f t="shared" si="15"/>
        <v>2.35</v>
      </c>
      <c r="O50" s="240">
        <f t="shared" si="16"/>
        <v>2.4499999999999997</v>
      </c>
      <c r="P50" s="240">
        <f>IF(LEN(E50)&gt;3,VLOOKUP(C50,'Regional Crises'!$B$1:$R$69,12,FALSE),VLOOKUP(E50,'Country Indicator Data'!$B$4:$I$300,8,FALSE))</f>
        <v>3</v>
      </c>
      <c r="Q50" s="240">
        <f>IF(LEN(E50)&gt;3,((IF(VLOOKUP($C50,'Regional Crises'!$B$1:$R$66,13,FALSE)="x","x",ROUND(IF(VLOOKUP($C50,'Regional Crises'!$B$1:$R$66,13,FALSE)&gt;Q$3,5,IF(VLOOKUP($C50,'Regional Crises'!$B$1:$R$66,13,FALSE)&lt;Q$4,0,5-(LOG(Q$3)-LOG(VLOOKUP($C50,'Regional Crises'!$B$1:$R$66,13,FALSE)))/(LOG(Q$3)-LOG(Q$4))*5)),1)))),(IF(VLOOKUP($E50,'Country Indicator Data'!$B$4:$N$300,9,FALSE)="x","x",ROUND(IF(VLOOKUP($E50,'Country Indicator Data'!$B$4:$N$300,9,FALSE)&gt;Q$3,5,IF(VLOOKUP($E50,'Country Indicator Data'!$B$4:$N$300,9,FALSE)&lt;Q$4,0,5-(LOG(Q$3)-LOG(VLOOKUP($E50,'Country Indicator Data'!$B$4:$N$300,9,FALSE)))/(LOG(Q$3)-LOG(Q$4))*5)),1))))</f>
        <v>3.7</v>
      </c>
      <c r="R50" s="240">
        <f t="shared" si="17"/>
        <v>3.35</v>
      </c>
      <c r="S50" s="240">
        <f>IF(LEN(E50)&gt;3,((IF(VLOOKUP($C50,'Regional Crises'!$B$1:$R$66,17,FALSE)="x","x",ROUND(IF(VLOOKUP($C50,'Regional Crises'!$B$1:$R$66,17,FALSE)&gt;S$3,0,IF(VLOOKUP($C50,'Regional Crises'!$B$1:$R$66,17,FALSE)&lt;S$4,5,(S$3-VLOOKUP($C50,'Regional Crises'!$B$1:$R$66,17,FALSE))/(S$3-S$4)*5)),1)))),(IF(VLOOKUP($E50,'Country Indicator Data'!$B$4:$N$300,13,FALSE)="x","x",ROUND(IF(VLOOKUP($E50,'Country Indicator Data'!$B$4:$N$300,13,FALSE)&gt;S$3,0,IF(VLOOKUP($E50,'Country Indicator Data'!$B$4:$N$300,13,FALSE)&lt;S$4,5,(S$3-VLOOKUP($E50,'Country Indicator Data'!$B$4:$N$300,13,FALSE))/(S$3-S$4)*5)),1))))</f>
        <v>3</v>
      </c>
      <c r="T50" s="240">
        <f>IF(LEN(E50)&gt;3,((IF(VLOOKUP($C50,'Regional Crises'!$B$1:$R$66,14,FALSE)="x","x",ROUND(IF(VLOOKUP($C50,'Regional Crises'!$B$1:$R$66,14,FALSE)&gt;T$3,0,IF(VLOOKUP($C50,'Regional Crises'!$B$1:$R$66,14,FALSE)&lt;T$4,5,(T$3-VLOOKUP($C50,'Regional Crises'!$B$1:$R$66,14,FALSE))/(T$3-T$4)*5)),1)))),(IF(VLOOKUP($E50,'Country Indicator Data'!$B$4:$N$300,10,FALSE)="x","x",ROUND(IF(VLOOKUP($E50,'Country Indicator Data'!$B$4:$N$300,10,FALSE)&gt;T$3,0,IF(VLOOKUP($E50,'Country Indicator Data'!$B$4:$N$300,10,FALSE)&lt;T$4,5,(T$3-VLOOKUP($E50,'Country Indicator Data'!$B$4:$N$300,10,FALSE))/(T$3-T$4)*5)),1))))</f>
        <v>2.8</v>
      </c>
      <c r="U50" s="240">
        <f>IF(LEN(E50)&gt;3,((IF(VLOOKUP($C50,'Regional Crises'!$B$1:$R$66,15,FALSE)="x","x",ROUND(IF(VLOOKUP($C50,'Regional Crises'!$B$1:$R$66,15,FALSE)&gt;U$3,0,IF(VLOOKUP($C50,'Regional Crises'!$B$1:$R$66,15,FALSE)&lt;U$4,5,(U$3-VLOOKUP($C50,'Regional Crises'!$B$1:$R$66,15,FALSE))/(U$3-U$4)*5)),1)))),(IF(VLOOKUP($E50,'Country Indicator Data'!$B$4:$N$300,11,FALSE)="x","x",ROUND(IF(VLOOKUP($E50,'Country Indicator Data'!$B$4:$N$300,11,FALSE)&gt;U$3,0,IF(VLOOKUP($E50,'Country Indicator Data'!$B$4:$N$300,11,FALSE)&lt;U$4,5,(U$3-VLOOKUP($E50,'Country Indicator Data'!$B$4:$N$300,11,FALSE))/(U$3-U$4)*5)),1))))</f>
        <v>2</v>
      </c>
      <c r="V50" s="240">
        <f>IF(LEN(E50)&gt;3,((IF(VLOOKUP($C50,'Regional Crises'!$B$1:$R$66,16,FALSE)="x","x",ROUND(IF(VLOOKUP($C50,'Regional Crises'!$B$1:$R$66,16,FALSE)&gt;V$3,0,IF(VLOOKUP($C50,'Regional Crises'!$B$1:$R$66,16,FALSE)&lt;V$4,5,(V$3-VLOOKUP($C50,'Regional Crises'!$B$1:$R$66,16,FALSE))/(V$3-V$4)*5)),1)))),(IF(VLOOKUP($E50,'Country Indicator Data'!$B$4:$N$300,12,FALSE)="x","x",ROUND(IF(VLOOKUP($E50,'Country Indicator Data'!$B$4:$N$300,12,FALSE)&gt;V$3,0,IF(VLOOKUP($E50,'Country Indicator Data'!$B$4:$N$300,12,FALSE)&lt;V$4,5,(V$3-VLOOKUP($E50,'Country Indicator Data'!$B$4:$N$300,12,FALSE))/(V$3-V$4)*5)),1))))</f>
        <v>2</v>
      </c>
      <c r="W50" s="240">
        <f t="shared" si="18"/>
        <v>2.5</v>
      </c>
      <c r="X50" s="240">
        <f t="shared" si="19"/>
        <v>2.8</v>
      </c>
      <c r="Y50" s="247">
        <f>IF('Core Indicators'!FC47="x","x",IF('Core Indicators'!FC47&gt;=5,5,IF('Core Indicators'!FC47&gt;=4,4,IF('Core Indicators'!FC47&gt;=3,3,IF('Core Indicators'!FC47&gt;=2,2,IF('Core Indicators'!FC47&gt;=1,1,0))))))</f>
        <v>4</v>
      </c>
      <c r="Z50" s="240">
        <f t="shared" si="20"/>
        <v>4</v>
      </c>
      <c r="AA50" s="247">
        <f>'Crisis Indicator Data'!Y47</f>
        <v>1</v>
      </c>
      <c r="AB50" s="247">
        <f>'Crisis Indicator Data'!Z47</f>
        <v>2</v>
      </c>
      <c r="AC50" s="247">
        <f>'Crisis Indicator Data'!AA47</f>
        <v>2</v>
      </c>
      <c r="AD50" s="247">
        <f>'Crisis Indicator Data'!AB47</f>
        <v>0</v>
      </c>
      <c r="AE50" s="247">
        <f t="shared" si="21"/>
        <v>2</v>
      </c>
      <c r="AF50" s="247">
        <f>'Crisis Indicator Data'!AC47</f>
        <v>2</v>
      </c>
      <c r="AG50" s="247">
        <f>'Crisis Indicator Data'!AD47</f>
        <v>3</v>
      </c>
      <c r="AH50" s="247">
        <f t="shared" si="22"/>
        <v>5</v>
      </c>
      <c r="AI50" s="247">
        <f>'Crisis Indicator Data'!AE47</f>
        <v>1</v>
      </c>
      <c r="AJ50" s="247">
        <f>'Crisis Indicator Data'!AF47</f>
        <v>0</v>
      </c>
      <c r="AK50" s="247">
        <f>'Crisis Indicator Data'!AG47</f>
        <v>3</v>
      </c>
      <c r="AL50" s="247">
        <f t="shared" si="23"/>
        <v>3</v>
      </c>
      <c r="AM50" s="240">
        <f t="shared" si="24"/>
        <v>3</v>
      </c>
      <c r="AN50" s="240">
        <f t="shared" si="25"/>
        <v>3.5</v>
      </c>
    </row>
    <row r="51" spans="1:40" ht="13.5" customHeight="1" x14ac:dyDescent="0.25">
      <c r="A51" s="144" t="str">
        <f>'Crisis Indicator Data'!A48</f>
        <v>Country Level</v>
      </c>
      <c r="B51" s="145" t="str">
        <f>'Crisis Indicator Data'!B48</f>
        <v>Earthquake,Socio-political,Violence</v>
      </c>
      <c r="C51" s="145" t="str">
        <f>'Crisis Indicator Data'!C48</f>
        <v>IDN007</v>
      </c>
      <c r="D51" s="145" t="str">
        <f>'Crisis Indicator Data'!D48</f>
        <v>Indonesia</v>
      </c>
      <c r="E51" s="146" t="str">
        <f>'Crisis Indicator Data'!E48</f>
        <v>IDN</v>
      </c>
      <c r="F51" s="240">
        <f>IF(LEN(E51)&gt;3,(IF(VLOOKUP($C51,'Regional Crises'!$B$1:$R$66,7,FALSE)="x","x",ROUND(IF(VLOOKUP($C51,'Regional Crises'!$B$1:$R$66,7,FALSE)&gt;$F$3,5,IF(VLOOKUP($C51,'Regional Crises'!$B$1:$R$66,7,FALSE)&lt;F$4,0,($F$3-VLOOKUP($C51,'Regional Crises'!$B$1:$R$66,7,FALSE))/($F$3-$F$4)*5)),1))),IF(VLOOKUP($E51,'Country Indicator Data'!$B$4:$N$300,3,FALSE)="x","x",ROUND(IF(VLOOKUP($E51,'Country Indicator Data'!$B$4:$N$300,3,FALSE)&gt;$F$3,5,IF(VLOOKUP($E51,'Country Indicator Data'!$B$4:$N$300,3,FALSE)&lt;$F$4,0,($F$3-VLOOKUP($E51,'Country Indicator Data'!$B$4:$N$300,3,FALSE))/($F$3-$F$4)*5)),1)))</f>
        <v>3.2</v>
      </c>
      <c r="G51" s="240">
        <f>IF(LEN(E51)&gt;3,(IF(VLOOKUP($C51,'Regional Crises'!$B$1:$R$66,9,FALSE)="x","x",ROUND(IF(VLOOKUP($C51,'Regional Crises'!$B$1:$R$66,9,FALSE)&gt;G$3,5,IF(VLOOKUP($C51,'Regional Crises'!$B$1:$R$66,9,FALSE)&lt;G$4,0,(G$3-VLOOKUP($C51,'Regional Crises'!$B$1:$R$66,9,FALSE))/(G$3-G$4)*5)),1))),IF(VLOOKUP($E51,'Country Indicator Data'!$B$4:$N$300,5,FALSE)="x","x",ROUND(IF(VLOOKUP($E51,'Country Indicator Data'!$B$4:$N$300,5,FALSE)&gt;G$3,5,IF(VLOOKUP($E51,'Country Indicator Data'!$B$4:$N$300,5,FALSE)&lt;G$4,0,(G$3-VLOOKUP($E51,'Country Indicator Data'!$B$4:$N$300,5,FALSE))/(G$3-G$4)*5)),1)))</f>
        <v>1.8</v>
      </c>
      <c r="H51" s="240">
        <f t="shared" si="13"/>
        <v>2.5</v>
      </c>
      <c r="I51" s="240">
        <f>IF(LEN(E51)&gt;3,(IF(VLOOKUP($C51,'Regional Crises'!$B$1:$R$66,6,FALSE)="x","x",ROUND(IF(VLOOKUP($C51,'Regional Crises'!$B$1:$R$66,6,FALSE)&gt;I$3,5,IF(VLOOKUP($C51,'Regional Crises'!$B$1:$R$66,6,FALSE)&lt;I$4,0,5-(I$3-VLOOKUP($C51,'Regional Crises'!$B$1:$R$66,6,FALSE))/(I$3-I$4)*5)),1))),IF(VLOOKUP($E51,'Country Indicator Data'!$B$4:$N$300,2,FALSE)="x","x",ROUND(IF(VLOOKUP($E51,'Country Indicator Data'!$B$4:$N$300,2,FALSE)&gt;I$3,5,IF(VLOOKUP($E51,'Country Indicator Data'!$B$4:$N$300,2,FALSE)&lt;I$4,0,5-(I$3-VLOOKUP($E51,'Country Indicator Data'!$B$4:$N$300,2,FALSE))/(I$3-I$4)*5)),1)))</f>
        <v>3.9</v>
      </c>
      <c r="J51" s="240">
        <f>IF(LEN(E51)&gt;3,(IF(VLOOKUP($C51,'Regional Crises'!$B$1:$R$66,8,FALSE)="x","x",ROUND(IF(VLOOKUP($C51,'Regional Crises'!$B$1:$R$66,8,FALSE)&gt;J$3,5,IF(VLOOKUP($C51,'Regional Crises'!$B$1:$R$66,8,FALSE)&lt;J$4,0,5-(J$3-VLOOKUP($C51,'Regional Crises'!$B$1:$R$66,8,FALSE))/(J$3-J$4)*5)),1))),IF(VLOOKUP($E51,'Country Indicator Data'!$B$4:$N$300,4,FALSE)="x","x",ROUND(IF(VLOOKUP($E51,'Country Indicator Data'!$B$4:$N$300,4,FALSE)&gt;J$3,5,IF(VLOOKUP($E51,'Country Indicator Data'!$B$4:$N$300,4,FALSE)&lt;J$4,0,5-(J$3-VLOOKUP($E51,'Country Indicator Data'!$B$4:$N$300,4,FALSE))/(J$3-J$4)*5)),1)))</f>
        <v>1.1000000000000001</v>
      </c>
      <c r="K51" s="240">
        <f t="shared" si="14"/>
        <v>2.5</v>
      </c>
      <c r="L51" s="240">
        <f>IF(LEN(E51)&gt;3,(IF(VLOOKUP($C51,'Regional Crises'!$B$1:$R$66,10,FALSE)="x","x",ROUND(IF(VLOOKUP($C51,'Regional Crises'!$B$1:$R$66,10,FALSE)&gt;L$3,5,IF(VLOOKUP($C51,'Regional Crises'!$B$1:$R$66,10,FALSE)&lt;L$4,0,5-(L$3-VLOOKUP($C51,'Regional Crises'!$B$1:$R$66,10,FALSE))/(L$3-L$4)*5)),1))),IF(VLOOKUP($E51,'Country Indicator Data'!$B$4:$N$300,6,FALSE)="x","x",ROUND(IF(VLOOKUP($E51,'Country Indicator Data'!$B$4:$N$300,6,FALSE)&gt;L$3,5,IF(VLOOKUP($E51,'Country Indicator Data'!$B$4:$N$300,6,FALSE)&lt;L$4,0,5-(L$3-VLOOKUP($E51,'Country Indicator Data'!$B$4:$N$300,6,FALSE))/(L$3-L$4)*5)),1)))</f>
        <v>3</v>
      </c>
      <c r="M51" s="240">
        <f>IF(LEN(E51)&gt;3,(IF(VLOOKUP($C51,'Regional Crises'!$B$1:$R$66,11,FALSE)="x","x",ROUND(IF(VLOOKUP($C51,'Regional Crises'!$B$1:$R$66,11,FALSE)&gt;M$3,5,IF(VLOOKUP($C51,'Regional Crises'!$B$1:$R$66,11,FALSE)&lt;M$4,0,5-(M$3-VLOOKUP($C51,'Regional Crises'!$B$1:$R$66,11,FALSE))/(M$3-M$4)*5)),1))),IF(VLOOKUP($E51,'Country Indicator Data'!$B$4:$N$300,7,FALSE)="x","x",ROUND(IF(VLOOKUP($E51,'Country Indicator Data'!$B$4:$N$300,7,FALSE)&gt;M$3,5,IF(VLOOKUP($E51,'Country Indicator Data'!$B$4:$N$300,7,FALSE)&lt;M$4,0,5-(M$3-VLOOKUP($E51,'Country Indicator Data'!$B$4:$N$300,7,FALSE))/(M$3-M$4)*5)),1)))</f>
        <v>1.7</v>
      </c>
      <c r="N51" s="240">
        <f t="shared" si="15"/>
        <v>2.35</v>
      </c>
      <c r="O51" s="240">
        <f t="shared" si="16"/>
        <v>2.4499999999999997</v>
      </c>
      <c r="P51" s="240">
        <f>IF(LEN(E51)&gt;3,VLOOKUP(C51,'Regional Crises'!$B$1:$R$69,12,FALSE),VLOOKUP(E51,'Country Indicator Data'!$B$4:$I$300,8,FALSE))</f>
        <v>3</v>
      </c>
      <c r="Q51" s="240">
        <f>IF(LEN(E51)&gt;3,((IF(VLOOKUP($C51,'Regional Crises'!$B$1:$R$66,13,FALSE)="x","x",ROUND(IF(VLOOKUP($C51,'Regional Crises'!$B$1:$R$66,13,FALSE)&gt;Q$3,5,IF(VLOOKUP($C51,'Regional Crises'!$B$1:$R$66,13,FALSE)&lt;Q$4,0,5-(LOG(Q$3)-LOG(VLOOKUP($C51,'Regional Crises'!$B$1:$R$66,13,FALSE)))/(LOG(Q$3)-LOG(Q$4))*5)),1)))),(IF(VLOOKUP($E51,'Country Indicator Data'!$B$4:$N$300,9,FALSE)="x","x",ROUND(IF(VLOOKUP($E51,'Country Indicator Data'!$B$4:$N$300,9,FALSE)&gt;Q$3,5,IF(VLOOKUP($E51,'Country Indicator Data'!$B$4:$N$300,9,FALSE)&lt;Q$4,0,5-(LOG(Q$3)-LOG(VLOOKUP($E51,'Country Indicator Data'!$B$4:$N$300,9,FALSE)))/(LOG(Q$3)-LOG(Q$4))*5)),1))))</f>
        <v>3.7</v>
      </c>
      <c r="R51" s="240">
        <f t="shared" si="17"/>
        <v>3.35</v>
      </c>
      <c r="S51" s="240">
        <f>IF(LEN(E51)&gt;3,((IF(VLOOKUP($C51,'Regional Crises'!$B$1:$R$66,17,FALSE)="x","x",ROUND(IF(VLOOKUP($C51,'Regional Crises'!$B$1:$R$66,17,FALSE)&gt;S$3,0,IF(VLOOKUP($C51,'Regional Crises'!$B$1:$R$66,17,FALSE)&lt;S$4,5,(S$3-VLOOKUP($C51,'Regional Crises'!$B$1:$R$66,17,FALSE))/(S$3-S$4)*5)),1)))),(IF(VLOOKUP($E51,'Country Indicator Data'!$B$4:$N$300,13,FALSE)="x","x",ROUND(IF(VLOOKUP($E51,'Country Indicator Data'!$B$4:$N$300,13,FALSE)&gt;S$3,0,IF(VLOOKUP($E51,'Country Indicator Data'!$B$4:$N$300,13,FALSE)&lt;S$4,5,(S$3-VLOOKUP($E51,'Country Indicator Data'!$B$4:$N$300,13,FALSE))/(S$3-S$4)*5)),1))))</f>
        <v>3</v>
      </c>
      <c r="T51" s="240">
        <f>IF(LEN(E51)&gt;3,((IF(VLOOKUP($C51,'Regional Crises'!$B$1:$R$66,14,FALSE)="x","x",ROUND(IF(VLOOKUP($C51,'Regional Crises'!$B$1:$R$66,14,FALSE)&gt;T$3,0,IF(VLOOKUP($C51,'Regional Crises'!$B$1:$R$66,14,FALSE)&lt;T$4,5,(T$3-VLOOKUP($C51,'Regional Crises'!$B$1:$R$66,14,FALSE))/(T$3-T$4)*5)),1)))),(IF(VLOOKUP($E51,'Country Indicator Data'!$B$4:$N$300,10,FALSE)="x","x",ROUND(IF(VLOOKUP($E51,'Country Indicator Data'!$B$4:$N$300,10,FALSE)&gt;T$3,0,IF(VLOOKUP($E51,'Country Indicator Data'!$B$4:$N$300,10,FALSE)&lt;T$4,5,(T$3-VLOOKUP($E51,'Country Indicator Data'!$B$4:$N$300,10,FALSE))/(T$3-T$4)*5)),1))))</f>
        <v>2.8</v>
      </c>
      <c r="U51" s="240">
        <f>IF(LEN(E51)&gt;3,((IF(VLOOKUP($C51,'Regional Crises'!$B$1:$R$66,15,FALSE)="x","x",ROUND(IF(VLOOKUP($C51,'Regional Crises'!$B$1:$R$66,15,FALSE)&gt;U$3,0,IF(VLOOKUP($C51,'Regional Crises'!$B$1:$R$66,15,FALSE)&lt;U$4,5,(U$3-VLOOKUP($C51,'Regional Crises'!$B$1:$R$66,15,FALSE))/(U$3-U$4)*5)),1)))),(IF(VLOOKUP($E51,'Country Indicator Data'!$B$4:$N$300,11,FALSE)="x","x",ROUND(IF(VLOOKUP($E51,'Country Indicator Data'!$B$4:$N$300,11,FALSE)&gt;U$3,0,IF(VLOOKUP($E51,'Country Indicator Data'!$B$4:$N$300,11,FALSE)&lt;U$4,5,(U$3-VLOOKUP($E51,'Country Indicator Data'!$B$4:$N$300,11,FALSE))/(U$3-U$4)*5)),1))))</f>
        <v>2</v>
      </c>
      <c r="V51" s="240">
        <f>IF(LEN(E51)&gt;3,((IF(VLOOKUP($C51,'Regional Crises'!$B$1:$R$66,16,FALSE)="x","x",ROUND(IF(VLOOKUP($C51,'Regional Crises'!$B$1:$R$66,16,FALSE)&gt;V$3,0,IF(VLOOKUP($C51,'Regional Crises'!$B$1:$R$66,16,FALSE)&lt;V$4,5,(V$3-VLOOKUP($C51,'Regional Crises'!$B$1:$R$66,16,FALSE))/(V$3-V$4)*5)),1)))),(IF(VLOOKUP($E51,'Country Indicator Data'!$B$4:$N$300,12,FALSE)="x","x",ROUND(IF(VLOOKUP($E51,'Country Indicator Data'!$B$4:$N$300,12,FALSE)&gt;V$3,0,IF(VLOOKUP($E51,'Country Indicator Data'!$B$4:$N$300,12,FALSE)&lt;V$4,5,(V$3-VLOOKUP($E51,'Country Indicator Data'!$B$4:$N$300,12,FALSE))/(V$3-V$4)*5)),1))))</f>
        <v>2</v>
      </c>
      <c r="W51" s="240">
        <f t="shared" si="18"/>
        <v>2.5</v>
      </c>
      <c r="X51" s="240">
        <f t="shared" si="19"/>
        <v>2.8</v>
      </c>
      <c r="Y51" s="247">
        <f>IF('Core Indicators'!FC48="x","x",IF('Core Indicators'!FC48&gt;=5,5,IF('Core Indicators'!FC48&gt;=4,4,IF('Core Indicators'!FC48&gt;=3,3,IF('Core Indicators'!FC48&gt;=2,2,IF('Core Indicators'!FC48&gt;=1,1,0))))))</f>
        <v>4</v>
      </c>
      <c r="Z51" s="240">
        <f t="shared" si="20"/>
        <v>4</v>
      </c>
      <c r="AA51" s="247">
        <f>'Crisis Indicator Data'!Y48</f>
        <v>1</v>
      </c>
      <c r="AB51" s="247">
        <f>'Crisis Indicator Data'!Z48</f>
        <v>2</v>
      </c>
      <c r="AC51" s="247">
        <f>'Crisis Indicator Data'!AA48</f>
        <v>2</v>
      </c>
      <c r="AD51" s="247">
        <f>'Crisis Indicator Data'!AB48</f>
        <v>0</v>
      </c>
      <c r="AE51" s="247">
        <f t="shared" si="21"/>
        <v>2</v>
      </c>
      <c r="AF51" s="247">
        <f>'Crisis Indicator Data'!AC48</f>
        <v>2</v>
      </c>
      <c r="AG51" s="247">
        <f>'Crisis Indicator Data'!AD48</f>
        <v>3</v>
      </c>
      <c r="AH51" s="247">
        <f t="shared" si="22"/>
        <v>5</v>
      </c>
      <c r="AI51" s="247">
        <f>'Crisis Indicator Data'!AE48</f>
        <v>1</v>
      </c>
      <c r="AJ51" s="247">
        <f>'Crisis Indicator Data'!AF48</f>
        <v>0</v>
      </c>
      <c r="AK51" s="247">
        <f>'Crisis Indicator Data'!AG48</f>
        <v>3</v>
      </c>
      <c r="AL51" s="247">
        <f t="shared" si="23"/>
        <v>3</v>
      </c>
      <c r="AM51" s="240">
        <f t="shared" si="24"/>
        <v>3</v>
      </c>
      <c r="AN51" s="240">
        <f t="shared" si="25"/>
        <v>3.5</v>
      </c>
    </row>
    <row r="52" spans="1:40" ht="13.5" customHeight="1" x14ac:dyDescent="0.25">
      <c r="A52" s="144" t="str">
        <f>'Crisis Indicator Data'!A49</f>
        <v>Earthquake in West Java province</v>
      </c>
      <c r="B52" s="145" t="str">
        <f>'Crisis Indicator Data'!B49</f>
        <v>Earthquake</v>
      </c>
      <c r="C52" s="145" t="str">
        <f>'Crisis Indicator Data'!C49</f>
        <v>IDN008</v>
      </c>
      <c r="D52" s="145" t="str">
        <f>'Crisis Indicator Data'!D49</f>
        <v>Indonesia</v>
      </c>
      <c r="E52" s="146" t="str">
        <f>'Crisis Indicator Data'!E49</f>
        <v>IDN</v>
      </c>
      <c r="F52" s="240">
        <f>IF(LEN(E52)&gt;3,(IF(VLOOKUP($C52,'Regional Crises'!$B$1:$R$66,7,FALSE)="x","x",ROUND(IF(VLOOKUP($C52,'Regional Crises'!$B$1:$R$66,7,FALSE)&gt;$F$3,5,IF(VLOOKUP($C52,'Regional Crises'!$B$1:$R$66,7,FALSE)&lt;F$4,0,($F$3-VLOOKUP($C52,'Regional Crises'!$B$1:$R$66,7,FALSE))/($F$3-$F$4)*5)),1))),IF(VLOOKUP($E52,'Country Indicator Data'!$B$4:$N$300,3,FALSE)="x","x",ROUND(IF(VLOOKUP($E52,'Country Indicator Data'!$B$4:$N$300,3,FALSE)&gt;$F$3,5,IF(VLOOKUP($E52,'Country Indicator Data'!$B$4:$N$300,3,FALSE)&lt;$F$4,0,($F$3-VLOOKUP($E52,'Country Indicator Data'!$B$4:$N$300,3,FALSE))/($F$3-$F$4)*5)),1)))</f>
        <v>3.2</v>
      </c>
      <c r="G52" s="240">
        <f>IF(LEN(E52)&gt;3,(IF(VLOOKUP($C52,'Regional Crises'!$B$1:$R$66,9,FALSE)="x","x",ROUND(IF(VLOOKUP($C52,'Regional Crises'!$B$1:$R$66,9,FALSE)&gt;G$3,5,IF(VLOOKUP($C52,'Regional Crises'!$B$1:$R$66,9,FALSE)&lt;G$4,0,(G$3-VLOOKUP($C52,'Regional Crises'!$B$1:$R$66,9,FALSE))/(G$3-G$4)*5)),1))),IF(VLOOKUP($E52,'Country Indicator Data'!$B$4:$N$300,5,FALSE)="x","x",ROUND(IF(VLOOKUP($E52,'Country Indicator Data'!$B$4:$N$300,5,FALSE)&gt;G$3,5,IF(VLOOKUP($E52,'Country Indicator Data'!$B$4:$N$300,5,FALSE)&lt;G$4,0,(G$3-VLOOKUP($E52,'Country Indicator Data'!$B$4:$N$300,5,FALSE))/(G$3-G$4)*5)),1)))</f>
        <v>1.8</v>
      </c>
      <c r="H52" s="240">
        <f t="shared" si="13"/>
        <v>2.5</v>
      </c>
      <c r="I52" s="240">
        <f>IF(LEN(E52)&gt;3,(IF(VLOOKUP($C52,'Regional Crises'!$B$1:$R$66,6,FALSE)="x","x",ROUND(IF(VLOOKUP($C52,'Regional Crises'!$B$1:$R$66,6,FALSE)&gt;I$3,5,IF(VLOOKUP($C52,'Regional Crises'!$B$1:$R$66,6,FALSE)&lt;I$4,0,5-(I$3-VLOOKUP($C52,'Regional Crises'!$B$1:$R$66,6,FALSE))/(I$3-I$4)*5)),1))),IF(VLOOKUP($E52,'Country Indicator Data'!$B$4:$N$300,2,FALSE)="x","x",ROUND(IF(VLOOKUP($E52,'Country Indicator Data'!$B$4:$N$300,2,FALSE)&gt;I$3,5,IF(VLOOKUP($E52,'Country Indicator Data'!$B$4:$N$300,2,FALSE)&lt;I$4,0,5-(I$3-VLOOKUP($E52,'Country Indicator Data'!$B$4:$N$300,2,FALSE))/(I$3-I$4)*5)),1)))</f>
        <v>3.9</v>
      </c>
      <c r="J52" s="240">
        <f>IF(LEN(E52)&gt;3,(IF(VLOOKUP($C52,'Regional Crises'!$B$1:$R$66,8,FALSE)="x","x",ROUND(IF(VLOOKUP($C52,'Regional Crises'!$B$1:$R$66,8,FALSE)&gt;J$3,5,IF(VLOOKUP($C52,'Regional Crises'!$B$1:$R$66,8,FALSE)&lt;J$4,0,5-(J$3-VLOOKUP($C52,'Regional Crises'!$B$1:$R$66,8,FALSE))/(J$3-J$4)*5)),1))),IF(VLOOKUP($E52,'Country Indicator Data'!$B$4:$N$300,4,FALSE)="x","x",ROUND(IF(VLOOKUP($E52,'Country Indicator Data'!$B$4:$N$300,4,FALSE)&gt;J$3,5,IF(VLOOKUP($E52,'Country Indicator Data'!$B$4:$N$300,4,FALSE)&lt;J$4,0,5-(J$3-VLOOKUP($E52,'Country Indicator Data'!$B$4:$N$300,4,FALSE))/(J$3-J$4)*5)),1)))</f>
        <v>1.1000000000000001</v>
      </c>
      <c r="K52" s="240">
        <f t="shared" si="14"/>
        <v>2.5</v>
      </c>
      <c r="L52" s="240">
        <f>IF(LEN(E52)&gt;3,(IF(VLOOKUP($C52,'Regional Crises'!$B$1:$R$66,10,FALSE)="x","x",ROUND(IF(VLOOKUP($C52,'Regional Crises'!$B$1:$R$66,10,FALSE)&gt;L$3,5,IF(VLOOKUP($C52,'Regional Crises'!$B$1:$R$66,10,FALSE)&lt;L$4,0,5-(L$3-VLOOKUP($C52,'Regional Crises'!$B$1:$R$66,10,FALSE))/(L$3-L$4)*5)),1))),IF(VLOOKUP($E52,'Country Indicator Data'!$B$4:$N$300,6,FALSE)="x","x",ROUND(IF(VLOOKUP($E52,'Country Indicator Data'!$B$4:$N$300,6,FALSE)&gt;L$3,5,IF(VLOOKUP($E52,'Country Indicator Data'!$B$4:$N$300,6,FALSE)&lt;L$4,0,5-(L$3-VLOOKUP($E52,'Country Indicator Data'!$B$4:$N$300,6,FALSE))/(L$3-L$4)*5)),1)))</f>
        <v>3</v>
      </c>
      <c r="M52" s="240">
        <f>IF(LEN(E52)&gt;3,(IF(VLOOKUP($C52,'Regional Crises'!$B$1:$R$66,11,FALSE)="x","x",ROUND(IF(VLOOKUP($C52,'Regional Crises'!$B$1:$R$66,11,FALSE)&gt;M$3,5,IF(VLOOKUP($C52,'Regional Crises'!$B$1:$R$66,11,FALSE)&lt;M$4,0,5-(M$3-VLOOKUP($C52,'Regional Crises'!$B$1:$R$66,11,FALSE))/(M$3-M$4)*5)),1))),IF(VLOOKUP($E52,'Country Indicator Data'!$B$4:$N$300,7,FALSE)="x","x",ROUND(IF(VLOOKUP($E52,'Country Indicator Data'!$B$4:$N$300,7,FALSE)&gt;M$3,5,IF(VLOOKUP($E52,'Country Indicator Data'!$B$4:$N$300,7,FALSE)&lt;M$4,0,5-(M$3-VLOOKUP($E52,'Country Indicator Data'!$B$4:$N$300,7,FALSE))/(M$3-M$4)*5)),1)))</f>
        <v>1.7</v>
      </c>
      <c r="N52" s="240">
        <f t="shared" si="15"/>
        <v>2.35</v>
      </c>
      <c r="O52" s="240">
        <f t="shared" si="16"/>
        <v>2.4499999999999997</v>
      </c>
      <c r="P52" s="240">
        <f>IF(LEN(E52)&gt;3,VLOOKUP(C52,'Regional Crises'!$B$1:$R$69,12,FALSE),VLOOKUP(E52,'Country Indicator Data'!$B$4:$I$300,8,FALSE))</f>
        <v>3</v>
      </c>
      <c r="Q52" s="240">
        <f>IF(LEN(E52)&gt;3,((IF(VLOOKUP($C52,'Regional Crises'!$B$1:$R$66,13,FALSE)="x","x",ROUND(IF(VLOOKUP($C52,'Regional Crises'!$B$1:$R$66,13,FALSE)&gt;Q$3,5,IF(VLOOKUP($C52,'Regional Crises'!$B$1:$R$66,13,FALSE)&lt;Q$4,0,5-(LOG(Q$3)-LOG(VLOOKUP($C52,'Regional Crises'!$B$1:$R$66,13,FALSE)))/(LOG(Q$3)-LOG(Q$4))*5)),1)))),(IF(VLOOKUP($E52,'Country Indicator Data'!$B$4:$N$300,9,FALSE)="x","x",ROUND(IF(VLOOKUP($E52,'Country Indicator Data'!$B$4:$N$300,9,FALSE)&gt;Q$3,5,IF(VLOOKUP($E52,'Country Indicator Data'!$B$4:$N$300,9,FALSE)&lt;Q$4,0,5-(LOG(Q$3)-LOG(VLOOKUP($E52,'Country Indicator Data'!$B$4:$N$300,9,FALSE)))/(LOG(Q$3)-LOG(Q$4))*5)),1))))</f>
        <v>3.7</v>
      </c>
      <c r="R52" s="240">
        <f t="shared" si="17"/>
        <v>3.35</v>
      </c>
      <c r="S52" s="240">
        <f>IF(LEN(E52)&gt;3,((IF(VLOOKUP($C52,'Regional Crises'!$B$1:$R$66,17,FALSE)="x","x",ROUND(IF(VLOOKUP($C52,'Regional Crises'!$B$1:$R$66,17,FALSE)&gt;S$3,0,IF(VLOOKUP($C52,'Regional Crises'!$B$1:$R$66,17,FALSE)&lt;S$4,5,(S$3-VLOOKUP($C52,'Regional Crises'!$B$1:$R$66,17,FALSE))/(S$3-S$4)*5)),1)))),(IF(VLOOKUP($E52,'Country Indicator Data'!$B$4:$N$300,13,FALSE)="x","x",ROUND(IF(VLOOKUP($E52,'Country Indicator Data'!$B$4:$N$300,13,FALSE)&gt;S$3,0,IF(VLOOKUP($E52,'Country Indicator Data'!$B$4:$N$300,13,FALSE)&lt;S$4,5,(S$3-VLOOKUP($E52,'Country Indicator Data'!$B$4:$N$300,13,FALSE))/(S$3-S$4)*5)),1))))</f>
        <v>3</v>
      </c>
      <c r="T52" s="240">
        <f>IF(LEN(E52)&gt;3,((IF(VLOOKUP($C52,'Regional Crises'!$B$1:$R$66,14,FALSE)="x","x",ROUND(IF(VLOOKUP($C52,'Regional Crises'!$B$1:$R$66,14,FALSE)&gt;T$3,0,IF(VLOOKUP($C52,'Regional Crises'!$B$1:$R$66,14,FALSE)&lt;T$4,5,(T$3-VLOOKUP($C52,'Regional Crises'!$B$1:$R$66,14,FALSE))/(T$3-T$4)*5)),1)))),(IF(VLOOKUP($E52,'Country Indicator Data'!$B$4:$N$300,10,FALSE)="x","x",ROUND(IF(VLOOKUP($E52,'Country Indicator Data'!$B$4:$N$300,10,FALSE)&gt;T$3,0,IF(VLOOKUP($E52,'Country Indicator Data'!$B$4:$N$300,10,FALSE)&lt;T$4,5,(T$3-VLOOKUP($E52,'Country Indicator Data'!$B$4:$N$300,10,FALSE))/(T$3-T$4)*5)),1))))</f>
        <v>2.8</v>
      </c>
      <c r="U52" s="240">
        <f>IF(LEN(E52)&gt;3,((IF(VLOOKUP($C52,'Regional Crises'!$B$1:$R$66,15,FALSE)="x","x",ROUND(IF(VLOOKUP($C52,'Regional Crises'!$B$1:$R$66,15,FALSE)&gt;U$3,0,IF(VLOOKUP($C52,'Regional Crises'!$B$1:$R$66,15,FALSE)&lt;U$4,5,(U$3-VLOOKUP($C52,'Regional Crises'!$B$1:$R$66,15,FALSE))/(U$3-U$4)*5)),1)))),(IF(VLOOKUP($E52,'Country Indicator Data'!$B$4:$N$300,11,FALSE)="x","x",ROUND(IF(VLOOKUP($E52,'Country Indicator Data'!$B$4:$N$300,11,FALSE)&gt;U$3,0,IF(VLOOKUP($E52,'Country Indicator Data'!$B$4:$N$300,11,FALSE)&lt;U$4,5,(U$3-VLOOKUP($E52,'Country Indicator Data'!$B$4:$N$300,11,FALSE))/(U$3-U$4)*5)),1))))</f>
        <v>2</v>
      </c>
      <c r="V52" s="240">
        <f>IF(LEN(E52)&gt;3,((IF(VLOOKUP($C52,'Regional Crises'!$B$1:$R$66,16,FALSE)="x","x",ROUND(IF(VLOOKUP($C52,'Regional Crises'!$B$1:$R$66,16,FALSE)&gt;V$3,0,IF(VLOOKUP($C52,'Regional Crises'!$B$1:$R$66,16,FALSE)&lt;V$4,5,(V$3-VLOOKUP($C52,'Regional Crises'!$B$1:$R$66,16,FALSE))/(V$3-V$4)*5)),1)))),(IF(VLOOKUP($E52,'Country Indicator Data'!$B$4:$N$300,12,FALSE)="x","x",ROUND(IF(VLOOKUP($E52,'Country Indicator Data'!$B$4:$N$300,12,FALSE)&gt;V$3,0,IF(VLOOKUP($E52,'Country Indicator Data'!$B$4:$N$300,12,FALSE)&lt;V$4,5,(V$3-VLOOKUP($E52,'Country Indicator Data'!$B$4:$N$300,12,FALSE))/(V$3-V$4)*5)),1))))</f>
        <v>2</v>
      </c>
      <c r="W52" s="240">
        <f t="shared" si="18"/>
        <v>2.5</v>
      </c>
      <c r="X52" s="240">
        <f t="shared" si="19"/>
        <v>2.8</v>
      </c>
      <c r="Y52" s="247">
        <f>IF('Core Indicators'!FC49="x","x",IF('Core Indicators'!FC49&gt;=5,5,IF('Core Indicators'!FC49&gt;=4,4,IF('Core Indicators'!FC49&gt;=3,3,IF('Core Indicators'!FC49&gt;=2,2,IF('Core Indicators'!FC49&gt;=1,1,0))))))</f>
        <v>4</v>
      </c>
      <c r="Z52" s="240">
        <f t="shared" si="20"/>
        <v>4</v>
      </c>
      <c r="AA52" s="247">
        <f>'Crisis Indicator Data'!Y49</f>
        <v>1</v>
      </c>
      <c r="AB52" s="247">
        <f>'Crisis Indicator Data'!Z49</f>
        <v>0</v>
      </c>
      <c r="AC52" s="247">
        <f>'Crisis Indicator Data'!AA49</f>
        <v>0</v>
      </c>
      <c r="AD52" s="247">
        <f>'Crisis Indicator Data'!AB49</f>
        <v>0</v>
      </c>
      <c r="AE52" s="247">
        <f t="shared" si="21"/>
        <v>1</v>
      </c>
      <c r="AF52" s="247">
        <f>'Crisis Indicator Data'!AC49</f>
        <v>0</v>
      </c>
      <c r="AG52" s="247">
        <f>'Crisis Indicator Data'!AD49</f>
        <v>0</v>
      </c>
      <c r="AH52" s="247">
        <f t="shared" si="22"/>
        <v>0</v>
      </c>
      <c r="AI52" s="247">
        <f>'Crisis Indicator Data'!AE49</f>
        <v>0</v>
      </c>
      <c r="AJ52" s="247">
        <f>'Crisis Indicator Data'!AF49</f>
        <v>0</v>
      </c>
      <c r="AK52" s="247">
        <f>'Crisis Indicator Data'!AG49</f>
        <v>3</v>
      </c>
      <c r="AL52" s="247">
        <f t="shared" si="23"/>
        <v>3</v>
      </c>
      <c r="AM52" s="240">
        <f t="shared" si="24"/>
        <v>1</v>
      </c>
      <c r="AN52" s="240">
        <f t="shared" si="25"/>
        <v>2.5</v>
      </c>
    </row>
    <row r="53" spans="1:40" ht="13.5" customHeight="1" x14ac:dyDescent="0.25">
      <c r="A53" s="144" t="str">
        <f>'Crisis Indicator Data'!A50</f>
        <v>Conflict in Jammu and Kashmir</v>
      </c>
      <c r="B53" s="145" t="str">
        <f>'Crisis Indicator Data'!B50</f>
        <v>Socio-political</v>
      </c>
      <c r="C53" s="145" t="str">
        <f>'Crisis Indicator Data'!C50</f>
        <v>IND002</v>
      </c>
      <c r="D53" s="145" t="str">
        <f>'Crisis Indicator Data'!D50</f>
        <v>India</v>
      </c>
      <c r="E53" s="146" t="str">
        <f>'Crisis Indicator Data'!E50</f>
        <v>IND</v>
      </c>
      <c r="F53" s="240">
        <f>IF(LEN(E53)&gt;3,(IF(VLOOKUP($C53,'Regional Crises'!$B$1:$R$66,7,FALSE)="x","x",ROUND(IF(VLOOKUP($C53,'Regional Crises'!$B$1:$R$66,7,FALSE)&gt;$F$3,5,IF(VLOOKUP($C53,'Regional Crises'!$B$1:$R$66,7,FALSE)&lt;F$4,0,($F$3-VLOOKUP($C53,'Regional Crises'!$B$1:$R$66,7,FALSE))/($F$3-$F$4)*5)),1))),IF(VLOOKUP($E53,'Country Indicator Data'!$B$4:$N$300,3,FALSE)="x","x",ROUND(IF(VLOOKUP($E53,'Country Indicator Data'!$B$4:$N$300,3,FALSE)&gt;$F$3,5,IF(VLOOKUP($E53,'Country Indicator Data'!$B$4:$N$300,3,FALSE)&lt;$F$4,0,($F$3-VLOOKUP($E53,'Country Indicator Data'!$B$4:$N$300,3,FALSE))/($F$3-$F$4)*5)),1)))</f>
        <v>2.5</v>
      </c>
      <c r="G53" s="240">
        <f>IF(LEN(E53)&gt;3,(IF(VLOOKUP($C53,'Regional Crises'!$B$1:$R$66,9,FALSE)="x","x",ROUND(IF(VLOOKUP($C53,'Regional Crises'!$B$1:$R$66,9,FALSE)&gt;G$3,5,IF(VLOOKUP($C53,'Regional Crises'!$B$1:$R$66,9,FALSE)&lt;G$4,0,(G$3-VLOOKUP($C53,'Regional Crises'!$B$1:$R$66,9,FALSE))/(G$3-G$4)*5)),1))),IF(VLOOKUP($E53,'Country Indicator Data'!$B$4:$N$300,5,FALSE)="x","x",ROUND(IF(VLOOKUP($E53,'Country Indicator Data'!$B$4:$N$300,5,FALSE)&gt;G$3,5,IF(VLOOKUP($E53,'Country Indicator Data'!$B$4:$N$300,5,FALSE)&lt;G$4,0,(G$3-VLOOKUP($E53,'Country Indicator Data'!$B$4:$N$300,5,FALSE))/(G$3-G$4)*5)),1)))</f>
        <v>1.4</v>
      </c>
      <c r="H53" s="240">
        <f t="shared" si="13"/>
        <v>1.95</v>
      </c>
      <c r="I53" s="240">
        <f>IF(LEN(E53)&gt;3,(IF(VLOOKUP($C53,'Regional Crises'!$B$1:$R$66,6,FALSE)="x","x",ROUND(IF(VLOOKUP($C53,'Regional Crises'!$B$1:$R$66,6,FALSE)&gt;I$3,5,IF(VLOOKUP($C53,'Regional Crises'!$B$1:$R$66,6,FALSE)&lt;I$4,0,5-(I$3-VLOOKUP($C53,'Regional Crises'!$B$1:$R$66,6,FALSE))/(I$3-I$4)*5)),1))),IF(VLOOKUP($E53,'Country Indicator Data'!$B$4:$N$300,2,FALSE)="x","x",ROUND(IF(VLOOKUP($E53,'Country Indicator Data'!$B$4:$N$300,2,FALSE)&gt;I$3,5,IF(VLOOKUP($E53,'Country Indicator Data'!$B$4:$N$300,2,FALSE)&lt;I$4,0,5-(I$3-VLOOKUP($E53,'Country Indicator Data'!$B$4:$N$300,2,FALSE))/(I$3-I$4)*5)),1)))</f>
        <v>4.4000000000000004</v>
      </c>
      <c r="J53" s="240">
        <f>IF(LEN(E53)&gt;3,(IF(VLOOKUP($C53,'Regional Crises'!$B$1:$R$66,8,FALSE)="x","x",ROUND(IF(VLOOKUP($C53,'Regional Crises'!$B$1:$R$66,8,FALSE)&gt;J$3,5,IF(VLOOKUP($C53,'Regional Crises'!$B$1:$R$66,8,FALSE)&lt;J$4,0,5-(J$3-VLOOKUP($C53,'Regional Crises'!$B$1:$R$66,8,FALSE))/(J$3-J$4)*5)),1))),IF(VLOOKUP($E53,'Country Indicator Data'!$B$4:$N$300,4,FALSE)="x","x",ROUND(IF(VLOOKUP($E53,'Country Indicator Data'!$B$4:$N$300,4,FALSE)&gt;J$3,5,IF(VLOOKUP($E53,'Country Indicator Data'!$B$4:$N$300,4,FALSE)&lt;J$4,0,5-(J$3-VLOOKUP($E53,'Country Indicator Data'!$B$4:$N$300,4,FALSE))/(J$3-J$4)*5)),1)))</f>
        <v>0.1</v>
      </c>
      <c r="K53" s="240">
        <f t="shared" si="14"/>
        <v>2.25</v>
      </c>
      <c r="L53" s="240">
        <f>IF(LEN(E53)&gt;3,(IF(VLOOKUP($C53,'Regional Crises'!$B$1:$R$66,10,FALSE)="x","x",ROUND(IF(VLOOKUP($C53,'Regional Crises'!$B$1:$R$66,10,FALSE)&gt;L$3,5,IF(VLOOKUP($C53,'Regional Crises'!$B$1:$R$66,10,FALSE)&lt;L$4,0,5-(L$3-VLOOKUP($C53,'Regional Crises'!$B$1:$R$66,10,FALSE))/(L$3-L$4)*5)),1))),IF(VLOOKUP($E53,'Country Indicator Data'!$B$4:$N$300,6,FALSE)="x","x",ROUND(IF(VLOOKUP($E53,'Country Indicator Data'!$B$4:$N$300,6,FALSE)&gt;L$3,5,IF(VLOOKUP($E53,'Country Indicator Data'!$B$4:$N$300,6,FALSE)&lt;L$4,0,5-(L$3-VLOOKUP($E53,'Country Indicator Data'!$B$4:$N$300,6,FALSE))/(L$3-L$4)*5)),1)))</f>
        <v>3.3</v>
      </c>
      <c r="M53" s="240">
        <f>IF(LEN(E53)&gt;3,(IF(VLOOKUP($C53,'Regional Crises'!$B$1:$R$66,11,FALSE)="x","x",ROUND(IF(VLOOKUP($C53,'Regional Crises'!$B$1:$R$66,11,FALSE)&gt;M$3,5,IF(VLOOKUP($C53,'Regional Crises'!$B$1:$R$66,11,FALSE)&lt;M$4,0,5-(M$3-VLOOKUP($C53,'Regional Crises'!$B$1:$R$66,11,FALSE))/(M$3-M$4)*5)),1))),IF(VLOOKUP($E53,'Country Indicator Data'!$B$4:$N$300,7,FALSE)="x","x",ROUND(IF(VLOOKUP($E53,'Country Indicator Data'!$B$4:$N$300,7,FALSE)&gt;M$3,5,IF(VLOOKUP($E53,'Country Indicator Data'!$B$4:$N$300,7,FALSE)&lt;M$4,0,5-(M$3-VLOOKUP($E53,'Country Indicator Data'!$B$4:$N$300,7,FALSE))/(M$3-M$4)*5)),1)))</f>
        <v>1.3</v>
      </c>
      <c r="N53" s="240">
        <f t="shared" si="15"/>
        <v>2.2999999999999998</v>
      </c>
      <c r="O53" s="240">
        <f t="shared" si="16"/>
        <v>2.1666666666666665</v>
      </c>
      <c r="P53" s="240">
        <f>IF(LEN(E53)&gt;3,VLOOKUP(C53,'Regional Crises'!$B$1:$R$69,12,FALSE),VLOOKUP(E53,'Country Indicator Data'!$B$4:$I$300,8,FALSE))</f>
        <v>3</v>
      </c>
      <c r="Q53" s="240">
        <f>IF(LEN(E53)&gt;3,((IF(VLOOKUP($C53,'Regional Crises'!$B$1:$R$66,13,FALSE)="x","x",ROUND(IF(VLOOKUP($C53,'Regional Crises'!$B$1:$R$66,13,FALSE)&gt;Q$3,5,IF(VLOOKUP($C53,'Regional Crises'!$B$1:$R$66,13,FALSE)&lt;Q$4,0,5-(LOG(Q$3)-LOG(VLOOKUP($C53,'Regional Crises'!$B$1:$R$66,13,FALSE)))/(LOG(Q$3)-LOG(Q$4))*5)),1)))),(IF(VLOOKUP($E53,'Country Indicator Data'!$B$4:$N$300,9,FALSE)="x","x",ROUND(IF(VLOOKUP($E53,'Country Indicator Data'!$B$4:$N$300,9,FALSE)&gt;Q$3,5,IF(VLOOKUP($E53,'Country Indicator Data'!$B$4:$N$300,9,FALSE)&lt;Q$4,0,5-(LOG(Q$3)-LOG(VLOOKUP($E53,'Country Indicator Data'!$B$4:$N$300,9,FALSE)))/(LOG(Q$3)-LOG(Q$4))*5)),1))))</f>
        <v>2.9</v>
      </c>
      <c r="R53" s="240">
        <f t="shared" si="17"/>
        <v>2.95</v>
      </c>
      <c r="S53" s="240">
        <f>IF(LEN(E53)&gt;3,((IF(VLOOKUP($C53,'Regional Crises'!$B$1:$R$66,17,FALSE)="x","x",ROUND(IF(VLOOKUP($C53,'Regional Crises'!$B$1:$R$66,17,FALSE)&gt;S$3,0,IF(VLOOKUP($C53,'Regional Crises'!$B$1:$R$66,17,FALSE)&lt;S$4,5,(S$3-VLOOKUP($C53,'Regional Crises'!$B$1:$R$66,17,FALSE))/(S$3-S$4)*5)),1)))),(IF(VLOOKUP($E53,'Country Indicator Data'!$B$4:$N$300,13,FALSE)="x","x",ROUND(IF(VLOOKUP($E53,'Country Indicator Data'!$B$4:$N$300,13,FALSE)&gt;S$3,0,IF(VLOOKUP($E53,'Country Indicator Data'!$B$4:$N$300,13,FALSE)&lt;S$4,5,(S$3-VLOOKUP($E53,'Country Indicator Data'!$B$4:$N$300,13,FALSE))/(S$3-S$4)*5)),1))))</f>
        <v>3</v>
      </c>
      <c r="T53" s="240">
        <f>IF(LEN(E53)&gt;3,((IF(VLOOKUP($C53,'Regional Crises'!$B$1:$R$66,14,FALSE)="x","x",ROUND(IF(VLOOKUP($C53,'Regional Crises'!$B$1:$R$66,14,FALSE)&gt;T$3,0,IF(VLOOKUP($C53,'Regional Crises'!$B$1:$R$66,14,FALSE)&lt;T$4,5,(T$3-VLOOKUP($C53,'Regional Crises'!$B$1:$R$66,14,FALSE))/(T$3-T$4)*5)),1)))),(IF(VLOOKUP($E53,'Country Indicator Data'!$B$4:$N$300,10,FALSE)="x","x",ROUND(IF(VLOOKUP($E53,'Country Indicator Data'!$B$4:$N$300,10,FALSE)&gt;T$3,0,IF(VLOOKUP($E53,'Country Indicator Data'!$B$4:$N$300,10,FALSE)&lt;T$4,5,(T$3-VLOOKUP($E53,'Country Indicator Data'!$B$4:$N$300,10,FALSE))/(T$3-T$4)*5)),1))))</f>
        <v>2.5</v>
      </c>
      <c r="U53" s="240">
        <f>IF(LEN(E53)&gt;3,((IF(VLOOKUP($C53,'Regional Crises'!$B$1:$R$66,15,FALSE)="x","x",ROUND(IF(VLOOKUP($C53,'Regional Crises'!$B$1:$R$66,15,FALSE)&gt;U$3,0,IF(VLOOKUP($C53,'Regional Crises'!$B$1:$R$66,15,FALSE)&lt;U$4,5,(U$3-VLOOKUP($C53,'Regional Crises'!$B$1:$R$66,15,FALSE))/(U$3-U$4)*5)),1)))),(IF(VLOOKUP($E53,'Country Indicator Data'!$B$4:$N$300,11,FALSE)="x","x",ROUND(IF(VLOOKUP($E53,'Country Indicator Data'!$B$4:$N$300,11,FALSE)&gt;U$3,0,IF(VLOOKUP($E53,'Country Indicator Data'!$B$4:$N$300,11,FALSE)&lt;U$4,5,(U$3-VLOOKUP($E53,'Country Indicator Data'!$B$4:$N$300,11,FALSE))/(U$3-U$4)*5)),1))))</f>
        <v>1.5</v>
      </c>
      <c r="V53" s="240">
        <f>IF(LEN(E53)&gt;3,((IF(VLOOKUP($C53,'Regional Crises'!$B$1:$R$66,16,FALSE)="x","x",ROUND(IF(VLOOKUP($C53,'Regional Crises'!$B$1:$R$66,16,FALSE)&gt;V$3,0,IF(VLOOKUP($C53,'Regional Crises'!$B$1:$R$66,16,FALSE)&lt;V$4,5,(V$3-VLOOKUP($C53,'Regional Crises'!$B$1:$R$66,16,FALSE))/(V$3-V$4)*5)),1)))),(IF(VLOOKUP($E53,'Country Indicator Data'!$B$4:$N$300,12,FALSE)="x","x",ROUND(IF(VLOOKUP($E53,'Country Indicator Data'!$B$4:$N$300,12,FALSE)&gt;V$3,0,IF(VLOOKUP($E53,'Country Indicator Data'!$B$4:$N$300,12,FALSE)&lt;V$4,5,(V$3-VLOOKUP($E53,'Country Indicator Data'!$B$4:$N$300,12,FALSE))/(V$3-V$4)*5)),1))))</f>
        <v>1.5</v>
      </c>
      <c r="W53" s="240">
        <f t="shared" si="18"/>
        <v>2.1</v>
      </c>
      <c r="X53" s="240">
        <f t="shared" si="19"/>
        <v>2.4</v>
      </c>
      <c r="Y53" s="247" t="str">
        <f>IF('Core Indicators'!FC50="x","x",IF('Core Indicators'!FC50&gt;=5,5,IF('Core Indicators'!FC50&gt;=4,4,IF('Core Indicators'!FC50&gt;=3,3,IF('Core Indicators'!FC50&gt;=2,2,IF('Core Indicators'!FC50&gt;=1,1,0))))))</f>
        <v>x</v>
      </c>
      <c r="Z53" s="240" t="str">
        <f t="shared" si="20"/>
        <v>x</v>
      </c>
      <c r="AA53" s="247">
        <f>'Crisis Indicator Data'!Y50</f>
        <v>1</v>
      </c>
      <c r="AB53" s="247">
        <f>'Crisis Indicator Data'!Z50</f>
        <v>1</v>
      </c>
      <c r="AC53" s="247">
        <f>'Crisis Indicator Data'!AA50</f>
        <v>0</v>
      </c>
      <c r="AD53" s="247">
        <f>'Crisis Indicator Data'!AB50</f>
        <v>0</v>
      </c>
      <c r="AE53" s="247">
        <f t="shared" si="21"/>
        <v>2</v>
      </c>
      <c r="AF53" s="247">
        <f>'Crisis Indicator Data'!AC50</f>
        <v>0</v>
      </c>
      <c r="AG53" s="247">
        <f>'Crisis Indicator Data'!AD50</f>
        <v>2</v>
      </c>
      <c r="AH53" s="247">
        <f t="shared" si="22"/>
        <v>2</v>
      </c>
      <c r="AI53" s="247">
        <f>'Crisis Indicator Data'!AE50</f>
        <v>0</v>
      </c>
      <c r="AJ53" s="247">
        <f>'Crisis Indicator Data'!AF50</f>
        <v>1</v>
      </c>
      <c r="AK53" s="247">
        <f>'Crisis Indicator Data'!AG50</f>
        <v>1</v>
      </c>
      <c r="AL53" s="247">
        <f t="shared" si="23"/>
        <v>2</v>
      </c>
      <c r="AM53" s="240">
        <f t="shared" si="24"/>
        <v>2</v>
      </c>
      <c r="AN53" s="240">
        <f t="shared" si="25"/>
        <v>2</v>
      </c>
    </row>
    <row r="54" spans="1:40" ht="13.5" customHeight="1" x14ac:dyDescent="0.25">
      <c r="A54" s="147" t="str">
        <f>'Crisis Indicator Data'!A51</f>
        <v>Afghan Refugees in Iran</v>
      </c>
      <c r="B54" s="148" t="str">
        <f>'Crisis Indicator Data'!B51</f>
        <v>Displacement</v>
      </c>
      <c r="C54" s="148" t="str">
        <f>'Crisis Indicator Data'!C51</f>
        <v>IRN004</v>
      </c>
      <c r="D54" s="148" t="str">
        <f>'Crisis Indicator Data'!D51</f>
        <v>Iran</v>
      </c>
      <c r="E54" s="149" t="str">
        <f>'Crisis Indicator Data'!E51</f>
        <v>IRN</v>
      </c>
      <c r="F54" s="240">
        <f>IF(LEN(E54)&gt;3,(IF(VLOOKUP($C54,'Regional Crises'!$B$1:$R$66,7,FALSE)="x","x",ROUND(IF(VLOOKUP($C54,'Regional Crises'!$B$1:$R$66,7,FALSE)&gt;$F$3,5,IF(VLOOKUP($C54,'Regional Crises'!$B$1:$R$66,7,FALSE)&lt;F$4,0,($F$3-VLOOKUP($C54,'Regional Crises'!$B$1:$R$66,7,FALSE))/($F$3-$F$4)*5)),1))),IF(VLOOKUP($E54,'Country Indicator Data'!$B$4:$N$300,3,FALSE)="x","x",ROUND(IF(VLOOKUP($E54,'Country Indicator Data'!$B$4:$N$300,3,FALSE)&gt;$F$3,5,IF(VLOOKUP($E54,'Country Indicator Data'!$B$4:$N$300,3,FALSE)&lt;$F$4,0,($F$3-VLOOKUP($E54,'Country Indicator Data'!$B$4:$N$300,3,FALSE))/($F$3-$F$4)*5)),1)))</f>
        <v>5</v>
      </c>
      <c r="G54" s="240">
        <f>IF(LEN(E54)&gt;3,(IF(VLOOKUP($C54,'Regional Crises'!$B$1:$R$66,9,FALSE)="x","x",ROUND(IF(VLOOKUP($C54,'Regional Crises'!$B$1:$R$66,9,FALSE)&gt;G$3,5,IF(VLOOKUP($C54,'Regional Crises'!$B$1:$R$66,9,FALSE)&lt;G$4,0,(G$3-VLOOKUP($C54,'Regional Crises'!$B$1:$R$66,9,FALSE))/(G$3-G$4)*5)),1))),IF(VLOOKUP($E54,'Country Indicator Data'!$B$4:$N$300,5,FALSE)="x","x",ROUND(IF(VLOOKUP($E54,'Country Indicator Data'!$B$4:$N$300,5,FALSE)&gt;G$3,5,IF(VLOOKUP($E54,'Country Indicator Data'!$B$4:$N$300,5,FALSE)&lt;G$4,0,(G$3-VLOOKUP($E54,'Country Indicator Data'!$B$4:$N$300,5,FALSE))/(G$3-G$4)*5)),1)))</f>
        <v>3.6</v>
      </c>
      <c r="H54" s="240">
        <f t="shared" si="13"/>
        <v>4.3</v>
      </c>
      <c r="I54" s="240">
        <f>IF(LEN(E54)&gt;3,(IF(VLOOKUP($C54,'Regional Crises'!$B$1:$R$66,6,FALSE)="x","x",ROUND(IF(VLOOKUP($C54,'Regional Crises'!$B$1:$R$66,6,FALSE)&gt;I$3,5,IF(VLOOKUP($C54,'Regional Crises'!$B$1:$R$66,6,FALSE)&lt;I$4,0,5-(I$3-VLOOKUP($C54,'Regional Crises'!$B$1:$R$66,6,FALSE))/(I$3-I$4)*5)),1))),IF(VLOOKUP($E54,'Country Indicator Data'!$B$4:$N$300,2,FALSE)="x","x",ROUND(IF(VLOOKUP($E54,'Country Indicator Data'!$B$4:$N$300,2,FALSE)&gt;I$3,5,IF(VLOOKUP($E54,'Country Indicator Data'!$B$4:$N$300,2,FALSE)&lt;I$4,0,5-(I$3-VLOOKUP($E54,'Country Indicator Data'!$B$4:$N$300,2,FALSE))/(I$3-I$4)*5)),1)))</f>
        <v>3.4</v>
      </c>
      <c r="J54" s="240">
        <f>IF(LEN(E54)&gt;3,(IF(VLOOKUP($C54,'Regional Crises'!$B$1:$R$66,8,FALSE)="x","x",ROUND(IF(VLOOKUP($C54,'Regional Crises'!$B$1:$R$66,8,FALSE)&gt;J$3,5,IF(VLOOKUP($C54,'Regional Crises'!$B$1:$R$66,8,FALSE)&lt;J$4,0,5-(J$3-VLOOKUP($C54,'Regional Crises'!$B$1:$R$66,8,FALSE))/(J$3-J$4)*5)),1))),IF(VLOOKUP($E54,'Country Indicator Data'!$B$4:$N$300,4,FALSE)="x","x",ROUND(IF(VLOOKUP($E54,'Country Indicator Data'!$B$4:$N$300,4,FALSE)&gt;J$3,5,IF(VLOOKUP($E54,'Country Indicator Data'!$B$4:$N$300,4,FALSE)&lt;J$4,0,5-(J$3-VLOOKUP($E54,'Country Indicator Data'!$B$4:$N$300,4,FALSE))/(J$3-J$4)*5)),1)))</f>
        <v>1.6</v>
      </c>
      <c r="K54" s="240">
        <f t="shared" si="14"/>
        <v>2.5</v>
      </c>
      <c r="L54" s="240">
        <f>IF(LEN(E54)&gt;3,(IF(VLOOKUP($C54,'Regional Crises'!$B$1:$R$66,10,FALSE)="x","x",ROUND(IF(VLOOKUP($C54,'Regional Crises'!$B$1:$R$66,10,FALSE)&gt;L$3,5,IF(VLOOKUP($C54,'Regional Crises'!$B$1:$R$66,10,FALSE)&lt;L$4,0,5-(L$3-VLOOKUP($C54,'Regional Crises'!$B$1:$R$66,10,FALSE))/(L$3-L$4)*5)),1))),IF(VLOOKUP($E54,'Country Indicator Data'!$B$4:$N$300,6,FALSE)="x","x",ROUND(IF(VLOOKUP($E54,'Country Indicator Data'!$B$4:$N$300,6,FALSE)&gt;L$3,5,IF(VLOOKUP($E54,'Country Indicator Data'!$B$4:$N$300,6,FALSE)&lt;L$4,0,5-(L$3-VLOOKUP($E54,'Country Indicator Data'!$B$4:$N$300,6,FALSE))/(L$3-L$4)*5)),1)))</f>
        <v>3.3</v>
      </c>
      <c r="M54" s="240">
        <f>IF(LEN(E54)&gt;3,(IF(VLOOKUP($C54,'Regional Crises'!$B$1:$R$66,11,FALSE)="x","x",ROUND(IF(VLOOKUP($C54,'Regional Crises'!$B$1:$R$66,11,FALSE)&gt;M$3,5,IF(VLOOKUP($C54,'Regional Crises'!$B$1:$R$66,11,FALSE)&lt;M$4,0,5-(M$3-VLOOKUP($C54,'Regional Crises'!$B$1:$R$66,11,FALSE))/(M$3-M$4)*5)),1))),IF(VLOOKUP($E54,'Country Indicator Data'!$B$4:$N$300,7,FALSE)="x","x",ROUND(IF(VLOOKUP($E54,'Country Indicator Data'!$B$4:$N$300,7,FALSE)&gt;M$3,5,IF(VLOOKUP($E54,'Country Indicator Data'!$B$4:$N$300,7,FALSE)&lt;M$4,0,5-(M$3-VLOOKUP($E54,'Country Indicator Data'!$B$4:$N$300,7,FALSE))/(M$3-M$4)*5)),1)))</f>
        <v>2.1</v>
      </c>
      <c r="N54" s="240">
        <f t="shared" si="15"/>
        <v>2.7</v>
      </c>
      <c r="O54" s="240">
        <f t="shared" si="16"/>
        <v>3.1666666666666665</v>
      </c>
      <c r="P54" s="240">
        <f>IF(LEN(E54)&gt;3,VLOOKUP(C54,'Regional Crises'!$B$1:$R$69,12,FALSE),VLOOKUP(E54,'Country Indicator Data'!$B$4:$I$300,8,FALSE))</f>
        <v>3</v>
      </c>
      <c r="Q54" s="240">
        <f>IF(LEN(E54)&gt;3,((IF(VLOOKUP($C54,'Regional Crises'!$B$1:$R$66,13,FALSE)="x","x",ROUND(IF(VLOOKUP($C54,'Regional Crises'!$B$1:$R$66,13,FALSE)&gt;Q$3,5,IF(VLOOKUP($C54,'Regional Crises'!$B$1:$R$66,13,FALSE)&lt;Q$4,0,5-(LOG(Q$3)-LOG(VLOOKUP($C54,'Regional Crises'!$B$1:$R$66,13,FALSE)))/(LOG(Q$3)-LOG(Q$4))*5)),1)))),(IF(VLOOKUP($E54,'Country Indicator Data'!$B$4:$N$300,9,FALSE)="x","x",ROUND(IF(VLOOKUP($E54,'Country Indicator Data'!$B$4:$N$300,9,FALSE)&gt;Q$3,5,IF(VLOOKUP($E54,'Country Indicator Data'!$B$4:$N$300,9,FALSE)&lt;Q$4,0,5-(LOG(Q$3)-LOG(VLOOKUP($E54,'Country Indicator Data'!$B$4:$N$300,9,FALSE)))/(LOG(Q$3)-LOG(Q$4))*5)),1))))</f>
        <v>4</v>
      </c>
      <c r="R54" s="240">
        <f t="shared" si="17"/>
        <v>3.5</v>
      </c>
      <c r="S54" s="240">
        <f>IF(LEN(E54)&gt;3,((IF(VLOOKUP($C54,'Regional Crises'!$B$1:$R$66,17,FALSE)="x","x",ROUND(IF(VLOOKUP($C54,'Regional Crises'!$B$1:$R$66,17,FALSE)&gt;S$3,0,IF(VLOOKUP($C54,'Regional Crises'!$B$1:$R$66,17,FALSE)&lt;S$4,5,(S$3-VLOOKUP($C54,'Regional Crises'!$B$1:$R$66,17,FALSE))/(S$3-S$4)*5)),1)))),(IF(VLOOKUP($E54,'Country Indicator Data'!$B$4:$N$300,13,FALSE)="x","x",ROUND(IF(VLOOKUP($E54,'Country Indicator Data'!$B$4:$N$300,13,FALSE)&gt;S$3,0,IF(VLOOKUP($E54,'Country Indicator Data'!$B$4:$N$300,13,FALSE)&lt;S$4,5,(S$3-VLOOKUP($E54,'Country Indicator Data'!$B$4:$N$300,13,FALSE))/(S$3-S$4)*5)),1))))</f>
        <v>3.7</v>
      </c>
      <c r="T54" s="240">
        <f>IF(LEN(E54)&gt;3,((IF(VLOOKUP($C54,'Regional Crises'!$B$1:$R$66,14,FALSE)="x","x",ROUND(IF(VLOOKUP($C54,'Regional Crises'!$B$1:$R$66,14,FALSE)&gt;T$3,0,IF(VLOOKUP($C54,'Regional Crises'!$B$1:$R$66,14,FALSE)&lt;T$4,5,(T$3-VLOOKUP($C54,'Regional Crises'!$B$1:$R$66,14,FALSE))/(T$3-T$4)*5)),1)))),(IF(VLOOKUP($E54,'Country Indicator Data'!$B$4:$N$300,10,FALSE)="x","x",ROUND(IF(VLOOKUP($E54,'Country Indicator Data'!$B$4:$N$300,10,FALSE)&gt;T$3,0,IF(VLOOKUP($E54,'Country Indicator Data'!$B$4:$N$300,10,FALSE)&lt;T$4,5,(T$3-VLOOKUP($E54,'Country Indicator Data'!$B$4:$N$300,10,FALSE))/(T$3-T$4)*5)),1))))</f>
        <v>3.2</v>
      </c>
      <c r="U54" s="240">
        <f>IF(LEN(E54)&gt;3,((IF(VLOOKUP($C54,'Regional Crises'!$B$1:$R$66,15,FALSE)="x","x",ROUND(IF(VLOOKUP($C54,'Regional Crises'!$B$1:$R$66,15,FALSE)&gt;U$3,0,IF(VLOOKUP($C54,'Regional Crises'!$B$1:$R$66,15,FALSE)&lt;U$4,5,(U$3-VLOOKUP($C54,'Regional Crises'!$B$1:$R$66,15,FALSE))/(U$3-U$4)*5)),1)))),(IF(VLOOKUP($E54,'Country Indicator Data'!$B$4:$N$300,11,FALSE)="x","x",ROUND(IF(VLOOKUP($E54,'Country Indicator Data'!$B$4:$N$300,11,FALSE)&gt;U$3,0,IF(VLOOKUP($E54,'Country Indicator Data'!$B$4:$N$300,11,FALSE)&lt;U$4,5,(U$3-VLOOKUP($E54,'Country Indicator Data'!$B$4:$N$300,11,FALSE))/(U$3-U$4)*5)),1))))</f>
        <v>3.9</v>
      </c>
      <c r="V54" s="240">
        <f>IF(LEN(E54)&gt;3,((IF(VLOOKUP($C54,'Regional Crises'!$B$1:$R$66,16,FALSE)="x","x",ROUND(IF(VLOOKUP($C54,'Regional Crises'!$B$1:$R$66,16,FALSE)&gt;V$3,0,IF(VLOOKUP($C54,'Regional Crises'!$B$1:$R$66,16,FALSE)&lt;V$4,5,(V$3-VLOOKUP($C54,'Regional Crises'!$B$1:$R$66,16,FALSE))/(V$3-V$4)*5)),1)))),(IF(VLOOKUP($E54,'Country Indicator Data'!$B$4:$N$300,12,FALSE)="x","x",ROUND(IF(VLOOKUP($E54,'Country Indicator Data'!$B$4:$N$300,12,FALSE)&gt;V$3,0,IF(VLOOKUP($E54,'Country Indicator Data'!$B$4:$N$300,12,FALSE)&lt;V$4,5,(V$3-VLOOKUP($E54,'Country Indicator Data'!$B$4:$N$300,12,FALSE))/(V$3-V$4)*5)),1))))</f>
        <v>4.2</v>
      </c>
      <c r="W54" s="240">
        <f t="shared" si="18"/>
        <v>3.8</v>
      </c>
      <c r="X54" s="240">
        <f t="shared" si="19"/>
        <v>3.5</v>
      </c>
      <c r="Y54" s="247">
        <f>IF('Core Indicators'!FC51="x","x",IF('Core Indicators'!FC51&gt;=5,5,IF('Core Indicators'!FC51&gt;=4,4,IF('Core Indicators'!FC51&gt;=3,3,IF('Core Indicators'!FC51&gt;=2,2,IF('Core Indicators'!FC51&gt;=1,1,0))))))</f>
        <v>2</v>
      </c>
      <c r="Z54" s="240">
        <f t="shared" si="20"/>
        <v>2</v>
      </c>
      <c r="AA54" s="247">
        <f>'Crisis Indicator Data'!Y51</f>
        <v>1</v>
      </c>
      <c r="AB54" s="247">
        <f>'Crisis Indicator Data'!Z51</f>
        <v>1</v>
      </c>
      <c r="AC54" s="247">
        <f>'Crisis Indicator Data'!AA51</f>
        <v>1</v>
      </c>
      <c r="AD54" s="247">
        <f>'Crisis Indicator Data'!AB51</f>
        <v>0</v>
      </c>
      <c r="AE54" s="247">
        <f t="shared" si="21"/>
        <v>2</v>
      </c>
      <c r="AF54" s="247">
        <f>'Crisis Indicator Data'!AC51</f>
        <v>2</v>
      </c>
      <c r="AG54" s="247">
        <f>'Crisis Indicator Data'!AD51</f>
        <v>1</v>
      </c>
      <c r="AH54" s="247">
        <f t="shared" si="22"/>
        <v>3</v>
      </c>
      <c r="AI54" s="247">
        <f>'Crisis Indicator Data'!AE51</f>
        <v>0</v>
      </c>
      <c r="AJ54" s="247">
        <f>'Crisis Indicator Data'!AF51</f>
        <v>1</v>
      </c>
      <c r="AK54" s="247">
        <f>'Crisis Indicator Data'!AG51</f>
        <v>0</v>
      </c>
      <c r="AL54" s="247">
        <f t="shared" si="23"/>
        <v>1</v>
      </c>
      <c r="AM54" s="240">
        <f t="shared" si="24"/>
        <v>2</v>
      </c>
      <c r="AN54" s="240">
        <f t="shared" si="25"/>
        <v>2</v>
      </c>
    </row>
    <row r="55" spans="1:40" ht="13.5" customHeight="1" x14ac:dyDescent="0.25">
      <c r="A55" s="147" t="str">
        <f>'Crisis Indicator Data'!A52</f>
        <v>Multiple crises in Iraq</v>
      </c>
      <c r="B55" s="148" t="str">
        <f>'Crisis Indicator Data'!B52</f>
        <v>Violence,Displacement,Socio-political,Conflict</v>
      </c>
      <c r="C55" s="148" t="str">
        <f>'Crisis Indicator Data'!C52</f>
        <v>IRQ001</v>
      </c>
      <c r="D55" s="148" t="str">
        <f>'Crisis Indicator Data'!D52</f>
        <v>Iraq</v>
      </c>
      <c r="E55" s="149" t="str">
        <f>'Crisis Indicator Data'!E52</f>
        <v>IRQ</v>
      </c>
      <c r="F55" s="240">
        <f>IF(LEN(E55)&gt;3,(IF(VLOOKUP($C55,'Regional Crises'!$B$1:$R$66,7,FALSE)="x","x",ROUND(IF(VLOOKUP($C55,'Regional Crises'!$B$1:$R$66,7,FALSE)&gt;$F$3,5,IF(VLOOKUP($C55,'Regional Crises'!$B$1:$R$66,7,FALSE)&lt;F$4,0,($F$3-VLOOKUP($C55,'Regional Crises'!$B$1:$R$66,7,FALSE))/($F$3-$F$4)*5)),1))),IF(VLOOKUP($E55,'Country Indicator Data'!$B$4:$N$300,3,FALSE)="x","x",ROUND(IF(VLOOKUP($E55,'Country Indicator Data'!$B$4:$N$300,3,FALSE)&gt;$F$3,5,IF(VLOOKUP($E55,'Country Indicator Data'!$B$4:$N$300,3,FALSE)&lt;$F$4,0,($F$3-VLOOKUP($E55,'Country Indicator Data'!$B$4:$N$300,3,FALSE))/($F$3-$F$4)*5)),1)))</f>
        <v>4.3</v>
      </c>
      <c r="G55" s="240">
        <f>IF(LEN(E55)&gt;3,(IF(VLOOKUP($C55,'Regional Crises'!$B$1:$R$66,9,FALSE)="x","x",ROUND(IF(VLOOKUP($C55,'Regional Crises'!$B$1:$R$66,9,FALSE)&gt;G$3,5,IF(VLOOKUP($C55,'Regional Crises'!$B$1:$R$66,9,FALSE)&lt;G$4,0,(G$3-VLOOKUP($C55,'Regional Crises'!$B$1:$R$66,9,FALSE))/(G$3-G$4)*5)),1))),IF(VLOOKUP($E55,'Country Indicator Data'!$B$4:$N$300,5,FALSE)="x","x",ROUND(IF(VLOOKUP($E55,'Country Indicator Data'!$B$4:$N$300,5,FALSE)&gt;G$3,5,IF(VLOOKUP($E55,'Country Indicator Data'!$B$4:$N$300,5,FALSE)&lt;G$4,0,(G$3-VLOOKUP($E55,'Country Indicator Data'!$B$4:$N$300,5,FALSE))/(G$3-G$4)*5)),1)))</f>
        <v>3</v>
      </c>
      <c r="H55" s="240">
        <f t="shared" si="13"/>
        <v>3.65</v>
      </c>
      <c r="I55" s="240">
        <f>IF(LEN(E55)&gt;3,(IF(VLOOKUP($C55,'Regional Crises'!$B$1:$R$66,6,FALSE)="x","x",ROUND(IF(VLOOKUP($C55,'Regional Crises'!$B$1:$R$66,6,FALSE)&gt;I$3,5,IF(VLOOKUP($C55,'Regional Crises'!$B$1:$R$66,6,FALSE)&lt;I$4,0,5-(I$3-VLOOKUP($C55,'Regional Crises'!$B$1:$R$66,6,FALSE))/(I$3-I$4)*5)),1))),IF(VLOOKUP($E55,'Country Indicator Data'!$B$4:$N$300,2,FALSE)="x","x",ROUND(IF(VLOOKUP($E55,'Country Indicator Data'!$B$4:$N$300,2,FALSE)&gt;I$3,5,IF(VLOOKUP($E55,'Country Indicator Data'!$B$4:$N$300,2,FALSE)&lt;I$4,0,5-(I$3-VLOOKUP($E55,'Country Indicator Data'!$B$4:$N$300,2,FALSE))/(I$3-I$4)*5)),1)))</f>
        <v>2.7</v>
      </c>
      <c r="J55" s="240">
        <f>IF(LEN(E55)&gt;3,(IF(VLOOKUP($C55,'Regional Crises'!$B$1:$R$66,8,FALSE)="x","x",ROUND(IF(VLOOKUP($C55,'Regional Crises'!$B$1:$R$66,8,FALSE)&gt;J$3,5,IF(VLOOKUP($C55,'Regional Crises'!$B$1:$R$66,8,FALSE)&lt;J$4,0,5-(J$3-VLOOKUP($C55,'Regional Crises'!$B$1:$R$66,8,FALSE))/(J$3-J$4)*5)),1))),IF(VLOOKUP($E55,'Country Indicator Data'!$B$4:$N$300,4,FALSE)="x","x",ROUND(IF(VLOOKUP($E55,'Country Indicator Data'!$B$4:$N$300,4,FALSE)&gt;J$3,5,IF(VLOOKUP($E55,'Country Indicator Data'!$B$4:$N$300,4,FALSE)&lt;J$4,0,5-(J$3-VLOOKUP($E55,'Country Indicator Data'!$B$4:$N$300,4,FALSE))/(J$3-J$4)*5)),1)))</f>
        <v>0</v>
      </c>
      <c r="K55" s="240">
        <f t="shared" si="14"/>
        <v>1.35</v>
      </c>
      <c r="L55" s="240">
        <f>IF(LEN(E55)&gt;3,(IF(VLOOKUP($C55,'Regional Crises'!$B$1:$R$66,10,FALSE)="x","x",ROUND(IF(VLOOKUP($C55,'Regional Crises'!$B$1:$R$66,10,FALSE)&gt;L$3,5,IF(VLOOKUP($C55,'Regional Crises'!$B$1:$R$66,10,FALSE)&lt;L$4,0,5-(L$3-VLOOKUP($C55,'Regional Crises'!$B$1:$R$66,10,FALSE))/(L$3-L$4)*5)),1))),IF(VLOOKUP($E55,'Country Indicator Data'!$B$4:$N$300,6,FALSE)="x","x",ROUND(IF(VLOOKUP($E55,'Country Indicator Data'!$B$4:$N$300,6,FALSE)&gt;L$3,5,IF(VLOOKUP($E55,'Country Indicator Data'!$B$4:$N$300,6,FALSE)&lt;L$4,0,5-(L$3-VLOOKUP($E55,'Country Indicator Data'!$B$4:$N$300,6,FALSE))/(L$3-L$4)*5)),1)))</f>
        <v>3.6</v>
      </c>
      <c r="M55" s="240">
        <f>IF(LEN(E55)&gt;3,(IF(VLOOKUP($C55,'Regional Crises'!$B$1:$R$66,11,FALSE)="x","x",ROUND(IF(VLOOKUP($C55,'Regional Crises'!$B$1:$R$66,11,FALSE)&gt;M$3,5,IF(VLOOKUP($C55,'Regional Crises'!$B$1:$R$66,11,FALSE)&lt;M$4,0,5-(M$3-VLOOKUP($C55,'Regional Crises'!$B$1:$R$66,11,FALSE))/(M$3-M$4)*5)),1))),IF(VLOOKUP($E55,'Country Indicator Data'!$B$4:$N$300,7,FALSE)="x","x",ROUND(IF(VLOOKUP($E55,'Country Indicator Data'!$B$4:$N$300,7,FALSE)&gt;M$3,5,IF(VLOOKUP($E55,'Country Indicator Data'!$B$4:$N$300,7,FALSE)&lt;M$4,0,5-(M$3-VLOOKUP($E55,'Country Indicator Data'!$B$4:$N$300,7,FALSE))/(M$3-M$4)*5)),1)))</f>
        <v>0.6</v>
      </c>
      <c r="N55" s="240">
        <f t="shared" si="15"/>
        <v>2.1</v>
      </c>
      <c r="O55" s="240">
        <f t="shared" si="16"/>
        <v>2.3666666666666667</v>
      </c>
      <c r="P55" s="240">
        <f>IF(LEN(E55)&gt;3,VLOOKUP(C55,'Regional Crises'!$B$1:$R$69,12,FALSE),VLOOKUP(E55,'Country Indicator Data'!$B$4:$I$300,8,FALSE))</f>
        <v>5</v>
      </c>
      <c r="Q55" s="240">
        <f>IF(LEN(E55)&gt;3,((IF(VLOOKUP($C55,'Regional Crises'!$B$1:$R$66,13,FALSE)="x","x",ROUND(IF(VLOOKUP($C55,'Regional Crises'!$B$1:$R$66,13,FALSE)&gt;Q$3,5,IF(VLOOKUP($C55,'Regional Crises'!$B$1:$R$66,13,FALSE)&lt;Q$4,0,5-(LOG(Q$3)-LOG(VLOOKUP($C55,'Regional Crises'!$B$1:$R$66,13,FALSE)))/(LOG(Q$3)-LOG(Q$4))*5)),1)))),(IF(VLOOKUP($E55,'Country Indicator Data'!$B$4:$N$300,9,FALSE)="x","x",ROUND(IF(VLOOKUP($E55,'Country Indicator Data'!$B$4:$N$300,9,FALSE)&gt;Q$3,5,IF(VLOOKUP($E55,'Country Indicator Data'!$B$4:$N$300,9,FALSE)&lt;Q$4,0,5-(LOG(Q$3)-LOG(VLOOKUP($E55,'Country Indicator Data'!$B$4:$N$300,9,FALSE)))/(LOG(Q$3)-LOG(Q$4))*5)),1))))</f>
        <v>4.7</v>
      </c>
      <c r="R55" s="240">
        <f t="shared" si="17"/>
        <v>4.8499999999999996</v>
      </c>
      <c r="S55" s="240">
        <f>IF(LEN(E55)&gt;3,((IF(VLOOKUP($C55,'Regional Crises'!$B$1:$R$66,17,FALSE)="x","x",ROUND(IF(VLOOKUP($C55,'Regional Crises'!$B$1:$R$66,17,FALSE)&gt;S$3,0,IF(VLOOKUP($C55,'Regional Crises'!$B$1:$R$66,17,FALSE)&lt;S$4,5,(S$3-VLOOKUP($C55,'Regional Crises'!$B$1:$R$66,17,FALSE))/(S$3-S$4)*5)),1)))),(IF(VLOOKUP($E55,'Country Indicator Data'!$B$4:$N$300,13,FALSE)="x","x",ROUND(IF(VLOOKUP($E55,'Country Indicator Data'!$B$4:$N$300,13,FALSE)&gt;S$3,0,IF(VLOOKUP($E55,'Country Indicator Data'!$B$4:$N$300,13,FALSE)&lt;S$4,5,(S$3-VLOOKUP($E55,'Country Indicator Data'!$B$4:$N$300,13,FALSE))/(S$3-S$4)*5)),1))))</f>
        <v>4</v>
      </c>
      <c r="T55" s="240">
        <f>IF(LEN(E55)&gt;3,((IF(VLOOKUP($C55,'Regional Crises'!$B$1:$R$66,14,FALSE)="x","x",ROUND(IF(VLOOKUP($C55,'Regional Crises'!$B$1:$R$66,14,FALSE)&gt;T$3,0,IF(VLOOKUP($C55,'Regional Crises'!$B$1:$R$66,14,FALSE)&lt;T$4,5,(T$3-VLOOKUP($C55,'Regional Crises'!$B$1:$R$66,14,FALSE))/(T$3-T$4)*5)),1)))),(IF(VLOOKUP($E55,'Country Indicator Data'!$B$4:$N$300,10,FALSE)="x","x",ROUND(IF(VLOOKUP($E55,'Country Indicator Data'!$B$4:$N$300,10,FALSE)&gt;T$3,0,IF(VLOOKUP($E55,'Country Indicator Data'!$B$4:$N$300,10,FALSE)&lt;T$4,5,(T$3-VLOOKUP($E55,'Country Indicator Data'!$B$4:$N$300,10,FALSE))/(T$3-T$4)*5)),1))))</f>
        <v>4.2</v>
      </c>
      <c r="U55" s="240">
        <f>IF(LEN(E55)&gt;3,((IF(VLOOKUP($C55,'Regional Crises'!$B$1:$R$66,15,FALSE)="x","x",ROUND(IF(VLOOKUP($C55,'Regional Crises'!$B$1:$R$66,15,FALSE)&gt;U$3,0,IF(VLOOKUP($C55,'Regional Crises'!$B$1:$R$66,15,FALSE)&lt;U$4,5,(U$3-VLOOKUP($C55,'Regional Crises'!$B$1:$R$66,15,FALSE))/(U$3-U$4)*5)),1)))),(IF(VLOOKUP($E55,'Country Indicator Data'!$B$4:$N$300,11,FALSE)="x","x",ROUND(IF(VLOOKUP($E55,'Country Indicator Data'!$B$4:$N$300,11,FALSE)&gt;U$3,0,IF(VLOOKUP($E55,'Country Indicator Data'!$B$4:$N$300,11,FALSE)&lt;U$4,5,(U$3-VLOOKUP($E55,'Country Indicator Data'!$B$4:$N$300,11,FALSE))/(U$3-U$4)*5)),1))))</f>
        <v>3.1</v>
      </c>
      <c r="V55" s="240">
        <f>IF(LEN(E55)&gt;3,((IF(VLOOKUP($C55,'Regional Crises'!$B$1:$R$66,16,FALSE)="x","x",ROUND(IF(VLOOKUP($C55,'Regional Crises'!$B$1:$R$66,16,FALSE)&gt;V$3,0,IF(VLOOKUP($C55,'Regional Crises'!$B$1:$R$66,16,FALSE)&lt;V$4,5,(V$3-VLOOKUP($C55,'Regional Crises'!$B$1:$R$66,16,FALSE))/(V$3-V$4)*5)),1)))),(IF(VLOOKUP($E55,'Country Indicator Data'!$B$4:$N$300,12,FALSE)="x","x",ROUND(IF(VLOOKUP($E55,'Country Indicator Data'!$B$4:$N$300,12,FALSE)&gt;V$3,0,IF(VLOOKUP($E55,'Country Indicator Data'!$B$4:$N$300,12,FALSE)&lt;V$4,5,(V$3-VLOOKUP($E55,'Country Indicator Data'!$B$4:$N$300,12,FALSE))/(V$3-V$4)*5)),1))))</f>
        <v>3.5</v>
      </c>
      <c r="W55" s="240">
        <f t="shared" si="18"/>
        <v>3.7</v>
      </c>
      <c r="X55" s="240">
        <f t="shared" si="19"/>
        <v>3.6</v>
      </c>
      <c r="Y55" s="247">
        <f>IF('Core Indicators'!FC52="x","x",IF('Core Indicators'!FC52&gt;=5,5,IF('Core Indicators'!FC52&gt;=4,4,IF('Core Indicators'!FC52&gt;=3,3,IF('Core Indicators'!FC52&gt;=2,2,IF('Core Indicators'!FC52&gt;=1,1,0))))))</f>
        <v>5</v>
      </c>
      <c r="Z55" s="240">
        <f t="shared" si="20"/>
        <v>5</v>
      </c>
      <c r="AA55" s="247">
        <f>'Crisis Indicator Data'!Y52</f>
        <v>0</v>
      </c>
      <c r="AB55" s="247">
        <f>'Crisis Indicator Data'!Z52</f>
        <v>2</v>
      </c>
      <c r="AC55" s="247">
        <f>'Crisis Indicator Data'!AA52</f>
        <v>2</v>
      </c>
      <c r="AD55" s="247">
        <f>'Crisis Indicator Data'!AB52</f>
        <v>0</v>
      </c>
      <c r="AE55" s="247">
        <f t="shared" si="21"/>
        <v>2</v>
      </c>
      <c r="AF55" s="247">
        <f>'Crisis Indicator Data'!AC52</f>
        <v>2</v>
      </c>
      <c r="AG55" s="247">
        <f>'Crisis Indicator Data'!AD52</f>
        <v>3</v>
      </c>
      <c r="AH55" s="247">
        <f t="shared" si="22"/>
        <v>5</v>
      </c>
      <c r="AI55" s="247">
        <f>'Crisis Indicator Data'!AE52</f>
        <v>2</v>
      </c>
      <c r="AJ55" s="247">
        <f>'Crisis Indicator Data'!AF52</f>
        <v>3</v>
      </c>
      <c r="AK55" s="247">
        <f>'Crisis Indicator Data'!AG52</f>
        <v>1</v>
      </c>
      <c r="AL55" s="247">
        <f t="shared" si="23"/>
        <v>4</v>
      </c>
      <c r="AM55" s="240">
        <f t="shared" si="24"/>
        <v>4</v>
      </c>
      <c r="AN55" s="240">
        <f t="shared" si="25"/>
        <v>4.5</v>
      </c>
    </row>
    <row r="56" spans="1:40" ht="13.5" customHeight="1" x14ac:dyDescent="0.25">
      <c r="A56" s="147" t="str">
        <f>'Crisis Indicator Data'!A53</f>
        <v>Conflict  in Iraq</v>
      </c>
      <c r="B56" s="148" t="str">
        <f>'Crisis Indicator Data'!B53</f>
        <v>Conflict,Socio-political,Violence</v>
      </c>
      <c r="C56" s="148" t="str">
        <f>'Crisis Indicator Data'!C53</f>
        <v>IRQ002</v>
      </c>
      <c r="D56" s="148" t="str">
        <f>'Crisis Indicator Data'!D53</f>
        <v>Iraq</v>
      </c>
      <c r="E56" s="149" t="str">
        <f>'Crisis Indicator Data'!E53</f>
        <v>IRQ</v>
      </c>
      <c r="F56" s="240">
        <f>IF(LEN(E56)&gt;3,(IF(VLOOKUP($C56,'Regional Crises'!$B$1:$R$66,7,FALSE)="x","x",ROUND(IF(VLOOKUP($C56,'Regional Crises'!$B$1:$R$66,7,FALSE)&gt;$F$3,5,IF(VLOOKUP($C56,'Regional Crises'!$B$1:$R$66,7,FALSE)&lt;F$4,0,($F$3-VLOOKUP($C56,'Regional Crises'!$B$1:$R$66,7,FALSE))/($F$3-$F$4)*5)),1))),IF(VLOOKUP($E56,'Country Indicator Data'!$B$4:$N$300,3,FALSE)="x","x",ROUND(IF(VLOOKUP($E56,'Country Indicator Data'!$B$4:$N$300,3,FALSE)&gt;$F$3,5,IF(VLOOKUP($E56,'Country Indicator Data'!$B$4:$N$300,3,FALSE)&lt;$F$4,0,($F$3-VLOOKUP($E56,'Country Indicator Data'!$B$4:$N$300,3,FALSE))/($F$3-$F$4)*5)),1)))</f>
        <v>4.3</v>
      </c>
      <c r="G56" s="240">
        <f>IF(LEN(E56)&gt;3,(IF(VLOOKUP($C56,'Regional Crises'!$B$1:$R$66,9,FALSE)="x","x",ROUND(IF(VLOOKUP($C56,'Regional Crises'!$B$1:$R$66,9,FALSE)&gt;G$3,5,IF(VLOOKUP($C56,'Regional Crises'!$B$1:$R$66,9,FALSE)&lt;G$4,0,(G$3-VLOOKUP($C56,'Regional Crises'!$B$1:$R$66,9,FALSE))/(G$3-G$4)*5)),1))),IF(VLOOKUP($E56,'Country Indicator Data'!$B$4:$N$300,5,FALSE)="x","x",ROUND(IF(VLOOKUP($E56,'Country Indicator Data'!$B$4:$N$300,5,FALSE)&gt;G$3,5,IF(VLOOKUP($E56,'Country Indicator Data'!$B$4:$N$300,5,FALSE)&lt;G$4,0,(G$3-VLOOKUP($E56,'Country Indicator Data'!$B$4:$N$300,5,FALSE))/(G$3-G$4)*5)),1)))</f>
        <v>3</v>
      </c>
      <c r="H56" s="240">
        <f t="shared" si="13"/>
        <v>3.65</v>
      </c>
      <c r="I56" s="240">
        <f>IF(LEN(E56)&gt;3,(IF(VLOOKUP($C56,'Regional Crises'!$B$1:$R$66,6,FALSE)="x","x",ROUND(IF(VLOOKUP($C56,'Regional Crises'!$B$1:$R$66,6,FALSE)&gt;I$3,5,IF(VLOOKUP($C56,'Regional Crises'!$B$1:$R$66,6,FALSE)&lt;I$4,0,5-(I$3-VLOOKUP($C56,'Regional Crises'!$B$1:$R$66,6,FALSE))/(I$3-I$4)*5)),1))),IF(VLOOKUP($E56,'Country Indicator Data'!$B$4:$N$300,2,FALSE)="x","x",ROUND(IF(VLOOKUP($E56,'Country Indicator Data'!$B$4:$N$300,2,FALSE)&gt;I$3,5,IF(VLOOKUP($E56,'Country Indicator Data'!$B$4:$N$300,2,FALSE)&lt;I$4,0,5-(I$3-VLOOKUP($E56,'Country Indicator Data'!$B$4:$N$300,2,FALSE))/(I$3-I$4)*5)),1)))</f>
        <v>2.7</v>
      </c>
      <c r="J56" s="240">
        <f>IF(LEN(E56)&gt;3,(IF(VLOOKUP($C56,'Regional Crises'!$B$1:$R$66,8,FALSE)="x","x",ROUND(IF(VLOOKUP($C56,'Regional Crises'!$B$1:$R$66,8,FALSE)&gt;J$3,5,IF(VLOOKUP($C56,'Regional Crises'!$B$1:$R$66,8,FALSE)&lt;J$4,0,5-(J$3-VLOOKUP($C56,'Regional Crises'!$B$1:$R$66,8,FALSE))/(J$3-J$4)*5)),1))),IF(VLOOKUP($E56,'Country Indicator Data'!$B$4:$N$300,4,FALSE)="x","x",ROUND(IF(VLOOKUP($E56,'Country Indicator Data'!$B$4:$N$300,4,FALSE)&gt;J$3,5,IF(VLOOKUP($E56,'Country Indicator Data'!$B$4:$N$300,4,FALSE)&lt;J$4,0,5-(J$3-VLOOKUP($E56,'Country Indicator Data'!$B$4:$N$300,4,FALSE))/(J$3-J$4)*5)),1)))</f>
        <v>0</v>
      </c>
      <c r="K56" s="240">
        <f t="shared" si="14"/>
        <v>1.35</v>
      </c>
      <c r="L56" s="240">
        <f>IF(LEN(E56)&gt;3,(IF(VLOOKUP($C56,'Regional Crises'!$B$1:$R$66,10,FALSE)="x","x",ROUND(IF(VLOOKUP($C56,'Regional Crises'!$B$1:$R$66,10,FALSE)&gt;L$3,5,IF(VLOOKUP($C56,'Regional Crises'!$B$1:$R$66,10,FALSE)&lt;L$4,0,5-(L$3-VLOOKUP($C56,'Regional Crises'!$B$1:$R$66,10,FALSE))/(L$3-L$4)*5)),1))),IF(VLOOKUP($E56,'Country Indicator Data'!$B$4:$N$300,6,FALSE)="x","x",ROUND(IF(VLOOKUP($E56,'Country Indicator Data'!$B$4:$N$300,6,FALSE)&gt;L$3,5,IF(VLOOKUP($E56,'Country Indicator Data'!$B$4:$N$300,6,FALSE)&lt;L$4,0,5-(L$3-VLOOKUP($E56,'Country Indicator Data'!$B$4:$N$300,6,FALSE))/(L$3-L$4)*5)),1)))</f>
        <v>3.6</v>
      </c>
      <c r="M56" s="240">
        <f>IF(LEN(E56)&gt;3,(IF(VLOOKUP($C56,'Regional Crises'!$B$1:$R$66,11,FALSE)="x","x",ROUND(IF(VLOOKUP($C56,'Regional Crises'!$B$1:$R$66,11,FALSE)&gt;M$3,5,IF(VLOOKUP($C56,'Regional Crises'!$B$1:$R$66,11,FALSE)&lt;M$4,0,5-(M$3-VLOOKUP($C56,'Regional Crises'!$B$1:$R$66,11,FALSE))/(M$3-M$4)*5)),1))),IF(VLOOKUP($E56,'Country Indicator Data'!$B$4:$N$300,7,FALSE)="x","x",ROUND(IF(VLOOKUP($E56,'Country Indicator Data'!$B$4:$N$300,7,FALSE)&gt;M$3,5,IF(VLOOKUP($E56,'Country Indicator Data'!$B$4:$N$300,7,FALSE)&lt;M$4,0,5-(M$3-VLOOKUP($E56,'Country Indicator Data'!$B$4:$N$300,7,FALSE))/(M$3-M$4)*5)),1)))</f>
        <v>0.6</v>
      </c>
      <c r="N56" s="240">
        <f t="shared" si="15"/>
        <v>2.1</v>
      </c>
      <c r="O56" s="240">
        <f t="shared" si="16"/>
        <v>2.3666666666666667</v>
      </c>
      <c r="P56" s="240">
        <f>IF(LEN(E56)&gt;3,VLOOKUP(C56,'Regional Crises'!$B$1:$R$69,12,FALSE),VLOOKUP(E56,'Country Indicator Data'!$B$4:$I$300,8,FALSE))</f>
        <v>5</v>
      </c>
      <c r="Q56" s="240">
        <f>IF(LEN(E56)&gt;3,((IF(VLOOKUP($C56,'Regional Crises'!$B$1:$R$66,13,FALSE)="x","x",ROUND(IF(VLOOKUP($C56,'Regional Crises'!$B$1:$R$66,13,FALSE)&gt;Q$3,5,IF(VLOOKUP($C56,'Regional Crises'!$B$1:$R$66,13,FALSE)&lt;Q$4,0,5-(LOG(Q$3)-LOG(VLOOKUP($C56,'Regional Crises'!$B$1:$R$66,13,FALSE)))/(LOG(Q$3)-LOG(Q$4))*5)),1)))),(IF(VLOOKUP($E56,'Country Indicator Data'!$B$4:$N$300,9,FALSE)="x","x",ROUND(IF(VLOOKUP($E56,'Country Indicator Data'!$B$4:$N$300,9,FALSE)&gt;Q$3,5,IF(VLOOKUP($E56,'Country Indicator Data'!$B$4:$N$300,9,FALSE)&lt;Q$4,0,5-(LOG(Q$3)-LOG(VLOOKUP($E56,'Country Indicator Data'!$B$4:$N$300,9,FALSE)))/(LOG(Q$3)-LOG(Q$4))*5)),1))))</f>
        <v>4.7</v>
      </c>
      <c r="R56" s="240">
        <f t="shared" si="17"/>
        <v>4.8499999999999996</v>
      </c>
      <c r="S56" s="240">
        <f>IF(LEN(E56)&gt;3,((IF(VLOOKUP($C56,'Regional Crises'!$B$1:$R$66,17,FALSE)="x","x",ROUND(IF(VLOOKUP($C56,'Regional Crises'!$B$1:$R$66,17,FALSE)&gt;S$3,0,IF(VLOOKUP($C56,'Regional Crises'!$B$1:$R$66,17,FALSE)&lt;S$4,5,(S$3-VLOOKUP($C56,'Regional Crises'!$B$1:$R$66,17,FALSE))/(S$3-S$4)*5)),1)))),(IF(VLOOKUP($E56,'Country Indicator Data'!$B$4:$N$300,13,FALSE)="x","x",ROUND(IF(VLOOKUP($E56,'Country Indicator Data'!$B$4:$N$300,13,FALSE)&gt;S$3,0,IF(VLOOKUP($E56,'Country Indicator Data'!$B$4:$N$300,13,FALSE)&lt;S$4,5,(S$3-VLOOKUP($E56,'Country Indicator Data'!$B$4:$N$300,13,FALSE))/(S$3-S$4)*5)),1))))</f>
        <v>4</v>
      </c>
      <c r="T56" s="240">
        <f>IF(LEN(E56)&gt;3,((IF(VLOOKUP($C56,'Regional Crises'!$B$1:$R$66,14,FALSE)="x","x",ROUND(IF(VLOOKUP($C56,'Regional Crises'!$B$1:$R$66,14,FALSE)&gt;T$3,0,IF(VLOOKUP($C56,'Regional Crises'!$B$1:$R$66,14,FALSE)&lt;T$4,5,(T$3-VLOOKUP($C56,'Regional Crises'!$B$1:$R$66,14,FALSE))/(T$3-T$4)*5)),1)))),(IF(VLOOKUP($E56,'Country Indicator Data'!$B$4:$N$300,10,FALSE)="x","x",ROUND(IF(VLOOKUP($E56,'Country Indicator Data'!$B$4:$N$300,10,FALSE)&gt;T$3,0,IF(VLOOKUP($E56,'Country Indicator Data'!$B$4:$N$300,10,FALSE)&lt;T$4,5,(T$3-VLOOKUP($E56,'Country Indicator Data'!$B$4:$N$300,10,FALSE))/(T$3-T$4)*5)),1))))</f>
        <v>4.2</v>
      </c>
      <c r="U56" s="240">
        <f>IF(LEN(E56)&gt;3,((IF(VLOOKUP($C56,'Regional Crises'!$B$1:$R$66,15,FALSE)="x","x",ROUND(IF(VLOOKUP($C56,'Regional Crises'!$B$1:$R$66,15,FALSE)&gt;U$3,0,IF(VLOOKUP($C56,'Regional Crises'!$B$1:$R$66,15,FALSE)&lt;U$4,5,(U$3-VLOOKUP($C56,'Regional Crises'!$B$1:$R$66,15,FALSE))/(U$3-U$4)*5)),1)))),(IF(VLOOKUP($E56,'Country Indicator Data'!$B$4:$N$300,11,FALSE)="x","x",ROUND(IF(VLOOKUP($E56,'Country Indicator Data'!$B$4:$N$300,11,FALSE)&gt;U$3,0,IF(VLOOKUP($E56,'Country Indicator Data'!$B$4:$N$300,11,FALSE)&lt;U$4,5,(U$3-VLOOKUP($E56,'Country Indicator Data'!$B$4:$N$300,11,FALSE))/(U$3-U$4)*5)),1))))</f>
        <v>3.1</v>
      </c>
      <c r="V56" s="240">
        <f>IF(LEN(E56)&gt;3,((IF(VLOOKUP($C56,'Regional Crises'!$B$1:$R$66,16,FALSE)="x","x",ROUND(IF(VLOOKUP($C56,'Regional Crises'!$B$1:$R$66,16,FALSE)&gt;V$3,0,IF(VLOOKUP($C56,'Regional Crises'!$B$1:$R$66,16,FALSE)&lt;V$4,5,(V$3-VLOOKUP($C56,'Regional Crises'!$B$1:$R$66,16,FALSE))/(V$3-V$4)*5)),1)))),(IF(VLOOKUP($E56,'Country Indicator Data'!$B$4:$N$300,12,FALSE)="x","x",ROUND(IF(VLOOKUP($E56,'Country Indicator Data'!$B$4:$N$300,12,FALSE)&gt;V$3,0,IF(VLOOKUP($E56,'Country Indicator Data'!$B$4:$N$300,12,FALSE)&lt;V$4,5,(V$3-VLOOKUP($E56,'Country Indicator Data'!$B$4:$N$300,12,FALSE))/(V$3-V$4)*5)),1))))</f>
        <v>3.5</v>
      </c>
      <c r="W56" s="240">
        <f t="shared" si="18"/>
        <v>3.7</v>
      </c>
      <c r="X56" s="240">
        <f t="shared" si="19"/>
        <v>3.6</v>
      </c>
      <c r="Y56" s="247">
        <f>IF('Core Indicators'!FC53="x","x",IF('Core Indicators'!FC53&gt;=5,5,IF('Core Indicators'!FC53&gt;=4,4,IF('Core Indicators'!FC53&gt;=3,3,IF('Core Indicators'!FC53&gt;=2,2,IF('Core Indicators'!FC53&gt;=1,1,0))))))</f>
        <v>5</v>
      </c>
      <c r="Z56" s="240">
        <f t="shared" si="20"/>
        <v>5</v>
      </c>
      <c r="AA56" s="247">
        <f>'Crisis Indicator Data'!Y53</f>
        <v>0</v>
      </c>
      <c r="AB56" s="247">
        <f>'Crisis Indicator Data'!Z53</f>
        <v>2</v>
      </c>
      <c r="AC56" s="247">
        <f>'Crisis Indicator Data'!AA53</f>
        <v>2</v>
      </c>
      <c r="AD56" s="247">
        <f>'Crisis Indicator Data'!AB53</f>
        <v>0</v>
      </c>
      <c r="AE56" s="247">
        <f t="shared" si="21"/>
        <v>2</v>
      </c>
      <c r="AF56" s="247">
        <f>'Crisis Indicator Data'!AC53</f>
        <v>2</v>
      </c>
      <c r="AG56" s="247">
        <f>'Crisis Indicator Data'!AD53</f>
        <v>3</v>
      </c>
      <c r="AH56" s="247">
        <f t="shared" si="22"/>
        <v>5</v>
      </c>
      <c r="AI56" s="247">
        <f>'Crisis Indicator Data'!AE53</f>
        <v>2</v>
      </c>
      <c r="AJ56" s="247">
        <f>'Crisis Indicator Data'!AF53</f>
        <v>3</v>
      </c>
      <c r="AK56" s="247">
        <f>'Crisis Indicator Data'!AG53</f>
        <v>1</v>
      </c>
      <c r="AL56" s="247">
        <f t="shared" si="23"/>
        <v>4</v>
      </c>
      <c r="AM56" s="240">
        <f t="shared" si="24"/>
        <v>4</v>
      </c>
      <c r="AN56" s="240">
        <f t="shared" si="25"/>
        <v>4.5</v>
      </c>
    </row>
    <row r="57" spans="1:40" ht="13.5" customHeight="1" x14ac:dyDescent="0.25">
      <c r="A57" s="147" t="str">
        <f>'Crisis Indicator Data'!A54</f>
        <v>Syrian and Palestinian refugees in iraq</v>
      </c>
      <c r="B57" s="148" t="str">
        <f>'Crisis Indicator Data'!B54</f>
        <v>Displacement</v>
      </c>
      <c r="C57" s="148" t="str">
        <f>'Crisis Indicator Data'!C54</f>
        <v>IRQ003</v>
      </c>
      <c r="D57" s="148" t="str">
        <f>'Crisis Indicator Data'!D54</f>
        <v>Iraq</v>
      </c>
      <c r="E57" s="149" t="str">
        <f>'Crisis Indicator Data'!E54</f>
        <v>IRQ</v>
      </c>
      <c r="F57" s="240">
        <f>IF(LEN(E57)&gt;3,(IF(VLOOKUP($C57,'Regional Crises'!$B$1:$R$66,7,FALSE)="x","x",ROUND(IF(VLOOKUP($C57,'Regional Crises'!$B$1:$R$66,7,FALSE)&gt;$F$3,5,IF(VLOOKUP($C57,'Regional Crises'!$B$1:$R$66,7,FALSE)&lt;F$4,0,($F$3-VLOOKUP($C57,'Regional Crises'!$B$1:$R$66,7,FALSE))/($F$3-$F$4)*5)),1))),IF(VLOOKUP($E57,'Country Indicator Data'!$B$4:$N$300,3,FALSE)="x","x",ROUND(IF(VLOOKUP($E57,'Country Indicator Data'!$B$4:$N$300,3,FALSE)&gt;$F$3,5,IF(VLOOKUP($E57,'Country Indicator Data'!$B$4:$N$300,3,FALSE)&lt;$F$4,0,($F$3-VLOOKUP($E57,'Country Indicator Data'!$B$4:$N$300,3,FALSE))/($F$3-$F$4)*5)),1)))</f>
        <v>4.3</v>
      </c>
      <c r="G57" s="240">
        <f>IF(LEN(E57)&gt;3,(IF(VLOOKUP($C57,'Regional Crises'!$B$1:$R$66,9,FALSE)="x","x",ROUND(IF(VLOOKUP($C57,'Regional Crises'!$B$1:$R$66,9,FALSE)&gt;G$3,5,IF(VLOOKUP($C57,'Regional Crises'!$B$1:$R$66,9,FALSE)&lt;G$4,0,(G$3-VLOOKUP($C57,'Regional Crises'!$B$1:$R$66,9,FALSE))/(G$3-G$4)*5)),1))),IF(VLOOKUP($E57,'Country Indicator Data'!$B$4:$N$300,5,FALSE)="x","x",ROUND(IF(VLOOKUP($E57,'Country Indicator Data'!$B$4:$N$300,5,FALSE)&gt;G$3,5,IF(VLOOKUP($E57,'Country Indicator Data'!$B$4:$N$300,5,FALSE)&lt;G$4,0,(G$3-VLOOKUP($E57,'Country Indicator Data'!$B$4:$N$300,5,FALSE))/(G$3-G$4)*5)),1)))</f>
        <v>3</v>
      </c>
      <c r="H57" s="240">
        <f t="shared" si="13"/>
        <v>3.65</v>
      </c>
      <c r="I57" s="240">
        <f>IF(LEN(E57)&gt;3,(IF(VLOOKUP($C57,'Regional Crises'!$B$1:$R$66,6,FALSE)="x","x",ROUND(IF(VLOOKUP($C57,'Regional Crises'!$B$1:$R$66,6,FALSE)&gt;I$3,5,IF(VLOOKUP($C57,'Regional Crises'!$B$1:$R$66,6,FALSE)&lt;I$4,0,5-(I$3-VLOOKUP($C57,'Regional Crises'!$B$1:$R$66,6,FALSE))/(I$3-I$4)*5)),1))),IF(VLOOKUP($E57,'Country Indicator Data'!$B$4:$N$300,2,FALSE)="x","x",ROUND(IF(VLOOKUP($E57,'Country Indicator Data'!$B$4:$N$300,2,FALSE)&gt;I$3,5,IF(VLOOKUP($E57,'Country Indicator Data'!$B$4:$N$300,2,FALSE)&lt;I$4,0,5-(I$3-VLOOKUP($E57,'Country Indicator Data'!$B$4:$N$300,2,FALSE))/(I$3-I$4)*5)),1)))</f>
        <v>2.7</v>
      </c>
      <c r="J57" s="240">
        <f>IF(LEN(E57)&gt;3,(IF(VLOOKUP($C57,'Regional Crises'!$B$1:$R$66,8,FALSE)="x","x",ROUND(IF(VLOOKUP($C57,'Regional Crises'!$B$1:$R$66,8,FALSE)&gt;J$3,5,IF(VLOOKUP($C57,'Regional Crises'!$B$1:$R$66,8,FALSE)&lt;J$4,0,5-(J$3-VLOOKUP($C57,'Regional Crises'!$B$1:$R$66,8,FALSE))/(J$3-J$4)*5)),1))),IF(VLOOKUP($E57,'Country Indicator Data'!$B$4:$N$300,4,FALSE)="x","x",ROUND(IF(VLOOKUP($E57,'Country Indicator Data'!$B$4:$N$300,4,FALSE)&gt;J$3,5,IF(VLOOKUP($E57,'Country Indicator Data'!$B$4:$N$300,4,FALSE)&lt;J$4,0,5-(J$3-VLOOKUP($E57,'Country Indicator Data'!$B$4:$N$300,4,FALSE))/(J$3-J$4)*5)),1)))</f>
        <v>0</v>
      </c>
      <c r="K57" s="240">
        <f t="shared" si="14"/>
        <v>1.35</v>
      </c>
      <c r="L57" s="240">
        <f>IF(LEN(E57)&gt;3,(IF(VLOOKUP($C57,'Regional Crises'!$B$1:$R$66,10,FALSE)="x","x",ROUND(IF(VLOOKUP($C57,'Regional Crises'!$B$1:$R$66,10,FALSE)&gt;L$3,5,IF(VLOOKUP($C57,'Regional Crises'!$B$1:$R$66,10,FALSE)&lt;L$4,0,5-(L$3-VLOOKUP($C57,'Regional Crises'!$B$1:$R$66,10,FALSE))/(L$3-L$4)*5)),1))),IF(VLOOKUP($E57,'Country Indicator Data'!$B$4:$N$300,6,FALSE)="x","x",ROUND(IF(VLOOKUP($E57,'Country Indicator Data'!$B$4:$N$300,6,FALSE)&gt;L$3,5,IF(VLOOKUP($E57,'Country Indicator Data'!$B$4:$N$300,6,FALSE)&lt;L$4,0,5-(L$3-VLOOKUP($E57,'Country Indicator Data'!$B$4:$N$300,6,FALSE))/(L$3-L$4)*5)),1)))</f>
        <v>3.6</v>
      </c>
      <c r="M57" s="240">
        <f>IF(LEN(E57)&gt;3,(IF(VLOOKUP($C57,'Regional Crises'!$B$1:$R$66,11,FALSE)="x","x",ROUND(IF(VLOOKUP($C57,'Regional Crises'!$B$1:$R$66,11,FALSE)&gt;M$3,5,IF(VLOOKUP($C57,'Regional Crises'!$B$1:$R$66,11,FALSE)&lt;M$4,0,5-(M$3-VLOOKUP($C57,'Regional Crises'!$B$1:$R$66,11,FALSE))/(M$3-M$4)*5)),1))),IF(VLOOKUP($E57,'Country Indicator Data'!$B$4:$N$300,7,FALSE)="x","x",ROUND(IF(VLOOKUP($E57,'Country Indicator Data'!$B$4:$N$300,7,FALSE)&gt;M$3,5,IF(VLOOKUP($E57,'Country Indicator Data'!$B$4:$N$300,7,FALSE)&lt;M$4,0,5-(M$3-VLOOKUP($E57,'Country Indicator Data'!$B$4:$N$300,7,FALSE))/(M$3-M$4)*5)),1)))</f>
        <v>0.6</v>
      </c>
      <c r="N57" s="240">
        <f t="shared" si="15"/>
        <v>2.1</v>
      </c>
      <c r="O57" s="240">
        <f t="shared" si="16"/>
        <v>2.3666666666666667</v>
      </c>
      <c r="P57" s="240">
        <f>IF(LEN(E57)&gt;3,VLOOKUP(C57,'Regional Crises'!$B$1:$R$69,12,FALSE),VLOOKUP(E57,'Country Indicator Data'!$B$4:$I$300,8,FALSE))</f>
        <v>5</v>
      </c>
      <c r="Q57" s="240">
        <f>IF(LEN(E57)&gt;3,((IF(VLOOKUP($C57,'Regional Crises'!$B$1:$R$66,13,FALSE)="x","x",ROUND(IF(VLOOKUP($C57,'Regional Crises'!$B$1:$R$66,13,FALSE)&gt;Q$3,5,IF(VLOOKUP($C57,'Regional Crises'!$B$1:$R$66,13,FALSE)&lt;Q$4,0,5-(LOG(Q$3)-LOG(VLOOKUP($C57,'Regional Crises'!$B$1:$R$66,13,FALSE)))/(LOG(Q$3)-LOG(Q$4))*5)),1)))),(IF(VLOOKUP($E57,'Country Indicator Data'!$B$4:$N$300,9,FALSE)="x","x",ROUND(IF(VLOOKUP($E57,'Country Indicator Data'!$B$4:$N$300,9,FALSE)&gt;Q$3,5,IF(VLOOKUP($E57,'Country Indicator Data'!$B$4:$N$300,9,FALSE)&lt;Q$4,0,5-(LOG(Q$3)-LOG(VLOOKUP($E57,'Country Indicator Data'!$B$4:$N$300,9,FALSE)))/(LOG(Q$3)-LOG(Q$4))*5)),1))))</f>
        <v>4.7</v>
      </c>
      <c r="R57" s="240">
        <f t="shared" si="17"/>
        <v>4.8499999999999996</v>
      </c>
      <c r="S57" s="240">
        <f>IF(LEN(E57)&gt;3,((IF(VLOOKUP($C57,'Regional Crises'!$B$1:$R$66,17,FALSE)="x","x",ROUND(IF(VLOOKUP($C57,'Regional Crises'!$B$1:$R$66,17,FALSE)&gt;S$3,0,IF(VLOOKUP($C57,'Regional Crises'!$B$1:$R$66,17,FALSE)&lt;S$4,5,(S$3-VLOOKUP($C57,'Regional Crises'!$B$1:$R$66,17,FALSE))/(S$3-S$4)*5)),1)))),(IF(VLOOKUP($E57,'Country Indicator Data'!$B$4:$N$300,13,FALSE)="x","x",ROUND(IF(VLOOKUP($E57,'Country Indicator Data'!$B$4:$N$300,13,FALSE)&gt;S$3,0,IF(VLOOKUP($E57,'Country Indicator Data'!$B$4:$N$300,13,FALSE)&lt;S$4,5,(S$3-VLOOKUP($E57,'Country Indicator Data'!$B$4:$N$300,13,FALSE))/(S$3-S$4)*5)),1))))</f>
        <v>4</v>
      </c>
      <c r="T57" s="240">
        <f>IF(LEN(E57)&gt;3,((IF(VLOOKUP($C57,'Regional Crises'!$B$1:$R$66,14,FALSE)="x","x",ROUND(IF(VLOOKUP($C57,'Regional Crises'!$B$1:$R$66,14,FALSE)&gt;T$3,0,IF(VLOOKUP($C57,'Regional Crises'!$B$1:$R$66,14,FALSE)&lt;T$4,5,(T$3-VLOOKUP($C57,'Regional Crises'!$B$1:$R$66,14,FALSE))/(T$3-T$4)*5)),1)))),(IF(VLOOKUP($E57,'Country Indicator Data'!$B$4:$N$300,10,FALSE)="x","x",ROUND(IF(VLOOKUP($E57,'Country Indicator Data'!$B$4:$N$300,10,FALSE)&gt;T$3,0,IF(VLOOKUP($E57,'Country Indicator Data'!$B$4:$N$300,10,FALSE)&lt;T$4,5,(T$3-VLOOKUP($E57,'Country Indicator Data'!$B$4:$N$300,10,FALSE))/(T$3-T$4)*5)),1))))</f>
        <v>4.2</v>
      </c>
      <c r="U57" s="240">
        <f>IF(LEN(E57)&gt;3,((IF(VLOOKUP($C57,'Regional Crises'!$B$1:$R$66,15,FALSE)="x","x",ROUND(IF(VLOOKUP($C57,'Regional Crises'!$B$1:$R$66,15,FALSE)&gt;U$3,0,IF(VLOOKUP($C57,'Regional Crises'!$B$1:$R$66,15,FALSE)&lt;U$4,5,(U$3-VLOOKUP($C57,'Regional Crises'!$B$1:$R$66,15,FALSE))/(U$3-U$4)*5)),1)))),(IF(VLOOKUP($E57,'Country Indicator Data'!$B$4:$N$300,11,FALSE)="x","x",ROUND(IF(VLOOKUP($E57,'Country Indicator Data'!$B$4:$N$300,11,FALSE)&gt;U$3,0,IF(VLOOKUP($E57,'Country Indicator Data'!$B$4:$N$300,11,FALSE)&lt;U$4,5,(U$3-VLOOKUP($E57,'Country Indicator Data'!$B$4:$N$300,11,FALSE))/(U$3-U$4)*5)),1))))</f>
        <v>3.1</v>
      </c>
      <c r="V57" s="240">
        <f>IF(LEN(E57)&gt;3,((IF(VLOOKUP($C57,'Regional Crises'!$B$1:$R$66,16,FALSE)="x","x",ROUND(IF(VLOOKUP($C57,'Regional Crises'!$B$1:$R$66,16,FALSE)&gt;V$3,0,IF(VLOOKUP($C57,'Regional Crises'!$B$1:$R$66,16,FALSE)&lt;V$4,5,(V$3-VLOOKUP($C57,'Regional Crises'!$B$1:$R$66,16,FALSE))/(V$3-V$4)*5)),1)))),(IF(VLOOKUP($E57,'Country Indicator Data'!$B$4:$N$300,12,FALSE)="x","x",ROUND(IF(VLOOKUP($E57,'Country Indicator Data'!$B$4:$N$300,12,FALSE)&gt;V$3,0,IF(VLOOKUP($E57,'Country Indicator Data'!$B$4:$N$300,12,FALSE)&lt;V$4,5,(V$3-VLOOKUP($E57,'Country Indicator Data'!$B$4:$N$300,12,FALSE))/(V$3-V$4)*5)),1))))</f>
        <v>3.5</v>
      </c>
      <c r="W57" s="240">
        <f t="shared" si="18"/>
        <v>3.7</v>
      </c>
      <c r="X57" s="240">
        <f t="shared" si="19"/>
        <v>3.6</v>
      </c>
      <c r="Y57" s="247">
        <f>IF('Core Indicators'!FC54="x","x",IF('Core Indicators'!FC54&gt;=5,5,IF('Core Indicators'!FC54&gt;=4,4,IF('Core Indicators'!FC54&gt;=3,3,IF('Core Indicators'!FC54&gt;=2,2,IF('Core Indicators'!FC54&gt;=1,1,0))))))</f>
        <v>5</v>
      </c>
      <c r="Z57" s="240">
        <f t="shared" si="20"/>
        <v>5</v>
      </c>
      <c r="AA57" s="247">
        <f>'Crisis Indicator Data'!Y54</f>
        <v>0</v>
      </c>
      <c r="AB57" s="247">
        <f>'Crisis Indicator Data'!Z54</f>
        <v>2</v>
      </c>
      <c r="AC57" s="247">
        <f>'Crisis Indicator Data'!AA54</f>
        <v>1</v>
      </c>
      <c r="AD57" s="247">
        <f>'Crisis Indicator Data'!AB54</f>
        <v>0</v>
      </c>
      <c r="AE57" s="247">
        <f t="shared" si="21"/>
        <v>2</v>
      </c>
      <c r="AF57" s="247">
        <f>'Crisis Indicator Data'!AC54</f>
        <v>0</v>
      </c>
      <c r="AG57" s="247">
        <f>'Crisis Indicator Data'!AD54</f>
        <v>0</v>
      </c>
      <c r="AH57" s="247">
        <f t="shared" si="22"/>
        <v>0</v>
      </c>
      <c r="AI57" s="247">
        <f>'Crisis Indicator Data'!AE54</f>
        <v>0</v>
      </c>
      <c r="AJ57" s="247">
        <f>'Crisis Indicator Data'!AF54</f>
        <v>3</v>
      </c>
      <c r="AK57" s="247">
        <f>'Crisis Indicator Data'!AG54</f>
        <v>0</v>
      </c>
      <c r="AL57" s="247">
        <f t="shared" si="23"/>
        <v>3</v>
      </c>
      <c r="AM57" s="240">
        <f t="shared" si="24"/>
        <v>2</v>
      </c>
      <c r="AN57" s="240">
        <f t="shared" si="25"/>
        <v>3.5</v>
      </c>
    </row>
    <row r="58" spans="1:40" ht="13.5" customHeight="1" x14ac:dyDescent="0.25">
      <c r="A58" s="147" t="str">
        <f>'Crisis Indicator Data'!A55</f>
        <v>Mixed migration flows in Italy</v>
      </c>
      <c r="B58" s="148" t="str">
        <f>'Crisis Indicator Data'!B55</f>
        <v>Displacement</v>
      </c>
      <c r="C58" s="148" t="str">
        <f>'Crisis Indicator Data'!C55</f>
        <v>ITA002</v>
      </c>
      <c r="D58" s="148" t="str">
        <f>'Crisis Indicator Data'!D55</f>
        <v>Italy</v>
      </c>
      <c r="E58" s="149" t="str">
        <f>'Crisis Indicator Data'!E55</f>
        <v>ITA</v>
      </c>
      <c r="F58" s="240">
        <f>IF(LEN(E58)&gt;3,(IF(VLOOKUP($C58,'Regional Crises'!$B$1:$R$66,7,FALSE)="x","x",ROUND(IF(VLOOKUP($C58,'Regional Crises'!$B$1:$R$66,7,FALSE)&gt;$F$3,5,IF(VLOOKUP($C58,'Regional Crises'!$B$1:$R$66,7,FALSE)&lt;F$4,0,($F$3-VLOOKUP($C58,'Regional Crises'!$B$1:$R$66,7,FALSE))/($F$3-$F$4)*5)),1))),IF(VLOOKUP($E58,'Country Indicator Data'!$B$4:$N$300,3,FALSE)="x","x",ROUND(IF(VLOOKUP($E58,'Country Indicator Data'!$B$4:$N$300,3,FALSE)&gt;$F$3,5,IF(VLOOKUP($E58,'Country Indicator Data'!$B$4:$N$300,3,FALSE)&lt;$F$4,0,($F$3-VLOOKUP($E58,'Country Indicator Data'!$B$4:$N$300,3,FALSE))/($F$3-$F$4)*5)),1)))</f>
        <v>0.7</v>
      </c>
      <c r="G58" s="240" t="str">
        <f>IF(LEN(E58)&gt;3,(IF(VLOOKUP($C58,'Regional Crises'!$B$1:$R$66,9,FALSE)="x","x",ROUND(IF(VLOOKUP($C58,'Regional Crises'!$B$1:$R$66,9,FALSE)&gt;G$3,5,IF(VLOOKUP($C58,'Regional Crises'!$B$1:$R$66,9,FALSE)&lt;G$4,0,(G$3-VLOOKUP($C58,'Regional Crises'!$B$1:$R$66,9,FALSE))/(G$3-G$4)*5)),1))),IF(VLOOKUP($E58,'Country Indicator Data'!$B$4:$N$300,5,FALSE)="x","x",ROUND(IF(VLOOKUP($E58,'Country Indicator Data'!$B$4:$N$300,5,FALSE)&gt;G$3,5,IF(VLOOKUP($E58,'Country Indicator Data'!$B$4:$N$300,5,FALSE)&lt;G$4,0,(G$3-VLOOKUP($E58,'Country Indicator Data'!$B$4:$N$300,5,FALSE))/(G$3-G$4)*5)),1)))</f>
        <v>x</v>
      </c>
      <c r="H58" s="240">
        <f t="shared" si="13"/>
        <v>0.7</v>
      </c>
      <c r="I58" s="240">
        <f>IF(LEN(E58)&gt;3,(IF(VLOOKUP($C58,'Regional Crises'!$B$1:$R$66,6,FALSE)="x","x",ROUND(IF(VLOOKUP($C58,'Regional Crises'!$B$1:$R$66,6,FALSE)&gt;I$3,5,IF(VLOOKUP($C58,'Regional Crises'!$B$1:$R$66,6,FALSE)&lt;I$4,0,5-(I$3-VLOOKUP($C58,'Regional Crises'!$B$1:$R$66,6,FALSE))/(I$3-I$4)*5)),1))),IF(VLOOKUP($E58,'Country Indicator Data'!$B$4:$N$300,2,FALSE)="x","x",ROUND(IF(VLOOKUP($E58,'Country Indicator Data'!$B$4:$N$300,2,FALSE)&gt;I$3,5,IF(VLOOKUP($E58,'Country Indicator Data'!$B$4:$N$300,2,FALSE)&lt;I$4,0,5-(I$3-VLOOKUP($E58,'Country Indicator Data'!$B$4:$N$300,2,FALSE))/(I$3-I$4)*5)),1)))</f>
        <v>0.6</v>
      </c>
      <c r="J58" s="240">
        <f>IF(LEN(E58)&gt;3,(IF(VLOOKUP($C58,'Regional Crises'!$B$1:$R$66,8,FALSE)="x","x",ROUND(IF(VLOOKUP($C58,'Regional Crises'!$B$1:$R$66,8,FALSE)&gt;J$3,5,IF(VLOOKUP($C58,'Regional Crises'!$B$1:$R$66,8,FALSE)&lt;J$4,0,5-(J$3-VLOOKUP($C58,'Regional Crises'!$B$1:$R$66,8,FALSE))/(J$3-J$4)*5)),1))),IF(VLOOKUP($E58,'Country Indicator Data'!$B$4:$N$300,4,FALSE)="x","x",ROUND(IF(VLOOKUP($E58,'Country Indicator Data'!$B$4:$N$300,4,FALSE)&gt;J$3,5,IF(VLOOKUP($E58,'Country Indicator Data'!$B$4:$N$300,4,FALSE)&lt;J$4,0,5-(J$3-VLOOKUP($E58,'Country Indicator Data'!$B$4:$N$300,4,FALSE))/(J$3-J$4)*5)),1)))</f>
        <v>0.1</v>
      </c>
      <c r="K58" s="240">
        <f t="shared" si="14"/>
        <v>0.35</v>
      </c>
      <c r="L58" s="240">
        <f>IF(LEN(E58)&gt;3,(IF(VLOOKUP($C58,'Regional Crises'!$B$1:$R$66,10,FALSE)="x","x",ROUND(IF(VLOOKUP($C58,'Regional Crises'!$B$1:$R$66,10,FALSE)&gt;L$3,5,IF(VLOOKUP($C58,'Regional Crises'!$B$1:$R$66,10,FALSE)&lt;L$4,0,5-(L$3-VLOOKUP($C58,'Regional Crises'!$B$1:$R$66,10,FALSE))/(L$3-L$4)*5)),1))),IF(VLOOKUP($E58,'Country Indicator Data'!$B$4:$N$300,6,FALSE)="x","x",ROUND(IF(VLOOKUP($E58,'Country Indicator Data'!$B$4:$N$300,6,FALSE)&gt;L$3,5,IF(VLOOKUP($E58,'Country Indicator Data'!$B$4:$N$300,6,FALSE)&lt;L$4,0,5-(L$3-VLOOKUP($E58,'Country Indicator Data'!$B$4:$N$300,6,FALSE))/(L$3-L$4)*5)),1)))</f>
        <v>0.5</v>
      </c>
      <c r="M58" s="240">
        <f>IF(LEN(E58)&gt;3,(IF(VLOOKUP($C58,'Regional Crises'!$B$1:$R$66,11,FALSE)="x","x",ROUND(IF(VLOOKUP($C58,'Regional Crises'!$B$1:$R$66,11,FALSE)&gt;M$3,5,IF(VLOOKUP($C58,'Regional Crises'!$B$1:$R$66,11,FALSE)&lt;M$4,0,5-(M$3-VLOOKUP($C58,'Regional Crises'!$B$1:$R$66,11,FALSE))/(M$3-M$4)*5)),1))),IF(VLOOKUP($E58,'Country Indicator Data'!$B$4:$N$300,7,FALSE)="x","x",ROUND(IF(VLOOKUP($E58,'Country Indicator Data'!$B$4:$N$300,7,FALSE)&gt;M$3,5,IF(VLOOKUP($E58,'Country Indicator Data'!$B$4:$N$300,7,FALSE)&lt;M$4,0,5-(M$3-VLOOKUP($E58,'Country Indicator Data'!$B$4:$N$300,7,FALSE))/(M$3-M$4)*5)),1)))</f>
        <v>1.4</v>
      </c>
      <c r="N58" s="240">
        <f t="shared" si="15"/>
        <v>0.95</v>
      </c>
      <c r="O58" s="240">
        <f t="shared" si="16"/>
        <v>0.66666666666666663</v>
      </c>
      <c r="P58" s="240">
        <f>IF(LEN(E58)&gt;3,VLOOKUP(C58,'Regional Crises'!$B$1:$R$69,12,FALSE),VLOOKUP(E58,'Country Indicator Data'!$B$4:$I$300,8,FALSE))</f>
        <v>0</v>
      </c>
      <c r="Q58" s="240">
        <f>IF(LEN(E58)&gt;3,((IF(VLOOKUP($C58,'Regional Crises'!$B$1:$R$66,13,FALSE)="x","x",ROUND(IF(VLOOKUP($C58,'Regional Crises'!$B$1:$R$66,13,FALSE)&gt;Q$3,5,IF(VLOOKUP($C58,'Regional Crises'!$B$1:$R$66,13,FALSE)&lt;Q$4,0,5-(LOG(Q$3)-LOG(VLOOKUP($C58,'Regional Crises'!$B$1:$R$66,13,FALSE)))/(LOG(Q$3)-LOG(Q$4))*5)),1)))),(IF(VLOOKUP($E58,'Country Indicator Data'!$B$4:$N$300,9,FALSE)="x","x",ROUND(IF(VLOOKUP($E58,'Country Indicator Data'!$B$4:$N$300,9,FALSE)&gt;Q$3,5,IF(VLOOKUP($E58,'Country Indicator Data'!$B$4:$N$300,9,FALSE)&lt;Q$4,0,5-(LOG(Q$3)-LOG(VLOOKUP($E58,'Country Indicator Data'!$B$4:$N$300,9,FALSE)))/(LOG(Q$3)-LOG(Q$4))*5)),1))))</f>
        <v>3.9</v>
      </c>
      <c r="R58" s="240">
        <f t="shared" si="17"/>
        <v>1.95</v>
      </c>
      <c r="S58" s="240">
        <f>IF(LEN(E58)&gt;3,((IF(VLOOKUP($C58,'Regional Crises'!$B$1:$R$66,17,FALSE)="x","x",ROUND(IF(VLOOKUP($C58,'Regional Crises'!$B$1:$R$66,17,FALSE)&gt;S$3,0,IF(VLOOKUP($C58,'Regional Crises'!$B$1:$R$66,17,FALSE)&lt;S$4,5,(S$3-VLOOKUP($C58,'Regional Crises'!$B$1:$R$66,17,FALSE))/(S$3-S$4)*5)),1)))),(IF(VLOOKUP($E58,'Country Indicator Data'!$B$4:$N$300,13,FALSE)="x","x",ROUND(IF(VLOOKUP($E58,'Country Indicator Data'!$B$4:$N$300,13,FALSE)&gt;S$3,0,IF(VLOOKUP($E58,'Country Indicator Data'!$B$4:$N$300,13,FALSE)&lt;S$4,5,(S$3-VLOOKUP($E58,'Country Indicator Data'!$B$4:$N$300,13,FALSE))/(S$3-S$4)*5)),1))))</f>
        <v>2.4</v>
      </c>
      <c r="T58" s="240">
        <f>IF(LEN(E58)&gt;3,((IF(VLOOKUP($C58,'Regional Crises'!$B$1:$R$66,14,FALSE)="x","x",ROUND(IF(VLOOKUP($C58,'Regional Crises'!$B$1:$R$66,14,FALSE)&gt;T$3,0,IF(VLOOKUP($C58,'Regional Crises'!$B$1:$R$66,14,FALSE)&lt;T$4,5,(T$3-VLOOKUP($C58,'Regional Crises'!$B$1:$R$66,14,FALSE))/(T$3-T$4)*5)),1)))),(IF(VLOOKUP($E58,'Country Indicator Data'!$B$4:$N$300,10,FALSE)="x","x",ROUND(IF(VLOOKUP($E58,'Country Indicator Data'!$B$4:$N$300,10,FALSE)&gt;T$3,0,IF(VLOOKUP($E58,'Country Indicator Data'!$B$4:$N$300,10,FALSE)&lt;T$4,5,(T$3-VLOOKUP($E58,'Country Indicator Data'!$B$4:$N$300,10,FALSE))/(T$3-T$4)*5)),1))))</f>
        <v>2.2000000000000002</v>
      </c>
      <c r="U58" s="240" t="str">
        <f>IF(LEN(E58)&gt;3,((IF(VLOOKUP($C58,'Regional Crises'!$B$1:$R$66,15,FALSE)="x","x",ROUND(IF(VLOOKUP($C58,'Regional Crises'!$B$1:$R$66,15,FALSE)&gt;U$3,0,IF(VLOOKUP($C58,'Regional Crises'!$B$1:$R$66,15,FALSE)&lt;U$4,5,(U$3-VLOOKUP($C58,'Regional Crises'!$B$1:$R$66,15,FALSE))/(U$3-U$4)*5)),1)))),(IF(VLOOKUP($E58,'Country Indicator Data'!$B$4:$N$300,11,FALSE)="x","x",ROUND(IF(VLOOKUP($E58,'Country Indicator Data'!$B$4:$N$300,11,FALSE)&gt;U$3,0,IF(VLOOKUP($E58,'Country Indicator Data'!$B$4:$N$300,11,FALSE)&lt;U$4,5,(U$3-VLOOKUP($E58,'Country Indicator Data'!$B$4:$N$300,11,FALSE))/(U$3-U$4)*5)),1))))</f>
        <v>x</v>
      </c>
      <c r="V58" s="240">
        <f>IF(LEN(E58)&gt;3,((IF(VLOOKUP($C58,'Regional Crises'!$B$1:$R$66,16,FALSE)="x","x",ROUND(IF(VLOOKUP($C58,'Regional Crises'!$B$1:$R$66,16,FALSE)&gt;V$3,0,IF(VLOOKUP($C58,'Regional Crises'!$B$1:$R$66,16,FALSE)&lt;V$4,5,(V$3-VLOOKUP($C58,'Regional Crises'!$B$1:$R$66,16,FALSE))/(V$3-V$4)*5)),1)))),(IF(VLOOKUP($E58,'Country Indicator Data'!$B$4:$N$300,12,FALSE)="x","x",ROUND(IF(VLOOKUP($E58,'Country Indicator Data'!$B$4:$N$300,12,FALSE)&gt;V$3,0,IF(VLOOKUP($E58,'Country Indicator Data'!$B$4:$N$300,12,FALSE)&lt;V$4,5,(V$3-VLOOKUP($E58,'Country Indicator Data'!$B$4:$N$300,12,FALSE))/(V$3-V$4)*5)),1))))</f>
        <v>0.6</v>
      </c>
      <c r="W58" s="240">
        <f t="shared" si="18"/>
        <v>1.7</v>
      </c>
      <c r="X58" s="240">
        <f t="shared" si="19"/>
        <v>1.4</v>
      </c>
      <c r="Y58" s="247">
        <f>IF('Core Indicators'!FC55="x","x",IF('Core Indicators'!FC55&gt;=5,5,IF('Core Indicators'!FC55&gt;=4,4,IF('Core Indicators'!FC55&gt;=3,3,IF('Core Indicators'!FC55&gt;=2,2,IF('Core Indicators'!FC55&gt;=1,1,0))))))</f>
        <v>3</v>
      </c>
      <c r="Z58" s="240">
        <f t="shared" si="20"/>
        <v>3</v>
      </c>
      <c r="AA58" s="247">
        <f>'Crisis Indicator Data'!Y55</f>
        <v>0</v>
      </c>
      <c r="AB58" s="247">
        <f>'Crisis Indicator Data'!Z55</f>
        <v>0</v>
      </c>
      <c r="AC58" s="247">
        <f>'Crisis Indicator Data'!AA55</f>
        <v>1</v>
      </c>
      <c r="AD58" s="247">
        <f>'Crisis Indicator Data'!AB55</f>
        <v>0</v>
      </c>
      <c r="AE58" s="247">
        <f t="shared" si="21"/>
        <v>1</v>
      </c>
      <c r="AF58" s="247">
        <f>'Crisis Indicator Data'!AC55</f>
        <v>0</v>
      </c>
      <c r="AG58" s="247">
        <f>'Crisis Indicator Data'!AD55</f>
        <v>0</v>
      </c>
      <c r="AH58" s="247">
        <f t="shared" si="22"/>
        <v>0</v>
      </c>
      <c r="AI58" s="247">
        <f>'Crisis Indicator Data'!AE55</f>
        <v>0</v>
      </c>
      <c r="AJ58" s="247">
        <f>'Crisis Indicator Data'!AF55</f>
        <v>0</v>
      </c>
      <c r="AK58" s="247">
        <f>'Crisis Indicator Data'!AG55</f>
        <v>1</v>
      </c>
      <c r="AL58" s="247">
        <f t="shared" si="23"/>
        <v>1</v>
      </c>
      <c r="AM58" s="240">
        <f t="shared" si="24"/>
        <v>1</v>
      </c>
      <c r="AN58" s="240">
        <f t="shared" si="25"/>
        <v>2</v>
      </c>
    </row>
    <row r="59" spans="1:40" ht="13.5" customHeight="1" x14ac:dyDescent="0.25">
      <c r="A59" s="147" t="str">
        <f>'Crisis Indicator Data'!A56</f>
        <v>Syrian refugees in Jordan</v>
      </c>
      <c r="B59" s="148" t="str">
        <f>'Crisis Indicator Data'!B56</f>
        <v>Displacement</v>
      </c>
      <c r="C59" s="148" t="str">
        <f>'Crisis Indicator Data'!C56</f>
        <v>JOR002</v>
      </c>
      <c r="D59" s="148" t="str">
        <f>'Crisis Indicator Data'!D56</f>
        <v>Jordan</v>
      </c>
      <c r="E59" s="149" t="str">
        <f>'Crisis Indicator Data'!E56</f>
        <v>JOR</v>
      </c>
      <c r="F59" s="240">
        <f>IF(LEN(E59)&gt;3,(IF(VLOOKUP($C59,'Regional Crises'!$B$1:$R$66,7,FALSE)="x","x",ROUND(IF(VLOOKUP($C59,'Regional Crises'!$B$1:$R$66,7,FALSE)&gt;$F$3,5,IF(VLOOKUP($C59,'Regional Crises'!$B$1:$R$66,7,FALSE)&lt;F$4,0,($F$3-VLOOKUP($C59,'Regional Crises'!$B$1:$R$66,7,FALSE))/($F$3-$F$4)*5)),1))),IF(VLOOKUP($E59,'Country Indicator Data'!$B$4:$N$300,3,FALSE)="x","x",ROUND(IF(VLOOKUP($E59,'Country Indicator Data'!$B$4:$N$300,3,FALSE)&gt;$F$3,5,IF(VLOOKUP($E59,'Country Indicator Data'!$B$4:$N$300,3,FALSE)&lt;$F$4,0,($F$3-VLOOKUP($E59,'Country Indicator Data'!$B$4:$N$300,3,FALSE))/($F$3-$F$4)*5)),1)))</f>
        <v>4.3</v>
      </c>
      <c r="G59" s="240">
        <f>IF(LEN(E59)&gt;3,(IF(VLOOKUP($C59,'Regional Crises'!$B$1:$R$66,9,FALSE)="x","x",ROUND(IF(VLOOKUP($C59,'Regional Crises'!$B$1:$R$66,9,FALSE)&gt;G$3,5,IF(VLOOKUP($C59,'Regional Crises'!$B$1:$R$66,9,FALSE)&lt;G$4,0,(G$3-VLOOKUP($C59,'Regional Crises'!$B$1:$R$66,9,FALSE))/(G$3-G$4)*5)),1))),IF(VLOOKUP($E59,'Country Indicator Data'!$B$4:$N$300,5,FALSE)="x","x",ROUND(IF(VLOOKUP($E59,'Country Indicator Data'!$B$4:$N$300,5,FALSE)&gt;G$3,5,IF(VLOOKUP($E59,'Country Indicator Data'!$B$4:$N$300,5,FALSE)&lt;G$4,0,(G$3-VLOOKUP($E59,'Country Indicator Data'!$B$4:$N$300,5,FALSE))/(G$3-G$4)*5)),1)))</f>
        <v>2.8</v>
      </c>
      <c r="H59" s="240">
        <f t="shared" si="13"/>
        <v>3.55</v>
      </c>
      <c r="I59" s="240">
        <f>IF(LEN(E59)&gt;3,(IF(VLOOKUP($C59,'Regional Crises'!$B$1:$R$66,6,FALSE)="x","x",ROUND(IF(VLOOKUP($C59,'Regional Crises'!$B$1:$R$66,6,FALSE)&gt;I$3,5,IF(VLOOKUP($C59,'Regional Crises'!$B$1:$R$66,6,FALSE)&lt;I$4,0,5-(I$3-VLOOKUP($C59,'Regional Crises'!$B$1:$R$66,6,FALSE))/(I$3-I$4)*5)),1))),IF(VLOOKUP($E59,'Country Indicator Data'!$B$4:$N$300,2,FALSE)="x","x",ROUND(IF(VLOOKUP($E59,'Country Indicator Data'!$B$4:$N$300,2,FALSE)&gt;I$3,5,IF(VLOOKUP($E59,'Country Indicator Data'!$B$4:$N$300,2,FALSE)&lt;I$4,0,5-(I$3-VLOOKUP($E59,'Country Indicator Data'!$B$4:$N$300,2,FALSE))/(I$3-I$4)*5)),1)))</f>
        <v>2.9</v>
      </c>
      <c r="J59" s="240">
        <f>IF(LEN(E59)&gt;3,(IF(VLOOKUP($C59,'Regional Crises'!$B$1:$R$66,8,FALSE)="x","x",ROUND(IF(VLOOKUP($C59,'Regional Crises'!$B$1:$R$66,8,FALSE)&gt;J$3,5,IF(VLOOKUP($C59,'Regional Crises'!$B$1:$R$66,8,FALSE)&lt;J$4,0,5-(J$3-VLOOKUP($C59,'Regional Crises'!$B$1:$R$66,8,FALSE))/(J$3-J$4)*5)),1))),IF(VLOOKUP($E59,'Country Indicator Data'!$B$4:$N$300,4,FALSE)="x","x",ROUND(IF(VLOOKUP($E59,'Country Indicator Data'!$B$4:$N$300,4,FALSE)&gt;J$3,5,IF(VLOOKUP($E59,'Country Indicator Data'!$B$4:$N$300,4,FALSE)&lt;J$4,0,5-(J$3-VLOOKUP($E59,'Country Indicator Data'!$B$4:$N$300,4,FALSE))/(J$3-J$4)*5)),1)))</f>
        <v>5</v>
      </c>
      <c r="K59" s="240">
        <f t="shared" si="14"/>
        <v>3.95</v>
      </c>
      <c r="L59" s="240">
        <f>IF(LEN(E59)&gt;3,(IF(VLOOKUP($C59,'Regional Crises'!$B$1:$R$66,10,FALSE)="x","x",ROUND(IF(VLOOKUP($C59,'Regional Crises'!$B$1:$R$66,10,FALSE)&gt;L$3,5,IF(VLOOKUP($C59,'Regional Crises'!$B$1:$R$66,10,FALSE)&lt;L$4,0,5-(L$3-VLOOKUP($C59,'Regional Crises'!$B$1:$R$66,10,FALSE))/(L$3-L$4)*5)),1))),IF(VLOOKUP($E59,'Country Indicator Data'!$B$4:$N$300,6,FALSE)="x","x",ROUND(IF(VLOOKUP($E59,'Country Indicator Data'!$B$4:$N$300,6,FALSE)&gt;L$3,5,IF(VLOOKUP($E59,'Country Indicator Data'!$B$4:$N$300,6,FALSE)&lt;L$4,0,5-(L$3-VLOOKUP($E59,'Country Indicator Data'!$B$4:$N$300,6,FALSE))/(L$3-L$4)*5)),1)))</f>
        <v>3.1</v>
      </c>
      <c r="M59" s="240">
        <f>IF(LEN(E59)&gt;3,(IF(VLOOKUP($C59,'Regional Crises'!$B$1:$R$66,11,FALSE)="x","x",ROUND(IF(VLOOKUP($C59,'Regional Crises'!$B$1:$R$66,11,FALSE)&gt;M$3,5,IF(VLOOKUP($C59,'Regional Crises'!$B$1:$R$66,11,FALSE)&lt;M$4,0,5-(M$3-VLOOKUP($C59,'Regional Crises'!$B$1:$R$66,11,FALSE))/(M$3-M$4)*5)),1))),IF(VLOOKUP($E59,'Country Indicator Data'!$B$4:$N$300,7,FALSE)="x","x",ROUND(IF(VLOOKUP($E59,'Country Indicator Data'!$B$4:$N$300,7,FALSE)&gt;M$3,5,IF(VLOOKUP($E59,'Country Indicator Data'!$B$4:$N$300,7,FALSE)&lt;M$4,0,5-(M$3-VLOOKUP($E59,'Country Indicator Data'!$B$4:$N$300,7,FALSE))/(M$3-M$4)*5)),1)))</f>
        <v>1.1000000000000001</v>
      </c>
      <c r="N59" s="240">
        <f t="shared" si="15"/>
        <v>2.1</v>
      </c>
      <c r="O59" s="240">
        <f t="shared" si="16"/>
        <v>3.1999999999999997</v>
      </c>
      <c r="P59" s="240">
        <f>IF(LEN(E59)&gt;3,VLOOKUP(C59,'Regional Crises'!$B$1:$R$69,12,FALSE),VLOOKUP(E59,'Country Indicator Data'!$B$4:$I$300,8,FALSE))</f>
        <v>3</v>
      </c>
      <c r="Q59" s="240">
        <f>IF(LEN(E59)&gt;3,((IF(VLOOKUP($C59,'Regional Crises'!$B$1:$R$66,13,FALSE)="x","x",ROUND(IF(VLOOKUP($C59,'Regional Crises'!$B$1:$R$66,13,FALSE)&gt;Q$3,5,IF(VLOOKUP($C59,'Regional Crises'!$B$1:$R$66,13,FALSE)&lt;Q$4,0,5-(LOG(Q$3)-LOG(VLOOKUP($C59,'Regional Crises'!$B$1:$R$66,13,FALSE)))/(LOG(Q$3)-LOG(Q$4))*5)),1)))),(IF(VLOOKUP($E59,'Country Indicator Data'!$B$4:$N$300,9,FALSE)="x","x",ROUND(IF(VLOOKUP($E59,'Country Indicator Data'!$B$4:$N$300,9,FALSE)&gt;Q$3,5,IF(VLOOKUP($E59,'Country Indicator Data'!$B$4:$N$300,9,FALSE)&lt;Q$4,0,5-(LOG(Q$3)-LOG(VLOOKUP($E59,'Country Indicator Data'!$B$4:$N$300,9,FALSE)))/(LOG(Q$3)-LOG(Q$4))*5)),1))))</f>
        <v>0</v>
      </c>
      <c r="R59" s="240">
        <f t="shared" si="17"/>
        <v>1.5</v>
      </c>
      <c r="S59" s="240">
        <f>IF(LEN(E59)&gt;3,((IF(VLOOKUP($C59,'Regional Crises'!$B$1:$R$66,17,FALSE)="x","x",ROUND(IF(VLOOKUP($C59,'Regional Crises'!$B$1:$R$66,17,FALSE)&gt;S$3,0,IF(VLOOKUP($C59,'Regional Crises'!$B$1:$R$66,17,FALSE)&lt;S$4,5,(S$3-VLOOKUP($C59,'Regional Crises'!$B$1:$R$66,17,FALSE))/(S$3-S$4)*5)),1)))),(IF(VLOOKUP($E59,'Country Indicator Data'!$B$4:$N$300,13,FALSE)="x","x",ROUND(IF(VLOOKUP($E59,'Country Indicator Data'!$B$4:$N$300,13,FALSE)&gt;S$3,0,IF(VLOOKUP($E59,'Country Indicator Data'!$B$4:$N$300,13,FALSE)&lt;S$4,5,(S$3-VLOOKUP($E59,'Country Indicator Data'!$B$4:$N$300,13,FALSE))/(S$3-S$4)*5)),1))))</f>
        <v>2.6</v>
      </c>
      <c r="T59" s="240">
        <f>IF(LEN(E59)&gt;3,((IF(VLOOKUP($C59,'Regional Crises'!$B$1:$R$66,14,FALSE)="x","x",ROUND(IF(VLOOKUP($C59,'Regional Crises'!$B$1:$R$66,14,FALSE)&gt;T$3,0,IF(VLOOKUP($C59,'Regional Crises'!$B$1:$R$66,14,FALSE)&lt;T$4,5,(T$3-VLOOKUP($C59,'Regional Crises'!$B$1:$R$66,14,FALSE))/(T$3-T$4)*5)),1)))),(IF(VLOOKUP($E59,'Country Indicator Data'!$B$4:$N$300,10,FALSE)="x","x",ROUND(IF(VLOOKUP($E59,'Country Indicator Data'!$B$4:$N$300,10,FALSE)&gt;T$3,0,IF(VLOOKUP($E59,'Country Indicator Data'!$B$4:$N$300,10,FALSE)&lt;T$4,5,(T$3-VLOOKUP($E59,'Country Indicator Data'!$B$4:$N$300,10,FALSE))/(T$3-T$4)*5)),1))))</f>
        <v>2.4</v>
      </c>
      <c r="U59" s="240">
        <f>IF(LEN(E59)&gt;3,((IF(VLOOKUP($C59,'Regional Crises'!$B$1:$R$66,15,FALSE)="x","x",ROUND(IF(VLOOKUP($C59,'Regional Crises'!$B$1:$R$66,15,FALSE)&gt;U$3,0,IF(VLOOKUP($C59,'Regional Crises'!$B$1:$R$66,15,FALSE)&lt;U$4,5,(U$3-VLOOKUP($C59,'Regional Crises'!$B$1:$R$66,15,FALSE))/(U$3-U$4)*5)),1)))),(IF(VLOOKUP($E59,'Country Indicator Data'!$B$4:$N$300,11,FALSE)="x","x",ROUND(IF(VLOOKUP($E59,'Country Indicator Data'!$B$4:$N$300,11,FALSE)&gt;U$3,0,IF(VLOOKUP($E59,'Country Indicator Data'!$B$4:$N$300,11,FALSE)&lt;U$4,5,(U$3-VLOOKUP($E59,'Country Indicator Data'!$B$4:$N$300,11,FALSE))/(U$3-U$4)*5)),1))))</f>
        <v>2.9</v>
      </c>
      <c r="V59" s="240">
        <f>IF(LEN(E59)&gt;3,((IF(VLOOKUP($C59,'Regional Crises'!$B$1:$R$66,16,FALSE)="x","x",ROUND(IF(VLOOKUP($C59,'Regional Crises'!$B$1:$R$66,16,FALSE)&gt;V$3,0,IF(VLOOKUP($C59,'Regional Crises'!$B$1:$R$66,16,FALSE)&lt;V$4,5,(V$3-VLOOKUP($C59,'Regional Crises'!$B$1:$R$66,16,FALSE))/(V$3-V$4)*5)),1)))),(IF(VLOOKUP($E59,'Country Indicator Data'!$B$4:$N$300,12,FALSE)="x","x",ROUND(IF(VLOOKUP($E59,'Country Indicator Data'!$B$4:$N$300,12,FALSE)&gt;V$3,0,IF(VLOOKUP($E59,'Country Indicator Data'!$B$4:$N$300,12,FALSE)&lt;V$4,5,(V$3-VLOOKUP($E59,'Country Indicator Data'!$B$4:$N$300,12,FALSE))/(V$3-V$4)*5)),1))))</f>
        <v>3.2</v>
      </c>
      <c r="W59" s="240">
        <f t="shared" si="18"/>
        <v>2.8</v>
      </c>
      <c r="X59" s="240">
        <f t="shared" si="19"/>
        <v>2.5</v>
      </c>
      <c r="Y59" s="247">
        <f>IF('Core Indicators'!FC56="x","x",IF('Core Indicators'!FC56&gt;=5,5,IF('Core Indicators'!FC56&gt;=4,4,IF('Core Indicators'!FC56&gt;=3,3,IF('Core Indicators'!FC56&gt;=2,2,IF('Core Indicators'!FC56&gt;=1,1,0))))))</f>
        <v>2</v>
      </c>
      <c r="Z59" s="240">
        <f t="shared" si="20"/>
        <v>2</v>
      </c>
      <c r="AA59" s="247">
        <f>'Crisis Indicator Data'!Y56</f>
        <v>0</v>
      </c>
      <c r="AB59" s="247">
        <f>'Crisis Indicator Data'!Z56</f>
        <v>0</v>
      </c>
      <c r="AC59" s="247">
        <f>'Crisis Indicator Data'!AA56</f>
        <v>0</v>
      </c>
      <c r="AD59" s="247">
        <f>'Crisis Indicator Data'!AB56</f>
        <v>0</v>
      </c>
      <c r="AE59" s="247">
        <f t="shared" si="21"/>
        <v>0</v>
      </c>
      <c r="AF59" s="247">
        <f>'Crisis Indicator Data'!AC56</f>
        <v>0</v>
      </c>
      <c r="AG59" s="247">
        <f>'Crisis Indicator Data'!AD56</f>
        <v>1</v>
      </c>
      <c r="AH59" s="247">
        <f t="shared" si="22"/>
        <v>1</v>
      </c>
      <c r="AI59" s="247">
        <f>'Crisis Indicator Data'!AE56</f>
        <v>0</v>
      </c>
      <c r="AJ59" s="247">
        <f>'Crisis Indicator Data'!AF56</f>
        <v>2</v>
      </c>
      <c r="AK59" s="247">
        <f>'Crisis Indicator Data'!AG56</f>
        <v>0</v>
      </c>
      <c r="AL59" s="247">
        <f t="shared" si="23"/>
        <v>2</v>
      </c>
      <c r="AM59" s="240">
        <f t="shared" si="24"/>
        <v>1</v>
      </c>
      <c r="AN59" s="240">
        <f t="shared" si="25"/>
        <v>1.5</v>
      </c>
    </row>
    <row r="60" spans="1:40" ht="13.5" customHeight="1" x14ac:dyDescent="0.25">
      <c r="A60" s="147" t="str">
        <f>'Crisis Indicator Data'!A57</f>
        <v xml:space="preserve">Multiple crisis in Kenya </v>
      </c>
      <c r="B60" s="148" t="str">
        <f>'Crisis Indicator Data'!B57</f>
        <v>Drought,Displacement</v>
      </c>
      <c r="C60" s="148" t="str">
        <f>'Crisis Indicator Data'!C57</f>
        <v>KEN001</v>
      </c>
      <c r="D60" s="148" t="str">
        <f>'Crisis Indicator Data'!D57</f>
        <v>Kenya</v>
      </c>
      <c r="E60" s="149" t="str">
        <f>'Crisis Indicator Data'!E57</f>
        <v>KEN</v>
      </c>
      <c r="F60" s="240">
        <f>IF(LEN(E60)&gt;3,(IF(VLOOKUP($C60,'Regional Crises'!$B$1:$R$66,7,FALSE)="x","x",ROUND(IF(VLOOKUP($C60,'Regional Crises'!$B$1:$R$66,7,FALSE)&gt;$F$3,5,IF(VLOOKUP($C60,'Regional Crises'!$B$1:$R$66,7,FALSE)&lt;F$4,0,($F$3-VLOOKUP($C60,'Regional Crises'!$B$1:$R$66,7,FALSE))/($F$3-$F$4)*5)),1))),IF(VLOOKUP($E60,'Country Indicator Data'!$B$4:$N$300,3,FALSE)="x","x",ROUND(IF(VLOOKUP($E60,'Country Indicator Data'!$B$4:$N$300,3,FALSE)&gt;$F$3,5,IF(VLOOKUP($E60,'Country Indicator Data'!$B$4:$N$300,3,FALSE)&lt;$F$4,0,($F$3-VLOOKUP($E60,'Country Indicator Data'!$B$4:$N$300,3,FALSE))/($F$3-$F$4)*5)),1)))</f>
        <v>3.6</v>
      </c>
      <c r="G60" s="240">
        <f>IF(LEN(E60)&gt;3,(IF(VLOOKUP($C60,'Regional Crises'!$B$1:$R$66,9,FALSE)="x","x",ROUND(IF(VLOOKUP($C60,'Regional Crises'!$B$1:$R$66,9,FALSE)&gt;G$3,5,IF(VLOOKUP($C60,'Regional Crises'!$B$1:$R$66,9,FALSE)&lt;G$4,0,(G$3-VLOOKUP($C60,'Regional Crises'!$B$1:$R$66,9,FALSE))/(G$3-G$4)*5)),1))),IF(VLOOKUP($E60,'Country Indicator Data'!$B$4:$N$300,5,FALSE)="x","x",ROUND(IF(VLOOKUP($E60,'Country Indicator Data'!$B$4:$N$300,5,FALSE)&gt;G$3,5,IF(VLOOKUP($E60,'Country Indicator Data'!$B$4:$N$300,5,FALSE)&lt;G$4,0,(G$3-VLOOKUP($E60,'Country Indicator Data'!$B$4:$N$300,5,FALSE))/(G$3-G$4)*5)),1)))</f>
        <v>2.6</v>
      </c>
      <c r="H60" s="240">
        <f t="shared" si="13"/>
        <v>3.1</v>
      </c>
      <c r="I60" s="240">
        <f>IF(LEN(E60)&gt;3,(IF(VLOOKUP($C60,'Regional Crises'!$B$1:$R$66,6,FALSE)="x","x",ROUND(IF(VLOOKUP($C60,'Regional Crises'!$B$1:$R$66,6,FALSE)&gt;I$3,5,IF(VLOOKUP($C60,'Regional Crises'!$B$1:$R$66,6,FALSE)&lt;I$4,0,5-(I$3-VLOOKUP($C60,'Regional Crises'!$B$1:$R$66,6,FALSE))/(I$3-I$4)*5)),1))),IF(VLOOKUP($E60,'Country Indicator Data'!$B$4:$N$300,2,FALSE)="x","x",ROUND(IF(VLOOKUP($E60,'Country Indicator Data'!$B$4:$N$300,2,FALSE)&gt;I$3,5,IF(VLOOKUP($E60,'Country Indicator Data'!$B$4:$N$300,2,FALSE)&lt;I$4,0,5-(I$3-VLOOKUP($E60,'Country Indicator Data'!$B$4:$N$300,2,FALSE))/(I$3-I$4)*5)),1)))</f>
        <v>4.3</v>
      </c>
      <c r="J60" s="240">
        <f>IF(LEN(E60)&gt;3,(IF(VLOOKUP($C60,'Regional Crises'!$B$1:$R$66,8,FALSE)="x","x",ROUND(IF(VLOOKUP($C60,'Regional Crises'!$B$1:$R$66,8,FALSE)&gt;J$3,5,IF(VLOOKUP($C60,'Regional Crises'!$B$1:$R$66,8,FALSE)&lt;J$4,0,5-(J$3-VLOOKUP($C60,'Regional Crises'!$B$1:$R$66,8,FALSE))/(J$3-J$4)*5)),1))),IF(VLOOKUP($E60,'Country Indicator Data'!$B$4:$N$300,4,FALSE)="x","x",ROUND(IF(VLOOKUP($E60,'Country Indicator Data'!$B$4:$N$300,4,FALSE)&gt;J$3,5,IF(VLOOKUP($E60,'Country Indicator Data'!$B$4:$N$300,4,FALSE)&lt;J$4,0,5-(J$3-VLOOKUP($E60,'Country Indicator Data'!$B$4:$N$300,4,FALSE))/(J$3-J$4)*5)),1)))</f>
        <v>0.8</v>
      </c>
      <c r="K60" s="240">
        <f t="shared" si="14"/>
        <v>2.5499999999999998</v>
      </c>
      <c r="L60" s="240">
        <f>IF(LEN(E60)&gt;3,(IF(VLOOKUP($C60,'Regional Crises'!$B$1:$R$66,10,FALSE)="x","x",ROUND(IF(VLOOKUP($C60,'Regional Crises'!$B$1:$R$66,10,FALSE)&gt;L$3,5,IF(VLOOKUP($C60,'Regional Crises'!$B$1:$R$66,10,FALSE)&lt;L$4,0,5-(L$3-VLOOKUP($C60,'Regional Crises'!$B$1:$R$66,10,FALSE))/(L$3-L$4)*5)),1))),IF(VLOOKUP($E60,'Country Indicator Data'!$B$4:$N$300,6,FALSE)="x","x",ROUND(IF(VLOOKUP($E60,'Country Indicator Data'!$B$4:$N$300,6,FALSE)&gt;L$3,5,IF(VLOOKUP($E60,'Country Indicator Data'!$B$4:$N$300,6,FALSE)&lt;L$4,0,5-(L$3-VLOOKUP($E60,'Country Indicator Data'!$B$4:$N$300,6,FALSE))/(L$3-L$4)*5)),1)))</f>
        <v>3.6</v>
      </c>
      <c r="M60" s="240">
        <f>IF(LEN(E60)&gt;3,(IF(VLOOKUP($C60,'Regional Crises'!$B$1:$R$66,11,FALSE)="x","x",ROUND(IF(VLOOKUP($C60,'Regional Crises'!$B$1:$R$66,11,FALSE)&gt;M$3,5,IF(VLOOKUP($C60,'Regional Crises'!$B$1:$R$66,11,FALSE)&lt;M$4,0,5-(M$3-VLOOKUP($C60,'Regional Crises'!$B$1:$R$66,11,FALSE))/(M$3-M$4)*5)),1))),IF(VLOOKUP($E60,'Country Indicator Data'!$B$4:$N$300,7,FALSE)="x","x",ROUND(IF(VLOOKUP($E60,'Country Indicator Data'!$B$4:$N$300,7,FALSE)&gt;M$3,5,IF(VLOOKUP($E60,'Country Indicator Data'!$B$4:$N$300,7,FALSE)&lt;M$4,0,5-(M$3-VLOOKUP($E60,'Country Indicator Data'!$B$4:$N$300,7,FALSE))/(M$3-M$4)*5)),1)))</f>
        <v>2</v>
      </c>
      <c r="N60" s="240">
        <f t="shared" si="15"/>
        <v>2.8</v>
      </c>
      <c r="O60" s="240">
        <f t="shared" si="16"/>
        <v>2.8166666666666664</v>
      </c>
      <c r="P60" s="240">
        <f>IF(LEN(E60)&gt;3,VLOOKUP(C60,'Regional Crises'!$B$1:$R$69,12,FALSE),VLOOKUP(E60,'Country Indicator Data'!$B$4:$I$300,8,FALSE))</f>
        <v>5</v>
      </c>
      <c r="Q60" s="240" t="str">
        <f>IF(LEN(E60)&gt;3,((IF(VLOOKUP($C60,'Regional Crises'!$B$1:$R$66,13,FALSE)="x","x",ROUND(IF(VLOOKUP($C60,'Regional Crises'!$B$1:$R$66,13,FALSE)&gt;Q$3,5,IF(VLOOKUP($C60,'Regional Crises'!$B$1:$R$66,13,FALSE)&lt;Q$4,0,5-(LOG(Q$3)-LOG(VLOOKUP($C60,'Regional Crises'!$B$1:$R$66,13,FALSE)))/(LOG(Q$3)-LOG(Q$4))*5)),1)))),(IF(VLOOKUP($E60,'Country Indicator Data'!$B$4:$N$300,9,FALSE)="x","x",ROUND(IF(VLOOKUP($E60,'Country Indicator Data'!$B$4:$N$300,9,FALSE)&gt;Q$3,5,IF(VLOOKUP($E60,'Country Indicator Data'!$B$4:$N$300,9,FALSE)&lt;Q$4,0,5-(LOG(Q$3)-LOG(VLOOKUP($E60,'Country Indicator Data'!$B$4:$N$300,9,FALSE)))/(LOG(Q$3)-LOG(Q$4))*5)),1))))</f>
        <v>x</v>
      </c>
      <c r="R60" s="240">
        <f t="shared" si="17"/>
        <v>5</v>
      </c>
      <c r="S60" s="240">
        <f>IF(LEN(E60)&gt;3,((IF(VLOOKUP($C60,'Regional Crises'!$B$1:$R$66,17,FALSE)="x","x",ROUND(IF(VLOOKUP($C60,'Regional Crises'!$B$1:$R$66,17,FALSE)&gt;S$3,0,IF(VLOOKUP($C60,'Regional Crises'!$B$1:$R$66,17,FALSE)&lt;S$4,5,(S$3-VLOOKUP($C60,'Regional Crises'!$B$1:$R$66,17,FALSE))/(S$3-S$4)*5)),1)))),(IF(VLOOKUP($E60,'Country Indicator Data'!$B$4:$N$300,13,FALSE)="x","x",ROUND(IF(VLOOKUP($E60,'Country Indicator Data'!$B$4:$N$300,13,FALSE)&gt;S$3,0,IF(VLOOKUP($E60,'Country Indicator Data'!$B$4:$N$300,13,FALSE)&lt;S$4,5,(S$3-VLOOKUP($E60,'Country Indicator Data'!$B$4:$N$300,13,FALSE))/(S$3-S$4)*5)),1))))</f>
        <v>3.6</v>
      </c>
      <c r="T60" s="240">
        <f>IF(LEN(E60)&gt;3,((IF(VLOOKUP($C60,'Regional Crises'!$B$1:$R$66,14,FALSE)="x","x",ROUND(IF(VLOOKUP($C60,'Regional Crises'!$B$1:$R$66,14,FALSE)&gt;T$3,0,IF(VLOOKUP($C60,'Regional Crises'!$B$1:$R$66,14,FALSE)&lt;T$4,5,(T$3-VLOOKUP($C60,'Regional Crises'!$B$1:$R$66,14,FALSE))/(T$3-T$4)*5)),1)))),(IF(VLOOKUP($E60,'Country Indicator Data'!$B$4:$N$300,10,FALSE)="x","x",ROUND(IF(VLOOKUP($E60,'Country Indicator Data'!$B$4:$N$300,10,FALSE)&gt;T$3,0,IF(VLOOKUP($E60,'Country Indicator Data'!$B$4:$N$300,10,FALSE)&lt;T$4,5,(T$3-VLOOKUP($E60,'Country Indicator Data'!$B$4:$N$300,10,FALSE))/(T$3-T$4)*5)),1))))</f>
        <v>3</v>
      </c>
      <c r="U60" s="240">
        <f>IF(LEN(E60)&gt;3,((IF(VLOOKUP($C60,'Regional Crises'!$B$1:$R$66,15,FALSE)="x","x",ROUND(IF(VLOOKUP($C60,'Regional Crises'!$B$1:$R$66,15,FALSE)&gt;U$3,0,IF(VLOOKUP($C60,'Regional Crises'!$B$1:$R$66,15,FALSE)&lt;U$4,5,(U$3-VLOOKUP($C60,'Regional Crises'!$B$1:$R$66,15,FALSE))/(U$3-U$4)*5)),1)))),(IF(VLOOKUP($E60,'Country Indicator Data'!$B$4:$N$300,11,FALSE)="x","x",ROUND(IF(VLOOKUP($E60,'Country Indicator Data'!$B$4:$N$300,11,FALSE)&gt;U$3,0,IF(VLOOKUP($E60,'Country Indicator Data'!$B$4:$N$300,11,FALSE)&lt;U$4,5,(U$3-VLOOKUP($E60,'Country Indicator Data'!$B$4:$N$300,11,FALSE))/(U$3-U$4)*5)),1))))</f>
        <v>2.2999999999999998</v>
      </c>
      <c r="V60" s="240">
        <f>IF(LEN(E60)&gt;3,((IF(VLOOKUP($C60,'Regional Crises'!$B$1:$R$66,16,FALSE)="x","x",ROUND(IF(VLOOKUP($C60,'Regional Crises'!$B$1:$R$66,16,FALSE)&gt;V$3,0,IF(VLOOKUP($C60,'Regional Crises'!$B$1:$R$66,16,FALSE)&lt;V$4,5,(V$3-VLOOKUP($C60,'Regional Crises'!$B$1:$R$66,16,FALSE))/(V$3-V$4)*5)),1)))),(IF(VLOOKUP($E60,'Country Indicator Data'!$B$4:$N$300,12,FALSE)="x","x",ROUND(IF(VLOOKUP($E60,'Country Indicator Data'!$B$4:$N$300,12,FALSE)&gt;V$3,0,IF(VLOOKUP($E60,'Country Indicator Data'!$B$4:$N$300,12,FALSE)&lt;V$4,5,(V$3-VLOOKUP($E60,'Country Indicator Data'!$B$4:$N$300,12,FALSE))/(V$3-V$4)*5)),1))))</f>
        <v>2.6</v>
      </c>
      <c r="W60" s="240">
        <f t="shared" si="18"/>
        <v>2.9</v>
      </c>
      <c r="X60" s="240">
        <f t="shared" si="19"/>
        <v>3.6</v>
      </c>
      <c r="Y60" s="247">
        <f>IF('Core Indicators'!FC57="x","x",IF('Core Indicators'!FC57&gt;=5,5,IF('Core Indicators'!FC57&gt;=4,4,IF('Core Indicators'!FC57&gt;=3,3,IF('Core Indicators'!FC57&gt;=2,2,IF('Core Indicators'!FC57&gt;=1,1,0))))))</f>
        <v>2</v>
      </c>
      <c r="Z60" s="240">
        <f t="shared" si="20"/>
        <v>2</v>
      </c>
      <c r="AA60" s="247">
        <f>'Crisis Indicator Data'!Y57</f>
        <v>1</v>
      </c>
      <c r="AB60" s="247">
        <f>'Crisis Indicator Data'!Z57</f>
        <v>1</v>
      </c>
      <c r="AC60" s="247">
        <f>'Crisis Indicator Data'!AA57</f>
        <v>0</v>
      </c>
      <c r="AD60" s="247">
        <f>'Crisis Indicator Data'!AB57</f>
        <v>0</v>
      </c>
      <c r="AE60" s="247">
        <f t="shared" si="21"/>
        <v>2</v>
      </c>
      <c r="AF60" s="247">
        <f>'Crisis Indicator Data'!AC57</f>
        <v>2</v>
      </c>
      <c r="AG60" s="247">
        <f>'Crisis Indicator Data'!AD57</f>
        <v>2</v>
      </c>
      <c r="AH60" s="247">
        <f t="shared" si="22"/>
        <v>4</v>
      </c>
      <c r="AI60" s="247">
        <f>'Crisis Indicator Data'!AE57</f>
        <v>3</v>
      </c>
      <c r="AJ60" s="247">
        <f>'Crisis Indicator Data'!AF57</f>
        <v>1</v>
      </c>
      <c r="AK60" s="247">
        <f>'Crisis Indicator Data'!AG57</f>
        <v>0</v>
      </c>
      <c r="AL60" s="247">
        <f t="shared" si="23"/>
        <v>3</v>
      </c>
      <c r="AM60" s="240">
        <f t="shared" si="24"/>
        <v>3</v>
      </c>
      <c r="AN60" s="240">
        <f t="shared" si="25"/>
        <v>2.5</v>
      </c>
    </row>
    <row r="61" spans="1:40" ht="13.5" customHeight="1" x14ac:dyDescent="0.25">
      <c r="A61" s="147" t="str">
        <f>'Crisis Indicator Data'!A58</f>
        <v>Refugee situation in Kenya</v>
      </c>
      <c r="B61" s="148" t="str">
        <f>'Crisis Indicator Data'!B58</f>
        <v>Displacement</v>
      </c>
      <c r="C61" s="148" t="str">
        <f>'Crisis Indicator Data'!C58</f>
        <v>KEN002</v>
      </c>
      <c r="D61" s="148" t="str">
        <f>'Crisis Indicator Data'!D58</f>
        <v>Kenya</v>
      </c>
      <c r="E61" s="149" t="str">
        <f>'Crisis Indicator Data'!E58</f>
        <v>KEN</v>
      </c>
      <c r="F61" s="240">
        <f>IF(LEN(E61)&gt;3,(IF(VLOOKUP($C61,'Regional Crises'!$B$1:$R$66,7,FALSE)="x","x",ROUND(IF(VLOOKUP($C61,'Regional Crises'!$B$1:$R$66,7,FALSE)&gt;$F$3,5,IF(VLOOKUP($C61,'Regional Crises'!$B$1:$R$66,7,FALSE)&lt;F$4,0,($F$3-VLOOKUP($C61,'Regional Crises'!$B$1:$R$66,7,FALSE))/($F$3-$F$4)*5)),1))),IF(VLOOKUP($E61,'Country Indicator Data'!$B$4:$N$300,3,FALSE)="x","x",ROUND(IF(VLOOKUP($E61,'Country Indicator Data'!$B$4:$N$300,3,FALSE)&gt;$F$3,5,IF(VLOOKUP($E61,'Country Indicator Data'!$B$4:$N$300,3,FALSE)&lt;$F$4,0,($F$3-VLOOKUP($E61,'Country Indicator Data'!$B$4:$N$300,3,FALSE))/($F$3-$F$4)*5)),1)))</f>
        <v>3.6</v>
      </c>
      <c r="G61" s="240">
        <f>IF(LEN(E61)&gt;3,(IF(VLOOKUP($C61,'Regional Crises'!$B$1:$R$66,9,FALSE)="x","x",ROUND(IF(VLOOKUP($C61,'Regional Crises'!$B$1:$R$66,9,FALSE)&gt;G$3,5,IF(VLOOKUP($C61,'Regional Crises'!$B$1:$R$66,9,FALSE)&lt;G$4,0,(G$3-VLOOKUP($C61,'Regional Crises'!$B$1:$R$66,9,FALSE))/(G$3-G$4)*5)),1))),IF(VLOOKUP($E61,'Country Indicator Data'!$B$4:$N$300,5,FALSE)="x","x",ROUND(IF(VLOOKUP($E61,'Country Indicator Data'!$B$4:$N$300,5,FALSE)&gt;G$3,5,IF(VLOOKUP($E61,'Country Indicator Data'!$B$4:$N$300,5,FALSE)&lt;G$4,0,(G$3-VLOOKUP($E61,'Country Indicator Data'!$B$4:$N$300,5,FALSE))/(G$3-G$4)*5)),1)))</f>
        <v>2.6</v>
      </c>
      <c r="H61" s="240">
        <f t="shared" si="13"/>
        <v>3.1</v>
      </c>
      <c r="I61" s="240">
        <f>IF(LEN(E61)&gt;3,(IF(VLOOKUP($C61,'Regional Crises'!$B$1:$R$66,6,FALSE)="x","x",ROUND(IF(VLOOKUP($C61,'Regional Crises'!$B$1:$R$66,6,FALSE)&gt;I$3,5,IF(VLOOKUP($C61,'Regional Crises'!$B$1:$R$66,6,FALSE)&lt;I$4,0,5-(I$3-VLOOKUP($C61,'Regional Crises'!$B$1:$R$66,6,FALSE))/(I$3-I$4)*5)),1))),IF(VLOOKUP($E61,'Country Indicator Data'!$B$4:$N$300,2,FALSE)="x","x",ROUND(IF(VLOOKUP($E61,'Country Indicator Data'!$B$4:$N$300,2,FALSE)&gt;I$3,5,IF(VLOOKUP($E61,'Country Indicator Data'!$B$4:$N$300,2,FALSE)&lt;I$4,0,5-(I$3-VLOOKUP($E61,'Country Indicator Data'!$B$4:$N$300,2,FALSE))/(I$3-I$4)*5)),1)))</f>
        <v>4.3</v>
      </c>
      <c r="J61" s="240">
        <f>IF(LEN(E61)&gt;3,(IF(VLOOKUP($C61,'Regional Crises'!$B$1:$R$66,8,FALSE)="x","x",ROUND(IF(VLOOKUP($C61,'Regional Crises'!$B$1:$R$66,8,FALSE)&gt;J$3,5,IF(VLOOKUP($C61,'Regional Crises'!$B$1:$R$66,8,FALSE)&lt;J$4,0,5-(J$3-VLOOKUP($C61,'Regional Crises'!$B$1:$R$66,8,FALSE))/(J$3-J$4)*5)),1))),IF(VLOOKUP($E61,'Country Indicator Data'!$B$4:$N$300,4,FALSE)="x","x",ROUND(IF(VLOOKUP($E61,'Country Indicator Data'!$B$4:$N$300,4,FALSE)&gt;J$3,5,IF(VLOOKUP($E61,'Country Indicator Data'!$B$4:$N$300,4,FALSE)&lt;J$4,0,5-(J$3-VLOOKUP($E61,'Country Indicator Data'!$B$4:$N$300,4,FALSE))/(J$3-J$4)*5)),1)))</f>
        <v>0.8</v>
      </c>
      <c r="K61" s="240">
        <f t="shared" si="14"/>
        <v>2.5499999999999998</v>
      </c>
      <c r="L61" s="240">
        <f>IF(LEN(E61)&gt;3,(IF(VLOOKUP($C61,'Regional Crises'!$B$1:$R$66,10,FALSE)="x","x",ROUND(IF(VLOOKUP($C61,'Regional Crises'!$B$1:$R$66,10,FALSE)&gt;L$3,5,IF(VLOOKUP($C61,'Regional Crises'!$B$1:$R$66,10,FALSE)&lt;L$4,0,5-(L$3-VLOOKUP($C61,'Regional Crises'!$B$1:$R$66,10,FALSE))/(L$3-L$4)*5)),1))),IF(VLOOKUP($E61,'Country Indicator Data'!$B$4:$N$300,6,FALSE)="x","x",ROUND(IF(VLOOKUP($E61,'Country Indicator Data'!$B$4:$N$300,6,FALSE)&gt;L$3,5,IF(VLOOKUP($E61,'Country Indicator Data'!$B$4:$N$300,6,FALSE)&lt;L$4,0,5-(L$3-VLOOKUP($E61,'Country Indicator Data'!$B$4:$N$300,6,FALSE))/(L$3-L$4)*5)),1)))</f>
        <v>3.6</v>
      </c>
      <c r="M61" s="240">
        <f>IF(LEN(E61)&gt;3,(IF(VLOOKUP($C61,'Regional Crises'!$B$1:$R$66,11,FALSE)="x","x",ROUND(IF(VLOOKUP($C61,'Regional Crises'!$B$1:$R$66,11,FALSE)&gt;M$3,5,IF(VLOOKUP($C61,'Regional Crises'!$B$1:$R$66,11,FALSE)&lt;M$4,0,5-(M$3-VLOOKUP($C61,'Regional Crises'!$B$1:$R$66,11,FALSE))/(M$3-M$4)*5)),1))),IF(VLOOKUP($E61,'Country Indicator Data'!$B$4:$N$300,7,FALSE)="x","x",ROUND(IF(VLOOKUP($E61,'Country Indicator Data'!$B$4:$N$300,7,FALSE)&gt;M$3,5,IF(VLOOKUP($E61,'Country Indicator Data'!$B$4:$N$300,7,FALSE)&lt;M$4,0,5-(M$3-VLOOKUP($E61,'Country Indicator Data'!$B$4:$N$300,7,FALSE))/(M$3-M$4)*5)),1)))</f>
        <v>2</v>
      </c>
      <c r="N61" s="240">
        <f t="shared" si="15"/>
        <v>2.8</v>
      </c>
      <c r="O61" s="240">
        <f t="shared" si="16"/>
        <v>2.8166666666666664</v>
      </c>
      <c r="P61" s="240">
        <f>IF(LEN(E61)&gt;3,VLOOKUP(C61,'Regional Crises'!$B$1:$R$69,12,FALSE),VLOOKUP(E61,'Country Indicator Data'!$B$4:$I$300,8,FALSE))</f>
        <v>5</v>
      </c>
      <c r="Q61" s="240" t="str">
        <f>IF(LEN(E61)&gt;3,((IF(VLOOKUP($C61,'Regional Crises'!$B$1:$R$66,13,FALSE)="x","x",ROUND(IF(VLOOKUP($C61,'Regional Crises'!$B$1:$R$66,13,FALSE)&gt;Q$3,5,IF(VLOOKUP($C61,'Regional Crises'!$B$1:$R$66,13,FALSE)&lt;Q$4,0,5-(LOG(Q$3)-LOG(VLOOKUP($C61,'Regional Crises'!$B$1:$R$66,13,FALSE)))/(LOG(Q$3)-LOG(Q$4))*5)),1)))),(IF(VLOOKUP($E61,'Country Indicator Data'!$B$4:$N$300,9,FALSE)="x","x",ROUND(IF(VLOOKUP($E61,'Country Indicator Data'!$B$4:$N$300,9,FALSE)&gt;Q$3,5,IF(VLOOKUP($E61,'Country Indicator Data'!$B$4:$N$300,9,FALSE)&lt;Q$4,0,5-(LOG(Q$3)-LOG(VLOOKUP($E61,'Country Indicator Data'!$B$4:$N$300,9,FALSE)))/(LOG(Q$3)-LOG(Q$4))*5)),1))))</f>
        <v>x</v>
      </c>
      <c r="R61" s="240">
        <f t="shared" si="17"/>
        <v>5</v>
      </c>
      <c r="S61" s="240">
        <f>IF(LEN(E61)&gt;3,((IF(VLOOKUP($C61,'Regional Crises'!$B$1:$R$66,17,FALSE)="x","x",ROUND(IF(VLOOKUP($C61,'Regional Crises'!$B$1:$R$66,17,FALSE)&gt;S$3,0,IF(VLOOKUP($C61,'Regional Crises'!$B$1:$R$66,17,FALSE)&lt;S$4,5,(S$3-VLOOKUP($C61,'Regional Crises'!$B$1:$R$66,17,FALSE))/(S$3-S$4)*5)),1)))),(IF(VLOOKUP($E61,'Country Indicator Data'!$B$4:$N$300,13,FALSE)="x","x",ROUND(IF(VLOOKUP($E61,'Country Indicator Data'!$B$4:$N$300,13,FALSE)&gt;S$3,0,IF(VLOOKUP($E61,'Country Indicator Data'!$B$4:$N$300,13,FALSE)&lt;S$4,5,(S$3-VLOOKUP($E61,'Country Indicator Data'!$B$4:$N$300,13,FALSE))/(S$3-S$4)*5)),1))))</f>
        <v>3.6</v>
      </c>
      <c r="T61" s="240">
        <f>IF(LEN(E61)&gt;3,((IF(VLOOKUP($C61,'Regional Crises'!$B$1:$R$66,14,FALSE)="x","x",ROUND(IF(VLOOKUP($C61,'Regional Crises'!$B$1:$R$66,14,FALSE)&gt;T$3,0,IF(VLOOKUP($C61,'Regional Crises'!$B$1:$R$66,14,FALSE)&lt;T$4,5,(T$3-VLOOKUP($C61,'Regional Crises'!$B$1:$R$66,14,FALSE))/(T$3-T$4)*5)),1)))),(IF(VLOOKUP($E61,'Country Indicator Data'!$B$4:$N$300,10,FALSE)="x","x",ROUND(IF(VLOOKUP($E61,'Country Indicator Data'!$B$4:$N$300,10,FALSE)&gt;T$3,0,IF(VLOOKUP($E61,'Country Indicator Data'!$B$4:$N$300,10,FALSE)&lt;T$4,5,(T$3-VLOOKUP($E61,'Country Indicator Data'!$B$4:$N$300,10,FALSE))/(T$3-T$4)*5)),1))))</f>
        <v>3</v>
      </c>
      <c r="U61" s="240">
        <f>IF(LEN(E61)&gt;3,((IF(VLOOKUP($C61,'Regional Crises'!$B$1:$R$66,15,FALSE)="x","x",ROUND(IF(VLOOKUP($C61,'Regional Crises'!$B$1:$R$66,15,FALSE)&gt;U$3,0,IF(VLOOKUP($C61,'Regional Crises'!$B$1:$R$66,15,FALSE)&lt;U$4,5,(U$3-VLOOKUP($C61,'Regional Crises'!$B$1:$R$66,15,FALSE))/(U$3-U$4)*5)),1)))),(IF(VLOOKUP($E61,'Country Indicator Data'!$B$4:$N$300,11,FALSE)="x","x",ROUND(IF(VLOOKUP($E61,'Country Indicator Data'!$B$4:$N$300,11,FALSE)&gt;U$3,0,IF(VLOOKUP($E61,'Country Indicator Data'!$B$4:$N$300,11,FALSE)&lt;U$4,5,(U$3-VLOOKUP($E61,'Country Indicator Data'!$B$4:$N$300,11,FALSE))/(U$3-U$4)*5)),1))))</f>
        <v>2.2999999999999998</v>
      </c>
      <c r="V61" s="240">
        <f>IF(LEN(E61)&gt;3,((IF(VLOOKUP($C61,'Regional Crises'!$B$1:$R$66,16,FALSE)="x","x",ROUND(IF(VLOOKUP($C61,'Regional Crises'!$B$1:$R$66,16,FALSE)&gt;V$3,0,IF(VLOOKUP($C61,'Regional Crises'!$B$1:$R$66,16,FALSE)&lt;V$4,5,(V$3-VLOOKUP($C61,'Regional Crises'!$B$1:$R$66,16,FALSE))/(V$3-V$4)*5)),1)))),(IF(VLOOKUP($E61,'Country Indicator Data'!$B$4:$N$300,12,FALSE)="x","x",ROUND(IF(VLOOKUP($E61,'Country Indicator Data'!$B$4:$N$300,12,FALSE)&gt;V$3,0,IF(VLOOKUP($E61,'Country Indicator Data'!$B$4:$N$300,12,FALSE)&lt;V$4,5,(V$3-VLOOKUP($E61,'Country Indicator Data'!$B$4:$N$300,12,FALSE))/(V$3-V$4)*5)),1))))</f>
        <v>2.6</v>
      </c>
      <c r="W61" s="240">
        <f t="shared" si="18"/>
        <v>2.9</v>
      </c>
      <c r="X61" s="240">
        <f t="shared" si="19"/>
        <v>3.6</v>
      </c>
      <c r="Y61" s="247">
        <f>IF('Core Indicators'!FC58="x","x",IF('Core Indicators'!FC58&gt;=5,5,IF('Core Indicators'!FC58&gt;=4,4,IF('Core Indicators'!FC58&gt;=3,3,IF('Core Indicators'!FC58&gt;=2,2,IF('Core Indicators'!FC58&gt;=1,1,0))))))</f>
        <v>2</v>
      </c>
      <c r="Z61" s="240">
        <f t="shared" si="20"/>
        <v>2</v>
      </c>
      <c r="AA61" s="247">
        <f>'Crisis Indicator Data'!Y58</f>
        <v>1</v>
      </c>
      <c r="AB61" s="247">
        <f>'Crisis Indicator Data'!Z58</f>
        <v>1</v>
      </c>
      <c r="AC61" s="247">
        <f>'Crisis Indicator Data'!AA58</f>
        <v>0</v>
      </c>
      <c r="AD61" s="247">
        <f>'Crisis Indicator Data'!AB58</f>
        <v>0</v>
      </c>
      <c r="AE61" s="247">
        <f t="shared" si="21"/>
        <v>2</v>
      </c>
      <c r="AF61" s="247">
        <f>'Crisis Indicator Data'!AC58</f>
        <v>2</v>
      </c>
      <c r="AG61" s="247">
        <f>'Crisis Indicator Data'!AD58</f>
        <v>1</v>
      </c>
      <c r="AH61" s="247">
        <f t="shared" si="22"/>
        <v>3</v>
      </c>
      <c r="AI61" s="247">
        <f>'Crisis Indicator Data'!AE58</f>
        <v>1</v>
      </c>
      <c r="AJ61" s="247">
        <f>'Crisis Indicator Data'!AF58</f>
        <v>1</v>
      </c>
      <c r="AK61" s="247">
        <f>'Crisis Indicator Data'!AG58</f>
        <v>0</v>
      </c>
      <c r="AL61" s="247">
        <f t="shared" si="23"/>
        <v>2</v>
      </c>
      <c r="AM61" s="240">
        <f t="shared" si="24"/>
        <v>2</v>
      </c>
      <c r="AN61" s="240">
        <f t="shared" si="25"/>
        <v>2</v>
      </c>
    </row>
    <row r="62" spans="1:40" ht="13.5" customHeight="1" x14ac:dyDescent="0.25">
      <c r="A62" s="147" t="str">
        <f>'Crisis Indicator Data'!A59</f>
        <v>Drought in Kenya</v>
      </c>
      <c r="B62" s="148" t="str">
        <f>'Crisis Indicator Data'!B59</f>
        <v>Drought</v>
      </c>
      <c r="C62" s="148" t="str">
        <f>'Crisis Indicator Data'!C59</f>
        <v>KEN003</v>
      </c>
      <c r="D62" s="148" t="str">
        <f>'Crisis Indicator Data'!D59</f>
        <v>Kenya</v>
      </c>
      <c r="E62" s="149" t="str">
        <f>'Crisis Indicator Data'!E59</f>
        <v>KEN</v>
      </c>
      <c r="F62" s="240">
        <f>IF(LEN(E62)&gt;3,(IF(VLOOKUP($C62,'Regional Crises'!$B$1:$R$66,7,FALSE)="x","x",ROUND(IF(VLOOKUP($C62,'Regional Crises'!$B$1:$R$66,7,FALSE)&gt;$F$3,5,IF(VLOOKUP($C62,'Regional Crises'!$B$1:$R$66,7,FALSE)&lt;F$4,0,($F$3-VLOOKUP($C62,'Regional Crises'!$B$1:$R$66,7,FALSE))/($F$3-$F$4)*5)),1))),IF(VLOOKUP($E62,'Country Indicator Data'!$B$4:$N$300,3,FALSE)="x","x",ROUND(IF(VLOOKUP($E62,'Country Indicator Data'!$B$4:$N$300,3,FALSE)&gt;$F$3,5,IF(VLOOKUP($E62,'Country Indicator Data'!$B$4:$N$300,3,FALSE)&lt;$F$4,0,($F$3-VLOOKUP($E62,'Country Indicator Data'!$B$4:$N$300,3,FALSE))/($F$3-$F$4)*5)),1)))</f>
        <v>3.6</v>
      </c>
      <c r="G62" s="240">
        <f>IF(LEN(E62)&gt;3,(IF(VLOOKUP($C62,'Regional Crises'!$B$1:$R$66,9,FALSE)="x","x",ROUND(IF(VLOOKUP($C62,'Regional Crises'!$B$1:$R$66,9,FALSE)&gt;G$3,5,IF(VLOOKUP($C62,'Regional Crises'!$B$1:$R$66,9,FALSE)&lt;G$4,0,(G$3-VLOOKUP($C62,'Regional Crises'!$B$1:$R$66,9,FALSE))/(G$3-G$4)*5)),1))),IF(VLOOKUP($E62,'Country Indicator Data'!$B$4:$N$300,5,FALSE)="x","x",ROUND(IF(VLOOKUP($E62,'Country Indicator Data'!$B$4:$N$300,5,FALSE)&gt;G$3,5,IF(VLOOKUP($E62,'Country Indicator Data'!$B$4:$N$300,5,FALSE)&lt;G$4,0,(G$3-VLOOKUP($E62,'Country Indicator Data'!$B$4:$N$300,5,FALSE))/(G$3-G$4)*5)),1)))</f>
        <v>2.6</v>
      </c>
      <c r="H62" s="240">
        <f t="shared" si="13"/>
        <v>3.1</v>
      </c>
      <c r="I62" s="240">
        <f>IF(LEN(E62)&gt;3,(IF(VLOOKUP($C62,'Regional Crises'!$B$1:$R$66,6,FALSE)="x","x",ROUND(IF(VLOOKUP($C62,'Regional Crises'!$B$1:$R$66,6,FALSE)&gt;I$3,5,IF(VLOOKUP($C62,'Regional Crises'!$B$1:$R$66,6,FALSE)&lt;I$4,0,5-(I$3-VLOOKUP($C62,'Regional Crises'!$B$1:$R$66,6,FALSE))/(I$3-I$4)*5)),1))),IF(VLOOKUP($E62,'Country Indicator Data'!$B$4:$N$300,2,FALSE)="x","x",ROUND(IF(VLOOKUP($E62,'Country Indicator Data'!$B$4:$N$300,2,FALSE)&gt;I$3,5,IF(VLOOKUP($E62,'Country Indicator Data'!$B$4:$N$300,2,FALSE)&lt;I$4,0,5-(I$3-VLOOKUP($E62,'Country Indicator Data'!$B$4:$N$300,2,FALSE))/(I$3-I$4)*5)),1)))</f>
        <v>4.3</v>
      </c>
      <c r="J62" s="240">
        <f>IF(LEN(E62)&gt;3,(IF(VLOOKUP($C62,'Regional Crises'!$B$1:$R$66,8,FALSE)="x","x",ROUND(IF(VLOOKUP($C62,'Regional Crises'!$B$1:$R$66,8,FALSE)&gt;J$3,5,IF(VLOOKUP($C62,'Regional Crises'!$B$1:$R$66,8,FALSE)&lt;J$4,0,5-(J$3-VLOOKUP($C62,'Regional Crises'!$B$1:$R$66,8,FALSE))/(J$3-J$4)*5)),1))),IF(VLOOKUP($E62,'Country Indicator Data'!$B$4:$N$300,4,FALSE)="x","x",ROUND(IF(VLOOKUP($E62,'Country Indicator Data'!$B$4:$N$300,4,FALSE)&gt;J$3,5,IF(VLOOKUP($E62,'Country Indicator Data'!$B$4:$N$300,4,FALSE)&lt;J$4,0,5-(J$3-VLOOKUP($E62,'Country Indicator Data'!$B$4:$N$300,4,FALSE))/(J$3-J$4)*5)),1)))</f>
        <v>0.8</v>
      </c>
      <c r="K62" s="240">
        <f t="shared" si="14"/>
        <v>2.5499999999999998</v>
      </c>
      <c r="L62" s="240">
        <f>IF(LEN(E62)&gt;3,(IF(VLOOKUP($C62,'Regional Crises'!$B$1:$R$66,10,FALSE)="x","x",ROUND(IF(VLOOKUP($C62,'Regional Crises'!$B$1:$R$66,10,FALSE)&gt;L$3,5,IF(VLOOKUP($C62,'Regional Crises'!$B$1:$R$66,10,FALSE)&lt;L$4,0,5-(L$3-VLOOKUP($C62,'Regional Crises'!$B$1:$R$66,10,FALSE))/(L$3-L$4)*5)),1))),IF(VLOOKUP($E62,'Country Indicator Data'!$B$4:$N$300,6,FALSE)="x","x",ROUND(IF(VLOOKUP($E62,'Country Indicator Data'!$B$4:$N$300,6,FALSE)&gt;L$3,5,IF(VLOOKUP($E62,'Country Indicator Data'!$B$4:$N$300,6,FALSE)&lt;L$4,0,5-(L$3-VLOOKUP($E62,'Country Indicator Data'!$B$4:$N$300,6,FALSE))/(L$3-L$4)*5)),1)))</f>
        <v>3.6</v>
      </c>
      <c r="M62" s="240">
        <f>IF(LEN(E62)&gt;3,(IF(VLOOKUP($C62,'Regional Crises'!$B$1:$R$66,11,FALSE)="x","x",ROUND(IF(VLOOKUP($C62,'Regional Crises'!$B$1:$R$66,11,FALSE)&gt;M$3,5,IF(VLOOKUP($C62,'Regional Crises'!$B$1:$R$66,11,FALSE)&lt;M$4,0,5-(M$3-VLOOKUP($C62,'Regional Crises'!$B$1:$R$66,11,FALSE))/(M$3-M$4)*5)),1))),IF(VLOOKUP($E62,'Country Indicator Data'!$B$4:$N$300,7,FALSE)="x","x",ROUND(IF(VLOOKUP($E62,'Country Indicator Data'!$B$4:$N$300,7,FALSE)&gt;M$3,5,IF(VLOOKUP($E62,'Country Indicator Data'!$B$4:$N$300,7,FALSE)&lt;M$4,0,5-(M$3-VLOOKUP($E62,'Country Indicator Data'!$B$4:$N$300,7,FALSE))/(M$3-M$4)*5)),1)))</f>
        <v>2</v>
      </c>
      <c r="N62" s="240">
        <f t="shared" si="15"/>
        <v>2.8</v>
      </c>
      <c r="O62" s="240">
        <f t="shared" si="16"/>
        <v>2.8166666666666664</v>
      </c>
      <c r="P62" s="240">
        <f>IF(LEN(E62)&gt;3,VLOOKUP(C62,'Regional Crises'!$B$1:$R$69,12,FALSE),VLOOKUP(E62,'Country Indicator Data'!$B$4:$I$300,8,FALSE))</f>
        <v>5</v>
      </c>
      <c r="Q62" s="240" t="str">
        <f>IF(LEN(E62)&gt;3,((IF(VLOOKUP($C62,'Regional Crises'!$B$1:$R$66,13,FALSE)="x","x",ROUND(IF(VLOOKUP($C62,'Regional Crises'!$B$1:$R$66,13,FALSE)&gt;Q$3,5,IF(VLOOKUP($C62,'Regional Crises'!$B$1:$R$66,13,FALSE)&lt;Q$4,0,5-(LOG(Q$3)-LOG(VLOOKUP($C62,'Regional Crises'!$B$1:$R$66,13,FALSE)))/(LOG(Q$3)-LOG(Q$4))*5)),1)))),(IF(VLOOKUP($E62,'Country Indicator Data'!$B$4:$N$300,9,FALSE)="x","x",ROUND(IF(VLOOKUP($E62,'Country Indicator Data'!$B$4:$N$300,9,FALSE)&gt;Q$3,5,IF(VLOOKUP($E62,'Country Indicator Data'!$B$4:$N$300,9,FALSE)&lt;Q$4,0,5-(LOG(Q$3)-LOG(VLOOKUP($E62,'Country Indicator Data'!$B$4:$N$300,9,FALSE)))/(LOG(Q$3)-LOG(Q$4))*5)),1))))</f>
        <v>x</v>
      </c>
      <c r="R62" s="240">
        <f t="shared" si="17"/>
        <v>5</v>
      </c>
      <c r="S62" s="240">
        <f>IF(LEN(E62)&gt;3,((IF(VLOOKUP($C62,'Regional Crises'!$B$1:$R$66,17,FALSE)="x","x",ROUND(IF(VLOOKUP($C62,'Regional Crises'!$B$1:$R$66,17,FALSE)&gt;S$3,0,IF(VLOOKUP($C62,'Regional Crises'!$B$1:$R$66,17,FALSE)&lt;S$4,5,(S$3-VLOOKUP($C62,'Regional Crises'!$B$1:$R$66,17,FALSE))/(S$3-S$4)*5)),1)))),(IF(VLOOKUP($E62,'Country Indicator Data'!$B$4:$N$300,13,FALSE)="x","x",ROUND(IF(VLOOKUP($E62,'Country Indicator Data'!$B$4:$N$300,13,FALSE)&gt;S$3,0,IF(VLOOKUP($E62,'Country Indicator Data'!$B$4:$N$300,13,FALSE)&lt;S$4,5,(S$3-VLOOKUP($E62,'Country Indicator Data'!$B$4:$N$300,13,FALSE))/(S$3-S$4)*5)),1))))</f>
        <v>3.6</v>
      </c>
      <c r="T62" s="240">
        <f>IF(LEN(E62)&gt;3,((IF(VLOOKUP($C62,'Regional Crises'!$B$1:$R$66,14,FALSE)="x","x",ROUND(IF(VLOOKUP($C62,'Regional Crises'!$B$1:$R$66,14,FALSE)&gt;T$3,0,IF(VLOOKUP($C62,'Regional Crises'!$B$1:$R$66,14,FALSE)&lt;T$4,5,(T$3-VLOOKUP($C62,'Regional Crises'!$B$1:$R$66,14,FALSE))/(T$3-T$4)*5)),1)))),(IF(VLOOKUP($E62,'Country Indicator Data'!$B$4:$N$300,10,FALSE)="x","x",ROUND(IF(VLOOKUP($E62,'Country Indicator Data'!$B$4:$N$300,10,FALSE)&gt;T$3,0,IF(VLOOKUP($E62,'Country Indicator Data'!$B$4:$N$300,10,FALSE)&lt;T$4,5,(T$3-VLOOKUP($E62,'Country Indicator Data'!$B$4:$N$300,10,FALSE))/(T$3-T$4)*5)),1))))</f>
        <v>3</v>
      </c>
      <c r="U62" s="240">
        <f>IF(LEN(E62)&gt;3,((IF(VLOOKUP($C62,'Regional Crises'!$B$1:$R$66,15,FALSE)="x","x",ROUND(IF(VLOOKUP($C62,'Regional Crises'!$B$1:$R$66,15,FALSE)&gt;U$3,0,IF(VLOOKUP($C62,'Regional Crises'!$B$1:$R$66,15,FALSE)&lt;U$4,5,(U$3-VLOOKUP($C62,'Regional Crises'!$B$1:$R$66,15,FALSE))/(U$3-U$4)*5)),1)))),(IF(VLOOKUP($E62,'Country Indicator Data'!$B$4:$N$300,11,FALSE)="x","x",ROUND(IF(VLOOKUP($E62,'Country Indicator Data'!$B$4:$N$300,11,FALSE)&gt;U$3,0,IF(VLOOKUP($E62,'Country Indicator Data'!$B$4:$N$300,11,FALSE)&lt;U$4,5,(U$3-VLOOKUP($E62,'Country Indicator Data'!$B$4:$N$300,11,FALSE))/(U$3-U$4)*5)),1))))</f>
        <v>2.2999999999999998</v>
      </c>
      <c r="V62" s="240">
        <f>IF(LEN(E62)&gt;3,((IF(VLOOKUP($C62,'Regional Crises'!$B$1:$R$66,16,FALSE)="x","x",ROUND(IF(VLOOKUP($C62,'Regional Crises'!$B$1:$R$66,16,FALSE)&gt;V$3,0,IF(VLOOKUP($C62,'Regional Crises'!$B$1:$R$66,16,FALSE)&lt;V$4,5,(V$3-VLOOKUP($C62,'Regional Crises'!$B$1:$R$66,16,FALSE))/(V$3-V$4)*5)),1)))),(IF(VLOOKUP($E62,'Country Indicator Data'!$B$4:$N$300,12,FALSE)="x","x",ROUND(IF(VLOOKUP($E62,'Country Indicator Data'!$B$4:$N$300,12,FALSE)&gt;V$3,0,IF(VLOOKUP($E62,'Country Indicator Data'!$B$4:$N$300,12,FALSE)&lt;V$4,5,(V$3-VLOOKUP($E62,'Country Indicator Data'!$B$4:$N$300,12,FALSE))/(V$3-V$4)*5)),1))))</f>
        <v>2.6</v>
      </c>
      <c r="W62" s="240">
        <f t="shared" si="18"/>
        <v>2.9</v>
      </c>
      <c r="X62" s="240">
        <f t="shared" si="19"/>
        <v>3.6</v>
      </c>
      <c r="Y62" s="247">
        <f>IF('Core Indicators'!FC59="x","x",IF('Core Indicators'!FC59&gt;=5,5,IF('Core Indicators'!FC59&gt;=4,4,IF('Core Indicators'!FC59&gt;=3,3,IF('Core Indicators'!FC59&gt;=2,2,IF('Core Indicators'!FC59&gt;=1,1,0))))))</f>
        <v>2</v>
      </c>
      <c r="Z62" s="240">
        <f t="shared" si="20"/>
        <v>2</v>
      </c>
      <c r="AA62" s="247">
        <f>'Crisis Indicator Data'!Y59</f>
        <v>1</v>
      </c>
      <c r="AB62" s="247">
        <f>'Crisis Indicator Data'!Z59</f>
        <v>1</v>
      </c>
      <c r="AC62" s="247">
        <f>'Crisis Indicator Data'!AA59</f>
        <v>0</v>
      </c>
      <c r="AD62" s="247">
        <f>'Crisis Indicator Data'!AB59</f>
        <v>0</v>
      </c>
      <c r="AE62" s="247">
        <f t="shared" si="21"/>
        <v>2</v>
      </c>
      <c r="AF62" s="247">
        <f>'Crisis Indicator Data'!AC59</f>
        <v>0</v>
      </c>
      <c r="AG62" s="247">
        <f>'Crisis Indicator Data'!AD59</f>
        <v>2</v>
      </c>
      <c r="AH62" s="247">
        <f t="shared" si="22"/>
        <v>2</v>
      </c>
      <c r="AI62" s="247">
        <f>'Crisis Indicator Data'!AE59</f>
        <v>3</v>
      </c>
      <c r="AJ62" s="247">
        <f>'Crisis Indicator Data'!AF59</f>
        <v>1</v>
      </c>
      <c r="AK62" s="247">
        <f>'Crisis Indicator Data'!AG59</f>
        <v>0</v>
      </c>
      <c r="AL62" s="247">
        <f t="shared" si="23"/>
        <v>3</v>
      </c>
      <c r="AM62" s="240">
        <f t="shared" si="24"/>
        <v>2</v>
      </c>
      <c r="AN62" s="240">
        <f t="shared" si="25"/>
        <v>2</v>
      </c>
    </row>
    <row r="63" spans="1:40" ht="13.5" customHeight="1" x14ac:dyDescent="0.25">
      <c r="A63" s="147" t="str">
        <f>'Crisis Indicator Data'!A60</f>
        <v>Syrian refugees in Lebanon</v>
      </c>
      <c r="B63" s="148" t="str">
        <f>'Crisis Indicator Data'!B60</f>
        <v>Displacement</v>
      </c>
      <c r="C63" s="148" t="str">
        <f>'Crisis Indicator Data'!C60</f>
        <v>LBN002</v>
      </c>
      <c r="D63" s="148" t="str">
        <f>'Crisis Indicator Data'!D60</f>
        <v>Lebanon</v>
      </c>
      <c r="E63" s="149" t="str">
        <f>'Crisis Indicator Data'!E60</f>
        <v>LBN</v>
      </c>
      <c r="F63" s="240">
        <f>IF(LEN(E63)&gt;3,(IF(VLOOKUP($C63,'Regional Crises'!$B$1:$R$66,7,FALSE)="x","x",ROUND(IF(VLOOKUP($C63,'Regional Crises'!$B$1:$R$66,7,FALSE)&gt;$F$3,5,IF(VLOOKUP($C63,'Regional Crises'!$B$1:$R$66,7,FALSE)&lt;F$4,0,($F$3-VLOOKUP($C63,'Regional Crises'!$B$1:$R$66,7,FALSE))/($F$3-$F$4)*5)),1))),IF(VLOOKUP($E63,'Country Indicator Data'!$B$4:$N$300,3,FALSE)="x","x",ROUND(IF(VLOOKUP($E63,'Country Indicator Data'!$B$4:$N$300,3,FALSE)&gt;$F$3,5,IF(VLOOKUP($E63,'Country Indicator Data'!$B$4:$N$300,3,FALSE)&lt;$F$4,0,($F$3-VLOOKUP($E63,'Country Indicator Data'!$B$4:$N$300,3,FALSE))/($F$3-$F$4)*5)),1)))</f>
        <v>2.9</v>
      </c>
      <c r="G63" s="240">
        <f>IF(LEN(E63)&gt;3,(IF(VLOOKUP($C63,'Regional Crises'!$B$1:$R$66,9,FALSE)="x","x",ROUND(IF(VLOOKUP($C63,'Regional Crises'!$B$1:$R$66,9,FALSE)&gt;G$3,5,IF(VLOOKUP($C63,'Regional Crises'!$B$1:$R$66,9,FALSE)&lt;G$4,0,(G$3-VLOOKUP($C63,'Regional Crises'!$B$1:$R$66,9,FALSE))/(G$3-G$4)*5)),1))),IF(VLOOKUP($E63,'Country Indicator Data'!$B$4:$N$300,5,FALSE)="x","x",ROUND(IF(VLOOKUP($E63,'Country Indicator Data'!$B$4:$N$300,5,FALSE)&gt;G$3,5,IF(VLOOKUP($E63,'Country Indicator Data'!$B$4:$N$300,5,FALSE)&lt;G$4,0,(G$3-VLOOKUP($E63,'Country Indicator Data'!$B$4:$N$300,5,FALSE))/(G$3-G$4)*5)),1)))</f>
        <v>2.4</v>
      </c>
      <c r="H63" s="240">
        <f t="shared" si="13"/>
        <v>2.65</v>
      </c>
      <c r="I63" s="240">
        <f>IF(LEN(E63)&gt;3,(IF(VLOOKUP($C63,'Regional Crises'!$B$1:$R$66,6,FALSE)="x","x",ROUND(IF(VLOOKUP($C63,'Regional Crises'!$B$1:$R$66,6,FALSE)&gt;I$3,5,IF(VLOOKUP($C63,'Regional Crises'!$B$1:$R$66,6,FALSE)&lt;I$4,0,5-(I$3-VLOOKUP($C63,'Regional Crises'!$B$1:$R$66,6,FALSE))/(I$3-I$4)*5)),1))),IF(VLOOKUP($E63,'Country Indicator Data'!$B$4:$N$300,2,FALSE)="x","x",ROUND(IF(VLOOKUP($E63,'Country Indicator Data'!$B$4:$N$300,2,FALSE)&gt;I$3,5,IF(VLOOKUP($E63,'Country Indicator Data'!$B$4:$N$300,2,FALSE)&lt;I$4,0,5-(I$3-VLOOKUP($E63,'Country Indicator Data'!$B$4:$N$300,2,FALSE))/(I$3-I$4)*5)),1)))</f>
        <v>4.0999999999999996</v>
      </c>
      <c r="J63" s="240">
        <f>IF(LEN(E63)&gt;3,(IF(VLOOKUP($C63,'Regional Crises'!$B$1:$R$66,8,FALSE)="x","x",ROUND(IF(VLOOKUP($C63,'Regional Crises'!$B$1:$R$66,8,FALSE)&gt;J$3,5,IF(VLOOKUP($C63,'Regional Crises'!$B$1:$R$66,8,FALSE)&lt;J$4,0,5-(J$3-VLOOKUP($C63,'Regional Crises'!$B$1:$R$66,8,FALSE))/(J$3-J$4)*5)),1))),IF(VLOOKUP($E63,'Country Indicator Data'!$B$4:$N$300,4,FALSE)="x","x",ROUND(IF(VLOOKUP($E63,'Country Indicator Data'!$B$4:$N$300,4,FALSE)&gt;J$3,5,IF(VLOOKUP($E63,'Country Indicator Data'!$B$4:$N$300,4,FALSE)&lt;J$4,0,5-(J$3-VLOOKUP($E63,'Country Indicator Data'!$B$4:$N$300,4,FALSE))/(J$3-J$4)*5)),1)))</f>
        <v>1</v>
      </c>
      <c r="K63" s="240">
        <f t="shared" si="14"/>
        <v>2.5499999999999998</v>
      </c>
      <c r="L63" s="240">
        <f>IF(LEN(E63)&gt;3,(IF(VLOOKUP($C63,'Regional Crises'!$B$1:$R$66,10,FALSE)="x","x",ROUND(IF(VLOOKUP($C63,'Regional Crises'!$B$1:$R$66,10,FALSE)&gt;L$3,5,IF(VLOOKUP($C63,'Regional Crises'!$B$1:$R$66,10,FALSE)&lt;L$4,0,5-(L$3-VLOOKUP($C63,'Regional Crises'!$B$1:$R$66,10,FALSE))/(L$3-L$4)*5)),1))),IF(VLOOKUP($E63,'Country Indicator Data'!$B$4:$N$300,6,FALSE)="x","x",ROUND(IF(VLOOKUP($E63,'Country Indicator Data'!$B$4:$N$300,6,FALSE)&gt;L$3,5,IF(VLOOKUP($E63,'Country Indicator Data'!$B$4:$N$300,6,FALSE)&lt;L$4,0,5-(L$3-VLOOKUP($E63,'Country Indicator Data'!$B$4:$N$300,6,FALSE))/(L$3-L$4)*5)),1)))</f>
        <v>2.4</v>
      </c>
      <c r="M63" s="240">
        <f>IF(LEN(E63)&gt;3,(IF(VLOOKUP($C63,'Regional Crises'!$B$1:$R$66,11,FALSE)="x","x",ROUND(IF(VLOOKUP($C63,'Regional Crises'!$B$1:$R$66,11,FALSE)&gt;M$3,5,IF(VLOOKUP($C63,'Regional Crises'!$B$1:$R$66,11,FALSE)&lt;M$4,0,5-(M$3-VLOOKUP($C63,'Regional Crises'!$B$1:$R$66,11,FALSE))/(M$3-M$4)*5)),1))),IF(VLOOKUP($E63,'Country Indicator Data'!$B$4:$N$300,7,FALSE)="x","x",ROUND(IF(VLOOKUP($E63,'Country Indicator Data'!$B$4:$N$300,7,FALSE)&gt;M$3,5,IF(VLOOKUP($E63,'Country Indicator Data'!$B$4:$N$300,7,FALSE)&lt;M$4,0,5-(M$3-VLOOKUP($E63,'Country Indicator Data'!$B$4:$N$300,7,FALSE))/(M$3-M$4)*5)),1)))</f>
        <v>0.9</v>
      </c>
      <c r="N63" s="240">
        <f t="shared" si="15"/>
        <v>1.65</v>
      </c>
      <c r="O63" s="240">
        <f t="shared" si="16"/>
        <v>2.2833333333333332</v>
      </c>
      <c r="P63" s="240">
        <f>IF(LEN(E63)&gt;3,VLOOKUP(C63,'Regional Crises'!$B$1:$R$69,12,FALSE),VLOOKUP(E63,'Country Indicator Data'!$B$4:$I$300,8,FALSE))</f>
        <v>3</v>
      </c>
      <c r="Q63" s="240">
        <f>IF(LEN(E63)&gt;3,((IF(VLOOKUP($C63,'Regional Crises'!$B$1:$R$66,13,FALSE)="x","x",ROUND(IF(VLOOKUP($C63,'Regional Crises'!$B$1:$R$66,13,FALSE)&gt;Q$3,5,IF(VLOOKUP($C63,'Regional Crises'!$B$1:$R$66,13,FALSE)&lt;Q$4,0,5-(LOG(Q$3)-LOG(VLOOKUP($C63,'Regional Crises'!$B$1:$R$66,13,FALSE)))/(LOG(Q$3)-LOG(Q$4))*5)),1)))),(IF(VLOOKUP($E63,'Country Indicator Data'!$B$4:$N$300,9,FALSE)="x","x",ROUND(IF(VLOOKUP($E63,'Country Indicator Data'!$B$4:$N$300,9,FALSE)&gt;Q$3,5,IF(VLOOKUP($E63,'Country Indicator Data'!$B$4:$N$300,9,FALSE)&lt;Q$4,0,5-(LOG(Q$3)-LOG(VLOOKUP($E63,'Country Indicator Data'!$B$4:$N$300,9,FALSE)))/(LOG(Q$3)-LOG(Q$4))*5)),1))))</f>
        <v>1.6</v>
      </c>
      <c r="R63" s="240">
        <f t="shared" si="17"/>
        <v>2.2999999999999998</v>
      </c>
      <c r="S63" s="240">
        <f>IF(LEN(E63)&gt;3,((IF(VLOOKUP($C63,'Regional Crises'!$B$1:$R$66,17,FALSE)="x","x",ROUND(IF(VLOOKUP($C63,'Regional Crises'!$B$1:$R$66,17,FALSE)&gt;S$3,0,IF(VLOOKUP($C63,'Regional Crises'!$B$1:$R$66,17,FALSE)&lt;S$4,5,(S$3-VLOOKUP($C63,'Regional Crises'!$B$1:$R$66,17,FALSE))/(S$3-S$4)*5)),1)))),(IF(VLOOKUP($E63,'Country Indicator Data'!$B$4:$N$300,13,FALSE)="x","x",ROUND(IF(VLOOKUP($E63,'Country Indicator Data'!$B$4:$N$300,13,FALSE)&gt;S$3,0,IF(VLOOKUP($E63,'Country Indicator Data'!$B$4:$N$300,13,FALSE)&lt;S$4,5,(S$3-VLOOKUP($E63,'Country Indicator Data'!$B$4:$N$300,13,FALSE))/(S$3-S$4)*5)),1))))</f>
        <v>3.6</v>
      </c>
      <c r="T63" s="240">
        <f>IF(LEN(E63)&gt;3,((IF(VLOOKUP($C63,'Regional Crises'!$B$1:$R$66,14,FALSE)="x","x",ROUND(IF(VLOOKUP($C63,'Regional Crises'!$B$1:$R$66,14,FALSE)&gt;T$3,0,IF(VLOOKUP($C63,'Regional Crises'!$B$1:$R$66,14,FALSE)&lt;T$4,5,(T$3-VLOOKUP($C63,'Regional Crises'!$B$1:$R$66,14,FALSE))/(T$3-T$4)*5)),1)))),(IF(VLOOKUP($E63,'Country Indicator Data'!$B$4:$N$300,10,FALSE)="x","x",ROUND(IF(VLOOKUP($E63,'Country Indicator Data'!$B$4:$N$300,10,FALSE)&gt;T$3,0,IF(VLOOKUP($E63,'Country Indicator Data'!$B$4:$N$300,10,FALSE)&lt;T$4,5,(T$3-VLOOKUP($E63,'Country Indicator Data'!$B$4:$N$300,10,FALSE))/(T$3-T$4)*5)),1))))</f>
        <v>3.4</v>
      </c>
      <c r="U63" s="240">
        <f>IF(LEN(E63)&gt;3,((IF(VLOOKUP($C63,'Regional Crises'!$B$1:$R$66,15,FALSE)="x","x",ROUND(IF(VLOOKUP($C63,'Regional Crises'!$B$1:$R$66,15,FALSE)&gt;U$3,0,IF(VLOOKUP($C63,'Regional Crises'!$B$1:$R$66,15,FALSE)&lt;U$4,5,(U$3-VLOOKUP($C63,'Regional Crises'!$B$1:$R$66,15,FALSE))/(U$3-U$4)*5)),1)))),(IF(VLOOKUP($E63,'Country Indicator Data'!$B$4:$N$300,11,FALSE)="x","x",ROUND(IF(VLOOKUP($E63,'Country Indicator Data'!$B$4:$N$300,11,FALSE)&gt;U$3,0,IF(VLOOKUP($E63,'Country Indicator Data'!$B$4:$N$300,11,FALSE)&lt;U$4,5,(U$3-VLOOKUP($E63,'Country Indicator Data'!$B$4:$N$300,11,FALSE))/(U$3-U$4)*5)),1))))</f>
        <v>2.6</v>
      </c>
      <c r="V63" s="240">
        <f>IF(LEN(E63)&gt;3,((IF(VLOOKUP($C63,'Regional Crises'!$B$1:$R$66,16,FALSE)="x","x",ROUND(IF(VLOOKUP($C63,'Regional Crises'!$B$1:$R$66,16,FALSE)&gt;V$3,0,IF(VLOOKUP($C63,'Regional Crises'!$B$1:$R$66,16,FALSE)&lt;V$4,5,(V$3-VLOOKUP($C63,'Regional Crises'!$B$1:$R$66,16,FALSE))/(V$3-V$4)*5)),1)))),(IF(VLOOKUP($E63,'Country Indicator Data'!$B$4:$N$300,12,FALSE)="x","x",ROUND(IF(VLOOKUP($E63,'Country Indicator Data'!$B$4:$N$300,12,FALSE)&gt;V$3,0,IF(VLOOKUP($E63,'Country Indicator Data'!$B$4:$N$300,12,FALSE)&lt;V$4,5,(V$3-VLOOKUP($E63,'Country Indicator Data'!$B$4:$N$300,12,FALSE))/(V$3-V$4)*5)),1))))</f>
        <v>2.8</v>
      </c>
      <c r="W63" s="240">
        <f t="shared" si="18"/>
        <v>3.1</v>
      </c>
      <c r="X63" s="240">
        <f t="shared" si="19"/>
        <v>2.6</v>
      </c>
      <c r="Y63" s="247">
        <f>IF('Core Indicators'!FC60="x","x",IF('Core Indicators'!FC60&gt;=5,5,IF('Core Indicators'!FC60&gt;=4,4,IF('Core Indicators'!FC60&gt;=3,3,IF('Core Indicators'!FC60&gt;=2,2,IF('Core Indicators'!FC60&gt;=1,1,0))))))</f>
        <v>2</v>
      </c>
      <c r="Z63" s="240">
        <f t="shared" si="20"/>
        <v>2</v>
      </c>
      <c r="AA63" s="247">
        <f>'Crisis Indicator Data'!Y60</f>
        <v>0</v>
      </c>
      <c r="AB63" s="247">
        <f>'Crisis Indicator Data'!Z60</f>
        <v>0</v>
      </c>
      <c r="AC63" s="247">
        <f>'Crisis Indicator Data'!AA60</f>
        <v>0</v>
      </c>
      <c r="AD63" s="247">
        <f>'Crisis Indicator Data'!AB60</f>
        <v>0</v>
      </c>
      <c r="AE63" s="247">
        <f t="shared" si="21"/>
        <v>0</v>
      </c>
      <c r="AF63" s="247">
        <f>'Crisis Indicator Data'!AC60</f>
        <v>1</v>
      </c>
      <c r="AG63" s="247">
        <f>'Crisis Indicator Data'!AD60</f>
        <v>2</v>
      </c>
      <c r="AH63" s="247">
        <f t="shared" si="22"/>
        <v>3</v>
      </c>
      <c r="AI63" s="247">
        <f>'Crisis Indicator Data'!AE60</f>
        <v>0</v>
      </c>
      <c r="AJ63" s="247">
        <f>'Crisis Indicator Data'!AF60</f>
        <v>3</v>
      </c>
      <c r="AK63" s="247">
        <f>'Crisis Indicator Data'!AG60</f>
        <v>0</v>
      </c>
      <c r="AL63" s="247">
        <f t="shared" si="23"/>
        <v>3</v>
      </c>
      <c r="AM63" s="240">
        <f t="shared" si="24"/>
        <v>2</v>
      </c>
      <c r="AN63" s="240">
        <f t="shared" si="25"/>
        <v>2</v>
      </c>
    </row>
    <row r="64" spans="1:40" ht="13.5" customHeight="1" x14ac:dyDescent="0.25">
      <c r="A64" s="147" t="str">
        <f>'Crisis Indicator Data'!A61</f>
        <v>Socioeconomic crisis in Lebanon</v>
      </c>
      <c r="B64" s="148" t="str">
        <f>'Crisis Indicator Data'!B61</f>
        <v>Socio-political,Violence,Tecnological Disaster</v>
      </c>
      <c r="C64" s="148" t="str">
        <f>'Crisis Indicator Data'!C61</f>
        <v>LBN004</v>
      </c>
      <c r="D64" s="148" t="str">
        <f>'Crisis Indicator Data'!D61</f>
        <v>Lebanon</v>
      </c>
      <c r="E64" s="149" t="str">
        <f>'Crisis Indicator Data'!E61</f>
        <v>LBN</v>
      </c>
      <c r="F64" s="240">
        <f>IF(LEN(E64)&gt;3,(IF(VLOOKUP($C64,'Regional Crises'!$B$1:$R$66,7,FALSE)="x","x",ROUND(IF(VLOOKUP($C64,'Regional Crises'!$B$1:$R$66,7,FALSE)&gt;$F$3,5,IF(VLOOKUP($C64,'Regional Crises'!$B$1:$R$66,7,FALSE)&lt;F$4,0,($F$3-VLOOKUP($C64,'Regional Crises'!$B$1:$R$66,7,FALSE))/($F$3-$F$4)*5)),1))),IF(VLOOKUP($E64,'Country Indicator Data'!$B$4:$N$300,3,FALSE)="x","x",ROUND(IF(VLOOKUP($E64,'Country Indicator Data'!$B$4:$N$300,3,FALSE)&gt;$F$3,5,IF(VLOOKUP($E64,'Country Indicator Data'!$B$4:$N$300,3,FALSE)&lt;$F$4,0,($F$3-VLOOKUP($E64,'Country Indicator Data'!$B$4:$N$300,3,FALSE))/($F$3-$F$4)*5)),1)))</f>
        <v>2.9</v>
      </c>
      <c r="G64" s="240">
        <f>IF(LEN(E64)&gt;3,(IF(VLOOKUP($C64,'Regional Crises'!$B$1:$R$66,9,FALSE)="x","x",ROUND(IF(VLOOKUP($C64,'Regional Crises'!$B$1:$R$66,9,FALSE)&gt;G$3,5,IF(VLOOKUP($C64,'Regional Crises'!$B$1:$R$66,9,FALSE)&lt;G$4,0,(G$3-VLOOKUP($C64,'Regional Crises'!$B$1:$R$66,9,FALSE))/(G$3-G$4)*5)),1))),IF(VLOOKUP($E64,'Country Indicator Data'!$B$4:$N$300,5,FALSE)="x","x",ROUND(IF(VLOOKUP($E64,'Country Indicator Data'!$B$4:$N$300,5,FALSE)&gt;G$3,5,IF(VLOOKUP($E64,'Country Indicator Data'!$B$4:$N$300,5,FALSE)&lt;G$4,0,(G$3-VLOOKUP($E64,'Country Indicator Data'!$B$4:$N$300,5,FALSE))/(G$3-G$4)*5)),1)))</f>
        <v>2.4</v>
      </c>
      <c r="H64" s="240">
        <f t="shared" si="13"/>
        <v>2.65</v>
      </c>
      <c r="I64" s="240">
        <f>IF(LEN(E64)&gt;3,(IF(VLOOKUP($C64,'Regional Crises'!$B$1:$R$66,6,FALSE)="x","x",ROUND(IF(VLOOKUP($C64,'Regional Crises'!$B$1:$R$66,6,FALSE)&gt;I$3,5,IF(VLOOKUP($C64,'Regional Crises'!$B$1:$R$66,6,FALSE)&lt;I$4,0,5-(I$3-VLOOKUP($C64,'Regional Crises'!$B$1:$R$66,6,FALSE))/(I$3-I$4)*5)),1))),IF(VLOOKUP($E64,'Country Indicator Data'!$B$4:$N$300,2,FALSE)="x","x",ROUND(IF(VLOOKUP($E64,'Country Indicator Data'!$B$4:$N$300,2,FALSE)&gt;I$3,5,IF(VLOOKUP($E64,'Country Indicator Data'!$B$4:$N$300,2,FALSE)&lt;I$4,0,5-(I$3-VLOOKUP($E64,'Country Indicator Data'!$B$4:$N$300,2,FALSE))/(I$3-I$4)*5)),1)))</f>
        <v>4.0999999999999996</v>
      </c>
      <c r="J64" s="240">
        <f>IF(LEN(E64)&gt;3,(IF(VLOOKUP($C64,'Regional Crises'!$B$1:$R$66,8,FALSE)="x","x",ROUND(IF(VLOOKUP($C64,'Regional Crises'!$B$1:$R$66,8,FALSE)&gt;J$3,5,IF(VLOOKUP($C64,'Regional Crises'!$B$1:$R$66,8,FALSE)&lt;J$4,0,5-(J$3-VLOOKUP($C64,'Regional Crises'!$B$1:$R$66,8,FALSE))/(J$3-J$4)*5)),1))),IF(VLOOKUP($E64,'Country Indicator Data'!$B$4:$N$300,4,FALSE)="x","x",ROUND(IF(VLOOKUP($E64,'Country Indicator Data'!$B$4:$N$300,4,FALSE)&gt;J$3,5,IF(VLOOKUP($E64,'Country Indicator Data'!$B$4:$N$300,4,FALSE)&lt;J$4,0,5-(J$3-VLOOKUP($E64,'Country Indicator Data'!$B$4:$N$300,4,FALSE))/(J$3-J$4)*5)),1)))</f>
        <v>1</v>
      </c>
      <c r="K64" s="240">
        <f t="shared" si="14"/>
        <v>2.5499999999999998</v>
      </c>
      <c r="L64" s="240">
        <f>IF(LEN(E64)&gt;3,(IF(VLOOKUP($C64,'Regional Crises'!$B$1:$R$66,10,FALSE)="x","x",ROUND(IF(VLOOKUP($C64,'Regional Crises'!$B$1:$R$66,10,FALSE)&gt;L$3,5,IF(VLOOKUP($C64,'Regional Crises'!$B$1:$R$66,10,FALSE)&lt;L$4,0,5-(L$3-VLOOKUP($C64,'Regional Crises'!$B$1:$R$66,10,FALSE))/(L$3-L$4)*5)),1))),IF(VLOOKUP($E64,'Country Indicator Data'!$B$4:$N$300,6,FALSE)="x","x",ROUND(IF(VLOOKUP($E64,'Country Indicator Data'!$B$4:$N$300,6,FALSE)&gt;L$3,5,IF(VLOOKUP($E64,'Country Indicator Data'!$B$4:$N$300,6,FALSE)&lt;L$4,0,5-(L$3-VLOOKUP($E64,'Country Indicator Data'!$B$4:$N$300,6,FALSE))/(L$3-L$4)*5)),1)))</f>
        <v>2.4</v>
      </c>
      <c r="M64" s="240">
        <f>IF(LEN(E64)&gt;3,(IF(VLOOKUP($C64,'Regional Crises'!$B$1:$R$66,11,FALSE)="x","x",ROUND(IF(VLOOKUP($C64,'Regional Crises'!$B$1:$R$66,11,FALSE)&gt;M$3,5,IF(VLOOKUP($C64,'Regional Crises'!$B$1:$R$66,11,FALSE)&lt;M$4,0,5-(M$3-VLOOKUP($C64,'Regional Crises'!$B$1:$R$66,11,FALSE))/(M$3-M$4)*5)),1))),IF(VLOOKUP($E64,'Country Indicator Data'!$B$4:$N$300,7,FALSE)="x","x",ROUND(IF(VLOOKUP($E64,'Country Indicator Data'!$B$4:$N$300,7,FALSE)&gt;M$3,5,IF(VLOOKUP($E64,'Country Indicator Data'!$B$4:$N$300,7,FALSE)&lt;M$4,0,5-(M$3-VLOOKUP($E64,'Country Indicator Data'!$B$4:$N$300,7,FALSE))/(M$3-M$4)*5)),1)))</f>
        <v>0.9</v>
      </c>
      <c r="N64" s="240">
        <f t="shared" si="15"/>
        <v>1.65</v>
      </c>
      <c r="O64" s="240">
        <f t="shared" si="16"/>
        <v>2.2833333333333332</v>
      </c>
      <c r="P64" s="240">
        <f>IF(LEN(E64)&gt;3,VLOOKUP(C64,'Regional Crises'!$B$1:$R$69,12,FALSE),VLOOKUP(E64,'Country Indicator Data'!$B$4:$I$300,8,FALSE))</f>
        <v>3</v>
      </c>
      <c r="Q64" s="240">
        <f>IF(LEN(E64)&gt;3,((IF(VLOOKUP($C64,'Regional Crises'!$B$1:$R$66,13,FALSE)="x","x",ROUND(IF(VLOOKUP($C64,'Regional Crises'!$B$1:$R$66,13,FALSE)&gt;Q$3,5,IF(VLOOKUP($C64,'Regional Crises'!$B$1:$R$66,13,FALSE)&lt;Q$4,0,5-(LOG(Q$3)-LOG(VLOOKUP($C64,'Regional Crises'!$B$1:$R$66,13,FALSE)))/(LOG(Q$3)-LOG(Q$4))*5)),1)))),(IF(VLOOKUP($E64,'Country Indicator Data'!$B$4:$N$300,9,FALSE)="x","x",ROUND(IF(VLOOKUP($E64,'Country Indicator Data'!$B$4:$N$300,9,FALSE)&gt;Q$3,5,IF(VLOOKUP($E64,'Country Indicator Data'!$B$4:$N$300,9,FALSE)&lt;Q$4,0,5-(LOG(Q$3)-LOG(VLOOKUP($E64,'Country Indicator Data'!$B$4:$N$300,9,FALSE)))/(LOG(Q$3)-LOG(Q$4))*5)),1))))</f>
        <v>1.6</v>
      </c>
      <c r="R64" s="240">
        <f t="shared" si="17"/>
        <v>2.2999999999999998</v>
      </c>
      <c r="S64" s="240">
        <f>IF(LEN(E64)&gt;3,((IF(VLOOKUP($C64,'Regional Crises'!$B$1:$R$66,17,FALSE)="x","x",ROUND(IF(VLOOKUP($C64,'Regional Crises'!$B$1:$R$66,17,FALSE)&gt;S$3,0,IF(VLOOKUP($C64,'Regional Crises'!$B$1:$R$66,17,FALSE)&lt;S$4,5,(S$3-VLOOKUP($C64,'Regional Crises'!$B$1:$R$66,17,FALSE))/(S$3-S$4)*5)),1)))),(IF(VLOOKUP($E64,'Country Indicator Data'!$B$4:$N$300,13,FALSE)="x","x",ROUND(IF(VLOOKUP($E64,'Country Indicator Data'!$B$4:$N$300,13,FALSE)&gt;S$3,0,IF(VLOOKUP($E64,'Country Indicator Data'!$B$4:$N$300,13,FALSE)&lt;S$4,5,(S$3-VLOOKUP($E64,'Country Indicator Data'!$B$4:$N$300,13,FALSE))/(S$3-S$4)*5)),1))))</f>
        <v>3.6</v>
      </c>
      <c r="T64" s="240">
        <f>IF(LEN(E64)&gt;3,((IF(VLOOKUP($C64,'Regional Crises'!$B$1:$R$66,14,FALSE)="x","x",ROUND(IF(VLOOKUP($C64,'Regional Crises'!$B$1:$R$66,14,FALSE)&gt;T$3,0,IF(VLOOKUP($C64,'Regional Crises'!$B$1:$R$66,14,FALSE)&lt;T$4,5,(T$3-VLOOKUP($C64,'Regional Crises'!$B$1:$R$66,14,FALSE))/(T$3-T$4)*5)),1)))),(IF(VLOOKUP($E64,'Country Indicator Data'!$B$4:$N$300,10,FALSE)="x","x",ROUND(IF(VLOOKUP($E64,'Country Indicator Data'!$B$4:$N$300,10,FALSE)&gt;T$3,0,IF(VLOOKUP($E64,'Country Indicator Data'!$B$4:$N$300,10,FALSE)&lt;T$4,5,(T$3-VLOOKUP($E64,'Country Indicator Data'!$B$4:$N$300,10,FALSE))/(T$3-T$4)*5)),1))))</f>
        <v>3.4</v>
      </c>
      <c r="U64" s="240">
        <f>IF(LEN(E64)&gt;3,((IF(VLOOKUP($C64,'Regional Crises'!$B$1:$R$66,15,FALSE)="x","x",ROUND(IF(VLOOKUP($C64,'Regional Crises'!$B$1:$R$66,15,FALSE)&gt;U$3,0,IF(VLOOKUP($C64,'Regional Crises'!$B$1:$R$66,15,FALSE)&lt;U$4,5,(U$3-VLOOKUP($C64,'Regional Crises'!$B$1:$R$66,15,FALSE))/(U$3-U$4)*5)),1)))),(IF(VLOOKUP($E64,'Country Indicator Data'!$B$4:$N$300,11,FALSE)="x","x",ROUND(IF(VLOOKUP($E64,'Country Indicator Data'!$B$4:$N$300,11,FALSE)&gt;U$3,0,IF(VLOOKUP($E64,'Country Indicator Data'!$B$4:$N$300,11,FALSE)&lt;U$4,5,(U$3-VLOOKUP($E64,'Country Indicator Data'!$B$4:$N$300,11,FALSE))/(U$3-U$4)*5)),1))))</f>
        <v>2.6</v>
      </c>
      <c r="V64" s="240">
        <f>IF(LEN(E64)&gt;3,((IF(VLOOKUP($C64,'Regional Crises'!$B$1:$R$66,16,FALSE)="x","x",ROUND(IF(VLOOKUP($C64,'Regional Crises'!$B$1:$R$66,16,FALSE)&gt;V$3,0,IF(VLOOKUP($C64,'Regional Crises'!$B$1:$R$66,16,FALSE)&lt;V$4,5,(V$3-VLOOKUP($C64,'Regional Crises'!$B$1:$R$66,16,FALSE))/(V$3-V$4)*5)),1)))),(IF(VLOOKUP($E64,'Country Indicator Data'!$B$4:$N$300,12,FALSE)="x","x",ROUND(IF(VLOOKUP($E64,'Country Indicator Data'!$B$4:$N$300,12,FALSE)&gt;V$3,0,IF(VLOOKUP($E64,'Country Indicator Data'!$B$4:$N$300,12,FALSE)&lt;V$4,5,(V$3-VLOOKUP($E64,'Country Indicator Data'!$B$4:$N$300,12,FALSE))/(V$3-V$4)*5)),1))))</f>
        <v>2.8</v>
      </c>
      <c r="W64" s="240">
        <f t="shared" si="18"/>
        <v>3.1</v>
      </c>
      <c r="X64" s="240">
        <f t="shared" si="19"/>
        <v>2.6</v>
      </c>
      <c r="Y64" s="247">
        <f>IF('Core Indicators'!FC61="x","x",IF('Core Indicators'!FC61&gt;=5,5,IF('Core Indicators'!FC61&gt;=4,4,IF('Core Indicators'!FC61&gt;=3,3,IF('Core Indicators'!FC61&gt;=2,2,IF('Core Indicators'!FC61&gt;=1,1,0))))))</f>
        <v>3</v>
      </c>
      <c r="Z64" s="240">
        <f t="shared" si="20"/>
        <v>3</v>
      </c>
      <c r="AA64" s="247">
        <f>'Crisis Indicator Data'!Y61</f>
        <v>0</v>
      </c>
      <c r="AB64" s="247">
        <f>'Crisis Indicator Data'!Z61</f>
        <v>0</v>
      </c>
      <c r="AC64" s="247">
        <f>'Crisis Indicator Data'!AA61</f>
        <v>1</v>
      </c>
      <c r="AD64" s="247">
        <f>'Crisis Indicator Data'!AB61</f>
        <v>0</v>
      </c>
      <c r="AE64" s="247">
        <f t="shared" si="21"/>
        <v>1</v>
      </c>
      <c r="AF64" s="247">
        <f>'Crisis Indicator Data'!AC61</f>
        <v>1</v>
      </c>
      <c r="AG64" s="247">
        <f>'Crisis Indicator Data'!AD61</f>
        <v>2</v>
      </c>
      <c r="AH64" s="247">
        <f t="shared" si="22"/>
        <v>3</v>
      </c>
      <c r="AI64" s="247">
        <f>'Crisis Indicator Data'!AE61</f>
        <v>0</v>
      </c>
      <c r="AJ64" s="247">
        <f>'Crisis Indicator Data'!AF61</f>
        <v>3</v>
      </c>
      <c r="AK64" s="247">
        <f>'Crisis Indicator Data'!AG61</f>
        <v>0</v>
      </c>
      <c r="AL64" s="247">
        <f t="shared" si="23"/>
        <v>3</v>
      </c>
      <c r="AM64" s="240">
        <f t="shared" si="24"/>
        <v>2</v>
      </c>
      <c r="AN64" s="240">
        <f t="shared" si="25"/>
        <v>2.5</v>
      </c>
    </row>
    <row r="65" spans="1:40" ht="13.5" customHeight="1" x14ac:dyDescent="0.25">
      <c r="A65" s="147" t="str">
        <f>'Crisis Indicator Data'!A62</f>
        <v>Complex crisis in Libya</v>
      </c>
      <c r="B65" s="148" t="str">
        <f>'Crisis Indicator Data'!B62</f>
        <v>Conflict,Displacement,Socio-political</v>
      </c>
      <c r="C65" s="148" t="str">
        <f>'Crisis Indicator Data'!C62</f>
        <v>LBY001</v>
      </c>
      <c r="D65" s="148" t="str">
        <f>'Crisis Indicator Data'!D62</f>
        <v>Libya</v>
      </c>
      <c r="E65" s="149" t="str">
        <f>'Crisis Indicator Data'!E62</f>
        <v>LBY</v>
      </c>
      <c r="F65" s="240">
        <f>IF(LEN(E65)&gt;3,(IF(VLOOKUP($C65,'Regional Crises'!$B$1:$R$66,7,FALSE)="x","x",ROUND(IF(VLOOKUP($C65,'Regional Crises'!$B$1:$R$66,7,FALSE)&gt;$F$3,5,IF(VLOOKUP($C65,'Regional Crises'!$B$1:$R$66,7,FALSE)&lt;F$4,0,($F$3-VLOOKUP($C65,'Regional Crises'!$B$1:$R$66,7,FALSE))/($F$3-$F$4)*5)),1))),IF(VLOOKUP($E65,'Country Indicator Data'!$B$4:$N$300,3,FALSE)="x","x",ROUND(IF(VLOOKUP($E65,'Country Indicator Data'!$B$4:$N$300,3,FALSE)&gt;$F$3,5,IF(VLOOKUP($E65,'Country Indicator Data'!$B$4:$N$300,3,FALSE)&lt;$F$4,0,($F$3-VLOOKUP($E65,'Country Indicator Data'!$B$4:$N$300,3,FALSE))/($F$3-$F$4)*5)),1)))</f>
        <v>4.5999999999999996</v>
      </c>
      <c r="G65" s="240">
        <f>IF(LEN(E65)&gt;3,(IF(VLOOKUP($C65,'Regional Crises'!$B$1:$R$66,9,FALSE)="x","x",ROUND(IF(VLOOKUP($C65,'Regional Crises'!$B$1:$R$66,9,FALSE)&gt;G$3,5,IF(VLOOKUP($C65,'Regional Crises'!$B$1:$R$66,9,FALSE)&lt;G$4,0,(G$3-VLOOKUP($C65,'Regional Crises'!$B$1:$R$66,9,FALSE))/(G$3-G$4)*5)),1))),IF(VLOOKUP($E65,'Country Indicator Data'!$B$4:$N$300,5,FALSE)="x","x",ROUND(IF(VLOOKUP($E65,'Country Indicator Data'!$B$4:$N$300,5,FALSE)&gt;G$3,5,IF(VLOOKUP($E65,'Country Indicator Data'!$B$4:$N$300,5,FALSE)&lt;G$4,0,(G$3-VLOOKUP($E65,'Country Indicator Data'!$B$4:$N$300,5,FALSE))/(G$3-G$4)*5)),1)))</f>
        <v>3.8</v>
      </c>
      <c r="H65" s="240">
        <f t="shared" si="13"/>
        <v>4.1999999999999993</v>
      </c>
      <c r="I65" s="240">
        <f>IF(LEN(E65)&gt;3,(IF(VLOOKUP($C65,'Regional Crises'!$B$1:$R$66,6,FALSE)="x","x",ROUND(IF(VLOOKUP($C65,'Regional Crises'!$B$1:$R$66,6,FALSE)&gt;I$3,5,IF(VLOOKUP($C65,'Regional Crises'!$B$1:$R$66,6,FALSE)&lt;I$4,0,5-(I$3-VLOOKUP($C65,'Regional Crises'!$B$1:$R$66,6,FALSE))/(I$3-I$4)*5)),1))),IF(VLOOKUP($E65,'Country Indicator Data'!$B$4:$N$300,2,FALSE)="x","x",ROUND(IF(VLOOKUP($E65,'Country Indicator Data'!$B$4:$N$300,2,FALSE)&gt;I$3,5,IF(VLOOKUP($E65,'Country Indicator Data'!$B$4:$N$300,2,FALSE)&lt;I$4,0,5-(I$3-VLOOKUP($E65,'Country Indicator Data'!$B$4:$N$300,2,FALSE))/(I$3-I$4)*5)),1)))</f>
        <v>1.4</v>
      </c>
      <c r="J65" s="240">
        <f>IF(LEN(E65)&gt;3,(IF(VLOOKUP($C65,'Regional Crises'!$B$1:$R$66,8,FALSE)="x","x",ROUND(IF(VLOOKUP($C65,'Regional Crises'!$B$1:$R$66,8,FALSE)&gt;J$3,5,IF(VLOOKUP($C65,'Regional Crises'!$B$1:$R$66,8,FALSE)&lt;J$4,0,5-(J$3-VLOOKUP($C65,'Regional Crises'!$B$1:$R$66,8,FALSE))/(J$3-J$4)*5)),1))),IF(VLOOKUP($E65,'Country Indicator Data'!$B$4:$N$300,4,FALSE)="x","x",ROUND(IF(VLOOKUP($E65,'Country Indicator Data'!$B$4:$N$300,4,FALSE)&gt;J$3,5,IF(VLOOKUP($E65,'Country Indicator Data'!$B$4:$N$300,4,FALSE)&lt;J$4,0,5-(J$3-VLOOKUP($E65,'Country Indicator Data'!$B$4:$N$300,4,FALSE))/(J$3-J$4)*5)),1)))</f>
        <v>0</v>
      </c>
      <c r="K65" s="240">
        <f t="shared" si="14"/>
        <v>0.7</v>
      </c>
      <c r="L65" s="240">
        <f>IF(LEN(E65)&gt;3,(IF(VLOOKUP($C65,'Regional Crises'!$B$1:$R$66,10,FALSE)="x","x",ROUND(IF(VLOOKUP($C65,'Regional Crises'!$B$1:$R$66,10,FALSE)&gt;L$3,5,IF(VLOOKUP($C65,'Regional Crises'!$B$1:$R$66,10,FALSE)&lt;L$4,0,5-(L$3-VLOOKUP($C65,'Regional Crises'!$B$1:$R$66,10,FALSE))/(L$3-L$4)*5)),1))),IF(VLOOKUP($E65,'Country Indicator Data'!$B$4:$N$300,6,FALSE)="x","x",ROUND(IF(VLOOKUP($E65,'Country Indicator Data'!$B$4:$N$300,6,FALSE)&gt;L$3,5,IF(VLOOKUP($E65,'Country Indicator Data'!$B$4:$N$300,6,FALSE)&lt;L$4,0,5-(L$3-VLOOKUP($E65,'Country Indicator Data'!$B$4:$N$300,6,FALSE))/(L$3-L$4)*5)),1)))</f>
        <v>1.1000000000000001</v>
      </c>
      <c r="M65" s="240" t="str">
        <f>IF(LEN(E65)&gt;3,(IF(VLOOKUP($C65,'Regional Crises'!$B$1:$R$66,11,FALSE)="x","x",ROUND(IF(VLOOKUP($C65,'Regional Crises'!$B$1:$R$66,11,FALSE)&gt;M$3,5,IF(VLOOKUP($C65,'Regional Crises'!$B$1:$R$66,11,FALSE)&lt;M$4,0,5-(M$3-VLOOKUP($C65,'Regional Crises'!$B$1:$R$66,11,FALSE))/(M$3-M$4)*5)),1))),IF(VLOOKUP($E65,'Country Indicator Data'!$B$4:$N$300,7,FALSE)="x","x",ROUND(IF(VLOOKUP($E65,'Country Indicator Data'!$B$4:$N$300,7,FALSE)&gt;M$3,5,IF(VLOOKUP($E65,'Country Indicator Data'!$B$4:$N$300,7,FALSE)&lt;M$4,0,5-(M$3-VLOOKUP($E65,'Country Indicator Data'!$B$4:$N$300,7,FALSE))/(M$3-M$4)*5)),1)))</f>
        <v>x</v>
      </c>
      <c r="N65" s="240">
        <f t="shared" si="15"/>
        <v>1.1000000000000001</v>
      </c>
      <c r="O65" s="240">
        <f t="shared" si="16"/>
        <v>2</v>
      </c>
      <c r="P65" s="240">
        <f>IF(LEN(E65)&gt;3,VLOOKUP(C65,'Regional Crises'!$B$1:$R$69,12,FALSE),VLOOKUP(E65,'Country Indicator Data'!$B$4:$I$300,8,FALSE))</f>
        <v>3</v>
      </c>
      <c r="Q65" s="240">
        <f>IF(LEN(E65)&gt;3,((IF(VLOOKUP($C65,'Regional Crises'!$B$1:$R$66,13,FALSE)="x","x",ROUND(IF(VLOOKUP($C65,'Regional Crises'!$B$1:$R$66,13,FALSE)&gt;Q$3,5,IF(VLOOKUP($C65,'Regional Crises'!$B$1:$R$66,13,FALSE)&lt;Q$4,0,5-(LOG(Q$3)-LOG(VLOOKUP($C65,'Regional Crises'!$B$1:$R$66,13,FALSE)))/(LOG(Q$3)-LOG(Q$4))*5)),1)))),(IF(VLOOKUP($E65,'Country Indicator Data'!$B$4:$N$300,9,FALSE)="x","x",ROUND(IF(VLOOKUP($E65,'Country Indicator Data'!$B$4:$N$300,9,FALSE)&gt;Q$3,5,IF(VLOOKUP($E65,'Country Indicator Data'!$B$4:$N$300,9,FALSE)&lt;Q$4,0,5-(LOG(Q$3)-LOG(VLOOKUP($E65,'Country Indicator Data'!$B$4:$N$300,9,FALSE)))/(LOG(Q$3)-LOG(Q$4))*5)),1))))</f>
        <v>4</v>
      </c>
      <c r="R65" s="240">
        <f t="shared" si="17"/>
        <v>3.5</v>
      </c>
      <c r="S65" s="240">
        <f>IF(LEN(E65)&gt;3,((IF(VLOOKUP($C65,'Regional Crises'!$B$1:$R$66,17,FALSE)="x","x",ROUND(IF(VLOOKUP($C65,'Regional Crises'!$B$1:$R$66,17,FALSE)&gt;S$3,0,IF(VLOOKUP($C65,'Regional Crises'!$B$1:$R$66,17,FALSE)&lt;S$4,5,(S$3-VLOOKUP($C65,'Regional Crises'!$B$1:$R$66,17,FALSE))/(S$3-S$4)*5)),1)))),(IF(VLOOKUP($E65,'Country Indicator Data'!$B$4:$N$300,13,FALSE)="x","x",ROUND(IF(VLOOKUP($E65,'Country Indicator Data'!$B$4:$N$300,13,FALSE)&gt;S$3,0,IF(VLOOKUP($E65,'Country Indicator Data'!$B$4:$N$300,13,FALSE)&lt;S$4,5,(S$3-VLOOKUP($E65,'Country Indicator Data'!$B$4:$N$300,13,FALSE))/(S$3-S$4)*5)),1))))</f>
        <v>4.0999999999999996</v>
      </c>
      <c r="T65" s="240">
        <f>IF(LEN(E65)&gt;3,((IF(VLOOKUP($C65,'Regional Crises'!$B$1:$R$66,14,FALSE)="x","x",ROUND(IF(VLOOKUP($C65,'Regional Crises'!$B$1:$R$66,14,FALSE)&gt;T$3,0,IF(VLOOKUP($C65,'Regional Crises'!$B$1:$R$66,14,FALSE)&lt;T$4,5,(T$3-VLOOKUP($C65,'Regional Crises'!$B$1:$R$66,14,FALSE))/(T$3-T$4)*5)),1)))),(IF(VLOOKUP($E65,'Country Indicator Data'!$B$4:$N$300,10,FALSE)="x","x",ROUND(IF(VLOOKUP($E65,'Country Indicator Data'!$B$4:$N$300,10,FALSE)&gt;T$3,0,IF(VLOOKUP($E65,'Country Indicator Data'!$B$4:$N$300,10,FALSE)&lt;T$4,5,(T$3-VLOOKUP($E65,'Country Indicator Data'!$B$4:$N$300,10,FALSE))/(T$3-T$4)*5)),1))))</f>
        <v>4.3</v>
      </c>
      <c r="U65" s="240">
        <f>IF(LEN(E65)&gt;3,((IF(VLOOKUP($C65,'Regional Crises'!$B$1:$R$66,15,FALSE)="x","x",ROUND(IF(VLOOKUP($C65,'Regional Crises'!$B$1:$R$66,15,FALSE)&gt;U$3,0,IF(VLOOKUP($C65,'Regional Crises'!$B$1:$R$66,15,FALSE)&lt;U$4,5,(U$3-VLOOKUP($C65,'Regional Crises'!$B$1:$R$66,15,FALSE))/(U$3-U$4)*5)),1)))),(IF(VLOOKUP($E65,'Country Indicator Data'!$B$4:$N$300,11,FALSE)="x","x",ROUND(IF(VLOOKUP($E65,'Country Indicator Data'!$B$4:$N$300,11,FALSE)&gt;U$3,0,IF(VLOOKUP($E65,'Country Indicator Data'!$B$4:$N$300,11,FALSE)&lt;U$4,5,(U$3-VLOOKUP($E65,'Country Indicator Data'!$B$4:$N$300,11,FALSE))/(U$3-U$4)*5)),1))))</f>
        <v>3.6</v>
      </c>
      <c r="V65" s="240">
        <f>IF(LEN(E65)&gt;3,((IF(VLOOKUP($C65,'Regional Crises'!$B$1:$R$66,16,FALSE)="x","x",ROUND(IF(VLOOKUP($C65,'Regional Crises'!$B$1:$R$66,16,FALSE)&gt;V$3,0,IF(VLOOKUP($C65,'Regional Crises'!$B$1:$R$66,16,FALSE)&lt;V$4,5,(V$3-VLOOKUP($C65,'Regional Crises'!$B$1:$R$66,16,FALSE))/(V$3-V$4)*5)),1)))),(IF(VLOOKUP($E65,'Country Indicator Data'!$B$4:$N$300,12,FALSE)="x","x",ROUND(IF(VLOOKUP($E65,'Country Indicator Data'!$B$4:$N$300,12,FALSE)&gt;V$3,0,IF(VLOOKUP($E65,'Country Indicator Data'!$B$4:$N$300,12,FALSE)&lt;V$4,5,(V$3-VLOOKUP($E65,'Country Indicator Data'!$B$4:$N$300,12,FALSE))/(V$3-V$4)*5)),1))))</f>
        <v>4.5999999999999996</v>
      </c>
      <c r="W65" s="240">
        <f t="shared" si="18"/>
        <v>4.2</v>
      </c>
      <c r="X65" s="240">
        <f t="shared" si="19"/>
        <v>3.2</v>
      </c>
      <c r="Y65" s="247">
        <f>IF('Core Indicators'!FC62="x","x",IF('Core Indicators'!FC62&gt;=5,5,IF('Core Indicators'!FC62&gt;=4,4,IF('Core Indicators'!FC62&gt;=3,3,IF('Core Indicators'!FC62&gt;=2,2,IF('Core Indicators'!FC62&gt;=1,1,0))))))</f>
        <v>5</v>
      </c>
      <c r="Z65" s="240">
        <f t="shared" si="20"/>
        <v>5</v>
      </c>
      <c r="AA65" s="247">
        <f>'Crisis Indicator Data'!Y62</f>
        <v>1</v>
      </c>
      <c r="AB65" s="247">
        <f>'Crisis Indicator Data'!Z62</f>
        <v>3</v>
      </c>
      <c r="AC65" s="247">
        <f>'Crisis Indicator Data'!AA62</f>
        <v>2</v>
      </c>
      <c r="AD65" s="247">
        <f>'Crisis Indicator Data'!AB62</f>
        <v>0</v>
      </c>
      <c r="AE65" s="247">
        <f t="shared" si="21"/>
        <v>3</v>
      </c>
      <c r="AF65" s="247">
        <f>'Crisis Indicator Data'!AC62</f>
        <v>2</v>
      </c>
      <c r="AG65" s="247">
        <f>'Crisis Indicator Data'!AD62</f>
        <v>3</v>
      </c>
      <c r="AH65" s="247">
        <f t="shared" si="22"/>
        <v>5</v>
      </c>
      <c r="AI65" s="247">
        <f>'Crisis Indicator Data'!AE62</f>
        <v>2</v>
      </c>
      <c r="AJ65" s="247">
        <f>'Crisis Indicator Data'!AF62</f>
        <v>1</v>
      </c>
      <c r="AK65" s="247">
        <f>'Crisis Indicator Data'!AG62</f>
        <v>1</v>
      </c>
      <c r="AL65" s="247">
        <f t="shared" si="23"/>
        <v>3</v>
      </c>
      <c r="AM65" s="240">
        <f t="shared" si="24"/>
        <v>4</v>
      </c>
      <c r="AN65" s="240">
        <f t="shared" si="25"/>
        <v>4.5</v>
      </c>
    </row>
    <row r="66" spans="1:40" ht="13.5" customHeight="1" x14ac:dyDescent="0.25">
      <c r="A66" s="147" t="str">
        <f>'Crisis Indicator Data'!A63</f>
        <v>Mixed migration flows in Libya</v>
      </c>
      <c r="B66" s="148" t="str">
        <f>'Crisis Indicator Data'!B63</f>
        <v>Displacement</v>
      </c>
      <c r="C66" s="148" t="str">
        <f>'Crisis Indicator Data'!C63</f>
        <v>LBY002</v>
      </c>
      <c r="D66" s="148" t="str">
        <f>'Crisis Indicator Data'!D63</f>
        <v>Libya</v>
      </c>
      <c r="E66" s="149" t="str">
        <f>'Crisis Indicator Data'!E63</f>
        <v>LBY</v>
      </c>
      <c r="F66" s="240">
        <f>IF(LEN(E66)&gt;3,(IF(VLOOKUP($C66,'Regional Crises'!$B$1:$R$66,7,FALSE)="x","x",ROUND(IF(VLOOKUP($C66,'Regional Crises'!$B$1:$R$66,7,FALSE)&gt;$F$3,5,IF(VLOOKUP($C66,'Regional Crises'!$B$1:$R$66,7,FALSE)&lt;F$4,0,($F$3-VLOOKUP($C66,'Regional Crises'!$B$1:$R$66,7,FALSE))/($F$3-$F$4)*5)),1))),IF(VLOOKUP($E66,'Country Indicator Data'!$B$4:$N$300,3,FALSE)="x","x",ROUND(IF(VLOOKUP($E66,'Country Indicator Data'!$B$4:$N$300,3,FALSE)&gt;$F$3,5,IF(VLOOKUP($E66,'Country Indicator Data'!$B$4:$N$300,3,FALSE)&lt;$F$4,0,($F$3-VLOOKUP($E66,'Country Indicator Data'!$B$4:$N$300,3,FALSE))/($F$3-$F$4)*5)),1)))</f>
        <v>4.5999999999999996</v>
      </c>
      <c r="G66" s="240">
        <f>IF(LEN(E66)&gt;3,(IF(VLOOKUP($C66,'Regional Crises'!$B$1:$R$66,9,FALSE)="x","x",ROUND(IF(VLOOKUP($C66,'Regional Crises'!$B$1:$R$66,9,FALSE)&gt;G$3,5,IF(VLOOKUP($C66,'Regional Crises'!$B$1:$R$66,9,FALSE)&lt;G$4,0,(G$3-VLOOKUP($C66,'Regional Crises'!$B$1:$R$66,9,FALSE))/(G$3-G$4)*5)),1))),IF(VLOOKUP($E66,'Country Indicator Data'!$B$4:$N$300,5,FALSE)="x","x",ROUND(IF(VLOOKUP($E66,'Country Indicator Data'!$B$4:$N$300,5,FALSE)&gt;G$3,5,IF(VLOOKUP($E66,'Country Indicator Data'!$B$4:$N$300,5,FALSE)&lt;G$4,0,(G$3-VLOOKUP($E66,'Country Indicator Data'!$B$4:$N$300,5,FALSE))/(G$3-G$4)*5)),1)))</f>
        <v>3.8</v>
      </c>
      <c r="H66" s="240">
        <f t="shared" si="13"/>
        <v>4.1999999999999993</v>
      </c>
      <c r="I66" s="240">
        <f>IF(LEN(E66)&gt;3,(IF(VLOOKUP($C66,'Regional Crises'!$B$1:$R$66,6,FALSE)="x","x",ROUND(IF(VLOOKUP($C66,'Regional Crises'!$B$1:$R$66,6,FALSE)&gt;I$3,5,IF(VLOOKUP($C66,'Regional Crises'!$B$1:$R$66,6,FALSE)&lt;I$4,0,5-(I$3-VLOOKUP($C66,'Regional Crises'!$B$1:$R$66,6,FALSE))/(I$3-I$4)*5)),1))),IF(VLOOKUP($E66,'Country Indicator Data'!$B$4:$N$300,2,FALSE)="x","x",ROUND(IF(VLOOKUP($E66,'Country Indicator Data'!$B$4:$N$300,2,FALSE)&gt;I$3,5,IF(VLOOKUP($E66,'Country Indicator Data'!$B$4:$N$300,2,FALSE)&lt;I$4,0,5-(I$3-VLOOKUP($E66,'Country Indicator Data'!$B$4:$N$300,2,FALSE))/(I$3-I$4)*5)),1)))</f>
        <v>1.4</v>
      </c>
      <c r="J66" s="240">
        <f>IF(LEN(E66)&gt;3,(IF(VLOOKUP($C66,'Regional Crises'!$B$1:$R$66,8,FALSE)="x","x",ROUND(IF(VLOOKUP($C66,'Regional Crises'!$B$1:$R$66,8,FALSE)&gt;J$3,5,IF(VLOOKUP($C66,'Regional Crises'!$B$1:$R$66,8,FALSE)&lt;J$4,0,5-(J$3-VLOOKUP($C66,'Regional Crises'!$B$1:$R$66,8,FALSE))/(J$3-J$4)*5)),1))),IF(VLOOKUP($E66,'Country Indicator Data'!$B$4:$N$300,4,FALSE)="x","x",ROUND(IF(VLOOKUP($E66,'Country Indicator Data'!$B$4:$N$300,4,FALSE)&gt;J$3,5,IF(VLOOKUP($E66,'Country Indicator Data'!$B$4:$N$300,4,FALSE)&lt;J$4,0,5-(J$3-VLOOKUP($E66,'Country Indicator Data'!$B$4:$N$300,4,FALSE))/(J$3-J$4)*5)),1)))</f>
        <v>0</v>
      </c>
      <c r="K66" s="240">
        <f t="shared" si="14"/>
        <v>0.7</v>
      </c>
      <c r="L66" s="240">
        <f>IF(LEN(E66)&gt;3,(IF(VLOOKUP($C66,'Regional Crises'!$B$1:$R$66,10,FALSE)="x","x",ROUND(IF(VLOOKUP($C66,'Regional Crises'!$B$1:$R$66,10,FALSE)&gt;L$3,5,IF(VLOOKUP($C66,'Regional Crises'!$B$1:$R$66,10,FALSE)&lt;L$4,0,5-(L$3-VLOOKUP($C66,'Regional Crises'!$B$1:$R$66,10,FALSE))/(L$3-L$4)*5)),1))),IF(VLOOKUP($E66,'Country Indicator Data'!$B$4:$N$300,6,FALSE)="x","x",ROUND(IF(VLOOKUP($E66,'Country Indicator Data'!$B$4:$N$300,6,FALSE)&gt;L$3,5,IF(VLOOKUP($E66,'Country Indicator Data'!$B$4:$N$300,6,FALSE)&lt;L$4,0,5-(L$3-VLOOKUP($E66,'Country Indicator Data'!$B$4:$N$300,6,FALSE))/(L$3-L$4)*5)),1)))</f>
        <v>1.1000000000000001</v>
      </c>
      <c r="M66" s="240" t="str">
        <f>IF(LEN(E66)&gt;3,(IF(VLOOKUP($C66,'Regional Crises'!$B$1:$R$66,11,FALSE)="x","x",ROUND(IF(VLOOKUP($C66,'Regional Crises'!$B$1:$R$66,11,FALSE)&gt;M$3,5,IF(VLOOKUP($C66,'Regional Crises'!$B$1:$R$66,11,FALSE)&lt;M$4,0,5-(M$3-VLOOKUP($C66,'Regional Crises'!$B$1:$R$66,11,FALSE))/(M$3-M$4)*5)),1))),IF(VLOOKUP($E66,'Country Indicator Data'!$B$4:$N$300,7,FALSE)="x","x",ROUND(IF(VLOOKUP($E66,'Country Indicator Data'!$B$4:$N$300,7,FALSE)&gt;M$3,5,IF(VLOOKUP($E66,'Country Indicator Data'!$B$4:$N$300,7,FALSE)&lt;M$4,0,5-(M$3-VLOOKUP($E66,'Country Indicator Data'!$B$4:$N$300,7,FALSE))/(M$3-M$4)*5)),1)))</f>
        <v>x</v>
      </c>
      <c r="N66" s="240">
        <f t="shared" si="15"/>
        <v>1.1000000000000001</v>
      </c>
      <c r="O66" s="240">
        <f t="shared" si="16"/>
        <v>2</v>
      </c>
      <c r="P66" s="240">
        <f>IF(LEN(E66)&gt;3,VLOOKUP(C66,'Regional Crises'!$B$1:$R$69,12,FALSE),VLOOKUP(E66,'Country Indicator Data'!$B$4:$I$300,8,FALSE))</f>
        <v>3</v>
      </c>
      <c r="Q66" s="240">
        <f>IF(LEN(E66)&gt;3,((IF(VLOOKUP($C66,'Regional Crises'!$B$1:$R$66,13,FALSE)="x","x",ROUND(IF(VLOOKUP($C66,'Regional Crises'!$B$1:$R$66,13,FALSE)&gt;Q$3,5,IF(VLOOKUP($C66,'Regional Crises'!$B$1:$R$66,13,FALSE)&lt;Q$4,0,5-(LOG(Q$3)-LOG(VLOOKUP($C66,'Regional Crises'!$B$1:$R$66,13,FALSE)))/(LOG(Q$3)-LOG(Q$4))*5)),1)))),(IF(VLOOKUP($E66,'Country Indicator Data'!$B$4:$N$300,9,FALSE)="x","x",ROUND(IF(VLOOKUP($E66,'Country Indicator Data'!$B$4:$N$300,9,FALSE)&gt;Q$3,5,IF(VLOOKUP($E66,'Country Indicator Data'!$B$4:$N$300,9,FALSE)&lt;Q$4,0,5-(LOG(Q$3)-LOG(VLOOKUP($E66,'Country Indicator Data'!$B$4:$N$300,9,FALSE)))/(LOG(Q$3)-LOG(Q$4))*5)),1))))</f>
        <v>4</v>
      </c>
      <c r="R66" s="240">
        <f t="shared" si="17"/>
        <v>3.5</v>
      </c>
      <c r="S66" s="240">
        <f>IF(LEN(E66)&gt;3,((IF(VLOOKUP($C66,'Regional Crises'!$B$1:$R$66,17,FALSE)="x","x",ROUND(IF(VLOOKUP($C66,'Regional Crises'!$B$1:$R$66,17,FALSE)&gt;S$3,0,IF(VLOOKUP($C66,'Regional Crises'!$B$1:$R$66,17,FALSE)&lt;S$4,5,(S$3-VLOOKUP($C66,'Regional Crises'!$B$1:$R$66,17,FALSE))/(S$3-S$4)*5)),1)))),(IF(VLOOKUP($E66,'Country Indicator Data'!$B$4:$N$300,13,FALSE)="x","x",ROUND(IF(VLOOKUP($E66,'Country Indicator Data'!$B$4:$N$300,13,FALSE)&gt;S$3,0,IF(VLOOKUP($E66,'Country Indicator Data'!$B$4:$N$300,13,FALSE)&lt;S$4,5,(S$3-VLOOKUP($E66,'Country Indicator Data'!$B$4:$N$300,13,FALSE))/(S$3-S$4)*5)),1))))</f>
        <v>4.0999999999999996</v>
      </c>
      <c r="T66" s="240">
        <f>IF(LEN(E66)&gt;3,((IF(VLOOKUP($C66,'Regional Crises'!$B$1:$R$66,14,FALSE)="x","x",ROUND(IF(VLOOKUP($C66,'Regional Crises'!$B$1:$R$66,14,FALSE)&gt;T$3,0,IF(VLOOKUP($C66,'Regional Crises'!$B$1:$R$66,14,FALSE)&lt;T$4,5,(T$3-VLOOKUP($C66,'Regional Crises'!$B$1:$R$66,14,FALSE))/(T$3-T$4)*5)),1)))),(IF(VLOOKUP($E66,'Country Indicator Data'!$B$4:$N$300,10,FALSE)="x","x",ROUND(IF(VLOOKUP($E66,'Country Indicator Data'!$B$4:$N$300,10,FALSE)&gt;T$3,0,IF(VLOOKUP($E66,'Country Indicator Data'!$B$4:$N$300,10,FALSE)&lt;T$4,5,(T$3-VLOOKUP($E66,'Country Indicator Data'!$B$4:$N$300,10,FALSE))/(T$3-T$4)*5)),1))))</f>
        <v>4.3</v>
      </c>
      <c r="U66" s="240">
        <f>IF(LEN(E66)&gt;3,((IF(VLOOKUP($C66,'Regional Crises'!$B$1:$R$66,15,FALSE)="x","x",ROUND(IF(VLOOKUP($C66,'Regional Crises'!$B$1:$R$66,15,FALSE)&gt;U$3,0,IF(VLOOKUP($C66,'Regional Crises'!$B$1:$R$66,15,FALSE)&lt;U$4,5,(U$3-VLOOKUP($C66,'Regional Crises'!$B$1:$R$66,15,FALSE))/(U$3-U$4)*5)),1)))),(IF(VLOOKUP($E66,'Country Indicator Data'!$B$4:$N$300,11,FALSE)="x","x",ROUND(IF(VLOOKUP($E66,'Country Indicator Data'!$B$4:$N$300,11,FALSE)&gt;U$3,0,IF(VLOOKUP($E66,'Country Indicator Data'!$B$4:$N$300,11,FALSE)&lt;U$4,5,(U$3-VLOOKUP($E66,'Country Indicator Data'!$B$4:$N$300,11,FALSE))/(U$3-U$4)*5)),1))))</f>
        <v>3.6</v>
      </c>
      <c r="V66" s="240">
        <f>IF(LEN(E66)&gt;3,((IF(VLOOKUP($C66,'Regional Crises'!$B$1:$R$66,16,FALSE)="x","x",ROUND(IF(VLOOKUP($C66,'Regional Crises'!$B$1:$R$66,16,FALSE)&gt;V$3,0,IF(VLOOKUP($C66,'Regional Crises'!$B$1:$R$66,16,FALSE)&lt;V$4,5,(V$3-VLOOKUP($C66,'Regional Crises'!$B$1:$R$66,16,FALSE))/(V$3-V$4)*5)),1)))),(IF(VLOOKUP($E66,'Country Indicator Data'!$B$4:$N$300,12,FALSE)="x","x",ROUND(IF(VLOOKUP($E66,'Country Indicator Data'!$B$4:$N$300,12,FALSE)&gt;V$3,0,IF(VLOOKUP($E66,'Country Indicator Data'!$B$4:$N$300,12,FALSE)&lt;V$4,5,(V$3-VLOOKUP($E66,'Country Indicator Data'!$B$4:$N$300,12,FALSE))/(V$3-V$4)*5)),1))))</f>
        <v>4.5999999999999996</v>
      </c>
      <c r="W66" s="240">
        <f t="shared" si="18"/>
        <v>4.2</v>
      </c>
      <c r="X66" s="240">
        <f t="shared" si="19"/>
        <v>3.2</v>
      </c>
      <c r="Y66" s="247">
        <f>IF('Core Indicators'!FC63="x","x",IF('Core Indicators'!FC63&gt;=5,5,IF('Core Indicators'!FC63&gt;=4,4,IF('Core Indicators'!FC63&gt;=3,3,IF('Core Indicators'!FC63&gt;=2,2,IF('Core Indicators'!FC63&gt;=1,1,0))))))</f>
        <v>4</v>
      </c>
      <c r="Z66" s="240">
        <f t="shared" si="20"/>
        <v>4</v>
      </c>
      <c r="AA66" s="247">
        <f>'Crisis Indicator Data'!Y63</f>
        <v>1</v>
      </c>
      <c r="AB66" s="247">
        <f>'Crisis Indicator Data'!Z63</f>
        <v>3</v>
      </c>
      <c r="AC66" s="247">
        <f>'Crisis Indicator Data'!AA63</f>
        <v>2</v>
      </c>
      <c r="AD66" s="247">
        <f>'Crisis Indicator Data'!AB63</f>
        <v>0</v>
      </c>
      <c r="AE66" s="247">
        <f t="shared" si="21"/>
        <v>3</v>
      </c>
      <c r="AF66" s="247">
        <f>'Crisis Indicator Data'!AC63</f>
        <v>2</v>
      </c>
      <c r="AG66" s="247">
        <f>'Crisis Indicator Data'!AD63</f>
        <v>3</v>
      </c>
      <c r="AH66" s="247">
        <f t="shared" si="22"/>
        <v>5</v>
      </c>
      <c r="AI66" s="247">
        <f>'Crisis Indicator Data'!AE63</f>
        <v>2</v>
      </c>
      <c r="AJ66" s="247">
        <f>'Crisis Indicator Data'!AF63</f>
        <v>1</v>
      </c>
      <c r="AK66" s="247">
        <f>'Crisis Indicator Data'!AG63</f>
        <v>1</v>
      </c>
      <c r="AL66" s="247">
        <f t="shared" si="23"/>
        <v>3</v>
      </c>
      <c r="AM66" s="240">
        <f t="shared" si="24"/>
        <v>4</v>
      </c>
      <c r="AN66" s="240">
        <f t="shared" si="25"/>
        <v>4</v>
      </c>
    </row>
    <row r="67" spans="1:40" ht="13.5" customHeight="1" x14ac:dyDescent="0.25">
      <c r="A67" s="147" t="str">
        <f>'Crisis Indicator Data'!A64</f>
        <v>Socio-economic crisis in Sri Lanka</v>
      </c>
      <c r="B67" s="148" t="str">
        <f>'Crisis Indicator Data'!B64</f>
        <v>Socio-political,Food Security</v>
      </c>
      <c r="C67" s="148" t="str">
        <f>'Crisis Indicator Data'!C64</f>
        <v>LKA002</v>
      </c>
      <c r="D67" s="148" t="str">
        <f>'Crisis Indicator Data'!D64</f>
        <v>Sri Lanka</v>
      </c>
      <c r="E67" s="149" t="str">
        <f>'Crisis Indicator Data'!E64</f>
        <v>LKA</v>
      </c>
      <c r="F67" s="240">
        <f>IF(LEN(E67)&gt;3,(IF(VLOOKUP($C67,'Regional Crises'!$B$1:$R$66,7,FALSE)="x","x",ROUND(IF(VLOOKUP($C67,'Regional Crises'!$B$1:$R$66,7,FALSE)&gt;$F$3,5,IF(VLOOKUP($C67,'Regional Crises'!$B$1:$R$66,7,FALSE)&lt;F$4,0,($F$3-VLOOKUP($C67,'Regional Crises'!$B$1:$R$66,7,FALSE))/($F$3-$F$4)*5)),1))),IF(VLOOKUP($E67,'Country Indicator Data'!$B$4:$N$300,3,FALSE)="x","x",ROUND(IF(VLOOKUP($E67,'Country Indicator Data'!$B$4:$N$300,3,FALSE)&gt;$F$3,5,IF(VLOOKUP($E67,'Country Indicator Data'!$B$4:$N$300,3,FALSE)&lt;$F$4,0,($F$3-VLOOKUP($E67,'Country Indicator Data'!$B$4:$N$300,3,FALSE))/($F$3-$F$4)*5)),1)))</f>
        <v>3.2</v>
      </c>
      <c r="G67" s="240">
        <f>IF(LEN(E67)&gt;3,(IF(VLOOKUP($C67,'Regional Crises'!$B$1:$R$66,9,FALSE)="x","x",ROUND(IF(VLOOKUP($C67,'Regional Crises'!$B$1:$R$66,9,FALSE)&gt;G$3,5,IF(VLOOKUP($C67,'Regional Crises'!$B$1:$R$66,9,FALSE)&lt;G$4,0,(G$3-VLOOKUP($C67,'Regional Crises'!$B$1:$R$66,9,FALSE))/(G$3-G$4)*5)),1))),IF(VLOOKUP($E67,'Country Indicator Data'!$B$4:$N$300,5,FALSE)="x","x",ROUND(IF(VLOOKUP($E67,'Country Indicator Data'!$B$4:$N$300,5,FALSE)&gt;G$3,5,IF(VLOOKUP($E67,'Country Indicator Data'!$B$4:$N$300,5,FALSE)&lt;G$4,0,(G$3-VLOOKUP($E67,'Country Indicator Data'!$B$4:$N$300,5,FALSE))/(G$3-G$4)*5)),1)))</f>
        <v>1.7</v>
      </c>
      <c r="H67" s="240">
        <f t="shared" si="13"/>
        <v>2.4500000000000002</v>
      </c>
      <c r="I67" s="240">
        <f>IF(LEN(E67)&gt;3,(IF(VLOOKUP($C67,'Regional Crises'!$B$1:$R$66,6,FALSE)="x","x",ROUND(IF(VLOOKUP($C67,'Regional Crises'!$B$1:$R$66,6,FALSE)&gt;I$3,5,IF(VLOOKUP($C67,'Regional Crises'!$B$1:$R$66,6,FALSE)&lt;I$4,0,5-(I$3-VLOOKUP($C67,'Regional Crises'!$B$1:$R$66,6,FALSE))/(I$3-I$4)*5)),1))),IF(VLOOKUP($E67,'Country Indicator Data'!$B$4:$N$300,2,FALSE)="x","x",ROUND(IF(VLOOKUP($E67,'Country Indicator Data'!$B$4:$N$300,2,FALSE)&gt;I$3,5,IF(VLOOKUP($E67,'Country Indicator Data'!$B$4:$N$300,2,FALSE)&lt;I$4,0,5-(I$3-VLOOKUP($E67,'Country Indicator Data'!$B$4:$N$300,2,FALSE))/(I$3-I$4)*5)),1)))</f>
        <v>2.1</v>
      </c>
      <c r="J67" s="240">
        <f>IF(LEN(E67)&gt;3,(IF(VLOOKUP($C67,'Regional Crises'!$B$1:$R$66,8,FALSE)="x","x",ROUND(IF(VLOOKUP($C67,'Regional Crises'!$B$1:$R$66,8,FALSE)&gt;J$3,5,IF(VLOOKUP($C67,'Regional Crises'!$B$1:$R$66,8,FALSE)&lt;J$4,0,5-(J$3-VLOOKUP($C67,'Regional Crises'!$B$1:$R$66,8,FALSE))/(J$3-J$4)*5)),1))),IF(VLOOKUP($E67,'Country Indicator Data'!$B$4:$N$300,4,FALSE)="x","x",ROUND(IF(VLOOKUP($E67,'Country Indicator Data'!$B$4:$N$300,4,FALSE)&gt;J$3,5,IF(VLOOKUP($E67,'Country Indicator Data'!$B$4:$N$300,4,FALSE)&lt;J$4,0,5-(J$3-VLOOKUP($E67,'Country Indicator Data'!$B$4:$N$300,4,FALSE))/(J$3-J$4)*5)),1)))</f>
        <v>1.1000000000000001</v>
      </c>
      <c r="K67" s="240">
        <f t="shared" si="14"/>
        <v>1.6</v>
      </c>
      <c r="L67" s="240">
        <f>IF(LEN(E67)&gt;3,(IF(VLOOKUP($C67,'Regional Crises'!$B$1:$R$66,10,FALSE)="x","x",ROUND(IF(VLOOKUP($C67,'Regional Crises'!$B$1:$R$66,10,FALSE)&gt;L$3,5,IF(VLOOKUP($C67,'Regional Crises'!$B$1:$R$66,10,FALSE)&lt;L$4,0,5-(L$3-VLOOKUP($C67,'Regional Crises'!$B$1:$R$66,10,FALSE))/(L$3-L$4)*5)),1))),IF(VLOOKUP($E67,'Country Indicator Data'!$B$4:$N$300,6,FALSE)="x","x",ROUND(IF(VLOOKUP($E67,'Country Indicator Data'!$B$4:$N$300,6,FALSE)&gt;L$3,5,IF(VLOOKUP($E67,'Country Indicator Data'!$B$4:$N$300,6,FALSE)&lt;L$4,0,5-(L$3-VLOOKUP($E67,'Country Indicator Data'!$B$4:$N$300,6,FALSE))/(L$3-L$4)*5)),1)))</f>
        <v>2.5</v>
      </c>
      <c r="M67" s="240">
        <f>IF(LEN(E67)&gt;3,(IF(VLOOKUP($C67,'Regional Crises'!$B$1:$R$66,11,FALSE)="x","x",ROUND(IF(VLOOKUP($C67,'Regional Crises'!$B$1:$R$66,11,FALSE)&gt;M$3,5,IF(VLOOKUP($C67,'Regional Crises'!$B$1:$R$66,11,FALSE)&lt;M$4,0,5-(M$3-VLOOKUP($C67,'Regional Crises'!$B$1:$R$66,11,FALSE))/(M$3-M$4)*5)),1))),IF(VLOOKUP($E67,'Country Indicator Data'!$B$4:$N$300,7,FALSE)="x","x",ROUND(IF(VLOOKUP($E67,'Country Indicator Data'!$B$4:$N$300,7,FALSE)&gt;M$3,5,IF(VLOOKUP($E67,'Country Indicator Data'!$B$4:$N$300,7,FALSE)&lt;M$4,0,5-(M$3-VLOOKUP($E67,'Country Indicator Data'!$B$4:$N$300,7,FALSE))/(M$3-M$4)*5)),1)))</f>
        <v>1.8</v>
      </c>
      <c r="N67" s="240">
        <f t="shared" si="15"/>
        <v>2.15</v>
      </c>
      <c r="O67" s="240">
        <f t="shared" si="16"/>
        <v>2.0666666666666669</v>
      </c>
      <c r="P67" s="240">
        <f>IF(LEN(E67)&gt;3,VLOOKUP(C67,'Regional Crises'!$B$1:$R$69,12,FALSE),VLOOKUP(E67,'Country Indicator Data'!$B$4:$I$300,8,FALSE))</f>
        <v>3</v>
      </c>
      <c r="Q67" s="240">
        <f>IF(LEN(E67)&gt;3,((IF(VLOOKUP($C67,'Regional Crises'!$B$1:$R$66,13,FALSE)="x","x",ROUND(IF(VLOOKUP($C67,'Regional Crises'!$B$1:$R$66,13,FALSE)&gt;Q$3,5,IF(VLOOKUP($C67,'Regional Crises'!$B$1:$R$66,13,FALSE)&lt;Q$4,0,5-(LOG(Q$3)-LOG(VLOOKUP($C67,'Regional Crises'!$B$1:$R$66,13,FALSE)))/(LOG(Q$3)-LOG(Q$4))*5)),1)))),(IF(VLOOKUP($E67,'Country Indicator Data'!$B$4:$N$300,9,FALSE)="x","x",ROUND(IF(VLOOKUP($E67,'Country Indicator Data'!$B$4:$N$300,9,FALSE)&gt;Q$3,5,IF(VLOOKUP($E67,'Country Indicator Data'!$B$4:$N$300,9,FALSE)&lt;Q$4,0,5-(LOG(Q$3)-LOG(VLOOKUP($E67,'Country Indicator Data'!$B$4:$N$300,9,FALSE)))/(LOG(Q$3)-LOG(Q$4))*5)),1))))</f>
        <v>0.4</v>
      </c>
      <c r="R67" s="240">
        <f t="shared" si="17"/>
        <v>1.7</v>
      </c>
      <c r="S67" s="240">
        <f>IF(LEN(E67)&gt;3,((IF(VLOOKUP($C67,'Regional Crises'!$B$1:$R$66,17,FALSE)="x","x",ROUND(IF(VLOOKUP($C67,'Regional Crises'!$B$1:$R$66,17,FALSE)&gt;S$3,0,IF(VLOOKUP($C67,'Regional Crises'!$B$1:$R$66,17,FALSE)&lt;S$4,5,(S$3-VLOOKUP($C67,'Regional Crises'!$B$1:$R$66,17,FALSE))/(S$3-S$4)*5)),1)))),(IF(VLOOKUP($E67,'Country Indicator Data'!$B$4:$N$300,13,FALSE)="x","x",ROUND(IF(VLOOKUP($E67,'Country Indicator Data'!$B$4:$N$300,13,FALSE)&gt;S$3,0,IF(VLOOKUP($E67,'Country Indicator Data'!$B$4:$N$300,13,FALSE)&lt;S$4,5,(S$3-VLOOKUP($E67,'Country Indicator Data'!$B$4:$N$300,13,FALSE))/(S$3-S$4)*5)),1))))</f>
        <v>3.1</v>
      </c>
      <c r="T67" s="240">
        <f>IF(LEN(E67)&gt;3,((IF(VLOOKUP($C67,'Regional Crises'!$B$1:$R$66,14,FALSE)="x","x",ROUND(IF(VLOOKUP($C67,'Regional Crises'!$B$1:$R$66,14,FALSE)&gt;T$3,0,IF(VLOOKUP($C67,'Regional Crises'!$B$1:$R$66,14,FALSE)&lt;T$4,5,(T$3-VLOOKUP($C67,'Regional Crises'!$B$1:$R$66,14,FALSE))/(T$3-T$4)*5)),1)))),(IF(VLOOKUP($E67,'Country Indicator Data'!$B$4:$N$300,10,FALSE)="x","x",ROUND(IF(VLOOKUP($E67,'Country Indicator Data'!$B$4:$N$300,10,FALSE)&gt;T$3,0,IF(VLOOKUP($E67,'Country Indicator Data'!$B$4:$N$300,10,FALSE)&lt;T$4,5,(T$3-VLOOKUP($E67,'Country Indicator Data'!$B$4:$N$300,10,FALSE))/(T$3-T$4)*5)),1))))</f>
        <v>2.5</v>
      </c>
      <c r="U67" s="240">
        <f>IF(LEN(E67)&gt;3,((IF(VLOOKUP($C67,'Regional Crises'!$B$1:$R$66,15,FALSE)="x","x",ROUND(IF(VLOOKUP($C67,'Regional Crises'!$B$1:$R$66,15,FALSE)&gt;U$3,0,IF(VLOOKUP($C67,'Regional Crises'!$B$1:$R$66,15,FALSE)&lt;U$4,5,(U$3-VLOOKUP($C67,'Regional Crises'!$B$1:$R$66,15,FALSE))/(U$3-U$4)*5)),1)))),(IF(VLOOKUP($E67,'Country Indicator Data'!$B$4:$N$300,11,FALSE)="x","x",ROUND(IF(VLOOKUP($E67,'Country Indicator Data'!$B$4:$N$300,11,FALSE)&gt;U$3,0,IF(VLOOKUP($E67,'Country Indicator Data'!$B$4:$N$300,11,FALSE)&lt;U$4,5,(U$3-VLOOKUP($E67,'Country Indicator Data'!$B$4:$N$300,11,FALSE))/(U$3-U$4)*5)),1))))</f>
        <v>1.8</v>
      </c>
      <c r="V67" s="240">
        <f>IF(LEN(E67)&gt;3,((IF(VLOOKUP($C67,'Regional Crises'!$B$1:$R$66,16,FALSE)="x","x",ROUND(IF(VLOOKUP($C67,'Regional Crises'!$B$1:$R$66,16,FALSE)&gt;V$3,0,IF(VLOOKUP($C67,'Regional Crises'!$B$1:$R$66,16,FALSE)&lt;V$4,5,(V$3-VLOOKUP($C67,'Regional Crises'!$B$1:$R$66,16,FALSE))/(V$3-V$4)*5)),1)))),(IF(VLOOKUP($E67,'Country Indicator Data'!$B$4:$N$300,12,FALSE)="x","x",ROUND(IF(VLOOKUP($E67,'Country Indicator Data'!$B$4:$N$300,12,FALSE)&gt;V$3,0,IF(VLOOKUP($E67,'Country Indicator Data'!$B$4:$N$300,12,FALSE)&lt;V$4,5,(V$3-VLOOKUP($E67,'Country Indicator Data'!$B$4:$N$300,12,FALSE))/(V$3-V$4)*5)),1))))</f>
        <v>2.2999999999999998</v>
      </c>
      <c r="W67" s="240">
        <f t="shared" si="18"/>
        <v>2.4</v>
      </c>
      <c r="X67" s="240">
        <f t="shared" si="19"/>
        <v>2.1</v>
      </c>
      <c r="Y67" s="247">
        <f>IF('Core Indicators'!FC64="x","x",IF('Core Indicators'!FC64&gt;=5,5,IF('Core Indicators'!FC64&gt;=4,4,IF('Core Indicators'!FC64&gt;=3,3,IF('Core Indicators'!FC64&gt;=2,2,IF('Core Indicators'!FC64&gt;=1,1,0))))))</f>
        <v>1</v>
      </c>
      <c r="Z67" s="240">
        <f t="shared" si="20"/>
        <v>1</v>
      </c>
      <c r="AA67" s="247">
        <f>'Crisis Indicator Data'!Y64</f>
        <v>0</v>
      </c>
      <c r="AB67" s="247">
        <f>'Crisis Indicator Data'!Z64</f>
        <v>0</v>
      </c>
      <c r="AC67" s="247">
        <f>'Crisis Indicator Data'!AA64</f>
        <v>0</v>
      </c>
      <c r="AD67" s="247">
        <f>'Crisis Indicator Data'!AB64</f>
        <v>0</v>
      </c>
      <c r="AE67" s="247">
        <f t="shared" si="21"/>
        <v>0</v>
      </c>
      <c r="AF67" s="247">
        <f>'Crisis Indicator Data'!AC64</f>
        <v>0</v>
      </c>
      <c r="AG67" s="247">
        <f>'Crisis Indicator Data'!AD64</f>
        <v>0</v>
      </c>
      <c r="AH67" s="247">
        <f t="shared" si="22"/>
        <v>0</v>
      </c>
      <c r="AI67" s="247">
        <f>'Crisis Indicator Data'!AE64</f>
        <v>0</v>
      </c>
      <c r="AJ67" s="247">
        <f>'Crisis Indicator Data'!AF64</f>
        <v>2</v>
      </c>
      <c r="AK67" s="247">
        <f>'Crisis Indicator Data'!AG64</f>
        <v>2</v>
      </c>
      <c r="AL67" s="247">
        <f t="shared" si="23"/>
        <v>3</v>
      </c>
      <c r="AM67" s="240">
        <f t="shared" si="24"/>
        <v>1</v>
      </c>
      <c r="AN67" s="240">
        <f t="shared" si="25"/>
        <v>1</v>
      </c>
    </row>
    <row r="68" spans="1:40" ht="13.5" customHeight="1" x14ac:dyDescent="0.25">
      <c r="A68" s="147" t="str">
        <f>'Crisis Indicator Data'!A65</f>
        <v>Food security crisis in Lesotho</v>
      </c>
      <c r="B68" s="148" t="str">
        <f>'Crisis Indicator Data'!B65</f>
        <v>Food Security</v>
      </c>
      <c r="C68" s="148" t="str">
        <f>'Crisis Indicator Data'!C65</f>
        <v>LSO003</v>
      </c>
      <c r="D68" s="148" t="str">
        <f>'Crisis Indicator Data'!D65</f>
        <v>Lesotho</v>
      </c>
      <c r="E68" s="149" t="str">
        <f>'Crisis Indicator Data'!E65</f>
        <v>LSO</v>
      </c>
      <c r="F68" s="240">
        <f>IF(LEN(E68)&gt;3,(IF(VLOOKUP($C68,'Regional Crises'!$B$1:$R$66,7,FALSE)="x","x",ROUND(IF(VLOOKUP($C68,'Regional Crises'!$B$1:$R$66,7,FALSE)&gt;$F$3,5,IF(VLOOKUP($C68,'Regional Crises'!$B$1:$R$66,7,FALSE)&lt;F$4,0,($F$3-VLOOKUP($C68,'Regional Crises'!$B$1:$R$66,7,FALSE))/($F$3-$F$4)*5)),1))),IF(VLOOKUP($E68,'Country Indicator Data'!$B$4:$N$300,3,FALSE)="x","x",ROUND(IF(VLOOKUP($E68,'Country Indicator Data'!$B$4:$N$300,3,FALSE)&gt;$F$3,5,IF(VLOOKUP($E68,'Country Indicator Data'!$B$4:$N$300,3,FALSE)&lt;$F$4,0,($F$3-VLOOKUP($E68,'Country Indicator Data'!$B$4:$N$300,3,FALSE))/($F$3-$F$4)*5)),1)))</f>
        <v>1.1000000000000001</v>
      </c>
      <c r="G68" s="240">
        <f>IF(LEN(E68)&gt;3,(IF(VLOOKUP($C68,'Regional Crises'!$B$1:$R$66,9,FALSE)="x","x",ROUND(IF(VLOOKUP($C68,'Regional Crises'!$B$1:$R$66,9,FALSE)&gt;G$3,5,IF(VLOOKUP($C68,'Regional Crises'!$B$1:$R$66,9,FALSE)&lt;G$4,0,(G$3-VLOOKUP($C68,'Regional Crises'!$B$1:$R$66,9,FALSE))/(G$3-G$4)*5)),1))),IF(VLOOKUP($E68,'Country Indicator Data'!$B$4:$N$300,5,FALSE)="x","x",ROUND(IF(VLOOKUP($E68,'Country Indicator Data'!$B$4:$N$300,5,FALSE)&gt;G$3,5,IF(VLOOKUP($E68,'Country Indicator Data'!$B$4:$N$300,5,FALSE)&lt;G$4,0,(G$3-VLOOKUP($E68,'Country Indicator Data'!$B$4:$N$300,5,FALSE))/(G$3-G$4)*5)),1)))</f>
        <v>2.2999999999999998</v>
      </c>
      <c r="H68" s="240">
        <f t="shared" si="13"/>
        <v>1.7</v>
      </c>
      <c r="I68" s="240">
        <f>IF(LEN(E68)&gt;3,(IF(VLOOKUP($C68,'Regional Crises'!$B$1:$R$66,6,FALSE)="x","x",ROUND(IF(VLOOKUP($C68,'Regional Crises'!$B$1:$R$66,6,FALSE)&gt;I$3,5,IF(VLOOKUP($C68,'Regional Crises'!$B$1:$R$66,6,FALSE)&lt;I$4,0,5-(I$3-VLOOKUP($C68,'Regional Crises'!$B$1:$R$66,6,FALSE))/(I$3-I$4)*5)),1))),IF(VLOOKUP($E68,'Country Indicator Data'!$B$4:$N$300,2,FALSE)="x","x",ROUND(IF(VLOOKUP($E68,'Country Indicator Data'!$B$4:$N$300,2,FALSE)&gt;I$3,5,IF(VLOOKUP($E68,'Country Indicator Data'!$B$4:$N$300,2,FALSE)&lt;I$4,0,5-(I$3-VLOOKUP($E68,'Country Indicator Data'!$B$4:$N$300,2,FALSE))/(I$3-I$4)*5)),1)))</f>
        <v>0</v>
      </c>
      <c r="J68" s="240">
        <f>IF(LEN(E68)&gt;3,(IF(VLOOKUP($C68,'Regional Crises'!$B$1:$R$66,8,FALSE)="x","x",ROUND(IF(VLOOKUP($C68,'Regional Crises'!$B$1:$R$66,8,FALSE)&gt;J$3,5,IF(VLOOKUP($C68,'Regional Crises'!$B$1:$R$66,8,FALSE)&lt;J$4,0,5-(J$3-VLOOKUP($C68,'Regional Crises'!$B$1:$R$66,8,FALSE))/(J$3-J$4)*5)),1))),IF(VLOOKUP($E68,'Country Indicator Data'!$B$4:$N$300,4,FALSE)="x","x",ROUND(IF(VLOOKUP($E68,'Country Indicator Data'!$B$4:$N$300,4,FALSE)&gt;J$3,5,IF(VLOOKUP($E68,'Country Indicator Data'!$B$4:$N$300,4,FALSE)&lt;J$4,0,5-(J$3-VLOOKUP($E68,'Country Indicator Data'!$B$4:$N$300,4,FALSE))/(J$3-J$4)*5)),1)))</f>
        <v>0</v>
      </c>
      <c r="K68" s="240">
        <f t="shared" si="14"/>
        <v>0</v>
      </c>
      <c r="L68" s="240">
        <f>IF(LEN(E68)&gt;3,(IF(VLOOKUP($C68,'Regional Crises'!$B$1:$R$66,10,FALSE)="x","x",ROUND(IF(VLOOKUP($C68,'Regional Crises'!$B$1:$R$66,10,FALSE)&gt;L$3,5,IF(VLOOKUP($C68,'Regional Crises'!$B$1:$R$66,10,FALSE)&lt;L$4,0,5-(L$3-VLOOKUP($C68,'Regional Crises'!$B$1:$R$66,10,FALSE))/(L$3-L$4)*5)),1))),IF(VLOOKUP($E68,'Country Indicator Data'!$B$4:$N$300,6,FALSE)="x","x",ROUND(IF(VLOOKUP($E68,'Country Indicator Data'!$B$4:$N$300,6,FALSE)&gt;L$3,5,IF(VLOOKUP($E68,'Country Indicator Data'!$B$4:$N$300,6,FALSE)&lt;L$4,0,5-(L$3-VLOOKUP($E68,'Country Indicator Data'!$B$4:$N$300,6,FALSE))/(L$3-L$4)*5)),1)))</f>
        <v>3.6</v>
      </c>
      <c r="M68" s="240">
        <f>IF(LEN(E68)&gt;3,(IF(VLOOKUP($C68,'Regional Crises'!$B$1:$R$66,11,FALSE)="x","x",ROUND(IF(VLOOKUP($C68,'Regional Crises'!$B$1:$R$66,11,FALSE)&gt;M$3,5,IF(VLOOKUP($C68,'Regional Crises'!$B$1:$R$66,11,FALSE)&lt;M$4,0,5-(M$3-VLOOKUP($C68,'Regional Crises'!$B$1:$R$66,11,FALSE))/(M$3-M$4)*5)),1))),IF(VLOOKUP($E68,'Country Indicator Data'!$B$4:$N$300,7,FALSE)="x","x",ROUND(IF(VLOOKUP($E68,'Country Indicator Data'!$B$4:$N$300,7,FALSE)&gt;M$3,5,IF(VLOOKUP($E68,'Country Indicator Data'!$B$4:$N$300,7,FALSE)&lt;M$4,0,5-(M$3-VLOOKUP($E68,'Country Indicator Data'!$B$4:$N$300,7,FALSE))/(M$3-M$4)*5)),1)))</f>
        <v>2.5</v>
      </c>
      <c r="N68" s="240">
        <f t="shared" si="15"/>
        <v>3.05</v>
      </c>
      <c r="O68" s="240">
        <f t="shared" si="16"/>
        <v>1.5833333333333333</v>
      </c>
      <c r="P68" s="240">
        <f>IF(LEN(E68)&gt;3,VLOOKUP(C68,'Regional Crises'!$B$1:$R$69,12,FALSE),VLOOKUP(E68,'Country Indicator Data'!$B$4:$I$300,8,FALSE))</f>
        <v>0</v>
      </c>
      <c r="Q68" s="240" t="str">
        <f>IF(LEN(E68)&gt;3,((IF(VLOOKUP($C68,'Regional Crises'!$B$1:$R$66,13,FALSE)="x","x",ROUND(IF(VLOOKUP($C68,'Regional Crises'!$B$1:$R$66,13,FALSE)&gt;Q$3,5,IF(VLOOKUP($C68,'Regional Crises'!$B$1:$R$66,13,FALSE)&lt;Q$4,0,5-(LOG(Q$3)-LOG(VLOOKUP($C68,'Regional Crises'!$B$1:$R$66,13,FALSE)))/(LOG(Q$3)-LOG(Q$4))*5)),1)))),(IF(VLOOKUP($E68,'Country Indicator Data'!$B$4:$N$300,9,FALSE)="x","x",ROUND(IF(VLOOKUP($E68,'Country Indicator Data'!$B$4:$N$300,9,FALSE)&gt;Q$3,5,IF(VLOOKUP($E68,'Country Indicator Data'!$B$4:$N$300,9,FALSE)&lt;Q$4,0,5-(LOG(Q$3)-LOG(VLOOKUP($E68,'Country Indicator Data'!$B$4:$N$300,9,FALSE)))/(LOG(Q$3)-LOG(Q$4))*5)),1))))</f>
        <v>x</v>
      </c>
      <c r="R68" s="240">
        <f t="shared" si="17"/>
        <v>0</v>
      </c>
      <c r="S68" s="240">
        <f>IF(LEN(E68)&gt;3,((IF(VLOOKUP($C68,'Regional Crises'!$B$1:$R$66,17,FALSE)="x","x",ROUND(IF(VLOOKUP($C68,'Regional Crises'!$B$1:$R$66,17,FALSE)&gt;S$3,0,IF(VLOOKUP($C68,'Regional Crises'!$B$1:$R$66,17,FALSE)&lt;S$4,5,(S$3-VLOOKUP($C68,'Regional Crises'!$B$1:$R$66,17,FALSE))/(S$3-S$4)*5)),1)))),(IF(VLOOKUP($E68,'Country Indicator Data'!$B$4:$N$300,13,FALSE)="x","x",ROUND(IF(VLOOKUP($E68,'Country Indicator Data'!$B$4:$N$300,13,FALSE)&gt;S$3,0,IF(VLOOKUP($E68,'Country Indicator Data'!$B$4:$N$300,13,FALSE)&lt;S$4,5,(S$3-VLOOKUP($E68,'Country Indicator Data'!$B$4:$N$300,13,FALSE))/(S$3-S$4)*5)),1))))</f>
        <v>3</v>
      </c>
      <c r="T68" s="240">
        <f>IF(LEN(E68)&gt;3,((IF(VLOOKUP($C68,'Regional Crises'!$B$1:$R$66,14,FALSE)="x","x",ROUND(IF(VLOOKUP($C68,'Regional Crises'!$B$1:$R$66,14,FALSE)&gt;T$3,0,IF(VLOOKUP($C68,'Regional Crises'!$B$1:$R$66,14,FALSE)&lt;T$4,5,(T$3-VLOOKUP($C68,'Regional Crises'!$B$1:$R$66,14,FALSE))/(T$3-T$4)*5)),1)))),(IF(VLOOKUP($E68,'Country Indicator Data'!$B$4:$N$300,10,FALSE)="x","x",ROUND(IF(VLOOKUP($E68,'Country Indicator Data'!$B$4:$N$300,10,FALSE)&gt;T$3,0,IF(VLOOKUP($E68,'Country Indicator Data'!$B$4:$N$300,10,FALSE)&lt;T$4,5,(T$3-VLOOKUP($E68,'Country Indicator Data'!$B$4:$N$300,10,FALSE))/(T$3-T$4)*5)),1))))</f>
        <v>2.9</v>
      </c>
      <c r="U68" s="240">
        <f>IF(LEN(E68)&gt;3,((IF(VLOOKUP($C68,'Regional Crises'!$B$1:$R$66,15,FALSE)="x","x",ROUND(IF(VLOOKUP($C68,'Regional Crises'!$B$1:$R$66,15,FALSE)&gt;U$3,0,IF(VLOOKUP($C68,'Regional Crises'!$B$1:$R$66,15,FALSE)&lt;U$4,5,(U$3-VLOOKUP($C68,'Regional Crises'!$B$1:$R$66,15,FALSE))/(U$3-U$4)*5)),1)))),(IF(VLOOKUP($E68,'Country Indicator Data'!$B$4:$N$300,11,FALSE)="x","x",ROUND(IF(VLOOKUP($E68,'Country Indicator Data'!$B$4:$N$300,11,FALSE)&gt;U$3,0,IF(VLOOKUP($E68,'Country Indicator Data'!$B$4:$N$300,11,FALSE)&lt;U$4,5,(U$3-VLOOKUP($E68,'Country Indicator Data'!$B$4:$N$300,11,FALSE))/(U$3-U$4)*5)),1))))</f>
        <v>2.5</v>
      </c>
      <c r="V68" s="240">
        <f>IF(LEN(E68)&gt;3,((IF(VLOOKUP($C68,'Regional Crises'!$B$1:$R$66,16,FALSE)="x","x",ROUND(IF(VLOOKUP($C68,'Regional Crises'!$B$1:$R$66,16,FALSE)&gt;V$3,0,IF(VLOOKUP($C68,'Regional Crises'!$B$1:$R$66,16,FALSE)&lt;V$4,5,(V$3-VLOOKUP($C68,'Regional Crises'!$B$1:$R$66,16,FALSE))/(V$3-V$4)*5)),1)))),(IF(VLOOKUP($E68,'Country Indicator Data'!$B$4:$N$300,12,FALSE)="x","x",ROUND(IF(VLOOKUP($E68,'Country Indicator Data'!$B$4:$N$300,12,FALSE)&gt;V$3,0,IF(VLOOKUP($E68,'Country Indicator Data'!$B$4:$N$300,12,FALSE)&lt;V$4,5,(V$3-VLOOKUP($E68,'Country Indicator Data'!$B$4:$N$300,12,FALSE))/(V$3-V$4)*5)),1))))</f>
        <v>1.9</v>
      </c>
      <c r="W68" s="240">
        <f t="shared" si="18"/>
        <v>2.6</v>
      </c>
      <c r="X68" s="240">
        <f t="shared" si="19"/>
        <v>1.4</v>
      </c>
      <c r="Y68" s="247">
        <f>IF('Core Indicators'!FC65="x","x",IF('Core Indicators'!FC65&gt;=5,5,IF('Core Indicators'!FC65&gt;=4,4,IF('Core Indicators'!FC65&gt;=3,3,IF('Core Indicators'!FC65&gt;=2,2,IF('Core Indicators'!FC65&gt;=1,1,0))))))</f>
        <v>1</v>
      </c>
      <c r="Z68" s="240">
        <f t="shared" si="20"/>
        <v>1</v>
      </c>
      <c r="AA68" s="247">
        <f>'Crisis Indicator Data'!Y65</f>
        <v>0</v>
      </c>
      <c r="AB68" s="247">
        <f>'Crisis Indicator Data'!Z65</f>
        <v>0</v>
      </c>
      <c r="AC68" s="247">
        <f>'Crisis Indicator Data'!AA65</f>
        <v>0</v>
      </c>
      <c r="AD68" s="247">
        <f>'Crisis Indicator Data'!AB65</f>
        <v>0</v>
      </c>
      <c r="AE68" s="247">
        <f t="shared" si="21"/>
        <v>0</v>
      </c>
      <c r="AF68" s="247">
        <f>'Crisis Indicator Data'!AC65</f>
        <v>0</v>
      </c>
      <c r="AG68" s="247">
        <f>'Crisis Indicator Data'!AD65</f>
        <v>0</v>
      </c>
      <c r="AH68" s="247">
        <f t="shared" si="22"/>
        <v>0</v>
      </c>
      <c r="AI68" s="247">
        <f>'Crisis Indicator Data'!AE65</f>
        <v>0</v>
      </c>
      <c r="AJ68" s="247">
        <f>'Crisis Indicator Data'!AF65</f>
        <v>0</v>
      </c>
      <c r="AK68" s="247">
        <f>'Crisis Indicator Data'!AG65</f>
        <v>0</v>
      </c>
      <c r="AL68" s="247">
        <f t="shared" si="23"/>
        <v>0</v>
      </c>
      <c r="AM68" s="240">
        <f t="shared" si="24"/>
        <v>0</v>
      </c>
      <c r="AN68" s="240">
        <f t="shared" si="25"/>
        <v>0.5</v>
      </c>
    </row>
    <row r="69" spans="1:40" ht="13.5" customHeight="1" x14ac:dyDescent="0.25">
      <c r="A69" s="147" t="str">
        <f>'Crisis Indicator Data'!A66</f>
        <v>Mixed migration flows in Morocco</v>
      </c>
      <c r="B69" s="148" t="str">
        <f>'Crisis Indicator Data'!B66</f>
        <v>Displacement</v>
      </c>
      <c r="C69" s="148" t="str">
        <f>'Crisis Indicator Data'!C66</f>
        <v>MAR002</v>
      </c>
      <c r="D69" s="148" t="str">
        <f>'Crisis Indicator Data'!D66</f>
        <v>Morocco</v>
      </c>
      <c r="E69" s="149" t="str">
        <f>'Crisis Indicator Data'!E66</f>
        <v>MAR</v>
      </c>
      <c r="F69" s="240">
        <f>IF(LEN(E69)&gt;3,(IF(VLOOKUP($C69,'Regional Crises'!$B$1:$R$66,7,FALSE)="x","x",ROUND(IF(VLOOKUP($C69,'Regional Crises'!$B$1:$R$66,7,FALSE)&gt;$F$3,5,IF(VLOOKUP($C69,'Regional Crises'!$B$1:$R$66,7,FALSE)&lt;F$4,0,($F$3-VLOOKUP($C69,'Regional Crises'!$B$1:$R$66,7,FALSE))/($F$3-$F$4)*5)),1))),IF(VLOOKUP($E69,'Country Indicator Data'!$B$4:$N$300,3,FALSE)="x","x",ROUND(IF(VLOOKUP($E69,'Country Indicator Data'!$B$4:$N$300,3,FALSE)&gt;$F$3,5,IF(VLOOKUP($E69,'Country Indicator Data'!$B$4:$N$300,3,FALSE)&lt;$F$4,0,($F$3-VLOOKUP($E69,'Country Indicator Data'!$B$4:$N$300,3,FALSE))/($F$3-$F$4)*5)),1)))</f>
        <v>3.2</v>
      </c>
      <c r="G69" s="240">
        <f>IF(LEN(E69)&gt;3,(IF(VLOOKUP($C69,'Regional Crises'!$B$1:$R$66,9,FALSE)="x","x",ROUND(IF(VLOOKUP($C69,'Regional Crises'!$B$1:$R$66,9,FALSE)&gt;G$3,5,IF(VLOOKUP($C69,'Regional Crises'!$B$1:$R$66,9,FALSE)&lt;G$4,0,(G$3-VLOOKUP($C69,'Regional Crises'!$B$1:$R$66,9,FALSE))/(G$3-G$4)*5)),1))),IF(VLOOKUP($E69,'Country Indicator Data'!$B$4:$N$300,5,FALSE)="x","x",ROUND(IF(VLOOKUP($E69,'Country Indicator Data'!$B$4:$N$300,5,FALSE)&gt;G$3,5,IF(VLOOKUP($E69,'Country Indicator Data'!$B$4:$N$300,5,FALSE)&lt;G$4,0,(G$3-VLOOKUP($E69,'Country Indicator Data'!$B$4:$N$300,5,FALSE))/(G$3-G$4)*5)),1)))</f>
        <v>3.2</v>
      </c>
      <c r="H69" s="240">
        <f t="shared" si="13"/>
        <v>3.2</v>
      </c>
      <c r="I69" s="240">
        <f>IF(LEN(E69)&gt;3,(IF(VLOOKUP($C69,'Regional Crises'!$B$1:$R$66,6,FALSE)="x","x",ROUND(IF(VLOOKUP($C69,'Regional Crises'!$B$1:$R$66,6,FALSE)&gt;I$3,5,IF(VLOOKUP($C69,'Regional Crises'!$B$1:$R$66,6,FALSE)&lt;I$4,0,5-(I$3-VLOOKUP($C69,'Regional Crises'!$B$1:$R$66,6,FALSE))/(I$3-I$4)*5)),1))),IF(VLOOKUP($E69,'Country Indicator Data'!$B$4:$N$300,2,FALSE)="x","x",ROUND(IF(VLOOKUP($E69,'Country Indicator Data'!$B$4:$N$300,2,FALSE)&gt;I$3,5,IF(VLOOKUP($E69,'Country Indicator Data'!$B$4:$N$300,2,FALSE)&lt;I$4,0,5-(I$3-VLOOKUP($E69,'Country Indicator Data'!$B$4:$N$300,2,FALSE))/(I$3-I$4)*5)),1)))</f>
        <v>2.5</v>
      </c>
      <c r="J69" s="240">
        <f>IF(LEN(E69)&gt;3,(IF(VLOOKUP($C69,'Regional Crises'!$B$1:$R$66,8,FALSE)="x","x",ROUND(IF(VLOOKUP($C69,'Regional Crises'!$B$1:$R$66,8,FALSE)&gt;J$3,5,IF(VLOOKUP($C69,'Regional Crises'!$B$1:$R$66,8,FALSE)&lt;J$4,0,5-(J$3-VLOOKUP($C69,'Regional Crises'!$B$1:$R$66,8,FALSE))/(J$3-J$4)*5)),1))),IF(VLOOKUP($E69,'Country Indicator Data'!$B$4:$N$300,4,FALSE)="x","x",ROUND(IF(VLOOKUP($E69,'Country Indicator Data'!$B$4:$N$300,4,FALSE)&gt;J$3,5,IF(VLOOKUP($E69,'Country Indicator Data'!$B$4:$N$300,4,FALSE)&lt;J$4,0,5-(J$3-VLOOKUP($E69,'Country Indicator Data'!$B$4:$N$300,4,FALSE))/(J$3-J$4)*5)),1)))</f>
        <v>4</v>
      </c>
      <c r="K69" s="240">
        <f t="shared" si="14"/>
        <v>3.25</v>
      </c>
      <c r="L69" s="240">
        <f>IF(LEN(E69)&gt;3,(IF(VLOOKUP($C69,'Regional Crises'!$B$1:$R$66,10,FALSE)="x","x",ROUND(IF(VLOOKUP($C69,'Regional Crises'!$B$1:$R$66,10,FALSE)&gt;L$3,5,IF(VLOOKUP($C69,'Regional Crises'!$B$1:$R$66,10,FALSE)&lt;L$4,0,5-(L$3-VLOOKUP($C69,'Regional Crises'!$B$1:$R$66,10,FALSE))/(L$3-L$4)*5)),1))),IF(VLOOKUP($E69,'Country Indicator Data'!$B$4:$N$300,6,FALSE)="x","x",ROUND(IF(VLOOKUP($E69,'Country Indicator Data'!$B$4:$N$300,6,FALSE)&gt;L$3,5,IF(VLOOKUP($E69,'Country Indicator Data'!$B$4:$N$300,6,FALSE)&lt;L$4,0,5-(L$3-VLOOKUP($E69,'Country Indicator Data'!$B$4:$N$300,6,FALSE))/(L$3-L$4)*5)),1)))</f>
        <v>3.3</v>
      </c>
      <c r="M69" s="240">
        <f>IF(LEN(E69)&gt;3,(IF(VLOOKUP($C69,'Regional Crises'!$B$1:$R$66,11,FALSE)="x","x",ROUND(IF(VLOOKUP($C69,'Regional Crises'!$B$1:$R$66,11,FALSE)&gt;M$3,5,IF(VLOOKUP($C69,'Regional Crises'!$B$1:$R$66,11,FALSE)&lt;M$4,0,5-(M$3-VLOOKUP($C69,'Regional Crises'!$B$1:$R$66,11,FALSE))/(M$3-M$4)*5)),1))),IF(VLOOKUP($E69,'Country Indicator Data'!$B$4:$N$300,7,FALSE)="x","x",ROUND(IF(VLOOKUP($E69,'Country Indicator Data'!$B$4:$N$300,7,FALSE)&gt;M$3,5,IF(VLOOKUP($E69,'Country Indicator Data'!$B$4:$N$300,7,FALSE)&lt;M$4,0,5-(M$3-VLOOKUP($E69,'Country Indicator Data'!$B$4:$N$300,7,FALSE))/(M$3-M$4)*5)),1)))</f>
        <v>1.8</v>
      </c>
      <c r="N69" s="240">
        <f t="shared" si="15"/>
        <v>2.5499999999999998</v>
      </c>
      <c r="O69" s="240">
        <f t="shared" si="16"/>
        <v>3</v>
      </c>
      <c r="P69" s="240">
        <f>IF(LEN(E69)&gt;3,VLOOKUP(C69,'Regional Crises'!$B$1:$R$69,12,FALSE),VLOOKUP(E69,'Country Indicator Data'!$B$4:$I$300,8,FALSE))</f>
        <v>3</v>
      </c>
      <c r="Q69" s="240">
        <f>IF(LEN(E69)&gt;3,((IF(VLOOKUP($C69,'Regional Crises'!$B$1:$R$66,13,FALSE)="x","x",ROUND(IF(VLOOKUP($C69,'Regional Crises'!$B$1:$R$66,13,FALSE)&gt;Q$3,5,IF(VLOOKUP($C69,'Regional Crises'!$B$1:$R$66,13,FALSE)&lt;Q$4,0,5-(LOG(Q$3)-LOG(VLOOKUP($C69,'Regional Crises'!$B$1:$R$66,13,FALSE)))/(LOG(Q$3)-LOG(Q$4))*5)),1)))),(IF(VLOOKUP($E69,'Country Indicator Data'!$B$4:$N$300,9,FALSE)="x","x",ROUND(IF(VLOOKUP($E69,'Country Indicator Data'!$B$4:$N$300,9,FALSE)&gt;Q$3,5,IF(VLOOKUP($E69,'Country Indicator Data'!$B$4:$N$300,9,FALSE)&lt;Q$4,0,5-(LOG(Q$3)-LOG(VLOOKUP($E69,'Country Indicator Data'!$B$4:$N$300,9,FALSE)))/(LOG(Q$3)-LOG(Q$4))*5)),1))))</f>
        <v>3.7</v>
      </c>
      <c r="R69" s="240">
        <f t="shared" si="17"/>
        <v>3.35</v>
      </c>
      <c r="S69" s="240">
        <f>IF(LEN(E69)&gt;3,((IF(VLOOKUP($C69,'Regional Crises'!$B$1:$R$66,17,FALSE)="x","x",ROUND(IF(VLOOKUP($C69,'Regional Crises'!$B$1:$R$66,17,FALSE)&gt;S$3,0,IF(VLOOKUP($C69,'Regional Crises'!$B$1:$R$66,17,FALSE)&lt;S$4,5,(S$3-VLOOKUP($C69,'Regional Crises'!$B$1:$R$66,17,FALSE))/(S$3-S$4)*5)),1)))),(IF(VLOOKUP($E69,'Country Indicator Data'!$B$4:$N$300,13,FALSE)="x","x",ROUND(IF(VLOOKUP($E69,'Country Indicator Data'!$B$4:$N$300,13,FALSE)&gt;S$3,0,IF(VLOOKUP($E69,'Country Indicator Data'!$B$4:$N$300,13,FALSE)&lt;S$4,5,(S$3-VLOOKUP($E69,'Country Indicator Data'!$B$4:$N$300,13,FALSE))/(S$3-S$4)*5)),1))))</f>
        <v>3</v>
      </c>
      <c r="T69" s="240">
        <f>IF(LEN(E69)&gt;3,((IF(VLOOKUP($C69,'Regional Crises'!$B$1:$R$66,14,FALSE)="x","x",ROUND(IF(VLOOKUP($C69,'Regional Crises'!$B$1:$R$66,14,FALSE)&gt;T$3,0,IF(VLOOKUP($C69,'Regional Crises'!$B$1:$R$66,14,FALSE)&lt;T$4,5,(T$3-VLOOKUP($C69,'Regional Crises'!$B$1:$R$66,14,FALSE))/(T$3-T$4)*5)),1)))),(IF(VLOOKUP($E69,'Country Indicator Data'!$B$4:$N$300,10,FALSE)="x","x",ROUND(IF(VLOOKUP($E69,'Country Indicator Data'!$B$4:$N$300,10,FALSE)&gt;T$3,0,IF(VLOOKUP($E69,'Country Indicator Data'!$B$4:$N$300,10,FALSE)&lt;T$4,5,(T$3-VLOOKUP($E69,'Country Indicator Data'!$B$4:$N$300,10,FALSE))/(T$3-T$4)*5)),1))))</f>
        <v>2.6</v>
      </c>
      <c r="U69" s="240">
        <f>IF(LEN(E69)&gt;3,((IF(VLOOKUP($C69,'Regional Crises'!$B$1:$R$66,15,FALSE)="x","x",ROUND(IF(VLOOKUP($C69,'Regional Crises'!$B$1:$R$66,15,FALSE)&gt;U$3,0,IF(VLOOKUP($C69,'Regional Crises'!$B$1:$R$66,15,FALSE)&lt;U$4,5,(U$3-VLOOKUP($C69,'Regional Crises'!$B$1:$R$66,15,FALSE))/(U$3-U$4)*5)),1)))),(IF(VLOOKUP($E69,'Country Indicator Data'!$B$4:$N$300,11,FALSE)="x","x",ROUND(IF(VLOOKUP($E69,'Country Indicator Data'!$B$4:$N$300,11,FALSE)&gt;U$3,0,IF(VLOOKUP($E69,'Country Indicator Data'!$B$4:$N$300,11,FALSE)&lt;U$4,5,(U$3-VLOOKUP($E69,'Country Indicator Data'!$B$4:$N$300,11,FALSE))/(U$3-U$4)*5)),1))))</f>
        <v>3.4</v>
      </c>
      <c r="V69" s="240">
        <f>IF(LEN(E69)&gt;3,((IF(VLOOKUP($C69,'Regional Crises'!$B$1:$R$66,16,FALSE)="x","x",ROUND(IF(VLOOKUP($C69,'Regional Crises'!$B$1:$R$66,16,FALSE)&gt;V$3,0,IF(VLOOKUP($C69,'Regional Crises'!$B$1:$R$66,16,FALSE)&lt;V$4,5,(V$3-VLOOKUP($C69,'Regional Crises'!$B$1:$R$66,16,FALSE))/(V$3-V$4)*5)),1)))),(IF(VLOOKUP($E69,'Country Indicator Data'!$B$4:$N$300,12,FALSE)="x","x",ROUND(IF(VLOOKUP($E69,'Country Indicator Data'!$B$4:$N$300,12,FALSE)&gt;V$3,0,IF(VLOOKUP($E69,'Country Indicator Data'!$B$4:$N$300,12,FALSE)&lt;V$4,5,(V$3-VLOOKUP($E69,'Country Indicator Data'!$B$4:$N$300,12,FALSE))/(V$3-V$4)*5)),1))))</f>
        <v>3.2</v>
      </c>
      <c r="W69" s="240">
        <f t="shared" si="18"/>
        <v>3.1</v>
      </c>
      <c r="X69" s="240">
        <f t="shared" si="19"/>
        <v>3.2</v>
      </c>
      <c r="Y69" s="247">
        <f>IF('Core Indicators'!FC66="x","x",IF('Core Indicators'!FC66&gt;=5,5,IF('Core Indicators'!FC66&gt;=4,4,IF('Core Indicators'!FC66&gt;=3,3,IF('Core Indicators'!FC66&gt;=2,2,IF('Core Indicators'!FC66&gt;=1,1,0))))))</f>
        <v>4</v>
      </c>
      <c r="Z69" s="240">
        <f t="shared" si="20"/>
        <v>4</v>
      </c>
      <c r="AA69" s="247">
        <f>'Crisis Indicator Data'!Y66</f>
        <v>0</v>
      </c>
      <c r="AB69" s="247">
        <f>'Crisis Indicator Data'!Z66</f>
        <v>0</v>
      </c>
      <c r="AC69" s="247">
        <f>'Crisis Indicator Data'!AA66</f>
        <v>0</v>
      </c>
      <c r="AD69" s="247">
        <f>'Crisis Indicator Data'!AB66</f>
        <v>0</v>
      </c>
      <c r="AE69" s="247">
        <f t="shared" si="21"/>
        <v>0</v>
      </c>
      <c r="AF69" s="247">
        <f>'Crisis Indicator Data'!AC66</f>
        <v>1</v>
      </c>
      <c r="AG69" s="247">
        <f>'Crisis Indicator Data'!AD66</f>
        <v>1</v>
      </c>
      <c r="AH69" s="247">
        <f t="shared" si="22"/>
        <v>2</v>
      </c>
      <c r="AI69" s="247">
        <f>'Crisis Indicator Data'!AE66</f>
        <v>0</v>
      </c>
      <c r="AJ69" s="247">
        <f>'Crisis Indicator Data'!AF66</f>
        <v>1</v>
      </c>
      <c r="AK69" s="247">
        <f>'Crisis Indicator Data'!AG66</f>
        <v>1</v>
      </c>
      <c r="AL69" s="247">
        <f t="shared" si="23"/>
        <v>2</v>
      </c>
      <c r="AM69" s="240">
        <f t="shared" si="24"/>
        <v>1</v>
      </c>
      <c r="AN69" s="240">
        <f t="shared" si="25"/>
        <v>2.5</v>
      </c>
    </row>
    <row r="70" spans="1:40" ht="13.5" customHeight="1" x14ac:dyDescent="0.25">
      <c r="A70" s="147" t="str">
        <f>'Crisis Indicator Data'!A67</f>
        <v>DIsplacement from Ukraine conflict in Moldova</v>
      </c>
      <c r="B70" s="148" t="str">
        <f>'Crisis Indicator Data'!B67</f>
        <v>Displacement,Conflict</v>
      </c>
      <c r="C70" s="148" t="str">
        <f>'Crisis Indicator Data'!C67</f>
        <v>MDA002</v>
      </c>
      <c r="D70" s="148" t="str">
        <f>'Crisis Indicator Data'!D67</f>
        <v>Moldova</v>
      </c>
      <c r="E70" s="149" t="str">
        <f>'Crisis Indicator Data'!E67</f>
        <v>MDA</v>
      </c>
      <c r="F70" s="240">
        <f>IF(LEN(E70)&gt;3,(IF(VLOOKUP($C70,'Regional Crises'!$B$1:$R$66,7,FALSE)="x","x",ROUND(IF(VLOOKUP($C70,'Regional Crises'!$B$1:$R$66,7,FALSE)&gt;$F$3,5,IF(VLOOKUP($C70,'Regional Crises'!$B$1:$R$66,7,FALSE)&lt;F$4,0,($F$3-VLOOKUP($C70,'Regional Crises'!$B$1:$R$66,7,FALSE))/($F$3-$F$4)*5)),1))),IF(VLOOKUP($E70,'Country Indicator Data'!$B$4:$N$300,3,FALSE)="x","x",ROUND(IF(VLOOKUP($E70,'Country Indicator Data'!$B$4:$N$300,3,FALSE)&gt;$F$3,5,IF(VLOOKUP($E70,'Country Indicator Data'!$B$4:$N$300,3,FALSE)&lt;$F$4,0,($F$3-VLOOKUP($E70,'Country Indicator Data'!$B$4:$N$300,3,FALSE))/($F$3-$F$4)*5)),1)))</f>
        <v>2.5</v>
      </c>
      <c r="G70" s="240">
        <f>IF(LEN(E70)&gt;3,(IF(VLOOKUP($C70,'Regional Crises'!$B$1:$R$66,9,FALSE)="x","x",ROUND(IF(VLOOKUP($C70,'Regional Crises'!$B$1:$R$66,9,FALSE)&gt;G$3,5,IF(VLOOKUP($C70,'Regional Crises'!$B$1:$R$66,9,FALSE)&lt;G$4,0,(G$3-VLOOKUP($C70,'Regional Crises'!$B$1:$R$66,9,FALSE))/(G$3-G$4)*5)),1))),IF(VLOOKUP($E70,'Country Indicator Data'!$B$4:$N$300,5,FALSE)="x","x",ROUND(IF(VLOOKUP($E70,'Country Indicator Data'!$B$4:$N$300,5,FALSE)&gt;G$3,5,IF(VLOOKUP($E70,'Country Indicator Data'!$B$4:$N$300,5,FALSE)&lt;G$4,0,(G$3-VLOOKUP($E70,'Country Indicator Data'!$B$4:$N$300,5,FALSE))/(G$3-G$4)*5)),1)))</f>
        <v>2.1</v>
      </c>
      <c r="H70" s="240">
        <f t="shared" ref="H70:H101" si="26">IF(AND(F70="x",G70="x"),"x",AVERAGE(F70,G70))</f>
        <v>2.2999999999999998</v>
      </c>
      <c r="I70" s="240">
        <f>IF(LEN(E70)&gt;3,(IF(VLOOKUP($C70,'Regional Crises'!$B$1:$R$66,6,FALSE)="x","x",ROUND(IF(VLOOKUP($C70,'Regional Crises'!$B$1:$R$66,6,FALSE)&gt;I$3,5,IF(VLOOKUP($C70,'Regional Crises'!$B$1:$R$66,6,FALSE)&lt;I$4,0,5-(I$3-VLOOKUP($C70,'Regional Crises'!$B$1:$R$66,6,FALSE))/(I$3-I$4)*5)),1))),IF(VLOOKUP($E70,'Country Indicator Data'!$B$4:$N$300,2,FALSE)="x","x",ROUND(IF(VLOOKUP($E70,'Country Indicator Data'!$B$4:$N$300,2,FALSE)&gt;I$3,5,IF(VLOOKUP($E70,'Country Indicator Data'!$B$4:$N$300,2,FALSE)&lt;I$4,0,5-(I$3-VLOOKUP($E70,'Country Indicator Data'!$B$4:$N$300,2,FALSE))/(I$3-I$4)*5)),1)))</f>
        <v>2.1</v>
      </c>
      <c r="J70" s="240">
        <f>IF(LEN(E70)&gt;3,(IF(VLOOKUP($C70,'Regional Crises'!$B$1:$R$66,8,FALSE)="x","x",ROUND(IF(VLOOKUP($C70,'Regional Crises'!$B$1:$R$66,8,FALSE)&gt;J$3,5,IF(VLOOKUP($C70,'Regional Crises'!$B$1:$R$66,8,FALSE)&lt;J$4,0,5-(J$3-VLOOKUP($C70,'Regional Crises'!$B$1:$R$66,8,FALSE))/(J$3-J$4)*5)),1))),IF(VLOOKUP($E70,'Country Indicator Data'!$B$4:$N$300,4,FALSE)="x","x",ROUND(IF(VLOOKUP($E70,'Country Indicator Data'!$B$4:$N$300,4,FALSE)&gt;J$3,5,IF(VLOOKUP($E70,'Country Indicator Data'!$B$4:$N$300,4,FALSE)&lt;J$4,0,5-(J$3-VLOOKUP($E70,'Country Indicator Data'!$B$4:$N$300,4,FALSE))/(J$3-J$4)*5)),1)))</f>
        <v>1.9</v>
      </c>
      <c r="K70" s="240">
        <f t="shared" ref="K70:K101" si="27">IF(AND(I70="x",J70="x"),"x",AVERAGE(I70,J70))</f>
        <v>2</v>
      </c>
      <c r="L70" s="240">
        <f>IF(LEN(E70)&gt;3,(IF(VLOOKUP($C70,'Regional Crises'!$B$1:$R$66,10,FALSE)="x","x",ROUND(IF(VLOOKUP($C70,'Regional Crises'!$B$1:$R$66,10,FALSE)&gt;L$3,5,IF(VLOOKUP($C70,'Regional Crises'!$B$1:$R$66,10,FALSE)&lt;L$4,0,5-(L$3-VLOOKUP($C70,'Regional Crises'!$B$1:$R$66,10,FALSE))/(L$3-L$4)*5)),1))),IF(VLOOKUP($E70,'Country Indicator Data'!$B$4:$N$300,6,FALSE)="x","x",ROUND(IF(VLOOKUP($E70,'Country Indicator Data'!$B$4:$N$300,6,FALSE)&gt;L$3,5,IF(VLOOKUP($E70,'Country Indicator Data'!$B$4:$N$300,6,FALSE)&lt;L$4,0,5-(L$3-VLOOKUP($E70,'Country Indicator Data'!$B$4:$N$300,6,FALSE))/(L$3-L$4)*5)),1)))</f>
        <v>1.5</v>
      </c>
      <c r="M70" s="240">
        <f>IF(LEN(E70)&gt;3,(IF(VLOOKUP($C70,'Regional Crises'!$B$1:$R$66,11,FALSE)="x","x",ROUND(IF(VLOOKUP($C70,'Regional Crises'!$B$1:$R$66,11,FALSE)&gt;M$3,5,IF(VLOOKUP($C70,'Regional Crises'!$B$1:$R$66,11,FALSE)&lt;M$4,0,5-(M$3-VLOOKUP($C70,'Regional Crises'!$B$1:$R$66,11,FALSE))/(M$3-M$4)*5)),1))),IF(VLOOKUP($E70,'Country Indicator Data'!$B$4:$N$300,7,FALSE)="x","x",ROUND(IF(VLOOKUP($E70,'Country Indicator Data'!$B$4:$N$300,7,FALSE)&gt;M$3,5,IF(VLOOKUP($E70,'Country Indicator Data'!$B$4:$N$300,7,FALSE)&lt;M$4,0,5-(M$3-VLOOKUP($E70,'Country Indicator Data'!$B$4:$N$300,7,FALSE))/(M$3-M$4)*5)),1)))</f>
        <v>0.1</v>
      </c>
      <c r="N70" s="240">
        <f t="shared" ref="N70:N101" si="28">IF(AND(L70="x",M70="x"),"x",AVERAGE(L70,M70))</f>
        <v>0.8</v>
      </c>
      <c r="O70" s="240">
        <f t="shared" ref="O70:O101" si="29">AVERAGE(H70,K70,N70)</f>
        <v>1.7</v>
      </c>
      <c r="P70" s="240">
        <f>IF(LEN(E70)&gt;3,VLOOKUP(C70,'Regional Crises'!$B$1:$R$69,12,FALSE),VLOOKUP(E70,'Country Indicator Data'!$B$4:$I$300,8,FALSE))</f>
        <v>2</v>
      </c>
      <c r="Q70" s="240">
        <f>IF(LEN(E70)&gt;3,((IF(VLOOKUP($C70,'Regional Crises'!$B$1:$R$66,13,FALSE)="x","x",ROUND(IF(VLOOKUP($C70,'Regional Crises'!$B$1:$R$66,13,FALSE)&gt;Q$3,5,IF(VLOOKUP($C70,'Regional Crises'!$B$1:$R$66,13,FALSE)&lt;Q$4,0,5-(LOG(Q$3)-LOG(VLOOKUP($C70,'Regional Crises'!$B$1:$R$66,13,FALSE)))/(LOG(Q$3)-LOG(Q$4))*5)),1)))),(IF(VLOOKUP($E70,'Country Indicator Data'!$B$4:$N$300,9,FALSE)="x","x",ROUND(IF(VLOOKUP($E70,'Country Indicator Data'!$B$4:$N$300,9,FALSE)&gt;Q$3,5,IF(VLOOKUP($E70,'Country Indicator Data'!$B$4:$N$300,9,FALSE)&lt;Q$4,0,5-(LOG(Q$3)-LOG(VLOOKUP($E70,'Country Indicator Data'!$B$4:$N$300,9,FALSE)))/(LOG(Q$3)-LOG(Q$4))*5)),1))))</f>
        <v>0</v>
      </c>
      <c r="R70" s="240">
        <f t="shared" ref="R70:R101" si="30">AVERAGE(P70:Q70)</f>
        <v>1</v>
      </c>
      <c r="S70" s="240">
        <f>IF(LEN(E70)&gt;3,((IF(VLOOKUP($C70,'Regional Crises'!$B$1:$R$66,17,FALSE)="x","x",ROUND(IF(VLOOKUP($C70,'Regional Crises'!$B$1:$R$66,17,FALSE)&gt;S$3,0,IF(VLOOKUP($C70,'Regional Crises'!$B$1:$R$66,17,FALSE)&lt;S$4,5,(S$3-VLOOKUP($C70,'Regional Crises'!$B$1:$R$66,17,FALSE))/(S$3-S$4)*5)),1)))),(IF(VLOOKUP($E70,'Country Indicator Data'!$B$4:$N$300,13,FALSE)="x","x",ROUND(IF(VLOOKUP($E70,'Country Indicator Data'!$B$4:$N$300,13,FALSE)&gt;S$3,0,IF(VLOOKUP($E70,'Country Indicator Data'!$B$4:$N$300,13,FALSE)&lt;S$4,5,(S$3-VLOOKUP($E70,'Country Indicator Data'!$B$4:$N$300,13,FALSE))/(S$3-S$4)*5)),1))))</f>
        <v>3.4</v>
      </c>
      <c r="T70" s="240">
        <f>IF(LEN(E70)&gt;3,((IF(VLOOKUP($C70,'Regional Crises'!$B$1:$R$66,14,FALSE)="x","x",ROUND(IF(VLOOKUP($C70,'Regional Crises'!$B$1:$R$66,14,FALSE)&gt;T$3,0,IF(VLOOKUP($C70,'Regional Crises'!$B$1:$R$66,14,FALSE)&lt;T$4,5,(T$3-VLOOKUP($C70,'Regional Crises'!$B$1:$R$66,14,FALSE))/(T$3-T$4)*5)),1)))),(IF(VLOOKUP($E70,'Country Indicator Data'!$B$4:$N$300,10,FALSE)="x","x",ROUND(IF(VLOOKUP($E70,'Country Indicator Data'!$B$4:$N$300,10,FALSE)&gt;T$3,0,IF(VLOOKUP($E70,'Country Indicator Data'!$B$4:$N$300,10,FALSE)&lt;T$4,5,(T$3-VLOOKUP($E70,'Country Indicator Data'!$B$4:$N$300,10,FALSE))/(T$3-T$4)*5)),1))))</f>
        <v>2.9</v>
      </c>
      <c r="U70" s="240">
        <f>IF(LEN(E70)&gt;3,((IF(VLOOKUP($C70,'Regional Crises'!$B$1:$R$66,15,FALSE)="x","x",ROUND(IF(VLOOKUP($C70,'Regional Crises'!$B$1:$R$66,15,FALSE)&gt;U$3,0,IF(VLOOKUP($C70,'Regional Crises'!$B$1:$R$66,15,FALSE)&lt;U$4,5,(U$3-VLOOKUP($C70,'Regional Crises'!$B$1:$R$66,15,FALSE))/(U$3-U$4)*5)),1)))),(IF(VLOOKUP($E70,'Country Indicator Data'!$B$4:$N$300,11,FALSE)="x","x",ROUND(IF(VLOOKUP($E70,'Country Indicator Data'!$B$4:$N$300,11,FALSE)&gt;U$3,0,IF(VLOOKUP($E70,'Country Indicator Data'!$B$4:$N$300,11,FALSE)&lt;U$4,5,(U$3-VLOOKUP($E70,'Country Indicator Data'!$B$4:$N$300,11,FALSE))/(U$3-U$4)*5)),1))))</f>
        <v>2.8</v>
      </c>
      <c r="V70" s="240">
        <f>IF(LEN(E70)&gt;3,((IF(VLOOKUP($C70,'Regional Crises'!$B$1:$R$66,16,FALSE)="x","x",ROUND(IF(VLOOKUP($C70,'Regional Crises'!$B$1:$R$66,16,FALSE)&gt;V$3,0,IF(VLOOKUP($C70,'Regional Crises'!$B$1:$R$66,16,FALSE)&lt;V$4,5,(V$3-VLOOKUP($C70,'Regional Crises'!$B$1:$R$66,16,FALSE))/(V$3-V$4)*5)),1)))),(IF(VLOOKUP($E70,'Country Indicator Data'!$B$4:$N$300,12,FALSE)="x","x",ROUND(IF(VLOOKUP($E70,'Country Indicator Data'!$B$4:$N$300,12,FALSE)&gt;V$3,0,IF(VLOOKUP($E70,'Country Indicator Data'!$B$4:$N$300,12,FALSE)&lt;V$4,5,(V$3-VLOOKUP($E70,'Country Indicator Data'!$B$4:$N$300,12,FALSE))/(V$3-V$4)*5)),1))))</f>
        <v>2</v>
      </c>
      <c r="W70" s="240">
        <f t="shared" ref="W70:W101" si="31">IF(AND(S70="x",V70="x"),"x",ROUND(AVERAGE(S70,V70,T70,U70),1))</f>
        <v>2.8</v>
      </c>
      <c r="X70" s="240">
        <f t="shared" ref="X70:X101" si="32">ROUND(AVERAGE(O70,W70,R70),1)</f>
        <v>1.8</v>
      </c>
      <c r="Y70" s="247">
        <f>IF('Core Indicators'!FC67="x","x",IF('Core Indicators'!FC67&gt;=5,5,IF('Core Indicators'!FC67&gt;=4,4,IF('Core Indicators'!FC67&gt;=3,3,IF('Core Indicators'!FC67&gt;=2,2,IF('Core Indicators'!FC67&gt;=1,1,0))))))</f>
        <v>2</v>
      </c>
      <c r="Z70" s="240">
        <f t="shared" ref="Z70:Z101" si="33">Y70</f>
        <v>2</v>
      </c>
      <c r="AA70" s="247">
        <f>'Crisis Indicator Data'!Y67</f>
        <v>0</v>
      </c>
      <c r="AB70" s="247">
        <f>'Crisis Indicator Data'!Z67</f>
        <v>1</v>
      </c>
      <c r="AC70" s="247">
        <f>'Crisis Indicator Data'!AA67</f>
        <v>0</v>
      </c>
      <c r="AD70" s="247">
        <f>'Crisis Indicator Data'!AB67</f>
        <v>0</v>
      </c>
      <c r="AE70" s="247">
        <f t="shared" ref="AE70:AE101" si="34">IF(SUM(AA70:AD70)=0,0,IF(SUM(AA70,AB70,AC70,AD70)&lt;2,1,IF(SUM(AA70:AD70)&lt;6,2,IF(SUM(AA70:AD70)&lt;8,3,IF(SUM(AA70:AD70)&lt;10,4,5)))))</f>
        <v>1</v>
      </c>
      <c r="AF70" s="247">
        <f>'Crisis Indicator Data'!AC67</f>
        <v>0</v>
      </c>
      <c r="AG70" s="247">
        <f>'Crisis Indicator Data'!AD67</f>
        <v>0</v>
      </c>
      <c r="AH70" s="247">
        <f t="shared" ref="AH70:AH101" si="35">IF(SUM(AF70:AG70)=0,0,IF(SUM(AF70,AG70)=1,1,IF(SUM(AF70:AG70)&lt;3,2,IF(SUM(AF70:AG70)&lt;4,3,IF(SUM(AF70:AG70)&lt;5,4,5)))))</f>
        <v>0</v>
      </c>
      <c r="AI70" s="247">
        <f>'Crisis Indicator Data'!AE67</f>
        <v>0</v>
      </c>
      <c r="AJ70" s="247">
        <f>'Crisis Indicator Data'!AF67</f>
        <v>0</v>
      </c>
      <c r="AK70" s="247">
        <f>'Crisis Indicator Data'!AG67</f>
        <v>0</v>
      </c>
      <c r="AL70" s="247">
        <f t="shared" ref="AL70:AL101" si="36">IF(SUM(AI70:AK70)=0,0,IF(SUM(AI70:AK70)=1,1,IF(SUM(AI70:AK70)&lt;3,2,IF(SUM(AI70:AK70)&lt;5,3,IF(SUM(AI70:AK70)&lt;7,4,5)))))</f>
        <v>0</v>
      </c>
      <c r="AM70" s="240">
        <f t="shared" ref="AM70:AM101" si="37">IF(AA70=3,5,ROUND(AVERAGE(AE70,AH70,AL70),0))</f>
        <v>0</v>
      </c>
      <c r="AN70" s="240">
        <f t="shared" ref="AN70:AN101" si="38">IF(AND(Z70="x",AM70="x"),"x",ROUND(AVERAGE(Z70,AM70),1))</f>
        <v>1</v>
      </c>
    </row>
    <row r="71" spans="1:40" ht="13.5" customHeight="1" x14ac:dyDescent="0.25">
      <c r="A71" s="147" t="str">
        <f>'Crisis Indicator Data'!A68</f>
        <v>Multiple crisis in Madagascar</v>
      </c>
      <c r="B71" s="148" t="str">
        <f>'Crisis Indicator Data'!B68</f>
        <v>Drought,Cyclone</v>
      </c>
      <c r="C71" s="148" t="str">
        <f>'Crisis Indicator Data'!C68</f>
        <v>MDG001</v>
      </c>
      <c r="D71" s="148" t="str">
        <f>'Crisis Indicator Data'!D68</f>
        <v>Madagascar</v>
      </c>
      <c r="E71" s="149" t="str">
        <f>'Crisis Indicator Data'!E68</f>
        <v>MDG</v>
      </c>
      <c r="F71" s="240">
        <f>IF(LEN(E71)&gt;3,(IF(VLOOKUP($C71,'Regional Crises'!$B$1:$R$66,7,FALSE)="x","x",ROUND(IF(VLOOKUP($C71,'Regional Crises'!$B$1:$R$66,7,FALSE)&gt;$F$3,5,IF(VLOOKUP($C71,'Regional Crises'!$B$1:$R$66,7,FALSE)&lt;F$4,0,($F$3-VLOOKUP($C71,'Regional Crises'!$B$1:$R$66,7,FALSE))/($F$3-$F$4)*5)),1))),IF(VLOOKUP($E71,'Country Indicator Data'!$B$4:$N$300,3,FALSE)="x","x",ROUND(IF(VLOOKUP($E71,'Country Indicator Data'!$B$4:$N$300,3,FALSE)&gt;$F$3,5,IF(VLOOKUP($E71,'Country Indicator Data'!$B$4:$N$300,3,FALSE)&lt;$F$4,0,($F$3-VLOOKUP($E71,'Country Indicator Data'!$B$4:$N$300,3,FALSE))/($F$3-$F$4)*5)),1)))</f>
        <v>2.9</v>
      </c>
      <c r="G71" s="240">
        <f>IF(LEN(E71)&gt;3,(IF(VLOOKUP($C71,'Regional Crises'!$B$1:$R$66,9,FALSE)="x","x",ROUND(IF(VLOOKUP($C71,'Regional Crises'!$B$1:$R$66,9,FALSE)&gt;G$3,5,IF(VLOOKUP($C71,'Regional Crises'!$B$1:$R$66,9,FALSE)&lt;G$4,0,(G$3-VLOOKUP($C71,'Regional Crises'!$B$1:$R$66,9,FALSE))/(G$3-G$4)*5)),1))),IF(VLOOKUP($E71,'Country Indicator Data'!$B$4:$N$300,5,FALSE)="x","x",ROUND(IF(VLOOKUP($E71,'Country Indicator Data'!$B$4:$N$300,5,FALSE)&gt;G$3,5,IF(VLOOKUP($E71,'Country Indicator Data'!$B$4:$N$300,5,FALSE)&lt;G$4,0,(G$3-VLOOKUP($E71,'Country Indicator Data'!$B$4:$N$300,5,FALSE))/(G$3-G$4)*5)),1)))</f>
        <v>2.2999999999999998</v>
      </c>
      <c r="H71" s="240">
        <f t="shared" si="26"/>
        <v>2.5999999999999996</v>
      </c>
      <c r="I71" s="240">
        <f>IF(LEN(E71)&gt;3,(IF(VLOOKUP($C71,'Regional Crises'!$B$1:$R$66,6,FALSE)="x","x",ROUND(IF(VLOOKUP($C71,'Regional Crises'!$B$1:$R$66,6,FALSE)&gt;I$3,5,IF(VLOOKUP($C71,'Regional Crises'!$B$1:$R$66,6,FALSE)&lt;I$4,0,5-(I$3-VLOOKUP($C71,'Regional Crises'!$B$1:$R$66,6,FALSE))/(I$3-I$4)*5)),1))),IF(VLOOKUP($E71,'Country Indicator Data'!$B$4:$N$300,2,FALSE)="x","x",ROUND(IF(VLOOKUP($E71,'Country Indicator Data'!$B$4:$N$300,2,FALSE)&gt;I$3,5,IF(VLOOKUP($E71,'Country Indicator Data'!$B$4:$N$300,2,FALSE)&lt;I$4,0,5-(I$3-VLOOKUP($E71,'Country Indicator Data'!$B$4:$N$300,2,FALSE))/(I$3-I$4)*5)),1)))</f>
        <v>3.1</v>
      </c>
      <c r="J71" s="240">
        <f>IF(LEN(E71)&gt;3,(IF(VLOOKUP($C71,'Regional Crises'!$B$1:$R$66,8,FALSE)="x","x",ROUND(IF(VLOOKUP($C71,'Regional Crises'!$B$1:$R$66,8,FALSE)&gt;J$3,5,IF(VLOOKUP($C71,'Regional Crises'!$B$1:$R$66,8,FALSE)&lt;J$4,0,5-(J$3-VLOOKUP($C71,'Regional Crises'!$B$1:$R$66,8,FALSE))/(J$3-J$4)*5)),1))),IF(VLOOKUP($E71,'Country Indicator Data'!$B$4:$N$300,4,FALSE)="x","x",ROUND(IF(VLOOKUP($E71,'Country Indicator Data'!$B$4:$N$300,4,FALSE)&gt;J$3,5,IF(VLOOKUP($E71,'Country Indicator Data'!$B$4:$N$300,4,FALSE)&lt;J$4,0,5-(J$3-VLOOKUP($E71,'Country Indicator Data'!$B$4:$N$300,4,FALSE))/(J$3-J$4)*5)),1)))</f>
        <v>0</v>
      </c>
      <c r="K71" s="240">
        <f t="shared" si="27"/>
        <v>1.55</v>
      </c>
      <c r="L71" s="240" t="str">
        <f>IF(LEN(E71)&gt;3,(IF(VLOOKUP($C71,'Regional Crises'!$B$1:$R$66,10,FALSE)="x","x",ROUND(IF(VLOOKUP($C71,'Regional Crises'!$B$1:$R$66,10,FALSE)&gt;L$3,5,IF(VLOOKUP($C71,'Regional Crises'!$B$1:$R$66,10,FALSE)&lt;L$4,0,5-(L$3-VLOOKUP($C71,'Regional Crises'!$B$1:$R$66,10,FALSE))/(L$3-L$4)*5)),1))),IF(VLOOKUP($E71,'Country Indicator Data'!$B$4:$N$300,6,FALSE)="x","x",ROUND(IF(VLOOKUP($E71,'Country Indicator Data'!$B$4:$N$300,6,FALSE)&gt;L$3,5,IF(VLOOKUP($E71,'Country Indicator Data'!$B$4:$N$300,6,FALSE)&lt;L$4,0,5-(L$3-VLOOKUP($E71,'Country Indicator Data'!$B$4:$N$300,6,FALSE))/(L$3-L$4)*5)),1)))</f>
        <v>x</v>
      </c>
      <c r="M71" s="240">
        <f>IF(LEN(E71)&gt;3,(IF(VLOOKUP($C71,'Regional Crises'!$B$1:$R$66,11,FALSE)="x","x",ROUND(IF(VLOOKUP($C71,'Regional Crises'!$B$1:$R$66,11,FALSE)&gt;M$3,5,IF(VLOOKUP($C71,'Regional Crises'!$B$1:$R$66,11,FALSE)&lt;M$4,0,5-(M$3-VLOOKUP($C71,'Regional Crises'!$B$1:$R$66,11,FALSE))/(M$3-M$4)*5)),1))),IF(VLOOKUP($E71,'Country Indicator Data'!$B$4:$N$300,7,FALSE)="x","x",ROUND(IF(VLOOKUP($E71,'Country Indicator Data'!$B$4:$N$300,7,FALSE)&gt;M$3,5,IF(VLOOKUP($E71,'Country Indicator Data'!$B$4:$N$300,7,FALSE)&lt;M$4,0,5-(M$3-VLOOKUP($E71,'Country Indicator Data'!$B$4:$N$300,7,FALSE))/(M$3-M$4)*5)),1)))</f>
        <v>2.2000000000000002</v>
      </c>
      <c r="N71" s="240">
        <f t="shared" si="28"/>
        <v>2.2000000000000002</v>
      </c>
      <c r="O71" s="240">
        <f t="shared" si="29"/>
        <v>2.1166666666666667</v>
      </c>
      <c r="P71" s="240">
        <f>IF(LEN(E71)&gt;3,VLOOKUP(C71,'Regional Crises'!$B$1:$R$69,12,FALSE),VLOOKUP(E71,'Country Indicator Data'!$B$4:$I$300,8,FALSE))</f>
        <v>0</v>
      </c>
      <c r="Q71" s="240">
        <f>IF(LEN(E71)&gt;3,((IF(VLOOKUP($C71,'Regional Crises'!$B$1:$R$66,13,FALSE)="x","x",ROUND(IF(VLOOKUP($C71,'Regional Crises'!$B$1:$R$66,13,FALSE)&gt;Q$3,5,IF(VLOOKUP($C71,'Regional Crises'!$B$1:$R$66,13,FALSE)&lt;Q$4,0,5-(LOG(Q$3)-LOG(VLOOKUP($C71,'Regional Crises'!$B$1:$R$66,13,FALSE)))/(LOG(Q$3)-LOG(Q$4))*5)),1)))),(IF(VLOOKUP($E71,'Country Indicator Data'!$B$4:$N$300,9,FALSE)="x","x",ROUND(IF(VLOOKUP($E71,'Country Indicator Data'!$B$4:$N$300,9,FALSE)&gt;Q$3,5,IF(VLOOKUP($E71,'Country Indicator Data'!$B$4:$N$300,9,FALSE)&lt;Q$4,0,5-(LOG(Q$3)-LOG(VLOOKUP($E71,'Country Indicator Data'!$B$4:$N$300,9,FALSE)))/(LOG(Q$3)-LOG(Q$4))*5)),1))))</f>
        <v>2.2000000000000002</v>
      </c>
      <c r="R71" s="240">
        <f t="shared" si="30"/>
        <v>1.1000000000000001</v>
      </c>
      <c r="S71" s="240">
        <f>IF(LEN(E71)&gt;3,((IF(VLOOKUP($C71,'Regional Crises'!$B$1:$R$66,17,FALSE)="x","x",ROUND(IF(VLOOKUP($C71,'Regional Crises'!$B$1:$R$66,17,FALSE)&gt;S$3,0,IF(VLOOKUP($C71,'Regional Crises'!$B$1:$R$66,17,FALSE)&lt;S$4,5,(S$3-VLOOKUP($C71,'Regional Crises'!$B$1:$R$66,17,FALSE))/(S$3-S$4)*5)),1)))),(IF(VLOOKUP($E71,'Country Indicator Data'!$B$4:$N$300,13,FALSE)="x","x",ROUND(IF(VLOOKUP($E71,'Country Indicator Data'!$B$4:$N$300,13,FALSE)&gt;S$3,0,IF(VLOOKUP($E71,'Country Indicator Data'!$B$4:$N$300,13,FALSE)&lt;S$4,5,(S$3-VLOOKUP($E71,'Country Indicator Data'!$B$4:$N$300,13,FALSE))/(S$3-S$4)*5)),1))))</f>
        <v>3.8</v>
      </c>
      <c r="T71" s="240">
        <f>IF(LEN(E71)&gt;3,((IF(VLOOKUP($C71,'Regional Crises'!$B$1:$R$66,14,FALSE)="x","x",ROUND(IF(VLOOKUP($C71,'Regional Crises'!$B$1:$R$66,14,FALSE)&gt;T$3,0,IF(VLOOKUP($C71,'Regional Crises'!$B$1:$R$66,14,FALSE)&lt;T$4,5,(T$3-VLOOKUP($C71,'Regional Crises'!$B$1:$R$66,14,FALSE))/(T$3-T$4)*5)),1)))),(IF(VLOOKUP($E71,'Country Indicator Data'!$B$4:$N$300,10,FALSE)="x","x",ROUND(IF(VLOOKUP($E71,'Country Indicator Data'!$B$4:$N$300,10,FALSE)&gt;T$3,0,IF(VLOOKUP($E71,'Country Indicator Data'!$B$4:$N$300,10,FALSE)&lt;T$4,5,(T$3-VLOOKUP($E71,'Country Indicator Data'!$B$4:$N$300,10,FALSE))/(T$3-T$4)*5)),1))))</f>
        <v>3.5</v>
      </c>
      <c r="U71" s="240">
        <f>IF(LEN(E71)&gt;3,((IF(VLOOKUP($C71,'Regional Crises'!$B$1:$R$66,15,FALSE)="x","x",ROUND(IF(VLOOKUP($C71,'Regional Crises'!$B$1:$R$66,15,FALSE)&gt;U$3,0,IF(VLOOKUP($C71,'Regional Crises'!$B$1:$R$66,15,FALSE)&lt;U$4,5,(U$3-VLOOKUP($C71,'Regional Crises'!$B$1:$R$66,15,FALSE))/(U$3-U$4)*5)),1)))),(IF(VLOOKUP($E71,'Country Indicator Data'!$B$4:$N$300,11,FALSE)="x","x",ROUND(IF(VLOOKUP($E71,'Country Indicator Data'!$B$4:$N$300,11,FALSE)&gt;U$3,0,IF(VLOOKUP($E71,'Country Indicator Data'!$B$4:$N$300,11,FALSE)&lt;U$4,5,(U$3-VLOOKUP($E71,'Country Indicator Data'!$B$4:$N$300,11,FALSE))/(U$3-U$4)*5)),1))))</f>
        <v>2.9</v>
      </c>
      <c r="V71" s="240">
        <f>IF(LEN(E71)&gt;3,((IF(VLOOKUP($C71,'Regional Crises'!$B$1:$R$66,16,FALSE)="x","x",ROUND(IF(VLOOKUP($C71,'Regional Crises'!$B$1:$R$66,16,FALSE)&gt;V$3,0,IF(VLOOKUP($C71,'Regional Crises'!$B$1:$R$66,16,FALSE)&lt;V$4,5,(V$3-VLOOKUP($C71,'Regional Crises'!$B$1:$R$66,16,FALSE))/(V$3-V$4)*5)),1)))),(IF(VLOOKUP($E71,'Country Indicator Data'!$B$4:$N$300,12,FALSE)="x","x",ROUND(IF(VLOOKUP($E71,'Country Indicator Data'!$B$4:$N$300,12,FALSE)&gt;V$3,0,IF(VLOOKUP($E71,'Country Indicator Data'!$B$4:$N$300,12,FALSE)&lt;V$4,5,(V$3-VLOOKUP($E71,'Country Indicator Data'!$B$4:$N$300,12,FALSE))/(V$3-V$4)*5)),1))))</f>
        <v>2</v>
      </c>
      <c r="W71" s="240">
        <f t="shared" si="31"/>
        <v>3.1</v>
      </c>
      <c r="X71" s="240">
        <f t="shared" si="32"/>
        <v>2.1</v>
      </c>
      <c r="Y71" s="247">
        <f>IF('Core Indicators'!FC68="x","x",IF('Core Indicators'!FC68&gt;=5,5,IF('Core Indicators'!FC68&gt;=4,4,IF('Core Indicators'!FC68&gt;=3,3,IF('Core Indicators'!FC68&gt;=2,2,IF('Core Indicators'!FC68&gt;=1,1,0))))))</f>
        <v>1</v>
      </c>
      <c r="Z71" s="240">
        <f t="shared" si="33"/>
        <v>1</v>
      </c>
      <c r="AA71" s="247">
        <f>'Crisis Indicator Data'!Y68</f>
        <v>0</v>
      </c>
      <c r="AB71" s="247">
        <f>'Crisis Indicator Data'!Z68</f>
        <v>1</v>
      </c>
      <c r="AC71" s="247">
        <f>'Crisis Indicator Data'!AA68</f>
        <v>0</v>
      </c>
      <c r="AD71" s="247">
        <f>'Crisis Indicator Data'!AB68</f>
        <v>0</v>
      </c>
      <c r="AE71" s="247">
        <f t="shared" si="34"/>
        <v>1</v>
      </c>
      <c r="AF71" s="247">
        <f>'Crisis Indicator Data'!AC68</f>
        <v>0</v>
      </c>
      <c r="AG71" s="247">
        <f>'Crisis Indicator Data'!AD68</f>
        <v>0</v>
      </c>
      <c r="AH71" s="247">
        <f t="shared" si="35"/>
        <v>0</v>
      </c>
      <c r="AI71" s="247">
        <f>'Crisis Indicator Data'!AE68</f>
        <v>0</v>
      </c>
      <c r="AJ71" s="247">
        <f>'Crisis Indicator Data'!AF68</f>
        <v>0</v>
      </c>
      <c r="AK71" s="247">
        <f>'Crisis Indicator Data'!AG68</f>
        <v>2</v>
      </c>
      <c r="AL71" s="247">
        <f t="shared" si="36"/>
        <v>2</v>
      </c>
      <c r="AM71" s="240">
        <f t="shared" si="37"/>
        <v>1</v>
      </c>
      <c r="AN71" s="240">
        <f t="shared" si="38"/>
        <v>1</v>
      </c>
    </row>
    <row r="72" spans="1:40" ht="13.5" customHeight="1" x14ac:dyDescent="0.25">
      <c r="A72" s="147" t="str">
        <f>'Crisis Indicator Data'!A69</f>
        <v>Drought in Madagascar</v>
      </c>
      <c r="B72" s="148" t="str">
        <f>'Crisis Indicator Data'!B69</f>
        <v>Drought</v>
      </c>
      <c r="C72" s="148" t="str">
        <f>'Crisis Indicator Data'!C69</f>
        <v>MDG002</v>
      </c>
      <c r="D72" s="148" t="str">
        <f>'Crisis Indicator Data'!D69</f>
        <v>Madagascar</v>
      </c>
      <c r="E72" s="149" t="str">
        <f>'Crisis Indicator Data'!E69</f>
        <v>MDG</v>
      </c>
      <c r="F72" s="240">
        <f>IF(LEN(E72)&gt;3,(IF(VLOOKUP($C72,'Regional Crises'!$B$1:$R$66,7,FALSE)="x","x",ROUND(IF(VLOOKUP($C72,'Regional Crises'!$B$1:$R$66,7,FALSE)&gt;$F$3,5,IF(VLOOKUP($C72,'Regional Crises'!$B$1:$R$66,7,FALSE)&lt;F$4,0,($F$3-VLOOKUP($C72,'Regional Crises'!$B$1:$R$66,7,FALSE))/($F$3-$F$4)*5)),1))),IF(VLOOKUP($E72,'Country Indicator Data'!$B$4:$N$300,3,FALSE)="x","x",ROUND(IF(VLOOKUP($E72,'Country Indicator Data'!$B$4:$N$300,3,FALSE)&gt;$F$3,5,IF(VLOOKUP($E72,'Country Indicator Data'!$B$4:$N$300,3,FALSE)&lt;$F$4,0,($F$3-VLOOKUP($E72,'Country Indicator Data'!$B$4:$N$300,3,FALSE))/($F$3-$F$4)*5)),1)))</f>
        <v>2.9</v>
      </c>
      <c r="G72" s="240">
        <f>IF(LEN(E72)&gt;3,(IF(VLOOKUP($C72,'Regional Crises'!$B$1:$R$66,9,FALSE)="x","x",ROUND(IF(VLOOKUP($C72,'Regional Crises'!$B$1:$R$66,9,FALSE)&gt;G$3,5,IF(VLOOKUP($C72,'Regional Crises'!$B$1:$R$66,9,FALSE)&lt;G$4,0,(G$3-VLOOKUP($C72,'Regional Crises'!$B$1:$R$66,9,FALSE))/(G$3-G$4)*5)),1))),IF(VLOOKUP($E72,'Country Indicator Data'!$B$4:$N$300,5,FALSE)="x","x",ROUND(IF(VLOOKUP($E72,'Country Indicator Data'!$B$4:$N$300,5,FALSE)&gt;G$3,5,IF(VLOOKUP($E72,'Country Indicator Data'!$B$4:$N$300,5,FALSE)&lt;G$4,0,(G$3-VLOOKUP($E72,'Country Indicator Data'!$B$4:$N$300,5,FALSE))/(G$3-G$4)*5)),1)))</f>
        <v>2.2999999999999998</v>
      </c>
      <c r="H72" s="240">
        <f t="shared" si="26"/>
        <v>2.5999999999999996</v>
      </c>
      <c r="I72" s="240">
        <f>IF(LEN(E72)&gt;3,(IF(VLOOKUP($C72,'Regional Crises'!$B$1:$R$66,6,FALSE)="x","x",ROUND(IF(VLOOKUP($C72,'Regional Crises'!$B$1:$R$66,6,FALSE)&gt;I$3,5,IF(VLOOKUP($C72,'Regional Crises'!$B$1:$R$66,6,FALSE)&lt;I$4,0,5-(I$3-VLOOKUP($C72,'Regional Crises'!$B$1:$R$66,6,FALSE))/(I$3-I$4)*5)),1))),IF(VLOOKUP($E72,'Country Indicator Data'!$B$4:$N$300,2,FALSE)="x","x",ROUND(IF(VLOOKUP($E72,'Country Indicator Data'!$B$4:$N$300,2,FALSE)&gt;I$3,5,IF(VLOOKUP($E72,'Country Indicator Data'!$B$4:$N$300,2,FALSE)&lt;I$4,0,5-(I$3-VLOOKUP($E72,'Country Indicator Data'!$B$4:$N$300,2,FALSE))/(I$3-I$4)*5)),1)))</f>
        <v>3.1</v>
      </c>
      <c r="J72" s="240">
        <f>IF(LEN(E72)&gt;3,(IF(VLOOKUP($C72,'Regional Crises'!$B$1:$R$66,8,FALSE)="x","x",ROUND(IF(VLOOKUP($C72,'Regional Crises'!$B$1:$R$66,8,FALSE)&gt;J$3,5,IF(VLOOKUP($C72,'Regional Crises'!$B$1:$R$66,8,FALSE)&lt;J$4,0,5-(J$3-VLOOKUP($C72,'Regional Crises'!$B$1:$R$66,8,FALSE))/(J$3-J$4)*5)),1))),IF(VLOOKUP($E72,'Country Indicator Data'!$B$4:$N$300,4,FALSE)="x","x",ROUND(IF(VLOOKUP($E72,'Country Indicator Data'!$B$4:$N$300,4,FALSE)&gt;J$3,5,IF(VLOOKUP($E72,'Country Indicator Data'!$B$4:$N$300,4,FALSE)&lt;J$4,0,5-(J$3-VLOOKUP($E72,'Country Indicator Data'!$B$4:$N$300,4,FALSE))/(J$3-J$4)*5)),1)))</f>
        <v>0</v>
      </c>
      <c r="K72" s="240">
        <f t="shared" si="27"/>
        <v>1.55</v>
      </c>
      <c r="L72" s="240" t="str">
        <f>IF(LEN(E72)&gt;3,(IF(VLOOKUP($C72,'Regional Crises'!$B$1:$R$66,10,FALSE)="x","x",ROUND(IF(VLOOKUP($C72,'Regional Crises'!$B$1:$R$66,10,FALSE)&gt;L$3,5,IF(VLOOKUP($C72,'Regional Crises'!$B$1:$R$66,10,FALSE)&lt;L$4,0,5-(L$3-VLOOKUP($C72,'Regional Crises'!$B$1:$R$66,10,FALSE))/(L$3-L$4)*5)),1))),IF(VLOOKUP($E72,'Country Indicator Data'!$B$4:$N$300,6,FALSE)="x","x",ROUND(IF(VLOOKUP($E72,'Country Indicator Data'!$B$4:$N$300,6,FALSE)&gt;L$3,5,IF(VLOOKUP($E72,'Country Indicator Data'!$B$4:$N$300,6,FALSE)&lt;L$4,0,5-(L$3-VLOOKUP($E72,'Country Indicator Data'!$B$4:$N$300,6,FALSE))/(L$3-L$4)*5)),1)))</f>
        <v>x</v>
      </c>
      <c r="M72" s="240">
        <f>IF(LEN(E72)&gt;3,(IF(VLOOKUP($C72,'Regional Crises'!$B$1:$R$66,11,FALSE)="x","x",ROUND(IF(VLOOKUP($C72,'Regional Crises'!$B$1:$R$66,11,FALSE)&gt;M$3,5,IF(VLOOKUP($C72,'Regional Crises'!$B$1:$R$66,11,FALSE)&lt;M$4,0,5-(M$3-VLOOKUP($C72,'Regional Crises'!$B$1:$R$66,11,FALSE))/(M$3-M$4)*5)),1))),IF(VLOOKUP($E72,'Country Indicator Data'!$B$4:$N$300,7,FALSE)="x","x",ROUND(IF(VLOOKUP($E72,'Country Indicator Data'!$B$4:$N$300,7,FALSE)&gt;M$3,5,IF(VLOOKUP($E72,'Country Indicator Data'!$B$4:$N$300,7,FALSE)&lt;M$4,0,5-(M$3-VLOOKUP($E72,'Country Indicator Data'!$B$4:$N$300,7,FALSE))/(M$3-M$4)*5)),1)))</f>
        <v>2.2000000000000002</v>
      </c>
      <c r="N72" s="240">
        <f t="shared" si="28"/>
        <v>2.2000000000000002</v>
      </c>
      <c r="O72" s="240">
        <f t="shared" si="29"/>
        <v>2.1166666666666667</v>
      </c>
      <c r="P72" s="240">
        <f>IF(LEN(E72)&gt;3,VLOOKUP(C72,'Regional Crises'!$B$1:$R$69,12,FALSE),VLOOKUP(E72,'Country Indicator Data'!$B$4:$I$300,8,FALSE))</f>
        <v>0</v>
      </c>
      <c r="Q72" s="240">
        <f>IF(LEN(E72)&gt;3,((IF(VLOOKUP($C72,'Regional Crises'!$B$1:$R$66,13,FALSE)="x","x",ROUND(IF(VLOOKUP($C72,'Regional Crises'!$B$1:$R$66,13,FALSE)&gt;Q$3,5,IF(VLOOKUP($C72,'Regional Crises'!$B$1:$R$66,13,FALSE)&lt;Q$4,0,5-(LOG(Q$3)-LOG(VLOOKUP($C72,'Regional Crises'!$B$1:$R$66,13,FALSE)))/(LOG(Q$3)-LOG(Q$4))*5)),1)))),(IF(VLOOKUP($E72,'Country Indicator Data'!$B$4:$N$300,9,FALSE)="x","x",ROUND(IF(VLOOKUP($E72,'Country Indicator Data'!$B$4:$N$300,9,FALSE)&gt;Q$3,5,IF(VLOOKUP($E72,'Country Indicator Data'!$B$4:$N$300,9,FALSE)&lt;Q$4,0,5-(LOG(Q$3)-LOG(VLOOKUP($E72,'Country Indicator Data'!$B$4:$N$300,9,FALSE)))/(LOG(Q$3)-LOG(Q$4))*5)),1))))</f>
        <v>2.2000000000000002</v>
      </c>
      <c r="R72" s="240">
        <f t="shared" si="30"/>
        <v>1.1000000000000001</v>
      </c>
      <c r="S72" s="240">
        <f>IF(LEN(E72)&gt;3,((IF(VLOOKUP($C72,'Regional Crises'!$B$1:$R$66,17,FALSE)="x","x",ROUND(IF(VLOOKUP($C72,'Regional Crises'!$B$1:$R$66,17,FALSE)&gt;S$3,0,IF(VLOOKUP($C72,'Regional Crises'!$B$1:$R$66,17,FALSE)&lt;S$4,5,(S$3-VLOOKUP($C72,'Regional Crises'!$B$1:$R$66,17,FALSE))/(S$3-S$4)*5)),1)))),(IF(VLOOKUP($E72,'Country Indicator Data'!$B$4:$N$300,13,FALSE)="x","x",ROUND(IF(VLOOKUP($E72,'Country Indicator Data'!$B$4:$N$300,13,FALSE)&gt;S$3,0,IF(VLOOKUP($E72,'Country Indicator Data'!$B$4:$N$300,13,FALSE)&lt;S$4,5,(S$3-VLOOKUP($E72,'Country Indicator Data'!$B$4:$N$300,13,FALSE))/(S$3-S$4)*5)),1))))</f>
        <v>3.8</v>
      </c>
      <c r="T72" s="240">
        <f>IF(LEN(E72)&gt;3,((IF(VLOOKUP($C72,'Regional Crises'!$B$1:$R$66,14,FALSE)="x","x",ROUND(IF(VLOOKUP($C72,'Regional Crises'!$B$1:$R$66,14,FALSE)&gt;T$3,0,IF(VLOOKUP($C72,'Regional Crises'!$B$1:$R$66,14,FALSE)&lt;T$4,5,(T$3-VLOOKUP($C72,'Regional Crises'!$B$1:$R$66,14,FALSE))/(T$3-T$4)*5)),1)))),(IF(VLOOKUP($E72,'Country Indicator Data'!$B$4:$N$300,10,FALSE)="x","x",ROUND(IF(VLOOKUP($E72,'Country Indicator Data'!$B$4:$N$300,10,FALSE)&gt;T$3,0,IF(VLOOKUP($E72,'Country Indicator Data'!$B$4:$N$300,10,FALSE)&lt;T$4,5,(T$3-VLOOKUP($E72,'Country Indicator Data'!$B$4:$N$300,10,FALSE))/(T$3-T$4)*5)),1))))</f>
        <v>3.5</v>
      </c>
      <c r="U72" s="240">
        <f>IF(LEN(E72)&gt;3,((IF(VLOOKUP($C72,'Regional Crises'!$B$1:$R$66,15,FALSE)="x","x",ROUND(IF(VLOOKUP($C72,'Regional Crises'!$B$1:$R$66,15,FALSE)&gt;U$3,0,IF(VLOOKUP($C72,'Regional Crises'!$B$1:$R$66,15,FALSE)&lt;U$4,5,(U$3-VLOOKUP($C72,'Regional Crises'!$B$1:$R$66,15,FALSE))/(U$3-U$4)*5)),1)))),(IF(VLOOKUP($E72,'Country Indicator Data'!$B$4:$N$300,11,FALSE)="x","x",ROUND(IF(VLOOKUP($E72,'Country Indicator Data'!$B$4:$N$300,11,FALSE)&gt;U$3,0,IF(VLOOKUP($E72,'Country Indicator Data'!$B$4:$N$300,11,FALSE)&lt;U$4,5,(U$3-VLOOKUP($E72,'Country Indicator Data'!$B$4:$N$300,11,FALSE))/(U$3-U$4)*5)),1))))</f>
        <v>2.9</v>
      </c>
      <c r="V72" s="240">
        <f>IF(LEN(E72)&gt;3,((IF(VLOOKUP($C72,'Regional Crises'!$B$1:$R$66,16,FALSE)="x","x",ROUND(IF(VLOOKUP($C72,'Regional Crises'!$B$1:$R$66,16,FALSE)&gt;V$3,0,IF(VLOOKUP($C72,'Regional Crises'!$B$1:$R$66,16,FALSE)&lt;V$4,5,(V$3-VLOOKUP($C72,'Regional Crises'!$B$1:$R$66,16,FALSE))/(V$3-V$4)*5)),1)))),(IF(VLOOKUP($E72,'Country Indicator Data'!$B$4:$N$300,12,FALSE)="x","x",ROUND(IF(VLOOKUP($E72,'Country Indicator Data'!$B$4:$N$300,12,FALSE)&gt;V$3,0,IF(VLOOKUP($E72,'Country Indicator Data'!$B$4:$N$300,12,FALSE)&lt;V$4,5,(V$3-VLOOKUP($E72,'Country Indicator Data'!$B$4:$N$300,12,FALSE))/(V$3-V$4)*5)),1))))</f>
        <v>2</v>
      </c>
      <c r="W72" s="240">
        <f t="shared" si="31"/>
        <v>3.1</v>
      </c>
      <c r="X72" s="240">
        <f t="shared" si="32"/>
        <v>2.1</v>
      </c>
      <c r="Y72" s="247">
        <f>IF('Core Indicators'!FC69="x","x",IF('Core Indicators'!FC69&gt;=5,5,IF('Core Indicators'!FC69&gt;=4,4,IF('Core Indicators'!FC69&gt;=3,3,IF('Core Indicators'!FC69&gt;=2,2,IF('Core Indicators'!FC69&gt;=1,1,0))))))</f>
        <v>1</v>
      </c>
      <c r="Z72" s="240">
        <f t="shared" si="33"/>
        <v>1</v>
      </c>
      <c r="AA72" s="247">
        <f>'Crisis Indicator Data'!Y69</f>
        <v>0</v>
      </c>
      <c r="AB72" s="247">
        <f>'Crisis Indicator Data'!Z69</f>
        <v>1</v>
      </c>
      <c r="AC72" s="247">
        <f>'Crisis Indicator Data'!AA69</f>
        <v>0</v>
      </c>
      <c r="AD72" s="247">
        <f>'Crisis Indicator Data'!AB69</f>
        <v>0</v>
      </c>
      <c r="AE72" s="247">
        <f t="shared" si="34"/>
        <v>1</v>
      </c>
      <c r="AF72" s="247">
        <f>'Crisis Indicator Data'!AC69</f>
        <v>0</v>
      </c>
      <c r="AG72" s="247">
        <f>'Crisis Indicator Data'!AD69</f>
        <v>0</v>
      </c>
      <c r="AH72" s="247">
        <f t="shared" si="35"/>
        <v>0</v>
      </c>
      <c r="AI72" s="247">
        <f>'Crisis Indicator Data'!AE69</f>
        <v>0</v>
      </c>
      <c r="AJ72" s="247">
        <f>'Crisis Indicator Data'!AF69</f>
        <v>0</v>
      </c>
      <c r="AK72" s="247">
        <f>'Crisis Indicator Data'!AG69</f>
        <v>2</v>
      </c>
      <c r="AL72" s="247">
        <f t="shared" si="36"/>
        <v>2</v>
      </c>
      <c r="AM72" s="240">
        <f t="shared" si="37"/>
        <v>1</v>
      </c>
      <c r="AN72" s="240">
        <f t="shared" si="38"/>
        <v>1</v>
      </c>
    </row>
    <row r="73" spans="1:40" ht="13.5" customHeight="1" x14ac:dyDescent="0.25">
      <c r="A73" s="147" t="str">
        <f>'Crisis Indicator Data'!A70</f>
        <v>Tropical cyclone Cheneso in Madagascar</v>
      </c>
      <c r="B73" s="148" t="str">
        <f>'Crisis Indicator Data'!B70</f>
        <v>Cyclone</v>
      </c>
      <c r="C73" s="148" t="str">
        <f>'Crisis Indicator Data'!C70</f>
        <v>MDG007</v>
      </c>
      <c r="D73" s="148" t="str">
        <f>'Crisis Indicator Data'!D70</f>
        <v>Madagascar</v>
      </c>
      <c r="E73" s="149" t="str">
        <f>'Crisis Indicator Data'!E70</f>
        <v>MDG</v>
      </c>
      <c r="F73" s="240">
        <f>IF(LEN(E73)&gt;3,(IF(VLOOKUP($C73,'Regional Crises'!$B$1:$R$66,7,FALSE)="x","x",ROUND(IF(VLOOKUP($C73,'Regional Crises'!$B$1:$R$66,7,FALSE)&gt;$F$3,5,IF(VLOOKUP($C73,'Regional Crises'!$B$1:$R$66,7,FALSE)&lt;F$4,0,($F$3-VLOOKUP($C73,'Regional Crises'!$B$1:$R$66,7,FALSE))/($F$3-$F$4)*5)),1))),IF(VLOOKUP($E73,'Country Indicator Data'!$B$4:$N$300,3,FALSE)="x","x",ROUND(IF(VLOOKUP($E73,'Country Indicator Data'!$B$4:$N$300,3,FALSE)&gt;$F$3,5,IF(VLOOKUP($E73,'Country Indicator Data'!$B$4:$N$300,3,FALSE)&lt;$F$4,0,($F$3-VLOOKUP($E73,'Country Indicator Data'!$B$4:$N$300,3,FALSE))/($F$3-$F$4)*5)),1)))</f>
        <v>2.9</v>
      </c>
      <c r="G73" s="240">
        <f>IF(LEN(E73)&gt;3,(IF(VLOOKUP($C73,'Regional Crises'!$B$1:$R$66,9,FALSE)="x","x",ROUND(IF(VLOOKUP($C73,'Regional Crises'!$B$1:$R$66,9,FALSE)&gt;G$3,5,IF(VLOOKUP($C73,'Regional Crises'!$B$1:$R$66,9,FALSE)&lt;G$4,0,(G$3-VLOOKUP($C73,'Regional Crises'!$B$1:$R$66,9,FALSE))/(G$3-G$4)*5)),1))),IF(VLOOKUP($E73,'Country Indicator Data'!$B$4:$N$300,5,FALSE)="x","x",ROUND(IF(VLOOKUP($E73,'Country Indicator Data'!$B$4:$N$300,5,FALSE)&gt;G$3,5,IF(VLOOKUP($E73,'Country Indicator Data'!$B$4:$N$300,5,FALSE)&lt;G$4,0,(G$3-VLOOKUP($E73,'Country Indicator Data'!$B$4:$N$300,5,FALSE))/(G$3-G$4)*5)),1)))</f>
        <v>2.2999999999999998</v>
      </c>
      <c r="H73" s="240">
        <f t="shared" si="26"/>
        <v>2.5999999999999996</v>
      </c>
      <c r="I73" s="240">
        <f>IF(LEN(E73)&gt;3,(IF(VLOOKUP($C73,'Regional Crises'!$B$1:$R$66,6,FALSE)="x","x",ROUND(IF(VLOOKUP($C73,'Regional Crises'!$B$1:$R$66,6,FALSE)&gt;I$3,5,IF(VLOOKUP($C73,'Regional Crises'!$B$1:$R$66,6,FALSE)&lt;I$4,0,5-(I$3-VLOOKUP($C73,'Regional Crises'!$B$1:$R$66,6,FALSE))/(I$3-I$4)*5)),1))),IF(VLOOKUP($E73,'Country Indicator Data'!$B$4:$N$300,2,FALSE)="x","x",ROUND(IF(VLOOKUP($E73,'Country Indicator Data'!$B$4:$N$300,2,FALSE)&gt;I$3,5,IF(VLOOKUP($E73,'Country Indicator Data'!$B$4:$N$300,2,FALSE)&lt;I$4,0,5-(I$3-VLOOKUP($E73,'Country Indicator Data'!$B$4:$N$300,2,FALSE))/(I$3-I$4)*5)),1)))</f>
        <v>3.1</v>
      </c>
      <c r="J73" s="240">
        <f>IF(LEN(E73)&gt;3,(IF(VLOOKUP($C73,'Regional Crises'!$B$1:$R$66,8,FALSE)="x","x",ROUND(IF(VLOOKUP($C73,'Regional Crises'!$B$1:$R$66,8,FALSE)&gt;J$3,5,IF(VLOOKUP($C73,'Regional Crises'!$B$1:$R$66,8,FALSE)&lt;J$4,0,5-(J$3-VLOOKUP($C73,'Regional Crises'!$B$1:$R$66,8,FALSE))/(J$3-J$4)*5)),1))),IF(VLOOKUP($E73,'Country Indicator Data'!$B$4:$N$300,4,FALSE)="x","x",ROUND(IF(VLOOKUP($E73,'Country Indicator Data'!$B$4:$N$300,4,FALSE)&gt;J$3,5,IF(VLOOKUP($E73,'Country Indicator Data'!$B$4:$N$300,4,FALSE)&lt;J$4,0,5-(J$3-VLOOKUP($E73,'Country Indicator Data'!$B$4:$N$300,4,FALSE))/(J$3-J$4)*5)),1)))</f>
        <v>0</v>
      </c>
      <c r="K73" s="240">
        <f t="shared" si="27"/>
        <v>1.55</v>
      </c>
      <c r="L73" s="240" t="str">
        <f>IF(LEN(E73)&gt;3,(IF(VLOOKUP($C73,'Regional Crises'!$B$1:$R$66,10,FALSE)="x","x",ROUND(IF(VLOOKUP($C73,'Regional Crises'!$B$1:$R$66,10,FALSE)&gt;L$3,5,IF(VLOOKUP($C73,'Regional Crises'!$B$1:$R$66,10,FALSE)&lt;L$4,0,5-(L$3-VLOOKUP($C73,'Regional Crises'!$B$1:$R$66,10,FALSE))/(L$3-L$4)*5)),1))),IF(VLOOKUP($E73,'Country Indicator Data'!$B$4:$N$300,6,FALSE)="x","x",ROUND(IF(VLOOKUP($E73,'Country Indicator Data'!$B$4:$N$300,6,FALSE)&gt;L$3,5,IF(VLOOKUP($E73,'Country Indicator Data'!$B$4:$N$300,6,FALSE)&lt;L$4,0,5-(L$3-VLOOKUP($E73,'Country Indicator Data'!$B$4:$N$300,6,FALSE))/(L$3-L$4)*5)),1)))</f>
        <v>x</v>
      </c>
      <c r="M73" s="240">
        <f>IF(LEN(E73)&gt;3,(IF(VLOOKUP($C73,'Regional Crises'!$B$1:$R$66,11,FALSE)="x","x",ROUND(IF(VLOOKUP($C73,'Regional Crises'!$B$1:$R$66,11,FALSE)&gt;M$3,5,IF(VLOOKUP($C73,'Regional Crises'!$B$1:$R$66,11,FALSE)&lt;M$4,0,5-(M$3-VLOOKUP($C73,'Regional Crises'!$B$1:$R$66,11,FALSE))/(M$3-M$4)*5)),1))),IF(VLOOKUP($E73,'Country Indicator Data'!$B$4:$N$300,7,FALSE)="x","x",ROUND(IF(VLOOKUP($E73,'Country Indicator Data'!$B$4:$N$300,7,FALSE)&gt;M$3,5,IF(VLOOKUP($E73,'Country Indicator Data'!$B$4:$N$300,7,FALSE)&lt;M$4,0,5-(M$3-VLOOKUP($E73,'Country Indicator Data'!$B$4:$N$300,7,FALSE))/(M$3-M$4)*5)),1)))</f>
        <v>2.2000000000000002</v>
      </c>
      <c r="N73" s="240">
        <f t="shared" si="28"/>
        <v>2.2000000000000002</v>
      </c>
      <c r="O73" s="240">
        <f t="shared" si="29"/>
        <v>2.1166666666666667</v>
      </c>
      <c r="P73" s="240">
        <f>IF(LEN(E73)&gt;3,VLOOKUP(C73,'Regional Crises'!$B$1:$R$69,12,FALSE),VLOOKUP(E73,'Country Indicator Data'!$B$4:$I$300,8,FALSE))</f>
        <v>0</v>
      </c>
      <c r="Q73" s="240">
        <f>IF(LEN(E73)&gt;3,((IF(VLOOKUP($C73,'Regional Crises'!$B$1:$R$66,13,FALSE)="x","x",ROUND(IF(VLOOKUP($C73,'Regional Crises'!$B$1:$R$66,13,FALSE)&gt;Q$3,5,IF(VLOOKUP($C73,'Regional Crises'!$B$1:$R$66,13,FALSE)&lt;Q$4,0,5-(LOG(Q$3)-LOG(VLOOKUP($C73,'Regional Crises'!$B$1:$R$66,13,FALSE)))/(LOG(Q$3)-LOG(Q$4))*5)),1)))),(IF(VLOOKUP($E73,'Country Indicator Data'!$B$4:$N$300,9,FALSE)="x","x",ROUND(IF(VLOOKUP($E73,'Country Indicator Data'!$B$4:$N$300,9,FALSE)&gt;Q$3,5,IF(VLOOKUP($E73,'Country Indicator Data'!$B$4:$N$300,9,FALSE)&lt;Q$4,0,5-(LOG(Q$3)-LOG(VLOOKUP($E73,'Country Indicator Data'!$B$4:$N$300,9,FALSE)))/(LOG(Q$3)-LOG(Q$4))*5)),1))))</f>
        <v>2.2000000000000002</v>
      </c>
      <c r="R73" s="240">
        <f t="shared" si="30"/>
        <v>1.1000000000000001</v>
      </c>
      <c r="S73" s="240">
        <f>IF(LEN(E73)&gt;3,((IF(VLOOKUP($C73,'Regional Crises'!$B$1:$R$66,17,FALSE)="x","x",ROUND(IF(VLOOKUP($C73,'Regional Crises'!$B$1:$R$66,17,FALSE)&gt;S$3,0,IF(VLOOKUP($C73,'Regional Crises'!$B$1:$R$66,17,FALSE)&lt;S$4,5,(S$3-VLOOKUP($C73,'Regional Crises'!$B$1:$R$66,17,FALSE))/(S$3-S$4)*5)),1)))),(IF(VLOOKUP($E73,'Country Indicator Data'!$B$4:$N$300,13,FALSE)="x","x",ROUND(IF(VLOOKUP($E73,'Country Indicator Data'!$B$4:$N$300,13,FALSE)&gt;S$3,0,IF(VLOOKUP($E73,'Country Indicator Data'!$B$4:$N$300,13,FALSE)&lt;S$4,5,(S$3-VLOOKUP($E73,'Country Indicator Data'!$B$4:$N$300,13,FALSE))/(S$3-S$4)*5)),1))))</f>
        <v>3.8</v>
      </c>
      <c r="T73" s="240">
        <f>IF(LEN(E73)&gt;3,((IF(VLOOKUP($C73,'Regional Crises'!$B$1:$R$66,14,FALSE)="x","x",ROUND(IF(VLOOKUP($C73,'Regional Crises'!$B$1:$R$66,14,FALSE)&gt;T$3,0,IF(VLOOKUP($C73,'Regional Crises'!$B$1:$R$66,14,FALSE)&lt;T$4,5,(T$3-VLOOKUP($C73,'Regional Crises'!$B$1:$R$66,14,FALSE))/(T$3-T$4)*5)),1)))),(IF(VLOOKUP($E73,'Country Indicator Data'!$B$4:$N$300,10,FALSE)="x","x",ROUND(IF(VLOOKUP($E73,'Country Indicator Data'!$B$4:$N$300,10,FALSE)&gt;T$3,0,IF(VLOOKUP($E73,'Country Indicator Data'!$B$4:$N$300,10,FALSE)&lt;T$4,5,(T$3-VLOOKUP($E73,'Country Indicator Data'!$B$4:$N$300,10,FALSE))/(T$3-T$4)*5)),1))))</f>
        <v>3.5</v>
      </c>
      <c r="U73" s="240">
        <f>IF(LEN(E73)&gt;3,((IF(VLOOKUP($C73,'Regional Crises'!$B$1:$R$66,15,FALSE)="x","x",ROUND(IF(VLOOKUP($C73,'Regional Crises'!$B$1:$R$66,15,FALSE)&gt;U$3,0,IF(VLOOKUP($C73,'Regional Crises'!$B$1:$R$66,15,FALSE)&lt;U$4,5,(U$3-VLOOKUP($C73,'Regional Crises'!$B$1:$R$66,15,FALSE))/(U$3-U$4)*5)),1)))),(IF(VLOOKUP($E73,'Country Indicator Data'!$B$4:$N$300,11,FALSE)="x","x",ROUND(IF(VLOOKUP($E73,'Country Indicator Data'!$B$4:$N$300,11,FALSE)&gt;U$3,0,IF(VLOOKUP($E73,'Country Indicator Data'!$B$4:$N$300,11,FALSE)&lt;U$4,5,(U$3-VLOOKUP($E73,'Country Indicator Data'!$B$4:$N$300,11,FALSE))/(U$3-U$4)*5)),1))))</f>
        <v>2.9</v>
      </c>
      <c r="V73" s="240">
        <f>IF(LEN(E73)&gt;3,((IF(VLOOKUP($C73,'Regional Crises'!$B$1:$R$66,16,FALSE)="x","x",ROUND(IF(VLOOKUP($C73,'Regional Crises'!$B$1:$R$66,16,FALSE)&gt;V$3,0,IF(VLOOKUP($C73,'Regional Crises'!$B$1:$R$66,16,FALSE)&lt;V$4,5,(V$3-VLOOKUP($C73,'Regional Crises'!$B$1:$R$66,16,FALSE))/(V$3-V$4)*5)),1)))),(IF(VLOOKUP($E73,'Country Indicator Data'!$B$4:$N$300,12,FALSE)="x","x",ROUND(IF(VLOOKUP($E73,'Country Indicator Data'!$B$4:$N$300,12,FALSE)&gt;V$3,0,IF(VLOOKUP($E73,'Country Indicator Data'!$B$4:$N$300,12,FALSE)&lt;V$4,5,(V$3-VLOOKUP($E73,'Country Indicator Data'!$B$4:$N$300,12,FALSE))/(V$3-V$4)*5)),1))))</f>
        <v>2</v>
      </c>
      <c r="W73" s="240">
        <f t="shared" si="31"/>
        <v>3.1</v>
      </c>
      <c r="X73" s="240">
        <f t="shared" si="32"/>
        <v>2.1</v>
      </c>
      <c r="Y73" s="247" t="str">
        <f>IF('Core Indicators'!FC70="x","x",IF('Core Indicators'!FC70&gt;=5,5,IF('Core Indicators'!FC70&gt;=4,4,IF('Core Indicators'!FC70&gt;=3,3,IF('Core Indicators'!FC70&gt;=2,2,IF('Core Indicators'!FC70&gt;=1,1,0))))))</f>
        <v>x</v>
      </c>
      <c r="Z73" s="240" t="str">
        <f t="shared" si="33"/>
        <v>x</v>
      </c>
      <c r="AA73" s="247">
        <f>'Crisis Indicator Data'!Y70</f>
        <v>0</v>
      </c>
      <c r="AB73" s="247">
        <f>'Crisis Indicator Data'!Z70</f>
        <v>0</v>
      </c>
      <c r="AC73" s="247">
        <f>'Crisis Indicator Data'!AA70</f>
        <v>0</v>
      </c>
      <c r="AD73" s="247">
        <f>'Crisis Indicator Data'!AB70</f>
        <v>0</v>
      </c>
      <c r="AE73" s="247">
        <f t="shared" si="34"/>
        <v>0</v>
      </c>
      <c r="AF73" s="247">
        <f>'Crisis Indicator Data'!AC70</f>
        <v>0</v>
      </c>
      <c r="AG73" s="247">
        <f>'Crisis Indicator Data'!AD70</f>
        <v>0</v>
      </c>
      <c r="AH73" s="247">
        <f t="shared" si="35"/>
        <v>0</v>
      </c>
      <c r="AI73" s="247">
        <f>'Crisis Indicator Data'!AE70</f>
        <v>0</v>
      </c>
      <c r="AJ73" s="247">
        <f>'Crisis Indicator Data'!AF70</f>
        <v>0</v>
      </c>
      <c r="AK73" s="247">
        <f>'Crisis Indicator Data'!AG70</f>
        <v>3</v>
      </c>
      <c r="AL73" s="247">
        <f t="shared" si="36"/>
        <v>3</v>
      </c>
      <c r="AM73" s="240">
        <f t="shared" si="37"/>
        <v>1</v>
      </c>
      <c r="AN73" s="240">
        <f t="shared" si="38"/>
        <v>1</v>
      </c>
    </row>
    <row r="74" spans="1:40" ht="13.5" customHeight="1" x14ac:dyDescent="0.25">
      <c r="A74" s="147" t="str">
        <f>'Crisis Indicator Data'!A71</f>
        <v>Multiple crisis in Mexico</v>
      </c>
      <c r="B74" s="148" t="str">
        <f>'Crisis Indicator Data'!B71</f>
        <v>Violence,Displacement</v>
      </c>
      <c r="C74" s="148" t="str">
        <f>'Crisis Indicator Data'!C71</f>
        <v>MEX001</v>
      </c>
      <c r="D74" s="148" t="str">
        <f>'Crisis Indicator Data'!D71</f>
        <v>Mexico</v>
      </c>
      <c r="E74" s="149" t="str">
        <f>'Crisis Indicator Data'!E71</f>
        <v>MEX</v>
      </c>
      <c r="F74" s="240">
        <f>IF(LEN(E74)&gt;3,(IF(VLOOKUP($C74,'Regional Crises'!$B$1:$R$66,7,FALSE)="x","x",ROUND(IF(VLOOKUP($C74,'Regional Crises'!$B$1:$R$66,7,FALSE)&gt;$F$3,5,IF(VLOOKUP($C74,'Regional Crises'!$B$1:$R$66,7,FALSE)&lt;F$4,0,($F$3-VLOOKUP($C74,'Regional Crises'!$B$1:$R$66,7,FALSE))/($F$3-$F$4)*5)),1))),IF(VLOOKUP($E74,'Country Indicator Data'!$B$4:$N$300,3,FALSE)="x","x",ROUND(IF(VLOOKUP($E74,'Country Indicator Data'!$B$4:$N$300,3,FALSE)&gt;$F$3,5,IF(VLOOKUP($E74,'Country Indicator Data'!$B$4:$N$300,3,FALSE)&lt;$F$4,0,($F$3-VLOOKUP($E74,'Country Indicator Data'!$B$4:$N$300,3,FALSE))/($F$3-$F$4)*5)),1)))</f>
        <v>1.4</v>
      </c>
      <c r="G74" s="240">
        <f>IF(LEN(E74)&gt;3,(IF(VLOOKUP($C74,'Regional Crises'!$B$1:$R$66,9,FALSE)="x","x",ROUND(IF(VLOOKUP($C74,'Regional Crises'!$B$1:$R$66,9,FALSE)&gt;G$3,5,IF(VLOOKUP($C74,'Regional Crises'!$B$1:$R$66,9,FALSE)&lt;G$4,0,(G$3-VLOOKUP($C74,'Regional Crises'!$B$1:$R$66,9,FALSE))/(G$3-G$4)*5)),1))),IF(VLOOKUP($E74,'Country Indicator Data'!$B$4:$N$300,5,FALSE)="x","x",ROUND(IF(VLOOKUP($E74,'Country Indicator Data'!$B$4:$N$300,5,FALSE)&gt;G$3,5,IF(VLOOKUP($E74,'Country Indicator Data'!$B$4:$N$300,5,FALSE)&lt;G$4,0,(G$3-VLOOKUP($E74,'Country Indicator Data'!$B$4:$N$300,5,FALSE))/(G$3-G$4)*5)),1)))</f>
        <v>2</v>
      </c>
      <c r="H74" s="240">
        <f t="shared" si="26"/>
        <v>1.7</v>
      </c>
      <c r="I74" s="240">
        <f>IF(LEN(E74)&gt;3,(IF(VLOOKUP($C74,'Regional Crises'!$B$1:$R$66,6,FALSE)="x","x",ROUND(IF(VLOOKUP($C74,'Regional Crises'!$B$1:$R$66,6,FALSE)&gt;I$3,5,IF(VLOOKUP($C74,'Regional Crises'!$B$1:$R$66,6,FALSE)&lt;I$4,0,5-(I$3-VLOOKUP($C74,'Regional Crises'!$B$1:$R$66,6,FALSE))/(I$3-I$4)*5)),1))),IF(VLOOKUP($E74,'Country Indicator Data'!$B$4:$N$300,2,FALSE)="x","x",ROUND(IF(VLOOKUP($E74,'Country Indicator Data'!$B$4:$N$300,2,FALSE)&gt;I$3,5,IF(VLOOKUP($E74,'Country Indicator Data'!$B$4:$N$300,2,FALSE)&lt;I$4,0,5-(I$3-VLOOKUP($E74,'Country Indicator Data'!$B$4:$N$300,2,FALSE))/(I$3-I$4)*5)),1)))</f>
        <v>1.7</v>
      </c>
      <c r="J74" s="240">
        <f>IF(LEN(E74)&gt;3,(IF(VLOOKUP($C74,'Regional Crises'!$B$1:$R$66,8,FALSE)="x","x",ROUND(IF(VLOOKUP($C74,'Regional Crises'!$B$1:$R$66,8,FALSE)&gt;J$3,5,IF(VLOOKUP($C74,'Regional Crises'!$B$1:$R$66,8,FALSE)&lt;J$4,0,5-(J$3-VLOOKUP($C74,'Regional Crises'!$B$1:$R$66,8,FALSE))/(J$3-J$4)*5)),1))),IF(VLOOKUP($E74,'Country Indicator Data'!$B$4:$N$300,4,FALSE)="x","x",ROUND(IF(VLOOKUP($E74,'Country Indicator Data'!$B$4:$N$300,4,FALSE)&gt;J$3,5,IF(VLOOKUP($E74,'Country Indicator Data'!$B$4:$N$300,4,FALSE)&lt;J$4,0,5-(J$3-VLOOKUP($E74,'Country Indicator Data'!$B$4:$N$300,4,FALSE))/(J$3-J$4)*5)),1)))</f>
        <v>1.1000000000000001</v>
      </c>
      <c r="K74" s="240">
        <f t="shared" si="27"/>
        <v>1.4</v>
      </c>
      <c r="L74" s="240">
        <f>IF(LEN(E74)&gt;3,(IF(VLOOKUP($C74,'Regional Crises'!$B$1:$R$66,10,FALSE)="x","x",ROUND(IF(VLOOKUP($C74,'Regional Crises'!$B$1:$R$66,10,FALSE)&gt;L$3,5,IF(VLOOKUP($C74,'Regional Crises'!$B$1:$R$66,10,FALSE)&lt;L$4,0,5-(L$3-VLOOKUP($C74,'Regional Crises'!$B$1:$R$66,10,FALSE))/(L$3-L$4)*5)),1))),IF(VLOOKUP($E74,'Country Indicator Data'!$B$4:$N$300,6,FALSE)="x","x",ROUND(IF(VLOOKUP($E74,'Country Indicator Data'!$B$4:$N$300,6,FALSE)&gt;L$3,5,IF(VLOOKUP($E74,'Country Indicator Data'!$B$4:$N$300,6,FALSE)&lt;L$4,0,5-(L$3-VLOOKUP($E74,'Country Indicator Data'!$B$4:$N$300,6,FALSE))/(L$3-L$4)*5)),1)))</f>
        <v>2.2000000000000002</v>
      </c>
      <c r="M74" s="240">
        <f>IF(LEN(E74)&gt;3,(IF(VLOOKUP($C74,'Regional Crises'!$B$1:$R$66,11,FALSE)="x","x",ROUND(IF(VLOOKUP($C74,'Regional Crises'!$B$1:$R$66,11,FALSE)&gt;M$3,5,IF(VLOOKUP($C74,'Regional Crises'!$B$1:$R$66,11,FALSE)&lt;M$4,0,5-(M$3-VLOOKUP($C74,'Regional Crises'!$B$1:$R$66,11,FALSE))/(M$3-M$4)*5)),1))),IF(VLOOKUP($E74,'Country Indicator Data'!$B$4:$N$300,7,FALSE)="x","x",ROUND(IF(VLOOKUP($E74,'Country Indicator Data'!$B$4:$N$300,7,FALSE)&gt;M$3,5,IF(VLOOKUP($E74,'Country Indicator Data'!$B$4:$N$300,7,FALSE)&lt;M$4,0,5-(M$3-VLOOKUP($E74,'Country Indicator Data'!$B$4:$N$300,7,FALSE))/(M$3-M$4)*5)),1)))</f>
        <v>2.6</v>
      </c>
      <c r="N74" s="240">
        <f t="shared" si="28"/>
        <v>2.4000000000000004</v>
      </c>
      <c r="O74" s="240">
        <f t="shared" si="29"/>
        <v>1.8333333333333333</v>
      </c>
      <c r="P74" s="240">
        <f>IF(LEN(E74)&gt;3,VLOOKUP(C74,'Regional Crises'!$B$1:$R$69,12,FALSE),VLOOKUP(E74,'Country Indicator Data'!$B$4:$I$300,8,FALSE))</f>
        <v>4</v>
      </c>
      <c r="Q74" s="240">
        <f>IF(LEN(E74)&gt;3,((IF(VLOOKUP($C74,'Regional Crises'!$B$1:$R$66,13,FALSE)="x","x",ROUND(IF(VLOOKUP($C74,'Regional Crises'!$B$1:$R$66,13,FALSE)&gt;Q$3,5,IF(VLOOKUP($C74,'Regional Crises'!$B$1:$R$66,13,FALSE)&lt;Q$4,0,5-(LOG(Q$3)-LOG(VLOOKUP($C74,'Regional Crises'!$B$1:$R$66,13,FALSE)))/(LOG(Q$3)-LOG(Q$4))*5)),1)))),(IF(VLOOKUP($E74,'Country Indicator Data'!$B$4:$N$300,9,FALSE)="x","x",ROUND(IF(VLOOKUP($E74,'Country Indicator Data'!$B$4:$N$300,9,FALSE)&gt;Q$3,5,IF(VLOOKUP($E74,'Country Indicator Data'!$B$4:$N$300,9,FALSE)&lt;Q$4,0,5-(LOG(Q$3)-LOG(VLOOKUP($E74,'Country Indicator Data'!$B$4:$N$300,9,FALSE)))/(LOG(Q$3)-LOG(Q$4))*5)),1))))</f>
        <v>5</v>
      </c>
      <c r="R74" s="240">
        <f t="shared" si="30"/>
        <v>4.5</v>
      </c>
      <c r="S74" s="240">
        <f>IF(LEN(E74)&gt;3,((IF(VLOOKUP($C74,'Regional Crises'!$B$1:$R$66,17,FALSE)="x","x",ROUND(IF(VLOOKUP($C74,'Regional Crises'!$B$1:$R$66,17,FALSE)&gt;S$3,0,IF(VLOOKUP($C74,'Regional Crises'!$B$1:$R$66,17,FALSE)&lt;S$4,5,(S$3-VLOOKUP($C74,'Regional Crises'!$B$1:$R$66,17,FALSE))/(S$3-S$4)*5)),1)))),(IF(VLOOKUP($E74,'Country Indicator Data'!$B$4:$N$300,13,FALSE)="x","x",ROUND(IF(VLOOKUP($E74,'Country Indicator Data'!$B$4:$N$300,13,FALSE)&gt;S$3,0,IF(VLOOKUP($E74,'Country Indicator Data'!$B$4:$N$300,13,FALSE)&lt;S$4,5,(S$3-VLOOKUP($E74,'Country Indicator Data'!$B$4:$N$300,13,FALSE))/(S$3-S$4)*5)),1))))</f>
        <v>3.6</v>
      </c>
      <c r="T74" s="240">
        <f>IF(LEN(E74)&gt;3,((IF(VLOOKUP($C74,'Regional Crises'!$B$1:$R$66,14,FALSE)="x","x",ROUND(IF(VLOOKUP($C74,'Regional Crises'!$B$1:$R$66,14,FALSE)&gt;T$3,0,IF(VLOOKUP($C74,'Regional Crises'!$B$1:$R$66,14,FALSE)&lt;T$4,5,(T$3-VLOOKUP($C74,'Regional Crises'!$B$1:$R$66,14,FALSE))/(T$3-T$4)*5)),1)))),(IF(VLOOKUP($E74,'Country Indicator Data'!$B$4:$N$300,10,FALSE)="x","x",ROUND(IF(VLOOKUP($E74,'Country Indicator Data'!$B$4:$N$300,10,FALSE)&gt;T$3,0,IF(VLOOKUP($E74,'Country Indicator Data'!$B$4:$N$300,10,FALSE)&lt;T$4,5,(T$3-VLOOKUP($E74,'Country Indicator Data'!$B$4:$N$300,10,FALSE))/(T$3-T$4)*5)),1))))</f>
        <v>3.2</v>
      </c>
      <c r="U74" s="240">
        <f>IF(LEN(E74)&gt;3,((IF(VLOOKUP($C74,'Regional Crises'!$B$1:$R$66,15,FALSE)="x","x",ROUND(IF(VLOOKUP($C74,'Regional Crises'!$B$1:$R$66,15,FALSE)&gt;U$3,0,IF(VLOOKUP($C74,'Regional Crises'!$B$1:$R$66,15,FALSE)&lt;U$4,5,(U$3-VLOOKUP($C74,'Regional Crises'!$B$1:$R$66,15,FALSE))/(U$3-U$4)*5)),1)))),(IF(VLOOKUP($E74,'Country Indicator Data'!$B$4:$N$300,11,FALSE)="x","x",ROUND(IF(VLOOKUP($E74,'Country Indicator Data'!$B$4:$N$300,11,FALSE)&gt;U$3,0,IF(VLOOKUP($E74,'Country Indicator Data'!$B$4:$N$300,11,FALSE)&lt;U$4,5,(U$3-VLOOKUP($E74,'Country Indicator Data'!$B$4:$N$300,11,FALSE))/(U$3-U$4)*5)),1))))</f>
        <v>2.5</v>
      </c>
      <c r="V74" s="240">
        <f>IF(LEN(E74)&gt;3,((IF(VLOOKUP($C74,'Regional Crises'!$B$1:$R$66,16,FALSE)="x","x",ROUND(IF(VLOOKUP($C74,'Regional Crises'!$B$1:$R$66,16,FALSE)&gt;V$3,0,IF(VLOOKUP($C74,'Regional Crises'!$B$1:$R$66,16,FALSE)&lt;V$4,5,(V$3-VLOOKUP($C74,'Regional Crises'!$B$1:$R$66,16,FALSE))/(V$3-V$4)*5)),1)))),(IF(VLOOKUP($E74,'Country Indicator Data'!$B$4:$N$300,12,FALSE)="x","x",ROUND(IF(VLOOKUP($E74,'Country Indicator Data'!$B$4:$N$300,12,FALSE)&gt;V$3,0,IF(VLOOKUP($E74,'Country Indicator Data'!$B$4:$N$300,12,FALSE)&lt;V$4,5,(V$3-VLOOKUP($E74,'Country Indicator Data'!$B$4:$N$300,12,FALSE))/(V$3-V$4)*5)),1))))</f>
        <v>1.9</v>
      </c>
      <c r="W74" s="240">
        <f t="shared" si="31"/>
        <v>2.8</v>
      </c>
      <c r="X74" s="240">
        <f t="shared" si="32"/>
        <v>3</v>
      </c>
      <c r="Y74" s="247">
        <f>IF('Core Indicators'!FC71="x","x",IF('Core Indicators'!FC71&gt;=5,5,IF('Core Indicators'!FC71&gt;=4,4,IF('Core Indicators'!FC71&gt;=3,3,IF('Core Indicators'!FC71&gt;=2,2,IF('Core Indicators'!FC71&gt;=1,1,0))))))</f>
        <v>5</v>
      </c>
      <c r="Z74" s="240">
        <f t="shared" si="33"/>
        <v>5</v>
      </c>
      <c r="AA74" s="247">
        <f>'Crisis Indicator Data'!Y71</f>
        <v>0</v>
      </c>
      <c r="AB74" s="247">
        <f>'Crisis Indicator Data'!Z71</f>
        <v>1</v>
      </c>
      <c r="AC74" s="247">
        <f>'Crisis Indicator Data'!AA71</f>
        <v>0</v>
      </c>
      <c r="AD74" s="247">
        <f>'Crisis Indicator Data'!AB71</f>
        <v>0</v>
      </c>
      <c r="AE74" s="247">
        <f t="shared" si="34"/>
        <v>1</v>
      </c>
      <c r="AF74" s="247">
        <f>'Crisis Indicator Data'!AC71</f>
        <v>2</v>
      </c>
      <c r="AG74" s="247">
        <f>'Crisis Indicator Data'!AD71</f>
        <v>3</v>
      </c>
      <c r="AH74" s="247">
        <f t="shared" si="35"/>
        <v>5</v>
      </c>
      <c r="AI74" s="247">
        <f>'Crisis Indicator Data'!AE71</f>
        <v>1</v>
      </c>
      <c r="AJ74" s="247">
        <f>'Crisis Indicator Data'!AF71</f>
        <v>0</v>
      </c>
      <c r="AK74" s="247">
        <f>'Crisis Indicator Data'!AG71</f>
        <v>3</v>
      </c>
      <c r="AL74" s="247">
        <f t="shared" si="36"/>
        <v>3</v>
      </c>
      <c r="AM74" s="240">
        <f t="shared" si="37"/>
        <v>3</v>
      </c>
      <c r="AN74" s="240">
        <f t="shared" si="38"/>
        <v>4</v>
      </c>
    </row>
    <row r="75" spans="1:40" ht="13.5" customHeight="1" x14ac:dyDescent="0.25">
      <c r="A75" s="147" t="str">
        <f>'Crisis Indicator Data'!A72</f>
        <v>Criminal Violence in Mexico</v>
      </c>
      <c r="B75" s="148" t="str">
        <f>'Crisis Indicator Data'!B72</f>
        <v>Violence,Displacement</v>
      </c>
      <c r="C75" s="148" t="str">
        <f>'Crisis Indicator Data'!C72</f>
        <v>MEX002</v>
      </c>
      <c r="D75" s="148" t="str">
        <f>'Crisis Indicator Data'!D72</f>
        <v>Mexico</v>
      </c>
      <c r="E75" s="149" t="str">
        <f>'Crisis Indicator Data'!E72</f>
        <v>MEX</v>
      </c>
      <c r="F75" s="240">
        <f>IF(LEN(E75)&gt;3,(IF(VLOOKUP($C75,'Regional Crises'!$B$1:$R$66,7,FALSE)="x","x",ROUND(IF(VLOOKUP($C75,'Regional Crises'!$B$1:$R$66,7,FALSE)&gt;$F$3,5,IF(VLOOKUP($C75,'Regional Crises'!$B$1:$R$66,7,FALSE)&lt;F$4,0,($F$3-VLOOKUP($C75,'Regional Crises'!$B$1:$R$66,7,FALSE))/($F$3-$F$4)*5)),1))),IF(VLOOKUP($E75,'Country Indicator Data'!$B$4:$N$300,3,FALSE)="x","x",ROUND(IF(VLOOKUP($E75,'Country Indicator Data'!$B$4:$N$300,3,FALSE)&gt;$F$3,5,IF(VLOOKUP($E75,'Country Indicator Data'!$B$4:$N$300,3,FALSE)&lt;$F$4,0,($F$3-VLOOKUP($E75,'Country Indicator Data'!$B$4:$N$300,3,FALSE))/($F$3-$F$4)*5)),1)))</f>
        <v>1.4</v>
      </c>
      <c r="G75" s="240">
        <f>IF(LEN(E75)&gt;3,(IF(VLOOKUP($C75,'Regional Crises'!$B$1:$R$66,9,FALSE)="x","x",ROUND(IF(VLOOKUP($C75,'Regional Crises'!$B$1:$R$66,9,FALSE)&gt;G$3,5,IF(VLOOKUP($C75,'Regional Crises'!$B$1:$R$66,9,FALSE)&lt;G$4,0,(G$3-VLOOKUP($C75,'Regional Crises'!$B$1:$R$66,9,FALSE))/(G$3-G$4)*5)),1))),IF(VLOOKUP($E75,'Country Indicator Data'!$B$4:$N$300,5,FALSE)="x","x",ROUND(IF(VLOOKUP($E75,'Country Indicator Data'!$B$4:$N$300,5,FALSE)&gt;G$3,5,IF(VLOOKUP($E75,'Country Indicator Data'!$B$4:$N$300,5,FALSE)&lt;G$4,0,(G$3-VLOOKUP($E75,'Country Indicator Data'!$B$4:$N$300,5,FALSE))/(G$3-G$4)*5)),1)))</f>
        <v>2</v>
      </c>
      <c r="H75" s="240">
        <f t="shared" si="26"/>
        <v>1.7</v>
      </c>
      <c r="I75" s="240">
        <f>IF(LEN(E75)&gt;3,(IF(VLOOKUP($C75,'Regional Crises'!$B$1:$R$66,6,FALSE)="x","x",ROUND(IF(VLOOKUP($C75,'Regional Crises'!$B$1:$R$66,6,FALSE)&gt;I$3,5,IF(VLOOKUP($C75,'Regional Crises'!$B$1:$R$66,6,FALSE)&lt;I$4,0,5-(I$3-VLOOKUP($C75,'Regional Crises'!$B$1:$R$66,6,FALSE))/(I$3-I$4)*5)),1))),IF(VLOOKUP($E75,'Country Indicator Data'!$B$4:$N$300,2,FALSE)="x","x",ROUND(IF(VLOOKUP($E75,'Country Indicator Data'!$B$4:$N$300,2,FALSE)&gt;I$3,5,IF(VLOOKUP($E75,'Country Indicator Data'!$B$4:$N$300,2,FALSE)&lt;I$4,0,5-(I$3-VLOOKUP($E75,'Country Indicator Data'!$B$4:$N$300,2,FALSE))/(I$3-I$4)*5)),1)))</f>
        <v>1.7</v>
      </c>
      <c r="J75" s="240">
        <f>IF(LEN(E75)&gt;3,(IF(VLOOKUP($C75,'Regional Crises'!$B$1:$R$66,8,FALSE)="x","x",ROUND(IF(VLOOKUP($C75,'Regional Crises'!$B$1:$R$66,8,FALSE)&gt;J$3,5,IF(VLOOKUP($C75,'Regional Crises'!$B$1:$R$66,8,FALSE)&lt;J$4,0,5-(J$3-VLOOKUP($C75,'Regional Crises'!$B$1:$R$66,8,FALSE))/(J$3-J$4)*5)),1))),IF(VLOOKUP($E75,'Country Indicator Data'!$B$4:$N$300,4,FALSE)="x","x",ROUND(IF(VLOOKUP($E75,'Country Indicator Data'!$B$4:$N$300,4,FALSE)&gt;J$3,5,IF(VLOOKUP($E75,'Country Indicator Data'!$B$4:$N$300,4,FALSE)&lt;J$4,0,5-(J$3-VLOOKUP($E75,'Country Indicator Data'!$B$4:$N$300,4,FALSE))/(J$3-J$4)*5)),1)))</f>
        <v>1.1000000000000001</v>
      </c>
      <c r="K75" s="240">
        <f t="shared" si="27"/>
        <v>1.4</v>
      </c>
      <c r="L75" s="240">
        <f>IF(LEN(E75)&gt;3,(IF(VLOOKUP($C75,'Regional Crises'!$B$1:$R$66,10,FALSE)="x","x",ROUND(IF(VLOOKUP($C75,'Regional Crises'!$B$1:$R$66,10,FALSE)&gt;L$3,5,IF(VLOOKUP($C75,'Regional Crises'!$B$1:$R$66,10,FALSE)&lt;L$4,0,5-(L$3-VLOOKUP($C75,'Regional Crises'!$B$1:$R$66,10,FALSE))/(L$3-L$4)*5)),1))),IF(VLOOKUP($E75,'Country Indicator Data'!$B$4:$N$300,6,FALSE)="x","x",ROUND(IF(VLOOKUP($E75,'Country Indicator Data'!$B$4:$N$300,6,FALSE)&gt;L$3,5,IF(VLOOKUP($E75,'Country Indicator Data'!$B$4:$N$300,6,FALSE)&lt;L$4,0,5-(L$3-VLOOKUP($E75,'Country Indicator Data'!$B$4:$N$300,6,FALSE))/(L$3-L$4)*5)),1)))</f>
        <v>2.2000000000000002</v>
      </c>
      <c r="M75" s="240">
        <f>IF(LEN(E75)&gt;3,(IF(VLOOKUP($C75,'Regional Crises'!$B$1:$R$66,11,FALSE)="x","x",ROUND(IF(VLOOKUP($C75,'Regional Crises'!$B$1:$R$66,11,FALSE)&gt;M$3,5,IF(VLOOKUP($C75,'Regional Crises'!$B$1:$R$66,11,FALSE)&lt;M$4,0,5-(M$3-VLOOKUP($C75,'Regional Crises'!$B$1:$R$66,11,FALSE))/(M$3-M$4)*5)),1))),IF(VLOOKUP($E75,'Country Indicator Data'!$B$4:$N$300,7,FALSE)="x","x",ROUND(IF(VLOOKUP($E75,'Country Indicator Data'!$B$4:$N$300,7,FALSE)&gt;M$3,5,IF(VLOOKUP($E75,'Country Indicator Data'!$B$4:$N$300,7,FALSE)&lt;M$4,0,5-(M$3-VLOOKUP($E75,'Country Indicator Data'!$B$4:$N$300,7,FALSE))/(M$3-M$4)*5)),1)))</f>
        <v>2.6</v>
      </c>
      <c r="N75" s="240">
        <f t="shared" si="28"/>
        <v>2.4000000000000004</v>
      </c>
      <c r="O75" s="240">
        <f t="shared" si="29"/>
        <v>1.8333333333333333</v>
      </c>
      <c r="P75" s="240">
        <f>IF(LEN(E75)&gt;3,VLOOKUP(C75,'Regional Crises'!$B$1:$R$69,12,FALSE),VLOOKUP(E75,'Country Indicator Data'!$B$4:$I$300,8,FALSE))</f>
        <v>4</v>
      </c>
      <c r="Q75" s="240">
        <f>IF(LEN(E75)&gt;3,((IF(VLOOKUP($C75,'Regional Crises'!$B$1:$R$66,13,FALSE)="x","x",ROUND(IF(VLOOKUP($C75,'Regional Crises'!$B$1:$R$66,13,FALSE)&gt;Q$3,5,IF(VLOOKUP($C75,'Regional Crises'!$B$1:$R$66,13,FALSE)&lt;Q$4,0,5-(LOG(Q$3)-LOG(VLOOKUP($C75,'Regional Crises'!$B$1:$R$66,13,FALSE)))/(LOG(Q$3)-LOG(Q$4))*5)),1)))),(IF(VLOOKUP($E75,'Country Indicator Data'!$B$4:$N$300,9,FALSE)="x","x",ROUND(IF(VLOOKUP($E75,'Country Indicator Data'!$B$4:$N$300,9,FALSE)&gt;Q$3,5,IF(VLOOKUP($E75,'Country Indicator Data'!$B$4:$N$300,9,FALSE)&lt;Q$4,0,5-(LOG(Q$3)-LOG(VLOOKUP($E75,'Country Indicator Data'!$B$4:$N$300,9,FALSE)))/(LOG(Q$3)-LOG(Q$4))*5)),1))))</f>
        <v>5</v>
      </c>
      <c r="R75" s="240">
        <f t="shared" si="30"/>
        <v>4.5</v>
      </c>
      <c r="S75" s="240">
        <f>IF(LEN(E75)&gt;3,((IF(VLOOKUP($C75,'Regional Crises'!$B$1:$R$66,17,FALSE)="x","x",ROUND(IF(VLOOKUP($C75,'Regional Crises'!$B$1:$R$66,17,FALSE)&gt;S$3,0,IF(VLOOKUP($C75,'Regional Crises'!$B$1:$R$66,17,FALSE)&lt;S$4,5,(S$3-VLOOKUP($C75,'Regional Crises'!$B$1:$R$66,17,FALSE))/(S$3-S$4)*5)),1)))),(IF(VLOOKUP($E75,'Country Indicator Data'!$B$4:$N$300,13,FALSE)="x","x",ROUND(IF(VLOOKUP($E75,'Country Indicator Data'!$B$4:$N$300,13,FALSE)&gt;S$3,0,IF(VLOOKUP($E75,'Country Indicator Data'!$B$4:$N$300,13,FALSE)&lt;S$4,5,(S$3-VLOOKUP($E75,'Country Indicator Data'!$B$4:$N$300,13,FALSE))/(S$3-S$4)*5)),1))))</f>
        <v>3.6</v>
      </c>
      <c r="T75" s="240">
        <f>IF(LEN(E75)&gt;3,((IF(VLOOKUP($C75,'Regional Crises'!$B$1:$R$66,14,FALSE)="x","x",ROUND(IF(VLOOKUP($C75,'Regional Crises'!$B$1:$R$66,14,FALSE)&gt;T$3,0,IF(VLOOKUP($C75,'Regional Crises'!$B$1:$R$66,14,FALSE)&lt;T$4,5,(T$3-VLOOKUP($C75,'Regional Crises'!$B$1:$R$66,14,FALSE))/(T$3-T$4)*5)),1)))),(IF(VLOOKUP($E75,'Country Indicator Data'!$B$4:$N$300,10,FALSE)="x","x",ROUND(IF(VLOOKUP($E75,'Country Indicator Data'!$B$4:$N$300,10,FALSE)&gt;T$3,0,IF(VLOOKUP($E75,'Country Indicator Data'!$B$4:$N$300,10,FALSE)&lt;T$4,5,(T$3-VLOOKUP($E75,'Country Indicator Data'!$B$4:$N$300,10,FALSE))/(T$3-T$4)*5)),1))))</f>
        <v>3.2</v>
      </c>
      <c r="U75" s="240">
        <f>IF(LEN(E75)&gt;3,((IF(VLOOKUP($C75,'Regional Crises'!$B$1:$R$66,15,FALSE)="x","x",ROUND(IF(VLOOKUP($C75,'Regional Crises'!$B$1:$R$66,15,FALSE)&gt;U$3,0,IF(VLOOKUP($C75,'Regional Crises'!$B$1:$R$66,15,FALSE)&lt;U$4,5,(U$3-VLOOKUP($C75,'Regional Crises'!$B$1:$R$66,15,FALSE))/(U$3-U$4)*5)),1)))),(IF(VLOOKUP($E75,'Country Indicator Data'!$B$4:$N$300,11,FALSE)="x","x",ROUND(IF(VLOOKUP($E75,'Country Indicator Data'!$B$4:$N$300,11,FALSE)&gt;U$3,0,IF(VLOOKUP($E75,'Country Indicator Data'!$B$4:$N$300,11,FALSE)&lt;U$4,5,(U$3-VLOOKUP($E75,'Country Indicator Data'!$B$4:$N$300,11,FALSE))/(U$3-U$4)*5)),1))))</f>
        <v>2.5</v>
      </c>
      <c r="V75" s="240">
        <f>IF(LEN(E75)&gt;3,((IF(VLOOKUP($C75,'Regional Crises'!$B$1:$R$66,16,FALSE)="x","x",ROUND(IF(VLOOKUP($C75,'Regional Crises'!$B$1:$R$66,16,FALSE)&gt;V$3,0,IF(VLOOKUP($C75,'Regional Crises'!$B$1:$R$66,16,FALSE)&lt;V$4,5,(V$3-VLOOKUP($C75,'Regional Crises'!$B$1:$R$66,16,FALSE))/(V$3-V$4)*5)),1)))),(IF(VLOOKUP($E75,'Country Indicator Data'!$B$4:$N$300,12,FALSE)="x","x",ROUND(IF(VLOOKUP($E75,'Country Indicator Data'!$B$4:$N$300,12,FALSE)&gt;V$3,0,IF(VLOOKUP($E75,'Country Indicator Data'!$B$4:$N$300,12,FALSE)&lt;V$4,5,(V$3-VLOOKUP($E75,'Country Indicator Data'!$B$4:$N$300,12,FALSE))/(V$3-V$4)*5)),1))))</f>
        <v>1.9</v>
      </c>
      <c r="W75" s="240">
        <f t="shared" si="31"/>
        <v>2.8</v>
      </c>
      <c r="X75" s="240">
        <f t="shared" si="32"/>
        <v>3</v>
      </c>
      <c r="Y75" s="247">
        <f>IF('Core Indicators'!FC72="x","x",IF('Core Indicators'!FC72&gt;=5,5,IF('Core Indicators'!FC72&gt;=4,4,IF('Core Indicators'!FC72&gt;=3,3,IF('Core Indicators'!FC72&gt;=2,2,IF('Core Indicators'!FC72&gt;=1,1,0))))))</f>
        <v>5</v>
      </c>
      <c r="Z75" s="240">
        <f t="shared" si="33"/>
        <v>5</v>
      </c>
      <c r="AA75" s="247">
        <f>'Crisis Indicator Data'!Y72</f>
        <v>0</v>
      </c>
      <c r="AB75" s="247">
        <f>'Crisis Indicator Data'!Z72</f>
        <v>1</v>
      </c>
      <c r="AC75" s="247">
        <f>'Crisis Indicator Data'!AA72</f>
        <v>0</v>
      </c>
      <c r="AD75" s="247">
        <f>'Crisis Indicator Data'!AB72</f>
        <v>0</v>
      </c>
      <c r="AE75" s="247">
        <f t="shared" si="34"/>
        <v>1</v>
      </c>
      <c r="AF75" s="247">
        <f>'Crisis Indicator Data'!AC72</f>
        <v>2</v>
      </c>
      <c r="AG75" s="247">
        <f>'Crisis Indicator Data'!AD72</f>
        <v>1</v>
      </c>
      <c r="AH75" s="247">
        <f t="shared" si="35"/>
        <v>3</v>
      </c>
      <c r="AI75" s="247">
        <f>'Crisis Indicator Data'!AE72</f>
        <v>1</v>
      </c>
      <c r="AJ75" s="247">
        <f>'Crisis Indicator Data'!AF72</f>
        <v>0</v>
      </c>
      <c r="AK75" s="247">
        <f>'Crisis Indicator Data'!AG72</f>
        <v>3</v>
      </c>
      <c r="AL75" s="247">
        <f t="shared" si="36"/>
        <v>3</v>
      </c>
      <c r="AM75" s="240">
        <f t="shared" si="37"/>
        <v>2</v>
      </c>
      <c r="AN75" s="240">
        <f t="shared" si="38"/>
        <v>3.5</v>
      </c>
    </row>
    <row r="76" spans="1:40" ht="13.5" customHeight="1" x14ac:dyDescent="0.25">
      <c r="A76" s="147" t="str">
        <f>'Crisis Indicator Data'!A73</f>
        <v>Mixed Migration in Mexico</v>
      </c>
      <c r="B76" s="148" t="str">
        <f>'Crisis Indicator Data'!B73</f>
        <v>Displacement</v>
      </c>
      <c r="C76" s="148" t="str">
        <f>'Crisis Indicator Data'!C73</f>
        <v>MEX003</v>
      </c>
      <c r="D76" s="148" t="str">
        <f>'Crisis Indicator Data'!D73</f>
        <v>Mexico</v>
      </c>
      <c r="E76" s="149" t="str">
        <f>'Crisis Indicator Data'!E73</f>
        <v>MEX</v>
      </c>
      <c r="F76" s="240">
        <f>IF(LEN(E76)&gt;3,(IF(VLOOKUP($C76,'Regional Crises'!$B$1:$R$66,7,FALSE)="x","x",ROUND(IF(VLOOKUP($C76,'Regional Crises'!$B$1:$R$66,7,FALSE)&gt;$F$3,5,IF(VLOOKUP($C76,'Regional Crises'!$B$1:$R$66,7,FALSE)&lt;F$4,0,($F$3-VLOOKUP($C76,'Regional Crises'!$B$1:$R$66,7,FALSE))/($F$3-$F$4)*5)),1))),IF(VLOOKUP($E76,'Country Indicator Data'!$B$4:$N$300,3,FALSE)="x","x",ROUND(IF(VLOOKUP($E76,'Country Indicator Data'!$B$4:$N$300,3,FALSE)&gt;$F$3,5,IF(VLOOKUP($E76,'Country Indicator Data'!$B$4:$N$300,3,FALSE)&lt;$F$4,0,($F$3-VLOOKUP($E76,'Country Indicator Data'!$B$4:$N$300,3,FALSE))/($F$3-$F$4)*5)),1)))</f>
        <v>1.4</v>
      </c>
      <c r="G76" s="240">
        <f>IF(LEN(E76)&gt;3,(IF(VLOOKUP($C76,'Regional Crises'!$B$1:$R$66,9,FALSE)="x","x",ROUND(IF(VLOOKUP($C76,'Regional Crises'!$B$1:$R$66,9,FALSE)&gt;G$3,5,IF(VLOOKUP($C76,'Regional Crises'!$B$1:$R$66,9,FALSE)&lt;G$4,0,(G$3-VLOOKUP($C76,'Regional Crises'!$B$1:$R$66,9,FALSE))/(G$3-G$4)*5)),1))),IF(VLOOKUP($E76,'Country Indicator Data'!$B$4:$N$300,5,FALSE)="x","x",ROUND(IF(VLOOKUP($E76,'Country Indicator Data'!$B$4:$N$300,5,FALSE)&gt;G$3,5,IF(VLOOKUP($E76,'Country Indicator Data'!$B$4:$N$300,5,FALSE)&lt;G$4,0,(G$3-VLOOKUP($E76,'Country Indicator Data'!$B$4:$N$300,5,FALSE))/(G$3-G$4)*5)),1)))</f>
        <v>2</v>
      </c>
      <c r="H76" s="240">
        <f t="shared" si="26"/>
        <v>1.7</v>
      </c>
      <c r="I76" s="240">
        <f>IF(LEN(E76)&gt;3,(IF(VLOOKUP($C76,'Regional Crises'!$B$1:$R$66,6,FALSE)="x","x",ROUND(IF(VLOOKUP($C76,'Regional Crises'!$B$1:$R$66,6,FALSE)&gt;I$3,5,IF(VLOOKUP($C76,'Regional Crises'!$B$1:$R$66,6,FALSE)&lt;I$4,0,5-(I$3-VLOOKUP($C76,'Regional Crises'!$B$1:$R$66,6,FALSE))/(I$3-I$4)*5)),1))),IF(VLOOKUP($E76,'Country Indicator Data'!$B$4:$N$300,2,FALSE)="x","x",ROUND(IF(VLOOKUP($E76,'Country Indicator Data'!$B$4:$N$300,2,FALSE)&gt;I$3,5,IF(VLOOKUP($E76,'Country Indicator Data'!$B$4:$N$300,2,FALSE)&lt;I$4,0,5-(I$3-VLOOKUP($E76,'Country Indicator Data'!$B$4:$N$300,2,FALSE))/(I$3-I$4)*5)),1)))</f>
        <v>1.7</v>
      </c>
      <c r="J76" s="240">
        <f>IF(LEN(E76)&gt;3,(IF(VLOOKUP($C76,'Regional Crises'!$B$1:$R$66,8,FALSE)="x","x",ROUND(IF(VLOOKUP($C76,'Regional Crises'!$B$1:$R$66,8,FALSE)&gt;J$3,5,IF(VLOOKUP($C76,'Regional Crises'!$B$1:$R$66,8,FALSE)&lt;J$4,0,5-(J$3-VLOOKUP($C76,'Regional Crises'!$B$1:$R$66,8,FALSE))/(J$3-J$4)*5)),1))),IF(VLOOKUP($E76,'Country Indicator Data'!$B$4:$N$300,4,FALSE)="x","x",ROUND(IF(VLOOKUP($E76,'Country Indicator Data'!$B$4:$N$300,4,FALSE)&gt;J$3,5,IF(VLOOKUP($E76,'Country Indicator Data'!$B$4:$N$300,4,FALSE)&lt;J$4,0,5-(J$3-VLOOKUP($E76,'Country Indicator Data'!$B$4:$N$300,4,FALSE))/(J$3-J$4)*5)),1)))</f>
        <v>1.1000000000000001</v>
      </c>
      <c r="K76" s="240">
        <f t="shared" si="27"/>
        <v>1.4</v>
      </c>
      <c r="L76" s="240">
        <f>IF(LEN(E76)&gt;3,(IF(VLOOKUP($C76,'Regional Crises'!$B$1:$R$66,10,FALSE)="x","x",ROUND(IF(VLOOKUP($C76,'Regional Crises'!$B$1:$R$66,10,FALSE)&gt;L$3,5,IF(VLOOKUP($C76,'Regional Crises'!$B$1:$R$66,10,FALSE)&lt;L$4,0,5-(L$3-VLOOKUP($C76,'Regional Crises'!$B$1:$R$66,10,FALSE))/(L$3-L$4)*5)),1))),IF(VLOOKUP($E76,'Country Indicator Data'!$B$4:$N$300,6,FALSE)="x","x",ROUND(IF(VLOOKUP($E76,'Country Indicator Data'!$B$4:$N$300,6,FALSE)&gt;L$3,5,IF(VLOOKUP($E76,'Country Indicator Data'!$B$4:$N$300,6,FALSE)&lt;L$4,0,5-(L$3-VLOOKUP($E76,'Country Indicator Data'!$B$4:$N$300,6,FALSE))/(L$3-L$4)*5)),1)))</f>
        <v>2.2000000000000002</v>
      </c>
      <c r="M76" s="240">
        <f>IF(LEN(E76)&gt;3,(IF(VLOOKUP($C76,'Regional Crises'!$B$1:$R$66,11,FALSE)="x","x",ROUND(IF(VLOOKUP($C76,'Regional Crises'!$B$1:$R$66,11,FALSE)&gt;M$3,5,IF(VLOOKUP($C76,'Regional Crises'!$B$1:$R$66,11,FALSE)&lt;M$4,0,5-(M$3-VLOOKUP($C76,'Regional Crises'!$B$1:$R$66,11,FALSE))/(M$3-M$4)*5)),1))),IF(VLOOKUP($E76,'Country Indicator Data'!$B$4:$N$300,7,FALSE)="x","x",ROUND(IF(VLOOKUP($E76,'Country Indicator Data'!$B$4:$N$300,7,FALSE)&gt;M$3,5,IF(VLOOKUP($E76,'Country Indicator Data'!$B$4:$N$300,7,FALSE)&lt;M$4,0,5-(M$3-VLOOKUP($E76,'Country Indicator Data'!$B$4:$N$300,7,FALSE))/(M$3-M$4)*5)),1)))</f>
        <v>2.6</v>
      </c>
      <c r="N76" s="240">
        <f t="shared" si="28"/>
        <v>2.4000000000000004</v>
      </c>
      <c r="O76" s="240">
        <f t="shared" si="29"/>
        <v>1.8333333333333333</v>
      </c>
      <c r="P76" s="240">
        <f>IF(LEN(E76)&gt;3,VLOOKUP(C76,'Regional Crises'!$B$1:$R$69,12,FALSE),VLOOKUP(E76,'Country Indicator Data'!$B$4:$I$300,8,FALSE))</f>
        <v>4</v>
      </c>
      <c r="Q76" s="240">
        <f>IF(LEN(E76)&gt;3,((IF(VLOOKUP($C76,'Regional Crises'!$B$1:$R$66,13,FALSE)="x","x",ROUND(IF(VLOOKUP($C76,'Regional Crises'!$B$1:$R$66,13,FALSE)&gt;Q$3,5,IF(VLOOKUP($C76,'Regional Crises'!$B$1:$R$66,13,FALSE)&lt;Q$4,0,5-(LOG(Q$3)-LOG(VLOOKUP($C76,'Regional Crises'!$B$1:$R$66,13,FALSE)))/(LOG(Q$3)-LOG(Q$4))*5)),1)))),(IF(VLOOKUP($E76,'Country Indicator Data'!$B$4:$N$300,9,FALSE)="x","x",ROUND(IF(VLOOKUP($E76,'Country Indicator Data'!$B$4:$N$300,9,FALSE)&gt;Q$3,5,IF(VLOOKUP($E76,'Country Indicator Data'!$B$4:$N$300,9,FALSE)&lt;Q$4,0,5-(LOG(Q$3)-LOG(VLOOKUP($E76,'Country Indicator Data'!$B$4:$N$300,9,FALSE)))/(LOG(Q$3)-LOG(Q$4))*5)),1))))</f>
        <v>5</v>
      </c>
      <c r="R76" s="240">
        <f t="shared" si="30"/>
        <v>4.5</v>
      </c>
      <c r="S76" s="240">
        <f>IF(LEN(E76)&gt;3,((IF(VLOOKUP($C76,'Regional Crises'!$B$1:$R$66,17,FALSE)="x","x",ROUND(IF(VLOOKUP($C76,'Regional Crises'!$B$1:$R$66,17,FALSE)&gt;S$3,0,IF(VLOOKUP($C76,'Regional Crises'!$B$1:$R$66,17,FALSE)&lt;S$4,5,(S$3-VLOOKUP($C76,'Regional Crises'!$B$1:$R$66,17,FALSE))/(S$3-S$4)*5)),1)))),(IF(VLOOKUP($E76,'Country Indicator Data'!$B$4:$N$300,13,FALSE)="x","x",ROUND(IF(VLOOKUP($E76,'Country Indicator Data'!$B$4:$N$300,13,FALSE)&gt;S$3,0,IF(VLOOKUP($E76,'Country Indicator Data'!$B$4:$N$300,13,FALSE)&lt;S$4,5,(S$3-VLOOKUP($E76,'Country Indicator Data'!$B$4:$N$300,13,FALSE))/(S$3-S$4)*5)),1))))</f>
        <v>3.6</v>
      </c>
      <c r="T76" s="240">
        <f>IF(LEN(E76)&gt;3,((IF(VLOOKUP($C76,'Regional Crises'!$B$1:$R$66,14,FALSE)="x","x",ROUND(IF(VLOOKUP($C76,'Regional Crises'!$B$1:$R$66,14,FALSE)&gt;T$3,0,IF(VLOOKUP($C76,'Regional Crises'!$B$1:$R$66,14,FALSE)&lt;T$4,5,(T$3-VLOOKUP($C76,'Regional Crises'!$B$1:$R$66,14,FALSE))/(T$3-T$4)*5)),1)))),(IF(VLOOKUP($E76,'Country Indicator Data'!$B$4:$N$300,10,FALSE)="x","x",ROUND(IF(VLOOKUP($E76,'Country Indicator Data'!$B$4:$N$300,10,FALSE)&gt;T$3,0,IF(VLOOKUP($E76,'Country Indicator Data'!$B$4:$N$300,10,FALSE)&lt;T$4,5,(T$3-VLOOKUP($E76,'Country Indicator Data'!$B$4:$N$300,10,FALSE))/(T$3-T$4)*5)),1))))</f>
        <v>3.2</v>
      </c>
      <c r="U76" s="240">
        <f>IF(LEN(E76)&gt;3,((IF(VLOOKUP($C76,'Regional Crises'!$B$1:$R$66,15,FALSE)="x","x",ROUND(IF(VLOOKUP($C76,'Regional Crises'!$B$1:$R$66,15,FALSE)&gt;U$3,0,IF(VLOOKUP($C76,'Regional Crises'!$B$1:$R$66,15,FALSE)&lt;U$4,5,(U$3-VLOOKUP($C76,'Regional Crises'!$B$1:$R$66,15,FALSE))/(U$3-U$4)*5)),1)))),(IF(VLOOKUP($E76,'Country Indicator Data'!$B$4:$N$300,11,FALSE)="x","x",ROUND(IF(VLOOKUP($E76,'Country Indicator Data'!$B$4:$N$300,11,FALSE)&gt;U$3,0,IF(VLOOKUP($E76,'Country Indicator Data'!$B$4:$N$300,11,FALSE)&lt;U$4,5,(U$3-VLOOKUP($E76,'Country Indicator Data'!$B$4:$N$300,11,FALSE))/(U$3-U$4)*5)),1))))</f>
        <v>2.5</v>
      </c>
      <c r="V76" s="240">
        <f>IF(LEN(E76)&gt;3,((IF(VLOOKUP($C76,'Regional Crises'!$B$1:$R$66,16,FALSE)="x","x",ROUND(IF(VLOOKUP($C76,'Regional Crises'!$B$1:$R$66,16,FALSE)&gt;V$3,0,IF(VLOOKUP($C76,'Regional Crises'!$B$1:$R$66,16,FALSE)&lt;V$4,5,(V$3-VLOOKUP($C76,'Regional Crises'!$B$1:$R$66,16,FALSE))/(V$3-V$4)*5)),1)))),(IF(VLOOKUP($E76,'Country Indicator Data'!$B$4:$N$300,12,FALSE)="x","x",ROUND(IF(VLOOKUP($E76,'Country Indicator Data'!$B$4:$N$300,12,FALSE)&gt;V$3,0,IF(VLOOKUP($E76,'Country Indicator Data'!$B$4:$N$300,12,FALSE)&lt;V$4,5,(V$3-VLOOKUP($E76,'Country Indicator Data'!$B$4:$N$300,12,FALSE))/(V$3-V$4)*5)),1))))</f>
        <v>1.9</v>
      </c>
      <c r="W76" s="240">
        <f t="shared" si="31"/>
        <v>2.8</v>
      </c>
      <c r="X76" s="240">
        <f t="shared" si="32"/>
        <v>3</v>
      </c>
      <c r="Y76" s="247">
        <f>IF('Core Indicators'!FC73="x","x",IF('Core Indicators'!FC73&gt;=5,5,IF('Core Indicators'!FC73&gt;=4,4,IF('Core Indicators'!FC73&gt;=3,3,IF('Core Indicators'!FC73&gt;=2,2,IF('Core Indicators'!FC73&gt;=1,1,0))))))</f>
        <v>3</v>
      </c>
      <c r="Z76" s="240">
        <f t="shared" si="33"/>
        <v>3</v>
      </c>
      <c r="AA76" s="247">
        <f>'Crisis Indicator Data'!Y73</f>
        <v>0</v>
      </c>
      <c r="AB76" s="247">
        <f>'Crisis Indicator Data'!Z73</f>
        <v>1</v>
      </c>
      <c r="AC76" s="247">
        <f>'Crisis Indicator Data'!AA73</f>
        <v>0</v>
      </c>
      <c r="AD76" s="247">
        <f>'Crisis Indicator Data'!AB73</f>
        <v>0</v>
      </c>
      <c r="AE76" s="247">
        <f t="shared" si="34"/>
        <v>1</v>
      </c>
      <c r="AF76" s="247">
        <f>'Crisis Indicator Data'!AC73</f>
        <v>2</v>
      </c>
      <c r="AG76" s="247">
        <f>'Crisis Indicator Data'!AD73</f>
        <v>3</v>
      </c>
      <c r="AH76" s="247">
        <f t="shared" si="35"/>
        <v>5</v>
      </c>
      <c r="AI76" s="247">
        <f>'Crisis Indicator Data'!AE73</f>
        <v>1</v>
      </c>
      <c r="AJ76" s="247">
        <f>'Crisis Indicator Data'!AF73</f>
        <v>0</v>
      </c>
      <c r="AK76" s="247">
        <f>'Crisis Indicator Data'!AG73</f>
        <v>3</v>
      </c>
      <c r="AL76" s="247">
        <f t="shared" si="36"/>
        <v>3</v>
      </c>
      <c r="AM76" s="240">
        <f t="shared" si="37"/>
        <v>3</v>
      </c>
      <c r="AN76" s="240">
        <f t="shared" si="38"/>
        <v>3</v>
      </c>
    </row>
    <row r="77" spans="1:40" ht="13.5" customHeight="1" x14ac:dyDescent="0.25">
      <c r="A77" s="147" t="str">
        <f>'Crisis Indicator Data'!A74</f>
        <v>Complex crisis in Mali</v>
      </c>
      <c r="B77" s="148" t="str">
        <f>'Crisis Indicator Data'!B74</f>
        <v>Conflict</v>
      </c>
      <c r="C77" s="148" t="str">
        <f>'Crisis Indicator Data'!C74</f>
        <v>MLI001</v>
      </c>
      <c r="D77" s="148" t="str">
        <f>'Crisis Indicator Data'!D74</f>
        <v>Mali</v>
      </c>
      <c r="E77" s="149" t="str">
        <f>'Crisis Indicator Data'!E74</f>
        <v>MLI</v>
      </c>
      <c r="F77" s="240">
        <f>IF(LEN(E77)&gt;3,(IF(VLOOKUP($C77,'Regional Crises'!$B$1:$R$66,7,FALSE)="x","x",ROUND(IF(VLOOKUP($C77,'Regional Crises'!$B$1:$R$66,7,FALSE)&gt;$F$3,5,IF(VLOOKUP($C77,'Regional Crises'!$B$1:$R$66,7,FALSE)&lt;F$4,0,($F$3-VLOOKUP($C77,'Regional Crises'!$B$1:$R$66,7,FALSE))/($F$3-$F$4)*5)),1))),IF(VLOOKUP($E77,'Country Indicator Data'!$B$4:$N$300,3,FALSE)="x","x",ROUND(IF(VLOOKUP($E77,'Country Indicator Data'!$B$4:$N$300,3,FALSE)&gt;$F$3,5,IF(VLOOKUP($E77,'Country Indicator Data'!$B$4:$N$300,3,FALSE)&lt;$F$4,0,($F$3-VLOOKUP($E77,'Country Indicator Data'!$B$4:$N$300,3,FALSE))/($F$3-$F$4)*5)),1)))</f>
        <v>0.7</v>
      </c>
      <c r="G77" s="240">
        <f>IF(LEN(E77)&gt;3,(IF(VLOOKUP($C77,'Regional Crises'!$B$1:$R$66,9,FALSE)="x","x",ROUND(IF(VLOOKUP($C77,'Regional Crises'!$B$1:$R$66,9,FALSE)&gt;G$3,5,IF(VLOOKUP($C77,'Regional Crises'!$B$1:$R$66,9,FALSE)&lt;G$4,0,(G$3-VLOOKUP($C77,'Regional Crises'!$B$1:$R$66,9,FALSE))/(G$3-G$4)*5)),1))),IF(VLOOKUP($E77,'Country Indicator Data'!$B$4:$N$300,5,FALSE)="x","x",ROUND(IF(VLOOKUP($E77,'Country Indicator Data'!$B$4:$N$300,5,FALSE)&gt;G$3,5,IF(VLOOKUP($E77,'Country Indicator Data'!$B$4:$N$300,5,FALSE)&lt;G$4,0,(G$3-VLOOKUP($E77,'Country Indicator Data'!$B$4:$N$300,5,FALSE))/(G$3-G$4)*5)),1)))</f>
        <v>2.1</v>
      </c>
      <c r="H77" s="240">
        <f t="shared" si="26"/>
        <v>1.4</v>
      </c>
      <c r="I77" s="240">
        <f>IF(LEN(E77)&gt;3,(IF(VLOOKUP($C77,'Regional Crises'!$B$1:$R$66,6,FALSE)="x","x",ROUND(IF(VLOOKUP($C77,'Regional Crises'!$B$1:$R$66,6,FALSE)&gt;I$3,5,IF(VLOOKUP($C77,'Regional Crises'!$B$1:$R$66,6,FALSE)&lt;I$4,0,5-(I$3-VLOOKUP($C77,'Regional Crises'!$B$1:$R$66,6,FALSE))/(I$3-I$4)*5)),1))),IF(VLOOKUP($E77,'Country Indicator Data'!$B$4:$N$300,2,FALSE)="x","x",ROUND(IF(VLOOKUP($E77,'Country Indicator Data'!$B$4:$N$300,2,FALSE)&gt;I$3,5,IF(VLOOKUP($E77,'Country Indicator Data'!$B$4:$N$300,2,FALSE)&lt;I$4,0,5-(I$3-VLOOKUP($E77,'Country Indicator Data'!$B$4:$N$300,2,FALSE))/(I$3-I$4)*5)),1)))</f>
        <v>0.9</v>
      </c>
      <c r="J77" s="240">
        <f>IF(LEN(E77)&gt;3,(IF(VLOOKUP($C77,'Regional Crises'!$B$1:$R$66,8,FALSE)="x","x",ROUND(IF(VLOOKUP($C77,'Regional Crises'!$B$1:$R$66,8,FALSE)&gt;J$3,5,IF(VLOOKUP($C77,'Regional Crises'!$B$1:$R$66,8,FALSE)&lt;J$4,0,5-(J$3-VLOOKUP($C77,'Regional Crises'!$B$1:$R$66,8,FALSE))/(J$3-J$4)*5)),1))),IF(VLOOKUP($E77,'Country Indicator Data'!$B$4:$N$300,4,FALSE)="x","x",ROUND(IF(VLOOKUP($E77,'Country Indicator Data'!$B$4:$N$300,4,FALSE)&gt;J$3,5,IF(VLOOKUP($E77,'Country Indicator Data'!$B$4:$N$300,4,FALSE)&lt;J$4,0,5-(J$3-VLOOKUP($E77,'Country Indicator Data'!$B$4:$N$300,4,FALSE))/(J$3-J$4)*5)),1)))</f>
        <v>0</v>
      </c>
      <c r="K77" s="240">
        <f t="shared" si="27"/>
        <v>0.45</v>
      </c>
      <c r="L77" s="240">
        <f>IF(LEN(E77)&gt;3,(IF(VLOOKUP($C77,'Regional Crises'!$B$1:$R$66,10,FALSE)="x","x",ROUND(IF(VLOOKUP($C77,'Regional Crises'!$B$1:$R$66,10,FALSE)&gt;L$3,5,IF(VLOOKUP($C77,'Regional Crises'!$B$1:$R$66,10,FALSE)&lt;L$4,0,5-(L$3-VLOOKUP($C77,'Regional Crises'!$B$1:$R$66,10,FALSE))/(L$3-L$4)*5)),1))),IF(VLOOKUP($E77,'Country Indicator Data'!$B$4:$N$300,6,FALSE)="x","x",ROUND(IF(VLOOKUP($E77,'Country Indicator Data'!$B$4:$N$300,6,FALSE)&gt;L$3,5,IF(VLOOKUP($E77,'Country Indicator Data'!$B$4:$N$300,6,FALSE)&lt;L$4,0,5-(L$3-VLOOKUP($E77,'Country Indicator Data'!$B$4:$N$300,6,FALSE))/(L$3-L$4)*5)),1)))</f>
        <v>4.5</v>
      </c>
      <c r="M77" s="240">
        <f>IF(LEN(E77)&gt;3,(IF(VLOOKUP($C77,'Regional Crises'!$B$1:$R$66,11,FALSE)="x","x",ROUND(IF(VLOOKUP($C77,'Regional Crises'!$B$1:$R$66,11,FALSE)&gt;M$3,5,IF(VLOOKUP($C77,'Regional Crises'!$B$1:$R$66,11,FALSE)&lt;M$4,0,5-(M$3-VLOOKUP($C77,'Regional Crises'!$B$1:$R$66,11,FALSE))/(M$3-M$4)*5)),1))),IF(VLOOKUP($E77,'Country Indicator Data'!$B$4:$N$300,7,FALSE)="x","x",ROUND(IF(VLOOKUP($E77,'Country Indicator Data'!$B$4:$N$300,7,FALSE)&gt;M$3,5,IF(VLOOKUP($E77,'Country Indicator Data'!$B$4:$N$300,7,FALSE)&lt;M$4,0,5-(M$3-VLOOKUP($E77,'Country Indicator Data'!$B$4:$N$300,7,FALSE))/(M$3-M$4)*5)),1)))</f>
        <v>1</v>
      </c>
      <c r="N77" s="240">
        <f t="shared" si="28"/>
        <v>2.75</v>
      </c>
      <c r="O77" s="240">
        <f t="shared" si="29"/>
        <v>1.5333333333333332</v>
      </c>
      <c r="P77" s="240">
        <f>IF(LEN(E77)&gt;3,VLOOKUP(C77,'Regional Crises'!$B$1:$R$69,12,FALSE),VLOOKUP(E77,'Country Indicator Data'!$B$4:$I$300,8,FALSE))</f>
        <v>5</v>
      </c>
      <c r="Q77" s="240">
        <f>IF(LEN(E77)&gt;3,((IF(VLOOKUP($C77,'Regional Crises'!$B$1:$R$66,13,FALSE)="x","x",ROUND(IF(VLOOKUP($C77,'Regional Crises'!$B$1:$R$66,13,FALSE)&gt;Q$3,5,IF(VLOOKUP($C77,'Regional Crises'!$B$1:$R$66,13,FALSE)&lt;Q$4,0,5-(LOG(Q$3)-LOG(VLOOKUP($C77,'Regional Crises'!$B$1:$R$66,13,FALSE)))/(LOG(Q$3)-LOG(Q$4))*5)),1)))),(IF(VLOOKUP($E77,'Country Indicator Data'!$B$4:$N$300,9,FALSE)="x","x",ROUND(IF(VLOOKUP($E77,'Country Indicator Data'!$B$4:$N$300,9,FALSE)&gt;Q$3,5,IF(VLOOKUP($E77,'Country Indicator Data'!$B$4:$N$300,9,FALSE)&lt;Q$4,0,5-(LOG(Q$3)-LOG(VLOOKUP($E77,'Country Indicator Data'!$B$4:$N$300,9,FALSE)))/(LOG(Q$3)-LOG(Q$4))*5)),1))))</f>
        <v>4.7</v>
      </c>
      <c r="R77" s="240">
        <f t="shared" si="30"/>
        <v>4.8499999999999996</v>
      </c>
      <c r="S77" s="240">
        <f>IF(LEN(E77)&gt;3,((IF(VLOOKUP($C77,'Regional Crises'!$B$1:$R$66,17,FALSE)="x","x",ROUND(IF(VLOOKUP($C77,'Regional Crises'!$B$1:$R$66,17,FALSE)&gt;S$3,0,IF(VLOOKUP($C77,'Regional Crises'!$B$1:$R$66,17,FALSE)&lt;S$4,5,(S$3-VLOOKUP($C77,'Regional Crises'!$B$1:$R$66,17,FALSE))/(S$3-S$4)*5)),1)))),(IF(VLOOKUP($E77,'Country Indicator Data'!$B$4:$N$300,13,FALSE)="x","x",ROUND(IF(VLOOKUP($E77,'Country Indicator Data'!$B$4:$N$300,13,FALSE)&gt;S$3,0,IF(VLOOKUP($E77,'Country Indicator Data'!$B$4:$N$300,13,FALSE)&lt;S$4,5,(S$3-VLOOKUP($E77,'Country Indicator Data'!$B$4:$N$300,13,FALSE))/(S$3-S$4)*5)),1))))</f>
        <v>3.6</v>
      </c>
      <c r="T77" s="240">
        <f>IF(LEN(E77)&gt;3,((IF(VLOOKUP($C77,'Regional Crises'!$B$1:$R$66,14,FALSE)="x","x",ROUND(IF(VLOOKUP($C77,'Regional Crises'!$B$1:$R$66,14,FALSE)&gt;T$3,0,IF(VLOOKUP($C77,'Regional Crises'!$B$1:$R$66,14,FALSE)&lt;T$4,5,(T$3-VLOOKUP($C77,'Regional Crises'!$B$1:$R$66,14,FALSE))/(T$3-T$4)*5)),1)))),(IF(VLOOKUP($E77,'Country Indicator Data'!$B$4:$N$300,10,FALSE)="x","x",ROUND(IF(VLOOKUP($E77,'Country Indicator Data'!$B$4:$N$300,10,FALSE)&gt;T$3,0,IF(VLOOKUP($E77,'Country Indicator Data'!$B$4:$N$300,10,FALSE)&lt;T$4,5,(T$3-VLOOKUP($E77,'Country Indicator Data'!$B$4:$N$300,10,FALSE))/(T$3-T$4)*5)),1))))</f>
        <v>3.3</v>
      </c>
      <c r="U77" s="240">
        <f>IF(LEN(E77)&gt;3,((IF(VLOOKUP($C77,'Regional Crises'!$B$1:$R$66,15,FALSE)="x","x",ROUND(IF(VLOOKUP($C77,'Regional Crises'!$B$1:$R$66,15,FALSE)&gt;U$3,0,IF(VLOOKUP($C77,'Regional Crises'!$B$1:$R$66,15,FALSE)&lt;U$4,5,(U$3-VLOOKUP($C77,'Regional Crises'!$B$1:$R$66,15,FALSE))/(U$3-U$4)*5)),1)))),(IF(VLOOKUP($E77,'Country Indicator Data'!$B$4:$N$300,11,FALSE)="x","x",ROUND(IF(VLOOKUP($E77,'Country Indicator Data'!$B$4:$N$300,11,FALSE)&gt;U$3,0,IF(VLOOKUP($E77,'Country Indicator Data'!$B$4:$N$300,11,FALSE)&lt;U$4,5,(U$3-VLOOKUP($E77,'Country Indicator Data'!$B$4:$N$300,11,FALSE))/(U$3-U$4)*5)),1))))</f>
        <v>2.8</v>
      </c>
      <c r="V77" s="240">
        <f>IF(LEN(E77)&gt;3,((IF(VLOOKUP($C77,'Regional Crises'!$B$1:$R$66,16,FALSE)="x","x",ROUND(IF(VLOOKUP($C77,'Regional Crises'!$B$1:$R$66,16,FALSE)&gt;V$3,0,IF(VLOOKUP($C77,'Regional Crises'!$B$1:$R$66,16,FALSE)&lt;V$4,5,(V$3-VLOOKUP($C77,'Regional Crises'!$B$1:$R$66,16,FALSE))/(V$3-V$4)*5)),1)))),(IF(VLOOKUP($E77,'Country Indicator Data'!$B$4:$N$300,12,FALSE)="x","x",ROUND(IF(VLOOKUP($E77,'Country Indicator Data'!$B$4:$N$300,12,FALSE)&gt;V$3,0,IF(VLOOKUP($E77,'Country Indicator Data'!$B$4:$N$300,12,FALSE)&lt;V$4,5,(V$3-VLOOKUP($E77,'Country Indicator Data'!$B$4:$N$300,12,FALSE))/(V$3-V$4)*5)),1))))</f>
        <v>3</v>
      </c>
      <c r="W77" s="240">
        <f t="shared" si="31"/>
        <v>3.2</v>
      </c>
      <c r="X77" s="240">
        <f t="shared" si="32"/>
        <v>3.2</v>
      </c>
      <c r="Y77" s="247">
        <f>IF('Core Indicators'!FC74="x","x",IF('Core Indicators'!FC74&gt;=5,5,IF('Core Indicators'!FC74&gt;=4,4,IF('Core Indicators'!FC74&gt;=3,3,IF('Core Indicators'!FC74&gt;=2,2,IF('Core Indicators'!FC74&gt;=1,1,0))))))</f>
        <v>5</v>
      </c>
      <c r="Z77" s="240">
        <f t="shared" si="33"/>
        <v>5</v>
      </c>
      <c r="AA77" s="247">
        <f>'Crisis Indicator Data'!Y74</f>
        <v>1</v>
      </c>
      <c r="AB77" s="247">
        <f>'Crisis Indicator Data'!Z74</f>
        <v>3</v>
      </c>
      <c r="AC77" s="247">
        <f>'Crisis Indicator Data'!AA74</f>
        <v>3</v>
      </c>
      <c r="AD77" s="247">
        <f>'Crisis Indicator Data'!AB74</f>
        <v>1</v>
      </c>
      <c r="AE77" s="247">
        <f t="shared" si="34"/>
        <v>4</v>
      </c>
      <c r="AF77" s="247">
        <f>'Crisis Indicator Data'!AC74</f>
        <v>2</v>
      </c>
      <c r="AG77" s="247">
        <f>'Crisis Indicator Data'!AD74</f>
        <v>2</v>
      </c>
      <c r="AH77" s="247">
        <f t="shared" si="35"/>
        <v>4</v>
      </c>
      <c r="AI77" s="247">
        <f>'Crisis Indicator Data'!AE74</f>
        <v>3</v>
      </c>
      <c r="AJ77" s="247">
        <f>'Crisis Indicator Data'!AF74</f>
        <v>1</v>
      </c>
      <c r="AK77" s="247">
        <f>'Crisis Indicator Data'!AG74</f>
        <v>3</v>
      </c>
      <c r="AL77" s="247">
        <f t="shared" si="36"/>
        <v>5</v>
      </c>
      <c r="AM77" s="240">
        <f t="shared" si="37"/>
        <v>4</v>
      </c>
      <c r="AN77" s="240">
        <f t="shared" si="38"/>
        <v>4.5</v>
      </c>
    </row>
    <row r="78" spans="1:40" ht="13.5" customHeight="1" x14ac:dyDescent="0.25">
      <c r="A78" s="147" t="str">
        <f>'Crisis Indicator Data'!A75</f>
        <v>Multiple crises in Myanmar</v>
      </c>
      <c r="B78" s="148" t="str">
        <f>'Crisis Indicator Data'!B75</f>
        <v>Socio-political,Conflict,Violence</v>
      </c>
      <c r="C78" s="148" t="str">
        <f>'Crisis Indicator Data'!C75</f>
        <v>MMR001</v>
      </c>
      <c r="D78" s="148" t="str">
        <f>'Crisis Indicator Data'!D75</f>
        <v>Myanmar</v>
      </c>
      <c r="E78" s="149" t="str">
        <f>'Crisis Indicator Data'!E75</f>
        <v>MMR</v>
      </c>
      <c r="F78" s="240">
        <f>IF(LEN(E78)&gt;3,(IF(VLOOKUP($C78,'Regional Crises'!$B$1:$R$66,7,FALSE)="x","x",ROUND(IF(VLOOKUP($C78,'Regional Crises'!$B$1:$R$66,7,FALSE)&gt;$F$3,5,IF(VLOOKUP($C78,'Regional Crises'!$B$1:$R$66,7,FALSE)&lt;F$4,0,($F$3-VLOOKUP($C78,'Regional Crises'!$B$1:$R$66,7,FALSE))/($F$3-$F$4)*5)),1))),IF(VLOOKUP($E78,'Country Indicator Data'!$B$4:$N$300,3,FALSE)="x","x",ROUND(IF(VLOOKUP($E78,'Country Indicator Data'!$B$4:$N$300,3,FALSE)&gt;$F$3,5,IF(VLOOKUP($E78,'Country Indicator Data'!$B$4:$N$300,3,FALSE)&lt;$F$4,0,($F$3-VLOOKUP($E78,'Country Indicator Data'!$B$4:$N$300,3,FALSE))/($F$3-$F$4)*5)),1)))</f>
        <v>5</v>
      </c>
      <c r="G78" s="240">
        <f>IF(LEN(E78)&gt;3,(IF(VLOOKUP($C78,'Regional Crises'!$B$1:$R$66,9,FALSE)="x","x",ROUND(IF(VLOOKUP($C78,'Regional Crises'!$B$1:$R$66,9,FALSE)&gt;G$3,5,IF(VLOOKUP($C78,'Regional Crises'!$B$1:$R$66,9,FALSE)&lt;G$4,0,(G$3-VLOOKUP($C78,'Regional Crises'!$B$1:$R$66,9,FALSE))/(G$3-G$4)*5)),1))),IF(VLOOKUP($E78,'Country Indicator Data'!$B$4:$N$300,5,FALSE)="x","x",ROUND(IF(VLOOKUP($E78,'Country Indicator Data'!$B$4:$N$300,5,FALSE)&gt;G$3,5,IF(VLOOKUP($E78,'Country Indicator Data'!$B$4:$N$300,5,FALSE)&lt;G$4,0,(G$3-VLOOKUP($E78,'Country Indicator Data'!$B$4:$N$300,5,FALSE))/(G$3-G$4)*5)),1)))</f>
        <v>3.4</v>
      </c>
      <c r="H78" s="240">
        <f t="shared" si="26"/>
        <v>4.2</v>
      </c>
      <c r="I78" s="240">
        <f>IF(LEN(E78)&gt;3,(IF(VLOOKUP($C78,'Regional Crises'!$B$1:$R$66,6,FALSE)="x","x",ROUND(IF(VLOOKUP($C78,'Regional Crises'!$B$1:$R$66,6,FALSE)&gt;I$3,5,IF(VLOOKUP($C78,'Regional Crises'!$B$1:$R$66,6,FALSE)&lt;I$4,0,5-(I$3-VLOOKUP($C78,'Regional Crises'!$B$1:$R$66,6,FALSE))/(I$3-I$4)*5)),1))),IF(VLOOKUP($E78,'Country Indicator Data'!$B$4:$N$300,2,FALSE)="x","x",ROUND(IF(VLOOKUP($E78,'Country Indicator Data'!$B$4:$N$300,2,FALSE)&gt;I$3,5,IF(VLOOKUP($E78,'Country Indicator Data'!$B$4:$N$300,2,FALSE)&lt;I$4,0,5-(I$3-VLOOKUP($E78,'Country Indicator Data'!$B$4:$N$300,2,FALSE))/(I$3-I$4)*5)),1)))</f>
        <v>2.6</v>
      </c>
      <c r="J78" s="240">
        <f>IF(LEN(E78)&gt;3,(IF(VLOOKUP($C78,'Regional Crises'!$B$1:$R$66,8,FALSE)="x","x",ROUND(IF(VLOOKUP($C78,'Regional Crises'!$B$1:$R$66,8,FALSE)&gt;J$3,5,IF(VLOOKUP($C78,'Regional Crises'!$B$1:$R$66,8,FALSE)&lt;J$4,0,5-(J$3-VLOOKUP($C78,'Regional Crises'!$B$1:$R$66,8,FALSE))/(J$3-J$4)*5)),1))),IF(VLOOKUP($E78,'Country Indicator Data'!$B$4:$N$300,4,FALSE)="x","x",ROUND(IF(VLOOKUP($E78,'Country Indicator Data'!$B$4:$N$300,4,FALSE)&gt;J$3,5,IF(VLOOKUP($E78,'Country Indicator Data'!$B$4:$N$300,4,FALSE)&lt;J$4,0,5-(J$3-VLOOKUP($E78,'Country Indicator Data'!$B$4:$N$300,4,FALSE))/(J$3-J$4)*5)),1)))</f>
        <v>3</v>
      </c>
      <c r="K78" s="240">
        <f t="shared" si="27"/>
        <v>2.8</v>
      </c>
      <c r="L78" s="240">
        <f>IF(LEN(E78)&gt;3,(IF(VLOOKUP($C78,'Regional Crises'!$B$1:$R$66,10,FALSE)="x","x",ROUND(IF(VLOOKUP($C78,'Regional Crises'!$B$1:$R$66,10,FALSE)&gt;L$3,5,IF(VLOOKUP($C78,'Regional Crises'!$B$1:$R$66,10,FALSE)&lt;L$4,0,5-(L$3-VLOOKUP($C78,'Regional Crises'!$B$1:$R$66,10,FALSE))/(L$3-L$4)*5)),1))),IF(VLOOKUP($E78,'Country Indicator Data'!$B$4:$N$300,6,FALSE)="x","x",ROUND(IF(VLOOKUP($E78,'Country Indicator Data'!$B$4:$N$300,6,FALSE)&gt;L$3,5,IF(VLOOKUP($E78,'Country Indicator Data'!$B$4:$N$300,6,FALSE)&lt;L$4,0,5-(L$3-VLOOKUP($E78,'Country Indicator Data'!$B$4:$N$300,6,FALSE))/(L$3-L$4)*5)),1)))</f>
        <v>3.1</v>
      </c>
      <c r="M78" s="240">
        <f>IF(LEN(E78)&gt;3,(IF(VLOOKUP($C78,'Regional Crises'!$B$1:$R$66,11,FALSE)="x","x",ROUND(IF(VLOOKUP($C78,'Regional Crises'!$B$1:$R$66,11,FALSE)&gt;M$3,5,IF(VLOOKUP($C78,'Regional Crises'!$B$1:$R$66,11,FALSE)&lt;M$4,0,5-(M$3-VLOOKUP($C78,'Regional Crises'!$B$1:$R$66,11,FALSE))/(M$3-M$4)*5)),1))),IF(VLOOKUP($E78,'Country Indicator Data'!$B$4:$N$300,7,FALSE)="x","x",ROUND(IF(VLOOKUP($E78,'Country Indicator Data'!$B$4:$N$300,7,FALSE)&gt;M$3,5,IF(VLOOKUP($E78,'Country Indicator Data'!$B$4:$N$300,7,FALSE)&lt;M$4,0,5-(M$3-VLOOKUP($E78,'Country Indicator Data'!$B$4:$N$300,7,FALSE))/(M$3-M$4)*5)),1)))</f>
        <v>0.7</v>
      </c>
      <c r="N78" s="240">
        <f t="shared" si="28"/>
        <v>1.9</v>
      </c>
      <c r="O78" s="240">
        <f t="shared" si="29"/>
        <v>2.9666666666666668</v>
      </c>
      <c r="P78" s="240">
        <f>IF(LEN(E78)&gt;3,VLOOKUP(C78,'Regional Crises'!$B$1:$R$69,12,FALSE),VLOOKUP(E78,'Country Indicator Data'!$B$4:$I$300,8,FALSE))</f>
        <v>5</v>
      </c>
      <c r="Q78" s="240">
        <f>IF(LEN(E78)&gt;3,((IF(VLOOKUP($C78,'Regional Crises'!$B$1:$R$66,13,FALSE)="x","x",ROUND(IF(VLOOKUP($C78,'Regional Crises'!$B$1:$R$66,13,FALSE)&gt;Q$3,5,IF(VLOOKUP($C78,'Regional Crises'!$B$1:$R$66,13,FALSE)&lt;Q$4,0,5-(LOG(Q$3)-LOG(VLOOKUP($C78,'Regional Crises'!$B$1:$R$66,13,FALSE)))/(LOG(Q$3)-LOG(Q$4))*5)),1)))),(IF(VLOOKUP($E78,'Country Indicator Data'!$B$4:$N$300,9,FALSE)="x","x",ROUND(IF(VLOOKUP($E78,'Country Indicator Data'!$B$4:$N$300,9,FALSE)&gt;Q$3,5,IF(VLOOKUP($E78,'Country Indicator Data'!$B$4:$N$300,9,FALSE)&lt;Q$4,0,5-(LOG(Q$3)-LOG(VLOOKUP($E78,'Country Indicator Data'!$B$4:$N$300,9,FALSE)))/(LOG(Q$3)-LOG(Q$4))*5)),1))))</f>
        <v>5</v>
      </c>
      <c r="R78" s="240">
        <f t="shared" si="30"/>
        <v>5</v>
      </c>
      <c r="S78" s="240">
        <f>IF(LEN(E78)&gt;3,((IF(VLOOKUP($C78,'Regional Crises'!$B$1:$R$66,17,FALSE)="x","x",ROUND(IF(VLOOKUP($C78,'Regional Crises'!$B$1:$R$66,17,FALSE)&gt;S$3,0,IF(VLOOKUP($C78,'Regional Crises'!$B$1:$R$66,17,FALSE)&lt;S$4,5,(S$3-VLOOKUP($C78,'Regional Crises'!$B$1:$R$66,17,FALSE))/(S$3-S$4)*5)),1)))),(IF(VLOOKUP($E78,'Country Indicator Data'!$B$4:$N$300,13,FALSE)="x","x",ROUND(IF(VLOOKUP($E78,'Country Indicator Data'!$B$4:$N$300,13,FALSE)&gt;S$3,0,IF(VLOOKUP($E78,'Country Indicator Data'!$B$4:$N$300,13,FALSE)&lt;S$4,5,(S$3-VLOOKUP($E78,'Country Indicator Data'!$B$4:$N$300,13,FALSE))/(S$3-S$4)*5)),1))))</f>
        <v>3.6</v>
      </c>
      <c r="T78" s="240">
        <f>IF(LEN(E78)&gt;3,((IF(VLOOKUP($C78,'Regional Crises'!$B$1:$R$66,14,FALSE)="x","x",ROUND(IF(VLOOKUP($C78,'Regional Crises'!$B$1:$R$66,14,FALSE)&gt;T$3,0,IF(VLOOKUP($C78,'Regional Crises'!$B$1:$R$66,14,FALSE)&lt;T$4,5,(T$3-VLOOKUP($C78,'Regional Crises'!$B$1:$R$66,14,FALSE))/(T$3-T$4)*5)),1)))),(IF(VLOOKUP($E78,'Country Indicator Data'!$B$4:$N$300,10,FALSE)="x","x",ROUND(IF(VLOOKUP($E78,'Country Indicator Data'!$B$4:$N$300,10,FALSE)&gt;T$3,0,IF(VLOOKUP($E78,'Country Indicator Data'!$B$4:$N$300,10,FALSE)&lt;T$4,5,(T$3-VLOOKUP($E78,'Country Indicator Data'!$B$4:$N$300,10,FALSE))/(T$3-T$4)*5)),1))))</f>
        <v>3.6</v>
      </c>
      <c r="U78" s="240">
        <f>IF(LEN(E78)&gt;3,((IF(VLOOKUP($C78,'Regional Crises'!$B$1:$R$66,15,FALSE)="x","x",ROUND(IF(VLOOKUP($C78,'Regional Crises'!$B$1:$R$66,15,FALSE)&gt;U$3,0,IF(VLOOKUP($C78,'Regional Crises'!$B$1:$R$66,15,FALSE)&lt;U$4,5,(U$3-VLOOKUP($C78,'Regional Crises'!$B$1:$R$66,15,FALSE))/(U$3-U$4)*5)),1)))),(IF(VLOOKUP($E78,'Country Indicator Data'!$B$4:$N$300,11,FALSE)="x","x",ROUND(IF(VLOOKUP($E78,'Country Indicator Data'!$B$4:$N$300,11,FALSE)&gt;U$3,0,IF(VLOOKUP($E78,'Country Indicator Data'!$B$4:$N$300,11,FALSE)&lt;U$4,5,(U$3-VLOOKUP($E78,'Country Indicator Data'!$B$4:$N$300,11,FALSE))/(U$3-U$4)*5)),1))))</f>
        <v>3.6</v>
      </c>
      <c r="V78" s="240">
        <f>IF(LEN(E78)&gt;3,((IF(VLOOKUP($C78,'Regional Crises'!$B$1:$R$66,16,FALSE)="x","x",ROUND(IF(VLOOKUP($C78,'Regional Crises'!$B$1:$R$66,16,FALSE)&gt;V$3,0,IF(VLOOKUP($C78,'Regional Crises'!$B$1:$R$66,16,FALSE)&lt;V$4,5,(V$3-VLOOKUP($C78,'Regional Crises'!$B$1:$R$66,16,FALSE))/(V$3-V$4)*5)),1)))),(IF(VLOOKUP($E78,'Country Indicator Data'!$B$4:$N$300,12,FALSE)="x","x",ROUND(IF(VLOOKUP($E78,'Country Indicator Data'!$B$4:$N$300,12,FALSE)&gt;V$3,0,IF(VLOOKUP($E78,'Country Indicator Data'!$B$4:$N$300,12,FALSE)&lt;V$4,5,(V$3-VLOOKUP($E78,'Country Indicator Data'!$B$4:$N$300,12,FALSE))/(V$3-V$4)*5)),1))))</f>
        <v>3.5</v>
      </c>
      <c r="W78" s="240">
        <f t="shared" si="31"/>
        <v>3.6</v>
      </c>
      <c r="X78" s="240">
        <f t="shared" si="32"/>
        <v>3.9</v>
      </c>
      <c r="Y78" s="247">
        <f>IF('Core Indicators'!FC75="x","x",IF('Core Indicators'!FC75&gt;=5,5,IF('Core Indicators'!FC75&gt;=4,4,IF('Core Indicators'!FC75&gt;=3,3,IF('Core Indicators'!FC75&gt;=2,2,IF('Core Indicators'!FC75&gt;=1,1,0))))))</f>
        <v>4</v>
      </c>
      <c r="Z78" s="240">
        <f t="shared" si="33"/>
        <v>4</v>
      </c>
      <c r="AA78" s="247">
        <f>'Crisis Indicator Data'!Y75</f>
        <v>2</v>
      </c>
      <c r="AB78" s="247">
        <f>'Crisis Indicator Data'!Z75</f>
        <v>3</v>
      </c>
      <c r="AC78" s="247">
        <f>'Crisis Indicator Data'!AA75</f>
        <v>3</v>
      </c>
      <c r="AD78" s="247">
        <f>'Crisis Indicator Data'!AB75</f>
        <v>2</v>
      </c>
      <c r="AE78" s="247">
        <f t="shared" si="34"/>
        <v>5</v>
      </c>
      <c r="AF78" s="247">
        <f>'Crisis Indicator Data'!AC75</f>
        <v>2</v>
      </c>
      <c r="AG78" s="247">
        <f>'Crisis Indicator Data'!AD75</f>
        <v>3</v>
      </c>
      <c r="AH78" s="247">
        <f t="shared" si="35"/>
        <v>5</v>
      </c>
      <c r="AI78" s="247">
        <f>'Crisis Indicator Data'!AE75</f>
        <v>3</v>
      </c>
      <c r="AJ78" s="247">
        <f>'Crisis Indicator Data'!AF75</f>
        <v>1</v>
      </c>
      <c r="AK78" s="247">
        <f>'Crisis Indicator Data'!AG75</f>
        <v>3</v>
      </c>
      <c r="AL78" s="247">
        <f t="shared" si="36"/>
        <v>5</v>
      </c>
      <c r="AM78" s="240">
        <f t="shared" si="37"/>
        <v>5</v>
      </c>
      <c r="AN78" s="240">
        <f t="shared" si="38"/>
        <v>4.5</v>
      </c>
    </row>
    <row r="79" spans="1:40" ht="13.5" customHeight="1" x14ac:dyDescent="0.25">
      <c r="A79" s="147" t="str">
        <f>'Crisis Indicator Data'!A76</f>
        <v>Rakhine Conflict</v>
      </c>
      <c r="B79" s="148" t="str">
        <f>'Crisis Indicator Data'!B76</f>
        <v>Conflict</v>
      </c>
      <c r="C79" s="148" t="str">
        <f>'Crisis Indicator Data'!C76</f>
        <v>MMR002</v>
      </c>
      <c r="D79" s="148" t="str">
        <f>'Crisis Indicator Data'!D76</f>
        <v>Myanmar</v>
      </c>
      <c r="E79" s="149" t="str">
        <f>'Crisis Indicator Data'!E76</f>
        <v>MMR</v>
      </c>
      <c r="F79" s="240">
        <f>IF(LEN(E79)&gt;3,(IF(VLOOKUP($C79,'Regional Crises'!$B$1:$R$66,7,FALSE)="x","x",ROUND(IF(VLOOKUP($C79,'Regional Crises'!$B$1:$R$66,7,FALSE)&gt;$F$3,5,IF(VLOOKUP($C79,'Regional Crises'!$B$1:$R$66,7,FALSE)&lt;F$4,0,($F$3-VLOOKUP($C79,'Regional Crises'!$B$1:$R$66,7,FALSE))/($F$3-$F$4)*5)),1))),IF(VLOOKUP($E79,'Country Indicator Data'!$B$4:$N$300,3,FALSE)="x","x",ROUND(IF(VLOOKUP($E79,'Country Indicator Data'!$B$4:$N$300,3,FALSE)&gt;$F$3,5,IF(VLOOKUP($E79,'Country Indicator Data'!$B$4:$N$300,3,FALSE)&lt;$F$4,0,($F$3-VLOOKUP($E79,'Country Indicator Data'!$B$4:$N$300,3,FALSE))/($F$3-$F$4)*5)),1)))</f>
        <v>5</v>
      </c>
      <c r="G79" s="240">
        <f>IF(LEN(E79)&gt;3,(IF(VLOOKUP($C79,'Regional Crises'!$B$1:$R$66,9,FALSE)="x","x",ROUND(IF(VLOOKUP($C79,'Regional Crises'!$B$1:$R$66,9,FALSE)&gt;G$3,5,IF(VLOOKUP($C79,'Regional Crises'!$B$1:$R$66,9,FALSE)&lt;G$4,0,(G$3-VLOOKUP($C79,'Regional Crises'!$B$1:$R$66,9,FALSE))/(G$3-G$4)*5)),1))),IF(VLOOKUP($E79,'Country Indicator Data'!$B$4:$N$300,5,FALSE)="x","x",ROUND(IF(VLOOKUP($E79,'Country Indicator Data'!$B$4:$N$300,5,FALSE)&gt;G$3,5,IF(VLOOKUP($E79,'Country Indicator Data'!$B$4:$N$300,5,FALSE)&lt;G$4,0,(G$3-VLOOKUP($E79,'Country Indicator Data'!$B$4:$N$300,5,FALSE))/(G$3-G$4)*5)),1)))</f>
        <v>3.4</v>
      </c>
      <c r="H79" s="240">
        <f t="shared" si="26"/>
        <v>4.2</v>
      </c>
      <c r="I79" s="240">
        <f>IF(LEN(E79)&gt;3,(IF(VLOOKUP($C79,'Regional Crises'!$B$1:$R$66,6,FALSE)="x","x",ROUND(IF(VLOOKUP($C79,'Regional Crises'!$B$1:$R$66,6,FALSE)&gt;I$3,5,IF(VLOOKUP($C79,'Regional Crises'!$B$1:$R$66,6,FALSE)&lt;I$4,0,5-(I$3-VLOOKUP($C79,'Regional Crises'!$B$1:$R$66,6,FALSE))/(I$3-I$4)*5)),1))),IF(VLOOKUP($E79,'Country Indicator Data'!$B$4:$N$300,2,FALSE)="x","x",ROUND(IF(VLOOKUP($E79,'Country Indicator Data'!$B$4:$N$300,2,FALSE)&gt;I$3,5,IF(VLOOKUP($E79,'Country Indicator Data'!$B$4:$N$300,2,FALSE)&lt;I$4,0,5-(I$3-VLOOKUP($E79,'Country Indicator Data'!$B$4:$N$300,2,FALSE))/(I$3-I$4)*5)),1)))</f>
        <v>2.6</v>
      </c>
      <c r="J79" s="240">
        <f>IF(LEN(E79)&gt;3,(IF(VLOOKUP($C79,'Regional Crises'!$B$1:$R$66,8,FALSE)="x","x",ROUND(IF(VLOOKUP($C79,'Regional Crises'!$B$1:$R$66,8,FALSE)&gt;J$3,5,IF(VLOOKUP($C79,'Regional Crises'!$B$1:$R$66,8,FALSE)&lt;J$4,0,5-(J$3-VLOOKUP($C79,'Regional Crises'!$B$1:$R$66,8,FALSE))/(J$3-J$4)*5)),1))),IF(VLOOKUP($E79,'Country Indicator Data'!$B$4:$N$300,4,FALSE)="x","x",ROUND(IF(VLOOKUP($E79,'Country Indicator Data'!$B$4:$N$300,4,FALSE)&gt;J$3,5,IF(VLOOKUP($E79,'Country Indicator Data'!$B$4:$N$300,4,FALSE)&lt;J$4,0,5-(J$3-VLOOKUP($E79,'Country Indicator Data'!$B$4:$N$300,4,FALSE))/(J$3-J$4)*5)),1)))</f>
        <v>3</v>
      </c>
      <c r="K79" s="240">
        <f t="shared" si="27"/>
        <v>2.8</v>
      </c>
      <c r="L79" s="240">
        <f>IF(LEN(E79)&gt;3,(IF(VLOOKUP($C79,'Regional Crises'!$B$1:$R$66,10,FALSE)="x","x",ROUND(IF(VLOOKUP($C79,'Regional Crises'!$B$1:$R$66,10,FALSE)&gt;L$3,5,IF(VLOOKUP($C79,'Regional Crises'!$B$1:$R$66,10,FALSE)&lt;L$4,0,5-(L$3-VLOOKUP($C79,'Regional Crises'!$B$1:$R$66,10,FALSE))/(L$3-L$4)*5)),1))),IF(VLOOKUP($E79,'Country Indicator Data'!$B$4:$N$300,6,FALSE)="x","x",ROUND(IF(VLOOKUP($E79,'Country Indicator Data'!$B$4:$N$300,6,FALSE)&gt;L$3,5,IF(VLOOKUP($E79,'Country Indicator Data'!$B$4:$N$300,6,FALSE)&lt;L$4,0,5-(L$3-VLOOKUP($E79,'Country Indicator Data'!$B$4:$N$300,6,FALSE))/(L$3-L$4)*5)),1)))</f>
        <v>3.1</v>
      </c>
      <c r="M79" s="240">
        <f>IF(LEN(E79)&gt;3,(IF(VLOOKUP($C79,'Regional Crises'!$B$1:$R$66,11,FALSE)="x","x",ROUND(IF(VLOOKUP($C79,'Regional Crises'!$B$1:$R$66,11,FALSE)&gt;M$3,5,IF(VLOOKUP($C79,'Regional Crises'!$B$1:$R$66,11,FALSE)&lt;M$4,0,5-(M$3-VLOOKUP($C79,'Regional Crises'!$B$1:$R$66,11,FALSE))/(M$3-M$4)*5)),1))),IF(VLOOKUP($E79,'Country Indicator Data'!$B$4:$N$300,7,FALSE)="x","x",ROUND(IF(VLOOKUP($E79,'Country Indicator Data'!$B$4:$N$300,7,FALSE)&gt;M$3,5,IF(VLOOKUP($E79,'Country Indicator Data'!$B$4:$N$300,7,FALSE)&lt;M$4,0,5-(M$3-VLOOKUP($E79,'Country Indicator Data'!$B$4:$N$300,7,FALSE))/(M$3-M$4)*5)),1)))</f>
        <v>0.7</v>
      </c>
      <c r="N79" s="240">
        <f t="shared" si="28"/>
        <v>1.9</v>
      </c>
      <c r="O79" s="240">
        <f t="shared" si="29"/>
        <v>2.9666666666666668</v>
      </c>
      <c r="P79" s="240">
        <f>IF(LEN(E79)&gt;3,VLOOKUP(C79,'Regional Crises'!$B$1:$R$69,12,FALSE),VLOOKUP(E79,'Country Indicator Data'!$B$4:$I$300,8,FALSE))</f>
        <v>5</v>
      </c>
      <c r="Q79" s="240">
        <f>IF(LEN(E79)&gt;3,((IF(VLOOKUP($C79,'Regional Crises'!$B$1:$R$66,13,FALSE)="x","x",ROUND(IF(VLOOKUP($C79,'Regional Crises'!$B$1:$R$66,13,FALSE)&gt;Q$3,5,IF(VLOOKUP($C79,'Regional Crises'!$B$1:$R$66,13,FALSE)&lt;Q$4,0,5-(LOG(Q$3)-LOG(VLOOKUP($C79,'Regional Crises'!$B$1:$R$66,13,FALSE)))/(LOG(Q$3)-LOG(Q$4))*5)),1)))),(IF(VLOOKUP($E79,'Country Indicator Data'!$B$4:$N$300,9,FALSE)="x","x",ROUND(IF(VLOOKUP($E79,'Country Indicator Data'!$B$4:$N$300,9,FALSE)&gt;Q$3,5,IF(VLOOKUP($E79,'Country Indicator Data'!$B$4:$N$300,9,FALSE)&lt;Q$4,0,5-(LOG(Q$3)-LOG(VLOOKUP($E79,'Country Indicator Data'!$B$4:$N$300,9,FALSE)))/(LOG(Q$3)-LOG(Q$4))*5)),1))))</f>
        <v>5</v>
      </c>
      <c r="R79" s="240">
        <f t="shared" si="30"/>
        <v>5</v>
      </c>
      <c r="S79" s="240">
        <f>IF(LEN(E79)&gt;3,((IF(VLOOKUP($C79,'Regional Crises'!$B$1:$R$66,17,FALSE)="x","x",ROUND(IF(VLOOKUP($C79,'Regional Crises'!$B$1:$R$66,17,FALSE)&gt;S$3,0,IF(VLOOKUP($C79,'Regional Crises'!$B$1:$R$66,17,FALSE)&lt;S$4,5,(S$3-VLOOKUP($C79,'Regional Crises'!$B$1:$R$66,17,FALSE))/(S$3-S$4)*5)),1)))),(IF(VLOOKUP($E79,'Country Indicator Data'!$B$4:$N$300,13,FALSE)="x","x",ROUND(IF(VLOOKUP($E79,'Country Indicator Data'!$B$4:$N$300,13,FALSE)&gt;S$3,0,IF(VLOOKUP($E79,'Country Indicator Data'!$B$4:$N$300,13,FALSE)&lt;S$4,5,(S$3-VLOOKUP($E79,'Country Indicator Data'!$B$4:$N$300,13,FALSE))/(S$3-S$4)*5)),1))))</f>
        <v>3.6</v>
      </c>
      <c r="T79" s="240">
        <f>IF(LEN(E79)&gt;3,((IF(VLOOKUP($C79,'Regional Crises'!$B$1:$R$66,14,FALSE)="x","x",ROUND(IF(VLOOKUP($C79,'Regional Crises'!$B$1:$R$66,14,FALSE)&gt;T$3,0,IF(VLOOKUP($C79,'Regional Crises'!$B$1:$R$66,14,FALSE)&lt;T$4,5,(T$3-VLOOKUP($C79,'Regional Crises'!$B$1:$R$66,14,FALSE))/(T$3-T$4)*5)),1)))),(IF(VLOOKUP($E79,'Country Indicator Data'!$B$4:$N$300,10,FALSE)="x","x",ROUND(IF(VLOOKUP($E79,'Country Indicator Data'!$B$4:$N$300,10,FALSE)&gt;T$3,0,IF(VLOOKUP($E79,'Country Indicator Data'!$B$4:$N$300,10,FALSE)&lt;T$4,5,(T$3-VLOOKUP($E79,'Country Indicator Data'!$B$4:$N$300,10,FALSE))/(T$3-T$4)*5)),1))))</f>
        <v>3.6</v>
      </c>
      <c r="U79" s="240">
        <f>IF(LEN(E79)&gt;3,((IF(VLOOKUP($C79,'Regional Crises'!$B$1:$R$66,15,FALSE)="x","x",ROUND(IF(VLOOKUP($C79,'Regional Crises'!$B$1:$R$66,15,FALSE)&gt;U$3,0,IF(VLOOKUP($C79,'Regional Crises'!$B$1:$R$66,15,FALSE)&lt;U$4,5,(U$3-VLOOKUP($C79,'Regional Crises'!$B$1:$R$66,15,FALSE))/(U$3-U$4)*5)),1)))),(IF(VLOOKUP($E79,'Country Indicator Data'!$B$4:$N$300,11,FALSE)="x","x",ROUND(IF(VLOOKUP($E79,'Country Indicator Data'!$B$4:$N$300,11,FALSE)&gt;U$3,0,IF(VLOOKUP($E79,'Country Indicator Data'!$B$4:$N$300,11,FALSE)&lt;U$4,5,(U$3-VLOOKUP($E79,'Country Indicator Data'!$B$4:$N$300,11,FALSE))/(U$3-U$4)*5)),1))))</f>
        <v>3.6</v>
      </c>
      <c r="V79" s="240">
        <f>IF(LEN(E79)&gt;3,((IF(VLOOKUP($C79,'Regional Crises'!$B$1:$R$66,16,FALSE)="x","x",ROUND(IF(VLOOKUP($C79,'Regional Crises'!$B$1:$R$66,16,FALSE)&gt;V$3,0,IF(VLOOKUP($C79,'Regional Crises'!$B$1:$R$66,16,FALSE)&lt;V$4,5,(V$3-VLOOKUP($C79,'Regional Crises'!$B$1:$R$66,16,FALSE))/(V$3-V$4)*5)),1)))),(IF(VLOOKUP($E79,'Country Indicator Data'!$B$4:$N$300,12,FALSE)="x","x",ROUND(IF(VLOOKUP($E79,'Country Indicator Data'!$B$4:$N$300,12,FALSE)&gt;V$3,0,IF(VLOOKUP($E79,'Country Indicator Data'!$B$4:$N$300,12,FALSE)&lt;V$4,5,(V$3-VLOOKUP($E79,'Country Indicator Data'!$B$4:$N$300,12,FALSE))/(V$3-V$4)*5)),1))))</f>
        <v>3.5</v>
      </c>
      <c r="W79" s="240">
        <f t="shared" si="31"/>
        <v>3.6</v>
      </c>
      <c r="X79" s="240">
        <f t="shared" si="32"/>
        <v>3.9</v>
      </c>
      <c r="Y79" s="247">
        <f>IF('Core Indicators'!FC76="x","x",IF('Core Indicators'!FC76&gt;=5,5,IF('Core Indicators'!FC76&gt;=4,4,IF('Core Indicators'!FC76&gt;=3,3,IF('Core Indicators'!FC76&gt;=2,2,IF('Core Indicators'!FC76&gt;=1,1,0))))))</f>
        <v>4</v>
      </c>
      <c r="Z79" s="240">
        <f t="shared" si="33"/>
        <v>4</v>
      </c>
      <c r="AA79" s="247">
        <f>'Crisis Indicator Data'!Y76</f>
        <v>2</v>
      </c>
      <c r="AB79" s="247">
        <f>'Crisis Indicator Data'!Z76</f>
        <v>3</v>
      </c>
      <c r="AC79" s="247">
        <f>'Crisis Indicator Data'!AA76</f>
        <v>2</v>
      </c>
      <c r="AD79" s="247">
        <f>'Crisis Indicator Data'!AB76</f>
        <v>0</v>
      </c>
      <c r="AE79" s="247">
        <f t="shared" si="34"/>
        <v>3</v>
      </c>
      <c r="AF79" s="247">
        <f>'Crisis Indicator Data'!AC76</f>
        <v>2</v>
      </c>
      <c r="AG79" s="247">
        <f>'Crisis Indicator Data'!AD76</f>
        <v>2</v>
      </c>
      <c r="AH79" s="247">
        <f t="shared" si="35"/>
        <v>4</v>
      </c>
      <c r="AI79" s="247">
        <f>'Crisis Indicator Data'!AE76</f>
        <v>3</v>
      </c>
      <c r="AJ79" s="247">
        <f>'Crisis Indicator Data'!AF76</f>
        <v>1</v>
      </c>
      <c r="AK79" s="247">
        <f>'Crisis Indicator Data'!AG76</f>
        <v>3</v>
      </c>
      <c r="AL79" s="247">
        <f t="shared" si="36"/>
        <v>5</v>
      </c>
      <c r="AM79" s="240">
        <f t="shared" si="37"/>
        <v>4</v>
      </c>
      <c r="AN79" s="240">
        <f t="shared" si="38"/>
        <v>4</v>
      </c>
    </row>
    <row r="80" spans="1:40" ht="13.5" customHeight="1" x14ac:dyDescent="0.25">
      <c r="A80" s="147" t="str">
        <f>'Crisis Indicator Data'!A77</f>
        <v>Kachin and Shan Conflict</v>
      </c>
      <c r="B80" s="148" t="str">
        <f>'Crisis Indicator Data'!B77</f>
        <v>Conflict</v>
      </c>
      <c r="C80" s="148" t="str">
        <f>'Crisis Indicator Data'!C77</f>
        <v>MMR003</v>
      </c>
      <c r="D80" s="148" t="str">
        <f>'Crisis Indicator Data'!D77</f>
        <v>Myanmar</v>
      </c>
      <c r="E80" s="149" t="str">
        <f>'Crisis Indicator Data'!E77</f>
        <v>MMR</v>
      </c>
      <c r="F80" s="240">
        <f>IF(LEN(E80)&gt;3,(IF(VLOOKUP($C80,'Regional Crises'!$B$1:$R$66,7,FALSE)="x","x",ROUND(IF(VLOOKUP($C80,'Regional Crises'!$B$1:$R$66,7,FALSE)&gt;$F$3,5,IF(VLOOKUP($C80,'Regional Crises'!$B$1:$R$66,7,FALSE)&lt;F$4,0,($F$3-VLOOKUP($C80,'Regional Crises'!$B$1:$R$66,7,FALSE))/($F$3-$F$4)*5)),1))),IF(VLOOKUP($E80,'Country Indicator Data'!$B$4:$N$300,3,FALSE)="x","x",ROUND(IF(VLOOKUP($E80,'Country Indicator Data'!$B$4:$N$300,3,FALSE)&gt;$F$3,5,IF(VLOOKUP($E80,'Country Indicator Data'!$B$4:$N$300,3,FALSE)&lt;$F$4,0,($F$3-VLOOKUP($E80,'Country Indicator Data'!$B$4:$N$300,3,FALSE))/($F$3-$F$4)*5)),1)))</f>
        <v>5</v>
      </c>
      <c r="G80" s="240">
        <f>IF(LEN(E80)&gt;3,(IF(VLOOKUP($C80,'Regional Crises'!$B$1:$R$66,9,FALSE)="x","x",ROUND(IF(VLOOKUP($C80,'Regional Crises'!$B$1:$R$66,9,FALSE)&gt;G$3,5,IF(VLOOKUP($C80,'Regional Crises'!$B$1:$R$66,9,FALSE)&lt;G$4,0,(G$3-VLOOKUP($C80,'Regional Crises'!$B$1:$R$66,9,FALSE))/(G$3-G$4)*5)),1))),IF(VLOOKUP($E80,'Country Indicator Data'!$B$4:$N$300,5,FALSE)="x","x",ROUND(IF(VLOOKUP($E80,'Country Indicator Data'!$B$4:$N$300,5,FALSE)&gt;G$3,5,IF(VLOOKUP($E80,'Country Indicator Data'!$B$4:$N$300,5,FALSE)&lt;G$4,0,(G$3-VLOOKUP($E80,'Country Indicator Data'!$B$4:$N$300,5,FALSE))/(G$3-G$4)*5)),1)))</f>
        <v>3.4</v>
      </c>
      <c r="H80" s="240">
        <f t="shared" si="26"/>
        <v>4.2</v>
      </c>
      <c r="I80" s="240">
        <f>IF(LEN(E80)&gt;3,(IF(VLOOKUP($C80,'Regional Crises'!$B$1:$R$66,6,FALSE)="x","x",ROUND(IF(VLOOKUP($C80,'Regional Crises'!$B$1:$R$66,6,FALSE)&gt;I$3,5,IF(VLOOKUP($C80,'Regional Crises'!$B$1:$R$66,6,FALSE)&lt;I$4,0,5-(I$3-VLOOKUP($C80,'Regional Crises'!$B$1:$R$66,6,FALSE))/(I$3-I$4)*5)),1))),IF(VLOOKUP($E80,'Country Indicator Data'!$B$4:$N$300,2,FALSE)="x","x",ROUND(IF(VLOOKUP($E80,'Country Indicator Data'!$B$4:$N$300,2,FALSE)&gt;I$3,5,IF(VLOOKUP($E80,'Country Indicator Data'!$B$4:$N$300,2,FALSE)&lt;I$4,0,5-(I$3-VLOOKUP($E80,'Country Indicator Data'!$B$4:$N$300,2,FALSE))/(I$3-I$4)*5)),1)))</f>
        <v>2.6</v>
      </c>
      <c r="J80" s="240">
        <f>IF(LEN(E80)&gt;3,(IF(VLOOKUP($C80,'Regional Crises'!$B$1:$R$66,8,FALSE)="x","x",ROUND(IF(VLOOKUP($C80,'Regional Crises'!$B$1:$R$66,8,FALSE)&gt;J$3,5,IF(VLOOKUP($C80,'Regional Crises'!$B$1:$R$66,8,FALSE)&lt;J$4,0,5-(J$3-VLOOKUP($C80,'Regional Crises'!$B$1:$R$66,8,FALSE))/(J$3-J$4)*5)),1))),IF(VLOOKUP($E80,'Country Indicator Data'!$B$4:$N$300,4,FALSE)="x","x",ROUND(IF(VLOOKUP($E80,'Country Indicator Data'!$B$4:$N$300,4,FALSE)&gt;J$3,5,IF(VLOOKUP($E80,'Country Indicator Data'!$B$4:$N$300,4,FALSE)&lt;J$4,0,5-(J$3-VLOOKUP($E80,'Country Indicator Data'!$B$4:$N$300,4,FALSE))/(J$3-J$4)*5)),1)))</f>
        <v>3</v>
      </c>
      <c r="K80" s="240">
        <f t="shared" si="27"/>
        <v>2.8</v>
      </c>
      <c r="L80" s="240">
        <f>IF(LEN(E80)&gt;3,(IF(VLOOKUP($C80,'Regional Crises'!$B$1:$R$66,10,FALSE)="x","x",ROUND(IF(VLOOKUP($C80,'Regional Crises'!$B$1:$R$66,10,FALSE)&gt;L$3,5,IF(VLOOKUP($C80,'Regional Crises'!$B$1:$R$66,10,FALSE)&lt;L$4,0,5-(L$3-VLOOKUP($C80,'Regional Crises'!$B$1:$R$66,10,FALSE))/(L$3-L$4)*5)),1))),IF(VLOOKUP($E80,'Country Indicator Data'!$B$4:$N$300,6,FALSE)="x","x",ROUND(IF(VLOOKUP($E80,'Country Indicator Data'!$B$4:$N$300,6,FALSE)&gt;L$3,5,IF(VLOOKUP($E80,'Country Indicator Data'!$B$4:$N$300,6,FALSE)&lt;L$4,0,5-(L$3-VLOOKUP($E80,'Country Indicator Data'!$B$4:$N$300,6,FALSE))/(L$3-L$4)*5)),1)))</f>
        <v>3.1</v>
      </c>
      <c r="M80" s="240">
        <f>IF(LEN(E80)&gt;3,(IF(VLOOKUP($C80,'Regional Crises'!$B$1:$R$66,11,FALSE)="x","x",ROUND(IF(VLOOKUP($C80,'Regional Crises'!$B$1:$R$66,11,FALSE)&gt;M$3,5,IF(VLOOKUP($C80,'Regional Crises'!$B$1:$R$66,11,FALSE)&lt;M$4,0,5-(M$3-VLOOKUP($C80,'Regional Crises'!$B$1:$R$66,11,FALSE))/(M$3-M$4)*5)),1))),IF(VLOOKUP($E80,'Country Indicator Data'!$B$4:$N$300,7,FALSE)="x","x",ROUND(IF(VLOOKUP($E80,'Country Indicator Data'!$B$4:$N$300,7,FALSE)&gt;M$3,5,IF(VLOOKUP($E80,'Country Indicator Data'!$B$4:$N$300,7,FALSE)&lt;M$4,0,5-(M$3-VLOOKUP($E80,'Country Indicator Data'!$B$4:$N$300,7,FALSE))/(M$3-M$4)*5)),1)))</f>
        <v>0.7</v>
      </c>
      <c r="N80" s="240">
        <f t="shared" si="28"/>
        <v>1.9</v>
      </c>
      <c r="O80" s="240">
        <f t="shared" si="29"/>
        <v>2.9666666666666668</v>
      </c>
      <c r="P80" s="240">
        <f>IF(LEN(E80)&gt;3,VLOOKUP(C80,'Regional Crises'!$B$1:$R$69,12,FALSE),VLOOKUP(E80,'Country Indicator Data'!$B$4:$I$300,8,FALSE))</f>
        <v>5</v>
      </c>
      <c r="Q80" s="240">
        <f>IF(LEN(E80)&gt;3,((IF(VLOOKUP($C80,'Regional Crises'!$B$1:$R$66,13,FALSE)="x","x",ROUND(IF(VLOOKUP($C80,'Regional Crises'!$B$1:$R$66,13,FALSE)&gt;Q$3,5,IF(VLOOKUP($C80,'Regional Crises'!$B$1:$R$66,13,FALSE)&lt;Q$4,0,5-(LOG(Q$3)-LOG(VLOOKUP($C80,'Regional Crises'!$B$1:$R$66,13,FALSE)))/(LOG(Q$3)-LOG(Q$4))*5)),1)))),(IF(VLOOKUP($E80,'Country Indicator Data'!$B$4:$N$300,9,FALSE)="x","x",ROUND(IF(VLOOKUP($E80,'Country Indicator Data'!$B$4:$N$300,9,FALSE)&gt;Q$3,5,IF(VLOOKUP($E80,'Country Indicator Data'!$B$4:$N$300,9,FALSE)&lt;Q$4,0,5-(LOG(Q$3)-LOG(VLOOKUP($E80,'Country Indicator Data'!$B$4:$N$300,9,FALSE)))/(LOG(Q$3)-LOG(Q$4))*5)),1))))</f>
        <v>5</v>
      </c>
      <c r="R80" s="240">
        <f t="shared" si="30"/>
        <v>5</v>
      </c>
      <c r="S80" s="240">
        <f>IF(LEN(E80)&gt;3,((IF(VLOOKUP($C80,'Regional Crises'!$B$1:$R$66,17,FALSE)="x","x",ROUND(IF(VLOOKUP($C80,'Regional Crises'!$B$1:$R$66,17,FALSE)&gt;S$3,0,IF(VLOOKUP($C80,'Regional Crises'!$B$1:$R$66,17,FALSE)&lt;S$4,5,(S$3-VLOOKUP($C80,'Regional Crises'!$B$1:$R$66,17,FALSE))/(S$3-S$4)*5)),1)))),(IF(VLOOKUP($E80,'Country Indicator Data'!$B$4:$N$300,13,FALSE)="x","x",ROUND(IF(VLOOKUP($E80,'Country Indicator Data'!$B$4:$N$300,13,FALSE)&gt;S$3,0,IF(VLOOKUP($E80,'Country Indicator Data'!$B$4:$N$300,13,FALSE)&lt;S$4,5,(S$3-VLOOKUP($E80,'Country Indicator Data'!$B$4:$N$300,13,FALSE))/(S$3-S$4)*5)),1))))</f>
        <v>3.6</v>
      </c>
      <c r="T80" s="240">
        <f>IF(LEN(E80)&gt;3,((IF(VLOOKUP($C80,'Regional Crises'!$B$1:$R$66,14,FALSE)="x","x",ROUND(IF(VLOOKUP($C80,'Regional Crises'!$B$1:$R$66,14,FALSE)&gt;T$3,0,IF(VLOOKUP($C80,'Regional Crises'!$B$1:$R$66,14,FALSE)&lt;T$4,5,(T$3-VLOOKUP($C80,'Regional Crises'!$B$1:$R$66,14,FALSE))/(T$3-T$4)*5)),1)))),(IF(VLOOKUP($E80,'Country Indicator Data'!$B$4:$N$300,10,FALSE)="x","x",ROUND(IF(VLOOKUP($E80,'Country Indicator Data'!$B$4:$N$300,10,FALSE)&gt;T$3,0,IF(VLOOKUP($E80,'Country Indicator Data'!$B$4:$N$300,10,FALSE)&lt;T$4,5,(T$3-VLOOKUP($E80,'Country Indicator Data'!$B$4:$N$300,10,FALSE))/(T$3-T$4)*5)),1))))</f>
        <v>3.6</v>
      </c>
      <c r="U80" s="240">
        <f>IF(LEN(E80)&gt;3,((IF(VLOOKUP($C80,'Regional Crises'!$B$1:$R$66,15,FALSE)="x","x",ROUND(IF(VLOOKUP($C80,'Regional Crises'!$B$1:$R$66,15,FALSE)&gt;U$3,0,IF(VLOOKUP($C80,'Regional Crises'!$B$1:$R$66,15,FALSE)&lt;U$4,5,(U$3-VLOOKUP($C80,'Regional Crises'!$B$1:$R$66,15,FALSE))/(U$3-U$4)*5)),1)))),(IF(VLOOKUP($E80,'Country Indicator Data'!$B$4:$N$300,11,FALSE)="x","x",ROUND(IF(VLOOKUP($E80,'Country Indicator Data'!$B$4:$N$300,11,FALSE)&gt;U$3,0,IF(VLOOKUP($E80,'Country Indicator Data'!$B$4:$N$300,11,FALSE)&lt;U$4,5,(U$3-VLOOKUP($E80,'Country Indicator Data'!$B$4:$N$300,11,FALSE))/(U$3-U$4)*5)),1))))</f>
        <v>3.6</v>
      </c>
      <c r="V80" s="240">
        <f>IF(LEN(E80)&gt;3,((IF(VLOOKUP($C80,'Regional Crises'!$B$1:$R$66,16,FALSE)="x","x",ROUND(IF(VLOOKUP($C80,'Regional Crises'!$B$1:$R$66,16,FALSE)&gt;V$3,0,IF(VLOOKUP($C80,'Regional Crises'!$B$1:$R$66,16,FALSE)&lt;V$4,5,(V$3-VLOOKUP($C80,'Regional Crises'!$B$1:$R$66,16,FALSE))/(V$3-V$4)*5)),1)))),(IF(VLOOKUP($E80,'Country Indicator Data'!$B$4:$N$300,12,FALSE)="x","x",ROUND(IF(VLOOKUP($E80,'Country Indicator Data'!$B$4:$N$300,12,FALSE)&gt;V$3,0,IF(VLOOKUP($E80,'Country Indicator Data'!$B$4:$N$300,12,FALSE)&lt;V$4,5,(V$3-VLOOKUP($E80,'Country Indicator Data'!$B$4:$N$300,12,FALSE))/(V$3-V$4)*5)),1))))</f>
        <v>3.5</v>
      </c>
      <c r="W80" s="240">
        <f t="shared" si="31"/>
        <v>3.6</v>
      </c>
      <c r="X80" s="240">
        <f t="shared" si="32"/>
        <v>3.9</v>
      </c>
      <c r="Y80" s="247">
        <f>IF('Core Indicators'!FC77="x","x",IF('Core Indicators'!FC77&gt;=5,5,IF('Core Indicators'!FC77&gt;=4,4,IF('Core Indicators'!FC77&gt;=3,3,IF('Core Indicators'!FC77&gt;=2,2,IF('Core Indicators'!FC77&gt;=1,1,0))))))</f>
        <v>3</v>
      </c>
      <c r="Z80" s="240">
        <f t="shared" si="33"/>
        <v>3</v>
      </c>
      <c r="AA80" s="247">
        <f>'Crisis Indicator Data'!Y77</f>
        <v>2</v>
      </c>
      <c r="AB80" s="247">
        <f>'Crisis Indicator Data'!Z77</f>
        <v>3</v>
      </c>
      <c r="AC80" s="247">
        <f>'Crisis Indicator Data'!AA77</f>
        <v>2</v>
      </c>
      <c r="AD80" s="247">
        <f>'Crisis Indicator Data'!AB77</f>
        <v>0</v>
      </c>
      <c r="AE80" s="247">
        <f t="shared" si="34"/>
        <v>3</v>
      </c>
      <c r="AF80" s="247">
        <f>'Crisis Indicator Data'!AC77</f>
        <v>2</v>
      </c>
      <c r="AG80" s="247">
        <f>'Crisis Indicator Data'!AD77</f>
        <v>2</v>
      </c>
      <c r="AH80" s="247">
        <f t="shared" si="35"/>
        <v>4</v>
      </c>
      <c r="AI80" s="247">
        <f>'Crisis Indicator Data'!AE77</f>
        <v>3</v>
      </c>
      <c r="AJ80" s="247">
        <f>'Crisis Indicator Data'!AF77</f>
        <v>1</v>
      </c>
      <c r="AK80" s="247">
        <f>'Crisis Indicator Data'!AG77</f>
        <v>3</v>
      </c>
      <c r="AL80" s="247">
        <f t="shared" si="36"/>
        <v>5</v>
      </c>
      <c r="AM80" s="240">
        <f t="shared" si="37"/>
        <v>4</v>
      </c>
      <c r="AN80" s="240">
        <f t="shared" si="38"/>
        <v>3.5</v>
      </c>
    </row>
    <row r="81" spans="1:40" ht="13.5" customHeight="1" x14ac:dyDescent="0.25">
      <c r="A81" s="147" t="str">
        <f>'Crisis Indicator Data'!A78</f>
        <v>Post-coup conflict in Myanmar</v>
      </c>
      <c r="B81" s="148" t="str">
        <f>'Crisis Indicator Data'!B78</f>
        <v>Violence,Socio-political,Conflict</v>
      </c>
      <c r="C81" s="148" t="str">
        <f>'Crisis Indicator Data'!C78</f>
        <v>MMR004</v>
      </c>
      <c r="D81" s="148" t="str">
        <f>'Crisis Indicator Data'!D78</f>
        <v>Myanmar</v>
      </c>
      <c r="E81" s="149" t="str">
        <f>'Crisis Indicator Data'!E78</f>
        <v>MMR</v>
      </c>
      <c r="F81" s="240">
        <f>IF(LEN(E81)&gt;3,(IF(VLOOKUP($C81,'Regional Crises'!$B$1:$R$66,7,FALSE)="x","x",ROUND(IF(VLOOKUP($C81,'Regional Crises'!$B$1:$R$66,7,FALSE)&gt;$F$3,5,IF(VLOOKUP($C81,'Regional Crises'!$B$1:$R$66,7,FALSE)&lt;F$4,0,($F$3-VLOOKUP($C81,'Regional Crises'!$B$1:$R$66,7,FALSE))/($F$3-$F$4)*5)),1))),IF(VLOOKUP($E81,'Country Indicator Data'!$B$4:$N$300,3,FALSE)="x","x",ROUND(IF(VLOOKUP($E81,'Country Indicator Data'!$B$4:$N$300,3,FALSE)&gt;$F$3,5,IF(VLOOKUP($E81,'Country Indicator Data'!$B$4:$N$300,3,FALSE)&lt;$F$4,0,($F$3-VLOOKUP($E81,'Country Indicator Data'!$B$4:$N$300,3,FALSE))/($F$3-$F$4)*5)),1)))</f>
        <v>5</v>
      </c>
      <c r="G81" s="240">
        <f>IF(LEN(E81)&gt;3,(IF(VLOOKUP($C81,'Regional Crises'!$B$1:$R$66,9,FALSE)="x","x",ROUND(IF(VLOOKUP($C81,'Regional Crises'!$B$1:$R$66,9,FALSE)&gt;G$3,5,IF(VLOOKUP($C81,'Regional Crises'!$B$1:$R$66,9,FALSE)&lt;G$4,0,(G$3-VLOOKUP($C81,'Regional Crises'!$B$1:$R$66,9,FALSE))/(G$3-G$4)*5)),1))),IF(VLOOKUP($E81,'Country Indicator Data'!$B$4:$N$300,5,FALSE)="x","x",ROUND(IF(VLOOKUP($E81,'Country Indicator Data'!$B$4:$N$300,5,FALSE)&gt;G$3,5,IF(VLOOKUP($E81,'Country Indicator Data'!$B$4:$N$300,5,FALSE)&lt;G$4,0,(G$3-VLOOKUP($E81,'Country Indicator Data'!$B$4:$N$300,5,FALSE))/(G$3-G$4)*5)),1)))</f>
        <v>3.4</v>
      </c>
      <c r="H81" s="240">
        <f t="shared" si="26"/>
        <v>4.2</v>
      </c>
      <c r="I81" s="240">
        <f>IF(LEN(E81)&gt;3,(IF(VLOOKUP($C81,'Regional Crises'!$B$1:$R$66,6,FALSE)="x","x",ROUND(IF(VLOOKUP($C81,'Regional Crises'!$B$1:$R$66,6,FALSE)&gt;I$3,5,IF(VLOOKUP($C81,'Regional Crises'!$B$1:$R$66,6,FALSE)&lt;I$4,0,5-(I$3-VLOOKUP($C81,'Regional Crises'!$B$1:$R$66,6,FALSE))/(I$3-I$4)*5)),1))),IF(VLOOKUP($E81,'Country Indicator Data'!$B$4:$N$300,2,FALSE)="x","x",ROUND(IF(VLOOKUP($E81,'Country Indicator Data'!$B$4:$N$300,2,FALSE)&gt;I$3,5,IF(VLOOKUP($E81,'Country Indicator Data'!$B$4:$N$300,2,FALSE)&lt;I$4,0,5-(I$3-VLOOKUP($E81,'Country Indicator Data'!$B$4:$N$300,2,FALSE))/(I$3-I$4)*5)),1)))</f>
        <v>2.6</v>
      </c>
      <c r="J81" s="240">
        <f>IF(LEN(E81)&gt;3,(IF(VLOOKUP($C81,'Regional Crises'!$B$1:$R$66,8,FALSE)="x","x",ROUND(IF(VLOOKUP($C81,'Regional Crises'!$B$1:$R$66,8,FALSE)&gt;J$3,5,IF(VLOOKUP($C81,'Regional Crises'!$B$1:$R$66,8,FALSE)&lt;J$4,0,5-(J$3-VLOOKUP($C81,'Regional Crises'!$B$1:$R$66,8,FALSE))/(J$3-J$4)*5)),1))),IF(VLOOKUP($E81,'Country Indicator Data'!$B$4:$N$300,4,FALSE)="x","x",ROUND(IF(VLOOKUP($E81,'Country Indicator Data'!$B$4:$N$300,4,FALSE)&gt;J$3,5,IF(VLOOKUP($E81,'Country Indicator Data'!$B$4:$N$300,4,FALSE)&lt;J$4,0,5-(J$3-VLOOKUP($E81,'Country Indicator Data'!$B$4:$N$300,4,FALSE))/(J$3-J$4)*5)),1)))</f>
        <v>3</v>
      </c>
      <c r="K81" s="240">
        <f t="shared" si="27"/>
        <v>2.8</v>
      </c>
      <c r="L81" s="240">
        <f>IF(LEN(E81)&gt;3,(IF(VLOOKUP($C81,'Regional Crises'!$B$1:$R$66,10,FALSE)="x","x",ROUND(IF(VLOOKUP($C81,'Regional Crises'!$B$1:$R$66,10,FALSE)&gt;L$3,5,IF(VLOOKUP($C81,'Regional Crises'!$B$1:$R$66,10,FALSE)&lt;L$4,0,5-(L$3-VLOOKUP($C81,'Regional Crises'!$B$1:$R$66,10,FALSE))/(L$3-L$4)*5)),1))),IF(VLOOKUP($E81,'Country Indicator Data'!$B$4:$N$300,6,FALSE)="x","x",ROUND(IF(VLOOKUP($E81,'Country Indicator Data'!$B$4:$N$300,6,FALSE)&gt;L$3,5,IF(VLOOKUP($E81,'Country Indicator Data'!$B$4:$N$300,6,FALSE)&lt;L$4,0,5-(L$3-VLOOKUP($E81,'Country Indicator Data'!$B$4:$N$300,6,FALSE))/(L$3-L$4)*5)),1)))</f>
        <v>3.1</v>
      </c>
      <c r="M81" s="240">
        <f>IF(LEN(E81)&gt;3,(IF(VLOOKUP($C81,'Regional Crises'!$B$1:$R$66,11,FALSE)="x","x",ROUND(IF(VLOOKUP($C81,'Regional Crises'!$B$1:$R$66,11,FALSE)&gt;M$3,5,IF(VLOOKUP($C81,'Regional Crises'!$B$1:$R$66,11,FALSE)&lt;M$4,0,5-(M$3-VLOOKUP($C81,'Regional Crises'!$B$1:$R$66,11,FALSE))/(M$3-M$4)*5)),1))),IF(VLOOKUP($E81,'Country Indicator Data'!$B$4:$N$300,7,FALSE)="x","x",ROUND(IF(VLOOKUP($E81,'Country Indicator Data'!$B$4:$N$300,7,FALSE)&gt;M$3,5,IF(VLOOKUP($E81,'Country Indicator Data'!$B$4:$N$300,7,FALSE)&lt;M$4,0,5-(M$3-VLOOKUP($E81,'Country Indicator Data'!$B$4:$N$300,7,FALSE))/(M$3-M$4)*5)),1)))</f>
        <v>0.7</v>
      </c>
      <c r="N81" s="240">
        <f t="shared" si="28"/>
        <v>1.9</v>
      </c>
      <c r="O81" s="240">
        <f t="shared" si="29"/>
        <v>2.9666666666666668</v>
      </c>
      <c r="P81" s="240">
        <f>IF(LEN(E81)&gt;3,VLOOKUP(C81,'Regional Crises'!$B$1:$R$69,12,FALSE),VLOOKUP(E81,'Country Indicator Data'!$B$4:$I$300,8,FALSE))</f>
        <v>5</v>
      </c>
      <c r="Q81" s="240">
        <f>IF(LEN(E81)&gt;3,((IF(VLOOKUP($C81,'Regional Crises'!$B$1:$R$66,13,FALSE)="x","x",ROUND(IF(VLOOKUP($C81,'Regional Crises'!$B$1:$R$66,13,FALSE)&gt;Q$3,5,IF(VLOOKUP($C81,'Regional Crises'!$B$1:$R$66,13,FALSE)&lt;Q$4,0,5-(LOG(Q$3)-LOG(VLOOKUP($C81,'Regional Crises'!$B$1:$R$66,13,FALSE)))/(LOG(Q$3)-LOG(Q$4))*5)),1)))),(IF(VLOOKUP($E81,'Country Indicator Data'!$B$4:$N$300,9,FALSE)="x","x",ROUND(IF(VLOOKUP($E81,'Country Indicator Data'!$B$4:$N$300,9,FALSE)&gt;Q$3,5,IF(VLOOKUP($E81,'Country Indicator Data'!$B$4:$N$300,9,FALSE)&lt;Q$4,0,5-(LOG(Q$3)-LOG(VLOOKUP($E81,'Country Indicator Data'!$B$4:$N$300,9,FALSE)))/(LOG(Q$3)-LOG(Q$4))*5)),1))))</f>
        <v>5</v>
      </c>
      <c r="R81" s="240">
        <f t="shared" si="30"/>
        <v>5</v>
      </c>
      <c r="S81" s="240">
        <f>IF(LEN(E81)&gt;3,((IF(VLOOKUP($C81,'Regional Crises'!$B$1:$R$66,17,FALSE)="x","x",ROUND(IF(VLOOKUP($C81,'Regional Crises'!$B$1:$R$66,17,FALSE)&gt;S$3,0,IF(VLOOKUP($C81,'Regional Crises'!$B$1:$R$66,17,FALSE)&lt;S$4,5,(S$3-VLOOKUP($C81,'Regional Crises'!$B$1:$R$66,17,FALSE))/(S$3-S$4)*5)),1)))),(IF(VLOOKUP($E81,'Country Indicator Data'!$B$4:$N$300,13,FALSE)="x","x",ROUND(IF(VLOOKUP($E81,'Country Indicator Data'!$B$4:$N$300,13,FALSE)&gt;S$3,0,IF(VLOOKUP($E81,'Country Indicator Data'!$B$4:$N$300,13,FALSE)&lt;S$4,5,(S$3-VLOOKUP($E81,'Country Indicator Data'!$B$4:$N$300,13,FALSE))/(S$3-S$4)*5)),1))))</f>
        <v>3.6</v>
      </c>
      <c r="T81" s="240">
        <f>IF(LEN(E81)&gt;3,((IF(VLOOKUP($C81,'Regional Crises'!$B$1:$R$66,14,FALSE)="x","x",ROUND(IF(VLOOKUP($C81,'Regional Crises'!$B$1:$R$66,14,FALSE)&gt;T$3,0,IF(VLOOKUP($C81,'Regional Crises'!$B$1:$R$66,14,FALSE)&lt;T$4,5,(T$3-VLOOKUP($C81,'Regional Crises'!$B$1:$R$66,14,FALSE))/(T$3-T$4)*5)),1)))),(IF(VLOOKUP($E81,'Country Indicator Data'!$B$4:$N$300,10,FALSE)="x","x",ROUND(IF(VLOOKUP($E81,'Country Indicator Data'!$B$4:$N$300,10,FALSE)&gt;T$3,0,IF(VLOOKUP($E81,'Country Indicator Data'!$B$4:$N$300,10,FALSE)&lt;T$4,5,(T$3-VLOOKUP($E81,'Country Indicator Data'!$B$4:$N$300,10,FALSE))/(T$3-T$4)*5)),1))))</f>
        <v>3.6</v>
      </c>
      <c r="U81" s="240">
        <f>IF(LEN(E81)&gt;3,((IF(VLOOKUP($C81,'Regional Crises'!$B$1:$R$66,15,FALSE)="x","x",ROUND(IF(VLOOKUP($C81,'Regional Crises'!$B$1:$R$66,15,FALSE)&gt;U$3,0,IF(VLOOKUP($C81,'Regional Crises'!$B$1:$R$66,15,FALSE)&lt;U$4,5,(U$3-VLOOKUP($C81,'Regional Crises'!$B$1:$R$66,15,FALSE))/(U$3-U$4)*5)),1)))),(IF(VLOOKUP($E81,'Country Indicator Data'!$B$4:$N$300,11,FALSE)="x","x",ROUND(IF(VLOOKUP($E81,'Country Indicator Data'!$B$4:$N$300,11,FALSE)&gt;U$3,0,IF(VLOOKUP($E81,'Country Indicator Data'!$B$4:$N$300,11,FALSE)&lt;U$4,5,(U$3-VLOOKUP($E81,'Country Indicator Data'!$B$4:$N$300,11,FALSE))/(U$3-U$4)*5)),1))))</f>
        <v>3.6</v>
      </c>
      <c r="V81" s="240">
        <f>IF(LEN(E81)&gt;3,((IF(VLOOKUP($C81,'Regional Crises'!$B$1:$R$66,16,FALSE)="x","x",ROUND(IF(VLOOKUP($C81,'Regional Crises'!$B$1:$R$66,16,FALSE)&gt;V$3,0,IF(VLOOKUP($C81,'Regional Crises'!$B$1:$R$66,16,FALSE)&lt;V$4,5,(V$3-VLOOKUP($C81,'Regional Crises'!$B$1:$R$66,16,FALSE))/(V$3-V$4)*5)),1)))),(IF(VLOOKUP($E81,'Country Indicator Data'!$B$4:$N$300,12,FALSE)="x","x",ROUND(IF(VLOOKUP($E81,'Country Indicator Data'!$B$4:$N$300,12,FALSE)&gt;V$3,0,IF(VLOOKUP($E81,'Country Indicator Data'!$B$4:$N$300,12,FALSE)&lt;V$4,5,(V$3-VLOOKUP($E81,'Country Indicator Data'!$B$4:$N$300,12,FALSE))/(V$3-V$4)*5)),1))))</f>
        <v>3.5</v>
      </c>
      <c r="W81" s="240">
        <f t="shared" si="31"/>
        <v>3.6</v>
      </c>
      <c r="X81" s="240">
        <f t="shared" si="32"/>
        <v>3.9</v>
      </c>
      <c r="Y81" s="247">
        <f>IF('Core Indicators'!FC78="x","x",IF('Core Indicators'!FC78&gt;=5,5,IF('Core Indicators'!FC78&gt;=4,4,IF('Core Indicators'!FC78&gt;=3,3,IF('Core Indicators'!FC78&gt;=2,2,IF('Core Indicators'!FC78&gt;=1,1,0))))))</f>
        <v>3</v>
      </c>
      <c r="Z81" s="240">
        <f t="shared" si="33"/>
        <v>3</v>
      </c>
      <c r="AA81" s="247">
        <f>'Crisis Indicator Data'!Y78</f>
        <v>2</v>
      </c>
      <c r="AB81" s="247">
        <f>'Crisis Indicator Data'!Z78</f>
        <v>3</v>
      </c>
      <c r="AC81" s="247">
        <f>'Crisis Indicator Data'!AA78</f>
        <v>3</v>
      </c>
      <c r="AD81" s="247">
        <f>'Crisis Indicator Data'!AB78</f>
        <v>2</v>
      </c>
      <c r="AE81" s="247">
        <f t="shared" si="34"/>
        <v>5</v>
      </c>
      <c r="AF81" s="247">
        <f>'Crisis Indicator Data'!AC78</f>
        <v>2</v>
      </c>
      <c r="AG81" s="247">
        <f>'Crisis Indicator Data'!AD78</f>
        <v>3</v>
      </c>
      <c r="AH81" s="247">
        <f t="shared" si="35"/>
        <v>5</v>
      </c>
      <c r="AI81" s="247">
        <f>'Crisis Indicator Data'!AE78</f>
        <v>3</v>
      </c>
      <c r="AJ81" s="247">
        <f>'Crisis Indicator Data'!AF78</f>
        <v>1</v>
      </c>
      <c r="AK81" s="247">
        <f>'Crisis Indicator Data'!AG78</f>
        <v>3</v>
      </c>
      <c r="AL81" s="247">
        <f t="shared" si="36"/>
        <v>5</v>
      </c>
      <c r="AM81" s="240">
        <f t="shared" si="37"/>
        <v>5</v>
      </c>
      <c r="AN81" s="240">
        <f t="shared" si="38"/>
        <v>4</v>
      </c>
    </row>
    <row r="82" spans="1:40" ht="13.5" customHeight="1" x14ac:dyDescent="0.25">
      <c r="A82" s="147" t="str">
        <f>'Crisis Indicator Data'!A79</f>
        <v>Multiple Crises in Mozambique</v>
      </c>
      <c r="B82" s="148" t="str">
        <f>'Crisis Indicator Data'!B79</f>
        <v>Conflict,Displacement,Cyclone</v>
      </c>
      <c r="C82" s="148" t="str">
        <f>'Crisis Indicator Data'!C79</f>
        <v>MOZ001</v>
      </c>
      <c r="D82" s="148" t="str">
        <f>'Crisis Indicator Data'!D79</f>
        <v>Mozambique</v>
      </c>
      <c r="E82" s="149" t="str">
        <f>'Crisis Indicator Data'!E79</f>
        <v>MOZ</v>
      </c>
      <c r="F82" s="240">
        <f>IF(LEN(E82)&gt;3,(IF(VLOOKUP($C82,'Regional Crises'!$B$1:$R$66,7,FALSE)="x","x",ROUND(IF(VLOOKUP($C82,'Regional Crises'!$B$1:$R$66,7,FALSE)&gt;$F$3,5,IF(VLOOKUP($C82,'Regional Crises'!$B$1:$R$66,7,FALSE)&lt;F$4,0,($F$3-VLOOKUP($C82,'Regional Crises'!$B$1:$R$66,7,FALSE))/($F$3-$F$4)*5)),1))),IF(VLOOKUP($E82,'Country Indicator Data'!$B$4:$N$300,3,FALSE)="x","x",ROUND(IF(VLOOKUP($E82,'Country Indicator Data'!$B$4:$N$300,3,FALSE)&gt;$F$3,5,IF(VLOOKUP($E82,'Country Indicator Data'!$B$4:$N$300,3,FALSE)&lt;$F$4,0,($F$3-VLOOKUP($E82,'Country Indicator Data'!$B$4:$N$300,3,FALSE))/($F$3-$F$4)*5)),1)))</f>
        <v>2.5</v>
      </c>
      <c r="G82" s="240">
        <f>IF(LEN(E82)&gt;3,(IF(VLOOKUP($C82,'Regional Crises'!$B$1:$R$66,9,FALSE)="x","x",ROUND(IF(VLOOKUP($C82,'Regional Crises'!$B$1:$R$66,9,FALSE)&gt;G$3,5,IF(VLOOKUP($C82,'Regional Crises'!$B$1:$R$66,9,FALSE)&lt;G$4,0,(G$3-VLOOKUP($C82,'Regional Crises'!$B$1:$R$66,9,FALSE))/(G$3-G$4)*5)),1))),IF(VLOOKUP($E82,'Country Indicator Data'!$B$4:$N$300,5,FALSE)="x","x",ROUND(IF(VLOOKUP($E82,'Country Indicator Data'!$B$4:$N$300,5,FALSE)&gt;G$3,5,IF(VLOOKUP($E82,'Country Indicator Data'!$B$4:$N$300,5,FALSE)&lt;G$4,0,(G$3-VLOOKUP($E82,'Country Indicator Data'!$B$4:$N$300,5,FALSE))/(G$3-G$4)*5)),1)))</f>
        <v>2.8</v>
      </c>
      <c r="H82" s="240">
        <f t="shared" si="26"/>
        <v>2.65</v>
      </c>
      <c r="I82" s="240">
        <f>IF(LEN(E82)&gt;3,(IF(VLOOKUP($C82,'Regional Crises'!$B$1:$R$66,6,FALSE)="x","x",ROUND(IF(VLOOKUP($C82,'Regional Crises'!$B$1:$R$66,6,FALSE)&gt;I$3,5,IF(VLOOKUP($C82,'Regional Crises'!$B$1:$R$66,6,FALSE)&lt;I$4,0,5-(I$3-VLOOKUP($C82,'Regional Crises'!$B$1:$R$66,6,FALSE))/(I$3-I$4)*5)),1))),IF(VLOOKUP($E82,'Country Indicator Data'!$B$4:$N$300,2,FALSE)="x","x",ROUND(IF(VLOOKUP($E82,'Country Indicator Data'!$B$4:$N$300,2,FALSE)&gt;I$3,5,IF(VLOOKUP($E82,'Country Indicator Data'!$B$4:$N$300,2,FALSE)&lt;I$4,0,5-(I$3-VLOOKUP($E82,'Country Indicator Data'!$B$4:$N$300,2,FALSE))/(I$3-I$4)*5)),1)))</f>
        <v>4.5</v>
      </c>
      <c r="J82" s="240">
        <f>IF(LEN(E82)&gt;3,(IF(VLOOKUP($C82,'Regional Crises'!$B$1:$R$66,8,FALSE)="x","x",ROUND(IF(VLOOKUP($C82,'Regional Crises'!$B$1:$R$66,8,FALSE)&gt;J$3,5,IF(VLOOKUP($C82,'Regional Crises'!$B$1:$R$66,8,FALSE)&lt;J$4,0,5-(J$3-VLOOKUP($C82,'Regional Crises'!$B$1:$R$66,8,FALSE))/(J$3-J$4)*5)),1))),IF(VLOOKUP($E82,'Country Indicator Data'!$B$4:$N$300,4,FALSE)="x","x",ROUND(IF(VLOOKUP($E82,'Country Indicator Data'!$B$4:$N$300,4,FALSE)&gt;J$3,5,IF(VLOOKUP($E82,'Country Indicator Data'!$B$4:$N$300,4,FALSE)&lt;J$4,0,5-(J$3-VLOOKUP($E82,'Country Indicator Data'!$B$4:$N$300,4,FALSE))/(J$3-J$4)*5)),1)))</f>
        <v>1.7</v>
      </c>
      <c r="K82" s="240">
        <f t="shared" si="27"/>
        <v>3.1</v>
      </c>
      <c r="L82" s="240">
        <f>IF(LEN(E82)&gt;3,(IF(VLOOKUP($C82,'Regional Crises'!$B$1:$R$66,10,FALSE)="x","x",ROUND(IF(VLOOKUP($C82,'Regional Crises'!$B$1:$R$66,10,FALSE)&gt;L$3,5,IF(VLOOKUP($C82,'Regional Crises'!$B$1:$R$66,10,FALSE)&lt;L$4,0,5-(L$3-VLOOKUP($C82,'Regional Crises'!$B$1:$R$66,10,FALSE))/(L$3-L$4)*5)),1))),IF(VLOOKUP($E82,'Country Indicator Data'!$B$4:$N$300,6,FALSE)="x","x",ROUND(IF(VLOOKUP($E82,'Country Indicator Data'!$B$4:$N$300,6,FALSE)&gt;L$3,5,IF(VLOOKUP($E82,'Country Indicator Data'!$B$4:$N$300,6,FALSE)&lt;L$4,0,5-(L$3-VLOOKUP($E82,'Country Indicator Data'!$B$4:$N$300,6,FALSE))/(L$3-L$4)*5)),1)))</f>
        <v>3.8</v>
      </c>
      <c r="M82" s="240">
        <f>IF(LEN(E82)&gt;3,(IF(VLOOKUP($C82,'Regional Crises'!$B$1:$R$66,11,FALSE)="x","x",ROUND(IF(VLOOKUP($C82,'Regional Crises'!$B$1:$R$66,11,FALSE)&gt;M$3,5,IF(VLOOKUP($C82,'Regional Crises'!$B$1:$R$66,11,FALSE)&lt;M$4,0,5-(M$3-VLOOKUP($C82,'Regional Crises'!$B$1:$R$66,11,FALSE))/(M$3-M$4)*5)),1))),IF(VLOOKUP($E82,'Country Indicator Data'!$B$4:$N$300,7,FALSE)="x","x",ROUND(IF(VLOOKUP($E82,'Country Indicator Data'!$B$4:$N$300,7,FALSE)&gt;M$3,5,IF(VLOOKUP($E82,'Country Indicator Data'!$B$4:$N$300,7,FALSE)&lt;M$4,0,5-(M$3-VLOOKUP($E82,'Country Indicator Data'!$B$4:$N$300,7,FALSE))/(M$3-M$4)*5)),1)))</f>
        <v>3.6</v>
      </c>
      <c r="N82" s="240">
        <f t="shared" si="28"/>
        <v>3.7</v>
      </c>
      <c r="O82" s="240">
        <f t="shared" si="29"/>
        <v>3.15</v>
      </c>
      <c r="P82" s="240">
        <f>IF(LEN(E82)&gt;3,VLOOKUP(C82,'Regional Crises'!$B$1:$R$69,12,FALSE),VLOOKUP(E82,'Country Indicator Data'!$B$4:$I$300,8,FALSE))</f>
        <v>5</v>
      </c>
      <c r="Q82" s="240">
        <f>IF(LEN(E82)&gt;3,((IF(VLOOKUP($C82,'Regional Crises'!$B$1:$R$66,13,FALSE)="x","x",ROUND(IF(VLOOKUP($C82,'Regional Crises'!$B$1:$R$66,13,FALSE)&gt;Q$3,5,IF(VLOOKUP($C82,'Regional Crises'!$B$1:$R$66,13,FALSE)&lt;Q$4,0,5-(LOG(Q$3)-LOG(VLOOKUP($C82,'Regional Crises'!$B$1:$R$66,13,FALSE)))/(LOG(Q$3)-LOG(Q$4))*5)),1)))),(IF(VLOOKUP($E82,'Country Indicator Data'!$B$4:$N$300,9,FALSE)="x","x",ROUND(IF(VLOOKUP($E82,'Country Indicator Data'!$B$4:$N$300,9,FALSE)&gt;Q$3,5,IF(VLOOKUP($E82,'Country Indicator Data'!$B$4:$N$300,9,FALSE)&lt;Q$4,0,5-(LOG(Q$3)-LOG(VLOOKUP($E82,'Country Indicator Data'!$B$4:$N$300,9,FALSE)))/(LOG(Q$3)-LOG(Q$4))*5)),1))))</f>
        <v>3.9</v>
      </c>
      <c r="R82" s="240">
        <f t="shared" si="30"/>
        <v>4.45</v>
      </c>
      <c r="S82" s="240">
        <f>IF(LEN(E82)&gt;3,((IF(VLOOKUP($C82,'Regional Crises'!$B$1:$R$66,17,FALSE)="x","x",ROUND(IF(VLOOKUP($C82,'Regional Crises'!$B$1:$R$66,17,FALSE)&gt;S$3,0,IF(VLOOKUP($C82,'Regional Crises'!$B$1:$R$66,17,FALSE)&lt;S$4,5,(S$3-VLOOKUP($C82,'Regional Crises'!$B$1:$R$66,17,FALSE))/(S$3-S$4)*5)),1)))),(IF(VLOOKUP($E82,'Country Indicator Data'!$B$4:$N$300,13,FALSE)="x","x",ROUND(IF(VLOOKUP($E82,'Country Indicator Data'!$B$4:$N$300,13,FALSE)&gt;S$3,0,IF(VLOOKUP($E82,'Country Indicator Data'!$B$4:$N$300,13,FALSE)&lt;S$4,5,(S$3-VLOOKUP($E82,'Country Indicator Data'!$B$4:$N$300,13,FALSE))/(S$3-S$4)*5)),1))))</f>
        <v>3.7</v>
      </c>
      <c r="T82" s="240">
        <f>IF(LEN(E82)&gt;3,((IF(VLOOKUP($C82,'Regional Crises'!$B$1:$R$66,14,FALSE)="x","x",ROUND(IF(VLOOKUP($C82,'Regional Crises'!$B$1:$R$66,14,FALSE)&gt;T$3,0,IF(VLOOKUP($C82,'Regional Crises'!$B$1:$R$66,14,FALSE)&lt;T$4,5,(T$3-VLOOKUP($C82,'Regional Crises'!$B$1:$R$66,14,FALSE))/(T$3-T$4)*5)),1)))),(IF(VLOOKUP($E82,'Country Indicator Data'!$B$4:$N$300,10,FALSE)="x","x",ROUND(IF(VLOOKUP($E82,'Country Indicator Data'!$B$4:$N$300,10,FALSE)&gt;T$3,0,IF(VLOOKUP($E82,'Country Indicator Data'!$B$4:$N$300,10,FALSE)&lt;T$4,5,(T$3-VLOOKUP($E82,'Country Indicator Data'!$B$4:$N$300,10,FALSE))/(T$3-T$4)*5)),1))))</f>
        <v>3.5</v>
      </c>
      <c r="U82" s="240">
        <f>IF(LEN(E82)&gt;3,((IF(VLOOKUP($C82,'Regional Crises'!$B$1:$R$66,15,FALSE)="x","x",ROUND(IF(VLOOKUP($C82,'Regional Crises'!$B$1:$R$66,15,FALSE)&gt;U$3,0,IF(VLOOKUP($C82,'Regional Crises'!$B$1:$R$66,15,FALSE)&lt;U$4,5,(U$3-VLOOKUP($C82,'Regional Crises'!$B$1:$R$66,15,FALSE))/(U$3-U$4)*5)),1)))),(IF(VLOOKUP($E82,'Country Indicator Data'!$B$4:$N$300,11,FALSE)="x","x",ROUND(IF(VLOOKUP($E82,'Country Indicator Data'!$B$4:$N$300,11,FALSE)&gt;U$3,0,IF(VLOOKUP($E82,'Country Indicator Data'!$B$4:$N$300,11,FALSE)&lt;U$4,5,(U$3-VLOOKUP($E82,'Country Indicator Data'!$B$4:$N$300,11,FALSE))/(U$3-U$4)*5)),1))))</f>
        <v>3.5</v>
      </c>
      <c r="V82" s="240">
        <f>IF(LEN(E82)&gt;3,((IF(VLOOKUP($C82,'Regional Crises'!$B$1:$R$66,16,FALSE)="x","x",ROUND(IF(VLOOKUP($C82,'Regional Crises'!$B$1:$R$66,16,FALSE)&gt;V$3,0,IF(VLOOKUP($C82,'Regional Crises'!$B$1:$R$66,16,FALSE)&lt;V$4,5,(V$3-VLOOKUP($C82,'Regional Crises'!$B$1:$R$66,16,FALSE))/(V$3-V$4)*5)),1)))),(IF(VLOOKUP($E82,'Country Indicator Data'!$B$4:$N$300,12,FALSE)="x","x",ROUND(IF(VLOOKUP($E82,'Country Indicator Data'!$B$4:$N$300,12,FALSE)&gt;V$3,0,IF(VLOOKUP($E82,'Country Indicator Data'!$B$4:$N$300,12,FALSE)&lt;V$4,5,(V$3-VLOOKUP($E82,'Country Indicator Data'!$B$4:$N$300,12,FALSE))/(V$3-V$4)*5)),1))))</f>
        <v>2.8</v>
      </c>
      <c r="W82" s="240">
        <f t="shared" si="31"/>
        <v>3.4</v>
      </c>
      <c r="X82" s="240">
        <f t="shared" si="32"/>
        <v>3.7</v>
      </c>
      <c r="Y82" s="247">
        <f>IF('Core Indicators'!FC79="x","x",IF('Core Indicators'!FC79&gt;=5,5,IF('Core Indicators'!FC79&gt;=4,4,IF('Core Indicators'!FC79&gt;=3,3,IF('Core Indicators'!FC79&gt;=2,2,IF('Core Indicators'!FC79&gt;=1,1,0))))))</f>
        <v>3</v>
      </c>
      <c r="Z82" s="240">
        <f t="shared" si="33"/>
        <v>3</v>
      </c>
      <c r="AA82" s="247">
        <f>'Crisis Indicator Data'!Y79</f>
        <v>1</v>
      </c>
      <c r="AB82" s="247">
        <f>'Crisis Indicator Data'!Z79</f>
        <v>1</v>
      </c>
      <c r="AC82" s="247">
        <f>'Crisis Indicator Data'!AA79</f>
        <v>1</v>
      </c>
      <c r="AD82" s="247">
        <f>'Crisis Indicator Data'!AB79</f>
        <v>0</v>
      </c>
      <c r="AE82" s="247">
        <f t="shared" si="34"/>
        <v>2</v>
      </c>
      <c r="AF82" s="247">
        <f>'Crisis Indicator Data'!AC79</f>
        <v>0</v>
      </c>
      <c r="AG82" s="247">
        <f>'Crisis Indicator Data'!AD79</f>
        <v>2</v>
      </c>
      <c r="AH82" s="247">
        <f t="shared" si="35"/>
        <v>2</v>
      </c>
      <c r="AI82" s="247">
        <f>'Crisis Indicator Data'!AE79</f>
        <v>3</v>
      </c>
      <c r="AJ82" s="247">
        <f>'Crisis Indicator Data'!AF79</f>
        <v>1</v>
      </c>
      <c r="AK82" s="247">
        <f>'Crisis Indicator Data'!AG79</f>
        <v>3</v>
      </c>
      <c r="AL82" s="247">
        <f t="shared" si="36"/>
        <v>5</v>
      </c>
      <c r="AM82" s="240">
        <f t="shared" si="37"/>
        <v>3</v>
      </c>
      <c r="AN82" s="240">
        <f t="shared" si="38"/>
        <v>3</v>
      </c>
    </row>
    <row r="83" spans="1:40" ht="13.5" customHeight="1" x14ac:dyDescent="0.25">
      <c r="A83" s="147" t="str">
        <f>'Crisis Indicator Data'!A80</f>
        <v>Cabo Delgado Islamist Insurgency</v>
      </c>
      <c r="B83" s="148" t="str">
        <f>'Crisis Indicator Data'!B80</f>
        <v>Conflict,Displacement</v>
      </c>
      <c r="C83" s="148" t="str">
        <f>'Crisis Indicator Data'!C80</f>
        <v>MOZ004</v>
      </c>
      <c r="D83" s="148" t="str">
        <f>'Crisis Indicator Data'!D80</f>
        <v>Mozambique</v>
      </c>
      <c r="E83" s="149" t="str">
        <f>'Crisis Indicator Data'!E80</f>
        <v>MOZ</v>
      </c>
      <c r="F83" s="240">
        <f>IF(LEN(E83)&gt;3,(IF(VLOOKUP($C83,'Regional Crises'!$B$1:$R$66,7,FALSE)="x","x",ROUND(IF(VLOOKUP($C83,'Regional Crises'!$B$1:$R$66,7,FALSE)&gt;$F$3,5,IF(VLOOKUP($C83,'Regional Crises'!$B$1:$R$66,7,FALSE)&lt;F$4,0,($F$3-VLOOKUP($C83,'Regional Crises'!$B$1:$R$66,7,FALSE))/($F$3-$F$4)*5)),1))),IF(VLOOKUP($E83,'Country Indicator Data'!$B$4:$N$300,3,FALSE)="x","x",ROUND(IF(VLOOKUP($E83,'Country Indicator Data'!$B$4:$N$300,3,FALSE)&gt;$F$3,5,IF(VLOOKUP($E83,'Country Indicator Data'!$B$4:$N$300,3,FALSE)&lt;$F$4,0,($F$3-VLOOKUP($E83,'Country Indicator Data'!$B$4:$N$300,3,FALSE))/($F$3-$F$4)*5)),1)))</f>
        <v>2.5</v>
      </c>
      <c r="G83" s="240">
        <f>IF(LEN(E83)&gt;3,(IF(VLOOKUP($C83,'Regional Crises'!$B$1:$R$66,9,FALSE)="x","x",ROUND(IF(VLOOKUP($C83,'Regional Crises'!$B$1:$R$66,9,FALSE)&gt;G$3,5,IF(VLOOKUP($C83,'Regional Crises'!$B$1:$R$66,9,FALSE)&lt;G$4,0,(G$3-VLOOKUP($C83,'Regional Crises'!$B$1:$R$66,9,FALSE))/(G$3-G$4)*5)),1))),IF(VLOOKUP($E83,'Country Indicator Data'!$B$4:$N$300,5,FALSE)="x","x",ROUND(IF(VLOOKUP($E83,'Country Indicator Data'!$B$4:$N$300,5,FALSE)&gt;G$3,5,IF(VLOOKUP($E83,'Country Indicator Data'!$B$4:$N$300,5,FALSE)&lt;G$4,0,(G$3-VLOOKUP($E83,'Country Indicator Data'!$B$4:$N$300,5,FALSE))/(G$3-G$4)*5)),1)))</f>
        <v>2.8</v>
      </c>
      <c r="H83" s="240">
        <f t="shared" si="26"/>
        <v>2.65</v>
      </c>
      <c r="I83" s="240">
        <f>IF(LEN(E83)&gt;3,(IF(VLOOKUP($C83,'Regional Crises'!$B$1:$R$66,6,FALSE)="x","x",ROUND(IF(VLOOKUP($C83,'Regional Crises'!$B$1:$R$66,6,FALSE)&gt;I$3,5,IF(VLOOKUP($C83,'Regional Crises'!$B$1:$R$66,6,FALSE)&lt;I$4,0,5-(I$3-VLOOKUP($C83,'Regional Crises'!$B$1:$R$66,6,FALSE))/(I$3-I$4)*5)),1))),IF(VLOOKUP($E83,'Country Indicator Data'!$B$4:$N$300,2,FALSE)="x","x",ROUND(IF(VLOOKUP($E83,'Country Indicator Data'!$B$4:$N$300,2,FALSE)&gt;I$3,5,IF(VLOOKUP($E83,'Country Indicator Data'!$B$4:$N$300,2,FALSE)&lt;I$4,0,5-(I$3-VLOOKUP($E83,'Country Indicator Data'!$B$4:$N$300,2,FALSE))/(I$3-I$4)*5)),1)))</f>
        <v>4.5</v>
      </c>
      <c r="J83" s="240">
        <f>IF(LEN(E83)&gt;3,(IF(VLOOKUP($C83,'Regional Crises'!$B$1:$R$66,8,FALSE)="x","x",ROUND(IF(VLOOKUP($C83,'Regional Crises'!$B$1:$R$66,8,FALSE)&gt;J$3,5,IF(VLOOKUP($C83,'Regional Crises'!$B$1:$R$66,8,FALSE)&lt;J$4,0,5-(J$3-VLOOKUP($C83,'Regional Crises'!$B$1:$R$66,8,FALSE))/(J$3-J$4)*5)),1))),IF(VLOOKUP($E83,'Country Indicator Data'!$B$4:$N$300,4,FALSE)="x","x",ROUND(IF(VLOOKUP($E83,'Country Indicator Data'!$B$4:$N$300,4,FALSE)&gt;J$3,5,IF(VLOOKUP($E83,'Country Indicator Data'!$B$4:$N$300,4,FALSE)&lt;J$4,0,5-(J$3-VLOOKUP($E83,'Country Indicator Data'!$B$4:$N$300,4,FALSE))/(J$3-J$4)*5)),1)))</f>
        <v>1.7</v>
      </c>
      <c r="K83" s="240">
        <f t="shared" si="27"/>
        <v>3.1</v>
      </c>
      <c r="L83" s="240">
        <f>IF(LEN(E83)&gt;3,(IF(VLOOKUP($C83,'Regional Crises'!$B$1:$R$66,10,FALSE)="x","x",ROUND(IF(VLOOKUP($C83,'Regional Crises'!$B$1:$R$66,10,FALSE)&gt;L$3,5,IF(VLOOKUP($C83,'Regional Crises'!$B$1:$R$66,10,FALSE)&lt;L$4,0,5-(L$3-VLOOKUP($C83,'Regional Crises'!$B$1:$R$66,10,FALSE))/(L$3-L$4)*5)),1))),IF(VLOOKUP($E83,'Country Indicator Data'!$B$4:$N$300,6,FALSE)="x","x",ROUND(IF(VLOOKUP($E83,'Country Indicator Data'!$B$4:$N$300,6,FALSE)&gt;L$3,5,IF(VLOOKUP($E83,'Country Indicator Data'!$B$4:$N$300,6,FALSE)&lt;L$4,0,5-(L$3-VLOOKUP($E83,'Country Indicator Data'!$B$4:$N$300,6,FALSE))/(L$3-L$4)*5)),1)))</f>
        <v>3.8</v>
      </c>
      <c r="M83" s="240">
        <f>IF(LEN(E83)&gt;3,(IF(VLOOKUP($C83,'Regional Crises'!$B$1:$R$66,11,FALSE)="x","x",ROUND(IF(VLOOKUP($C83,'Regional Crises'!$B$1:$R$66,11,FALSE)&gt;M$3,5,IF(VLOOKUP($C83,'Regional Crises'!$B$1:$R$66,11,FALSE)&lt;M$4,0,5-(M$3-VLOOKUP($C83,'Regional Crises'!$B$1:$R$66,11,FALSE))/(M$3-M$4)*5)),1))),IF(VLOOKUP($E83,'Country Indicator Data'!$B$4:$N$300,7,FALSE)="x","x",ROUND(IF(VLOOKUP($E83,'Country Indicator Data'!$B$4:$N$300,7,FALSE)&gt;M$3,5,IF(VLOOKUP($E83,'Country Indicator Data'!$B$4:$N$300,7,FALSE)&lt;M$4,0,5-(M$3-VLOOKUP($E83,'Country Indicator Data'!$B$4:$N$300,7,FALSE))/(M$3-M$4)*5)),1)))</f>
        <v>3.6</v>
      </c>
      <c r="N83" s="240">
        <f t="shared" si="28"/>
        <v>3.7</v>
      </c>
      <c r="O83" s="240">
        <f t="shared" si="29"/>
        <v>3.15</v>
      </c>
      <c r="P83" s="240">
        <f>IF(LEN(E83)&gt;3,VLOOKUP(C83,'Regional Crises'!$B$1:$R$69,12,FALSE),VLOOKUP(E83,'Country Indicator Data'!$B$4:$I$300,8,FALSE))</f>
        <v>5</v>
      </c>
      <c r="Q83" s="240">
        <f>IF(LEN(E83)&gt;3,((IF(VLOOKUP($C83,'Regional Crises'!$B$1:$R$66,13,FALSE)="x","x",ROUND(IF(VLOOKUP($C83,'Regional Crises'!$B$1:$R$66,13,FALSE)&gt;Q$3,5,IF(VLOOKUP($C83,'Regional Crises'!$B$1:$R$66,13,FALSE)&lt;Q$4,0,5-(LOG(Q$3)-LOG(VLOOKUP($C83,'Regional Crises'!$B$1:$R$66,13,FALSE)))/(LOG(Q$3)-LOG(Q$4))*5)),1)))),(IF(VLOOKUP($E83,'Country Indicator Data'!$B$4:$N$300,9,FALSE)="x","x",ROUND(IF(VLOOKUP($E83,'Country Indicator Data'!$B$4:$N$300,9,FALSE)&gt;Q$3,5,IF(VLOOKUP($E83,'Country Indicator Data'!$B$4:$N$300,9,FALSE)&lt;Q$4,0,5-(LOG(Q$3)-LOG(VLOOKUP($E83,'Country Indicator Data'!$B$4:$N$300,9,FALSE)))/(LOG(Q$3)-LOG(Q$4))*5)),1))))</f>
        <v>3.9</v>
      </c>
      <c r="R83" s="240">
        <f t="shared" si="30"/>
        <v>4.45</v>
      </c>
      <c r="S83" s="240">
        <f>IF(LEN(E83)&gt;3,((IF(VLOOKUP($C83,'Regional Crises'!$B$1:$R$66,17,FALSE)="x","x",ROUND(IF(VLOOKUP($C83,'Regional Crises'!$B$1:$R$66,17,FALSE)&gt;S$3,0,IF(VLOOKUP($C83,'Regional Crises'!$B$1:$R$66,17,FALSE)&lt;S$4,5,(S$3-VLOOKUP($C83,'Regional Crises'!$B$1:$R$66,17,FALSE))/(S$3-S$4)*5)),1)))),(IF(VLOOKUP($E83,'Country Indicator Data'!$B$4:$N$300,13,FALSE)="x","x",ROUND(IF(VLOOKUP($E83,'Country Indicator Data'!$B$4:$N$300,13,FALSE)&gt;S$3,0,IF(VLOOKUP($E83,'Country Indicator Data'!$B$4:$N$300,13,FALSE)&lt;S$4,5,(S$3-VLOOKUP($E83,'Country Indicator Data'!$B$4:$N$300,13,FALSE))/(S$3-S$4)*5)),1))))</f>
        <v>3.7</v>
      </c>
      <c r="T83" s="240">
        <f>IF(LEN(E83)&gt;3,((IF(VLOOKUP($C83,'Regional Crises'!$B$1:$R$66,14,FALSE)="x","x",ROUND(IF(VLOOKUP($C83,'Regional Crises'!$B$1:$R$66,14,FALSE)&gt;T$3,0,IF(VLOOKUP($C83,'Regional Crises'!$B$1:$R$66,14,FALSE)&lt;T$4,5,(T$3-VLOOKUP($C83,'Regional Crises'!$B$1:$R$66,14,FALSE))/(T$3-T$4)*5)),1)))),(IF(VLOOKUP($E83,'Country Indicator Data'!$B$4:$N$300,10,FALSE)="x","x",ROUND(IF(VLOOKUP($E83,'Country Indicator Data'!$B$4:$N$300,10,FALSE)&gt;T$3,0,IF(VLOOKUP($E83,'Country Indicator Data'!$B$4:$N$300,10,FALSE)&lt;T$4,5,(T$3-VLOOKUP($E83,'Country Indicator Data'!$B$4:$N$300,10,FALSE))/(T$3-T$4)*5)),1))))</f>
        <v>3.5</v>
      </c>
      <c r="U83" s="240">
        <f>IF(LEN(E83)&gt;3,((IF(VLOOKUP($C83,'Regional Crises'!$B$1:$R$66,15,FALSE)="x","x",ROUND(IF(VLOOKUP($C83,'Regional Crises'!$B$1:$R$66,15,FALSE)&gt;U$3,0,IF(VLOOKUP($C83,'Regional Crises'!$B$1:$R$66,15,FALSE)&lt;U$4,5,(U$3-VLOOKUP($C83,'Regional Crises'!$B$1:$R$66,15,FALSE))/(U$3-U$4)*5)),1)))),(IF(VLOOKUP($E83,'Country Indicator Data'!$B$4:$N$300,11,FALSE)="x","x",ROUND(IF(VLOOKUP($E83,'Country Indicator Data'!$B$4:$N$300,11,FALSE)&gt;U$3,0,IF(VLOOKUP($E83,'Country Indicator Data'!$B$4:$N$300,11,FALSE)&lt;U$4,5,(U$3-VLOOKUP($E83,'Country Indicator Data'!$B$4:$N$300,11,FALSE))/(U$3-U$4)*5)),1))))</f>
        <v>3.5</v>
      </c>
      <c r="V83" s="240">
        <f>IF(LEN(E83)&gt;3,((IF(VLOOKUP($C83,'Regional Crises'!$B$1:$R$66,16,FALSE)="x","x",ROUND(IF(VLOOKUP($C83,'Regional Crises'!$B$1:$R$66,16,FALSE)&gt;V$3,0,IF(VLOOKUP($C83,'Regional Crises'!$B$1:$R$66,16,FALSE)&lt;V$4,5,(V$3-VLOOKUP($C83,'Regional Crises'!$B$1:$R$66,16,FALSE))/(V$3-V$4)*5)),1)))),(IF(VLOOKUP($E83,'Country Indicator Data'!$B$4:$N$300,12,FALSE)="x","x",ROUND(IF(VLOOKUP($E83,'Country Indicator Data'!$B$4:$N$300,12,FALSE)&gt;V$3,0,IF(VLOOKUP($E83,'Country Indicator Data'!$B$4:$N$300,12,FALSE)&lt;V$4,5,(V$3-VLOOKUP($E83,'Country Indicator Data'!$B$4:$N$300,12,FALSE))/(V$3-V$4)*5)),1))))</f>
        <v>2.8</v>
      </c>
      <c r="W83" s="240">
        <f t="shared" si="31"/>
        <v>3.4</v>
      </c>
      <c r="X83" s="240">
        <f t="shared" si="32"/>
        <v>3.7</v>
      </c>
      <c r="Y83" s="247">
        <f>IF('Core Indicators'!FC80="x","x",IF('Core Indicators'!FC80&gt;=5,5,IF('Core Indicators'!FC80&gt;=4,4,IF('Core Indicators'!FC80&gt;=3,3,IF('Core Indicators'!FC80&gt;=2,2,IF('Core Indicators'!FC80&gt;=1,1,0))))))</f>
        <v>3</v>
      </c>
      <c r="Z83" s="240">
        <f t="shared" si="33"/>
        <v>3</v>
      </c>
      <c r="AA83" s="247">
        <f>'Crisis Indicator Data'!Y80</f>
        <v>1</v>
      </c>
      <c r="AB83" s="247">
        <f>'Crisis Indicator Data'!Z80</f>
        <v>1</v>
      </c>
      <c r="AC83" s="247">
        <f>'Crisis Indicator Data'!AA80</f>
        <v>0</v>
      </c>
      <c r="AD83" s="247">
        <f>'Crisis Indicator Data'!AB80</f>
        <v>0</v>
      </c>
      <c r="AE83" s="247">
        <f t="shared" si="34"/>
        <v>2</v>
      </c>
      <c r="AF83" s="247">
        <f>'Crisis Indicator Data'!AC80</f>
        <v>2</v>
      </c>
      <c r="AG83" s="247">
        <f>'Crisis Indicator Data'!AD80</f>
        <v>1</v>
      </c>
      <c r="AH83" s="247">
        <f t="shared" si="35"/>
        <v>3</v>
      </c>
      <c r="AI83" s="247">
        <f>'Crisis Indicator Data'!AE80</f>
        <v>1</v>
      </c>
      <c r="AJ83" s="247">
        <f>'Crisis Indicator Data'!AF80</f>
        <v>1</v>
      </c>
      <c r="AK83" s="247">
        <f>'Crisis Indicator Data'!AG80</f>
        <v>2</v>
      </c>
      <c r="AL83" s="247">
        <f t="shared" si="36"/>
        <v>3</v>
      </c>
      <c r="AM83" s="240">
        <f t="shared" si="37"/>
        <v>3</v>
      </c>
      <c r="AN83" s="240">
        <f t="shared" si="38"/>
        <v>3</v>
      </c>
    </row>
    <row r="84" spans="1:40" ht="13.5" customHeight="1" x14ac:dyDescent="0.25">
      <c r="A84" s="147" t="str">
        <f>'Crisis Indicator Data'!A81</f>
        <v>Floods in Maputo province in Mozambique</v>
      </c>
      <c r="B84" s="148" t="str">
        <f>'Crisis Indicator Data'!B81</f>
        <v>Floods</v>
      </c>
      <c r="C84" s="148" t="str">
        <f>'Crisis Indicator Data'!C81</f>
        <v>MOZ009</v>
      </c>
      <c r="D84" s="148" t="str">
        <f>'Crisis Indicator Data'!D81</f>
        <v>Mozambique</v>
      </c>
      <c r="E84" s="149" t="str">
        <f>'Crisis Indicator Data'!E81</f>
        <v>MOZ</v>
      </c>
      <c r="F84" s="240">
        <f>IF(LEN(E84)&gt;3,(IF(VLOOKUP($C84,'Regional Crises'!$B$1:$R$66,7,FALSE)="x","x",ROUND(IF(VLOOKUP($C84,'Regional Crises'!$B$1:$R$66,7,FALSE)&gt;$F$3,5,IF(VLOOKUP($C84,'Regional Crises'!$B$1:$R$66,7,FALSE)&lt;F$4,0,($F$3-VLOOKUP($C84,'Regional Crises'!$B$1:$R$66,7,FALSE))/($F$3-$F$4)*5)),1))),IF(VLOOKUP($E84,'Country Indicator Data'!$B$4:$N$300,3,FALSE)="x","x",ROUND(IF(VLOOKUP($E84,'Country Indicator Data'!$B$4:$N$300,3,FALSE)&gt;$F$3,5,IF(VLOOKUP($E84,'Country Indicator Data'!$B$4:$N$300,3,FALSE)&lt;$F$4,0,($F$3-VLOOKUP($E84,'Country Indicator Data'!$B$4:$N$300,3,FALSE))/($F$3-$F$4)*5)),1)))</f>
        <v>2.5</v>
      </c>
      <c r="G84" s="240">
        <f>IF(LEN(E84)&gt;3,(IF(VLOOKUP($C84,'Regional Crises'!$B$1:$R$66,9,FALSE)="x","x",ROUND(IF(VLOOKUP($C84,'Regional Crises'!$B$1:$R$66,9,FALSE)&gt;G$3,5,IF(VLOOKUP($C84,'Regional Crises'!$B$1:$R$66,9,FALSE)&lt;G$4,0,(G$3-VLOOKUP($C84,'Regional Crises'!$B$1:$R$66,9,FALSE))/(G$3-G$4)*5)),1))),IF(VLOOKUP($E84,'Country Indicator Data'!$B$4:$N$300,5,FALSE)="x","x",ROUND(IF(VLOOKUP($E84,'Country Indicator Data'!$B$4:$N$300,5,FALSE)&gt;G$3,5,IF(VLOOKUP($E84,'Country Indicator Data'!$B$4:$N$300,5,FALSE)&lt;G$4,0,(G$3-VLOOKUP($E84,'Country Indicator Data'!$B$4:$N$300,5,FALSE))/(G$3-G$4)*5)),1)))</f>
        <v>2.8</v>
      </c>
      <c r="H84" s="240">
        <f t="shared" si="26"/>
        <v>2.65</v>
      </c>
      <c r="I84" s="240">
        <f>IF(LEN(E84)&gt;3,(IF(VLOOKUP($C84,'Regional Crises'!$B$1:$R$66,6,FALSE)="x","x",ROUND(IF(VLOOKUP($C84,'Regional Crises'!$B$1:$R$66,6,FALSE)&gt;I$3,5,IF(VLOOKUP($C84,'Regional Crises'!$B$1:$R$66,6,FALSE)&lt;I$4,0,5-(I$3-VLOOKUP($C84,'Regional Crises'!$B$1:$R$66,6,FALSE))/(I$3-I$4)*5)),1))),IF(VLOOKUP($E84,'Country Indicator Data'!$B$4:$N$300,2,FALSE)="x","x",ROUND(IF(VLOOKUP($E84,'Country Indicator Data'!$B$4:$N$300,2,FALSE)&gt;I$3,5,IF(VLOOKUP($E84,'Country Indicator Data'!$B$4:$N$300,2,FALSE)&lt;I$4,0,5-(I$3-VLOOKUP($E84,'Country Indicator Data'!$B$4:$N$300,2,FALSE))/(I$3-I$4)*5)),1)))</f>
        <v>4.5</v>
      </c>
      <c r="J84" s="240">
        <f>IF(LEN(E84)&gt;3,(IF(VLOOKUP($C84,'Regional Crises'!$B$1:$R$66,8,FALSE)="x","x",ROUND(IF(VLOOKUP($C84,'Regional Crises'!$B$1:$R$66,8,FALSE)&gt;J$3,5,IF(VLOOKUP($C84,'Regional Crises'!$B$1:$R$66,8,FALSE)&lt;J$4,0,5-(J$3-VLOOKUP($C84,'Regional Crises'!$B$1:$R$66,8,FALSE))/(J$3-J$4)*5)),1))),IF(VLOOKUP($E84,'Country Indicator Data'!$B$4:$N$300,4,FALSE)="x","x",ROUND(IF(VLOOKUP($E84,'Country Indicator Data'!$B$4:$N$300,4,FALSE)&gt;J$3,5,IF(VLOOKUP($E84,'Country Indicator Data'!$B$4:$N$300,4,FALSE)&lt;J$4,0,5-(J$3-VLOOKUP($E84,'Country Indicator Data'!$B$4:$N$300,4,FALSE))/(J$3-J$4)*5)),1)))</f>
        <v>1.7</v>
      </c>
      <c r="K84" s="240">
        <f t="shared" si="27"/>
        <v>3.1</v>
      </c>
      <c r="L84" s="240">
        <f>IF(LEN(E84)&gt;3,(IF(VLOOKUP($C84,'Regional Crises'!$B$1:$R$66,10,FALSE)="x","x",ROUND(IF(VLOOKUP($C84,'Regional Crises'!$B$1:$R$66,10,FALSE)&gt;L$3,5,IF(VLOOKUP($C84,'Regional Crises'!$B$1:$R$66,10,FALSE)&lt;L$4,0,5-(L$3-VLOOKUP($C84,'Regional Crises'!$B$1:$R$66,10,FALSE))/(L$3-L$4)*5)),1))),IF(VLOOKUP($E84,'Country Indicator Data'!$B$4:$N$300,6,FALSE)="x","x",ROUND(IF(VLOOKUP($E84,'Country Indicator Data'!$B$4:$N$300,6,FALSE)&gt;L$3,5,IF(VLOOKUP($E84,'Country Indicator Data'!$B$4:$N$300,6,FALSE)&lt;L$4,0,5-(L$3-VLOOKUP($E84,'Country Indicator Data'!$B$4:$N$300,6,FALSE))/(L$3-L$4)*5)),1)))</f>
        <v>3.8</v>
      </c>
      <c r="M84" s="240">
        <f>IF(LEN(E84)&gt;3,(IF(VLOOKUP($C84,'Regional Crises'!$B$1:$R$66,11,FALSE)="x","x",ROUND(IF(VLOOKUP($C84,'Regional Crises'!$B$1:$R$66,11,FALSE)&gt;M$3,5,IF(VLOOKUP($C84,'Regional Crises'!$B$1:$R$66,11,FALSE)&lt;M$4,0,5-(M$3-VLOOKUP($C84,'Regional Crises'!$B$1:$R$66,11,FALSE))/(M$3-M$4)*5)),1))),IF(VLOOKUP($E84,'Country Indicator Data'!$B$4:$N$300,7,FALSE)="x","x",ROUND(IF(VLOOKUP($E84,'Country Indicator Data'!$B$4:$N$300,7,FALSE)&gt;M$3,5,IF(VLOOKUP($E84,'Country Indicator Data'!$B$4:$N$300,7,FALSE)&lt;M$4,0,5-(M$3-VLOOKUP($E84,'Country Indicator Data'!$B$4:$N$300,7,FALSE))/(M$3-M$4)*5)),1)))</f>
        <v>3.6</v>
      </c>
      <c r="N84" s="240">
        <f t="shared" si="28"/>
        <v>3.7</v>
      </c>
      <c r="O84" s="240">
        <f t="shared" si="29"/>
        <v>3.15</v>
      </c>
      <c r="P84" s="240">
        <f>IF(LEN(E84)&gt;3,VLOOKUP(C84,'Regional Crises'!$B$1:$R$69,12,FALSE),VLOOKUP(E84,'Country Indicator Data'!$B$4:$I$300,8,FALSE))</f>
        <v>5</v>
      </c>
      <c r="Q84" s="240">
        <f>IF(LEN(E84)&gt;3,((IF(VLOOKUP($C84,'Regional Crises'!$B$1:$R$66,13,FALSE)="x","x",ROUND(IF(VLOOKUP($C84,'Regional Crises'!$B$1:$R$66,13,FALSE)&gt;Q$3,5,IF(VLOOKUP($C84,'Regional Crises'!$B$1:$R$66,13,FALSE)&lt;Q$4,0,5-(LOG(Q$3)-LOG(VLOOKUP($C84,'Regional Crises'!$B$1:$R$66,13,FALSE)))/(LOG(Q$3)-LOG(Q$4))*5)),1)))),(IF(VLOOKUP($E84,'Country Indicator Data'!$B$4:$N$300,9,FALSE)="x","x",ROUND(IF(VLOOKUP($E84,'Country Indicator Data'!$B$4:$N$300,9,FALSE)&gt;Q$3,5,IF(VLOOKUP($E84,'Country Indicator Data'!$B$4:$N$300,9,FALSE)&lt;Q$4,0,5-(LOG(Q$3)-LOG(VLOOKUP($E84,'Country Indicator Data'!$B$4:$N$300,9,FALSE)))/(LOG(Q$3)-LOG(Q$4))*5)),1))))</f>
        <v>3.9</v>
      </c>
      <c r="R84" s="240">
        <f t="shared" si="30"/>
        <v>4.45</v>
      </c>
      <c r="S84" s="240">
        <f>IF(LEN(E84)&gt;3,((IF(VLOOKUP($C84,'Regional Crises'!$B$1:$R$66,17,FALSE)="x","x",ROUND(IF(VLOOKUP($C84,'Regional Crises'!$B$1:$R$66,17,FALSE)&gt;S$3,0,IF(VLOOKUP($C84,'Regional Crises'!$B$1:$R$66,17,FALSE)&lt;S$4,5,(S$3-VLOOKUP($C84,'Regional Crises'!$B$1:$R$66,17,FALSE))/(S$3-S$4)*5)),1)))),(IF(VLOOKUP($E84,'Country Indicator Data'!$B$4:$N$300,13,FALSE)="x","x",ROUND(IF(VLOOKUP($E84,'Country Indicator Data'!$B$4:$N$300,13,FALSE)&gt;S$3,0,IF(VLOOKUP($E84,'Country Indicator Data'!$B$4:$N$300,13,FALSE)&lt;S$4,5,(S$3-VLOOKUP($E84,'Country Indicator Data'!$B$4:$N$300,13,FALSE))/(S$3-S$4)*5)),1))))</f>
        <v>3.7</v>
      </c>
      <c r="T84" s="240">
        <f>IF(LEN(E84)&gt;3,((IF(VLOOKUP($C84,'Regional Crises'!$B$1:$R$66,14,FALSE)="x","x",ROUND(IF(VLOOKUP($C84,'Regional Crises'!$B$1:$R$66,14,FALSE)&gt;T$3,0,IF(VLOOKUP($C84,'Regional Crises'!$B$1:$R$66,14,FALSE)&lt;T$4,5,(T$3-VLOOKUP($C84,'Regional Crises'!$B$1:$R$66,14,FALSE))/(T$3-T$4)*5)),1)))),(IF(VLOOKUP($E84,'Country Indicator Data'!$B$4:$N$300,10,FALSE)="x","x",ROUND(IF(VLOOKUP($E84,'Country Indicator Data'!$B$4:$N$300,10,FALSE)&gt;T$3,0,IF(VLOOKUP($E84,'Country Indicator Data'!$B$4:$N$300,10,FALSE)&lt;T$4,5,(T$3-VLOOKUP($E84,'Country Indicator Data'!$B$4:$N$300,10,FALSE))/(T$3-T$4)*5)),1))))</f>
        <v>3.5</v>
      </c>
      <c r="U84" s="240">
        <f>IF(LEN(E84)&gt;3,((IF(VLOOKUP($C84,'Regional Crises'!$B$1:$R$66,15,FALSE)="x","x",ROUND(IF(VLOOKUP($C84,'Regional Crises'!$B$1:$R$66,15,FALSE)&gt;U$3,0,IF(VLOOKUP($C84,'Regional Crises'!$B$1:$R$66,15,FALSE)&lt;U$4,5,(U$3-VLOOKUP($C84,'Regional Crises'!$B$1:$R$66,15,FALSE))/(U$3-U$4)*5)),1)))),(IF(VLOOKUP($E84,'Country Indicator Data'!$B$4:$N$300,11,FALSE)="x","x",ROUND(IF(VLOOKUP($E84,'Country Indicator Data'!$B$4:$N$300,11,FALSE)&gt;U$3,0,IF(VLOOKUP($E84,'Country Indicator Data'!$B$4:$N$300,11,FALSE)&lt;U$4,5,(U$3-VLOOKUP($E84,'Country Indicator Data'!$B$4:$N$300,11,FALSE))/(U$3-U$4)*5)),1))))</f>
        <v>3.5</v>
      </c>
      <c r="V84" s="240">
        <f>IF(LEN(E84)&gt;3,((IF(VLOOKUP($C84,'Regional Crises'!$B$1:$R$66,16,FALSE)="x","x",ROUND(IF(VLOOKUP($C84,'Regional Crises'!$B$1:$R$66,16,FALSE)&gt;V$3,0,IF(VLOOKUP($C84,'Regional Crises'!$B$1:$R$66,16,FALSE)&lt;V$4,5,(V$3-VLOOKUP($C84,'Regional Crises'!$B$1:$R$66,16,FALSE))/(V$3-V$4)*5)),1)))),(IF(VLOOKUP($E84,'Country Indicator Data'!$B$4:$N$300,12,FALSE)="x","x",ROUND(IF(VLOOKUP($E84,'Country Indicator Data'!$B$4:$N$300,12,FALSE)&gt;V$3,0,IF(VLOOKUP($E84,'Country Indicator Data'!$B$4:$N$300,12,FALSE)&lt;V$4,5,(V$3-VLOOKUP($E84,'Country Indicator Data'!$B$4:$N$300,12,FALSE))/(V$3-V$4)*5)),1))))</f>
        <v>2.8</v>
      </c>
      <c r="W84" s="240">
        <f t="shared" si="31"/>
        <v>3.4</v>
      </c>
      <c r="X84" s="240">
        <f t="shared" si="32"/>
        <v>3.7</v>
      </c>
      <c r="Y84" s="247">
        <f>IF('Core Indicators'!FC81="x","x",IF('Core Indicators'!FC81&gt;=5,5,IF('Core Indicators'!FC81&gt;=4,4,IF('Core Indicators'!FC81&gt;=3,3,IF('Core Indicators'!FC81&gt;=2,2,IF('Core Indicators'!FC81&gt;=1,1,0))))))</f>
        <v>1</v>
      </c>
      <c r="Z84" s="240">
        <f t="shared" si="33"/>
        <v>1</v>
      </c>
      <c r="AA84" s="247">
        <f>'Crisis Indicator Data'!Y81</f>
        <v>1</v>
      </c>
      <c r="AB84" s="247">
        <f>'Crisis Indicator Data'!Z81</f>
        <v>0</v>
      </c>
      <c r="AC84" s="247">
        <f>'Crisis Indicator Data'!AA81</f>
        <v>0</v>
      </c>
      <c r="AD84" s="247">
        <f>'Crisis Indicator Data'!AB81</f>
        <v>0</v>
      </c>
      <c r="AE84" s="247">
        <f t="shared" si="34"/>
        <v>1</v>
      </c>
      <c r="AF84" s="247">
        <f>'Crisis Indicator Data'!AC81</f>
        <v>0</v>
      </c>
      <c r="AG84" s="247">
        <f>'Crisis Indicator Data'!AD81</f>
        <v>0</v>
      </c>
      <c r="AH84" s="247">
        <f t="shared" si="35"/>
        <v>0</v>
      </c>
      <c r="AI84" s="247">
        <f>'Crisis Indicator Data'!AE81</f>
        <v>0</v>
      </c>
      <c r="AJ84" s="247">
        <f>'Crisis Indicator Data'!AF81</f>
        <v>1</v>
      </c>
      <c r="AK84" s="247">
        <f>'Crisis Indicator Data'!AG81</f>
        <v>3</v>
      </c>
      <c r="AL84" s="247">
        <f t="shared" si="36"/>
        <v>3</v>
      </c>
      <c r="AM84" s="240">
        <f t="shared" si="37"/>
        <v>1</v>
      </c>
      <c r="AN84" s="240">
        <f t="shared" si="38"/>
        <v>1</v>
      </c>
    </row>
    <row r="85" spans="1:40" ht="13.5" customHeight="1" x14ac:dyDescent="0.25">
      <c r="A85" s="147" t="str">
        <f>'Crisis Indicator Data'!A82</f>
        <v>Refugees from Mali in Mauritania</v>
      </c>
      <c r="B85" s="148" t="str">
        <f>'Crisis Indicator Data'!B82</f>
        <v>Displacement</v>
      </c>
      <c r="C85" s="148" t="str">
        <f>'Crisis Indicator Data'!C82</f>
        <v>MRT002</v>
      </c>
      <c r="D85" s="148" t="str">
        <f>'Crisis Indicator Data'!D82</f>
        <v>Mauritania</v>
      </c>
      <c r="E85" s="149" t="str">
        <f>'Crisis Indicator Data'!E82</f>
        <v>MRT</v>
      </c>
      <c r="F85" s="240">
        <f>IF(LEN(E85)&gt;3,(IF(VLOOKUP($C85,'Regional Crises'!$B$1:$R$66,7,FALSE)="x","x",ROUND(IF(VLOOKUP($C85,'Regional Crises'!$B$1:$R$66,7,FALSE)&gt;$F$3,5,IF(VLOOKUP($C85,'Regional Crises'!$B$1:$R$66,7,FALSE)&lt;F$4,0,($F$3-VLOOKUP($C85,'Regional Crises'!$B$1:$R$66,7,FALSE))/($F$3-$F$4)*5)),1))),IF(VLOOKUP($E85,'Country Indicator Data'!$B$4:$N$300,3,FALSE)="x","x",ROUND(IF(VLOOKUP($E85,'Country Indicator Data'!$B$4:$N$300,3,FALSE)&gt;$F$3,5,IF(VLOOKUP($E85,'Country Indicator Data'!$B$4:$N$300,3,FALSE)&lt;$F$4,0,($F$3-VLOOKUP($E85,'Country Indicator Data'!$B$4:$N$300,3,FALSE))/($F$3-$F$4)*5)),1)))</f>
        <v>3.2</v>
      </c>
      <c r="G85" s="240">
        <f>IF(LEN(E85)&gt;3,(IF(VLOOKUP($C85,'Regional Crises'!$B$1:$R$66,9,FALSE)="x","x",ROUND(IF(VLOOKUP($C85,'Regional Crises'!$B$1:$R$66,9,FALSE)&gt;G$3,5,IF(VLOOKUP($C85,'Regional Crises'!$B$1:$R$66,9,FALSE)&lt;G$4,0,(G$3-VLOOKUP($C85,'Regional Crises'!$B$1:$R$66,9,FALSE))/(G$3-G$4)*5)),1))),IF(VLOOKUP($E85,'Country Indicator Data'!$B$4:$N$300,5,FALSE)="x","x",ROUND(IF(VLOOKUP($E85,'Country Indicator Data'!$B$4:$N$300,5,FALSE)&gt;G$3,5,IF(VLOOKUP($E85,'Country Indicator Data'!$B$4:$N$300,5,FALSE)&lt;G$4,0,(G$3-VLOOKUP($E85,'Country Indicator Data'!$B$4:$N$300,5,FALSE))/(G$3-G$4)*5)),1)))</f>
        <v>2.9</v>
      </c>
      <c r="H85" s="240">
        <f t="shared" si="26"/>
        <v>3.05</v>
      </c>
      <c r="I85" s="240">
        <f>IF(LEN(E85)&gt;3,(IF(VLOOKUP($C85,'Regional Crises'!$B$1:$R$66,6,FALSE)="x","x",ROUND(IF(VLOOKUP($C85,'Regional Crises'!$B$1:$R$66,6,FALSE)&gt;I$3,5,IF(VLOOKUP($C85,'Regional Crises'!$B$1:$R$66,6,FALSE)&lt;I$4,0,5-(I$3-VLOOKUP($C85,'Regional Crises'!$B$1:$R$66,6,FALSE))/(I$3-I$4)*5)),1))),IF(VLOOKUP($E85,'Country Indicator Data'!$B$4:$N$300,2,FALSE)="x","x",ROUND(IF(VLOOKUP($E85,'Country Indicator Data'!$B$4:$N$300,2,FALSE)&gt;I$3,5,IF(VLOOKUP($E85,'Country Indicator Data'!$B$4:$N$300,2,FALSE)&lt;I$4,0,5-(I$3-VLOOKUP($E85,'Country Indicator Data'!$B$4:$N$300,2,FALSE))/(I$3-I$4)*5)),1)))</f>
        <v>3.3</v>
      </c>
      <c r="J85" s="240">
        <f>IF(LEN(E85)&gt;3,(IF(VLOOKUP($C85,'Regional Crises'!$B$1:$R$66,8,FALSE)="x","x",ROUND(IF(VLOOKUP($C85,'Regional Crises'!$B$1:$R$66,8,FALSE)&gt;J$3,5,IF(VLOOKUP($C85,'Regional Crises'!$B$1:$R$66,8,FALSE)&lt;J$4,0,5-(J$3-VLOOKUP($C85,'Regional Crises'!$B$1:$R$66,8,FALSE))/(J$3-J$4)*5)),1))),IF(VLOOKUP($E85,'Country Indicator Data'!$B$4:$N$300,4,FALSE)="x","x",ROUND(IF(VLOOKUP($E85,'Country Indicator Data'!$B$4:$N$300,4,FALSE)&gt;J$3,5,IF(VLOOKUP($E85,'Country Indicator Data'!$B$4:$N$300,4,FALSE)&lt;J$4,0,5-(J$3-VLOOKUP($E85,'Country Indicator Data'!$B$4:$N$300,4,FALSE))/(J$3-J$4)*5)),1)))</f>
        <v>0</v>
      </c>
      <c r="K85" s="240">
        <f t="shared" si="27"/>
        <v>1.65</v>
      </c>
      <c r="L85" s="240">
        <f>IF(LEN(E85)&gt;3,(IF(VLOOKUP($C85,'Regional Crises'!$B$1:$R$66,10,FALSE)="x","x",ROUND(IF(VLOOKUP($C85,'Regional Crises'!$B$1:$R$66,10,FALSE)&gt;L$3,5,IF(VLOOKUP($C85,'Regional Crises'!$B$1:$R$66,10,FALSE)&lt;L$4,0,5-(L$3-VLOOKUP($C85,'Regional Crises'!$B$1:$R$66,10,FALSE))/(L$3-L$4)*5)),1))),IF(VLOOKUP($E85,'Country Indicator Data'!$B$4:$N$300,6,FALSE)="x","x",ROUND(IF(VLOOKUP($E85,'Country Indicator Data'!$B$4:$N$300,6,FALSE)&gt;L$3,5,IF(VLOOKUP($E85,'Country Indicator Data'!$B$4:$N$300,6,FALSE)&lt;L$4,0,5-(L$3-VLOOKUP($E85,'Country Indicator Data'!$B$4:$N$300,6,FALSE))/(L$3-L$4)*5)),1)))</f>
        <v>4.0999999999999996</v>
      </c>
      <c r="M85" s="240">
        <f>IF(LEN(E85)&gt;3,(IF(VLOOKUP($C85,'Regional Crises'!$B$1:$R$66,11,FALSE)="x","x",ROUND(IF(VLOOKUP($C85,'Regional Crises'!$B$1:$R$66,11,FALSE)&gt;M$3,5,IF(VLOOKUP($C85,'Regional Crises'!$B$1:$R$66,11,FALSE)&lt;M$4,0,5-(M$3-VLOOKUP($C85,'Regional Crises'!$B$1:$R$66,11,FALSE))/(M$3-M$4)*5)),1))),IF(VLOOKUP($E85,'Country Indicator Data'!$B$4:$N$300,7,FALSE)="x","x",ROUND(IF(VLOOKUP($E85,'Country Indicator Data'!$B$4:$N$300,7,FALSE)&gt;M$3,5,IF(VLOOKUP($E85,'Country Indicator Data'!$B$4:$N$300,7,FALSE)&lt;M$4,0,5-(M$3-VLOOKUP($E85,'Country Indicator Data'!$B$4:$N$300,7,FALSE))/(M$3-M$4)*5)),1)))</f>
        <v>1</v>
      </c>
      <c r="N85" s="240">
        <f t="shared" si="28"/>
        <v>2.5499999999999998</v>
      </c>
      <c r="O85" s="240">
        <f t="shared" si="29"/>
        <v>2.4166666666666665</v>
      </c>
      <c r="P85" s="240">
        <f>IF(LEN(E85)&gt;3,VLOOKUP(C85,'Regional Crises'!$B$1:$R$69,12,FALSE),VLOOKUP(E85,'Country Indicator Data'!$B$4:$I$300,8,FALSE))</f>
        <v>2</v>
      </c>
      <c r="Q85" s="240">
        <f>IF(LEN(E85)&gt;3,((IF(VLOOKUP($C85,'Regional Crises'!$B$1:$R$66,13,FALSE)="x","x",ROUND(IF(VLOOKUP($C85,'Regional Crises'!$B$1:$R$66,13,FALSE)&gt;Q$3,5,IF(VLOOKUP($C85,'Regional Crises'!$B$1:$R$66,13,FALSE)&lt;Q$4,0,5-(LOG(Q$3)-LOG(VLOOKUP($C85,'Regional Crises'!$B$1:$R$66,13,FALSE)))/(LOG(Q$3)-LOG(Q$4))*5)),1)))),(IF(VLOOKUP($E85,'Country Indicator Data'!$B$4:$N$300,9,FALSE)="x","x",ROUND(IF(VLOOKUP($E85,'Country Indicator Data'!$B$4:$N$300,9,FALSE)&gt;Q$3,5,IF(VLOOKUP($E85,'Country Indicator Data'!$B$4:$N$300,9,FALSE)&lt;Q$4,0,5-(LOG(Q$3)-LOG(VLOOKUP($E85,'Country Indicator Data'!$B$4:$N$300,9,FALSE)))/(LOG(Q$3)-LOG(Q$4))*5)),1))))</f>
        <v>0</v>
      </c>
      <c r="R85" s="240">
        <f t="shared" si="30"/>
        <v>1</v>
      </c>
      <c r="S85" s="240">
        <f>IF(LEN(E85)&gt;3,((IF(VLOOKUP($C85,'Regional Crises'!$B$1:$R$66,17,FALSE)="x","x",ROUND(IF(VLOOKUP($C85,'Regional Crises'!$B$1:$R$66,17,FALSE)&gt;S$3,0,IF(VLOOKUP($C85,'Regional Crises'!$B$1:$R$66,17,FALSE)&lt;S$4,5,(S$3-VLOOKUP($C85,'Regional Crises'!$B$1:$R$66,17,FALSE))/(S$3-S$4)*5)),1)))),(IF(VLOOKUP($E85,'Country Indicator Data'!$B$4:$N$300,13,FALSE)="x","x",ROUND(IF(VLOOKUP($E85,'Country Indicator Data'!$B$4:$N$300,13,FALSE)&gt;S$3,0,IF(VLOOKUP($E85,'Country Indicator Data'!$B$4:$N$300,13,FALSE)&lt;S$4,5,(S$3-VLOOKUP($E85,'Country Indicator Data'!$B$4:$N$300,13,FALSE))/(S$3-S$4)*5)),1))))</f>
        <v>3.6</v>
      </c>
      <c r="T85" s="240">
        <f>IF(LEN(E85)&gt;3,((IF(VLOOKUP($C85,'Regional Crises'!$B$1:$R$66,14,FALSE)="x","x",ROUND(IF(VLOOKUP($C85,'Regional Crises'!$B$1:$R$66,14,FALSE)&gt;T$3,0,IF(VLOOKUP($C85,'Regional Crises'!$B$1:$R$66,14,FALSE)&lt;T$4,5,(T$3-VLOOKUP($C85,'Regional Crises'!$B$1:$R$66,14,FALSE))/(T$3-T$4)*5)),1)))),(IF(VLOOKUP($E85,'Country Indicator Data'!$B$4:$N$300,10,FALSE)="x","x",ROUND(IF(VLOOKUP($E85,'Country Indicator Data'!$B$4:$N$300,10,FALSE)&gt;T$3,0,IF(VLOOKUP($E85,'Country Indicator Data'!$B$4:$N$300,10,FALSE)&lt;T$4,5,(T$3-VLOOKUP($E85,'Country Indicator Data'!$B$4:$N$300,10,FALSE))/(T$3-T$4)*5)),1))))</f>
        <v>3.1</v>
      </c>
      <c r="U85" s="240">
        <f>IF(LEN(E85)&gt;3,((IF(VLOOKUP($C85,'Regional Crises'!$B$1:$R$66,15,FALSE)="x","x",ROUND(IF(VLOOKUP($C85,'Regional Crises'!$B$1:$R$66,15,FALSE)&gt;U$3,0,IF(VLOOKUP($C85,'Regional Crises'!$B$1:$R$66,15,FALSE)&lt;U$4,5,(U$3-VLOOKUP($C85,'Regional Crises'!$B$1:$R$66,15,FALSE))/(U$3-U$4)*5)),1)))),(IF(VLOOKUP($E85,'Country Indicator Data'!$B$4:$N$300,11,FALSE)="x","x",ROUND(IF(VLOOKUP($E85,'Country Indicator Data'!$B$4:$N$300,11,FALSE)&gt;U$3,0,IF(VLOOKUP($E85,'Country Indicator Data'!$B$4:$N$300,11,FALSE)&lt;U$4,5,(U$3-VLOOKUP($E85,'Country Indicator Data'!$B$4:$N$300,11,FALSE))/(U$3-U$4)*5)),1))))</f>
        <v>3</v>
      </c>
      <c r="V85" s="240">
        <f>IF(LEN(E85)&gt;3,((IF(VLOOKUP($C85,'Regional Crises'!$B$1:$R$66,16,FALSE)="x","x",ROUND(IF(VLOOKUP($C85,'Regional Crises'!$B$1:$R$66,16,FALSE)&gt;V$3,0,IF(VLOOKUP($C85,'Regional Crises'!$B$1:$R$66,16,FALSE)&lt;V$4,5,(V$3-VLOOKUP($C85,'Regional Crises'!$B$1:$R$66,16,FALSE))/(V$3-V$4)*5)),1)))),(IF(VLOOKUP($E85,'Country Indicator Data'!$B$4:$N$300,12,FALSE)="x","x",ROUND(IF(VLOOKUP($E85,'Country Indicator Data'!$B$4:$N$300,12,FALSE)&gt;V$3,0,IF(VLOOKUP($E85,'Country Indicator Data'!$B$4:$N$300,12,FALSE)&lt;V$4,5,(V$3-VLOOKUP($E85,'Country Indicator Data'!$B$4:$N$300,12,FALSE))/(V$3-V$4)*5)),1))))</f>
        <v>3.3</v>
      </c>
      <c r="W85" s="240">
        <f t="shared" si="31"/>
        <v>3.3</v>
      </c>
      <c r="X85" s="240">
        <f t="shared" si="32"/>
        <v>2.2000000000000002</v>
      </c>
      <c r="Y85" s="247">
        <f>IF('Core Indicators'!FC82="x","x",IF('Core Indicators'!FC82&gt;=5,5,IF('Core Indicators'!FC82&gt;=4,4,IF('Core Indicators'!FC82&gt;=3,3,IF('Core Indicators'!FC82&gt;=2,2,IF('Core Indicators'!FC82&gt;=1,1,0))))))</f>
        <v>2</v>
      </c>
      <c r="Z85" s="240">
        <f t="shared" si="33"/>
        <v>2</v>
      </c>
      <c r="AA85" s="247">
        <f>'Crisis Indicator Data'!Y82</f>
        <v>0</v>
      </c>
      <c r="AB85" s="247">
        <f>'Crisis Indicator Data'!Z82</f>
        <v>0</v>
      </c>
      <c r="AC85" s="247">
        <f>'Crisis Indicator Data'!AA82</f>
        <v>0</v>
      </c>
      <c r="AD85" s="247">
        <f>'Crisis Indicator Data'!AB82</f>
        <v>0</v>
      </c>
      <c r="AE85" s="247">
        <f t="shared" si="34"/>
        <v>0</v>
      </c>
      <c r="AF85" s="247">
        <f>'Crisis Indicator Data'!AC82</f>
        <v>0</v>
      </c>
      <c r="AG85" s="247">
        <f>'Crisis Indicator Data'!AD82</f>
        <v>0</v>
      </c>
      <c r="AH85" s="247">
        <f t="shared" si="35"/>
        <v>0</v>
      </c>
      <c r="AI85" s="247">
        <f>'Crisis Indicator Data'!AE82</f>
        <v>0</v>
      </c>
      <c r="AJ85" s="247">
        <f>'Crisis Indicator Data'!AF82</f>
        <v>2</v>
      </c>
      <c r="AK85" s="247">
        <f>'Crisis Indicator Data'!AG82</f>
        <v>2</v>
      </c>
      <c r="AL85" s="247">
        <f t="shared" si="36"/>
        <v>3</v>
      </c>
      <c r="AM85" s="240">
        <f t="shared" si="37"/>
        <v>1</v>
      </c>
      <c r="AN85" s="240">
        <f t="shared" si="38"/>
        <v>1.5</v>
      </c>
    </row>
    <row r="86" spans="1:40" ht="13.5" customHeight="1" x14ac:dyDescent="0.25">
      <c r="A86" s="147" t="str">
        <f>'Crisis Indicator Data'!A83</f>
        <v>Food Security in Mauritania</v>
      </c>
      <c r="B86" s="148" t="str">
        <f>'Crisis Indicator Data'!B83</f>
        <v>Drought,Floods</v>
      </c>
      <c r="C86" s="148" t="str">
        <f>'Crisis Indicator Data'!C83</f>
        <v>MRT003</v>
      </c>
      <c r="D86" s="148" t="str">
        <f>'Crisis Indicator Data'!D83</f>
        <v>Mauritania</v>
      </c>
      <c r="E86" s="149" t="str">
        <f>'Crisis Indicator Data'!E83</f>
        <v>MRT</v>
      </c>
      <c r="F86" s="240">
        <f>IF(LEN(E86)&gt;3,(IF(VLOOKUP($C86,'Regional Crises'!$B$1:$R$66,7,FALSE)="x","x",ROUND(IF(VLOOKUP($C86,'Regional Crises'!$B$1:$R$66,7,FALSE)&gt;$F$3,5,IF(VLOOKUP($C86,'Regional Crises'!$B$1:$R$66,7,FALSE)&lt;F$4,0,($F$3-VLOOKUP($C86,'Regional Crises'!$B$1:$R$66,7,FALSE))/($F$3-$F$4)*5)),1))),IF(VLOOKUP($E86,'Country Indicator Data'!$B$4:$N$300,3,FALSE)="x","x",ROUND(IF(VLOOKUP($E86,'Country Indicator Data'!$B$4:$N$300,3,FALSE)&gt;$F$3,5,IF(VLOOKUP($E86,'Country Indicator Data'!$B$4:$N$300,3,FALSE)&lt;$F$4,0,($F$3-VLOOKUP($E86,'Country Indicator Data'!$B$4:$N$300,3,FALSE))/($F$3-$F$4)*5)),1)))</f>
        <v>3.2</v>
      </c>
      <c r="G86" s="240">
        <f>IF(LEN(E86)&gt;3,(IF(VLOOKUP($C86,'Regional Crises'!$B$1:$R$66,9,FALSE)="x","x",ROUND(IF(VLOOKUP($C86,'Regional Crises'!$B$1:$R$66,9,FALSE)&gt;G$3,5,IF(VLOOKUP($C86,'Regional Crises'!$B$1:$R$66,9,FALSE)&lt;G$4,0,(G$3-VLOOKUP($C86,'Regional Crises'!$B$1:$R$66,9,FALSE))/(G$3-G$4)*5)),1))),IF(VLOOKUP($E86,'Country Indicator Data'!$B$4:$N$300,5,FALSE)="x","x",ROUND(IF(VLOOKUP($E86,'Country Indicator Data'!$B$4:$N$300,5,FALSE)&gt;G$3,5,IF(VLOOKUP($E86,'Country Indicator Data'!$B$4:$N$300,5,FALSE)&lt;G$4,0,(G$3-VLOOKUP($E86,'Country Indicator Data'!$B$4:$N$300,5,FALSE))/(G$3-G$4)*5)),1)))</f>
        <v>2.9</v>
      </c>
      <c r="H86" s="240">
        <f t="shared" si="26"/>
        <v>3.05</v>
      </c>
      <c r="I86" s="240">
        <f>IF(LEN(E86)&gt;3,(IF(VLOOKUP($C86,'Regional Crises'!$B$1:$R$66,6,FALSE)="x","x",ROUND(IF(VLOOKUP($C86,'Regional Crises'!$B$1:$R$66,6,FALSE)&gt;I$3,5,IF(VLOOKUP($C86,'Regional Crises'!$B$1:$R$66,6,FALSE)&lt;I$4,0,5-(I$3-VLOOKUP($C86,'Regional Crises'!$B$1:$R$66,6,FALSE))/(I$3-I$4)*5)),1))),IF(VLOOKUP($E86,'Country Indicator Data'!$B$4:$N$300,2,FALSE)="x","x",ROUND(IF(VLOOKUP($E86,'Country Indicator Data'!$B$4:$N$300,2,FALSE)&gt;I$3,5,IF(VLOOKUP($E86,'Country Indicator Data'!$B$4:$N$300,2,FALSE)&lt;I$4,0,5-(I$3-VLOOKUP($E86,'Country Indicator Data'!$B$4:$N$300,2,FALSE))/(I$3-I$4)*5)),1)))</f>
        <v>3.3</v>
      </c>
      <c r="J86" s="240">
        <f>IF(LEN(E86)&gt;3,(IF(VLOOKUP($C86,'Regional Crises'!$B$1:$R$66,8,FALSE)="x","x",ROUND(IF(VLOOKUP($C86,'Regional Crises'!$B$1:$R$66,8,FALSE)&gt;J$3,5,IF(VLOOKUP($C86,'Regional Crises'!$B$1:$R$66,8,FALSE)&lt;J$4,0,5-(J$3-VLOOKUP($C86,'Regional Crises'!$B$1:$R$66,8,FALSE))/(J$3-J$4)*5)),1))),IF(VLOOKUP($E86,'Country Indicator Data'!$B$4:$N$300,4,FALSE)="x","x",ROUND(IF(VLOOKUP($E86,'Country Indicator Data'!$B$4:$N$300,4,FALSE)&gt;J$3,5,IF(VLOOKUP($E86,'Country Indicator Data'!$B$4:$N$300,4,FALSE)&lt;J$4,0,5-(J$3-VLOOKUP($E86,'Country Indicator Data'!$B$4:$N$300,4,FALSE))/(J$3-J$4)*5)),1)))</f>
        <v>0</v>
      </c>
      <c r="K86" s="240">
        <f t="shared" si="27"/>
        <v>1.65</v>
      </c>
      <c r="L86" s="240">
        <f>IF(LEN(E86)&gt;3,(IF(VLOOKUP($C86,'Regional Crises'!$B$1:$R$66,10,FALSE)="x","x",ROUND(IF(VLOOKUP($C86,'Regional Crises'!$B$1:$R$66,10,FALSE)&gt;L$3,5,IF(VLOOKUP($C86,'Regional Crises'!$B$1:$R$66,10,FALSE)&lt;L$4,0,5-(L$3-VLOOKUP($C86,'Regional Crises'!$B$1:$R$66,10,FALSE))/(L$3-L$4)*5)),1))),IF(VLOOKUP($E86,'Country Indicator Data'!$B$4:$N$300,6,FALSE)="x","x",ROUND(IF(VLOOKUP($E86,'Country Indicator Data'!$B$4:$N$300,6,FALSE)&gt;L$3,5,IF(VLOOKUP($E86,'Country Indicator Data'!$B$4:$N$300,6,FALSE)&lt;L$4,0,5-(L$3-VLOOKUP($E86,'Country Indicator Data'!$B$4:$N$300,6,FALSE))/(L$3-L$4)*5)),1)))</f>
        <v>4.0999999999999996</v>
      </c>
      <c r="M86" s="240">
        <f>IF(LEN(E86)&gt;3,(IF(VLOOKUP($C86,'Regional Crises'!$B$1:$R$66,11,FALSE)="x","x",ROUND(IF(VLOOKUP($C86,'Regional Crises'!$B$1:$R$66,11,FALSE)&gt;M$3,5,IF(VLOOKUP($C86,'Regional Crises'!$B$1:$R$66,11,FALSE)&lt;M$4,0,5-(M$3-VLOOKUP($C86,'Regional Crises'!$B$1:$R$66,11,FALSE))/(M$3-M$4)*5)),1))),IF(VLOOKUP($E86,'Country Indicator Data'!$B$4:$N$300,7,FALSE)="x","x",ROUND(IF(VLOOKUP($E86,'Country Indicator Data'!$B$4:$N$300,7,FALSE)&gt;M$3,5,IF(VLOOKUP($E86,'Country Indicator Data'!$B$4:$N$300,7,FALSE)&lt;M$4,0,5-(M$3-VLOOKUP($E86,'Country Indicator Data'!$B$4:$N$300,7,FALSE))/(M$3-M$4)*5)),1)))</f>
        <v>1</v>
      </c>
      <c r="N86" s="240">
        <f t="shared" si="28"/>
        <v>2.5499999999999998</v>
      </c>
      <c r="O86" s="240">
        <f t="shared" si="29"/>
        <v>2.4166666666666665</v>
      </c>
      <c r="P86" s="240">
        <f>IF(LEN(E86)&gt;3,VLOOKUP(C86,'Regional Crises'!$B$1:$R$69,12,FALSE),VLOOKUP(E86,'Country Indicator Data'!$B$4:$I$300,8,FALSE))</f>
        <v>2</v>
      </c>
      <c r="Q86" s="240">
        <f>IF(LEN(E86)&gt;3,((IF(VLOOKUP($C86,'Regional Crises'!$B$1:$R$66,13,FALSE)="x","x",ROUND(IF(VLOOKUP($C86,'Regional Crises'!$B$1:$R$66,13,FALSE)&gt;Q$3,5,IF(VLOOKUP($C86,'Regional Crises'!$B$1:$R$66,13,FALSE)&lt;Q$4,0,5-(LOG(Q$3)-LOG(VLOOKUP($C86,'Regional Crises'!$B$1:$R$66,13,FALSE)))/(LOG(Q$3)-LOG(Q$4))*5)),1)))),(IF(VLOOKUP($E86,'Country Indicator Data'!$B$4:$N$300,9,FALSE)="x","x",ROUND(IF(VLOOKUP($E86,'Country Indicator Data'!$B$4:$N$300,9,FALSE)&gt;Q$3,5,IF(VLOOKUP($E86,'Country Indicator Data'!$B$4:$N$300,9,FALSE)&lt;Q$4,0,5-(LOG(Q$3)-LOG(VLOOKUP($E86,'Country Indicator Data'!$B$4:$N$300,9,FALSE)))/(LOG(Q$3)-LOG(Q$4))*5)),1))))</f>
        <v>0</v>
      </c>
      <c r="R86" s="240">
        <f t="shared" si="30"/>
        <v>1</v>
      </c>
      <c r="S86" s="240">
        <f>IF(LEN(E86)&gt;3,((IF(VLOOKUP($C86,'Regional Crises'!$B$1:$R$66,17,FALSE)="x","x",ROUND(IF(VLOOKUP($C86,'Regional Crises'!$B$1:$R$66,17,FALSE)&gt;S$3,0,IF(VLOOKUP($C86,'Regional Crises'!$B$1:$R$66,17,FALSE)&lt;S$4,5,(S$3-VLOOKUP($C86,'Regional Crises'!$B$1:$R$66,17,FALSE))/(S$3-S$4)*5)),1)))),(IF(VLOOKUP($E86,'Country Indicator Data'!$B$4:$N$300,13,FALSE)="x","x",ROUND(IF(VLOOKUP($E86,'Country Indicator Data'!$B$4:$N$300,13,FALSE)&gt;S$3,0,IF(VLOOKUP($E86,'Country Indicator Data'!$B$4:$N$300,13,FALSE)&lt;S$4,5,(S$3-VLOOKUP($E86,'Country Indicator Data'!$B$4:$N$300,13,FALSE))/(S$3-S$4)*5)),1))))</f>
        <v>3.6</v>
      </c>
      <c r="T86" s="240">
        <f>IF(LEN(E86)&gt;3,((IF(VLOOKUP($C86,'Regional Crises'!$B$1:$R$66,14,FALSE)="x","x",ROUND(IF(VLOOKUP($C86,'Regional Crises'!$B$1:$R$66,14,FALSE)&gt;T$3,0,IF(VLOOKUP($C86,'Regional Crises'!$B$1:$R$66,14,FALSE)&lt;T$4,5,(T$3-VLOOKUP($C86,'Regional Crises'!$B$1:$R$66,14,FALSE))/(T$3-T$4)*5)),1)))),(IF(VLOOKUP($E86,'Country Indicator Data'!$B$4:$N$300,10,FALSE)="x","x",ROUND(IF(VLOOKUP($E86,'Country Indicator Data'!$B$4:$N$300,10,FALSE)&gt;T$3,0,IF(VLOOKUP($E86,'Country Indicator Data'!$B$4:$N$300,10,FALSE)&lt;T$4,5,(T$3-VLOOKUP($E86,'Country Indicator Data'!$B$4:$N$300,10,FALSE))/(T$3-T$4)*5)),1))))</f>
        <v>3.1</v>
      </c>
      <c r="U86" s="240">
        <f>IF(LEN(E86)&gt;3,((IF(VLOOKUP($C86,'Regional Crises'!$B$1:$R$66,15,FALSE)="x","x",ROUND(IF(VLOOKUP($C86,'Regional Crises'!$B$1:$R$66,15,FALSE)&gt;U$3,0,IF(VLOOKUP($C86,'Regional Crises'!$B$1:$R$66,15,FALSE)&lt;U$4,5,(U$3-VLOOKUP($C86,'Regional Crises'!$B$1:$R$66,15,FALSE))/(U$3-U$4)*5)),1)))),(IF(VLOOKUP($E86,'Country Indicator Data'!$B$4:$N$300,11,FALSE)="x","x",ROUND(IF(VLOOKUP($E86,'Country Indicator Data'!$B$4:$N$300,11,FALSE)&gt;U$3,0,IF(VLOOKUP($E86,'Country Indicator Data'!$B$4:$N$300,11,FALSE)&lt;U$4,5,(U$3-VLOOKUP($E86,'Country Indicator Data'!$B$4:$N$300,11,FALSE))/(U$3-U$4)*5)),1))))</f>
        <v>3</v>
      </c>
      <c r="V86" s="240">
        <f>IF(LEN(E86)&gt;3,((IF(VLOOKUP($C86,'Regional Crises'!$B$1:$R$66,16,FALSE)="x","x",ROUND(IF(VLOOKUP($C86,'Regional Crises'!$B$1:$R$66,16,FALSE)&gt;V$3,0,IF(VLOOKUP($C86,'Regional Crises'!$B$1:$R$66,16,FALSE)&lt;V$4,5,(V$3-VLOOKUP($C86,'Regional Crises'!$B$1:$R$66,16,FALSE))/(V$3-V$4)*5)),1)))),(IF(VLOOKUP($E86,'Country Indicator Data'!$B$4:$N$300,12,FALSE)="x","x",ROUND(IF(VLOOKUP($E86,'Country Indicator Data'!$B$4:$N$300,12,FALSE)&gt;V$3,0,IF(VLOOKUP($E86,'Country Indicator Data'!$B$4:$N$300,12,FALSE)&lt;V$4,5,(V$3-VLOOKUP($E86,'Country Indicator Data'!$B$4:$N$300,12,FALSE))/(V$3-V$4)*5)),1))))</f>
        <v>3.3</v>
      </c>
      <c r="W86" s="240">
        <f t="shared" si="31"/>
        <v>3.3</v>
      </c>
      <c r="X86" s="240">
        <f t="shared" si="32"/>
        <v>2.2000000000000002</v>
      </c>
      <c r="Y86" s="247">
        <f>IF('Core Indicators'!FC83="x","x",IF('Core Indicators'!FC83&gt;=5,5,IF('Core Indicators'!FC83&gt;=4,4,IF('Core Indicators'!FC83&gt;=3,3,IF('Core Indicators'!FC83&gt;=2,2,IF('Core Indicators'!FC83&gt;=1,1,0))))))</f>
        <v>3</v>
      </c>
      <c r="Z86" s="240">
        <f t="shared" si="33"/>
        <v>3</v>
      </c>
      <c r="AA86" s="247">
        <f>'Crisis Indicator Data'!Y83</f>
        <v>0</v>
      </c>
      <c r="AB86" s="247">
        <f>'Crisis Indicator Data'!Z83</f>
        <v>0</v>
      </c>
      <c r="AC86" s="247">
        <f>'Crisis Indicator Data'!AA83</f>
        <v>0</v>
      </c>
      <c r="AD86" s="247">
        <f>'Crisis Indicator Data'!AB83</f>
        <v>0</v>
      </c>
      <c r="AE86" s="247">
        <f t="shared" si="34"/>
        <v>0</v>
      </c>
      <c r="AF86" s="247">
        <f>'Crisis Indicator Data'!AC83</f>
        <v>0</v>
      </c>
      <c r="AG86" s="247">
        <f>'Crisis Indicator Data'!AD83</f>
        <v>0</v>
      </c>
      <c r="AH86" s="247">
        <f t="shared" si="35"/>
        <v>0</v>
      </c>
      <c r="AI86" s="247">
        <f>'Crisis Indicator Data'!AE83</f>
        <v>0</v>
      </c>
      <c r="AJ86" s="247">
        <f>'Crisis Indicator Data'!AF83</f>
        <v>2</v>
      </c>
      <c r="AK86" s="247">
        <f>'Crisis Indicator Data'!AG83</f>
        <v>2</v>
      </c>
      <c r="AL86" s="247">
        <f t="shared" si="36"/>
        <v>3</v>
      </c>
      <c r="AM86" s="240">
        <f t="shared" si="37"/>
        <v>1</v>
      </c>
      <c r="AN86" s="240">
        <f t="shared" si="38"/>
        <v>2</v>
      </c>
    </row>
    <row r="87" spans="1:40" ht="13.5" customHeight="1" x14ac:dyDescent="0.25">
      <c r="A87" s="147" t="str">
        <f>'Crisis Indicator Data'!A84</f>
        <v>Complex crisis in Malawi</v>
      </c>
      <c r="B87" s="148" t="str">
        <f>'Crisis Indicator Data'!B84</f>
        <v>Drought,Socio-political,Cyclone</v>
      </c>
      <c r="C87" s="148" t="str">
        <f>'Crisis Indicator Data'!C84</f>
        <v>MWI002</v>
      </c>
      <c r="D87" s="148" t="str">
        <f>'Crisis Indicator Data'!D84</f>
        <v>Malawi</v>
      </c>
      <c r="E87" s="149" t="str">
        <f>'Crisis Indicator Data'!E84</f>
        <v>MWI</v>
      </c>
      <c r="F87" s="240">
        <f>IF(LEN(E87)&gt;3,(IF(VLOOKUP($C87,'Regional Crises'!$B$1:$R$66,7,FALSE)="x","x",ROUND(IF(VLOOKUP($C87,'Regional Crises'!$B$1:$R$66,7,FALSE)&gt;$F$3,5,IF(VLOOKUP($C87,'Regional Crises'!$B$1:$R$66,7,FALSE)&lt;F$4,0,($F$3-VLOOKUP($C87,'Regional Crises'!$B$1:$R$66,7,FALSE))/($F$3-$F$4)*5)),1))),IF(VLOOKUP($E87,'Country Indicator Data'!$B$4:$N$300,3,FALSE)="x","x",ROUND(IF(VLOOKUP($E87,'Country Indicator Data'!$B$4:$N$300,3,FALSE)&gt;$F$3,5,IF(VLOOKUP($E87,'Country Indicator Data'!$B$4:$N$300,3,FALSE)&lt;$F$4,0,($F$3-VLOOKUP($E87,'Country Indicator Data'!$B$4:$N$300,3,FALSE))/($F$3-$F$4)*5)),1)))</f>
        <v>1.4</v>
      </c>
      <c r="G87" s="240">
        <f>IF(LEN(E87)&gt;3,(IF(VLOOKUP($C87,'Regional Crises'!$B$1:$R$66,9,FALSE)="x","x",ROUND(IF(VLOOKUP($C87,'Regional Crises'!$B$1:$R$66,9,FALSE)&gt;G$3,5,IF(VLOOKUP($C87,'Regional Crises'!$B$1:$R$66,9,FALSE)&lt;G$4,0,(G$3-VLOOKUP($C87,'Regional Crises'!$B$1:$R$66,9,FALSE))/(G$3-G$4)*5)),1))),IF(VLOOKUP($E87,'Country Indicator Data'!$B$4:$N$300,5,FALSE)="x","x",ROUND(IF(VLOOKUP($E87,'Country Indicator Data'!$B$4:$N$300,5,FALSE)&gt;G$3,5,IF(VLOOKUP($E87,'Country Indicator Data'!$B$4:$N$300,5,FALSE)&lt;G$4,0,(G$3-VLOOKUP($E87,'Country Indicator Data'!$B$4:$N$300,5,FALSE))/(G$3-G$4)*5)),1)))</f>
        <v>1.8</v>
      </c>
      <c r="H87" s="240">
        <f t="shared" si="26"/>
        <v>1.6</v>
      </c>
      <c r="I87" s="240">
        <f>IF(LEN(E87)&gt;3,(IF(VLOOKUP($C87,'Regional Crises'!$B$1:$R$66,6,FALSE)="x","x",ROUND(IF(VLOOKUP($C87,'Regional Crises'!$B$1:$R$66,6,FALSE)&gt;I$3,5,IF(VLOOKUP($C87,'Regional Crises'!$B$1:$R$66,6,FALSE)&lt;I$4,0,5-(I$3-VLOOKUP($C87,'Regional Crises'!$B$1:$R$66,6,FALSE))/(I$3-I$4)*5)),1))),IF(VLOOKUP($E87,'Country Indicator Data'!$B$4:$N$300,2,FALSE)="x","x",ROUND(IF(VLOOKUP($E87,'Country Indicator Data'!$B$4:$N$300,2,FALSE)&gt;I$3,5,IF(VLOOKUP($E87,'Country Indicator Data'!$B$4:$N$300,2,FALSE)&lt;I$4,0,5-(I$3-VLOOKUP($E87,'Country Indicator Data'!$B$4:$N$300,2,FALSE))/(I$3-I$4)*5)),1)))</f>
        <v>3</v>
      </c>
      <c r="J87" s="240">
        <f>IF(LEN(E87)&gt;3,(IF(VLOOKUP($C87,'Regional Crises'!$B$1:$R$66,8,FALSE)="x","x",ROUND(IF(VLOOKUP($C87,'Regional Crises'!$B$1:$R$66,8,FALSE)&gt;J$3,5,IF(VLOOKUP($C87,'Regional Crises'!$B$1:$R$66,8,FALSE)&lt;J$4,0,5-(J$3-VLOOKUP($C87,'Regional Crises'!$B$1:$R$66,8,FALSE))/(J$3-J$4)*5)),1))),IF(VLOOKUP($E87,'Country Indicator Data'!$B$4:$N$300,4,FALSE)="x","x",ROUND(IF(VLOOKUP($E87,'Country Indicator Data'!$B$4:$N$300,4,FALSE)&gt;J$3,5,IF(VLOOKUP($E87,'Country Indicator Data'!$B$4:$N$300,4,FALSE)&lt;J$4,0,5-(J$3-VLOOKUP($E87,'Country Indicator Data'!$B$4:$N$300,4,FALSE))/(J$3-J$4)*5)),1)))</f>
        <v>0</v>
      </c>
      <c r="K87" s="240">
        <f t="shared" si="27"/>
        <v>1.5</v>
      </c>
      <c r="L87" s="240">
        <f>IF(LEN(E87)&gt;3,(IF(VLOOKUP($C87,'Regional Crises'!$B$1:$R$66,10,FALSE)="x","x",ROUND(IF(VLOOKUP($C87,'Regional Crises'!$B$1:$R$66,10,FALSE)&gt;L$3,5,IF(VLOOKUP($C87,'Regional Crises'!$B$1:$R$66,10,FALSE)&lt;L$4,0,5-(L$3-VLOOKUP($C87,'Regional Crises'!$B$1:$R$66,10,FALSE))/(L$3-L$4)*5)),1))),IF(VLOOKUP($E87,'Country Indicator Data'!$B$4:$N$300,6,FALSE)="x","x",ROUND(IF(VLOOKUP($E87,'Country Indicator Data'!$B$4:$N$300,6,FALSE)&gt;L$3,5,IF(VLOOKUP($E87,'Country Indicator Data'!$B$4:$N$300,6,FALSE)&lt;L$4,0,5-(L$3-VLOOKUP($E87,'Country Indicator Data'!$B$4:$N$300,6,FALSE))/(L$3-L$4)*5)),1)))</f>
        <v>4.0999999999999996</v>
      </c>
      <c r="M87" s="240">
        <f>IF(LEN(E87)&gt;3,(IF(VLOOKUP($C87,'Regional Crises'!$B$1:$R$66,11,FALSE)="x","x",ROUND(IF(VLOOKUP($C87,'Regional Crises'!$B$1:$R$66,11,FALSE)&gt;M$3,5,IF(VLOOKUP($C87,'Regional Crises'!$B$1:$R$66,11,FALSE)&lt;M$4,0,5-(M$3-VLOOKUP($C87,'Regional Crises'!$B$1:$R$66,11,FALSE))/(M$3-M$4)*5)),1))),IF(VLOOKUP($E87,'Country Indicator Data'!$B$4:$N$300,7,FALSE)="x","x",ROUND(IF(VLOOKUP($E87,'Country Indicator Data'!$B$4:$N$300,7,FALSE)&gt;M$3,5,IF(VLOOKUP($E87,'Country Indicator Data'!$B$4:$N$300,7,FALSE)&lt;M$4,0,5-(M$3-VLOOKUP($E87,'Country Indicator Data'!$B$4:$N$300,7,FALSE))/(M$3-M$4)*5)),1)))</f>
        <v>2.5</v>
      </c>
      <c r="N87" s="240">
        <f t="shared" si="28"/>
        <v>3.3</v>
      </c>
      <c r="O87" s="240">
        <f t="shared" si="29"/>
        <v>2.1333333333333333</v>
      </c>
      <c r="P87" s="240">
        <f>IF(LEN(E87)&gt;3,VLOOKUP(C87,'Regional Crises'!$B$1:$R$69,12,FALSE),VLOOKUP(E87,'Country Indicator Data'!$B$4:$I$300,8,FALSE))</f>
        <v>0</v>
      </c>
      <c r="Q87" s="240">
        <f>IF(LEN(E87)&gt;3,((IF(VLOOKUP($C87,'Regional Crises'!$B$1:$R$66,13,FALSE)="x","x",ROUND(IF(VLOOKUP($C87,'Regional Crises'!$B$1:$R$66,13,FALSE)&gt;Q$3,5,IF(VLOOKUP($C87,'Regional Crises'!$B$1:$R$66,13,FALSE)&lt;Q$4,0,5-(LOG(Q$3)-LOG(VLOOKUP($C87,'Regional Crises'!$B$1:$R$66,13,FALSE)))/(LOG(Q$3)-LOG(Q$4))*5)),1)))),(IF(VLOOKUP($E87,'Country Indicator Data'!$B$4:$N$300,9,FALSE)="x","x",ROUND(IF(VLOOKUP($E87,'Country Indicator Data'!$B$4:$N$300,9,FALSE)&gt;Q$3,5,IF(VLOOKUP($E87,'Country Indicator Data'!$B$4:$N$300,9,FALSE)&lt;Q$4,0,5-(LOG(Q$3)-LOG(VLOOKUP($E87,'Country Indicator Data'!$B$4:$N$300,9,FALSE)))/(LOG(Q$3)-LOG(Q$4))*5)),1))))</f>
        <v>4.5</v>
      </c>
      <c r="R87" s="240">
        <f t="shared" si="30"/>
        <v>2.25</v>
      </c>
      <c r="S87" s="240">
        <f>IF(LEN(E87)&gt;3,((IF(VLOOKUP($C87,'Regional Crises'!$B$1:$R$66,17,FALSE)="x","x",ROUND(IF(VLOOKUP($C87,'Regional Crises'!$B$1:$R$66,17,FALSE)&gt;S$3,0,IF(VLOOKUP($C87,'Regional Crises'!$B$1:$R$66,17,FALSE)&lt;S$4,5,(S$3-VLOOKUP($C87,'Regional Crises'!$B$1:$R$66,17,FALSE))/(S$3-S$4)*5)),1)))),(IF(VLOOKUP($E87,'Country Indicator Data'!$B$4:$N$300,13,FALSE)="x","x",ROUND(IF(VLOOKUP($E87,'Country Indicator Data'!$B$4:$N$300,13,FALSE)&gt;S$3,0,IF(VLOOKUP($E87,'Country Indicator Data'!$B$4:$N$300,13,FALSE)&lt;S$4,5,(S$3-VLOOKUP($E87,'Country Indicator Data'!$B$4:$N$300,13,FALSE))/(S$3-S$4)*5)),1))))</f>
        <v>3.5</v>
      </c>
      <c r="T87" s="240">
        <f>IF(LEN(E87)&gt;3,((IF(VLOOKUP($C87,'Regional Crises'!$B$1:$R$66,14,FALSE)="x","x",ROUND(IF(VLOOKUP($C87,'Regional Crises'!$B$1:$R$66,14,FALSE)&gt;T$3,0,IF(VLOOKUP($C87,'Regional Crises'!$B$1:$R$66,14,FALSE)&lt;T$4,5,(T$3-VLOOKUP($C87,'Regional Crises'!$B$1:$R$66,14,FALSE))/(T$3-T$4)*5)),1)))),(IF(VLOOKUP($E87,'Country Indicator Data'!$B$4:$N$300,10,FALSE)="x","x",ROUND(IF(VLOOKUP($E87,'Country Indicator Data'!$B$4:$N$300,10,FALSE)&gt;T$3,0,IF(VLOOKUP($E87,'Country Indicator Data'!$B$4:$N$300,10,FALSE)&lt;T$4,5,(T$3-VLOOKUP($E87,'Country Indicator Data'!$B$4:$N$300,10,FALSE))/(T$3-T$4)*5)),1))))</f>
        <v>2.8</v>
      </c>
      <c r="U87" s="240">
        <f>IF(LEN(E87)&gt;3,((IF(VLOOKUP($C87,'Regional Crises'!$B$1:$R$66,15,FALSE)="x","x",ROUND(IF(VLOOKUP($C87,'Regional Crises'!$B$1:$R$66,15,FALSE)&gt;U$3,0,IF(VLOOKUP($C87,'Regional Crises'!$B$1:$R$66,15,FALSE)&lt;U$4,5,(U$3-VLOOKUP($C87,'Regional Crises'!$B$1:$R$66,15,FALSE))/(U$3-U$4)*5)),1)))),(IF(VLOOKUP($E87,'Country Indicator Data'!$B$4:$N$300,11,FALSE)="x","x",ROUND(IF(VLOOKUP($E87,'Country Indicator Data'!$B$4:$N$300,11,FALSE)&gt;U$3,0,IF(VLOOKUP($E87,'Country Indicator Data'!$B$4:$N$300,11,FALSE)&lt;U$4,5,(U$3-VLOOKUP($E87,'Country Indicator Data'!$B$4:$N$300,11,FALSE))/(U$3-U$4)*5)),1))))</f>
        <v>2.2999999999999998</v>
      </c>
      <c r="V87" s="240">
        <f>IF(LEN(E87)&gt;3,((IF(VLOOKUP($C87,'Regional Crises'!$B$1:$R$66,16,FALSE)="x","x",ROUND(IF(VLOOKUP($C87,'Regional Crises'!$B$1:$R$66,16,FALSE)&gt;V$3,0,IF(VLOOKUP($C87,'Regional Crises'!$B$1:$R$66,16,FALSE)&lt;V$4,5,(V$3-VLOOKUP($C87,'Regional Crises'!$B$1:$R$66,16,FALSE))/(V$3-V$4)*5)),1)))),(IF(VLOOKUP($E87,'Country Indicator Data'!$B$4:$N$300,12,FALSE)="x","x",ROUND(IF(VLOOKUP($E87,'Country Indicator Data'!$B$4:$N$300,12,FALSE)&gt;V$3,0,IF(VLOOKUP($E87,'Country Indicator Data'!$B$4:$N$300,12,FALSE)&lt;V$4,5,(V$3-VLOOKUP($E87,'Country Indicator Data'!$B$4:$N$300,12,FALSE))/(V$3-V$4)*5)),1))))</f>
        <v>1.9</v>
      </c>
      <c r="W87" s="240">
        <f t="shared" si="31"/>
        <v>2.6</v>
      </c>
      <c r="X87" s="240">
        <f t="shared" si="32"/>
        <v>2.2999999999999998</v>
      </c>
      <c r="Y87" s="247">
        <f>IF('Core Indicators'!FC84="x","x",IF('Core Indicators'!FC84&gt;=5,5,IF('Core Indicators'!FC84&gt;=4,4,IF('Core Indicators'!FC84&gt;=3,3,IF('Core Indicators'!FC84&gt;=2,2,IF('Core Indicators'!FC84&gt;=1,1,0))))))</f>
        <v>2</v>
      </c>
      <c r="Z87" s="240">
        <f t="shared" si="33"/>
        <v>2</v>
      </c>
      <c r="AA87" s="247">
        <f>'Crisis Indicator Data'!Y84</f>
        <v>2</v>
      </c>
      <c r="AB87" s="247">
        <f>'Crisis Indicator Data'!Z84</f>
        <v>1</v>
      </c>
      <c r="AC87" s="247">
        <f>'Crisis Indicator Data'!AA84</f>
        <v>0</v>
      </c>
      <c r="AD87" s="247">
        <f>'Crisis Indicator Data'!AB84</f>
        <v>0</v>
      </c>
      <c r="AE87" s="247">
        <f t="shared" si="34"/>
        <v>2</v>
      </c>
      <c r="AF87" s="247">
        <f>'Crisis Indicator Data'!AC84</f>
        <v>0</v>
      </c>
      <c r="AG87" s="247">
        <f>'Crisis Indicator Data'!AD84</f>
        <v>0</v>
      </c>
      <c r="AH87" s="247">
        <f t="shared" si="35"/>
        <v>0</v>
      </c>
      <c r="AI87" s="247">
        <f>'Crisis Indicator Data'!AE84</f>
        <v>1</v>
      </c>
      <c r="AJ87" s="247">
        <f>'Crisis Indicator Data'!AF84</f>
        <v>0</v>
      </c>
      <c r="AK87" s="247">
        <f>'Crisis Indicator Data'!AG84</f>
        <v>2</v>
      </c>
      <c r="AL87" s="247">
        <f t="shared" si="36"/>
        <v>3</v>
      </c>
      <c r="AM87" s="240">
        <f t="shared" si="37"/>
        <v>2</v>
      </c>
      <c r="AN87" s="240">
        <f t="shared" si="38"/>
        <v>2</v>
      </c>
    </row>
    <row r="88" spans="1:40" ht="13.5" customHeight="1" x14ac:dyDescent="0.25">
      <c r="A88" s="147" t="str">
        <f>'Crisis Indicator Data'!A85</f>
        <v>International Refugees in Malaysia</v>
      </c>
      <c r="B88" s="148" t="str">
        <f>'Crisis Indicator Data'!B85</f>
        <v>Displacement</v>
      </c>
      <c r="C88" s="148" t="str">
        <f>'Crisis Indicator Data'!C85</f>
        <v>MYS001</v>
      </c>
      <c r="D88" s="148" t="str">
        <f>'Crisis Indicator Data'!D85</f>
        <v>Malaysia</v>
      </c>
      <c r="E88" s="149" t="str">
        <f>'Crisis Indicator Data'!E85</f>
        <v>MYS</v>
      </c>
      <c r="F88" s="240">
        <f>IF(LEN(E88)&gt;3,(IF(VLOOKUP($C88,'Regional Crises'!$B$1:$R$66,7,FALSE)="x","x",ROUND(IF(VLOOKUP($C88,'Regional Crises'!$B$1:$R$66,7,FALSE)&gt;$F$3,5,IF(VLOOKUP($C88,'Regional Crises'!$B$1:$R$66,7,FALSE)&lt;F$4,0,($F$3-VLOOKUP($C88,'Regional Crises'!$B$1:$R$66,7,FALSE))/($F$3-$F$4)*5)),1))),IF(VLOOKUP($E88,'Country Indicator Data'!$B$4:$N$300,3,FALSE)="x","x",ROUND(IF(VLOOKUP($E88,'Country Indicator Data'!$B$4:$N$300,3,FALSE)&gt;$F$3,5,IF(VLOOKUP($E88,'Country Indicator Data'!$B$4:$N$300,3,FALSE)&lt;$F$4,0,($F$3-VLOOKUP($E88,'Country Indicator Data'!$B$4:$N$300,3,FALSE))/($F$3-$F$4)*5)),1)))</f>
        <v>3.9</v>
      </c>
      <c r="G88" s="240">
        <f>IF(LEN(E88)&gt;3,(IF(VLOOKUP($C88,'Regional Crises'!$B$1:$R$66,9,FALSE)="x","x",ROUND(IF(VLOOKUP($C88,'Regional Crises'!$B$1:$R$66,9,FALSE)&gt;G$3,5,IF(VLOOKUP($C88,'Regional Crises'!$B$1:$R$66,9,FALSE)&lt;G$4,0,(G$3-VLOOKUP($C88,'Regional Crises'!$B$1:$R$66,9,FALSE))/(G$3-G$4)*5)),1))),IF(VLOOKUP($E88,'Country Indicator Data'!$B$4:$N$300,5,FALSE)="x","x",ROUND(IF(VLOOKUP($E88,'Country Indicator Data'!$B$4:$N$300,5,FALSE)&gt;G$3,5,IF(VLOOKUP($E88,'Country Indicator Data'!$B$4:$N$300,5,FALSE)&lt;G$4,0,(G$3-VLOOKUP($E88,'Country Indicator Data'!$B$4:$N$300,5,FALSE))/(G$3-G$4)*5)),1)))</f>
        <v>2.1</v>
      </c>
      <c r="H88" s="240">
        <f t="shared" si="26"/>
        <v>3</v>
      </c>
      <c r="I88" s="240">
        <f>IF(LEN(E88)&gt;3,(IF(VLOOKUP($C88,'Regional Crises'!$B$1:$R$66,6,FALSE)="x","x",ROUND(IF(VLOOKUP($C88,'Regional Crises'!$B$1:$R$66,6,FALSE)&gt;I$3,5,IF(VLOOKUP($C88,'Regional Crises'!$B$1:$R$66,6,FALSE)&lt;I$4,0,5-(I$3-VLOOKUP($C88,'Regional Crises'!$B$1:$R$66,6,FALSE))/(I$3-I$4)*5)),1))),IF(VLOOKUP($E88,'Country Indicator Data'!$B$4:$N$300,2,FALSE)="x","x",ROUND(IF(VLOOKUP($E88,'Country Indicator Data'!$B$4:$N$300,2,FALSE)&gt;I$3,5,IF(VLOOKUP($E88,'Country Indicator Data'!$B$4:$N$300,2,FALSE)&lt;I$4,0,5-(I$3-VLOOKUP($E88,'Country Indicator Data'!$B$4:$N$300,2,FALSE))/(I$3-I$4)*5)),1)))</f>
        <v>3</v>
      </c>
      <c r="J88" s="240">
        <f>IF(LEN(E88)&gt;3,(IF(VLOOKUP($C88,'Regional Crises'!$B$1:$R$66,8,FALSE)="x","x",ROUND(IF(VLOOKUP($C88,'Regional Crises'!$B$1:$R$66,8,FALSE)&gt;J$3,5,IF(VLOOKUP($C88,'Regional Crises'!$B$1:$R$66,8,FALSE)&lt;J$4,0,5-(J$3-VLOOKUP($C88,'Regional Crises'!$B$1:$R$66,8,FALSE))/(J$3-J$4)*5)),1))),IF(VLOOKUP($E88,'Country Indicator Data'!$B$4:$N$300,4,FALSE)="x","x",ROUND(IF(VLOOKUP($E88,'Country Indicator Data'!$B$4:$N$300,4,FALSE)&gt;J$3,5,IF(VLOOKUP($E88,'Country Indicator Data'!$B$4:$N$300,4,FALSE)&lt;J$4,0,5-(J$3-VLOOKUP($E88,'Country Indicator Data'!$B$4:$N$300,4,FALSE))/(J$3-J$4)*5)),1)))</f>
        <v>0.6</v>
      </c>
      <c r="K88" s="240">
        <f t="shared" si="27"/>
        <v>1.8</v>
      </c>
      <c r="L88" s="240">
        <f>IF(LEN(E88)&gt;3,(IF(VLOOKUP($C88,'Regional Crises'!$B$1:$R$66,10,FALSE)="x","x",ROUND(IF(VLOOKUP($C88,'Regional Crises'!$B$1:$R$66,10,FALSE)&gt;L$3,5,IF(VLOOKUP($C88,'Regional Crises'!$B$1:$R$66,10,FALSE)&lt;L$4,0,5-(L$3-VLOOKUP($C88,'Regional Crises'!$B$1:$R$66,10,FALSE))/(L$3-L$4)*5)),1))),IF(VLOOKUP($E88,'Country Indicator Data'!$B$4:$N$300,6,FALSE)="x","x",ROUND(IF(VLOOKUP($E88,'Country Indicator Data'!$B$4:$N$300,6,FALSE)&gt;L$3,5,IF(VLOOKUP($E88,'Country Indicator Data'!$B$4:$N$300,6,FALSE)&lt;L$4,0,5-(L$3-VLOOKUP($E88,'Country Indicator Data'!$B$4:$N$300,6,FALSE))/(L$3-L$4)*5)),1)))</f>
        <v>1.8</v>
      </c>
      <c r="M88" s="240">
        <f>IF(LEN(E88)&gt;3,(IF(VLOOKUP($C88,'Regional Crises'!$B$1:$R$66,11,FALSE)="x","x",ROUND(IF(VLOOKUP($C88,'Regional Crises'!$B$1:$R$66,11,FALSE)&gt;M$3,5,IF(VLOOKUP($C88,'Regional Crises'!$B$1:$R$66,11,FALSE)&lt;M$4,0,5-(M$3-VLOOKUP($C88,'Regional Crises'!$B$1:$R$66,11,FALSE))/(M$3-M$4)*5)),1))),IF(VLOOKUP($E88,'Country Indicator Data'!$B$4:$N$300,7,FALSE)="x","x",ROUND(IF(VLOOKUP($E88,'Country Indicator Data'!$B$4:$N$300,7,FALSE)&gt;M$3,5,IF(VLOOKUP($E88,'Country Indicator Data'!$B$4:$N$300,7,FALSE)&lt;M$4,0,5-(M$3-VLOOKUP($E88,'Country Indicator Data'!$B$4:$N$300,7,FALSE))/(M$3-M$4)*5)),1)))</f>
        <v>2</v>
      </c>
      <c r="N88" s="240">
        <f t="shared" si="28"/>
        <v>1.9</v>
      </c>
      <c r="O88" s="240">
        <f t="shared" si="29"/>
        <v>2.2333333333333329</v>
      </c>
      <c r="P88" s="240">
        <f>IF(LEN(E88)&gt;3,VLOOKUP(C88,'Regional Crises'!$B$1:$R$69,12,FALSE),VLOOKUP(E88,'Country Indicator Data'!$B$4:$I$300,8,FALSE))</f>
        <v>1</v>
      </c>
      <c r="Q88" s="240">
        <f>IF(LEN(E88)&gt;3,((IF(VLOOKUP($C88,'Regional Crises'!$B$1:$R$66,13,FALSE)="x","x",ROUND(IF(VLOOKUP($C88,'Regional Crises'!$B$1:$R$66,13,FALSE)&gt;Q$3,5,IF(VLOOKUP($C88,'Regional Crises'!$B$1:$R$66,13,FALSE)&lt;Q$4,0,5-(LOG(Q$3)-LOG(VLOOKUP($C88,'Regional Crises'!$B$1:$R$66,13,FALSE)))/(LOG(Q$3)-LOG(Q$4))*5)),1)))),(IF(VLOOKUP($E88,'Country Indicator Data'!$B$4:$N$300,9,FALSE)="x","x",ROUND(IF(VLOOKUP($E88,'Country Indicator Data'!$B$4:$N$300,9,FALSE)&gt;Q$3,5,IF(VLOOKUP($E88,'Country Indicator Data'!$B$4:$N$300,9,FALSE)&lt;Q$4,0,5-(LOG(Q$3)-LOG(VLOOKUP($E88,'Country Indicator Data'!$B$4:$N$300,9,FALSE)))/(LOG(Q$3)-LOG(Q$4))*5)),1))))</f>
        <v>0</v>
      </c>
      <c r="R88" s="240">
        <f t="shared" si="30"/>
        <v>0.5</v>
      </c>
      <c r="S88" s="240">
        <f>IF(LEN(E88)&gt;3,((IF(VLOOKUP($C88,'Regional Crises'!$B$1:$R$66,17,FALSE)="x","x",ROUND(IF(VLOOKUP($C88,'Regional Crises'!$B$1:$R$66,17,FALSE)&gt;S$3,0,IF(VLOOKUP($C88,'Regional Crises'!$B$1:$R$66,17,FALSE)&lt;S$4,5,(S$3-VLOOKUP($C88,'Regional Crises'!$B$1:$R$66,17,FALSE))/(S$3-S$4)*5)),1)))),(IF(VLOOKUP($E88,'Country Indicator Data'!$B$4:$N$300,13,FALSE)="x","x",ROUND(IF(VLOOKUP($E88,'Country Indicator Data'!$B$4:$N$300,13,FALSE)&gt;S$3,0,IF(VLOOKUP($E88,'Country Indicator Data'!$B$4:$N$300,13,FALSE)&lt;S$4,5,(S$3-VLOOKUP($E88,'Country Indicator Data'!$B$4:$N$300,13,FALSE))/(S$3-S$4)*5)),1))))</f>
        <v>2.4</v>
      </c>
      <c r="T88" s="240">
        <f>IF(LEN(E88)&gt;3,((IF(VLOOKUP($C88,'Regional Crises'!$B$1:$R$66,14,FALSE)="x","x",ROUND(IF(VLOOKUP($C88,'Regional Crises'!$B$1:$R$66,14,FALSE)&gt;T$3,0,IF(VLOOKUP($C88,'Regional Crises'!$B$1:$R$66,14,FALSE)&lt;T$4,5,(T$3-VLOOKUP($C88,'Regional Crises'!$B$1:$R$66,14,FALSE))/(T$3-T$4)*5)),1)))),(IF(VLOOKUP($E88,'Country Indicator Data'!$B$4:$N$300,10,FALSE)="x","x",ROUND(IF(VLOOKUP($E88,'Country Indicator Data'!$B$4:$N$300,10,FALSE)&gt;T$3,0,IF(VLOOKUP($E88,'Country Indicator Data'!$B$4:$N$300,10,FALSE)&lt;T$4,5,(T$3-VLOOKUP($E88,'Country Indicator Data'!$B$4:$N$300,10,FALSE))/(T$3-T$4)*5)),1))))</f>
        <v>1.9</v>
      </c>
      <c r="U88" s="240">
        <f>IF(LEN(E88)&gt;3,((IF(VLOOKUP($C88,'Regional Crises'!$B$1:$R$66,15,FALSE)="x","x",ROUND(IF(VLOOKUP($C88,'Regional Crises'!$B$1:$R$66,15,FALSE)&gt;U$3,0,IF(VLOOKUP($C88,'Regional Crises'!$B$1:$R$66,15,FALSE)&lt;U$4,5,(U$3-VLOOKUP($C88,'Regional Crises'!$B$1:$R$66,15,FALSE))/(U$3-U$4)*5)),1)))),(IF(VLOOKUP($E88,'Country Indicator Data'!$B$4:$N$300,11,FALSE)="x","x",ROUND(IF(VLOOKUP($E88,'Country Indicator Data'!$B$4:$N$300,11,FALSE)&gt;U$3,0,IF(VLOOKUP($E88,'Country Indicator Data'!$B$4:$N$300,11,FALSE)&lt;U$4,5,(U$3-VLOOKUP($E88,'Country Indicator Data'!$B$4:$N$300,11,FALSE))/(U$3-U$4)*5)),1))))</f>
        <v>2.2999999999999998</v>
      </c>
      <c r="V88" s="240">
        <f>IF(LEN(E88)&gt;3,((IF(VLOOKUP($C88,'Regional Crises'!$B$1:$R$66,16,FALSE)="x","x",ROUND(IF(VLOOKUP($C88,'Regional Crises'!$B$1:$R$66,16,FALSE)&gt;V$3,0,IF(VLOOKUP($C88,'Regional Crises'!$B$1:$R$66,16,FALSE)&lt;V$4,5,(V$3-VLOOKUP($C88,'Regional Crises'!$B$1:$R$66,16,FALSE))/(V$3-V$4)*5)),1)))),(IF(VLOOKUP($E88,'Country Indicator Data'!$B$4:$N$300,12,FALSE)="x","x",ROUND(IF(VLOOKUP($E88,'Country Indicator Data'!$B$4:$N$300,12,FALSE)&gt;V$3,0,IF(VLOOKUP($E88,'Country Indicator Data'!$B$4:$N$300,12,FALSE)&lt;V$4,5,(V$3-VLOOKUP($E88,'Country Indicator Data'!$B$4:$N$300,12,FALSE))/(V$3-V$4)*5)),1))))</f>
        <v>2.4</v>
      </c>
      <c r="W88" s="240">
        <f t="shared" si="31"/>
        <v>2.2999999999999998</v>
      </c>
      <c r="X88" s="240">
        <f t="shared" si="32"/>
        <v>1.7</v>
      </c>
      <c r="Y88" s="247">
        <f>IF('Core Indicators'!FC85="x","x",IF('Core Indicators'!FC85&gt;=5,5,IF('Core Indicators'!FC85&gt;=4,4,IF('Core Indicators'!FC85&gt;=3,3,IF('Core Indicators'!FC85&gt;=2,2,IF('Core Indicators'!FC85&gt;=1,1,0))))))</f>
        <v>3</v>
      </c>
      <c r="Z88" s="240">
        <f t="shared" si="33"/>
        <v>3</v>
      </c>
      <c r="AA88" s="247">
        <f>'Crisis Indicator Data'!Y85</f>
        <v>1</v>
      </c>
      <c r="AB88" s="247">
        <f>'Crisis Indicator Data'!Z85</f>
        <v>1</v>
      </c>
      <c r="AC88" s="247">
        <f>'Crisis Indicator Data'!AA85</f>
        <v>0</v>
      </c>
      <c r="AD88" s="247">
        <f>'Crisis Indicator Data'!AB85</f>
        <v>0</v>
      </c>
      <c r="AE88" s="247">
        <f t="shared" si="34"/>
        <v>2</v>
      </c>
      <c r="AF88" s="247">
        <f>'Crisis Indicator Data'!AC85</f>
        <v>2</v>
      </c>
      <c r="AG88" s="247">
        <f>'Crisis Indicator Data'!AD85</f>
        <v>2</v>
      </c>
      <c r="AH88" s="247">
        <f t="shared" si="35"/>
        <v>4</v>
      </c>
      <c r="AI88" s="247">
        <f>'Crisis Indicator Data'!AE85</f>
        <v>0</v>
      </c>
      <c r="AJ88" s="247">
        <f>'Crisis Indicator Data'!AF85</f>
        <v>0</v>
      </c>
      <c r="AK88" s="247">
        <f>'Crisis Indicator Data'!AG85</f>
        <v>0</v>
      </c>
      <c r="AL88" s="247">
        <f t="shared" si="36"/>
        <v>0</v>
      </c>
      <c r="AM88" s="240">
        <f t="shared" si="37"/>
        <v>2</v>
      </c>
      <c r="AN88" s="240">
        <f t="shared" si="38"/>
        <v>2.5</v>
      </c>
    </row>
    <row r="89" spans="1:40" ht="13.5" customHeight="1" x14ac:dyDescent="0.25">
      <c r="A89" s="147" t="str">
        <f>'Crisis Indicator Data'!A86</f>
        <v>Food Security Crisis in Namibia</v>
      </c>
      <c r="B89" s="148" t="str">
        <f>'Crisis Indicator Data'!B86</f>
        <v>Drought</v>
      </c>
      <c r="C89" s="148" t="str">
        <f>'Crisis Indicator Data'!C86</f>
        <v>NAM002</v>
      </c>
      <c r="D89" s="148" t="str">
        <f>'Crisis Indicator Data'!D86</f>
        <v>Namibia</v>
      </c>
      <c r="E89" s="149" t="str">
        <f>'Crisis Indicator Data'!E86</f>
        <v>NAM</v>
      </c>
      <c r="F89" s="240">
        <f>IF(LEN(E89)&gt;3,(IF(VLOOKUP($C89,'Regional Crises'!$B$1:$R$66,7,FALSE)="x","x",ROUND(IF(VLOOKUP($C89,'Regional Crises'!$B$1:$R$66,7,FALSE)&gt;$F$3,5,IF(VLOOKUP($C89,'Regional Crises'!$B$1:$R$66,7,FALSE)&lt;F$4,0,($F$3-VLOOKUP($C89,'Regional Crises'!$B$1:$R$66,7,FALSE))/($F$3-$F$4)*5)),1))),IF(VLOOKUP($E89,'Country Indicator Data'!$B$4:$N$300,3,FALSE)="x","x",ROUND(IF(VLOOKUP($E89,'Country Indicator Data'!$B$4:$N$300,3,FALSE)&gt;$F$3,5,IF(VLOOKUP($E89,'Country Indicator Data'!$B$4:$N$300,3,FALSE)&lt;$F$4,0,($F$3-VLOOKUP($E89,'Country Indicator Data'!$B$4:$N$300,3,FALSE))/($F$3-$F$4)*5)),1)))</f>
        <v>1.1000000000000001</v>
      </c>
      <c r="G89" s="240">
        <f>IF(LEN(E89)&gt;3,(IF(VLOOKUP($C89,'Regional Crises'!$B$1:$R$66,9,FALSE)="x","x",ROUND(IF(VLOOKUP($C89,'Regional Crises'!$B$1:$R$66,9,FALSE)&gt;G$3,5,IF(VLOOKUP($C89,'Regional Crises'!$B$1:$R$66,9,FALSE)&lt;G$4,0,(G$3-VLOOKUP($C89,'Regional Crises'!$B$1:$R$66,9,FALSE))/(G$3-G$4)*5)),1))),IF(VLOOKUP($E89,'Country Indicator Data'!$B$4:$N$300,5,FALSE)="x","x",ROUND(IF(VLOOKUP($E89,'Country Indicator Data'!$B$4:$N$300,5,FALSE)&gt;G$3,5,IF(VLOOKUP($E89,'Country Indicator Data'!$B$4:$N$300,5,FALSE)&lt;G$4,0,(G$3-VLOOKUP($E89,'Country Indicator Data'!$B$4:$N$300,5,FALSE))/(G$3-G$4)*5)),1)))</f>
        <v>1.3</v>
      </c>
      <c r="H89" s="240">
        <f t="shared" si="26"/>
        <v>1.2000000000000002</v>
      </c>
      <c r="I89" s="240">
        <f>IF(LEN(E89)&gt;3,(IF(VLOOKUP($C89,'Regional Crises'!$B$1:$R$66,6,FALSE)="x","x",ROUND(IF(VLOOKUP($C89,'Regional Crises'!$B$1:$R$66,6,FALSE)&gt;I$3,5,IF(VLOOKUP($C89,'Regional Crises'!$B$1:$R$66,6,FALSE)&lt;I$4,0,5-(I$3-VLOOKUP($C89,'Regional Crises'!$B$1:$R$66,6,FALSE))/(I$3-I$4)*5)),1))),IF(VLOOKUP($E89,'Country Indicator Data'!$B$4:$N$300,2,FALSE)="x","x",ROUND(IF(VLOOKUP($E89,'Country Indicator Data'!$B$4:$N$300,2,FALSE)&gt;I$3,5,IF(VLOOKUP($E89,'Country Indicator Data'!$B$4:$N$300,2,FALSE)&lt;I$4,0,5-(I$3-VLOOKUP($E89,'Country Indicator Data'!$B$4:$N$300,2,FALSE))/(I$3-I$4)*5)),1)))</f>
        <v>3.6</v>
      </c>
      <c r="J89" s="240">
        <f>IF(LEN(E89)&gt;3,(IF(VLOOKUP($C89,'Regional Crises'!$B$1:$R$66,8,FALSE)="x","x",ROUND(IF(VLOOKUP($C89,'Regional Crises'!$B$1:$R$66,8,FALSE)&gt;J$3,5,IF(VLOOKUP($C89,'Regional Crises'!$B$1:$R$66,8,FALSE)&lt;J$4,0,5-(J$3-VLOOKUP($C89,'Regional Crises'!$B$1:$R$66,8,FALSE))/(J$3-J$4)*5)),1))),IF(VLOOKUP($E89,'Country Indicator Data'!$B$4:$N$300,4,FALSE)="x","x",ROUND(IF(VLOOKUP($E89,'Country Indicator Data'!$B$4:$N$300,4,FALSE)&gt;J$3,5,IF(VLOOKUP($E89,'Country Indicator Data'!$B$4:$N$300,4,FALSE)&lt;J$4,0,5-(J$3-VLOOKUP($E89,'Country Indicator Data'!$B$4:$N$300,4,FALSE))/(J$3-J$4)*5)),1)))</f>
        <v>1.6</v>
      </c>
      <c r="K89" s="240">
        <f t="shared" si="27"/>
        <v>2.6</v>
      </c>
      <c r="L89" s="240">
        <f>IF(LEN(E89)&gt;3,(IF(VLOOKUP($C89,'Regional Crises'!$B$1:$R$66,10,FALSE)="x","x",ROUND(IF(VLOOKUP($C89,'Regional Crises'!$B$1:$R$66,10,FALSE)&gt;L$3,5,IF(VLOOKUP($C89,'Regional Crises'!$B$1:$R$66,10,FALSE)&lt;L$4,0,5-(L$3-VLOOKUP($C89,'Regional Crises'!$B$1:$R$66,10,FALSE))/(L$3-L$4)*5)),1))),IF(VLOOKUP($E89,'Country Indicator Data'!$B$4:$N$300,6,FALSE)="x","x",ROUND(IF(VLOOKUP($E89,'Country Indicator Data'!$B$4:$N$300,6,FALSE)&gt;L$3,5,IF(VLOOKUP($E89,'Country Indicator Data'!$B$4:$N$300,6,FALSE)&lt;L$4,0,5-(L$3-VLOOKUP($E89,'Country Indicator Data'!$B$4:$N$300,6,FALSE))/(L$3-L$4)*5)),1)))</f>
        <v>3.1</v>
      </c>
      <c r="M89" s="240">
        <f>IF(LEN(E89)&gt;3,(IF(VLOOKUP($C89,'Regional Crises'!$B$1:$R$66,11,FALSE)="x","x",ROUND(IF(VLOOKUP($C89,'Regional Crises'!$B$1:$R$66,11,FALSE)&gt;M$3,5,IF(VLOOKUP($C89,'Regional Crises'!$B$1:$R$66,11,FALSE)&lt;M$4,0,5-(M$3-VLOOKUP($C89,'Regional Crises'!$B$1:$R$66,11,FALSE))/(M$3-M$4)*5)),1))),IF(VLOOKUP($E89,'Country Indicator Data'!$B$4:$N$300,7,FALSE)="x","x",ROUND(IF(VLOOKUP($E89,'Country Indicator Data'!$B$4:$N$300,7,FALSE)&gt;M$3,5,IF(VLOOKUP($E89,'Country Indicator Data'!$B$4:$N$300,7,FALSE)&lt;M$4,0,5-(M$3-VLOOKUP($E89,'Country Indicator Data'!$B$4:$N$300,7,FALSE))/(M$3-M$4)*5)),1)))</f>
        <v>4.3</v>
      </c>
      <c r="N89" s="240">
        <f t="shared" si="28"/>
        <v>3.7</v>
      </c>
      <c r="O89" s="240">
        <f t="shared" si="29"/>
        <v>2.5</v>
      </c>
      <c r="P89" s="240">
        <f>IF(LEN(E89)&gt;3,VLOOKUP(C89,'Regional Crises'!$B$1:$R$69,12,FALSE),VLOOKUP(E89,'Country Indicator Data'!$B$4:$I$300,8,FALSE))</f>
        <v>0</v>
      </c>
      <c r="Q89" s="240">
        <f>IF(LEN(E89)&gt;3,((IF(VLOOKUP($C89,'Regional Crises'!$B$1:$R$66,13,FALSE)="x","x",ROUND(IF(VLOOKUP($C89,'Regional Crises'!$B$1:$R$66,13,FALSE)&gt;Q$3,5,IF(VLOOKUP($C89,'Regional Crises'!$B$1:$R$66,13,FALSE)&lt;Q$4,0,5-(LOG(Q$3)-LOG(VLOOKUP($C89,'Regional Crises'!$B$1:$R$66,13,FALSE)))/(LOG(Q$3)-LOG(Q$4))*5)),1)))),(IF(VLOOKUP($E89,'Country Indicator Data'!$B$4:$N$300,9,FALSE)="x","x",ROUND(IF(VLOOKUP($E89,'Country Indicator Data'!$B$4:$N$300,9,FALSE)&gt;Q$3,5,IF(VLOOKUP($E89,'Country Indicator Data'!$B$4:$N$300,9,FALSE)&lt;Q$4,0,5-(LOG(Q$3)-LOG(VLOOKUP($E89,'Country Indicator Data'!$B$4:$N$300,9,FALSE)))/(LOG(Q$3)-LOG(Q$4))*5)),1))))</f>
        <v>0</v>
      </c>
      <c r="R89" s="240">
        <f t="shared" si="30"/>
        <v>0</v>
      </c>
      <c r="S89" s="240">
        <f>IF(LEN(E89)&gt;3,((IF(VLOOKUP($C89,'Regional Crises'!$B$1:$R$66,17,FALSE)="x","x",ROUND(IF(VLOOKUP($C89,'Regional Crises'!$B$1:$R$66,17,FALSE)&gt;S$3,0,IF(VLOOKUP($C89,'Regional Crises'!$B$1:$R$66,17,FALSE)&lt;S$4,5,(S$3-VLOOKUP($C89,'Regional Crises'!$B$1:$R$66,17,FALSE))/(S$3-S$4)*5)),1)))),(IF(VLOOKUP($E89,'Country Indicator Data'!$B$4:$N$300,13,FALSE)="x","x",ROUND(IF(VLOOKUP($E89,'Country Indicator Data'!$B$4:$N$300,13,FALSE)&gt;S$3,0,IF(VLOOKUP($E89,'Country Indicator Data'!$B$4:$N$300,13,FALSE)&lt;S$4,5,(S$3-VLOOKUP($E89,'Country Indicator Data'!$B$4:$N$300,13,FALSE))/(S$3-S$4)*5)),1))))</f>
        <v>2.4</v>
      </c>
      <c r="T89" s="240">
        <f>IF(LEN(E89)&gt;3,((IF(VLOOKUP($C89,'Regional Crises'!$B$1:$R$66,14,FALSE)="x","x",ROUND(IF(VLOOKUP($C89,'Regional Crises'!$B$1:$R$66,14,FALSE)&gt;T$3,0,IF(VLOOKUP($C89,'Regional Crises'!$B$1:$R$66,14,FALSE)&lt;T$4,5,(T$3-VLOOKUP($C89,'Regional Crises'!$B$1:$R$66,14,FALSE))/(T$3-T$4)*5)),1)))),(IF(VLOOKUP($E89,'Country Indicator Data'!$B$4:$N$300,10,FALSE)="x","x",ROUND(IF(VLOOKUP($E89,'Country Indicator Data'!$B$4:$N$300,10,FALSE)&gt;T$3,0,IF(VLOOKUP($E89,'Country Indicator Data'!$B$4:$N$300,10,FALSE)&lt;T$4,5,(T$3-VLOOKUP($E89,'Country Indicator Data'!$B$4:$N$300,10,FALSE))/(T$3-T$4)*5)),1))))</f>
        <v>2.2000000000000002</v>
      </c>
      <c r="U89" s="240">
        <f>IF(LEN(E89)&gt;3,((IF(VLOOKUP($C89,'Regional Crises'!$B$1:$R$66,15,FALSE)="x","x",ROUND(IF(VLOOKUP($C89,'Regional Crises'!$B$1:$R$66,15,FALSE)&gt;U$3,0,IF(VLOOKUP($C89,'Regional Crises'!$B$1:$R$66,15,FALSE)&lt;U$4,5,(U$3-VLOOKUP($C89,'Regional Crises'!$B$1:$R$66,15,FALSE))/(U$3-U$4)*5)),1)))),(IF(VLOOKUP($E89,'Country Indicator Data'!$B$4:$N$300,11,FALSE)="x","x",ROUND(IF(VLOOKUP($E89,'Country Indicator Data'!$B$4:$N$300,11,FALSE)&gt;U$3,0,IF(VLOOKUP($E89,'Country Indicator Data'!$B$4:$N$300,11,FALSE)&lt;U$4,5,(U$3-VLOOKUP($E89,'Country Indicator Data'!$B$4:$N$300,11,FALSE))/(U$3-U$4)*5)),1))))</f>
        <v>1.6</v>
      </c>
      <c r="V89" s="240">
        <f>IF(LEN(E89)&gt;3,((IF(VLOOKUP($C89,'Regional Crises'!$B$1:$R$66,16,FALSE)="x","x",ROUND(IF(VLOOKUP($C89,'Regional Crises'!$B$1:$R$66,16,FALSE)&gt;V$3,0,IF(VLOOKUP($C89,'Regional Crises'!$B$1:$R$66,16,FALSE)&lt;V$4,5,(V$3-VLOOKUP($C89,'Regional Crises'!$B$1:$R$66,16,FALSE))/(V$3-V$4)*5)),1)))),(IF(VLOOKUP($E89,'Country Indicator Data'!$B$4:$N$300,12,FALSE)="x","x",ROUND(IF(VLOOKUP($E89,'Country Indicator Data'!$B$4:$N$300,12,FALSE)&gt;V$3,0,IF(VLOOKUP($E89,'Country Indicator Data'!$B$4:$N$300,12,FALSE)&lt;V$4,5,(V$3-VLOOKUP($E89,'Country Indicator Data'!$B$4:$N$300,12,FALSE))/(V$3-V$4)*5)),1))))</f>
        <v>1.2</v>
      </c>
      <c r="W89" s="240">
        <f t="shared" si="31"/>
        <v>1.9</v>
      </c>
      <c r="X89" s="240">
        <f t="shared" si="32"/>
        <v>1.5</v>
      </c>
      <c r="Y89" s="247">
        <f>IF('Core Indicators'!FC86="x","x",IF('Core Indicators'!FC86&gt;=5,5,IF('Core Indicators'!FC86&gt;=4,4,IF('Core Indicators'!FC86&gt;=3,3,IF('Core Indicators'!FC86&gt;=2,2,IF('Core Indicators'!FC86&gt;=1,1,0))))))</f>
        <v>1</v>
      </c>
      <c r="Z89" s="240">
        <f t="shared" si="33"/>
        <v>1</v>
      </c>
      <c r="AA89" s="247">
        <f>'Crisis Indicator Data'!Y86</f>
        <v>1</v>
      </c>
      <c r="AB89" s="247">
        <f>'Crisis Indicator Data'!Z86</f>
        <v>1</v>
      </c>
      <c r="AC89" s="247">
        <f>'Crisis Indicator Data'!AA86</f>
        <v>0</v>
      </c>
      <c r="AD89" s="247">
        <f>'Crisis Indicator Data'!AB86</f>
        <v>0</v>
      </c>
      <c r="AE89" s="247">
        <f t="shared" si="34"/>
        <v>2</v>
      </c>
      <c r="AF89" s="247">
        <f>'Crisis Indicator Data'!AC86</f>
        <v>0</v>
      </c>
      <c r="AG89" s="247">
        <f>'Crisis Indicator Data'!AD86</f>
        <v>0</v>
      </c>
      <c r="AH89" s="247">
        <f t="shared" si="35"/>
        <v>0</v>
      </c>
      <c r="AI89" s="247">
        <f>'Crisis Indicator Data'!AE86</f>
        <v>0</v>
      </c>
      <c r="AJ89" s="247">
        <f>'Crisis Indicator Data'!AF86</f>
        <v>0</v>
      </c>
      <c r="AK89" s="247">
        <f>'Crisis Indicator Data'!AG86</f>
        <v>2</v>
      </c>
      <c r="AL89" s="247">
        <f t="shared" si="36"/>
        <v>2</v>
      </c>
      <c r="AM89" s="240">
        <f t="shared" si="37"/>
        <v>1</v>
      </c>
      <c r="AN89" s="240">
        <f t="shared" si="38"/>
        <v>1</v>
      </c>
    </row>
    <row r="90" spans="1:40" ht="13.5" customHeight="1" x14ac:dyDescent="0.25">
      <c r="A90" s="147" t="str">
        <f>'Crisis Indicator Data'!A87</f>
        <v>Multiple crises in Niger</v>
      </c>
      <c r="B90" s="148" t="str">
        <f>'Crisis Indicator Data'!B87</f>
        <v>Conflict,Displacement</v>
      </c>
      <c r="C90" s="148" t="str">
        <f>'Crisis Indicator Data'!C87</f>
        <v>NER001</v>
      </c>
      <c r="D90" s="148" t="str">
        <f>'Crisis Indicator Data'!D87</f>
        <v>Niger</v>
      </c>
      <c r="E90" s="149" t="str">
        <f>'Crisis Indicator Data'!E87</f>
        <v>NER</v>
      </c>
      <c r="F90" s="240">
        <f>IF(LEN(E90)&gt;3,(IF(VLOOKUP($C90,'Regional Crises'!$B$1:$R$66,7,FALSE)="x","x",ROUND(IF(VLOOKUP($C90,'Regional Crises'!$B$1:$R$66,7,FALSE)&gt;$F$3,5,IF(VLOOKUP($C90,'Regional Crises'!$B$1:$R$66,7,FALSE)&lt;F$4,0,($F$3-VLOOKUP($C90,'Regional Crises'!$B$1:$R$66,7,FALSE))/($F$3-$F$4)*5)),1))),IF(VLOOKUP($E90,'Country Indicator Data'!$B$4:$N$300,3,FALSE)="x","x",ROUND(IF(VLOOKUP($E90,'Country Indicator Data'!$B$4:$N$300,3,FALSE)&gt;$F$3,5,IF(VLOOKUP($E90,'Country Indicator Data'!$B$4:$N$300,3,FALSE)&lt;$F$4,0,($F$3-VLOOKUP($E90,'Country Indicator Data'!$B$4:$N$300,3,FALSE))/($F$3-$F$4)*5)),1)))</f>
        <v>2.1</v>
      </c>
      <c r="G90" s="240">
        <f>IF(LEN(E90)&gt;3,(IF(VLOOKUP($C90,'Regional Crises'!$B$1:$R$66,9,FALSE)="x","x",ROUND(IF(VLOOKUP($C90,'Regional Crises'!$B$1:$R$66,9,FALSE)&gt;G$3,5,IF(VLOOKUP($C90,'Regional Crises'!$B$1:$R$66,9,FALSE)&lt;G$4,0,(G$3-VLOOKUP($C90,'Regional Crises'!$B$1:$R$66,9,FALSE))/(G$3-G$4)*5)),1))),IF(VLOOKUP($E90,'Country Indicator Data'!$B$4:$N$300,5,FALSE)="x","x",ROUND(IF(VLOOKUP($E90,'Country Indicator Data'!$B$4:$N$300,5,FALSE)&gt;G$3,5,IF(VLOOKUP($E90,'Country Indicator Data'!$B$4:$N$300,5,FALSE)&lt;G$4,0,(G$3-VLOOKUP($E90,'Country Indicator Data'!$B$4:$N$300,5,FALSE))/(G$3-G$4)*5)),1)))</f>
        <v>2</v>
      </c>
      <c r="H90" s="240">
        <f t="shared" si="26"/>
        <v>2.0499999999999998</v>
      </c>
      <c r="I90" s="240">
        <f>IF(LEN(E90)&gt;3,(IF(VLOOKUP($C90,'Regional Crises'!$B$1:$R$66,6,FALSE)="x","x",ROUND(IF(VLOOKUP($C90,'Regional Crises'!$B$1:$R$66,6,FALSE)&gt;I$3,5,IF(VLOOKUP($C90,'Regional Crises'!$B$1:$R$66,6,FALSE)&lt;I$4,0,5-(I$3-VLOOKUP($C90,'Regional Crises'!$B$1:$R$66,6,FALSE))/(I$3-I$4)*5)),1))),IF(VLOOKUP($E90,'Country Indicator Data'!$B$4:$N$300,2,FALSE)="x","x",ROUND(IF(VLOOKUP($E90,'Country Indicator Data'!$B$4:$N$300,2,FALSE)&gt;I$3,5,IF(VLOOKUP($E90,'Country Indicator Data'!$B$4:$N$300,2,FALSE)&lt;I$4,0,5-(I$3-VLOOKUP($E90,'Country Indicator Data'!$B$4:$N$300,2,FALSE))/(I$3-I$4)*5)),1)))</f>
        <v>3.1</v>
      </c>
      <c r="J90" s="240">
        <f>IF(LEN(E90)&gt;3,(IF(VLOOKUP($C90,'Regional Crises'!$B$1:$R$66,8,FALSE)="x","x",ROUND(IF(VLOOKUP($C90,'Regional Crises'!$B$1:$R$66,8,FALSE)&gt;J$3,5,IF(VLOOKUP($C90,'Regional Crises'!$B$1:$R$66,8,FALSE)&lt;J$4,0,5-(J$3-VLOOKUP($C90,'Regional Crises'!$B$1:$R$66,8,FALSE))/(J$3-J$4)*5)),1))),IF(VLOOKUP($E90,'Country Indicator Data'!$B$4:$N$300,4,FALSE)="x","x",ROUND(IF(VLOOKUP($E90,'Country Indicator Data'!$B$4:$N$300,4,FALSE)&gt;J$3,5,IF(VLOOKUP($E90,'Country Indicator Data'!$B$4:$N$300,4,FALSE)&lt;J$4,0,5-(J$3-VLOOKUP($E90,'Country Indicator Data'!$B$4:$N$300,4,FALSE))/(J$3-J$4)*5)),1)))</f>
        <v>0.9</v>
      </c>
      <c r="K90" s="240">
        <f t="shared" si="27"/>
        <v>2</v>
      </c>
      <c r="L90" s="240">
        <f>IF(LEN(E90)&gt;3,(IF(VLOOKUP($C90,'Regional Crises'!$B$1:$R$66,10,FALSE)="x","x",ROUND(IF(VLOOKUP($C90,'Regional Crises'!$B$1:$R$66,10,FALSE)&gt;L$3,5,IF(VLOOKUP($C90,'Regional Crises'!$B$1:$R$66,10,FALSE)&lt;L$4,0,5-(L$3-VLOOKUP($C90,'Regional Crises'!$B$1:$R$66,10,FALSE))/(L$3-L$4)*5)),1))),IF(VLOOKUP($E90,'Country Indicator Data'!$B$4:$N$300,6,FALSE)="x","x",ROUND(IF(VLOOKUP($E90,'Country Indicator Data'!$B$4:$N$300,6,FALSE)&gt;L$3,5,IF(VLOOKUP($E90,'Country Indicator Data'!$B$4:$N$300,6,FALSE)&lt;L$4,0,5-(L$3-VLOOKUP($E90,'Country Indicator Data'!$B$4:$N$300,6,FALSE))/(L$3-L$4)*5)),1)))</f>
        <v>4.3</v>
      </c>
      <c r="M90" s="240">
        <f>IF(LEN(E90)&gt;3,(IF(VLOOKUP($C90,'Regional Crises'!$B$1:$R$66,11,FALSE)="x","x",ROUND(IF(VLOOKUP($C90,'Regional Crises'!$B$1:$R$66,11,FALSE)&gt;M$3,5,IF(VLOOKUP($C90,'Regional Crises'!$B$1:$R$66,11,FALSE)&lt;M$4,0,5-(M$3-VLOOKUP($C90,'Regional Crises'!$B$1:$R$66,11,FALSE))/(M$3-M$4)*5)),1))),IF(VLOOKUP($E90,'Country Indicator Data'!$B$4:$N$300,7,FALSE)="x","x",ROUND(IF(VLOOKUP($E90,'Country Indicator Data'!$B$4:$N$300,7,FALSE)&gt;M$3,5,IF(VLOOKUP($E90,'Country Indicator Data'!$B$4:$N$300,7,FALSE)&lt;M$4,0,5-(M$3-VLOOKUP($E90,'Country Indicator Data'!$B$4:$N$300,7,FALSE))/(M$3-M$4)*5)),1)))</f>
        <v>1.2</v>
      </c>
      <c r="N90" s="240">
        <f t="shared" si="28"/>
        <v>2.75</v>
      </c>
      <c r="O90" s="240">
        <f t="shared" si="29"/>
        <v>2.2666666666666666</v>
      </c>
      <c r="P90" s="240">
        <f>IF(LEN(E90)&gt;3,VLOOKUP(C90,'Regional Crises'!$B$1:$R$69,12,FALSE),VLOOKUP(E90,'Country Indicator Data'!$B$4:$I$300,8,FALSE))</f>
        <v>3</v>
      </c>
      <c r="Q90" s="240">
        <f>IF(LEN(E90)&gt;3,((IF(VLOOKUP($C90,'Regional Crises'!$B$1:$R$66,13,FALSE)="x","x",ROUND(IF(VLOOKUP($C90,'Regional Crises'!$B$1:$R$66,13,FALSE)&gt;Q$3,5,IF(VLOOKUP($C90,'Regional Crises'!$B$1:$R$66,13,FALSE)&lt;Q$4,0,5-(LOG(Q$3)-LOG(VLOOKUP($C90,'Regional Crises'!$B$1:$R$66,13,FALSE)))/(LOG(Q$3)-LOG(Q$4))*5)),1)))),(IF(VLOOKUP($E90,'Country Indicator Data'!$B$4:$N$300,9,FALSE)="x","x",ROUND(IF(VLOOKUP($E90,'Country Indicator Data'!$B$4:$N$300,9,FALSE)&gt;Q$3,5,IF(VLOOKUP($E90,'Country Indicator Data'!$B$4:$N$300,9,FALSE)&lt;Q$4,0,5-(LOG(Q$3)-LOG(VLOOKUP($E90,'Country Indicator Data'!$B$4:$N$300,9,FALSE)))/(LOG(Q$3)-LOG(Q$4))*5)),1))))</f>
        <v>3.7</v>
      </c>
      <c r="R90" s="240">
        <f t="shared" si="30"/>
        <v>3.35</v>
      </c>
      <c r="S90" s="240">
        <f>IF(LEN(E90)&gt;3,((IF(VLOOKUP($C90,'Regional Crises'!$B$1:$R$66,17,FALSE)="x","x",ROUND(IF(VLOOKUP($C90,'Regional Crises'!$B$1:$R$66,17,FALSE)&gt;S$3,0,IF(VLOOKUP($C90,'Regional Crises'!$B$1:$R$66,17,FALSE)&lt;S$4,5,(S$3-VLOOKUP($C90,'Regional Crises'!$B$1:$R$66,17,FALSE))/(S$3-S$4)*5)),1)))),(IF(VLOOKUP($E90,'Country Indicator Data'!$B$4:$N$300,13,FALSE)="x","x",ROUND(IF(VLOOKUP($E90,'Country Indicator Data'!$B$4:$N$300,13,FALSE)&gt;S$3,0,IF(VLOOKUP($E90,'Country Indicator Data'!$B$4:$N$300,13,FALSE)&lt;S$4,5,(S$3-VLOOKUP($E90,'Country Indicator Data'!$B$4:$N$300,13,FALSE))/(S$3-S$4)*5)),1))))</f>
        <v>3.4</v>
      </c>
      <c r="T90" s="240">
        <f>IF(LEN(E90)&gt;3,((IF(VLOOKUP($C90,'Regional Crises'!$B$1:$R$66,14,FALSE)="x","x",ROUND(IF(VLOOKUP($C90,'Regional Crises'!$B$1:$R$66,14,FALSE)&gt;T$3,0,IF(VLOOKUP($C90,'Regional Crises'!$B$1:$R$66,14,FALSE)&lt;T$4,5,(T$3-VLOOKUP($C90,'Regional Crises'!$B$1:$R$66,14,FALSE))/(T$3-T$4)*5)),1)))),(IF(VLOOKUP($E90,'Country Indicator Data'!$B$4:$N$300,10,FALSE)="x","x",ROUND(IF(VLOOKUP($E90,'Country Indicator Data'!$B$4:$N$300,10,FALSE)&gt;T$3,0,IF(VLOOKUP($E90,'Country Indicator Data'!$B$4:$N$300,10,FALSE)&lt;T$4,5,(T$3-VLOOKUP($E90,'Country Indicator Data'!$B$4:$N$300,10,FALSE))/(T$3-T$4)*5)),1))))</f>
        <v>3</v>
      </c>
      <c r="U90" s="240">
        <f>IF(LEN(E90)&gt;3,((IF(VLOOKUP($C90,'Regional Crises'!$B$1:$R$66,15,FALSE)="x","x",ROUND(IF(VLOOKUP($C90,'Regional Crises'!$B$1:$R$66,15,FALSE)&gt;U$3,0,IF(VLOOKUP($C90,'Regional Crises'!$B$1:$R$66,15,FALSE)&lt;U$4,5,(U$3-VLOOKUP($C90,'Regional Crises'!$B$1:$R$66,15,FALSE))/(U$3-U$4)*5)),1)))),(IF(VLOOKUP($E90,'Country Indicator Data'!$B$4:$N$300,11,FALSE)="x","x",ROUND(IF(VLOOKUP($E90,'Country Indicator Data'!$B$4:$N$300,11,FALSE)&gt;U$3,0,IF(VLOOKUP($E90,'Country Indicator Data'!$B$4:$N$300,11,FALSE)&lt;U$4,5,(U$3-VLOOKUP($E90,'Country Indicator Data'!$B$4:$N$300,11,FALSE))/(U$3-U$4)*5)),1))))</f>
        <v>2.2999999999999998</v>
      </c>
      <c r="V90" s="240">
        <f>IF(LEN(E90)&gt;3,((IF(VLOOKUP($C90,'Regional Crises'!$B$1:$R$66,16,FALSE)="x","x",ROUND(IF(VLOOKUP($C90,'Regional Crises'!$B$1:$R$66,16,FALSE)&gt;V$3,0,IF(VLOOKUP($C90,'Regional Crises'!$B$1:$R$66,16,FALSE)&lt;V$4,5,(V$3-VLOOKUP($C90,'Regional Crises'!$B$1:$R$66,16,FALSE))/(V$3-V$4)*5)),1)))),(IF(VLOOKUP($E90,'Country Indicator Data'!$B$4:$N$300,12,FALSE)="x","x",ROUND(IF(VLOOKUP($E90,'Country Indicator Data'!$B$4:$N$300,12,FALSE)&gt;V$3,0,IF(VLOOKUP($E90,'Country Indicator Data'!$B$4:$N$300,12,FALSE)&lt;V$4,5,(V$3-VLOOKUP($E90,'Country Indicator Data'!$B$4:$N$300,12,FALSE))/(V$3-V$4)*5)),1))))</f>
        <v>2.6</v>
      </c>
      <c r="W90" s="240">
        <f t="shared" si="31"/>
        <v>2.8</v>
      </c>
      <c r="X90" s="240">
        <f t="shared" si="32"/>
        <v>2.8</v>
      </c>
      <c r="Y90" s="247">
        <f>IF('Core Indicators'!FC87="x","x",IF('Core Indicators'!FC87&gt;=5,5,IF('Core Indicators'!FC87&gt;=4,4,IF('Core Indicators'!FC87&gt;=3,3,IF('Core Indicators'!FC87&gt;=2,2,IF('Core Indicators'!FC87&gt;=1,1,0))))))</f>
        <v>4</v>
      </c>
      <c r="Z90" s="240">
        <f t="shared" si="33"/>
        <v>4</v>
      </c>
      <c r="AA90" s="247">
        <f>'Crisis Indicator Data'!Y87</f>
        <v>1</v>
      </c>
      <c r="AB90" s="247">
        <f>'Crisis Indicator Data'!Z87</f>
        <v>3</v>
      </c>
      <c r="AC90" s="247">
        <f>'Crisis Indicator Data'!AA87</f>
        <v>1</v>
      </c>
      <c r="AD90" s="247">
        <f>'Crisis Indicator Data'!AB87</f>
        <v>2</v>
      </c>
      <c r="AE90" s="247">
        <f t="shared" si="34"/>
        <v>3</v>
      </c>
      <c r="AF90" s="247">
        <f>'Crisis Indicator Data'!AC87</f>
        <v>2</v>
      </c>
      <c r="AG90" s="247">
        <f>'Crisis Indicator Data'!AD87</f>
        <v>2</v>
      </c>
      <c r="AH90" s="247">
        <f t="shared" si="35"/>
        <v>4</v>
      </c>
      <c r="AI90" s="247">
        <f>'Crisis Indicator Data'!AE87</f>
        <v>3</v>
      </c>
      <c r="AJ90" s="247">
        <f>'Crisis Indicator Data'!AF87</f>
        <v>2</v>
      </c>
      <c r="AK90" s="247">
        <f>'Crisis Indicator Data'!AG87</f>
        <v>3</v>
      </c>
      <c r="AL90" s="247">
        <f t="shared" si="36"/>
        <v>5</v>
      </c>
      <c r="AM90" s="240">
        <f t="shared" si="37"/>
        <v>4</v>
      </c>
      <c r="AN90" s="240">
        <f t="shared" si="38"/>
        <v>4</v>
      </c>
    </row>
    <row r="91" spans="1:40" ht="13.5" customHeight="1" x14ac:dyDescent="0.25">
      <c r="A91" s="147" t="str">
        <f>'Crisis Indicator Data'!A88</f>
        <v>Boko Haram in Niger</v>
      </c>
      <c r="B91" s="148" t="str">
        <f>'Crisis Indicator Data'!B88</f>
        <v>Conflict</v>
      </c>
      <c r="C91" s="148" t="str">
        <f>'Crisis Indicator Data'!C88</f>
        <v>NER002</v>
      </c>
      <c r="D91" s="148" t="str">
        <f>'Crisis Indicator Data'!D88</f>
        <v>Niger</v>
      </c>
      <c r="E91" s="149" t="str">
        <f>'Crisis Indicator Data'!E88</f>
        <v>NER</v>
      </c>
      <c r="F91" s="240">
        <f>IF(LEN(E91)&gt;3,(IF(VLOOKUP($C91,'Regional Crises'!$B$1:$R$66,7,FALSE)="x","x",ROUND(IF(VLOOKUP($C91,'Regional Crises'!$B$1:$R$66,7,FALSE)&gt;$F$3,5,IF(VLOOKUP($C91,'Regional Crises'!$B$1:$R$66,7,FALSE)&lt;F$4,0,($F$3-VLOOKUP($C91,'Regional Crises'!$B$1:$R$66,7,FALSE))/($F$3-$F$4)*5)),1))),IF(VLOOKUP($E91,'Country Indicator Data'!$B$4:$N$300,3,FALSE)="x","x",ROUND(IF(VLOOKUP($E91,'Country Indicator Data'!$B$4:$N$300,3,FALSE)&gt;$F$3,5,IF(VLOOKUP($E91,'Country Indicator Data'!$B$4:$N$300,3,FALSE)&lt;$F$4,0,($F$3-VLOOKUP($E91,'Country Indicator Data'!$B$4:$N$300,3,FALSE))/($F$3-$F$4)*5)),1)))</f>
        <v>2.1</v>
      </c>
      <c r="G91" s="240">
        <f>IF(LEN(E91)&gt;3,(IF(VLOOKUP($C91,'Regional Crises'!$B$1:$R$66,9,FALSE)="x","x",ROUND(IF(VLOOKUP($C91,'Regional Crises'!$B$1:$R$66,9,FALSE)&gt;G$3,5,IF(VLOOKUP($C91,'Regional Crises'!$B$1:$R$66,9,FALSE)&lt;G$4,0,(G$3-VLOOKUP($C91,'Regional Crises'!$B$1:$R$66,9,FALSE))/(G$3-G$4)*5)),1))),IF(VLOOKUP($E91,'Country Indicator Data'!$B$4:$N$300,5,FALSE)="x","x",ROUND(IF(VLOOKUP($E91,'Country Indicator Data'!$B$4:$N$300,5,FALSE)&gt;G$3,5,IF(VLOOKUP($E91,'Country Indicator Data'!$B$4:$N$300,5,FALSE)&lt;G$4,0,(G$3-VLOOKUP($E91,'Country Indicator Data'!$B$4:$N$300,5,FALSE))/(G$3-G$4)*5)),1)))</f>
        <v>2</v>
      </c>
      <c r="H91" s="240">
        <f t="shared" si="26"/>
        <v>2.0499999999999998</v>
      </c>
      <c r="I91" s="240">
        <f>IF(LEN(E91)&gt;3,(IF(VLOOKUP($C91,'Regional Crises'!$B$1:$R$66,6,FALSE)="x","x",ROUND(IF(VLOOKUP($C91,'Regional Crises'!$B$1:$R$66,6,FALSE)&gt;I$3,5,IF(VLOOKUP($C91,'Regional Crises'!$B$1:$R$66,6,FALSE)&lt;I$4,0,5-(I$3-VLOOKUP($C91,'Regional Crises'!$B$1:$R$66,6,FALSE))/(I$3-I$4)*5)),1))),IF(VLOOKUP($E91,'Country Indicator Data'!$B$4:$N$300,2,FALSE)="x","x",ROUND(IF(VLOOKUP($E91,'Country Indicator Data'!$B$4:$N$300,2,FALSE)&gt;I$3,5,IF(VLOOKUP($E91,'Country Indicator Data'!$B$4:$N$300,2,FALSE)&lt;I$4,0,5-(I$3-VLOOKUP($E91,'Country Indicator Data'!$B$4:$N$300,2,FALSE))/(I$3-I$4)*5)),1)))</f>
        <v>3.1</v>
      </c>
      <c r="J91" s="240">
        <f>IF(LEN(E91)&gt;3,(IF(VLOOKUP($C91,'Regional Crises'!$B$1:$R$66,8,FALSE)="x","x",ROUND(IF(VLOOKUP($C91,'Regional Crises'!$B$1:$R$66,8,FALSE)&gt;J$3,5,IF(VLOOKUP($C91,'Regional Crises'!$B$1:$R$66,8,FALSE)&lt;J$4,0,5-(J$3-VLOOKUP($C91,'Regional Crises'!$B$1:$R$66,8,FALSE))/(J$3-J$4)*5)),1))),IF(VLOOKUP($E91,'Country Indicator Data'!$B$4:$N$300,4,FALSE)="x","x",ROUND(IF(VLOOKUP($E91,'Country Indicator Data'!$B$4:$N$300,4,FALSE)&gt;J$3,5,IF(VLOOKUP($E91,'Country Indicator Data'!$B$4:$N$300,4,FALSE)&lt;J$4,0,5-(J$3-VLOOKUP($E91,'Country Indicator Data'!$B$4:$N$300,4,FALSE))/(J$3-J$4)*5)),1)))</f>
        <v>0.9</v>
      </c>
      <c r="K91" s="240">
        <f t="shared" si="27"/>
        <v>2</v>
      </c>
      <c r="L91" s="240">
        <f>IF(LEN(E91)&gt;3,(IF(VLOOKUP($C91,'Regional Crises'!$B$1:$R$66,10,FALSE)="x","x",ROUND(IF(VLOOKUP($C91,'Regional Crises'!$B$1:$R$66,10,FALSE)&gt;L$3,5,IF(VLOOKUP($C91,'Regional Crises'!$B$1:$R$66,10,FALSE)&lt;L$4,0,5-(L$3-VLOOKUP($C91,'Regional Crises'!$B$1:$R$66,10,FALSE))/(L$3-L$4)*5)),1))),IF(VLOOKUP($E91,'Country Indicator Data'!$B$4:$N$300,6,FALSE)="x","x",ROUND(IF(VLOOKUP($E91,'Country Indicator Data'!$B$4:$N$300,6,FALSE)&gt;L$3,5,IF(VLOOKUP($E91,'Country Indicator Data'!$B$4:$N$300,6,FALSE)&lt;L$4,0,5-(L$3-VLOOKUP($E91,'Country Indicator Data'!$B$4:$N$300,6,FALSE))/(L$3-L$4)*5)),1)))</f>
        <v>4.3</v>
      </c>
      <c r="M91" s="240">
        <f>IF(LEN(E91)&gt;3,(IF(VLOOKUP($C91,'Regional Crises'!$B$1:$R$66,11,FALSE)="x","x",ROUND(IF(VLOOKUP($C91,'Regional Crises'!$B$1:$R$66,11,FALSE)&gt;M$3,5,IF(VLOOKUP($C91,'Regional Crises'!$B$1:$R$66,11,FALSE)&lt;M$4,0,5-(M$3-VLOOKUP($C91,'Regional Crises'!$B$1:$R$66,11,FALSE))/(M$3-M$4)*5)),1))),IF(VLOOKUP($E91,'Country Indicator Data'!$B$4:$N$300,7,FALSE)="x","x",ROUND(IF(VLOOKUP($E91,'Country Indicator Data'!$B$4:$N$300,7,FALSE)&gt;M$3,5,IF(VLOOKUP($E91,'Country Indicator Data'!$B$4:$N$300,7,FALSE)&lt;M$4,0,5-(M$3-VLOOKUP($E91,'Country Indicator Data'!$B$4:$N$300,7,FALSE))/(M$3-M$4)*5)),1)))</f>
        <v>1.2</v>
      </c>
      <c r="N91" s="240">
        <f t="shared" si="28"/>
        <v>2.75</v>
      </c>
      <c r="O91" s="240">
        <f t="shared" si="29"/>
        <v>2.2666666666666666</v>
      </c>
      <c r="P91" s="240">
        <f>IF(LEN(E91)&gt;3,VLOOKUP(C91,'Regional Crises'!$B$1:$R$69,12,FALSE),VLOOKUP(E91,'Country Indicator Data'!$B$4:$I$300,8,FALSE))</f>
        <v>3</v>
      </c>
      <c r="Q91" s="240">
        <f>IF(LEN(E91)&gt;3,((IF(VLOOKUP($C91,'Regional Crises'!$B$1:$R$66,13,FALSE)="x","x",ROUND(IF(VLOOKUP($C91,'Regional Crises'!$B$1:$R$66,13,FALSE)&gt;Q$3,5,IF(VLOOKUP($C91,'Regional Crises'!$B$1:$R$66,13,FALSE)&lt;Q$4,0,5-(LOG(Q$3)-LOG(VLOOKUP($C91,'Regional Crises'!$B$1:$R$66,13,FALSE)))/(LOG(Q$3)-LOG(Q$4))*5)),1)))),(IF(VLOOKUP($E91,'Country Indicator Data'!$B$4:$N$300,9,FALSE)="x","x",ROUND(IF(VLOOKUP($E91,'Country Indicator Data'!$B$4:$N$300,9,FALSE)&gt;Q$3,5,IF(VLOOKUP($E91,'Country Indicator Data'!$B$4:$N$300,9,FALSE)&lt;Q$4,0,5-(LOG(Q$3)-LOG(VLOOKUP($E91,'Country Indicator Data'!$B$4:$N$300,9,FALSE)))/(LOG(Q$3)-LOG(Q$4))*5)),1))))</f>
        <v>3.7</v>
      </c>
      <c r="R91" s="240">
        <f t="shared" si="30"/>
        <v>3.35</v>
      </c>
      <c r="S91" s="240">
        <f>IF(LEN(E91)&gt;3,((IF(VLOOKUP($C91,'Regional Crises'!$B$1:$R$66,17,FALSE)="x","x",ROUND(IF(VLOOKUP($C91,'Regional Crises'!$B$1:$R$66,17,FALSE)&gt;S$3,0,IF(VLOOKUP($C91,'Regional Crises'!$B$1:$R$66,17,FALSE)&lt;S$4,5,(S$3-VLOOKUP($C91,'Regional Crises'!$B$1:$R$66,17,FALSE))/(S$3-S$4)*5)),1)))),(IF(VLOOKUP($E91,'Country Indicator Data'!$B$4:$N$300,13,FALSE)="x","x",ROUND(IF(VLOOKUP($E91,'Country Indicator Data'!$B$4:$N$300,13,FALSE)&gt;S$3,0,IF(VLOOKUP($E91,'Country Indicator Data'!$B$4:$N$300,13,FALSE)&lt;S$4,5,(S$3-VLOOKUP($E91,'Country Indicator Data'!$B$4:$N$300,13,FALSE))/(S$3-S$4)*5)),1))))</f>
        <v>3.4</v>
      </c>
      <c r="T91" s="240">
        <f>IF(LEN(E91)&gt;3,((IF(VLOOKUP($C91,'Regional Crises'!$B$1:$R$66,14,FALSE)="x","x",ROUND(IF(VLOOKUP($C91,'Regional Crises'!$B$1:$R$66,14,FALSE)&gt;T$3,0,IF(VLOOKUP($C91,'Regional Crises'!$B$1:$R$66,14,FALSE)&lt;T$4,5,(T$3-VLOOKUP($C91,'Regional Crises'!$B$1:$R$66,14,FALSE))/(T$3-T$4)*5)),1)))),(IF(VLOOKUP($E91,'Country Indicator Data'!$B$4:$N$300,10,FALSE)="x","x",ROUND(IF(VLOOKUP($E91,'Country Indicator Data'!$B$4:$N$300,10,FALSE)&gt;T$3,0,IF(VLOOKUP($E91,'Country Indicator Data'!$B$4:$N$300,10,FALSE)&lt;T$4,5,(T$3-VLOOKUP($E91,'Country Indicator Data'!$B$4:$N$300,10,FALSE))/(T$3-T$4)*5)),1))))</f>
        <v>3</v>
      </c>
      <c r="U91" s="240">
        <f>IF(LEN(E91)&gt;3,((IF(VLOOKUP($C91,'Regional Crises'!$B$1:$R$66,15,FALSE)="x","x",ROUND(IF(VLOOKUP($C91,'Regional Crises'!$B$1:$R$66,15,FALSE)&gt;U$3,0,IF(VLOOKUP($C91,'Regional Crises'!$B$1:$R$66,15,FALSE)&lt;U$4,5,(U$3-VLOOKUP($C91,'Regional Crises'!$B$1:$R$66,15,FALSE))/(U$3-U$4)*5)),1)))),(IF(VLOOKUP($E91,'Country Indicator Data'!$B$4:$N$300,11,FALSE)="x","x",ROUND(IF(VLOOKUP($E91,'Country Indicator Data'!$B$4:$N$300,11,FALSE)&gt;U$3,0,IF(VLOOKUP($E91,'Country Indicator Data'!$B$4:$N$300,11,FALSE)&lt;U$4,5,(U$3-VLOOKUP($E91,'Country Indicator Data'!$B$4:$N$300,11,FALSE))/(U$3-U$4)*5)),1))))</f>
        <v>2.2999999999999998</v>
      </c>
      <c r="V91" s="240">
        <f>IF(LEN(E91)&gt;3,((IF(VLOOKUP($C91,'Regional Crises'!$B$1:$R$66,16,FALSE)="x","x",ROUND(IF(VLOOKUP($C91,'Regional Crises'!$B$1:$R$66,16,FALSE)&gt;V$3,0,IF(VLOOKUP($C91,'Regional Crises'!$B$1:$R$66,16,FALSE)&lt;V$4,5,(V$3-VLOOKUP($C91,'Regional Crises'!$B$1:$R$66,16,FALSE))/(V$3-V$4)*5)),1)))),(IF(VLOOKUP($E91,'Country Indicator Data'!$B$4:$N$300,12,FALSE)="x","x",ROUND(IF(VLOOKUP($E91,'Country Indicator Data'!$B$4:$N$300,12,FALSE)&gt;V$3,0,IF(VLOOKUP($E91,'Country Indicator Data'!$B$4:$N$300,12,FALSE)&lt;V$4,5,(V$3-VLOOKUP($E91,'Country Indicator Data'!$B$4:$N$300,12,FALSE))/(V$3-V$4)*5)),1))))</f>
        <v>2.6</v>
      </c>
      <c r="W91" s="240">
        <f t="shared" si="31"/>
        <v>2.8</v>
      </c>
      <c r="X91" s="240">
        <f t="shared" si="32"/>
        <v>2.8</v>
      </c>
      <c r="Y91" s="247">
        <f>IF('Core Indicators'!FC88="x","x",IF('Core Indicators'!FC88&gt;=5,5,IF('Core Indicators'!FC88&gt;=4,4,IF('Core Indicators'!FC88&gt;=3,3,IF('Core Indicators'!FC88&gt;=2,2,IF('Core Indicators'!FC88&gt;=1,1,0))))))</f>
        <v>3</v>
      </c>
      <c r="Z91" s="240">
        <f t="shared" si="33"/>
        <v>3</v>
      </c>
      <c r="AA91" s="247">
        <f>'Crisis Indicator Data'!Y88</f>
        <v>1</v>
      </c>
      <c r="AB91" s="247">
        <f>'Crisis Indicator Data'!Z88</f>
        <v>3</v>
      </c>
      <c r="AC91" s="247">
        <f>'Crisis Indicator Data'!AA88</f>
        <v>1</v>
      </c>
      <c r="AD91" s="247">
        <f>'Crisis Indicator Data'!AB88</f>
        <v>0</v>
      </c>
      <c r="AE91" s="247">
        <f t="shared" si="34"/>
        <v>2</v>
      </c>
      <c r="AF91" s="247">
        <f>'Crisis Indicator Data'!AC88</f>
        <v>0</v>
      </c>
      <c r="AG91" s="247">
        <f>'Crisis Indicator Data'!AD88</f>
        <v>2</v>
      </c>
      <c r="AH91" s="247">
        <f t="shared" si="35"/>
        <v>2</v>
      </c>
      <c r="AI91" s="247">
        <f>'Crisis Indicator Data'!AE88</f>
        <v>3</v>
      </c>
      <c r="AJ91" s="247">
        <f>'Crisis Indicator Data'!AF88</f>
        <v>2</v>
      </c>
      <c r="AK91" s="247">
        <f>'Crisis Indicator Data'!AG88</f>
        <v>3</v>
      </c>
      <c r="AL91" s="247">
        <f t="shared" si="36"/>
        <v>5</v>
      </c>
      <c r="AM91" s="240">
        <f t="shared" si="37"/>
        <v>3</v>
      </c>
      <c r="AN91" s="240">
        <f t="shared" si="38"/>
        <v>3</v>
      </c>
    </row>
    <row r="92" spans="1:40" ht="13.5" customHeight="1" x14ac:dyDescent="0.25">
      <c r="A92" s="147" t="str">
        <f>'Crisis Indicator Data'!A89</f>
        <v>Mali/Burkina Faso conflict</v>
      </c>
      <c r="B92" s="148" t="str">
        <f>'Crisis Indicator Data'!B89</f>
        <v>Conflict</v>
      </c>
      <c r="C92" s="148" t="str">
        <f>'Crisis Indicator Data'!C89</f>
        <v>NER003</v>
      </c>
      <c r="D92" s="148" t="str">
        <f>'Crisis Indicator Data'!D89</f>
        <v>Niger</v>
      </c>
      <c r="E92" s="149" t="str">
        <f>'Crisis Indicator Data'!E89</f>
        <v>NER</v>
      </c>
      <c r="F92" s="240">
        <f>IF(LEN(E92)&gt;3,(IF(VLOOKUP($C92,'Regional Crises'!$B$1:$R$66,7,FALSE)="x","x",ROUND(IF(VLOOKUP($C92,'Regional Crises'!$B$1:$R$66,7,FALSE)&gt;$F$3,5,IF(VLOOKUP($C92,'Regional Crises'!$B$1:$R$66,7,FALSE)&lt;F$4,0,($F$3-VLOOKUP($C92,'Regional Crises'!$B$1:$R$66,7,FALSE))/($F$3-$F$4)*5)),1))),IF(VLOOKUP($E92,'Country Indicator Data'!$B$4:$N$300,3,FALSE)="x","x",ROUND(IF(VLOOKUP($E92,'Country Indicator Data'!$B$4:$N$300,3,FALSE)&gt;$F$3,5,IF(VLOOKUP($E92,'Country Indicator Data'!$B$4:$N$300,3,FALSE)&lt;$F$4,0,($F$3-VLOOKUP($E92,'Country Indicator Data'!$B$4:$N$300,3,FALSE))/($F$3-$F$4)*5)),1)))</f>
        <v>2.1</v>
      </c>
      <c r="G92" s="240">
        <f>IF(LEN(E92)&gt;3,(IF(VLOOKUP($C92,'Regional Crises'!$B$1:$R$66,9,FALSE)="x","x",ROUND(IF(VLOOKUP($C92,'Regional Crises'!$B$1:$R$66,9,FALSE)&gt;G$3,5,IF(VLOOKUP($C92,'Regional Crises'!$B$1:$R$66,9,FALSE)&lt;G$4,0,(G$3-VLOOKUP($C92,'Regional Crises'!$B$1:$R$66,9,FALSE))/(G$3-G$4)*5)),1))),IF(VLOOKUP($E92,'Country Indicator Data'!$B$4:$N$300,5,FALSE)="x","x",ROUND(IF(VLOOKUP($E92,'Country Indicator Data'!$B$4:$N$300,5,FALSE)&gt;G$3,5,IF(VLOOKUP($E92,'Country Indicator Data'!$B$4:$N$300,5,FALSE)&lt;G$4,0,(G$3-VLOOKUP($E92,'Country Indicator Data'!$B$4:$N$300,5,FALSE))/(G$3-G$4)*5)),1)))</f>
        <v>2</v>
      </c>
      <c r="H92" s="240">
        <f t="shared" si="26"/>
        <v>2.0499999999999998</v>
      </c>
      <c r="I92" s="240">
        <f>IF(LEN(E92)&gt;3,(IF(VLOOKUP($C92,'Regional Crises'!$B$1:$R$66,6,FALSE)="x","x",ROUND(IF(VLOOKUP($C92,'Regional Crises'!$B$1:$R$66,6,FALSE)&gt;I$3,5,IF(VLOOKUP($C92,'Regional Crises'!$B$1:$R$66,6,FALSE)&lt;I$4,0,5-(I$3-VLOOKUP($C92,'Regional Crises'!$B$1:$R$66,6,FALSE))/(I$3-I$4)*5)),1))),IF(VLOOKUP($E92,'Country Indicator Data'!$B$4:$N$300,2,FALSE)="x","x",ROUND(IF(VLOOKUP($E92,'Country Indicator Data'!$B$4:$N$300,2,FALSE)&gt;I$3,5,IF(VLOOKUP($E92,'Country Indicator Data'!$B$4:$N$300,2,FALSE)&lt;I$4,0,5-(I$3-VLOOKUP($E92,'Country Indicator Data'!$B$4:$N$300,2,FALSE))/(I$3-I$4)*5)),1)))</f>
        <v>3.1</v>
      </c>
      <c r="J92" s="240">
        <f>IF(LEN(E92)&gt;3,(IF(VLOOKUP($C92,'Regional Crises'!$B$1:$R$66,8,FALSE)="x","x",ROUND(IF(VLOOKUP($C92,'Regional Crises'!$B$1:$R$66,8,FALSE)&gt;J$3,5,IF(VLOOKUP($C92,'Regional Crises'!$B$1:$R$66,8,FALSE)&lt;J$4,0,5-(J$3-VLOOKUP($C92,'Regional Crises'!$B$1:$R$66,8,FALSE))/(J$3-J$4)*5)),1))),IF(VLOOKUP($E92,'Country Indicator Data'!$B$4:$N$300,4,FALSE)="x","x",ROUND(IF(VLOOKUP($E92,'Country Indicator Data'!$B$4:$N$300,4,FALSE)&gt;J$3,5,IF(VLOOKUP($E92,'Country Indicator Data'!$B$4:$N$300,4,FALSE)&lt;J$4,0,5-(J$3-VLOOKUP($E92,'Country Indicator Data'!$B$4:$N$300,4,FALSE))/(J$3-J$4)*5)),1)))</f>
        <v>0.9</v>
      </c>
      <c r="K92" s="240">
        <f t="shared" si="27"/>
        <v>2</v>
      </c>
      <c r="L92" s="240">
        <f>IF(LEN(E92)&gt;3,(IF(VLOOKUP($C92,'Regional Crises'!$B$1:$R$66,10,FALSE)="x","x",ROUND(IF(VLOOKUP($C92,'Regional Crises'!$B$1:$R$66,10,FALSE)&gt;L$3,5,IF(VLOOKUP($C92,'Regional Crises'!$B$1:$R$66,10,FALSE)&lt;L$4,0,5-(L$3-VLOOKUP($C92,'Regional Crises'!$B$1:$R$66,10,FALSE))/(L$3-L$4)*5)),1))),IF(VLOOKUP($E92,'Country Indicator Data'!$B$4:$N$300,6,FALSE)="x","x",ROUND(IF(VLOOKUP($E92,'Country Indicator Data'!$B$4:$N$300,6,FALSE)&gt;L$3,5,IF(VLOOKUP($E92,'Country Indicator Data'!$B$4:$N$300,6,FALSE)&lt;L$4,0,5-(L$3-VLOOKUP($E92,'Country Indicator Data'!$B$4:$N$300,6,FALSE))/(L$3-L$4)*5)),1)))</f>
        <v>4.3</v>
      </c>
      <c r="M92" s="240">
        <f>IF(LEN(E92)&gt;3,(IF(VLOOKUP($C92,'Regional Crises'!$B$1:$R$66,11,FALSE)="x","x",ROUND(IF(VLOOKUP($C92,'Regional Crises'!$B$1:$R$66,11,FALSE)&gt;M$3,5,IF(VLOOKUP($C92,'Regional Crises'!$B$1:$R$66,11,FALSE)&lt;M$4,0,5-(M$3-VLOOKUP($C92,'Regional Crises'!$B$1:$R$66,11,FALSE))/(M$3-M$4)*5)),1))),IF(VLOOKUP($E92,'Country Indicator Data'!$B$4:$N$300,7,FALSE)="x","x",ROUND(IF(VLOOKUP($E92,'Country Indicator Data'!$B$4:$N$300,7,FALSE)&gt;M$3,5,IF(VLOOKUP($E92,'Country Indicator Data'!$B$4:$N$300,7,FALSE)&lt;M$4,0,5-(M$3-VLOOKUP($E92,'Country Indicator Data'!$B$4:$N$300,7,FALSE))/(M$3-M$4)*5)),1)))</f>
        <v>1.2</v>
      </c>
      <c r="N92" s="240">
        <f t="shared" si="28"/>
        <v>2.75</v>
      </c>
      <c r="O92" s="240">
        <f t="shared" si="29"/>
        <v>2.2666666666666666</v>
      </c>
      <c r="P92" s="240">
        <f>IF(LEN(E92)&gt;3,VLOOKUP(C92,'Regional Crises'!$B$1:$R$69,12,FALSE),VLOOKUP(E92,'Country Indicator Data'!$B$4:$I$300,8,FALSE))</f>
        <v>3</v>
      </c>
      <c r="Q92" s="240">
        <f>IF(LEN(E92)&gt;3,((IF(VLOOKUP($C92,'Regional Crises'!$B$1:$R$66,13,FALSE)="x","x",ROUND(IF(VLOOKUP($C92,'Regional Crises'!$B$1:$R$66,13,FALSE)&gt;Q$3,5,IF(VLOOKUP($C92,'Regional Crises'!$B$1:$R$66,13,FALSE)&lt;Q$4,0,5-(LOG(Q$3)-LOG(VLOOKUP($C92,'Regional Crises'!$B$1:$R$66,13,FALSE)))/(LOG(Q$3)-LOG(Q$4))*5)),1)))),(IF(VLOOKUP($E92,'Country Indicator Data'!$B$4:$N$300,9,FALSE)="x","x",ROUND(IF(VLOOKUP($E92,'Country Indicator Data'!$B$4:$N$300,9,FALSE)&gt;Q$3,5,IF(VLOOKUP($E92,'Country Indicator Data'!$B$4:$N$300,9,FALSE)&lt;Q$4,0,5-(LOG(Q$3)-LOG(VLOOKUP($E92,'Country Indicator Data'!$B$4:$N$300,9,FALSE)))/(LOG(Q$3)-LOG(Q$4))*5)),1))))</f>
        <v>3.7</v>
      </c>
      <c r="R92" s="240">
        <f t="shared" si="30"/>
        <v>3.35</v>
      </c>
      <c r="S92" s="240">
        <f>IF(LEN(E92)&gt;3,((IF(VLOOKUP($C92,'Regional Crises'!$B$1:$R$66,17,FALSE)="x","x",ROUND(IF(VLOOKUP($C92,'Regional Crises'!$B$1:$R$66,17,FALSE)&gt;S$3,0,IF(VLOOKUP($C92,'Regional Crises'!$B$1:$R$66,17,FALSE)&lt;S$4,5,(S$3-VLOOKUP($C92,'Regional Crises'!$B$1:$R$66,17,FALSE))/(S$3-S$4)*5)),1)))),(IF(VLOOKUP($E92,'Country Indicator Data'!$B$4:$N$300,13,FALSE)="x","x",ROUND(IF(VLOOKUP($E92,'Country Indicator Data'!$B$4:$N$300,13,FALSE)&gt;S$3,0,IF(VLOOKUP($E92,'Country Indicator Data'!$B$4:$N$300,13,FALSE)&lt;S$4,5,(S$3-VLOOKUP($E92,'Country Indicator Data'!$B$4:$N$300,13,FALSE))/(S$3-S$4)*5)),1))))</f>
        <v>3.4</v>
      </c>
      <c r="T92" s="240">
        <f>IF(LEN(E92)&gt;3,((IF(VLOOKUP($C92,'Regional Crises'!$B$1:$R$66,14,FALSE)="x","x",ROUND(IF(VLOOKUP($C92,'Regional Crises'!$B$1:$R$66,14,FALSE)&gt;T$3,0,IF(VLOOKUP($C92,'Regional Crises'!$B$1:$R$66,14,FALSE)&lt;T$4,5,(T$3-VLOOKUP($C92,'Regional Crises'!$B$1:$R$66,14,FALSE))/(T$3-T$4)*5)),1)))),(IF(VLOOKUP($E92,'Country Indicator Data'!$B$4:$N$300,10,FALSE)="x","x",ROUND(IF(VLOOKUP($E92,'Country Indicator Data'!$B$4:$N$300,10,FALSE)&gt;T$3,0,IF(VLOOKUP($E92,'Country Indicator Data'!$B$4:$N$300,10,FALSE)&lt;T$4,5,(T$3-VLOOKUP($E92,'Country Indicator Data'!$B$4:$N$300,10,FALSE))/(T$3-T$4)*5)),1))))</f>
        <v>3</v>
      </c>
      <c r="U92" s="240">
        <f>IF(LEN(E92)&gt;3,((IF(VLOOKUP($C92,'Regional Crises'!$B$1:$R$66,15,FALSE)="x","x",ROUND(IF(VLOOKUP($C92,'Regional Crises'!$B$1:$R$66,15,FALSE)&gt;U$3,0,IF(VLOOKUP($C92,'Regional Crises'!$B$1:$R$66,15,FALSE)&lt;U$4,5,(U$3-VLOOKUP($C92,'Regional Crises'!$B$1:$R$66,15,FALSE))/(U$3-U$4)*5)),1)))),(IF(VLOOKUP($E92,'Country Indicator Data'!$B$4:$N$300,11,FALSE)="x","x",ROUND(IF(VLOOKUP($E92,'Country Indicator Data'!$B$4:$N$300,11,FALSE)&gt;U$3,0,IF(VLOOKUP($E92,'Country Indicator Data'!$B$4:$N$300,11,FALSE)&lt;U$4,5,(U$3-VLOOKUP($E92,'Country Indicator Data'!$B$4:$N$300,11,FALSE))/(U$3-U$4)*5)),1))))</f>
        <v>2.2999999999999998</v>
      </c>
      <c r="V92" s="240">
        <f>IF(LEN(E92)&gt;3,((IF(VLOOKUP($C92,'Regional Crises'!$B$1:$R$66,16,FALSE)="x","x",ROUND(IF(VLOOKUP($C92,'Regional Crises'!$B$1:$R$66,16,FALSE)&gt;V$3,0,IF(VLOOKUP($C92,'Regional Crises'!$B$1:$R$66,16,FALSE)&lt;V$4,5,(V$3-VLOOKUP($C92,'Regional Crises'!$B$1:$R$66,16,FALSE))/(V$3-V$4)*5)),1)))),(IF(VLOOKUP($E92,'Country Indicator Data'!$B$4:$N$300,12,FALSE)="x","x",ROUND(IF(VLOOKUP($E92,'Country Indicator Data'!$B$4:$N$300,12,FALSE)&gt;V$3,0,IF(VLOOKUP($E92,'Country Indicator Data'!$B$4:$N$300,12,FALSE)&lt;V$4,5,(V$3-VLOOKUP($E92,'Country Indicator Data'!$B$4:$N$300,12,FALSE))/(V$3-V$4)*5)),1))))</f>
        <v>2.6</v>
      </c>
      <c r="W92" s="240">
        <f t="shared" si="31"/>
        <v>2.8</v>
      </c>
      <c r="X92" s="240">
        <f t="shared" si="32"/>
        <v>2.8</v>
      </c>
      <c r="Y92" s="247">
        <f>IF('Core Indicators'!FC89="x","x",IF('Core Indicators'!FC89&gt;=5,5,IF('Core Indicators'!FC89&gt;=4,4,IF('Core Indicators'!FC89&gt;=3,3,IF('Core Indicators'!FC89&gt;=2,2,IF('Core Indicators'!FC89&gt;=1,1,0))))))</f>
        <v>4</v>
      </c>
      <c r="Z92" s="240">
        <f t="shared" si="33"/>
        <v>4</v>
      </c>
      <c r="AA92" s="247">
        <f>'Crisis Indicator Data'!Y89</f>
        <v>1</v>
      </c>
      <c r="AB92" s="247">
        <f>'Crisis Indicator Data'!Z89</f>
        <v>3</v>
      </c>
      <c r="AC92" s="247">
        <f>'Crisis Indicator Data'!AA89</f>
        <v>1</v>
      </c>
      <c r="AD92" s="247">
        <f>'Crisis Indicator Data'!AB89</f>
        <v>2</v>
      </c>
      <c r="AE92" s="247">
        <f t="shared" si="34"/>
        <v>3</v>
      </c>
      <c r="AF92" s="247">
        <f>'Crisis Indicator Data'!AC89</f>
        <v>2</v>
      </c>
      <c r="AG92" s="247">
        <f>'Crisis Indicator Data'!AD89</f>
        <v>2</v>
      </c>
      <c r="AH92" s="247">
        <f t="shared" si="35"/>
        <v>4</v>
      </c>
      <c r="AI92" s="247">
        <f>'Crisis Indicator Data'!AE89</f>
        <v>3</v>
      </c>
      <c r="AJ92" s="247">
        <f>'Crisis Indicator Data'!AF89</f>
        <v>2</v>
      </c>
      <c r="AK92" s="247">
        <f>'Crisis Indicator Data'!AG89</f>
        <v>3</v>
      </c>
      <c r="AL92" s="247">
        <f t="shared" si="36"/>
        <v>5</v>
      </c>
      <c r="AM92" s="240">
        <f t="shared" si="37"/>
        <v>4</v>
      </c>
      <c r="AN92" s="240">
        <f t="shared" si="38"/>
        <v>4</v>
      </c>
    </row>
    <row r="93" spans="1:40" ht="13.5" customHeight="1" x14ac:dyDescent="0.25">
      <c r="A93" s="147" t="str">
        <f>'Crisis Indicator Data'!A90</f>
        <v>Nigerian Refugees</v>
      </c>
      <c r="B93" s="148" t="str">
        <f>'Crisis Indicator Data'!B90</f>
        <v>Displacement</v>
      </c>
      <c r="C93" s="148" t="str">
        <f>'Crisis Indicator Data'!C90</f>
        <v>NER004</v>
      </c>
      <c r="D93" s="148" t="str">
        <f>'Crisis Indicator Data'!D90</f>
        <v>Niger</v>
      </c>
      <c r="E93" s="149" t="str">
        <f>'Crisis Indicator Data'!E90</f>
        <v>NER</v>
      </c>
      <c r="F93" s="240">
        <f>IF(LEN(E93)&gt;3,(IF(VLOOKUP($C93,'Regional Crises'!$B$1:$R$66,7,FALSE)="x","x",ROUND(IF(VLOOKUP($C93,'Regional Crises'!$B$1:$R$66,7,FALSE)&gt;$F$3,5,IF(VLOOKUP($C93,'Regional Crises'!$B$1:$R$66,7,FALSE)&lt;F$4,0,($F$3-VLOOKUP($C93,'Regional Crises'!$B$1:$R$66,7,FALSE))/($F$3-$F$4)*5)),1))),IF(VLOOKUP($E93,'Country Indicator Data'!$B$4:$N$300,3,FALSE)="x","x",ROUND(IF(VLOOKUP($E93,'Country Indicator Data'!$B$4:$N$300,3,FALSE)&gt;$F$3,5,IF(VLOOKUP($E93,'Country Indicator Data'!$B$4:$N$300,3,FALSE)&lt;$F$4,0,($F$3-VLOOKUP($E93,'Country Indicator Data'!$B$4:$N$300,3,FALSE))/($F$3-$F$4)*5)),1)))</f>
        <v>2.1</v>
      </c>
      <c r="G93" s="240">
        <f>IF(LEN(E93)&gt;3,(IF(VLOOKUP($C93,'Regional Crises'!$B$1:$R$66,9,FALSE)="x","x",ROUND(IF(VLOOKUP($C93,'Regional Crises'!$B$1:$R$66,9,FALSE)&gt;G$3,5,IF(VLOOKUP($C93,'Regional Crises'!$B$1:$R$66,9,FALSE)&lt;G$4,0,(G$3-VLOOKUP($C93,'Regional Crises'!$B$1:$R$66,9,FALSE))/(G$3-G$4)*5)),1))),IF(VLOOKUP($E93,'Country Indicator Data'!$B$4:$N$300,5,FALSE)="x","x",ROUND(IF(VLOOKUP($E93,'Country Indicator Data'!$B$4:$N$300,5,FALSE)&gt;G$3,5,IF(VLOOKUP($E93,'Country Indicator Data'!$B$4:$N$300,5,FALSE)&lt;G$4,0,(G$3-VLOOKUP($E93,'Country Indicator Data'!$B$4:$N$300,5,FALSE))/(G$3-G$4)*5)),1)))</f>
        <v>2</v>
      </c>
      <c r="H93" s="240">
        <f t="shared" si="26"/>
        <v>2.0499999999999998</v>
      </c>
      <c r="I93" s="240">
        <f>IF(LEN(E93)&gt;3,(IF(VLOOKUP($C93,'Regional Crises'!$B$1:$R$66,6,FALSE)="x","x",ROUND(IF(VLOOKUP($C93,'Regional Crises'!$B$1:$R$66,6,FALSE)&gt;I$3,5,IF(VLOOKUP($C93,'Regional Crises'!$B$1:$R$66,6,FALSE)&lt;I$4,0,5-(I$3-VLOOKUP($C93,'Regional Crises'!$B$1:$R$66,6,FALSE))/(I$3-I$4)*5)),1))),IF(VLOOKUP($E93,'Country Indicator Data'!$B$4:$N$300,2,FALSE)="x","x",ROUND(IF(VLOOKUP($E93,'Country Indicator Data'!$B$4:$N$300,2,FALSE)&gt;I$3,5,IF(VLOOKUP($E93,'Country Indicator Data'!$B$4:$N$300,2,FALSE)&lt;I$4,0,5-(I$3-VLOOKUP($E93,'Country Indicator Data'!$B$4:$N$300,2,FALSE))/(I$3-I$4)*5)),1)))</f>
        <v>3.1</v>
      </c>
      <c r="J93" s="240">
        <f>IF(LEN(E93)&gt;3,(IF(VLOOKUP($C93,'Regional Crises'!$B$1:$R$66,8,FALSE)="x","x",ROUND(IF(VLOOKUP($C93,'Regional Crises'!$B$1:$R$66,8,FALSE)&gt;J$3,5,IF(VLOOKUP($C93,'Regional Crises'!$B$1:$R$66,8,FALSE)&lt;J$4,0,5-(J$3-VLOOKUP($C93,'Regional Crises'!$B$1:$R$66,8,FALSE))/(J$3-J$4)*5)),1))),IF(VLOOKUP($E93,'Country Indicator Data'!$B$4:$N$300,4,FALSE)="x","x",ROUND(IF(VLOOKUP($E93,'Country Indicator Data'!$B$4:$N$300,4,FALSE)&gt;J$3,5,IF(VLOOKUP($E93,'Country Indicator Data'!$B$4:$N$300,4,FALSE)&lt;J$4,0,5-(J$3-VLOOKUP($E93,'Country Indicator Data'!$B$4:$N$300,4,FALSE))/(J$3-J$4)*5)),1)))</f>
        <v>0.9</v>
      </c>
      <c r="K93" s="240">
        <f t="shared" si="27"/>
        <v>2</v>
      </c>
      <c r="L93" s="240">
        <f>IF(LEN(E93)&gt;3,(IF(VLOOKUP($C93,'Regional Crises'!$B$1:$R$66,10,FALSE)="x","x",ROUND(IF(VLOOKUP($C93,'Regional Crises'!$B$1:$R$66,10,FALSE)&gt;L$3,5,IF(VLOOKUP($C93,'Regional Crises'!$B$1:$R$66,10,FALSE)&lt;L$4,0,5-(L$3-VLOOKUP($C93,'Regional Crises'!$B$1:$R$66,10,FALSE))/(L$3-L$4)*5)),1))),IF(VLOOKUP($E93,'Country Indicator Data'!$B$4:$N$300,6,FALSE)="x","x",ROUND(IF(VLOOKUP($E93,'Country Indicator Data'!$B$4:$N$300,6,FALSE)&gt;L$3,5,IF(VLOOKUP($E93,'Country Indicator Data'!$B$4:$N$300,6,FALSE)&lt;L$4,0,5-(L$3-VLOOKUP($E93,'Country Indicator Data'!$B$4:$N$300,6,FALSE))/(L$3-L$4)*5)),1)))</f>
        <v>4.3</v>
      </c>
      <c r="M93" s="240">
        <f>IF(LEN(E93)&gt;3,(IF(VLOOKUP($C93,'Regional Crises'!$B$1:$R$66,11,FALSE)="x","x",ROUND(IF(VLOOKUP($C93,'Regional Crises'!$B$1:$R$66,11,FALSE)&gt;M$3,5,IF(VLOOKUP($C93,'Regional Crises'!$B$1:$R$66,11,FALSE)&lt;M$4,0,5-(M$3-VLOOKUP($C93,'Regional Crises'!$B$1:$R$66,11,FALSE))/(M$3-M$4)*5)),1))),IF(VLOOKUP($E93,'Country Indicator Data'!$B$4:$N$300,7,FALSE)="x","x",ROUND(IF(VLOOKUP($E93,'Country Indicator Data'!$B$4:$N$300,7,FALSE)&gt;M$3,5,IF(VLOOKUP($E93,'Country Indicator Data'!$B$4:$N$300,7,FALSE)&lt;M$4,0,5-(M$3-VLOOKUP($E93,'Country Indicator Data'!$B$4:$N$300,7,FALSE))/(M$3-M$4)*5)),1)))</f>
        <v>1.2</v>
      </c>
      <c r="N93" s="240">
        <f t="shared" si="28"/>
        <v>2.75</v>
      </c>
      <c r="O93" s="240">
        <f t="shared" si="29"/>
        <v>2.2666666666666666</v>
      </c>
      <c r="P93" s="240">
        <f>IF(LEN(E93)&gt;3,VLOOKUP(C93,'Regional Crises'!$B$1:$R$69,12,FALSE),VLOOKUP(E93,'Country Indicator Data'!$B$4:$I$300,8,FALSE))</f>
        <v>3</v>
      </c>
      <c r="Q93" s="240">
        <f>IF(LEN(E93)&gt;3,((IF(VLOOKUP($C93,'Regional Crises'!$B$1:$R$66,13,FALSE)="x","x",ROUND(IF(VLOOKUP($C93,'Regional Crises'!$B$1:$R$66,13,FALSE)&gt;Q$3,5,IF(VLOOKUP($C93,'Regional Crises'!$B$1:$R$66,13,FALSE)&lt;Q$4,0,5-(LOG(Q$3)-LOG(VLOOKUP($C93,'Regional Crises'!$B$1:$R$66,13,FALSE)))/(LOG(Q$3)-LOG(Q$4))*5)),1)))),(IF(VLOOKUP($E93,'Country Indicator Data'!$B$4:$N$300,9,FALSE)="x","x",ROUND(IF(VLOOKUP($E93,'Country Indicator Data'!$B$4:$N$300,9,FALSE)&gt;Q$3,5,IF(VLOOKUP($E93,'Country Indicator Data'!$B$4:$N$300,9,FALSE)&lt;Q$4,0,5-(LOG(Q$3)-LOG(VLOOKUP($E93,'Country Indicator Data'!$B$4:$N$300,9,FALSE)))/(LOG(Q$3)-LOG(Q$4))*5)),1))))</f>
        <v>3.7</v>
      </c>
      <c r="R93" s="240">
        <f t="shared" si="30"/>
        <v>3.35</v>
      </c>
      <c r="S93" s="240">
        <f>IF(LEN(E93)&gt;3,((IF(VLOOKUP($C93,'Regional Crises'!$B$1:$R$66,17,FALSE)="x","x",ROUND(IF(VLOOKUP($C93,'Regional Crises'!$B$1:$R$66,17,FALSE)&gt;S$3,0,IF(VLOOKUP($C93,'Regional Crises'!$B$1:$R$66,17,FALSE)&lt;S$4,5,(S$3-VLOOKUP($C93,'Regional Crises'!$B$1:$R$66,17,FALSE))/(S$3-S$4)*5)),1)))),(IF(VLOOKUP($E93,'Country Indicator Data'!$B$4:$N$300,13,FALSE)="x","x",ROUND(IF(VLOOKUP($E93,'Country Indicator Data'!$B$4:$N$300,13,FALSE)&gt;S$3,0,IF(VLOOKUP($E93,'Country Indicator Data'!$B$4:$N$300,13,FALSE)&lt;S$4,5,(S$3-VLOOKUP($E93,'Country Indicator Data'!$B$4:$N$300,13,FALSE))/(S$3-S$4)*5)),1))))</f>
        <v>3.4</v>
      </c>
      <c r="T93" s="240">
        <f>IF(LEN(E93)&gt;3,((IF(VLOOKUP($C93,'Regional Crises'!$B$1:$R$66,14,FALSE)="x","x",ROUND(IF(VLOOKUP($C93,'Regional Crises'!$B$1:$R$66,14,FALSE)&gt;T$3,0,IF(VLOOKUP($C93,'Regional Crises'!$B$1:$R$66,14,FALSE)&lt;T$4,5,(T$3-VLOOKUP($C93,'Regional Crises'!$B$1:$R$66,14,FALSE))/(T$3-T$4)*5)),1)))),(IF(VLOOKUP($E93,'Country Indicator Data'!$B$4:$N$300,10,FALSE)="x","x",ROUND(IF(VLOOKUP($E93,'Country Indicator Data'!$B$4:$N$300,10,FALSE)&gt;T$3,0,IF(VLOOKUP($E93,'Country Indicator Data'!$B$4:$N$300,10,FALSE)&lt;T$4,5,(T$3-VLOOKUP($E93,'Country Indicator Data'!$B$4:$N$300,10,FALSE))/(T$3-T$4)*5)),1))))</f>
        <v>3</v>
      </c>
      <c r="U93" s="240">
        <f>IF(LEN(E93)&gt;3,((IF(VLOOKUP($C93,'Regional Crises'!$B$1:$R$66,15,FALSE)="x","x",ROUND(IF(VLOOKUP($C93,'Regional Crises'!$B$1:$R$66,15,FALSE)&gt;U$3,0,IF(VLOOKUP($C93,'Regional Crises'!$B$1:$R$66,15,FALSE)&lt;U$4,5,(U$3-VLOOKUP($C93,'Regional Crises'!$B$1:$R$66,15,FALSE))/(U$3-U$4)*5)),1)))),(IF(VLOOKUP($E93,'Country Indicator Data'!$B$4:$N$300,11,FALSE)="x","x",ROUND(IF(VLOOKUP($E93,'Country Indicator Data'!$B$4:$N$300,11,FALSE)&gt;U$3,0,IF(VLOOKUP($E93,'Country Indicator Data'!$B$4:$N$300,11,FALSE)&lt;U$4,5,(U$3-VLOOKUP($E93,'Country Indicator Data'!$B$4:$N$300,11,FALSE))/(U$3-U$4)*5)),1))))</f>
        <v>2.2999999999999998</v>
      </c>
      <c r="V93" s="240">
        <f>IF(LEN(E93)&gt;3,((IF(VLOOKUP($C93,'Regional Crises'!$B$1:$R$66,16,FALSE)="x","x",ROUND(IF(VLOOKUP($C93,'Regional Crises'!$B$1:$R$66,16,FALSE)&gt;V$3,0,IF(VLOOKUP($C93,'Regional Crises'!$B$1:$R$66,16,FALSE)&lt;V$4,5,(V$3-VLOOKUP($C93,'Regional Crises'!$B$1:$R$66,16,FALSE))/(V$3-V$4)*5)),1)))),(IF(VLOOKUP($E93,'Country Indicator Data'!$B$4:$N$300,12,FALSE)="x","x",ROUND(IF(VLOOKUP($E93,'Country Indicator Data'!$B$4:$N$300,12,FALSE)&gt;V$3,0,IF(VLOOKUP($E93,'Country Indicator Data'!$B$4:$N$300,12,FALSE)&lt;V$4,5,(V$3-VLOOKUP($E93,'Country Indicator Data'!$B$4:$N$300,12,FALSE))/(V$3-V$4)*5)),1))))</f>
        <v>2.6</v>
      </c>
      <c r="W93" s="240">
        <f t="shared" si="31"/>
        <v>2.8</v>
      </c>
      <c r="X93" s="240">
        <f t="shared" si="32"/>
        <v>2.8</v>
      </c>
      <c r="Y93" s="247">
        <f>IF('Core Indicators'!FC90="x","x",IF('Core Indicators'!FC90&gt;=5,5,IF('Core Indicators'!FC90&gt;=4,4,IF('Core Indicators'!FC90&gt;=3,3,IF('Core Indicators'!FC90&gt;=2,2,IF('Core Indicators'!FC90&gt;=1,1,0))))))</f>
        <v>2</v>
      </c>
      <c r="Z93" s="240">
        <f t="shared" si="33"/>
        <v>2</v>
      </c>
      <c r="AA93" s="247">
        <f>'Crisis Indicator Data'!Y90</f>
        <v>1</v>
      </c>
      <c r="AB93" s="247">
        <f>'Crisis Indicator Data'!Z90</f>
        <v>3</v>
      </c>
      <c r="AC93" s="247">
        <f>'Crisis Indicator Data'!AA90</f>
        <v>1</v>
      </c>
      <c r="AD93" s="247">
        <f>'Crisis Indicator Data'!AB90</f>
        <v>0</v>
      </c>
      <c r="AE93" s="247">
        <f t="shared" si="34"/>
        <v>2</v>
      </c>
      <c r="AF93" s="247">
        <f>'Crisis Indicator Data'!AC90</f>
        <v>0</v>
      </c>
      <c r="AG93" s="247">
        <f>'Crisis Indicator Data'!AD90</f>
        <v>2</v>
      </c>
      <c r="AH93" s="247">
        <f t="shared" si="35"/>
        <v>2</v>
      </c>
      <c r="AI93" s="247">
        <f>'Crisis Indicator Data'!AE90</f>
        <v>3</v>
      </c>
      <c r="AJ93" s="247">
        <f>'Crisis Indicator Data'!AF90</f>
        <v>2</v>
      </c>
      <c r="AK93" s="247">
        <f>'Crisis Indicator Data'!AG90</f>
        <v>3</v>
      </c>
      <c r="AL93" s="247">
        <f t="shared" si="36"/>
        <v>5</v>
      </c>
      <c r="AM93" s="240">
        <f t="shared" si="37"/>
        <v>3</v>
      </c>
      <c r="AN93" s="240">
        <f t="shared" si="38"/>
        <v>2.5</v>
      </c>
    </row>
    <row r="94" spans="1:40" ht="13.5" customHeight="1" x14ac:dyDescent="0.25">
      <c r="A94" s="147" t="str">
        <f>'Crisis Indicator Data'!A91</f>
        <v>Complex crisis in Nigeria</v>
      </c>
      <c r="B94" s="148" t="str">
        <f>'Crisis Indicator Data'!B91</f>
        <v>Conflict,Displacement,Violence</v>
      </c>
      <c r="C94" s="148" t="str">
        <f>'Crisis Indicator Data'!C91</f>
        <v>NGA001</v>
      </c>
      <c r="D94" s="148" t="str">
        <f>'Crisis Indicator Data'!D91</f>
        <v>Nigeria</v>
      </c>
      <c r="E94" s="149" t="str">
        <f>'Crisis Indicator Data'!E91</f>
        <v>NGA</v>
      </c>
      <c r="F94" s="240">
        <f>IF(LEN(E94)&gt;3,(IF(VLOOKUP($C94,'Regional Crises'!$B$1:$R$66,7,FALSE)="x","x",ROUND(IF(VLOOKUP($C94,'Regional Crises'!$B$1:$R$66,7,FALSE)&gt;$F$3,5,IF(VLOOKUP($C94,'Regional Crises'!$B$1:$R$66,7,FALSE)&lt;F$4,0,($F$3-VLOOKUP($C94,'Regional Crises'!$B$1:$R$66,7,FALSE))/($F$3-$F$4)*5)),1))),IF(VLOOKUP($E94,'Country Indicator Data'!$B$4:$N$300,3,FALSE)="x","x",ROUND(IF(VLOOKUP($E94,'Country Indicator Data'!$B$4:$N$300,3,FALSE)&gt;$F$3,5,IF(VLOOKUP($E94,'Country Indicator Data'!$B$4:$N$300,3,FALSE)&lt;$F$4,0,($F$3-VLOOKUP($E94,'Country Indicator Data'!$B$4:$N$300,3,FALSE))/($F$3-$F$4)*5)),1)))</f>
        <v>3.9</v>
      </c>
      <c r="G94" s="240">
        <f>IF(LEN(E94)&gt;3,(IF(VLOOKUP($C94,'Regional Crises'!$B$1:$R$66,9,FALSE)="x","x",ROUND(IF(VLOOKUP($C94,'Regional Crises'!$B$1:$R$66,9,FALSE)&gt;G$3,5,IF(VLOOKUP($C94,'Regional Crises'!$B$1:$R$66,9,FALSE)&lt;G$4,0,(G$3-VLOOKUP($C94,'Regional Crises'!$B$1:$R$66,9,FALSE))/(G$3-G$4)*5)),1))),IF(VLOOKUP($E94,'Country Indicator Data'!$B$4:$N$300,5,FALSE)="x","x",ROUND(IF(VLOOKUP($E94,'Country Indicator Data'!$B$4:$N$300,5,FALSE)&gt;G$3,5,IF(VLOOKUP($E94,'Country Indicator Data'!$B$4:$N$300,5,FALSE)&lt;G$4,0,(G$3-VLOOKUP($E94,'Country Indicator Data'!$B$4:$N$300,5,FALSE))/(G$3-G$4)*5)),1)))</f>
        <v>2.2999999999999998</v>
      </c>
      <c r="H94" s="240">
        <f t="shared" si="26"/>
        <v>3.0999999999999996</v>
      </c>
      <c r="I94" s="240">
        <f>IF(LEN(E94)&gt;3,(IF(VLOOKUP($C94,'Regional Crises'!$B$1:$R$66,6,FALSE)="x","x",ROUND(IF(VLOOKUP($C94,'Regional Crises'!$B$1:$R$66,6,FALSE)&gt;I$3,5,IF(VLOOKUP($C94,'Regional Crises'!$B$1:$R$66,6,FALSE)&lt;I$4,0,5-(I$3-VLOOKUP($C94,'Regional Crises'!$B$1:$R$66,6,FALSE))/(I$3-I$4)*5)),1))),IF(VLOOKUP($E94,'Country Indicator Data'!$B$4:$N$300,2,FALSE)="x","x",ROUND(IF(VLOOKUP($E94,'Country Indicator Data'!$B$4:$N$300,2,FALSE)&gt;I$3,5,IF(VLOOKUP($E94,'Country Indicator Data'!$B$4:$N$300,2,FALSE)&lt;I$4,0,5-(I$3-VLOOKUP($E94,'Country Indicator Data'!$B$4:$N$300,2,FALSE))/(I$3-I$4)*5)),1)))</f>
        <v>4.0999999999999996</v>
      </c>
      <c r="J94" s="240">
        <f>IF(LEN(E94)&gt;3,(IF(VLOOKUP($C94,'Regional Crises'!$B$1:$R$66,8,FALSE)="x","x",ROUND(IF(VLOOKUP($C94,'Regional Crises'!$B$1:$R$66,8,FALSE)&gt;J$3,5,IF(VLOOKUP($C94,'Regional Crises'!$B$1:$R$66,8,FALSE)&lt;J$4,0,5-(J$3-VLOOKUP($C94,'Regional Crises'!$B$1:$R$66,8,FALSE))/(J$3-J$4)*5)),1))),IF(VLOOKUP($E94,'Country Indicator Data'!$B$4:$N$300,4,FALSE)="x","x",ROUND(IF(VLOOKUP($E94,'Country Indicator Data'!$B$4:$N$300,4,FALSE)&gt;J$3,5,IF(VLOOKUP($E94,'Country Indicator Data'!$B$4:$N$300,4,FALSE)&lt;J$4,0,5-(J$3-VLOOKUP($E94,'Country Indicator Data'!$B$4:$N$300,4,FALSE))/(J$3-J$4)*5)),1)))</f>
        <v>0.3</v>
      </c>
      <c r="K94" s="240">
        <f t="shared" si="27"/>
        <v>2.1999999999999997</v>
      </c>
      <c r="L94" s="240" t="str">
        <f>IF(LEN(E94)&gt;3,(IF(VLOOKUP($C94,'Regional Crises'!$B$1:$R$66,10,FALSE)="x","x",ROUND(IF(VLOOKUP($C94,'Regional Crises'!$B$1:$R$66,10,FALSE)&gt;L$3,5,IF(VLOOKUP($C94,'Regional Crises'!$B$1:$R$66,10,FALSE)&lt;L$4,0,5-(L$3-VLOOKUP($C94,'Regional Crises'!$B$1:$R$66,10,FALSE))/(L$3-L$4)*5)),1))),IF(VLOOKUP($E94,'Country Indicator Data'!$B$4:$N$300,6,FALSE)="x","x",ROUND(IF(VLOOKUP($E94,'Country Indicator Data'!$B$4:$N$300,6,FALSE)&gt;L$3,5,IF(VLOOKUP($E94,'Country Indicator Data'!$B$4:$N$300,6,FALSE)&lt;L$4,0,5-(L$3-VLOOKUP($E94,'Country Indicator Data'!$B$4:$N$300,6,FALSE))/(L$3-L$4)*5)),1)))</f>
        <v>x</v>
      </c>
      <c r="M94" s="240">
        <f>IF(LEN(E94)&gt;3,(IF(VLOOKUP($C94,'Regional Crises'!$B$1:$R$66,11,FALSE)="x","x",ROUND(IF(VLOOKUP($C94,'Regional Crises'!$B$1:$R$66,11,FALSE)&gt;M$3,5,IF(VLOOKUP($C94,'Regional Crises'!$B$1:$R$66,11,FALSE)&lt;M$4,0,5-(M$3-VLOOKUP($C94,'Regional Crises'!$B$1:$R$66,11,FALSE))/(M$3-M$4)*5)),1))),IF(VLOOKUP($E94,'Country Indicator Data'!$B$4:$N$300,7,FALSE)="x","x",ROUND(IF(VLOOKUP($E94,'Country Indicator Data'!$B$4:$N$300,7,FALSE)&gt;M$3,5,IF(VLOOKUP($E94,'Country Indicator Data'!$B$4:$N$300,7,FALSE)&lt;M$4,0,5-(M$3-VLOOKUP($E94,'Country Indicator Data'!$B$4:$N$300,7,FALSE))/(M$3-M$4)*5)),1)))</f>
        <v>1.3</v>
      </c>
      <c r="N94" s="240">
        <f t="shared" si="28"/>
        <v>1.3</v>
      </c>
      <c r="O94" s="240">
        <f t="shared" si="29"/>
        <v>2.1999999999999997</v>
      </c>
      <c r="P94" s="240">
        <f>IF(LEN(E94)&gt;3,VLOOKUP(C94,'Regional Crises'!$B$1:$R$69,12,FALSE),VLOOKUP(E94,'Country Indicator Data'!$B$4:$I$300,8,FALSE))</f>
        <v>5</v>
      </c>
      <c r="Q94" s="240">
        <f>IF(LEN(E94)&gt;3,((IF(VLOOKUP($C94,'Regional Crises'!$B$1:$R$66,13,FALSE)="x","x",ROUND(IF(VLOOKUP($C94,'Regional Crises'!$B$1:$R$66,13,FALSE)&gt;Q$3,5,IF(VLOOKUP($C94,'Regional Crises'!$B$1:$R$66,13,FALSE)&lt;Q$4,0,5-(LOG(Q$3)-LOG(VLOOKUP($C94,'Regional Crises'!$B$1:$R$66,13,FALSE)))/(LOG(Q$3)-LOG(Q$4))*5)),1)))),(IF(VLOOKUP($E94,'Country Indicator Data'!$B$4:$N$300,9,FALSE)="x","x",ROUND(IF(VLOOKUP($E94,'Country Indicator Data'!$B$4:$N$300,9,FALSE)&gt;Q$3,5,IF(VLOOKUP($E94,'Country Indicator Data'!$B$4:$N$300,9,FALSE)&lt;Q$4,0,5-(LOG(Q$3)-LOG(VLOOKUP($E94,'Country Indicator Data'!$B$4:$N$300,9,FALSE)))/(LOG(Q$3)-LOG(Q$4))*5)),1))))</f>
        <v>5</v>
      </c>
      <c r="R94" s="240">
        <f t="shared" si="30"/>
        <v>5</v>
      </c>
      <c r="S94" s="240">
        <f>IF(LEN(E94)&gt;3,((IF(VLOOKUP($C94,'Regional Crises'!$B$1:$R$66,17,FALSE)="x","x",ROUND(IF(VLOOKUP($C94,'Regional Crises'!$B$1:$R$66,17,FALSE)&gt;S$3,0,IF(VLOOKUP($C94,'Regional Crises'!$B$1:$R$66,17,FALSE)&lt;S$4,5,(S$3-VLOOKUP($C94,'Regional Crises'!$B$1:$R$66,17,FALSE))/(S$3-S$4)*5)),1)))),(IF(VLOOKUP($E94,'Country Indicator Data'!$B$4:$N$300,13,FALSE)="x","x",ROUND(IF(VLOOKUP($E94,'Country Indicator Data'!$B$4:$N$300,13,FALSE)&gt;S$3,0,IF(VLOOKUP($E94,'Country Indicator Data'!$B$4:$N$300,13,FALSE)&lt;S$4,5,(S$3-VLOOKUP($E94,'Country Indicator Data'!$B$4:$N$300,13,FALSE))/(S$3-S$4)*5)),1))))</f>
        <v>3.7</v>
      </c>
      <c r="T94" s="240">
        <f>IF(LEN(E94)&gt;3,((IF(VLOOKUP($C94,'Regional Crises'!$B$1:$R$66,14,FALSE)="x","x",ROUND(IF(VLOOKUP($C94,'Regional Crises'!$B$1:$R$66,14,FALSE)&gt;T$3,0,IF(VLOOKUP($C94,'Regional Crises'!$B$1:$R$66,14,FALSE)&lt;T$4,5,(T$3-VLOOKUP($C94,'Regional Crises'!$B$1:$R$66,14,FALSE))/(T$3-T$4)*5)),1)))),(IF(VLOOKUP($E94,'Country Indicator Data'!$B$4:$N$300,10,FALSE)="x","x",ROUND(IF(VLOOKUP($E94,'Country Indicator Data'!$B$4:$N$300,10,FALSE)&gt;T$3,0,IF(VLOOKUP($E94,'Country Indicator Data'!$B$4:$N$300,10,FALSE)&lt;T$4,5,(T$3-VLOOKUP($E94,'Country Indicator Data'!$B$4:$N$300,10,FALSE))/(T$3-T$4)*5)),1))))</f>
        <v>3.4</v>
      </c>
      <c r="U94" s="240">
        <f>IF(LEN(E94)&gt;3,((IF(VLOOKUP($C94,'Regional Crises'!$B$1:$R$66,15,FALSE)="x","x",ROUND(IF(VLOOKUP($C94,'Regional Crises'!$B$1:$R$66,15,FALSE)&gt;U$3,0,IF(VLOOKUP($C94,'Regional Crises'!$B$1:$R$66,15,FALSE)&lt;U$4,5,(U$3-VLOOKUP($C94,'Regional Crises'!$B$1:$R$66,15,FALSE))/(U$3-U$4)*5)),1)))),(IF(VLOOKUP($E94,'Country Indicator Data'!$B$4:$N$300,11,FALSE)="x","x",ROUND(IF(VLOOKUP($E94,'Country Indicator Data'!$B$4:$N$300,11,FALSE)&gt;U$3,0,IF(VLOOKUP($E94,'Country Indicator Data'!$B$4:$N$300,11,FALSE)&lt;U$4,5,(U$3-VLOOKUP($E94,'Country Indicator Data'!$B$4:$N$300,11,FALSE))/(U$3-U$4)*5)),1))))</f>
        <v>2.4</v>
      </c>
      <c r="V94" s="240">
        <f>IF(LEN(E94)&gt;3,((IF(VLOOKUP($C94,'Regional Crises'!$B$1:$R$66,16,FALSE)="x","x",ROUND(IF(VLOOKUP($C94,'Regional Crises'!$B$1:$R$66,16,FALSE)&gt;V$3,0,IF(VLOOKUP($C94,'Regional Crises'!$B$1:$R$66,16,FALSE)&lt;V$4,5,(V$3-VLOOKUP($C94,'Regional Crises'!$B$1:$R$66,16,FALSE))/(V$3-V$4)*5)),1)))),(IF(VLOOKUP($E94,'Country Indicator Data'!$B$4:$N$300,12,FALSE)="x","x",ROUND(IF(VLOOKUP($E94,'Country Indicator Data'!$B$4:$N$300,12,FALSE)&gt;V$3,0,IF(VLOOKUP($E94,'Country Indicator Data'!$B$4:$N$300,12,FALSE)&lt;V$4,5,(V$3-VLOOKUP($E94,'Country Indicator Data'!$B$4:$N$300,12,FALSE))/(V$3-V$4)*5)),1))))</f>
        <v>2.7</v>
      </c>
      <c r="W94" s="240">
        <f t="shared" si="31"/>
        <v>3.1</v>
      </c>
      <c r="X94" s="240">
        <f t="shared" si="32"/>
        <v>3.4</v>
      </c>
      <c r="Y94" s="247">
        <f>IF('Core Indicators'!FC91="x","x",IF('Core Indicators'!FC91&gt;=5,5,IF('Core Indicators'!FC91&gt;=4,4,IF('Core Indicators'!FC91&gt;=3,3,IF('Core Indicators'!FC91&gt;=2,2,IF('Core Indicators'!FC91&gt;=1,1,0))))))</f>
        <v>5</v>
      </c>
      <c r="Z94" s="240">
        <f t="shared" si="33"/>
        <v>5</v>
      </c>
      <c r="AA94" s="247">
        <f>'Crisis Indicator Data'!Y91</f>
        <v>1</v>
      </c>
      <c r="AB94" s="247">
        <f>'Crisis Indicator Data'!Z91</f>
        <v>3</v>
      </c>
      <c r="AC94" s="247">
        <f>'Crisis Indicator Data'!AA91</f>
        <v>1</v>
      </c>
      <c r="AD94" s="247">
        <f>'Crisis Indicator Data'!AB91</f>
        <v>1</v>
      </c>
      <c r="AE94" s="247">
        <f t="shared" si="34"/>
        <v>3</v>
      </c>
      <c r="AF94" s="247">
        <f>'Crisis Indicator Data'!AC91</f>
        <v>2</v>
      </c>
      <c r="AG94" s="247">
        <f>'Crisis Indicator Data'!AD91</f>
        <v>3</v>
      </c>
      <c r="AH94" s="247">
        <f t="shared" si="35"/>
        <v>5</v>
      </c>
      <c r="AI94" s="247">
        <f>'Crisis Indicator Data'!AE91</f>
        <v>3</v>
      </c>
      <c r="AJ94" s="247">
        <f>'Crisis Indicator Data'!AF91</f>
        <v>1</v>
      </c>
      <c r="AK94" s="247">
        <f>'Crisis Indicator Data'!AG91</f>
        <v>3</v>
      </c>
      <c r="AL94" s="247">
        <f t="shared" si="36"/>
        <v>5</v>
      </c>
      <c r="AM94" s="240">
        <f t="shared" si="37"/>
        <v>4</v>
      </c>
      <c r="AN94" s="240">
        <f t="shared" si="38"/>
        <v>4.5</v>
      </c>
    </row>
    <row r="95" spans="1:40" ht="13.5" customHeight="1" x14ac:dyDescent="0.25">
      <c r="A95" s="147" t="str">
        <f>'Crisis Indicator Data'!A92</f>
        <v>Middle belt conflict</v>
      </c>
      <c r="B95" s="148" t="str">
        <f>'Crisis Indicator Data'!B92</f>
        <v>Violence</v>
      </c>
      <c r="C95" s="148" t="str">
        <f>'Crisis Indicator Data'!C92</f>
        <v>NGA003</v>
      </c>
      <c r="D95" s="148" t="str">
        <f>'Crisis Indicator Data'!D92</f>
        <v>Nigeria</v>
      </c>
      <c r="E95" s="149" t="str">
        <f>'Crisis Indicator Data'!E92</f>
        <v>NGA</v>
      </c>
      <c r="F95" s="240">
        <f>IF(LEN(E95)&gt;3,(IF(VLOOKUP($C95,'Regional Crises'!$B$1:$R$66,7,FALSE)="x","x",ROUND(IF(VLOOKUP($C95,'Regional Crises'!$B$1:$R$66,7,FALSE)&gt;$F$3,5,IF(VLOOKUP($C95,'Regional Crises'!$B$1:$R$66,7,FALSE)&lt;F$4,0,($F$3-VLOOKUP($C95,'Regional Crises'!$B$1:$R$66,7,FALSE))/($F$3-$F$4)*5)),1))),IF(VLOOKUP($E95,'Country Indicator Data'!$B$4:$N$300,3,FALSE)="x","x",ROUND(IF(VLOOKUP($E95,'Country Indicator Data'!$B$4:$N$300,3,FALSE)&gt;$F$3,5,IF(VLOOKUP($E95,'Country Indicator Data'!$B$4:$N$300,3,FALSE)&lt;$F$4,0,($F$3-VLOOKUP($E95,'Country Indicator Data'!$B$4:$N$300,3,FALSE))/($F$3-$F$4)*5)),1)))</f>
        <v>3.9</v>
      </c>
      <c r="G95" s="240">
        <f>IF(LEN(E95)&gt;3,(IF(VLOOKUP($C95,'Regional Crises'!$B$1:$R$66,9,FALSE)="x","x",ROUND(IF(VLOOKUP($C95,'Regional Crises'!$B$1:$R$66,9,FALSE)&gt;G$3,5,IF(VLOOKUP($C95,'Regional Crises'!$B$1:$R$66,9,FALSE)&lt;G$4,0,(G$3-VLOOKUP($C95,'Regional Crises'!$B$1:$R$66,9,FALSE))/(G$3-G$4)*5)),1))),IF(VLOOKUP($E95,'Country Indicator Data'!$B$4:$N$300,5,FALSE)="x","x",ROUND(IF(VLOOKUP($E95,'Country Indicator Data'!$B$4:$N$300,5,FALSE)&gt;G$3,5,IF(VLOOKUP($E95,'Country Indicator Data'!$B$4:$N$300,5,FALSE)&lt;G$4,0,(G$3-VLOOKUP($E95,'Country Indicator Data'!$B$4:$N$300,5,FALSE))/(G$3-G$4)*5)),1)))</f>
        <v>2.2999999999999998</v>
      </c>
      <c r="H95" s="240">
        <f t="shared" si="26"/>
        <v>3.0999999999999996</v>
      </c>
      <c r="I95" s="240">
        <f>IF(LEN(E95)&gt;3,(IF(VLOOKUP($C95,'Regional Crises'!$B$1:$R$66,6,FALSE)="x","x",ROUND(IF(VLOOKUP($C95,'Regional Crises'!$B$1:$R$66,6,FALSE)&gt;I$3,5,IF(VLOOKUP($C95,'Regional Crises'!$B$1:$R$66,6,FALSE)&lt;I$4,0,5-(I$3-VLOOKUP($C95,'Regional Crises'!$B$1:$R$66,6,FALSE))/(I$3-I$4)*5)),1))),IF(VLOOKUP($E95,'Country Indicator Data'!$B$4:$N$300,2,FALSE)="x","x",ROUND(IF(VLOOKUP($E95,'Country Indicator Data'!$B$4:$N$300,2,FALSE)&gt;I$3,5,IF(VLOOKUP($E95,'Country Indicator Data'!$B$4:$N$300,2,FALSE)&lt;I$4,0,5-(I$3-VLOOKUP($E95,'Country Indicator Data'!$B$4:$N$300,2,FALSE))/(I$3-I$4)*5)),1)))</f>
        <v>4.0999999999999996</v>
      </c>
      <c r="J95" s="240">
        <f>IF(LEN(E95)&gt;3,(IF(VLOOKUP($C95,'Regional Crises'!$B$1:$R$66,8,FALSE)="x","x",ROUND(IF(VLOOKUP($C95,'Regional Crises'!$B$1:$R$66,8,FALSE)&gt;J$3,5,IF(VLOOKUP($C95,'Regional Crises'!$B$1:$R$66,8,FALSE)&lt;J$4,0,5-(J$3-VLOOKUP($C95,'Regional Crises'!$B$1:$R$66,8,FALSE))/(J$3-J$4)*5)),1))),IF(VLOOKUP($E95,'Country Indicator Data'!$B$4:$N$300,4,FALSE)="x","x",ROUND(IF(VLOOKUP($E95,'Country Indicator Data'!$B$4:$N$300,4,FALSE)&gt;J$3,5,IF(VLOOKUP($E95,'Country Indicator Data'!$B$4:$N$300,4,FALSE)&lt;J$4,0,5-(J$3-VLOOKUP($E95,'Country Indicator Data'!$B$4:$N$300,4,FALSE))/(J$3-J$4)*5)),1)))</f>
        <v>0.3</v>
      </c>
      <c r="K95" s="240">
        <f t="shared" si="27"/>
        <v>2.1999999999999997</v>
      </c>
      <c r="L95" s="240" t="str">
        <f>IF(LEN(E95)&gt;3,(IF(VLOOKUP($C95,'Regional Crises'!$B$1:$R$66,10,FALSE)="x","x",ROUND(IF(VLOOKUP($C95,'Regional Crises'!$B$1:$R$66,10,FALSE)&gt;L$3,5,IF(VLOOKUP($C95,'Regional Crises'!$B$1:$R$66,10,FALSE)&lt;L$4,0,5-(L$3-VLOOKUP($C95,'Regional Crises'!$B$1:$R$66,10,FALSE))/(L$3-L$4)*5)),1))),IF(VLOOKUP($E95,'Country Indicator Data'!$B$4:$N$300,6,FALSE)="x","x",ROUND(IF(VLOOKUP($E95,'Country Indicator Data'!$B$4:$N$300,6,FALSE)&gt;L$3,5,IF(VLOOKUP($E95,'Country Indicator Data'!$B$4:$N$300,6,FALSE)&lt;L$4,0,5-(L$3-VLOOKUP($E95,'Country Indicator Data'!$B$4:$N$300,6,FALSE))/(L$3-L$4)*5)),1)))</f>
        <v>x</v>
      </c>
      <c r="M95" s="240">
        <f>IF(LEN(E95)&gt;3,(IF(VLOOKUP($C95,'Regional Crises'!$B$1:$R$66,11,FALSE)="x","x",ROUND(IF(VLOOKUP($C95,'Regional Crises'!$B$1:$R$66,11,FALSE)&gt;M$3,5,IF(VLOOKUP($C95,'Regional Crises'!$B$1:$R$66,11,FALSE)&lt;M$4,0,5-(M$3-VLOOKUP($C95,'Regional Crises'!$B$1:$R$66,11,FALSE))/(M$3-M$4)*5)),1))),IF(VLOOKUP($E95,'Country Indicator Data'!$B$4:$N$300,7,FALSE)="x","x",ROUND(IF(VLOOKUP($E95,'Country Indicator Data'!$B$4:$N$300,7,FALSE)&gt;M$3,5,IF(VLOOKUP($E95,'Country Indicator Data'!$B$4:$N$300,7,FALSE)&lt;M$4,0,5-(M$3-VLOOKUP($E95,'Country Indicator Data'!$B$4:$N$300,7,FALSE))/(M$3-M$4)*5)),1)))</f>
        <v>1.3</v>
      </c>
      <c r="N95" s="240">
        <f t="shared" si="28"/>
        <v>1.3</v>
      </c>
      <c r="O95" s="240">
        <f t="shared" si="29"/>
        <v>2.1999999999999997</v>
      </c>
      <c r="P95" s="240">
        <f>IF(LEN(E95)&gt;3,VLOOKUP(C95,'Regional Crises'!$B$1:$R$69,12,FALSE),VLOOKUP(E95,'Country Indicator Data'!$B$4:$I$300,8,FALSE))</f>
        <v>5</v>
      </c>
      <c r="Q95" s="240">
        <f>IF(LEN(E95)&gt;3,((IF(VLOOKUP($C95,'Regional Crises'!$B$1:$R$66,13,FALSE)="x","x",ROUND(IF(VLOOKUP($C95,'Regional Crises'!$B$1:$R$66,13,FALSE)&gt;Q$3,5,IF(VLOOKUP($C95,'Regional Crises'!$B$1:$R$66,13,FALSE)&lt;Q$4,0,5-(LOG(Q$3)-LOG(VLOOKUP($C95,'Regional Crises'!$B$1:$R$66,13,FALSE)))/(LOG(Q$3)-LOG(Q$4))*5)),1)))),(IF(VLOOKUP($E95,'Country Indicator Data'!$B$4:$N$300,9,FALSE)="x","x",ROUND(IF(VLOOKUP($E95,'Country Indicator Data'!$B$4:$N$300,9,FALSE)&gt;Q$3,5,IF(VLOOKUP($E95,'Country Indicator Data'!$B$4:$N$300,9,FALSE)&lt;Q$4,0,5-(LOG(Q$3)-LOG(VLOOKUP($E95,'Country Indicator Data'!$B$4:$N$300,9,FALSE)))/(LOG(Q$3)-LOG(Q$4))*5)),1))))</f>
        <v>5</v>
      </c>
      <c r="R95" s="240">
        <f t="shared" si="30"/>
        <v>5</v>
      </c>
      <c r="S95" s="240">
        <f>IF(LEN(E95)&gt;3,((IF(VLOOKUP($C95,'Regional Crises'!$B$1:$R$66,17,FALSE)="x","x",ROUND(IF(VLOOKUP($C95,'Regional Crises'!$B$1:$R$66,17,FALSE)&gt;S$3,0,IF(VLOOKUP($C95,'Regional Crises'!$B$1:$R$66,17,FALSE)&lt;S$4,5,(S$3-VLOOKUP($C95,'Regional Crises'!$B$1:$R$66,17,FALSE))/(S$3-S$4)*5)),1)))),(IF(VLOOKUP($E95,'Country Indicator Data'!$B$4:$N$300,13,FALSE)="x","x",ROUND(IF(VLOOKUP($E95,'Country Indicator Data'!$B$4:$N$300,13,FALSE)&gt;S$3,0,IF(VLOOKUP($E95,'Country Indicator Data'!$B$4:$N$300,13,FALSE)&lt;S$4,5,(S$3-VLOOKUP($E95,'Country Indicator Data'!$B$4:$N$300,13,FALSE))/(S$3-S$4)*5)),1))))</f>
        <v>3.7</v>
      </c>
      <c r="T95" s="240">
        <f>IF(LEN(E95)&gt;3,((IF(VLOOKUP($C95,'Regional Crises'!$B$1:$R$66,14,FALSE)="x","x",ROUND(IF(VLOOKUP($C95,'Regional Crises'!$B$1:$R$66,14,FALSE)&gt;T$3,0,IF(VLOOKUP($C95,'Regional Crises'!$B$1:$R$66,14,FALSE)&lt;T$4,5,(T$3-VLOOKUP($C95,'Regional Crises'!$B$1:$R$66,14,FALSE))/(T$3-T$4)*5)),1)))),(IF(VLOOKUP($E95,'Country Indicator Data'!$B$4:$N$300,10,FALSE)="x","x",ROUND(IF(VLOOKUP($E95,'Country Indicator Data'!$B$4:$N$300,10,FALSE)&gt;T$3,0,IF(VLOOKUP($E95,'Country Indicator Data'!$B$4:$N$300,10,FALSE)&lt;T$4,5,(T$3-VLOOKUP($E95,'Country Indicator Data'!$B$4:$N$300,10,FALSE))/(T$3-T$4)*5)),1))))</f>
        <v>3.4</v>
      </c>
      <c r="U95" s="240">
        <f>IF(LEN(E95)&gt;3,((IF(VLOOKUP($C95,'Regional Crises'!$B$1:$R$66,15,FALSE)="x","x",ROUND(IF(VLOOKUP($C95,'Regional Crises'!$B$1:$R$66,15,FALSE)&gt;U$3,0,IF(VLOOKUP($C95,'Regional Crises'!$B$1:$R$66,15,FALSE)&lt;U$4,5,(U$3-VLOOKUP($C95,'Regional Crises'!$B$1:$R$66,15,FALSE))/(U$3-U$4)*5)),1)))),(IF(VLOOKUP($E95,'Country Indicator Data'!$B$4:$N$300,11,FALSE)="x","x",ROUND(IF(VLOOKUP($E95,'Country Indicator Data'!$B$4:$N$300,11,FALSE)&gt;U$3,0,IF(VLOOKUP($E95,'Country Indicator Data'!$B$4:$N$300,11,FALSE)&lt;U$4,5,(U$3-VLOOKUP($E95,'Country Indicator Data'!$B$4:$N$300,11,FALSE))/(U$3-U$4)*5)),1))))</f>
        <v>2.4</v>
      </c>
      <c r="V95" s="240">
        <f>IF(LEN(E95)&gt;3,((IF(VLOOKUP($C95,'Regional Crises'!$B$1:$R$66,16,FALSE)="x","x",ROUND(IF(VLOOKUP($C95,'Regional Crises'!$B$1:$R$66,16,FALSE)&gt;V$3,0,IF(VLOOKUP($C95,'Regional Crises'!$B$1:$R$66,16,FALSE)&lt;V$4,5,(V$3-VLOOKUP($C95,'Regional Crises'!$B$1:$R$66,16,FALSE))/(V$3-V$4)*5)),1)))),(IF(VLOOKUP($E95,'Country Indicator Data'!$B$4:$N$300,12,FALSE)="x","x",ROUND(IF(VLOOKUP($E95,'Country Indicator Data'!$B$4:$N$300,12,FALSE)&gt;V$3,0,IF(VLOOKUP($E95,'Country Indicator Data'!$B$4:$N$300,12,FALSE)&lt;V$4,5,(V$3-VLOOKUP($E95,'Country Indicator Data'!$B$4:$N$300,12,FALSE))/(V$3-V$4)*5)),1))))</f>
        <v>2.7</v>
      </c>
      <c r="W95" s="240">
        <f t="shared" si="31"/>
        <v>3.1</v>
      </c>
      <c r="X95" s="240">
        <f t="shared" si="32"/>
        <v>3.4</v>
      </c>
      <c r="Y95" s="247">
        <f>IF('Core Indicators'!FC92="x","x",IF('Core Indicators'!FC92&gt;=5,5,IF('Core Indicators'!FC92&gt;=4,4,IF('Core Indicators'!FC92&gt;=3,3,IF('Core Indicators'!FC92&gt;=2,2,IF('Core Indicators'!FC92&gt;=1,1,0))))))</f>
        <v>5</v>
      </c>
      <c r="Z95" s="240">
        <f t="shared" si="33"/>
        <v>5</v>
      </c>
      <c r="AA95" s="247">
        <f>'Crisis Indicator Data'!Y92</f>
        <v>1</v>
      </c>
      <c r="AB95" s="247">
        <f>'Crisis Indicator Data'!Z92</f>
        <v>2</v>
      </c>
      <c r="AC95" s="247">
        <f>'Crisis Indicator Data'!AA92</f>
        <v>0</v>
      </c>
      <c r="AD95" s="247">
        <f>'Crisis Indicator Data'!AB92</f>
        <v>0</v>
      </c>
      <c r="AE95" s="247">
        <f t="shared" si="34"/>
        <v>2</v>
      </c>
      <c r="AF95" s="247">
        <f>'Crisis Indicator Data'!AC92</f>
        <v>0</v>
      </c>
      <c r="AG95" s="247">
        <f>'Crisis Indicator Data'!AD92</f>
        <v>0</v>
      </c>
      <c r="AH95" s="247">
        <f t="shared" si="35"/>
        <v>0</v>
      </c>
      <c r="AI95" s="247">
        <f>'Crisis Indicator Data'!AE92</f>
        <v>2</v>
      </c>
      <c r="AJ95" s="247">
        <f>'Crisis Indicator Data'!AF92</f>
        <v>1</v>
      </c>
      <c r="AK95" s="247">
        <f>'Crisis Indicator Data'!AG92</f>
        <v>3</v>
      </c>
      <c r="AL95" s="247">
        <f t="shared" si="36"/>
        <v>4</v>
      </c>
      <c r="AM95" s="240">
        <f t="shared" si="37"/>
        <v>2</v>
      </c>
      <c r="AN95" s="240">
        <f t="shared" si="38"/>
        <v>3.5</v>
      </c>
    </row>
    <row r="96" spans="1:40" ht="13.5" customHeight="1" x14ac:dyDescent="0.25">
      <c r="A96" s="147" t="str">
        <f>'Crisis Indicator Data'!A93</f>
        <v>Boko Haram crisis in Nigeria</v>
      </c>
      <c r="B96" s="148" t="str">
        <f>'Crisis Indicator Data'!B93</f>
        <v>Conflict,Displacement</v>
      </c>
      <c r="C96" s="148" t="str">
        <f>'Crisis Indicator Data'!C93</f>
        <v>NGA004</v>
      </c>
      <c r="D96" s="148" t="str">
        <f>'Crisis Indicator Data'!D93</f>
        <v>Nigeria</v>
      </c>
      <c r="E96" s="149" t="str">
        <f>'Crisis Indicator Data'!E93</f>
        <v>NGA</v>
      </c>
      <c r="F96" s="240">
        <f>IF(LEN(E96)&gt;3,(IF(VLOOKUP($C96,'Regional Crises'!$B$1:$R$66,7,FALSE)="x","x",ROUND(IF(VLOOKUP($C96,'Regional Crises'!$B$1:$R$66,7,FALSE)&gt;$F$3,5,IF(VLOOKUP($C96,'Regional Crises'!$B$1:$R$66,7,FALSE)&lt;F$4,0,($F$3-VLOOKUP($C96,'Regional Crises'!$B$1:$R$66,7,FALSE))/($F$3-$F$4)*5)),1))),IF(VLOOKUP($E96,'Country Indicator Data'!$B$4:$N$300,3,FALSE)="x","x",ROUND(IF(VLOOKUP($E96,'Country Indicator Data'!$B$4:$N$300,3,FALSE)&gt;$F$3,5,IF(VLOOKUP($E96,'Country Indicator Data'!$B$4:$N$300,3,FALSE)&lt;$F$4,0,($F$3-VLOOKUP($E96,'Country Indicator Data'!$B$4:$N$300,3,FALSE))/($F$3-$F$4)*5)),1)))</f>
        <v>3.9</v>
      </c>
      <c r="G96" s="240">
        <f>IF(LEN(E96)&gt;3,(IF(VLOOKUP($C96,'Regional Crises'!$B$1:$R$66,9,FALSE)="x","x",ROUND(IF(VLOOKUP($C96,'Regional Crises'!$B$1:$R$66,9,FALSE)&gt;G$3,5,IF(VLOOKUP($C96,'Regional Crises'!$B$1:$R$66,9,FALSE)&lt;G$4,0,(G$3-VLOOKUP($C96,'Regional Crises'!$B$1:$R$66,9,FALSE))/(G$3-G$4)*5)),1))),IF(VLOOKUP($E96,'Country Indicator Data'!$B$4:$N$300,5,FALSE)="x","x",ROUND(IF(VLOOKUP($E96,'Country Indicator Data'!$B$4:$N$300,5,FALSE)&gt;G$3,5,IF(VLOOKUP($E96,'Country Indicator Data'!$B$4:$N$300,5,FALSE)&lt;G$4,0,(G$3-VLOOKUP($E96,'Country Indicator Data'!$B$4:$N$300,5,FALSE))/(G$3-G$4)*5)),1)))</f>
        <v>2.2999999999999998</v>
      </c>
      <c r="H96" s="240">
        <f t="shared" si="26"/>
        <v>3.0999999999999996</v>
      </c>
      <c r="I96" s="240">
        <f>IF(LEN(E96)&gt;3,(IF(VLOOKUP($C96,'Regional Crises'!$B$1:$R$66,6,FALSE)="x","x",ROUND(IF(VLOOKUP($C96,'Regional Crises'!$B$1:$R$66,6,FALSE)&gt;I$3,5,IF(VLOOKUP($C96,'Regional Crises'!$B$1:$R$66,6,FALSE)&lt;I$4,0,5-(I$3-VLOOKUP($C96,'Regional Crises'!$B$1:$R$66,6,FALSE))/(I$3-I$4)*5)),1))),IF(VLOOKUP($E96,'Country Indicator Data'!$B$4:$N$300,2,FALSE)="x","x",ROUND(IF(VLOOKUP($E96,'Country Indicator Data'!$B$4:$N$300,2,FALSE)&gt;I$3,5,IF(VLOOKUP($E96,'Country Indicator Data'!$B$4:$N$300,2,FALSE)&lt;I$4,0,5-(I$3-VLOOKUP($E96,'Country Indicator Data'!$B$4:$N$300,2,FALSE))/(I$3-I$4)*5)),1)))</f>
        <v>4.0999999999999996</v>
      </c>
      <c r="J96" s="240">
        <f>IF(LEN(E96)&gt;3,(IF(VLOOKUP($C96,'Regional Crises'!$B$1:$R$66,8,FALSE)="x","x",ROUND(IF(VLOOKUP($C96,'Regional Crises'!$B$1:$R$66,8,FALSE)&gt;J$3,5,IF(VLOOKUP($C96,'Regional Crises'!$B$1:$R$66,8,FALSE)&lt;J$4,0,5-(J$3-VLOOKUP($C96,'Regional Crises'!$B$1:$R$66,8,FALSE))/(J$3-J$4)*5)),1))),IF(VLOOKUP($E96,'Country Indicator Data'!$B$4:$N$300,4,FALSE)="x","x",ROUND(IF(VLOOKUP($E96,'Country Indicator Data'!$B$4:$N$300,4,FALSE)&gt;J$3,5,IF(VLOOKUP($E96,'Country Indicator Data'!$B$4:$N$300,4,FALSE)&lt;J$4,0,5-(J$3-VLOOKUP($E96,'Country Indicator Data'!$B$4:$N$300,4,FALSE))/(J$3-J$4)*5)),1)))</f>
        <v>0.3</v>
      </c>
      <c r="K96" s="240">
        <f t="shared" si="27"/>
        <v>2.1999999999999997</v>
      </c>
      <c r="L96" s="240" t="str">
        <f>IF(LEN(E96)&gt;3,(IF(VLOOKUP($C96,'Regional Crises'!$B$1:$R$66,10,FALSE)="x","x",ROUND(IF(VLOOKUP($C96,'Regional Crises'!$B$1:$R$66,10,FALSE)&gt;L$3,5,IF(VLOOKUP($C96,'Regional Crises'!$B$1:$R$66,10,FALSE)&lt;L$4,0,5-(L$3-VLOOKUP($C96,'Regional Crises'!$B$1:$R$66,10,FALSE))/(L$3-L$4)*5)),1))),IF(VLOOKUP($E96,'Country Indicator Data'!$B$4:$N$300,6,FALSE)="x","x",ROUND(IF(VLOOKUP($E96,'Country Indicator Data'!$B$4:$N$300,6,FALSE)&gt;L$3,5,IF(VLOOKUP($E96,'Country Indicator Data'!$B$4:$N$300,6,FALSE)&lt;L$4,0,5-(L$3-VLOOKUP($E96,'Country Indicator Data'!$B$4:$N$300,6,FALSE))/(L$3-L$4)*5)),1)))</f>
        <v>x</v>
      </c>
      <c r="M96" s="240">
        <f>IF(LEN(E96)&gt;3,(IF(VLOOKUP($C96,'Regional Crises'!$B$1:$R$66,11,FALSE)="x","x",ROUND(IF(VLOOKUP($C96,'Regional Crises'!$B$1:$R$66,11,FALSE)&gt;M$3,5,IF(VLOOKUP($C96,'Regional Crises'!$B$1:$R$66,11,FALSE)&lt;M$4,0,5-(M$3-VLOOKUP($C96,'Regional Crises'!$B$1:$R$66,11,FALSE))/(M$3-M$4)*5)),1))),IF(VLOOKUP($E96,'Country Indicator Data'!$B$4:$N$300,7,FALSE)="x","x",ROUND(IF(VLOOKUP($E96,'Country Indicator Data'!$B$4:$N$300,7,FALSE)&gt;M$3,5,IF(VLOOKUP($E96,'Country Indicator Data'!$B$4:$N$300,7,FALSE)&lt;M$4,0,5-(M$3-VLOOKUP($E96,'Country Indicator Data'!$B$4:$N$300,7,FALSE))/(M$3-M$4)*5)),1)))</f>
        <v>1.3</v>
      </c>
      <c r="N96" s="240">
        <f t="shared" si="28"/>
        <v>1.3</v>
      </c>
      <c r="O96" s="240">
        <f t="shared" si="29"/>
        <v>2.1999999999999997</v>
      </c>
      <c r="P96" s="240">
        <f>IF(LEN(E96)&gt;3,VLOOKUP(C96,'Regional Crises'!$B$1:$R$69,12,FALSE),VLOOKUP(E96,'Country Indicator Data'!$B$4:$I$300,8,FALSE))</f>
        <v>5</v>
      </c>
      <c r="Q96" s="240">
        <f>IF(LEN(E96)&gt;3,((IF(VLOOKUP($C96,'Regional Crises'!$B$1:$R$66,13,FALSE)="x","x",ROUND(IF(VLOOKUP($C96,'Regional Crises'!$B$1:$R$66,13,FALSE)&gt;Q$3,5,IF(VLOOKUP($C96,'Regional Crises'!$B$1:$R$66,13,FALSE)&lt;Q$4,0,5-(LOG(Q$3)-LOG(VLOOKUP($C96,'Regional Crises'!$B$1:$R$66,13,FALSE)))/(LOG(Q$3)-LOG(Q$4))*5)),1)))),(IF(VLOOKUP($E96,'Country Indicator Data'!$B$4:$N$300,9,FALSE)="x","x",ROUND(IF(VLOOKUP($E96,'Country Indicator Data'!$B$4:$N$300,9,FALSE)&gt;Q$3,5,IF(VLOOKUP($E96,'Country Indicator Data'!$B$4:$N$300,9,FALSE)&lt;Q$4,0,5-(LOG(Q$3)-LOG(VLOOKUP($E96,'Country Indicator Data'!$B$4:$N$300,9,FALSE)))/(LOG(Q$3)-LOG(Q$4))*5)),1))))</f>
        <v>5</v>
      </c>
      <c r="R96" s="240">
        <f t="shared" si="30"/>
        <v>5</v>
      </c>
      <c r="S96" s="240">
        <f>IF(LEN(E96)&gt;3,((IF(VLOOKUP($C96,'Regional Crises'!$B$1:$R$66,17,FALSE)="x","x",ROUND(IF(VLOOKUP($C96,'Regional Crises'!$B$1:$R$66,17,FALSE)&gt;S$3,0,IF(VLOOKUP($C96,'Regional Crises'!$B$1:$R$66,17,FALSE)&lt;S$4,5,(S$3-VLOOKUP($C96,'Regional Crises'!$B$1:$R$66,17,FALSE))/(S$3-S$4)*5)),1)))),(IF(VLOOKUP($E96,'Country Indicator Data'!$B$4:$N$300,13,FALSE)="x","x",ROUND(IF(VLOOKUP($E96,'Country Indicator Data'!$B$4:$N$300,13,FALSE)&gt;S$3,0,IF(VLOOKUP($E96,'Country Indicator Data'!$B$4:$N$300,13,FALSE)&lt;S$4,5,(S$3-VLOOKUP($E96,'Country Indicator Data'!$B$4:$N$300,13,FALSE))/(S$3-S$4)*5)),1))))</f>
        <v>3.7</v>
      </c>
      <c r="T96" s="240">
        <f>IF(LEN(E96)&gt;3,((IF(VLOOKUP($C96,'Regional Crises'!$B$1:$R$66,14,FALSE)="x","x",ROUND(IF(VLOOKUP($C96,'Regional Crises'!$B$1:$R$66,14,FALSE)&gt;T$3,0,IF(VLOOKUP($C96,'Regional Crises'!$B$1:$R$66,14,FALSE)&lt;T$4,5,(T$3-VLOOKUP($C96,'Regional Crises'!$B$1:$R$66,14,FALSE))/(T$3-T$4)*5)),1)))),(IF(VLOOKUP($E96,'Country Indicator Data'!$B$4:$N$300,10,FALSE)="x","x",ROUND(IF(VLOOKUP($E96,'Country Indicator Data'!$B$4:$N$300,10,FALSE)&gt;T$3,0,IF(VLOOKUP($E96,'Country Indicator Data'!$B$4:$N$300,10,FALSE)&lt;T$4,5,(T$3-VLOOKUP($E96,'Country Indicator Data'!$B$4:$N$300,10,FALSE))/(T$3-T$4)*5)),1))))</f>
        <v>3.4</v>
      </c>
      <c r="U96" s="240">
        <f>IF(LEN(E96)&gt;3,((IF(VLOOKUP($C96,'Regional Crises'!$B$1:$R$66,15,FALSE)="x","x",ROUND(IF(VLOOKUP($C96,'Regional Crises'!$B$1:$R$66,15,FALSE)&gt;U$3,0,IF(VLOOKUP($C96,'Regional Crises'!$B$1:$R$66,15,FALSE)&lt;U$4,5,(U$3-VLOOKUP($C96,'Regional Crises'!$B$1:$R$66,15,FALSE))/(U$3-U$4)*5)),1)))),(IF(VLOOKUP($E96,'Country Indicator Data'!$B$4:$N$300,11,FALSE)="x","x",ROUND(IF(VLOOKUP($E96,'Country Indicator Data'!$B$4:$N$300,11,FALSE)&gt;U$3,0,IF(VLOOKUP($E96,'Country Indicator Data'!$B$4:$N$300,11,FALSE)&lt;U$4,5,(U$3-VLOOKUP($E96,'Country Indicator Data'!$B$4:$N$300,11,FALSE))/(U$3-U$4)*5)),1))))</f>
        <v>2.4</v>
      </c>
      <c r="V96" s="240">
        <f>IF(LEN(E96)&gt;3,((IF(VLOOKUP($C96,'Regional Crises'!$B$1:$R$66,16,FALSE)="x","x",ROUND(IF(VLOOKUP($C96,'Regional Crises'!$B$1:$R$66,16,FALSE)&gt;V$3,0,IF(VLOOKUP($C96,'Regional Crises'!$B$1:$R$66,16,FALSE)&lt;V$4,5,(V$3-VLOOKUP($C96,'Regional Crises'!$B$1:$R$66,16,FALSE))/(V$3-V$4)*5)),1)))),(IF(VLOOKUP($E96,'Country Indicator Data'!$B$4:$N$300,12,FALSE)="x","x",ROUND(IF(VLOOKUP($E96,'Country Indicator Data'!$B$4:$N$300,12,FALSE)&gt;V$3,0,IF(VLOOKUP($E96,'Country Indicator Data'!$B$4:$N$300,12,FALSE)&lt;V$4,5,(V$3-VLOOKUP($E96,'Country Indicator Data'!$B$4:$N$300,12,FALSE))/(V$3-V$4)*5)),1))))</f>
        <v>2.7</v>
      </c>
      <c r="W96" s="240">
        <f t="shared" si="31"/>
        <v>3.1</v>
      </c>
      <c r="X96" s="240">
        <f t="shared" si="32"/>
        <v>3.4</v>
      </c>
      <c r="Y96" s="247">
        <f>IF('Core Indicators'!FC93="x","x",IF('Core Indicators'!FC93&gt;=5,5,IF('Core Indicators'!FC93&gt;=4,4,IF('Core Indicators'!FC93&gt;=3,3,IF('Core Indicators'!FC93&gt;=2,2,IF('Core Indicators'!FC93&gt;=1,1,0))))))</f>
        <v>4</v>
      </c>
      <c r="Z96" s="240">
        <f t="shared" si="33"/>
        <v>4</v>
      </c>
      <c r="AA96" s="247">
        <f>'Crisis Indicator Data'!Y93</f>
        <v>1</v>
      </c>
      <c r="AB96" s="247">
        <f>'Crisis Indicator Data'!Z93</f>
        <v>3</v>
      </c>
      <c r="AC96" s="247">
        <f>'Crisis Indicator Data'!AA93</f>
        <v>1</v>
      </c>
      <c r="AD96" s="247">
        <f>'Crisis Indicator Data'!AB93</f>
        <v>1</v>
      </c>
      <c r="AE96" s="247">
        <f t="shared" si="34"/>
        <v>3</v>
      </c>
      <c r="AF96" s="247">
        <f>'Crisis Indicator Data'!AC93</f>
        <v>2</v>
      </c>
      <c r="AG96" s="247">
        <f>'Crisis Indicator Data'!AD93</f>
        <v>3</v>
      </c>
      <c r="AH96" s="247">
        <f t="shared" si="35"/>
        <v>5</v>
      </c>
      <c r="AI96" s="247">
        <f>'Crisis Indicator Data'!AE93</f>
        <v>3</v>
      </c>
      <c r="AJ96" s="247">
        <f>'Crisis Indicator Data'!AF93</f>
        <v>1</v>
      </c>
      <c r="AK96" s="247">
        <f>'Crisis Indicator Data'!AG93</f>
        <v>3</v>
      </c>
      <c r="AL96" s="247">
        <f t="shared" si="36"/>
        <v>5</v>
      </c>
      <c r="AM96" s="240">
        <f t="shared" si="37"/>
        <v>4</v>
      </c>
      <c r="AN96" s="240">
        <f t="shared" si="38"/>
        <v>4</v>
      </c>
    </row>
    <row r="97" spans="1:40" ht="13.5" customHeight="1" x14ac:dyDescent="0.25">
      <c r="A97" s="147" t="str">
        <f>'Crisis Indicator Data'!A94</f>
        <v>Northwest Banditry</v>
      </c>
      <c r="B97" s="148" t="str">
        <f>'Crisis Indicator Data'!B94</f>
        <v>Violence,Displacement</v>
      </c>
      <c r="C97" s="148" t="str">
        <f>'Crisis Indicator Data'!C94</f>
        <v>NGA007</v>
      </c>
      <c r="D97" s="148" t="str">
        <f>'Crisis Indicator Data'!D94</f>
        <v>Nigeria</v>
      </c>
      <c r="E97" s="149" t="str">
        <f>'Crisis Indicator Data'!E94</f>
        <v>NGA</v>
      </c>
      <c r="F97" s="240">
        <f>IF(LEN(E97)&gt;3,(IF(VLOOKUP($C97,'Regional Crises'!$B$1:$R$66,7,FALSE)="x","x",ROUND(IF(VLOOKUP($C97,'Regional Crises'!$B$1:$R$66,7,FALSE)&gt;$F$3,5,IF(VLOOKUP($C97,'Regional Crises'!$B$1:$R$66,7,FALSE)&lt;F$4,0,($F$3-VLOOKUP($C97,'Regional Crises'!$B$1:$R$66,7,FALSE))/($F$3-$F$4)*5)),1))),IF(VLOOKUP($E97,'Country Indicator Data'!$B$4:$N$300,3,FALSE)="x","x",ROUND(IF(VLOOKUP($E97,'Country Indicator Data'!$B$4:$N$300,3,FALSE)&gt;$F$3,5,IF(VLOOKUP($E97,'Country Indicator Data'!$B$4:$N$300,3,FALSE)&lt;$F$4,0,($F$3-VLOOKUP($E97,'Country Indicator Data'!$B$4:$N$300,3,FALSE))/($F$3-$F$4)*5)),1)))</f>
        <v>3.9</v>
      </c>
      <c r="G97" s="240">
        <f>IF(LEN(E97)&gt;3,(IF(VLOOKUP($C97,'Regional Crises'!$B$1:$R$66,9,FALSE)="x","x",ROUND(IF(VLOOKUP($C97,'Regional Crises'!$B$1:$R$66,9,FALSE)&gt;G$3,5,IF(VLOOKUP($C97,'Regional Crises'!$B$1:$R$66,9,FALSE)&lt;G$4,0,(G$3-VLOOKUP($C97,'Regional Crises'!$B$1:$R$66,9,FALSE))/(G$3-G$4)*5)),1))),IF(VLOOKUP($E97,'Country Indicator Data'!$B$4:$N$300,5,FALSE)="x","x",ROUND(IF(VLOOKUP($E97,'Country Indicator Data'!$B$4:$N$300,5,FALSE)&gt;G$3,5,IF(VLOOKUP($E97,'Country Indicator Data'!$B$4:$N$300,5,FALSE)&lt;G$4,0,(G$3-VLOOKUP($E97,'Country Indicator Data'!$B$4:$N$300,5,FALSE))/(G$3-G$4)*5)),1)))</f>
        <v>2.2999999999999998</v>
      </c>
      <c r="H97" s="240">
        <f t="shared" si="26"/>
        <v>3.0999999999999996</v>
      </c>
      <c r="I97" s="240">
        <f>IF(LEN(E97)&gt;3,(IF(VLOOKUP($C97,'Regional Crises'!$B$1:$R$66,6,FALSE)="x","x",ROUND(IF(VLOOKUP($C97,'Regional Crises'!$B$1:$R$66,6,FALSE)&gt;I$3,5,IF(VLOOKUP($C97,'Regional Crises'!$B$1:$R$66,6,FALSE)&lt;I$4,0,5-(I$3-VLOOKUP($C97,'Regional Crises'!$B$1:$R$66,6,FALSE))/(I$3-I$4)*5)),1))),IF(VLOOKUP($E97,'Country Indicator Data'!$B$4:$N$300,2,FALSE)="x","x",ROUND(IF(VLOOKUP($E97,'Country Indicator Data'!$B$4:$N$300,2,FALSE)&gt;I$3,5,IF(VLOOKUP($E97,'Country Indicator Data'!$B$4:$N$300,2,FALSE)&lt;I$4,0,5-(I$3-VLOOKUP($E97,'Country Indicator Data'!$B$4:$N$300,2,FALSE))/(I$3-I$4)*5)),1)))</f>
        <v>4.0999999999999996</v>
      </c>
      <c r="J97" s="240">
        <f>IF(LEN(E97)&gt;3,(IF(VLOOKUP($C97,'Regional Crises'!$B$1:$R$66,8,FALSE)="x","x",ROUND(IF(VLOOKUP($C97,'Regional Crises'!$B$1:$R$66,8,FALSE)&gt;J$3,5,IF(VLOOKUP($C97,'Regional Crises'!$B$1:$R$66,8,FALSE)&lt;J$4,0,5-(J$3-VLOOKUP($C97,'Regional Crises'!$B$1:$R$66,8,FALSE))/(J$3-J$4)*5)),1))),IF(VLOOKUP($E97,'Country Indicator Data'!$B$4:$N$300,4,FALSE)="x","x",ROUND(IF(VLOOKUP($E97,'Country Indicator Data'!$B$4:$N$300,4,FALSE)&gt;J$3,5,IF(VLOOKUP($E97,'Country Indicator Data'!$B$4:$N$300,4,FALSE)&lt;J$4,0,5-(J$3-VLOOKUP($E97,'Country Indicator Data'!$B$4:$N$300,4,FALSE))/(J$3-J$4)*5)),1)))</f>
        <v>0.3</v>
      </c>
      <c r="K97" s="240">
        <f t="shared" si="27"/>
        <v>2.1999999999999997</v>
      </c>
      <c r="L97" s="240" t="str">
        <f>IF(LEN(E97)&gt;3,(IF(VLOOKUP($C97,'Regional Crises'!$B$1:$R$66,10,FALSE)="x","x",ROUND(IF(VLOOKUP($C97,'Regional Crises'!$B$1:$R$66,10,FALSE)&gt;L$3,5,IF(VLOOKUP($C97,'Regional Crises'!$B$1:$R$66,10,FALSE)&lt;L$4,0,5-(L$3-VLOOKUP($C97,'Regional Crises'!$B$1:$R$66,10,FALSE))/(L$3-L$4)*5)),1))),IF(VLOOKUP($E97,'Country Indicator Data'!$B$4:$N$300,6,FALSE)="x","x",ROUND(IF(VLOOKUP($E97,'Country Indicator Data'!$B$4:$N$300,6,FALSE)&gt;L$3,5,IF(VLOOKUP($E97,'Country Indicator Data'!$B$4:$N$300,6,FALSE)&lt;L$4,0,5-(L$3-VLOOKUP($E97,'Country Indicator Data'!$B$4:$N$300,6,FALSE))/(L$3-L$4)*5)),1)))</f>
        <v>x</v>
      </c>
      <c r="M97" s="240">
        <f>IF(LEN(E97)&gt;3,(IF(VLOOKUP($C97,'Regional Crises'!$B$1:$R$66,11,FALSE)="x","x",ROUND(IF(VLOOKUP($C97,'Regional Crises'!$B$1:$R$66,11,FALSE)&gt;M$3,5,IF(VLOOKUP($C97,'Regional Crises'!$B$1:$R$66,11,FALSE)&lt;M$4,0,5-(M$3-VLOOKUP($C97,'Regional Crises'!$B$1:$R$66,11,FALSE))/(M$3-M$4)*5)),1))),IF(VLOOKUP($E97,'Country Indicator Data'!$B$4:$N$300,7,FALSE)="x","x",ROUND(IF(VLOOKUP($E97,'Country Indicator Data'!$B$4:$N$300,7,FALSE)&gt;M$3,5,IF(VLOOKUP($E97,'Country Indicator Data'!$B$4:$N$300,7,FALSE)&lt;M$4,0,5-(M$3-VLOOKUP($E97,'Country Indicator Data'!$B$4:$N$300,7,FALSE))/(M$3-M$4)*5)),1)))</f>
        <v>1.3</v>
      </c>
      <c r="N97" s="240">
        <f t="shared" si="28"/>
        <v>1.3</v>
      </c>
      <c r="O97" s="240">
        <f t="shared" si="29"/>
        <v>2.1999999999999997</v>
      </c>
      <c r="P97" s="240">
        <f>IF(LEN(E97)&gt;3,VLOOKUP(C97,'Regional Crises'!$B$1:$R$69,12,FALSE),VLOOKUP(E97,'Country Indicator Data'!$B$4:$I$300,8,FALSE))</f>
        <v>5</v>
      </c>
      <c r="Q97" s="240">
        <f>IF(LEN(E97)&gt;3,((IF(VLOOKUP($C97,'Regional Crises'!$B$1:$R$66,13,FALSE)="x","x",ROUND(IF(VLOOKUP($C97,'Regional Crises'!$B$1:$R$66,13,FALSE)&gt;Q$3,5,IF(VLOOKUP($C97,'Regional Crises'!$B$1:$R$66,13,FALSE)&lt;Q$4,0,5-(LOG(Q$3)-LOG(VLOOKUP($C97,'Regional Crises'!$B$1:$R$66,13,FALSE)))/(LOG(Q$3)-LOG(Q$4))*5)),1)))),(IF(VLOOKUP($E97,'Country Indicator Data'!$B$4:$N$300,9,FALSE)="x","x",ROUND(IF(VLOOKUP($E97,'Country Indicator Data'!$B$4:$N$300,9,FALSE)&gt;Q$3,5,IF(VLOOKUP($E97,'Country Indicator Data'!$B$4:$N$300,9,FALSE)&lt;Q$4,0,5-(LOG(Q$3)-LOG(VLOOKUP($E97,'Country Indicator Data'!$B$4:$N$300,9,FALSE)))/(LOG(Q$3)-LOG(Q$4))*5)),1))))</f>
        <v>5</v>
      </c>
      <c r="R97" s="240">
        <f t="shared" si="30"/>
        <v>5</v>
      </c>
      <c r="S97" s="240">
        <f>IF(LEN(E97)&gt;3,((IF(VLOOKUP($C97,'Regional Crises'!$B$1:$R$66,17,FALSE)="x","x",ROUND(IF(VLOOKUP($C97,'Regional Crises'!$B$1:$R$66,17,FALSE)&gt;S$3,0,IF(VLOOKUP($C97,'Regional Crises'!$B$1:$R$66,17,FALSE)&lt;S$4,5,(S$3-VLOOKUP($C97,'Regional Crises'!$B$1:$R$66,17,FALSE))/(S$3-S$4)*5)),1)))),(IF(VLOOKUP($E97,'Country Indicator Data'!$B$4:$N$300,13,FALSE)="x","x",ROUND(IF(VLOOKUP($E97,'Country Indicator Data'!$B$4:$N$300,13,FALSE)&gt;S$3,0,IF(VLOOKUP($E97,'Country Indicator Data'!$B$4:$N$300,13,FALSE)&lt;S$4,5,(S$3-VLOOKUP($E97,'Country Indicator Data'!$B$4:$N$300,13,FALSE))/(S$3-S$4)*5)),1))))</f>
        <v>3.7</v>
      </c>
      <c r="T97" s="240">
        <f>IF(LEN(E97)&gt;3,((IF(VLOOKUP($C97,'Regional Crises'!$B$1:$R$66,14,FALSE)="x","x",ROUND(IF(VLOOKUP($C97,'Regional Crises'!$B$1:$R$66,14,FALSE)&gt;T$3,0,IF(VLOOKUP($C97,'Regional Crises'!$B$1:$R$66,14,FALSE)&lt;T$4,5,(T$3-VLOOKUP($C97,'Regional Crises'!$B$1:$R$66,14,FALSE))/(T$3-T$4)*5)),1)))),(IF(VLOOKUP($E97,'Country Indicator Data'!$B$4:$N$300,10,FALSE)="x","x",ROUND(IF(VLOOKUP($E97,'Country Indicator Data'!$B$4:$N$300,10,FALSE)&gt;T$3,0,IF(VLOOKUP($E97,'Country Indicator Data'!$B$4:$N$300,10,FALSE)&lt;T$4,5,(T$3-VLOOKUP($E97,'Country Indicator Data'!$B$4:$N$300,10,FALSE))/(T$3-T$4)*5)),1))))</f>
        <v>3.4</v>
      </c>
      <c r="U97" s="240">
        <f>IF(LEN(E97)&gt;3,((IF(VLOOKUP($C97,'Regional Crises'!$B$1:$R$66,15,FALSE)="x","x",ROUND(IF(VLOOKUP($C97,'Regional Crises'!$B$1:$R$66,15,FALSE)&gt;U$3,0,IF(VLOOKUP($C97,'Regional Crises'!$B$1:$R$66,15,FALSE)&lt;U$4,5,(U$3-VLOOKUP($C97,'Regional Crises'!$B$1:$R$66,15,FALSE))/(U$3-U$4)*5)),1)))),(IF(VLOOKUP($E97,'Country Indicator Data'!$B$4:$N$300,11,FALSE)="x","x",ROUND(IF(VLOOKUP($E97,'Country Indicator Data'!$B$4:$N$300,11,FALSE)&gt;U$3,0,IF(VLOOKUP($E97,'Country Indicator Data'!$B$4:$N$300,11,FALSE)&lt;U$4,5,(U$3-VLOOKUP($E97,'Country Indicator Data'!$B$4:$N$300,11,FALSE))/(U$3-U$4)*5)),1))))</f>
        <v>2.4</v>
      </c>
      <c r="V97" s="240">
        <f>IF(LEN(E97)&gt;3,((IF(VLOOKUP($C97,'Regional Crises'!$B$1:$R$66,16,FALSE)="x","x",ROUND(IF(VLOOKUP($C97,'Regional Crises'!$B$1:$R$66,16,FALSE)&gt;V$3,0,IF(VLOOKUP($C97,'Regional Crises'!$B$1:$R$66,16,FALSE)&lt;V$4,5,(V$3-VLOOKUP($C97,'Regional Crises'!$B$1:$R$66,16,FALSE))/(V$3-V$4)*5)),1)))),(IF(VLOOKUP($E97,'Country Indicator Data'!$B$4:$N$300,12,FALSE)="x","x",ROUND(IF(VLOOKUP($E97,'Country Indicator Data'!$B$4:$N$300,12,FALSE)&gt;V$3,0,IF(VLOOKUP($E97,'Country Indicator Data'!$B$4:$N$300,12,FALSE)&lt;V$4,5,(V$3-VLOOKUP($E97,'Country Indicator Data'!$B$4:$N$300,12,FALSE))/(V$3-V$4)*5)),1))))</f>
        <v>2.7</v>
      </c>
      <c r="W97" s="240">
        <f t="shared" si="31"/>
        <v>3.1</v>
      </c>
      <c r="X97" s="240">
        <f t="shared" si="32"/>
        <v>3.4</v>
      </c>
      <c r="Y97" s="247">
        <f>IF('Core Indicators'!FC94="x","x",IF('Core Indicators'!FC94&gt;=5,5,IF('Core Indicators'!FC94&gt;=4,4,IF('Core Indicators'!FC94&gt;=3,3,IF('Core Indicators'!FC94&gt;=2,2,IF('Core Indicators'!FC94&gt;=1,1,0))))))</f>
        <v>5</v>
      </c>
      <c r="Z97" s="240">
        <f t="shared" si="33"/>
        <v>5</v>
      </c>
      <c r="AA97" s="247">
        <f>'Crisis Indicator Data'!Y94</f>
        <v>1</v>
      </c>
      <c r="AB97" s="247">
        <f>'Crisis Indicator Data'!Z94</f>
        <v>2</v>
      </c>
      <c r="AC97" s="247">
        <f>'Crisis Indicator Data'!AA94</f>
        <v>0</v>
      </c>
      <c r="AD97" s="247">
        <f>'Crisis Indicator Data'!AB94</f>
        <v>0</v>
      </c>
      <c r="AE97" s="247">
        <f t="shared" si="34"/>
        <v>2</v>
      </c>
      <c r="AF97" s="247">
        <f>'Crisis Indicator Data'!AC94</f>
        <v>0</v>
      </c>
      <c r="AG97" s="247">
        <f>'Crisis Indicator Data'!AD94</f>
        <v>2</v>
      </c>
      <c r="AH97" s="247">
        <f t="shared" si="35"/>
        <v>2</v>
      </c>
      <c r="AI97" s="247">
        <f>'Crisis Indicator Data'!AE94</f>
        <v>2</v>
      </c>
      <c r="AJ97" s="247">
        <f>'Crisis Indicator Data'!AF94</f>
        <v>1</v>
      </c>
      <c r="AK97" s="247">
        <f>'Crisis Indicator Data'!AG94</f>
        <v>3</v>
      </c>
      <c r="AL97" s="247">
        <f t="shared" si="36"/>
        <v>4</v>
      </c>
      <c r="AM97" s="240">
        <f t="shared" si="37"/>
        <v>3</v>
      </c>
      <c r="AN97" s="240">
        <f t="shared" si="38"/>
        <v>4</v>
      </c>
    </row>
    <row r="98" spans="1:40" ht="13.5" customHeight="1" x14ac:dyDescent="0.25">
      <c r="A98" s="147" t="str">
        <f>'Crisis Indicator Data'!A95</f>
        <v>Cameroonian Refugees in Nigeria</v>
      </c>
      <c r="B98" s="148" t="str">
        <f>'Crisis Indicator Data'!B95</f>
        <v>Displacement</v>
      </c>
      <c r="C98" s="148" t="str">
        <f>'Crisis Indicator Data'!C95</f>
        <v>NGA008</v>
      </c>
      <c r="D98" s="148" t="str">
        <f>'Crisis Indicator Data'!D95</f>
        <v>Nigeria</v>
      </c>
      <c r="E98" s="149" t="str">
        <f>'Crisis Indicator Data'!E95</f>
        <v>NGA</v>
      </c>
      <c r="F98" s="240">
        <f>IF(LEN(E98)&gt;3,(IF(VLOOKUP($C98,'Regional Crises'!$B$1:$R$66,7,FALSE)="x","x",ROUND(IF(VLOOKUP($C98,'Regional Crises'!$B$1:$R$66,7,FALSE)&gt;$F$3,5,IF(VLOOKUP($C98,'Regional Crises'!$B$1:$R$66,7,FALSE)&lt;F$4,0,($F$3-VLOOKUP($C98,'Regional Crises'!$B$1:$R$66,7,FALSE))/($F$3-$F$4)*5)),1))),IF(VLOOKUP($E98,'Country Indicator Data'!$B$4:$N$300,3,FALSE)="x","x",ROUND(IF(VLOOKUP($E98,'Country Indicator Data'!$B$4:$N$300,3,FALSE)&gt;$F$3,5,IF(VLOOKUP($E98,'Country Indicator Data'!$B$4:$N$300,3,FALSE)&lt;$F$4,0,($F$3-VLOOKUP($E98,'Country Indicator Data'!$B$4:$N$300,3,FALSE))/($F$3-$F$4)*5)),1)))</f>
        <v>3.9</v>
      </c>
      <c r="G98" s="240">
        <f>IF(LEN(E98)&gt;3,(IF(VLOOKUP($C98,'Regional Crises'!$B$1:$R$66,9,FALSE)="x","x",ROUND(IF(VLOOKUP($C98,'Regional Crises'!$B$1:$R$66,9,FALSE)&gt;G$3,5,IF(VLOOKUP($C98,'Regional Crises'!$B$1:$R$66,9,FALSE)&lt;G$4,0,(G$3-VLOOKUP($C98,'Regional Crises'!$B$1:$R$66,9,FALSE))/(G$3-G$4)*5)),1))),IF(VLOOKUP($E98,'Country Indicator Data'!$B$4:$N$300,5,FALSE)="x","x",ROUND(IF(VLOOKUP($E98,'Country Indicator Data'!$B$4:$N$300,5,FALSE)&gt;G$3,5,IF(VLOOKUP($E98,'Country Indicator Data'!$B$4:$N$300,5,FALSE)&lt;G$4,0,(G$3-VLOOKUP($E98,'Country Indicator Data'!$B$4:$N$300,5,FALSE))/(G$3-G$4)*5)),1)))</f>
        <v>2.2999999999999998</v>
      </c>
      <c r="H98" s="240">
        <f t="shared" si="26"/>
        <v>3.0999999999999996</v>
      </c>
      <c r="I98" s="240">
        <f>IF(LEN(E98)&gt;3,(IF(VLOOKUP($C98,'Regional Crises'!$B$1:$R$66,6,FALSE)="x","x",ROUND(IF(VLOOKUP($C98,'Regional Crises'!$B$1:$R$66,6,FALSE)&gt;I$3,5,IF(VLOOKUP($C98,'Regional Crises'!$B$1:$R$66,6,FALSE)&lt;I$4,0,5-(I$3-VLOOKUP($C98,'Regional Crises'!$B$1:$R$66,6,FALSE))/(I$3-I$4)*5)),1))),IF(VLOOKUP($E98,'Country Indicator Data'!$B$4:$N$300,2,FALSE)="x","x",ROUND(IF(VLOOKUP($E98,'Country Indicator Data'!$B$4:$N$300,2,FALSE)&gt;I$3,5,IF(VLOOKUP($E98,'Country Indicator Data'!$B$4:$N$300,2,FALSE)&lt;I$4,0,5-(I$3-VLOOKUP($E98,'Country Indicator Data'!$B$4:$N$300,2,FALSE))/(I$3-I$4)*5)),1)))</f>
        <v>4.0999999999999996</v>
      </c>
      <c r="J98" s="240">
        <f>IF(LEN(E98)&gt;3,(IF(VLOOKUP($C98,'Regional Crises'!$B$1:$R$66,8,FALSE)="x","x",ROUND(IF(VLOOKUP($C98,'Regional Crises'!$B$1:$R$66,8,FALSE)&gt;J$3,5,IF(VLOOKUP($C98,'Regional Crises'!$B$1:$R$66,8,FALSE)&lt;J$4,0,5-(J$3-VLOOKUP($C98,'Regional Crises'!$B$1:$R$66,8,FALSE))/(J$3-J$4)*5)),1))),IF(VLOOKUP($E98,'Country Indicator Data'!$B$4:$N$300,4,FALSE)="x","x",ROUND(IF(VLOOKUP($E98,'Country Indicator Data'!$B$4:$N$300,4,FALSE)&gt;J$3,5,IF(VLOOKUP($E98,'Country Indicator Data'!$B$4:$N$300,4,FALSE)&lt;J$4,0,5-(J$3-VLOOKUP($E98,'Country Indicator Data'!$B$4:$N$300,4,FALSE))/(J$3-J$4)*5)),1)))</f>
        <v>0.3</v>
      </c>
      <c r="K98" s="240">
        <f t="shared" si="27"/>
        <v>2.1999999999999997</v>
      </c>
      <c r="L98" s="240" t="str">
        <f>IF(LEN(E98)&gt;3,(IF(VLOOKUP($C98,'Regional Crises'!$B$1:$R$66,10,FALSE)="x","x",ROUND(IF(VLOOKUP($C98,'Regional Crises'!$B$1:$R$66,10,FALSE)&gt;L$3,5,IF(VLOOKUP($C98,'Regional Crises'!$B$1:$R$66,10,FALSE)&lt;L$4,0,5-(L$3-VLOOKUP($C98,'Regional Crises'!$B$1:$R$66,10,FALSE))/(L$3-L$4)*5)),1))),IF(VLOOKUP($E98,'Country Indicator Data'!$B$4:$N$300,6,FALSE)="x","x",ROUND(IF(VLOOKUP($E98,'Country Indicator Data'!$B$4:$N$300,6,FALSE)&gt;L$3,5,IF(VLOOKUP($E98,'Country Indicator Data'!$B$4:$N$300,6,FALSE)&lt;L$4,0,5-(L$3-VLOOKUP($E98,'Country Indicator Data'!$B$4:$N$300,6,FALSE))/(L$3-L$4)*5)),1)))</f>
        <v>x</v>
      </c>
      <c r="M98" s="240">
        <f>IF(LEN(E98)&gt;3,(IF(VLOOKUP($C98,'Regional Crises'!$B$1:$R$66,11,FALSE)="x","x",ROUND(IF(VLOOKUP($C98,'Regional Crises'!$B$1:$R$66,11,FALSE)&gt;M$3,5,IF(VLOOKUP($C98,'Regional Crises'!$B$1:$R$66,11,FALSE)&lt;M$4,0,5-(M$3-VLOOKUP($C98,'Regional Crises'!$B$1:$R$66,11,FALSE))/(M$3-M$4)*5)),1))),IF(VLOOKUP($E98,'Country Indicator Data'!$B$4:$N$300,7,FALSE)="x","x",ROUND(IF(VLOOKUP($E98,'Country Indicator Data'!$B$4:$N$300,7,FALSE)&gt;M$3,5,IF(VLOOKUP($E98,'Country Indicator Data'!$B$4:$N$300,7,FALSE)&lt;M$4,0,5-(M$3-VLOOKUP($E98,'Country Indicator Data'!$B$4:$N$300,7,FALSE))/(M$3-M$4)*5)),1)))</f>
        <v>1.3</v>
      </c>
      <c r="N98" s="240">
        <f t="shared" si="28"/>
        <v>1.3</v>
      </c>
      <c r="O98" s="240">
        <f t="shared" si="29"/>
        <v>2.1999999999999997</v>
      </c>
      <c r="P98" s="240">
        <f>IF(LEN(E98)&gt;3,VLOOKUP(C98,'Regional Crises'!$B$1:$R$69,12,FALSE),VLOOKUP(E98,'Country Indicator Data'!$B$4:$I$300,8,FALSE))</f>
        <v>5</v>
      </c>
      <c r="Q98" s="240">
        <f>IF(LEN(E98)&gt;3,((IF(VLOOKUP($C98,'Regional Crises'!$B$1:$R$66,13,FALSE)="x","x",ROUND(IF(VLOOKUP($C98,'Regional Crises'!$B$1:$R$66,13,FALSE)&gt;Q$3,5,IF(VLOOKUP($C98,'Regional Crises'!$B$1:$R$66,13,FALSE)&lt;Q$4,0,5-(LOG(Q$3)-LOG(VLOOKUP($C98,'Regional Crises'!$B$1:$R$66,13,FALSE)))/(LOG(Q$3)-LOG(Q$4))*5)),1)))),(IF(VLOOKUP($E98,'Country Indicator Data'!$B$4:$N$300,9,FALSE)="x","x",ROUND(IF(VLOOKUP($E98,'Country Indicator Data'!$B$4:$N$300,9,FALSE)&gt;Q$3,5,IF(VLOOKUP($E98,'Country Indicator Data'!$B$4:$N$300,9,FALSE)&lt;Q$4,0,5-(LOG(Q$3)-LOG(VLOOKUP($E98,'Country Indicator Data'!$B$4:$N$300,9,FALSE)))/(LOG(Q$3)-LOG(Q$4))*5)),1))))</f>
        <v>5</v>
      </c>
      <c r="R98" s="240">
        <f t="shared" si="30"/>
        <v>5</v>
      </c>
      <c r="S98" s="240">
        <f>IF(LEN(E98)&gt;3,((IF(VLOOKUP($C98,'Regional Crises'!$B$1:$R$66,17,FALSE)="x","x",ROUND(IF(VLOOKUP($C98,'Regional Crises'!$B$1:$R$66,17,FALSE)&gt;S$3,0,IF(VLOOKUP($C98,'Regional Crises'!$B$1:$R$66,17,FALSE)&lt;S$4,5,(S$3-VLOOKUP($C98,'Regional Crises'!$B$1:$R$66,17,FALSE))/(S$3-S$4)*5)),1)))),(IF(VLOOKUP($E98,'Country Indicator Data'!$B$4:$N$300,13,FALSE)="x","x",ROUND(IF(VLOOKUP($E98,'Country Indicator Data'!$B$4:$N$300,13,FALSE)&gt;S$3,0,IF(VLOOKUP($E98,'Country Indicator Data'!$B$4:$N$300,13,FALSE)&lt;S$4,5,(S$3-VLOOKUP($E98,'Country Indicator Data'!$B$4:$N$300,13,FALSE))/(S$3-S$4)*5)),1))))</f>
        <v>3.7</v>
      </c>
      <c r="T98" s="240">
        <f>IF(LEN(E98)&gt;3,((IF(VLOOKUP($C98,'Regional Crises'!$B$1:$R$66,14,FALSE)="x","x",ROUND(IF(VLOOKUP($C98,'Regional Crises'!$B$1:$R$66,14,FALSE)&gt;T$3,0,IF(VLOOKUP($C98,'Regional Crises'!$B$1:$R$66,14,FALSE)&lt;T$4,5,(T$3-VLOOKUP($C98,'Regional Crises'!$B$1:$R$66,14,FALSE))/(T$3-T$4)*5)),1)))),(IF(VLOOKUP($E98,'Country Indicator Data'!$B$4:$N$300,10,FALSE)="x","x",ROUND(IF(VLOOKUP($E98,'Country Indicator Data'!$B$4:$N$300,10,FALSE)&gt;T$3,0,IF(VLOOKUP($E98,'Country Indicator Data'!$B$4:$N$300,10,FALSE)&lt;T$4,5,(T$3-VLOOKUP($E98,'Country Indicator Data'!$B$4:$N$300,10,FALSE))/(T$3-T$4)*5)),1))))</f>
        <v>3.4</v>
      </c>
      <c r="U98" s="240">
        <f>IF(LEN(E98)&gt;3,((IF(VLOOKUP($C98,'Regional Crises'!$B$1:$R$66,15,FALSE)="x","x",ROUND(IF(VLOOKUP($C98,'Regional Crises'!$B$1:$R$66,15,FALSE)&gt;U$3,0,IF(VLOOKUP($C98,'Regional Crises'!$B$1:$R$66,15,FALSE)&lt;U$4,5,(U$3-VLOOKUP($C98,'Regional Crises'!$B$1:$R$66,15,FALSE))/(U$3-U$4)*5)),1)))),(IF(VLOOKUP($E98,'Country Indicator Data'!$B$4:$N$300,11,FALSE)="x","x",ROUND(IF(VLOOKUP($E98,'Country Indicator Data'!$B$4:$N$300,11,FALSE)&gt;U$3,0,IF(VLOOKUP($E98,'Country Indicator Data'!$B$4:$N$300,11,FALSE)&lt;U$4,5,(U$3-VLOOKUP($E98,'Country Indicator Data'!$B$4:$N$300,11,FALSE))/(U$3-U$4)*5)),1))))</f>
        <v>2.4</v>
      </c>
      <c r="V98" s="240">
        <f>IF(LEN(E98)&gt;3,((IF(VLOOKUP($C98,'Regional Crises'!$B$1:$R$66,16,FALSE)="x","x",ROUND(IF(VLOOKUP($C98,'Regional Crises'!$B$1:$R$66,16,FALSE)&gt;V$3,0,IF(VLOOKUP($C98,'Regional Crises'!$B$1:$R$66,16,FALSE)&lt;V$4,5,(V$3-VLOOKUP($C98,'Regional Crises'!$B$1:$R$66,16,FALSE))/(V$3-V$4)*5)),1)))),(IF(VLOOKUP($E98,'Country Indicator Data'!$B$4:$N$300,12,FALSE)="x","x",ROUND(IF(VLOOKUP($E98,'Country Indicator Data'!$B$4:$N$300,12,FALSE)&gt;V$3,0,IF(VLOOKUP($E98,'Country Indicator Data'!$B$4:$N$300,12,FALSE)&lt;V$4,5,(V$3-VLOOKUP($E98,'Country Indicator Data'!$B$4:$N$300,12,FALSE))/(V$3-V$4)*5)),1))))</f>
        <v>2.7</v>
      </c>
      <c r="W98" s="240">
        <f t="shared" si="31"/>
        <v>3.1</v>
      </c>
      <c r="X98" s="240">
        <f t="shared" si="32"/>
        <v>3.4</v>
      </c>
      <c r="Y98" s="247">
        <f>IF('Core Indicators'!FC95="x","x",IF('Core Indicators'!FC95&gt;=5,5,IF('Core Indicators'!FC95&gt;=4,4,IF('Core Indicators'!FC95&gt;=3,3,IF('Core Indicators'!FC95&gt;=2,2,IF('Core Indicators'!FC95&gt;=1,1,0))))))</f>
        <v>5</v>
      </c>
      <c r="Z98" s="240">
        <f t="shared" si="33"/>
        <v>5</v>
      </c>
      <c r="AA98" s="247">
        <f>'Crisis Indicator Data'!Y95</f>
        <v>1</v>
      </c>
      <c r="AB98" s="247">
        <f>'Crisis Indicator Data'!Z95</f>
        <v>3</v>
      </c>
      <c r="AC98" s="247">
        <f>'Crisis Indicator Data'!AA95</f>
        <v>0</v>
      </c>
      <c r="AD98" s="247">
        <f>'Crisis Indicator Data'!AB95</f>
        <v>0</v>
      </c>
      <c r="AE98" s="247">
        <f t="shared" si="34"/>
        <v>2</v>
      </c>
      <c r="AF98" s="247">
        <f>'Crisis Indicator Data'!AC95</f>
        <v>0</v>
      </c>
      <c r="AG98" s="247">
        <f>'Crisis Indicator Data'!AD95</f>
        <v>0</v>
      </c>
      <c r="AH98" s="247">
        <f t="shared" si="35"/>
        <v>0</v>
      </c>
      <c r="AI98" s="247">
        <f>'Crisis Indicator Data'!AE95</f>
        <v>0</v>
      </c>
      <c r="AJ98" s="247">
        <f>'Crisis Indicator Data'!AF95</f>
        <v>1</v>
      </c>
      <c r="AK98" s="247">
        <f>'Crisis Indicator Data'!AG95</f>
        <v>3</v>
      </c>
      <c r="AL98" s="247">
        <f t="shared" si="36"/>
        <v>3</v>
      </c>
      <c r="AM98" s="240">
        <f t="shared" si="37"/>
        <v>2</v>
      </c>
      <c r="AN98" s="240">
        <f t="shared" si="38"/>
        <v>3.5</v>
      </c>
    </row>
    <row r="99" spans="1:40" ht="13.5" customHeight="1" x14ac:dyDescent="0.25">
      <c r="A99" s="147" t="str">
        <f>'Crisis Indicator Data'!A96</f>
        <v>Socioeconomic crisis in Nicaragua</v>
      </c>
      <c r="B99" s="148" t="str">
        <f>'Crisis Indicator Data'!B96</f>
        <v>Socio-political</v>
      </c>
      <c r="C99" s="148" t="str">
        <f>'Crisis Indicator Data'!C96</f>
        <v>NIC001</v>
      </c>
      <c r="D99" s="148" t="str">
        <f>'Crisis Indicator Data'!D96</f>
        <v>Nicaragua</v>
      </c>
      <c r="E99" s="149" t="str">
        <f>'Crisis Indicator Data'!E96</f>
        <v>NIC</v>
      </c>
      <c r="F99" s="240">
        <f>IF(LEN(E99)&gt;3,(IF(VLOOKUP($C99,'Regional Crises'!$B$1:$R$66,7,FALSE)="x","x",ROUND(IF(VLOOKUP($C99,'Regional Crises'!$B$1:$R$66,7,FALSE)&gt;$F$3,5,IF(VLOOKUP($C99,'Regional Crises'!$B$1:$R$66,7,FALSE)&lt;F$4,0,($F$3-VLOOKUP($C99,'Regional Crises'!$B$1:$R$66,7,FALSE))/($F$3-$F$4)*5)),1))),IF(VLOOKUP($E99,'Country Indicator Data'!$B$4:$N$300,3,FALSE)="x","x",ROUND(IF(VLOOKUP($E99,'Country Indicator Data'!$B$4:$N$300,3,FALSE)&gt;$F$3,5,IF(VLOOKUP($E99,'Country Indicator Data'!$B$4:$N$300,3,FALSE)&lt;$F$4,0,($F$3-VLOOKUP($E99,'Country Indicator Data'!$B$4:$N$300,3,FALSE))/($F$3-$F$4)*5)),1)))</f>
        <v>2.9</v>
      </c>
      <c r="G99" s="240">
        <f>IF(LEN(E99)&gt;3,(IF(VLOOKUP($C99,'Regional Crises'!$B$1:$R$66,9,FALSE)="x","x",ROUND(IF(VLOOKUP($C99,'Regional Crises'!$B$1:$R$66,9,FALSE)&gt;G$3,5,IF(VLOOKUP($C99,'Regional Crises'!$B$1:$R$66,9,FALSE)&lt;G$4,0,(G$3-VLOOKUP($C99,'Regional Crises'!$B$1:$R$66,9,FALSE))/(G$3-G$4)*5)),1))),IF(VLOOKUP($E99,'Country Indicator Data'!$B$4:$N$300,5,FALSE)="x","x",ROUND(IF(VLOOKUP($E99,'Country Indicator Data'!$B$4:$N$300,5,FALSE)&gt;G$3,5,IF(VLOOKUP($E99,'Country Indicator Data'!$B$4:$N$300,5,FALSE)&lt;G$4,0,(G$3-VLOOKUP($E99,'Country Indicator Data'!$B$4:$N$300,5,FALSE))/(G$3-G$4)*5)),1)))</f>
        <v>3</v>
      </c>
      <c r="H99" s="240">
        <f t="shared" si="26"/>
        <v>2.95</v>
      </c>
      <c r="I99" s="240">
        <f>IF(LEN(E99)&gt;3,(IF(VLOOKUP($C99,'Regional Crises'!$B$1:$R$66,6,FALSE)="x","x",ROUND(IF(VLOOKUP($C99,'Regional Crises'!$B$1:$R$66,6,FALSE)&gt;I$3,5,IF(VLOOKUP($C99,'Regional Crises'!$B$1:$R$66,6,FALSE)&lt;I$4,0,5-(I$3-VLOOKUP($C99,'Regional Crises'!$B$1:$R$66,6,FALSE))/(I$3-I$4)*5)),1))),IF(VLOOKUP($E99,'Country Indicator Data'!$B$4:$N$300,2,FALSE)="x","x",ROUND(IF(VLOOKUP($E99,'Country Indicator Data'!$B$4:$N$300,2,FALSE)&gt;I$3,5,IF(VLOOKUP($E99,'Country Indicator Data'!$B$4:$N$300,2,FALSE)&lt;I$4,0,5-(I$3-VLOOKUP($E99,'Country Indicator Data'!$B$4:$N$300,2,FALSE))/(I$3-I$4)*5)),1)))</f>
        <v>1.3</v>
      </c>
      <c r="J99" s="240">
        <f>IF(LEN(E99)&gt;3,(IF(VLOOKUP($C99,'Regional Crises'!$B$1:$R$66,8,FALSE)="x","x",ROUND(IF(VLOOKUP($C99,'Regional Crises'!$B$1:$R$66,8,FALSE)&gt;J$3,5,IF(VLOOKUP($C99,'Regional Crises'!$B$1:$R$66,8,FALSE)&lt;J$4,0,5-(J$3-VLOOKUP($C99,'Regional Crises'!$B$1:$R$66,8,FALSE))/(J$3-J$4)*5)),1))),IF(VLOOKUP($E99,'Country Indicator Data'!$B$4:$N$300,4,FALSE)="x","x",ROUND(IF(VLOOKUP($E99,'Country Indicator Data'!$B$4:$N$300,4,FALSE)&gt;J$3,5,IF(VLOOKUP($E99,'Country Indicator Data'!$B$4:$N$300,4,FALSE)&lt;J$4,0,5-(J$3-VLOOKUP($E99,'Country Indicator Data'!$B$4:$N$300,4,FALSE))/(J$3-J$4)*5)),1)))</f>
        <v>1.4</v>
      </c>
      <c r="K99" s="240">
        <f t="shared" si="27"/>
        <v>1.35</v>
      </c>
      <c r="L99" s="240">
        <f>IF(LEN(E99)&gt;3,(IF(VLOOKUP($C99,'Regional Crises'!$B$1:$R$66,10,FALSE)="x","x",ROUND(IF(VLOOKUP($C99,'Regional Crises'!$B$1:$R$66,10,FALSE)&gt;L$3,5,IF(VLOOKUP($C99,'Regional Crises'!$B$1:$R$66,10,FALSE)&lt;L$4,0,5-(L$3-VLOOKUP($C99,'Regional Crises'!$B$1:$R$66,10,FALSE))/(L$3-L$4)*5)),1))),IF(VLOOKUP($E99,'Country Indicator Data'!$B$4:$N$300,6,FALSE)="x","x",ROUND(IF(VLOOKUP($E99,'Country Indicator Data'!$B$4:$N$300,6,FALSE)&gt;L$3,5,IF(VLOOKUP($E99,'Country Indicator Data'!$B$4:$N$300,6,FALSE)&lt;L$4,0,5-(L$3-VLOOKUP($E99,'Country Indicator Data'!$B$4:$N$300,6,FALSE))/(L$3-L$4)*5)),1)))</f>
        <v>3</v>
      </c>
      <c r="M99" s="240">
        <f>IF(LEN(E99)&gt;3,(IF(VLOOKUP($C99,'Regional Crises'!$B$1:$R$66,11,FALSE)="x","x",ROUND(IF(VLOOKUP($C99,'Regional Crises'!$B$1:$R$66,11,FALSE)&gt;M$3,5,IF(VLOOKUP($C99,'Regional Crises'!$B$1:$R$66,11,FALSE)&lt;M$4,0,5-(M$3-VLOOKUP($C99,'Regional Crises'!$B$1:$R$66,11,FALSE))/(M$3-M$4)*5)),1))),IF(VLOOKUP($E99,'Country Indicator Data'!$B$4:$N$300,7,FALSE)="x","x",ROUND(IF(VLOOKUP($E99,'Country Indicator Data'!$B$4:$N$300,7,FALSE)&gt;M$3,5,IF(VLOOKUP($E99,'Country Indicator Data'!$B$4:$N$300,7,FALSE)&lt;M$4,0,5-(M$3-VLOOKUP($E99,'Country Indicator Data'!$B$4:$N$300,7,FALSE))/(M$3-M$4)*5)),1)))</f>
        <v>2.7</v>
      </c>
      <c r="N99" s="240">
        <f t="shared" si="28"/>
        <v>2.85</v>
      </c>
      <c r="O99" s="240">
        <f t="shared" si="29"/>
        <v>2.3833333333333333</v>
      </c>
      <c r="P99" s="240">
        <f>IF(LEN(E99)&gt;3,VLOOKUP(C99,'Regional Crises'!$B$1:$R$69,12,FALSE),VLOOKUP(E99,'Country Indicator Data'!$B$4:$I$300,8,FALSE))</f>
        <v>3</v>
      </c>
      <c r="Q99" s="240">
        <f>IF(LEN(E99)&gt;3,((IF(VLOOKUP($C99,'Regional Crises'!$B$1:$R$66,13,FALSE)="x","x",ROUND(IF(VLOOKUP($C99,'Regional Crises'!$B$1:$R$66,13,FALSE)&gt;Q$3,5,IF(VLOOKUP($C99,'Regional Crises'!$B$1:$R$66,13,FALSE)&lt;Q$4,0,5-(LOG(Q$3)-LOG(VLOOKUP($C99,'Regional Crises'!$B$1:$R$66,13,FALSE)))/(LOG(Q$3)-LOG(Q$4))*5)),1)))),(IF(VLOOKUP($E99,'Country Indicator Data'!$B$4:$N$300,9,FALSE)="x","x",ROUND(IF(VLOOKUP($E99,'Country Indicator Data'!$B$4:$N$300,9,FALSE)&gt;Q$3,5,IF(VLOOKUP($E99,'Country Indicator Data'!$B$4:$N$300,9,FALSE)&lt;Q$4,0,5-(LOG(Q$3)-LOG(VLOOKUP($E99,'Country Indicator Data'!$B$4:$N$300,9,FALSE)))/(LOG(Q$3)-LOG(Q$4))*5)),1))))</f>
        <v>1.2</v>
      </c>
      <c r="R99" s="240">
        <f t="shared" si="30"/>
        <v>2.1</v>
      </c>
      <c r="S99" s="240">
        <f>IF(LEN(E99)&gt;3,((IF(VLOOKUP($C99,'Regional Crises'!$B$1:$R$66,17,FALSE)="x","x",ROUND(IF(VLOOKUP($C99,'Regional Crises'!$B$1:$R$66,17,FALSE)&gt;S$3,0,IF(VLOOKUP($C99,'Regional Crises'!$B$1:$R$66,17,FALSE)&lt;S$4,5,(S$3-VLOOKUP($C99,'Regional Crises'!$B$1:$R$66,17,FALSE))/(S$3-S$4)*5)),1)))),(IF(VLOOKUP($E99,'Country Indicator Data'!$B$4:$N$300,13,FALSE)="x","x",ROUND(IF(VLOOKUP($E99,'Country Indicator Data'!$B$4:$N$300,13,FALSE)&gt;S$3,0,IF(VLOOKUP($E99,'Country Indicator Data'!$B$4:$N$300,13,FALSE)&lt;S$4,5,(S$3-VLOOKUP($E99,'Country Indicator Data'!$B$4:$N$300,13,FALSE))/(S$3-S$4)*5)),1))))</f>
        <v>3.9</v>
      </c>
      <c r="T99" s="240">
        <f>IF(LEN(E99)&gt;3,((IF(VLOOKUP($C99,'Regional Crises'!$B$1:$R$66,14,FALSE)="x","x",ROUND(IF(VLOOKUP($C99,'Regional Crises'!$B$1:$R$66,14,FALSE)&gt;T$3,0,IF(VLOOKUP($C99,'Regional Crises'!$B$1:$R$66,14,FALSE)&lt;T$4,5,(T$3-VLOOKUP($C99,'Regional Crises'!$B$1:$R$66,14,FALSE))/(T$3-T$4)*5)),1)))),(IF(VLOOKUP($E99,'Country Indicator Data'!$B$4:$N$300,10,FALSE)="x","x",ROUND(IF(VLOOKUP($E99,'Country Indicator Data'!$B$4:$N$300,10,FALSE)&gt;T$3,0,IF(VLOOKUP($E99,'Country Indicator Data'!$B$4:$N$300,10,FALSE)&lt;T$4,5,(T$3-VLOOKUP($E99,'Country Indicator Data'!$B$4:$N$300,10,FALSE))/(T$3-T$4)*5)),1))))</f>
        <v>3.7</v>
      </c>
      <c r="U99" s="240">
        <f>IF(LEN(E99)&gt;3,((IF(VLOOKUP($C99,'Regional Crises'!$B$1:$R$66,15,FALSE)="x","x",ROUND(IF(VLOOKUP($C99,'Regional Crises'!$B$1:$R$66,15,FALSE)&gt;U$3,0,IF(VLOOKUP($C99,'Regional Crises'!$B$1:$R$66,15,FALSE)&lt;U$4,5,(U$3-VLOOKUP($C99,'Regional Crises'!$B$1:$R$66,15,FALSE))/(U$3-U$4)*5)),1)))),(IF(VLOOKUP($E99,'Country Indicator Data'!$B$4:$N$300,11,FALSE)="x","x",ROUND(IF(VLOOKUP($E99,'Country Indicator Data'!$B$4:$N$300,11,FALSE)&gt;U$3,0,IF(VLOOKUP($E99,'Country Indicator Data'!$B$4:$N$300,11,FALSE)&lt;U$4,5,(U$3-VLOOKUP($E99,'Country Indicator Data'!$B$4:$N$300,11,FALSE))/(U$3-U$4)*5)),1))))</f>
        <v>3.8</v>
      </c>
      <c r="V99" s="240">
        <f>IF(LEN(E99)&gt;3,((IF(VLOOKUP($C99,'Regional Crises'!$B$1:$R$66,16,FALSE)="x","x",ROUND(IF(VLOOKUP($C99,'Regional Crises'!$B$1:$R$66,16,FALSE)&gt;V$3,0,IF(VLOOKUP($C99,'Regional Crises'!$B$1:$R$66,16,FALSE)&lt;V$4,5,(V$3-VLOOKUP($C99,'Regional Crises'!$B$1:$R$66,16,FALSE))/(V$3-V$4)*5)),1)))),(IF(VLOOKUP($E99,'Country Indicator Data'!$B$4:$N$300,12,FALSE)="x","x",ROUND(IF(VLOOKUP($E99,'Country Indicator Data'!$B$4:$N$300,12,FALSE)&gt;V$3,0,IF(VLOOKUP($E99,'Country Indicator Data'!$B$4:$N$300,12,FALSE)&lt;V$4,5,(V$3-VLOOKUP($E99,'Country Indicator Data'!$B$4:$N$300,12,FALSE))/(V$3-V$4)*5)),1))))</f>
        <v>3.5</v>
      </c>
      <c r="W99" s="240">
        <f t="shared" si="31"/>
        <v>3.7</v>
      </c>
      <c r="X99" s="240">
        <f t="shared" si="32"/>
        <v>2.7</v>
      </c>
      <c r="Y99" s="247" t="str">
        <f>IF('Core Indicators'!FC96="x","x",IF('Core Indicators'!FC96&gt;=5,5,IF('Core Indicators'!FC96&gt;=4,4,IF('Core Indicators'!FC96&gt;=3,3,IF('Core Indicators'!FC96&gt;=2,2,IF('Core Indicators'!FC96&gt;=1,1,0))))))</f>
        <v>x</v>
      </c>
      <c r="Z99" s="240" t="str">
        <f t="shared" si="33"/>
        <v>x</v>
      </c>
      <c r="AA99" s="247">
        <f>'Crisis Indicator Data'!Y96</f>
        <v>2</v>
      </c>
      <c r="AB99" s="247">
        <f>'Crisis Indicator Data'!Z96</f>
        <v>0</v>
      </c>
      <c r="AC99" s="247">
        <f>'Crisis Indicator Data'!AA96</f>
        <v>3</v>
      </c>
      <c r="AD99" s="247">
        <f>'Crisis Indicator Data'!AB96</f>
        <v>0</v>
      </c>
      <c r="AE99" s="247">
        <f t="shared" si="34"/>
        <v>2</v>
      </c>
      <c r="AF99" s="247">
        <f>'Crisis Indicator Data'!AC96</f>
        <v>3</v>
      </c>
      <c r="AG99" s="247">
        <f>'Crisis Indicator Data'!AD96</f>
        <v>1</v>
      </c>
      <c r="AH99" s="247">
        <f t="shared" si="35"/>
        <v>4</v>
      </c>
      <c r="AI99" s="247">
        <f>'Crisis Indicator Data'!AE96</f>
        <v>1</v>
      </c>
      <c r="AJ99" s="247">
        <f>'Crisis Indicator Data'!AF96</f>
        <v>0</v>
      </c>
      <c r="AK99" s="247">
        <f>'Crisis Indicator Data'!AG96</f>
        <v>1</v>
      </c>
      <c r="AL99" s="247">
        <f t="shared" si="36"/>
        <v>2</v>
      </c>
      <c r="AM99" s="240">
        <f t="shared" si="37"/>
        <v>3</v>
      </c>
      <c r="AN99" s="240">
        <f t="shared" si="38"/>
        <v>3</v>
      </c>
    </row>
    <row r="100" spans="1:40" ht="13.5" customHeight="1" x14ac:dyDescent="0.25">
      <c r="A100" s="147" t="str">
        <f>'Crisis Indicator Data'!A97</f>
        <v>Complex crisis in Pakistan</v>
      </c>
      <c r="B100" s="148" t="str">
        <f>'Crisis Indicator Data'!B97</f>
        <v>Displacement,Conflict</v>
      </c>
      <c r="C100" s="148" t="str">
        <f>'Crisis Indicator Data'!C97</f>
        <v>PAK001</v>
      </c>
      <c r="D100" s="148" t="str">
        <f>'Crisis Indicator Data'!D97</f>
        <v>Pakistan</v>
      </c>
      <c r="E100" s="149" t="str">
        <f>'Crisis Indicator Data'!E97</f>
        <v>PAK</v>
      </c>
      <c r="F100" s="240">
        <f>IF(LEN(E100)&gt;3,(IF(VLOOKUP($C100,'Regional Crises'!$B$1:$R$66,7,FALSE)="x","x",ROUND(IF(VLOOKUP($C100,'Regional Crises'!$B$1:$R$66,7,FALSE)&gt;$F$3,5,IF(VLOOKUP($C100,'Regional Crises'!$B$1:$R$66,7,FALSE)&lt;F$4,0,($F$3-VLOOKUP($C100,'Regional Crises'!$B$1:$R$66,7,FALSE))/($F$3-$F$4)*5)),1))),IF(VLOOKUP($E100,'Country Indicator Data'!$B$4:$N$300,3,FALSE)="x","x",ROUND(IF(VLOOKUP($E100,'Country Indicator Data'!$B$4:$N$300,3,FALSE)&gt;$F$3,5,IF(VLOOKUP($E100,'Country Indicator Data'!$B$4:$N$300,3,FALSE)&lt;$F$4,0,($F$3-VLOOKUP($E100,'Country Indicator Data'!$B$4:$N$300,3,FALSE))/($F$3-$F$4)*5)),1)))</f>
        <v>3.9</v>
      </c>
      <c r="G100" s="240">
        <f>IF(LEN(E100)&gt;3,(IF(VLOOKUP($C100,'Regional Crises'!$B$1:$R$66,9,FALSE)="x","x",ROUND(IF(VLOOKUP($C100,'Regional Crises'!$B$1:$R$66,9,FALSE)&gt;G$3,5,IF(VLOOKUP($C100,'Regional Crises'!$B$1:$R$66,9,FALSE)&lt;G$4,0,(G$3-VLOOKUP($C100,'Regional Crises'!$B$1:$R$66,9,FALSE))/(G$3-G$4)*5)),1))),IF(VLOOKUP($E100,'Country Indicator Data'!$B$4:$N$300,5,FALSE)="x","x",ROUND(IF(VLOOKUP($E100,'Country Indicator Data'!$B$4:$N$300,5,FALSE)&gt;G$3,5,IF(VLOOKUP($E100,'Country Indicator Data'!$B$4:$N$300,5,FALSE)&lt;G$4,0,(G$3-VLOOKUP($E100,'Country Indicator Data'!$B$4:$N$300,5,FALSE))/(G$3-G$4)*5)),1)))</f>
        <v>3.1</v>
      </c>
      <c r="H100" s="240">
        <f t="shared" si="26"/>
        <v>3.5</v>
      </c>
      <c r="I100" s="240">
        <f>IF(LEN(E100)&gt;3,(IF(VLOOKUP($C100,'Regional Crises'!$B$1:$R$66,6,FALSE)="x","x",ROUND(IF(VLOOKUP($C100,'Regional Crises'!$B$1:$R$66,6,FALSE)&gt;I$3,5,IF(VLOOKUP($C100,'Regional Crises'!$B$1:$R$66,6,FALSE)&lt;I$4,0,5-(I$3-VLOOKUP($C100,'Regional Crises'!$B$1:$R$66,6,FALSE))/(I$3-I$4)*5)),1))),IF(VLOOKUP($E100,'Country Indicator Data'!$B$4:$N$300,2,FALSE)="x","x",ROUND(IF(VLOOKUP($E100,'Country Indicator Data'!$B$4:$N$300,2,FALSE)&gt;I$3,5,IF(VLOOKUP($E100,'Country Indicator Data'!$B$4:$N$300,2,FALSE)&lt;I$4,0,5-(I$3-VLOOKUP($E100,'Country Indicator Data'!$B$4:$N$300,2,FALSE))/(I$3-I$4)*5)),1)))</f>
        <v>3.2</v>
      </c>
      <c r="J100" s="240">
        <f>IF(LEN(E100)&gt;3,(IF(VLOOKUP($C100,'Regional Crises'!$B$1:$R$66,8,FALSE)="x","x",ROUND(IF(VLOOKUP($C100,'Regional Crises'!$B$1:$R$66,8,FALSE)&gt;J$3,5,IF(VLOOKUP($C100,'Regional Crises'!$B$1:$R$66,8,FALSE)&lt;J$4,0,5-(J$3-VLOOKUP($C100,'Regional Crises'!$B$1:$R$66,8,FALSE))/(J$3-J$4)*5)),1))),IF(VLOOKUP($E100,'Country Indicator Data'!$B$4:$N$300,4,FALSE)="x","x",ROUND(IF(VLOOKUP($E100,'Country Indicator Data'!$B$4:$N$300,4,FALSE)&gt;J$3,5,IF(VLOOKUP($E100,'Country Indicator Data'!$B$4:$N$300,4,FALSE)&lt;J$4,0,5-(J$3-VLOOKUP($E100,'Country Indicator Data'!$B$4:$N$300,4,FALSE))/(J$3-J$4)*5)),1)))</f>
        <v>1.6</v>
      </c>
      <c r="K100" s="240">
        <f t="shared" si="27"/>
        <v>2.4000000000000004</v>
      </c>
      <c r="L100" s="240">
        <f>IF(LEN(E100)&gt;3,(IF(VLOOKUP($C100,'Regional Crises'!$B$1:$R$66,10,FALSE)="x","x",ROUND(IF(VLOOKUP($C100,'Regional Crises'!$B$1:$R$66,10,FALSE)&gt;L$3,5,IF(VLOOKUP($C100,'Regional Crises'!$B$1:$R$66,10,FALSE)&lt;L$4,0,5-(L$3-VLOOKUP($C100,'Regional Crises'!$B$1:$R$66,10,FALSE))/(L$3-L$4)*5)),1))),IF(VLOOKUP($E100,'Country Indicator Data'!$B$4:$N$300,6,FALSE)="x","x",ROUND(IF(VLOOKUP($E100,'Country Indicator Data'!$B$4:$N$300,6,FALSE)&gt;L$3,5,IF(VLOOKUP($E100,'Country Indicator Data'!$B$4:$N$300,6,FALSE)&lt;L$4,0,5-(L$3-VLOOKUP($E100,'Country Indicator Data'!$B$4:$N$300,6,FALSE))/(L$3-L$4)*5)),1)))</f>
        <v>3.6</v>
      </c>
      <c r="M100" s="240">
        <f>IF(LEN(E100)&gt;3,(IF(VLOOKUP($C100,'Regional Crises'!$B$1:$R$66,11,FALSE)="x","x",ROUND(IF(VLOOKUP($C100,'Regional Crises'!$B$1:$R$66,11,FALSE)&gt;M$3,5,IF(VLOOKUP($C100,'Regional Crises'!$B$1:$R$66,11,FALSE)&lt;M$4,0,5-(M$3-VLOOKUP($C100,'Regional Crises'!$B$1:$R$66,11,FALSE))/(M$3-M$4)*5)),1))),IF(VLOOKUP($E100,'Country Indicator Data'!$B$4:$N$300,7,FALSE)="x","x",ROUND(IF(VLOOKUP($E100,'Country Indicator Data'!$B$4:$N$300,7,FALSE)&gt;M$3,5,IF(VLOOKUP($E100,'Country Indicator Data'!$B$4:$N$300,7,FALSE)&lt;M$4,0,5-(M$3-VLOOKUP($E100,'Country Indicator Data'!$B$4:$N$300,7,FALSE))/(M$3-M$4)*5)),1)))</f>
        <v>0.8</v>
      </c>
      <c r="N100" s="240">
        <f t="shared" si="28"/>
        <v>2.2000000000000002</v>
      </c>
      <c r="O100" s="240">
        <f t="shared" si="29"/>
        <v>2.7000000000000006</v>
      </c>
      <c r="P100" s="240">
        <f>IF(LEN(E100)&gt;3,VLOOKUP(C100,'Regional Crises'!$B$1:$R$69,12,FALSE),VLOOKUP(E100,'Country Indicator Data'!$B$4:$I$300,8,FALSE))</f>
        <v>3</v>
      </c>
      <c r="Q100" s="240">
        <f>IF(LEN(E100)&gt;3,((IF(VLOOKUP($C100,'Regional Crises'!$B$1:$R$66,13,FALSE)="x","x",ROUND(IF(VLOOKUP($C100,'Regional Crises'!$B$1:$R$66,13,FALSE)&gt;Q$3,5,IF(VLOOKUP($C100,'Regional Crises'!$B$1:$R$66,13,FALSE)&lt;Q$4,0,5-(LOG(Q$3)-LOG(VLOOKUP($C100,'Regional Crises'!$B$1:$R$66,13,FALSE)))/(LOG(Q$3)-LOG(Q$4))*5)),1)))),(IF(VLOOKUP($E100,'Country Indicator Data'!$B$4:$N$300,9,FALSE)="x","x",ROUND(IF(VLOOKUP($E100,'Country Indicator Data'!$B$4:$N$300,9,FALSE)&gt;Q$3,5,IF(VLOOKUP($E100,'Country Indicator Data'!$B$4:$N$300,9,FALSE)&lt;Q$4,0,5-(LOG(Q$3)-LOG(VLOOKUP($E100,'Country Indicator Data'!$B$4:$N$300,9,FALSE)))/(LOG(Q$3)-LOG(Q$4))*5)),1))))</f>
        <v>4.9000000000000004</v>
      </c>
      <c r="R100" s="240">
        <f t="shared" si="30"/>
        <v>3.95</v>
      </c>
      <c r="S100" s="240">
        <f>IF(LEN(E100)&gt;3,((IF(VLOOKUP($C100,'Regional Crises'!$B$1:$R$66,17,FALSE)="x","x",ROUND(IF(VLOOKUP($C100,'Regional Crises'!$B$1:$R$66,17,FALSE)&gt;S$3,0,IF(VLOOKUP($C100,'Regional Crises'!$B$1:$R$66,17,FALSE)&lt;S$4,5,(S$3-VLOOKUP($C100,'Regional Crises'!$B$1:$R$66,17,FALSE))/(S$3-S$4)*5)),1)))),(IF(VLOOKUP($E100,'Country Indicator Data'!$B$4:$N$300,13,FALSE)="x","x",ROUND(IF(VLOOKUP($E100,'Country Indicator Data'!$B$4:$N$300,13,FALSE)&gt;S$3,0,IF(VLOOKUP($E100,'Country Indicator Data'!$B$4:$N$300,13,FALSE)&lt;S$4,5,(S$3-VLOOKUP($E100,'Country Indicator Data'!$B$4:$N$300,13,FALSE))/(S$3-S$4)*5)),1))))</f>
        <v>3.4</v>
      </c>
      <c r="T100" s="240">
        <f>IF(LEN(E100)&gt;3,((IF(VLOOKUP($C100,'Regional Crises'!$B$1:$R$66,14,FALSE)="x","x",ROUND(IF(VLOOKUP($C100,'Regional Crises'!$B$1:$R$66,14,FALSE)&gt;T$3,0,IF(VLOOKUP($C100,'Regional Crises'!$B$1:$R$66,14,FALSE)&lt;T$4,5,(T$3-VLOOKUP($C100,'Regional Crises'!$B$1:$R$66,14,FALSE))/(T$3-T$4)*5)),1)))),(IF(VLOOKUP($E100,'Country Indicator Data'!$B$4:$N$300,10,FALSE)="x","x",ROUND(IF(VLOOKUP($E100,'Country Indicator Data'!$B$4:$N$300,10,FALSE)&gt;T$3,0,IF(VLOOKUP($E100,'Country Indicator Data'!$B$4:$N$300,10,FALSE)&lt;T$4,5,(T$3-VLOOKUP($E100,'Country Indicator Data'!$B$4:$N$300,10,FALSE))/(T$3-T$4)*5)),1))))</f>
        <v>3.2</v>
      </c>
      <c r="U100" s="240">
        <f>IF(LEN(E100)&gt;3,((IF(VLOOKUP($C100,'Regional Crises'!$B$1:$R$66,15,FALSE)="x","x",ROUND(IF(VLOOKUP($C100,'Regional Crises'!$B$1:$R$66,15,FALSE)&gt;U$3,0,IF(VLOOKUP($C100,'Regional Crises'!$B$1:$R$66,15,FALSE)&lt;U$4,5,(U$3-VLOOKUP($C100,'Regional Crises'!$B$1:$R$66,15,FALSE))/(U$3-U$4)*5)),1)))),(IF(VLOOKUP($E100,'Country Indicator Data'!$B$4:$N$300,11,FALSE)="x","x",ROUND(IF(VLOOKUP($E100,'Country Indicator Data'!$B$4:$N$300,11,FALSE)&gt;U$3,0,IF(VLOOKUP($E100,'Country Indicator Data'!$B$4:$N$300,11,FALSE)&lt;U$4,5,(U$3-VLOOKUP($E100,'Country Indicator Data'!$B$4:$N$300,11,FALSE))/(U$3-U$4)*5)),1))))</f>
        <v>3.4</v>
      </c>
      <c r="V100" s="240">
        <f>IF(LEN(E100)&gt;3,((IF(VLOOKUP($C100,'Regional Crises'!$B$1:$R$66,16,FALSE)="x","x",ROUND(IF(VLOOKUP($C100,'Regional Crises'!$B$1:$R$66,16,FALSE)&gt;V$3,0,IF(VLOOKUP($C100,'Regional Crises'!$B$1:$R$66,16,FALSE)&lt;V$4,5,(V$3-VLOOKUP($C100,'Regional Crises'!$B$1:$R$66,16,FALSE))/(V$3-V$4)*5)),1)))),(IF(VLOOKUP($E100,'Country Indicator Data'!$B$4:$N$300,12,FALSE)="x","x",ROUND(IF(VLOOKUP($E100,'Country Indicator Data'!$B$4:$N$300,12,FALSE)&gt;V$3,0,IF(VLOOKUP($E100,'Country Indicator Data'!$B$4:$N$300,12,FALSE)&lt;V$4,5,(V$3-VLOOKUP($E100,'Country Indicator Data'!$B$4:$N$300,12,FALSE))/(V$3-V$4)*5)),1))))</f>
        <v>3.1</v>
      </c>
      <c r="W100" s="240">
        <f t="shared" si="31"/>
        <v>3.3</v>
      </c>
      <c r="X100" s="240">
        <f t="shared" si="32"/>
        <v>3.3</v>
      </c>
      <c r="Y100" s="247">
        <f>IF('Core Indicators'!FC97="x","x",IF('Core Indicators'!FC97&gt;=5,5,IF('Core Indicators'!FC97&gt;=4,4,IF('Core Indicators'!FC97&gt;=3,3,IF('Core Indicators'!FC97&gt;=2,2,IF('Core Indicators'!FC97&gt;=1,1,0))))))</f>
        <v>5</v>
      </c>
      <c r="Z100" s="240">
        <f t="shared" si="33"/>
        <v>5</v>
      </c>
      <c r="AA100" s="247">
        <f>'Crisis Indicator Data'!Y97</f>
        <v>2</v>
      </c>
      <c r="AB100" s="247">
        <f>'Crisis Indicator Data'!Z97</f>
        <v>1</v>
      </c>
      <c r="AC100" s="247">
        <f>'Crisis Indicator Data'!AA97</f>
        <v>1</v>
      </c>
      <c r="AD100" s="247">
        <f>'Crisis Indicator Data'!AB97</f>
        <v>1</v>
      </c>
      <c r="AE100" s="247">
        <f t="shared" si="34"/>
        <v>2</v>
      </c>
      <c r="AF100" s="247">
        <f>'Crisis Indicator Data'!AC97</f>
        <v>0</v>
      </c>
      <c r="AG100" s="247">
        <f>'Crisis Indicator Data'!AD97</f>
        <v>2</v>
      </c>
      <c r="AH100" s="247">
        <f t="shared" si="35"/>
        <v>2</v>
      </c>
      <c r="AI100" s="247">
        <f>'Crisis Indicator Data'!AE97</f>
        <v>0</v>
      </c>
      <c r="AJ100" s="247">
        <f>'Crisis Indicator Data'!AF97</f>
        <v>1</v>
      </c>
      <c r="AK100" s="247">
        <f>'Crisis Indicator Data'!AG97</f>
        <v>3</v>
      </c>
      <c r="AL100" s="247">
        <f t="shared" si="36"/>
        <v>3</v>
      </c>
      <c r="AM100" s="240">
        <f t="shared" si="37"/>
        <v>2</v>
      </c>
      <c r="AN100" s="240">
        <f t="shared" si="38"/>
        <v>3.5</v>
      </c>
    </row>
    <row r="101" spans="1:40" ht="13.5" customHeight="1" x14ac:dyDescent="0.25">
      <c r="A101" s="147" t="str">
        <f>'Crisis Indicator Data'!A98</f>
        <v>Kashmir conflict in Pakistan</v>
      </c>
      <c r="B101" s="148" t="str">
        <f>'Crisis Indicator Data'!B98</f>
        <v>Conflict</v>
      </c>
      <c r="C101" s="148" t="str">
        <f>'Crisis Indicator Data'!C98</f>
        <v>PAK004</v>
      </c>
      <c r="D101" s="148" t="str">
        <f>'Crisis Indicator Data'!D98</f>
        <v>Pakistan</v>
      </c>
      <c r="E101" s="149" t="str">
        <f>'Crisis Indicator Data'!E98</f>
        <v>PAK</v>
      </c>
      <c r="F101" s="240">
        <f>IF(LEN(E101)&gt;3,(IF(VLOOKUP($C101,'Regional Crises'!$B$1:$R$66,7,FALSE)="x","x",ROUND(IF(VLOOKUP($C101,'Regional Crises'!$B$1:$R$66,7,FALSE)&gt;$F$3,5,IF(VLOOKUP($C101,'Regional Crises'!$B$1:$R$66,7,FALSE)&lt;F$4,0,($F$3-VLOOKUP($C101,'Regional Crises'!$B$1:$R$66,7,FALSE))/($F$3-$F$4)*5)),1))),IF(VLOOKUP($E101,'Country Indicator Data'!$B$4:$N$300,3,FALSE)="x","x",ROUND(IF(VLOOKUP($E101,'Country Indicator Data'!$B$4:$N$300,3,FALSE)&gt;$F$3,5,IF(VLOOKUP($E101,'Country Indicator Data'!$B$4:$N$300,3,FALSE)&lt;$F$4,0,($F$3-VLOOKUP($E101,'Country Indicator Data'!$B$4:$N$300,3,FALSE))/($F$3-$F$4)*5)),1)))</f>
        <v>3.9</v>
      </c>
      <c r="G101" s="240">
        <f>IF(LEN(E101)&gt;3,(IF(VLOOKUP($C101,'Regional Crises'!$B$1:$R$66,9,FALSE)="x","x",ROUND(IF(VLOOKUP($C101,'Regional Crises'!$B$1:$R$66,9,FALSE)&gt;G$3,5,IF(VLOOKUP($C101,'Regional Crises'!$B$1:$R$66,9,FALSE)&lt;G$4,0,(G$3-VLOOKUP($C101,'Regional Crises'!$B$1:$R$66,9,FALSE))/(G$3-G$4)*5)),1))),IF(VLOOKUP($E101,'Country Indicator Data'!$B$4:$N$300,5,FALSE)="x","x",ROUND(IF(VLOOKUP($E101,'Country Indicator Data'!$B$4:$N$300,5,FALSE)&gt;G$3,5,IF(VLOOKUP($E101,'Country Indicator Data'!$B$4:$N$300,5,FALSE)&lt;G$4,0,(G$3-VLOOKUP($E101,'Country Indicator Data'!$B$4:$N$300,5,FALSE))/(G$3-G$4)*5)),1)))</f>
        <v>3.1</v>
      </c>
      <c r="H101" s="240">
        <f t="shared" si="26"/>
        <v>3.5</v>
      </c>
      <c r="I101" s="240">
        <f>IF(LEN(E101)&gt;3,(IF(VLOOKUP($C101,'Regional Crises'!$B$1:$R$66,6,FALSE)="x","x",ROUND(IF(VLOOKUP($C101,'Regional Crises'!$B$1:$R$66,6,FALSE)&gt;I$3,5,IF(VLOOKUP($C101,'Regional Crises'!$B$1:$R$66,6,FALSE)&lt;I$4,0,5-(I$3-VLOOKUP($C101,'Regional Crises'!$B$1:$R$66,6,FALSE))/(I$3-I$4)*5)),1))),IF(VLOOKUP($E101,'Country Indicator Data'!$B$4:$N$300,2,FALSE)="x","x",ROUND(IF(VLOOKUP($E101,'Country Indicator Data'!$B$4:$N$300,2,FALSE)&gt;I$3,5,IF(VLOOKUP($E101,'Country Indicator Data'!$B$4:$N$300,2,FALSE)&lt;I$4,0,5-(I$3-VLOOKUP($E101,'Country Indicator Data'!$B$4:$N$300,2,FALSE))/(I$3-I$4)*5)),1)))</f>
        <v>3.2</v>
      </c>
      <c r="J101" s="240">
        <f>IF(LEN(E101)&gt;3,(IF(VLOOKUP($C101,'Regional Crises'!$B$1:$R$66,8,FALSE)="x","x",ROUND(IF(VLOOKUP($C101,'Regional Crises'!$B$1:$R$66,8,FALSE)&gt;J$3,5,IF(VLOOKUP($C101,'Regional Crises'!$B$1:$R$66,8,FALSE)&lt;J$4,0,5-(J$3-VLOOKUP($C101,'Regional Crises'!$B$1:$R$66,8,FALSE))/(J$3-J$4)*5)),1))),IF(VLOOKUP($E101,'Country Indicator Data'!$B$4:$N$300,4,FALSE)="x","x",ROUND(IF(VLOOKUP($E101,'Country Indicator Data'!$B$4:$N$300,4,FALSE)&gt;J$3,5,IF(VLOOKUP($E101,'Country Indicator Data'!$B$4:$N$300,4,FALSE)&lt;J$4,0,5-(J$3-VLOOKUP($E101,'Country Indicator Data'!$B$4:$N$300,4,FALSE))/(J$3-J$4)*5)),1)))</f>
        <v>1.6</v>
      </c>
      <c r="K101" s="240">
        <f t="shared" si="27"/>
        <v>2.4000000000000004</v>
      </c>
      <c r="L101" s="240">
        <f>IF(LEN(E101)&gt;3,(IF(VLOOKUP($C101,'Regional Crises'!$B$1:$R$66,10,FALSE)="x","x",ROUND(IF(VLOOKUP($C101,'Regional Crises'!$B$1:$R$66,10,FALSE)&gt;L$3,5,IF(VLOOKUP($C101,'Regional Crises'!$B$1:$R$66,10,FALSE)&lt;L$4,0,5-(L$3-VLOOKUP($C101,'Regional Crises'!$B$1:$R$66,10,FALSE))/(L$3-L$4)*5)),1))),IF(VLOOKUP($E101,'Country Indicator Data'!$B$4:$N$300,6,FALSE)="x","x",ROUND(IF(VLOOKUP($E101,'Country Indicator Data'!$B$4:$N$300,6,FALSE)&gt;L$3,5,IF(VLOOKUP($E101,'Country Indicator Data'!$B$4:$N$300,6,FALSE)&lt;L$4,0,5-(L$3-VLOOKUP($E101,'Country Indicator Data'!$B$4:$N$300,6,FALSE))/(L$3-L$4)*5)),1)))</f>
        <v>3.6</v>
      </c>
      <c r="M101" s="240">
        <f>IF(LEN(E101)&gt;3,(IF(VLOOKUP($C101,'Regional Crises'!$B$1:$R$66,11,FALSE)="x","x",ROUND(IF(VLOOKUP($C101,'Regional Crises'!$B$1:$R$66,11,FALSE)&gt;M$3,5,IF(VLOOKUP($C101,'Regional Crises'!$B$1:$R$66,11,FALSE)&lt;M$4,0,5-(M$3-VLOOKUP($C101,'Regional Crises'!$B$1:$R$66,11,FALSE))/(M$3-M$4)*5)),1))),IF(VLOOKUP($E101,'Country Indicator Data'!$B$4:$N$300,7,FALSE)="x","x",ROUND(IF(VLOOKUP($E101,'Country Indicator Data'!$B$4:$N$300,7,FALSE)&gt;M$3,5,IF(VLOOKUP($E101,'Country Indicator Data'!$B$4:$N$300,7,FALSE)&lt;M$4,0,5-(M$3-VLOOKUP($E101,'Country Indicator Data'!$B$4:$N$300,7,FALSE))/(M$3-M$4)*5)),1)))</f>
        <v>0.8</v>
      </c>
      <c r="N101" s="240">
        <f t="shared" si="28"/>
        <v>2.2000000000000002</v>
      </c>
      <c r="O101" s="240">
        <f t="shared" si="29"/>
        <v>2.7000000000000006</v>
      </c>
      <c r="P101" s="240">
        <f>IF(LEN(E101)&gt;3,VLOOKUP(C101,'Regional Crises'!$B$1:$R$69,12,FALSE),VLOOKUP(E101,'Country Indicator Data'!$B$4:$I$300,8,FALSE))</f>
        <v>3</v>
      </c>
      <c r="Q101" s="240">
        <f>IF(LEN(E101)&gt;3,((IF(VLOOKUP($C101,'Regional Crises'!$B$1:$R$66,13,FALSE)="x","x",ROUND(IF(VLOOKUP($C101,'Regional Crises'!$B$1:$R$66,13,FALSE)&gt;Q$3,5,IF(VLOOKUP($C101,'Regional Crises'!$B$1:$R$66,13,FALSE)&lt;Q$4,0,5-(LOG(Q$3)-LOG(VLOOKUP($C101,'Regional Crises'!$B$1:$R$66,13,FALSE)))/(LOG(Q$3)-LOG(Q$4))*5)),1)))),(IF(VLOOKUP($E101,'Country Indicator Data'!$B$4:$N$300,9,FALSE)="x","x",ROUND(IF(VLOOKUP($E101,'Country Indicator Data'!$B$4:$N$300,9,FALSE)&gt;Q$3,5,IF(VLOOKUP($E101,'Country Indicator Data'!$B$4:$N$300,9,FALSE)&lt;Q$4,0,5-(LOG(Q$3)-LOG(VLOOKUP($E101,'Country Indicator Data'!$B$4:$N$300,9,FALSE)))/(LOG(Q$3)-LOG(Q$4))*5)),1))))</f>
        <v>4.9000000000000004</v>
      </c>
      <c r="R101" s="240">
        <f t="shared" si="30"/>
        <v>3.95</v>
      </c>
      <c r="S101" s="240">
        <f>IF(LEN(E101)&gt;3,((IF(VLOOKUP($C101,'Regional Crises'!$B$1:$R$66,17,FALSE)="x","x",ROUND(IF(VLOOKUP($C101,'Regional Crises'!$B$1:$R$66,17,FALSE)&gt;S$3,0,IF(VLOOKUP($C101,'Regional Crises'!$B$1:$R$66,17,FALSE)&lt;S$4,5,(S$3-VLOOKUP($C101,'Regional Crises'!$B$1:$R$66,17,FALSE))/(S$3-S$4)*5)),1)))),(IF(VLOOKUP($E101,'Country Indicator Data'!$B$4:$N$300,13,FALSE)="x","x",ROUND(IF(VLOOKUP($E101,'Country Indicator Data'!$B$4:$N$300,13,FALSE)&gt;S$3,0,IF(VLOOKUP($E101,'Country Indicator Data'!$B$4:$N$300,13,FALSE)&lt;S$4,5,(S$3-VLOOKUP($E101,'Country Indicator Data'!$B$4:$N$300,13,FALSE))/(S$3-S$4)*5)),1))))</f>
        <v>3.4</v>
      </c>
      <c r="T101" s="240">
        <f>IF(LEN(E101)&gt;3,((IF(VLOOKUP($C101,'Regional Crises'!$B$1:$R$66,14,FALSE)="x","x",ROUND(IF(VLOOKUP($C101,'Regional Crises'!$B$1:$R$66,14,FALSE)&gt;T$3,0,IF(VLOOKUP($C101,'Regional Crises'!$B$1:$R$66,14,FALSE)&lt;T$4,5,(T$3-VLOOKUP($C101,'Regional Crises'!$B$1:$R$66,14,FALSE))/(T$3-T$4)*5)),1)))),(IF(VLOOKUP($E101,'Country Indicator Data'!$B$4:$N$300,10,FALSE)="x","x",ROUND(IF(VLOOKUP($E101,'Country Indicator Data'!$B$4:$N$300,10,FALSE)&gt;T$3,0,IF(VLOOKUP($E101,'Country Indicator Data'!$B$4:$N$300,10,FALSE)&lt;T$4,5,(T$3-VLOOKUP($E101,'Country Indicator Data'!$B$4:$N$300,10,FALSE))/(T$3-T$4)*5)),1))))</f>
        <v>3.2</v>
      </c>
      <c r="U101" s="240">
        <f>IF(LEN(E101)&gt;3,((IF(VLOOKUP($C101,'Regional Crises'!$B$1:$R$66,15,FALSE)="x","x",ROUND(IF(VLOOKUP($C101,'Regional Crises'!$B$1:$R$66,15,FALSE)&gt;U$3,0,IF(VLOOKUP($C101,'Regional Crises'!$B$1:$R$66,15,FALSE)&lt;U$4,5,(U$3-VLOOKUP($C101,'Regional Crises'!$B$1:$R$66,15,FALSE))/(U$3-U$4)*5)),1)))),(IF(VLOOKUP($E101,'Country Indicator Data'!$B$4:$N$300,11,FALSE)="x","x",ROUND(IF(VLOOKUP($E101,'Country Indicator Data'!$B$4:$N$300,11,FALSE)&gt;U$3,0,IF(VLOOKUP($E101,'Country Indicator Data'!$B$4:$N$300,11,FALSE)&lt;U$4,5,(U$3-VLOOKUP($E101,'Country Indicator Data'!$B$4:$N$300,11,FALSE))/(U$3-U$4)*5)),1))))</f>
        <v>3.4</v>
      </c>
      <c r="V101" s="240">
        <f>IF(LEN(E101)&gt;3,((IF(VLOOKUP($C101,'Regional Crises'!$B$1:$R$66,16,FALSE)="x","x",ROUND(IF(VLOOKUP($C101,'Regional Crises'!$B$1:$R$66,16,FALSE)&gt;V$3,0,IF(VLOOKUP($C101,'Regional Crises'!$B$1:$R$66,16,FALSE)&lt;V$4,5,(V$3-VLOOKUP($C101,'Regional Crises'!$B$1:$R$66,16,FALSE))/(V$3-V$4)*5)),1)))),(IF(VLOOKUP($E101,'Country Indicator Data'!$B$4:$N$300,12,FALSE)="x","x",ROUND(IF(VLOOKUP($E101,'Country Indicator Data'!$B$4:$N$300,12,FALSE)&gt;V$3,0,IF(VLOOKUP($E101,'Country Indicator Data'!$B$4:$N$300,12,FALSE)&lt;V$4,5,(V$3-VLOOKUP($E101,'Country Indicator Data'!$B$4:$N$300,12,FALSE))/(V$3-V$4)*5)),1))))</f>
        <v>3.1</v>
      </c>
      <c r="W101" s="240">
        <f t="shared" si="31"/>
        <v>3.3</v>
      </c>
      <c r="X101" s="240">
        <f t="shared" si="32"/>
        <v>3.3</v>
      </c>
      <c r="Y101" s="247">
        <f>IF('Core Indicators'!FC98="x","x",IF('Core Indicators'!FC98&gt;=5,5,IF('Core Indicators'!FC98&gt;=4,4,IF('Core Indicators'!FC98&gt;=3,3,IF('Core Indicators'!FC98&gt;=2,2,IF('Core Indicators'!FC98&gt;=1,1,0))))))</f>
        <v>3</v>
      </c>
      <c r="Z101" s="240">
        <f t="shared" si="33"/>
        <v>3</v>
      </c>
      <c r="AA101" s="247">
        <f>'Crisis Indicator Data'!Y98</f>
        <v>2</v>
      </c>
      <c r="AB101" s="247">
        <f>'Crisis Indicator Data'!Z98</f>
        <v>1</v>
      </c>
      <c r="AC101" s="247">
        <f>'Crisis Indicator Data'!AA98</f>
        <v>1</v>
      </c>
      <c r="AD101" s="247">
        <f>'Crisis Indicator Data'!AB98</f>
        <v>0</v>
      </c>
      <c r="AE101" s="247">
        <f t="shared" si="34"/>
        <v>2</v>
      </c>
      <c r="AF101" s="247">
        <f>'Crisis Indicator Data'!AC98</f>
        <v>0</v>
      </c>
      <c r="AG101" s="247">
        <f>'Crisis Indicator Data'!AD98</f>
        <v>2</v>
      </c>
      <c r="AH101" s="247">
        <f t="shared" si="35"/>
        <v>2</v>
      </c>
      <c r="AI101" s="247">
        <f>'Crisis Indicator Data'!AE98</f>
        <v>0</v>
      </c>
      <c r="AJ101" s="247">
        <f>'Crisis Indicator Data'!AF98</f>
        <v>1</v>
      </c>
      <c r="AK101" s="247">
        <f>'Crisis Indicator Data'!AG98</f>
        <v>3</v>
      </c>
      <c r="AL101" s="247">
        <f t="shared" si="36"/>
        <v>3</v>
      </c>
      <c r="AM101" s="240">
        <f t="shared" si="37"/>
        <v>2</v>
      </c>
      <c r="AN101" s="240">
        <f t="shared" si="38"/>
        <v>2.5</v>
      </c>
    </row>
    <row r="102" spans="1:40" ht="13.5" customHeight="1" x14ac:dyDescent="0.25">
      <c r="A102" s="147" t="str">
        <f>'Crisis Indicator Data'!A99</f>
        <v xml:space="preserve">Floods in Pakistan </v>
      </c>
      <c r="B102" s="148" t="str">
        <f>'Crisis Indicator Data'!B99</f>
        <v>Other seasonal event</v>
      </c>
      <c r="C102" s="148" t="str">
        <f>'Crisis Indicator Data'!C99</f>
        <v>PAK005</v>
      </c>
      <c r="D102" s="148" t="str">
        <f>'Crisis Indicator Data'!D99</f>
        <v>Pakistan</v>
      </c>
      <c r="E102" s="149" t="str">
        <f>'Crisis Indicator Data'!E99</f>
        <v>PAK</v>
      </c>
      <c r="F102" s="240">
        <f>IF(LEN(E102)&gt;3,(IF(VLOOKUP($C102,'Regional Crises'!$B$1:$R$66,7,FALSE)="x","x",ROUND(IF(VLOOKUP($C102,'Regional Crises'!$B$1:$R$66,7,FALSE)&gt;$F$3,5,IF(VLOOKUP($C102,'Regional Crises'!$B$1:$R$66,7,FALSE)&lt;F$4,0,($F$3-VLOOKUP($C102,'Regional Crises'!$B$1:$R$66,7,FALSE))/($F$3-$F$4)*5)),1))),IF(VLOOKUP($E102,'Country Indicator Data'!$B$4:$N$300,3,FALSE)="x","x",ROUND(IF(VLOOKUP($E102,'Country Indicator Data'!$B$4:$N$300,3,FALSE)&gt;$F$3,5,IF(VLOOKUP($E102,'Country Indicator Data'!$B$4:$N$300,3,FALSE)&lt;$F$4,0,($F$3-VLOOKUP($E102,'Country Indicator Data'!$B$4:$N$300,3,FALSE))/($F$3-$F$4)*5)),1)))</f>
        <v>3.9</v>
      </c>
      <c r="G102" s="240">
        <f>IF(LEN(E102)&gt;3,(IF(VLOOKUP($C102,'Regional Crises'!$B$1:$R$66,9,FALSE)="x","x",ROUND(IF(VLOOKUP($C102,'Regional Crises'!$B$1:$R$66,9,FALSE)&gt;G$3,5,IF(VLOOKUP($C102,'Regional Crises'!$B$1:$R$66,9,FALSE)&lt;G$4,0,(G$3-VLOOKUP($C102,'Regional Crises'!$B$1:$R$66,9,FALSE))/(G$3-G$4)*5)),1))),IF(VLOOKUP($E102,'Country Indicator Data'!$B$4:$N$300,5,FALSE)="x","x",ROUND(IF(VLOOKUP($E102,'Country Indicator Data'!$B$4:$N$300,5,FALSE)&gt;G$3,5,IF(VLOOKUP($E102,'Country Indicator Data'!$B$4:$N$300,5,FALSE)&lt;G$4,0,(G$3-VLOOKUP($E102,'Country Indicator Data'!$B$4:$N$300,5,FALSE))/(G$3-G$4)*5)),1)))</f>
        <v>3.1</v>
      </c>
      <c r="H102" s="240">
        <f t="shared" ref="H102:H133" si="39">IF(AND(F102="x",G102="x"),"x",AVERAGE(F102,G102))</f>
        <v>3.5</v>
      </c>
      <c r="I102" s="240">
        <f>IF(LEN(E102)&gt;3,(IF(VLOOKUP($C102,'Regional Crises'!$B$1:$R$66,6,FALSE)="x","x",ROUND(IF(VLOOKUP($C102,'Regional Crises'!$B$1:$R$66,6,FALSE)&gt;I$3,5,IF(VLOOKUP($C102,'Regional Crises'!$B$1:$R$66,6,FALSE)&lt;I$4,0,5-(I$3-VLOOKUP($C102,'Regional Crises'!$B$1:$R$66,6,FALSE))/(I$3-I$4)*5)),1))),IF(VLOOKUP($E102,'Country Indicator Data'!$B$4:$N$300,2,FALSE)="x","x",ROUND(IF(VLOOKUP($E102,'Country Indicator Data'!$B$4:$N$300,2,FALSE)&gt;I$3,5,IF(VLOOKUP($E102,'Country Indicator Data'!$B$4:$N$300,2,FALSE)&lt;I$4,0,5-(I$3-VLOOKUP($E102,'Country Indicator Data'!$B$4:$N$300,2,FALSE))/(I$3-I$4)*5)),1)))</f>
        <v>3.2</v>
      </c>
      <c r="J102" s="240">
        <f>IF(LEN(E102)&gt;3,(IF(VLOOKUP($C102,'Regional Crises'!$B$1:$R$66,8,FALSE)="x","x",ROUND(IF(VLOOKUP($C102,'Regional Crises'!$B$1:$R$66,8,FALSE)&gt;J$3,5,IF(VLOOKUP($C102,'Regional Crises'!$B$1:$R$66,8,FALSE)&lt;J$4,0,5-(J$3-VLOOKUP($C102,'Regional Crises'!$B$1:$R$66,8,FALSE))/(J$3-J$4)*5)),1))),IF(VLOOKUP($E102,'Country Indicator Data'!$B$4:$N$300,4,FALSE)="x","x",ROUND(IF(VLOOKUP($E102,'Country Indicator Data'!$B$4:$N$300,4,FALSE)&gt;J$3,5,IF(VLOOKUP($E102,'Country Indicator Data'!$B$4:$N$300,4,FALSE)&lt;J$4,0,5-(J$3-VLOOKUP($E102,'Country Indicator Data'!$B$4:$N$300,4,FALSE))/(J$3-J$4)*5)),1)))</f>
        <v>1.6</v>
      </c>
      <c r="K102" s="240">
        <f t="shared" ref="K102:K133" si="40">IF(AND(I102="x",J102="x"),"x",AVERAGE(I102,J102))</f>
        <v>2.4000000000000004</v>
      </c>
      <c r="L102" s="240">
        <f>IF(LEN(E102)&gt;3,(IF(VLOOKUP($C102,'Regional Crises'!$B$1:$R$66,10,FALSE)="x","x",ROUND(IF(VLOOKUP($C102,'Regional Crises'!$B$1:$R$66,10,FALSE)&gt;L$3,5,IF(VLOOKUP($C102,'Regional Crises'!$B$1:$R$66,10,FALSE)&lt;L$4,0,5-(L$3-VLOOKUP($C102,'Regional Crises'!$B$1:$R$66,10,FALSE))/(L$3-L$4)*5)),1))),IF(VLOOKUP($E102,'Country Indicator Data'!$B$4:$N$300,6,FALSE)="x","x",ROUND(IF(VLOOKUP($E102,'Country Indicator Data'!$B$4:$N$300,6,FALSE)&gt;L$3,5,IF(VLOOKUP($E102,'Country Indicator Data'!$B$4:$N$300,6,FALSE)&lt;L$4,0,5-(L$3-VLOOKUP($E102,'Country Indicator Data'!$B$4:$N$300,6,FALSE))/(L$3-L$4)*5)),1)))</f>
        <v>3.6</v>
      </c>
      <c r="M102" s="240">
        <f>IF(LEN(E102)&gt;3,(IF(VLOOKUP($C102,'Regional Crises'!$B$1:$R$66,11,FALSE)="x","x",ROUND(IF(VLOOKUP($C102,'Regional Crises'!$B$1:$R$66,11,FALSE)&gt;M$3,5,IF(VLOOKUP($C102,'Regional Crises'!$B$1:$R$66,11,FALSE)&lt;M$4,0,5-(M$3-VLOOKUP($C102,'Regional Crises'!$B$1:$R$66,11,FALSE))/(M$3-M$4)*5)),1))),IF(VLOOKUP($E102,'Country Indicator Data'!$B$4:$N$300,7,FALSE)="x","x",ROUND(IF(VLOOKUP($E102,'Country Indicator Data'!$B$4:$N$300,7,FALSE)&gt;M$3,5,IF(VLOOKUP($E102,'Country Indicator Data'!$B$4:$N$300,7,FALSE)&lt;M$4,0,5-(M$3-VLOOKUP($E102,'Country Indicator Data'!$B$4:$N$300,7,FALSE))/(M$3-M$4)*5)),1)))</f>
        <v>0.8</v>
      </c>
      <c r="N102" s="240">
        <f t="shared" ref="N102:N133" si="41">IF(AND(L102="x",M102="x"),"x",AVERAGE(L102,M102))</f>
        <v>2.2000000000000002</v>
      </c>
      <c r="O102" s="240">
        <f t="shared" ref="O102:O133" si="42">AVERAGE(H102,K102,N102)</f>
        <v>2.7000000000000006</v>
      </c>
      <c r="P102" s="240">
        <f>IF(LEN(E102)&gt;3,VLOOKUP(C102,'Regional Crises'!$B$1:$R$69,12,FALSE),VLOOKUP(E102,'Country Indicator Data'!$B$4:$I$300,8,FALSE))</f>
        <v>3</v>
      </c>
      <c r="Q102" s="240">
        <f>IF(LEN(E102)&gt;3,((IF(VLOOKUP($C102,'Regional Crises'!$B$1:$R$66,13,FALSE)="x","x",ROUND(IF(VLOOKUP($C102,'Regional Crises'!$B$1:$R$66,13,FALSE)&gt;Q$3,5,IF(VLOOKUP($C102,'Regional Crises'!$B$1:$R$66,13,FALSE)&lt;Q$4,0,5-(LOG(Q$3)-LOG(VLOOKUP($C102,'Regional Crises'!$B$1:$R$66,13,FALSE)))/(LOG(Q$3)-LOG(Q$4))*5)),1)))),(IF(VLOOKUP($E102,'Country Indicator Data'!$B$4:$N$300,9,FALSE)="x","x",ROUND(IF(VLOOKUP($E102,'Country Indicator Data'!$B$4:$N$300,9,FALSE)&gt;Q$3,5,IF(VLOOKUP($E102,'Country Indicator Data'!$B$4:$N$300,9,FALSE)&lt;Q$4,0,5-(LOG(Q$3)-LOG(VLOOKUP($E102,'Country Indicator Data'!$B$4:$N$300,9,FALSE)))/(LOG(Q$3)-LOG(Q$4))*5)),1))))</f>
        <v>4.9000000000000004</v>
      </c>
      <c r="R102" s="240">
        <f t="shared" ref="R102:R133" si="43">AVERAGE(P102:Q102)</f>
        <v>3.95</v>
      </c>
      <c r="S102" s="240">
        <f>IF(LEN(E102)&gt;3,((IF(VLOOKUP($C102,'Regional Crises'!$B$1:$R$66,17,FALSE)="x","x",ROUND(IF(VLOOKUP($C102,'Regional Crises'!$B$1:$R$66,17,FALSE)&gt;S$3,0,IF(VLOOKUP($C102,'Regional Crises'!$B$1:$R$66,17,FALSE)&lt;S$4,5,(S$3-VLOOKUP($C102,'Regional Crises'!$B$1:$R$66,17,FALSE))/(S$3-S$4)*5)),1)))),(IF(VLOOKUP($E102,'Country Indicator Data'!$B$4:$N$300,13,FALSE)="x","x",ROUND(IF(VLOOKUP($E102,'Country Indicator Data'!$B$4:$N$300,13,FALSE)&gt;S$3,0,IF(VLOOKUP($E102,'Country Indicator Data'!$B$4:$N$300,13,FALSE)&lt;S$4,5,(S$3-VLOOKUP($E102,'Country Indicator Data'!$B$4:$N$300,13,FALSE))/(S$3-S$4)*5)),1))))</f>
        <v>3.4</v>
      </c>
      <c r="T102" s="240">
        <f>IF(LEN(E102)&gt;3,((IF(VLOOKUP($C102,'Regional Crises'!$B$1:$R$66,14,FALSE)="x","x",ROUND(IF(VLOOKUP($C102,'Regional Crises'!$B$1:$R$66,14,FALSE)&gt;T$3,0,IF(VLOOKUP($C102,'Regional Crises'!$B$1:$R$66,14,FALSE)&lt;T$4,5,(T$3-VLOOKUP($C102,'Regional Crises'!$B$1:$R$66,14,FALSE))/(T$3-T$4)*5)),1)))),(IF(VLOOKUP($E102,'Country Indicator Data'!$B$4:$N$300,10,FALSE)="x","x",ROUND(IF(VLOOKUP($E102,'Country Indicator Data'!$B$4:$N$300,10,FALSE)&gt;T$3,0,IF(VLOOKUP($E102,'Country Indicator Data'!$B$4:$N$300,10,FALSE)&lt;T$4,5,(T$3-VLOOKUP($E102,'Country Indicator Data'!$B$4:$N$300,10,FALSE))/(T$3-T$4)*5)),1))))</f>
        <v>3.2</v>
      </c>
      <c r="U102" s="240">
        <f>IF(LEN(E102)&gt;3,((IF(VLOOKUP($C102,'Regional Crises'!$B$1:$R$66,15,FALSE)="x","x",ROUND(IF(VLOOKUP($C102,'Regional Crises'!$B$1:$R$66,15,FALSE)&gt;U$3,0,IF(VLOOKUP($C102,'Regional Crises'!$B$1:$R$66,15,FALSE)&lt;U$4,5,(U$3-VLOOKUP($C102,'Regional Crises'!$B$1:$R$66,15,FALSE))/(U$3-U$4)*5)),1)))),(IF(VLOOKUP($E102,'Country Indicator Data'!$B$4:$N$300,11,FALSE)="x","x",ROUND(IF(VLOOKUP($E102,'Country Indicator Data'!$B$4:$N$300,11,FALSE)&gt;U$3,0,IF(VLOOKUP($E102,'Country Indicator Data'!$B$4:$N$300,11,FALSE)&lt;U$4,5,(U$3-VLOOKUP($E102,'Country Indicator Data'!$B$4:$N$300,11,FALSE))/(U$3-U$4)*5)),1))))</f>
        <v>3.4</v>
      </c>
      <c r="V102" s="240">
        <f>IF(LEN(E102)&gt;3,((IF(VLOOKUP($C102,'Regional Crises'!$B$1:$R$66,16,FALSE)="x","x",ROUND(IF(VLOOKUP($C102,'Regional Crises'!$B$1:$R$66,16,FALSE)&gt;V$3,0,IF(VLOOKUP($C102,'Regional Crises'!$B$1:$R$66,16,FALSE)&lt;V$4,5,(V$3-VLOOKUP($C102,'Regional Crises'!$B$1:$R$66,16,FALSE))/(V$3-V$4)*5)),1)))),(IF(VLOOKUP($E102,'Country Indicator Data'!$B$4:$N$300,12,FALSE)="x","x",ROUND(IF(VLOOKUP($E102,'Country Indicator Data'!$B$4:$N$300,12,FALSE)&gt;V$3,0,IF(VLOOKUP($E102,'Country Indicator Data'!$B$4:$N$300,12,FALSE)&lt;V$4,5,(V$3-VLOOKUP($E102,'Country Indicator Data'!$B$4:$N$300,12,FALSE))/(V$3-V$4)*5)),1))))</f>
        <v>3.1</v>
      </c>
      <c r="W102" s="240">
        <f t="shared" ref="W102:W133" si="44">IF(AND(S102="x",V102="x"),"x",ROUND(AVERAGE(S102,V102,T102,U102),1))</f>
        <v>3.3</v>
      </c>
      <c r="X102" s="240">
        <f t="shared" ref="X102:X133" si="45">ROUND(AVERAGE(O102,W102,R102),1)</f>
        <v>3.3</v>
      </c>
      <c r="Y102" s="247">
        <f>IF('Core Indicators'!FC99="x","x",IF('Core Indicators'!FC99&gt;=5,5,IF('Core Indicators'!FC99&gt;=4,4,IF('Core Indicators'!FC99&gt;=3,3,IF('Core Indicators'!FC99&gt;=2,2,IF('Core Indicators'!FC99&gt;=1,1,0))))))</f>
        <v>1</v>
      </c>
      <c r="Z102" s="240">
        <f t="shared" ref="Z102:Z133" si="46">Y102</f>
        <v>1</v>
      </c>
      <c r="AA102" s="247">
        <f>'Crisis Indicator Data'!Y99</f>
        <v>2</v>
      </c>
      <c r="AB102" s="247">
        <f>'Crisis Indicator Data'!Z99</f>
        <v>1</v>
      </c>
      <c r="AC102" s="247">
        <f>'Crisis Indicator Data'!AA99</f>
        <v>1</v>
      </c>
      <c r="AD102" s="247">
        <f>'Crisis Indicator Data'!AB99</f>
        <v>1</v>
      </c>
      <c r="AE102" s="247">
        <f t="shared" ref="AE102:AE133" si="47">IF(SUM(AA102:AD102)=0,0,IF(SUM(AA102,AB102,AC102,AD102)&lt;2,1,IF(SUM(AA102:AD102)&lt;6,2,IF(SUM(AA102:AD102)&lt;8,3,IF(SUM(AA102:AD102)&lt;10,4,5)))))</f>
        <v>2</v>
      </c>
      <c r="AF102" s="247">
        <f>'Crisis Indicator Data'!AC99</f>
        <v>0</v>
      </c>
      <c r="AG102" s="247">
        <f>'Crisis Indicator Data'!AD99</f>
        <v>1</v>
      </c>
      <c r="AH102" s="247">
        <f t="shared" ref="AH102:AH133" si="48">IF(SUM(AF102:AG102)=0,0,IF(SUM(AF102,AG102)=1,1,IF(SUM(AF102:AG102)&lt;3,2,IF(SUM(AF102:AG102)&lt;4,3,IF(SUM(AF102:AG102)&lt;5,4,5)))))</f>
        <v>1</v>
      </c>
      <c r="AI102" s="247">
        <f>'Crisis Indicator Data'!AE99</f>
        <v>0</v>
      </c>
      <c r="AJ102" s="247">
        <f>'Crisis Indicator Data'!AF99</f>
        <v>1</v>
      </c>
      <c r="AK102" s="247">
        <f>'Crisis Indicator Data'!AG99</f>
        <v>3</v>
      </c>
      <c r="AL102" s="247">
        <f t="shared" ref="AL102:AL133" si="49">IF(SUM(AI102:AK102)=0,0,IF(SUM(AI102:AK102)=1,1,IF(SUM(AI102:AK102)&lt;3,2,IF(SUM(AI102:AK102)&lt;5,3,IF(SUM(AI102:AK102)&lt;7,4,5)))))</f>
        <v>3</v>
      </c>
      <c r="AM102" s="240">
        <f t="shared" ref="AM102:AM133" si="50">IF(AA102=3,5,ROUND(AVERAGE(AE102,AH102,AL102),0))</f>
        <v>2</v>
      </c>
      <c r="AN102" s="240">
        <f t="shared" ref="AN102:AN133" si="51">IF(AND(Z102="x",AM102="x"),"x",ROUND(AVERAGE(Z102,AM102),1))</f>
        <v>1.5</v>
      </c>
    </row>
    <row r="103" spans="1:40" ht="13.5" customHeight="1" x14ac:dyDescent="0.25">
      <c r="A103" s="147" t="str">
        <f>'Crisis Indicator Data'!A100</f>
        <v>Venezuela displacement in Panama</v>
      </c>
      <c r="B103" s="148" t="str">
        <f>'Crisis Indicator Data'!B100</f>
        <v>Displacement</v>
      </c>
      <c r="C103" s="148" t="str">
        <f>'Crisis Indicator Data'!C100</f>
        <v>PAN002</v>
      </c>
      <c r="D103" s="148" t="str">
        <f>'Crisis Indicator Data'!D100</f>
        <v>Panama</v>
      </c>
      <c r="E103" s="149" t="str">
        <f>'Crisis Indicator Data'!E100</f>
        <v>PAN</v>
      </c>
      <c r="F103" s="240">
        <f>IF(LEN(E103)&gt;3,(IF(VLOOKUP($C103,'Regional Crises'!$B$1:$R$66,7,FALSE)="x","x",ROUND(IF(VLOOKUP($C103,'Regional Crises'!$B$1:$R$66,7,FALSE)&gt;$F$3,5,IF(VLOOKUP($C103,'Regional Crises'!$B$1:$R$66,7,FALSE)&lt;F$4,0,($F$3-VLOOKUP($C103,'Regional Crises'!$B$1:$R$66,7,FALSE))/($F$3-$F$4)*5)),1))),IF(VLOOKUP($E103,'Country Indicator Data'!$B$4:$N$300,3,FALSE)="x","x",ROUND(IF(VLOOKUP($E103,'Country Indicator Data'!$B$4:$N$300,3,FALSE)&gt;$F$3,5,IF(VLOOKUP($E103,'Country Indicator Data'!$B$4:$N$300,3,FALSE)&lt;$F$4,0,($F$3-VLOOKUP($E103,'Country Indicator Data'!$B$4:$N$300,3,FALSE))/($F$3-$F$4)*5)),1)))</f>
        <v>0.7</v>
      </c>
      <c r="G103" s="240">
        <f>IF(LEN(E103)&gt;3,(IF(VLOOKUP($C103,'Regional Crises'!$B$1:$R$66,9,FALSE)="x","x",ROUND(IF(VLOOKUP($C103,'Regional Crises'!$B$1:$R$66,9,FALSE)&gt;G$3,5,IF(VLOOKUP($C103,'Regional Crises'!$B$1:$R$66,9,FALSE)&lt;G$4,0,(G$3-VLOOKUP($C103,'Regional Crises'!$B$1:$R$66,9,FALSE))/(G$3-G$4)*5)),1))),IF(VLOOKUP($E103,'Country Indicator Data'!$B$4:$N$300,5,FALSE)="x","x",ROUND(IF(VLOOKUP($E103,'Country Indicator Data'!$B$4:$N$300,5,FALSE)&gt;G$3,5,IF(VLOOKUP($E103,'Country Indicator Data'!$B$4:$N$300,5,FALSE)&lt;G$4,0,(G$3-VLOOKUP($E103,'Country Indicator Data'!$B$4:$N$300,5,FALSE))/(G$3-G$4)*5)),1)))</f>
        <v>1.5</v>
      </c>
      <c r="H103" s="240">
        <f t="shared" si="39"/>
        <v>1.1000000000000001</v>
      </c>
      <c r="I103" s="240">
        <f>IF(LEN(E103)&gt;3,(IF(VLOOKUP($C103,'Regional Crises'!$B$1:$R$66,6,FALSE)="x","x",ROUND(IF(VLOOKUP($C103,'Regional Crises'!$B$1:$R$66,6,FALSE)&gt;I$3,5,IF(VLOOKUP($C103,'Regional Crises'!$B$1:$R$66,6,FALSE)&lt;I$4,0,5-(I$3-VLOOKUP($C103,'Regional Crises'!$B$1:$R$66,6,FALSE))/(I$3-I$4)*5)),1))),IF(VLOOKUP($E103,'Country Indicator Data'!$B$4:$N$300,2,FALSE)="x","x",ROUND(IF(VLOOKUP($E103,'Country Indicator Data'!$B$4:$N$300,2,FALSE)&gt;I$3,5,IF(VLOOKUP($E103,'Country Indicator Data'!$B$4:$N$300,2,FALSE)&lt;I$4,0,5-(I$3-VLOOKUP($E103,'Country Indicator Data'!$B$4:$N$300,2,FALSE))/(I$3-I$4)*5)),1)))</f>
        <v>1.7</v>
      </c>
      <c r="J103" s="240">
        <f>IF(LEN(E103)&gt;3,(IF(VLOOKUP($C103,'Regional Crises'!$B$1:$R$66,8,FALSE)="x","x",ROUND(IF(VLOOKUP($C103,'Regional Crises'!$B$1:$R$66,8,FALSE)&gt;J$3,5,IF(VLOOKUP($C103,'Regional Crises'!$B$1:$R$66,8,FALSE)&lt;J$4,0,5-(J$3-VLOOKUP($C103,'Regional Crises'!$B$1:$R$66,8,FALSE))/(J$3-J$4)*5)),1))),IF(VLOOKUP($E103,'Country Indicator Data'!$B$4:$N$300,4,FALSE)="x","x",ROUND(IF(VLOOKUP($E103,'Country Indicator Data'!$B$4:$N$300,4,FALSE)&gt;J$3,5,IF(VLOOKUP($E103,'Country Indicator Data'!$B$4:$N$300,4,FALSE)&lt;J$4,0,5-(J$3-VLOOKUP($E103,'Country Indicator Data'!$B$4:$N$300,4,FALSE))/(J$3-J$4)*5)),1)))</f>
        <v>1.3</v>
      </c>
      <c r="K103" s="240">
        <f t="shared" si="40"/>
        <v>1.5</v>
      </c>
      <c r="L103" s="240">
        <f>IF(LEN(E103)&gt;3,(IF(VLOOKUP($C103,'Regional Crises'!$B$1:$R$66,10,FALSE)="x","x",ROUND(IF(VLOOKUP($C103,'Regional Crises'!$B$1:$R$66,10,FALSE)&gt;L$3,5,IF(VLOOKUP($C103,'Regional Crises'!$B$1:$R$66,10,FALSE)&lt;L$4,0,5-(L$3-VLOOKUP($C103,'Regional Crises'!$B$1:$R$66,10,FALSE))/(L$3-L$4)*5)),1))),IF(VLOOKUP($E103,'Country Indicator Data'!$B$4:$N$300,6,FALSE)="x","x",ROUND(IF(VLOOKUP($E103,'Country Indicator Data'!$B$4:$N$300,6,FALSE)&gt;L$3,5,IF(VLOOKUP($E103,'Country Indicator Data'!$B$4:$N$300,6,FALSE)&lt;L$4,0,5-(L$3-VLOOKUP($E103,'Country Indicator Data'!$B$4:$N$300,6,FALSE))/(L$3-L$4)*5)),1)))</f>
        <v>3.1</v>
      </c>
      <c r="M103" s="240">
        <f>IF(LEN(E103)&gt;3,(IF(VLOOKUP($C103,'Regional Crises'!$B$1:$R$66,11,FALSE)="x","x",ROUND(IF(VLOOKUP($C103,'Regional Crises'!$B$1:$R$66,11,FALSE)&gt;M$3,5,IF(VLOOKUP($C103,'Regional Crises'!$B$1:$R$66,11,FALSE)&lt;M$4,0,5-(M$3-VLOOKUP($C103,'Regional Crises'!$B$1:$R$66,11,FALSE))/(M$3-M$4)*5)),1))),IF(VLOOKUP($E103,'Country Indicator Data'!$B$4:$N$300,7,FALSE)="x","x",ROUND(IF(VLOOKUP($E103,'Country Indicator Data'!$B$4:$N$300,7,FALSE)&gt;M$3,5,IF(VLOOKUP($E103,'Country Indicator Data'!$B$4:$N$300,7,FALSE)&lt;M$4,0,5-(M$3-VLOOKUP($E103,'Country Indicator Data'!$B$4:$N$300,7,FALSE))/(M$3-M$4)*5)),1)))</f>
        <v>3.1</v>
      </c>
      <c r="N103" s="240">
        <f t="shared" si="41"/>
        <v>3.1</v>
      </c>
      <c r="O103" s="240">
        <f t="shared" si="42"/>
        <v>1.9000000000000001</v>
      </c>
      <c r="P103" s="240">
        <f>IF(LEN(E103)&gt;3,VLOOKUP(C103,'Regional Crises'!$B$1:$R$69,12,FALSE),VLOOKUP(E103,'Country Indicator Data'!$B$4:$I$300,8,FALSE))</f>
        <v>0</v>
      </c>
      <c r="Q103" s="240">
        <f>IF(LEN(E103)&gt;3,((IF(VLOOKUP($C103,'Regional Crises'!$B$1:$R$66,13,FALSE)="x","x",ROUND(IF(VLOOKUP($C103,'Regional Crises'!$B$1:$R$66,13,FALSE)&gt;Q$3,5,IF(VLOOKUP($C103,'Regional Crises'!$B$1:$R$66,13,FALSE)&lt;Q$4,0,5-(LOG(Q$3)-LOG(VLOOKUP($C103,'Regional Crises'!$B$1:$R$66,13,FALSE)))/(LOG(Q$3)-LOG(Q$4))*5)),1)))),(IF(VLOOKUP($E103,'Country Indicator Data'!$B$4:$N$300,9,FALSE)="x","x",ROUND(IF(VLOOKUP($E103,'Country Indicator Data'!$B$4:$N$300,9,FALSE)&gt;Q$3,5,IF(VLOOKUP($E103,'Country Indicator Data'!$B$4:$N$300,9,FALSE)&lt;Q$4,0,5-(LOG(Q$3)-LOG(VLOOKUP($E103,'Country Indicator Data'!$B$4:$N$300,9,FALSE)))/(LOG(Q$3)-LOG(Q$4))*5)),1))))</f>
        <v>2.8</v>
      </c>
      <c r="R103" s="240">
        <f t="shared" si="43"/>
        <v>1.4</v>
      </c>
      <c r="S103" s="240">
        <f>IF(LEN(E103)&gt;3,((IF(VLOOKUP($C103,'Regional Crises'!$B$1:$R$66,17,FALSE)="x","x",ROUND(IF(VLOOKUP($C103,'Regional Crises'!$B$1:$R$66,17,FALSE)&gt;S$3,0,IF(VLOOKUP($C103,'Regional Crises'!$B$1:$R$66,17,FALSE)&lt;S$4,5,(S$3-VLOOKUP($C103,'Regional Crises'!$B$1:$R$66,17,FALSE))/(S$3-S$4)*5)),1)))),(IF(VLOOKUP($E103,'Country Indicator Data'!$B$4:$N$300,13,FALSE)="x","x",ROUND(IF(VLOOKUP($E103,'Country Indicator Data'!$B$4:$N$300,13,FALSE)&gt;S$3,0,IF(VLOOKUP($E103,'Country Indicator Data'!$B$4:$N$300,13,FALSE)&lt;S$4,5,(S$3-VLOOKUP($E103,'Country Indicator Data'!$B$4:$N$300,13,FALSE))/(S$3-S$4)*5)),1))))</f>
        <v>3.2</v>
      </c>
      <c r="T103" s="240">
        <f>IF(LEN(E103)&gt;3,((IF(VLOOKUP($C103,'Regional Crises'!$B$1:$R$66,14,FALSE)="x","x",ROUND(IF(VLOOKUP($C103,'Regional Crises'!$B$1:$R$66,14,FALSE)&gt;T$3,0,IF(VLOOKUP($C103,'Regional Crises'!$B$1:$R$66,14,FALSE)&lt;T$4,5,(T$3-VLOOKUP($C103,'Regional Crises'!$B$1:$R$66,14,FALSE))/(T$3-T$4)*5)),1)))),(IF(VLOOKUP($E103,'Country Indicator Data'!$B$4:$N$300,10,FALSE)="x","x",ROUND(IF(VLOOKUP($E103,'Country Indicator Data'!$B$4:$N$300,10,FALSE)&gt;T$3,0,IF(VLOOKUP($E103,'Country Indicator Data'!$B$4:$N$300,10,FALSE)&lt;T$4,5,(T$3-VLOOKUP($E103,'Country Indicator Data'!$B$4:$N$300,10,FALSE))/(T$3-T$4)*5)),1))))</f>
        <v>2.6</v>
      </c>
      <c r="U103" s="240">
        <f>IF(LEN(E103)&gt;3,((IF(VLOOKUP($C103,'Regional Crises'!$B$1:$R$66,15,FALSE)="x","x",ROUND(IF(VLOOKUP($C103,'Regional Crises'!$B$1:$R$66,15,FALSE)&gt;U$3,0,IF(VLOOKUP($C103,'Regional Crises'!$B$1:$R$66,15,FALSE)&lt;U$4,5,(U$3-VLOOKUP($C103,'Regional Crises'!$B$1:$R$66,15,FALSE))/(U$3-U$4)*5)),1)))),(IF(VLOOKUP($E103,'Country Indicator Data'!$B$4:$N$300,11,FALSE)="x","x",ROUND(IF(VLOOKUP($E103,'Country Indicator Data'!$B$4:$N$300,11,FALSE)&gt;U$3,0,IF(VLOOKUP($E103,'Country Indicator Data'!$B$4:$N$300,11,FALSE)&lt;U$4,5,(U$3-VLOOKUP($E103,'Country Indicator Data'!$B$4:$N$300,11,FALSE))/(U$3-U$4)*5)),1))))</f>
        <v>2</v>
      </c>
      <c r="V103" s="240">
        <f>IF(LEN(E103)&gt;3,((IF(VLOOKUP($C103,'Regional Crises'!$B$1:$R$66,16,FALSE)="x","x",ROUND(IF(VLOOKUP($C103,'Regional Crises'!$B$1:$R$66,16,FALSE)&gt;V$3,0,IF(VLOOKUP($C103,'Regional Crises'!$B$1:$R$66,16,FALSE)&lt;V$4,5,(V$3-VLOOKUP($C103,'Regional Crises'!$B$1:$R$66,16,FALSE))/(V$3-V$4)*5)),1)))),(IF(VLOOKUP($E103,'Country Indicator Data'!$B$4:$N$300,12,FALSE)="x","x",ROUND(IF(VLOOKUP($E103,'Country Indicator Data'!$B$4:$N$300,12,FALSE)&gt;V$3,0,IF(VLOOKUP($E103,'Country Indicator Data'!$B$4:$N$300,12,FALSE)&lt;V$4,5,(V$3-VLOOKUP($E103,'Country Indicator Data'!$B$4:$N$300,12,FALSE))/(V$3-V$4)*5)),1))))</f>
        <v>0.8</v>
      </c>
      <c r="W103" s="240">
        <f t="shared" si="44"/>
        <v>2.2000000000000002</v>
      </c>
      <c r="X103" s="240">
        <f t="shared" si="45"/>
        <v>1.8</v>
      </c>
      <c r="Y103" s="247">
        <f>IF('Core Indicators'!FC100="x","x",IF('Core Indicators'!FC100&gt;=5,5,IF('Core Indicators'!FC100&gt;=4,4,IF('Core Indicators'!FC100&gt;=3,3,IF('Core Indicators'!FC100&gt;=2,2,IF('Core Indicators'!FC100&gt;=1,1,0))))))</f>
        <v>2</v>
      </c>
      <c r="Z103" s="240">
        <f t="shared" si="46"/>
        <v>2</v>
      </c>
      <c r="AA103" s="247">
        <f>'Crisis Indicator Data'!Y100</f>
        <v>0</v>
      </c>
      <c r="AB103" s="247">
        <f>'Crisis Indicator Data'!Z100</f>
        <v>1</v>
      </c>
      <c r="AC103" s="247">
        <f>'Crisis Indicator Data'!AA100</f>
        <v>0</v>
      </c>
      <c r="AD103" s="247">
        <f>'Crisis Indicator Data'!AB100</f>
        <v>0</v>
      </c>
      <c r="AE103" s="247">
        <f t="shared" si="47"/>
        <v>1</v>
      </c>
      <c r="AF103" s="247">
        <f>'Crisis Indicator Data'!AC100</f>
        <v>0</v>
      </c>
      <c r="AG103" s="247">
        <f>'Crisis Indicator Data'!AD100</f>
        <v>2</v>
      </c>
      <c r="AH103" s="247">
        <f t="shared" si="48"/>
        <v>2</v>
      </c>
      <c r="AI103" s="247">
        <f>'Crisis Indicator Data'!AE100</f>
        <v>1</v>
      </c>
      <c r="AJ103" s="247">
        <f>'Crisis Indicator Data'!AF100</f>
        <v>0</v>
      </c>
      <c r="AK103" s="247">
        <f>'Crisis Indicator Data'!AG100</f>
        <v>3</v>
      </c>
      <c r="AL103" s="247">
        <f t="shared" si="49"/>
        <v>3</v>
      </c>
      <c r="AM103" s="240">
        <f t="shared" si="50"/>
        <v>2</v>
      </c>
      <c r="AN103" s="240">
        <f t="shared" si="51"/>
        <v>2</v>
      </c>
    </row>
    <row r="104" spans="1:40" ht="13.5" customHeight="1" x14ac:dyDescent="0.25">
      <c r="A104" s="147" t="str">
        <f>'Crisis Indicator Data'!A101</f>
        <v>Venezuela displacement in Peru</v>
      </c>
      <c r="B104" s="148" t="str">
        <f>'Crisis Indicator Data'!B101</f>
        <v>Displacement</v>
      </c>
      <c r="C104" s="148" t="str">
        <f>'Crisis Indicator Data'!C101</f>
        <v>PER002</v>
      </c>
      <c r="D104" s="148" t="str">
        <f>'Crisis Indicator Data'!D101</f>
        <v>Peru</v>
      </c>
      <c r="E104" s="149" t="str">
        <f>'Crisis Indicator Data'!E101</f>
        <v>PER</v>
      </c>
      <c r="F104" s="240">
        <f>IF(LEN(E104)&gt;3,(IF(VLOOKUP($C104,'Regional Crises'!$B$1:$R$66,7,FALSE)="x","x",ROUND(IF(VLOOKUP($C104,'Regional Crises'!$B$1:$R$66,7,FALSE)&gt;$F$3,5,IF(VLOOKUP($C104,'Regional Crises'!$B$1:$R$66,7,FALSE)&lt;F$4,0,($F$3-VLOOKUP($C104,'Regional Crises'!$B$1:$R$66,7,FALSE))/($F$3-$F$4)*5)),1))),IF(VLOOKUP($E104,'Country Indicator Data'!$B$4:$N$300,3,FALSE)="x","x",ROUND(IF(VLOOKUP($E104,'Country Indicator Data'!$B$4:$N$300,3,FALSE)&gt;$F$3,5,IF(VLOOKUP($E104,'Country Indicator Data'!$B$4:$N$300,3,FALSE)&lt;$F$4,0,($F$3-VLOOKUP($E104,'Country Indicator Data'!$B$4:$N$300,3,FALSE))/($F$3-$F$4)*5)),1)))</f>
        <v>1.8</v>
      </c>
      <c r="G104" s="240">
        <f>IF(LEN(E104)&gt;3,(IF(VLOOKUP($C104,'Regional Crises'!$B$1:$R$66,9,FALSE)="x","x",ROUND(IF(VLOOKUP($C104,'Regional Crises'!$B$1:$R$66,9,FALSE)&gt;G$3,5,IF(VLOOKUP($C104,'Regional Crises'!$B$1:$R$66,9,FALSE)&lt;G$4,0,(G$3-VLOOKUP($C104,'Regional Crises'!$B$1:$R$66,9,FALSE))/(G$3-G$4)*5)),1))),IF(VLOOKUP($E104,'Country Indicator Data'!$B$4:$N$300,5,FALSE)="x","x",ROUND(IF(VLOOKUP($E104,'Country Indicator Data'!$B$4:$N$300,5,FALSE)&gt;G$3,5,IF(VLOOKUP($E104,'Country Indicator Data'!$B$4:$N$300,5,FALSE)&lt;G$4,0,(G$3-VLOOKUP($E104,'Country Indicator Data'!$B$4:$N$300,5,FALSE))/(G$3-G$4)*5)),1)))</f>
        <v>1.7</v>
      </c>
      <c r="H104" s="240">
        <f t="shared" si="39"/>
        <v>1.75</v>
      </c>
      <c r="I104" s="240">
        <f>IF(LEN(E104)&gt;3,(IF(VLOOKUP($C104,'Regional Crises'!$B$1:$R$66,6,FALSE)="x","x",ROUND(IF(VLOOKUP($C104,'Regional Crises'!$B$1:$R$66,6,FALSE)&gt;I$3,5,IF(VLOOKUP($C104,'Regional Crises'!$B$1:$R$66,6,FALSE)&lt;I$4,0,5-(I$3-VLOOKUP($C104,'Regional Crises'!$B$1:$R$66,6,FALSE))/(I$3-I$4)*5)),1))),IF(VLOOKUP($E104,'Country Indicator Data'!$B$4:$N$300,2,FALSE)="x","x",ROUND(IF(VLOOKUP($E104,'Country Indicator Data'!$B$4:$N$300,2,FALSE)&gt;I$3,5,IF(VLOOKUP($E104,'Country Indicator Data'!$B$4:$N$300,2,FALSE)&lt;I$4,0,5-(I$3-VLOOKUP($E104,'Country Indicator Data'!$B$4:$N$300,2,FALSE))/(I$3-I$4)*5)),1)))</f>
        <v>3</v>
      </c>
      <c r="J104" s="240">
        <f>IF(LEN(E104)&gt;3,(IF(VLOOKUP($C104,'Regional Crises'!$B$1:$R$66,8,FALSE)="x","x",ROUND(IF(VLOOKUP($C104,'Regional Crises'!$B$1:$R$66,8,FALSE)&gt;J$3,5,IF(VLOOKUP($C104,'Regional Crises'!$B$1:$R$66,8,FALSE)&lt;J$4,0,5-(J$3-VLOOKUP($C104,'Regional Crises'!$B$1:$R$66,8,FALSE))/(J$3-J$4)*5)),1))),IF(VLOOKUP($E104,'Country Indicator Data'!$B$4:$N$300,4,FALSE)="x","x",ROUND(IF(VLOOKUP($E104,'Country Indicator Data'!$B$4:$N$300,4,FALSE)&gt;J$3,5,IF(VLOOKUP($E104,'Country Indicator Data'!$B$4:$N$300,4,FALSE)&lt;J$4,0,5-(J$3-VLOOKUP($E104,'Country Indicator Data'!$B$4:$N$300,4,FALSE))/(J$3-J$4)*5)),1)))</f>
        <v>4.5</v>
      </c>
      <c r="K104" s="240">
        <f t="shared" si="40"/>
        <v>3.75</v>
      </c>
      <c r="L104" s="240">
        <f>IF(LEN(E104)&gt;3,(IF(VLOOKUP($C104,'Regional Crises'!$B$1:$R$66,10,FALSE)="x","x",ROUND(IF(VLOOKUP($C104,'Regional Crises'!$B$1:$R$66,10,FALSE)&gt;L$3,5,IF(VLOOKUP($C104,'Regional Crises'!$B$1:$R$66,10,FALSE)&lt;L$4,0,5-(L$3-VLOOKUP($C104,'Regional Crises'!$B$1:$R$66,10,FALSE))/(L$3-L$4)*5)),1))),IF(VLOOKUP($E104,'Country Indicator Data'!$B$4:$N$300,6,FALSE)="x","x",ROUND(IF(VLOOKUP($E104,'Country Indicator Data'!$B$4:$N$300,6,FALSE)&gt;L$3,5,IF(VLOOKUP($E104,'Country Indicator Data'!$B$4:$N$300,6,FALSE)&lt;L$4,0,5-(L$3-VLOOKUP($E104,'Country Indicator Data'!$B$4:$N$300,6,FALSE))/(L$3-L$4)*5)),1)))</f>
        <v>2.5</v>
      </c>
      <c r="M104" s="240">
        <f>IF(LEN(E104)&gt;3,(IF(VLOOKUP($C104,'Regional Crises'!$B$1:$R$66,11,FALSE)="x","x",ROUND(IF(VLOOKUP($C104,'Regional Crises'!$B$1:$R$66,11,FALSE)&gt;M$3,5,IF(VLOOKUP($C104,'Regional Crises'!$B$1:$R$66,11,FALSE)&lt;M$4,0,5-(M$3-VLOOKUP($C104,'Regional Crises'!$B$1:$R$66,11,FALSE))/(M$3-M$4)*5)),1))),IF(VLOOKUP($E104,'Country Indicator Data'!$B$4:$N$300,7,FALSE)="x","x",ROUND(IF(VLOOKUP($E104,'Country Indicator Data'!$B$4:$N$300,7,FALSE)&gt;M$3,5,IF(VLOOKUP($E104,'Country Indicator Data'!$B$4:$N$300,7,FALSE)&lt;M$4,0,5-(M$3-VLOOKUP($E104,'Country Indicator Data'!$B$4:$N$300,7,FALSE))/(M$3-M$4)*5)),1)))</f>
        <v>2.1</v>
      </c>
      <c r="N104" s="240">
        <f t="shared" si="41"/>
        <v>2.2999999999999998</v>
      </c>
      <c r="O104" s="240">
        <f t="shared" si="42"/>
        <v>2.6</v>
      </c>
      <c r="P104" s="240">
        <f>IF(LEN(E104)&gt;3,VLOOKUP(C104,'Regional Crises'!$B$1:$R$69,12,FALSE),VLOOKUP(E104,'Country Indicator Data'!$B$4:$I$300,8,FALSE))</f>
        <v>3</v>
      </c>
      <c r="Q104" s="240">
        <f>IF(LEN(E104)&gt;3,((IF(VLOOKUP($C104,'Regional Crises'!$B$1:$R$66,13,FALSE)="x","x",ROUND(IF(VLOOKUP($C104,'Regional Crises'!$B$1:$R$66,13,FALSE)&gt;Q$3,5,IF(VLOOKUP($C104,'Regional Crises'!$B$1:$R$66,13,FALSE)&lt;Q$4,0,5-(LOG(Q$3)-LOG(VLOOKUP($C104,'Regional Crises'!$B$1:$R$66,13,FALSE)))/(LOG(Q$3)-LOG(Q$4))*5)),1)))),(IF(VLOOKUP($E104,'Country Indicator Data'!$B$4:$N$300,9,FALSE)="x","x",ROUND(IF(VLOOKUP($E104,'Country Indicator Data'!$B$4:$N$300,9,FALSE)&gt;Q$3,5,IF(VLOOKUP($E104,'Country Indicator Data'!$B$4:$N$300,9,FALSE)&lt;Q$4,0,5-(LOG(Q$3)-LOG(VLOOKUP($E104,'Country Indicator Data'!$B$4:$N$300,9,FALSE)))/(LOG(Q$3)-LOG(Q$4))*5)),1))))</f>
        <v>1.7</v>
      </c>
      <c r="R104" s="240">
        <f t="shared" si="43"/>
        <v>2.35</v>
      </c>
      <c r="S104" s="240">
        <f>IF(LEN(E104)&gt;3,((IF(VLOOKUP($C104,'Regional Crises'!$B$1:$R$66,17,FALSE)="x","x",ROUND(IF(VLOOKUP($C104,'Regional Crises'!$B$1:$R$66,17,FALSE)&gt;S$3,0,IF(VLOOKUP($C104,'Regional Crises'!$B$1:$R$66,17,FALSE)&lt;S$4,5,(S$3-VLOOKUP($C104,'Regional Crises'!$B$1:$R$66,17,FALSE))/(S$3-S$4)*5)),1)))),(IF(VLOOKUP($E104,'Country Indicator Data'!$B$4:$N$300,13,FALSE)="x","x",ROUND(IF(VLOOKUP($E104,'Country Indicator Data'!$B$4:$N$300,13,FALSE)&gt;S$3,0,IF(VLOOKUP($E104,'Country Indicator Data'!$B$4:$N$300,13,FALSE)&lt;S$4,5,(S$3-VLOOKUP($E104,'Country Indicator Data'!$B$4:$N$300,13,FALSE))/(S$3-S$4)*5)),1))))</f>
        <v>3.2</v>
      </c>
      <c r="T104" s="240">
        <f>IF(LEN(E104)&gt;3,((IF(VLOOKUP($C104,'Regional Crises'!$B$1:$R$66,14,FALSE)="x","x",ROUND(IF(VLOOKUP($C104,'Regional Crises'!$B$1:$R$66,14,FALSE)&gt;T$3,0,IF(VLOOKUP($C104,'Regional Crises'!$B$1:$R$66,14,FALSE)&lt;T$4,5,(T$3-VLOOKUP($C104,'Regional Crises'!$B$1:$R$66,14,FALSE))/(T$3-T$4)*5)),1)))),(IF(VLOOKUP($E104,'Country Indicator Data'!$B$4:$N$300,10,FALSE)="x","x",ROUND(IF(VLOOKUP($E104,'Country Indicator Data'!$B$4:$N$300,10,FALSE)&gt;T$3,0,IF(VLOOKUP($E104,'Country Indicator Data'!$B$4:$N$300,10,FALSE)&lt;T$4,5,(T$3-VLOOKUP($E104,'Country Indicator Data'!$B$4:$N$300,10,FALSE))/(T$3-T$4)*5)),1))))</f>
        <v>3</v>
      </c>
      <c r="U104" s="240">
        <f>IF(LEN(E104)&gt;3,((IF(VLOOKUP($C104,'Regional Crises'!$B$1:$R$66,15,FALSE)="x","x",ROUND(IF(VLOOKUP($C104,'Regional Crises'!$B$1:$R$66,15,FALSE)&gt;U$3,0,IF(VLOOKUP($C104,'Regional Crises'!$B$1:$R$66,15,FALSE)&lt;U$4,5,(U$3-VLOOKUP($C104,'Regional Crises'!$B$1:$R$66,15,FALSE))/(U$3-U$4)*5)),1)))),(IF(VLOOKUP($E104,'Country Indicator Data'!$B$4:$N$300,11,FALSE)="x","x",ROUND(IF(VLOOKUP($E104,'Country Indicator Data'!$B$4:$N$300,11,FALSE)&gt;U$3,0,IF(VLOOKUP($E104,'Country Indicator Data'!$B$4:$N$300,11,FALSE)&lt;U$4,5,(U$3-VLOOKUP($E104,'Country Indicator Data'!$B$4:$N$300,11,FALSE))/(U$3-U$4)*5)),1))))</f>
        <v>1.9</v>
      </c>
      <c r="V104" s="240">
        <f>IF(LEN(E104)&gt;3,((IF(VLOOKUP($C104,'Regional Crises'!$B$1:$R$66,16,FALSE)="x","x",ROUND(IF(VLOOKUP($C104,'Regional Crises'!$B$1:$R$66,16,FALSE)&gt;V$3,0,IF(VLOOKUP($C104,'Regional Crises'!$B$1:$R$66,16,FALSE)&lt;V$4,5,(V$3-VLOOKUP($C104,'Regional Crises'!$B$1:$R$66,16,FALSE))/(V$3-V$4)*5)),1)))),(IF(VLOOKUP($E104,'Country Indicator Data'!$B$4:$N$300,12,FALSE)="x","x",ROUND(IF(VLOOKUP($E104,'Country Indicator Data'!$B$4:$N$300,12,FALSE)&gt;V$3,0,IF(VLOOKUP($E104,'Country Indicator Data'!$B$4:$N$300,12,FALSE)&lt;V$4,5,(V$3-VLOOKUP($E104,'Country Indicator Data'!$B$4:$N$300,12,FALSE))/(V$3-V$4)*5)),1))))</f>
        <v>1.4</v>
      </c>
      <c r="W104" s="240">
        <f t="shared" si="44"/>
        <v>2.4</v>
      </c>
      <c r="X104" s="240">
        <f t="shared" si="45"/>
        <v>2.5</v>
      </c>
      <c r="Y104" s="247">
        <f>IF('Core Indicators'!FC101="x","x",IF('Core Indicators'!FC101&gt;=5,5,IF('Core Indicators'!FC101&gt;=4,4,IF('Core Indicators'!FC101&gt;=3,3,IF('Core Indicators'!FC101&gt;=2,2,IF('Core Indicators'!FC101&gt;=1,1,0))))))</f>
        <v>3</v>
      </c>
      <c r="Z104" s="240">
        <f t="shared" si="46"/>
        <v>3</v>
      </c>
      <c r="AA104" s="247">
        <f>'Crisis Indicator Data'!Y101</f>
        <v>0</v>
      </c>
      <c r="AB104" s="247">
        <f>'Crisis Indicator Data'!Z101</f>
        <v>0</v>
      </c>
      <c r="AC104" s="247">
        <f>'Crisis Indicator Data'!AA101</f>
        <v>0</v>
      </c>
      <c r="AD104" s="247">
        <f>'Crisis Indicator Data'!AB101</f>
        <v>0</v>
      </c>
      <c r="AE104" s="247">
        <f t="shared" si="47"/>
        <v>0</v>
      </c>
      <c r="AF104" s="247">
        <f>'Crisis Indicator Data'!AC101</f>
        <v>0</v>
      </c>
      <c r="AG104" s="247">
        <f>'Crisis Indicator Data'!AD101</f>
        <v>0</v>
      </c>
      <c r="AH104" s="247">
        <f t="shared" si="48"/>
        <v>0</v>
      </c>
      <c r="AI104" s="247">
        <f>'Crisis Indicator Data'!AE101</f>
        <v>1</v>
      </c>
      <c r="AJ104" s="247">
        <f>'Crisis Indicator Data'!AF101</f>
        <v>2</v>
      </c>
      <c r="AK104" s="247">
        <f>'Crisis Indicator Data'!AG101</f>
        <v>3</v>
      </c>
      <c r="AL104" s="247">
        <f t="shared" si="49"/>
        <v>4</v>
      </c>
      <c r="AM104" s="240">
        <f t="shared" si="50"/>
        <v>1</v>
      </c>
      <c r="AN104" s="240">
        <f t="shared" si="51"/>
        <v>2</v>
      </c>
    </row>
    <row r="105" spans="1:40" ht="13.5" customHeight="1" x14ac:dyDescent="0.25">
      <c r="A105" s="147" t="str">
        <f>'Crisis Indicator Data'!A102</f>
        <v>Multiple crises in the Philippines</v>
      </c>
      <c r="B105" s="148" t="str">
        <f>'Crisis Indicator Data'!B102</f>
        <v>Conflict,Cyclone,Violence,Floods,Other seasonal event</v>
      </c>
      <c r="C105" s="148" t="str">
        <f>'Crisis Indicator Data'!C102</f>
        <v>PHL001</v>
      </c>
      <c r="D105" s="148" t="str">
        <f>'Crisis Indicator Data'!D102</f>
        <v>Philippines</v>
      </c>
      <c r="E105" s="149" t="str">
        <f>'Crisis Indicator Data'!E102</f>
        <v>PHL</v>
      </c>
      <c r="F105" s="240">
        <f>IF(LEN(E105)&gt;3,(IF(VLOOKUP($C105,'Regional Crises'!$B$1:$R$66,7,FALSE)="x","x",ROUND(IF(VLOOKUP($C105,'Regional Crises'!$B$1:$R$66,7,FALSE)&gt;$F$3,5,IF(VLOOKUP($C105,'Regional Crises'!$B$1:$R$66,7,FALSE)&lt;F$4,0,($F$3-VLOOKUP($C105,'Regional Crises'!$B$1:$R$66,7,FALSE))/($F$3-$F$4)*5)),1))),IF(VLOOKUP($E105,'Country Indicator Data'!$B$4:$N$300,3,FALSE)="x","x",ROUND(IF(VLOOKUP($E105,'Country Indicator Data'!$B$4:$N$300,3,FALSE)&gt;$F$3,5,IF(VLOOKUP($E105,'Country Indicator Data'!$B$4:$N$300,3,FALSE)&lt;$F$4,0,($F$3-VLOOKUP($E105,'Country Indicator Data'!$B$4:$N$300,3,FALSE))/($F$3-$F$4)*5)),1)))</f>
        <v>1.8</v>
      </c>
      <c r="G105" s="240">
        <f>IF(LEN(E105)&gt;3,(IF(VLOOKUP($C105,'Regional Crises'!$B$1:$R$66,9,FALSE)="x","x",ROUND(IF(VLOOKUP($C105,'Regional Crises'!$B$1:$R$66,9,FALSE)&gt;G$3,5,IF(VLOOKUP($C105,'Regional Crises'!$B$1:$R$66,9,FALSE)&lt;G$4,0,(G$3-VLOOKUP($C105,'Regional Crises'!$B$1:$R$66,9,FALSE))/(G$3-G$4)*5)),1))),IF(VLOOKUP($E105,'Country Indicator Data'!$B$4:$N$300,5,FALSE)="x","x",ROUND(IF(VLOOKUP($E105,'Country Indicator Data'!$B$4:$N$300,5,FALSE)&gt;G$3,5,IF(VLOOKUP($E105,'Country Indicator Data'!$B$4:$N$300,5,FALSE)&lt;G$4,0,(G$3-VLOOKUP($E105,'Country Indicator Data'!$B$4:$N$300,5,FALSE))/(G$3-G$4)*5)),1)))</f>
        <v>2.1</v>
      </c>
      <c r="H105" s="240">
        <f t="shared" si="39"/>
        <v>1.9500000000000002</v>
      </c>
      <c r="I105" s="240">
        <f>IF(LEN(E105)&gt;3,(IF(VLOOKUP($C105,'Regional Crises'!$B$1:$R$66,6,FALSE)="x","x",ROUND(IF(VLOOKUP($C105,'Regional Crises'!$B$1:$R$66,6,FALSE)&gt;I$3,5,IF(VLOOKUP($C105,'Regional Crises'!$B$1:$R$66,6,FALSE)&lt;I$4,0,5-(I$3-VLOOKUP($C105,'Regional Crises'!$B$1:$R$66,6,FALSE))/(I$3-I$4)*5)),1))),IF(VLOOKUP($E105,'Country Indicator Data'!$B$4:$N$300,2,FALSE)="x","x",ROUND(IF(VLOOKUP($E105,'Country Indicator Data'!$B$4:$N$300,2,FALSE)&gt;I$3,5,IF(VLOOKUP($E105,'Country Indicator Data'!$B$4:$N$300,2,FALSE)&lt;I$4,0,5-(I$3-VLOOKUP($E105,'Country Indicator Data'!$B$4:$N$300,2,FALSE))/(I$3-I$4)*5)),1)))</f>
        <v>1.3</v>
      </c>
      <c r="J105" s="240">
        <f>IF(LEN(E105)&gt;3,(IF(VLOOKUP($C105,'Regional Crises'!$B$1:$R$66,8,FALSE)="x","x",ROUND(IF(VLOOKUP($C105,'Regional Crises'!$B$1:$R$66,8,FALSE)&gt;J$3,5,IF(VLOOKUP($C105,'Regional Crises'!$B$1:$R$66,8,FALSE)&lt;J$4,0,5-(J$3-VLOOKUP($C105,'Regional Crises'!$B$1:$R$66,8,FALSE))/(J$3-J$4)*5)),1))),IF(VLOOKUP($E105,'Country Indicator Data'!$B$4:$N$300,4,FALSE)="x","x",ROUND(IF(VLOOKUP($E105,'Country Indicator Data'!$B$4:$N$300,4,FALSE)&gt;J$3,5,IF(VLOOKUP($E105,'Country Indicator Data'!$B$4:$N$300,4,FALSE)&lt;J$4,0,5-(J$3-VLOOKUP($E105,'Country Indicator Data'!$B$4:$N$300,4,FALSE))/(J$3-J$4)*5)),1)))</f>
        <v>1.4</v>
      </c>
      <c r="K105" s="240">
        <f t="shared" si="40"/>
        <v>1.35</v>
      </c>
      <c r="L105" s="240">
        <f>IF(LEN(E105)&gt;3,(IF(VLOOKUP($C105,'Regional Crises'!$B$1:$R$66,10,FALSE)="x","x",ROUND(IF(VLOOKUP($C105,'Regional Crises'!$B$1:$R$66,10,FALSE)&gt;L$3,5,IF(VLOOKUP($C105,'Regional Crises'!$B$1:$R$66,10,FALSE)&lt;L$4,0,5-(L$3-VLOOKUP($C105,'Regional Crises'!$B$1:$R$66,10,FALSE))/(L$3-L$4)*5)),1))),IF(VLOOKUP($E105,'Country Indicator Data'!$B$4:$N$300,6,FALSE)="x","x",ROUND(IF(VLOOKUP($E105,'Country Indicator Data'!$B$4:$N$300,6,FALSE)&gt;L$3,5,IF(VLOOKUP($E105,'Country Indicator Data'!$B$4:$N$300,6,FALSE)&lt;L$4,0,5-(L$3-VLOOKUP($E105,'Country Indicator Data'!$B$4:$N$300,6,FALSE))/(L$3-L$4)*5)),1)))</f>
        <v>2.8</v>
      </c>
      <c r="M105" s="240">
        <f>IF(LEN(E105)&gt;3,(IF(VLOOKUP($C105,'Regional Crises'!$B$1:$R$66,11,FALSE)="x","x",ROUND(IF(VLOOKUP($C105,'Regional Crises'!$B$1:$R$66,11,FALSE)&gt;M$3,5,IF(VLOOKUP($C105,'Regional Crises'!$B$1:$R$66,11,FALSE)&lt;M$4,0,5-(M$3-VLOOKUP($C105,'Regional Crises'!$B$1:$R$66,11,FALSE))/(M$3-M$4)*5)),1))),IF(VLOOKUP($E105,'Country Indicator Data'!$B$4:$N$300,7,FALSE)="x","x",ROUND(IF(VLOOKUP($E105,'Country Indicator Data'!$B$4:$N$300,7,FALSE)&gt;M$3,5,IF(VLOOKUP($E105,'Country Indicator Data'!$B$4:$N$300,7,FALSE)&lt;M$4,0,5-(M$3-VLOOKUP($E105,'Country Indicator Data'!$B$4:$N$300,7,FALSE))/(M$3-M$4)*5)),1)))</f>
        <v>2.2000000000000002</v>
      </c>
      <c r="N105" s="240">
        <f t="shared" si="41"/>
        <v>2.5</v>
      </c>
      <c r="O105" s="240">
        <f t="shared" si="42"/>
        <v>1.9333333333333336</v>
      </c>
      <c r="P105" s="240">
        <f>IF(LEN(E105)&gt;3,VLOOKUP(C105,'Regional Crises'!$B$1:$R$69,12,FALSE),VLOOKUP(E105,'Country Indicator Data'!$B$4:$I$300,8,FALSE))</f>
        <v>4</v>
      </c>
      <c r="Q105" s="240">
        <f>IF(LEN(E105)&gt;3,((IF(VLOOKUP($C105,'Regional Crises'!$B$1:$R$66,13,FALSE)="x","x",ROUND(IF(VLOOKUP($C105,'Regional Crises'!$B$1:$R$66,13,FALSE)&gt;Q$3,5,IF(VLOOKUP($C105,'Regional Crises'!$B$1:$R$66,13,FALSE)&lt;Q$4,0,5-(LOG(Q$3)-LOG(VLOOKUP($C105,'Regional Crises'!$B$1:$R$66,13,FALSE)))/(LOG(Q$3)-LOG(Q$4))*5)),1)))),(IF(VLOOKUP($E105,'Country Indicator Data'!$B$4:$N$300,9,FALSE)="x","x",ROUND(IF(VLOOKUP($E105,'Country Indicator Data'!$B$4:$N$300,9,FALSE)&gt;Q$3,5,IF(VLOOKUP($E105,'Country Indicator Data'!$B$4:$N$300,9,FALSE)&lt;Q$4,0,5-(LOG(Q$3)-LOG(VLOOKUP($E105,'Country Indicator Data'!$B$4:$N$300,9,FALSE)))/(LOG(Q$3)-LOG(Q$4))*5)),1))))</f>
        <v>3.7</v>
      </c>
      <c r="R105" s="240">
        <f t="shared" si="43"/>
        <v>3.85</v>
      </c>
      <c r="S105" s="240">
        <f>IF(LEN(E105)&gt;3,((IF(VLOOKUP($C105,'Regional Crises'!$B$1:$R$66,17,FALSE)="x","x",ROUND(IF(VLOOKUP($C105,'Regional Crises'!$B$1:$R$66,17,FALSE)&gt;S$3,0,IF(VLOOKUP($C105,'Regional Crises'!$B$1:$R$66,17,FALSE)&lt;S$4,5,(S$3-VLOOKUP($C105,'Regional Crises'!$B$1:$R$66,17,FALSE))/(S$3-S$4)*5)),1)))),(IF(VLOOKUP($E105,'Country Indicator Data'!$B$4:$N$300,13,FALSE)="x","x",ROUND(IF(VLOOKUP($E105,'Country Indicator Data'!$B$4:$N$300,13,FALSE)&gt;S$3,0,IF(VLOOKUP($E105,'Country Indicator Data'!$B$4:$N$300,13,FALSE)&lt;S$4,5,(S$3-VLOOKUP($E105,'Country Indicator Data'!$B$4:$N$300,13,FALSE))/(S$3-S$4)*5)),1))))</f>
        <v>3.3</v>
      </c>
      <c r="T105" s="240">
        <f>IF(LEN(E105)&gt;3,((IF(VLOOKUP($C105,'Regional Crises'!$B$1:$R$66,14,FALSE)="x","x",ROUND(IF(VLOOKUP($C105,'Regional Crises'!$B$1:$R$66,14,FALSE)&gt;T$3,0,IF(VLOOKUP($C105,'Regional Crises'!$B$1:$R$66,14,FALSE)&lt;T$4,5,(T$3-VLOOKUP($C105,'Regional Crises'!$B$1:$R$66,14,FALSE))/(T$3-T$4)*5)),1)))),(IF(VLOOKUP($E105,'Country Indicator Data'!$B$4:$N$300,10,FALSE)="x","x",ROUND(IF(VLOOKUP($E105,'Country Indicator Data'!$B$4:$N$300,10,FALSE)&gt;T$3,0,IF(VLOOKUP($E105,'Country Indicator Data'!$B$4:$N$300,10,FALSE)&lt;T$4,5,(T$3-VLOOKUP($E105,'Country Indicator Data'!$B$4:$N$300,10,FALSE))/(T$3-T$4)*5)),1))))</f>
        <v>3</v>
      </c>
      <c r="U105" s="240">
        <f>IF(LEN(E105)&gt;3,((IF(VLOOKUP($C105,'Regional Crises'!$B$1:$R$66,15,FALSE)="x","x",ROUND(IF(VLOOKUP($C105,'Regional Crises'!$B$1:$R$66,15,FALSE)&gt;U$3,0,IF(VLOOKUP($C105,'Regional Crises'!$B$1:$R$66,15,FALSE)&lt;U$4,5,(U$3-VLOOKUP($C105,'Regional Crises'!$B$1:$R$66,15,FALSE))/(U$3-U$4)*5)),1)))),(IF(VLOOKUP($E105,'Country Indicator Data'!$B$4:$N$300,11,FALSE)="x","x",ROUND(IF(VLOOKUP($E105,'Country Indicator Data'!$B$4:$N$300,11,FALSE)&gt;U$3,0,IF(VLOOKUP($E105,'Country Indicator Data'!$B$4:$N$300,11,FALSE)&lt;U$4,5,(U$3-VLOOKUP($E105,'Country Indicator Data'!$B$4:$N$300,11,FALSE))/(U$3-U$4)*5)),1))))</f>
        <v>2.6</v>
      </c>
      <c r="V105" s="240">
        <f>IF(LEN(E105)&gt;3,((IF(VLOOKUP($C105,'Regional Crises'!$B$1:$R$66,16,FALSE)="x","x",ROUND(IF(VLOOKUP($C105,'Regional Crises'!$B$1:$R$66,16,FALSE)&gt;V$3,0,IF(VLOOKUP($C105,'Regional Crises'!$B$1:$R$66,16,FALSE)&lt;V$4,5,(V$3-VLOOKUP($C105,'Regional Crises'!$B$1:$R$66,16,FALSE))/(V$3-V$4)*5)),1)))),(IF(VLOOKUP($E105,'Country Indicator Data'!$B$4:$N$300,12,FALSE)="x","x",ROUND(IF(VLOOKUP($E105,'Country Indicator Data'!$B$4:$N$300,12,FALSE)&gt;V$3,0,IF(VLOOKUP($E105,'Country Indicator Data'!$B$4:$N$300,12,FALSE)&lt;V$4,5,(V$3-VLOOKUP($E105,'Country Indicator Data'!$B$4:$N$300,12,FALSE))/(V$3-V$4)*5)),1))))</f>
        <v>2.1</v>
      </c>
      <c r="W105" s="240">
        <f t="shared" si="44"/>
        <v>2.8</v>
      </c>
      <c r="X105" s="240">
        <f t="shared" si="45"/>
        <v>2.9</v>
      </c>
      <c r="Y105" s="247">
        <f>IF('Core Indicators'!FC102="x","x",IF('Core Indicators'!FC102&gt;=5,5,IF('Core Indicators'!FC102&gt;=4,4,IF('Core Indicators'!FC102&gt;=3,3,IF('Core Indicators'!FC102&gt;=2,2,IF('Core Indicators'!FC102&gt;=1,1,0))))))</f>
        <v>4</v>
      </c>
      <c r="Z105" s="240">
        <f t="shared" si="46"/>
        <v>4</v>
      </c>
      <c r="AA105" s="247">
        <f>'Crisis Indicator Data'!Y102</f>
        <v>0</v>
      </c>
      <c r="AB105" s="247">
        <f>'Crisis Indicator Data'!Z102</f>
        <v>1</v>
      </c>
      <c r="AC105" s="247">
        <f>'Crisis Indicator Data'!AA102</f>
        <v>0</v>
      </c>
      <c r="AD105" s="247">
        <f>'Crisis Indicator Data'!AB102</f>
        <v>0</v>
      </c>
      <c r="AE105" s="247">
        <f t="shared" si="47"/>
        <v>1</v>
      </c>
      <c r="AF105" s="247">
        <f>'Crisis Indicator Data'!AC102</f>
        <v>0</v>
      </c>
      <c r="AG105" s="247">
        <f>'Crisis Indicator Data'!AD102</f>
        <v>0</v>
      </c>
      <c r="AH105" s="247">
        <f t="shared" si="48"/>
        <v>0</v>
      </c>
      <c r="AI105" s="247">
        <f>'Crisis Indicator Data'!AE102</f>
        <v>0</v>
      </c>
      <c r="AJ105" s="247">
        <f>'Crisis Indicator Data'!AF102</f>
        <v>1</v>
      </c>
      <c r="AK105" s="247">
        <f>'Crisis Indicator Data'!AG102</f>
        <v>3</v>
      </c>
      <c r="AL105" s="247">
        <f t="shared" si="49"/>
        <v>3</v>
      </c>
      <c r="AM105" s="240">
        <f t="shared" si="50"/>
        <v>1</v>
      </c>
      <c r="AN105" s="240">
        <f t="shared" si="51"/>
        <v>2.5</v>
      </c>
    </row>
    <row r="106" spans="1:40" ht="13.5" customHeight="1" x14ac:dyDescent="0.25">
      <c r="A106" s="147" t="str">
        <f>'Crisis Indicator Data'!A103</f>
        <v>Mindanao conflict</v>
      </c>
      <c r="B106" s="148" t="str">
        <f>'Crisis Indicator Data'!B103</f>
        <v>Conflict,Violence</v>
      </c>
      <c r="C106" s="148" t="str">
        <f>'Crisis Indicator Data'!C103</f>
        <v>PHL003</v>
      </c>
      <c r="D106" s="148" t="str">
        <f>'Crisis Indicator Data'!D103</f>
        <v>Philippines</v>
      </c>
      <c r="E106" s="149" t="str">
        <f>'Crisis Indicator Data'!E103</f>
        <v>PHL</v>
      </c>
      <c r="F106" s="240">
        <f>IF(LEN(E106)&gt;3,(IF(VLOOKUP($C106,'Regional Crises'!$B$1:$R$66,7,FALSE)="x","x",ROUND(IF(VLOOKUP($C106,'Regional Crises'!$B$1:$R$66,7,FALSE)&gt;$F$3,5,IF(VLOOKUP($C106,'Regional Crises'!$B$1:$R$66,7,FALSE)&lt;F$4,0,($F$3-VLOOKUP($C106,'Regional Crises'!$B$1:$R$66,7,FALSE))/($F$3-$F$4)*5)),1))),IF(VLOOKUP($E106,'Country Indicator Data'!$B$4:$N$300,3,FALSE)="x","x",ROUND(IF(VLOOKUP($E106,'Country Indicator Data'!$B$4:$N$300,3,FALSE)&gt;$F$3,5,IF(VLOOKUP($E106,'Country Indicator Data'!$B$4:$N$300,3,FALSE)&lt;$F$4,0,($F$3-VLOOKUP($E106,'Country Indicator Data'!$B$4:$N$300,3,FALSE))/($F$3-$F$4)*5)),1)))</f>
        <v>1.8</v>
      </c>
      <c r="G106" s="240">
        <f>IF(LEN(E106)&gt;3,(IF(VLOOKUP($C106,'Regional Crises'!$B$1:$R$66,9,FALSE)="x","x",ROUND(IF(VLOOKUP($C106,'Regional Crises'!$B$1:$R$66,9,FALSE)&gt;G$3,5,IF(VLOOKUP($C106,'Regional Crises'!$B$1:$R$66,9,FALSE)&lt;G$4,0,(G$3-VLOOKUP($C106,'Regional Crises'!$B$1:$R$66,9,FALSE))/(G$3-G$4)*5)),1))),IF(VLOOKUP($E106,'Country Indicator Data'!$B$4:$N$300,5,FALSE)="x","x",ROUND(IF(VLOOKUP($E106,'Country Indicator Data'!$B$4:$N$300,5,FALSE)&gt;G$3,5,IF(VLOOKUP($E106,'Country Indicator Data'!$B$4:$N$300,5,FALSE)&lt;G$4,0,(G$3-VLOOKUP($E106,'Country Indicator Data'!$B$4:$N$300,5,FALSE))/(G$3-G$4)*5)),1)))</f>
        <v>2.1</v>
      </c>
      <c r="H106" s="240">
        <f t="shared" si="39"/>
        <v>1.9500000000000002</v>
      </c>
      <c r="I106" s="240">
        <f>IF(LEN(E106)&gt;3,(IF(VLOOKUP($C106,'Regional Crises'!$B$1:$R$66,6,FALSE)="x","x",ROUND(IF(VLOOKUP($C106,'Regional Crises'!$B$1:$R$66,6,FALSE)&gt;I$3,5,IF(VLOOKUP($C106,'Regional Crises'!$B$1:$R$66,6,FALSE)&lt;I$4,0,5-(I$3-VLOOKUP($C106,'Regional Crises'!$B$1:$R$66,6,FALSE))/(I$3-I$4)*5)),1))),IF(VLOOKUP($E106,'Country Indicator Data'!$B$4:$N$300,2,FALSE)="x","x",ROUND(IF(VLOOKUP($E106,'Country Indicator Data'!$B$4:$N$300,2,FALSE)&gt;I$3,5,IF(VLOOKUP($E106,'Country Indicator Data'!$B$4:$N$300,2,FALSE)&lt;I$4,0,5-(I$3-VLOOKUP($E106,'Country Indicator Data'!$B$4:$N$300,2,FALSE))/(I$3-I$4)*5)),1)))</f>
        <v>1.3</v>
      </c>
      <c r="J106" s="240">
        <f>IF(LEN(E106)&gt;3,(IF(VLOOKUP($C106,'Regional Crises'!$B$1:$R$66,8,FALSE)="x","x",ROUND(IF(VLOOKUP($C106,'Regional Crises'!$B$1:$R$66,8,FALSE)&gt;J$3,5,IF(VLOOKUP($C106,'Regional Crises'!$B$1:$R$66,8,FALSE)&lt;J$4,0,5-(J$3-VLOOKUP($C106,'Regional Crises'!$B$1:$R$66,8,FALSE))/(J$3-J$4)*5)),1))),IF(VLOOKUP($E106,'Country Indicator Data'!$B$4:$N$300,4,FALSE)="x","x",ROUND(IF(VLOOKUP($E106,'Country Indicator Data'!$B$4:$N$300,4,FALSE)&gt;J$3,5,IF(VLOOKUP($E106,'Country Indicator Data'!$B$4:$N$300,4,FALSE)&lt;J$4,0,5-(J$3-VLOOKUP($E106,'Country Indicator Data'!$B$4:$N$300,4,FALSE))/(J$3-J$4)*5)),1)))</f>
        <v>1.4</v>
      </c>
      <c r="K106" s="240">
        <f t="shared" si="40"/>
        <v>1.35</v>
      </c>
      <c r="L106" s="240">
        <f>IF(LEN(E106)&gt;3,(IF(VLOOKUP($C106,'Regional Crises'!$B$1:$R$66,10,FALSE)="x","x",ROUND(IF(VLOOKUP($C106,'Regional Crises'!$B$1:$R$66,10,FALSE)&gt;L$3,5,IF(VLOOKUP($C106,'Regional Crises'!$B$1:$R$66,10,FALSE)&lt;L$4,0,5-(L$3-VLOOKUP($C106,'Regional Crises'!$B$1:$R$66,10,FALSE))/(L$3-L$4)*5)),1))),IF(VLOOKUP($E106,'Country Indicator Data'!$B$4:$N$300,6,FALSE)="x","x",ROUND(IF(VLOOKUP($E106,'Country Indicator Data'!$B$4:$N$300,6,FALSE)&gt;L$3,5,IF(VLOOKUP($E106,'Country Indicator Data'!$B$4:$N$300,6,FALSE)&lt;L$4,0,5-(L$3-VLOOKUP($E106,'Country Indicator Data'!$B$4:$N$300,6,FALSE))/(L$3-L$4)*5)),1)))</f>
        <v>2.8</v>
      </c>
      <c r="M106" s="240">
        <f>IF(LEN(E106)&gt;3,(IF(VLOOKUP($C106,'Regional Crises'!$B$1:$R$66,11,FALSE)="x","x",ROUND(IF(VLOOKUP($C106,'Regional Crises'!$B$1:$R$66,11,FALSE)&gt;M$3,5,IF(VLOOKUP($C106,'Regional Crises'!$B$1:$R$66,11,FALSE)&lt;M$4,0,5-(M$3-VLOOKUP($C106,'Regional Crises'!$B$1:$R$66,11,FALSE))/(M$3-M$4)*5)),1))),IF(VLOOKUP($E106,'Country Indicator Data'!$B$4:$N$300,7,FALSE)="x","x",ROUND(IF(VLOOKUP($E106,'Country Indicator Data'!$B$4:$N$300,7,FALSE)&gt;M$3,5,IF(VLOOKUP($E106,'Country Indicator Data'!$B$4:$N$300,7,FALSE)&lt;M$4,0,5-(M$3-VLOOKUP($E106,'Country Indicator Data'!$B$4:$N$300,7,FALSE))/(M$3-M$4)*5)),1)))</f>
        <v>2.2000000000000002</v>
      </c>
      <c r="N106" s="240">
        <f t="shared" si="41"/>
        <v>2.5</v>
      </c>
      <c r="O106" s="240">
        <f t="shared" si="42"/>
        <v>1.9333333333333336</v>
      </c>
      <c r="P106" s="240">
        <f>IF(LEN(E106)&gt;3,VLOOKUP(C106,'Regional Crises'!$B$1:$R$69,12,FALSE),VLOOKUP(E106,'Country Indicator Data'!$B$4:$I$300,8,FALSE))</f>
        <v>4</v>
      </c>
      <c r="Q106" s="240">
        <f>IF(LEN(E106)&gt;3,((IF(VLOOKUP($C106,'Regional Crises'!$B$1:$R$66,13,FALSE)="x","x",ROUND(IF(VLOOKUP($C106,'Regional Crises'!$B$1:$R$66,13,FALSE)&gt;Q$3,5,IF(VLOOKUP($C106,'Regional Crises'!$B$1:$R$66,13,FALSE)&lt;Q$4,0,5-(LOG(Q$3)-LOG(VLOOKUP($C106,'Regional Crises'!$B$1:$R$66,13,FALSE)))/(LOG(Q$3)-LOG(Q$4))*5)),1)))),(IF(VLOOKUP($E106,'Country Indicator Data'!$B$4:$N$300,9,FALSE)="x","x",ROUND(IF(VLOOKUP($E106,'Country Indicator Data'!$B$4:$N$300,9,FALSE)&gt;Q$3,5,IF(VLOOKUP($E106,'Country Indicator Data'!$B$4:$N$300,9,FALSE)&lt;Q$4,0,5-(LOG(Q$3)-LOG(VLOOKUP($E106,'Country Indicator Data'!$B$4:$N$300,9,FALSE)))/(LOG(Q$3)-LOG(Q$4))*5)),1))))</f>
        <v>3.7</v>
      </c>
      <c r="R106" s="240">
        <f t="shared" si="43"/>
        <v>3.85</v>
      </c>
      <c r="S106" s="240">
        <f>IF(LEN(E106)&gt;3,((IF(VLOOKUP($C106,'Regional Crises'!$B$1:$R$66,17,FALSE)="x","x",ROUND(IF(VLOOKUP($C106,'Regional Crises'!$B$1:$R$66,17,FALSE)&gt;S$3,0,IF(VLOOKUP($C106,'Regional Crises'!$B$1:$R$66,17,FALSE)&lt;S$4,5,(S$3-VLOOKUP($C106,'Regional Crises'!$B$1:$R$66,17,FALSE))/(S$3-S$4)*5)),1)))),(IF(VLOOKUP($E106,'Country Indicator Data'!$B$4:$N$300,13,FALSE)="x","x",ROUND(IF(VLOOKUP($E106,'Country Indicator Data'!$B$4:$N$300,13,FALSE)&gt;S$3,0,IF(VLOOKUP($E106,'Country Indicator Data'!$B$4:$N$300,13,FALSE)&lt;S$4,5,(S$3-VLOOKUP($E106,'Country Indicator Data'!$B$4:$N$300,13,FALSE))/(S$3-S$4)*5)),1))))</f>
        <v>3.3</v>
      </c>
      <c r="T106" s="240">
        <f>IF(LEN(E106)&gt;3,((IF(VLOOKUP($C106,'Regional Crises'!$B$1:$R$66,14,FALSE)="x","x",ROUND(IF(VLOOKUP($C106,'Regional Crises'!$B$1:$R$66,14,FALSE)&gt;T$3,0,IF(VLOOKUP($C106,'Regional Crises'!$B$1:$R$66,14,FALSE)&lt;T$4,5,(T$3-VLOOKUP($C106,'Regional Crises'!$B$1:$R$66,14,FALSE))/(T$3-T$4)*5)),1)))),(IF(VLOOKUP($E106,'Country Indicator Data'!$B$4:$N$300,10,FALSE)="x","x",ROUND(IF(VLOOKUP($E106,'Country Indicator Data'!$B$4:$N$300,10,FALSE)&gt;T$3,0,IF(VLOOKUP($E106,'Country Indicator Data'!$B$4:$N$300,10,FALSE)&lt;T$4,5,(T$3-VLOOKUP($E106,'Country Indicator Data'!$B$4:$N$300,10,FALSE))/(T$3-T$4)*5)),1))))</f>
        <v>3</v>
      </c>
      <c r="U106" s="240">
        <f>IF(LEN(E106)&gt;3,((IF(VLOOKUP($C106,'Regional Crises'!$B$1:$R$66,15,FALSE)="x","x",ROUND(IF(VLOOKUP($C106,'Regional Crises'!$B$1:$R$66,15,FALSE)&gt;U$3,0,IF(VLOOKUP($C106,'Regional Crises'!$B$1:$R$66,15,FALSE)&lt;U$4,5,(U$3-VLOOKUP($C106,'Regional Crises'!$B$1:$R$66,15,FALSE))/(U$3-U$4)*5)),1)))),(IF(VLOOKUP($E106,'Country Indicator Data'!$B$4:$N$300,11,FALSE)="x","x",ROUND(IF(VLOOKUP($E106,'Country Indicator Data'!$B$4:$N$300,11,FALSE)&gt;U$3,0,IF(VLOOKUP($E106,'Country Indicator Data'!$B$4:$N$300,11,FALSE)&lt;U$4,5,(U$3-VLOOKUP($E106,'Country Indicator Data'!$B$4:$N$300,11,FALSE))/(U$3-U$4)*5)),1))))</f>
        <v>2.6</v>
      </c>
      <c r="V106" s="240">
        <f>IF(LEN(E106)&gt;3,((IF(VLOOKUP($C106,'Regional Crises'!$B$1:$R$66,16,FALSE)="x","x",ROUND(IF(VLOOKUP($C106,'Regional Crises'!$B$1:$R$66,16,FALSE)&gt;V$3,0,IF(VLOOKUP($C106,'Regional Crises'!$B$1:$R$66,16,FALSE)&lt;V$4,5,(V$3-VLOOKUP($C106,'Regional Crises'!$B$1:$R$66,16,FALSE))/(V$3-V$4)*5)),1)))),(IF(VLOOKUP($E106,'Country Indicator Data'!$B$4:$N$300,12,FALSE)="x","x",ROUND(IF(VLOOKUP($E106,'Country Indicator Data'!$B$4:$N$300,12,FALSE)&gt;V$3,0,IF(VLOOKUP($E106,'Country Indicator Data'!$B$4:$N$300,12,FALSE)&lt;V$4,5,(V$3-VLOOKUP($E106,'Country Indicator Data'!$B$4:$N$300,12,FALSE))/(V$3-V$4)*5)),1))))</f>
        <v>2.1</v>
      </c>
      <c r="W106" s="240">
        <f t="shared" si="44"/>
        <v>2.8</v>
      </c>
      <c r="X106" s="240">
        <f t="shared" si="45"/>
        <v>2.9</v>
      </c>
      <c r="Y106" s="247">
        <f>IF('Core Indicators'!FC103="x","x",IF('Core Indicators'!FC103&gt;=5,5,IF('Core Indicators'!FC103&gt;=4,4,IF('Core Indicators'!FC103&gt;=3,3,IF('Core Indicators'!FC103&gt;=2,2,IF('Core Indicators'!FC103&gt;=1,1,0))))))</f>
        <v>4</v>
      </c>
      <c r="Z106" s="240">
        <f t="shared" si="46"/>
        <v>4</v>
      </c>
      <c r="AA106" s="247">
        <f>'Crisis Indicator Data'!Y103</f>
        <v>0</v>
      </c>
      <c r="AB106" s="247">
        <f>'Crisis Indicator Data'!Z103</f>
        <v>1</v>
      </c>
      <c r="AC106" s="247">
        <f>'Crisis Indicator Data'!AA103</f>
        <v>0</v>
      </c>
      <c r="AD106" s="247">
        <f>'Crisis Indicator Data'!AB103</f>
        <v>0</v>
      </c>
      <c r="AE106" s="247">
        <f t="shared" si="47"/>
        <v>1</v>
      </c>
      <c r="AF106" s="247">
        <f>'Crisis Indicator Data'!AC103</f>
        <v>0</v>
      </c>
      <c r="AG106" s="247">
        <f>'Crisis Indicator Data'!AD103</f>
        <v>0</v>
      </c>
      <c r="AH106" s="247">
        <f t="shared" si="48"/>
        <v>0</v>
      </c>
      <c r="AI106" s="247">
        <f>'Crisis Indicator Data'!AE103</f>
        <v>0</v>
      </c>
      <c r="AJ106" s="247">
        <f>'Crisis Indicator Data'!AF103</f>
        <v>1</v>
      </c>
      <c r="AK106" s="247">
        <f>'Crisis Indicator Data'!AG103</f>
        <v>1</v>
      </c>
      <c r="AL106" s="247">
        <f t="shared" si="49"/>
        <v>2</v>
      </c>
      <c r="AM106" s="240">
        <f t="shared" si="50"/>
        <v>1</v>
      </c>
      <c r="AN106" s="240">
        <f t="shared" si="51"/>
        <v>2.5</v>
      </c>
    </row>
    <row r="107" spans="1:40" ht="13.5" customHeight="1" x14ac:dyDescent="0.25">
      <c r="A107" s="147" t="str">
        <f>'Crisis Indicator Data'!A104</f>
        <v>Typhoon Nalgae</v>
      </c>
      <c r="B107" s="148" t="str">
        <f>'Crisis Indicator Data'!B104</f>
        <v>Cyclone</v>
      </c>
      <c r="C107" s="148" t="str">
        <f>'Crisis Indicator Data'!C104</f>
        <v>PHL012</v>
      </c>
      <c r="D107" s="148" t="str">
        <f>'Crisis Indicator Data'!D104</f>
        <v>Philippines</v>
      </c>
      <c r="E107" s="149" t="str">
        <f>'Crisis Indicator Data'!E104</f>
        <v>PHL</v>
      </c>
      <c r="F107" s="240">
        <f>IF(LEN(E107)&gt;3,(IF(VLOOKUP($C107,'Regional Crises'!$B$1:$R$66,7,FALSE)="x","x",ROUND(IF(VLOOKUP($C107,'Regional Crises'!$B$1:$R$66,7,FALSE)&gt;$F$3,5,IF(VLOOKUP($C107,'Regional Crises'!$B$1:$R$66,7,FALSE)&lt;F$4,0,($F$3-VLOOKUP($C107,'Regional Crises'!$B$1:$R$66,7,FALSE))/($F$3-$F$4)*5)),1))),IF(VLOOKUP($E107,'Country Indicator Data'!$B$4:$N$300,3,FALSE)="x","x",ROUND(IF(VLOOKUP($E107,'Country Indicator Data'!$B$4:$N$300,3,FALSE)&gt;$F$3,5,IF(VLOOKUP($E107,'Country Indicator Data'!$B$4:$N$300,3,FALSE)&lt;$F$4,0,($F$3-VLOOKUP($E107,'Country Indicator Data'!$B$4:$N$300,3,FALSE))/($F$3-$F$4)*5)),1)))</f>
        <v>1.8</v>
      </c>
      <c r="G107" s="240">
        <f>IF(LEN(E107)&gt;3,(IF(VLOOKUP($C107,'Regional Crises'!$B$1:$R$66,9,FALSE)="x","x",ROUND(IF(VLOOKUP($C107,'Regional Crises'!$B$1:$R$66,9,FALSE)&gt;G$3,5,IF(VLOOKUP($C107,'Regional Crises'!$B$1:$R$66,9,FALSE)&lt;G$4,0,(G$3-VLOOKUP($C107,'Regional Crises'!$B$1:$R$66,9,FALSE))/(G$3-G$4)*5)),1))),IF(VLOOKUP($E107,'Country Indicator Data'!$B$4:$N$300,5,FALSE)="x","x",ROUND(IF(VLOOKUP($E107,'Country Indicator Data'!$B$4:$N$300,5,FALSE)&gt;G$3,5,IF(VLOOKUP($E107,'Country Indicator Data'!$B$4:$N$300,5,FALSE)&lt;G$4,0,(G$3-VLOOKUP($E107,'Country Indicator Data'!$B$4:$N$300,5,FALSE))/(G$3-G$4)*5)),1)))</f>
        <v>2.1</v>
      </c>
      <c r="H107" s="240">
        <f t="shared" si="39"/>
        <v>1.9500000000000002</v>
      </c>
      <c r="I107" s="240">
        <f>IF(LEN(E107)&gt;3,(IF(VLOOKUP($C107,'Regional Crises'!$B$1:$R$66,6,FALSE)="x","x",ROUND(IF(VLOOKUP($C107,'Regional Crises'!$B$1:$R$66,6,FALSE)&gt;I$3,5,IF(VLOOKUP($C107,'Regional Crises'!$B$1:$R$66,6,FALSE)&lt;I$4,0,5-(I$3-VLOOKUP($C107,'Regional Crises'!$B$1:$R$66,6,FALSE))/(I$3-I$4)*5)),1))),IF(VLOOKUP($E107,'Country Indicator Data'!$B$4:$N$300,2,FALSE)="x","x",ROUND(IF(VLOOKUP($E107,'Country Indicator Data'!$B$4:$N$300,2,FALSE)&gt;I$3,5,IF(VLOOKUP($E107,'Country Indicator Data'!$B$4:$N$300,2,FALSE)&lt;I$4,0,5-(I$3-VLOOKUP($E107,'Country Indicator Data'!$B$4:$N$300,2,FALSE))/(I$3-I$4)*5)),1)))</f>
        <v>1.3</v>
      </c>
      <c r="J107" s="240">
        <f>IF(LEN(E107)&gt;3,(IF(VLOOKUP($C107,'Regional Crises'!$B$1:$R$66,8,FALSE)="x","x",ROUND(IF(VLOOKUP($C107,'Regional Crises'!$B$1:$R$66,8,FALSE)&gt;J$3,5,IF(VLOOKUP($C107,'Regional Crises'!$B$1:$R$66,8,FALSE)&lt;J$4,0,5-(J$3-VLOOKUP($C107,'Regional Crises'!$B$1:$R$66,8,FALSE))/(J$3-J$4)*5)),1))),IF(VLOOKUP($E107,'Country Indicator Data'!$B$4:$N$300,4,FALSE)="x","x",ROUND(IF(VLOOKUP($E107,'Country Indicator Data'!$B$4:$N$300,4,FALSE)&gt;J$3,5,IF(VLOOKUP($E107,'Country Indicator Data'!$B$4:$N$300,4,FALSE)&lt;J$4,0,5-(J$3-VLOOKUP($E107,'Country Indicator Data'!$B$4:$N$300,4,FALSE))/(J$3-J$4)*5)),1)))</f>
        <v>1.4</v>
      </c>
      <c r="K107" s="240">
        <f t="shared" si="40"/>
        <v>1.35</v>
      </c>
      <c r="L107" s="240">
        <f>IF(LEN(E107)&gt;3,(IF(VLOOKUP($C107,'Regional Crises'!$B$1:$R$66,10,FALSE)="x","x",ROUND(IF(VLOOKUP($C107,'Regional Crises'!$B$1:$R$66,10,FALSE)&gt;L$3,5,IF(VLOOKUP($C107,'Regional Crises'!$B$1:$R$66,10,FALSE)&lt;L$4,0,5-(L$3-VLOOKUP($C107,'Regional Crises'!$B$1:$R$66,10,FALSE))/(L$3-L$4)*5)),1))),IF(VLOOKUP($E107,'Country Indicator Data'!$B$4:$N$300,6,FALSE)="x","x",ROUND(IF(VLOOKUP($E107,'Country Indicator Data'!$B$4:$N$300,6,FALSE)&gt;L$3,5,IF(VLOOKUP($E107,'Country Indicator Data'!$B$4:$N$300,6,FALSE)&lt;L$4,0,5-(L$3-VLOOKUP($E107,'Country Indicator Data'!$B$4:$N$300,6,FALSE))/(L$3-L$4)*5)),1)))</f>
        <v>2.8</v>
      </c>
      <c r="M107" s="240">
        <f>IF(LEN(E107)&gt;3,(IF(VLOOKUP($C107,'Regional Crises'!$B$1:$R$66,11,FALSE)="x","x",ROUND(IF(VLOOKUP($C107,'Regional Crises'!$B$1:$R$66,11,FALSE)&gt;M$3,5,IF(VLOOKUP($C107,'Regional Crises'!$B$1:$R$66,11,FALSE)&lt;M$4,0,5-(M$3-VLOOKUP($C107,'Regional Crises'!$B$1:$R$66,11,FALSE))/(M$3-M$4)*5)),1))),IF(VLOOKUP($E107,'Country Indicator Data'!$B$4:$N$300,7,FALSE)="x","x",ROUND(IF(VLOOKUP($E107,'Country Indicator Data'!$B$4:$N$300,7,FALSE)&gt;M$3,5,IF(VLOOKUP($E107,'Country Indicator Data'!$B$4:$N$300,7,FALSE)&lt;M$4,0,5-(M$3-VLOOKUP($E107,'Country Indicator Data'!$B$4:$N$300,7,FALSE))/(M$3-M$4)*5)),1)))</f>
        <v>2.2000000000000002</v>
      </c>
      <c r="N107" s="240">
        <f t="shared" si="41"/>
        <v>2.5</v>
      </c>
      <c r="O107" s="240">
        <f t="shared" si="42"/>
        <v>1.9333333333333336</v>
      </c>
      <c r="P107" s="240">
        <f>IF(LEN(E107)&gt;3,VLOOKUP(C107,'Regional Crises'!$B$1:$R$69,12,FALSE),VLOOKUP(E107,'Country Indicator Data'!$B$4:$I$300,8,FALSE))</f>
        <v>4</v>
      </c>
      <c r="Q107" s="240">
        <f>IF(LEN(E107)&gt;3,((IF(VLOOKUP($C107,'Regional Crises'!$B$1:$R$66,13,FALSE)="x","x",ROUND(IF(VLOOKUP($C107,'Regional Crises'!$B$1:$R$66,13,FALSE)&gt;Q$3,5,IF(VLOOKUP($C107,'Regional Crises'!$B$1:$R$66,13,FALSE)&lt;Q$4,0,5-(LOG(Q$3)-LOG(VLOOKUP($C107,'Regional Crises'!$B$1:$R$66,13,FALSE)))/(LOG(Q$3)-LOG(Q$4))*5)),1)))),(IF(VLOOKUP($E107,'Country Indicator Data'!$B$4:$N$300,9,FALSE)="x","x",ROUND(IF(VLOOKUP($E107,'Country Indicator Data'!$B$4:$N$300,9,FALSE)&gt;Q$3,5,IF(VLOOKUP($E107,'Country Indicator Data'!$B$4:$N$300,9,FALSE)&lt;Q$4,0,5-(LOG(Q$3)-LOG(VLOOKUP($E107,'Country Indicator Data'!$B$4:$N$300,9,FALSE)))/(LOG(Q$3)-LOG(Q$4))*5)),1))))</f>
        <v>3.7</v>
      </c>
      <c r="R107" s="240">
        <f t="shared" si="43"/>
        <v>3.85</v>
      </c>
      <c r="S107" s="240">
        <f>IF(LEN(E107)&gt;3,((IF(VLOOKUP($C107,'Regional Crises'!$B$1:$R$66,17,FALSE)="x","x",ROUND(IF(VLOOKUP($C107,'Regional Crises'!$B$1:$R$66,17,FALSE)&gt;S$3,0,IF(VLOOKUP($C107,'Regional Crises'!$B$1:$R$66,17,FALSE)&lt;S$4,5,(S$3-VLOOKUP($C107,'Regional Crises'!$B$1:$R$66,17,FALSE))/(S$3-S$4)*5)),1)))),(IF(VLOOKUP($E107,'Country Indicator Data'!$B$4:$N$300,13,FALSE)="x","x",ROUND(IF(VLOOKUP($E107,'Country Indicator Data'!$B$4:$N$300,13,FALSE)&gt;S$3,0,IF(VLOOKUP($E107,'Country Indicator Data'!$B$4:$N$300,13,FALSE)&lt;S$4,5,(S$3-VLOOKUP($E107,'Country Indicator Data'!$B$4:$N$300,13,FALSE))/(S$3-S$4)*5)),1))))</f>
        <v>3.3</v>
      </c>
      <c r="T107" s="240">
        <f>IF(LEN(E107)&gt;3,((IF(VLOOKUP($C107,'Regional Crises'!$B$1:$R$66,14,FALSE)="x","x",ROUND(IF(VLOOKUP($C107,'Regional Crises'!$B$1:$R$66,14,FALSE)&gt;T$3,0,IF(VLOOKUP($C107,'Regional Crises'!$B$1:$R$66,14,FALSE)&lt;T$4,5,(T$3-VLOOKUP($C107,'Regional Crises'!$B$1:$R$66,14,FALSE))/(T$3-T$4)*5)),1)))),(IF(VLOOKUP($E107,'Country Indicator Data'!$B$4:$N$300,10,FALSE)="x","x",ROUND(IF(VLOOKUP($E107,'Country Indicator Data'!$B$4:$N$300,10,FALSE)&gt;T$3,0,IF(VLOOKUP($E107,'Country Indicator Data'!$B$4:$N$300,10,FALSE)&lt;T$4,5,(T$3-VLOOKUP($E107,'Country Indicator Data'!$B$4:$N$300,10,FALSE))/(T$3-T$4)*5)),1))))</f>
        <v>3</v>
      </c>
      <c r="U107" s="240">
        <f>IF(LEN(E107)&gt;3,((IF(VLOOKUP($C107,'Regional Crises'!$B$1:$R$66,15,FALSE)="x","x",ROUND(IF(VLOOKUP($C107,'Regional Crises'!$B$1:$R$66,15,FALSE)&gt;U$3,0,IF(VLOOKUP($C107,'Regional Crises'!$B$1:$R$66,15,FALSE)&lt;U$4,5,(U$3-VLOOKUP($C107,'Regional Crises'!$B$1:$R$66,15,FALSE))/(U$3-U$4)*5)),1)))),(IF(VLOOKUP($E107,'Country Indicator Data'!$B$4:$N$300,11,FALSE)="x","x",ROUND(IF(VLOOKUP($E107,'Country Indicator Data'!$B$4:$N$300,11,FALSE)&gt;U$3,0,IF(VLOOKUP($E107,'Country Indicator Data'!$B$4:$N$300,11,FALSE)&lt;U$4,5,(U$3-VLOOKUP($E107,'Country Indicator Data'!$B$4:$N$300,11,FALSE))/(U$3-U$4)*5)),1))))</f>
        <v>2.6</v>
      </c>
      <c r="V107" s="240">
        <f>IF(LEN(E107)&gt;3,((IF(VLOOKUP($C107,'Regional Crises'!$B$1:$R$66,16,FALSE)="x","x",ROUND(IF(VLOOKUP($C107,'Regional Crises'!$B$1:$R$66,16,FALSE)&gt;V$3,0,IF(VLOOKUP($C107,'Regional Crises'!$B$1:$R$66,16,FALSE)&lt;V$4,5,(V$3-VLOOKUP($C107,'Regional Crises'!$B$1:$R$66,16,FALSE))/(V$3-V$4)*5)),1)))),(IF(VLOOKUP($E107,'Country Indicator Data'!$B$4:$N$300,12,FALSE)="x","x",ROUND(IF(VLOOKUP($E107,'Country Indicator Data'!$B$4:$N$300,12,FALSE)&gt;V$3,0,IF(VLOOKUP($E107,'Country Indicator Data'!$B$4:$N$300,12,FALSE)&lt;V$4,5,(V$3-VLOOKUP($E107,'Country Indicator Data'!$B$4:$N$300,12,FALSE))/(V$3-V$4)*5)),1))))</f>
        <v>2.1</v>
      </c>
      <c r="W107" s="240">
        <f t="shared" si="44"/>
        <v>2.8</v>
      </c>
      <c r="X107" s="240">
        <f t="shared" si="45"/>
        <v>2.9</v>
      </c>
      <c r="Y107" s="247">
        <f>IF('Core Indicators'!FC104="x","x",IF('Core Indicators'!FC104&gt;=5,5,IF('Core Indicators'!FC104&gt;=4,4,IF('Core Indicators'!FC104&gt;=3,3,IF('Core Indicators'!FC104&gt;=2,2,IF('Core Indicators'!FC104&gt;=1,1,0))))))</f>
        <v>4</v>
      </c>
      <c r="Z107" s="240">
        <f t="shared" si="46"/>
        <v>4</v>
      </c>
      <c r="AA107" s="247">
        <f>'Crisis Indicator Data'!Y104</f>
        <v>0</v>
      </c>
      <c r="AB107" s="247">
        <f>'Crisis Indicator Data'!Z104</f>
        <v>0</v>
      </c>
      <c r="AC107" s="247">
        <f>'Crisis Indicator Data'!AA104</f>
        <v>0</v>
      </c>
      <c r="AD107" s="247">
        <f>'Crisis Indicator Data'!AB104</f>
        <v>0</v>
      </c>
      <c r="AE107" s="247">
        <f t="shared" si="47"/>
        <v>0</v>
      </c>
      <c r="AF107" s="247">
        <f>'Crisis Indicator Data'!AC104</f>
        <v>0</v>
      </c>
      <c r="AG107" s="247">
        <f>'Crisis Indicator Data'!AD104</f>
        <v>0</v>
      </c>
      <c r="AH107" s="247">
        <f t="shared" si="48"/>
        <v>0</v>
      </c>
      <c r="AI107" s="247">
        <f>'Crisis Indicator Data'!AE104</f>
        <v>0</v>
      </c>
      <c r="AJ107" s="247">
        <f>'Crisis Indicator Data'!AF104</f>
        <v>1</v>
      </c>
      <c r="AK107" s="247">
        <f>'Crisis Indicator Data'!AG104</f>
        <v>3</v>
      </c>
      <c r="AL107" s="247">
        <f t="shared" si="49"/>
        <v>3</v>
      </c>
      <c r="AM107" s="240">
        <f t="shared" si="50"/>
        <v>1</v>
      </c>
      <c r="AN107" s="240">
        <f t="shared" si="51"/>
        <v>2.5</v>
      </c>
    </row>
    <row r="108" spans="1:40" ht="13.5" customHeight="1" x14ac:dyDescent="0.25">
      <c r="A108" s="147" t="str">
        <f>'Crisis Indicator Data'!A105</f>
        <v>LPAs, Northeast Monsoon, and Shear Line</v>
      </c>
      <c r="B108" s="148" t="str">
        <f>'Crisis Indicator Data'!B105</f>
        <v>Floods,Other seasonal event</v>
      </c>
      <c r="C108" s="148" t="str">
        <f>'Crisis Indicator Data'!C105</f>
        <v>PHL013</v>
      </c>
      <c r="D108" s="148" t="str">
        <f>'Crisis Indicator Data'!D105</f>
        <v>Philippines</v>
      </c>
      <c r="E108" s="149" t="str">
        <f>'Crisis Indicator Data'!E105</f>
        <v>PHL</v>
      </c>
      <c r="F108" s="240">
        <f>IF(LEN(E108)&gt;3,(IF(VLOOKUP($C108,'Regional Crises'!$B$1:$R$66,7,FALSE)="x","x",ROUND(IF(VLOOKUP($C108,'Regional Crises'!$B$1:$R$66,7,FALSE)&gt;$F$3,5,IF(VLOOKUP($C108,'Regional Crises'!$B$1:$R$66,7,FALSE)&lt;F$4,0,($F$3-VLOOKUP($C108,'Regional Crises'!$B$1:$R$66,7,FALSE))/($F$3-$F$4)*5)),1))),IF(VLOOKUP($E108,'Country Indicator Data'!$B$4:$N$300,3,FALSE)="x","x",ROUND(IF(VLOOKUP($E108,'Country Indicator Data'!$B$4:$N$300,3,FALSE)&gt;$F$3,5,IF(VLOOKUP($E108,'Country Indicator Data'!$B$4:$N$300,3,FALSE)&lt;$F$4,0,($F$3-VLOOKUP($E108,'Country Indicator Data'!$B$4:$N$300,3,FALSE))/($F$3-$F$4)*5)),1)))</f>
        <v>1.8</v>
      </c>
      <c r="G108" s="240">
        <f>IF(LEN(E108)&gt;3,(IF(VLOOKUP($C108,'Regional Crises'!$B$1:$R$66,9,FALSE)="x","x",ROUND(IF(VLOOKUP($C108,'Regional Crises'!$B$1:$R$66,9,FALSE)&gt;G$3,5,IF(VLOOKUP($C108,'Regional Crises'!$B$1:$R$66,9,FALSE)&lt;G$4,0,(G$3-VLOOKUP($C108,'Regional Crises'!$B$1:$R$66,9,FALSE))/(G$3-G$4)*5)),1))),IF(VLOOKUP($E108,'Country Indicator Data'!$B$4:$N$300,5,FALSE)="x","x",ROUND(IF(VLOOKUP($E108,'Country Indicator Data'!$B$4:$N$300,5,FALSE)&gt;G$3,5,IF(VLOOKUP($E108,'Country Indicator Data'!$B$4:$N$300,5,FALSE)&lt;G$4,0,(G$3-VLOOKUP($E108,'Country Indicator Data'!$B$4:$N$300,5,FALSE))/(G$3-G$4)*5)),1)))</f>
        <v>2.1</v>
      </c>
      <c r="H108" s="240">
        <f t="shared" si="39"/>
        <v>1.9500000000000002</v>
      </c>
      <c r="I108" s="240">
        <f>IF(LEN(E108)&gt;3,(IF(VLOOKUP($C108,'Regional Crises'!$B$1:$R$66,6,FALSE)="x","x",ROUND(IF(VLOOKUP($C108,'Regional Crises'!$B$1:$R$66,6,FALSE)&gt;I$3,5,IF(VLOOKUP($C108,'Regional Crises'!$B$1:$R$66,6,FALSE)&lt;I$4,0,5-(I$3-VLOOKUP($C108,'Regional Crises'!$B$1:$R$66,6,FALSE))/(I$3-I$4)*5)),1))),IF(VLOOKUP($E108,'Country Indicator Data'!$B$4:$N$300,2,FALSE)="x","x",ROUND(IF(VLOOKUP($E108,'Country Indicator Data'!$B$4:$N$300,2,FALSE)&gt;I$3,5,IF(VLOOKUP($E108,'Country Indicator Data'!$B$4:$N$300,2,FALSE)&lt;I$4,0,5-(I$3-VLOOKUP($E108,'Country Indicator Data'!$B$4:$N$300,2,FALSE))/(I$3-I$4)*5)),1)))</f>
        <v>1.3</v>
      </c>
      <c r="J108" s="240">
        <f>IF(LEN(E108)&gt;3,(IF(VLOOKUP($C108,'Regional Crises'!$B$1:$R$66,8,FALSE)="x","x",ROUND(IF(VLOOKUP($C108,'Regional Crises'!$B$1:$R$66,8,FALSE)&gt;J$3,5,IF(VLOOKUP($C108,'Regional Crises'!$B$1:$R$66,8,FALSE)&lt;J$4,0,5-(J$3-VLOOKUP($C108,'Regional Crises'!$B$1:$R$66,8,FALSE))/(J$3-J$4)*5)),1))),IF(VLOOKUP($E108,'Country Indicator Data'!$B$4:$N$300,4,FALSE)="x","x",ROUND(IF(VLOOKUP($E108,'Country Indicator Data'!$B$4:$N$300,4,FALSE)&gt;J$3,5,IF(VLOOKUP($E108,'Country Indicator Data'!$B$4:$N$300,4,FALSE)&lt;J$4,0,5-(J$3-VLOOKUP($E108,'Country Indicator Data'!$B$4:$N$300,4,FALSE))/(J$3-J$4)*5)),1)))</f>
        <v>1.4</v>
      </c>
      <c r="K108" s="240">
        <f t="shared" si="40"/>
        <v>1.35</v>
      </c>
      <c r="L108" s="240">
        <f>IF(LEN(E108)&gt;3,(IF(VLOOKUP($C108,'Regional Crises'!$B$1:$R$66,10,FALSE)="x","x",ROUND(IF(VLOOKUP($C108,'Regional Crises'!$B$1:$R$66,10,FALSE)&gt;L$3,5,IF(VLOOKUP($C108,'Regional Crises'!$B$1:$R$66,10,FALSE)&lt;L$4,0,5-(L$3-VLOOKUP($C108,'Regional Crises'!$B$1:$R$66,10,FALSE))/(L$3-L$4)*5)),1))),IF(VLOOKUP($E108,'Country Indicator Data'!$B$4:$N$300,6,FALSE)="x","x",ROUND(IF(VLOOKUP($E108,'Country Indicator Data'!$B$4:$N$300,6,FALSE)&gt;L$3,5,IF(VLOOKUP($E108,'Country Indicator Data'!$B$4:$N$300,6,FALSE)&lt;L$4,0,5-(L$3-VLOOKUP($E108,'Country Indicator Data'!$B$4:$N$300,6,FALSE))/(L$3-L$4)*5)),1)))</f>
        <v>2.8</v>
      </c>
      <c r="M108" s="240">
        <f>IF(LEN(E108)&gt;3,(IF(VLOOKUP($C108,'Regional Crises'!$B$1:$R$66,11,FALSE)="x","x",ROUND(IF(VLOOKUP($C108,'Regional Crises'!$B$1:$R$66,11,FALSE)&gt;M$3,5,IF(VLOOKUP($C108,'Regional Crises'!$B$1:$R$66,11,FALSE)&lt;M$4,0,5-(M$3-VLOOKUP($C108,'Regional Crises'!$B$1:$R$66,11,FALSE))/(M$3-M$4)*5)),1))),IF(VLOOKUP($E108,'Country Indicator Data'!$B$4:$N$300,7,FALSE)="x","x",ROUND(IF(VLOOKUP($E108,'Country Indicator Data'!$B$4:$N$300,7,FALSE)&gt;M$3,5,IF(VLOOKUP($E108,'Country Indicator Data'!$B$4:$N$300,7,FALSE)&lt;M$4,0,5-(M$3-VLOOKUP($E108,'Country Indicator Data'!$B$4:$N$300,7,FALSE))/(M$3-M$4)*5)),1)))</f>
        <v>2.2000000000000002</v>
      </c>
      <c r="N108" s="240">
        <f t="shared" si="41"/>
        <v>2.5</v>
      </c>
      <c r="O108" s="240">
        <f t="shared" si="42"/>
        <v>1.9333333333333336</v>
      </c>
      <c r="P108" s="240">
        <f>IF(LEN(E108)&gt;3,VLOOKUP(C108,'Regional Crises'!$B$1:$R$69,12,FALSE),VLOOKUP(E108,'Country Indicator Data'!$B$4:$I$300,8,FALSE))</f>
        <v>4</v>
      </c>
      <c r="Q108" s="240">
        <f>IF(LEN(E108)&gt;3,((IF(VLOOKUP($C108,'Regional Crises'!$B$1:$R$66,13,FALSE)="x","x",ROUND(IF(VLOOKUP($C108,'Regional Crises'!$B$1:$R$66,13,FALSE)&gt;Q$3,5,IF(VLOOKUP($C108,'Regional Crises'!$B$1:$R$66,13,FALSE)&lt;Q$4,0,5-(LOG(Q$3)-LOG(VLOOKUP($C108,'Regional Crises'!$B$1:$R$66,13,FALSE)))/(LOG(Q$3)-LOG(Q$4))*5)),1)))),(IF(VLOOKUP($E108,'Country Indicator Data'!$B$4:$N$300,9,FALSE)="x","x",ROUND(IF(VLOOKUP($E108,'Country Indicator Data'!$B$4:$N$300,9,FALSE)&gt;Q$3,5,IF(VLOOKUP($E108,'Country Indicator Data'!$B$4:$N$300,9,FALSE)&lt;Q$4,0,5-(LOG(Q$3)-LOG(VLOOKUP($E108,'Country Indicator Data'!$B$4:$N$300,9,FALSE)))/(LOG(Q$3)-LOG(Q$4))*5)),1))))</f>
        <v>3.7</v>
      </c>
      <c r="R108" s="240">
        <f t="shared" si="43"/>
        <v>3.85</v>
      </c>
      <c r="S108" s="240">
        <f>IF(LEN(E108)&gt;3,((IF(VLOOKUP($C108,'Regional Crises'!$B$1:$R$66,17,FALSE)="x","x",ROUND(IF(VLOOKUP($C108,'Regional Crises'!$B$1:$R$66,17,FALSE)&gt;S$3,0,IF(VLOOKUP($C108,'Regional Crises'!$B$1:$R$66,17,FALSE)&lt;S$4,5,(S$3-VLOOKUP($C108,'Regional Crises'!$B$1:$R$66,17,FALSE))/(S$3-S$4)*5)),1)))),(IF(VLOOKUP($E108,'Country Indicator Data'!$B$4:$N$300,13,FALSE)="x","x",ROUND(IF(VLOOKUP($E108,'Country Indicator Data'!$B$4:$N$300,13,FALSE)&gt;S$3,0,IF(VLOOKUP($E108,'Country Indicator Data'!$B$4:$N$300,13,FALSE)&lt;S$4,5,(S$3-VLOOKUP($E108,'Country Indicator Data'!$B$4:$N$300,13,FALSE))/(S$3-S$4)*5)),1))))</f>
        <v>3.3</v>
      </c>
      <c r="T108" s="240">
        <f>IF(LEN(E108)&gt;3,((IF(VLOOKUP($C108,'Regional Crises'!$B$1:$R$66,14,FALSE)="x","x",ROUND(IF(VLOOKUP($C108,'Regional Crises'!$B$1:$R$66,14,FALSE)&gt;T$3,0,IF(VLOOKUP($C108,'Regional Crises'!$B$1:$R$66,14,FALSE)&lt;T$4,5,(T$3-VLOOKUP($C108,'Regional Crises'!$B$1:$R$66,14,FALSE))/(T$3-T$4)*5)),1)))),(IF(VLOOKUP($E108,'Country Indicator Data'!$B$4:$N$300,10,FALSE)="x","x",ROUND(IF(VLOOKUP($E108,'Country Indicator Data'!$B$4:$N$300,10,FALSE)&gt;T$3,0,IF(VLOOKUP($E108,'Country Indicator Data'!$B$4:$N$300,10,FALSE)&lt;T$4,5,(T$3-VLOOKUP($E108,'Country Indicator Data'!$B$4:$N$300,10,FALSE))/(T$3-T$4)*5)),1))))</f>
        <v>3</v>
      </c>
      <c r="U108" s="240">
        <f>IF(LEN(E108)&gt;3,((IF(VLOOKUP($C108,'Regional Crises'!$B$1:$R$66,15,FALSE)="x","x",ROUND(IF(VLOOKUP($C108,'Regional Crises'!$B$1:$R$66,15,FALSE)&gt;U$3,0,IF(VLOOKUP($C108,'Regional Crises'!$B$1:$R$66,15,FALSE)&lt;U$4,5,(U$3-VLOOKUP($C108,'Regional Crises'!$B$1:$R$66,15,FALSE))/(U$3-U$4)*5)),1)))),(IF(VLOOKUP($E108,'Country Indicator Data'!$B$4:$N$300,11,FALSE)="x","x",ROUND(IF(VLOOKUP($E108,'Country Indicator Data'!$B$4:$N$300,11,FALSE)&gt;U$3,0,IF(VLOOKUP($E108,'Country Indicator Data'!$B$4:$N$300,11,FALSE)&lt;U$4,5,(U$3-VLOOKUP($E108,'Country Indicator Data'!$B$4:$N$300,11,FALSE))/(U$3-U$4)*5)),1))))</f>
        <v>2.6</v>
      </c>
      <c r="V108" s="240">
        <f>IF(LEN(E108)&gt;3,((IF(VLOOKUP($C108,'Regional Crises'!$B$1:$R$66,16,FALSE)="x","x",ROUND(IF(VLOOKUP($C108,'Regional Crises'!$B$1:$R$66,16,FALSE)&gt;V$3,0,IF(VLOOKUP($C108,'Regional Crises'!$B$1:$R$66,16,FALSE)&lt;V$4,5,(V$3-VLOOKUP($C108,'Regional Crises'!$B$1:$R$66,16,FALSE))/(V$3-V$4)*5)),1)))),(IF(VLOOKUP($E108,'Country Indicator Data'!$B$4:$N$300,12,FALSE)="x","x",ROUND(IF(VLOOKUP($E108,'Country Indicator Data'!$B$4:$N$300,12,FALSE)&gt;V$3,0,IF(VLOOKUP($E108,'Country Indicator Data'!$B$4:$N$300,12,FALSE)&lt;V$4,5,(V$3-VLOOKUP($E108,'Country Indicator Data'!$B$4:$N$300,12,FALSE))/(V$3-V$4)*5)),1))))</f>
        <v>2.1</v>
      </c>
      <c r="W108" s="240">
        <f t="shared" si="44"/>
        <v>2.8</v>
      </c>
      <c r="X108" s="240">
        <f t="shared" si="45"/>
        <v>2.9</v>
      </c>
      <c r="Y108" s="247">
        <f>IF('Core Indicators'!FC105="x","x",IF('Core Indicators'!FC105&gt;=5,5,IF('Core Indicators'!FC105&gt;=4,4,IF('Core Indicators'!FC105&gt;=3,3,IF('Core Indicators'!FC105&gt;=2,2,IF('Core Indicators'!FC105&gt;=1,1,0))))))</f>
        <v>4</v>
      </c>
      <c r="Z108" s="240">
        <f t="shared" si="46"/>
        <v>4</v>
      </c>
      <c r="AA108" s="247">
        <f>'Crisis Indicator Data'!Y105</f>
        <v>0</v>
      </c>
      <c r="AB108" s="247">
        <f>'Crisis Indicator Data'!Z105</f>
        <v>0</v>
      </c>
      <c r="AC108" s="247">
        <f>'Crisis Indicator Data'!AA105</f>
        <v>0</v>
      </c>
      <c r="AD108" s="247">
        <f>'Crisis Indicator Data'!AB105</f>
        <v>0</v>
      </c>
      <c r="AE108" s="247">
        <f t="shared" si="47"/>
        <v>0</v>
      </c>
      <c r="AF108" s="247">
        <f>'Crisis Indicator Data'!AC105</f>
        <v>0</v>
      </c>
      <c r="AG108" s="247">
        <f>'Crisis Indicator Data'!AD105</f>
        <v>0</v>
      </c>
      <c r="AH108" s="247">
        <f t="shared" si="48"/>
        <v>0</v>
      </c>
      <c r="AI108" s="247">
        <f>'Crisis Indicator Data'!AE105</f>
        <v>0</v>
      </c>
      <c r="AJ108" s="247">
        <f>'Crisis Indicator Data'!AF105</f>
        <v>1</v>
      </c>
      <c r="AK108" s="247">
        <f>'Crisis Indicator Data'!AG105</f>
        <v>3</v>
      </c>
      <c r="AL108" s="247">
        <f t="shared" si="49"/>
        <v>3</v>
      </c>
      <c r="AM108" s="240">
        <f t="shared" si="50"/>
        <v>1</v>
      </c>
      <c r="AN108" s="240">
        <f t="shared" si="51"/>
        <v>2.5</v>
      </c>
    </row>
    <row r="109" spans="1:40" ht="13.5" customHeight="1" x14ac:dyDescent="0.25">
      <c r="A109" s="147" t="str">
        <f>'Crisis Indicator Data'!A106</f>
        <v>Highlands Violence</v>
      </c>
      <c r="B109" s="148" t="str">
        <f>'Crisis Indicator Data'!B106</f>
        <v>Earthquake</v>
      </c>
      <c r="C109" s="148" t="str">
        <f>'Crisis Indicator Data'!C106</f>
        <v>PNG003</v>
      </c>
      <c r="D109" s="148" t="str">
        <f>'Crisis Indicator Data'!D106</f>
        <v>Papua New Guinea</v>
      </c>
      <c r="E109" s="149" t="str">
        <f>'Crisis Indicator Data'!E106</f>
        <v>PNG</v>
      </c>
      <c r="F109" s="240">
        <f>IF(LEN(E109)&gt;3,(IF(VLOOKUP($C109,'Regional Crises'!$B$1:$R$66,7,FALSE)="x","x",ROUND(IF(VLOOKUP($C109,'Regional Crises'!$B$1:$R$66,7,FALSE)&gt;$F$3,5,IF(VLOOKUP($C109,'Regional Crises'!$B$1:$R$66,7,FALSE)&lt;F$4,0,($F$3-VLOOKUP($C109,'Regional Crises'!$B$1:$R$66,7,FALSE))/($F$3-$F$4)*5)),1))),IF(VLOOKUP($E109,'Country Indicator Data'!$B$4:$N$300,3,FALSE)="x","x",ROUND(IF(VLOOKUP($E109,'Country Indicator Data'!$B$4:$N$300,3,FALSE)&gt;$F$3,5,IF(VLOOKUP($E109,'Country Indicator Data'!$B$4:$N$300,3,FALSE)&lt;$F$4,0,($F$3-VLOOKUP($E109,'Country Indicator Data'!$B$4:$N$300,3,FALSE))/($F$3-$F$4)*5)),1)))</f>
        <v>1.1000000000000001</v>
      </c>
      <c r="G109" s="240">
        <f>IF(LEN(E109)&gt;3,(IF(VLOOKUP($C109,'Regional Crises'!$B$1:$R$66,9,FALSE)="x","x",ROUND(IF(VLOOKUP($C109,'Regional Crises'!$B$1:$R$66,9,FALSE)&gt;G$3,5,IF(VLOOKUP($C109,'Regional Crises'!$B$1:$R$66,9,FALSE)&lt;G$4,0,(G$3-VLOOKUP($C109,'Regional Crises'!$B$1:$R$66,9,FALSE))/(G$3-G$4)*5)),1))),IF(VLOOKUP($E109,'Country Indicator Data'!$B$4:$N$300,5,FALSE)="x","x",ROUND(IF(VLOOKUP($E109,'Country Indicator Data'!$B$4:$N$300,5,FALSE)&gt;G$3,5,IF(VLOOKUP($E109,'Country Indicator Data'!$B$4:$N$300,5,FALSE)&lt;G$4,0,(G$3-VLOOKUP($E109,'Country Indicator Data'!$B$4:$N$300,5,FALSE))/(G$3-G$4)*5)),1)))</f>
        <v>2</v>
      </c>
      <c r="H109" s="240">
        <f t="shared" si="39"/>
        <v>1.55</v>
      </c>
      <c r="I109" s="240">
        <f>IF(LEN(E109)&gt;3,(IF(VLOOKUP($C109,'Regional Crises'!$B$1:$R$66,6,FALSE)="x","x",ROUND(IF(VLOOKUP($C109,'Regional Crises'!$B$1:$R$66,6,FALSE)&gt;I$3,5,IF(VLOOKUP($C109,'Regional Crises'!$B$1:$R$66,6,FALSE)&lt;I$4,0,5-(I$3-VLOOKUP($C109,'Regional Crises'!$B$1:$R$66,6,FALSE))/(I$3-I$4)*5)),1))),IF(VLOOKUP($E109,'Country Indicator Data'!$B$4:$N$300,2,FALSE)="x","x",ROUND(IF(VLOOKUP($E109,'Country Indicator Data'!$B$4:$N$300,2,FALSE)&gt;I$3,5,IF(VLOOKUP($E109,'Country Indicator Data'!$B$4:$N$300,2,FALSE)&lt;I$4,0,5-(I$3-VLOOKUP($E109,'Country Indicator Data'!$B$4:$N$300,2,FALSE))/(I$3-I$4)*5)),1)))</f>
        <v>0.3</v>
      </c>
      <c r="J109" s="240">
        <f>IF(LEN(E109)&gt;3,(IF(VLOOKUP($C109,'Regional Crises'!$B$1:$R$66,8,FALSE)="x","x",ROUND(IF(VLOOKUP($C109,'Regional Crises'!$B$1:$R$66,8,FALSE)&gt;J$3,5,IF(VLOOKUP($C109,'Regional Crises'!$B$1:$R$66,8,FALSE)&lt;J$4,0,5-(J$3-VLOOKUP($C109,'Regional Crises'!$B$1:$R$66,8,FALSE))/(J$3-J$4)*5)),1))),IF(VLOOKUP($E109,'Country Indicator Data'!$B$4:$N$300,4,FALSE)="x","x",ROUND(IF(VLOOKUP($E109,'Country Indicator Data'!$B$4:$N$300,4,FALSE)&gt;J$3,5,IF(VLOOKUP($E109,'Country Indicator Data'!$B$4:$N$300,4,FALSE)&lt;J$4,0,5-(J$3-VLOOKUP($E109,'Country Indicator Data'!$B$4:$N$300,4,FALSE))/(J$3-J$4)*5)),1)))</f>
        <v>0</v>
      </c>
      <c r="K109" s="240">
        <f t="shared" si="40"/>
        <v>0.15</v>
      </c>
      <c r="L109" s="240">
        <f>IF(LEN(E109)&gt;3,(IF(VLOOKUP($C109,'Regional Crises'!$B$1:$R$66,10,FALSE)="x","x",ROUND(IF(VLOOKUP($C109,'Regional Crises'!$B$1:$R$66,10,FALSE)&gt;L$3,5,IF(VLOOKUP($C109,'Regional Crises'!$B$1:$R$66,10,FALSE)&lt;L$4,0,5-(L$3-VLOOKUP($C109,'Regional Crises'!$B$1:$R$66,10,FALSE))/(L$3-L$4)*5)),1))),IF(VLOOKUP($E109,'Country Indicator Data'!$B$4:$N$300,6,FALSE)="x","x",ROUND(IF(VLOOKUP($E109,'Country Indicator Data'!$B$4:$N$300,6,FALSE)&gt;L$3,5,IF(VLOOKUP($E109,'Country Indicator Data'!$B$4:$N$300,6,FALSE)&lt;L$4,0,5-(L$3-VLOOKUP($E109,'Country Indicator Data'!$B$4:$N$300,6,FALSE))/(L$3-L$4)*5)),1)))</f>
        <v>4.9000000000000004</v>
      </c>
      <c r="M109" s="240">
        <f>IF(LEN(E109)&gt;3,(IF(VLOOKUP($C109,'Regional Crises'!$B$1:$R$66,11,FALSE)="x","x",ROUND(IF(VLOOKUP($C109,'Regional Crises'!$B$1:$R$66,11,FALSE)&gt;M$3,5,IF(VLOOKUP($C109,'Regional Crises'!$B$1:$R$66,11,FALSE)&lt;M$4,0,5-(M$3-VLOOKUP($C109,'Regional Crises'!$B$1:$R$66,11,FALSE))/(M$3-M$4)*5)),1))),IF(VLOOKUP($E109,'Country Indicator Data'!$B$4:$N$300,7,FALSE)="x","x",ROUND(IF(VLOOKUP($E109,'Country Indicator Data'!$B$4:$N$300,7,FALSE)&gt;M$3,5,IF(VLOOKUP($E109,'Country Indicator Data'!$B$4:$N$300,7,FALSE)&lt;M$4,0,5-(M$3-VLOOKUP($E109,'Country Indicator Data'!$B$4:$N$300,7,FALSE))/(M$3-M$4)*5)),1)))</f>
        <v>2.1</v>
      </c>
      <c r="N109" s="240">
        <f t="shared" si="41"/>
        <v>3.5</v>
      </c>
      <c r="O109" s="240">
        <f t="shared" si="42"/>
        <v>1.7333333333333334</v>
      </c>
      <c r="P109" s="240">
        <f>IF(LEN(E109)&gt;3,VLOOKUP(C109,'Regional Crises'!$B$1:$R$69,12,FALSE),VLOOKUP(E109,'Country Indicator Data'!$B$4:$I$300,8,FALSE))</f>
        <v>3</v>
      </c>
      <c r="Q109" s="240">
        <f>IF(LEN(E109)&gt;3,((IF(VLOOKUP($C109,'Regional Crises'!$B$1:$R$66,13,FALSE)="x","x",ROUND(IF(VLOOKUP($C109,'Regional Crises'!$B$1:$R$66,13,FALSE)&gt;Q$3,5,IF(VLOOKUP($C109,'Regional Crises'!$B$1:$R$66,13,FALSE)&lt;Q$4,0,5-(LOG(Q$3)-LOG(VLOOKUP($C109,'Regional Crises'!$B$1:$R$66,13,FALSE)))/(LOG(Q$3)-LOG(Q$4))*5)),1)))),(IF(VLOOKUP($E109,'Country Indicator Data'!$B$4:$N$300,9,FALSE)="x","x",ROUND(IF(VLOOKUP($E109,'Country Indicator Data'!$B$4:$N$300,9,FALSE)&gt;Q$3,5,IF(VLOOKUP($E109,'Country Indicator Data'!$B$4:$N$300,9,FALSE)&lt;Q$4,0,5-(LOG(Q$3)-LOG(VLOOKUP($E109,'Country Indicator Data'!$B$4:$N$300,9,FALSE)))/(LOG(Q$3)-LOG(Q$4))*5)),1))))</f>
        <v>3.1</v>
      </c>
      <c r="R109" s="240">
        <f t="shared" si="43"/>
        <v>3.05</v>
      </c>
      <c r="S109" s="240">
        <f>IF(LEN(E109)&gt;3,((IF(VLOOKUP($C109,'Regional Crises'!$B$1:$R$66,17,FALSE)="x","x",ROUND(IF(VLOOKUP($C109,'Regional Crises'!$B$1:$R$66,17,FALSE)&gt;S$3,0,IF(VLOOKUP($C109,'Regional Crises'!$B$1:$R$66,17,FALSE)&lt;S$4,5,(S$3-VLOOKUP($C109,'Regional Crises'!$B$1:$R$66,17,FALSE))/(S$3-S$4)*5)),1)))),(IF(VLOOKUP($E109,'Country Indicator Data'!$B$4:$N$300,13,FALSE)="x","x",ROUND(IF(VLOOKUP($E109,'Country Indicator Data'!$B$4:$N$300,13,FALSE)&gt;S$3,0,IF(VLOOKUP($E109,'Country Indicator Data'!$B$4:$N$300,13,FALSE)&lt;S$4,5,(S$3-VLOOKUP($E109,'Country Indicator Data'!$B$4:$N$300,13,FALSE))/(S$3-S$4)*5)),1))))</f>
        <v>3.6</v>
      </c>
      <c r="T109" s="240">
        <f>IF(LEN(E109)&gt;3,((IF(VLOOKUP($C109,'Regional Crises'!$B$1:$R$66,14,FALSE)="x","x",ROUND(IF(VLOOKUP($C109,'Regional Crises'!$B$1:$R$66,14,FALSE)&gt;T$3,0,IF(VLOOKUP($C109,'Regional Crises'!$B$1:$R$66,14,FALSE)&lt;T$4,5,(T$3-VLOOKUP($C109,'Regional Crises'!$B$1:$R$66,14,FALSE))/(T$3-T$4)*5)),1)))),(IF(VLOOKUP($E109,'Country Indicator Data'!$B$4:$N$300,10,FALSE)="x","x",ROUND(IF(VLOOKUP($E109,'Country Indicator Data'!$B$4:$N$300,10,FALSE)&gt;T$3,0,IF(VLOOKUP($E109,'Country Indicator Data'!$B$4:$N$300,10,FALSE)&lt;T$4,5,(T$3-VLOOKUP($E109,'Country Indicator Data'!$B$4:$N$300,10,FALSE))/(T$3-T$4)*5)),1))))</f>
        <v>3.3</v>
      </c>
      <c r="U109" s="240">
        <f>IF(LEN(E109)&gt;3,((IF(VLOOKUP($C109,'Regional Crises'!$B$1:$R$66,15,FALSE)="x","x",ROUND(IF(VLOOKUP($C109,'Regional Crises'!$B$1:$R$66,15,FALSE)&gt;U$3,0,IF(VLOOKUP($C109,'Regional Crises'!$B$1:$R$66,15,FALSE)&lt;U$4,5,(U$3-VLOOKUP($C109,'Regional Crises'!$B$1:$R$66,15,FALSE))/(U$3-U$4)*5)),1)))),(IF(VLOOKUP($E109,'Country Indicator Data'!$B$4:$N$300,11,FALSE)="x","x",ROUND(IF(VLOOKUP($E109,'Country Indicator Data'!$B$4:$N$300,11,FALSE)&gt;U$3,0,IF(VLOOKUP($E109,'Country Indicator Data'!$B$4:$N$300,11,FALSE)&lt;U$4,5,(U$3-VLOOKUP($E109,'Country Indicator Data'!$B$4:$N$300,11,FALSE))/(U$3-U$4)*5)),1))))</f>
        <v>2.1</v>
      </c>
      <c r="V109" s="240">
        <f>IF(LEN(E109)&gt;3,((IF(VLOOKUP($C109,'Regional Crises'!$B$1:$R$66,16,FALSE)="x","x",ROUND(IF(VLOOKUP($C109,'Regional Crises'!$B$1:$R$66,16,FALSE)&gt;V$3,0,IF(VLOOKUP($C109,'Regional Crises'!$B$1:$R$66,16,FALSE)&lt;V$4,5,(V$3-VLOOKUP($C109,'Regional Crises'!$B$1:$R$66,16,FALSE))/(V$3-V$4)*5)),1)))),(IF(VLOOKUP($E109,'Country Indicator Data'!$B$4:$N$300,12,FALSE)="x","x",ROUND(IF(VLOOKUP($E109,'Country Indicator Data'!$B$4:$N$300,12,FALSE)&gt;V$3,0,IF(VLOOKUP($E109,'Country Indicator Data'!$B$4:$N$300,12,FALSE)&lt;V$4,5,(V$3-VLOOKUP($E109,'Country Indicator Data'!$B$4:$N$300,12,FALSE))/(V$3-V$4)*5)),1))))</f>
        <v>1.9</v>
      </c>
      <c r="W109" s="240">
        <f t="shared" si="44"/>
        <v>2.7</v>
      </c>
      <c r="X109" s="240">
        <f t="shared" si="45"/>
        <v>2.5</v>
      </c>
      <c r="Y109" s="247">
        <f>IF('Core Indicators'!FC106="x","x",IF('Core Indicators'!FC106&gt;=5,5,IF('Core Indicators'!FC106&gt;=4,4,IF('Core Indicators'!FC106&gt;=3,3,IF('Core Indicators'!FC106&gt;=2,2,IF('Core Indicators'!FC106&gt;=1,1,0))))))</f>
        <v>4</v>
      </c>
      <c r="Z109" s="240">
        <f t="shared" si="46"/>
        <v>4</v>
      </c>
      <c r="AA109" s="247">
        <f>'Crisis Indicator Data'!Y106</f>
        <v>0</v>
      </c>
      <c r="AB109" s="247">
        <f>'Crisis Indicator Data'!Z106</f>
        <v>2</v>
      </c>
      <c r="AC109" s="247">
        <f>'Crisis Indicator Data'!AA106</f>
        <v>1</v>
      </c>
      <c r="AD109" s="247">
        <f>'Crisis Indicator Data'!AB106</f>
        <v>0</v>
      </c>
      <c r="AE109" s="247">
        <f t="shared" si="47"/>
        <v>2</v>
      </c>
      <c r="AF109" s="247">
        <f>'Crisis Indicator Data'!AC106</f>
        <v>0</v>
      </c>
      <c r="AG109" s="247">
        <f>'Crisis Indicator Data'!AD106</f>
        <v>0</v>
      </c>
      <c r="AH109" s="247">
        <f t="shared" si="48"/>
        <v>0</v>
      </c>
      <c r="AI109" s="247">
        <f>'Crisis Indicator Data'!AE106</f>
        <v>3</v>
      </c>
      <c r="AJ109" s="247">
        <f>'Crisis Indicator Data'!AF106</f>
        <v>0</v>
      </c>
      <c r="AK109" s="247">
        <f>'Crisis Indicator Data'!AG106</f>
        <v>2</v>
      </c>
      <c r="AL109" s="247">
        <f t="shared" si="49"/>
        <v>4</v>
      </c>
      <c r="AM109" s="240">
        <f t="shared" si="50"/>
        <v>2</v>
      </c>
      <c r="AN109" s="240">
        <f t="shared" si="51"/>
        <v>3</v>
      </c>
    </row>
    <row r="110" spans="1:40" ht="13.5" customHeight="1" x14ac:dyDescent="0.25">
      <c r="A110" s="147" t="str">
        <f>'Crisis Indicator Data'!A107</f>
        <v>Displacement from Ukraine conflict in Poland</v>
      </c>
      <c r="B110" s="148" t="str">
        <f>'Crisis Indicator Data'!B107</f>
        <v>Displacement,Conflict</v>
      </c>
      <c r="C110" s="148" t="str">
        <f>'Crisis Indicator Data'!C107</f>
        <v>POL002</v>
      </c>
      <c r="D110" s="148" t="str">
        <f>'Crisis Indicator Data'!D107</f>
        <v>Poland</v>
      </c>
      <c r="E110" s="149" t="str">
        <f>'Crisis Indicator Data'!E107</f>
        <v>POL</v>
      </c>
      <c r="F110" s="240">
        <f>IF(LEN(E110)&gt;3,(IF(VLOOKUP($C110,'Regional Crises'!$B$1:$R$66,7,FALSE)="x","x",ROUND(IF(VLOOKUP($C110,'Regional Crises'!$B$1:$R$66,7,FALSE)&gt;$F$3,5,IF(VLOOKUP($C110,'Regional Crises'!$B$1:$R$66,7,FALSE)&lt;F$4,0,($F$3-VLOOKUP($C110,'Regional Crises'!$B$1:$R$66,7,FALSE))/($F$3-$F$4)*5)),1))),IF(VLOOKUP($E110,'Country Indicator Data'!$B$4:$N$300,3,FALSE)="x","x",ROUND(IF(VLOOKUP($E110,'Country Indicator Data'!$B$4:$N$300,3,FALSE)&gt;$F$3,5,IF(VLOOKUP($E110,'Country Indicator Data'!$B$4:$N$300,3,FALSE)&lt;$F$4,0,($F$3-VLOOKUP($E110,'Country Indicator Data'!$B$4:$N$300,3,FALSE))/($F$3-$F$4)*5)),1)))</f>
        <v>0.7</v>
      </c>
      <c r="G110" s="240">
        <f>IF(LEN(E110)&gt;3,(IF(VLOOKUP($C110,'Regional Crises'!$B$1:$R$66,9,FALSE)="x","x",ROUND(IF(VLOOKUP($C110,'Regional Crises'!$B$1:$R$66,9,FALSE)&gt;G$3,5,IF(VLOOKUP($C110,'Regional Crises'!$B$1:$R$66,9,FALSE)&lt;G$4,0,(G$3-VLOOKUP($C110,'Regional Crises'!$B$1:$R$66,9,FALSE))/(G$3-G$4)*5)),1))),IF(VLOOKUP($E110,'Country Indicator Data'!$B$4:$N$300,5,FALSE)="x","x",ROUND(IF(VLOOKUP($E110,'Country Indicator Data'!$B$4:$N$300,5,FALSE)&gt;G$3,5,IF(VLOOKUP($E110,'Country Indicator Data'!$B$4:$N$300,5,FALSE)&lt;G$4,0,(G$3-VLOOKUP($E110,'Country Indicator Data'!$B$4:$N$300,5,FALSE))/(G$3-G$4)*5)),1)))</f>
        <v>1</v>
      </c>
      <c r="H110" s="240">
        <f t="shared" si="39"/>
        <v>0.85</v>
      </c>
      <c r="I110" s="240">
        <f>IF(LEN(E110)&gt;3,(IF(VLOOKUP($C110,'Regional Crises'!$B$1:$R$66,6,FALSE)="x","x",ROUND(IF(VLOOKUP($C110,'Regional Crises'!$B$1:$R$66,6,FALSE)&gt;I$3,5,IF(VLOOKUP($C110,'Regional Crises'!$B$1:$R$66,6,FALSE)&lt;I$4,0,5-(I$3-VLOOKUP($C110,'Regional Crises'!$B$1:$R$66,6,FALSE))/(I$3-I$4)*5)),1))),IF(VLOOKUP($E110,'Country Indicator Data'!$B$4:$N$300,2,FALSE)="x","x",ROUND(IF(VLOOKUP($E110,'Country Indicator Data'!$B$4:$N$300,2,FALSE)&gt;I$3,5,IF(VLOOKUP($E110,'Country Indicator Data'!$B$4:$N$300,2,FALSE)&lt;I$4,0,5-(I$3-VLOOKUP($E110,'Country Indicator Data'!$B$4:$N$300,2,FALSE))/(I$3-I$4)*5)),1)))</f>
        <v>0.4</v>
      </c>
      <c r="J110" s="240">
        <f>IF(LEN(E110)&gt;3,(IF(VLOOKUP($C110,'Regional Crises'!$B$1:$R$66,8,FALSE)="x","x",ROUND(IF(VLOOKUP($C110,'Regional Crises'!$B$1:$R$66,8,FALSE)&gt;J$3,5,IF(VLOOKUP($C110,'Regional Crises'!$B$1:$R$66,8,FALSE)&lt;J$4,0,5-(J$3-VLOOKUP($C110,'Regional Crises'!$B$1:$R$66,8,FALSE))/(J$3-J$4)*5)),1))),IF(VLOOKUP($E110,'Country Indicator Data'!$B$4:$N$300,4,FALSE)="x","x",ROUND(IF(VLOOKUP($E110,'Country Indicator Data'!$B$4:$N$300,4,FALSE)&gt;J$3,5,IF(VLOOKUP($E110,'Country Indicator Data'!$B$4:$N$300,4,FALSE)&lt;J$4,0,5-(J$3-VLOOKUP($E110,'Country Indicator Data'!$B$4:$N$300,4,FALSE))/(J$3-J$4)*5)),1)))</f>
        <v>0.1</v>
      </c>
      <c r="K110" s="240">
        <f t="shared" si="40"/>
        <v>0.25</v>
      </c>
      <c r="L110" s="240">
        <f>IF(LEN(E110)&gt;3,(IF(VLOOKUP($C110,'Regional Crises'!$B$1:$R$66,10,FALSE)="x","x",ROUND(IF(VLOOKUP($C110,'Regional Crises'!$B$1:$R$66,10,FALSE)&gt;L$3,5,IF(VLOOKUP($C110,'Regional Crises'!$B$1:$R$66,10,FALSE)&lt;L$4,0,5-(L$3-VLOOKUP($C110,'Regional Crises'!$B$1:$R$66,10,FALSE))/(L$3-L$4)*5)),1))),IF(VLOOKUP($E110,'Country Indicator Data'!$B$4:$N$300,6,FALSE)="x","x",ROUND(IF(VLOOKUP($E110,'Country Indicator Data'!$B$4:$N$300,6,FALSE)&gt;L$3,5,IF(VLOOKUP($E110,'Country Indicator Data'!$B$4:$N$300,6,FALSE)&lt;L$4,0,5-(L$3-VLOOKUP($E110,'Country Indicator Data'!$B$4:$N$300,6,FALSE))/(L$3-L$4)*5)),1)))</f>
        <v>0.8</v>
      </c>
      <c r="M110" s="240">
        <f>IF(LEN(E110)&gt;3,(IF(VLOOKUP($C110,'Regional Crises'!$B$1:$R$66,11,FALSE)="x","x",ROUND(IF(VLOOKUP($C110,'Regional Crises'!$B$1:$R$66,11,FALSE)&gt;M$3,5,IF(VLOOKUP($C110,'Regional Crises'!$B$1:$R$66,11,FALSE)&lt;M$4,0,5-(M$3-VLOOKUP($C110,'Regional Crises'!$B$1:$R$66,11,FALSE))/(M$3-M$4)*5)),1))),IF(VLOOKUP($E110,'Country Indicator Data'!$B$4:$N$300,7,FALSE)="x","x",ROUND(IF(VLOOKUP($E110,'Country Indicator Data'!$B$4:$N$300,7,FALSE)&gt;M$3,5,IF(VLOOKUP($E110,'Country Indicator Data'!$B$4:$N$300,7,FALSE)&lt;M$4,0,5-(M$3-VLOOKUP($E110,'Country Indicator Data'!$B$4:$N$300,7,FALSE))/(M$3-M$4)*5)),1)))</f>
        <v>0.7</v>
      </c>
      <c r="N110" s="240">
        <f t="shared" si="41"/>
        <v>0.75</v>
      </c>
      <c r="O110" s="240">
        <f t="shared" si="42"/>
        <v>0.6166666666666667</v>
      </c>
      <c r="P110" s="240">
        <f>IF(LEN(E110)&gt;3,VLOOKUP(C110,'Regional Crises'!$B$1:$R$69,12,FALSE),VLOOKUP(E110,'Country Indicator Data'!$B$4:$I$300,8,FALSE))</f>
        <v>0</v>
      </c>
      <c r="Q110" s="240">
        <f>IF(LEN(E110)&gt;3,((IF(VLOOKUP($C110,'Regional Crises'!$B$1:$R$66,13,FALSE)="x","x",ROUND(IF(VLOOKUP($C110,'Regional Crises'!$B$1:$R$66,13,FALSE)&gt;Q$3,5,IF(VLOOKUP($C110,'Regional Crises'!$B$1:$R$66,13,FALSE)&lt;Q$4,0,5-(LOG(Q$3)-LOG(VLOOKUP($C110,'Regional Crises'!$B$1:$R$66,13,FALSE)))/(LOG(Q$3)-LOG(Q$4))*5)),1)))),(IF(VLOOKUP($E110,'Country Indicator Data'!$B$4:$N$300,9,FALSE)="x","x",ROUND(IF(VLOOKUP($E110,'Country Indicator Data'!$B$4:$N$300,9,FALSE)&gt;Q$3,5,IF(VLOOKUP($E110,'Country Indicator Data'!$B$4:$N$300,9,FALSE)&lt;Q$4,0,5-(LOG(Q$3)-LOG(VLOOKUP($E110,'Country Indicator Data'!$B$4:$N$300,9,FALSE)))/(LOG(Q$3)-LOG(Q$4))*5)),1))))</f>
        <v>0.4</v>
      </c>
      <c r="R110" s="240">
        <f t="shared" si="43"/>
        <v>0.2</v>
      </c>
      <c r="S110" s="240">
        <f>IF(LEN(E110)&gt;3,((IF(VLOOKUP($C110,'Regional Crises'!$B$1:$R$66,17,FALSE)="x","x",ROUND(IF(VLOOKUP($C110,'Regional Crises'!$B$1:$R$66,17,FALSE)&gt;S$3,0,IF(VLOOKUP($C110,'Regional Crises'!$B$1:$R$66,17,FALSE)&lt;S$4,5,(S$3-VLOOKUP($C110,'Regional Crises'!$B$1:$R$66,17,FALSE))/(S$3-S$4)*5)),1)))),(IF(VLOOKUP($E110,'Country Indicator Data'!$B$4:$N$300,13,FALSE)="x","x",ROUND(IF(VLOOKUP($E110,'Country Indicator Data'!$B$4:$N$300,13,FALSE)&gt;S$3,0,IF(VLOOKUP($E110,'Country Indicator Data'!$B$4:$N$300,13,FALSE)&lt;S$4,5,(S$3-VLOOKUP($E110,'Country Indicator Data'!$B$4:$N$300,13,FALSE))/(S$3-S$4)*5)),1))))</f>
        <v>2.1</v>
      </c>
      <c r="T110" s="240">
        <f>IF(LEN(E110)&gt;3,((IF(VLOOKUP($C110,'Regional Crises'!$B$1:$R$66,14,FALSE)="x","x",ROUND(IF(VLOOKUP($C110,'Regional Crises'!$B$1:$R$66,14,FALSE)&gt;T$3,0,IF(VLOOKUP($C110,'Regional Crises'!$B$1:$R$66,14,FALSE)&lt;T$4,5,(T$3-VLOOKUP($C110,'Regional Crises'!$B$1:$R$66,14,FALSE))/(T$3-T$4)*5)),1)))),(IF(VLOOKUP($E110,'Country Indicator Data'!$B$4:$N$300,10,FALSE)="x","x",ROUND(IF(VLOOKUP($E110,'Country Indicator Data'!$B$4:$N$300,10,FALSE)&gt;T$3,0,IF(VLOOKUP($E110,'Country Indicator Data'!$B$4:$N$300,10,FALSE)&lt;T$4,5,(T$3-VLOOKUP($E110,'Country Indicator Data'!$B$4:$N$300,10,FALSE))/(T$3-T$4)*5)),1))))</f>
        <v>2</v>
      </c>
      <c r="U110" s="240">
        <f>IF(LEN(E110)&gt;3,((IF(VLOOKUP($C110,'Regional Crises'!$B$1:$R$66,15,FALSE)="x","x",ROUND(IF(VLOOKUP($C110,'Regional Crises'!$B$1:$R$66,15,FALSE)&gt;U$3,0,IF(VLOOKUP($C110,'Regional Crises'!$B$1:$R$66,15,FALSE)&lt;U$4,5,(U$3-VLOOKUP($C110,'Regional Crises'!$B$1:$R$66,15,FALSE))/(U$3-U$4)*5)),1)))),(IF(VLOOKUP($E110,'Country Indicator Data'!$B$4:$N$300,11,FALSE)="x","x",ROUND(IF(VLOOKUP($E110,'Country Indicator Data'!$B$4:$N$300,11,FALSE)&gt;U$3,0,IF(VLOOKUP($E110,'Country Indicator Data'!$B$4:$N$300,11,FALSE)&lt;U$4,5,(U$3-VLOOKUP($E110,'Country Indicator Data'!$B$4:$N$300,11,FALSE))/(U$3-U$4)*5)),1))))</f>
        <v>1.6</v>
      </c>
      <c r="V110" s="240">
        <f>IF(LEN(E110)&gt;3,((IF(VLOOKUP($C110,'Regional Crises'!$B$1:$R$66,16,FALSE)="x","x",ROUND(IF(VLOOKUP($C110,'Regional Crises'!$B$1:$R$66,16,FALSE)&gt;V$3,0,IF(VLOOKUP($C110,'Regional Crises'!$B$1:$R$66,16,FALSE)&lt;V$4,5,(V$3-VLOOKUP($C110,'Regional Crises'!$B$1:$R$66,16,FALSE))/(V$3-V$4)*5)),1)))),(IF(VLOOKUP($E110,'Country Indicator Data'!$B$4:$N$300,12,FALSE)="x","x",ROUND(IF(VLOOKUP($E110,'Country Indicator Data'!$B$4:$N$300,12,FALSE)&gt;V$3,0,IF(VLOOKUP($E110,'Country Indicator Data'!$B$4:$N$300,12,FALSE)&lt;V$4,5,(V$3-VLOOKUP($E110,'Country Indicator Data'!$B$4:$N$300,12,FALSE))/(V$3-V$4)*5)),1))))</f>
        <v>0.8</v>
      </c>
      <c r="W110" s="240">
        <f t="shared" si="44"/>
        <v>1.6</v>
      </c>
      <c r="X110" s="240">
        <f t="shared" si="45"/>
        <v>0.8</v>
      </c>
      <c r="Y110" s="247">
        <f>IF('Core Indicators'!FC107="x","x",IF('Core Indicators'!FC107&gt;=5,5,IF('Core Indicators'!FC107&gt;=4,4,IF('Core Indicators'!FC107&gt;=3,3,IF('Core Indicators'!FC107&gt;=2,2,IF('Core Indicators'!FC107&gt;=1,1,0))))))</f>
        <v>2</v>
      </c>
      <c r="Z110" s="240">
        <f t="shared" si="46"/>
        <v>2</v>
      </c>
      <c r="AA110" s="247">
        <f>'Crisis Indicator Data'!Y107</f>
        <v>0</v>
      </c>
      <c r="AB110" s="247">
        <f>'Crisis Indicator Data'!Z107</f>
        <v>0</v>
      </c>
      <c r="AC110" s="247">
        <f>'Crisis Indicator Data'!AA107</f>
        <v>0</v>
      </c>
      <c r="AD110" s="247">
        <f>'Crisis Indicator Data'!AB107</f>
        <v>0</v>
      </c>
      <c r="AE110" s="247">
        <f t="shared" si="47"/>
        <v>0</v>
      </c>
      <c r="AF110" s="247">
        <f>'Crisis Indicator Data'!AC107</f>
        <v>0</v>
      </c>
      <c r="AG110" s="247">
        <f>'Crisis Indicator Data'!AD107</f>
        <v>0</v>
      </c>
      <c r="AH110" s="247">
        <f t="shared" si="48"/>
        <v>0</v>
      </c>
      <c r="AI110" s="247">
        <f>'Crisis Indicator Data'!AE107</f>
        <v>0</v>
      </c>
      <c r="AJ110" s="247">
        <f>'Crisis Indicator Data'!AF107</f>
        <v>0</v>
      </c>
      <c r="AK110" s="247">
        <f>'Crisis Indicator Data'!AG107</f>
        <v>0</v>
      </c>
      <c r="AL110" s="247">
        <f t="shared" si="49"/>
        <v>0</v>
      </c>
      <c r="AM110" s="240">
        <f t="shared" si="50"/>
        <v>0</v>
      </c>
      <c r="AN110" s="240">
        <f t="shared" si="51"/>
        <v>1</v>
      </c>
    </row>
    <row r="111" spans="1:40" ht="13.5" customHeight="1" x14ac:dyDescent="0.25">
      <c r="A111" s="147" t="str">
        <f>'Crisis Indicator Data'!A108</f>
        <v>Complex crisis in DPRK</v>
      </c>
      <c r="B111" s="148" t="str">
        <f>'Crisis Indicator Data'!B108</f>
        <v>Socio-political,Floods,Other seasonal event,Food Security</v>
      </c>
      <c r="C111" s="148" t="str">
        <f>'Crisis Indicator Data'!C108</f>
        <v>PRK001</v>
      </c>
      <c r="D111" s="148" t="str">
        <f>'Crisis Indicator Data'!D108</f>
        <v>DPRK</v>
      </c>
      <c r="E111" s="149" t="str">
        <f>'Crisis Indicator Data'!E108</f>
        <v>PRK</v>
      </c>
      <c r="F111" s="240">
        <f>IF(LEN(E111)&gt;3,(IF(VLOOKUP($C111,'Regional Crises'!$B$1:$R$66,7,FALSE)="x","x",ROUND(IF(VLOOKUP($C111,'Regional Crises'!$B$1:$R$66,7,FALSE)&gt;$F$3,5,IF(VLOOKUP($C111,'Regional Crises'!$B$1:$R$66,7,FALSE)&lt;F$4,0,($F$3-VLOOKUP($C111,'Regional Crises'!$B$1:$R$66,7,FALSE))/($F$3-$F$4)*5)),1))),IF(VLOOKUP($E111,'Country Indicator Data'!$B$4:$N$300,3,FALSE)="x","x",ROUND(IF(VLOOKUP($E111,'Country Indicator Data'!$B$4:$N$300,3,FALSE)&gt;$F$3,5,IF(VLOOKUP($E111,'Country Indicator Data'!$B$4:$N$300,3,FALSE)&lt;$F$4,0,($F$3-VLOOKUP($E111,'Country Indicator Data'!$B$4:$N$300,3,FALSE))/($F$3-$F$4)*5)),1)))</f>
        <v>5</v>
      </c>
      <c r="G111" s="240">
        <f>IF(LEN(E111)&gt;3,(IF(VLOOKUP($C111,'Regional Crises'!$B$1:$R$66,9,FALSE)="x","x",ROUND(IF(VLOOKUP($C111,'Regional Crises'!$B$1:$R$66,9,FALSE)&gt;G$3,5,IF(VLOOKUP($C111,'Regional Crises'!$B$1:$R$66,9,FALSE)&lt;G$4,0,(G$3-VLOOKUP($C111,'Regional Crises'!$B$1:$R$66,9,FALSE))/(G$3-G$4)*5)),1))),IF(VLOOKUP($E111,'Country Indicator Data'!$B$4:$N$300,5,FALSE)="x","x",ROUND(IF(VLOOKUP($E111,'Country Indicator Data'!$B$4:$N$300,5,FALSE)&gt;G$3,5,IF(VLOOKUP($E111,'Country Indicator Data'!$B$4:$N$300,5,FALSE)&lt;G$4,0,(G$3-VLOOKUP($E111,'Country Indicator Data'!$B$4:$N$300,5,FALSE))/(G$3-G$4)*5)),1)))</f>
        <v>3.7</v>
      </c>
      <c r="H111" s="240">
        <f t="shared" si="39"/>
        <v>4.3499999999999996</v>
      </c>
      <c r="I111" s="240">
        <f>IF(LEN(E111)&gt;3,(IF(VLOOKUP($C111,'Regional Crises'!$B$1:$R$66,6,FALSE)="x","x",ROUND(IF(VLOOKUP($C111,'Regional Crises'!$B$1:$R$66,6,FALSE)&gt;I$3,5,IF(VLOOKUP($C111,'Regional Crises'!$B$1:$R$66,6,FALSE)&lt;I$4,0,5-(I$3-VLOOKUP($C111,'Regional Crises'!$B$1:$R$66,6,FALSE))/(I$3-I$4)*5)),1))),IF(VLOOKUP($E111,'Country Indicator Data'!$B$4:$N$300,2,FALSE)="x","x",ROUND(IF(VLOOKUP($E111,'Country Indicator Data'!$B$4:$N$300,2,FALSE)&gt;I$3,5,IF(VLOOKUP($E111,'Country Indicator Data'!$B$4:$N$300,2,FALSE)&lt;I$4,0,5-(I$3-VLOOKUP($E111,'Country Indicator Data'!$B$4:$N$300,2,FALSE))/(I$3-I$4)*5)),1)))</f>
        <v>0</v>
      </c>
      <c r="J111" s="240">
        <f>IF(LEN(E111)&gt;3,(IF(VLOOKUP($C111,'Regional Crises'!$B$1:$R$66,8,FALSE)="x","x",ROUND(IF(VLOOKUP($C111,'Regional Crises'!$B$1:$R$66,8,FALSE)&gt;J$3,5,IF(VLOOKUP($C111,'Regional Crises'!$B$1:$R$66,8,FALSE)&lt;J$4,0,5-(J$3-VLOOKUP($C111,'Regional Crises'!$B$1:$R$66,8,FALSE))/(J$3-J$4)*5)),1))),IF(VLOOKUP($E111,'Country Indicator Data'!$B$4:$N$300,4,FALSE)="x","x",ROUND(IF(VLOOKUP($E111,'Country Indicator Data'!$B$4:$N$300,4,FALSE)&gt;J$3,5,IF(VLOOKUP($E111,'Country Indicator Data'!$B$4:$N$300,4,FALSE)&lt;J$4,0,5-(J$3-VLOOKUP($E111,'Country Indicator Data'!$B$4:$N$300,4,FALSE))/(J$3-J$4)*5)),1)))</f>
        <v>0</v>
      </c>
      <c r="K111" s="240">
        <f t="shared" si="40"/>
        <v>0</v>
      </c>
      <c r="L111" s="240" t="str">
        <f>IF(LEN(E111)&gt;3,(IF(VLOOKUP($C111,'Regional Crises'!$B$1:$R$66,10,FALSE)="x","x",ROUND(IF(VLOOKUP($C111,'Regional Crises'!$B$1:$R$66,10,FALSE)&gt;L$3,5,IF(VLOOKUP($C111,'Regional Crises'!$B$1:$R$66,10,FALSE)&lt;L$4,0,5-(L$3-VLOOKUP($C111,'Regional Crises'!$B$1:$R$66,10,FALSE))/(L$3-L$4)*5)),1))),IF(VLOOKUP($E111,'Country Indicator Data'!$B$4:$N$300,6,FALSE)="x","x",ROUND(IF(VLOOKUP($E111,'Country Indicator Data'!$B$4:$N$300,6,FALSE)&gt;L$3,5,IF(VLOOKUP($E111,'Country Indicator Data'!$B$4:$N$300,6,FALSE)&lt;L$4,0,5-(L$3-VLOOKUP($E111,'Country Indicator Data'!$B$4:$N$300,6,FALSE))/(L$3-L$4)*5)),1)))</f>
        <v>x</v>
      </c>
      <c r="M111" s="240" t="str">
        <f>IF(LEN(E111)&gt;3,(IF(VLOOKUP($C111,'Regional Crises'!$B$1:$R$66,11,FALSE)="x","x",ROUND(IF(VLOOKUP($C111,'Regional Crises'!$B$1:$R$66,11,FALSE)&gt;M$3,5,IF(VLOOKUP($C111,'Regional Crises'!$B$1:$R$66,11,FALSE)&lt;M$4,0,5-(M$3-VLOOKUP($C111,'Regional Crises'!$B$1:$R$66,11,FALSE))/(M$3-M$4)*5)),1))),IF(VLOOKUP($E111,'Country Indicator Data'!$B$4:$N$300,7,FALSE)="x","x",ROUND(IF(VLOOKUP($E111,'Country Indicator Data'!$B$4:$N$300,7,FALSE)&gt;M$3,5,IF(VLOOKUP($E111,'Country Indicator Data'!$B$4:$N$300,7,FALSE)&lt;M$4,0,5-(M$3-VLOOKUP($E111,'Country Indicator Data'!$B$4:$N$300,7,FALSE))/(M$3-M$4)*5)),1)))</f>
        <v>x</v>
      </c>
      <c r="N111" s="240" t="str">
        <f t="shared" si="41"/>
        <v>x</v>
      </c>
      <c r="O111" s="240">
        <f t="shared" si="42"/>
        <v>2.1749999999999998</v>
      </c>
      <c r="P111" s="240">
        <f>IF(LEN(E111)&gt;3,VLOOKUP(C111,'Regional Crises'!$B$1:$R$69,12,FALSE),VLOOKUP(E111,'Country Indicator Data'!$B$4:$I$300,8,FALSE))</f>
        <v>1</v>
      </c>
      <c r="Q111" s="240">
        <f>IF(LEN(E111)&gt;3,((IF(VLOOKUP($C111,'Regional Crises'!$B$1:$R$66,13,FALSE)="x","x",ROUND(IF(VLOOKUP($C111,'Regional Crises'!$B$1:$R$66,13,FALSE)&gt;Q$3,5,IF(VLOOKUP($C111,'Regional Crises'!$B$1:$R$66,13,FALSE)&lt;Q$4,0,5-(LOG(Q$3)-LOG(VLOOKUP($C111,'Regional Crises'!$B$1:$R$66,13,FALSE)))/(LOG(Q$3)-LOG(Q$4))*5)),1)))),(IF(VLOOKUP($E111,'Country Indicator Data'!$B$4:$N$300,9,FALSE)="x","x",ROUND(IF(VLOOKUP($E111,'Country Indicator Data'!$B$4:$N$300,9,FALSE)&gt;Q$3,5,IF(VLOOKUP($E111,'Country Indicator Data'!$B$4:$N$300,9,FALSE)&lt;Q$4,0,5-(LOG(Q$3)-LOG(VLOOKUP($E111,'Country Indicator Data'!$B$4:$N$300,9,FALSE)))/(LOG(Q$3)-LOG(Q$4))*5)),1))))</f>
        <v>1.6</v>
      </c>
      <c r="R111" s="240">
        <f t="shared" si="43"/>
        <v>1.3</v>
      </c>
      <c r="S111" s="240">
        <f>IF(LEN(E111)&gt;3,((IF(VLOOKUP($C111,'Regional Crises'!$B$1:$R$66,17,FALSE)="x","x",ROUND(IF(VLOOKUP($C111,'Regional Crises'!$B$1:$R$66,17,FALSE)&gt;S$3,0,IF(VLOOKUP($C111,'Regional Crises'!$B$1:$R$66,17,FALSE)&lt;S$4,5,(S$3-VLOOKUP($C111,'Regional Crises'!$B$1:$R$66,17,FALSE))/(S$3-S$4)*5)),1)))),(IF(VLOOKUP($E111,'Country Indicator Data'!$B$4:$N$300,13,FALSE)="x","x",ROUND(IF(VLOOKUP($E111,'Country Indicator Data'!$B$4:$N$300,13,FALSE)&gt;S$3,0,IF(VLOOKUP($E111,'Country Indicator Data'!$B$4:$N$300,13,FALSE)&lt;S$4,5,(S$3-VLOOKUP($E111,'Country Indicator Data'!$B$4:$N$300,13,FALSE))/(S$3-S$4)*5)),1))))</f>
        <v>4.2</v>
      </c>
      <c r="T111" s="240">
        <f>IF(LEN(E111)&gt;3,((IF(VLOOKUP($C111,'Regional Crises'!$B$1:$R$66,14,FALSE)="x","x",ROUND(IF(VLOOKUP($C111,'Regional Crises'!$B$1:$R$66,14,FALSE)&gt;T$3,0,IF(VLOOKUP($C111,'Regional Crises'!$B$1:$R$66,14,FALSE)&lt;T$4,5,(T$3-VLOOKUP($C111,'Regional Crises'!$B$1:$R$66,14,FALSE))/(T$3-T$4)*5)),1)))),(IF(VLOOKUP($E111,'Country Indicator Data'!$B$4:$N$300,10,FALSE)="x","x",ROUND(IF(VLOOKUP($E111,'Country Indicator Data'!$B$4:$N$300,10,FALSE)&gt;T$3,0,IF(VLOOKUP($E111,'Country Indicator Data'!$B$4:$N$300,10,FALSE)&lt;T$4,5,(T$3-VLOOKUP($E111,'Country Indicator Data'!$B$4:$N$300,10,FALSE))/(T$3-T$4)*5)),1))))</f>
        <v>4.2</v>
      </c>
      <c r="U111" s="240">
        <f>IF(LEN(E111)&gt;3,((IF(VLOOKUP($C111,'Regional Crises'!$B$1:$R$66,15,FALSE)="x","x",ROUND(IF(VLOOKUP($C111,'Regional Crises'!$B$1:$R$66,15,FALSE)&gt;U$3,0,IF(VLOOKUP($C111,'Regional Crises'!$B$1:$R$66,15,FALSE)&lt;U$4,5,(U$3-VLOOKUP($C111,'Regional Crises'!$B$1:$R$66,15,FALSE))/(U$3-U$4)*5)),1)))),(IF(VLOOKUP($E111,'Country Indicator Data'!$B$4:$N$300,11,FALSE)="x","x",ROUND(IF(VLOOKUP($E111,'Country Indicator Data'!$B$4:$N$300,11,FALSE)&gt;U$3,0,IF(VLOOKUP($E111,'Country Indicator Data'!$B$4:$N$300,11,FALSE)&lt;U$4,5,(U$3-VLOOKUP($E111,'Country Indicator Data'!$B$4:$N$300,11,FALSE))/(U$3-U$4)*5)),1))))</f>
        <v>4.4000000000000004</v>
      </c>
      <c r="V111" s="240">
        <f>IF(LEN(E111)&gt;3,((IF(VLOOKUP($C111,'Regional Crises'!$B$1:$R$66,16,FALSE)="x","x",ROUND(IF(VLOOKUP($C111,'Regional Crises'!$B$1:$R$66,16,FALSE)&gt;V$3,0,IF(VLOOKUP($C111,'Regional Crises'!$B$1:$R$66,16,FALSE)&lt;V$4,5,(V$3-VLOOKUP($C111,'Regional Crises'!$B$1:$R$66,16,FALSE))/(V$3-V$4)*5)),1)))),(IF(VLOOKUP($E111,'Country Indicator Data'!$B$4:$N$300,12,FALSE)="x","x",ROUND(IF(VLOOKUP($E111,'Country Indicator Data'!$B$4:$N$300,12,FALSE)&gt;V$3,0,IF(VLOOKUP($E111,'Country Indicator Data'!$B$4:$N$300,12,FALSE)&lt;V$4,5,(V$3-VLOOKUP($E111,'Country Indicator Data'!$B$4:$N$300,12,FALSE))/(V$3-V$4)*5)),1))))</f>
        <v>4.9000000000000004</v>
      </c>
      <c r="W111" s="240">
        <f t="shared" si="44"/>
        <v>4.4000000000000004</v>
      </c>
      <c r="X111" s="240">
        <f t="shared" si="45"/>
        <v>2.6</v>
      </c>
      <c r="Y111" s="247">
        <f>IF('Core Indicators'!FC108="x","x",IF('Core Indicators'!FC108&gt;=5,5,IF('Core Indicators'!FC108&gt;=4,4,IF('Core Indicators'!FC108&gt;=3,3,IF('Core Indicators'!FC108&gt;=2,2,IF('Core Indicators'!FC108&gt;=1,1,0))))))</f>
        <v>1</v>
      </c>
      <c r="Z111" s="240">
        <f t="shared" si="46"/>
        <v>1</v>
      </c>
      <c r="AA111" s="247">
        <f>'Crisis Indicator Data'!Y108</f>
        <v>1</v>
      </c>
      <c r="AB111" s="247">
        <f>'Crisis Indicator Data'!Z108</f>
        <v>2</v>
      </c>
      <c r="AC111" s="247">
        <f>'Crisis Indicator Data'!AA108</f>
        <v>2</v>
      </c>
      <c r="AD111" s="247">
        <f>'Crisis Indicator Data'!AB108</f>
        <v>0</v>
      </c>
      <c r="AE111" s="247">
        <f t="shared" si="47"/>
        <v>2</v>
      </c>
      <c r="AF111" s="247">
        <f>'Crisis Indicator Data'!AC108</f>
        <v>3</v>
      </c>
      <c r="AG111" s="247">
        <f>'Crisis Indicator Data'!AD108</f>
        <v>3</v>
      </c>
      <c r="AH111" s="247">
        <f t="shared" si="48"/>
        <v>5</v>
      </c>
      <c r="AI111" s="247">
        <f>'Crisis Indicator Data'!AE108</f>
        <v>0</v>
      </c>
      <c r="AJ111" s="247">
        <f>'Crisis Indicator Data'!AF108</f>
        <v>0</v>
      </c>
      <c r="AK111" s="247">
        <f>'Crisis Indicator Data'!AG108</f>
        <v>3</v>
      </c>
      <c r="AL111" s="247">
        <f t="shared" si="49"/>
        <v>3</v>
      </c>
      <c r="AM111" s="240">
        <f t="shared" si="50"/>
        <v>3</v>
      </c>
      <c r="AN111" s="240">
        <f t="shared" si="51"/>
        <v>2</v>
      </c>
    </row>
    <row r="112" spans="1:40" ht="13.5" customHeight="1" x14ac:dyDescent="0.25">
      <c r="A112" s="147" t="str">
        <f>'Crisis Indicator Data'!A109</f>
        <v>Conflict in Palestine</v>
      </c>
      <c r="B112" s="148" t="str">
        <f>'Crisis Indicator Data'!B109</f>
        <v>Conflict,Socio-political,Violence</v>
      </c>
      <c r="C112" s="148" t="str">
        <f>'Crisis Indicator Data'!C109</f>
        <v>PSE002</v>
      </c>
      <c r="D112" s="148" t="str">
        <f>'Crisis Indicator Data'!D109</f>
        <v>Palestine</v>
      </c>
      <c r="E112" s="149" t="str">
        <f>'Crisis Indicator Data'!E109</f>
        <v>PSE</v>
      </c>
      <c r="F112" s="240" t="str">
        <f>IF(LEN(E112)&gt;3,(IF(VLOOKUP($C112,'Regional Crises'!$B$1:$R$66,7,FALSE)="x","x",ROUND(IF(VLOOKUP($C112,'Regional Crises'!$B$1:$R$66,7,FALSE)&gt;$F$3,5,IF(VLOOKUP($C112,'Regional Crises'!$B$1:$R$66,7,FALSE)&lt;F$4,0,($F$3-VLOOKUP($C112,'Regional Crises'!$B$1:$R$66,7,FALSE))/($F$3-$F$4)*5)),1))),IF(VLOOKUP($E112,'Country Indicator Data'!$B$4:$N$300,3,FALSE)="x","x",ROUND(IF(VLOOKUP($E112,'Country Indicator Data'!$B$4:$N$300,3,FALSE)&gt;$F$3,5,IF(VLOOKUP($E112,'Country Indicator Data'!$B$4:$N$300,3,FALSE)&lt;$F$4,0,($F$3-VLOOKUP($E112,'Country Indicator Data'!$B$4:$N$300,3,FALSE))/($F$3-$F$4)*5)),1)))</f>
        <v>x</v>
      </c>
      <c r="G112" s="240" t="str">
        <f>IF(LEN(E112)&gt;3,(IF(VLOOKUP($C112,'Regional Crises'!$B$1:$R$66,9,FALSE)="x","x",ROUND(IF(VLOOKUP($C112,'Regional Crises'!$B$1:$R$66,9,FALSE)&gt;G$3,5,IF(VLOOKUP($C112,'Regional Crises'!$B$1:$R$66,9,FALSE)&lt;G$4,0,(G$3-VLOOKUP($C112,'Regional Crises'!$B$1:$R$66,9,FALSE))/(G$3-G$4)*5)),1))),IF(VLOOKUP($E112,'Country Indicator Data'!$B$4:$N$300,5,FALSE)="x","x",ROUND(IF(VLOOKUP($E112,'Country Indicator Data'!$B$4:$N$300,5,FALSE)&gt;G$3,5,IF(VLOOKUP($E112,'Country Indicator Data'!$B$4:$N$300,5,FALSE)&lt;G$4,0,(G$3-VLOOKUP($E112,'Country Indicator Data'!$B$4:$N$300,5,FALSE))/(G$3-G$4)*5)),1)))</f>
        <v>x</v>
      </c>
      <c r="H112" s="240" t="str">
        <f t="shared" si="39"/>
        <v>x</v>
      </c>
      <c r="I112" s="240">
        <f>IF(LEN(E112)&gt;3,(IF(VLOOKUP($C112,'Regional Crises'!$B$1:$R$66,6,FALSE)="x","x",ROUND(IF(VLOOKUP($C112,'Regional Crises'!$B$1:$R$66,6,FALSE)&gt;I$3,5,IF(VLOOKUP($C112,'Regional Crises'!$B$1:$R$66,6,FALSE)&lt;I$4,0,5-(I$3-VLOOKUP($C112,'Regional Crises'!$B$1:$R$66,6,FALSE))/(I$3-I$4)*5)),1))),IF(VLOOKUP($E112,'Country Indicator Data'!$B$4:$N$300,2,FALSE)="x","x",ROUND(IF(VLOOKUP($E112,'Country Indicator Data'!$B$4:$N$300,2,FALSE)&gt;I$3,5,IF(VLOOKUP($E112,'Country Indicator Data'!$B$4:$N$300,2,FALSE)&lt;I$4,0,5-(I$3-VLOOKUP($E112,'Country Indicator Data'!$B$4:$N$300,2,FALSE))/(I$3-I$4)*5)),1)))</f>
        <v>0</v>
      </c>
      <c r="J112" s="240">
        <f>IF(LEN(E112)&gt;3,(IF(VLOOKUP($C112,'Regional Crises'!$B$1:$R$66,8,FALSE)="x","x",ROUND(IF(VLOOKUP($C112,'Regional Crises'!$B$1:$R$66,8,FALSE)&gt;J$3,5,IF(VLOOKUP($C112,'Regional Crises'!$B$1:$R$66,8,FALSE)&lt;J$4,0,5-(J$3-VLOOKUP($C112,'Regional Crises'!$B$1:$R$66,8,FALSE))/(J$3-J$4)*5)),1))),IF(VLOOKUP($E112,'Country Indicator Data'!$B$4:$N$300,4,FALSE)="x","x",ROUND(IF(VLOOKUP($E112,'Country Indicator Data'!$B$4:$N$300,4,FALSE)&gt;J$3,5,IF(VLOOKUP($E112,'Country Indicator Data'!$B$4:$N$300,4,FALSE)&lt;J$4,0,5-(J$3-VLOOKUP($E112,'Country Indicator Data'!$B$4:$N$300,4,FALSE))/(J$3-J$4)*5)),1)))</f>
        <v>0</v>
      </c>
      <c r="K112" s="240">
        <f t="shared" si="40"/>
        <v>0</v>
      </c>
      <c r="L112" s="240" t="str">
        <f>IF(LEN(E112)&gt;3,(IF(VLOOKUP($C112,'Regional Crises'!$B$1:$R$66,10,FALSE)="x","x",ROUND(IF(VLOOKUP($C112,'Regional Crises'!$B$1:$R$66,10,FALSE)&gt;L$3,5,IF(VLOOKUP($C112,'Regional Crises'!$B$1:$R$66,10,FALSE)&lt;L$4,0,5-(L$3-VLOOKUP($C112,'Regional Crises'!$B$1:$R$66,10,FALSE))/(L$3-L$4)*5)),1))),IF(VLOOKUP($E112,'Country Indicator Data'!$B$4:$N$300,6,FALSE)="x","x",ROUND(IF(VLOOKUP($E112,'Country Indicator Data'!$B$4:$N$300,6,FALSE)&gt;L$3,5,IF(VLOOKUP($E112,'Country Indicator Data'!$B$4:$N$300,6,FALSE)&lt;L$4,0,5-(L$3-VLOOKUP($E112,'Country Indicator Data'!$B$4:$N$300,6,FALSE))/(L$3-L$4)*5)),1)))</f>
        <v>x</v>
      </c>
      <c r="M112" s="240">
        <f>IF(LEN(E112)&gt;3,(IF(VLOOKUP($C112,'Regional Crises'!$B$1:$R$66,11,FALSE)="x","x",ROUND(IF(VLOOKUP($C112,'Regional Crises'!$B$1:$R$66,11,FALSE)&gt;M$3,5,IF(VLOOKUP($C112,'Regional Crises'!$B$1:$R$66,11,FALSE)&lt;M$4,0,5-(M$3-VLOOKUP($C112,'Regional Crises'!$B$1:$R$66,11,FALSE))/(M$3-M$4)*5)),1))),IF(VLOOKUP($E112,'Country Indicator Data'!$B$4:$N$300,7,FALSE)="x","x",ROUND(IF(VLOOKUP($E112,'Country Indicator Data'!$B$4:$N$300,7,FALSE)&gt;M$3,5,IF(VLOOKUP($E112,'Country Indicator Data'!$B$4:$N$300,7,FALSE)&lt;M$4,0,5-(M$3-VLOOKUP($E112,'Country Indicator Data'!$B$4:$N$300,7,FALSE))/(M$3-M$4)*5)),1)))</f>
        <v>1.1000000000000001</v>
      </c>
      <c r="N112" s="240">
        <f t="shared" si="41"/>
        <v>1.1000000000000001</v>
      </c>
      <c r="O112" s="240">
        <f t="shared" si="42"/>
        <v>0.55000000000000004</v>
      </c>
      <c r="P112" s="240">
        <f>IF(LEN(E112)&gt;3,VLOOKUP(C112,'Regional Crises'!$B$1:$R$69,12,FALSE),VLOOKUP(E112,'Country Indicator Data'!$B$4:$I$300,8,FALSE))</f>
        <v>2</v>
      </c>
      <c r="Q112" s="240">
        <f>IF(LEN(E112)&gt;3,((IF(VLOOKUP($C112,'Regional Crises'!$B$1:$R$66,13,FALSE)="x","x",ROUND(IF(VLOOKUP($C112,'Regional Crises'!$B$1:$R$66,13,FALSE)&gt;Q$3,5,IF(VLOOKUP($C112,'Regional Crises'!$B$1:$R$66,13,FALSE)&lt;Q$4,0,5-(LOG(Q$3)-LOG(VLOOKUP($C112,'Regional Crises'!$B$1:$R$66,13,FALSE)))/(LOG(Q$3)-LOG(Q$4))*5)),1)))),(IF(VLOOKUP($E112,'Country Indicator Data'!$B$4:$N$300,9,FALSE)="x","x",ROUND(IF(VLOOKUP($E112,'Country Indicator Data'!$B$4:$N$300,9,FALSE)&gt;Q$3,5,IF(VLOOKUP($E112,'Country Indicator Data'!$B$4:$N$300,9,FALSE)&lt;Q$4,0,5-(LOG(Q$3)-LOG(VLOOKUP($E112,'Country Indicator Data'!$B$4:$N$300,9,FALSE)))/(LOG(Q$3)-LOG(Q$4))*5)),1))))</f>
        <v>3.3</v>
      </c>
      <c r="R112" s="240">
        <f t="shared" si="43"/>
        <v>2.65</v>
      </c>
      <c r="S112" s="240" t="str">
        <f>IF(LEN(E112)&gt;3,((IF(VLOOKUP($C112,'Regional Crises'!$B$1:$R$66,17,FALSE)="x","x",ROUND(IF(VLOOKUP($C112,'Regional Crises'!$B$1:$R$66,17,FALSE)&gt;S$3,0,IF(VLOOKUP($C112,'Regional Crises'!$B$1:$R$66,17,FALSE)&lt;S$4,5,(S$3-VLOOKUP($C112,'Regional Crises'!$B$1:$R$66,17,FALSE))/(S$3-S$4)*5)),1)))),(IF(VLOOKUP($E112,'Country Indicator Data'!$B$4:$N$300,13,FALSE)="x","x",ROUND(IF(VLOOKUP($E112,'Country Indicator Data'!$B$4:$N$300,13,FALSE)&gt;S$3,0,IF(VLOOKUP($E112,'Country Indicator Data'!$B$4:$N$300,13,FALSE)&lt;S$4,5,(S$3-VLOOKUP($E112,'Country Indicator Data'!$B$4:$N$300,13,FALSE))/(S$3-S$4)*5)),1))))</f>
        <v>x</v>
      </c>
      <c r="T112" s="240">
        <f>IF(LEN(E112)&gt;3,((IF(VLOOKUP($C112,'Regional Crises'!$B$1:$R$66,14,FALSE)="x","x",ROUND(IF(VLOOKUP($C112,'Regional Crises'!$B$1:$R$66,14,FALSE)&gt;T$3,0,IF(VLOOKUP($C112,'Regional Crises'!$B$1:$R$66,14,FALSE)&lt;T$4,5,(T$3-VLOOKUP($C112,'Regional Crises'!$B$1:$R$66,14,FALSE))/(T$3-T$4)*5)),1)))),(IF(VLOOKUP($E112,'Country Indicator Data'!$B$4:$N$300,10,FALSE)="x","x",ROUND(IF(VLOOKUP($E112,'Country Indicator Data'!$B$4:$N$300,10,FALSE)&gt;T$3,0,IF(VLOOKUP($E112,'Country Indicator Data'!$B$4:$N$300,10,FALSE)&lt;T$4,5,(T$3-VLOOKUP($E112,'Country Indicator Data'!$B$4:$N$300,10,FALSE))/(T$3-T$4)*5)),1))))</f>
        <v>3</v>
      </c>
      <c r="U112" s="240" t="str">
        <f>IF(LEN(E112)&gt;3,((IF(VLOOKUP($C112,'Regional Crises'!$B$1:$R$66,15,FALSE)="x","x",ROUND(IF(VLOOKUP($C112,'Regional Crises'!$B$1:$R$66,15,FALSE)&gt;U$3,0,IF(VLOOKUP($C112,'Regional Crises'!$B$1:$R$66,15,FALSE)&lt;U$4,5,(U$3-VLOOKUP($C112,'Regional Crises'!$B$1:$R$66,15,FALSE))/(U$3-U$4)*5)),1)))),(IF(VLOOKUP($E112,'Country Indicator Data'!$B$4:$N$300,11,FALSE)="x","x",ROUND(IF(VLOOKUP($E112,'Country Indicator Data'!$B$4:$N$300,11,FALSE)&gt;U$3,0,IF(VLOOKUP($E112,'Country Indicator Data'!$B$4:$N$300,11,FALSE)&lt;U$4,5,(U$3-VLOOKUP($E112,'Country Indicator Data'!$B$4:$N$300,11,FALSE))/(U$3-U$4)*5)),1))))</f>
        <v>x</v>
      </c>
      <c r="V112" s="240">
        <f>IF(LEN(E112)&gt;3,((IF(VLOOKUP($C112,'Regional Crises'!$B$1:$R$66,16,FALSE)="x","x",ROUND(IF(VLOOKUP($C112,'Regional Crises'!$B$1:$R$66,16,FALSE)&gt;V$3,0,IF(VLOOKUP($C112,'Regional Crises'!$B$1:$R$66,16,FALSE)&lt;V$4,5,(V$3-VLOOKUP($C112,'Regional Crises'!$B$1:$R$66,16,FALSE))/(V$3-V$4)*5)),1)))),(IF(VLOOKUP($E112,'Country Indicator Data'!$B$4:$N$300,12,FALSE)="x","x",ROUND(IF(VLOOKUP($E112,'Country Indicator Data'!$B$4:$N$300,12,FALSE)&gt;V$3,0,IF(VLOOKUP($E112,'Country Indicator Data'!$B$4:$N$300,12,FALSE)&lt;V$4,5,(V$3-VLOOKUP($E112,'Country Indicator Data'!$B$4:$N$300,12,FALSE))/(V$3-V$4)*5)),1))))</f>
        <v>4.5</v>
      </c>
      <c r="W112" s="240">
        <f t="shared" si="44"/>
        <v>3.8</v>
      </c>
      <c r="X112" s="240">
        <f t="shared" si="45"/>
        <v>2.2999999999999998</v>
      </c>
      <c r="Y112" s="247">
        <f>IF('Core Indicators'!FC109="x","x",IF('Core Indicators'!FC109&gt;=5,5,IF('Core Indicators'!FC109&gt;=4,4,IF('Core Indicators'!FC109&gt;=3,3,IF('Core Indicators'!FC109&gt;=2,2,IF('Core Indicators'!FC109&gt;=1,1,0))))))</f>
        <v>4</v>
      </c>
      <c r="Z112" s="240">
        <f t="shared" si="46"/>
        <v>4</v>
      </c>
      <c r="AA112" s="247">
        <f>'Crisis Indicator Data'!Y109</f>
        <v>1</v>
      </c>
      <c r="AB112" s="247">
        <f>'Crisis Indicator Data'!Z109</f>
        <v>2</v>
      </c>
      <c r="AC112" s="247">
        <f>'Crisis Indicator Data'!AA109</f>
        <v>3</v>
      </c>
      <c r="AD112" s="247">
        <f>'Crisis Indicator Data'!AB109</f>
        <v>0</v>
      </c>
      <c r="AE112" s="247">
        <f t="shared" si="47"/>
        <v>3</v>
      </c>
      <c r="AF112" s="247">
        <f>'Crisis Indicator Data'!AC109</f>
        <v>2</v>
      </c>
      <c r="AG112" s="247">
        <f>'Crisis Indicator Data'!AD109</f>
        <v>3</v>
      </c>
      <c r="AH112" s="247">
        <f t="shared" si="48"/>
        <v>5</v>
      </c>
      <c r="AI112" s="247">
        <f>'Crisis Indicator Data'!AE109</f>
        <v>3</v>
      </c>
      <c r="AJ112" s="247">
        <f>'Crisis Indicator Data'!AF109</f>
        <v>2</v>
      </c>
      <c r="AK112" s="247">
        <f>'Crisis Indicator Data'!AG109</f>
        <v>2</v>
      </c>
      <c r="AL112" s="247">
        <f t="shared" si="49"/>
        <v>5</v>
      </c>
      <c r="AM112" s="240">
        <f t="shared" si="50"/>
        <v>4</v>
      </c>
      <c r="AN112" s="240">
        <f t="shared" si="51"/>
        <v>4</v>
      </c>
    </row>
    <row r="113" spans="1:40" ht="13.5" customHeight="1" x14ac:dyDescent="0.25">
      <c r="A113" s="147" t="str">
        <f>'Crisis Indicator Data'!A110</f>
        <v>Regional Boko Haram Crisis</v>
      </c>
      <c r="B113" s="148">
        <f>'Crisis Indicator Data'!B110</f>
        <v>0</v>
      </c>
      <c r="C113" s="148" t="str">
        <f>'Crisis Indicator Data'!C110</f>
        <v>REG001</v>
      </c>
      <c r="D113" s="148" t="str">
        <f>'Crisis Indicator Data'!D110</f>
        <v>Nigeria,Niger,Chad,Cameroon</v>
      </c>
      <c r="E113" s="149" t="str">
        <f>'Crisis Indicator Data'!E110</f>
        <v>NGA,NER,TCD,CMR</v>
      </c>
      <c r="F113" s="240">
        <f>IF(LEN(E113)&gt;3,(IF(VLOOKUP($C113,'Regional Crises'!$B$1:$R$66,7,FALSE)="x","x",ROUND(IF(VLOOKUP($C113,'Regional Crises'!$B$1:$R$66,7,FALSE)&gt;$F$3,5,IF(VLOOKUP($C113,'Regional Crises'!$B$1:$R$66,7,FALSE)&lt;F$4,0,($F$3-VLOOKUP($C113,'Regional Crises'!$B$1:$R$66,7,FALSE))/($F$3-$F$4)*5)),1))),IF(VLOOKUP($E113,'Country Indicator Data'!$B$4:$N$300,3,FALSE)="x","x",ROUND(IF(VLOOKUP($E113,'Country Indicator Data'!$B$4:$N$300,3,FALSE)&gt;$F$3,5,IF(VLOOKUP($E113,'Country Indicator Data'!$B$4:$N$300,3,FALSE)&lt;$F$4,0,($F$3-VLOOKUP($E113,'Country Indicator Data'!$B$4:$N$300,3,FALSE))/($F$3-$F$4)*5)),1)))</f>
        <v>2.8</v>
      </c>
      <c r="G113" s="240">
        <f>IF(LEN(E113)&gt;3,(IF(VLOOKUP($C113,'Regional Crises'!$B$1:$R$66,9,FALSE)="x","x",ROUND(IF(VLOOKUP($C113,'Regional Crises'!$B$1:$R$66,9,FALSE)&gt;G$3,5,IF(VLOOKUP($C113,'Regional Crises'!$B$1:$R$66,9,FALSE)&lt;G$4,0,(G$3-VLOOKUP($C113,'Regional Crises'!$B$1:$R$66,9,FALSE))/(G$3-G$4)*5)),1))),IF(VLOOKUP($E113,'Country Indicator Data'!$B$4:$N$300,5,FALSE)="x","x",ROUND(IF(VLOOKUP($E113,'Country Indicator Data'!$B$4:$N$300,5,FALSE)&gt;G$3,5,IF(VLOOKUP($E113,'Country Indicator Data'!$B$4:$N$300,5,FALSE)&lt;G$4,0,(G$3-VLOOKUP($E113,'Country Indicator Data'!$B$4:$N$300,5,FALSE))/(G$3-G$4)*5)),1)))</f>
        <v>2.7</v>
      </c>
      <c r="H113" s="240">
        <f t="shared" si="39"/>
        <v>2.75</v>
      </c>
      <c r="I113" s="240">
        <f>IF(LEN(E113)&gt;3,(IF(VLOOKUP($C113,'Regional Crises'!$B$1:$R$66,6,FALSE)="x","x",ROUND(IF(VLOOKUP($C113,'Regional Crises'!$B$1:$R$66,6,FALSE)&gt;I$3,5,IF(VLOOKUP($C113,'Regional Crises'!$B$1:$R$66,6,FALSE)&lt;I$4,0,5-(I$3-VLOOKUP($C113,'Regional Crises'!$B$1:$R$66,6,FALSE))/(I$3-I$4)*5)),1))),IF(VLOOKUP($E113,'Country Indicator Data'!$B$4:$N$300,2,FALSE)="x","x",ROUND(IF(VLOOKUP($E113,'Country Indicator Data'!$B$4:$N$300,2,FALSE)&gt;I$3,5,IF(VLOOKUP($E113,'Country Indicator Data'!$B$4:$N$300,2,FALSE)&lt;I$4,0,5-(I$3-VLOOKUP($E113,'Country Indicator Data'!$B$4:$N$300,2,FALSE))/(I$3-I$4)*5)),1)))</f>
        <v>4</v>
      </c>
      <c r="J113" s="240">
        <f>IF(LEN(E113)&gt;3,(IF(VLOOKUP($C113,'Regional Crises'!$B$1:$R$66,8,FALSE)="x","x",ROUND(IF(VLOOKUP($C113,'Regional Crises'!$B$1:$R$66,8,FALSE)&gt;J$3,5,IF(VLOOKUP($C113,'Regional Crises'!$B$1:$R$66,8,FALSE)&lt;J$4,0,5-(J$3-VLOOKUP($C113,'Regional Crises'!$B$1:$R$66,8,FALSE))/(J$3-J$4)*5)),1))),IF(VLOOKUP($E113,'Country Indicator Data'!$B$4:$N$300,4,FALSE)="x","x",ROUND(IF(VLOOKUP($E113,'Country Indicator Data'!$B$4:$N$300,4,FALSE)&gt;J$3,5,IF(VLOOKUP($E113,'Country Indicator Data'!$B$4:$N$300,4,FALSE)&lt;J$4,0,5-(J$3-VLOOKUP($E113,'Country Indicator Data'!$B$4:$N$300,4,FALSE))/(J$3-J$4)*5)),1)))</f>
        <v>0.8</v>
      </c>
      <c r="K113" s="240">
        <f t="shared" si="40"/>
        <v>2.4</v>
      </c>
      <c r="L113" s="240">
        <f>IF(LEN(E113)&gt;3,(IF(VLOOKUP($C113,'Regional Crises'!$B$1:$R$66,10,FALSE)="x","x",ROUND(IF(VLOOKUP($C113,'Regional Crises'!$B$1:$R$66,10,FALSE)&gt;L$3,5,IF(VLOOKUP($C113,'Regional Crises'!$B$1:$R$66,10,FALSE)&lt;L$4,0,5-(L$3-VLOOKUP($C113,'Regional Crises'!$B$1:$R$66,10,FALSE))/(L$3-L$4)*5)),1))),IF(VLOOKUP($E113,'Country Indicator Data'!$B$4:$N$300,6,FALSE)="x","x",ROUND(IF(VLOOKUP($E113,'Country Indicator Data'!$B$4:$N$300,6,FALSE)&gt;L$3,5,IF(VLOOKUP($E113,'Country Indicator Data'!$B$4:$N$300,6,FALSE)&lt;L$4,0,5-(L$3-VLOOKUP($E113,'Country Indicator Data'!$B$4:$N$300,6,FALSE))/(L$3-L$4)*5)),1)))</f>
        <v>4.3</v>
      </c>
      <c r="M113" s="240">
        <f>IF(LEN(E113)&gt;3,(IF(VLOOKUP($C113,'Regional Crises'!$B$1:$R$66,11,FALSE)="x","x",ROUND(IF(VLOOKUP($C113,'Regional Crises'!$B$1:$R$66,11,FALSE)&gt;M$3,5,IF(VLOOKUP($C113,'Regional Crises'!$B$1:$R$66,11,FALSE)&lt;M$4,0,5-(M$3-VLOOKUP($C113,'Regional Crises'!$B$1:$R$66,11,FALSE))/(M$3-M$4)*5)),1))),IF(VLOOKUP($E113,'Country Indicator Data'!$B$4:$N$300,7,FALSE)="x","x",ROUND(IF(VLOOKUP($E113,'Country Indicator Data'!$B$4:$N$300,7,FALSE)&gt;M$3,5,IF(VLOOKUP($E113,'Country Indicator Data'!$B$4:$N$300,7,FALSE)&lt;M$4,0,5-(M$3-VLOOKUP($E113,'Country Indicator Data'!$B$4:$N$300,7,FALSE))/(M$3-M$4)*5)),1)))</f>
        <v>1.9</v>
      </c>
      <c r="N113" s="240">
        <f t="shared" si="41"/>
        <v>3.0999999999999996</v>
      </c>
      <c r="O113" s="240">
        <f t="shared" si="42"/>
        <v>2.75</v>
      </c>
      <c r="P113" s="240">
        <f>IF(LEN(E113)&gt;3,VLOOKUP(C113,'Regional Crises'!$B$1:$R$69,12,FALSE),VLOOKUP(E113,'Country Indicator Data'!$B$4:$I$300,8,FALSE))</f>
        <v>4.5</v>
      </c>
      <c r="Q113" s="240">
        <f>IF(LEN(E113)&gt;3,((IF(VLOOKUP($C113,'Regional Crises'!$B$1:$R$66,13,FALSE)="x","x",ROUND(IF(VLOOKUP($C113,'Regional Crises'!$B$1:$R$66,13,FALSE)&gt;Q$3,5,IF(VLOOKUP($C113,'Regional Crises'!$B$1:$R$66,13,FALSE)&lt;Q$4,0,5-(LOG(Q$3)-LOG(VLOOKUP($C113,'Regional Crises'!$B$1:$R$66,13,FALSE)))/(LOG(Q$3)-LOG(Q$4))*5)),1)))),(IF(VLOOKUP($E113,'Country Indicator Data'!$B$4:$N$300,9,FALSE)="x","x",ROUND(IF(VLOOKUP($E113,'Country Indicator Data'!$B$4:$N$300,9,FALSE)&gt;Q$3,5,IF(VLOOKUP($E113,'Country Indicator Data'!$B$4:$N$300,9,FALSE)&lt;Q$4,0,5-(LOG(Q$3)-LOG(VLOOKUP($E113,'Country Indicator Data'!$B$4:$N$300,9,FALSE)))/(LOG(Q$3)-LOG(Q$4))*5)),1))))</f>
        <v>5</v>
      </c>
      <c r="R113" s="240">
        <f t="shared" si="43"/>
        <v>4.75</v>
      </c>
      <c r="S113" s="240">
        <f>IF(LEN(E113)&gt;3,((IF(VLOOKUP($C113,'Regional Crises'!$B$1:$R$66,17,FALSE)="x","x",ROUND(IF(VLOOKUP($C113,'Regional Crises'!$B$1:$R$66,17,FALSE)&gt;S$3,0,IF(VLOOKUP($C113,'Regional Crises'!$B$1:$R$66,17,FALSE)&lt;S$4,5,(S$3-VLOOKUP($C113,'Regional Crises'!$B$1:$R$66,17,FALSE))/(S$3-S$4)*5)),1)))),(IF(VLOOKUP($E113,'Country Indicator Data'!$B$4:$N$300,13,FALSE)="x","x",ROUND(IF(VLOOKUP($E113,'Country Indicator Data'!$B$4:$N$300,13,FALSE)&gt;S$3,0,IF(VLOOKUP($E113,'Country Indicator Data'!$B$4:$N$300,13,FALSE)&lt;S$4,5,(S$3-VLOOKUP($E113,'Country Indicator Data'!$B$4:$N$300,13,FALSE))/(S$3-S$4)*5)),1))))</f>
        <v>3.7</v>
      </c>
      <c r="T113" s="240">
        <f>IF(LEN(E113)&gt;3,((IF(VLOOKUP($C113,'Regional Crises'!$B$1:$R$66,14,FALSE)="x","x",ROUND(IF(VLOOKUP($C113,'Regional Crises'!$B$1:$R$66,14,FALSE)&gt;T$3,0,IF(VLOOKUP($C113,'Regional Crises'!$B$1:$R$66,14,FALSE)&lt;T$4,5,(T$3-VLOOKUP($C113,'Regional Crises'!$B$1:$R$66,14,FALSE))/(T$3-T$4)*5)),1)))),(IF(VLOOKUP($E113,'Country Indicator Data'!$B$4:$N$300,10,FALSE)="x","x",ROUND(IF(VLOOKUP($E113,'Country Indicator Data'!$B$4:$N$300,10,FALSE)&gt;T$3,0,IF(VLOOKUP($E113,'Country Indicator Data'!$B$4:$N$300,10,FALSE)&lt;T$4,5,(T$3-VLOOKUP($E113,'Country Indicator Data'!$B$4:$N$300,10,FALSE))/(T$3-T$4)*5)),1))))</f>
        <v>3.5</v>
      </c>
      <c r="U113" s="240">
        <f>IF(LEN(E113)&gt;3,((IF(VLOOKUP($C113,'Regional Crises'!$B$1:$R$66,15,FALSE)="x","x",ROUND(IF(VLOOKUP($C113,'Regional Crises'!$B$1:$R$66,15,FALSE)&gt;U$3,0,IF(VLOOKUP($C113,'Regional Crises'!$B$1:$R$66,15,FALSE)&lt;U$4,5,(U$3-VLOOKUP($C113,'Regional Crises'!$B$1:$R$66,15,FALSE))/(U$3-U$4)*5)),1)))),(IF(VLOOKUP($E113,'Country Indicator Data'!$B$4:$N$300,11,FALSE)="x","x",ROUND(IF(VLOOKUP($E113,'Country Indicator Data'!$B$4:$N$300,11,FALSE)&gt;U$3,0,IF(VLOOKUP($E113,'Country Indicator Data'!$B$4:$N$300,11,FALSE)&lt;U$4,5,(U$3-VLOOKUP($E113,'Country Indicator Data'!$B$4:$N$300,11,FALSE))/(U$3-U$4)*5)),1))))</f>
        <v>3</v>
      </c>
      <c r="V113" s="240">
        <f>IF(LEN(E113)&gt;3,((IF(VLOOKUP($C113,'Regional Crises'!$B$1:$R$66,16,FALSE)="x","x",ROUND(IF(VLOOKUP($C113,'Regional Crises'!$B$1:$R$66,16,FALSE)&gt;V$3,0,IF(VLOOKUP($C113,'Regional Crises'!$B$1:$R$66,16,FALSE)&lt;V$4,5,(V$3-VLOOKUP($C113,'Regional Crises'!$B$1:$R$66,16,FALSE))/(V$3-V$4)*5)),1)))),(IF(VLOOKUP($E113,'Country Indicator Data'!$B$4:$N$300,12,FALSE)="x","x",ROUND(IF(VLOOKUP($E113,'Country Indicator Data'!$B$4:$N$300,12,FALSE)&gt;V$3,0,IF(VLOOKUP($E113,'Country Indicator Data'!$B$4:$N$300,12,FALSE)&lt;V$4,5,(V$3-VLOOKUP($E113,'Country Indicator Data'!$B$4:$N$300,12,FALSE))/(V$3-V$4)*5)),1))))</f>
        <v>3.4</v>
      </c>
      <c r="W113" s="240">
        <f t="shared" si="44"/>
        <v>3.4</v>
      </c>
      <c r="X113" s="240">
        <f t="shared" si="45"/>
        <v>3.6</v>
      </c>
      <c r="Y113" s="247">
        <f>IF('Core Indicators'!FC110="x","x",IF('Core Indicators'!FC110&gt;=5,5,IF('Core Indicators'!FC110&gt;=4,4,IF('Core Indicators'!FC110&gt;=3,3,IF('Core Indicators'!FC110&gt;=2,2,IF('Core Indicators'!FC110&gt;=1,1,0))))))</f>
        <v>5</v>
      </c>
      <c r="Z113" s="240">
        <f t="shared" si="46"/>
        <v>5</v>
      </c>
      <c r="AA113" s="247">
        <f>'Crisis Indicator Data'!Y110</f>
        <v>1</v>
      </c>
      <c r="AB113" s="247">
        <f>'Crisis Indicator Data'!Z110</f>
        <v>3</v>
      </c>
      <c r="AC113" s="247">
        <f>'Crisis Indicator Data'!AA110</f>
        <v>1</v>
      </c>
      <c r="AD113" s="247">
        <f>'Crisis Indicator Data'!AB110</f>
        <v>3</v>
      </c>
      <c r="AE113" s="247">
        <f t="shared" si="47"/>
        <v>4</v>
      </c>
      <c r="AF113" s="247">
        <f>'Crisis Indicator Data'!AC110</f>
        <v>2</v>
      </c>
      <c r="AG113" s="247">
        <f>'Crisis Indicator Data'!AD110</f>
        <v>3</v>
      </c>
      <c r="AH113" s="247">
        <f t="shared" si="48"/>
        <v>5</v>
      </c>
      <c r="AI113" s="247">
        <f>'Crisis Indicator Data'!AE110</f>
        <v>3</v>
      </c>
      <c r="AJ113" s="247">
        <f>'Crisis Indicator Data'!AF110</f>
        <v>3</v>
      </c>
      <c r="AK113" s="247">
        <f>'Crisis Indicator Data'!AG110</f>
        <v>3</v>
      </c>
      <c r="AL113" s="247">
        <f t="shared" si="49"/>
        <v>5</v>
      </c>
      <c r="AM113" s="240">
        <f t="shared" si="50"/>
        <v>5</v>
      </c>
      <c r="AN113" s="240">
        <f t="shared" si="51"/>
        <v>5</v>
      </c>
    </row>
    <row r="114" spans="1:40" ht="13.5" customHeight="1" x14ac:dyDescent="0.25">
      <c r="A114" s="147" t="str">
        <f>'Crisis Indicator Data'!A111</f>
        <v>Venezuela Regional Crisis</v>
      </c>
      <c r="B114" s="148">
        <f>'Crisis Indicator Data'!B111</f>
        <v>0</v>
      </c>
      <c r="C114" s="148" t="str">
        <f>'Crisis Indicator Data'!C111</f>
        <v>REG002</v>
      </c>
      <c r="D114" s="148" t="str">
        <f>'Crisis Indicator Data'!D111</f>
        <v>Venezuela,Brazil,Colombia,Ecuador,Peru,Trinidad and Tobago,Chile,Dominican Republic,Panama</v>
      </c>
      <c r="E114" s="149" t="str">
        <f>'Crisis Indicator Data'!E111</f>
        <v>VEN,BRA,COL,ECU,PER,TTO,CHL,DOM,PAN</v>
      </c>
      <c r="F114" s="240">
        <f>IF(LEN(E114)&gt;3,(IF(VLOOKUP($C114,'Regional Crises'!$B$1:$R$66,7,FALSE)="x","x",ROUND(IF(VLOOKUP($C114,'Regional Crises'!$B$1:$R$66,7,FALSE)&gt;$F$3,5,IF(VLOOKUP($C114,'Regional Crises'!$B$1:$R$66,7,FALSE)&lt;F$4,0,($F$3-VLOOKUP($C114,'Regional Crises'!$B$1:$R$66,7,FALSE))/($F$3-$F$4)*5)),1))),IF(VLOOKUP($E114,'Country Indicator Data'!$B$4:$N$300,3,FALSE)="x","x",ROUND(IF(VLOOKUP($E114,'Country Indicator Data'!$B$4:$N$300,3,FALSE)&gt;$F$3,5,IF(VLOOKUP($E114,'Country Indicator Data'!$B$4:$N$300,3,FALSE)&lt;$F$4,0,($F$3-VLOOKUP($E114,'Country Indicator Data'!$B$4:$N$300,3,FALSE))/($F$3-$F$4)*5)),1)))</f>
        <v>1.4</v>
      </c>
      <c r="G114" s="240">
        <f>IF(LEN(E114)&gt;3,(IF(VLOOKUP($C114,'Regional Crises'!$B$1:$R$66,9,FALSE)="x","x",ROUND(IF(VLOOKUP($C114,'Regional Crises'!$B$1:$R$66,9,FALSE)&gt;G$3,5,IF(VLOOKUP($C114,'Regional Crises'!$B$1:$R$66,9,FALSE)&lt;G$4,0,(G$3-VLOOKUP($C114,'Regional Crises'!$B$1:$R$66,9,FALSE))/(G$3-G$4)*5)),1))),IF(VLOOKUP($E114,'Country Indicator Data'!$B$4:$N$300,5,FALSE)="x","x",ROUND(IF(VLOOKUP($E114,'Country Indicator Data'!$B$4:$N$300,5,FALSE)&gt;G$3,5,IF(VLOOKUP($E114,'Country Indicator Data'!$B$4:$N$300,5,FALSE)&lt;G$4,0,(G$3-VLOOKUP($E114,'Country Indicator Data'!$B$4:$N$300,5,FALSE))/(G$3-G$4)*5)),1)))</f>
        <v>1.5</v>
      </c>
      <c r="H114" s="240">
        <f t="shared" si="39"/>
        <v>1.45</v>
      </c>
      <c r="I114" s="240">
        <f>IF(LEN(E114)&gt;3,(IF(VLOOKUP($C114,'Regional Crises'!$B$1:$R$66,6,FALSE)="x","x",ROUND(IF(VLOOKUP($C114,'Regional Crises'!$B$1:$R$66,6,FALSE)&gt;I$3,5,IF(VLOOKUP($C114,'Regional Crises'!$B$1:$R$66,6,FALSE)&lt;I$4,0,5-(I$3-VLOOKUP($C114,'Regional Crises'!$B$1:$R$66,6,FALSE))/(I$3-I$4)*5)),1))),IF(VLOOKUP($E114,'Country Indicator Data'!$B$4:$N$300,2,FALSE)="x","x",ROUND(IF(VLOOKUP($E114,'Country Indicator Data'!$B$4:$N$300,2,FALSE)&gt;I$3,5,IF(VLOOKUP($E114,'Country Indicator Data'!$B$4:$N$300,2,FALSE)&lt;I$4,0,5-(I$3-VLOOKUP($E114,'Country Indicator Data'!$B$4:$N$300,2,FALSE))/(I$3-I$4)*5)),1)))</f>
        <v>1.9</v>
      </c>
      <c r="J114" s="240">
        <f>IF(LEN(E114)&gt;3,(IF(VLOOKUP($C114,'Regional Crises'!$B$1:$R$66,8,FALSE)="x","x",ROUND(IF(VLOOKUP($C114,'Regional Crises'!$B$1:$R$66,8,FALSE)&gt;J$3,5,IF(VLOOKUP($C114,'Regional Crises'!$B$1:$R$66,8,FALSE)&lt;J$4,0,5-(J$3-VLOOKUP($C114,'Regional Crises'!$B$1:$R$66,8,FALSE))/(J$3-J$4)*5)),1))),IF(VLOOKUP($E114,'Country Indicator Data'!$B$4:$N$300,4,FALSE)="x","x",ROUND(IF(VLOOKUP($E114,'Country Indicator Data'!$B$4:$N$300,4,FALSE)&gt;J$3,5,IF(VLOOKUP($E114,'Country Indicator Data'!$B$4:$N$300,4,FALSE)&lt;J$4,0,5-(J$3-VLOOKUP($E114,'Country Indicator Data'!$B$4:$N$300,4,FALSE))/(J$3-J$4)*5)),1)))</f>
        <v>2</v>
      </c>
      <c r="K114" s="240">
        <f t="shared" si="40"/>
        <v>1.95</v>
      </c>
      <c r="L114" s="240">
        <f>IF(LEN(E114)&gt;3,(IF(VLOOKUP($C114,'Regional Crises'!$B$1:$R$66,10,FALSE)="x","x",ROUND(IF(VLOOKUP($C114,'Regional Crises'!$B$1:$R$66,10,FALSE)&gt;L$3,5,IF(VLOOKUP($C114,'Regional Crises'!$B$1:$R$66,10,FALSE)&lt;L$4,0,5-(L$3-VLOOKUP($C114,'Regional Crises'!$B$1:$R$66,10,FALSE))/(L$3-L$4)*5)),1))),IF(VLOOKUP($E114,'Country Indicator Data'!$B$4:$N$300,6,FALSE)="x","x",ROUND(IF(VLOOKUP($E114,'Country Indicator Data'!$B$4:$N$300,6,FALSE)&gt;L$3,5,IF(VLOOKUP($E114,'Country Indicator Data'!$B$4:$N$300,6,FALSE)&lt;L$4,0,5-(L$3-VLOOKUP($E114,'Country Indicator Data'!$B$4:$N$300,6,FALSE))/(L$3-L$4)*5)),1)))</f>
        <v>2.6</v>
      </c>
      <c r="M114" s="240">
        <f>IF(LEN(E114)&gt;3,(IF(VLOOKUP($C114,'Regional Crises'!$B$1:$R$66,11,FALSE)="x","x",ROUND(IF(VLOOKUP($C114,'Regional Crises'!$B$1:$R$66,11,FALSE)&gt;M$3,5,IF(VLOOKUP($C114,'Regional Crises'!$B$1:$R$66,11,FALSE)&lt;M$4,0,5-(M$3-VLOOKUP($C114,'Regional Crises'!$B$1:$R$66,11,FALSE))/(M$3-M$4)*5)),1))),IF(VLOOKUP($E114,'Country Indicator Data'!$B$4:$N$300,7,FALSE)="x","x",ROUND(IF(VLOOKUP($E114,'Country Indicator Data'!$B$4:$N$300,7,FALSE)&gt;M$3,5,IF(VLOOKUP($E114,'Country Indicator Data'!$B$4:$N$300,7,FALSE)&lt;M$4,0,5-(M$3-VLOOKUP($E114,'Country Indicator Data'!$B$4:$N$300,7,FALSE))/(M$3-M$4)*5)),1)))</f>
        <v>2.6</v>
      </c>
      <c r="N114" s="240">
        <f t="shared" si="41"/>
        <v>2.6</v>
      </c>
      <c r="O114" s="240">
        <f t="shared" si="42"/>
        <v>2</v>
      </c>
      <c r="P114" s="240">
        <f>IF(LEN(E114)&gt;3,VLOOKUP(C114,'Regional Crises'!$B$1:$R$69,12,FALSE),VLOOKUP(E114,'Country Indicator Data'!$B$4:$I$300,8,FALSE))</f>
        <v>2.3333333333333335</v>
      </c>
      <c r="Q114" s="240">
        <f>IF(LEN(E114)&gt;3,((IF(VLOOKUP($C114,'Regional Crises'!$B$1:$R$66,13,FALSE)="x","x",ROUND(IF(VLOOKUP($C114,'Regional Crises'!$B$1:$R$66,13,FALSE)&gt;Q$3,5,IF(VLOOKUP($C114,'Regional Crises'!$B$1:$R$66,13,FALSE)&lt;Q$4,0,5-(LOG(Q$3)-LOG(VLOOKUP($C114,'Regional Crises'!$B$1:$R$66,13,FALSE)))/(LOG(Q$3)-LOG(Q$4))*5)),1)))),(IF(VLOOKUP($E114,'Country Indicator Data'!$B$4:$N$300,9,FALSE)="x","x",ROUND(IF(VLOOKUP($E114,'Country Indicator Data'!$B$4:$N$300,9,FALSE)&gt;Q$3,5,IF(VLOOKUP($E114,'Country Indicator Data'!$B$4:$N$300,9,FALSE)&lt;Q$4,0,5-(LOG(Q$3)-LOG(VLOOKUP($E114,'Country Indicator Data'!$B$4:$N$300,9,FALSE)))/(LOG(Q$3)-LOG(Q$4))*5)),1))))</f>
        <v>5</v>
      </c>
      <c r="R114" s="240">
        <f t="shared" si="43"/>
        <v>3.666666666666667</v>
      </c>
      <c r="S114" s="240">
        <f>IF(LEN(E114)&gt;3,((IF(VLOOKUP($C114,'Regional Crises'!$B$1:$R$66,17,FALSE)="x","x",ROUND(IF(VLOOKUP($C114,'Regional Crises'!$B$1:$R$66,17,FALSE)&gt;S$3,0,IF(VLOOKUP($C114,'Regional Crises'!$B$1:$R$66,17,FALSE)&lt;S$4,5,(S$3-VLOOKUP($C114,'Regional Crises'!$B$1:$R$66,17,FALSE))/(S$3-S$4)*5)),1)))),(IF(VLOOKUP($E114,'Country Indicator Data'!$B$4:$N$300,13,FALSE)="x","x",ROUND(IF(VLOOKUP($E114,'Country Indicator Data'!$B$4:$N$300,13,FALSE)&gt;S$3,0,IF(VLOOKUP($E114,'Country Indicator Data'!$B$4:$N$300,13,FALSE)&lt;S$4,5,(S$3-VLOOKUP($E114,'Country Indicator Data'!$B$4:$N$300,13,FALSE))/(S$3-S$4)*5)),1))))</f>
        <v>3.2</v>
      </c>
      <c r="T114" s="240">
        <f>IF(LEN(E114)&gt;3,((IF(VLOOKUP($C114,'Regional Crises'!$B$1:$R$66,14,FALSE)="x","x",ROUND(IF(VLOOKUP($C114,'Regional Crises'!$B$1:$R$66,14,FALSE)&gt;T$3,0,IF(VLOOKUP($C114,'Regional Crises'!$B$1:$R$66,14,FALSE)&lt;T$4,5,(T$3-VLOOKUP($C114,'Regional Crises'!$B$1:$R$66,14,FALSE))/(T$3-T$4)*5)),1)))),(IF(VLOOKUP($E114,'Country Indicator Data'!$B$4:$N$300,10,FALSE)="x","x",ROUND(IF(VLOOKUP($E114,'Country Indicator Data'!$B$4:$N$300,10,FALSE)&gt;T$3,0,IF(VLOOKUP($E114,'Country Indicator Data'!$B$4:$N$300,10,FALSE)&lt;T$4,5,(T$3-VLOOKUP($E114,'Country Indicator Data'!$B$4:$N$300,10,FALSE))/(T$3-T$4)*5)),1))))</f>
        <v>2.9</v>
      </c>
      <c r="U114" s="240">
        <f>IF(LEN(E114)&gt;3,((IF(VLOOKUP($C114,'Regional Crises'!$B$1:$R$66,15,FALSE)="x","x",ROUND(IF(VLOOKUP($C114,'Regional Crises'!$B$1:$R$66,15,FALSE)&gt;U$3,0,IF(VLOOKUP($C114,'Regional Crises'!$B$1:$R$66,15,FALSE)&lt;U$4,5,(U$3-VLOOKUP($C114,'Regional Crises'!$B$1:$R$66,15,FALSE))/(U$3-U$4)*5)),1)))),(IF(VLOOKUP($E114,'Country Indicator Data'!$B$4:$N$300,11,FALSE)="x","x",ROUND(IF(VLOOKUP($E114,'Country Indicator Data'!$B$4:$N$300,11,FALSE)&gt;U$3,0,IF(VLOOKUP($E114,'Country Indicator Data'!$B$4:$N$300,11,FALSE)&lt;U$4,5,(U$3-VLOOKUP($E114,'Country Indicator Data'!$B$4:$N$300,11,FALSE))/(U$3-U$4)*5)),1))))</f>
        <v>1.9</v>
      </c>
      <c r="V114" s="240">
        <f>IF(LEN(E114)&gt;3,((IF(VLOOKUP($C114,'Regional Crises'!$B$1:$R$66,16,FALSE)="x","x",ROUND(IF(VLOOKUP($C114,'Regional Crises'!$B$1:$R$66,16,FALSE)&gt;V$3,0,IF(VLOOKUP($C114,'Regional Crises'!$B$1:$R$66,16,FALSE)&lt;V$4,5,(V$3-VLOOKUP($C114,'Regional Crises'!$B$1:$R$66,16,FALSE))/(V$3-V$4)*5)),1)))),(IF(VLOOKUP($E114,'Country Indicator Data'!$B$4:$N$300,12,FALSE)="x","x",ROUND(IF(VLOOKUP($E114,'Country Indicator Data'!$B$4:$N$300,12,FALSE)&gt;V$3,0,IF(VLOOKUP($E114,'Country Indicator Data'!$B$4:$N$300,12,FALSE)&lt;V$4,5,(V$3-VLOOKUP($E114,'Country Indicator Data'!$B$4:$N$300,12,FALSE))/(V$3-V$4)*5)),1))))</f>
        <v>1.6</v>
      </c>
      <c r="W114" s="240">
        <f t="shared" si="44"/>
        <v>2.4</v>
      </c>
      <c r="X114" s="240">
        <f t="shared" si="45"/>
        <v>2.7</v>
      </c>
      <c r="Y114" s="247">
        <f>IF('Core Indicators'!FC111="x","x",IF('Core Indicators'!FC111&gt;=5,5,IF('Core Indicators'!FC111&gt;=4,4,IF('Core Indicators'!FC111&gt;=3,3,IF('Core Indicators'!FC111&gt;=2,2,IF('Core Indicators'!FC111&gt;=1,1,0))))))</f>
        <v>5</v>
      </c>
      <c r="Z114" s="240">
        <f t="shared" si="46"/>
        <v>5</v>
      </c>
      <c r="AA114" s="247">
        <f>'Crisis Indicator Data'!Y111</f>
        <v>1</v>
      </c>
      <c r="AB114" s="247">
        <f>'Crisis Indicator Data'!Z111</f>
        <v>2</v>
      </c>
      <c r="AC114" s="247">
        <f>'Crisis Indicator Data'!AA111</f>
        <v>2</v>
      </c>
      <c r="AD114" s="247">
        <f>'Crisis Indicator Data'!AB111</f>
        <v>1</v>
      </c>
      <c r="AE114" s="247">
        <f t="shared" si="47"/>
        <v>3</v>
      </c>
      <c r="AF114" s="247">
        <f>'Crisis Indicator Data'!AC111</f>
        <v>2</v>
      </c>
      <c r="AG114" s="247">
        <f>'Crisis Indicator Data'!AD111</f>
        <v>2</v>
      </c>
      <c r="AH114" s="247">
        <f t="shared" si="48"/>
        <v>4</v>
      </c>
      <c r="AI114" s="247">
        <f>'Crisis Indicator Data'!AE111</f>
        <v>2</v>
      </c>
      <c r="AJ114" s="247">
        <f>'Crisis Indicator Data'!AF111</f>
        <v>3</v>
      </c>
      <c r="AK114" s="247">
        <f>'Crisis Indicator Data'!AG111</f>
        <v>3</v>
      </c>
      <c r="AL114" s="247">
        <f t="shared" si="49"/>
        <v>5</v>
      </c>
      <c r="AM114" s="240">
        <f t="shared" si="50"/>
        <v>4</v>
      </c>
      <c r="AN114" s="240">
        <f t="shared" si="51"/>
        <v>4.5</v>
      </c>
    </row>
    <row r="115" spans="1:40" ht="13.5" customHeight="1" x14ac:dyDescent="0.25">
      <c r="A115" s="147" t="str">
        <f>'Crisis Indicator Data'!A112</f>
        <v>Regional Kashmir conflict</v>
      </c>
      <c r="B115" s="148">
        <f>'Crisis Indicator Data'!B112</f>
        <v>0</v>
      </c>
      <c r="C115" s="148" t="str">
        <f>'Crisis Indicator Data'!C112</f>
        <v>REG003</v>
      </c>
      <c r="D115" s="148" t="str">
        <f>'Crisis Indicator Data'!D112</f>
        <v>India,Pakistan</v>
      </c>
      <c r="E115" s="149" t="str">
        <f>'Crisis Indicator Data'!E112</f>
        <v>IND,PAK</v>
      </c>
      <c r="F115" s="240">
        <f>IF(LEN(E115)&gt;3,(IF(VLOOKUP($C115,'Regional Crises'!$B$1:$R$66,7,FALSE)="x","x",ROUND(IF(VLOOKUP($C115,'Regional Crises'!$B$1:$R$66,7,FALSE)&gt;$F$3,5,IF(VLOOKUP($C115,'Regional Crises'!$B$1:$R$66,7,FALSE)&lt;F$4,0,($F$3-VLOOKUP($C115,'Regional Crises'!$B$1:$R$66,7,FALSE))/($F$3-$F$4)*5)),1))),IF(VLOOKUP($E115,'Country Indicator Data'!$B$4:$N$300,3,FALSE)="x","x",ROUND(IF(VLOOKUP($E115,'Country Indicator Data'!$B$4:$N$300,3,FALSE)&gt;$F$3,5,IF(VLOOKUP($E115,'Country Indicator Data'!$B$4:$N$300,3,FALSE)&lt;$F$4,0,($F$3-VLOOKUP($E115,'Country Indicator Data'!$B$4:$N$300,3,FALSE))/($F$3-$F$4)*5)),1)))</f>
        <v>3.2</v>
      </c>
      <c r="G115" s="240">
        <f>IF(LEN(E115)&gt;3,(IF(VLOOKUP($C115,'Regional Crises'!$B$1:$R$66,9,FALSE)="x","x",ROUND(IF(VLOOKUP($C115,'Regional Crises'!$B$1:$R$66,9,FALSE)&gt;G$3,5,IF(VLOOKUP($C115,'Regional Crises'!$B$1:$R$66,9,FALSE)&lt;G$4,0,(G$3-VLOOKUP($C115,'Regional Crises'!$B$1:$R$66,9,FALSE))/(G$3-G$4)*5)),1))),IF(VLOOKUP($E115,'Country Indicator Data'!$B$4:$N$300,5,FALSE)="x","x",ROUND(IF(VLOOKUP($E115,'Country Indicator Data'!$B$4:$N$300,5,FALSE)&gt;G$3,5,IF(VLOOKUP($E115,'Country Indicator Data'!$B$4:$N$300,5,FALSE)&lt;G$4,0,(G$3-VLOOKUP($E115,'Country Indicator Data'!$B$4:$N$300,5,FALSE))/(G$3-G$4)*5)),1)))</f>
        <v>2.2999999999999998</v>
      </c>
      <c r="H115" s="240">
        <f t="shared" si="39"/>
        <v>2.75</v>
      </c>
      <c r="I115" s="240">
        <f>IF(LEN(E115)&gt;3,(IF(VLOOKUP($C115,'Regional Crises'!$B$1:$R$66,6,FALSE)="x","x",ROUND(IF(VLOOKUP($C115,'Regional Crises'!$B$1:$R$66,6,FALSE)&gt;I$3,5,IF(VLOOKUP($C115,'Regional Crises'!$B$1:$R$66,6,FALSE)&lt;I$4,0,5-(I$3-VLOOKUP($C115,'Regional Crises'!$B$1:$R$66,6,FALSE))/(I$3-I$4)*5)),1))),IF(VLOOKUP($E115,'Country Indicator Data'!$B$4:$N$300,2,FALSE)="x","x",ROUND(IF(VLOOKUP($E115,'Country Indicator Data'!$B$4:$N$300,2,FALSE)&gt;I$3,5,IF(VLOOKUP($E115,'Country Indicator Data'!$B$4:$N$300,2,FALSE)&lt;I$4,0,5-(I$3-VLOOKUP($E115,'Country Indicator Data'!$B$4:$N$300,2,FALSE))/(I$3-I$4)*5)),1)))</f>
        <v>3.8</v>
      </c>
      <c r="J115" s="240">
        <f>IF(LEN(E115)&gt;3,(IF(VLOOKUP($C115,'Regional Crises'!$B$1:$R$66,8,FALSE)="x","x",ROUND(IF(VLOOKUP($C115,'Regional Crises'!$B$1:$R$66,8,FALSE)&gt;J$3,5,IF(VLOOKUP($C115,'Regional Crises'!$B$1:$R$66,8,FALSE)&lt;J$4,0,5-(J$3-VLOOKUP($C115,'Regional Crises'!$B$1:$R$66,8,FALSE))/(J$3-J$4)*5)),1))),IF(VLOOKUP($E115,'Country Indicator Data'!$B$4:$N$300,4,FALSE)="x","x",ROUND(IF(VLOOKUP($E115,'Country Indicator Data'!$B$4:$N$300,4,FALSE)&gt;J$3,5,IF(VLOOKUP($E115,'Country Indicator Data'!$B$4:$N$300,4,FALSE)&lt;J$4,0,5-(J$3-VLOOKUP($E115,'Country Indicator Data'!$B$4:$N$300,4,FALSE))/(J$3-J$4)*5)),1)))</f>
        <v>0.8</v>
      </c>
      <c r="K115" s="240">
        <f t="shared" si="40"/>
        <v>2.2999999999999998</v>
      </c>
      <c r="L115" s="240">
        <f>IF(LEN(E115)&gt;3,(IF(VLOOKUP($C115,'Regional Crises'!$B$1:$R$66,10,FALSE)="x","x",ROUND(IF(VLOOKUP($C115,'Regional Crises'!$B$1:$R$66,10,FALSE)&gt;L$3,5,IF(VLOOKUP($C115,'Regional Crises'!$B$1:$R$66,10,FALSE)&lt;L$4,0,5-(L$3-VLOOKUP($C115,'Regional Crises'!$B$1:$R$66,10,FALSE))/(L$3-L$4)*5)),1))),IF(VLOOKUP($E115,'Country Indicator Data'!$B$4:$N$300,6,FALSE)="x","x",ROUND(IF(VLOOKUP($E115,'Country Indicator Data'!$B$4:$N$300,6,FALSE)&gt;L$3,5,IF(VLOOKUP($E115,'Country Indicator Data'!$B$4:$N$300,6,FALSE)&lt;L$4,0,5-(L$3-VLOOKUP($E115,'Country Indicator Data'!$B$4:$N$300,6,FALSE))/(L$3-L$4)*5)),1)))</f>
        <v>3.5</v>
      </c>
      <c r="M115" s="240">
        <f>IF(LEN(E115)&gt;3,(IF(VLOOKUP($C115,'Regional Crises'!$B$1:$R$66,11,FALSE)="x","x",ROUND(IF(VLOOKUP($C115,'Regional Crises'!$B$1:$R$66,11,FALSE)&gt;M$3,5,IF(VLOOKUP($C115,'Regional Crises'!$B$1:$R$66,11,FALSE)&lt;M$4,0,5-(M$3-VLOOKUP($C115,'Regional Crises'!$B$1:$R$66,11,FALSE))/(M$3-M$4)*5)),1))),IF(VLOOKUP($E115,'Country Indicator Data'!$B$4:$N$300,7,FALSE)="x","x",ROUND(IF(VLOOKUP($E115,'Country Indicator Data'!$B$4:$N$300,7,FALSE)&gt;M$3,5,IF(VLOOKUP($E115,'Country Indicator Data'!$B$4:$N$300,7,FALSE)&lt;M$4,0,5-(M$3-VLOOKUP($E115,'Country Indicator Data'!$B$4:$N$300,7,FALSE))/(M$3-M$4)*5)),1)))</f>
        <v>1.1000000000000001</v>
      </c>
      <c r="N115" s="240">
        <f t="shared" si="41"/>
        <v>2.2999999999999998</v>
      </c>
      <c r="O115" s="240">
        <f t="shared" si="42"/>
        <v>2.4499999999999997</v>
      </c>
      <c r="P115" s="240">
        <f>IF(LEN(E115)&gt;3,VLOOKUP(C115,'Regional Crises'!$B$1:$R$69,12,FALSE),VLOOKUP(E115,'Country Indicator Data'!$B$4:$I$300,8,FALSE))</f>
        <v>3</v>
      </c>
      <c r="Q115" s="240">
        <f>IF(LEN(E115)&gt;3,((IF(VLOOKUP($C115,'Regional Crises'!$B$1:$R$66,13,FALSE)="x","x",ROUND(IF(VLOOKUP($C115,'Regional Crises'!$B$1:$R$66,13,FALSE)&gt;Q$3,5,IF(VLOOKUP($C115,'Regional Crises'!$B$1:$R$66,13,FALSE)&lt;Q$4,0,5-(LOG(Q$3)-LOG(VLOOKUP($C115,'Regional Crises'!$B$1:$R$66,13,FALSE)))/(LOG(Q$3)-LOG(Q$4))*5)),1)))),(IF(VLOOKUP($E115,'Country Indicator Data'!$B$4:$N$300,9,FALSE)="x","x",ROUND(IF(VLOOKUP($E115,'Country Indicator Data'!$B$4:$N$300,9,FALSE)&gt;Q$3,5,IF(VLOOKUP($E115,'Country Indicator Data'!$B$4:$N$300,9,FALSE)&lt;Q$4,0,5-(LOG(Q$3)-LOG(VLOOKUP($E115,'Country Indicator Data'!$B$4:$N$300,9,FALSE)))/(LOG(Q$3)-LOG(Q$4))*5)),1))))</f>
        <v>4.9000000000000004</v>
      </c>
      <c r="R115" s="240">
        <f t="shared" si="43"/>
        <v>3.95</v>
      </c>
      <c r="S115" s="240">
        <f>IF(LEN(E115)&gt;3,((IF(VLOOKUP($C115,'Regional Crises'!$B$1:$R$66,17,FALSE)="x","x",ROUND(IF(VLOOKUP($C115,'Regional Crises'!$B$1:$R$66,17,FALSE)&gt;S$3,0,IF(VLOOKUP($C115,'Regional Crises'!$B$1:$R$66,17,FALSE)&lt;S$4,5,(S$3-VLOOKUP($C115,'Regional Crises'!$B$1:$R$66,17,FALSE))/(S$3-S$4)*5)),1)))),(IF(VLOOKUP($E115,'Country Indicator Data'!$B$4:$N$300,13,FALSE)="x","x",ROUND(IF(VLOOKUP($E115,'Country Indicator Data'!$B$4:$N$300,13,FALSE)&gt;S$3,0,IF(VLOOKUP($E115,'Country Indicator Data'!$B$4:$N$300,13,FALSE)&lt;S$4,5,(S$3-VLOOKUP($E115,'Country Indicator Data'!$B$4:$N$300,13,FALSE))/(S$3-S$4)*5)),1))))</f>
        <v>3.2</v>
      </c>
      <c r="T115" s="240">
        <f>IF(LEN(E115)&gt;3,((IF(VLOOKUP($C115,'Regional Crises'!$B$1:$R$66,14,FALSE)="x","x",ROUND(IF(VLOOKUP($C115,'Regional Crises'!$B$1:$R$66,14,FALSE)&gt;T$3,0,IF(VLOOKUP($C115,'Regional Crises'!$B$1:$R$66,14,FALSE)&lt;T$4,5,(T$3-VLOOKUP($C115,'Regional Crises'!$B$1:$R$66,14,FALSE))/(T$3-T$4)*5)),1)))),(IF(VLOOKUP($E115,'Country Indicator Data'!$B$4:$N$300,10,FALSE)="x","x",ROUND(IF(VLOOKUP($E115,'Country Indicator Data'!$B$4:$N$300,10,FALSE)&gt;T$3,0,IF(VLOOKUP($E115,'Country Indicator Data'!$B$4:$N$300,10,FALSE)&lt;T$4,5,(T$3-VLOOKUP($E115,'Country Indicator Data'!$B$4:$N$300,10,FALSE))/(T$3-T$4)*5)),1))))</f>
        <v>2.8</v>
      </c>
      <c r="U115" s="240">
        <f>IF(LEN(E115)&gt;3,((IF(VLOOKUP($C115,'Regional Crises'!$B$1:$R$66,15,FALSE)="x","x",ROUND(IF(VLOOKUP($C115,'Regional Crises'!$B$1:$R$66,15,FALSE)&gt;U$3,0,IF(VLOOKUP($C115,'Regional Crises'!$B$1:$R$66,15,FALSE)&lt;U$4,5,(U$3-VLOOKUP($C115,'Regional Crises'!$B$1:$R$66,15,FALSE))/(U$3-U$4)*5)),1)))),(IF(VLOOKUP($E115,'Country Indicator Data'!$B$4:$N$300,11,FALSE)="x","x",ROUND(IF(VLOOKUP($E115,'Country Indicator Data'!$B$4:$N$300,11,FALSE)&gt;U$3,0,IF(VLOOKUP($E115,'Country Indicator Data'!$B$4:$N$300,11,FALSE)&lt;U$4,5,(U$3-VLOOKUP($E115,'Country Indicator Data'!$B$4:$N$300,11,FALSE))/(U$3-U$4)*5)),1))))</f>
        <v>2.4</v>
      </c>
      <c r="V115" s="240">
        <f>IF(LEN(E115)&gt;3,((IF(VLOOKUP($C115,'Regional Crises'!$B$1:$R$66,16,FALSE)="x","x",ROUND(IF(VLOOKUP($C115,'Regional Crises'!$B$1:$R$66,16,FALSE)&gt;V$3,0,IF(VLOOKUP($C115,'Regional Crises'!$B$1:$R$66,16,FALSE)&lt;V$4,5,(V$3-VLOOKUP($C115,'Regional Crises'!$B$1:$R$66,16,FALSE))/(V$3-V$4)*5)),1)))),(IF(VLOOKUP($E115,'Country Indicator Data'!$B$4:$N$300,12,FALSE)="x","x",ROUND(IF(VLOOKUP($E115,'Country Indicator Data'!$B$4:$N$300,12,FALSE)&gt;V$3,0,IF(VLOOKUP($E115,'Country Indicator Data'!$B$4:$N$300,12,FALSE)&lt;V$4,5,(V$3-VLOOKUP($E115,'Country Indicator Data'!$B$4:$N$300,12,FALSE))/(V$3-V$4)*5)),1))))</f>
        <v>2.2999999999999998</v>
      </c>
      <c r="W115" s="240">
        <f t="shared" si="44"/>
        <v>2.7</v>
      </c>
      <c r="X115" s="240">
        <f t="shared" si="45"/>
        <v>3</v>
      </c>
      <c r="Y115" s="247">
        <f>IF('Core Indicators'!FC112="x","x",IF('Core Indicators'!FC112&gt;=5,5,IF('Core Indicators'!FC112&gt;=4,4,IF('Core Indicators'!FC112&gt;=3,3,IF('Core Indicators'!FC112&gt;=2,2,IF('Core Indicators'!FC112&gt;=1,1,0))))))</f>
        <v>3</v>
      </c>
      <c r="Z115" s="240">
        <f t="shared" si="46"/>
        <v>3</v>
      </c>
      <c r="AA115" s="247">
        <f>'Crisis Indicator Data'!Y112</f>
        <v>2</v>
      </c>
      <c r="AB115" s="247">
        <f>'Crisis Indicator Data'!Z112</f>
        <v>1</v>
      </c>
      <c r="AC115" s="247">
        <f>'Crisis Indicator Data'!AA112</f>
        <v>2</v>
      </c>
      <c r="AD115" s="247">
        <f>'Crisis Indicator Data'!AB112</f>
        <v>0</v>
      </c>
      <c r="AE115" s="247">
        <f t="shared" si="47"/>
        <v>2</v>
      </c>
      <c r="AF115" s="247">
        <f>'Crisis Indicator Data'!AC112</f>
        <v>0</v>
      </c>
      <c r="AG115" s="247">
        <f>'Crisis Indicator Data'!AD112</f>
        <v>2</v>
      </c>
      <c r="AH115" s="247">
        <f t="shared" si="48"/>
        <v>2</v>
      </c>
      <c r="AI115" s="247">
        <f>'Crisis Indicator Data'!AE112</f>
        <v>0</v>
      </c>
      <c r="AJ115" s="247">
        <f>'Crisis Indicator Data'!AF112</f>
        <v>1</v>
      </c>
      <c r="AK115" s="247">
        <f>'Crisis Indicator Data'!AG112</f>
        <v>3</v>
      </c>
      <c r="AL115" s="247">
        <f t="shared" si="49"/>
        <v>3</v>
      </c>
      <c r="AM115" s="240">
        <f t="shared" si="50"/>
        <v>2</v>
      </c>
      <c r="AN115" s="240">
        <f t="shared" si="51"/>
        <v>2.5</v>
      </c>
    </row>
    <row r="116" spans="1:40" ht="13.5" customHeight="1" x14ac:dyDescent="0.25">
      <c r="A116" s="147" t="str">
        <f>'Crisis Indicator Data'!A113</f>
        <v>Syrian Regional Crisis</v>
      </c>
      <c r="B116" s="148">
        <f>'Crisis Indicator Data'!B113</f>
        <v>0</v>
      </c>
      <c r="C116" s="148" t="str">
        <f>'Crisis Indicator Data'!C113</f>
        <v>REG004</v>
      </c>
      <c r="D116" s="148" t="str">
        <f>'Crisis Indicator Data'!D113</f>
        <v>Syria,Türkiye,Iraq,Egypt,Jordan,Lebanon</v>
      </c>
      <c r="E116" s="149" t="str">
        <f>'Crisis Indicator Data'!E113</f>
        <v>SYR,TUR,IRQ,EGY,JOR,LBN</v>
      </c>
      <c r="F116" s="240">
        <f>IF(LEN(E116)&gt;3,(IF(VLOOKUP($C116,'Regional Crises'!$B$1:$R$66,7,FALSE)="x","x",ROUND(IF(VLOOKUP($C116,'Regional Crises'!$B$1:$R$66,7,FALSE)&gt;$F$3,5,IF(VLOOKUP($C116,'Regional Crises'!$B$1:$R$66,7,FALSE)&lt;F$4,0,($F$3-VLOOKUP($C116,'Regional Crises'!$B$1:$R$66,7,FALSE))/($F$3-$F$4)*5)),1))),IF(VLOOKUP($E116,'Country Indicator Data'!$B$4:$N$300,3,FALSE)="x","x",ROUND(IF(VLOOKUP($E116,'Country Indicator Data'!$B$4:$N$300,3,FALSE)&gt;$F$3,5,IF(VLOOKUP($E116,'Country Indicator Data'!$B$4:$N$300,3,FALSE)&lt;$F$4,0,($F$3-VLOOKUP($E116,'Country Indicator Data'!$B$4:$N$300,3,FALSE))/($F$3-$F$4)*5)),1)))</f>
        <v>3.8</v>
      </c>
      <c r="G116" s="240">
        <f>IF(LEN(E116)&gt;3,(IF(VLOOKUP($C116,'Regional Crises'!$B$1:$R$66,9,FALSE)="x","x",ROUND(IF(VLOOKUP($C116,'Regional Crises'!$B$1:$R$66,9,FALSE)&gt;G$3,5,IF(VLOOKUP($C116,'Regional Crises'!$B$1:$R$66,9,FALSE)&lt;G$4,0,(G$3-VLOOKUP($C116,'Regional Crises'!$B$1:$R$66,9,FALSE))/(G$3-G$4)*5)),1))),IF(VLOOKUP($E116,'Country Indicator Data'!$B$4:$N$300,5,FALSE)="x","x",ROUND(IF(VLOOKUP($E116,'Country Indicator Data'!$B$4:$N$300,5,FALSE)&gt;G$3,5,IF(VLOOKUP($E116,'Country Indicator Data'!$B$4:$N$300,5,FALSE)&lt;G$4,0,(G$3-VLOOKUP($E116,'Country Indicator Data'!$B$4:$N$300,5,FALSE))/(G$3-G$4)*5)),1)))</f>
        <v>3</v>
      </c>
      <c r="H116" s="240">
        <f t="shared" si="39"/>
        <v>3.4</v>
      </c>
      <c r="I116" s="240">
        <f>IF(LEN(E116)&gt;3,(IF(VLOOKUP($C116,'Regional Crises'!$B$1:$R$66,6,FALSE)="x","x",ROUND(IF(VLOOKUP($C116,'Regional Crises'!$B$1:$R$66,6,FALSE)&gt;I$3,5,IF(VLOOKUP($C116,'Regional Crises'!$B$1:$R$66,6,FALSE)&lt;I$4,0,5-(I$3-VLOOKUP($C116,'Regional Crises'!$B$1:$R$66,6,FALSE))/(I$3-I$4)*5)),1))),IF(VLOOKUP($E116,'Country Indicator Data'!$B$4:$N$300,2,FALSE)="x","x",ROUND(IF(VLOOKUP($E116,'Country Indicator Data'!$B$4:$N$300,2,FALSE)&gt;I$3,5,IF(VLOOKUP($E116,'Country Indicator Data'!$B$4:$N$300,2,FALSE)&lt;I$4,0,5-(I$3-VLOOKUP($E116,'Country Indicator Data'!$B$4:$N$300,2,FALSE))/(I$3-I$4)*5)),1)))</f>
        <v>2.5</v>
      </c>
      <c r="J116" s="240">
        <f>IF(LEN(E116)&gt;3,(IF(VLOOKUP($C116,'Regional Crises'!$B$1:$R$66,8,FALSE)="x","x",ROUND(IF(VLOOKUP($C116,'Regional Crises'!$B$1:$R$66,8,FALSE)&gt;J$3,5,IF(VLOOKUP($C116,'Regional Crises'!$B$1:$R$66,8,FALSE)&lt;J$4,0,5-(J$3-VLOOKUP($C116,'Regional Crises'!$B$1:$R$66,8,FALSE))/(J$3-J$4)*5)),1))),IF(VLOOKUP($E116,'Country Indicator Data'!$B$4:$N$300,4,FALSE)="x","x",ROUND(IF(VLOOKUP($E116,'Country Indicator Data'!$B$4:$N$300,4,FALSE)&gt;J$3,5,IF(VLOOKUP($E116,'Country Indicator Data'!$B$4:$N$300,4,FALSE)&lt;J$4,0,5-(J$3-VLOOKUP($E116,'Country Indicator Data'!$B$4:$N$300,4,FALSE))/(J$3-J$4)*5)),1)))</f>
        <v>3.3</v>
      </c>
      <c r="K116" s="240">
        <f t="shared" si="40"/>
        <v>2.9</v>
      </c>
      <c r="L116" s="240">
        <f>IF(LEN(E116)&gt;3,(IF(VLOOKUP($C116,'Regional Crises'!$B$1:$R$66,10,FALSE)="x","x",ROUND(IF(VLOOKUP($C116,'Regional Crises'!$B$1:$R$66,10,FALSE)&gt;L$3,5,IF(VLOOKUP($C116,'Regional Crises'!$B$1:$R$66,10,FALSE)&lt;L$4,0,5-(L$3-VLOOKUP($C116,'Regional Crises'!$B$1:$R$66,10,FALSE))/(L$3-L$4)*5)),1))),IF(VLOOKUP($E116,'Country Indicator Data'!$B$4:$N$300,6,FALSE)="x","x",ROUND(IF(VLOOKUP($E116,'Country Indicator Data'!$B$4:$N$300,6,FALSE)&gt;L$3,5,IF(VLOOKUP($E116,'Country Indicator Data'!$B$4:$N$300,6,FALSE)&lt;L$4,0,5-(L$3-VLOOKUP($E116,'Country Indicator Data'!$B$4:$N$300,6,FALSE))/(L$3-L$4)*5)),1)))</f>
        <v>3</v>
      </c>
      <c r="M116" s="240">
        <f>IF(LEN(E116)&gt;3,(IF(VLOOKUP($C116,'Regional Crises'!$B$1:$R$66,11,FALSE)="x","x",ROUND(IF(VLOOKUP($C116,'Regional Crises'!$B$1:$R$66,11,FALSE)&gt;M$3,5,IF(VLOOKUP($C116,'Regional Crises'!$B$1:$R$66,11,FALSE)&lt;M$4,0,5-(M$3-VLOOKUP($C116,'Regional Crises'!$B$1:$R$66,11,FALSE))/(M$3-M$4)*5)),1))),IF(VLOOKUP($E116,'Country Indicator Data'!$B$4:$N$300,7,FALSE)="x","x",ROUND(IF(VLOOKUP($E116,'Country Indicator Data'!$B$4:$N$300,7,FALSE)&gt;M$3,5,IF(VLOOKUP($E116,'Country Indicator Data'!$B$4:$N$300,7,FALSE)&lt;M$4,0,5-(M$3-VLOOKUP($E116,'Country Indicator Data'!$B$4:$N$300,7,FALSE))/(M$3-M$4)*5)),1)))</f>
        <v>1.2</v>
      </c>
      <c r="N116" s="240">
        <f t="shared" si="41"/>
        <v>2.1</v>
      </c>
      <c r="O116" s="240">
        <f t="shared" si="42"/>
        <v>2.8000000000000003</v>
      </c>
      <c r="P116" s="240">
        <f>IF(LEN(E116)&gt;3,VLOOKUP(C116,'Regional Crises'!$B$1:$R$69,12,FALSE),VLOOKUP(E116,'Country Indicator Data'!$B$4:$I$300,8,FALSE))</f>
        <v>3.8333333333333335</v>
      </c>
      <c r="Q116" s="240">
        <f>IF(LEN(E116)&gt;3,((IF(VLOOKUP($C116,'Regional Crises'!$B$1:$R$66,13,FALSE)="x","x",ROUND(IF(VLOOKUP($C116,'Regional Crises'!$B$1:$R$66,13,FALSE)&gt;Q$3,5,IF(VLOOKUP($C116,'Regional Crises'!$B$1:$R$66,13,FALSE)&lt;Q$4,0,5-(LOG(Q$3)-LOG(VLOOKUP($C116,'Regional Crises'!$B$1:$R$66,13,FALSE)))/(LOG(Q$3)-LOG(Q$4))*5)),1)))),(IF(VLOOKUP($E116,'Country Indicator Data'!$B$4:$N$300,9,FALSE)="x","x",ROUND(IF(VLOOKUP($E116,'Country Indicator Data'!$B$4:$N$300,9,FALSE)&gt;Q$3,5,IF(VLOOKUP($E116,'Country Indicator Data'!$B$4:$N$300,9,FALSE)&lt;Q$4,0,5-(LOG(Q$3)-LOG(VLOOKUP($E116,'Country Indicator Data'!$B$4:$N$300,9,FALSE)))/(LOG(Q$3)-LOG(Q$4))*5)),1))))</f>
        <v>5</v>
      </c>
      <c r="R116" s="240">
        <f t="shared" si="43"/>
        <v>4.416666666666667</v>
      </c>
      <c r="S116" s="240">
        <f>IF(LEN(E116)&gt;3,((IF(VLOOKUP($C116,'Regional Crises'!$B$1:$R$66,17,FALSE)="x","x",ROUND(IF(VLOOKUP($C116,'Regional Crises'!$B$1:$R$66,17,FALSE)&gt;S$3,0,IF(VLOOKUP($C116,'Regional Crises'!$B$1:$R$66,17,FALSE)&lt;S$4,5,(S$3-VLOOKUP($C116,'Regional Crises'!$B$1:$R$66,17,FALSE))/(S$3-S$4)*5)),1)))),(IF(VLOOKUP($E116,'Country Indicator Data'!$B$4:$N$300,13,FALSE)="x","x",ROUND(IF(VLOOKUP($E116,'Country Indicator Data'!$B$4:$N$300,13,FALSE)&gt;S$3,0,IF(VLOOKUP($E116,'Country Indicator Data'!$B$4:$N$300,13,FALSE)&lt;S$4,5,(S$3-VLOOKUP($E116,'Country Indicator Data'!$B$4:$N$300,13,FALSE))/(S$3-S$4)*5)),1))))</f>
        <v>3.5</v>
      </c>
      <c r="T116" s="240">
        <f>IF(LEN(E116)&gt;3,((IF(VLOOKUP($C116,'Regional Crises'!$B$1:$R$66,14,FALSE)="x","x",ROUND(IF(VLOOKUP($C116,'Regional Crises'!$B$1:$R$66,14,FALSE)&gt;T$3,0,IF(VLOOKUP($C116,'Regional Crises'!$B$1:$R$66,14,FALSE)&lt;T$4,5,(T$3-VLOOKUP($C116,'Regional Crises'!$B$1:$R$66,14,FALSE))/(T$3-T$4)*5)),1)))),(IF(VLOOKUP($E116,'Country Indicator Data'!$B$4:$N$300,10,FALSE)="x","x",ROUND(IF(VLOOKUP($E116,'Country Indicator Data'!$B$4:$N$300,10,FALSE)&gt;T$3,0,IF(VLOOKUP($E116,'Country Indicator Data'!$B$4:$N$300,10,FALSE)&lt;T$4,5,(T$3-VLOOKUP($E116,'Country Indicator Data'!$B$4:$N$300,10,FALSE))/(T$3-T$4)*5)),1))))</f>
        <v>3.4</v>
      </c>
      <c r="U116" s="240">
        <f>IF(LEN(E116)&gt;3,((IF(VLOOKUP($C116,'Regional Crises'!$B$1:$R$66,15,FALSE)="x","x",ROUND(IF(VLOOKUP($C116,'Regional Crises'!$B$1:$R$66,15,FALSE)&gt;U$3,0,IF(VLOOKUP($C116,'Regional Crises'!$B$1:$R$66,15,FALSE)&lt;U$4,5,(U$3-VLOOKUP($C116,'Regional Crises'!$B$1:$R$66,15,FALSE))/(U$3-U$4)*5)),1)))),(IF(VLOOKUP($E116,'Country Indicator Data'!$B$4:$N$300,11,FALSE)="x","x",ROUND(IF(VLOOKUP($E116,'Country Indicator Data'!$B$4:$N$300,11,FALSE)&gt;U$3,0,IF(VLOOKUP($E116,'Country Indicator Data'!$B$4:$N$300,11,FALSE)&lt;U$4,5,(U$3-VLOOKUP($E116,'Country Indicator Data'!$B$4:$N$300,11,FALSE))/(U$3-U$4)*5)),1))))</f>
        <v>3.3</v>
      </c>
      <c r="V116" s="240">
        <f>IF(LEN(E116)&gt;3,((IF(VLOOKUP($C116,'Regional Crises'!$B$1:$R$66,16,FALSE)="x","x",ROUND(IF(VLOOKUP($C116,'Regional Crises'!$B$1:$R$66,16,FALSE)&gt;V$3,0,IF(VLOOKUP($C116,'Regional Crises'!$B$1:$R$66,16,FALSE)&lt;V$4,5,(V$3-VLOOKUP($C116,'Regional Crises'!$B$1:$R$66,16,FALSE))/(V$3-V$4)*5)),1)))),(IF(VLOOKUP($E116,'Country Indicator Data'!$B$4:$N$300,12,FALSE)="x","x",ROUND(IF(VLOOKUP($E116,'Country Indicator Data'!$B$4:$N$300,12,FALSE)&gt;V$3,0,IF(VLOOKUP($E116,'Country Indicator Data'!$B$4:$N$300,12,FALSE)&lt;V$4,5,(V$3-VLOOKUP($E116,'Country Indicator Data'!$B$4:$N$300,12,FALSE))/(V$3-V$4)*5)),1))))</f>
        <v>3.6</v>
      </c>
      <c r="W116" s="240">
        <f t="shared" si="44"/>
        <v>3.5</v>
      </c>
      <c r="X116" s="240">
        <f t="shared" si="45"/>
        <v>3.6</v>
      </c>
      <c r="Y116" s="247">
        <f>IF('Core Indicators'!FC113="x","x",IF('Core Indicators'!FC113&gt;=5,5,IF('Core Indicators'!FC113&gt;=4,4,IF('Core Indicators'!FC113&gt;=3,3,IF('Core Indicators'!FC113&gt;=2,2,IF('Core Indicators'!FC113&gt;=1,1,0))))))</f>
        <v>5</v>
      </c>
      <c r="Z116" s="240">
        <f t="shared" si="46"/>
        <v>5</v>
      </c>
      <c r="AA116" s="247">
        <f>'Crisis Indicator Data'!Y113</f>
        <v>1</v>
      </c>
      <c r="AB116" s="247">
        <f>'Crisis Indicator Data'!Z113</f>
        <v>3</v>
      </c>
      <c r="AC116" s="247">
        <f>'Crisis Indicator Data'!AA113</f>
        <v>2</v>
      </c>
      <c r="AD116" s="247">
        <f>'Crisis Indicator Data'!AB113</f>
        <v>0</v>
      </c>
      <c r="AE116" s="247">
        <f t="shared" si="47"/>
        <v>3</v>
      </c>
      <c r="AF116" s="247">
        <f>'Crisis Indicator Data'!AC113</f>
        <v>3</v>
      </c>
      <c r="AG116" s="247">
        <f>'Crisis Indicator Data'!AD113</f>
        <v>3</v>
      </c>
      <c r="AH116" s="247">
        <f t="shared" si="48"/>
        <v>5</v>
      </c>
      <c r="AI116" s="247">
        <f>'Crisis Indicator Data'!AE113</f>
        <v>3</v>
      </c>
      <c r="AJ116" s="247">
        <f>'Crisis Indicator Data'!AF113</f>
        <v>3</v>
      </c>
      <c r="AK116" s="247">
        <f>'Crisis Indicator Data'!AG113</f>
        <v>0</v>
      </c>
      <c r="AL116" s="247">
        <f t="shared" si="49"/>
        <v>4</v>
      </c>
      <c r="AM116" s="240">
        <f t="shared" si="50"/>
        <v>4</v>
      </c>
      <c r="AN116" s="240">
        <f t="shared" si="51"/>
        <v>4.5</v>
      </c>
    </row>
    <row r="117" spans="1:40" ht="13.5" customHeight="1" x14ac:dyDescent="0.25">
      <c r="A117" s="147" t="str">
        <f>'Crisis Indicator Data'!A114</f>
        <v xml:space="preserve">Eastern Mediterranean Route </v>
      </c>
      <c r="B117" s="148">
        <f>'Crisis Indicator Data'!B114</f>
        <v>0</v>
      </c>
      <c r="C117" s="148" t="str">
        <f>'Crisis Indicator Data'!C114</f>
        <v>REG006</v>
      </c>
      <c r="D117" s="148" t="str">
        <f>'Crisis Indicator Data'!D114</f>
        <v>Türkiye,Greece</v>
      </c>
      <c r="E117" s="149" t="str">
        <f>'Crisis Indicator Data'!E114</f>
        <v>TUR,GRC</v>
      </c>
      <c r="F117" s="240">
        <f>IF(LEN(E117)&gt;3,(IF(VLOOKUP($C117,'Regional Crises'!$B$1:$R$66,7,FALSE)="x","x",ROUND(IF(VLOOKUP($C117,'Regional Crises'!$B$1:$R$66,7,FALSE)&gt;$F$3,5,IF(VLOOKUP($C117,'Regional Crises'!$B$1:$R$66,7,FALSE)&lt;F$4,0,($F$3-VLOOKUP($C117,'Regional Crises'!$B$1:$R$66,7,FALSE))/($F$3-$F$4)*5)),1))),IF(VLOOKUP($E117,'Country Indicator Data'!$B$4:$N$300,3,FALSE)="x","x",ROUND(IF(VLOOKUP($E117,'Country Indicator Data'!$B$4:$N$300,3,FALSE)&gt;$F$3,5,IF(VLOOKUP($E117,'Country Indicator Data'!$B$4:$N$300,3,FALSE)&lt;$F$4,0,($F$3-VLOOKUP($E117,'Country Indicator Data'!$B$4:$N$300,3,FALSE))/($F$3-$F$4)*5)),1)))</f>
        <v>2.1</v>
      </c>
      <c r="G117" s="240">
        <f>IF(LEN(E117)&gt;3,(IF(VLOOKUP($C117,'Regional Crises'!$B$1:$R$66,9,FALSE)="x","x",ROUND(IF(VLOOKUP($C117,'Regional Crises'!$B$1:$R$66,9,FALSE)&gt;G$3,5,IF(VLOOKUP($C117,'Regional Crises'!$B$1:$R$66,9,FALSE)&lt;G$4,0,(G$3-VLOOKUP($C117,'Regional Crises'!$B$1:$R$66,9,FALSE))/(G$3-G$4)*5)),1))),IF(VLOOKUP($E117,'Country Indicator Data'!$B$4:$N$300,5,FALSE)="x","x",ROUND(IF(VLOOKUP($E117,'Country Indicator Data'!$B$4:$N$300,5,FALSE)&gt;G$3,5,IF(VLOOKUP($E117,'Country Indicator Data'!$B$4:$N$300,5,FALSE)&lt;G$4,0,(G$3-VLOOKUP($E117,'Country Indicator Data'!$B$4:$N$300,5,FALSE))/(G$3-G$4)*5)),1)))</f>
        <v>2.5</v>
      </c>
      <c r="H117" s="240">
        <f t="shared" si="39"/>
        <v>2.2999999999999998</v>
      </c>
      <c r="I117" s="240">
        <f>IF(LEN(E117)&gt;3,(IF(VLOOKUP($C117,'Regional Crises'!$B$1:$R$66,6,FALSE)="x","x",ROUND(IF(VLOOKUP($C117,'Regional Crises'!$B$1:$R$66,6,FALSE)&gt;I$3,5,IF(VLOOKUP($C117,'Regional Crises'!$B$1:$R$66,6,FALSE)&lt;I$4,0,5-(I$3-VLOOKUP($C117,'Regional Crises'!$B$1:$R$66,6,FALSE))/(I$3-I$4)*5)),1))),IF(VLOOKUP($E117,'Country Indicator Data'!$B$4:$N$300,2,FALSE)="x","x",ROUND(IF(VLOOKUP($E117,'Country Indicator Data'!$B$4:$N$300,2,FALSE)&gt;I$3,5,IF(VLOOKUP($E117,'Country Indicator Data'!$B$4:$N$300,2,FALSE)&lt;I$4,0,5-(I$3-VLOOKUP($E117,'Country Indicator Data'!$B$4:$N$300,2,FALSE))/(I$3-I$4)*5)),1)))</f>
        <v>1.2</v>
      </c>
      <c r="J117" s="240">
        <f>IF(LEN(E117)&gt;3,(IF(VLOOKUP($C117,'Regional Crises'!$B$1:$R$66,8,FALSE)="x","x",ROUND(IF(VLOOKUP($C117,'Regional Crises'!$B$1:$R$66,8,FALSE)&gt;J$3,5,IF(VLOOKUP($C117,'Regional Crises'!$B$1:$R$66,8,FALSE)&lt;J$4,0,5-(J$3-VLOOKUP($C117,'Regional Crises'!$B$1:$R$66,8,FALSE))/(J$3-J$4)*5)),1))),IF(VLOOKUP($E117,'Country Indicator Data'!$B$4:$N$300,4,FALSE)="x","x",ROUND(IF(VLOOKUP($E117,'Country Indicator Data'!$B$4:$N$300,4,FALSE)&gt;J$3,5,IF(VLOOKUP($E117,'Country Indicator Data'!$B$4:$N$300,4,FALSE)&lt;J$4,0,5-(J$3-VLOOKUP($E117,'Country Indicator Data'!$B$4:$N$300,4,FALSE))/(J$3-J$4)*5)),1)))</f>
        <v>1.8</v>
      </c>
      <c r="K117" s="240">
        <f t="shared" si="40"/>
        <v>1.5</v>
      </c>
      <c r="L117" s="240">
        <f>IF(LEN(E117)&gt;3,(IF(VLOOKUP($C117,'Regional Crises'!$B$1:$R$66,10,FALSE)="x","x",ROUND(IF(VLOOKUP($C117,'Regional Crises'!$B$1:$R$66,10,FALSE)&gt;L$3,5,IF(VLOOKUP($C117,'Regional Crises'!$B$1:$R$66,10,FALSE)&lt;L$4,0,5-(L$3-VLOOKUP($C117,'Regional Crises'!$B$1:$R$66,10,FALSE))/(L$3-L$4)*5)),1))),IF(VLOOKUP($E117,'Country Indicator Data'!$B$4:$N$300,6,FALSE)="x","x",ROUND(IF(VLOOKUP($E117,'Country Indicator Data'!$B$4:$N$300,6,FALSE)&gt;L$3,5,IF(VLOOKUP($E117,'Country Indicator Data'!$B$4:$N$300,6,FALSE)&lt;L$4,0,5-(L$3-VLOOKUP($E117,'Country Indicator Data'!$B$4:$N$300,6,FALSE))/(L$3-L$4)*5)),1)))</f>
        <v>1.4</v>
      </c>
      <c r="M117" s="240">
        <f>IF(LEN(E117)&gt;3,(IF(VLOOKUP($C117,'Regional Crises'!$B$1:$R$66,11,FALSE)="x","x",ROUND(IF(VLOOKUP($C117,'Regional Crises'!$B$1:$R$66,11,FALSE)&gt;M$3,5,IF(VLOOKUP($C117,'Regional Crises'!$B$1:$R$66,11,FALSE)&lt;M$4,0,5-(M$3-VLOOKUP($C117,'Regional Crises'!$B$1:$R$66,11,FALSE))/(M$3-M$4)*5)),1))),IF(VLOOKUP($E117,'Country Indicator Data'!$B$4:$N$300,7,FALSE)="x","x",ROUND(IF(VLOOKUP($E117,'Country Indicator Data'!$B$4:$N$300,7,FALSE)&gt;M$3,5,IF(VLOOKUP($E117,'Country Indicator Data'!$B$4:$N$300,7,FALSE)&lt;M$4,0,5-(M$3-VLOOKUP($E117,'Country Indicator Data'!$B$4:$N$300,7,FALSE))/(M$3-M$4)*5)),1)))</f>
        <v>1.6</v>
      </c>
      <c r="N117" s="240">
        <f t="shared" si="41"/>
        <v>1.5</v>
      </c>
      <c r="O117" s="240">
        <f t="shared" si="42"/>
        <v>1.7666666666666666</v>
      </c>
      <c r="P117" s="240">
        <f>IF(LEN(E117)&gt;3,VLOOKUP(C117,'Regional Crises'!$B$1:$R$69,12,FALSE),VLOOKUP(E117,'Country Indicator Data'!$B$4:$I$300,8,FALSE))</f>
        <v>3.5</v>
      </c>
      <c r="Q117" s="240">
        <f>IF(LEN(E117)&gt;3,((IF(VLOOKUP($C117,'Regional Crises'!$B$1:$R$66,13,FALSE)="x","x",ROUND(IF(VLOOKUP($C117,'Regional Crises'!$B$1:$R$66,13,FALSE)&gt;Q$3,5,IF(VLOOKUP($C117,'Regional Crises'!$B$1:$R$66,13,FALSE)&lt;Q$4,0,5-(LOG(Q$3)-LOG(VLOOKUP($C117,'Regional Crises'!$B$1:$R$66,13,FALSE)))/(LOG(Q$3)-LOG(Q$4))*5)),1)))),(IF(VLOOKUP($E117,'Country Indicator Data'!$B$4:$N$300,9,FALSE)="x","x",ROUND(IF(VLOOKUP($E117,'Country Indicator Data'!$B$4:$N$300,9,FALSE)&gt;Q$3,5,IF(VLOOKUP($E117,'Country Indicator Data'!$B$4:$N$300,9,FALSE)&lt;Q$4,0,5-(LOG(Q$3)-LOG(VLOOKUP($E117,'Country Indicator Data'!$B$4:$N$300,9,FALSE)))/(LOG(Q$3)-LOG(Q$4))*5)),1))))</f>
        <v>5</v>
      </c>
      <c r="R117" s="240">
        <f t="shared" si="43"/>
        <v>4.25</v>
      </c>
      <c r="S117" s="240">
        <f>IF(LEN(E117)&gt;3,((IF(VLOOKUP($C117,'Regional Crises'!$B$1:$R$66,17,FALSE)="x","x",ROUND(IF(VLOOKUP($C117,'Regional Crises'!$B$1:$R$66,17,FALSE)&gt;S$3,0,IF(VLOOKUP($C117,'Regional Crises'!$B$1:$R$66,17,FALSE)&lt;S$4,5,(S$3-VLOOKUP($C117,'Regional Crises'!$B$1:$R$66,17,FALSE))/(S$3-S$4)*5)),1)))),(IF(VLOOKUP($E117,'Country Indicator Data'!$B$4:$N$300,13,FALSE)="x","x",ROUND(IF(VLOOKUP($E117,'Country Indicator Data'!$B$4:$N$300,13,FALSE)&gt;S$3,0,IF(VLOOKUP($E117,'Country Indicator Data'!$B$4:$N$300,13,FALSE)&lt;S$4,5,(S$3-VLOOKUP($E117,'Country Indicator Data'!$B$4:$N$300,13,FALSE))/(S$3-S$4)*5)),1))))</f>
        <v>2.8</v>
      </c>
      <c r="T117" s="240">
        <f>IF(LEN(E117)&gt;3,((IF(VLOOKUP($C117,'Regional Crises'!$B$1:$R$66,14,FALSE)="x","x",ROUND(IF(VLOOKUP($C117,'Regional Crises'!$B$1:$R$66,14,FALSE)&gt;T$3,0,IF(VLOOKUP($C117,'Regional Crises'!$B$1:$R$66,14,FALSE)&lt;T$4,5,(T$3-VLOOKUP($C117,'Regional Crises'!$B$1:$R$66,14,FALSE))/(T$3-T$4)*5)),1)))),(IF(VLOOKUP($E117,'Country Indicator Data'!$B$4:$N$300,10,FALSE)="x","x",ROUND(IF(VLOOKUP($E117,'Country Indicator Data'!$B$4:$N$300,10,FALSE)&gt;T$3,0,IF(VLOOKUP($E117,'Country Indicator Data'!$B$4:$N$300,10,FALSE)&lt;T$4,5,(T$3-VLOOKUP($E117,'Country Indicator Data'!$B$4:$N$300,10,FALSE))/(T$3-T$4)*5)),1))))</f>
        <v>2.5</v>
      </c>
      <c r="U117" s="240">
        <f>IF(LEN(E117)&gt;3,((IF(VLOOKUP($C117,'Regional Crises'!$B$1:$R$66,15,FALSE)="x","x",ROUND(IF(VLOOKUP($C117,'Regional Crises'!$B$1:$R$66,15,FALSE)&gt;U$3,0,IF(VLOOKUP($C117,'Regional Crises'!$B$1:$R$66,15,FALSE)&lt;U$4,5,(U$3-VLOOKUP($C117,'Regional Crises'!$B$1:$R$66,15,FALSE))/(U$3-U$4)*5)),1)))),(IF(VLOOKUP($E117,'Country Indicator Data'!$B$4:$N$300,11,FALSE)="x","x",ROUND(IF(VLOOKUP($E117,'Country Indicator Data'!$B$4:$N$300,11,FALSE)&gt;U$3,0,IF(VLOOKUP($E117,'Country Indicator Data'!$B$4:$N$300,11,FALSE)&lt;U$4,5,(U$3-VLOOKUP($E117,'Country Indicator Data'!$B$4:$N$300,11,FALSE))/(U$3-U$4)*5)),1))))</f>
        <v>3.3</v>
      </c>
      <c r="V117" s="240">
        <f>IF(LEN(E117)&gt;3,((IF(VLOOKUP($C117,'Regional Crises'!$B$1:$R$66,16,FALSE)="x","x",ROUND(IF(VLOOKUP($C117,'Regional Crises'!$B$1:$R$66,16,FALSE)&gt;V$3,0,IF(VLOOKUP($C117,'Regional Crises'!$B$1:$R$66,16,FALSE)&lt;V$4,5,(V$3-VLOOKUP($C117,'Regional Crises'!$B$1:$R$66,16,FALSE))/(V$3-V$4)*5)),1)))),(IF(VLOOKUP($E117,'Country Indicator Data'!$B$4:$N$300,12,FALSE)="x","x",ROUND(IF(VLOOKUP($E117,'Country Indicator Data'!$B$4:$N$300,12,FALSE)&gt;V$3,0,IF(VLOOKUP($E117,'Country Indicator Data'!$B$4:$N$300,12,FALSE)&lt;V$4,5,(V$3-VLOOKUP($E117,'Country Indicator Data'!$B$4:$N$300,12,FALSE))/(V$3-V$4)*5)),1))))</f>
        <v>2</v>
      </c>
      <c r="W117" s="240">
        <f t="shared" si="44"/>
        <v>2.7</v>
      </c>
      <c r="X117" s="240">
        <f t="shared" si="45"/>
        <v>2.9</v>
      </c>
      <c r="Y117" s="247">
        <f>IF('Core Indicators'!FC114="x","x",IF('Core Indicators'!FC114&gt;=5,5,IF('Core Indicators'!FC114&gt;=4,4,IF('Core Indicators'!FC114&gt;=3,3,IF('Core Indicators'!FC114&gt;=2,2,IF('Core Indicators'!FC114&gt;=1,1,0))))))</f>
        <v>2</v>
      </c>
      <c r="Z117" s="240">
        <f t="shared" si="46"/>
        <v>2</v>
      </c>
      <c r="AA117" s="247">
        <f>'Crisis Indicator Data'!Y114</f>
        <v>1</v>
      </c>
      <c r="AB117" s="247">
        <f>'Crisis Indicator Data'!Z114</f>
        <v>0</v>
      </c>
      <c r="AC117" s="247">
        <f>'Crisis Indicator Data'!AA114</f>
        <v>0</v>
      </c>
      <c r="AD117" s="247">
        <f>'Crisis Indicator Data'!AB114</f>
        <v>0</v>
      </c>
      <c r="AE117" s="247">
        <f t="shared" si="47"/>
        <v>1</v>
      </c>
      <c r="AF117" s="247">
        <f>'Crisis Indicator Data'!AC114</f>
        <v>0</v>
      </c>
      <c r="AG117" s="247">
        <f>'Crisis Indicator Data'!AD114</f>
        <v>1</v>
      </c>
      <c r="AH117" s="247">
        <f t="shared" si="48"/>
        <v>1</v>
      </c>
      <c r="AI117" s="247">
        <f>'Crisis Indicator Data'!AE114</f>
        <v>0</v>
      </c>
      <c r="AJ117" s="247">
        <f>'Crisis Indicator Data'!AF114</f>
        <v>3</v>
      </c>
      <c r="AK117" s="247">
        <f>'Crisis Indicator Data'!AG114</f>
        <v>0</v>
      </c>
      <c r="AL117" s="247">
        <f t="shared" si="49"/>
        <v>3</v>
      </c>
      <c r="AM117" s="240">
        <f t="shared" si="50"/>
        <v>2</v>
      </c>
      <c r="AN117" s="240">
        <f t="shared" si="51"/>
        <v>2</v>
      </c>
    </row>
    <row r="118" spans="1:40" ht="13.5" customHeight="1" x14ac:dyDescent="0.25">
      <c r="A118" s="147" t="str">
        <f>'Crisis Indicator Data'!A115</f>
        <v>Central Mediterranean Route</v>
      </c>
      <c r="B118" s="148">
        <f>'Crisis Indicator Data'!B115</f>
        <v>0</v>
      </c>
      <c r="C118" s="148" t="str">
        <f>'Crisis Indicator Data'!C115</f>
        <v>REG007</v>
      </c>
      <c r="D118" s="148" t="str">
        <f>'Crisis Indicator Data'!D115</f>
        <v>Algeria,Tunisia,Libya,Italy</v>
      </c>
      <c r="E118" s="149" t="str">
        <f>'Crisis Indicator Data'!E115</f>
        <v>DZA,TUN,LBY,ITA</v>
      </c>
      <c r="F118" s="240">
        <f>IF(LEN(E118)&gt;3,(IF(VLOOKUP($C118,'Regional Crises'!$B$1:$R$66,7,FALSE)="x","x",ROUND(IF(VLOOKUP($C118,'Regional Crises'!$B$1:$R$66,7,FALSE)&gt;$F$3,5,IF(VLOOKUP($C118,'Regional Crises'!$B$1:$R$66,7,FALSE)&lt;F$4,0,($F$3-VLOOKUP($C118,'Regional Crises'!$B$1:$R$66,7,FALSE))/($F$3-$F$4)*5)),1))),IF(VLOOKUP($E118,'Country Indicator Data'!$B$4:$N$300,3,FALSE)="x","x",ROUND(IF(VLOOKUP($E118,'Country Indicator Data'!$B$4:$N$300,3,FALSE)&gt;$F$3,5,IF(VLOOKUP($E118,'Country Indicator Data'!$B$4:$N$300,3,FALSE)&lt;$F$4,0,($F$3-VLOOKUP($E118,'Country Indicator Data'!$B$4:$N$300,3,FALSE))/($F$3-$F$4)*5)),1)))</f>
        <v>2.9</v>
      </c>
      <c r="G118" s="240">
        <f>IF(LEN(E118)&gt;3,(IF(VLOOKUP($C118,'Regional Crises'!$B$1:$R$66,9,FALSE)="x","x",ROUND(IF(VLOOKUP($C118,'Regional Crises'!$B$1:$R$66,9,FALSE)&gt;G$3,5,IF(VLOOKUP($C118,'Regional Crises'!$B$1:$R$66,9,FALSE)&lt;G$4,0,(G$3-VLOOKUP($C118,'Regional Crises'!$B$1:$R$66,9,FALSE))/(G$3-G$4)*5)),1))),IF(VLOOKUP($E118,'Country Indicator Data'!$B$4:$N$300,5,FALSE)="x","x",ROUND(IF(VLOOKUP($E118,'Country Indicator Data'!$B$4:$N$300,5,FALSE)&gt;G$3,5,IF(VLOOKUP($E118,'Country Indicator Data'!$B$4:$N$300,5,FALSE)&lt;G$4,0,(G$3-VLOOKUP($E118,'Country Indicator Data'!$B$4:$N$300,5,FALSE))/(G$3-G$4)*5)),1)))</f>
        <v>2.7</v>
      </c>
      <c r="H118" s="240">
        <f t="shared" si="39"/>
        <v>2.8</v>
      </c>
      <c r="I118" s="240">
        <f>IF(LEN(E118)&gt;3,(IF(VLOOKUP($C118,'Regional Crises'!$B$1:$R$66,6,FALSE)="x","x",ROUND(IF(VLOOKUP($C118,'Regional Crises'!$B$1:$R$66,6,FALSE)&gt;I$3,5,IF(VLOOKUP($C118,'Regional Crises'!$B$1:$R$66,6,FALSE)&lt;I$4,0,5-(I$3-VLOOKUP($C118,'Regional Crises'!$B$1:$R$66,6,FALSE))/(I$3-I$4)*5)),1))),IF(VLOOKUP($E118,'Country Indicator Data'!$B$4:$N$300,2,FALSE)="x","x",ROUND(IF(VLOOKUP($E118,'Country Indicator Data'!$B$4:$N$300,2,FALSE)&gt;I$3,5,IF(VLOOKUP($E118,'Country Indicator Data'!$B$4:$N$300,2,FALSE)&lt;I$4,0,5-(I$3-VLOOKUP($E118,'Country Indicator Data'!$B$4:$N$300,2,FALSE))/(I$3-I$4)*5)),1)))</f>
        <v>1.1000000000000001</v>
      </c>
      <c r="J118" s="240">
        <f>IF(LEN(E118)&gt;3,(IF(VLOOKUP($C118,'Regional Crises'!$B$1:$R$66,8,FALSE)="x","x",ROUND(IF(VLOOKUP($C118,'Regional Crises'!$B$1:$R$66,8,FALSE)&gt;J$3,5,IF(VLOOKUP($C118,'Regional Crises'!$B$1:$R$66,8,FALSE)&lt;J$4,0,5-(J$3-VLOOKUP($C118,'Regional Crises'!$B$1:$R$66,8,FALSE))/(J$3-J$4)*5)),1))),IF(VLOOKUP($E118,'Country Indicator Data'!$B$4:$N$300,4,FALSE)="x","x",ROUND(IF(VLOOKUP($E118,'Country Indicator Data'!$B$4:$N$300,4,FALSE)&gt;J$3,5,IF(VLOOKUP($E118,'Country Indicator Data'!$B$4:$N$300,4,FALSE)&lt;J$4,0,5-(J$3-VLOOKUP($E118,'Country Indicator Data'!$B$4:$N$300,4,FALSE))/(J$3-J$4)*5)),1)))</f>
        <v>0.7</v>
      </c>
      <c r="K118" s="240">
        <f t="shared" si="40"/>
        <v>0.9</v>
      </c>
      <c r="L118" s="240">
        <f>IF(LEN(E118)&gt;3,(IF(VLOOKUP($C118,'Regional Crises'!$B$1:$R$66,10,FALSE)="x","x",ROUND(IF(VLOOKUP($C118,'Regional Crises'!$B$1:$R$66,10,FALSE)&gt;L$3,5,IF(VLOOKUP($C118,'Regional Crises'!$B$1:$R$66,10,FALSE)&lt;L$4,0,5-(L$3-VLOOKUP($C118,'Regional Crises'!$B$1:$R$66,10,FALSE))/(L$3-L$4)*5)),1))),IF(VLOOKUP($E118,'Country Indicator Data'!$B$4:$N$300,6,FALSE)="x","x",ROUND(IF(VLOOKUP($E118,'Country Indicator Data'!$B$4:$N$300,6,FALSE)&gt;L$3,5,IF(VLOOKUP($E118,'Country Indicator Data'!$B$4:$N$300,6,FALSE)&lt;L$4,0,5-(L$3-VLOOKUP($E118,'Country Indicator Data'!$B$4:$N$300,6,FALSE))/(L$3-L$4)*5)),1)))</f>
        <v>1.6</v>
      </c>
      <c r="M118" s="240">
        <f>IF(LEN(E118)&gt;3,(IF(VLOOKUP($C118,'Regional Crises'!$B$1:$R$66,11,FALSE)="x","x",ROUND(IF(VLOOKUP($C118,'Regional Crises'!$B$1:$R$66,11,FALSE)&gt;M$3,5,IF(VLOOKUP($C118,'Regional Crises'!$B$1:$R$66,11,FALSE)&lt;M$4,0,5-(M$3-VLOOKUP($C118,'Regional Crises'!$B$1:$R$66,11,FALSE))/(M$3-M$4)*5)),1))),IF(VLOOKUP($E118,'Country Indicator Data'!$B$4:$N$300,7,FALSE)="x","x",ROUND(IF(VLOOKUP($E118,'Country Indicator Data'!$B$4:$N$300,7,FALSE)&gt;M$3,5,IF(VLOOKUP($E118,'Country Indicator Data'!$B$4:$N$300,7,FALSE)&lt;M$4,0,5-(M$3-VLOOKUP($E118,'Country Indicator Data'!$B$4:$N$300,7,FALSE))/(M$3-M$4)*5)),1)))</f>
        <v>0.9</v>
      </c>
      <c r="N118" s="240">
        <f t="shared" si="41"/>
        <v>1.25</v>
      </c>
      <c r="O118" s="240">
        <f t="shared" si="42"/>
        <v>1.6499999999999997</v>
      </c>
      <c r="P118" s="240">
        <f>IF(LEN(E118)&gt;3,VLOOKUP(C118,'Regional Crises'!$B$1:$R$69,12,FALSE),VLOOKUP(E118,'Country Indicator Data'!$B$4:$I$300,8,FALSE))</f>
        <v>2.25</v>
      </c>
      <c r="Q118" s="240">
        <f>IF(LEN(E118)&gt;3,((IF(VLOOKUP($C118,'Regional Crises'!$B$1:$R$66,13,FALSE)="x","x",ROUND(IF(VLOOKUP($C118,'Regional Crises'!$B$1:$R$66,13,FALSE)&gt;Q$3,5,IF(VLOOKUP($C118,'Regional Crises'!$B$1:$R$66,13,FALSE)&lt;Q$4,0,5-(LOG(Q$3)-LOG(VLOOKUP($C118,'Regional Crises'!$B$1:$R$66,13,FALSE)))/(LOG(Q$3)-LOG(Q$4))*5)),1)))),(IF(VLOOKUP($E118,'Country Indicator Data'!$B$4:$N$300,9,FALSE)="x","x",ROUND(IF(VLOOKUP($E118,'Country Indicator Data'!$B$4:$N$300,9,FALSE)&gt;Q$3,5,IF(VLOOKUP($E118,'Country Indicator Data'!$B$4:$N$300,9,FALSE)&lt;Q$4,0,5-(LOG(Q$3)-LOG(VLOOKUP($E118,'Country Indicator Data'!$B$4:$N$300,9,FALSE)))/(LOG(Q$3)-LOG(Q$4))*5)),1))))</f>
        <v>4.0999999999999996</v>
      </c>
      <c r="R118" s="240">
        <f t="shared" si="43"/>
        <v>3.1749999999999998</v>
      </c>
      <c r="S118" s="240">
        <f>IF(LEN(E118)&gt;3,((IF(VLOOKUP($C118,'Regional Crises'!$B$1:$R$66,17,FALSE)="x","x",ROUND(IF(VLOOKUP($C118,'Regional Crises'!$B$1:$R$66,17,FALSE)&gt;S$3,0,IF(VLOOKUP($C118,'Regional Crises'!$B$1:$R$66,17,FALSE)&lt;S$4,5,(S$3-VLOOKUP($C118,'Regional Crises'!$B$1:$R$66,17,FALSE))/(S$3-S$4)*5)),1)))),(IF(VLOOKUP($E118,'Country Indicator Data'!$B$4:$N$300,13,FALSE)="x","x",ROUND(IF(VLOOKUP($E118,'Country Indicator Data'!$B$4:$N$300,13,FALSE)&gt;S$3,0,IF(VLOOKUP($E118,'Country Indicator Data'!$B$4:$N$300,13,FALSE)&lt;S$4,5,(S$3-VLOOKUP($E118,'Country Indicator Data'!$B$4:$N$300,13,FALSE))/(S$3-S$4)*5)),1))))</f>
        <v>3.1</v>
      </c>
      <c r="T118" s="240">
        <f>IF(LEN(E118)&gt;3,((IF(VLOOKUP($C118,'Regional Crises'!$B$1:$R$66,14,FALSE)="x","x",ROUND(IF(VLOOKUP($C118,'Regional Crises'!$B$1:$R$66,14,FALSE)&gt;T$3,0,IF(VLOOKUP($C118,'Regional Crises'!$B$1:$R$66,14,FALSE)&lt;T$4,5,(T$3-VLOOKUP($C118,'Regional Crises'!$B$1:$R$66,14,FALSE))/(T$3-T$4)*5)),1)))),(IF(VLOOKUP($E118,'Country Indicator Data'!$B$4:$N$300,10,FALSE)="x","x",ROUND(IF(VLOOKUP($E118,'Country Indicator Data'!$B$4:$N$300,10,FALSE)&gt;T$3,0,IF(VLOOKUP($E118,'Country Indicator Data'!$B$4:$N$300,10,FALSE)&lt;T$4,5,(T$3-VLOOKUP($E118,'Country Indicator Data'!$B$4:$N$300,10,FALSE))/(T$3-T$4)*5)),1))))</f>
        <v>3.1</v>
      </c>
      <c r="U118" s="240">
        <f>IF(LEN(E118)&gt;3,((IF(VLOOKUP($C118,'Regional Crises'!$B$1:$R$66,15,FALSE)="x","x",ROUND(IF(VLOOKUP($C118,'Regional Crises'!$B$1:$R$66,15,FALSE)&gt;U$3,0,IF(VLOOKUP($C118,'Regional Crises'!$B$1:$R$66,15,FALSE)&lt;U$4,5,(U$3-VLOOKUP($C118,'Regional Crises'!$B$1:$R$66,15,FALSE))/(U$3-U$4)*5)),1)))),(IF(VLOOKUP($E118,'Country Indicator Data'!$B$4:$N$300,11,FALSE)="x","x",ROUND(IF(VLOOKUP($E118,'Country Indicator Data'!$B$4:$N$300,11,FALSE)&gt;U$3,0,IF(VLOOKUP($E118,'Country Indicator Data'!$B$4:$N$300,11,FALSE)&lt;U$4,5,(U$3-VLOOKUP($E118,'Country Indicator Data'!$B$4:$N$300,11,FALSE))/(U$3-U$4)*5)),1))))</f>
        <v>2.9</v>
      </c>
      <c r="V118" s="240">
        <f>IF(LEN(E118)&gt;3,((IF(VLOOKUP($C118,'Regional Crises'!$B$1:$R$66,16,FALSE)="x","x",ROUND(IF(VLOOKUP($C118,'Regional Crises'!$B$1:$R$66,16,FALSE)&gt;V$3,0,IF(VLOOKUP($C118,'Regional Crises'!$B$1:$R$66,16,FALSE)&lt;V$4,5,(V$3-VLOOKUP($C118,'Regional Crises'!$B$1:$R$66,16,FALSE))/(V$3-V$4)*5)),1)))),(IF(VLOOKUP($E118,'Country Indicator Data'!$B$4:$N$300,12,FALSE)="x","x",ROUND(IF(VLOOKUP($E118,'Country Indicator Data'!$B$4:$N$300,12,FALSE)&gt;V$3,0,IF(VLOOKUP($E118,'Country Indicator Data'!$B$4:$N$300,12,FALSE)&lt;V$4,5,(V$3-VLOOKUP($E118,'Country Indicator Data'!$B$4:$N$300,12,FALSE))/(V$3-V$4)*5)),1))))</f>
        <v>2.5</v>
      </c>
      <c r="W118" s="240">
        <f t="shared" si="44"/>
        <v>2.9</v>
      </c>
      <c r="X118" s="240">
        <f t="shared" si="45"/>
        <v>2.6</v>
      </c>
      <c r="Y118" s="247">
        <f>IF('Core Indicators'!FC115="x","x",IF('Core Indicators'!FC115&gt;=5,5,IF('Core Indicators'!FC115&gt;=4,4,IF('Core Indicators'!FC115&gt;=3,3,IF('Core Indicators'!FC115&gt;=2,2,IF('Core Indicators'!FC115&gt;=1,1,0))))))</f>
        <v>4</v>
      </c>
      <c r="Z118" s="240">
        <f t="shared" si="46"/>
        <v>4</v>
      </c>
      <c r="AA118" s="247">
        <f>'Crisis Indicator Data'!Y115</f>
        <v>1</v>
      </c>
      <c r="AB118" s="247">
        <f>'Crisis Indicator Data'!Z115</f>
        <v>3</v>
      </c>
      <c r="AC118" s="247">
        <f>'Crisis Indicator Data'!AA115</f>
        <v>2</v>
      </c>
      <c r="AD118" s="247">
        <f>'Crisis Indicator Data'!AB115</f>
        <v>0</v>
      </c>
      <c r="AE118" s="247">
        <f t="shared" si="47"/>
        <v>3</v>
      </c>
      <c r="AF118" s="247">
        <f>'Crisis Indicator Data'!AC115</f>
        <v>2</v>
      </c>
      <c r="AG118" s="247">
        <f>'Crisis Indicator Data'!AD115</f>
        <v>3</v>
      </c>
      <c r="AH118" s="247">
        <f t="shared" si="48"/>
        <v>5</v>
      </c>
      <c r="AI118" s="247">
        <f>'Crisis Indicator Data'!AE115</f>
        <v>2</v>
      </c>
      <c r="AJ118" s="247">
        <f>'Crisis Indicator Data'!AF115</f>
        <v>1</v>
      </c>
      <c r="AK118" s="247">
        <f>'Crisis Indicator Data'!AG115</f>
        <v>2</v>
      </c>
      <c r="AL118" s="247">
        <f t="shared" si="49"/>
        <v>4</v>
      </c>
      <c r="AM118" s="240">
        <f t="shared" si="50"/>
        <v>4</v>
      </c>
      <c r="AN118" s="240">
        <f t="shared" si="51"/>
        <v>4</v>
      </c>
    </row>
    <row r="119" spans="1:40" ht="13.5" customHeight="1" x14ac:dyDescent="0.25">
      <c r="A119" s="147" t="str">
        <f>'Crisis Indicator Data'!A116</f>
        <v>Western Mediterranean Route</v>
      </c>
      <c r="B119" s="148">
        <f>'Crisis Indicator Data'!B116</f>
        <v>0</v>
      </c>
      <c r="C119" s="148" t="str">
        <f>'Crisis Indicator Data'!C116</f>
        <v>REG008</v>
      </c>
      <c r="D119" s="148" t="str">
        <f>'Crisis Indicator Data'!D116</f>
        <v>Algeria,Morocco,Spain</v>
      </c>
      <c r="E119" s="149" t="str">
        <f>'Crisis Indicator Data'!E116</f>
        <v>DZA,MAR,ESP</v>
      </c>
      <c r="F119" s="240">
        <f>IF(LEN(E119)&gt;3,(IF(VLOOKUP($C119,'Regional Crises'!$B$1:$R$66,7,FALSE)="x","x",ROUND(IF(VLOOKUP($C119,'Regional Crises'!$B$1:$R$66,7,FALSE)&gt;$F$3,5,IF(VLOOKUP($C119,'Regional Crises'!$B$1:$R$66,7,FALSE)&lt;F$4,0,($F$3-VLOOKUP($C119,'Regional Crises'!$B$1:$R$66,7,FALSE))/($F$3-$F$4)*5)),1))),IF(VLOOKUP($E119,'Country Indicator Data'!$B$4:$N$300,3,FALSE)="x","x",ROUND(IF(VLOOKUP($E119,'Country Indicator Data'!$B$4:$N$300,3,FALSE)&gt;$F$3,5,IF(VLOOKUP($E119,'Country Indicator Data'!$B$4:$N$300,3,FALSE)&lt;$F$4,0,($F$3-VLOOKUP($E119,'Country Indicator Data'!$B$4:$N$300,3,FALSE))/($F$3-$F$4)*5)),1)))</f>
        <v>2.7</v>
      </c>
      <c r="G119" s="240">
        <f>IF(LEN(E119)&gt;3,(IF(VLOOKUP($C119,'Regional Crises'!$B$1:$R$66,9,FALSE)="x","x",ROUND(IF(VLOOKUP($C119,'Regional Crises'!$B$1:$R$66,9,FALSE)&gt;G$3,5,IF(VLOOKUP($C119,'Regional Crises'!$B$1:$R$66,9,FALSE)&lt;G$4,0,(G$3-VLOOKUP($C119,'Regional Crises'!$B$1:$R$66,9,FALSE))/(G$3-G$4)*5)),1))),IF(VLOOKUP($E119,'Country Indicator Data'!$B$4:$N$300,5,FALSE)="x","x",ROUND(IF(VLOOKUP($E119,'Country Indicator Data'!$B$4:$N$300,5,FALSE)&gt;G$3,5,IF(VLOOKUP($E119,'Country Indicator Data'!$B$4:$N$300,5,FALSE)&lt;G$4,0,(G$3-VLOOKUP($E119,'Country Indicator Data'!$B$4:$N$300,5,FALSE))/(G$3-G$4)*5)),1)))</f>
        <v>2.9</v>
      </c>
      <c r="H119" s="240">
        <f t="shared" si="39"/>
        <v>2.8</v>
      </c>
      <c r="I119" s="240">
        <f>IF(LEN(E119)&gt;3,(IF(VLOOKUP($C119,'Regional Crises'!$B$1:$R$66,6,FALSE)="x","x",ROUND(IF(VLOOKUP($C119,'Regional Crises'!$B$1:$R$66,6,FALSE)&gt;I$3,5,IF(VLOOKUP($C119,'Regional Crises'!$B$1:$R$66,6,FALSE)&lt;I$4,0,5-(I$3-VLOOKUP($C119,'Regional Crises'!$B$1:$R$66,6,FALSE))/(I$3-I$4)*5)),1))),IF(VLOOKUP($E119,'Country Indicator Data'!$B$4:$N$300,2,FALSE)="x","x",ROUND(IF(VLOOKUP($E119,'Country Indicator Data'!$B$4:$N$300,2,FALSE)&gt;I$3,5,IF(VLOOKUP($E119,'Country Indicator Data'!$B$4:$N$300,2,FALSE)&lt;I$4,0,5-(I$3-VLOOKUP($E119,'Country Indicator Data'!$B$4:$N$300,2,FALSE))/(I$3-I$4)*5)),1)))</f>
        <v>2.2999999999999998</v>
      </c>
      <c r="J119" s="240">
        <f>IF(LEN(E119)&gt;3,(IF(VLOOKUP($C119,'Regional Crises'!$B$1:$R$66,8,FALSE)="x","x",ROUND(IF(VLOOKUP($C119,'Regional Crises'!$B$1:$R$66,8,FALSE)&gt;J$3,5,IF(VLOOKUP($C119,'Regional Crises'!$B$1:$R$66,8,FALSE)&lt;J$4,0,5-(J$3-VLOOKUP($C119,'Regional Crises'!$B$1:$R$66,8,FALSE))/(J$3-J$4)*5)),1))),IF(VLOOKUP($E119,'Country Indicator Data'!$B$4:$N$300,4,FALSE)="x","x",ROUND(IF(VLOOKUP($E119,'Country Indicator Data'!$B$4:$N$300,4,FALSE)&gt;J$3,5,IF(VLOOKUP($E119,'Country Indicator Data'!$B$4:$N$300,4,FALSE)&lt;J$4,0,5-(J$3-VLOOKUP($E119,'Country Indicator Data'!$B$4:$N$300,4,FALSE))/(J$3-J$4)*5)),1)))</f>
        <v>3.2</v>
      </c>
      <c r="K119" s="240">
        <f t="shared" si="40"/>
        <v>2.75</v>
      </c>
      <c r="L119" s="240">
        <f>IF(LEN(E119)&gt;3,(IF(VLOOKUP($C119,'Regional Crises'!$B$1:$R$66,10,FALSE)="x","x",ROUND(IF(VLOOKUP($C119,'Regional Crises'!$B$1:$R$66,10,FALSE)&gt;L$3,5,IF(VLOOKUP($C119,'Regional Crises'!$B$1:$R$66,10,FALSE)&lt;L$4,0,5-(L$3-VLOOKUP($C119,'Regional Crises'!$B$1:$R$66,10,FALSE))/(L$3-L$4)*5)),1))),IF(VLOOKUP($E119,'Country Indicator Data'!$B$4:$N$300,6,FALSE)="x","x",ROUND(IF(VLOOKUP($E119,'Country Indicator Data'!$B$4:$N$300,6,FALSE)&gt;L$3,5,IF(VLOOKUP($E119,'Country Indicator Data'!$B$4:$N$300,6,FALSE)&lt;L$4,0,5-(L$3-VLOOKUP($E119,'Country Indicator Data'!$B$4:$N$300,6,FALSE))/(L$3-L$4)*5)),1)))</f>
        <v>2.2000000000000002</v>
      </c>
      <c r="M119" s="240">
        <f>IF(LEN(E119)&gt;3,(IF(VLOOKUP($C119,'Regional Crises'!$B$1:$R$66,11,FALSE)="x","x",ROUND(IF(VLOOKUP($C119,'Regional Crises'!$B$1:$R$66,11,FALSE)&gt;M$3,5,IF(VLOOKUP($C119,'Regional Crises'!$B$1:$R$66,11,FALSE)&lt;M$4,0,5-(M$3-VLOOKUP($C119,'Regional Crises'!$B$1:$R$66,11,FALSE))/(M$3-M$4)*5)),1))),IF(VLOOKUP($E119,'Country Indicator Data'!$B$4:$N$300,7,FALSE)="x","x",ROUND(IF(VLOOKUP($E119,'Country Indicator Data'!$B$4:$N$300,7,FALSE)&gt;M$3,5,IF(VLOOKUP($E119,'Country Indicator Data'!$B$4:$N$300,7,FALSE)&lt;M$4,0,5-(M$3-VLOOKUP($E119,'Country Indicator Data'!$B$4:$N$300,7,FALSE))/(M$3-M$4)*5)),1)))</f>
        <v>1.1000000000000001</v>
      </c>
      <c r="N119" s="240">
        <f t="shared" si="41"/>
        <v>1.6500000000000001</v>
      </c>
      <c r="O119" s="240">
        <f t="shared" si="42"/>
        <v>2.4</v>
      </c>
      <c r="P119" s="240">
        <f>IF(LEN(E119)&gt;3,VLOOKUP(C119,'Regional Crises'!$B$1:$R$69,12,FALSE),VLOOKUP(E119,'Country Indicator Data'!$B$4:$I$300,8,FALSE))</f>
        <v>2.3333333333333335</v>
      </c>
      <c r="Q119" s="240">
        <f>IF(LEN(E119)&gt;3,((IF(VLOOKUP($C119,'Regional Crises'!$B$1:$R$66,13,FALSE)="x","x",ROUND(IF(VLOOKUP($C119,'Regional Crises'!$B$1:$R$66,13,FALSE)&gt;Q$3,5,IF(VLOOKUP($C119,'Regional Crises'!$B$1:$R$66,13,FALSE)&lt;Q$4,0,5-(LOG(Q$3)-LOG(VLOOKUP($C119,'Regional Crises'!$B$1:$R$66,13,FALSE)))/(LOG(Q$3)-LOG(Q$4))*5)),1)))),(IF(VLOOKUP($E119,'Country Indicator Data'!$B$4:$N$300,9,FALSE)="x","x",ROUND(IF(VLOOKUP($E119,'Country Indicator Data'!$B$4:$N$300,9,FALSE)&gt;Q$3,5,IF(VLOOKUP($E119,'Country Indicator Data'!$B$4:$N$300,9,FALSE)&lt;Q$4,0,5-(LOG(Q$3)-LOG(VLOOKUP($E119,'Country Indicator Data'!$B$4:$N$300,9,FALSE)))/(LOG(Q$3)-LOG(Q$4))*5)),1))))</f>
        <v>4.0999999999999996</v>
      </c>
      <c r="R119" s="240">
        <f t="shared" si="43"/>
        <v>3.2166666666666668</v>
      </c>
      <c r="S119" s="240">
        <f>IF(LEN(E119)&gt;3,((IF(VLOOKUP($C119,'Regional Crises'!$B$1:$R$66,17,FALSE)="x","x",ROUND(IF(VLOOKUP($C119,'Regional Crises'!$B$1:$R$66,17,FALSE)&gt;S$3,0,IF(VLOOKUP($C119,'Regional Crises'!$B$1:$R$66,17,FALSE)&lt;S$4,5,(S$3-VLOOKUP($C119,'Regional Crises'!$B$1:$R$66,17,FALSE))/(S$3-S$4)*5)),1)))),(IF(VLOOKUP($E119,'Country Indicator Data'!$B$4:$N$300,13,FALSE)="x","x",ROUND(IF(VLOOKUP($E119,'Country Indicator Data'!$B$4:$N$300,13,FALSE)&gt;S$3,0,IF(VLOOKUP($E119,'Country Indicator Data'!$B$4:$N$300,13,FALSE)&lt;S$4,5,(S$3-VLOOKUP($E119,'Country Indicator Data'!$B$4:$N$300,13,FALSE))/(S$3-S$4)*5)),1))))</f>
        <v>2.7</v>
      </c>
      <c r="T119" s="240">
        <f>IF(LEN(E119)&gt;3,((IF(VLOOKUP($C119,'Regional Crises'!$B$1:$R$66,14,FALSE)="x","x",ROUND(IF(VLOOKUP($C119,'Regional Crises'!$B$1:$R$66,14,FALSE)&gt;T$3,0,IF(VLOOKUP($C119,'Regional Crises'!$B$1:$R$66,14,FALSE)&lt;T$4,5,(T$3-VLOOKUP($C119,'Regional Crises'!$B$1:$R$66,14,FALSE))/(T$3-T$4)*5)),1)))),(IF(VLOOKUP($E119,'Country Indicator Data'!$B$4:$N$300,10,FALSE)="x","x",ROUND(IF(VLOOKUP($E119,'Country Indicator Data'!$B$4:$N$300,10,FALSE)&gt;T$3,0,IF(VLOOKUP($E119,'Country Indicator Data'!$B$4:$N$300,10,FALSE)&lt;T$4,5,(T$3-VLOOKUP($E119,'Country Indicator Data'!$B$4:$N$300,10,FALSE))/(T$3-T$4)*5)),1))))</f>
        <v>2.5</v>
      </c>
      <c r="U119" s="240">
        <f>IF(LEN(E119)&gt;3,((IF(VLOOKUP($C119,'Regional Crises'!$B$1:$R$66,15,FALSE)="x","x",ROUND(IF(VLOOKUP($C119,'Regional Crises'!$B$1:$R$66,15,FALSE)&gt;U$3,0,IF(VLOOKUP($C119,'Regional Crises'!$B$1:$R$66,15,FALSE)&lt;U$4,5,(U$3-VLOOKUP($C119,'Regional Crises'!$B$1:$R$66,15,FALSE))/(U$3-U$4)*5)),1)))),(IF(VLOOKUP($E119,'Country Indicator Data'!$B$4:$N$300,11,FALSE)="x","x",ROUND(IF(VLOOKUP($E119,'Country Indicator Data'!$B$4:$N$300,11,FALSE)&gt;U$3,0,IF(VLOOKUP($E119,'Country Indicator Data'!$B$4:$N$300,11,FALSE)&lt;U$4,5,(U$3-VLOOKUP($E119,'Country Indicator Data'!$B$4:$N$300,11,FALSE))/(U$3-U$4)*5)),1))))</f>
        <v>3.1</v>
      </c>
      <c r="V119" s="240">
        <f>IF(LEN(E119)&gt;3,((IF(VLOOKUP($C119,'Regional Crises'!$B$1:$R$66,16,FALSE)="x","x",ROUND(IF(VLOOKUP($C119,'Regional Crises'!$B$1:$R$66,16,FALSE)&gt;V$3,0,IF(VLOOKUP($C119,'Regional Crises'!$B$1:$R$66,16,FALSE)&lt;V$4,5,(V$3-VLOOKUP($C119,'Regional Crises'!$B$1:$R$66,16,FALSE))/(V$3-V$4)*5)),1)))),(IF(VLOOKUP($E119,'Country Indicator Data'!$B$4:$N$300,12,FALSE)="x","x",ROUND(IF(VLOOKUP($E119,'Country Indicator Data'!$B$4:$N$300,12,FALSE)&gt;V$3,0,IF(VLOOKUP($E119,'Country Indicator Data'!$B$4:$N$300,12,FALSE)&lt;V$4,5,(V$3-VLOOKUP($E119,'Country Indicator Data'!$B$4:$N$300,12,FALSE))/(V$3-V$4)*5)),1))))</f>
        <v>2.2999999999999998</v>
      </c>
      <c r="W119" s="240">
        <f t="shared" si="44"/>
        <v>2.7</v>
      </c>
      <c r="X119" s="240">
        <f t="shared" si="45"/>
        <v>2.8</v>
      </c>
      <c r="Y119" s="247">
        <f>IF('Core Indicators'!FC116="x","x",IF('Core Indicators'!FC116&gt;=5,5,IF('Core Indicators'!FC116&gt;=4,4,IF('Core Indicators'!FC116&gt;=3,3,IF('Core Indicators'!FC116&gt;=2,2,IF('Core Indicators'!FC116&gt;=1,1,0))))))</f>
        <v>4</v>
      </c>
      <c r="Z119" s="240">
        <f t="shared" si="46"/>
        <v>4</v>
      </c>
      <c r="AA119" s="247">
        <f>'Crisis Indicator Data'!Y116</f>
        <v>2</v>
      </c>
      <c r="AB119" s="247">
        <f>'Crisis Indicator Data'!Z116</f>
        <v>2</v>
      </c>
      <c r="AC119" s="247">
        <f>'Crisis Indicator Data'!AA116</f>
        <v>1</v>
      </c>
      <c r="AD119" s="247">
        <f>'Crisis Indicator Data'!AB116</f>
        <v>0</v>
      </c>
      <c r="AE119" s="247">
        <f t="shared" si="47"/>
        <v>2</v>
      </c>
      <c r="AF119" s="247">
        <f>'Crisis Indicator Data'!AC116</f>
        <v>1</v>
      </c>
      <c r="AG119" s="247">
        <f>'Crisis Indicator Data'!AD116</f>
        <v>2</v>
      </c>
      <c r="AH119" s="247">
        <f t="shared" si="48"/>
        <v>3</v>
      </c>
      <c r="AI119" s="247">
        <f>'Crisis Indicator Data'!AE116</f>
        <v>0</v>
      </c>
      <c r="AJ119" s="247">
        <f>'Crisis Indicator Data'!AF116</f>
        <v>1</v>
      </c>
      <c r="AK119" s="247">
        <f>'Crisis Indicator Data'!AG116</f>
        <v>2</v>
      </c>
      <c r="AL119" s="247">
        <f t="shared" si="49"/>
        <v>3</v>
      </c>
      <c r="AM119" s="240">
        <f t="shared" si="50"/>
        <v>3</v>
      </c>
      <c r="AN119" s="240">
        <f t="shared" si="51"/>
        <v>3.5</v>
      </c>
    </row>
    <row r="120" spans="1:40" ht="13.5" customHeight="1" x14ac:dyDescent="0.25">
      <c r="A120" s="147" t="str">
        <f>'Crisis Indicator Data'!A117</f>
        <v>Rohingya Regional Crisis</v>
      </c>
      <c r="B120" s="148">
        <f>'Crisis Indicator Data'!B117</f>
        <v>0</v>
      </c>
      <c r="C120" s="148" t="str">
        <f>'Crisis Indicator Data'!C117</f>
        <v>REG011</v>
      </c>
      <c r="D120" s="148" t="str">
        <f>'Crisis Indicator Data'!D117</f>
        <v>Bangladesh,Myanmar</v>
      </c>
      <c r="E120" s="149" t="str">
        <f>'Crisis Indicator Data'!E117</f>
        <v>BGD,MMR</v>
      </c>
      <c r="F120" s="240">
        <f>IF(LEN(E120)&gt;3,(IF(VLOOKUP($C120,'Regional Crises'!$B$1:$R$66,7,FALSE)="x","x",ROUND(IF(VLOOKUP($C120,'Regional Crises'!$B$1:$R$66,7,FALSE)&gt;$F$3,5,IF(VLOOKUP($C120,'Regional Crises'!$B$1:$R$66,7,FALSE)&lt;F$4,0,($F$3-VLOOKUP($C120,'Regional Crises'!$B$1:$R$66,7,FALSE))/($F$3-$F$4)*5)),1))),IF(VLOOKUP($E120,'Country Indicator Data'!$B$4:$N$300,3,FALSE)="x","x",ROUND(IF(VLOOKUP($E120,'Country Indicator Data'!$B$4:$N$300,3,FALSE)&gt;$F$3,5,IF(VLOOKUP($E120,'Country Indicator Data'!$B$4:$N$300,3,FALSE)&lt;$F$4,0,($F$3-VLOOKUP($E120,'Country Indicator Data'!$B$4:$N$300,3,FALSE))/($F$3-$F$4)*5)),1)))</f>
        <v>3.8</v>
      </c>
      <c r="G120" s="240">
        <f>IF(LEN(E120)&gt;3,(IF(VLOOKUP($C120,'Regional Crises'!$B$1:$R$66,9,FALSE)="x","x",ROUND(IF(VLOOKUP($C120,'Regional Crises'!$B$1:$R$66,9,FALSE)&gt;G$3,5,IF(VLOOKUP($C120,'Regional Crises'!$B$1:$R$66,9,FALSE)&lt;G$4,0,(G$3-VLOOKUP($C120,'Regional Crises'!$B$1:$R$66,9,FALSE))/(G$3-G$4)*5)),1))),IF(VLOOKUP($E120,'Country Indicator Data'!$B$4:$N$300,5,FALSE)="x","x",ROUND(IF(VLOOKUP($E120,'Country Indicator Data'!$B$4:$N$300,5,FALSE)&gt;G$3,5,IF(VLOOKUP($E120,'Country Indicator Data'!$B$4:$N$300,5,FALSE)&lt;G$4,0,(G$3-VLOOKUP($E120,'Country Indicator Data'!$B$4:$N$300,5,FALSE))/(G$3-G$4)*5)),1)))</f>
        <v>3.1</v>
      </c>
      <c r="H120" s="240">
        <f t="shared" si="39"/>
        <v>3.45</v>
      </c>
      <c r="I120" s="240">
        <f>IF(LEN(E120)&gt;3,(IF(VLOOKUP($C120,'Regional Crises'!$B$1:$R$66,6,FALSE)="x","x",ROUND(IF(VLOOKUP($C120,'Regional Crises'!$B$1:$R$66,6,FALSE)&gt;I$3,5,IF(VLOOKUP($C120,'Regional Crises'!$B$1:$R$66,6,FALSE)&lt;I$4,0,5-(I$3-VLOOKUP($C120,'Regional Crises'!$B$1:$R$66,6,FALSE))/(I$3-I$4)*5)),1))),IF(VLOOKUP($E120,'Country Indicator Data'!$B$4:$N$300,2,FALSE)="x","x",ROUND(IF(VLOOKUP($E120,'Country Indicator Data'!$B$4:$N$300,2,FALSE)&gt;I$3,5,IF(VLOOKUP($E120,'Country Indicator Data'!$B$4:$N$300,2,FALSE)&lt;I$4,0,5-(I$3-VLOOKUP($E120,'Country Indicator Data'!$B$4:$N$300,2,FALSE))/(I$3-I$4)*5)),1)))</f>
        <v>1.8</v>
      </c>
      <c r="J120" s="240">
        <f>IF(LEN(E120)&gt;3,(IF(VLOOKUP($C120,'Regional Crises'!$B$1:$R$66,8,FALSE)="x","x",ROUND(IF(VLOOKUP($C120,'Regional Crises'!$B$1:$R$66,8,FALSE)&gt;J$3,5,IF(VLOOKUP($C120,'Regional Crises'!$B$1:$R$66,8,FALSE)&lt;J$4,0,5-(J$3-VLOOKUP($C120,'Regional Crises'!$B$1:$R$66,8,FALSE))/(J$3-J$4)*5)),1))),IF(VLOOKUP($E120,'Country Indicator Data'!$B$4:$N$300,4,FALSE)="x","x",ROUND(IF(VLOOKUP($E120,'Country Indicator Data'!$B$4:$N$300,4,FALSE)&gt;J$3,5,IF(VLOOKUP($E120,'Country Indicator Data'!$B$4:$N$300,4,FALSE)&lt;J$4,0,5-(J$3-VLOOKUP($E120,'Country Indicator Data'!$B$4:$N$300,4,FALSE))/(J$3-J$4)*5)),1)))</f>
        <v>2.1</v>
      </c>
      <c r="K120" s="240">
        <f t="shared" si="40"/>
        <v>1.9500000000000002</v>
      </c>
      <c r="L120" s="240">
        <f>IF(LEN(E120)&gt;3,(IF(VLOOKUP($C120,'Regional Crises'!$B$1:$R$66,10,FALSE)="x","x",ROUND(IF(VLOOKUP($C120,'Regional Crises'!$B$1:$R$66,10,FALSE)&gt;L$3,5,IF(VLOOKUP($C120,'Regional Crises'!$B$1:$R$66,10,FALSE)&lt;L$4,0,5-(L$3-VLOOKUP($C120,'Regional Crises'!$B$1:$R$66,10,FALSE))/(L$3-L$4)*5)),1))),IF(VLOOKUP($E120,'Country Indicator Data'!$B$4:$N$300,6,FALSE)="x","x",ROUND(IF(VLOOKUP($E120,'Country Indicator Data'!$B$4:$N$300,6,FALSE)&gt;L$3,5,IF(VLOOKUP($E120,'Country Indicator Data'!$B$4:$N$300,6,FALSE)&lt;L$4,0,5-(L$3-VLOOKUP($E120,'Country Indicator Data'!$B$4:$N$300,6,FALSE))/(L$3-L$4)*5)),1)))</f>
        <v>3.3</v>
      </c>
      <c r="M120" s="240">
        <f>IF(LEN(E120)&gt;3,(IF(VLOOKUP($C120,'Regional Crises'!$B$1:$R$66,11,FALSE)="x","x",ROUND(IF(VLOOKUP($C120,'Regional Crises'!$B$1:$R$66,11,FALSE)&gt;M$3,5,IF(VLOOKUP($C120,'Regional Crises'!$B$1:$R$66,11,FALSE)&lt;M$4,0,5-(M$3-VLOOKUP($C120,'Regional Crises'!$B$1:$R$66,11,FALSE))/(M$3-M$4)*5)),1))),IF(VLOOKUP($E120,'Country Indicator Data'!$B$4:$N$300,7,FALSE)="x","x",ROUND(IF(VLOOKUP($E120,'Country Indicator Data'!$B$4:$N$300,7,FALSE)&gt;M$3,5,IF(VLOOKUP($E120,'Country Indicator Data'!$B$4:$N$300,7,FALSE)&lt;M$4,0,5-(M$3-VLOOKUP($E120,'Country Indicator Data'!$B$4:$N$300,7,FALSE))/(M$3-M$4)*5)),1)))</f>
        <v>0.8</v>
      </c>
      <c r="N120" s="240">
        <f t="shared" si="41"/>
        <v>2.0499999999999998</v>
      </c>
      <c r="O120" s="240">
        <f t="shared" si="42"/>
        <v>2.4833333333333334</v>
      </c>
      <c r="P120" s="240">
        <f>IF(LEN(E120)&gt;3,VLOOKUP(C120,'Regional Crises'!$B$1:$R$69,12,FALSE),VLOOKUP(E120,'Country Indicator Data'!$B$4:$I$300,8,FALSE))</f>
        <v>4</v>
      </c>
      <c r="Q120" s="240">
        <f>IF(LEN(E120)&gt;3,((IF(VLOOKUP($C120,'Regional Crises'!$B$1:$R$66,13,FALSE)="x","x",ROUND(IF(VLOOKUP($C120,'Regional Crises'!$B$1:$R$66,13,FALSE)&gt;Q$3,5,IF(VLOOKUP($C120,'Regional Crises'!$B$1:$R$66,13,FALSE)&lt;Q$4,0,5-(LOG(Q$3)-LOG(VLOOKUP($C120,'Regional Crises'!$B$1:$R$66,13,FALSE)))/(LOG(Q$3)-LOG(Q$4))*5)),1)))),(IF(VLOOKUP($E120,'Country Indicator Data'!$B$4:$N$300,9,FALSE)="x","x",ROUND(IF(VLOOKUP($E120,'Country Indicator Data'!$B$4:$N$300,9,FALSE)&gt;Q$3,5,IF(VLOOKUP($E120,'Country Indicator Data'!$B$4:$N$300,9,FALSE)&lt;Q$4,0,5-(LOG(Q$3)-LOG(VLOOKUP($E120,'Country Indicator Data'!$B$4:$N$300,9,FALSE)))/(LOG(Q$3)-LOG(Q$4))*5)),1))))</f>
        <v>5</v>
      </c>
      <c r="R120" s="240">
        <f t="shared" si="43"/>
        <v>4.5</v>
      </c>
      <c r="S120" s="240">
        <f>IF(LEN(E120)&gt;3,((IF(VLOOKUP($C120,'Regional Crises'!$B$1:$R$66,17,FALSE)="x","x",ROUND(IF(VLOOKUP($C120,'Regional Crises'!$B$1:$R$66,17,FALSE)&gt;S$3,0,IF(VLOOKUP($C120,'Regional Crises'!$B$1:$R$66,17,FALSE)&lt;S$4,5,(S$3-VLOOKUP($C120,'Regional Crises'!$B$1:$R$66,17,FALSE))/(S$3-S$4)*5)),1)))),(IF(VLOOKUP($E120,'Country Indicator Data'!$B$4:$N$300,13,FALSE)="x","x",ROUND(IF(VLOOKUP($E120,'Country Indicator Data'!$B$4:$N$300,13,FALSE)&gt;S$3,0,IF(VLOOKUP($E120,'Country Indicator Data'!$B$4:$N$300,13,FALSE)&lt;S$4,5,(S$3-VLOOKUP($E120,'Country Indicator Data'!$B$4:$N$300,13,FALSE))/(S$3-S$4)*5)),1))))</f>
        <v>3.6</v>
      </c>
      <c r="T120" s="240">
        <f>IF(LEN(E120)&gt;3,((IF(VLOOKUP($C120,'Regional Crises'!$B$1:$R$66,14,FALSE)="x","x",ROUND(IF(VLOOKUP($C120,'Regional Crises'!$B$1:$R$66,14,FALSE)&gt;T$3,0,IF(VLOOKUP($C120,'Regional Crises'!$B$1:$R$66,14,FALSE)&lt;T$4,5,(T$3-VLOOKUP($C120,'Regional Crises'!$B$1:$R$66,14,FALSE))/(T$3-T$4)*5)),1)))),(IF(VLOOKUP($E120,'Country Indicator Data'!$B$4:$N$300,10,FALSE)="x","x",ROUND(IF(VLOOKUP($E120,'Country Indicator Data'!$B$4:$N$300,10,FALSE)&gt;T$3,0,IF(VLOOKUP($E120,'Country Indicator Data'!$B$4:$N$300,10,FALSE)&lt;T$4,5,(T$3-VLOOKUP($E120,'Country Indicator Data'!$B$4:$N$300,10,FALSE))/(T$3-T$4)*5)),1))))</f>
        <v>3.3</v>
      </c>
      <c r="U120" s="240">
        <f>IF(LEN(E120)&gt;3,((IF(VLOOKUP($C120,'Regional Crises'!$B$1:$R$66,15,FALSE)="x","x",ROUND(IF(VLOOKUP($C120,'Regional Crises'!$B$1:$R$66,15,FALSE)&gt;U$3,0,IF(VLOOKUP($C120,'Regional Crises'!$B$1:$R$66,15,FALSE)&lt;U$4,5,(U$3-VLOOKUP($C120,'Regional Crises'!$B$1:$R$66,15,FALSE))/(U$3-U$4)*5)),1)))),(IF(VLOOKUP($E120,'Country Indicator Data'!$B$4:$N$300,11,FALSE)="x","x",ROUND(IF(VLOOKUP($E120,'Country Indicator Data'!$B$4:$N$300,11,FALSE)&gt;U$3,0,IF(VLOOKUP($E120,'Country Indicator Data'!$B$4:$N$300,11,FALSE)&lt;U$4,5,(U$3-VLOOKUP($E120,'Country Indicator Data'!$B$4:$N$300,11,FALSE))/(U$3-U$4)*5)),1))))</f>
        <v>3.4</v>
      </c>
      <c r="V120" s="240">
        <f>IF(LEN(E120)&gt;3,((IF(VLOOKUP($C120,'Regional Crises'!$B$1:$R$66,16,FALSE)="x","x",ROUND(IF(VLOOKUP($C120,'Regional Crises'!$B$1:$R$66,16,FALSE)&gt;V$3,0,IF(VLOOKUP($C120,'Regional Crises'!$B$1:$R$66,16,FALSE)&lt;V$4,5,(V$3-VLOOKUP($C120,'Regional Crises'!$B$1:$R$66,16,FALSE))/(V$3-V$4)*5)),1)))),(IF(VLOOKUP($E120,'Country Indicator Data'!$B$4:$N$300,12,FALSE)="x","x",ROUND(IF(VLOOKUP($E120,'Country Indicator Data'!$B$4:$N$300,12,FALSE)&gt;V$3,0,IF(VLOOKUP($E120,'Country Indicator Data'!$B$4:$N$300,12,FALSE)&lt;V$4,5,(V$3-VLOOKUP($E120,'Country Indicator Data'!$B$4:$N$300,12,FALSE))/(V$3-V$4)*5)),1))))</f>
        <v>3.3</v>
      </c>
      <c r="W120" s="240">
        <f t="shared" si="44"/>
        <v>3.4</v>
      </c>
      <c r="X120" s="240">
        <f t="shared" si="45"/>
        <v>3.5</v>
      </c>
      <c r="Y120" s="247">
        <f>IF('Core Indicators'!FC117="x","x",IF('Core Indicators'!FC117&gt;=5,5,IF('Core Indicators'!FC117&gt;=4,4,IF('Core Indicators'!FC117&gt;=3,3,IF('Core Indicators'!FC117&gt;=2,2,IF('Core Indicators'!FC117&gt;=1,1,0))))))</f>
        <v>4</v>
      </c>
      <c r="Z120" s="240">
        <f t="shared" si="46"/>
        <v>4</v>
      </c>
      <c r="AA120" s="247">
        <f>'Crisis Indicator Data'!Y117</f>
        <v>2</v>
      </c>
      <c r="AB120" s="247">
        <f>'Crisis Indicator Data'!Z117</f>
        <v>3</v>
      </c>
      <c r="AC120" s="247">
        <f>'Crisis Indicator Data'!AA117</f>
        <v>2</v>
      </c>
      <c r="AD120" s="247">
        <f>'Crisis Indicator Data'!AB117</f>
        <v>0</v>
      </c>
      <c r="AE120" s="247">
        <f t="shared" si="47"/>
        <v>3</v>
      </c>
      <c r="AF120" s="247">
        <f>'Crisis Indicator Data'!AC117</f>
        <v>3</v>
      </c>
      <c r="AG120" s="247">
        <f>'Crisis Indicator Data'!AD117</f>
        <v>3</v>
      </c>
      <c r="AH120" s="247">
        <f t="shared" si="48"/>
        <v>5</v>
      </c>
      <c r="AI120" s="247">
        <f>'Crisis Indicator Data'!AE117</f>
        <v>3</v>
      </c>
      <c r="AJ120" s="247">
        <f>'Crisis Indicator Data'!AF117</f>
        <v>1</v>
      </c>
      <c r="AK120" s="247">
        <f>'Crisis Indicator Data'!AG117</f>
        <v>3</v>
      </c>
      <c r="AL120" s="247">
        <f t="shared" si="49"/>
        <v>5</v>
      </c>
      <c r="AM120" s="240">
        <f t="shared" si="50"/>
        <v>4</v>
      </c>
      <c r="AN120" s="240">
        <f t="shared" si="51"/>
        <v>4</v>
      </c>
    </row>
    <row r="121" spans="1:40" ht="13.5" customHeight="1" x14ac:dyDescent="0.25">
      <c r="A121" s="147" t="str">
        <f>'Crisis Indicator Data'!A118</f>
        <v>Southern Africa Regional Food Security Crisis</v>
      </c>
      <c r="B121" s="148">
        <f>'Crisis Indicator Data'!B118</f>
        <v>0</v>
      </c>
      <c r="C121" s="148" t="str">
        <f>'Crisis Indicator Data'!C118</f>
        <v>REG012</v>
      </c>
      <c r="D121" s="148" t="str">
        <f>'Crisis Indicator Data'!D118</f>
        <v>Lesotho,Madagascar,Malawi,Namibia,Eswatini,Zambia,Zimbabwe,Tanzania</v>
      </c>
      <c r="E121" s="149" t="str">
        <f>'Crisis Indicator Data'!E118</f>
        <v>LSO,MDG,MWI,NAM,SWZ,ZMB,ZWE,TZA</v>
      </c>
      <c r="F121" s="240">
        <f>IF(LEN(E121)&gt;3,(IF(VLOOKUP($C121,'Regional Crises'!$B$1:$R$66,7,FALSE)="x","x",ROUND(IF(VLOOKUP($C121,'Regional Crises'!$B$1:$R$66,7,FALSE)&gt;$F$3,5,IF(VLOOKUP($C121,'Regional Crises'!$B$1:$R$66,7,FALSE)&lt;F$4,0,($F$3-VLOOKUP($C121,'Regional Crises'!$B$1:$R$66,7,FALSE))/($F$3-$F$4)*5)),1))),IF(VLOOKUP($E121,'Country Indicator Data'!$B$4:$N$300,3,FALSE)="x","x",ROUND(IF(VLOOKUP($E121,'Country Indicator Data'!$B$4:$N$300,3,FALSE)&gt;$F$3,5,IF(VLOOKUP($E121,'Country Indicator Data'!$B$4:$N$300,3,FALSE)&lt;$F$4,0,($F$3-VLOOKUP($E121,'Country Indicator Data'!$B$4:$N$300,3,FALSE))/($F$3-$F$4)*5)),1)))</f>
        <v>2.4</v>
      </c>
      <c r="G121" s="240">
        <f>IF(LEN(E121)&gt;3,(IF(VLOOKUP($C121,'Regional Crises'!$B$1:$R$66,9,FALSE)="x","x",ROUND(IF(VLOOKUP($C121,'Regional Crises'!$B$1:$R$66,9,FALSE)&gt;G$3,5,IF(VLOOKUP($C121,'Regional Crises'!$B$1:$R$66,9,FALSE)&lt;G$4,0,(G$3-VLOOKUP($C121,'Regional Crises'!$B$1:$R$66,9,FALSE))/(G$3-G$4)*5)),1))),IF(VLOOKUP($E121,'Country Indicator Data'!$B$4:$N$300,5,FALSE)="x","x",ROUND(IF(VLOOKUP($E121,'Country Indicator Data'!$B$4:$N$300,5,FALSE)&gt;G$3,5,IF(VLOOKUP($E121,'Country Indicator Data'!$B$4:$N$300,5,FALSE)&lt;G$4,0,(G$3-VLOOKUP($E121,'Country Indicator Data'!$B$4:$N$300,5,FALSE))/(G$3-G$4)*5)),1)))</f>
        <v>2.2000000000000002</v>
      </c>
      <c r="H121" s="240">
        <f t="shared" si="39"/>
        <v>2.2999999999999998</v>
      </c>
      <c r="I121" s="240">
        <f>IF(LEN(E121)&gt;3,(IF(VLOOKUP($C121,'Regional Crises'!$B$1:$R$66,6,FALSE)="x","x",ROUND(IF(VLOOKUP($C121,'Regional Crises'!$B$1:$R$66,6,FALSE)&gt;I$3,5,IF(VLOOKUP($C121,'Regional Crises'!$B$1:$R$66,6,FALSE)&lt;I$4,0,5-(I$3-VLOOKUP($C121,'Regional Crises'!$B$1:$R$66,6,FALSE))/(I$3-I$4)*5)),1))),IF(VLOOKUP($E121,'Country Indicator Data'!$B$4:$N$300,2,FALSE)="x","x",ROUND(IF(VLOOKUP($E121,'Country Indicator Data'!$B$4:$N$300,2,FALSE)&gt;I$3,5,IF(VLOOKUP($E121,'Country Indicator Data'!$B$4:$N$300,2,FALSE)&lt;I$4,0,5-(I$3-VLOOKUP($E121,'Country Indicator Data'!$B$4:$N$300,2,FALSE))/(I$3-I$4)*5)),1)))</f>
        <v>2.2000000000000002</v>
      </c>
      <c r="J121" s="240">
        <f>IF(LEN(E121)&gt;3,(IF(VLOOKUP($C121,'Regional Crises'!$B$1:$R$66,8,FALSE)="x","x",ROUND(IF(VLOOKUP($C121,'Regional Crises'!$B$1:$R$66,8,FALSE)&gt;J$3,5,IF(VLOOKUP($C121,'Regional Crises'!$B$1:$R$66,8,FALSE)&lt;J$4,0,5-(J$3-VLOOKUP($C121,'Regional Crises'!$B$1:$R$66,8,FALSE))/(J$3-J$4)*5)),1))),IF(VLOOKUP($E121,'Country Indicator Data'!$B$4:$N$300,4,FALSE)="x","x",ROUND(IF(VLOOKUP($E121,'Country Indicator Data'!$B$4:$N$300,4,FALSE)&gt;J$3,5,IF(VLOOKUP($E121,'Country Indicator Data'!$B$4:$N$300,4,FALSE)&lt;J$4,0,5-(J$3-VLOOKUP($E121,'Country Indicator Data'!$B$4:$N$300,4,FALSE))/(J$3-J$4)*5)),1)))</f>
        <v>0.2</v>
      </c>
      <c r="K121" s="240">
        <f t="shared" si="40"/>
        <v>1.2000000000000002</v>
      </c>
      <c r="L121" s="240">
        <f>IF(LEN(E121)&gt;3,(IF(VLOOKUP($C121,'Regional Crises'!$B$1:$R$66,10,FALSE)="x","x",ROUND(IF(VLOOKUP($C121,'Regional Crises'!$B$1:$R$66,10,FALSE)&gt;L$3,5,IF(VLOOKUP($C121,'Regional Crises'!$B$1:$R$66,10,FALSE)&lt;L$4,0,5-(L$3-VLOOKUP($C121,'Regional Crises'!$B$1:$R$66,10,FALSE))/(L$3-L$4)*5)),1))),IF(VLOOKUP($E121,'Country Indicator Data'!$B$4:$N$300,6,FALSE)="x","x",ROUND(IF(VLOOKUP($E121,'Country Indicator Data'!$B$4:$N$300,6,FALSE)&gt;L$3,5,IF(VLOOKUP($E121,'Country Indicator Data'!$B$4:$N$300,6,FALSE)&lt;L$4,0,5-(L$3-VLOOKUP($E121,'Country Indicator Data'!$B$4:$N$300,6,FALSE))/(L$3-L$4)*5)),1)))</f>
        <v>3.6</v>
      </c>
      <c r="M121" s="240">
        <f>IF(LEN(E121)&gt;3,(IF(VLOOKUP($C121,'Regional Crises'!$B$1:$R$66,11,FALSE)="x","x",ROUND(IF(VLOOKUP($C121,'Regional Crises'!$B$1:$R$66,11,FALSE)&gt;M$3,5,IF(VLOOKUP($C121,'Regional Crises'!$B$1:$R$66,11,FALSE)&lt;M$4,0,5-(M$3-VLOOKUP($C121,'Regional Crises'!$B$1:$R$66,11,FALSE))/(M$3-M$4)*5)),1))),IF(VLOOKUP($E121,'Country Indicator Data'!$B$4:$N$300,7,FALSE)="x","x",ROUND(IF(VLOOKUP($E121,'Country Indicator Data'!$B$4:$N$300,7,FALSE)&gt;M$3,5,IF(VLOOKUP($E121,'Country Indicator Data'!$B$4:$N$300,7,FALSE)&lt;M$4,0,5-(M$3-VLOOKUP($E121,'Country Indicator Data'!$B$4:$N$300,7,FALSE))/(M$3-M$4)*5)),1)))</f>
        <v>3</v>
      </c>
      <c r="N121" s="240">
        <f t="shared" si="41"/>
        <v>3.3</v>
      </c>
      <c r="O121" s="240">
        <f t="shared" si="42"/>
        <v>2.2666666666666666</v>
      </c>
      <c r="P121" s="240">
        <f>IF(LEN(E121)&gt;3,VLOOKUP(C121,'Regional Crises'!$B$1:$R$69,12,FALSE),VLOOKUP(E121,'Country Indicator Data'!$B$4:$I$300,8,FALSE))</f>
        <v>0.875</v>
      </c>
      <c r="Q121" s="240">
        <f>IF(LEN(E121)&gt;3,((IF(VLOOKUP($C121,'Regional Crises'!$B$1:$R$66,13,FALSE)="x","x",ROUND(IF(VLOOKUP($C121,'Regional Crises'!$B$1:$R$66,13,FALSE)&gt;Q$3,5,IF(VLOOKUP($C121,'Regional Crises'!$B$1:$R$66,13,FALSE)&lt;Q$4,0,5-(LOG(Q$3)-LOG(VLOOKUP($C121,'Regional Crises'!$B$1:$R$66,13,FALSE)))/(LOG(Q$3)-LOG(Q$4))*5)),1)))),(IF(VLOOKUP($E121,'Country Indicator Data'!$B$4:$N$300,9,FALSE)="x","x",ROUND(IF(VLOOKUP($E121,'Country Indicator Data'!$B$4:$N$300,9,FALSE)&gt;Q$3,5,IF(VLOOKUP($E121,'Country Indicator Data'!$B$4:$N$300,9,FALSE)&lt;Q$4,0,5-(LOG(Q$3)-LOG(VLOOKUP($E121,'Country Indicator Data'!$B$4:$N$300,9,FALSE)))/(LOG(Q$3)-LOG(Q$4))*5)),1))))</f>
        <v>4.8</v>
      </c>
      <c r="R121" s="240">
        <f t="shared" si="43"/>
        <v>2.8374999999999999</v>
      </c>
      <c r="S121" s="240">
        <f>IF(LEN(E121)&gt;3,((IF(VLOOKUP($C121,'Regional Crises'!$B$1:$R$66,17,FALSE)="x","x",ROUND(IF(VLOOKUP($C121,'Regional Crises'!$B$1:$R$66,17,FALSE)&gt;S$3,0,IF(VLOOKUP($C121,'Regional Crises'!$B$1:$R$66,17,FALSE)&lt;S$4,5,(S$3-VLOOKUP($C121,'Regional Crises'!$B$1:$R$66,17,FALSE))/(S$3-S$4)*5)),1)))),(IF(VLOOKUP($E121,'Country Indicator Data'!$B$4:$N$300,13,FALSE)="x","x",ROUND(IF(VLOOKUP($E121,'Country Indicator Data'!$B$4:$N$300,13,FALSE)&gt;S$3,0,IF(VLOOKUP($E121,'Country Indicator Data'!$B$4:$N$300,13,FALSE)&lt;S$4,5,(S$3-VLOOKUP($E121,'Country Indicator Data'!$B$4:$N$300,13,FALSE))/(S$3-S$4)*5)),1))))</f>
        <v>3.3</v>
      </c>
      <c r="T121" s="240">
        <f>IF(LEN(E121)&gt;3,((IF(VLOOKUP($C121,'Regional Crises'!$B$1:$R$66,14,FALSE)="x","x",ROUND(IF(VLOOKUP($C121,'Regional Crises'!$B$1:$R$66,14,FALSE)&gt;T$3,0,IF(VLOOKUP($C121,'Regional Crises'!$B$1:$R$66,14,FALSE)&lt;T$4,5,(T$3-VLOOKUP($C121,'Regional Crises'!$B$1:$R$66,14,FALSE))/(T$3-T$4)*5)),1)))),(IF(VLOOKUP($E121,'Country Indicator Data'!$B$4:$N$300,10,FALSE)="x","x",ROUND(IF(VLOOKUP($E121,'Country Indicator Data'!$B$4:$N$300,10,FALSE)&gt;T$3,0,IF(VLOOKUP($E121,'Country Indicator Data'!$B$4:$N$300,10,FALSE)&lt;T$4,5,(T$3-VLOOKUP($E121,'Country Indicator Data'!$B$4:$N$300,10,FALSE))/(T$3-T$4)*5)),1))))</f>
        <v>3</v>
      </c>
      <c r="U121" s="240">
        <f>IF(LEN(E121)&gt;3,((IF(VLOOKUP($C121,'Regional Crises'!$B$1:$R$66,15,FALSE)="x","x",ROUND(IF(VLOOKUP($C121,'Regional Crises'!$B$1:$R$66,15,FALSE)&gt;U$3,0,IF(VLOOKUP($C121,'Regional Crises'!$B$1:$R$66,15,FALSE)&lt;U$4,5,(U$3-VLOOKUP($C121,'Regional Crises'!$B$1:$R$66,15,FALSE))/(U$3-U$4)*5)),1)))),(IF(VLOOKUP($E121,'Country Indicator Data'!$B$4:$N$300,11,FALSE)="x","x",ROUND(IF(VLOOKUP($E121,'Country Indicator Data'!$B$4:$N$300,11,FALSE)&gt;U$3,0,IF(VLOOKUP($E121,'Country Indicator Data'!$B$4:$N$300,11,FALSE)&lt;U$4,5,(U$3-VLOOKUP($E121,'Country Indicator Data'!$B$4:$N$300,11,FALSE))/(U$3-U$4)*5)),1))))</f>
        <v>2.7</v>
      </c>
      <c r="V121" s="240">
        <f>IF(LEN(E121)&gt;3,((IF(VLOOKUP($C121,'Regional Crises'!$B$1:$R$66,16,FALSE)="x","x",ROUND(IF(VLOOKUP($C121,'Regional Crises'!$B$1:$R$66,16,FALSE)&gt;V$3,0,IF(VLOOKUP($C121,'Regional Crises'!$B$1:$R$66,16,FALSE)&lt;V$4,5,(V$3-VLOOKUP($C121,'Regional Crises'!$B$1:$R$66,16,FALSE))/(V$3-V$4)*5)),1)))),(IF(VLOOKUP($E121,'Country Indicator Data'!$B$4:$N$300,12,FALSE)="x","x",ROUND(IF(VLOOKUP($E121,'Country Indicator Data'!$B$4:$N$300,12,FALSE)&gt;V$3,0,IF(VLOOKUP($E121,'Country Indicator Data'!$B$4:$N$300,12,FALSE)&lt;V$4,5,(V$3-VLOOKUP($E121,'Country Indicator Data'!$B$4:$N$300,12,FALSE))/(V$3-V$4)*5)),1))))</f>
        <v>2.5</v>
      </c>
      <c r="W121" s="240">
        <f t="shared" si="44"/>
        <v>2.9</v>
      </c>
      <c r="X121" s="240">
        <f t="shared" si="45"/>
        <v>2.7</v>
      </c>
      <c r="Y121" s="247">
        <f>IF('Core Indicators'!FC118="x","x",IF('Core Indicators'!FC118&gt;=5,5,IF('Core Indicators'!FC118&gt;=4,4,IF('Core Indicators'!FC118&gt;=3,3,IF('Core Indicators'!FC118&gt;=2,2,IF('Core Indicators'!FC118&gt;=1,1,0))))))</f>
        <v>5</v>
      </c>
      <c r="Z121" s="240">
        <f t="shared" si="46"/>
        <v>5</v>
      </c>
      <c r="AA121" s="247">
        <f>'Crisis Indicator Data'!Y118</f>
        <v>1</v>
      </c>
      <c r="AB121" s="247">
        <f>'Crisis Indicator Data'!Z118</f>
        <v>1</v>
      </c>
      <c r="AC121" s="247">
        <f>'Crisis Indicator Data'!AA118</f>
        <v>1</v>
      </c>
      <c r="AD121" s="247">
        <f>'Crisis Indicator Data'!AB118</f>
        <v>0</v>
      </c>
      <c r="AE121" s="247">
        <f t="shared" si="47"/>
        <v>2</v>
      </c>
      <c r="AF121" s="247">
        <f>'Crisis Indicator Data'!AC118</f>
        <v>0</v>
      </c>
      <c r="AG121" s="247">
        <f>'Crisis Indicator Data'!AD118</f>
        <v>1</v>
      </c>
      <c r="AH121" s="247">
        <f t="shared" si="48"/>
        <v>1</v>
      </c>
      <c r="AI121" s="247">
        <f>'Crisis Indicator Data'!AE118</f>
        <v>2</v>
      </c>
      <c r="AJ121" s="247">
        <f>'Crisis Indicator Data'!AF118</f>
        <v>1</v>
      </c>
      <c r="AK121" s="247">
        <f>'Crisis Indicator Data'!AG118</f>
        <v>2</v>
      </c>
      <c r="AL121" s="247">
        <f t="shared" si="49"/>
        <v>4</v>
      </c>
      <c r="AM121" s="240">
        <f t="shared" si="50"/>
        <v>2</v>
      </c>
      <c r="AN121" s="240">
        <f t="shared" si="51"/>
        <v>3.5</v>
      </c>
    </row>
    <row r="122" spans="1:40" ht="13.5" customHeight="1" x14ac:dyDescent="0.25">
      <c r="A122" s="147" t="str">
        <f>'Crisis Indicator Data'!A119</f>
        <v>Nagorno-Karabakh Conflict</v>
      </c>
      <c r="B122" s="148">
        <f>'Crisis Indicator Data'!B119</f>
        <v>0</v>
      </c>
      <c r="C122" s="148" t="str">
        <f>'Crisis Indicator Data'!C119</f>
        <v>REG013</v>
      </c>
      <c r="D122" s="148" t="str">
        <f>'Crisis Indicator Data'!D119</f>
        <v>Armenia,Azerbaijan</v>
      </c>
      <c r="E122" s="149" t="str">
        <f>'Crisis Indicator Data'!E119</f>
        <v>ARM,AZE</v>
      </c>
      <c r="F122" s="240">
        <f>IF(LEN(E122)&gt;3,(IF(VLOOKUP($C122,'Regional Crises'!$B$1:$R$66,7,FALSE)="x","x",ROUND(IF(VLOOKUP($C122,'Regional Crises'!$B$1:$R$66,7,FALSE)&gt;$F$3,5,IF(VLOOKUP($C122,'Regional Crises'!$B$1:$R$66,7,FALSE)&lt;F$4,0,($F$3-VLOOKUP($C122,'Regional Crises'!$B$1:$R$66,7,FALSE))/($F$3-$F$4)*5)),1))),IF(VLOOKUP($E122,'Country Indicator Data'!$B$4:$N$300,3,FALSE)="x","x",ROUND(IF(VLOOKUP($E122,'Country Indicator Data'!$B$4:$N$300,3,FALSE)&gt;$F$3,5,IF(VLOOKUP($E122,'Country Indicator Data'!$B$4:$N$300,3,FALSE)&lt;$F$4,0,($F$3-VLOOKUP($E122,'Country Indicator Data'!$B$4:$N$300,3,FALSE))/($F$3-$F$4)*5)),1)))</f>
        <v>3.2</v>
      </c>
      <c r="G122" s="240">
        <f>IF(LEN(E122)&gt;3,(IF(VLOOKUP($C122,'Regional Crises'!$B$1:$R$66,9,FALSE)="x","x",ROUND(IF(VLOOKUP($C122,'Regional Crises'!$B$1:$R$66,9,FALSE)&gt;G$3,5,IF(VLOOKUP($C122,'Regional Crises'!$B$1:$R$66,9,FALSE)&lt;G$4,0,(G$3-VLOOKUP($C122,'Regional Crises'!$B$1:$R$66,9,FALSE))/(G$3-G$4)*5)),1))),IF(VLOOKUP($E122,'Country Indicator Data'!$B$4:$N$300,5,FALSE)="x","x",ROUND(IF(VLOOKUP($E122,'Country Indicator Data'!$B$4:$N$300,5,FALSE)&gt;G$3,5,IF(VLOOKUP($E122,'Country Indicator Data'!$B$4:$N$300,5,FALSE)&lt;G$4,0,(G$3-VLOOKUP($E122,'Country Indicator Data'!$B$4:$N$300,5,FALSE))/(G$3-G$4)*5)),1)))</f>
        <v>2.4</v>
      </c>
      <c r="H122" s="240">
        <f t="shared" si="39"/>
        <v>2.8</v>
      </c>
      <c r="I122" s="240">
        <f>IF(LEN(E122)&gt;3,(IF(VLOOKUP($C122,'Regional Crises'!$B$1:$R$66,6,FALSE)="x","x",ROUND(IF(VLOOKUP($C122,'Regional Crises'!$B$1:$R$66,6,FALSE)&gt;I$3,5,IF(VLOOKUP($C122,'Regional Crises'!$B$1:$R$66,6,FALSE)&lt;I$4,0,5-(I$3-VLOOKUP($C122,'Regional Crises'!$B$1:$R$66,6,FALSE))/(I$3-I$4)*5)),1))),IF(VLOOKUP($E122,'Country Indicator Data'!$B$4:$N$300,2,FALSE)="x","x",ROUND(IF(VLOOKUP($E122,'Country Indicator Data'!$B$4:$N$300,2,FALSE)&gt;I$3,5,IF(VLOOKUP($E122,'Country Indicator Data'!$B$4:$N$300,2,FALSE)&lt;I$4,0,5-(I$3-VLOOKUP($E122,'Country Indicator Data'!$B$4:$N$300,2,FALSE))/(I$3-I$4)*5)),1)))</f>
        <v>0.5</v>
      </c>
      <c r="J122" s="240">
        <f>IF(LEN(E122)&gt;3,(IF(VLOOKUP($C122,'Regional Crises'!$B$1:$R$66,8,FALSE)="x","x",ROUND(IF(VLOOKUP($C122,'Regional Crises'!$B$1:$R$66,8,FALSE)&gt;J$3,5,IF(VLOOKUP($C122,'Regional Crises'!$B$1:$R$66,8,FALSE)&lt;J$4,0,5-(J$3-VLOOKUP($C122,'Regional Crises'!$B$1:$R$66,8,FALSE))/(J$3-J$4)*5)),1))),IF(VLOOKUP($E122,'Country Indicator Data'!$B$4:$N$300,4,FALSE)="x","x",ROUND(IF(VLOOKUP($E122,'Country Indicator Data'!$B$4:$N$300,4,FALSE)&gt;J$3,5,IF(VLOOKUP($E122,'Country Indicator Data'!$B$4:$N$300,4,FALSE)&lt;J$4,0,5-(J$3-VLOOKUP($E122,'Country Indicator Data'!$B$4:$N$300,4,FALSE))/(J$3-J$4)*5)),1)))</f>
        <v>0.4</v>
      </c>
      <c r="K122" s="240">
        <f t="shared" si="40"/>
        <v>0.45</v>
      </c>
      <c r="L122" s="240">
        <f>IF(LEN(E122)&gt;3,(IF(VLOOKUP($C122,'Regional Crises'!$B$1:$R$66,10,FALSE)="x","x",ROUND(IF(VLOOKUP($C122,'Regional Crises'!$B$1:$R$66,10,FALSE)&gt;L$3,5,IF(VLOOKUP($C122,'Regional Crises'!$B$1:$R$66,10,FALSE)&lt;L$4,0,5-(L$3-VLOOKUP($C122,'Regional Crises'!$B$1:$R$66,10,FALSE))/(L$3-L$4)*5)),1))),IF(VLOOKUP($E122,'Country Indicator Data'!$B$4:$N$300,6,FALSE)="x","x",ROUND(IF(VLOOKUP($E122,'Country Indicator Data'!$B$4:$N$300,6,FALSE)&gt;L$3,5,IF(VLOOKUP($E122,'Country Indicator Data'!$B$4:$N$300,6,FALSE)&lt;L$4,0,5-(L$3-VLOOKUP($E122,'Country Indicator Data'!$B$4:$N$300,6,FALSE))/(L$3-L$4)*5)),1)))</f>
        <v>1.9</v>
      </c>
      <c r="M122" s="240">
        <f>IF(LEN(E122)&gt;3,(IF(VLOOKUP($C122,'Regional Crises'!$B$1:$R$66,11,FALSE)="x","x",ROUND(IF(VLOOKUP($C122,'Regional Crises'!$B$1:$R$66,11,FALSE)&gt;M$3,5,IF(VLOOKUP($C122,'Regional Crises'!$B$1:$R$66,11,FALSE)&lt;M$4,0,5-(M$3-VLOOKUP($C122,'Regional Crises'!$B$1:$R$66,11,FALSE))/(M$3-M$4)*5)),1))),IF(VLOOKUP($E122,'Country Indicator Data'!$B$4:$N$300,7,FALSE)="x","x",ROUND(IF(VLOOKUP($E122,'Country Indicator Data'!$B$4:$N$300,7,FALSE)&gt;M$3,5,IF(VLOOKUP($E122,'Country Indicator Data'!$B$4:$N$300,7,FALSE)&lt;M$4,0,5-(M$3-VLOOKUP($E122,'Country Indicator Data'!$B$4:$N$300,7,FALSE))/(M$3-M$4)*5)),1)))</f>
        <v>0.4</v>
      </c>
      <c r="N122" s="240">
        <f t="shared" si="41"/>
        <v>1.1499999999999999</v>
      </c>
      <c r="O122" s="240">
        <f t="shared" si="42"/>
        <v>1.4666666666666668</v>
      </c>
      <c r="P122" s="240">
        <f>IF(LEN(E122)&gt;3,VLOOKUP(C122,'Regional Crises'!$B$1:$R$69,12,FALSE),VLOOKUP(E122,'Country Indicator Data'!$B$4:$I$300,8,FALSE))</f>
        <v>3</v>
      </c>
      <c r="Q122" s="240">
        <f>IF(LEN(E122)&gt;3,((IF(VLOOKUP($C122,'Regional Crises'!$B$1:$R$66,13,FALSE)="x","x",ROUND(IF(VLOOKUP($C122,'Regional Crises'!$B$1:$R$66,13,FALSE)&gt;Q$3,5,IF(VLOOKUP($C122,'Regional Crises'!$B$1:$R$66,13,FALSE)&lt;Q$4,0,5-(LOG(Q$3)-LOG(VLOOKUP($C122,'Regional Crises'!$B$1:$R$66,13,FALSE)))/(LOG(Q$3)-LOG(Q$4))*5)),1)))),(IF(VLOOKUP($E122,'Country Indicator Data'!$B$4:$N$300,9,FALSE)="x","x",ROUND(IF(VLOOKUP($E122,'Country Indicator Data'!$B$4:$N$300,9,FALSE)&gt;Q$3,5,IF(VLOOKUP($E122,'Country Indicator Data'!$B$4:$N$300,9,FALSE)&lt;Q$4,0,5-(LOG(Q$3)-LOG(VLOOKUP($E122,'Country Indicator Data'!$B$4:$N$300,9,FALSE)))/(LOG(Q$3)-LOG(Q$4))*5)),1))))</f>
        <v>1.6</v>
      </c>
      <c r="R122" s="240">
        <f t="shared" si="43"/>
        <v>2.2999999999999998</v>
      </c>
      <c r="S122" s="240">
        <f>IF(LEN(E122)&gt;3,((IF(VLOOKUP($C122,'Regional Crises'!$B$1:$R$66,17,FALSE)="x","x",ROUND(IF(VLOOKUP($C122,'Regional Crises'!$B$1:$R$66,17,FALSE)&gt;S$3,0,IF(VLOOKUP($C122,'Regional Crises'!$B$1:$R$66,17,FALSE)&lt;S$4,5,(S$3-VLOOKUP($C122,'Regional Crises'!$B$1:$R$66,17,FALSE))/(S$3-S$4)*5)),1)))),(IF(VLOOKUP($E122,'Country Indicator Data'!$B$4:$N$300,13,FALSE)="x","x",ROUND(IF(VLOOKUP($E122,'Country Indicator Data'!$B$4:$N$300,13,FALSE)&gt;S$3,0,IF(VLOOKUP($E122,'Country Indicator Data'!$B$4:$N$300,13,FALSE)&lt;S$4,5,(S$3-VLOOKUP($E122,'Country Indicator Data'!$B$4:$N$300,13,FALSE))/(S$3-S$4)*5)),1))))</f>
        <v>3.2</v>
      </c>
      <c r="T122" s="240">
        <f>IF(LEN(E122)&gt;3,((IF(VLOOKUP($C122,'Regional Crises'!$B$1:$R$66,14,FALSE)="x","x",ROUND(IF(VLOOKUP($C122,'Regional Crises'!$B$1:$R$66,14,FALSE)&gt;T$3,0,IF(VLOOKUP($C122,'Regional Crises'!$B$1:$R$66,14,FALSE)&lt;T$4,5,(T$3-VLOOKUP($C122,'Regional Crises'!$B$1:$R$66,14,FALSE))/(T$3-T$4)*5)),1)))),(IF(VLOOKUP($E122,'Country Indicator Data'!$B$4:$N$300,10,FALSE)="x","x",ROUND(IF(VLOOKUP($E122,'Country Indicator Data'!$B$4:$N$300,10,FALSE)&gt;T$3,0,IF(VLOOKUP($E122,'Country Indicator Data'!$B$4:$N$300,10,FALSE)&lt;T$4,5,(T$3-VLOOKUP($E122,'Country Indicator Data'!$B$4:$N$300,10,FALSE))/(T$3-T$4)*5)),1))))</f>
        <v>2.9</v>
      </c>
      <c r="U122" s="240">
        <f>IF(LEN(E122)&gt;3,((IF(VLOOKUP($C122,'Regional Crises'!$B$1:$R$66,15,FALSE)="x","x",ROUND(IF(VLOOKUP($C122,'Regional Crises'!$B$1:$R$66,15,FALSE)&gt;U$3,0,IF(VLOOKUP($C122,'Regional Crises'!$B$1:$R$66,15,FALSE)&lt;U$4,5,(U$3-VLOOKUP($C122,'Regional Crises'!$B$1:$R$66,15,FALSE))/(U$3-U$4)*5)),1)))),(IF(VLOOKUP($E122,'Country Indicator Data'!$B$4:$N$300,11,FALSE)="x","x",ROUND(IF(VLOOKUP($E122,'Country Indicator Data'!$B$4:$N$300,11,FALSE)&gt;U$3,0,IF(VLOOKUP($E122,'Country Indicator Data'!$B$4:$N$300,11,FALSE)&lt;U$4,5,(U$3-VLOOKUP($E122,'Country Indicator Data'!$B$4:$N$300,11,FALSE))/(U$3-U$4)*5)),1))))</f>
        <v>2.8</v>
      </c>
      <c r="V122" s="240">
        <f>IF(LEN(E122)&gt;3,((IF(VLOOKUP($C122,'Regional Crises'!$B$1:$R$66,16,FALSE)="x","x",ROUND(IF(VLOOKUP($C122,'Regional Crises'!$B$1:$R$66,16,FALSE)&gt;V$3,0,IF(VLOOKUP($C122,'Regional Crises'!$B$1:$R$66,16,FALSE)&lt;V$4,5,(V$3-VLOOKUP($C122,'Regional Crises'!$B$1:$R$66,16,FALSE))/(V$3-V$4)*5)),1)))),(IF(VLOOKUP($E122,'Country Indicator Data'!$B$4:$N$300,12,FALSE)="x","x",ROUND(IF(VLOOKUP($E122,'Country Indicator Data'!$B$4:$N$300,12,FALSE)&gt;V$3,0,IF(VLOOKUP($E122,'Country Indicator Data'!$B$4:$N$300,12,FALSE)&lt;V$4,5,(V$3-VLOOKUP($E122,'Country Indicator Data'!$B$4:$N$300,12,FALSE))/(V$3-V$4)*5)),1))))</f>
        <v>3.4</v>
      </c>
      <c r="W122" s="240">
        <f t="shared" si="44"/>
        <v>3.1</v>
      </c>
      <c r="X122" s="240">
        <f t="shared" si="45"/>
        <v>2.2999999999999998</v>
      </c>
      <c r="Y122" s="247">
        <f>IF('Core Indicators'!FC119="x","x",IF('Core Indicators'!FC119&gt;=5,5,IF('Core Indicators'!FC119&gt;=4,4,IF('Core Indicators'!FC119&gt;=3,3,IF('Core Indicators'!FC119&gt;=2,2,IF('Core Indicators'!FC119&gt;=1,1,0))))))</f>
        <v>2</v>
      </c>
      <c r="Z122" s="240">
        <f t="shared" si="46"/>
        <v>2</v>
      </c>
      <c r="AA122" s="247">
        <f>'Crisis Indicator Data'!Y119</f>
        <v>1</v>
      </c>
      <c r="AB122" s="247">
        <f>'Crisis Indicator Data'!Z119</f>
        <v>0</v>
      </c>
      <c r="AC122" s="247">
        <f>'Crisis Indicator Data'!AA119</f>
        <v>1</v>
      </c>
      <c r="AD122" s="247">
        <f>'Crisis Indicator Data'!AB119</f>
        <v>0</v>
      </c>
      <c r="AE122" s="247">
        <f t="shared" si="47"/>
        <v>2</v>
      </c>
      <c r="AF122" s="247">
        <f>'Crisis Indicator Data'!AC119</f>
        <v>0</v>
      </c>
      <c r="AG122" s="247">
        <f>'Crisis Indicator Data'!AD119</f>
        <v>0</v>
      </c>
      <c r="AH122" s="247">
        <f t="shared" si="48"/>
        <v>0</v>
      </c>
      <c r="AI122" s="247">
        <f>'Crisis Indicator Data'!AE119</f>
        <v>0</v>
      </c>
      <c r="AJ122" s="247">
        <f>'Crisis Indicator Data'!AF119</f>
        <v>2</v>
      </c>
      <c r="AK122" s="247">
        <f>'Crisis Indicator Data'!AG119</f>
        <v>0</v>
      </c>
      <c r="AL122" s="247">
        <f t="shared" si="49"/>
        <v>2</v>
      </c>
      <c r="AM122" s="240">
        <f t="shared" si="50"/>
        <v>1</v>
      </c>
      <c r="AN122" s="240">
        <f t="shared" si="51"/>
        <v>1.5</v>
      </c>
    </row>
    <row r="123" spans="1:40" ht="13.5" customHeight="1" x14ac:dyDescent="0.25">
      <c r="A123" s="147" t="str">
        <f>'Crisis Indicator Data'!A120</f>
        <v>Eastern Africa Regional Drought Crisis</v>
      </c>
      <c r="B123" s="148" t="str">
        <f>'Crisis Indicator Data'!B120</f>
        <v>Drought</v>
      </c>
      <c r="C123" s="148" t="str">
        <f>'Crisis Indicator Data'!C120</f>
        <v>REG014</v>
      </c>
      <c r="D123" s="148" t="str">
        <f>'Crisis Indicator Data'!D120</f>
        <v>Ethiopia,Somalia,Kenya</v>
      </c>
      <c r="E123" s="149" t="str">
        <f>'Crisis Indicator Data'!E120</f>
        <v>ETH,SOM,KEN</v>
      </c>
      <c r="F123" s="240">
        <f>IF(LEN(E123)&gt;3,(IF(VLOOKUP($C123,'Regional Crises'!$B$1:$R$66,7,FALSE)="x","x",ROUND(IF(VLOOKUP($C123,'Regional Crises'!$B$1:$R$66,7,FALSE)&gt;$F$3,5,IF(VLOOKUP($C123,'Regional Crises'!$B$1:$R$66,7,FALSE)&lt;F$4,0,($F$3-VLOOKUP($C123,'Regional Crises'!$B$1:$R$66,7,FALSE))/($F$3-$F$4)*5)),1))),IF(VLOOKUP($E123,'Country Indicator Data'!$B$4:$N$300,3,FALSE)="x","x",ROUND(IF(VLOOKUP($E123,'Country Indicator Data'!$B$4:$N$300,3,FALSE)&gt;$F$3,5,IF(VLOOKUP($E123,'Country Indicator Data'!$B$4:$N$300,3,FALSE)&lt;$F$4,0,($F$3-VLOOKUP($E123,'Country Indicator Data'!$B$4:$N$300,3,FALSE))/($F$3-$F$4)*5)),1)))</f>
        <v>3.8</v>
      </c>
      <c r="G123" s="240">
        <f>IF(LEN(E123)&gt;3,(IF(VLOOKUP($C123,'Regional Crises'!$B$1:$R$66,9,FALSE)="x","x",ROUND(IF(VLOOKUP($C123,'Regional Crises'!$B$1:$R$66,9,FALSE)&gt;G$3,5,IF(VLOOKUP($C123,'Regional Crises'!$B$1:$R$66,9,FALSE)&lt;G$4,0,(G$3-VLOOKUP($C123,'Regional Crises'!$B$1:$R$66,9,FALSE))/(G$3-G$4)*5)),1))),IF(VLOOKUP($E123,'Country Indicator Data'!$B$4:$N$300,5,FALSE)="x","x",ROUND(IF(VLOOKUP($E123,'Country Indicator Data'!$B$4:$N$300,5,FALSE)&gt;G$3,5,IF(VLOOKUP($E123,'Country Indicator Data'!$B$4:$N$300,5,FALSE)&lt;G$4,0,(G$3-VLOOKUP($E123,'Country Indicator Data'!$B$4:$N$300,5,FALSE))/(G$3-G$4)*5)),1)))</f>
        <v>3.3</v>
      </c>
      <c r="H123" s="240">
        <f t="shared" si="39"/>
        <v>3.55</v>
      </c>
      <c r="I123" s="240">
        <f>IF(LEN(E123)&gt;3,(IF(VLOOKUP($C123,'Regional Crises'!$B$1:$R$66,6,FALSE)="x","x",ROUND(IF(VLOOKUP($C123,'Regional Crises'!$B$1:$R$66,6,FALSE)&gt;I$3,5,IF(VLOOKUP($C123,'Regional Crises'!$B$1:$R$66,6,FALSE)&lt;I$4,0,5-(I$3-VLOOKUP($C123,'Regional Crises'!$B$1:$R$66,6,FALSE))/(I$3-I$4)*5)),1))),IF(VLOOKUP($E123,'Country Indicator Data'!$B$4:$N$300,2,FALSE)="x","x",ROUND(IF(VLOOKUP($E123,'Country Indicator Data'!$B$4:$N$300,2,FALSE)&gt;I$3,5,IF(VLOOKUP($E123,'Country Indicator Data'!$B$4:$N$300,2,FALSE)&lt;I$4,0,5-(I$3-VLOOKUP($E123,'Country Indicator Data'!$B$4:$N$300,2,FALSE))/(I$3-I$4)*5)),1)))</f>
        <v>2.7</v>
      </c>
      <c r="J123" s="240">
        <f>IF(LEN(E123)&gt;3,(IF(VLOOKUP($C123,'Regional Crises'!$B$1:$R$66,8,FALSE)="x","x",ROUND(IF(VLOOKUP($C123,'Regional Crises'!$B$1:$R$66,8,FALSE)&gt;J$3,5,IF(VLOOKUP($C123,'Regional Crises'!$B$1:$R$66,8,FALSE)&lt;J$4,0,5-(J$3-VLOOKUP($C123,'Regional Crises'!$B$1:$R$66,8,FALSE))/(J$3-J$4)*5)),1))),IF(VLOOKUP($E123,'Country Indicator Data'!$B$4:$N$300,4,FALSE)="x","x",ROUND(IF(VLOOKUP($E123,'Country Indicator Data'!$B$4:$N$300,4,FALSE)&gt;J$3,5,IF(VLOOKUP($E123,'Country Indicator Data'!$B$4:$N$300,4,FALSE)&lt;J$4,0,5-(J$3-VLOOKUP($E123,'Country Indicator Data'!$B$4:$N$300,4,FALSE))/(J$3-J$4)*5)),1)))</f>
        <v>1.2</v>
      </c>
      <c r="K123" s="240">
        <f t="shared" si="40"/>
        <v>1.9500000000000002</v>
      </c>
      <c r="L123" s="240">
        <f>IF(LEN(E123)&gt;3,(IF(VLOOKUP($C123,'Regional Crises'!$B$1:$R$66,10,FALSE)="x","x",ROUND(IF(VLOOKUP($C123,'Regional Crises'!$B$1:$R$66,10,FALSE)&gt;L$3,5,IF(VLOOKUP($C123,'Regional Crises'!$B$1:$R$66,10,FALSE)&lt;L$4,0,5-(L$3-VLOOKUP($C123,'Regional Crises'!$B$1:$R$66,10,FALSE))/(L$3-L$4)*5)),1))),IF(VLOOKUP($E123,'Country Indicator Data'!$B$4:$N$300,6,FALSE)="x","x",ROUND(IF(VLOOKUP($E123,'Country Indicator Data'!$B$4:$N$300,6,FALSE)&gt;L$3,5,IF(VLOOKUP($E123,'Country Indicator Data'!$B$4:$N$300,6,FALSE)&lt;L$4,0,5-(L$3-VLOOKUP($E123,'Country Indicator Data'!$B$4:$N$300,6,FALSE))/(L$3-L$4)*5)),1)))</f>
        <v>3.5</v>
      </c>
      <c r="M123" s="240">
        <f>IF(LEN(E123)&gt;3,(IF(VLOOKUP($C123,'Regional Crises'!$B$1:$R$66,11,FALSE)="x","x",ROUND(IF(VLOOKUP($C123,'Regional Crises'!$B$1:$R$66,11,FALSE)&gt;M$3,5,IF(VLOOKUP($C123,'Regional Crises'!$B$1:$R$66,11,FALSE)&lt;M$4,0,5-(M$3-VLOOKUP($C123,'Regional Crises'!$B$1:$R$66,11,FALSE))/(M$3-M$4)*5)),1))),IF(VLOOKUP($E123,'Country Indicator Data'!$B$4:$N$300,7,FALSE)="x","x",ROUND(IF(VLOOKUP($E123,'Country Indicator Data'!$B$4:$N$300,7,FALSE)&gt;M$3,5,IF(VLOOKUP($E123,'Country Indicator Data'!$B$4:$N$300,7,FALSE)&lt;M$4,0,5-(M$3-VLOOKUP($E123,'Country Indicator Data'!$B$4:$N$300,7,FALSE))/(M$3-M$4)*5)),1)))</f>
        <v>1.6</v>
      </c>
      <c r="N123" s="240">
        <f t="shared" si="41"/>
        <v>2.5499999999999998</v>
      </c>
      <c r="O123" s="240">
        <f t="shared" si="42"/>
        <v>2.6833333333333336</v>
      </c>
      <c r="P123" s="240">
        <f>IF(LEN(E123)&gt;3,VLOOKUP(C123,'Regional Crises'!$B$1:$R$69,12,FALSE),VLOOKUP(E123,'Country Indicator Data'!$B$4:$I$300,8,FALSE))</f>
        <v>5</v>
      </c>
      <c r="Q123" s="240">
        <f>IF(LEN(E123)&gt;3,((IF(VLOOKUP($C123,'Regional Crises'!$B$1:$R$66,13,FALSE)="x","x",ROUND(IF(VLOOKUP($C123,'Regional Crises'!$B$1:$R$66,13,FALSE)&gt;Q$3,5,IF(VLOOKUP($C123,'Regional Crises'!$B$1:$R$66,13,FALSE)&lt;Q$4,0,5-(LOG(Q$3)-LOG(VLOOKUP($C123,'Regional Crises'!$B$1:$R$66,13,FALSE)))/(LOG(Q$3)-LOG(Q$4))*5)),1)))),(IF(VLOOKUP($E123,'Country Indicator Data'!$B$4:$N$300,9,FALSE)="x","x",ROUND(IF(VLOOKUP($E123,'Country Indicator Data'!$B$4:$N$300,9,FALSE)&gt;Q$3,5,IF(VLOOKUP($E123,'Country Indicator Data'!$B$4:$N$300,9,FALSE)&lt;Q$4,0,5-(LOG(Q$3)-LOG(VLOOKUP($E123,'Country Indicator Data'!$B$4:$N$300,9,FALSE)))/(LOG(Q$3)-LOG(Q$4))*5)),1))))</f>
        <v>5</v>
      </c>
      <c r="R123" s="240">
        <f t="shared" si="43"/>
        <v>5</v>
      </c>
      <c r="S123" s="240">
        <f>IF(LEN(E123)&gt;3,((IF(VLOOKUP($C123,'Regional Crises'!$B$1:$R$66,17,FALSE)="x","x",ROUND(IF(VLOOKUP($C123,'Regional Crises'!$B$1:$R$66,17,FALSE)&gt;S$3,0,IF(VLOOKUP($C123,'Regional Crises'!$B$1:$R$66,17,FALSE)&lt;S$4,5,(S$3-VLOOKUP($C123,'Regional Crises'!$B$1:$R$66,17,FALSE))/(S$3-S$4)*5)),1)))),(IF(VLOOKUP($E123,'Country Indicator Data'!$B$4:$N$300,13,FALSE)="x","x",ROUND(IF(VLOOKUP($E123,'Country Indicator Data'!$B$4:$N$300,13,FALSE)&gt;S$3,0,IF(VLOOKUP($E123,'Country Indicator Data'!$B$4:$N$300,13,FALSE)&lt;S$4,5,(S$3-VLOOKUP($E123,'Country Indicator Data'!$B$4:$N$300,13,FALSE))/(S$3-S$4)*5)),1))))</f>
        <v>3.8</v>
      </c>
      <c r="T123" s="240">
        <f>IF(LEN(E123)&gt;3,((IF(VLOOKUP($C123,'Regional Crises'!$B$1:$R$66,14,FALSE)="x","x",ROUND(IF(VLOOKUP($C123,'Regional Crises'!$B$1:$R$66,14,FALSE)&gt;T$3,0,IF(VLOOKUP($C123,'Regional Crises'!$B$1:$R$66,14,FALSE)&lt;T$4,5,(T$3-VLOOKUP($C123,'Regional Crises'!$B$1:$R$66,14,FALSE))/(T$3-T$4)*5)),1)))),(IF(VLOOKUP($E123,'Country Indicator Data'!$B$4:$N$300,10,FALSE)="x","x",ROUND(IF(VLOOKUP($E123,'Country Indicator Data'!$B$4:$N$300,10,FALSE)&gt;T$3,0,IF(VLOOKUP($E123,'Country Indicator Data'!$B$4:$N$300,10,FALSE)&lt;T$4,5,(T$3-VLOOKUP($E123,'Country Indicator Data'!$B$4:$N$300,10,FALSE))/(T$3-T$4)*5)),1))))</f>
        <v>3.6</v>
      </c>
      <c r="U123" s="240">
        <f>IF(LEN(E123)&gt;3,((IF(VLOOKUP($C123,'Regional Crises'!$B$1:$R$66,15,FALSE)="x","x",ROUND(IF(VLOOKUP($C123,'Regional Crises'!$B$1:$R$66,15,FALSE)&gt;U$3,0,IF(VLOOKUP($C123,'Regional Crises'!$B$1:$R$66,15,FALSE)&lt;U$4,5,(U$3-VLOOKUP($C123,'Regional Crises'!$B$1:$R$66,15,FALSE))/(U$3-U$4)*5)),1)))),(IF(VLOOKUP($E123,'Country Indicator Data'!$B$4:$N$300,11,FALSE)="x","x",ROUND(IF(VLOOKUP($E123,'Country Indicator Data'!$B$4:$N$300,11,FALSE)&gt;U$3,0,IF(VLOOKUP($E123,'Country Indicator Data'!$B$4:$N$300,11,FALSE)&lt;U$4,5,(U$3-VLOOKUP($E123,'Country Indicator Data'!$B$4:$N$300,11,FALSE))/(U$3-U$4)*5)),1))))</f>
        <v>3.4</v>
      </c>
      <c r="V123" s="240">
        <f>IF(LEN(E123)&gt;3,((IF(VLOOKUP($C123,'Regional Crises'!$B$1:$R$66,16,FALSE)="x","x",ROUND(IF(VLOOKUP($C123,'Regional Crises'!$B$1:$R$66,16,FALSE)&gt;V$3,0,IF(VLOOKUP($C123,'Regional Crises'!$B$1:$R$66,16,FALSE)&lt;V$4,5,(V$3-VLOOKUP($C123,'Regional Crises'!$B$1:$R$66,16,FALSE))/(V$3-V$4)*5)),1)))),(IF(VLOOKUP($E123,'Country Indicator Data'!$B$4:$N$300,12,FALSE)="x","x",ROUND(IF(VLOOKUP($E123,'Country Indicator Data'!$B$4:$N$300,12,FALSE)&gt;V$3,0,IF(VLOOKUP($E123,'Country Indicator Data'!$B$4:$N$300,12,FALSE)&lt;V$4,5,(V$3-VLOOKUP($E123,'Country Indicator Data'!$B$4:$N$300,12,FALSE))/(V$3-V$4)*5)),1))))</f>
        <v>3.7</v>
      </c>
      <c r="W123" s="240">
        <f t="shared" si="44"/>
        <v>3.6</v>
      </c>
      <c r="X123" s="240">
        <f t="shared" si="45"/>
        <v>3.8</v>
      </c>
      <c r="Y123" s="247">
        <f>IF('Core Indicators'!FC120="x","x",IF('Core Indicators'!FC120&gt;=5,5,IF('Core Indicators'!FC120&gt;=4,4,IF('Core Indicators'!FC120&gt;=3,3,IF('Core Indicators'!FC120&gt;=2,2,IF('Core Indicators'!FC120&gt;=1,1,0))))))</f>
        <v>5</v>
      </c>
      <c r="Z123" s="240">
        <f t="shared" si="46"/>
        <v>5</v>
      </c>
      <c r="AA123" s="247">
        <f>'Crisis Indicator Data'!Y120</f>
        <v>2</v>
      </c>
      <c r="AB123" s="247">
        <f>'Crisis Indicator Data'!Z120</f>
        <v>3</v>
      </c>
      <c r="AC123" s="247">
        <f>'Crisis Indicator Data'!AA120</f>
        <v>3</v>
      </c>
      <c r="AD123" s="247">
        <f>'Crisis Indicator Data'!AB120</f>
        <v>3</v>
      </c>
      <c r="AE123" s="247">
        <f t="shared" si="47"/>
        <v>5</v>
      </c>
      <c r="AF123" s="247">
        <f>'Crisis Indicator Data'!AC120</f>
        <v>2</v>
      </c>
      <c r="AG123" s="247">
        <f>'Crisis Indicator Data'!AD120</f>
        <v>3</v>
      </c>
      <c r="AH123" s="247">
        <f t="shared" si="48"/>
        <v>5</v>
      </c>
      <c r="AI123" s="247">
        <f>'Crisis Indicator Data'!AE120</f>
        <v>3</v>
      </c>
      <c r="AJ123" s="247">
        <f>'Crisis Indicator Data'!AF120</f>
        <v>3</v>
      </c>
      <c r="AK123" s="247">
        <f>'Crisis Indicator Data'!AG120</f>
        <v>3</v>
      </c>
      <c r="AL123" s="247">
        <f t="shared" si="49"/>
        <v>5</v>
      </c>
      <c r="AM123" s="240">
        <f t="shared" si="50"/>
        <v>5</v>
      </c>
      <c r="AN123" s="240">
        <f t="shared" si="51"/>
        <v>5</v>
      </c>
    </row>
    <row r="124" spans="1:40" ht="13.5" customHeight="1" x14ac:dyDescent="0.25">
      <c r="A124" s="147" t="str">
        <f>'Crisis Indicator Data'!A121</f>
        <v>Turkiye / Syria earthquake</v>
      </c>
      <c r="B124" s="148" t="str">
        <f>'Crisis Indicator Data'!B121</f>
        <v>Earthquake</v>
      </c>
      <c r="C124" s="148" t="str">
        <f>'Crisis Indicator Data'!C121</f>
        <v>REG015</v>
      </c>
      <c r="D124" s="148" t="str">
        <f>'Crisis Indicator Data'!D121</f>
        <v>Türkiye,Syria</v>
      </c>
      <c r="E124" s="149" t="str">
        <f>'Crisis Indicator Data'!E121</f>
        <v>TUR,SYR</v>
      </c>
      <c r="F124" s="240">
        <f>IF(LEN(E124)&gt;3,(IF(VLOOKUP($C124,'Regional Crises'!$B$1:$R$66,7,FALSE)="x","x",ROUND(IF(VLOOKUP($C124,'Regional Crises'!$B$1:$R$66,7,FALSE)&gt;$F$3,5,IF(VLOOKUP($C124,'Regional Crises'!$B$1:$R$66,7,FALSE)&lt;F$4,0,($F$3-VLOOKUP($C124,'Regional Crises'!$B$1:$R$66,7,FALSE))/($F$3-$F$4)*5)),1))),IF(VLOOKUP($E124,'Country Indicator Data'!$B$4:$N$300,3,FALSE)="x","x",ROUND(IF(VLOOKUP($E124,'Country Indicator Data'!$B$4:$N$300,3,FALSE)&gt;$F$3,5,IF(VLOOKUP($E124,'Country Indicator Data'!$B$4:$N$300,3,FALSE)&lt;$F$4,0,($F$3-VLOOKUP($E124,'Country Indicator Data'!$B$4:$N$300,3,FALSE))/($F$3-$F$4)*5)),1)))</f>
        <v>3.6</v>
      </c>
      <c r="G124" s="240">
        <f>IF(LEN(E124)&gt;3,(IF(VLOOKUP($C124,'Regional Crises'!$B$1:$R$66,9,FALSE)="x","x",ROUND(IF(VLOOKUP($C124,'Regional Crises'!$B$1:$R$66,9,FALSE)&gt;G$3,5,IF(VLOOKUP($C124,'Regional Crises'!$B$1:$R$66,9,FALSE)&lt;G$4,0,(G$3-VLOOKUP($C124,'Regional Crises'!$B$1:$R$66,9,FALSE))/(G$3-G$4)*5)),1))),IF(VLOOKUP($E124,'Country Indicator Data'!$B$4:$N$300,5,FALSE)="x","x",ROUND(IF(VLOOKUP($E124,'Country Indicator Data'!$B$4:$N$300,5,FALSE)&gt;G$3,5,IF(VLOOKUP($E124,'Country Indicator Data'!$B$4:$N$300,5,FALSE)&lt;G$4,0,(G$3-VLOOKUP($E124,'Country Indicator Data'!$B$4:$N$300,5,FALSE))/(G$3-G$4)*5)),1)))</f>
        <v>3.3</v>
      </c>
      <c r="H124" s="240">
        <f t="shared" si="39"/>
        <v>3.45</v>
      </c>
      <c r="I124" s="240">
        <f>IF(LEN(E124)&gt;3,(IF(VLOOKUP($C124,'Regional Crises'!$B$1:$R$66,6,FALSE)="x","x",ROUND(IF(VLOOKUP($C124,'Regional Crises'!$B$1:$R$66,6,FALSE)&gt;I$3,5,IF(VLOOKUP($C124,'Regional Crises'!$B$1:$R$66,6,FALSE)&lt;I$4,0,5-(I$3-VLOOKUP($C124,'Regional Crises'!$B$1:$R$66,6,FALSE))/(I$3-I$4)*5)),1))),IF(VLOOKUP($E124,'Country Indicator Data'!$B$4:$N$300,2,FALSE)="x","x",ROUND(IF(VLOOKUP($E124,'Country Indicator Data'!$B$4:$N$300,2,FALSE)&gt;I$3,5,IF(VLOOKUP($E124,'Country Indicator Data'!$B$4:$N$300,2,FALSE)&lt;I$4,0,5-(I$3-VLOOKUP($E124,'Country Indicator Data'!$B$4:$N$300,2,FALSE))/(I$3-I$4)*5)),1)))</f>
        <v>2.4</v>
      </c>
      <c r="J124" s="240">
        <f>IF(LEN(E124)&gt;3,(IF(VLOOKUP($C124,'Regional Crises'!$B$1:$R$66,8,FALSE)="x","x",ROUND(IF(VLOOKUP($C124,'Regional Crises'!$B$1:$R$66,8,FALSE)&gt;J$3,5,IF(VLOOKUP($C124,'Regional Crises'!$B$1:$R$66,8,FALSE)&lt;J$4,0,5-(J$3-VLOOKUP($C124,'Regional Crises'!$B$1:$R$66,8,FALSE))/(J$3-J$4)*5)),1))),IF(VLOOKUP($E124,'Country Indicator Data'!$B$4:$N$300,4,FALSE)="x","x",ROUND(IF(VLOOKUP($E124,'Country Indicator Data'!$B$4:$N$300,4,FALSE)&gt;J$3,5,IF(VLOOKUP($E124,'Country Indicator Data'!$B$4:$N$300,4,FALSE)&lt;J$4,0,5-(J$3-VLOOKUP($E124,'Country Indicator Data'!$B$4:$N$300,4,FALSE))/(J$3-J$4)*5)),1)))</f>
        <v>5</v>
      </c>
      <c r="K124" s="240">
        <f t="shared" si="40"/>
        <v>3.7</v>
      </c>
      <c r="L124" s="240">
        <f>IF(LEN(E124)&gt;3,(IF(VLOOKUP($C124,'Regional Crises'!$B$1:$R$66,10,FALSE)="x","x",ROUND(IF(VLOOKUP($C124,'Regional Crises'!$B$1:$R$66,10,FALSE)&gt;L$3,5,IF(VLOOKUP($C124,'Regional Crises'!$B$1:$R$66,10,FALSE)&lt;L$4,0,5-(L$3-VLOOKUP($C124,'Regional Crises'!$B$1:$R$66,10,FALSE))/(L$3-L$4)*5)),1))),IF(VLOOKUP($E124,'Country Indicator Data'!$B$4:$N$300,6,FALSE)="x","x",ROUND(IF(VLOOKUP($E124,'Country Indicator Data'!$B$4:$N$300,6,FALSE)&gt;L$3,5,IF(VLOOKUP($E124,'Country Indicator Data'!$B$4:$N$300,6,FALSE)&lt;L$4,0,5-(L$3-VLOOKUP($E124,'Country Indicator Data'!$B$4:$N$300,6,FALSE))/(L$3-L$4)*5)),1)))</f>
        <v>2.8</v>
      </c>
      <c r="M124" s="240">
        <f>IF(LEN(E124)&gt;3,(IF(VLOOKUP($C124,'Regional Crises'!$B$1:$R$66,11,FALSE)="x","x",ROUND(IF(VLOOKUP($C124,'Regional Crises'!$B$1:$R$66,11,FALSE)&gt;M$3,5,IF(VLOOKUP($C124,'Regional Crises'!$B$1:$R$66,11,FALSE)&lt;M$4,0,5-(M$3-VLOOKUP($C124,'Regional Crises'!$B$1:$R$66,11,FALSE))/(M$3-M$4)*5)),1))),IF(VLOOKUP($E124,'Country Indicator Data'!$B$4:$N$300,7,FALSE)="x","x",ROUND(IF(VLOOKUP($E124,'Country Indicator Data'!$B$4:$N$300,7,FALSE)&gt;M$3,5,IF(VLOOKUP($E124,'Country Indicator Data'!$B$4:$N$300,7,FALSE)&lt;M$4,0,5-(M$3-VLOOKUP($E124,'Country Indicator Data'!$B$4:$N$300,7,FALSE))/(M$3-M$4)*5)),1)))</f>
        <v>1.8</v>
      </c>
      <c r="N124" s="240">
        <f t="shared" si="41"/>
        <v>2.2999999999999998</v>
      </c>
      <c r="O124" s="240">
        <f t="shared" si="42"/>
        <v>3.15</v>
      </c>
      <c r="P124" s="240">
        <f>IF(LEN(E124)&gt;3,VLOOKUP(C124,'Regional Crises'!$B$1:$R$69,12,FALSE),VLOOKUP(E124,'Country Indicator Data'!$B$4:$I$300,8,FALSE))</f>
        <v>4.5</v>
      </c>
      <c r="Q124" s="240">
        <f>IF(LEN(E124)&gt;3,((IF(VLOOKUP($C124,'Regional Crises'!$B$1:$R$66,13,FALSE)="x","x",ROUND(IF(VLOOKUP($C124,'Regional Crises'!$B$1:$R$66,13,FALSE)&gt;Q$3,5,IF(VLOOKUP($C124,'Regional Crises'!$B$1:$R$66,13,FALSE)&lt;Q$4,0,5-(LOG(Q$3)-LOG(VLOOKUP($C124,'Regional Crises'!$B$1:$R$66,13,FALSE)))/(LOG(Q$3)-LOG(Q$4))*5)),1)))),(IF(VLOOKUP($E124,'Country Indicator Data'!$B$4:$N$300,9,FALSE)="x","x",ROUND(IF(VLOOKUP($E124,'Country Indicator Data'!$B$4:$N$300,9,FALSE)&gt;Q$3,5,IF(VLOOKUP($E124,'Country Indicator Data'!$B$4:$N$300,9,FALSE)&lt;Q$4,0,5-(LOG(Q$3)-LOG(VLOOKUP($E124,'Country Indicator Data'!$B$4:$N$300,9,FALSE)))/(LOG(Q$3)-LOG(Q$4))*5)),1))))</f>
        <v>5</v>
      </c>
      <c r="R124" s="240">
        <f t="shared" si="43"/>
        <v>4.75</v>
      </c>
      <c r="S124" s="240">
        <f>IF(LEN(E124)&gt;3,((IF(VLOOKUP($C124,'Regional Crises'!$B$1:$R$66,17,FALSE)="x","x",ROUND(IF(VLOOKUP($C124,'Regional Crises'!$B$1:$R$66,17,FALSE)&gt;S$3,0,IF(VLOOKUP($C124,'Regional Crises'!$B$1:$R$66,17,FALSE)&lt;S$4,5,(S$3-VLOOKUP($C124,'Regional Crises'!$B$1:$R$66,17,FALSE))/(S$3-S$4)*5)),1)))),(IF(VLOOKUP($E124,'Country Indicator Data'!$B$4:$N$300,13,FALSE)="x","x",ROUND(IF(VLOOKUP($E124,'Country Indicator Data'!$B$4:$N$300,13,FALSE)&gt;S$3,0,IF(VLOOKUP($E124,'Country Indicator Data'!$B$4:$N$300,13,FALSE)&lt;S$4,5,(S$3-VLOOKUP($E124,'Country Indicator Data'!$B$4:$N$300,13,FALSE))/(S$3-S$4)*5)),1))))</f>
        <v>3.7</v>
      </c>
      <c r="T124" s="240">
        <f>IF(LEN(E124)&gt;3,((IF(VLOOKUP($C124,'Regional Crises'!$B$1:$R$66,14,FALSE)="x","x",ROUND(IF(VLOOKUP($C124,'Regional Crises'!$B$1:$R$66,14,FALSE)&gt;T$3,0,IF(VLOOKUP($C124,'Regional Crises'!$B$1:$R$66,14,FALSE)&lt;T$4,5,(T$3-VLOOKUP($C124,'Regional Crises'!$B$1:$R$66,14,FALSE))/(T$3-T$4)*5)),1)))),(IF(VLOOKUP($E124,'Country Indicator Data'!$B$4:$N$300,10,FALSE)="x","x",ROUND(IF(VLOOKUP($E124,'Country Indicator Data'!$B$4:$N$300,10,FALSE)&gt;T$3,0,IF(VLOOKUP($E124,'Country Indicator Data'!$B$4:$N$300,10,FALSE)&lt;T$4,5,(T$3-VLOOKUP($E124,'Country Indicator Data'!$B$4:$N$300,10,FALSE))/(T$3-T$4)*5)),1))))</f>
        <v>3.7</v>
      </c>
      <c r="U124" s="240">
        <f>IF(LEN(E124)&gt;3,((IF(VLOOKUP($C124,'Regional Crises'!$B$1:$R$66,15,FALSE)="x","x",ROUND(IF(VLOOKUP($C124,'Regional Crises'!$B$1:$R$66,15,FALSE)&gt;U$3,0,IF(VLOOKUP($C124,'Regional Crises'!$B$1:$R$66,15,FALSE)&lt;U$4,5,(U$3-VLOOKUP($C124,'Regional Crises'!$B$1:$R$66,15,FALSE))/(U$3-U$4)*5)),1)))),(IF(VLOOKUP($E124,'Country Indicator Data'!$B$4:$N$300,11,FALSE)="x","x",ROUND(IF(VLOOKUP($E124,'Country Indicator Data'!$B$4:$N$300,11,FALSE)&gt;U$3,0,IF(VLOOKUP($E124,'Country Indicator Data'!$B$4:$N$300,11,FALSE)&lt;U$4,5,(U$3-VLOOKUP($E124,'Country Indicator Data'!$B$4:$N$300,11,FALSE))/(U$3-U$4)*5)),1))))</f>
        <v>3.8</v>
      </c>
      <c r="V124" s="240">
        <f>IF(LEN(E124)&gt;3,((IF(VLOOKUP($C124,'Regional Crises'!$B$1:$R$66,16,FALSE)="x","x",ROUND(IF(VLOOKUP($C124,'Regional Crises'!$B$1:$R$66,16,FALSE)&gt;V$3,0,IF(VLOOKUP($C124,'Regional Crises'!$B$1:$R$66,16,FALSE)&lt;V$4,5,(V$3-VLOOKUP($C124,'Regional Crises'!$B$1:$R$66,16,FALSE))/(V$3-V$4)*5)),1)))),(IF(VLOOKUP($E124,'Country Indicator Data'!$B$4:$N$300,12,FALSE)="x","x",ROUND(IF(VLOOKUP($E124,'Country Indicator Data'!$B$4:$N$300,12,FALSE)&gt;V$3,0,IF(VLOOKUP($E124,'Country Indicator Data'!$B$4:$N$300,12,FALSE)&lt;V$4,5,(V$3-VLOOKUP($E124,'Country Indicator Data'!$B$4:$N$300,12,FALSE))/(V$3-V$4)*5)),1))))</f>
        <v>4.2</v>
      </c>
      <c r="W124" s="240">
        <f t="shared" si="44"/>
        <v>3.9</v>
      </c>
      <c r="X124" s="240">
        <f t="shared" si="45"/>
        <v>3.9</v>
      </c>
      <c r="Y124" s="247">
        <f>IF('Core Indicators'!FC121="x","x",IF('Core Indicators'!FC121&gt;=5,5,IF('Core Indicators'!FC121&gt;=4,4,IF('Core Indicators'!FC121&gt;=3,3,IF('Core Indicators'!FC121&gt;=2,2,IF('Core Indicators'!FC121&gt;=1,1,0))))))</f>
        <v>5</v>
      </c>
      <c r="Z124" s="240">
        <f t="shared" si="46"/>
        <v>5</v>
      </c>
      <c r="AA124" s="247">
        <f>'Crisis Indicator Data'!Y121</f>
        <v>1</v>
      </c>
      <c r="AB124" s="247">
        <f>'Crisis Indicator Data'!Z121</f>
        <v>3</v>
      </c>
      <c r="AC124" s="247">
        <f>'Crisis Indicator Data'!AA121</f>
        <v>2</v>
      </c>
      <c r="AD124" s="247">
        <f>'Crisis Indicator Data'!AB121</f>
        <v>3</v>
      </c>
      <c r="AE124" s="247">
        <f t="shared" si="47"/>
        <v>4</v>
      </c>
      <c r="AF124" s="247">
        <f>'Crisis Indicator Data'!AC121</f>
        <v>0</v>
      </c>
      <c r="AG124" s="247">
        <f>'Crisis Indicator Data'!AD121</f>
        <v>2</v>
      </c>
      <c r="AH124" s="247">
        <f t="shared" si="48"/>
        <v>2</v>
      </c>
      <c r="AI124" s="247">
        <f>'Crisis Indicator Data'!AE121</f>
        <v>3</v>
      </c>
      <c r="AJ124" s="247">
        <f>'Crisis Indicator Data'!AF121</f>
        <v>2</v>
      </c>
      <c r="AK124" s="247">
        <f>'Crisis Indicator Data'!AG121</f>
        <v>3</v>
      </c>
      <c r="AL124" s="247">
        <f t="shared" si="49"/>
        <v>5</v>
      </c>
      <c r="AM124" s="240">
        <f t="shared" si="50"/>
        <v>4</v>
      </c>
      <c r="AN124" s="240">
        <f t="shared" si="51"/>
        <v>4.5</v>
      </c>
    </row>
    <row r="125" spans="1:40" ht="13.5" customHeight="1" x14ac:dyDescent="0.25">
      <c r="A125" s="147" t="str">
        <f>'Crisis Indicator Data'!A122</f>
        <v>Displacement from Ukraine conflict in Romania</v>
      </c>
      <c r="B125" s="148" t="str">
        <f>'Crisis Indicator Data'!B122</f>
        <v>Conflict,Displacement</v>
      </c>
      <c r="C125" s="148" t="str">
        <f>'Crisis Indicator Data'!C122</f>
        <v>ROU002</v>
      </c>
      <c r="D125" s="148" t="str">
        <f>'Crisis Indicator Data'!D122</f>
        <v>Romania</v>
      </c>
      <c r="E125" s="149" t="str">
        <f>'Crisis Indicator Data'!E122</f>
        <v>ROU</v>
      </c>
      <c r="F125" s="240">
        <f>IF(LEN(E125)&gt;3,(IF(VLOOKUP($C125,'Regional Crises'!$B$1:$R$66,7,FALSE)="x","x",ROUND(IF(VLOOKUP($C125,'Regional Crises'!$B$1:$R$66,7,FALSE)&gt;$F$3,5,IF(VLOOKUP($C125,'Regional Crises'!$B$1:$R$66,7,FALSE)&lt;F$4,0,($F$3-VLOOKUP($C125,'Regional Crises'!$B$1:$R$66,7,FALSE))/($F$3-$F$4)*5)),1))),IF(VLOOKUP($E125,'Country Indicator Data'!$B$4:$N$300,3,FALSE)="x","x",ROUND(IF(VLOOKUP($E125,'Country Indicator Data'!$B$4:$N$300,3,FALSE)&gt;$F$3,5,IF(VLOOKUP($E125,'Country Indicator Data'!$B$4:$N$300,3,FALSE)&lt;$F$4,0,($F$3-VLOOKUP($E125,'Country Indicator Data'!$B$4:$N$300,3,FALSE))/($F$3-$F$4)*5)),1)))</f>
        <v>2.1</v>
      </c>
      <c r="G125" s="240">
        <f>IF(LEN(E125)&gt;3,(IF(VLOOKUP($C125,'Regional Crises'!$B$1:$R$66,9,FALSE)="x","x",ROUND(IF(VLOOKUP($C125,'Regional Crises'!$B$1:$R$66,9,FALSE)&gt;G$3,5,IF(VLOOKUP($C125,'Regional Crises'!$B$1:$R$66,9,FALSE)&lt;G$4,0,(G$3-VLOOKUP($C125,'Regional Crises'!$B$1:$R$66,9,FALSE))/(G$3-G$4)*5)),1))),IF(VLOOKUP($E125,'Country Indicator Data'!$B$4:$N$300,5,FALSE)="x","x",ROUND(IF(VLOOKUP($E125,'Country Indicator Data'!$B$4:$N$300,5,FALSE)&gt;G$3,5,IF(VLOOKUP($E125,'Country Indicator Data'!$B$4:$N$300,5,FALSE)&lt;G$4,0,(G$3-VLOOKUP($E125,'Country Indicator Data'!$B$4:$N$300,5,FALSE))/(G$3-G$4)*5)),1)))</f>
        <v>1.2</v>
      </c>
      <c r="H125" s="240">
        <f t="shared" si="39"/>
        <v>1.65</v>
      </c>
      <c r="I125" s="240">
        <f>IF(LEN(E125)&gt;3,(IF(VLOOKUP($C125,'Regional Crises'!$B$1:$R$66,6,FALSE)="x","x",ROUND(IF(VLOOKUP($C125,'Regional Crises'!$B$1:$R$66,6,FALSE)&gt;I$3,5,IF(VLOOKUP($C125,'Regional Crises'!$B$1:$R$66,6,FALSE)&lt;I$4,0,5-(I$3-VLOOKUP($C125,'Regional Crises'!$B$1:$R$66,6,FALSE))/(I$3-I$4)*5)),1))),IF(VLOOKUP($E125,'Country Indicator Data'!$B$4:$N$300,2,FALSE)="x","x",ROUND(IF(VLOOKUP($E125,'Country Indicator Data'!$B$4:$N$300,2,FALSE)&gt;I$3,5,IF(VLOOKUP($E125,'Country Indicator Data'!$B$4:$N$300,2,FALSE)&lt;I$4,0,5-(I$3-VLOOKUP($E125,'Country Indicator Data'!$B$4:$N$300,2,FALSE))/(I$3-I$4)*5)),1)))</f>
        <v>1.5</v>
      </c>
      <c r="J125" s="240">
        <f>IF(LEN(E125)&gt;3,(IF(VLOOKUP($C125,'Regional Crises'!$B$1:$R$66,8,FALSE)="x","x",ROUND(IF(VLOOKUP($C125,'Regional Crises'!$B$1:$R$66,8,FALSE)&gt;J$3,5,IF(VLOOKUP($C125,'Regional Crises'!$B$1:$R$66,8,FALSE)&lt;J$4,0,5-(J$3-VLOOKUP($C125,'Regional Crises'!$B$1:$R$66,8,FALSE))/(J$3-J$4)*5)),1))),IF(VLOOKUP($E125,'Country Indicator Data'!$B$4:$N$300,4,FALSE)="x","x",ROUND(IF(VLOOKUP($E125,'Country Indicator Data'!$B$4:$N$300,4,FALSE)&gt;J$3,5,IF(VLOOKUP($E125,'Country Indicator Data'!$B$4:$N$300,4,FALSE)&lt;J$4,0,5-(J$3-VLOOKUP($E125,'Country Indicator Data'!$B$4:$N$300,4,FALSE))/(J$3-J$4)*5)),1)))</f>
        <v>0.3</v>
      </c>
      <c r="K125" s="240">
        <f t="shared" si="40"/>
        <v>0.9</v>
      </c>
      <c r="L125" s="240">
        <f>IF(LEN(E125)&gt;3,(IF(VLOOKUP($C125,'Regional Crises'!$B$1:$R$66,10,FALSE)="x","x",ROUND(IF(VLOOKUP($C125,'Regional Crises'!$B$1:$R$66,10,FALSE)&gt;L$3,5,IF(VLOOKUP($C125,'Regional Crises'!$B$1:$R$66,10,FALSE)&lt;L$4,0,5-(L$3-VLOOKUP($C125,'Regional Crises'!$B$1:$R$66,10,FALSE))/(L$3-L$4)*5)),1))),IF(VLOOKUP($E125,'Country Indicator Data'!$B$4:$N$300,6,FALSE)="x","x",ROUND(IF(VLOOKUP($E125,'Country Indicator Data'!$B$4:$N$300,6,FALSE)&gt;L$3,5,IF(VLOOKUP($E125,'Country Indicator Data'!$B$4:$N$300,6,FALSE)&lt;L$4,0,5-(L$3-VLOOKUP($E125,'Country Indicator Data'!$B$4:$N$300,6,FALSE))/(L$3-L$4)*5)),1)))</f>
        <v>2.1</v>
      </c>
      <c r="M125" s="240">
        <f>IF(LEN(E125)&gt;3,(IF(VLOOKUP($C125,'Regional Crises'!$B$1:$R$66,11,FALSE)="x","x",ROUND(IF(VLOOKUP($C125,'Regional Crises'!$B$1:$R$66,11,FALSE)&gt;M$3,5,IF(VLOOKUP($C125,'Regional Crises'!$B$1:$R$66,11,FALSE)&lt;M$4,0,5-(M$3-VLOOKUP($C125,'Regional Crises'!$B$1:$R$66,11,FALSE))/(M$3-M$4)*5)),1))),IF(VLOOKUP($E125,'Country Indicator Data'!$B$4:$N$300,7,FALSE)="x","x",ROUND(IF(VLOOKUP($E125,'Country Indicator Data'!$B$4:$N$300,7,FALSE)&gt;M$3,5,IF(VLOOKUP($E125,'Country Indicator Data'!$B$4:$N$300,7,FALSE)&lt;M$4,0,5-(M$3-VLOOKUP($E125,'Country Indicator Data'!$B$4:$N$300,7,FALSE))/(M$3-M$4)*5)),1)))</f>
        <v>1.4</v>
      </c>
      <c r="N125" s="240">
        <f t="shared" si="41"/>
        <v>1.75</v>
      </c>
      <c r="O125" s="240">
        <f t="shared" si="42"/>
        <v>1.4333333333333333</v>
      </c>
      <c r="P125" s="240">
        <f>IF(LEN(E125)&gt;3,VLOOKUP(C125,'Regional Crises'!$B$1:$R$69,12,FALSE),VLOOKUP(E125,'Country Indicator Data'!$B$4:$I$300,8,FALSE))</f>
        <v>1</v>
      </c>
      <c r="Q125" s="240">
        <f>IF(LEN(E125)&gt;3,((IF(VLOOKUP($C125,'Regional Crises'!$B$1:$R$66,13,FALSE)="x","x",ROUND(IF(VLOOKUP($C125,'Regional Crises'!$B$1:$R$66,13,FALSE)&gt;Q$3,5,IF(VLOOKUP($C125,'Regional Crises'!$B$1:$R$66,13,FALSE)&lt;Q$4,0,5-(LOG(Q$3)-LOG(VLOOKUP($C125,'Regional Crises'!$B$1:$R$66,13,FALSE)))/(LOG(Q$3)-LOG(Q$4))*5)),1)))),(IF(VLOOKUP($E125,'Country Indicator Data'!$B$4:$N$300,9,FALSE)="x","x",ROUND(IF(VLOOKUP($E125,'Country Indicator Data'!$B$4:$N$300,9,FALSE)&gt;Q$3,5,IF(VLOOKUP($E125,'Country Indicator Data'!$B$4:$N$300,9,FALSE)&lt;Q$4,0,5-(LOG(Q$3)-LOG(VLOOKUP($E125,'Country Indicator Data'!$B$4:$N$300,9,FALSE)))/(LOG(Q$3)-LOG(Q$4))*5)),1))))</f>
        <v>0</v>
      </c>
      <c r="R125" s="240">
        <f t="shared" si="43"/>
        <v>0.5</v>
      </c>
      <c r="S125" s="240">
        <f>IF(LEN(E125)&gt;3,((IF(VLOOKUP($C125,'Regional Crises'!$B$1:$R$66,17,FALSE)="x","x",ROUND(IF(VLOOKUP($C125,'Regional Crises'!$B$1:$R$66,17,FALSE)&gt;S$3,0,IF(VLOOKUP($C125,'Regional Crises'!$B$1:$R$66,17,FALSE)&lt;S$4,5,(S$3-VLOOKUP($C125,'Regional Crises'!$B$1:$R$66,17,FALSE))/(S$3-S$4)*5)),1)))),(IF(VLOOKUP($E125,'Country Indicator Data'!$B$4:$N$300,13,FALSE)="x","x",ROUND(IF(VLOOKUP($E125,'Country Indicator Data'!$B$4:$N$300,13,FALSE)&gt;S$3,0,IF(VLOOKUP($E125,'Country Indicator Data'!$B$4:$N$300,13,FALSE)&lt;S$4,5,(S$3-VLOOKUP($E125,'Country Indicator Data'!$B$4:$N$300,13,FALSE))/(S$3-S$4)*5)),1))))</f>
        <v>2.8</v>
      </c>
      <c r="T125" s="240">
        <f>IF(LEN(E125)&gt;3,((IF(VLOOKUP($C125,'Regional Crises'!$B$1:$R$66,14,FALSE)="x","x",ROUND(IF(VLOOKUP($C125,'Regional Crises'!$B$1:$R$66,14,FALSE)&gt;T$3,0,IF(VLOOKUP($C125,'Regional Crises'!$B$1:$R$66,14,FALSE)&lt;T$4,5,(T$3-VLOOKUP($C125,'Regional Crises'!$B$1:$R$66,14,FALSE))/(T$3-T$4)*5)),1)))),(IF(VLOOKUP($E125,'Country Indicator Data'!$B$4:$N$300,10,FALSE)="x","x",ROUND(IF(VLOOKUP($E125,'Country Indicator Data'!$B$4:$N$300,10,FALSE)&gt;T$3,0,IF(VLOOKUP($E125,'Country Indicator Data'!$B$4:$N$300,10,FALSE)&lt;T$4,5,(T$3-VLOOKUP($E125,'Country Indicator Data'!$B$4:$N$300,10,FALSE))/(T$3-T$4)*5)),1))))</f>
        <v>2.1</v>
      </c>
      <c r="U125" s="240">
        <f>IF(LEN(E125)&gt;3,((IF(VLOOKUP($C125,'Regional Crises'!$B$1:$R$66,15,FALSE)="x","x",ROUND(IF(VLOOKUP($C125,'Regional Crises'!$B$1:$R$66,15,FALSE)&gt;U$3,0,IF(VLOOKUP($C125,'Regional Crises'!$B$1:$R$66,15,FALSE)&lt;U$4,5,(U$3-VLOOKUP($C125,'Regional Crises'!$B$1:$R$66,15,FALSE))/(U$3-U$4)*5)),1)))),(IF(VLOOKUP($E125,'Country Indicator Data'!$B$4:$N$300,11,FALSE)="x","x",ROUND(IF(VLOOKUP($E125,'Country Indicator Data'!$B$4:$N$300,11,FALSE)&gt;U$3,0,IF(VLOOKUP($E125,'Country Indicator Data'!$B$4:$N$300,11,FALSE)&lt;U$4,5,(U$3-VLOOKUP($E125,'Country Indicator Data'!$B$4:$N$300,11,FALSE))/(U$3-U$4)*5)),1))))</f>
        <v>1.6</v>
      </c>
      <c r="V125" s="240">
        <f>IF(LEN(E125)&gt;3,((IF(VLOOKUP($C125,'Regional Crises'!$B$1:$R$66,16,FALSE)="x","x",ROUND(IF(VLOOKUP($C125,'Regional Crises'!$B$1:$R$66,16,FALSE)&gt;V$3,0,IF(VLOOKUP($C125,'Regional Crises'!$B$1:$R$66,16,FALSE)&lt;V$4,5,(V$3-VLOOKUP($C125,'Regional Crises'!$B$1:$R$66,16,FALSE))/(V$3-V$4)*5)),1)))),(IF(VLOOKUP($E125,'Country Indicator Data'!$B$4:$N$300,12,FALSE)="x","x",ROUND(IF(VLOOKUP($E125,'Country Indicator Data'!$B$4:$N$300,12,FALSE)&gt;V$3,0,IF(VLOOKUP($E125,'Country Indicator Data'!$B$4:$N$300,12,FALSE)&lt;V$4,5,(V$3-VLOOKUP($E125,'Country Indicator Data'!$B$4:$N$300,12,FALSE))/(V$3-V$4)*5)),1))))</f>
        <v>0.9</v>
      </c>
      <c r="W125" s="240">
        <f t="shared" si="44"/>
        <v>1.9</v>
      </c>
      <c r="X125" s="240">
        <f t="shared" si="45"/>
        <v>1.3</v>
      </c>
      <c r="Y125" s="247">
        <f>IF('Core Indicators'!FC122="x","x",IF('Core Indicators'!FC122&gt;=5,5,IF('Core Indicators'!FC122&gt;=4,4,IF('Core Indicators'!FC122&gt;=3,3,IF('Core Indicators'!FC122&gt;=2,2,IF('Core Indicators'!FC122&gt;=1,1,0))))))</f>
        <v>2</v>
      </c>
      <c r="Z125" s="240">
        <f t="shared" si="46"/>
        <v>2</v>
      </c>
      <c r="AA125" s="247">
        <f>'Crisis Indicator Data'!Y122</f>
        <v>0</v>
      </c>
      <c r="AB125" s="247">
        <f>'Crisis Indicator Data'!Z122</f>
        <v>0</v>
      </c>
      <c r="AC125" s="247">
        <f>'Crisis Indicator Data'!AA122</f>
        <v>0</v>
      </c>
      <c r="AD125" s="247">
        <f>'Crisis Indicator Data'!AB122</f>
        <v>0</v>
      </c>
      <c r="AE125" s="247">
        <f t="shared" si="47"/>
        <v>0</v>
      </c>
      <c r="AF125" s="247">
        <f>'Crisis Indicator Data'!AC122</f>
        <v>0</v>
      </c>
      <c r="AG125" s="247">
        <f>'Crisis Indicator Data'!AD122</f>
        <v>0</v>
      </c>
      <c r="AH125" s="247">
        <f t="shared" si="48"/>
        <v>0</v>
      </c>
      <c r="AI125" s="247">
        <f>'Crisis Indicator Data'!AE122</f>
        <v>0</v>
      </c>
      <c r="AJ125" s="247">
        <f>'Crisis Indicator Data'!AF122</f>
        <v>0</v>
      </c>
      <c r="AK125" s="247">
        <f>'Crisis Indicator Data'!AG122</f>
        <v>0</v>
      </c>
      <c r="AL125" s="247">
        <f t="shared" si="49"/>
        <v>0</v>
      </c>
      <c r="AM125" s="240">
        <f t="shared" si="50"/>
        <v>0</v>
      </c>
      <c r="AN125" s="240">
        <f t="shared" si="51"/>
        <v>1</v>
      </c>
    </row>
    <row r="126" spans="1:40" ht="13.5" customHeight="1" x14ac:dyDescent="0.25">
      <c r="A126" s="147" t="str">
        <f>'Crisis Indicator Data'!A123</f>
        <v>Burundi and DRC refugees in Rwanda</v>
      </c>
      <c r="B126" s="148" t="str">
        <f>'Crisis Indicator Data'!B123</f>
        <v>Displacement</v>
      </c>
      <c r="C126" s="148" t="str">
        <f>'Crisis Indicator Data'!C123</f>
        <v>RWA002</v>
      </c>
      <c r="D126" s="148" t="str">
        <f>'Crisis Indicator Data'!D123</f>
        <v>Rwanda</v>
      </c>
      <c r="E126" s="149" t="str">
        <f>'Crisis Indicator Data'!E123</f>
        <v>RWA</v>
      </c>
      <c r="F126" s="240">
        <f>IF(LEN(E126)&gt;3,(IF(VLOOKUP($C126,'Regional Crises'!$B$1:$R$66,7,FALSE)="x","x",ROUND(IF(VLOOKUP($C126,'Regional Crises'!$B$1:$R$66,7,FALSE)&gt;$F$3,5,IF(VLOOKUP($C126,'Regional Crises'!$B$1:$R$66,7,FALSE)&lt;F$4,0,($F$3-VLOOKUP($C126,'Regional Crises'!$B$1:$R$66,7,FALSE))/($F$3-$F$4)*5)),1))),IF(VLOOKUP($E126,'Country Indicator Data'!$B$4:$N$300,3,FALSE)="x","x",ROUND(IF(VLOOKUP($E126,'Country Indicator Data'!$B$4:$N$300,3,FALSE)&gt;$F$3,5,IF(VLOOKUP($E126,'Country Indicator Data'!$B$4:$N$300,3,FALSE)&lt;$F$4,0,($F$3-VLOOKUP($E126,'Country Indicator Data'!$B$4:$N$300,3,FALSE))/($F$3-$F$4)*5)),1)))</f>
        <v>3.2</v>
      </c>
      <c r="G126" s="240">
        <f>IF(LEN(E126)&gt;3,(IF(VLOOKUP($C126,'Regional Crises'!$B$1:$R$66,9,FALSE)="x","x",ROUND(IF(VLOOKUP($C126,'Regional Crises'!$B$1:$R$66,9,FALSE)&gt;G$3,5,IF(VLOOKUP($C126,'Regional Crises'!$B$1:$R$66,9,FALSE)&lt;G$4,0,(G$3-VLOOKUP($C126,'Regional Crises'!$B$1:$R$66,9,FALSE))/(G$3-G$4)*5)),1))),IF(VLOOKUP($E126,'Country Indicator Data'!$B$4:$N$300,5,FALSE)="x","x",ROUND(IF(VLOOKUP($E126,'Country Indicator Data'!$B$4:$N$300,5,FALSE)&gt;G$3,5,IF(VLOOKUP($E126,'Country Indicator Data'!$B$4:$N$300,5,FALSE)&lt;G$4,0,(G$3-VLOOKUP($E126,'Country Indicator Data'!$B$4:$N$300,5,FALSE))/(G$3-G$4)*5)),1)))</f>
        <v>3</v>
      </c>
      <c r="H126" s="240">
        <f t="shared" si="39"/>
        <v>3.1</v>
      </c>
      <c r="I126" s="240">
        <f>IF(LEN(E126)&gt;3,(IF(VLOOKUP($C126,'Regional Crises'!$B$1:$R$66,6,FALSE)="x","x",ROUND(IF(VLOOKUP($C126,'Regional Crises'!$B$1:$R$66,6,FALSE)&gt;I$3,5,IF(VLOOKUP($C126,'Regional Crises'!$B$1:$R$66,6,FALSE)&lt;I$4,0,5-(I$3-VLOOKUP($C126,'Regional Crises'!$B$1:$R$66,6,FALSE))/(I$3-I$4)*5)),1))),IF(VLOOKUP($E126,'Country Indicator Data'!$B$4:$N$300,2,FALSE)="x","x",ROUND(IF(VLOOKUP($E126,'Country Indicator Data'!$B$4:$N$300,2,FALSE)&gt;I$3,5,IF(VLOOKUP($E126,'Country Indicator Data'!$B$4:$N$300,2,FALSE)&lt;I$4,0,5-(I$3-VLOOKUP($E126,'Country Indicator Data'!$B$4:$N$300,2,FALSE))/(I$3-I$4)*5)),1)))</f>
        <v>1.4</v>
      </c>
      <c r="J126" s="240">
        <f>IF(LEN(E126)&gt;3,(IF(VLOOKUP($C126,'Regional Crises'!$B$1:$R$66,8,FALSE)="x","x",ROUND(IF(VLOOKUP($C126,'Regional Crises'!$B$1:$R$66,8,FALSE)&gt;J$3,5,IF(VLOOKUP($C126,'Regional Crises'!$B$1:$R$66,8,FALSE)&lt;J$4,0,5-(J$3-VLOOKUP($C126,'Regional Crises'!$B$1:$R$66,8,FALSE))/(J$3-J$4)*5)),1))),IF(VLOOKUP($E126,'Country Indicator Data'!$B$4:$N$300,4,FALSE)="x","x",ROUND(IF(VLOOKUP($E126,'Country Indicator Data'!$B$4:$N$300,4,FALSE)&gt;J$3,5,IF(VLOOKUP($E126,'Country Indicator Data'!$B$4:$N$300,4,FALSE)&lt;J$4,0,5-(J$3-VLOOKUP($E126,'Country Indicator Data'!$B$4:$N$300,4,FALSE))/(J$3-J$4)*5)),1)))</f>
        <v>5</v>
      </c>
      <c r="K126" s="240">
        <f t="shared" si="40"/>
        <v>3.2</v>
      </c>
      <c r="L126" s="240">
        <f>IF(LEN(E126)&gt;3,(IF(VLOOKUP($C126,'Regional Crises'!$B$1:$R$66,10,FALSE)="x","x",ROUND(IF(VLOOKUP($C126,'Regional Crises'!$B$1:$R$66,10,FALSE)&gt;L$3,5,IF(VLOOKUP($C126,'Regional Crises'!$B$1:$R$66,10,FALSE)&lt;L$4,0,5-(L$3-VLOOKUP($C126,'Regional Crises'!$B$1:$R$66,10,FALSE))/(L$3-L$4)*5)),1))),IF(VLOOKUP($E126,'Country Indicator Data'!$B$4:$N$300,6,FALSE)="x","x",ROUND(IF(VLOOKUP($E126,'Country Indicator Data'!$B$4:$N$300,6,FALSE)&gt;L$3,5,IF(VLOOKUP($E126,'Country Indicator Data'!$B$4:$N$300,6,FALSE)&lt;L$4,0,5-(L$3-VLOOKUP($E126,'Country Indicator Data'!$B$4:$N$300,6,FALSE))/(L$3-L$4)*5)),1)))</f>
        <v>2.7</v>
      </c>
      <c r="M126" s="240">
        <f>IF(LEN(E126)&gt;3,(IF(VLOOKUP($C126,'Regional Crises'!$B$1:$R$66,11,FALSE)="x","x",ROUND(IF(VLOOKUP($C126,'Regional Crises'!$B$1:$R$66,11,FALSE)&gt;M$3,5,IF(VLOOKUP($C126,'Regional Crises'!$B$1:$R$66,11,FALSE)&lt;M$4,0,5-(M$3-VLOOKUP($C126,'Regional Crises'!$B$1:$R$66,11,FALSE))/(M$3-M$4)*5)),1))),IF(VLOOKUP($E126,'Country Indicator Data'!$B$4:$N$300,7,FALSE)="x","x",ROUND(IF(VLOOKUP($E126,'Country Indicator Data'!$B$4:$N$300,7,FALSE)&gt;M$3,5,IF(VLOOKUP($E126,'Country Indicator Data'!$B$4:$N$300,7,FALSE)&lt;M$4,0,5-(M$3-VLOOKUP($E126,'Country Indicator Data'!$B$4:$N$300,7,FALSE))/(M$3-M$4)*5)),1)))</f>
        <v>2.2999999999999998</v>
      </c>
      <c r="N126" s="240">
        <f t="shared" si="41"/>
        <v>2.5</v>
      </c>
      <c r="O126" s="240">
        <f t="shared" si="42"/>
        <v>2.9333333333333336</v>
      </c>
      <c r="P126" s="240">
        <f>IF(LEN(E126)&gt;3,VLOOKUP(C126,'Regional Crises'!$B$1:$R$69,12,FALSE),VLOOKUP(E126,'Country Indicator Data'!$B$4:$I$300,8,FALSE))</f>
        <v>3</v>
      </c>
      <c r="Q126" s="240" t="str">
        <f>IF(LEN(E126)&gt;3,((IF(VLOOKUP($C126,'Regional Crises'!$B$1:$R$66,13,FALSE)="x","x",ROUND(IF(VLOOKUP($C126,'Regional Crises'!$B$1:$R$66,13,FALSE)&gt;Q$3,5,IF(VLOOKUP($C126,'Regional Crises'!$B$1:$R$66,13,FALSE)&lt;Q$4,0,5-(LOG(Q$3)-LOG(VLOOKUP($C126,'Regional Crises'!$B$1:$R$66,13,FALSE)))/(LOG(Q$3)-LOG(Q$4))*5)),1)))),(IF(VLOOKUP($E126,'Country Indicator Data'!$B$4:$N$300,9,FALSE)="x","x",ROUND(IF(VLOOKUP($E126,'Country Indicator Data'!$B$4:$N$300,9,FALSE)&gt;Q$3,5,IF(VLOOKUP($E126,'Country Indicator Data'!$B$4:$N$300,9,FALSE)&lt;Q$4,0,5-(LOG(Q$3)-LOG(VLOOKUP($E126,'Country Indicator Data'!$B$4:$N$300,9,FALSE)))/(LOG(Q$3)-LOG(Q$4))*5)),1))))</f>
        <v>x</v>
      </c>
      <c r="R126" s="240">
        <f t="shared" si="43"/>
        <v>3</v>
      </c>
      <c r="S126" s="240">
        <f>IF(LEN(E126)&gt;3,((IF(VLOOKUP($C126,'Regional Crises'!$B$1:$R$66,17,FALSE)="x","x",ROUND(IF(VLOOKUP($C126,'Regional Crises'!$B$1:$R$66,17,FALSE)&gt;S$3,0,IF(VLOOKUP($C126,'Regional Crises'!$B$1:$R$66,17,FALSE)&lt;S$4,5,(S$3-VLOOKUP($C126,'Regional Crises'!$B$1:$R$66,17,FALSE))/(S$3-S$4)*5)),1)))),(IF(VLOOKUP($E126,'Country Indicator Data'!$B$4:$N$300,13,FALSE)="x","x",ROUND(IF(VLOOKUP($E126,'Country Indicator Data'!$B$4:$N$300,13,FALSE)&gt;S$3,0,IF(VLOOKUP($E126,'Country Indicator Data'!$B$4:$N$300,13,FALSE)&lt;S$4,5,(S$3-VLOOKUP($E126,'Country Indicator Data'!$B$4:$N$300,13,FALSE))/(S$3-S$4)*5)),1))))</f>
        <v>2.4</v>
      </c>
      <c r="T126" s="240">
        <f>IF(LEN(E126)&gt;3,((IF(VLOOKUP($C126,'Regional Crises'!$B$1:$R$66,14,FALSE)="x","x",ROUND(IF(VLOOKUP($C126,'Regional Crises'!$B$1:$R$66,14,FALSE)&gt;T$3,0,IF(VLOOKUP($C126,'Regional Crises'!$B$1:$R$66,14,FALSE)&lt;T$4,5,(T$3-VLOOKUP($C126,'Regional Crises'!$B$1:$R$66,14,FALSE))/(T$3-T$4)*5)),1)))),(IF(VLOOKUP($E126,'Country Indicator Data'!$B$4:$N$300,10,FALSE)="x","x",ROUND(IF(VLOOKUP($E126,'Country Indicator Data'!$B$4:$N$300,10,FALSE)&gt;T$3,0,IF(VLOOKUP($E126,'Country Indicator Data'!$B$4:$N$300,10,FALSE)&lt;T$4,5,(T$3-VLOOKUP($E126,'Country Indicator Data'!$B$4:$N$300,10,FALSE))/(T$3-T$4)*5)),1))))</f>
        <v>2.4</v>
      </c>
      <c r="U126" s="240">
        <f>IF(LEN(E126)&gt;3,((IF(VLOOKUP($C126,'Regional Crises'!$B$1:$R$66,15,FALSE)="x","x",ROUND(IF(VLOOKUP($C126,'Regional Crises'!$B$1:$R$66,15,FALSE)&gt;U$3,0,IF(VLOOKUP($C126,'Regional Crises'!$B$1:$R$66,15,FALSE)&lt;U$4,5,(U$3-VLOOKUP($C126,'Regional Crises'!$B$1:$R$66,15,FALSE))/(U$3-U$4)*5)),1)))),(IF(VLOOKUP($E126,'Country Indicator Data'!$B$4:$N$300,11,FALSE)="x","x",ROUND(IF(VLOOKUP($E126,'Country Indicator Data'!$B$4:$N$300,11,FALSE)&gt;U$3,0,IF(VLOOKUP($E126,'Country Indicator Data'!$B$4:$N$300,11,FALSE)&lt;U$4,5,(U$3-VLOOKUP($E126,'Country Indicator Data'!$B$4:$N$300,11,FALSE))/(U$3-U$4)*5)),1))))</f>
        <v>3.1</v>
      </c>
      <c r="V126" s="240">
        <f>IF(LEN(E126)&gt;3,((IF(VLOOKUP($C126,'Regional Crises'!$B$1:$R$66,16,FALSE)="x","x",ROUND(IF(VLOOKUP($C126,'Regional Crises'!$B$1:$R$66,16,FALSE)&gt;V$3,0,IF(VLOOKUP($C126,'Regional Crises'!$B$1:$R$66,16,FALSE)&lt;V$4,5,(V$3-VLOOKUP($C126,'Regional Crises'!$B$1:$R$66,16,FALSE))/(V$3-V$4)*5)),1)))),(IF(VLOOKUP($E126,'Country Indicator Data'!$B$4:$N$300,12,FALSE)="x","x",ROUND(IF(VLOOKUP($E126,'Country Indicator Data'!$B$4:$N$300,12,FALSE)&gt;V$3,0,IF(VLOOKUP($E126,'Country Indicator Data'!$B$4:$N$300,12,FALSE)&lt;V$4,5,(V$3-VLOOKUP($E126,'Country Indicator Data'!$B$4:$N$300,12,FALSE))/(V$3-V$4)*5)),1))))</f>
        <v>3.9</v>
      </c>
      <c r="W126" s="240">
        <f t="shared" si="44"/>
        <v>3</v>
      </c>
      <c r="X126" s="240">
        <f t="shared" si="45"/>
        <v>3</v>
      </c>
      <c r="Y126" s="247">
        <f>IF('Core Indicators'!FC123="x","x",IF('Core Indicators'!FC123&gt;=5,5,IF('Core Indicators'!FC123&gt;=4,4,IF('Core Indicators'!FC123&gt;=3,3,IF('Core Indicators'!FC123&gt;=2,2,IF('Core Indicators'!FC123&gt;=1,1,0))))))</f>
        <v>2</v>
      </c>
      <c r="Z126" s="240">
        <f t="shared" si="46"/>
        <v>2</v>
      </c>
      <c r="AA126" s="247">
        <f>'Crisis Indicator Data'!Y123</f>
        <v>1</v>
      </c>
      <c r="AB126" s="247">
        <f>'Crisis Indicator Data'!Z123</f>
        <v>0</v>
      </c>
      <c r="AC126" s="247">
        <f>'Crisis Indicator Data'!AA123</f>
        <v>1</v>
      </c>
      <c r="AD126" s="247">
        <f>'Crisis Indicator Data'!AB123</f>
        <v>0</v>
      </c>
      <c r="AE126" s="247">
        <f t="shared" si="47"/>
        <v>2</v>
      </c>
      <c r="AF126" s="247">
        <f>'Crisis Indicator Data'!AC123</f>
        <v>0</v>
      </c>
      <c r="AG126" s="247">
        <f>'Crisis Indicator Data'!AD123</f>
        <v>0</v>
      </c>
      <c r="AH126" s="247">
        <f t="shared" si="48"/>
        <v>0</v>
      </c>
      <c r="AI126" s="247">
        <f>'Crisis Indicator Data'!AE123</f>
        <v>0</v>
      </c>
      <c r="AJ126" s="247">
        <f>'Crisis Indicator Data'!AF123</f>
        <v>0</v>
      </c>
      <c r="AK126" s="247">
        <f>'Crisis Indicator Data'!AG123</f>
        <v>0</v>
      </c>
      <c r="AL126" s="247">
        <f t="shared" si="49"/>
        <v>0</v>
      </c>
      <c r="AM126" s="240">
        <f t="shared" si="50"/>
        <v>1</v>
      </c>
      <c r="AN126" s="240">
        <f t="shared" si="51"/>
        <v>1.5</v>
      </c>
    </row>
    <row r="127" spans="1:40" ht="13.5" customHeight="1" x14ac:dyDescent="0.25">
      <c r="A127" s="147" t="str">
        <f>'Crisis Indicator Data'!A124</f>
        <v>Complex crisis in Sudan</v>
      </c>
      <c r="B127" s="148" t="str">
        <f>'Crisis Indicator Data'!B124</f>
        <v>Displacement,Violence,Floods</v>
      </c>
      <c r="C127" s="148" t="str">
        <f>'Crisis Indicator Data'!C124</f>
        <v>SDN001</v>
      </c>
      <c r="D127" s="148" t="str">
        <f>'Crisis Indicator Data'!D124</f>
        <v>Sudan</v>
      </c>
      <c r="E127" s="149" t="str">
        <f>'Crisis Indicator Data'!E124</f>
        <v>SDN</v>
      </c>
      <c r="F127" s="240">
        <f>IF(LEN(E127)&gt;3,(IF(VLOOKUP($C127,'Regional Crises'!$B$1:$R$66,7,FALSE)="x","x",ROUND(IF(VLOOKUP($C127,'Regional Crises'!$B$1:$R$66,7,FALSE)&gt;$F$3,5,IF(VLOOKUP($C127,'Regional Crises'!$B$1:$R$66,7,FALSE)&lt;F$4,0,($F$3-VLOOKUP($C127,'Regional Crises'!$B$1:$R$66,7,FALSE))/($F$3-$F$4)*5)),1))),IF(VLOOKUP($E127,'Country Indicator Data'!$B$4:$N$300,3,FALSE)="x","x",ROUND(IF(VLOOKUP($E127,'Country Indicator Data'!$B$4:$N$300,3,FALSE)&gt;$F$3,5,IF(VLOOKUP($E127,'Country Indicator Data'!$B$4:$N$300,3,FALSE)&lt;$F$4,0,($F$3-VLOOKUP($E127,'Country Indicator Data'!$B$4:$N$300,3,FALSE))/($F$3-$F$4)*5)),1)))</f>
        <v>3.6</v>
      </c>
      <c r="G127" s="240">
        <f>IF(LEN(E127)&gt;3,(IF(VLOOKUP($C127,'Regional Crises'!$B$1:$R$66,9,FALSE)="x","x",ROUND(IF(VLOOKUP($C127,'Regional Crises'!$B$1:$R$66,9,FALSE)&gt;G$3,5,IF(VLOOKUP($C127,'Regional Crises'!$B$1:$R$66,9,FALSE)&lt;G$4,0,(G$3-VLOOKUP($C127,'Regional Crises'!$B$1:$R$66,9,FALSE))/(G$3-G$4)*5)),1))),IF(VLOOKUP($E127,'Country Indicator Data'!$B$4:$N$300,5,FALSE)="x","x",ROUND(IF(VLOOKUP($E127,'Country Indicator Data'!$B$4:$N$300,5,FALSE)&gt;G$3,5,IF(VLOOKUP($E127,'Country Indicator Data'!$B$4:$N$300,5,FALSE)&lt;G$4,0,(G$3-VLOOKUP($E127,'Country Indicator Data'!$B$4:$N$300,5,FALSE))/(G$3-G$4)*5)),1)))</f>
        <v>4</v>
      </c>
      <c r="H127" s="240">
        <f t="shared" si="39"/>
        <v>3.8</v>
      </c>
      <c r="I127" s="240">
        <f>IF(LEN(E127)&gt;3,(IF(VLOOKUP($C127,'Regional Crises'!$B$1:$R$66,6,FALSE)="x","x",ROUND(IF(VLOOKUP($C127,'Regional Crises'!$B$1:$R$66,6,FALSE)&gt;I$3,5,IF(VLOOKUP($C127,'Regional Crises'!$B$1:$R$66,6,FALSE)&lt;I$4,0,5-(I$3-VLOOKUP($C127,'Regional Crises'!$B$1:$R$66,6,FALSE))/(I$3-I$4)*5)),1))),IF(VLOOKUP($E127,'Country Indicator Data'!$B$4:$N$300,2,FALSE)="x","x",ROUND(IF(VLOOKUP($E127,'Country Indicator Data'!$B$4:$N$300,2,FALSE)&gt;I$3,5,IF(VLOOKUP($E127,'Country Indicator Data'!$B$4:$N$300,2,FALSE)&lt;I$4,0,5-(I$3-VLOOKUP($E127,'Country Indicator Data'!$B$4:$N$300,2,FALSE))/(I$3-I$4)*5)),1)))</f>
        <v>4</v>
      </c>
      <c r="J127" s="240">
        <f>IF(LEN(E127)&gt;3,(IF(VLOOKUP($C127,'Regional Crises'!$B$1:$R$66,8,FALSE)="x","x",ROUND(IF(VLOOKUP($C127,'Regional Crises'!$B$1:$R$66,8,FALSE)&gt;J$3,5,IF(VLOOKUP($C127,'Regional Crises'!$B$1:$R$66,8,FALSE)&lt;J$4,0,5-(J$3-VLOOKUP($C127,'Regional Crises'!$B$1:$R$66,8,FALSE))/(J$3-J$4)*5)),1))),IF(VLOOKUP($E127,'Country Indicator Data'!$B$4:$N$300,4,FALSE)="x","x",ROUND(IF(VLOOKUP($E127,'Country Indicator Data'!$B$4:$N$300,4,FALSE)&gt;J$3,5,IF(VLOOKUP($E127,'Country Indicator Data'!$B$4:$N$300,4,FALSE)&lt;J$4,0,5-(J$3-VLOOKUP($E127,'Country Indicator Data'!$B$4:$N$300,4,FALSE))/(J$3-J$4)*5)),1)))</f>
        <v>5</v>
      </c>
      <c r="K127" s="240">
        <f t="shared" si="40"/>
        <v>4.5</v>
      </c>
      <c r="L127" s="240">
        <f>IF(LEN(E127)&gt;3,(IF(VLOOKUP($C127,'Regional Crises'!$B$1:$R$66,10,FALSE)="x","x",ROUND(IF(VLOOKUP($C127,'Regional Crises'!$B$1:$R$66,10,FALSE)&gt;L$3,5,IF(VLOOKUP($C127,'Regional Crises'!$B$1:$R$66,10,FALSE)&lt;L$4,0,5-(L$3-VLOOKUP($C127,'Regional Crises'!$B$1:$R$66,10,FALSE))/(L$3-L$4)*5)),1))),IF(VLOOKUP($E127,'Country Indicator Data'!$B$4:$N$300,6,FALSE)="x","x",ROUND(IF(VLOOKUP($E127,'Country Indicator Data'!$B$4:$N$300,6,FALSE)&gt;L$3,5,IF(VLOOKUP($E127,'Country Indicator Data'!$B$4:$N$300,6,FALSE)&lt;L$4,0,5-(L$3-VLOOKUP($E127,'Country Indicator Data'!$B$4:$N$300,6,FALSE))/(L$3-L$4)*5)),1)))</f>
        <v>3.7</v>
      </c>
      <c r="M127" s="240">
        <f>IF(LEN(E127)&gt;3,(IF(VLOOKUP($C127,'Regional Crises'!$B$1:$R$66,11,FALSE)="x","x",ROUND(IF(VLOOKUP($C127,'Regional Crises'!$B$1:$R$66,11,FALSE)&gt;M$3,5,IF(VLOOKUP($C127,'Regional Crises'!$B$1:$R$66,11,FALSE)&lt;M$4,0,5-(M$3-VLOOKUP($C127,'Regional Crises'!$B$1:$R$66,11,FALSE))/(M$3-M$4)*5)),1))),IF(VLOOKUP($E127,'Country Indicator Data'!$B$4:$N$300,7,FALSE)="x","x",ROUND(IF(VLOOKUP($E127,'Country Indicator Data'!$B$4:$N$300,7,FALSE)&gt;M$3,5,IF(VLOOKUP($E127,'Country Indicator Data'!$B$4:$N$300,7,FALSE)&lt;M$4,0,5-(M$3-VLOOKUP($E127,'Country Indicator Data'!$B$4:$N$300,7,FALSE))/(M$3-M$4)*5)),1)))</f>
        <v>1.2</v>
      </c>
      <c r="N127" s="240">
        <f t="shared" si="41"/>
        <v>2.4500000000000002</v>
      </c>
      <c r="O127" s="240">
        <f t="shared" si="42"/>
        <v>3.5833333333333335</v>
      </c>
      <c r="P127" s="240">
        <f>IF(LEN(E127)&gt;3,VLOOKUP(C127,'Regional Crises'!$B$1:$R$69,12,FALSE),VLOOKUP(E127,'Country Indicator Data'!$B$4:$I$300,8,FALSE))</f>
        <v>5</v>
      </c>
      <c r="Q127" s="240">
        <f>IF(LEN(E127)&gt;3,((IF(VLOOKUP($C127,'Regional Crises'!$B$1:$R$66,13,FALSE)="x","x",ROUND(IF(VLOOKUP($C127,'Regional Crises'!$B$1:$R$66,13,FALSE)&gt;Q$3,5,IF(VLOOKUP($C127,'Regional Crises'!$B$1:$R$66,13,FALSE)&lt;Q$4,0,5-(LOG(Q$3)-LOG(VLOOKUP($C127,'Regional Crises'!$B$1:$R$66,13,FALSE)))/(LOG(Q$3)-LOG(Q$4))*5)),1)))),(IF(VLOOKUP($E127,'Country Indicator Data'!$B$4:$N$300,9,FALSE)="x","x",ROUND(IF(VLOOKUP($E127,'Country Indicator Data'!$B$4:$N$300,9,FALSE)&gt;Q$3,5,IF(VLOOKUP($E127,'Country Indicator Data'!$B$4:$N$300,9,FALSE)&lt;Q$4,0,5-(LOG(Q$3)-LOG(VLOOKUP($E127,'Country Indicator Data'!$B$4:$N$300,9,FALSE)))/(LOG(Q$3)-LOG(Q$4))*5)),1))))</f>
        <v>4.5999999999999996</v>
      </c>
      <c r="R127" s="240">
        <f t="shared" si="43"/>
        <v>4.8</v>
      </c>
      <c r="S127" s="240">
        <f>IF(LEN(E127)&gt;3,((IF(VLOOKUP($C127,'Regional Crises'!$B$1:$R$66,17,FALSE)="x","x",ROUND(IF(VLOOKUP($C127,'Regional Crises'!$B$1:$R$66,17,FALSE)&gt;S$3,0,IF(VLOOKUP($C127,'Regional Crises'!$B$1:$R$66,17,FALSE)&lt;S$4,5,(S$3-VLOOKUP($C127,'Regional Crises'!$B$1:$R$66,17,FALSE))/(S$3-S$4)*5)),1)))),(IF(VLOOKUP($E127,'Country Indicator Data'!$B$4:$N$300,13,FALSE)="x","x",ROUND(IF(VLOOKUP($E127,'Country Indicator Data'!$B$4:$N$300,13,FALSE)&gt;S$3,0,IF(VLOOKUP($E127,'Country Indicator Data'!$B$4:$N$300,13,FALSE)&lt;S$4,5,(S$3-VLOOKUP($E127,'Country Indicator Data'!$B$4:$N$300,13,FALSE))/(S$3-S$4)*5)),1))))</f>
        <v>4.2</v>
      </c>
      <c r="T127" s="240">
        <f>IF(LEN(E127)&gt;3,((IF(VLOOKUP($C127,'Regional Crises'!$B$1:$R$66,14,FALSE)="x","x",ROUND(IF(VLOOKUP($C127,'Regional Crises'!$B$1:$R$66,14,FALSE)&gt;T$3,0,IF(VLOOKUP($C127,'Regional Crises'!$B$1:$R$66,14,FALSE)&lt;T$4,5,(T$3-VLOOKUP($C127,'Regional Crises'!$B$1:$R$66,14,FALSE))/(T$3-T$4)*5)),1)))),(IF(VLOOKUP($E127,'Country Indicator Data'!$B$4:$N$300,10,FALSE)="x","x",ROUND(IF(VLOOKUP($E127,'Country Indicator Data'!$B$4:$N$300,10,FALSE)&gt;T$3,0,IF(VLOOKUP($E127,'Country Indicator Data'!$B$4:$N$300,10,FALSE)&lt;T$4,5,(T$3-VLOOKUP($E127,'Country Indicator Data'!$B$4:$N$300,10,FALSE))/(T$3-T$4)*5)),1))))</f>
        <v>3.6</v>
      </c>
      <c r="U127" s="240">
        <f>IF(LEN(E127)&gt;3,((IF(VLOOKUP($C127,'Regional Crises'!$B$1:$R$66,15,FALSE)="x","x",ROUND(IF(VLOOKUP($C127,'Regional Crises'!$B$1:$R$66,15,FALSE)&gt;U$3,0,IF(VLOOKUP($C127,'Regional Crises'!$B$1:$R$66,15,FALSE)&lt;U$4,5,(U$3-VLOOKUP($C127,'Regional Crises'!$B$1:$R$66,15,FALSE))/(U$3-U$4)*5)),1)))),(IF(VLOOKUP($E127,'Country Indicator Data'!$B$4:$N$300,11,FALSE)="x","x",ROUND(IF(VLOOKUP($E127,'Country Indicator Data'!$B$4:$N$300,11,FALSE)&gt;U$3,0,IF(VLOOKUP($E127,'Country Indicator Data'!$B$4:$N$300,11,FALSE)&lt;U$4,5,(U$3-VLOOKUP($E127,'Country Indicator Data'!$B$4:$N$300,11,FALSE))/(U$3-U$4)*5)),1))))</f>
        <v>4.5</v>
      </c>
      <c r="V127" s="240">
        <f>IF(LEN(E127)&gt;3,((IF(VLOOKUP($C127,'Regional Crises'!$B$1:$R$66,16,FALSE)="x","x",ROUND(IF(VLOOKUP($C127,'Regional Crises'!$B$1:$R$66,16,FALSE)&gt;V$3,0,IF(VLOOKUP($C127,'Regional Crises'!$B$1:$R$66,16,FALSE)&lt;V$4,5,(V$3-VLOOKUP($C127,'Regional Crises'!$B$1:$R$66,16,FALSE))/(V$3-V$4)*5)),1)))),(IF(VLOOKUP($E127,'Country Indicator Data'!$B$4:$N$300,12,FALSE)="x","x",ROUND(IF(VLOOKUP($E127,'Country Indicator Data'!$B$4:$N$300,12,FALSE)&gt;V$3,0,IF(VLOOKUP($E127,'Country Indicator Data'!$B$4:$N$300,12,FALSE)&lt;V$4,5,(V$3-VLOOKUP($E127,'Country Indicator Data'!$B$4:$N$300,12,FALSE))/(V$3-V$4)*5)),1))))</f>
        <v>4.4000000000000004</v>
      </c>
      <c r="W127" s="240">
        <f t="shared" si="44"/>
        <v>4.2</v>
      </c>
      <c r="X127" s="240">
        <f t="shared" si="45"/>
        <v>4.2</v>
      </c>
      <c r="Y127" s="247">
        <f>IF('Core Indicators'!FC124="x","x",IF('Core Indicators'!FC124&gt;=5,5,IF('Core Indicators'!FC124&gt;=4,4,IF('Core Indicators'!FC124&gt;=3,3,IF('Core Indicators'!FC124&gt;=2,2,IF('Core Indicators'!FC124&gt;=1,1,0))))))</f>
        <v>5</v>
      </c>
      <c r="Z127" s="240">
        <f t="shared" si="46"/>
        <v>5</v>
      </c>
      <c r="AA127" s="247">
        <f>'Crisis Indicator Data'!Y124</f>
        <v>2</v>
      </c>
      <c r="AB127" s="247">
        <f>'Crisis Indicator Data'!Z124</f>
        <v>1</v>
      </c>
      <c r="AC127" s="247">
        <f>'Crisis Indicator Data'!AA124</f>
        <v>1</v>
      </c>
      <c r="AD127" s="247">
        <f>'Crisis Indicator Data'!AB124</f>
        <v>0</v>
      </c>
      <c r="AE127" s="247">
        <f t="shared" si="47"/>
        <v>2</v>
      </c>
      <c r="AF127" s="247">
        <f>'Crisis Indicator Data'!AC124</f>
        <v>2</v>
      </c>
      <c r="AG127" s="247">
        <f>'Crisis Indicator Data'!AD124</f>
        <v>1</v>
      </c>
      <c r="AH127" s="247">
        <f t="shared" si="48"/>
        <v>3</v>
      </c>
      <c r="AI127" s="247">
        <f>'Crisis Indicator Data'!AE124</f>
        <v>3</v>
      </c>
      <c r="AJ127" s="247">
        <f>'Crisis Indicator Data'!AF124</f>
        <v>1</v>
      </c>
      <c r="AK127" s="247">
        <f>'Crisis Indicator Data'!AG124</f>
        <v>3</v>
      </c>
      <c r="AL127" s="247">
        <f t="shared" si="49"/>
        <v>5</v>
      </c>
      <c r="AM127" s="240">
        <f t="shared" si="50"/>
        <v>3</v>
      </c>
      <c r="AN127" s="240">
        <f t="shared" si="51"/>
        <v>4</v>
      </c>
    </row>
    <row r="128" spans="1:40" ht="13.5" customHeight="1" x14ac:dyDescent="0.25">
      <c r="A128" s="147" t="str">
        <f>'Crisis Indicator Data'!A125</f>
        <v>Refugees in Sudan</v>
      </c>
      <c r="B128" s="148" t="str">
        <f>'Crisis Indicator Data'!B125</f>
        <v>Displacement</v>
      </c>
      <c r="C128" s="148" t="str">
        <f>'Crisis Indicator Data'!C125</f>
        <v>SDN005</v>
      </c>
      <c r="D128" s="148" t="str">
        <f>'Crisis Indicator Data'!D125</f>
        <v>Sudan</v>
      </c>
      <c r="E128" s="149" t="str">
        <f>'Crisis Indicator Data'!E125</f>
        <v>SDN</v>
      </c>
      <c r="F128" s="240">
        <f>IF(LEN(E128)&gt;3,(IF(VLOOKUP($C128,'Regional Crises'!$B$1:$R$66,7,FALSE)="x","x",ROUND(IF(VLOOKUP($C128,'Regional Crises'!$B$1:$R$66,7,FALSE)&gt;$F$3,5,IF(VLOOKUP($C128,'Regional Crises'!$B$1:$R$66,7,FALSE)&lt;F$4,0,($F$3-VLOOKUP($C128,'Regional Crises'!$B$1:$R$66,7,FALSE))/($F$3-$F$4)*5)),1))),IF(VLOOKUP($E128,'Country Indicator Data'!$B$4:$N$300,3,FALSE)="x","x",ROUND(IF(VLOOKUP($E128,'Country Indicator Data'!$B$4:$N$300,3,FALSE)&gt;$F$3,5,IF(VLOOKUP($E128,'Country Indicator Data'!$B$4:$N$300,3,FALSE)&lt;$F$4,0,($F$3-VLOOKUP($E128,'Country Indicator Data'!$B$4:$N$300,3,FALSE))/($F$3-$F$4)*5)),1)))</f>
        <v>3.6</v>
      </c>
      <c r="G128" s="240">
        <f>IF(LEN(E128)&gt;3,(IF(VLOOKUP($C128,'Regional Crises'!$B$1:$R$66,9,FALSE)="x","x",ROUND(IF(VLOOKUP($C128,'Regional Crises'!$B$1:$R$66,9,FALSE)&gt;G$3,5,IF(VLOOKUP($C128,'Regional Crises'!$B$1:$R$66,9,FALSE)&lt;G$4,0,(G$3-VLOOKUP($C128,'Regional Crises'!$B$1:$R$66,9,FALSE))/(G$3-G$4)*5)),1))),IF(VLOOKUP($E128,'Country Indicator Data'!$B$4:$N$300,5,FALSE)="x","x",ROUND(IF(VLOOKUP($E128,'Country Indicator Data'!$B$4:$N$300,5,FALSE)&gt;G$3,5,IF(VLOOKUP($E128,'Country Indicator Data'!$B$4:$N$300,5,FALSE)&lt;G$4,0,(G$3-VLOOKUP($E128,'Country Indicator Data'!$B$4:$N$300,5,FALSE))/(G$3-G$4)*5)),1)))</f>
        <v>4</v>
      </c>
      <c r="H128" s="240">
        <f t="shared" si="39"/>
        <v>3.8</v>
      </c>
      <c r="I128" s="240">
        <f>IF(LEN(E128)&gt;3,(IF(VLOOKUP($C128,'Regional Crises'!$B$1:$R$66,6,FALSE)="x","x",ROUND(IF(VLOOKUP($C128,'Regional Crises'!$B$1:$R$66,6,FALSE)&gt;I$3,5,IF(VLOOKUP($C128,'Regional Crises'!$B$1:$R$66,6,FALSE)&lt;I$4,0,5-(I$3-VLOOKUP($C128,'Regional Crises'!$B$1:$R$66,6,FALSE))/(I$3-I$4)*5)),1))),IF(VLOOKUP($E128,'Country Indicator Data'!$B$4:$N$300,2,FALSE)="x","x",ROUND(IF(VLOOKUP($E128,'Country Indicator Data'!$B$4:$N$300,2,FALSE)&gt;I$3,5,IF(VLOOKUP($E128,'Country Indicator Data'!$B$4:$N$300,2,FALSE)&lt;I$4,0,5-(I$3-VLOOKUP($E128,'Country Indicator Data'!$B$4:$N$300,2,FALSE))/(I$3-I$4)*5)),1)))</f>
        <v>4</v>
      </c>
      <c r="J128" s="240">
        <f>IF(LEN(E128)&gt;3,(IF(VLOOKUP($C128,'Regional Crises'!$B$1:$R$66,8,FALSE)="x","x",ROUND(IF(VLOOKUP($C128,'Regional Crises'!$B$1:$R$66,8,FALSE)&gt;J$3,5,IF(VLOOKUP($C128,'Regional Crises'!$B$1:$R$66,8,FALSE)&lt;J$4,0,5-(J$3-VLOOKUP($C128,'Regional Crises'!$B$1:$R$66,8,FALSE))/(J$3-J$4)*5)),1))),IF(VLOOKUP($E128,'Country Indicator Data'!$B$4:$N$300,4,FALSE)="x","x",ROUND(IF(VLOOKUP($E128,'Country Indicator Data'!$B$4:$N$300,4,FALSE)&gt;J$3,5,IF(VLOOKUP($E128,'Country Indicator Data'!$B$4:$N$300,4,FALSE)&lt;J$4,0,5-(J$3-VLOOKUP($E128,'Country Indicator Data'!$B$4:$N$300,4,FALSE))/(J$3-J$4)*5)),1)))</f>
        <v>5</v>
      </c>
      <c r="K128" s="240">
        <f t="shared" si="40"/>
        <v>4.5</v>
      </c>
      <c r="L128" s="240">
        <f>IF(LEN(E128)&gt;3,(IF(VLOOKUP($C128,'Regional Crises'!$B$1:$R$66,10,FALSE)="x","x",ROUND(IF(VLOOKUP($C128,'Regional Crises'!$B$1:$R$66,10,FALSE)&gt;L$3,5,IF(VLOOKUP($C128,'Regional Crises'!$B$1:$R$66,10,FALSE)&lt;L$4,0,5-(L$3-VLOOKUP($C128,'Regional Crises'!$B$1:$R$66,10,FALSE))/(L$3-L$4)*5)),1))),IF(VLOOKUP($E128,'Country Indicator Data'!$B$4:$N$300,6,FALSE)="x","x",ROUND(IF(VLOOKUP($E128,'Country Indicator Data'!$B$4:$N$300,6,FALSE)&gt;L$3,5,IF(VLOOKUP($E128,'Country Indicator Data'!$B$4:$N$300,6,FALSE)&lt;L$4,0,5-(L$3-VLOOKUP($E128,'Country Indicator Data'!$B$4:$N$300,6,FALSE))/(L$3-L$4)*5)),1)))</f>
        <v>3.7</v>
      </c>
      <c r="M128" s="240">
        <f>IF(LEN(E128)&gt;3,(IF(VLOOKUP($C128,'Regional Crises'!$B$1:$R$66,11,FALSE)="x","x",ROUND(IF(VLOOKUP($C128,'Regional Crises'!$B$1:$R$66,11,FALSE)&gt;M$3,5,IF(VLOOKUP($C128,'Regional Crises'!$B$1:$R$66,11,FALSE)&lt;M$4,0,5-(M$3-VLOOKUP($C128,'Regional Crises'!$B$1:$R$66,11,FALSE))/(M$3-M$4)*5)),1))),IF(VLOOKUP($E128,'Country Indicator Data'!$B$4:$N$300,7,FALSE)="x","x",ROUND(IF(VLOOKUP($E128,'Country Indicator Data'!$B$4:$N$300,7,FALSE)&gt;M$3,5,IF(VLOOKUP($E128,'Country Indicator Data'!$B$4:$N$300,7,FALSE)&lt;M$4,0,5-(M$3-VLOOKUP($E128,'Country Indicator Data'!$B$4:$N$300,7,FALSE))/(M$3-M$4)*5)),1)))</f>
        <v>1.2</v>
      </c>
      <c r="N128" s="240">
        <f t="shared" si="41"/>
        <v>2.4500000000000002</v>
      </c>
      <c r="O128" s="240">
        <f t="shared" si="42"/>
        <v>3.5833333333333335</v>
      </c>
      <c r="P128" s="240">
        <f>IF(LEN(E128)&gt;3,VLOOKUP(C128,'Regional Crises'!$B$1:$R$69,12,FALSE),VLOOKUP(E128,'Country Indicator Data'!$B$4:$I$300,8,FALSE))</f>
        <v>5</v>
      </c>
      <c r="Q128" s="240">
        <f>IF(LEN(E128)&gt;3,((IF(VLOOKUP($C128,'Regional Crises'!$B$1:$R$66,13,FALSE)="x","x",ROUND(IF(VLOOKUP($C128,'Regional Crises'!$B$1:$R$66,13,FALSE)&gt;Q$3,5,IF(VLOOKUP($C128,'Regional Crises'!$B$1:$R$66,13,FALSE)&lt;Q$4,0,5-(LOG(Q$3)-LOG(VLOOKUP($C128,'Regional Crises'!$B$1:$R$66,13,FALSE)))/(LOG(Q$3)-LOG(Q$4))*5)),1)))),(IF(VLOOKUP($E128,'Country Indicator Data'!$B$4:$N$300,9,FALSE)="x","x",ROUND(IF(VLOOKUP($E128,'Country Indicator Data'!$B$4:$N$300,9,FALSE)&gt;Q$3,5,IF(VLOOKUP($E128,'Country Indicator Data'!$B$4:$N$300,9,FALSE)&lt;Q$4,0,5-(LOG(Q$3)-LOG(VLOOKUP($E128,'Country Indicator Data'!$B$4:$N$300,9,FALSE)))/(LOG(Q$3)-LOG(Q$4))*5)),1))))</f>
        <v>4.5999999999999996</v>
      </c>
      <c r="R128" s="240">
        <f t="shared" si="43"/>
        <v>4.8</v>
      </c>
      <c r="S128" s="240">
        <f>IF(LEN(E128)&gt;3,((IF(VLOOKUP($C128,'Regional Crises'!$B$1:$R$66,17,FALSE)="x","x",ROUND(IF(VLOOKUP($C128,'Regional Crises'!$B$1:$R$66,17,FALSE)&gt;S$3,0,IF(VLOOKUP($C128,'Regional Crises'!$B$1:$R$66,17,FALSE)&lt;S$4,5,(S$3-VLOOKUP($C128,'Regional Crises'!$B$1:$R$66,17,FALSE))/(S$3-S$4)*5)),1)))),(IF(VLOOKUP($E128,'Country Indicator Data'!$B$4:$N$300,13,FALSE)="x","x",ROUND(IF(VLOOKUP($E128,'Country Indicator Data'!$B$4:$N$300,13,FALSE)&gt;S$3,0,IF(VLOOKUP($E128,'Country Indicator Data'!$B$4:$N$300,13,FALSE)&lt;S$4,5,(S$3-VLOOKUP($E128,'Country Indicator Data'!$B$4:$N$300,13,FALSE))/(S$3-S$4)*5)),1))))</f>
        <v>4.2</v>
      </c>
      <c r="T128" s="240">
        <f>IF(LEN(E128)&gt;3,((IF(VLOOKUP($C128,'Regional Crises'!$B$1:$R$66,14,FALSE)="x","x",ROUND(IF(VLOOKUP($C128,'Regional Crises'!$B$1:$R$66,14,FALSE)&gt;T$3,0,IF(VLOOKUP($C128,'Regional Crises'!$B$1:$R$66,14,FALSE)&lt;T$4,5,(T$3-VLOOKUP($C128,'Regional Crises'!$B$1:$R$66,14,FALSE))/(T$3-T$4)*5)),1)))),(IF(VLOOKUP($E128,'Country Indicator Data'!$B$4:$N$300,10,FALSE)="x","x",ROUND(IF(VLOOKUP($E128,'Country Indicator Data'!$B$4:$N$300,10,FALSE)&gt;T$3,0,IF(VLOOKUP($E128,'Country Indicator Data'!$B$4:$N$300,10,FALSE)&lt;T$4,5,(T$3-VLOOKUP($E128,'Country Indicator Data'!$B$4:$N$300,10,FALSE))/(T$3-T$4)*5)),1))))</f>
        <v>3.6</v>
      </c>
      <c r="U128" s="240">
        <f>IF(LEN(E128)&gt;3,((IF(VLOOKUP($C128,'Regional Crises'!$B$1:$R$66,15,FALSE)="x","x",ROUND(IF(VLOOKUP($C128,'Regional Crises'!$B$1:$R$66,15,FALSE)&gt;U$3,0,IF(VLOOKUP($C128,'Regional Crises'!$B$1:$R$66,15,FALSE)&lt;U$4,5,(U$3-VLOOKUP($C128,'Regional Crises'!$B$1:$R$66,15,FALSE))/(U$3-U$4)*5)),1)))),(IF(VLOOKUP($E128,'Country Indicator Data'!$B$4:$N$300,11,FALSE)="x","x",ROUND(IF(VLOOKUP($E128,'Country Indicator Data'!$B$4:$N$300,11,FALSE)&gt;U$3,0,IF(VLOOKUP($E128,'Country Indicator Data'!$B$4:$N$300,11,FALSE)&lt;U$4,5,(U$3-VLOOKUP($E128,'Country Indicator Data'!$B$4:$N$300,11,FALSE))/(U$3-U$4)*5)),1))))</f>
        <v>4.5</v>
      </c>
      <c r="V128" s="240">
        <f>IF(LEN(E128)&gt;3,((IF(VLOOKUP($C128,'Regional Crises'!$B$1:$R$66,16,FALSE)="x","x",ROUND(IF(VLOOKUP($C128,'Regional Crises'!$B$1:$R$66,16,FALSE)&gt;V$3,0,IF(VLOOKUP($C128,'Regional Crises'!$B$1:$R$66,16,FALSE)&lt;V$4,5,(V$3-VLOOKUP($C128,'Regional Crises'!$B$1:$R$66,16,FALSE))/(V$3-V$4)*5)),1)))),(IF(VLOOKUP($E128,'Country Indicator Data'!$B$4:$N$300,12,FALSE)="x","x",ROUND(IF(VLOOKUP($E128,'Country Indicator Data'!$B$4:$N$300,12,FALSE)&gt;V$3,0,IF(VLOOKUP($E128,'Country Indicator Data'!$B$4:$N$300,12,FALSE)&lt;V$4,5,(V$3-VLOOKUP($E128,'Country Indicator Data'!$B$4:$N$300,12,FALSE))/(V$3-V$4)*5)),1))))</f>
        <v>4.4000000000000004</v>
      </c>
      <c r="W128" s="240">
        <f t="shared" si="44"/>
        <v>4.2</v>
      </c>
      <c r="X128" s="240">
        <f t="shared" si="45"/>
        <v>4.2</v>
      </c>
      <c r="Y128" s="247">
        <f>IF('Core Indicators'!FC125="x","x",IF('Core Indicators'!FC125&gt;=5,5,IF('Core Indicators'!FC125&gt;=4,4,IF('Core Indicators'!FC125&gt;=3,3,IF('Core Indicators'!FC125&gt;=2,2,IF('Core Indicators'!FC125&gt;=1,1,0))))))</f>
        <v>2</v>
      </c>
      <c r="Z128" s="240">
        <f t="shared" si="46"/>
        <v>2</v>
      </c>
      <c r="AA128" s="247">
        <f>'Crisis Indicator Data'!Y125</f>
        <v>2</v>
      </c>
      <c r="AB128" s="247">
        <f>'Crisis Indicator Data'!Z125</f>
        <v>1</v>
      </c>
      <c r="AC128" s="247">
        <f>'Crisis Indicator Data'!AA125</f>
        <v>1</v>
      </c>
      <c r="AD128" s="247">
        <f>'Crisis Indicator Data'!AB125</f>
        <v>0</v>
      </c>
      <c r="AE128" s="247">
        <f t="shared" si="47"/>
        <v>2</v>
      </c>
      <c r="AF128" s="247">
        <f>'Crisis Indicator Data'!AC125</f>
        <v>0</v>
      </c>
      <c r="AG128" s="247">
        <f>'Crisis Indicator Data'!AD125</f>
        <v>1</v>
      </c>
      <c r="AH128" s="247">
        <f t="shared" si="48"/>
        <v>1</v>
      </c>
      <c r="AI128" s="247">
        <f>'Crisis Indicator Data'!AE125</f>
        <v>3</v>
      </c>
      <c r="AJ128" s="247">
        <f>'Crisis Indicator Data'!AF125</f>
        <v>1</v>
      </c>
      <c r="AK128" s="247">
        <f>'Crisis Indicator Data'!AG125</f>
        <v>2</v>
      </c>
      <c r="AL128" s="247">
        <f t="shared" si="49"/>
        <v>4</v>
      </c>
      <c r="AM128" s="240">
        <f t="shared" si="50"/>
        <v>2</v>
      </c>
      <c r="AN128" s="240">
        <f t="shared" si="51"/>
        <v>2</v>
      </c>
    </row>
    <row r="129" spans="1:40" ht="13.5" customHeight="1" x14ac:dyDescent="0.25">
      <c r="A129" s="147" t="str">
        <f>'Crisis Indicator Data'!A126</f>
        <v xml:space="preserve">Floods in Sudan </v>
      </c>
      <c r="B129" s="148" t="str">
        <f>'Crisis Indicator Data'!B126</f>
        <v>Floods</v>
      </c>
      <c r="C129" s="148" t="str">
        <f>'Crisis Indicator Data'!C126</f>
        <v>SDN006</v>
      </c>
      <c r="D129" s="148" t="str">
        <f>'Crisis Indicator Data'!D126</f>
        <v>Sudan</v>
      </c>
      <c r="E129" s="149" t="str">
        <f>'Crisis Indicator Data'!E126</f>
        <v>SDN</v>
      </c>
      <c r="F129" s="240">
        <f>IF(LEN(E129)&gt;3,(IF(VLOOKUP($C129,'Regional Crises'!$B$1:$R$66,7,FALSE)="x","x",ROUND(IF(VLOOKUP($C129,'Regional Crises'!$B$1:$R$66,7,FALSE)&gt;$F$3,5,IF(VLOOKUP($C129,'Regional Crises'!$B$1:$R$66,7,FALSE)&lt;F$4,0,($F$3-VLOOKUP($C129,'Regional Crises'!$B$1:$R$66,7,FALSE))/($F$3-$F$4)*5)),1))),IF(VLOOKUP($E129,'Country Indicator Data'!$B$4:$N$300,3,FALSE)="x","x",ROUND(IF(VLOOKUP($E129,'Country Indicator Data'!$B$4:$N$300,3,FALSE)&gt;$F$3,5,IF(VLOOKUP($E129,'Country Indicator Data'!$B$4:$N$300,3,FALSE)&lt;$F$4,0,($F$3-VLOOKUP($E129,'Country Indicator Data'!$B$4:$N$300,3,FALSE))/($F$3-$F$4)*5)),1)))</f>
        <v>3.6</v>
      </c>
      <c r="G129" s="240">
        <f>IF(LEN(E129)&gt;3,(IF(VLOOKUP($C129,'Regional Crises'!$B$1:$R$66,9,FALSE)="x","x",ROUND(IF(VLOOKUP($C129,'Regional Crises'!$B$1:$R$66,9,FALSE)&gt;G$3,5,IF(VLOOKUP($C129,'Regional Crises'!$B$1:$R$66,9,FALSE)&lt;G$4,0,(G$3-VLOOKUP($C129,'Regional Crises'!$B$1:$R$66,9,FALSE))/(G$3-G$4)*5)),1))),IF(VLOOKUP($E129,'Country Indicator Data'!$B$4:$N$300,5,FALSE)="x","x",ROUND(IF(VLOOKUP($E129,'Country Indicator Data'!$B$4:$N$300,5,FALSE)&gt;G$3,5,IF(VLOOKUP($E129,'Country Indicator Data'!$B$4:$N$300,5,FALSE)&lt;G$4,0,(G$3-VLOOKUP($E129,'Country Indicator Data'!$B$4:$N$300,5,FALSE))/(G$3-G$4)*5)),1)))</f>
        <v>4</v>
      </c>
      <c r="H129" s="240">
        <f t="shared" si="39"/>
        <v>3.8</v>
      </c>
      <c r="I129" s="240">
        <f>IF(LEN(E129)&gt;3,(IF(VLOOKUP($C129,'Regional Crises'!$B$1:$R$66,6,FALSE)="x","x",ROUND(IF(VLOOKUP($C129,'Regional Crises'!$B$1:$R$66,6,FALSE)&gt;I$3,5,IF(VLOOKUP($C129,'Regional Crises'!$B$1:$R$66,6,FALSE)&lt;I$4,0,5-(I$3-VLOOKUP($C129,'Regional Crises'!$B$1:$R$66,6,FALSE))/(I$3-I$4)*5)),1))),IF(VLOOKUP($E129,'Country Indicator Data'!$B$4:$N$300,2,FALSE)="x","x",ROUND(IF(VLOOKUP($E129,'Country Indicator Data'!$B$4:$N$300,2,FALSE)&gt;I$3,5,IF(VLOOKUP($E129,'Country Indicator Data'!$B$4:$N$300,2,FALSE)&lt;I$4,0,5-(I$3-VLOOKUP($E129,'Country Indicator Data'!$B$4:$N$300,2,FALSE))/(I$3-I$4)*5)),1)))</f>
        <v>4</v>
      </c>
      <c r="J129" s="240">
        <f>IF(LEN(E129)&gt;3,(IF(VLOOKUP($C129,'Regional Crises'!$B$1:$R$66,8,FALSE)="x","x",ROUND(IF(VLOOKUP($C129,'Regional Crises'!$B$1:$R$66,8,FALSE)&gt;J$3,5,IF(VLOOKUP($C129,'Regional Crises'!$B$1:$R$66,8,FALSE)&lt;J$4,0,5-(J$3-VLOOKUP($C129,'Regional Crises'!$B$1:$R$66,8,FALSE))/(J$3-J$4)*5)),1))),IF(VLOOKUP($E129,'Country Indicator Data'!$B$4:$N$300,4,FALSE)="x","x",ROUND(IF(VLOOKUP($E129,'Country Indicator Data'!$B$4:$N$300,4,FALSE)&gt;J$3,5,IF(VLOOKUP($E129,'Country Indicator Data'!$B$4:$N$300,4,FALSE)&lt;J$4,0,5-(J$3-VLOOKUP($E129,'Country Indicator Data'!$B$4:$N$300,4,FALSE))/(J$3-J$4)*5)),1)))</f>
        <v>5</v>
      </c>
      <c r="K129" s="240">
        <f t="shared" si="40"/>
        <v>4.5</v>
      </c>
      <c r="L129" s="240">
        <f>IF(LEN(E129)&gt;3,(IF(VLOOKUP($C129,'Regional Crises'!$B$1:$R$66,10,FALSE)="x","x",ROUND(IF(VLOOKUP($C129,'Regional Crises'!$B$1:$R$66,10,FALSE)&gt;L$3,5,IF(VLOOKUP($C129,'Regional Crises'!$B$1:$R$66,10,FALSE)&lt;L$4,0,5-(L$3-VLOOKUP($C129,'Regional Crises'!$B$1:$R$66,10,FALSE))/(L$3-L$4)*5)),1))),IF(VLOOKUP($E129,'Country Indicator Data'!$B$4:$N$300,6,FALSE)="x","x",ROUND(IF(VLOOKUP($E129,'Country Indicator Data'!$B$4:$N$300,6,FALSE)&gt;L$3,5,IF(VLOOKUP($E129,'Country Indicator Data'!$B$4:$N$300,6,FALSE)&lt;L$4,0,5-(L$3-VLOOKUP($E129,'Country Indicator Data'!$B$4:$N$300,6,FALSE))/(L$3-L$4)*5)),1)))</f>
        <v>3.7</v>
      </c>
      <c r="M129" s="240">
        <f>IF(LEN(E129)&gt;3,(IF(VLOOKUP($C129,'Regional Crises'!$B$1:$R$66,11,FALSE)="x","x",ROUND(IF(VLOOKUP($C129,'Regional Crises'!$B$1:$R$66,11,FALSE)&gt;M$3,5,IF(VLOOKUP($C129,'Regional Crises'!$B$1:$R$66,11,FALSE)&lt;M$4,0,5-(M$3-VLOOKUP($C129,'Regional Crises'!$B$1:$R$66,11,FALSE))/(M$3-M$4)*5)),1))),IF(VLOOKUP($E129,'Country Indicator Data'!$B$4:$N$300,7,FALSE)="x","x",ROUND(IF(VLOOKUP($E129,'Country Indicator Data'!$B$4:$N$300,7,FALSE)&gt;M$3,5,IF(VLOOKUP($E129,'Country Indicator Data'!$B$4:$N$300,7,FALSE)&lt;M$4,0,5-(M$3-VLOOKUP($E129,'Country Indicator Data'!$B$4:$N$300,7,FALSE))/(M$3-M$4)*5)),1)))</f>
        <v>1.2</v>
      </c>
      <c r="N129" s="240">
        <f t="shared" si="41"/>
        <v>2.4500000000000002</v>
      </c>
      <c r="O129" s="240">
        <f t="shared" si="42"/>
        <v>3.5833333333333335</v>
      </c>
      <c r="P129" s="240">
        <f>IF(LEN(E129)&gt;3,VLOOKUP(C129,'Regional Crises'!$B$1:$R$69,12,FALSE),VLOOKUP(E129,'Country Indicator Data'!$B$4:$I$300,8,FALSE))</f>
        <v>5</v>
      </c>
      <c r="Q129" s="240">
        <f>IF(LEN(E129)&gt;3,((IF(VLOOKUP($C129,'Regional Crises'!$B$1:$R$66,13,FALSE)="x","x",ROUND(IF(VLOOKUP($C129,'Regional Crises'!$B$1:$R$66,13,FALSE)&gt;Q$3,5,IF(VLOOKUP($C129,'Regional Crises'!$B$1:$R$66,13,FALSE)&lt;Q$4,0,5-(LOG(Q$3)-LOG(VLOOKUP($C129,'Regional Crises'!$B$1:$R$66,13,FALSE)))/(LOG(Q$3)-LOG(Q$4))*5)),1)))),(IF(VLOOKUP($E129,'Country Indicator Data'!$B$4:$N$300,9,FALSE)="x","x",ROUND(IF(VLOOKUP($E129,'Country Indicator Data'!$B$4:$N$300,9,FALSE)&gt;Q$3,5,IF(VLOOKUP($E129,'Country Indicator Data'!$B$4:$N$300,9,FALSE)&lt;Q$4,0,5-(LOG(Q$3)-LOG(VLOOKUP($E129,'Country Indicator Data'!$B$4:$N$300,9,FALSE)))/(LOG(Q$3)-LOG(Q$4))*5)),1))))</f>
        <v>4.5999999999999996</v>
      </c>
      <c r="R129" s="240">
        <f t="shared" si="43"/>
        <v>4.8</v>
      </c>
      <c r="S129" s="240">
        <f>IF(LEN(E129)&gt;3,((IF(VLOOKUP($C129,'Regional Crises'!$B$1:$R$66,17,FALSE)="x","x",ROUND(IF(VLOOKUP($C129,'Regional Crises'!$B$1:$R$66,17,FALSE)&gt;S$3,0,IF(VLOOKUP($C129,'Regional Crises'!$B$1:$R$66,17,FALSE)&lt;S$4,5,(S$3-VLOOKUP($C129,'Regional Crises'!$B$1:$R$66,17,FALSE))/(S$3-S$4)*5)),1)))),(IF(VLOOKUP($E129,'Country Indicator Data'!$B$4:$N$300,13,FALSE)="x","x",ROUND(IF(VLOOKUP($E129,'Country Indicator Data'!$B$4:$N$300,13,FALSE)&gt;S$3,0,IF(VLOOKUP($E129,'Country Indicator Data'!$B$4:$N$300,13,FALSE)&lt;S$4,5,(S$3-VLOOKUP($E129,'Country Indicator Data'!$B$4:$N$300,13,FALSE))/(S$3-S$4)*5)),1))))</f>
        <v>4.2</v>
      </c>
      <c r="T129" s="240">
        <f>IF(LEN(E129)&gt;3,((IF(VLOOKUP($C129,'Regional Crises'!$B$1:$R$66,14,FALSE)="x","x",ROUND(IF(VLOOKUP($C129,'Regional Crises'!$B$1:$R$66,14,FALSE)&gt;T$3,0,IF(VLOOKUP($C129,'Regional Crises'!$B$1:$R$66,14,FALSE)&lt;T$4,5,(T$3-VLOOKUP($C129,'Regional Crises'!$B$1:$R$66,14,FALSE))/(T$3-T$4)*5)),1)))),(IF(VLOOKUP($E129,'Country Indicator Data'!$B$4:$N$300,10,FALSE)="x","x",ROUND(IF(VLOOKUP($E129,'Country Indicator Data'!$B$4:$N$300,10,FALSE)&gt;T$3,0,IF(VLOOKUP($E129,'Country Indicator Data'!$B$4:$N$300,10,FALSE)&lt;T$4,5,(T$3-VLOOKUP($E129,'Country Indicator Data'!$B$4:$N$300,10,FALSE))/(T$3-T$4)*5)),1))))</f>
        <v>3.6</v>
      </c>
      <c r="U129" s="240">
        <f>IF(LEN(E129)&gt;3,((IF(VLOOKUP($C129,'Regional Crises'!$B$1:$R$66,15,FALSE)="x","x",ROUND(IF(VLOOKUP($C129,'Regional Crises'!$B$1:$R$66,15,FALSE)&gt;U$3,0,IF(VLOOKUP($C129,'Regional Crises'!$B$1:$R$66,15,FALSE)&lt;U$4,5,(U$3-VLOOKUP($C129,'Regional Crises'!$B$1:$R$66,15,FALSE))/(U$3-U$4)*5)),1)))),(IF(VLOOKUP($E129,'Country Indicator Data'!$B$4:$N$300,11,FALSE)="x","x",ROUND(IF(VLOOKUP($E129,'Country Indicator Data'!$B$4:$N$300,11,FALSE)&gt;U$3,0,IF(VLOOKUP($E129,'Country Indicator Data'!$B$4:$N$300,11,FALSE)&lt;U$4,5,(U$3-VLOOKUP($E129,'Country Indicator Data'!$B$4:$N$300,11,FALSE))/(U$3-U$4)*5)),1))))</f>
        <v>4.5</v>
      </c>
      <c r="V129" s="240">
        <f>IF(LEN(E129)&gt;3,((IF(VLOOKUP($C129,'Regional Crises'!$B$1:$R$66,16,FALSE)="x","x",ROUND(IF(VLOOKUP($C129,'Regional Crises'!$B$1:$R$66,16,FALSE)&gt;V$3,0,IF(VLOOKUP($C129,'Regional Crises'!$B$1:$R$66,16,FALSE)&lt;V$4,5,(V$3-VLOOKUP($C129,'Regional Crises'!$B$1:$R$66,16,FALSE))/(V$3-V$4)*5)),1)))),(IF(VLOOKUP($E129,'Country Indicator Data'!$B$4:$N$300,12,FALSE)="x","x",ROUND(IF(VLOOKUP($E129,'Country Indicator Data'!$B$4:$N$300,12,FALSE)&gt;V$3,0,IF(VLOOKUP($E129,'Country Indicator Data'!$B$4:$N$300,12,FALSE)&lt;V$4,5,(V$3-VLOOKUP($E129,'Country Indicator Data'!$B$4:$N$300,12,FALSE))/(V$3-V$4)*5)),1))))</f>
        <v>4.4000000000000004</v>
      </c>
      <c r="W129" s="240">
        <f t="shared" si="44"/>
        <v>4.2</v>
      </c>
      <c r="X129" s="240">
        <f t="shared" si="45"/>
        <v>4.2</v>
      </c>
      <c r="Y129" s="247">
        <f>IF('Core Indicators'!FC126="x","x",IF('Core Indicators'!FC126&gt;=5,5,IF('Core Indicators'!FC126&gt;=4,4,IF('Core Indicators'!FC126&gt;=3,3,IF('Core Indicators'!FC126&gt;=2,2,IF('Core Indicators'!FC126&gt;=1,1,0))))))</f>
        <v>5</v>
      </c>
      <c r="Z129" s="240">
        <f t="shared" si="46"/>
        <v>5</v>
      </c>
      <c r="AA129" s="247">
        <f>'Crisis Indicator Data'!Y126</f>
        <v>2</v>
      </c>
      <c r="AB129" s="247">
        <f>'Crisis Indicator Data'!Z126</f>
        <v>0</v>
      </c>
      <c r="AC129" s="247">
        <f>'Crisis Indicator Data'!AA126</f>
        <v>1</v>
      </c>
      <c r="AD129" s="247">
        <f>'Crisis Indicator Data'!AB126</f>
        <v>0</v>
      </c>
      <c r="AE129" s="247">
        <f t="shared" si="47"/>
        <v>2</v>
      </c>
      <c r="AF129" s="247">
        <f>'Crisis Indicator Data'!AC126</f>
        <v>0</v>
      </c>
      <c r="AG129" s="247">
        <f>'Crisis Indicator Data'!AD126</f>
        <v>1</v>
      </c>
      <c r="AH129" s="247">
        <f t="shared" si="48"/>
        <v>1</v>
      </c>
      <c r="AI129" s="247">
        <f>'Crisis Indicator Data'!AE126</f>
        <v>3</v>
      </c>
      <c r="AJ129" s="247">
        <f>'Crisis Indicator Data'!AF126</f>
        <v>1</v>
      </c>
      <c r="AK129" s="247">
        <f>'Crisis Indicator Data'!AG126</f>
        <v>2</v>
      </c>
      <c r="AL129" s="247">
        <f t="shared" si="49"/>
        <v>4</v>
      </c>
      <c r="AM129" s="240">
        <f t="shared" si="50"/>
        <v>2</v>
      </c>
      <c r="AN129" s="240">
        <f t="shared" si="51"/>
        <v>3.5</v>
      </c>
    </row>
    <row r="130" spans="1:40" ht="13.5" customHeight="1" x14ac:dyDescent="0.25">
      <c r="A130" s="147" t="str">
        <f>'Crisis Indicator Data'!A127</f>
        <v>Violence in Darfur and Kordofan regions</v>
      </c>
      <c r="B130" s="148" t="str">
        <f>'Crisis Indicator Data'!B127</f>
        <v>Violence</v>
      </c>
      <c r="C130" s="148" t="str">
        <f>'Crisis Indicator Data'!C127</f>
        <v>SDN008</v>
      </c>
      <c r="D130" s="148" t="str">
        <f>'Crisis Indicator Data'!D127</f>
        <v>Sudan</v>
      </c>
      <c r="E130" s="149" t="str">
        <f>'Crisis Indicator Data'!E127</f>
        <v>SDN</v>
      </c>
      <c r="F130" s="240">
        <f>IF(LEN(E130)&gt;3,(IF(VLOOKUP($C130,'Regional Crises'!$B$1:$R$66,7,FALSE)="x","x",ROUND(IF(VLOOKUP($C130,'Regional Crises'!$B$1:$R$66,7,FALSE)&gt;$F$3,5,IF(VLOOKUP($C130,'Regional Crises'!$B$1:$R$66,7,FALSE)&lt;F$4,0,($F$3-VLOOKUP($C130,'Regional Crises'!$B$1:$R$66,7,FALSE))/($F$3-$F$4)*5)),1))),IF(VLOOKUP($E130,'Country Indicator Data'!$B$4:$N$300,3,FALSE)="x","x",ROUND(IF(VLOOKUP($E130,'Country Indicator Data'!$B$4:$N$300,3,FALSE)&gt;$F$3,5,IF(VLOOKUP($E130,'Country Indicator Data'!$B$4:$N$300,3,FALSE)&lt;$F$4,0,($F$3-VLOOKUP($E130,'Country Indicator Data'!$B$4:$N$300,3,FALSE))/($F$3-$F$4)*5)),1)))</f>
        <v>3.6</v>
      </c>
      <c r="G130" s="240">
        <f>IF(LEN(E130)&gt;3,(IF(VLOOKUP($C130,'Regional Crises'!$B$1:$R$66,9,FALSE)="x","x",ROUND(IF(VLOOKUP($C130,'Regional Crises'!$B$1:$R$66,9,FALSE)&gt;G$3,5,IF(VLOOKUP($C130,'Regional Crises'!$B$1:$R$66,9,FALSE)&lt;G$4,0,(G$3-VLOOKUP($C130,'Regional Crises'!$B$1:$R$66,9,FALSE))/(G$3-G$4)*5)),1))),IF(VLOOKUP($E130,'Country Indicator Data'!$B$4:$N$300,5,FALSE)="x","x",ROUND(IF(VLOOKUP($E130,'Country Indicator Data'!$B$4:$N$300,5,FALSE)&gt;G$3,5,IF(VLOOKUP($E130,'Country Indicator Data'!$B$4:$N$300,5,FALSE)&lt;G$4,0,(G$3-VLOOKUP($E130,'Country Indicator Data'!$B$4:$N$300,5,FALSE))/(G$3-G$4)*5)),1)))</f>
        <v>4</v>
      </c>
      <c r="H130" s="240">
        <f t="shared" si="39"/>
        <v>3.8</v>
      </c>
      <c r="I130" s="240">
        <f>IF(LEN(E130)&gt;3,(IF(VLOOKUP($C130,'Regional Crises'!$B$1:$R$66,6,FALSE)="x","x",ROUND(IF(VLOOKUP($C130,'Regional Crises'!$B$1:$R$66,6,FALSE)&gt;I$3,5,IF(VLOOKUP($C130,'Regional Crises'!$B$1:$R$66,6,FALSE)&lt;I$4,0,5-(I$3-VLOOKUP($C130,'Regional Crises'!$B$1:$R$66,6,FALSE))/(I$3-I$4)*5)),1))),IF(VLOOKUP($E130,'Country Indicator Data'!$B$4:$N$300,2,FALSE)="x","x",ROUND(IF(VLOOKUP($E130,'Country Indicator Data'!$B$4:$N$300,2,FALSE)&gt;I$3,5,IF(VLOOKUP($E130,'Country Indicator Data'!$B$4:$N$300,2,FALSE)&lt;I$4,0,5-(I$3-VLOOKUP($E130,'Country Indicator Data'!$B$4:$N$300,2,FALSE))/(I$3-I$4)*5)),1)))</f>
        <v>4</v>
      </c>
      <c r="J130" s="240">
        <f>IF(LEN(E130)&gt;3,(IF(VLOOKUP($C130,'Regional Crises'!$B$1:$R$66,8,FALSE)="x","x",ROUND(IF(VLOOKUP($C130,'Regional Crises'!$B$1:$R$66,8,FALSE)&gt;J$3,5,IF(VLOOKUP($C130,'Regional Crises'!$B$1:$R$66,8,FALSE)&lt;J$4,0,5-(J$3-VLOOKUP($C130,'Regional Crises'!$B$1:$R$66,8,FALSE))/(J$3-J$4)*5)),1))),IF(VLOOKUP($E130,'Country Indicator Data'!$B$4:$N$300,4,FALSE)="x","x",ROUND(IF(VLOOKUP($E130,'Country Indicator Data'!$B$4:$N$300,4,FALSE)&gt;J$3,5,IF(VLOOKUP($E130,'Country Indicator Data'!$B$4:$N$300,4,FALSE)&lt;J$4,0,5-(J$3-VLOOKUP($E130,'Country Indicator Data'!$B$4:$N$300,4,FALSE))/(J$3-J$4)*5)),1)))</f>
        <v>5</v>
      </c>
      <c r="K130" s="240">
        <f t="shared" si="40"/>
        <v>4.5</v>
      </c>
      <c r="L130" s="240">
        <f>IF(LEN(E130)&gt;3,(IF(VLOOKUP($C130,'Regional Crises'!$B$1:$R$66,10,FALSE)="x","x",ROUND(IF(VLOOKUP($C130,'Regional Crises'!$B$1:$R$66,10,FALSE)&gt;L$3,5,IF(VLOOKUP($C130,'Regional Crises'!$B$1:$R$66,10,FALSE)&lt;L$4,0,5-(L$3-VLOOKUP($C130,'Regional Crises'!$B$1:$R$66,10,FALSE))/(L$3-L$4)*5)),1))),IF(VLOOKUP($E130,'Country Indicator Data'!$B$4:$N$300,6,FALSE)="x","x",ROUND(IF(VLOOKUP($E130,'Country Indicator Data'!$B$4:$N$300,6,FALSE)&gt;L$3,5,IF(VLOOKUP($E130,'Country Indicator Data'!$B$4:$N$300,6,FALSE)&lt;L$4,0,5-(L$3-VLOOKUP($E130,'Country Indicator Data'!$B$4:$N$300,6,FALSE))/(L$3-L$4)*5)),1)))</f>
        <v>3.7</v>
      </c>
      <c r="M130" s="240">
        <f>IF(LEN(E130)&gt;3,(IF(VLOOKUP($C130,'Regional Crises'!$B$1:$R$66,11,FALSE)="x","x",ROUND(IF(VLOOKUP($C130,'Regional Crises'!$B$1:$R$66,11,FALSE)&gt;M$3,5,IF(VLOOKUP($C130,'Regional Crises'!$B$1:$R$66,11,FALSE)&lt;M$4,0,5-(M$3-VLOOKUP($C130,'Regional Crises'!$B$1:$R$66,11,FALSE))/(M$3-M$4)*5)),1))),IF(VLOOKUP($E130,'Country Indicator Data'!$B$4:$N$300,7,FALSE)="x","x",ROUND(IF(VLOOKUP($E130,'Country Indicator Data'!$B$4:$N$300,7,FALSE)&gt;M$3,5,IF(VLOOKUP($E130,'Country Indicator Data'!$B$4:$N$300,7,FALSE)&lt;M$4,0,5-(M$3-VLOOKUP($E130,'Country Indicator Data'!$B$4:$N$300,7,FALSE))/(M$3-M$4)*5)),1)))</f>
        <v>1.2</v>
      </c>
      <c r="N130" s="240">
        <f t="shared" si="41"/>
        <v>2.4500000000000002</v>
      </c>
      <c r="O130" s="240">
        <f t="shared" si="42"/>
        <v>3.5833333333333335</v>
      </c>
      <c r="P130" s="240">
        <f>IF(LEN(E130)&gt;3,VLOOKUP(C130,'Regional Crises'!$B$1:$R$69,12,FALSE),VLOOKUP(E130,'Country Indicator Data'!$B$4:$I$300,8,FALSE))</f>
        <v>5</v>
      </c>
      <c r="Q130" s="240">
        <f>IF(LEN(E130)&gt;3,((IF(VLOOKUP($C130,'Regional Crises'!$B$1:$R$66,13,FALSE)="x","x",ROUND(IF(VLOOKUP($C130,'Regional Crises'!$B$1:$R$66,13,FALSE)&gt;Q$3,5,IF(VLOOKUP($C130,'Regional Crises'!$B$1:$R$66,13,FALSE)&lt;Q$4,0,5-(LOG(Q$3)-LOG(VLOOKUP($C130,'Regional Crises'!$B$1:$R$66,13,FALSE)))/(LOG(Q$3)-LOG(Q$4))*5)),1)))),(IF(VLOOKUP($E130,'Country Indicator Data'!$B$4:$N$300,9,FALSE)="x","x",ROUND(IF(VLOOKUP($E130,'Country Indicator Data'!$B$4:$N$300,9,FALSE)&gt;Q$3,5,IF(VLOOKUP($E130,'Country Indicator Data'!$B$4:$N$300,9,FALSE)&lt;Q$4,0,5-(LOG(Q$3)-LOG(VLOOKUP($E130,'Country Indicator Data'!$B$4:$N$300,9,FALSE)))/(LOG(Q$3)-LOG(Q$4))*5)),1))))</f>
        <v>4.5999999999999996</v>
      </c>
      <c r="R130" s="240">
        <f t="shared" si="43"/>
        <v>4.8</v>
      </c>
      <c r="S130" s="240">
        <f>IF(LEN(E130)&gt;3,((IF(VLOOKUP($C130,'Regional Crises'!$B$1:$R$66,17,FALSE)="x","x",ROUND(IF(VLOOKUP($C130,'Regional Crises'!$B$1:$R$66,17,FALSE)&gt;S$3,0,IF(VLOOKUP($C130,'Regional Crises'!$B$1:$R$66,17,FALSE)&lt;S$4,5,(S$3-VLOOKUP($C130,'Regional Crises'!$B$1:$R$66,17,FALSE))/(S$3-S$4)*5)),1)))),(IF(VLOOKUP($E130,'Country Indicator Data'!$B$4:$N$300,13,FALSE)="x","x",ROUND(IF(VLOOKUP($E130,'Country Indicator Data'!$B$4:$N$300,13,FALSE)&gt;S$3,0,IF(VLOOKUP($E130,'Country Indicator Data'!$B$4:$N$300,13,FALSE)&lt;S$4,5,(S$3-VLOOKUP($E130,'Country Indicator Data'!$B$4:$N$300,13,FALSE))/(S$3-S$4)*5)),1))))</f>
        <v>4.2</v>
      </c>
      <c r="T130" s="240">
        <f>IF(LEN(E130)&gt;3,((IF(VLOOKUP($C130,'Regional Crises'!$B$1:$R$66,14,FALSE)="x","x",ROUND(IF(VLOOKUP($C130,'Regional Crises'!$B$1:$R$66,14,FALSE)&gt;T$3,0,IF(VLOOKUP($C130,'Regional Crises'!$B$1:$R$66,14,FALSE)&lt;T$4,5,(T$3-VLOOKUP($C130,'Regional Crises'!$B$1:$R$66,14,FALSE))/(T$3-T$4)*5)),1)))),(IF(VLOOKUP($E130,'Country Indicator Data'!$B$4:$N$300,10,FALSE)="x","x",ROUND(IF(VLOOKUP($E130,'Country Indicator Data'!$B$4:$N$300,10,FALSE)&gt;T$3,0,IF(VLOOKUP($E130,'Country Indicator Data'!$B$4:$N$300,10,FALSE)&lt;T$4,5,(T$3-VLOOKUP($E130,'Country Indicator Data'!$B$4:$N$300,10,FALSE))/(T$3-T$4)*5)),1))))</f>
        <v>3.6</v>
      </c>
      <c r="U130" s="240">
        <f>IF(LEN(E130)&gt;3,((IF(VLOOKUP($C130,'Regional Crises'!$B$1:$R$66,15,FALSE)="x","x",ROUND(IF(VLOOKUP($C130,'Regional Crises'!$B$1:$R$66,15,FALSE)&gt;U$3,0,IF(VLOOKUP($C130,'Regional Crises'!$B$1:$R$66,15,FALSE)&lt;U$4,5,(U$3-VLOOKUP($C130,'Regional Crises'!$B$1:$R$66,15,FALSE))/(U$3-U$4)*5)),1)))),(IF(VLOOKUP($E130,'Country Indicator Data'!$B$4:$N$300,11,FALSE)="x","x",ROUND(IF(VLOOKUP($E130,'Country Indicator Data'!$B$4:$N$300,11,FALSE)&gt;U$3,0,IF(VLOOKUP($E130,'Country Indicator Data'!$B$4:$N$300,11,FALSE)&lt;U$4,5,(U$3-VLOOKUP($E130,'Country Indicator Data'!$B$4:$N$300,11,FALSE))/(U$3-U$4)*5)),1))))</f>
        <v>4.5</v>
      </c>
      <c r="V130" s="240">
        <f>IF(LEN(E130)&gt;3,((IF(VLOOKUP($C130,'Regional Crises'!$B$1:$R$66,16,FALSE)="x","x",ROUND(IF(VLOOKUP($C130,'Regional Crises'!$B$1:$R$66,16,FALSE)&gt;V$3,0,IF(VLOOKUP($C130,'Regional Crises'!$B$1:$R$66,16,FALSE)&lt;V$4,5,(V$3-VLOOKUP($C130,'Regional Crises'!$B$1:$R$66,16,FALSE))/(V$3-V$4)*5)),1)))),(IF(VLOOKUP($E130,'Country Indicator Data'!$B$4:$N$300,12,FALSE)="x","x",ROUND(IF(VLOOKUP($E130,'Country Indicator Data'!$B$4:$N$300,12,FALSE)&gt;V$3,0,IF(VLOOKUP($E130,'Country Indicator Data'!$B$4:$N$300,12,FALSE)&lt;V$4,5,(V$3-VLOOKUP($E130,'Country Indicator Data'!$B$4:$N$300,12,FALSE))/(V$3-V$4)*5)),1))))</f>
        <v>4.4000000000000004</v>
      </c>
      <c r="W130" s="240">
        <f t="shared" si="44"/>
        <v>4.2</v>
      </c>
      <c r="X130" s="240">
        <f t="shared" si="45"/>
        <v>4.2</v>
      </c>
      <c r="Y130" s="247">
        <f>IF('Core Indicators'!FC127="x","x",IF('Core Indicators'!FC127&gt;=5,5,IF('Core Indicators'!FC127&gt;=4,4,IF('Core Indicators'!FC127&gt;=3,3,IF('Core Indicators'!FC127&gt;=2,2,IF('Core Indicators'!FC127&gt;=1,1,0))))))</f>
        <v>2</v>
      </c>
      <c r="Z130" s="240">
        <f t="shared" si="46"/>
        <v>2</v>
      </c>
      <c r="AA130" s="247">
        <f>'Crisis Indicator Data'!Y127</f>
        <v>2</v>
      </c>
      <c r="AB130" s="247">
        <f>'Crisis Indicator Data'!Z127</f>
        <v>1</v>
      </c>
      <c r="AC130" s="247">
        <f>'Crisis Indicator Data'!AA127</f>
        <v>1</v>
      </c>
      <c r="AD130" s="247">
        <f>'Crisis Indicator Data'!AB127</f>
        <v>0</v>
      </c>
      <c r="AE130" s="247">
        <f t="shared" si="47"/>
        <v>2</v>
      </c>
      <c r="AF130" s="247">
        <f>'Crisis Indicator Data'!AC127</f>
        <v>2</v>
      </c>
      <c r="AG130" s="247">
        <f>'Crisis Indicator Data'!AD127</f>
        <v>1</v>
      </c>
      <c r="AH130" s="247">
        <f t="shared" si="48"/>
        <v>3</v>
      </c>
      <c r="AI130" s="247">
        <f>'Crisis Indicator Data'!AE127</f>
        <v>3</v>
      </c>
      <c r="AJ130" s="247">
        <f>'Crisis Indicator Data'!AF127</f>
        <v>1</v>
      </c>
      <c r="AK130" s="247">
        <f>'Crisis Indicator Data'!AG127</f>
        <v>2</v>
      </c>
      <c r="AL130" s="247">
        <f t="shared" si="49"/>
        <v>4</v>
      </c>
      <c r="AM130" s="240">
        <f t="shared" si="50"/>
        <v>3</v>
      </c>
      <c r="AN130" s="240">
        <f t="shared" si="51"/>
        <v>2.5</v>
      </c>
    </row>
    <row r="131" spans="1:40" ht="13.5" customHeight="1" x14ac:dyDescent="0.25">
      <c r="A131" s="147" t="str">
        <f>'Crisis Indicator Data'!A128</f>
        <v>Drought in Senegal</v>
      </c>
      <c r="B131" s="148" t="str">
        <f>'Crisis Indicator Data'!B128</f>
        <v>Drought</v>
      </c>
      <c r="C131" s="148" t="str">
        <f>'Crisis Indicator Data'!C128</f>
        <v>SEN002</v>
      </c>
      <c r="D131" s="148" t="str">
        <f>'Crisis Indicator Data'!D128</f>
        <v>Senegal</v>
      </c>
      <c r="E131" s="149" t="str">
        <f>'Crisis Indicator Data'!E128</f>
        <v>SEN</v>
      </c>
      <c r="F131" s="240">
        <f>IF(LEN(E131)&gt;3,(IF(VLOOKUP($C131,'Regional Crises'!$B$1:$R$66,7,FALSE)="x","x",ROUND(IF(VLOOKUP($C131,'Regional Crises'!$B$1:$R$66,7,FALSE)&gt;$F$3,5,IF(VLOOKUP($C131,'Regional Crises'!$B$1:$R$66,7,FALSE)&lt;F$4,0,($F$3-VLOOKUP($C131,'Regional Crises'!$B$1:$R$66,7,FALSE))/($F$3-$F$4)*5)),1))),IF(VLOOKUP($E131,'Country Indicator Data'!$B$4:$N$300,3,FALSE)="x","x",ROUND(IF(VLOOKUP($E131,'Country Indicator Data'!$B$4:$N$300,3,FALSE)&gt;$F$3,5,IF(VLOOKUP($E131,'Country Indicator Data'!$B$4:$N$300,3,FALSE)&lt;$F$4,0,($F$3-VLOOKUP($E131,'Country Indicator Data'!$B$4:$N$300,3,FALSE))/($F$3-$F$4)*5)),1)))</f>
        <v>1.8</v>
      </c>
      <c r="G131" s="240">
        <f>IF(LEN(E131)&gt;3,(IF(VLOOKUP($C131,'Regional Crises'!$B$1:$R$66,9,FALSE)="x","x",ROUND(IF(VLOOKUP($C131,'Regional Crises'!$B$1:$R$66,9,FALSE)&gt;G$3,5,IF(VLOOKUP($C131,'Regional Crises'!$B$1:$R$66,9,FALSE)&lt;G$4,0,(G$3-VLOOKUP($C131,'Regional Crises'!$B$1:$R$66,9,FALSE))/(G$3-G$4)*5)),1))),IF(VLOOKUP($E131,'Country Indicator Data'!$B$4:$N$300,5,FALSE)="x","x",ROUND(IF(VLOOKUP($E131,'Country Indicator Data'!$B$4:$N$300,5,FALSE)&gt;G$3,5,IF(VLOOKUP($E131,'Country Indicator Data'!$B$4:$N$300,5,FALSE)&lt;G$4,0,(G$3-VLOOKUP($E131,'Country Indicator Data'!$B$4:$N$300,5,FALSE))/(G$3-G$4)*5)),1)))</f>
        <v>1.5</v>
      </c>
      <c r="H131" s="240">
        <f t="shared" si="39"/>
        <v>1.65</v>
      </c>
      <c r="I131" s="240">
        <f>IF(LEN(E131)&gt;3,(IF(VLOOKUP($C131,'Regional Crises'!$B$1:$R$66,6,FALSE)="x","x",ROUND(IF(VLOOKUP($C131,'Regional Crises'!$B$1:$R$66,6,FALSE)&gt;I$3,5,IF(VLOOKUP($C131,'Regional Crises'!$B$1:$R$66,6,FALSE)&lt;I$4,0,5-(I$3-VLOOKUP($C131,'Regional Crises'!$B$1:$R$66,6,FALSE))/(I$3-I$4)*5)),1))),IF(VLOOKUP($E131,'Country Indicator Data'!$B$4:$N$300,2,FALSE)="x","x",ROUND(IF(VLOOKUP($E131,'Country Indicator Data'!$B$4:$N$300,2,FALSE)&gt;I$3,5,IF(VLOOKUP($E131,'Country Indicator Data'!$B$4:$N$300,2,FALSE)&lt;I$4,0,5-(I$3-VLOOKUP($E131,'Country Indicator Data'!$B$4:$N$300,2,FALSE))/(I$3-I$4)*5)),1)))</f>
        <v>3.6</v>
      </c>
      <c r="J131" s="240">
        <f>IF(LEN(E131)&gt;3,(IF(VLOOKUP($C131,'Regional Crises'!$B$1:$R$66,8,FALSE)="x","x",ROUND(IF(VLOOKUP($C131,'Regional Crises'!$B$1:$R$66,8,FALSE)&gt;J$3,5,IF(VLOOKUP($C131,'Regional Crises'!$B$1:$R$66,8,FALSE)&lt;J$4,0,5-(J$3-VLOOKUP($C131,'Regional Crises'!$B$1:$R$66,8,FALSE))/(J$3-J$4)*5)),1))),IF(VLOOKUP($E131,'Country Indicator Data'!$B$4:$N$300,4,FALSE)="x","x",ROUND(IF(VLOOKUP($E131,'Country Indicator Data'!$B$4:$N$300,4,FALSE)&gt;J$3,5,IF(VLOOKUP($E131,'Country Indicator Data'!$B$4:$N$300,4,FALSE)&lt;J$4,0,5-(J$3-VLOOKUP($E131,'Country Indicator Data'!$B$4:$N$300,4,FALSE))/(J$3-J$4)*5)),1)))</f>
        <v>0</v>
      </c>
      <c r="K131" s="240">
        <f t="shared" si="40"/>
        <v>1.8</v>
      </c>
      <c r="L131" s="240">
        <f>IF(LEN(E131)&gt;3,(IF(VLOOKUP($C131,'Regional Crises'!$B$1:$R$66,10,FALSE)="x","x",ROUND(IF(VLOOKUP($C131,'Regional Crises'!$B$1:$R$66,10,FALSE)&gt;L$3,5,IF(VLOOKUP($C131,'Regional Crises'!$B$1:$R$66,10,FALSE)&lt;L$4,0,5-(L$3-VLOOKUP($C131,'Regional Crises'!$B$1:$R$66,10,FALSE))/(L$3-L$4)*5)),1))),IF(VLOOKUP($E131,'Country Indicator Data'!$B$4:$N$300,6,FALSE)="x","x",ROUND(IF(VLOOKUP($E131,'Country Indicator Data'!$B$4:$N$300,6,FALSE)&gt;L$3,5,IF(VLOOKUP($E131,'Country Indicator Data'!$B$4:$N$300,6,FALSE)&lt;L$4,0,5-(L$3-VLOOKUP($E131,'Country Indicator Data'!$B$4:$N$300,6,FALSE))/(L$3-L$4)*5)),1)))</f>
        <v>3.5</v>
      </c>
      <c r="M131" s="240">
        <f>IF(LEN(E131)&gt;3,(IF(VLOOKUP($C131,'Regional Crises'!$B$1:$R$66,11,FALSE)="x","x",ROUND(IF(VLOOKUP($C131,'Regional Crises'!$B$1:$R$66,11,FALSE)&gt;M$3,5,IF(VLOOKUP($C131,'Regional Crises'!$B$1:$R$66,11,FALSE)&lt;M$4,0,5-(M$3-VLOOKUP($C131,'Regional Crises'!$B$1:$R$66,11,FALSE))/(M$3-M$4)*5)),1))),IF(VLOOKUP($E131,'Country Indicator Data'!$B$4:$N$300,7,FALSE)="x","x",ROUND(IF(VLOOKUP($E131,'Country Indicator Data'!$B$4:$N$300,7,FALSE)&gt;M$3,5,IF(VLOOKUP($E131,'Country Indicator Data'!$B$4:$N$300,7,FALSE)&lt;M$4,0,5-(M$3-VLOOKUP($E131,'Country Indicator Data'!$B$4:$N$300,7,FALSE))/(M$3-M$4)*5)),1)))</f>
        <v>1.9</v>
      </c>
      <c r="N131" s="240">
        <f t="shared" si="41"/>
        <v>2.7</v>
      </c>
      <c r="O131" s="240">
        <f t="shared" si="42"/>
        <v>2.0500000000000003</v>
      </c>
      <c r="P131" s="240">
        <f>IF(LEN(E131)&gt;3,VLOOKUP(C131,'Regional Crises'!$B$1:$R$69,12,FALSE),VLOOKUP(E131,'Country Indicator Data'!$B$4:$I$300,8,FALSE))</f>
        <v>3</v>
      </c>
      <c r="Q131" s="240">
        <f>IF(LEN(E131)&gt;3,((IF(VLOOKUP($C131,'Regional Crises'!$B$1:$R$66,13,FALSE)="x","x",ROUND(IF(VLOOKUP($C131,'Regional Crises'!$B$1:$R$66,13,FALSE)&gt;Q$3,5,IF(VLOOKUP($C131,'Regional Crises'!$B$1:$R$66,13,FALSE)&lt;Q$4,0,5-(LOG(Q$3)-LOG(VLOOKUP($C131,'Regional Crises'!$B$1:$R$66,13,FALSE)))/(LOG(Q$3)-LOG(Q$4))*5)),1)))),(IF(VLOOKUP($E131,'Country Indicator Data'!$B$4:$N$300,9,FALSE)="x","x",ROUND(IF(VLOOKUP($E131,'Country Indicator Data'!$B$4:$N$300,9,FALSE)&gt;Q$3,5,IF(VLOOKUP($E131,'Country Indicator Data'!$B$4:$N$300,9,FALSE)&lt;Q$4,0,5-(LOG(Q$3)-LOG(VLOOKUP($E131,'Country Indicator Data'!$B$4:$N$300,9,FALSE)))/(LOG(Q$3)-LOG(Q$4))*5)),1))))</f>
        <v>1.7</v>
      </c>
      <c r="R131" s="240">
        <f t="shared" si="43"/>
        <v>2.35</v>
      </c>
      <c r="S131" s="240">
        <f>IF(LEN(E131)&gt;3,((IF(VLOOKUP($C131,'Regional Crises'!$B$1:$R$66,17,FALSE)="x","x",ROUND(IF(VLOOKUP($C131,'Regional Crises'!$B$1:$R$66,17,FALSE)&gt;S$3,0,IF(VLOOKUP($C131,'Regional Crises'!$B$1:$R$66,17,FALSE)&lt;S$4,5,(S$3-VLOOKUP($C131,'Regional Crises'!$B$1:$R$66,17,FALSE))/(S$3-S$4)*5)),1)))),(IF(VLOOKUP($E131,'Country Indicator Data'!$B$4:$N$300,13,FALSE)="x","x",ROUND(IF(VLOOKUP($E131,'Country Indicator Data'!$B$4:$N$300,13,FALSE)&gt;S$3,0,IF(VLOOKUP($E131,'Country Indicator Data'!$B$4:$N$300,13,FALSE)&lt;S$4,5,(S$3-VLOOKUP($E131,'Country Indicator Data'!$B$4:$N$300,13,FALSE))/(S$3-S$4)*5)),1))))</f>
        <v>2.8</v>
      </c>
      <c r="T131" s="240">
        <f>IF(LEN(E131)&gt;3,((IF(VLOOKUP($C131,'Regional Crises'!$B$1:$R$66,14,FALSE)="x","x",ROUND(IF(VLOOKUP($C131,'Regional Crises'!$B$1:$R$66,14,FALSE)&gt;T$3,0,IF(VLOOKUP($C131,'Regional Crises'!$B$1:$R$66,14,FALSE)&lt;T$4,5,(T$3-VLOOKUP($C131,'Regional Crises'!$B$1:$R$66,14,FALSE))/(T$3-T$4)*5)),1)))),(IF(VLOOKUP($E131,'Country Indicator Data'!$B$4:$N$300,10,FALSE)="x","x",ROUND(IF(VLOOKUP($E131,'Country Indicator Data'!$B$4:$N$300,10,FALSE)&gt;T$3,0,IF(VLOOKUP($E131,'Country Indicator Data'!$B$4:$N$300,10,FALSE)&lt;T$4,5,(T$3-VLOOKUP($E131,'Country Indicator Data'!$B$4:$N$300,10,FALSE))/(T$3-T$4)*5)),1))))</f>
        <v>2.7</v>
      </c>
      <c r="U131" s="240">
        <f>IF(LEN(E131)&gt;3,((IF(VLOOKUP($C131,'Regional Crises'!$B$1:$R$66,15,FALSE)="x","x",ROUND(IF(VLOOKUP($C131,'Regional Crises'!$B$1:$R$66,15,FALSE)&gt;U$3,0,IF(VLOOKUP($C131,'Regional Crises'!$B$1:$R$66,15,FALSE)&lt;U$4,5,(U$3-VLOOKUP($C131,'Regional Crises'!$B$1:$R$66,15,FALSE))/(U$3-U$4)*5)),1)))),(IF(VLOOKUP($E131,'Country Indicator Data'!$B$4:$N$300,11,FALSE)="x","x",ROUND(IF(VLOOKUP($E131,'Country Indicator Data'!$B$4:$N$300,11,FALSE)&gt;U$3,0,IF(VLOOKUP($E131,'Country Indicator Data'!$B$4:$N$300,11,FALSE)&lt;U$4,5,(U$3-VLOOKUP($E131,'Country Indicator Data'!$B$4:$N$300,11,FALSE))/(U$3-U$4)*5)),1))))</f>
        <v>2</v>
      </c>
      <c r="V131" s="240">
        <f>IF(LEN(E131)&gt;3,((IF(VLOOKUP($C131,'Regional Crises'!$B$1:$R$66,16,FALSE)="x","x",ROUND(IF(VLOOKUP($C131,'Regional Crises'!$B$1:$R$66,16,FALSE)&gt;V$3,0,IF(VLOOKUP($C131,'Regional Crises'!$B$1:$R$66,16,FALSE)&lt;V$4,5,(V$3-VLOOKUP($C131,'Regional Crises'!$B$1:$R$66,16,FALSE))/(V$3-V$4)*5)),1)))),(IF(VLOOKUP($E131,'Country Indicator Data'!$B$4:$N$300,12,FALSE)="x","x",ROUND(IF(VLOOKUP($E131,'Country Indicator Data'!$B$4:$N$300,12,FALSE)&gt;V$3,0,IF(VLOOKUP($E131,'Country Indicator Data'!$B$4:$N$300,12,FALSE)&lt;V$4,5,(V$3-VLOOKUP($E131,'Country Indicator Data'!$B$4:$N$300,12,FALSE))/(V$3-V$4)*5)),1))))</f>
        <v>1.5</v>
      </c>
      <c r="W131" s="240">
        <f t="shared" si="44"/>
        <v>2.2999999999999998</v>
      </c>
      <c r="X131" s="240">
        <f t="shared" si="45"/>
        <v>2.2000000000000002</v>
      </c>
      <c r="Y131" s="247">
        <f>IF('Core Indicators'!FC128="x","x",IF('Core Indicators'!FC128&gt;=5,5,IF('Core Indicators'!FC128&gt;=4,4,IF('Core Indicators'!FC128&gt;=3,3,IF('Core Indicators'!FC128&gt;=2,2,IF('Core Indicators'!FC128&gt;=1,1,0))))))</f>
        <v>1</v>
      </c>
      <c r="Z131" s="240">
        <f t="shared" si="46"/>
        <v>1</v>
      </c>
      <c r="AA131" s="247">
        <f>'Crisis Indicator Data'!Y128</f>
        <v>0</v>
      </c>
      <c r="AB131" s="247">
        <f>'Crisis Indicator Data'!Z128</f>
        <v>0</v>
      </c>
      <c r="AC131" s="247">
        <f>'Crisis Indicator Data'!AA128</f>
        <v>0</v>
      </c>
      <c r="AD131" s="247">
        <f>'Crisis Indicator Data'!AB128</f>
        <v>0</v>
      </c>
      <c r="AE131" s="247">
        <f t="shared" si="47"/>
        <v>0</v>
      </c>
      <c r="AF131" s="247">
        <f>'Crisis Indicator Data'!AC128</f>
        <v>0</v>
      </c>
      <c r="AG131" s="247">
        <f>'Crisis Indicator Data'!AD128</f>
        <v>1</v>
      </c>
      <c r="AH131" s="247">
        <f t="shared" si="48"/>
        <v>1</v>
      </c>
      <c r="AI131" s="247">
        <f>'Crisis Indicator Data'!AE128</f>
        <v>0</v>
      </c>
      <c r="AJ131" s="247">
        <f>'Crisis Indicator Data'!AF128</f>
        <v>1</v>
      </c>
      <c r="AK131" s="247">
        <f>'Crisis Indicator Data'!AG128</f>
        <v>0</v>
      </c>
      <c r="AL131" s="247">
        <f t="shared" si="49"/>
        <v>1</v>
      </c>
      <c r="AM131" s="240">
        <f t="shared" si="50"/>
        <v>1</v>
      </c>
      <c r="AN131" s="240">
        <f t="shared" si="51"/>
        <v>1</v>
      </c>
    </row>
    <row r="132" spans="1:40" ht="13.5" customHeight="1" x14ac:dyDescent="0.25">
      <c r="A132" s="147" t="str">
        <f>'Crisis Indicator Data'!A129</f>
        <v>Complex crisis in El Salvador</v>
      </c>
      <c r="B132" s="148" t="str">
        <f>'Crisis Indicator Data'!B129</f>
        <v>Displacement,Violence,Floods,Drought</v>
      </c>
      <c r="C132" s="148" t="str">
        <f>'Crisis Indicator Data'!C129</f>
        <v>SLV001</v>
      </c>
      <c r="D132" s="148" t="str">
        <f>'Crisis Indicator Data'!D129</f>
        <v>El Salvador</v>
      </c>
      <c r="E132" s="149" t="str">
        <f>'Crisis Indicator Data'!E129</f>
        <v>SLV</v>
      </c>
      <c r="F132" s="240">
        <f>IF(LEN(E132)&gt;3,(IF(VLOOKUP($C132,'Regional Crises'!$B$1:$R$66,7,FALSE)="x","x",ROUND(IF(VLOOKUP($C132,'Regional Crises'!$B$1:$R$66,7,FALSE)&gt;$F$3,5,IF(VLOOKUP($C132,'Regional Crises'!$B$1:$R$66,7,FALSE)&lt;F$4,0,($F$3-VLOOKUP($C132,'Regional Crises'!$B$1:$R$66,7,FALSE))/($F$3-$F$4)*5)),1))),IF(VLOOKUP($E132,'Country Indicator Data'!$B$4:$N$300,3,FALSE)="x","x",ROUND(IF(VLOOKUP($E132,'Country Indicator Data'!$B$4:$N$300,3,FALSE)&gt;$F$3,5,IF(VLOOKUP($E132,'Country Indicator Data'!$B$4:$N$300,3,FALSE)&lt;$F$4,0,($F$3-VLOOKUP($E132,'Country Indicator Data'!$B$4:$N$300,3,FALSE))/($F$3-$F$4)*5)),1)))</f>
        <v>0.7</v>
      </c>
      <c r="G132" s="240">
        <f>IF(LEN(E132)&gt;3,(IF(VLOOKUP($C132,'Regional Crises'!$B$1:$R$66,9,FALSE)="x","x",ROUND(IF(VLOOKUP($C132,'Regional Crises'!$B$1:$R$66,9,FALSE)&gt;G$3,5,IF(VLOOKUP($C132,'Regional Crises'!$B$1:$R$66,9,FALSE)&lt;G$4,0,(G$3-VLOOKUP($C132,'Regional Crises'!$B$1:$R$66,9,FALSE))/(G$3-G$4)*5)),1))),IF(VLOOKUP($E132,'Country Indicator Data'!$B$4:$N$300,5,FALSE)="x","x",ROUND(IF(VLOOKUP($E132,'Country Indicator Data'!$B$4:$N$300,5,FALSE)&gt;G$3,5,IF(VLOOKUP($E132,'Country Indicator Data'!$B$4:$N$300,5,FALSE)&lt;G$4,0,(G$3-VLOOKUP($E132,'Country Indicator Data'!$B$4:$N$300,5,FALSE))/(G$3-G$4)*5)),1)))</f>
        <v>1.4</v>
      </c>
      <c r="H132" s="240">
        <f t="shared" si="39"/>
        <v>1.0499999999999998</v>
      </c>
      <c r="I132" s="240">
        <f>IF(LEN(E132)&gt;3,(IF(VLOOKUP($C132,'Regional Crises'!$B$1:$R$66,6,FALSE)="x","x",ROUND(IF(VLOOKUP($C132,'Regional Crises'!$B$1:$R$66,6,FALSE)&gt;I$3,5,IF(VLOOKUP($C132,'Regional Crises'!$B$1:$R$66,6,FALSE)&lt;I$4,0,5-(I$3-VLOOKUP($C132,'Regional Crises'!$B$1:$R$66,6,FALSE))/(I$3-I$4)*5)),1))),IF(VLOOKUP($E132,'Country Indicator Data'!$B$4:$N$300,2,FALSE)="x","x",ROUND(IF(VLOOKUP($E132,'Country Indicator Data'!$B$4:$N$300,2,FALSE)&gt;I$3,5,IF(VLOOKUP($E132,'Country Indicator Data'!$B$4:$N$300,2,FALSE)&lt;I$4,0,5-(I$3-VLOOKUP($E132,'Country Indicator Data'!$B$4:$N$300,2,FALSE))/(I$3-I$4)*5)),1)))</f>
        <v>0.9</v>
      </c>
      <c r="J132" s="240">
        <f>IF(LEN(E132)&gt;3,(IF(VLOOKUP($C132,'Regional Crises'!$B$1:$R$66,8,FALSE)="x","x",ROUND(IF(VLOOKUP($C132,'Regional Crises'!$B$1:$R$66,8,FALSE)&gt;J$3,5,IF(VLOOKUP($C132,'Regional Crises'!$B$1:$R$66,8,FALSE)&lt;J$4,0,5-(J$3-VLOOKUP($C132,'Regional Crises'!$B$1:$R$66,8,FALSE))/(J$3-J$4)*5)),1))),IF(VLOOKUP($E132,'Country Indicator Data'!$B$4:$N$300,4,FALSE)="x","x",ROUND(IF(VLOOKUP($E132,'Country Indicator Data'!$B$4:$N$300,4,FALSE)&gt;J$3,5,IF(VLOOKUP($E132,'Country Indicator Data'!$B$4:$N$300,4,FALSE)&lt;J$4,0,5-(J$3-VLOOKUP($E132,'Country Indicator Data'!$B$4:$N$300,4,FALSE))/(J$3-J$4)*5)),1)))</f>
        <v>0</v>
      </c>
      <c r="K132" s="240">
        <f t="shared" si="40"/>
        <v>0.45</v>
      </c>
      <c r="L132" s="240">
        <f>IF(LEN(E132)&gt;3,(IF(VLOOKUP($C132,'Regional Crises'!$B$1:$R$66,10,FALSE)="x","x",ROUND(IF(VLOOKUP($C132,'Regional Crises'!$B$1:$R$66,10,FALSE)&gt;L$3,5,IF(VLOOKUP($C132,'Regional Crises'!$B$1:$R$66,10,FALSE)&lt;L$4,0,5-(L$3-VLOOKUP($C132,'Regional Crises'!$B$1:$R$66,10,FALSE))/(L$3-L$4)*5)),1))),IF(VLOOKUP($E132,'Country Indicator Data'!$B$4:$N$300,6,FALSE)="x","x",ROUND(IF(VLOOKUP($E132,'Country Indicator Data'!$B$4:$N$300,6,FALSE)&gt;L$3,5,IF(VLOOKUP($E132,'Country Indicator Data'!$B$4:$N$300,6,FALSE)&lt;L$4,0,5-(L$3-VLOOKUP($E132,'Country Indicator Data'!$B$4:$N$300,6,FALSE))/(L$3-L$4)*5)),1)))</f>
        <v>2.6</v>
      </c>
      <c r="M132" s="240">
        <f>IF(LEN(E132)&gt;3,(IF(VLOOKUP($C132,'Regional Crises'!$B$1:$R$66,11,FALSE)="x","x",ROUND(IF(VLOOKUP($C132,'Regional Crises'!$B$1:$R$66,11,FALSE)&gt;M$3,5,IF(VLOOKUP($C132,'Regional Crises'!$B$1:$R$66,11,FALSE)&lt;M$4,0,5-(M$3-VLOOKUP($C132,'Regional Crises'!$B$1:$R$66,11,FALSE))/(M$3-M$4)*5)),1))),IF(VLOOKUP($E132,'Country Indicator Data'!$B$4:$N$300,7,FALSE)="x","x",ROUND(IF(VLOOKUP($E132,'Country Indicator Data'!$B$4:$N$300,7,FALSE)&gt;M$3,5,IF(VLOOKUP($E132,'Country Indicator Data'!$B$4:$N$300,7,FALSE)&lt;M$4,0,5-(M$3-VLOOKUP($E132,'Country Indicator Data'!$B$4:$N$300,7,FALSE))/(M$3-M$4)*5)),1)))</f>
        <v>1.7</v>
      </c>
      <c r="N132" s="240">
        <f t="shared" si="41"/>
        <v>2.15</v>
      </c>
      <c r="O132" s="240">
        <f t="shared" si="42"/>
        <v>1.2166666666666666</v>
      </c>
      <c r="P132" s="240">
        <f>IF(LEN(E132)&gt;3,VLOOKUP(C132,'Regional Crises'!$B$1:$R$69,12,FALSE),VLOOKUP(E132,'Country Indicator Data'!$B$4:$I$300,8,FALSE))</f>
        <v>3</v>
      </c>
      <c r="Q132" s="240">
        <f>IF(LEN(E132)&gt;3,((IF(VLOOKUP($C132,'Regional Crises'!$B$1:$R$66,13,FALSE)="x","x",ROUND(IF(VLOOKUP($C132,'Regional Crises'!$B$1:$R$66,13,FALSE)&gt;Q$3,5,IF(VLOOKUP($C132,'Regional Crises'!$B$1:$R$66,13,FALSE)&lt;Q$4,0,5-(LOG(Q$3)-LOG(VLOOKUP($C132,'Regional Crises'!$B$1:$R$66,13,FALSE)))/(LOG(Q$3)-LOG(Q$4))*5)),1)))),(IF(VLOOKUP($E132,'Country Indicator Data'!$B$4:$N$300,9,FALSE)="x","x",ROUND(IF(VLOOKUP($E132,'Country Indicator Data'!$B$4:$N$300,9,FALSE)&gt;Q$3,5,IF(VLOOKUP($E132,'Country Indicator Data'!$B$4:$N$300,9,FALSE)&lt;Q$4,0,5-(LOG(Q$3)-LOG(VLOOKUP($E132,'Country Indicator Data'!$B$4:$N$300,9,FALSE)))/(LOG(Q$3)-LOG(Q$4))*5)),1))))</f>
        <v>3.4</v>
      </c>
      <c r="R132" s="240">
        <f t="shared" si="43"/>
        <v>3.2</v>
      </c>
      <c r="S132" s="240">
        <f>IF(LEN(E132)&gt;3,((IF(VLOOKUP($C132,'Regional Crises'!$B$1:$R$66,17,FALSE)="x","x",ROUND(IF(VLOOKUP($C132,'Regional Crises'!$B$1:$R$66,17,FALSE)&gt;S$3,0,IF(VLOOKUP($C132,'Regional Crises'!$B$1:$R$66,17,FALSE)&lt;S$4,5,(S$3-VLOOKUP($C132,'Regional Crises'!$B$1:$R$66,17,FALSE))/(S$3-S$4)*5)),1)))),(IF(VLOOKUP($E132,'Country Indicator Data'!$B$4:$N$300,13,FALSE)="x","x",ROUND(IF(VLOOKUP($E132,'Country Indicator Data'!$B$4:$N$300,13,FALSE)&gt;S$3,0,IF(VLOOKUP($E132,'Country Indicator Data'!$B$4:$N$300,13,FALSE)&lt;S$4,5,(S$3-VLOOKUP($E132,'Country Indicator Data'!$B$4:$N$300,13,FALSE))/(S$3-S$4)*5)),1))))</f>
        <v>3.3</v>
      </c>
      <c r="T132" s="240">
        <f>IF(LEN(E132)&gt;3,((IF(VLOOKUP($C132,'Regional Crises'!$B$1:$R$66,14,FALSE)="x","x",ROUND(IF(VLOOKUP($C132,'Regional Crises'!$B$1:$R$66,14,FALSE)&gt;T$3,0,IF(VLOOKUP($C132,'Regional Crises'!$B$1:$R$66,14,FALSE)&lt;T$4,5,(T$3-VLOOKUP($C132,'Regional Crises'!$B$1:$R$66,14,FALSE))/(T$3-T$4)*5)),1)))),(IF(VLOOKUP($E132,'Country Indicator Data'!$B$4:$N$300,10,FALSE)="x","x",ROUND(IF(VLOOKUP($E132,'Country Indicator Data'!$B$4:$N$300,10,FALSE)&gt;T$3,0,IF(VLOOKUP($E132,'Country Indicator Data'!$B$4:$N$300,10,FALSE)&lt;T$4,5,(T$3-VLOOKUP($E132,'Country Indicator Data'!$B$4:$N$300,10,FALSE))/(T$3-T$4)*5)),1))))</f>
        <v>3.3</v>
      </c>
      <c r="U132" s="240">
        <f>IF(LEN(E132)&gt;3,((IF(VLOOKUP($C132,'Regional Crises'!$B$1:$R$66,15,FALSE)="x","x",ROUND(IF(VLOOKUP($C132,'Regional Crises'!$B$1:$R$66,15,FALSE)&gt;U$3,0,IF(VLOOKUP($C132,'Regional Crises'!$B$1:$R$66,15,FALSE)&lt;U$4,5,(U$3-VLOOKUP($C132,'Regional Crises'!$B$1:$R$66,15,FALSE))/(U$3-U$4)*5)),1)))),(IF(VLOOKUP($E132,'Country Indicator Data'!$B$4:$N$300,11,FALSE)="x","x",ROUND(IF(VLOOKUP($E132,'Country Indicator Data'!$B$4:$N$300,11,FALSE)&gt;U$3,0,IF(VLOOKUP($E132,'Country Indicator Data'!$B$4:$N$300,11,FALSE)&lt;U$4,5,(U$3-VLOOKUP($E132,'Country Indicator Data'!$B$4:$N$300,11,FALSE))/(U$3-U$4)*5)),1))))</f>
        <v>2</v>
      </c>
      <c r="V132" s="240">
        <f>IF(LEN(E132)&gt;3,((IF(VLOOKUP($C132,'Regional Crises'!$B$1:$R$66,16,FALSE)="x","x",ROUND(IF(VLOOKUP($C132,'Regional Crises'!$B$1:$R$66,16,FALSE)&gt;V$3,0,IF(VLOOKUP($C132,'Regional Crises'!$B$1:$R$66,16,FALSE)&lt;V$4,5,(V$3-VLOOKUP($C132,'Regional Crises'!$B$1:$R$66,16,FALSE))/(V$3-V$4)*5)),1)))),(IF(VLOOKUP($E132,'Country Indicator Data'!$B$4:$N$300,12,FALSE)="x","x",ROUND(IF(VLOOKUP($E132,'Country Indicator Data'!$B$4:$N$300,12,FALSE)&gt;V$3,0,IF(VLOOKUP($E132,'Country Indicator Data'!$B$4:$N$300,12,FALSE)&lt;V$4,5,(V$3-VLOOKUP($E132,'Country Indicator Data'!$B$4:$N$300,12,FALSE))/(V$3-V$4)*5)),1))))</f>
        <v>1.7</v>
      </c>
      <c r="W132" s="240">
        <f t="shared" si="44"/>
        <v>2.6</v>
      </c>
      <c r="X132" s="240">
        <f t="shared" si="45"/>
        <v>2.2999999999999998</v>
      </c>
      <c r="Y132" s="247">
        <f>IF('Core Indicators'!FC129="x","x",IF('Core Indicators'!FC129&gt;=5,5,IF('Core Indicators'!FC129&gt;=4,4,IF('Core Indicators'!FC129&gt;=3,3,IF('Core Indicators'!FC129&gt;=2,2,IF('Core Indicators'!FC129&gt;=1,1,0))))))</f>
        <v>3</v>
      </c>
      <c r="Z132" s="240">
        <f t="shared" si="46"/>
        <v>3</v>
      </c>
      <c r="AA132" s="247">
        <f>'Crisis Indicator Data'!Y129</f>
        <v>0</v>
      </c>
      <c r="AB132" s="247">
        <f>'Crisis Indicator Data'!Z129</f>
        <v>2</v>
      </c>
      <c r="AC132" s="247">
        <f>'Crisis Indicator Data'!AA129</f>
        <v>1</v>
      </c>
      <c r="AD132" s="247">
        <f>'Crisis Indicator Data'!AB129</f>
        <v>0</v>
      </c>
      <c r="AE132" s="247">
        <f t="shared" si="47"/>
        <v>2</v>
      </c>
      <c r="AF132" s="247">
        <f>'Crisis Indicator Data'!AC129</f>
        <v>2</v>
      </c>
      <c r="AG132" s="247">
        <f>'Crisis Indicator Data'!AD129</f>
        <v>2</v>
      </c>
      <c r="AH132" s="247">
        <f t="shared" si="48"/>
        <v>4</v>
      </c>
      <c r="AI132" s="247">
        <f>'Crisis Indicator Data'!AE129</f>
        <v>1</v>
      </c>
      <c r="AJ132" s="247">
        <f>'Crisis Indicator Data'!AF129</f>
        <v>0</v>
      </c>
      <c r="AK132" s="247">
        <f>'Crisis Indicator Data'!AG129</f>
        <v>1</v>
      </c>
      <c r="AL132" s="247">
        <f t="shared" si="49"/>
        <v>2</v>
      </c>
      <c r="AM132" s="240">
        <f t="shared" si="50"/>
        <v>3</v>
      </c>
      <c r="AN132" s="240">
        <f t="shared" si="51"/>
        <v>3</v>
      </c>
    </row>
    <row r="133" spans="1:40" ht="13.5" customHeight="1" x14ac:dyDescent="0.25">
      <c r="A133" s="147" t="str">
        <f>'Crisis Indicator Data'!A130</f>
        <v>Complex crisis in Somalia</v>
      </c>
      <c r="B133" s="148" t="str">
        <f>'Crisis Indicator Data'!B130</f>
        <v>Conflict,Displacement,Floods,Drought</v>
      </c>
      <c r="C133" s="148" t="str">
        <f>'Crisis Indicator Data'!C130</f>
        <v>SOM001</v>
      </c>
      <c r="D133" s="148" t="str">
        <f>'Crisis Indicator Data'!D130</f>
        <v>Somalia</v>
      </c>
      <c r="E133" s="149" t="str">
        <f>'Crisis Indicator Data'!E130</f>
        <v>SOM</v>
      </c>
      <c r="F133" s="240" t="str">
        <f>IF(LEN(E133)&gt;3,(IF(VLOOKUP($C133,'Regional Crises'!$B$1:$R$66,7,FALSE)="x","x",ROUND(IF(VLOOKUP($C133,'Regional Crises'!$B$1:$R$66,7,FALSE)&gt;$F$3,5,IF(VLOOKUP($C133,'Regional Crises'!$B$1:$R$66,7,FALSE)&lt;F$4,0,($F$3-VLOOKUP($C133,'Regional Crises'!$B$1:$R$66,7,FALSE))/($F$3-$F$4)*5)),1))),IF(VLOOKUP($E133,'Country Indicator Data'!$B$4:$N$300,3,FALSE)="x","x",ROUND(IF(VLOOKUP($E133,'Country Indicator Data'!$B$4:$N$300,3,FALSE)&gt;$F$3,5,IF(VLOOKUP($E133,'Country Indicator Data'!$B$4:$N$300,3,FALSE)&lt;$F$4,0,($F$3-VLOOKUP($E133,'Country Indicator Data'!$B$4:$N$300,3,FALSE))/($F$3-$F$4)*5)),1)))</f>
        <v>x</v>
      </c>
      <c r="G133" s="240">
        <f>IF(LEN(E133)&gt;3,(IF(VLOOKUP($C133,'Regional Crises'!$B$1:$R$66,9,FALSE)="x","x",ROUND(IF(VLOOKUP($C133,'Regional Crises'!$B$1:$R$66,9,FALSE)&gt;G$3,5,IF(VLOOKUP($C133,'Regional Crises'!$B$1:$R$66,9,FALSE)&lt;G$4,0,(G$3-VLOOKUP($C133,'Regional Crises'!$B$1:$R$66,9,FALSE))/(G$3-G$4)*5)),1))),IF(VLOOKUP($E133,'Country Indicator Data'!$B$4:$N$300,5,FALSE)="x","x",ROUND(IF(VLOOKUP($E133,'Country Indicator Data'!$B$4:$N$300,5,FALSE)&gt;G$3,5,IF(VLOOKUP($E133,'Country Indicator Data'!$B$4:$N$300,5,FALSE)&lt;G$4,0,(G$3-VLOOKUP($E133,'Country Indicator Data'!$B$4:$N$300,5,FALSE))/(G$3-G$4)*5)),1)))</f>
        <v>4.3</v>
      </c>
      <c r="H133" s="240">
        <f t="shared" si="39"/>
        <v>4.3</v>
      </c>
      <c r="I133" s="240">
        <f>IF(LEN(E133)&gt;3,(IF(VLOOKUP($C133,'Regional Crises'!$B$1:$R$66,6,FALSE)="x","x",ROUND(IF(VLOOKUP($C133,'Regional Crises'!$B$1:$R$66,6,FALSE)&gt;I$3,5,IF(VLOOKUP($C133,'Regional Crises'!$B$1:$R$66,6,FALSE)&lt;I$4,0,5-(I$3-VLOOKUP($C133,'Regional Crises'!$B$1:$R$66,6,FALSE))/(I$3-I$4)*5)),1))),IF(VLOOKUP($E133,'Country Indicator Data'!$B$4:$N$300,2,FALSE)="x","x",ROUND(IF(VLOOKUP($E133,'Country Indicator Data'!$B$4:$N$300,2,FALSE)&gt;I$3,5,IF(VLOOKUP($E133,'Country Indicator Data'!$B$4:$N$300,2,FALSE)&lt;I$4,0,5-(I$3-VLOOKUP($E133,'Country Indicator Data'!$B$4:$N$300,2,FALSE))/(I$3-I$4)*5)),1)))</f>
        <v>0</v>
      </c>
      <c r="J133" s="240">
        <f>IF(LEN(E133)&gt;3,(IF(VLOOKUP($C133,'Regional Crises'!$B$1:$R$66,8,FALSE)="x","x",ROUND(IF(VLOOKUP($C133,'Regional Crises'!$B$1:$R$66,8,FALSE)&gt;J$3,5,IF(VLOOKUP($C133,'Regional Crises'!$B$1:$R$66,8,FALSE)&lt;J$4,0,5-(J$3-VLOOKUP($C133,'Regional Crises'!$B$1:$R$66,8,FALSE))/(J$3-J$4)*5)),1))),IF(VLOOKUP($E133,'Country Indicator Data'!$B$4:$N$300,4,FALSE)="x","x",ROUND(IF(VLOOKUP($E133,'Country Indicator Data'!$B$4:$N$300,4,FALSE)&gt;J$3,5,IF(VLOOKUP($E133,'Country Indicator Data'!$B$4:$N$300,4,FALSE)&lt;J$4,0,5-(J$3-VLOOKUP($E133,'Country Indicator Data'!$B$4:$N$300,4,FALSE))/(J$3-J$4)*5)),1)))</f>
        <v>0</v>
      </c>
      <c r="K133" s="240">
        <f t="shared" si="40"/>
        <v>0</v>
      </c>
      <c r="L133" s="240" t="str">
        <f>IF(LEN(E133)&gt;3,(IF(VLOOKUP($C133,'Regional Crises'!$B$1:$R$66,10,FALSE)="x","x",ROUND(IF(VLOOKUP($C133,'Regional Crises'!$B$1:$R$66,10,FALSE)&gt;L$3,5,IF(VLOOKUP($C133,'Regional Crises'!$B$1:$R$66,10,FALSE)&lt;L$4,0,5-(L$3-VLOOKUP($C133,'Regional Crises'!$B$1:$R$66,10,FALSE))/(L$3-L$4)*5)),1))),IF(VLOOKUP($E133,'Country Indicator Data'!$B$4:$N$300,6,FALSE)="x","x",ROUND(IF(VLOOKUP($E133,'Country Indicator Data'!$B$4:$N$300,6,FALSE)&gt;L$3,5,IF(VLOOKUP($E133,'Country Indicator Data'!$B$4:$N$300,6,FALSE)&lt;L$4,0,5-(L$3-VLOOKUP($E133,'Country Indicator Data'!$B$4:$N$300,6,FALSE))/(L$3-L$4)*5)),1)))</f>
        <v>x</v>
      </c>
      <c r="M133" s="240">
        <f>IF(LEN(E133)&gt;3,(IF(VLOOKUP($C133,'Regional Crises'!$B$1:$R$66,11,FALSE)="x","x",ROUND(IF(VLOOKUP($C133,'Regional Crises'!$B$1:$R$66,11,FALSE)&gt;M$3,5,IF(VLOOKUP($C133,'Regional Crises'!$B$1:$R$66,11,FALSE)&lt;M$4,0,5-(M$3-VLOOKUP($C133,'Regional Crises'!$B$1:$R$66,11,FALSE))/(M$3-M$4)*5)),1))),IF(VLOOKUP($E133,'Country Indicator Data'!$B$4:$N$300,7,FALSE)="x","x",ROUND(IF(VLOOKUP($E133,'Country Indicator Data'!$B$4:$N$300,7,FALSE)&gt;M$3,5,IF(VLOOKUP($E133,'Country Indicator Data'!$B$4:$N$300,7,FALSE)&lt;M$4,0,5-(M$3-VLOOKUP($E133,'Country Indicator Data'!$B$4:$N$300,7,FALSE))/(M$3-M$4)*5)),1)))</f>
        <v>1.5</v>
      </c>
      <c r="N133" s="240">
        <f t="shared" si="41"/>
        <v>1.5</v>
      </c>
      <c r="O133" s="240">
        <f t="shared" si="42"/>
        <v>1.9333333333333333</v>
      </c>
      <c r="P133" s="240">
        <f>IF(LEN(E133)&gt;3,VLOOKUP(C133,'Regional Crises'!$B$1:$R$69,12,FALSE),VLOOKUP(E133,'Country Indicator Data'!$B$4:$I$300,8,FALSE))</f>
        <v>5</v>
      </c>
      <c r="Q133" s="240">
        <f>IF(LEN(E133)&gt;3,((IF(VLOOKUP($C133,'Regional Crises'!$B$1:$R$66,13,FALSE)="x","x",ROUND(IF(VLOOKUP($C133,'Regional Crises'!$B$1:$R$66,13,FALSE)&gt;Q$3,5,IF(VLOOKUP($C133,'Regional Crises'!$B$1:$R$66,13,FALSE)&lt;Q$4,0,5-(LOG(Q$3)-LOG(VLOOKUP($C133,'Regional Crises'!$B$1:$R$66,13,FALSE)))/(LOG(Q$3)-LOG(Q$4))*5)),1)))),(IF(VLOOKUP($E133,'Country Indicator Data'!$B$4:$N$300,9,FALSE)="x","x",ROUND(IF(VLOOKUP($E133,'Country Indicator Data'!$B$4:$N$300,9,FALSE)&gt;Q$3,5,IF(VLOOKUP($E133,'Country Indicator Data'!$B$4:$N$300,9,FALSE)&lt;Q$4,0,5-(LOG(Q$3)-LOG(VLOOKUP($E133,'Country Indicator Data'!$B$4:$N$300,9,FALSE)))/(LOG(Q$3)-LOG(Q$4))*5)),1))))</f>
        <v>5</v>
      </c>
      <c r="R133" s="240">
        <f t="shared" si="43"/>
        <v>5</v>
      </c>
      <c r="S133" s="240">
        <f>IF(LEN(E133)&gt;3,((IF(VLOOKUP($C133,'Regional Crises'!$B$1:$R$66,17,FALSE)="x","x",ROUND(IF(VLOOKUP($C133,'Regional Crises'!$B$1:$R$66,17,FALSE)&gt;S$3,0,IF(VLOOKUP($C133,'Regional Crises'!$B$1:$R$66,17,FALSE)&lt;S$4,5,(S$3-VLOOKUP($C133,'Regional Crises'!$B$1:$R$66,17,FALSE))/(S$3-S$4)*5)),1)))),(IF(VLOOKUP($E133,'Country Indicator Data'!$B$4:$N$300,13,FALSE)="x","x",ROUND(IF(VLOOKUP($E133,'Country Indicator Data'!$B$4:$N$300,13,FALSE)&gt;S$3,0,IF(VLOOKUP($E133,'Country Indicator Data'!$B$4:$N$300,13,FALSE)&lt;S$4,5,(S$3-VLOOKUP($E133,'Country Indicator Data'!$B$4:$N$300,13,FALSE))/(S$3-S$4)*5)),1))))</f>
        <v>4.5999999999999996</v>
      </c>
      <c r="T133" s="240">
        <f>IF(LEN(E133)&gt;3,((IF(VLOOKUP($C133,'Regional Crises'!$B$1:$R$66,14,FALSE)="x","x",ROUND(IF(VLOOKUP($C133,'Regional Crises'!$B$1:$R$66,14,FALSE)&gt;T$3,0,IF(VLOOKUP($C133,'Regional Crises'!$B$1:$R$66,14,FALSE)&lt;T$4,5,(T$3-VLOOKUP($C133,'Regional Crises'!$B$1:$R$66,14,FALSE))/(T$3-T$4)*5)),1)))),(IF(VLOOKUP($E133,'Country Indicator Data'!$B$4:$N$300,10,FALSE)="x","x",ROUND(IF(VLOOKUP($E133,'Country Indicator Data'!$B$4:$N$300,10,FALSE)&gt;T$3,0,IF(VLOOKUP($E133,'Country Indicator Data'!$B$4:$N$300,10,FALSE)&lt;T$4,5,(T$3-VLOOKUP($E133,'Country Indicator Data'!$B$4:$N$300,10,FALSE))/(T$3-T$4)*5)),1))))</f>
        <v>4.9000000000000004</v>
      </c>
      <c r="U133" s="240">
        <f>IF(LEN(E133)&gt;3,((IF(VLOOKUP($C133,'Regional Crises'!$B$1:$R$66,15,FALSE)="x","x",ROUND(IF(VLOOKUP($C133,'Regional Crises'!$B$1:$R$66,15,FALSE)&gt;U$3,0,IF(VLOOKUP($C133,'Regional Crises'!$B$1:$R$66,15,FALSE)&lt;U$4,5,(U$3-VLOOKUP($C133,'Regional Crises'!$B$1:$R$66,15,FALSE))/(U$3-U$4)*5)),1)))),(IF(VLOOKUP($E133,'Country Indicator Data'!$B$4:$N$300,11,FALSE)="x","x",ROUND(IF(VLOOKUP($E133,'Country Indicator Data'!$B$4:$N$300,11,FALSE)&gt;U$3,0,IF(VLOOKUP($E133,'Country Indicator Data'!$B$4:$N$300,11,FALSE)&lt;U$4,5,(U$3-VLOOKUP($E133,'Country Indicator Data'!$B$4:$N$300,11,FALSE))/(U$3-U$4)*5)),1))))</f>
        <v>4.5</v>
      </c>
      <c r="V133" s="240">
        <f>IF(LEN(E133)&gt;3,((IF(VLOOKUP($C133,'Regional Crises'!$B$1:$R$66,16,FALSE)="x","x",ROUND(IF(VLOOKUP($C133,'Regional Crises'!$B$1:$R$66,16,FALSE)&gt;V$3,0,IF(VLOOKUP($C133,'Regional Crises'!$B$1:$R$66,16,FALSE)&lt;V$4,5,(V$3-VLOOKUP($C133,'Regional Crises'!$B$1:$R$66,16,FALSE))/(V$3-V$4)*5)),1)))),(IF(VLOOKUP($E133,'Country Indicator Data'!$B$4:$N$300,12,FALSE)="x","x",ROUND(IF(VLOOKUP($E133,'Country Indicator Data'!$B$4:$N$300,12,FALSE)&gt;V$3,0,IF(VLOOKUP($E133,'Country Indicator Data'!$B$4:$N$300,12,FALSE)&lt;V$4,5,(V$3-VLOOKUP($E133,'Country Indicator Data'!$B$4:$N$300,12,FALSE))/(V$3-V$4)*5)),1))))</f>
        <v>4.7</v>
      </c>
      <c r="W133" s="240">
        <f t="shared" si="44"/>
        <v>4.7</v>
      </c>
      <c r="X133" s="240">
        <f t="shared" si="45"/>
        <v>3.9</v>
      </c>
      <c r="Y133" s="247">
        <f>IF('Core Indicators'!FC130="x","x",IF('Core Indicators'!FC130&gt;=5,5,IF('Core Indicators'!FC130&gt;=4,4,IF('Core Indicators'!FC130&gt;=3,3,IF('Core Indicators'!FC130&gt;=2,2,IF('Core Indicators'!FC130&gt;=1,1,0))))))</f>
        <v>5</v>
      </c>
      <c r="Z133" s="240">
        <f t="shared" si="46"/>
        <v>5</v>
      </c>
      <c r="AA133" s="247">
        <f>'Crisis Indicator Data'!Y130</f>
        <v>1</v>
      </c>
      <c r="AB133" s="247">
        <f>'Crisis Indicator Data'!Z130</f>
        <v>3</v>
      </c>
      <c r="AC133" s="247">
        <f>'Crisis Indicator Data'!AA130</f>
        <v>2</v>
      </c>
      <c r="AD133" s="247">
        <f>'Crisis Indicator Data'!AB130</f>
        <v>3</v>
      </c>
      <c r="AE133" s="247">
        <f t="shared" si="47"/>
        <v>4</v>
      </c>
      <c r="AF133" s="247">
        <f>'Crisis Indicator Data'!AC130</f>
        <v>2</v>
      </c>
      <c r="AG133" s="247">
        <f>'Crisis Indicator Data'!AD130</f>
        <v>2</v>
      </c>
      <c r="AH133" s="247">
        <f t="shared" si="48"/>
        <v>4</v>
      </c>
      <c r="AI133" s="247">
        <f>'Crisis Indicator Data'!AE130</f>
        <v>3</v>
      </c>
      <c r="AJ133" s="247">
        <f>'Crisis Indicator Data'!AF130</f>
        <v>2</v>
      </c>
      <c r="AK133" s="247">
        <f>'Crisis Indicator Data'!AG130</f>
        <v>2</v>
      </c>
      <c r="AL133" s="247">
        <f t="shared" si="49"/>
        <v>5</v>
      </c>
      <c r="AM133" s="240">
        <f t="shared" si="50"/>
        <v>4</v>
      </c>
      <c r="AN133" s="240">
        <f t="shared" si="51"/>
        <v>4.5</v>
      </c>
    </row>
    <row r="134" spans="1:40" ht="13.5" customHeight="1" x14ac:dyDescent="0.25">
      <c r="A134" s="147" t="str">
        <f>'Crisis Indicator Data'!A131</f>
        <v>Mixed Migration Flows in Somalia</v>
      </c>
      <c r="B134" s="148" t="str">
        <f>'Crisis Indicator Data'!B131</f>
        <v>Displacement</v>
      </c>
      <c r="C134" s="148" t="str">
        <f>'Crisis Indicator Data'!C131</f>
        <v>SOM002</v>
      </c>
      <c r="D134" s="148" t="str">
        <f>'Crisis Indicator Data'!D131</f>
        <v>Somalia</v>
      </c>
      <c r="E134" s="149" t="str">
        <f>'Crisis Indicator Data'!E131</f>
        <v>SOM</v>
      </c>
      <c r="F134" s="240" t="str">
        <f>IF(LEN(E134)&gt;3,(IF(VLOOKUP($C134,'Regional Crises'!$B$1:$R$66,7,FALSE)="x","x",ROUND(IF(VLOOKUP($C134,'Regional Crises'!$B$1:$R$66,7,FALSE)&gt;$F$3,5,IF(VLOOKUP($C134,'Regional Crises'!$B$1:$R$66,7,FALSE)&lt;F$4,0,($F$3-VLOOKUP($C134,'Regional Crises'!$B$1:$R$66,7,FALSE))/($F$3-$F$4)*5)),1))),IF(VLOOKUP($E134,'Country Indicator Data'!$B$4:$N$300,3,FALSE)="x","x",ROUND(IF(VLOOKUP($E134,'Country Indicator Data'!$B$4:$N$300,3,FALSE)&gt;$F$3,5,IF(VLOOKUP($E134,'Country Indicator Data'!$B$4:$N$300,3,FALSE)&lt;$F$4,0,($F$3-VLOOKUP($E134,'Country Indicator Data'!$B$4:$N$300,3,FALSE))/($F$3-$F$4)*5)),1)))</f>
        <v>x</v>
      </c>
      <c r="G134" s="240">
        <f>IF(LEN(E134)&gt;3,(IF(VLOOKUP($C134,'Regional Crises'!$B$1:$R$66,9,FALSE)="x","x",ROUND(IF(VLOOKUP($C134,'Regional Crises'!$B$1:$R$66,9,FALSE)&gt;G$3,5,IF(VLOOKUP($C134,'Regional Crises'!$B$1:$R$66,9,FALSE)&lt;G$4,0,(G$3-VLOOKUP($C134,'Regional Crises'!$B$1:$R$66,9,FALSE))/(G$3-G$4)*5)),1))),IF(VLOOKUP($E134,'Country Indicator Data'!$B$4:$N$300,5,FALSE)="x","x",ROUND(IF(VLOOKUP($E134,'Country Indicator Data'!$B$4:$N$300,5,FALSE)&gt;G$3,5,IF(VLOOKUP($E134,'Country Indicator Data'!$B$4:$N$300,5,FALSE)&lt;G$4,0,(G$3-VLOOKUP($E134,'Country Indicator Data'!$B$4:$N$300,5,FALSE))/(G$3-G$4)*5)),1)))</f>
        <v>4.3</v>
      </c>
      <c r="H134" s="240">
        <f t="shared" ref="H134:H165" si="52">IF(AND(F134="x",G134="x"),"x",AVERAGE(F134,G134))</f>
        <v>4.3</v>
      </c>
      <c r="I134" s="240">
        <f>IF(LEN(E134)&gt;3,(IF(VLOOKUP($C134,'Regional Crises'!$B$1:$R$66,6,FALSE)="x","x",ROUND(IF(VLOOKUP($C134,'Regional Crises'!$B$1:$R$66,6,FALSE)&gt;I$3,5,IF(VLOOKUP($C134,'Regional Crises'!$B$1:$R$66,6,FALSE)&lt;I$4,0,5-(I$3-VLOOKUP($C134,'Regional Crises'!$B$1:$R$66,6,FALSE))/(I$3-I$4)*5)),1))),IF(VLOOKUP($E134,'Country Indicator Data'!$B$4:$N$300,2,FALSE)="x","x",ROUND(IF(VLOOKUP($E134,'Country Indicator Data'!$B$4:$N$300,2,FALSE)&gt;I$3,5,IF(VLOOKUP($E134,'Country Indicator Data'!$B$4:$N$300,2,FALSE)&lt;I$4,0,5-(I$3-VLOOKUP($E134,'Country Indicator Data'!$B$4:$N$300,2,FALSE))/(I$3-I$4)*5)),1)))</f>
        <v>0</v>
      </c>
      <c r="J134" s="240">
        <f>IF(LEN(E134)&gt;3,(IF(VLOOKUP($C134,'Regional Crises'!$B$1:$R$66,8,FALSE)="x","x",ROUND(IF(VLOOKUP($C134,'Regional Crises'!$B$1:$R$66,8,FALSE)&gt;J$3,5,IF(VLOOKUP($C134,'Regional Crises'!$B$1:$R$66,8,FALSE)&lt;J$4,0,5-(J$3-VLOOKUP($C134,'Regional Crises'!$B$1:$R$66,8,FALSE))/(J$3-J$4)*5)),1))),IF(VLOOKUP($E134,'Country Indicator Data'!$B$4:$N$300,4,FALSE)="x","x",ROUND(IF(VLOOKUP($E134,'Country Indicator Data'!$B$4:$N$300,4,FALSE)&gt;J$3,5,IF(VLOOKUP($E134,'Country Indicator Data'!$B$4:$N$300,4,FALSE)&lt;J$4,0,5-(J$3-VLOOKUP($E134,'Country Indicator Data'!$B$4:$N$300,4,FALSE))/(J$3-J$4)*5)),1)))</f>
        <v>0</v>
      </c>
      <c r="K134" s="240">
        <f t="shared" ref="K134:K165" si="53">IF(AND(I134="x",J134="x"),"x",AVERAGE(I134,J134))</f>
        <v>0</v>
      </c>
      <c r="L134" s="240" t="str">
        <f>IF(LEN(E134)&gt;3,(IF(VLOOKUP($C134,'Regional Crises'!$B$1:$R$66,10,FALSE)="x","x",ROUND(IF(VLOOKUP($C134,'Regional Crises'!$B$1:$R$66,10,FALSE)&gt;L$3,5,IF(VLOOKUP($C134,'Regional Crises'!$B$1:$R$66,10,FALSE)&lt;L$4,0,5-(L$3-VLOOKUP($C134,'Regional Crises'!$B$1:$R$66,10,FALSE))/(L$3-L$4)*5)),1))),IF(VLOOKUP($E134,'Country Indicator Data'!$B$4:$N$300,6,FALSE)="x","x",ROUND(IF(VLOOKUP($E134,'Country Indicator Data'!$B$4:$N$300,6,FALSE)&gt;L$3,5,IF(VLOOKUP($E134,'Country Indicator Data'!$B$4:$N$300,6,FALSE)&lt;L$4,0,5-(L$3-VLOOKUP($E134,'Country Indicator Data'!$B$4:$N$300,6,FALSE))/(L$3-L$4)*5)),1)))</f>
        <v>x</v>
      </c>
      <c r="M134" s="240">
        <f>IF(LEN(E134)&gt;3,(IF(VLOOKUP($C134,'Regional Crises'!$B$1:$R$66,11,FALSE)="x","x",ROUND(IF(VLOOKUP($C134,'Regional Crises'!$B$1:$R$66,11,FALSE)&gt;M$3,5,IF(VLOOKUP($C134,'Regional Crises'!$B$1:$R$66,11,FALSE)&lt;M$4,0,5-(M$3-VLOOKUP($C134,'Regional Crises'!$B$1:$R$66,11,FALSE))/(M$3-M$4)*5)),1))),IF(VLOOKUP($E134,'Country Indicator Data'!$B$4:$N$300,7,FALSE)="x","x",ROUND(IF(VLOOKUP($E134,'Country Indicator Data'!$B$4:$N$300,7,FALSE)&gt;M$3,5,IF(VLOOKUP($E134,'Country Indicator Data'!$B$4:$N$300,7,FALSE)&lt;M$4,0,5-(M$3-VLOOKUP($E134,'Country Indicator Data'!$B$4:$N$300,7,FALSE))/(M$3-M$4)*5)),1)))</f>
        <v>1.5</v>
      </c>
      <c r="N134" s="240">
        <f t="shared" ref="N134:N165" si="54">IF(AND(L134="x",M134="x"),"x",AVERAGE(L134,M134))</f>
        <v>1.5</v>
      </c>
      <c r="O134" s="240">
        <f t="shared" ref="O134:O165" si="55">AVERAGE(H134,K134,N134)</f>
        <v>1.9333333333333333</v>
      </c>
      <c r="P134" s="240">
        <f>IF(LEN(E134)&gt;3,VLOOKUP(C134,'Regional Crises'!$B$1:$R$69,12,FALSE),VLOOKUP(E134,'Country Indicator Data'!$B$4:$I$300,8,FALSE))</f>
        <v>5</v>
      </c>
      <c r="Q134" s="240">
        <f>IF(LEN(E134)&gt;3,((IF(VLOOKUP($C134,'Regional Crises'!$B$1:$R$66,13,FALSE)="x","x",ROUND(IF(VLOOKUP($C134,'Regional Crises'!$B$1:$R$66,13,FALSE)&gt;Q$3,5,IF(VLOOKUP($C134,'Regional Crises'!$B$1:$R$66,13,FALSE)&lt;Q$4,0,5-(LOG(Q$3)-LOG(VLOOKUP($C134,'Regional Crises'!$B$1:$R$66,13,FALSE)))/(LOG(Q$3)-LOG(Q$4))*5)),1)))),(IF(VLOOKUP($E134,'Country Indicator Data'!$B$4:$N$300,9,FALSE)="x","x",ROUND(IF(VLOOKUP($E134,'Country Indicator Data'!$B$4:$N$300,9,FALSE)&gt;Q$3,5,IF(VLOOKUP($E134,'Country Indicator Data'!$B$4:$N$300,9,FALSE)&lt;Q$4,0,5-(LOG(Q$3)-LOG(VLOOKUP($E134,'Country Indicator Data'!$B$4:$N$300,9,FALSE)))/(LOG(Q$3)-LOG(Q$4))*5)),1))))</f>
        <v>5</v>
      </c>
      <c r="R134" s="240">
        <f t="shared" ref="R134:R165" si="56">AVERAGE(P134:Q134)</f>
        <v>5</v>
      </c>
      <c r="S134" s="240">
        <f>IF(LEN(E134)&gt;3,((IF(VLOOKUP($C134,'Regional Crises'!$B$1:$R$66,17,FALSE)="x","x",ROUND(IF(VLOOKUP($C134,'Regional Crises'!$B$1:$R$66,17,FALSE)&gt;S$3,0,IF(VLOOKUP($C134,'Regional Crises'!$B$1:$R$66,17,FALSE)&lt;S$4,5,(S$3-VLOOKUP($C134,'Regional Crises'!$B$1:$R$66,17,FALSE))/(S$3-S$4)*5)),1)))),(IF(VLOOKUP($E134,'Country Indicator Data'!$B$4:$N$300,13,FALSE)="x","x",ROUND(IF(VLOOKUP($E134,'Country Indicator Data'!$B$4:$N$300,13,FALSE)&gt;S$3,0,IF(VLOOKUP($E134,'Country Indicator Data'!$B$4:$N$300,13,FALSE)&lt;S$4,5,(S$3-VLOOKUP($E134,'Country Indicator Data'!$B$4:$N$300,13,FALSE))/(S$3-S$4)*5)),1))))</f>
        <v>4.5999999999999996</v>
      </c>
      <c r="T134" s="240">
        <f>IF(LEN(E134)&gt;3,((IF(VLOOKUP($C134,'Regional Crises'!$B$1:$R$66,14,FALSE)="x","x",ROUND(IF(VLOOKUP($C134,'Regional Crises'!$B$1:$R$66,14,FALSE)&gt;T$3,0,IF(VLOOKUP($C134,'Regional Crises'!$B$1:$R$66,14,FALSE)&lt;T$4,5,(T$3-VLOOKUP($C134,'Regional Crises'!$B$1:$R$66,14,FALSE))/(T$3-T$4)*5)),1)))),(IF(VLOOKUP($E134,'Country Indicator Data'!$B$4:$N$300,10,FALSE)="x","x",ROUND(IF(VLOOKUP($E134,'Country Indicator Data'!$B$4:$N$300,10,FALSE)&gt;T$3,0,IF(VLOOKUP($E134,'Country Indicator Data'!$B$4:$N$300,10,FALSE)&lt;T$4,5,(T$3-VLOOKUP($E134,'Country Indicator Data'!$B$4:$N$300,10,FALSE))/(T$3-T$4)*5)),1))))</f>
        <v>4.9000000000000004</v>
      </c>
      <c r="U134" s="240">
        <f>IF(LEN(E134)&gt;3,((IF(VLOOKUP($C134,'Regional Crises'!$B$1:$R$66,15,FALSE)="x","x",ROUND(IF(VLOOKUP($C134,'Regional Crises'!$B$1:$R$66,15,FALSE)&gt;U$3,0,IF(VLOOKUP($C134,'Regional Crises'!$B$1:$R$66,15,FALSE)&lt;U$4,5,(U$3-VLOOKUP($C134,'Regional Crises'!$B$1:$R$66,15,FALSE))/(U$3-U$4)*5)),1)))),(IF(VLOOKUP($E134,'Country Indicator Data'!$B$4:$N$300,11,FALSE)="x","x",ROUND(IF(VLOOKUP($E134,'Country Indicator Data'!$B$4:$N$300,11,FALSE)&gt;U$3,0,IF(VLOOKUP($E134,'Country Indicator Data'!$B$4:$N$300,11,FALSE)&lt;U$4,5,(U$3-VLOOKUP($E134,'Country Indicator Data'!$B$4:$N$300,11,FALSE))/(U$3-U$4)*5)),1))))</f>
        <v>4.5</v>
      </c>
      <c r="V134" s="240">
        <f>IF(LEN(E134)&gt;3,((IF(VLOOKUP($C134,'Regional Crises'!$B$1:$R$66,16,FALSE)="x","x",ROUND(IF(VLOOKUP($C134,'Regional Crises'!$B$1:$R$66,16,FALSE)&gt;V$3,0,IF(VLOOKUP($C134,'Regional Crises'!$B$1:$R$66,16,FALSE)&lt;V$4,5,(V$3-VLOOKUP($C134,'Regional Crises'!$B$1:$R$66,16,FALSE))/(V$3-V$4)*5)),1)))),(IF(VLOOKUP($E134,'Country Indicator Data'!$B$4:$N$300,12,FALSE)="x","x",ROUND(IF(VLOOKUP($E134,'Country Indicator Data'!$B$4:$N$300,12,FALSE)&gt;V$3,0,IF(VLOOKUP($E134,'Country Indicator Data'!$B$4:$N$300,12,FALSE)&lt;V$4,5,(V$3-VLOOKUP($E134,'Country Indicator Data'!$B$4:$N$300,12,FALSE))/(V$3-V$4)*5)),1))))</f>
        <v>4.7</v>
      </c>
      <c r="W134" s="240">
        <f t="shared" ref="W134:W165" si="57">IF(AND(S134="x",V134="x"),"x",ROUND(AVERAGE(S134,V134,T134,U134),1))</f>
        <v>4.7</v>
      </c>
      <c r="X134" s="240">
        <f t="shared" ref="X134:X165" si="58">ROUND(AVERAGE(O134,W134,R134),1)</f>
        <v>3.9</v>
      </c>
      <c r="Y134" s="247">
        <f>IF('Core Indicators'!FC131="x","x",IF('Core Indicators'!FC131&gt;=5,5,IF('Core Indicators'!FC131&gt;=4,4,IF('Core Indicators'!FC131&gt;=3,3,IF('Core Indicators'!FC131&gt;=2,2,IF('Core Indicators'!FC131&gt;=1,1,0))))))</f>
        <v>1</v>
      </c>
      <c r="Z134" s="240">
        <f t="shared" ref="Z134:Z165" si="59">Y134</f>
        <v>1</v>
      </c>
      <c r="AA134" s="247">
        <f>'Crisis Indicator Data'!Y131</f>
        <v>1</v>
      </c>
      <c r="AB134" s="247">
        <f>'Crisis Indicator Data'!Z131</f>
        <v>3</v>
      </c>
      <c r="AC134" s="247">
        <f>'Crisis Indicator Data'!AA131</f>
        <v>2</v>
      </c>
      <c r="AD134" s="247">
        <f>'Crisis Indicator Data'!AB131</f>
        <v>3</v>
      </c>
      <c r="AE134" s="247">
        <f t="shared" ref="AE134:AE165" si="60">IF(SUM(AA134:AD134)=0,0,IF(SUM(AA134,AB134,AC134,AD134)&lt;2,1,IF(SUM(AA134:AD134)&lt;6,2,IF(SUM(AA134:AD134)&lt;8,3,IF(SUM(AA134:AD134)&lt;10,4,5)))))</f>
        <v>4</v>
      </c>
      <c r="AF134" s="247">
        <f>'Crisis Indicator Data'!AC131</f>
        <v>2</v>
      </c>
      <c r="AG134" s="247">
        <f>'Crisis Indicator Data'!AD131</f>
        <v>2</v>
      </c>
      <c r="AH134" s="247">
        <f t="shared" ref="AH134:AH165" si="61">IF(SUM(AF134:AG134)=0,0,IF(SUM(AF134,AG134)=1,1,IF(SUM(AF134:AG134)&lt;3,2,IF(SUM(AF134:AG134)&lt;4,3,IF(SUM(AF134:AG134)&lt;5,4,5)))))</f>
        <v>4</v>
      </c>
      <c r="AI134" s="247">
        <f>'Crisis Indicator Data'!AE131</f>
        <v>3</v>
      </c>
      <c r="AJ134" s="247">
        <f>'Crisis Indicator Data'!AF131</f>
        <v>2</v>
      </c>
      <c r="AK134" s="247">
        <f>'Crisis Indicator Data'!AG131</f>
        <v>2</v>
      </c>
      <c r="AL134" s="247">
        <f t="shared" ref="AL134:AL165" si="62">IF(SUM(AI134:AK134)=0,0,IF(SUM(AI134:AK134)=1,1,IF(SUM(AI134:AK134)&lt;3,2,IF(SUM(AI134:AK134)&lt;5,3,IF(SUM(AI134:AK134)&lt;7,4,5)))))</f>
        <v>5</v>
      </c>
      <c r="AM134" s="240">
        <f t="shared" ref="AM134:AM165" si="63">IF(AA134=3,5,ROUND(AVERAGE(AE134,AH134,AL134),0))</f>
        <v>4</v>
      </c>
      <c r="AN134" s="240">
        <f t="shared" ref="AN134:AN165" si="64">IF(AND(Z134="x",AM134="x"),"x",ROUND(AVERAGE(Z134,AM134),1))</f>
        <v>2.5</v>
      </c>
    </row>
    <row r="135" spans="1:40" ht="13.5" customHeight="1" x14ac:dyDescent="0.25">
      <c r="A135" s="147" t="str">
        <f>'Crisis Indicator Data'!A132</f>
        <v>Complex crisis in South Sudan</v>
      </c>
      <c r="B135" s="148" t="str">
        <f>'Crisis Indicator Data'!B132</f>
        <v>Conflict,Floods,Displacement</v>
      </c>
      <c r="C135" s="148" t="str">
        <f>'Crisis Indicator Data'!C132</f>
        <v>SSD001</v>
      </c>
      <c r="D135" s="148" t="str">
        <f>'Crisis Indicator Data'!D132</f>
        <v>South Sudan</v>
      </c>
      <c r="E135" s="149" t="str">
        <f>'Crisis Indicator Data'!E132</f>
        <v>SSD</v>
      </c>
      <c r="F135" s="240">
        <f>IF(LEN(E135)&gt;3,(IF(VLOOKUP($C135,'Regional Crises'!$B$1:$R$66,7,FALSE)="x","x",ROUND(IF(VLOOKUP($C135,'Regional Crises'!$B$1:$R$66,7,FALSE)&gt;$F$3,5,IF(VLOOKUP($C135,'Regional Crises'!$B$1:$R$66,7,FALSE)&lt;F$4,0,($F$3-VLOOKUP($C135,'Regional Crises'!$B$1:$R$66,7,FALSE))/($F$3-$F$4)*5)),1))),IF(VLOOKUP($E135,'Country Indicator Data'!$B$4:$N$300,3,FALSE)="x","x",ROUND(IF(VLOOKUP($E135,'Country Indicator Data'!$B$4:$N$300,3,FALSE)&gt;$F$3,5,IF(VLOOKUP($E135,'Country Indicator Data'!$B$4:$N$300,3,FALSE)&lt;$F$4,0,($F$3-VLOOKUP($E135,'Country Indicator Data'!$B$4:$N$300,3,FALSE))/($F$3-$F$4)*5)),1)))</f>
        <v>1.4</v>
      </c>
      <c r="G135" s="240">
        <f>IF(LEN(E135)&gt;3,(IF(VLOOKUP($C135,'Regional Crises'!$B$1:$R$66,9,FALSE)="x","x",ROUND(IF(VLOOKUP($C135,'Regional Crises'!$B$1:$R$66,9,FALSE)&gt;G$3,5,IF(VLOOKUP($C135,'Regional Crises'!$B$1:$R$66,9,FALSE)&lt;G$4,0,(G$3-VLOOKUP($C135,'Regional Crises'!$B$1:$R$66,9,FALSE))/(G$3-G$4)*5)),1))),IF(VLOOKUP($E135,'Country Indicator Data'!$B$4:$N$300,5,FALSE)="x","x",ROUND(IF(VLOOKUP($E135,'Country Indicator Data'!$B$4:$N$300,5,FALSE)&gt;G$3,5,IF(VLOOKUP($E135,'Country Indicator Data'!$B$4:$N$300,5,FALSE)&lt;G$4,0,(G$3-VLOOKUP($E135,'Country Indicator Data'!$B$4:$N$300,5,FALSE))/(G$3-G$4)*5)),1)))</f>
        <v>3.7</v>
      </c>
      <c r="H135" s="240">
        <f t="shared" si="52"/>
        <v>2.5499999999999998</v>
      </c>
      <c r="I135" s="240">
        <f>IF(LEN(E135)&gt;3,(IF(VLOOKUP($C135,'Regional Crises'!$B$1:$R$66,6,FALSE)="x","x",ROUND(IF(VLOOKUP($C135,'Regional Crises'!$B$1:$R$66,6,FALSE)&gt;I$3,5,IF(VLOOKUP($C135,'Regional Crises'!$B$1:$R$66,6,FALSE)&lt;I$4,0,5-(I$3-VLOOKUP($C135,'Regional Crises'!$B$1:$R$66,6,FALSE))/(I$3-I$4)*5)),1))),IF(VLOOKUP($E135,'Country Indicator Data'!$B$4:$N$300,2,FALSE)="x","x",ROUND(IF(VLOOKUP($E135,'Country Indicator Data'!$B$4:$N$300,2,FALSE)&gt;I$3,5,IF(VLOOKUP($E135,'Country Indicator Data'!$B$4:$N$300,2,FALSE)&lt;I$4,0,5-(I$3-VLOOKUP($E135,'Country Indicator Data'!$B$4:$N$300,2,FALSE))/(I$3-I$4)*5)),1)))</f>
        <v>3.9</v>
      </c>
      <c r="J135" s="240">
        <f>IF(LEN(E135)&gt;3,(IF(VLOOKUP($C135,'Regional Crises'!$B$1:$R$66,8,FALSE)="x","x",ROUND(IF(VLOOKUP($C135,'Regional Crises'!$B$1:$R$66,8,FALSE)&gt;J$3,5,IF(VLOOKUP($C135,'Regional Crises'!$B$1:$R$66,8,FALSE)&lt;J$4,0,5-(J$3-VLOOKUP($C135,'Regional Crises'!$B$1:$R$66,8,FALSE))/(J$3-J$4)*5)),1))),IF(VLOOKUP($E135,'Country Indicator Data'!$B$4:$N$300,4,FALSE)="x","x",ROUND(IF(VLOOKUP($E135,'Country Indicator Data'!$B$4:$N$300,4,FALSE)&gt;J$3,5,IF(VLOOKUP($E135,'Country Indicator Data'!$B$4:$N$300,4,FALSE)&lt;J$4,0,5-(J$3-VLOOKUP($E135,'Country Indicator Data'!$B$4:$N$300,4,FALSE))/(J$3-J$4)*5)),1)))</f>
        <v>0</v>
      </c>
      <c r="K135" s="240">
        <f t="shared" si="53"/>
        <v>1.95</v>
      </c>
      <c r="L135" s="240" t="str">
        <f>IF(LEN(E135)&gt;3,(IF(VLOOKUP($C135,'Regional Crises'!$B$1:$R$66,10,FALSE)="x","x",ROUND(IF(VLOOKUP($C135,'Regional Crises'!$B$1:$R$66,10,FALSE)&gt;L$3,5,IF(VLOOKUP($C135,'Regional Crises'!$B$1:$R$66,10,FALSE)&lt;L$4,0,5-(L$3-VLOOKUP($C135,'Regional Crises'!$B$1:$R$66,10,FALSE))/(L$3-L$4)*5)),1))),IF(VLOOKUP($E135,'Country Indicator Data'!$B$4:$N$300,6,FALSE)="x","x",ROUND(IF(VLOOKUP($E135,'Country Indicator Data'!$B$4:$N$300,6,FALSE)&gt;L$3,5,IF(VLOOKUP($E135,'Country Indicator Data'!$B$4:$N$300,6,FALSE)&lt;L$4,0,5-(L$3-VLOOKUP($E135,'Country Indicator Data'!$B$4:$N$300,6,FALSE))/(L$3-L$4)*5)),1)))</f>
        <v>x</v>
      </c>
      <c r="M135" s="240">
        <f>IF(LEN(E135)&gt;3,(IF(VLOOKUP($C135,'Regional Crises'!$B$1:$R$66,11,FALSE)="x","x",ROUND(IF(VLOOKUP($C135,'Regional Crises'!$B$1:$R$66,11,FALSE)&gt;M$3,5,IF(VLOOKUP($C135,'Regional Crises'!$B$1:$R$66,11,FALSE)&lt;M$4,0,5-(M$3-VLOOKUP($C135,'Regional Crises'!$B$1:$R$66,11,FALSE))/(M$3-M$4)*5)),1))),IF(VLOOKUP($E135,'Country Indicator Data'!$B$4:$N$300,7,FALSE)="x","x",ROUND(IF(VLOOKUP($E135,'Country Indicator Data'!$B$4:$N$300,7,FALSE)&gt;M$3,5,IF(VLOOKUP($E135,'Country Indicator Data'!$B$4:$N$300,7,FALSE)&lt;M$4,0,5-(M$3-VLOOKUP($E135,'Country Indicator Data'!$B$4:$N$300,7,FALSE))/(M$3-M$4)*5)),1)))</f>
        <v>2.4</v>
      </c>
      <c r="N135" s="240">
        <f t="shared" si="54"/>
        <v>2.4</v>
      </c>
      <c r="O135" s="240">
        <f t="shared" si="55"/>
        <v>2.3000000000000003</v>
      </c>
      <c r="P135" s="240">
        <f>IF(LEN(E135)&gt;3,VLOOKUP(C135,'Regional Crises'!$B$1:$R$69,12,FALSE),VLOOKUP(E135,'Country Indicator Data'!$B$4:$I$300,8,FALSE))</f>
        <v>5</v>
      </c>
      <c r="Q135" s="240">
        <f>IF(LEN(E135)&gt;3,((IF(VLOOKUP($C135,'Regional Crises'!$B$1:$R$66,13,FALSE)="x","x",ROUND(IF(VLOOKUP($C135,'Regional Crises'!$B$1:$R$66,13,FALSE)&gt;Q$3,5,IF(VLOOKUP($C135,'Regional Crises'!$B$1:$R$66,13,FALSE)&lt;Q$4,0,5-(LOG(Q$3)-LOG(VLOOKUP($C135,'Regional Crises'!$B$1:$R$66,13,FALSE)))/(LOG(Q$3)-LOG(Q$4))*5)),1)))),(IF(VLOOKUP($E135,'Country Indicator Data'!$B$4:$N$300,9,FALSE)="x","x",ROUND(IF(VLOOKUP($E135,'Country Indicator Data'!$B$4:$N$300,9,FALSE)&gt;Q$3,5,IF(VLOOKUP($E135,'Country Indicator Data'!$B$4:$N$300,9,FALSE)&lt;Q$4,0,5-(LOG(Q$3)-LOG(VLOOKUP($E135,'Country Indicator Data'!$B$4:$N$300,9,FALSE)))/(LOG(Q$3)-LOG(Q$4))*5)),1))))</f>
        <v>4.2</v>
      </c>
      <c r="R135" s="240">
        <f t="shared" si="56"/>
        <v>4.5999999999999996</v>
      </c>
      <c r="S135" s="240">
        <f>IF(LEN(E135)&gt;3,((IF(VLOOKUP($C135,'Regional Crises'!$B$1:$R$66,17,FALSE)="x","x",ROUND(IF(VLOOKUP($C135,'Regional Crises'!$B$1:$R$66,17,FALSE)&gt;S$3,0,IF(VLOOKUP($C135,'Regional Crises'!$B$1:$R$66,17,FALSE)&lt;S$4,5,(S$3-VLOOKUP($C135,'Regional Crises'!$B$1:$R$66,17,FALSE))/(S$3-S$4)*5)),1)))),(IF(VLOOKUP($E135,'Country Indicator Data'!$B$4:$N$300,13,FALSE)="x","x",ROUND(IF(VLOOKUP($E135,'Country Indicator Data'!$B$4:$N$300,13,FALSE)&gt;S$3,0,IF(VLOOKUP($E135,'Country Indicator Data'!$B$4:$N$300,13,FALSE)&lt;S$4,5,(S$3-VLOOKUP($E135,'Country Indicator Data'!$B$4:$N$300,13,FALSE))/(S$3-S$4)*5)),1))))</f>
        <v>4.4000000000000004</v>
      </c>
      <c r="T135" s="240">
        <f>IF(LEN(E135)&gt;3,((IF(VLOOKUP($C135,'Regional Crises'!$B$1:$R$66,14,FALSE)="x","x",ROUND(IF(VLOOKUP($C135,'Regional Crises'!$B$1:$R$66,14,FALSE)&gt;T$3,0,IF(VLOOKUP($C135,'Regional Crises'!$B$1:$R$66,14,FALSE)&lt;T$4,5,(T$3-VLOOKUP($C135,'Regional Crises'!$B$1:$R$66,14,FALSE))/(T$3-T$4)*5)),1)))),(IF(VLOOKUP($E135,'Country Indicator Data'!$B$4:$N$300,10,FALSE)="x","x",ROUND(IF(VLOOKUP($E135,'Country Indicator Data'!$B$4:$N$300,10,FALSE)&gt;T$3,0,IF(VLOOKUP($E135,'Country Indicator Data'!$B$4:$N$300,10,FALSE)&lt;T$4,5,(T$3-VLOOKUP($E135,'Country Indicator Data'!$B$4:$N$300,10,FALSE))/(T$3-T$4)*5)),1))))</f>
        <v>4.5</v>
      </c>
      <c r="U135" s="240">
        <f>IF(LEN(E135)&gt;3,((IF(VLOOKUP($C135,'Regional Crises'!$B$1:$R$66,15,FALSE)="x","x",ROUND(IF(VLOOKUP($C135,'Regional Crises'!$B$1:$R$66,15,FALSE)&gt;U$3,0,IF(VLOOKUP($C135,'Regional Crises'!$B$1:$R$66,15,FALSE)&lt;U$4,5,(U$3-VLOOKUP($C135,'Regional Crises'!$B$1:$R$66,15,FALSE))/(U$3-U$4)*5)),1)))),(IF(VLOOKUP($E135,'Country Indicator Data'!$B$4:$N$300,11,FALSE)="x","x",ROUND(IF(VLOOKUP($E135,'Country Indicator Data'!$B$4:$N$300,11,FALSE)&gt;U$3,0,IF(VLOOKUP($E135,'Country Indicator Data'!$B$4:$N$300,11,FALSE)&lt;U$4,5,(U$3-VLOOKUP($E135,'Country Indicator Data'!$B$4:$N$300,11,FALSE))/(U$3-U$4)*5)),1))))</f>
        <v>3.9</v>
      </c>
      <c r="V135" s="240">
        <f>IF(LEN(E135)&gt;3,((IF(VLOOKUP($C135,'Regional Crises'!$B$1:$R$66,16,FALSE)="x","x",ROUND(IF(VLOOKUP($C135,'Regional Crises'!$B$1:$R$66,16,FALSE)&gt;V$3,0,IF(VLOOKUP($C135,'Regional Crises'!$B$1:$R$66,16,FALSE)&lt;V$4,5,(V$3-VLOOKUP($C135,'Regional Crises'!$B$1:$R$66,16,FALSE))/(V$3-V$4)*5)),1)))),(IF(VLOOKUP($E135,'Country Indicator Data'!$B$4:$N$300,12,FALSE)="x","x",ROUND(IF(VLOOKUP($E135,'Country Indicator Data'!$B$4:$N$300,12,FALSE)&gt;V$3,0,IF(VLOOKUP($E135,'Country Indicator Data'!$B$4:$N$300,12,FALSE)&lt;V$4,5,(V$3-VLOOKUP($E135,'Country Indicator Data'!$B$4:$N$300,12,FALSE))/(V$3-V$4)*5)),1))))</f>
        <v>5</v>
      </c>
      <c r="W135" s="240">
        <f t="shared" si="57"/>
        <v>4.5</v>
      </c>
      <c r="X135" s="240">
        <f t="shared" si="58"/>
        <v>3.8</v>
      </c>
      <c r="Y135" s="247">
        <f>IF('Core Indicators'!FC132="x","x",IF('Core Indicators'!FC132&gt;=5,5,IF('Core Indicators'!FC132&gt;=4,4,IF('Core Indicators'!FC132&gt;=3,3,IF('Core Indicators'!FC132&gt;=2,2,IF('Core Indicators'!FC132&gt;=1,1,0))))))</f>
        <v>5</v>
      </c>
      <c r="Z135" s="240">
        <f t="shared" si="59"/>
        <v>5</v>
      </c>
      <c r="AA135" s="247">
        <f>'Crisis Indicator Data'!Y132</f>
        <v>2</v>
      </c>
      <c r="AB135" s="247">
        <f>'Crisis Indicator Data'!Z132</f>
        <v>2</v>
      </c>
      <c r="AC135" s="247">
        <f>'Crisis Indicator Data'!AA132</f>
        <v>1</v>
      </c>
      <c r="AD135" s="247">
        <f>'Crisis Indicator Data'!AB132</f>
        <v>3</v>
      </c>
      <c r="AE135" s="247">
        <f t="shared" si="60"/>
        <v>4</v>
      </c>
      <c r="AF135" s="247">
        <f>'Crisis Indicator Data'!AC132</f>
        <v>2</v>
      </c>
      <c r="AG135" s="247">
        <f>'Crisis Indicator Data'!AD132</f>
        <v>2</v>
      </c>
      <c r="AH135" s="247">
        <f t="shared" si="61"/>
        <v>4</v>
      </c>
      <c r="AI135" s="247">
        <f>'Crisis Indicator Data'!AE132</f>
        <v>3</v>
      </c>
      <c r="AJ135" s="247">
        <f>'Crisis Indicator Data'!AF132</f>
        <v>3</v>
      </c>
      <c r="AK135" s="247">
        <f>'Crisis Indicator Data'!AG132</f>
        <v>3</v>
      </c>
      <c r="AL135" s="247">
        <f t="shared" si="62"/>
        <v>5</v>
      </c>
      <c r="AM135" s="240">
        <f t="shared" si="63"/>
        <v>4</v>
      </c>
      <c r="AN135" s="240">
        <f t="shared" si="64"/>
        <v>4.5</v>
      </c>
    </row>
    <row r="136" spans="1:40" ht="13.5" customHeight="1" x14ac:dyDescent="0.25">
      <c r="A136" s="147" t="str">
        <f>'Crisis Indicator Data'!A133</f>
        <v>2022 seasonal floods in South Sudan</v>
      </c>
      <c r="B136" s="148" t="str">
        <f>'Crisis Indicator Data'!B133</f>
        <v>Floods</v>
      </c>
      <c r="C136" s="148" t="str">
        <f>'Crisis Indicator Data'!C133</f>
        <v>SSD003</v>
      </c>
      <c r="D136" s="148" t="str">
        <f>'Crisis Indicator Data'!D133</f>
        <v>South Sudan</v>
      </c>
      <c r="E136" s="149" t="str">
        <f>'Crisis Indicator Data'!E133</f>
        <v>SSD</v>
      </c>
      <c r="F136" s="240">
        <f>IF(LEN(E136)&gt;3,(IF(VLOOKUP($C136,'Regional Crises'!$B$1:$R$66,7,FALSE)="x","x",ROUND(IF(VLOOKUP($C136,'Regional Crises'!$B$1:$R$66,7,FALSE)&gt;$F$3,5,IF(VLOOKUP($C136,'Regional Crises'!$B$1:$R$66,7,FALSE)&lt;F$4,0,($F$3-VLOOKUP($C136,'Regional Crises'!$B$1:$R$66,7,FALSE))/($F$3-$F$4)*5)),1))),IF(VLOOKUP($E136,'Country Indicator Data'!$B$4:$N$300,3,FALSE)="x","x",ROUND(IF(VLOOKUP($E136,'Country Indicator Data'!$B$4:$N$300,3,FALSE)&gt;$F$3,5,IF(VLOOKUP($E136,'Country Indicator Data'!$B$4:$N$300,3,FALSE)&lt;$F$4,0,($F$3-VLOOKUP($E136,'Country Indicator Data'!$B$4:$N$300,3,FALSE))/($F$3-$F$4)*5)),1)))</f>
        <v>1.4</v>
      </c>
      <c r="G136" s="240">
        <f>IF(LEN(E136)&gt;3,(IF(VLOOKUP($C136,'Regional Crises'!$B$1:$R$66,9,FALSE)="x","x",ROUND(IF(VLOOKUP($C136,'Regional Crises'!$B$1:$R$66,9,FALSE)&gt;G$3,5,IF(VLOOKUP($C136,'Regional Crises'!$B$1:$R$66,9,FALSE)&lt;G$4,0,(G$3-VLOOKUP($C136,'Regional Crises'!$B$1:$R$66,9,FALSE))/(G$3-G$4)*5)),1))),IF(VLOOKUP($E136,'Country Indicator Data'!$B$4:$N$300,5,FALSE)="x","x",ROUND(IF(VLOOKUP($E136,'Country Indicator Data'!$B$4:$N$300,5,FALSE)&gt;G$3,5,IF(VLOOKUP($E136,'Country Indicator Data'!$B$4:$N$300,5,FALSE)&lt;G$4,0,(G$3-VLOOKUP($E136,'Country Indicator Data'!$B$4:$N$300,5,FALSE))/(G$3-G$4)*5)),1)))</f>
        <v>3.7</v>
      </c>
      <c r="H136" s="240">
        <f t="shared" si="52"/>
        <v>2.5499999999999998</v>
      </c>
      <c r="I136" s="240">
        <f>IF(LEN(E136)&gt;3,(IF(VLOOKUP($C136,'Regional Crises'!$B$1:$R$66,6,FALSE)="x","x",ROUND(IF(VLOOKUP($C136,'Regional Crises'!$B$1:$R$66,6,FALSE)&gt;I$3,5,IF(VLOOKUP($C136,'Regional Crises'!$B$1:$R$66,6,FALSE)&lt;I$4,0,5-(I$3-VLOOKUP($C136,'Regional Crises'!$B$1:$R$66,6,FALSE))/(I$3-I$4)*5)),1))),IF(VLOOKUP($E136,'Country Indicator Data'!$B$4:$N$300,2,FALSE)="x","x",ROUND(IF(VLOOKUP($E136,'Country Indicator Data'!$B$4:$N$300,2,FALSE)&gt;I$3,5,IF(VLOOKUP($E136,'Country Indicator Data'!$B$4:$N$300,2,FALSE)&lt;I$4,0,5-(I$3-VLOOKUP($E136,'Country Indicator Data'!$B$4:$N$300,2,FALSE))/(I$3-I$4)*5)),1)))</f>
        <v>3.9</v>
      </c>
      <c r="J136" s="240">
        <f>IF(LEN(E136)&gt;3,(IF(VLOOKUP($C136,'Regional Crises'!$B$1:$R$66,8,FALSE)="x","x",ROUND(IF(VLOOKUP($C136,'Regional Crises'!$B$1:$R$66,8,FALSE)&gt;J$3,5,IF(VLOOKUP($C136,'Regional Crises'!$B$1:$R$66,8,FALSE)&lt;J$4,0,5-(J$3-VLOOKUP($C136,'Regional Crises'!$B$1:$R$66,8,FALSE))/(J$3-J$4)*5)),1))),IF(VLOOKUP($E136,'Country Indicator Data'!$B$4:$N$300,4,FALSE)="x","x",ROUND(IF(VLOOKUP($E136,'Country Indicator Data'!$B$4:$N$300,4,FALSE)&gt;J$3,5,IF(VLOOKUP($E136,'Country Indicator Data'!$B$4:$N$300,4,FALSE)&lt;J$4,0,5-(J$3-VLOOKUP($E136,'Country Indicator Data'!$B$4:$N$300,4,FALSE))/(J$3-J$4)*5)),1)))</f>
        <v>0</v>
      </c>
      <c r="K136" s="240">
        <f t="shared" si="53"/>
        <v>1.95</v>
      </c>
      <c r="L136" s="240" t="str">
        <f>IF(LEN(E136)&gt;3,(IF(VLOOKUP($C136,'Regional Crises'!$B$1:$R$66,10,FALSE)="x","x",ROUND(IF(VLOOKUP($C136,'Regional Crises'!$B$1:$R$66,10,FALSE)&gt;L$3,5,IF(VLOOKUP($C136,'Regional Crises'!$B$1:$R$66,10,FALSE)&lt;L$4,0,5-(L$3-VLOOKUP($C136,'Regional Crises'!$B$1:$R$66,10,FALSE))/(L$3-L$4)*5)),1))),IF(VLOOKUP($E136,'Country Indicator Data'!$B$4:$N$300,6,FALSE)="x","x",ROUND(IF(VLOOKUP($E136,'Country Indicator Data'!$B$4:$N$300,6,FALSE)&gt;L$3,5,IF(VLOOKUP($E136,'Country Indicator Data'!$B$4:$N$300,6,FALSE)&lt;L$4,0,5-(L$3-VLOOKUP($E136,'Country Indicator Data'!$B$4:$N$300,6,FALSE))/(L$3-L$4)*5)),1)))</f>
        <v>x</v>
      </c>
      <c r="M136" s="240">
        <f>IF(LEN(E136)&gt;3,(IF(VLOOKUP($C136,'Regional Crises'!$B$1:$R$66,11,FALSE)="x","x",ROUND(IF(VLOOKUP($C136,'Regional Crises'!$B$1:$R$66,11,FALSE)&gt;M$3,5,IF(VLOOKUP($C136,'Regional Crises'!$B$1:$R$66,11,FALSE)&lt;M$4,0,5-(M$3-VLOOKUP($C136,'Regional Crises'!$B$1:$R$66,11,FALSE))/(M$3-M$4)*5)),1))),IF(VLOOKUP($E136,'Country Indicator Data'!$B$4:$N$300,7,FALSE)="x","x",ROUND(IF(VLOOKUP($E136,'Country Indicator Data'!$B$4:$N$300,7,FALSE)&gt;M$3,5,IF(VLOOKUP($E136,'Country Indicator Data'!$B$4:$N$300,7,FALSE)&lt;M$4,0,5-(M$3-VLOOKUP($E136,'Country Indicator Data'!$B$4:$N$300,7,FALSE))/(M$3-M$4)*5)),1)))</f>
        <v>2.4</v>
      </c>
      <c r="N136" s="240">
        <f t="shared" si="54"/>
        <v>2.4</v>
      </c>
      <c r="O136" s="240">
        <f t="shared" si="55"/>
        <v>2.3000000000000003</v>
      </c>
      <c r="P136" s="240">
        <f>IF(LEN(E136)&gt;3,VLOOKUP(C136,'Regional Crises'!$B$1:$R$69,12,FALSE),VLOOKUP(E136,'Country Indicator Data'!$B$4:$I$300,8,FALSE))</f>
        <v>5</v>
      </c>
      <c r="Q136" s="240">
        <f>IF(LEN(E136)&gt;3,((IF(VLOOKUP($C136,'Regional Crises'!$B$1:$R$66,13,FALSE)="x","x",ROUND(IF(VLOOKUP($C136,'Regional Crises'!$B$1:$R$66,13,FALSE)&gt;Q$3,5,IF(VLOOKUP($C136,'Regional Crises'!$B$1:$R$66,13,FALSE)&lt;Q$4,0,5-(LOG(Q$3)-LOG(VLOOKUP($C136,'Regional Crises'!$B$1:$R$66,13,FALSE)))/(LOG(Q$3)-LOG(Q$4))*5)),1)))),(IF(VLOOKUP($E136,'Country Indicator Data'!$B$4:$N$300,9,FALSE)="x","x",ROUND(IF(VLOOKUP($E136,'Country Indicator Data'!$B$4:$N$300,9,FALSE)&gt;Q$3,5,IF(VLOOKUP($E136,'Country Indicator Data'!$B$4:$N$300,9,FALSE)&lt;Q$4,0,5-(LOG(Q$3)-LOG(VLOOKUP($E136,'Country Indicator Data'!$B$4:$N$300,9,FALSE)))/(LOG(Q$3)-LOG(Q$4))*5)),1))))</f>
        <v>4.2</v>
      </c>
      <c r="R136" s="240">
        <f t="shared" si="56"/>
        <v>4.5999999999999996</v>
      </c>
      <c r="S136" s="240">
        <f>IF(LEN(E136)&gt;3,((IF(VLOOKUP($C136,'Regional Crises'!$B$1:$R$66,17,FALSE)="x","x",ROUND(IF(VLOOKUP($C136,'Regional Crises'!$B$1:$R$66,17,FALSE)&gt;S$3,0,IF(VLOOKUP($C136,'Regional Crises'!$B$1:$R$66,17,FALSE)&lt;S$4,5,(S$3-VLOOKUP($C136,'Regional Crises'!$B$1:$R$66,17,FALSE))/(S$3-S$4)*5)),1)))),(IF(VLOOKUP($E136,'Country Indicator Data'!$B$4:$N$300,13,FALSE)="x","x",ROUND(IF(VLOOKUP($E136,'Country Indicator Data'!$B$4:$N$300,13,FALSE)&gt;S$3,0,IF(VLOOKUP($E136,'Country Indicator Data'!$B$4:$N$300,13,FALSE)&lt;S$4,5,(S$3-VLOOKUP($E136,'Country Indicator Data'!$B$4:$N$300,13,FALSE))/(S$3-S$4)*5)),1))))</f>
        <v>4.4000000000000004</v>
      </c>
      <c r="T136" s="240">
        <f>IF(LEN(E136)&gt;3,((IF(VLOOKUP($C136,'Regional Crises'!$B$1:$R$66,14,FALSE)="x","x",ROUND(IF(VLOOKUP($C136,'Regional Crises'!$B$1:$R$66,14,FALSE)&gt;T$3,0,IF(VLOOKUP($C136,'Regional Crises'!$B$1:$R$66,14,FALSE)&lt;T$4,5,(T$3-VLOOKUP($C136,'Regional Crises'!$B$1:$R$66,14,FALSE))/(T$3-T$4)*5)),1)))),(IF(VLOOKUP($E136,'Country Indicator Data'!$B$4:$N$300,10,FALSE)="x","x",ROUND(IF(VLOOKUP($E136,'Country Indicator Data'!$B$4:$N$300,10,FALSE)&gt;T$3,0,IF(VLOOKUP($E136,'Country Indicator Data'!$B$4:$N$300,10,FALSE)&lt;T$4,5,(T$3-VLOOKUP($E136,'Country Indicator Data'!$B$4:$N$300,10,FALSE))/(T$3-T$4)*5)),1))))</f>
        <v>4.5</v>
      </c>
      <c r="U136" s="240">
        <f>IF(LEN(E136)&gt;3,((IF(VLOOKUP($C136,'Regional Crises'!$B$1:$R$66,15,FALSE)="x","x",ROUND(IF(VLOOKUP($C136,'Regional Crises'!$B$1:$R$66,15,FALSE)&gt;U$3,0,IF(VLOOKUP($C136,'Regional Crises'!$B$1:$R$66,15,FALSE)&lt;U$4,5,(U$3-VLOOKUP($C136,'Regional Crises'!$B$1:$R$66,15,FALSE))/(U$3-U$4)*5)),1)))),(IF(VLOOKUP($E136,'Country Indicator Data'!$B$4:$N$300,11,FALSE)="x","x",ROUND(IF(VLOOKUP($E136,'Country Indicator Data'!$B$4:$N$300,11,FALSE)&gt;U$3,0,IF(VLOOKUP($E136,'Country Indicator Data'!$B$4:$N$300,11,FALSE)&lt;U$4,5,(U$3-VLOOKUP($E136,'Country Indicator Data'!$B$4:$N$300,11,FALSE))/(U$3-U$4)*5)),1))))</f>
        <v>3.9</v>
      </c>
      <c r="V136" s="240">
        <f>IF(LEN(E136)&gt;3,((IF(VLOOKUP($C136,'Regional Crises'!$B$1:$R$66,16,FALSE)="x","x",ROUND(IF(VLOOKUP($C136,'Regional Crises'!$B$1:$R$66,16,FALSE)&gt;V$3,0,IF(VLOOKUP($C136,'Regional Crises'!$B$1:$R$66,16,FALSE)&lt;V$4,5,(V$3-VLOOKUP($C136,'Regional Crises'!$B$1:$R$66,16,FALSE))/(V$3-V$4)*5)),1)))),(IF(VLOOKUP($E136,'Country Indicator Data'!$B$4:$N$300,12,FALSE)="x","x",ROUND(IF(VLOOKUP($E136,'Country Indicator Data'!$B$4:$N$300,12,FALSE)&gt;V$3,0,IF(VLOOKUP($E136,'Country Indicator Data'!$B$4:$N$300,12,FALSE)&lt;V$4,5,(V$3-VLOOKUP($E136,'Country Indicator Data'!$B$4:$N$300,12,FALSE))/(V$3-V$4)*5)),1))))</f>
        <v>5</v>
      </c>
      <c r="W136" s="240">
        <f t="shared" si="57"/>
        <v>4.5</v>
      </c>
      <c r="X136" s="240">
        <f t="shared" si="58"/>
        <v>3.8</v>
      </c>
      <c r="Y136" s="247">
        <f>IF('Core Indicators'!FC133="x","x",IF('Core Indicators'!FC133&gt;=5,5,IF('Core Indicators'!FC133&gt;=4,4,IF('Core Indicators'!FC133&gt;=3,3,IF('Core Indicators'!FC133&gt;=2,2,IF('Core Indicators'!FC133&gt;=1,1,0))))))</f>
        <v>5</v>
      </c>
      <c r="Z136" s="240">
        <f t="shared" si="59"/>
        <v>5</v>
      </c>
      <c r="AA136" s="247">
        <f>'Crisis Indicator Data'!Y133</f>
        <v>2</v>
      </c>
      <c r="AB136" s="247">
        <f>'Crisis Indicator Data'!Z133</f>
        <v>2</v>
      </c>
      <c r="AC136" s="247">
        <f>'Crisis Indicator Data'!AA133</f>
        <v>1</v>
      </c>
      <c r="AD136" s="247">
        <f>'Crisis Indicator Data'!AB133</f>
        <v>3</v>
      </c>
      <c r="AE136" s="247">
        <f t="shared" si="60"/>
        <v>4</v>
      </c>
      <c r="AF136" s="247">
        <f>'Crisis Indicator Data'!AC133</f>
        <v>2</v>
      </c>
      <c r="AG136" s="247">
        <f>'Crisis Indicator Data'!AD133</f>
        <v>2</v>
      </c>
      <c r="AH136" s="247">
        <f t="shared" si="61"/>
        <v>4</v>
      </c>
      <c r="AI136" s="247">
        <f>'Crisis Indicator Data'!AE133</f>
        <v>3</v>
      </c>
      <c r="AJ136" s="247">
        <f>'Crisis Indicator Data'!AF133</f>
        <v>3</v>
      </c>
      <c r="AK136" s="247">
        <f>'Crisis Indicator Data'!AG133</f>
        <v>3</v>
      </c>
      <c r="AL136" s="247">
        <f t="shared" si="62"/>
        <v>5</v>
      </c>
      <c r="AM136" s="240">
        <f t="shared" si="63"/>
        <v>4</v>
      </c>
      <c r="AN136" s="240">
        <f t="shared" si="64"/>
        <v>4.5</v>
      </c>
    </row>
    <row r="137" spans="1:40" ht="13.5" customHeight="1" x14ac:dyDescent="0.25">
      <c r="A137" s="147" t="str">
        <f>'Crisis Indicator Data'!A134</f>
        <v>Displacement from Ukraine conflict in Slovakia</v>
      </c>
      <c r="B137" s="148" t="str">
        <f>'Crisis Indicator Data'!B134</f>
        <v>Displacement,Conflict</v>
      </c>
      <c r="C137" s="148" t="str">
        <f>'Crisis Indicator Data'!C134</f>
        <v>SVK002</v>
      </c>
      <c r="D137" s="148" t="str">
        <f>'Crisis Indicator Data'!D134</f>
        <v>Slovakia</v>
      </c>
      <c r="E137" s="149" t="str">
        <f>'Crisis Indicator Data'!E134</f>
        <v>SVK</v>
      </c>
      <c r="F137" s="240">
        <f>IF(LEN(E137)&gt;3,(IF(VLOOKUP($C137,'Regional Crises'!$B$1:$R$66,7,FALSE)="x","x",ROUND(IF(VLOOKUP($C137,'Regional Crises'!$B$1:$R$66,7,FALSE)&gt;$F$3,5,IF(VLOOKUP($C137,'Regional Crises'!$B$1:$R$66,7,FALSE)&lt;F$4,0,($F$3-VLOOKUP($C137,'Regional Crises'!$B$1:$R$66,7,FALSE))/($F$3-$F$4)*5)),1))),IF(VLOOKUP($E137,'Country Indicator Data'!$B$4:$N$300,3,FALSE)="x","x",ROUND(IF(VLOOKUP($E137,'Country Indicator Data'!$B$4:$N$300,3,FALSE)&gt;$F$3,5,IF(VLOOKUP($E137,'Country Indicator Data'!$B$4:$N$300,3,FALSE)&lt;$F$4,0,($F$3-VLOOKUP($E137,'Country Indicator Data'!$B$4:$N$300,3,FALSE))/($F$3-$F$4)*5)),1)))</f>
        <v>1.4</v>
      </c>
      <c r="G137" s="240">
        <f>IF(LEN(E137)&gt;3,(IF(VLOOKUP($C137,'Regional Crises'!$B$1:$R$66,9,FALSE)="x","x",ROUND(IF(VLOOKUP($C137,'Regional Crises'!$B$1:$R$66,9,FALSE)&gt;G$3,5,IF(VLOOKUP($C137,'Regional Crises'!$B$1:$R$66,9,FALSE)&lt;G$4,0,(G$3-VLOOKUP($C137,'Regional Crises'!$B$1:$R$66,9,FALSE))/(G$3-G$4)*5)),1))),IF(VLOOKUP($E137,'Country Indicator Data'!$B$4:$N$300,5,FALSE)="x","x",ROUND(IF(VLOOKUP($E137,'Country Indicator Data'!$B$4:$N$300,5,FALSE)&gt;G$3,5,IF(VLOOKUP($E137,'Country Indicator Data'!$B$4:$N$300,5,FALSE)&lt;G$4,0,(G$3-VLOOKUP($E137,'Country Indicator Data'!$B$4:$N$300,5,FALSE))/(G$3-G$4)*5)),1)))</f>
        <v>0.7</v>
      </c>
      <c r="H137" s="240">
        <f t="shared" si="52"/>
        <v>1.0499999999999998</v>
      </c>
      <c r="I137" s="240">
        <f>IF(LEN(E137)&gt;3,(IF(VLOOKUP($C137,'Regional Crises'!$B$1:$R$66,6,FALSE)="x","x",ROUND(IF(VLOOKUP($C137,'Regional Crises'!$B$1:$R$66,6,FALSE)&gt;I$3,5,IF(VLOOKUP($C137,'Regional Crises'!$B$1:$R$66,6,FALSE)&lt;I$4,0,5-(I$3-VLOOKUP($C137,'Regional Crises'!$B$1:$R$66,6,FALSE))/(I$3-I$4)*5)),1))),IF(VLOOKUP($E137,'Country Indicator Data'!$B$4:$N$300,2,FALSE)="x","x",ROUND(IF(VLOOKUP($E137,'Country Indicator Data'!$B$4:$N$300,2,FALSE)&gt;I$3,5,IF(VLOOKUP($E137,'Country Indicator Data'!$B$4:$N$300,2,FALSE)&lt;I$4,0,5-(I$3-VLOOKUP($E137,'Country Indicator Data'!$B$4:$N$300,2,FALSE))/(I$3-I$4)*5)),1)))</f>
        <v>1.7</v>
      </c>
      <c r="J137" s="240">
        <f>IF(LEN(E137)&gt;3,(IF(VLOOKUP($C137,'Regional Crises'!$B$1:$R$66,8,FALSE)="x","x",ROUND(IF(VLOOKUP($C137,'Regional Crises'!$B$1:$R$66,8,FALSE)&gt;J$3,5,IF(VLOOKUP($C137,'Regional Crises'!$B$1:$R$66,8,FALSE)&lt;J$4,0,5-(J$3-VLOOKUP($C137,'Regional Crises'!$B$1:$R$66,8,FALSE))/(J$3-J$4)*5)),1))),IF(VLOOKUP($E137,'Country Indicator Data'!$B$4:$N$300,4,FALSE)="x","x",ROUND(IF(VLOOKUP($E137,'Country Indicator Data'!$B$4:$N$300,4,FALSE)&gt;J$3,5,IF(VLOOKUP($E137,'Country Indicator Data'!$B$4:$N$300,4,FALSE)&lt;J$4,0,5-(J$3-VLOOKUP($E137,'Country Indicator Data'!$B$4:$N$300,4,FALSE))/(J$3-J$4)*5)),1)))</f>
        <v>1.9</v>
      </c>
      <c r="K137" s="240">
        <f t="shared" si="53"/>
        <v>1.7999999999999998</v>
      </c>
      <c r="L137" s="240">
        <f>IF(LEN(E137)&gt;3,(IF(VLOOKUP($C137,'Regional Crises'!$B$1:$R$66,10,FALSE)="x","x",ROUND(IF(VLOOKUP($C137,'Regional Crises'!$B$1:$R$66,10,FALSE)&gt;L$3,5,IF(VLOOKUP($C137,'Regional Crises'!$B$1:$R$66,10,FALSE)&lt;L$4,0,5-(L$3-VLOOKUP($C137,'Regional Crises'!$B$1:$R$66,10,FALSE))/(L$3-L$4)*5)),1))),IF(VLOOKUP($E137,'Country Indicator Data'!$B$4:$N$300,6,FALSE)="x","x",ROUND(IF(VLOOKUP($E137,'Country Indicator Data'!$B$4:$N$300,6,FALSE)&gt;L$3,5,IF(VLOOKUP($E137,'Country Indicator Data'!$B$4:$N$300,6,FALSE)&lt;L$4,0,5-(L$3-VLOOKUP($E137,'Country Indicator Data'!$B$4:$N$300,6,FALSE))/(L$3-L$4)*5)),1)))</f>
        <v>1.3</v>
      </c>
      <c r="M137" s="240">
        <f>IF(LEN(E137)&gt;3,(IF(VLOOKUP($C137,'Regional Crises'!$B$1:$R$66,11,FALSE)="x","x",ROUND(IF(VLOOKUP($C137,'Regional Crises'!$B$1:$R$66,11,FALSE)&gt;M$3,5,IF(VLOOKUP($C137,'Regional Crises'!$B$1:$R$66,11,FALSE)&lt;M$4,0,5-(M$3-VLOOKUP($C137,'Regional Crises'!$B$1:$R$66,11,FALSE))/(M$3-M$4)*5)),1))),IF(VLOOKUP($E137,'Country Indicator Data'!$B$4:$N$300,7,FALSE)="x","x",ROUND(IF(VLOOKUP($E137,'Country Indicator Data'!$B$4:$N$300,7,FALSE)&gt;M$3,5,IF(VLOOKUP($E137,'Country Indicator Data'!$B$4:$N$300,7,FALSE)&lt;M$4,0,5-(M$3-VLOOKUP($E137,'Country Indicator Data'!$B$4:$N$300,7,FALSE))/(M$3-M$4)*5)),1)))</f>
        <v>0</v>
      </c>
      <c r="N137" s="240">
        <f t="shared" si="54"/>
        <v>0.65</v>
      </c>
      <c r="O137" s="240">
        <f t="shared" si="55"/>
        <v>1.1666666666666665</v>
      </c>
      <c r="P137" s="240">
        <f>IF(LEN(E137)&gt;3,VLOOKUP(C137,'Regional Crises'!$B$1:$R$69,12,FALSE),VLOOKUP(E137,'Country Indicator Data'!$B$4:$I$300,8,FALSE))</f>
        <v>1</v>
      </c>
      <c r="Q137" s="240">
        <f>IF(LEN(E137)&gt;3,((IF(VLOOKUP($C137,'Regional Crises'!$B$1:$R$66,13,FALSE)="x","x",ROUND(IF(VLOOKUP($C137,'Regional Crises'!$B$1:$R$66,13,FALSE)&gt;Q$3,5,IF(VLOOKUP($C137,'Regional Crises'!$B$1:$R$66,13,FALSE)&lt;Q$4,0,5-(LOG(Q$3)-LOG(VLOOKUP($C137,'Regional Crises'!$B$1:$R$66,13,FALSE)))/(LOG(Q$3)-LOG(Q$4))*5)),1)))),(IF(VLOOKUP($E137,'Country Indicator Data'!$B$4:$N$300,9,FALSE)="x","x",ROUND(IF(VLOOKUP($E137,'Country Indicator Data'!$B$4:$N$300,9,FALSE)&gt;Q$3,5,IF(VLOOKUP($E137,'Country Indicator Data'!$B$4:$N$300,9,FALSE)&lt;Q$4,0,5-(LOG(Q$3)-LOG(VLOOKUP($E137,'Country Indicator Data'!$B$4:$N$300,9,FALSE)))/(LOG(Q$3)-LOG(Q$4))*5)),1))))</f>
        <v>0</v>
      </c>
      <c r="R137" s="240">
        <f t="shared" si="56"/>
        <v>0.5</v>
      </c>
      <c r="S137" s="240">
        <f>IF(LEN(E137)&gt;3,((IF(VLOOKUP($C137,'Regional Crises'!$B$1:$R$66,17,FALSE)="x","x",ROUND(IF(VLOOKUP($C137,'Regional Crises'!$B$1:$R$66,17,FALSE)&gt;S$3,0,IF(VLOOKUP($C137,'Regional Crises'!$B$1:$R$66,17,FALSE)&lt;S$4,5,(S$3-VLOOKUP($C137,'Regional Crises'!$B$1:$R$66,17,FALSE))/(S$3-S$4)*5)),1)))),(IF(VLOOKUP($E137,'Country Indicator Data'!$B$4:$N$300,13,FALSE)="x","x",ROUND(IF(VLOOKUP($E137,'Country Indicator Data'!$B$4:$N$300,13,FALSE)&gt;S$3,0,IF(VLOOKUP($E137,'Country Indicator Data'!$B$4:$N$300,13,FALSE)&lt;S$4,5,(S$3-VLOOKUP($E137,'Country Indicator Data'!$B$4:$N$300,13,FALSE))/(S$3-S$4)*5)),1))))</f>
        <v>2.5</v>
      </c>
      <c r="T137" s="240">
        <f>IF(LEN(E137)&gt;3,((IF(VLOOKUP($C137,'Regional Crises'!$B$1:$R$66,14,FALSE)="x","x",ROUND(IF(VLOOKUP($C137,'Regional Crises'!$B$1:$R$66,14,FALSE)&gt;T$3,0,IF(VLOOKUP($C137,'Regional Crises'!$B$1:$R$66,14,FALSE)&lt;T$4,5,(T$3-VLOOKUP($C137,'Regional Crises'!$B$1:$R$66,14,FALSE))/(T$3-T$4)*5)),1)))),(IF(VLOOKUP($E137,'Country Indicator Data'!$B$4:$N$300,10,FALSE)="x","x",ROUND(IF(VLOOKUP($E137,'Country Indicator Data'!$B$4:$N$300,10,FALSE)&gt;T$3,0,IF(VLOOKUP($E137,'Country Indicator Data'!$B$4:$N$300,10,FALSE)&lt;T$4,5,(T$3-VLOOKUP($E137,'Country Indicator Data'!$B$4:$N$300,10,FALSE))/(T$3-T$4)*5)),1))))</f>
        <v>1.9</v>
      </c>
      <c r="U137" s="240">
        <f>IF(LEN(E137)&gt;3,((IF(VLOOKUP($C137,'Regional Crises'!$B$1:$R$66,15,FALSE)="x","x",ROUND(IF(VLOOKUP($C137,'Regional Crises'!$B$1:$R$66,15,FALSE)&gt;U$3,0,IF(VLOOKUP($C137,'Regional Crises'!$B$1:$R$66,15,FALSE)&lt;U$4,5,(U$3-VLOOKUP($C137,'Regional Crises'!$B$1:$R$66,15,FALSE))/(U$3-U$4)*5)),1)))),(IF(VLOOKUP($E137,'Country Indicator Data'!$B$4:$N$300,11,FALSE)="x","x",ROUND(IF(VLOOKUP($E137,'Country Indicator Data'!$B$4:$N$300,11,FALSE)&gt;U$3,0,IF(VLOOKUP($E137,'Country Indicator Data'!$B$4:$N$300,11,FALSE)&lt;U$4,5,(U$3-VLOOKUP($E137,'Country Indicator Data'!$B$4:$N$300,11,FALSE))/(U$3-U$4)*5)),1))))</f>
        <v>1</v>
      </c>
      <c r="V137" s="240">
        <f>IF(LEN(E137)&gt;3,((IF(VLOOKUP($C137,'Regional Crises'!$B$1:$R$66,16,FALSE)="x","x",ROUND(IF(VLOOKUP($C137,'Regional Crises'!$B$1:$R$66,16,FALSE)&gt;V$3,0,IF(VLOOKUP($C137,'Regional Crises'!$B$1:$R$66,16,FALSE)&lt;V$4,5,(V$3-VLOOKUP($C137,'Regional Crises'!$B$1:$R$66,16,FALSE))/(V$3-V$4)*5)),1)))),(IF(VLOOKUP($E137,'Country Indicator Data'!$B$4:$N$300,12,FALSE)="x","x",ROUND(IF(VLOOKUP($E137,'Country Indicator Data'!$B$4:$N$300,12,FALSE)&gt;V$3,0,IF(VLOOKUP($E137,'Country Indicator Data'!$B$4:$N$300,12,FALSE)&lt;V$4,5,(V$3-VLOOKUP($E137,'Country Indicator Data'!$B$4:$N$300,12,FALSE))/(V$3-V$4)*5)),1))))</f>
        <v>0.6</v>
      </c>
      <c r="W137" s="240">
        <f t="shared" si="57"/>
        <v>1.5</v>
      </c>
      <c r="X137" s="240">
        <f t="shared" si="58"/>
        <v>1.1000000000000001</v>
      </c>
      <c r="Y137" s="247">
        <f>IF('Core Indicators'!FC134="x","x",IF('Core Indicators'!FC134&gt;=5,5,IF('Core Indicators'!FC134&gt;=4,4,IF('Core Indicators'!FC134&gt;=3,3,IF('Core Indicators'!FC134&gt;=2,2,IF('Core Indicators'!FC134&gt;=1,1,0))))))</f>
        <v>2</v>
      </c>
      <c r="Z137" s="240">
        <f t="shared" si="59"/>
        <v>2</v>
      </c>
      <c r="AA137" s="247">
        <f>'Crisis Indicator Data'!Y134</f>
        <v>0</v>
      </c>
      <c r="AB137" s="247">
        <f>'Crisis Indicator Data'!Z134</f>
        <v>0</v>
      </c>
      <c r="AC137" s="247">
        <f>'Crisis Indicator Data'!AA134</f>
        <v>0</v>
      </c>
      <c r="AD137" s="247">
        <f>'Crisis Indicator Data'!AB134</f>
        <v>0</v>
      </c>
      <c r="AE137" s="247">
        <f t="shared" si="60"/>
        <v>0</v>
      </c>
      <c r="AF137" s="247">
        <f>'Crisis Indicator Data'!AC134</f>
        <v>0</v>
      </c>
      <c r="AG137" s="247">
        <f>'Crisis Indicator Data'!AD134</f>
        <v>0</v>
      </c>
      <c r="AH137" s="247">
        <f t="shared" si="61"/>
        <v>0</v>
      </c>
      <c r="AI137" s="247">
        <f>'Crisis Indicator Data'!AE134</f>
        <v>0</v>
      </c>
      <c r="AJ137" s="247">
        <f>'Crisis Indicator Data'!AF134</f>
        <v>0</v>
      </c>
      <c r="AK137" s="247">
        <f>'Crisis Indicator Data'!AG134</f>
        <v>0</v>
      </c>
      <c r="AL137" s="247">
        <f t="shared" si="62"/>
        <v>0</v>
      </c>
      <c r="AM137" s="240">
        <f t="shared" si="63"/>
        <v>0</v>
      </c>
      <c r="AN137" s="240">
        <f t="shared" si="64"/>
        <v>1</v>
      </c>
    </row>
    <row r="138" spans="1:40" ht="13.5" customHeight="1" x14ac:dyDescent="0.25">
      <c r="A138" s="147" t="str">
        <f>'Crisis Indicator Data'!A135</f>
        <v>Food Security Crisis in Eswatini</v>
      </c>
      <c r="B138" s="148" t="str">
        <f>'Crisis Indicator Data'!B135</f>
        <v>Drought</v>
      </c>
      <c r="C138" s="148" t="str">
        <f>'Crisis Indicator Data'!C135</f>
        <v>SWZ001</v>
      </c>
      <c r="D138" s="148" t="str">
        <f>'Crisis Indicator Data'!D135</f>
        <v>Eswatini</v>
      </c>
      <c r="E138" s="149" t="str">
        <f>'Crisis Indicator Data'!E135</f>
        <v>SWZ</v>
      </c>
      <c r="F138" s="240">
        <f>IF(LEN(E138)&gt;3,(IF(VLOOKUP($C138,'Regional Crises'!$B$1:$R$66,7,FALSE)="x","x",ROUND(IF(VLOOKUP($C138,'Regional Crises'!$B$1:$R$66,7,FALSE)&gt;$F$3,5,IF(VLOOKUP($C138,'Regional Crises'!$B$1:$R$66,7,FALSE)&lt;F$4,0,($F$3-VLOOKUP($C138,'Regional Crises'!$B$1:$R$66,7,FALSE))/($F$3-$F$4)*5)),1))),IF(VLOOKUP($E138,'Country Indicator Data'!$B$4:$N$300,3,FALSE)="x","x",ROUND(IF(VLOOKUP($E138,'Country Indicator Data'!$B$4:$N$300,3,FALSE)&gt;$F$3,5,IF(VLOOKUP($E138,'Country Indicator Data'!$B$4:$N$300,3,FALSE)&lt;$F$4,0,($F$3-VLOOKUP($E138,'Country Indicator Data'!$B$4:$N$300,3,FALSE))/($F$3-$F$4)*5)),1)))</f>
        <v>3.2</v>
      </c>
      <c r="G138" s="240">
        <f>IF(LEN(E138)&gt;3,(IF(VLOOKUP($C138,'Regional Crises'!$B$1:$R$66,9,FALSE)="x","x",ROUND(IF(VLOOKUP($C138,'Regional Crises'!$B$1:$R$66,9,FALSE)&gt;G$3,5,IF(VLOOKUP($C138,'Regional Crises'!$B$1:$R$66,9,FALSE)&lt;G$4,0,(G$3-VLOOKUP($C138,'Regional Crises'!$B$1:$R$66,9,FALSE))/(G$3-G$4)*5)),1))),IF(VLOOKUP($E138,'Country Indicator Data'!$B$4:$N$300,5,FALSE)="x","x",ROUND(IF(VLOOKUP($E138,'Country Indicator Data'!$B$4:$N$300,5,FALSE)&gt;G$3,5,IF(VLOOKUP($E138,'Country Indicator Data'!$B$4:$N$300,5,FALSE)&lt;G$4,0,(G$3-VLOOKUP($E138,'Country Indicator Data'!$B$4:$N$300,5,FALSE))/(G$3-G$4)*5)),1)))</f>
        <v>3.2</v>
      </c>
      <c r="H138" s="240">
        <f t="shared" si="52"/>
        <v>3.2</v>
      </c>
      <c r="I138" s="240">
        <f>IF(LEN(E138)&gt;3,(IF(VLOOKUP($C138,'Regional Crises'!$B$1:$R$66,6,FALSE)="x","x",ROUND(IF(VLOOKUP($C138,'Regional Crises'!$B$1:$R$66,6,FALSE)&gt;I$3,5,IF(VLOOKUP($C138,'Regional Crises'!$B$1:$R$66,6,FALSE)&lt;I$4,0,5-(I$3-VLOOKUP($C138,'Regional Crises'!$B$1:$R$66,6,FALSE))/(I$3-I$4)*5)),1))),IF(VLOOKUP($E138,'Country Indicator Data'!$B$4:$N$300,2,FALSE)="x","x",ROUND(IF(VLOOKUP($E138,'Country Indicator Data'!$B$4:$N$300,2,FALSE)&gt;I$3,5,IF(VLOOKUP($E138,'Country Indicator Data'!$B$4:$N$300,2,FALSE)&lt;I$4,0,5-(I$3-VLOOKUP($E138,'Country Indicator Data'!$B$4:$N$300,2,FALSE))/(I$3-I$4)*5)),1)))</f>
        <v>0</v>
      </c>
      <c r="J138" s="240">
        <f>IF(LEN(E138)&gt;3,(IF(VLOOKUP($C138,'Regional Crises'!$B$1:$R$66,8,FALSE)="x","x",ROUND(IF(VLOOKUP($C138,'Regional Crises'!$B$1:$R$66,8,FALSE)&gt;J$3,5,IF(VLOOKUP($C138,'Regional Crises'!$B$1:$R$66,8,FALSE)&lt;J$4,0,5-(J$3-VLOOKUP($C138,'Regional Crises'!$B$1:$R$66,8,FALSE))/(J$3-J$4)*5)),1))),IF(VLOOKUP($E138,'Country Indicator Data'!$B$4:$N$300,4,FALSE)="x","x",ROUND(IF(VLOOKUP($E138,'Country Indicator Data'!$B$4:$N$300,4,FALSE)&gt;J$3,5,IF(VLOOKUP($E138,'Country Indicator Data'!$B$4:$N$300,4,FALSE)&lt;J$4,0,5-(J$3-VLOOKUP($E138,'Country Indicator Data'!$B$4:$N$300,4,FALSE))/(J$3-J$4)*5)),1)))</f>
        <v>0</v>
      </c>
      <c r="K138" s="240">
        <f t="shared" si="53"/>
        <v>0</v>
      </c>
      <c r="L138" s="240">
        <f>IF(LEN(E138)&gt;3,(IF(VLOOKUP($C138,'Regional Crises'!$B$1:$R$66,10,FALSE)="x","x",ROUND(IF(VLOOKUP($C138,'Regional Crises'!$B$1:$R$66,10,FALSE)&gt;L$3,5,IF(VLOOKUP($C138,'Regional Crises'!$B$1:$R$66,10,FALSE)&lt;L$4,0,5-(L$3-VLOOKUP($C138,'Regional Crises'!$B$1:$R$66,10,FALSE))/(L$3-L$4)*5)),1))),IF(VLOOKUP($E138,'Country Indicator Data'!$B$4:$N$300,6,FALSE)="x","x",ROUND(IF(VLOOKUP($E138,'Country Indicator Data'!$B$4:$N$300,6,FALSE)&gt;L$3,5,IF(VLOOKUP($E138,'Country Indicator Data'!$B$4:$N$300,6,FALSE)&lt;L$4,0,5-(L$3-VLOOKUP($E138,'Country Indicator Data'!$B$4:$N$300,6,FALSE))/(L$3-L$4)*5)),1)))</f>
        <v>3.9</v>
      </c>
      <c r="M138" s="240">
        <f>IF(LEN(E138)&gt;3,(IF(VLOOKUP($C138,'Regional Crises'!$B$1:$R$66,11,FALSE)="x","x",ROUND(IF(VLOOKUP($C138,'Regional Crises'!$B$1:$R$66,11,FALSE)&gt;M$3,5,IF(VLOOKUP($C138,'Regional Crises'!$B$1:$R$66,11,FALSE)&lt;M$4,0,5-(M$3-VLOOKUP($C138,'Regional Crises'!$B$1:$R$66,11,FALSE))/(M$3-M$4)*5)),1))),IF(VLOOKUP($E138,'Country Indicator Data'!$B$4:$N$300,7,FALSE)="x","x",ROUND(IF(VLOOKUP($E138,'Country Indicator Data'!$B$4:$N$300,7,FALSE)&gt;M$3,5,IF(VLOOKUP($E138,'Country Indicator Data'!$B$4:$N$300,7,FALSE)&lt;M$4,0,5-(M$3-VLOOKUP($E138,'Country Indicator Data'!$B$4:$N$300,7,FALSE))/(M$3-M$4)*5)),1)))</f>
        <v>3.7</v>
      </c>
      <c r="N138" s="240">
        <f t="shared" si="54"/>
        <v>3.8</v>
      </c>
      <c r="O138" s="240">
        <f t="shared" si="55"/>
        <v>2.3333333333333335</v>
      </c>
      <c r="P138" s="240">
        <f>IF(LEN(E138)&gt;3,VLOOKUP(C138,'Regional Crises'!$B$1:$R$69,12,FALSE),VLOOKUP(E138,'Country Indicator Data'!$B$4:$I$300,8,FALSE))</f>
        <v>3</v>
      </c>
      <c r="Q138" s="240">
        <f>IF(LEN(E138)&gt;3,((IF(VLOOKUP($C138,'Regional Crises'!$B$1:$R$66,13,FALSE)="x","x",ROUND(IF(VLOOKUP($C138,'Regional Crises'!$B$1:$R$66,13,FALSE)&gt;Q$3,5,IF(VLOOKUP($C138,'Regional Crises'!$B$1:$R$66,13,FALSE)&lt;Q$4,0,5-(LOG(Q$3)-LOG(VLOOKUP($C138,'Regional Crises'!$B$1:$R$66,13,FALSE)))/(LOG(Q$3)-LOG(Q$4))*5)),1)))),(IF(VLOOKUP($E138,'Country Indicator Data'!$B$4:$N$300,9,FALSE)="x","x",ROUND(IF(VLOOKUP($E138,'Country Indicator Data'!$B$4:$N$300,9,FALSE)&gt;Q$3,5,IF(VLOOKUP($E138,'Country Indicator Data'!$B$4:$N$300,9,FALSE)&lt;Q$4,0,5-(LOG(Q$3)-LOG(VLOOKUP($E138,'Country Indicator Data'!$B$4:$N$300,9,FALSE)))/(LOG(Q$3)-LOG(Q$4))*5)),1))))</f>
        <v>0</v>
      </c>
      <c r="R138" s="240">
        <f t="shared" si="56"/>
        <v>1.5</v>
      </c>
      <c r="S138" s="240">
        <f>IF(LEN(E138)&gt;3,((IF(VLOOKUP($C138,'Regional Crises'!$B$1:$R$66,17,FALSE)="x","x",ROUND(IF(VLOOKUP($C138,'Regional Crises'!$B$1:$R$66,17,FALSE)&gt;S$3,0,IF(VLOOKUP($C138,'Regional Crises'!$B$1:$R$66,17,FALSE)&lt;S$4,5,(S$3-VLOOKUP($C138,'Regional Crises'!$B$1:$R$66,17,FALSE))/(S$3-S$4)*5)),1)))),(IF(VLOOKUP($E138,'Country Indicator Data'!$B$4:$N$300,13,FALSE)="x","x",ROUND(IF(VLOOKUP($E138,'Country Indicator Data'!$B$4:$N$300,13,FALSE)&gt;S$3,0,IF(VLOOKUP($E138,'Country Indicator Data'!$B$4:$N$300,13,FALSE)&lt;S$4,5,(S$3-VLOOKUP($E138,'Country Indicator Data'!$B$4:$N$300,13,FALSE))/(S$3-S$4)*5)),1))))</f>
        <v>3.3</v>
      </c>
      <c r="T138" s="240">
        <f>IF(LEN(E138)&gt;3,((IF(VLOOKUP($C138,'Regional Crises'!$B$1:$R$66,14,FALSE)="x","x",ROUND(IF(VLOOKUP($C138,'Regional Crises'!$B$1:$R$66,14,FALSE)&gt;T$3,0,IF(VLOOKUP($C138,'Regional Crises'!$B$1:$R$66,14,FALSE)&lt;T$4,5,(T$3-VLOOKUP($C138,'Regional Crises'!$B$1:$R$66,14,FALSE))/(T$3-T$4)*5)),1)))),(IF(VLOOKUP($E138,'Country Indicator Data'!$B$4:$N$300,10,FALSE)="x","x",ROUND(IF(VLOOKUP($E138,'Country Indicator Data'!$B$4:$N$300,10,FALSE)&gt;T$3,0,IF(VLOOKUP($E138,'Country Indicator Data'!$B$4:$N$300,10,FALSE)&lt;T$4,5,(T$3-VLOOKUP($E138,'Country Indicator Data'!$B$4:$N$300,10,FALSE))/(T$3-T$4)*5)),1))))</f>
        <v>3</v>
      </c>
      <c r="U138" s="240">
        <f>IF(LEN(E138)&gt;3,((IF(VLOOKUP($C138,'Regional Crises'!$B$1:$R$66,15,FALSE)="x","x",ROUND(IF(VLOOKUP($C138,'Regional Crises'!$B$1:$R$66,15,FALSE)&gt;U$3,0,IF(VLOOKUP($C138,'Regional Crises'!$B$1:$R$66,15,FALSE)&lt;U$4,5,(U$3-VLOOKUP($C138,'Regional Crises'!$B$1:$R$66,15,FALSE))/(U$3-U$4)*5)),1)))),(IF(VLOOKUP($E138,'Country Indicator Data'!$B$4:$N$300,11,FALSE)="x","x",ROUND(IF(VLOOKUP($E138,'Country Indicator Data'!$B$4:$N$300,11,FALSE)&gt;U$3,0,IF(VLOOKUP($E138,'Country Indicator Data'!$B$4:$N$300,11,FALSE)&lt;U$4,5,(U$3-VLOOKUP($E138,'Country Indicator Data'!$B$4:$N$300,11,FALSE))/(U$3-U$4)*5)),1))))</f>
        <v>3.8</v>
      </c>
      <c r="V138" s="240">
        <f>IF(LEN(E138)&gt;3,((IF(VLOOKUP($C138,'Regional Crises'!$B$1:$R$66,16,FALSE)="x","x",ROUND(IF(VLOOKUP($C138,'Regional Crises'!$B$1:$R$66,16,FALSE)&gt;V$3,0,IF(VLOOKUP($C138,'Regional Crises'!$B$1:$R$66,16,FALSE)&lt;V$4,5,(V$3-VLOOKUP($C138,'Regional Crises'!$B$1:$R$66,16,FALSE))/(V$3-V$4)*5)),1)))),(IF(VLOOKUP($E138,'Country Indicator Data'!$B$4:$N$300,12,FALSE)="x","x",ROUND(IF(VLOOKUP($E138,'Country Indicator Data'!$B$4:$N$300,12,FALSE)&gt;V$3,0,IF(VLOOKUP($E138,'Country Indicator Data'!$B$4:$N$300,12,FALSE)&lt;V$4,5,(V$3-VLOOKUP($E138,'Country Indicator Data'!$B$4:$N$300,12,FALSE))/(V$3-V$4)*5)),1))))</f>
        <v>4.0999999999999996</v>
      </c>
      <c r="W138" s="240">
        <f t="shared" si="57"/>
        <v>3.6</v>
      </c>
      <c r="X138" s="240">
        <f t="shared" si="58"/>
        <v>2.5</v>
      </c>
      <c r="Y138" s="247">
        <f>IF('Core Indicators'!FC135="x","x",IF('Core Indicators'!FC135&gt;=5,5,IF('Core Indicators'!FC135&gt;=4,4,IF('Core Indicators'!FC135&gt;=3,3,IF('Core Indicators'!FC135&gt;=2,2,IF('Core Indicators'!FC135&gt;=1,1,0))))))</f>
        <v>1</v>
      </c>
      <c r="Z138" s="240">
        <f t="shared" si="59"/>
        <v>1</v>
      </c>
      <c r="AA138" s="247">
        <f>'Crisis Indicator Data'!Y135</f>
        <v>0</v>
      </c>
      <c r="AB138" s="247">
        <f>'Crisis Indicator Data'!Z135</f>
        <v>1</v>
      </c>
      <c r="AC138" s="247">
        <f>'Crisis Indicator Data'!AA135</f>
        <v>0</v>
      </c>
      <c r="AD138" s="247">
        <f>'Crisis Indicator Data'!AB135</f>
        <v>0</v>
      </c>
      <c r="AE138" s="247">
        <f t="shared" si="60"/>
        <v>1</v>
      </c>
      <c r="AF138" s="247">
        <f>'Crisis Indicator Data'!AC135</f>
        <v>0</v>
      </c>
      <c r="AG138" s="247">
        <f>'Crisis Indicator Data'!AD135</f>
        <v>0</v>
      </c>
      <c r="AH138" s="247">
        <f t="shared" si="61"/>
        <v>0</v>
      </c>
      <c r="AI138" s="247">
        <f>'Crisis Indicator Data'!AE135</f>
        <v>0</v>
      </c>
      <c r="AJ138" s="247">
        <f>'Crisis Indicator Data'!AF135</f>
        <v>0</v>
      </c>
      <c r="AK138" s="247">
        <f>'Crisis Indicator Data'!AG135</f>
        <v>1</v>
      </c>
      <c r="AL138" s="247">
        <f t="shared" si="62"/>
        <v>1</v>
      </c>
      <c r="AM138" s="240">
        <f t="shared" si="63"/>
        <v>1</v>
      </c>
      <c r="AN138" s="240">
        <f t="shared" si="64"/>
        <v>1</v>
      </c>
    </row>
    <row r="139" spans="1:40" ht="13.5" customHeight="1" x14ac:dyDescent="0.25">
      <c r="A139" s="147" t="str">
        <f>'Crisis Indicator Data'!A136</f>
        <v>Syrian conflict</v>
      </c>
      <c r="B139" s="148" t="str">
        <f>'Crisis Indicator Data'!B136</f>
        <v>Conflict,Displacement,Violence</v>
      </c>
      <c r="C139" s="148" t="str">
        <f>'Crisis Indicator Data'!C136</f>
        <v>SYR001</v>
      </c>
      <c r="D139" s="148" t="str">
        <f>'Crisis Indicator Data'!D136</f>
        <v>Syria</v>
      </c>
      <c r="E139" s="149" t="str">
        <f>'Crisis Indicator Data'!E136</f>
        <v>SYR</v>
      </c>
      <c r="F139" s="240">
        <f>IF(LEN(E139)&gt;3,(IF(VLOOKUP($C139,'Regional Crises'!$B$1:$R$66,7,FALSE)="x","x",ROUND(IF(VLOOKUP($C139,'Regional Crises'!$B$1:$R$66,7,FALSE)&gt;$F$3,5,IF(VLOOKUP($C139,'Regional Crises'!$B$1:$R$66,7,FALSE)&lt;F$4,0,($F$3-VLOOKUP($C139,'Regional Crises'!$B$1:$R$66,7,FALSE))/($F$3-$F$4)*5)),1))),IF(VLOOKUP($E139,'Country Indicator Data'!$B$4:$N$300,3,FALSE)="x","x",ROUND(IF(VLOOKUP($E139,'Country Indicator Data'!$B$4:$N$300,3,FALSE)&gt;$F$3,5,IF(VLOOKUP($E139,'Country Indicator Data'!$B$4:$N$300,3,FALSE)&lt;$F$4,0,($F$3-VLOOKUP($E139,'Country Indicator Data'!$B$4:$N$300,3,FALSE))/($F$3-$F$4)*5)),1)))</f>
        <v>4.5999999999999996</v>
      </c>
      <c r="G139" s="240">
        <f>IF(LEN(E139)&gt;3,(IF(VLOOKUP($C139,'Regional Crises'!$B$1:$R$66,9,FALSE)="x","x",ROUND(IF(VLOOKUP($C139,'Regional Crises'!$B$1:$R$66,9,FALSE)&gt;G$3,5,IF(VLOOKUP($C139,'Regional Crises'!$B$1:$R$66,9,FALSE)&lt;G$4,0,(G$3-VLOOKUP($C139,'Regional Crises'!$B$1:$R$66,9,FALSE))/(G$3-G$4)*5)),1))),IF(VLOOKUP($E139,'Country Indicator Data'!$B$4:$N$300,5,FALSE)="x","x",ROUND(IF(VLOOKUP($E139,'Country Indicator Data'!$B$4:$N$300,5,FALSE)&gt;G$3,5,IF(VLOOKUP($E139,'Country Indicator Data'!$B$4:$N$300,5,FALSE)&lt;G$4,0,(G$3-VLOOKUP($E139,'Country Indicator Data'!$B$4:$N$300,5,FALSE))/(G$3-G$4)*5)),1)))</f>
        <v>4.0999999999999996</v>
      </c>
      <c r="H139" s="240">
        <f t="shared" si="52"/>
        <v>4.3499999999999996</v>
      </c>
      <c r="I139" s="240">
        <f>IF(LEN(E139)&gt;3,(IF(VLOOKUP($C139,'Regional Crises'!$B$1:$R$66,6,FALSE)="x","x",ROUND(IF(VLOOKUP($C139,'Regional Crises'!$B$1:$R$66,6,FALSE)&gt;I$3,5,IF(VLOOKUP($C139,'Regional Crises'!$B$1:$R$66,6,FALSE)&lt;I$4,0,5-(I$3-VLOOKUP($C139,'Regional Crises'!$B$1:$R$66,6,FALSE))/(I$3-I$4)*5)),1))),IF(VLOOKUP($E139,'Country Indicator Data'!$B$4:$N$300,2,FALSE)="x","x",ROUND(IF(VLOOKUP($E139,'Country Indicator Data'!$B$4:$N$300,2,FALSE)&gt;I$3,5,IF(VLOOKUP($E139,'Country Indicator Data'!$B$4:$N$300,2,FALSE)&lt;I$4,0,5-(I$3-VLOOKUP($E139,'Country Indicator Data'!$B$4:$N$300,2,FALSE))/(I$3-I$4)*5)),1)))</f>
        <v>2.7</v>
      </c>
      <c r="J139" s="240">
        <f>IF(LEN(E139)&gt;3,(IF(VLOOKUP($C139,'Regional Crises'!$B$1:$R$66,8,FALSE)="x","x",ROUND(IF(VLOOKUP($C139,'Regional Crises'!$B$1:$R$66,8,FALSE)&gt;J$3,5,IF(VLOOKUP($C139,'Regional Crises'!$B$1:$R$66,8,FALSE)&lt;J$4,0,5-(J$3-VLOOKUP($C139,'Regional Crises'!$B$1:$R$66,8,FALSE))/(J$3-J$4)*5)),1))),IF(VLOOKUP($E139,'Country Indicator Data'!$B$4:$N$300,4,FALSE)="x","x",ROUND(IF(VLOOKUP($E139,'Country Indicator Data'!$B$4:$N$300,4,FALSE)&gt;J$3,5,IF(VLOOKUP($E139,'Country Indicator Data'!$B$4:$N$300,4,FALSE)&lt;J$4,0,5-(J$3-VLOOKUP($E139,'Country Indicator Data'!$B$4:$N$300,4,FALSE))/(J$3-J$4)*5)),1)))</f>
        <v>5</v>
      </c>
      <c r="K139" s="240">
        <f t="shared" si="53"/>
        <v>3.85</v>
      </c>
      <c r="L139" s="240">
        <f>IF(LEN(E139)&gt;3,(IF(VLOOKUP($C139,'Regional Crises'!$B$1:$R$66,10,FALSE)="x","x",ROUND(IF(VLOOKUP($C139,'Regional Crises'!$B$1:$R$66,10,FALSE)&gt;L$3,5,IF(VLOOKUP($C139,'Regional Crises'!$B$1:$R$66,10,FALSE)&lt;L$4,0,5-(L$3-VLOOKUP($C139,'Regional Crises'!$B$1:$R$66,10,FALSE))/(L$3-L$4)*5)),1))),IF(VLOOKUP($E139,'Country Indicator Data'!$B$4:$N$300,6,FALSE)="x","x",ROUND(IF(VLOOKUP($E139,'Country Indicator Data'!$B$4:$N$300,6,FALSE)&gt;L$3,5,IF(VLOOKUP($E139,'Country Indicator Data'!$B$4:$N$300,6,FALSE)&lt;L$4,0,5-(L$3-VLOOKUP($E139,'Country Indicator Data'!$B$4:$N$300,6,FALSE))/(L$3-L$4)*5)),1)))</f>
        <v>3.6</v>
      </c>
      <c r="M139" s="240">
        <f>IF(LEN(E139)&gt;3,(IF(VLOOKUP($C139,'Regional Crises'!$B$1:$R$66,11,FALSE)="x","x",ROUND(IF(VLOOKUP($C139,'Regional Crises'!$B$1:$R$66,11,FALSE)&gt;M$3,5,IF(VLOOKUP($C139,'Regional Crises'!$B$1:$R$66,11,FALSE)&lt;M$4,0,5-(M$3-VLOOKUP($C139,'Regional Crises'!$B$1:$R$66,11,FALSE))/(M$3-M$4)*5)),1))),IF(VLOOKUP($E139,'Country Indicator Data'!$B$4:$N$300,7,FALSE)="x","x",ROUND(IF(VLOOKUP($E139,'Country Indicator Data'!$B$4:$N$300,7,FALSE)&gt;M$3,5,IF(VLOOKUP($E139,'Country Indicator Data'!$B$4:$N$300,7,FALSE)&lt;M$4,0,5-(M$3-VLOOKUP($E139,'Country Indicator Data'!$B$4:$N$300,7,FALSE))/(M$3-M$4)*5)),1)))</f>
        <v>1.6</v>
      </c>
      <c r="N139" s="240">
        <f t="shared" si="54"/>
        <v>2.6</v>
      </c>
      <c r="O139" s="240">
        <f t="shared" si="55"/>
        <v>3.5999999999999996</v>
      </c>
      <c r="P139" s="240">
        <f>IF(LEN(E139)&gt;3,VLOOKUP(C139,'Regional Crises'!$B$1:$R$69,12,FALSE),VLOOKUP(E139,'Country Indicator Data'!$B$4:$I$300,8,FALSE))</f>
        <v>5</v>
      </c>
      <c r="Q139" s="240">
        <f>IF(LEN(E139)&gt;3,((IF(VLOOKUP($C139,'Regional Crises'!$B$1:$R$66,13,FALSE)="x","x",ROUND(IF(VLOOKUP($C139,'Regional Crises'!$B$1:$R$66,13,FALSE)&gt;Q$3,5,IF(VLOOKUP($C139,'Regional Crises'!$B$1:$R$66,13,FALSE)&lt;Q$4,0,5-(LOG(Q$3)-LOG(VLOOKUP($C139,'Regional Crises'!$B$1:$R$66,13,FALSE)))/(LOG(Q$3)-LOG(Q$4))*5)),1)))),(IF(VLOOKUP($E139,'Country Indicator Data'!$B$4:$N$300,9,FALSE)="x","x",ROUND(IF(VLOOKUP($E139,'Country Indicator Data'!$B$4:$N$300,9,FALSE)&gt;Q$3,5,IF(VLOOKUP($E139,'Country Indicator Data'!$B$4:$N$300,9,FALSE)&lt;Q$4,0,5-(LOG(Q$3)-LOG(VLOOKUP($E139,'Country Indicator Data'!$B$4:$N$300,9,FALSE)))/(LOG(Q$3)-LOG(Q$4))*5)),1))))</f>
        <v>5</v>
      </c>
      <c r="R139" s="240">
        <f t="shared" si="56"/>
        <v>5</v>
      </c>
      <c r="S139" s="240">
        <f>IF(LEN(E139)&gt;3,((IF(VLOOKUP($C139,'Regional Crises'!$B$1:$R$66,17,FALSE)="x","x",ROUND(IF(VLOOKUP($C139,'Regional Crises'!$B$1:$R$66,17,FALSE)&gt;S$3,0,IF(VLOOKUP($C139,'Regional Crises'!$B$1:$R$66,17,FALSE)&lt;S$4,5,(S$3-VLOOKUP($C139,'Regional Crises'!$B$1:$R$66,17,FALSE))/(S$3-S$4)*5)),1)))),(IF(VLOOKUP($E139,'Country Indicator Data'!$B$4:$N$300,13,FALSE)="x","x",ROUND(IF(VLOOKUP($E139,'Country Indicator Data'!$B$4:$N$300,13,FALSE)&gt;S$3,0,IF(VLOOKUP($E139,'Country Indicator Data'!$B$4:$N$300,13,FALSE)&lt;S$4,5,(S$3-VLOOKUP($E139,'Country Indicator Data'!$B$4:$N$300,13,FALSE))/(S$3-S$4)*5)),1))))</f>
        <v>4.4000000000000004</v>
      </c>
      <c r="T139" s="240">
        <f>IF(LEN(E139)&gt;3,((IF(VLOOKUP($C139,'Regional Crises'!$B$1:$R$66,14,FALSE)="x","x",ROUND(IF(VLOOKUP($C139,'Regional Crises'!$B$1:$R$66,14,FALSE)&gt;T$3,0,IF(VLOOKUP($C139,'Regional Crises'!$B$1:$R$66,14,FALSE)&lt;T$4,5,(T$3-VLOOKUP($C139,'Regional Crises'!$B$1:$R$66,14,FALSE))/(T$3-T$4)*5)),1)))),(IF(VLOOKUP($E139,'Country Indicator Data'!$B$4:$N$300,10,FALSE)="x","x",ROUND(IF(VLOOKUP($E139,'Country Indicator Data'!$B$4:$N$300,10,FALSE)&gt;T$3,0,IF(VLOOKUP($E139,'Country Indicator Data'!$B$4:$N$300,10,FALSE)&lt;T$4,5,(T$3-VLOOKUP($E139,'Country Indicator Data'!$B$4:$N$300,10,FALSE))/(T$3-T$4)*5)),1))))</f>
        <v>4.5999999999999996</v>
      </c>
      <c r="U139" s="240">
        <f>IF(LEN(E139)&gt;3,((IF(VLOOKUP($C139,'Regional Crises'!$B$1:$R$66,15,FALSE)="x","x",ROUND(IF(VLOOKUP($C139,'Regional Crises'!$B$1:$R$66,15,FALSE)&gt;U$3,0,IF(VLOOKUP($C139,'Regional Crises'!$B$1:$R$66,15,FALSE)&lt;U$4,5,(U$3-VLOOKUP($C139,'Regional Crises'!$B$1:$R$66,15,FALSE))/(U$3-U$4)*5)),1)))),(IF(VLOOKUP($E139,'Country Indicator Data'!$B$4:$N$300,11,FALSE)="x","x",ROUND(IF(VLOOKUP($E139,'Country Indicator Data'!$B$4:$N$300,11,FALSE)&gt;U$3,0,IF(VLOOKUP($E139,'Country Indicator Data'!$B$4:$N$300,11,FALSE)&lt;U$4,5,(U$3-VLOOKUP($E139,'Country Indicator Data'!$B$4:$N$300,11,FALSE))/(U$3-U$4)*5)),1))))</f>
        <v>4.3</v>
      </c>
      <c r="V139" s="240">
        <f>IF(LEN(E139)&gt;3,((IF(VLOOKUP($C139,'Regional Crises'!$B$1:$R$66,16,FALSE)="x","x",ROUND(IF(VLOOKUP($C139,'Regional Crises'!$B$1:$R$66,16,FALSE)&gt;V$3,0,IF(VLOOKUP($C139,'Regional Crises'!$B$1:$R$66,16,FALSE)&lt;V$4,5,(V$3-VLOOKUP($C139,'Regional Crises'!$B$1:$R$66,16,FALSE))/(V$3-V$4)*5)),1)))),(IF(VLOOKUP($E139,'Country Indicator Data'!$B$4:$N$300,12,FALSE)="x","x",ROUND(IF(VLOOKUP($E139,'Country Indicator Data'!$B$4:$N$300,12,FALSE)&gt;V$3,0,IF(VLOOKUP($E139,'Country Indicator Data'!$B$4:$N$300,12,FALSE)&lt;V$4,5,(V$3-VLOOKUP($E139,'Country Indicator Data'!$B$4:$N$300,12,FALSE))/(V$3-V$4)*5)),1))))</f>
        <v>5</v>
      </c>
      <c r="W139" s="240">
        <f t="shared" si="57"/>
        <v>4.5999999999999996</v>
      </c>
      <c r="X139" s="240">
        <f t="shared" si="58"/>
        <v>4.4000000000000004</v>
      </c>
      <c r="Y139" s="247">
        <f>IF('Core Indicators'!FC136="x","x",IF('Core Indicators'!FC136&gt;=5,5,IF('Core Indicators'!FC136&gt;=4,4,IF('Core Indicators'!FC136&gt;=3,3,IF('Core Indicators'!FC136&gt;=2,2,IF('Core Indicators'!FC136&gt;=1,1,0))))))</f>
        <v>5</v>
      </c>
      <c r="Z139" s="240">
        <f t="shared" si="59"/>
        <v>5</v>
      </c>
      <c r="AA139" s="247">
        <f>'Crisis Indicator Data'!Y136</f>
        <v>1</v>
      </c>
      <c r="AB139" s="247">
        <f>'Crisis Indicator Data'!Z136</f>
        <v>3</v>
      </c>
      <c r="AC139" s="247">
        <f>'Crisis Indicator Data'!AA136</f>
        <v>2</v>
      </c>
      <c r="AD139" s="247">
        <f>'Crisis Indicator Data'!AB136</f>
        <v>0</v>
      </c>
      <c r="AE139" s="247">
        <f t="shared" si="60"/>
        <v>3</v>
      </c>
      <c r="AF139" s="247">
        <f>'Crisis Indicator Data'!AC136</f>
        <v>3</v>
      </c>
      <c r="AG139" s="247">
        <f>'Crisis Indicator Data'!AD136</f>
        <v>2</v>
      </c>
      <c r="AH139" s="247">
        <f t="shared" si="61"/>
        <v>5</v>
      </c>
      <c r="AI139" s="247">
        <f>'Crisis Indicator Data'!AE136</f>
        <v>3</v>
      </c>
      <c r="AJ139" s="247">
        <f>'Crisis Indicator Data'!AF136</f>
        <v>2</v>
      </c>
      <c r="AK139" s="247">
        <f>'Crisis Indicator Data'!AG136</f>
        <v>3</v>
      </c>
      <c r="AL139" s="247">
        <f t="shared" si="62"/>
        <v>5</v>
      </c>
      <c r="AM139" s="240">
        <f t="shared" si="63"/>
        <v>4</v>
      </c>
      <c r="AN139" s="240">
        <f t="shared" si="64"/>
        <v>4.5</v>
      </c>
    </row>
    <row r="140" spans="1:40" ht="13.5" customHeight="1" x14ac:dyDescent="0.25">
      <c r="A140" s="147" t="str">
        <f>'Crisis Indicator Data'!A137</f>
        <v>Türkiye / Syria earthquake in Syria</v>
      </c>
      <c r="B140" s="148" t="str">
        <f>'Crisis Indicator Data'!B137</f>
        <v>Earthquake</v>
      </c>
      <c r="C140" s="148" t="str">
        <f>'Crisis Indicator Data'!C137</f>
        <v>SYR002</v>
      </c>
      <c r="D140" s="148" t="str">
        <f>'Crisis Indicator Data'!D137</f>
        <v>Syria</v>
      </c>
      <c r="E140" s="149" t="str">
        <f>'Crisis Indicator Data'!E137</f>
        <v>SYR</v>
      </c>
      <c r="F140" s="240">
        <f>IF(LEN(E140)&gt;3,(IF(VLOOKUP($C140,'Regional Crises'!$B$1:$R$66,7,FALSE)="x","x",ROUND(IF(VLOOKUP($C140,'Regional Crises'!$B$1:$R$66,7,FALSE)&gt;$F$3,5,IF(VLOOKUP($C140,'Regional Crises'!$B$1:$R$66,7,FALSE)&lt;F$4,0,($F$3-VLOOKUP($C140,'Regional Crises'!$B$1:$R$66,7,FALSE))/($F$3-$F$4)*5)),1))),IF(VLOOKUP($E140,'Country Indicator Data'!$B$4:$N$300,3,FALSE)="x","x",ROUND(IF(VLOOKUP($E140,'Country Indicator Data'!$B$4:$N$300,3,FALSE)&gt;$F$3,5,IF(VLOOKUP($E140,'Country Indicator Data'!$B$4:$N$300,3,FALSE)&lt;$F$4,0,($F$3-VLOOKUP($E140,'Country Indicator Data'!$B$4:$N$300,3,FALSE))/($F$3-$F$4)*5)),1)))</f>
        <v>4.5999999999999996</v>
      </c>
      <c r="G140" s="240">
        <f>IF(LEN(E140)&gt;3,(IF(VLOOKUP($C140,'Regional Crises'!$B$1:$R$66,9,FALSE)="x","x",ROUND(IF(VLOOKUP($C140,'Regional Crises'!$B$1:$R$66,9,FALSE)&gt;G$3,5,IF(VLOOKUP($C140,'Regional Crises'!$B$1:$R$66,9,FALSE)&lt;G$4,0,(G$3-VLOOKUP($C140,'Regional Crises'!$B$1:$R$66,9,FALSE))/(G$3-G$4)*5)),1))),IF(VLOOKUP($E140,'Country Indicator Data'!$B$4:$N$300,5,FALSE)="x","x",ROUND(IF(VLOOKUP($E140,'Country Indicator Data'!$B$4:$N$300,5,FALSE)&gt;G$3,5,IF(VLOOKUP($E140,'Country Indicator Data'!$B$4:$N$300,5,FALSE)&lt;G$4,0,(G$3-VLOOKUP($E140,'Country Indicator Data'!$B$4:$N$300,5,FALSE))/(G$3-G$4)*5)),1)))</f>
        <v>4.0999999999999996</v>
      </c>
      <c r="H140" s="240">
        <f t="shared" si="52"/>
        <v>4.3499999999999996</v>
      </c>
      <c r="I140" s="240">
        <f>IF(LEN(E140)&gt;3,(IF(VLOOKUP($C140,'Regional Crises'!$B$1:$R$66,6,FALSE)="x","x",ROUND(IF(VLOOKUP($C140,'Regional Crises'!$B$1:$R$66,6,FALSE)&gt;I$3,5,IF(VLOOKUP($C140,'Regional Crises'!$B$1:$R$66,6,FALSE)&lt;I$4,0,5-(I$3-VLOOKUP($C140,'Regional Crises'!$B$1:$R$66,6,FALSE))/(I$3-I$4)*5)),1))),IF(VLOOKUP($E140,'Country Indicator Data'!$B$4:$N$300,2,FALSE)="x","x",ROUND(IF(VLOOKUP($E140,'Country Indicator Data'!$B$4:$N$300,2,FALSE)&gt;I$3,5,IF(VLOOKUP($E140,'Country Indicator Data'!$B$4:$N$300,2,FALSE)&lt;I$4,0,5-(I$3-VLOOKUP($E140,'Country Indicator Data'!$B$4:$N$300,2,FALSE))/(I$3-I$4)*5)),1)))</f>
        <v>2.7</v>
      </c>
      <c r="J140" s="240">
        <f>IF(LEN(E140)&gt;3,(IF(VLOOKUP($C140,'Regional Crises'!$B$1:$R$66,8,FALSE)="x","x",ROUND(IF(VLOOKUP($C140,'Regional Crises'!$B$1:$R$66,8,FALSE)&gt;J$3,5,IF(VLOOKUP($C140,'Regional Crises'!$B$1:$R$66,8,FALSE)&lt;J$4,0,5-(J$3-VLOOKUP($C140,'Regional Crises'!$B$1:$R$66,8,FALSE))/(J$3-J$4)*5)),1))),IF(VLOOKUP($E140,'Country Indicator Data'!$B$4:$N$300,4,FALSE)="x","x",ROUND(IF(VLOOKUP($E140,'Country Indicator Data'!$B$4:$N$300,4,FALSE)&gt;J$3,5,IF(VLOOKUP($E140,'Country Indicator Data'!$B$4:$N$300,4,FALSE)&lt;J$4,0,5-(J$3-VLOOKUP($E140,'Country Indicator Data'!$B$4:$N$300,4,FALSE))/(J$3-J$4)*5)),1)))</f>
        <v>5</v>
      </c>
      <c r="K140" s="240">
        <f t="shared" si="53"/>
        <v>3.85</v>
      </c>
      <c r="L140" s="240">
        <f>IF(LEN(E140)&gt;3,(IF(VLOOKUP($C140,'Regional Crises'!$B$1:$R$66,10,FALSE)="x","x",ROUND(IF(VLOOKUP($C140,'Regional Crises'!$B$1:$R$66,10,FALSE)&gt;L$3,5,IF(VLOOKUP($C140,'Regional Crises'!$B$1:$R$66,10,FALSE)&lt;L$4,0,5-(L$3-VLOOKUP($C140,'Regional Crises'!$B$1:$R$66,10,FALSE))/(L$3-L$4)*5)),1))),IF(VLOOKUP($E140,'Country Indicator Data'!$B$4:$N$300,6,FALSE)="x","x",ROUND(IF(VLOOKUP($E140,'Country Indicator Data'!$B$4:$N$300,6,FALSE)&gt;L$3,5,IF(VLOOKUP($E140,'Country Indicator Data'!$B$4:$N$300,6,FALSE)&lt;L$4,0,5-(L$3-VLOOKUP($E140,'Country Indicator Data'!$B$4:$N$300,6,FALSE))/(L$3-L$4)*5)),1)))</f>
        <v>3.6</v>
      </c>
      <c r="M140" s="240">
        <f>IF(LEN(E140)&gt;3,(IF(VLOOKUP($C140,'Regional Crises'!$B$1:$R$66,11,FALSE)="x","x",ROUND(IF(VLOOKUP($C140,'Regional Crises'!$B$1:$R$66,11,FALSE)&gt;M$3,5,IF(VLOOKUP($C140,'Regional Crises'!$B$1:$R$66,11,FALSE)&lt;M$4,0,5-(M$3-VLOOKUP($C140,'Regional Crises'!$B$1:$R$66,11,FALSE))/(M$3-M$4)*5)),1))),IF(VLOOKUP($E140,'Country Indicator Data'!$B$4:$N$300,7,FALSE)="x","x",ROUND(IF(VLOOKUP($E140,'Country Indicator Data'!$B$4:$N$300,7,FALSE)&gt;M$3,5,IF(VLOOKUP($E140,'Country Indicator Data'!$B$4:$N$300,7,FALSE)&lt;M$4,0,5-(M$3-VLOOKUP($E140,'Country Indicator Data'!$B$4:$N$300,7,FALSE))/(M$3-M$4)*5)),1)))</f>
        <v>1.6</v>
      </c>
      <c r="N140" s="240">
        <f t="shared" si="54"/>
        <v>2.6</v>
      </c>
      <c r="O140" s="240">
        <f t="shared" si="55"/>
        <v>3.5999999999999996</v>
      </c>
      <c r="P140" s="240">
        <f>IF(LEN(E140)&gt;3,VLOOKUP(C140,'Regional Crises'!$B$1:$R$69,12,FALSE),VLOOKUP(E140,'Country Indicator Data'!$B$4:$I$300,8,FALSE))</f>
        <v>5</v>
      </c>
      <c r="Q140" s="240">
        <f>IF(LEN(E140)&gt;3,((IF(VLOOKUP($C140,'Regional Crises'!$B$1:$R$66,13,FALSE)="x","x",ROUND(IF(VLOOKUP($C140,'Regional Crises'!$B$1:$R$66,13,FALSE)&gt;Q$3,5,IF(VLOOKUP($C140,'Regional Crises'!$B$1:$R$66,13,FALSE)&lt;Q$4,0,5-(LOG(Q$3)-LOG(VLOOKUP($C140,'Regional Crises'!$B$1:$R$66,13,FALSE)))/(LOG(Q$3)-LOG(Q$4))*5)),1)))),(IF(VLOOKUP($E140,'Country Indicator Data'!$B$4:$N$300,9,FALSE)="x","x",ROUND(IF(VLOOKUP($E140,'Country Indicator Data'!$B$4:$N$300,9,FALSE)&gt;Q$3,5,IF(VLOOKUP($E140,'Country Indicator Data'!$B$4:$N$300,9,FALSE)&lt;Q$4,0,5-(LOG(Q$3)-LOG(VLOOKUP($E140,'Country Indicator Data'!$B$4:$N$300,9,FALSE)))/(LOG(Q$3)-LOG(Q$4))*5)),1))))</f>
        <v>5</v>
      </c>
      <c r="R140" s="240">
        <f t="shared" si="56"/>
        <v>5</v>
      </c>
      <c r="S140" s="240">
        <f>IF(LEN(E140)&gt;3,((IF(VLOOKUP($C140,'Regional Crises'!$B$1:$R$66,17,FALSE)="x","x",ROUND(IF(VLOOKUP($C140,'Regional Crises'!$B$1:$R$66,17,FALSE)&gt;S$3,0,IF(VLOOKUP($C140,'Regional Crises'!$B$1:$R$66,17,FALSE)&lt;S$4,5,(S$3-VLOOKUP($C140,'Regional Crises'!$B$1:$R$66,17,FALSE))/(S$3-S$4)*5)),1)))),(IF(VLOOKUP($E140,'Country Indicator Data'!$B$4:$N$300,13,FALSE)="x","x",ROUND(IF(VLOOKUP($E140,'Country Indicator Data'!$B$4:$N$300,13,FALSE)&gt;S$3,0,IF(VLOOKUP($E140,'Country Indicator Data'!$B$4:$N$300,13,FALSE)&lt;S$4,5,(S$3-VLOOKUP($E140,'Country Indicator Data'!$B$4:$N$300,13,FALSE))/(S$3-S$4)*5)),1))))</f>
        <v>4.4000000000000004</v>
      </c>
      <c r="T140" s="240">
        <f>IF(LEN(E140)&gt;3,((IF(VLOOKUP($C140,'Regional Crises'!$B$1:$R$66,14,FALSE)="x","x",ROUND(IF(VLOOKUP($C140,'Regional Crises'!$B$1:$R$66,14,FALSE)&gt;T$3,0,IF(VLOOKUP($C140,'Regional Crises'!$B$1:$R$66,14,FALSE)&lt;T$4,5,(T$3-VLOOKUP($C140,'Regional Crises'!$B$1:$R$66,14,FALSE))/(T$3-T$4)*5)),1)))),(IF(VLOOKUP($E140,'Country Indicator Data'!$B$4:$N$300,10,FALSE)="x","x",ROUND(IF(VLOOKUP($E140,'Country Indicator Data'!$B$4:$N$300,10,FALSE)&gt;T$3,0,IF(VLOOKUP($E140,'Country Indicator Data'!$B$4:$N$300,10,FALSE)&lt;T$4,5,(T$3-VLOOKUP($E140,'Country Indicator Data'!$B$4:$N$300,10,FALSE))/(T$3-T$4)*5)),1))))</f>
        <v>4.5999999999999996</v>
      </c>
      <c r="U140" s="240">
        <f>IF(LEN(E140)&gt;3,((IF(VLOOKUP($C140,'Regional Crises'!$B$1:$R$66,15,FALSE)="x","x",ROUND(IF(VLOOKUP($C140,'Regional Crises'!$B$1:$R$66,15,FALSE)&gt;U$3,0,IF(VLOOKUP($C140,'Regional Crises'!$B$1:$R$66,15,FALSE)&lt;U$4,5,(U$3-VLOOKUP($C140,'Regional Crises'!$B$1:$R$66,15,FALSE))/(U$3-U$4)*5)),1)))),(IF(VLOOKUP($E140,'Country Indicator Data'!$B$4:$N$300,11,FALSE)="x","x",ROUND(IF(VLOOKUP($E140,'Country Indicator Data'!$B$4:$N$300,11,FALSE)&gt;U$3,0,IF(VLOOKUP($E140,'Country Indicator Data'!$B$4:$N$300,11,FALSE)&lt;U$4,5,(U$3-VLOOKUP($E140,'Country Indicator Data'!$B$4:$N$300,11,FALSE))/(U$3-U$4)*5)),1))))</f>
        <v>4.3</v>
      </c>
      <c r="V140" s="240">
        <f>IF(LEN(E140)&gt;3,((IF(VLOOKUP($C140,'Regional Crises'!$B$1:$R$66,16,FALSE)="x","x",ROUND(IF(VLOOKUP($C140,'Regional Crises'!$B$1:$R$66,16,FALSE)&gt;V$3,0,IF(VLOOKUP($C140,'Regional Crises'!$B$1:$R$66,16,FALSE)&lt;V$4,5,(V$3-VLOOKUP($C140,'Regional Crises'!$B$1:$R$66,16,FALSE))/(V$3-V$4)*5)),1)))),(IF(VLOOKUP($E140,'Country Indicator Data'!$B$4:$N$300,12,FALSE)="x","x",ROUND(IF(VLOOKUP($E140,'Country Indicator Data'!$B$4:$N$300,12,FALSE)&gt;V$3,0,IF(VLOOKUP($E140,'Country Indicator Data'!$B$4:$N$300,12,FALSE)&lt;V$4,5,(V$3-VLOOKUP($E140,'Country Indicator Data'!$B$4:$N$300,12,FALSE))/(V$3-V$4)*5)),1))))</f>
        <v>5</v>
      </c>
      <c r="W140" s="240">
        <f t="shared" si="57"/>
        <v>4.5999999999999996</v>
      </c>
      <c r="X140" s="240">
        <f t="shared" si="58"/>
        <v>4.4000000000000004</v>
      </c>
      <c r="Y140" s="247">
        <f>IF('Core Indicators'!FC137="x","x",IF('Core Indicators'!FC137&gt;=5,5,IF('Core Indicators'!FC137&gt;=4,4,IF('Core Indicators'!FC137&gt;=3,3,IF('Core Indicators'!FC137&gt;=2,2,IF('Core Indicators'!FC137&gt;=1,1,0))))))</f>
        <v>5</v>
      </c>
      <c r="Z140" s="240">
        <f t="shared" si="59"/>
        <v>5</v>
      </c>
      <c r="AA140" s="247">
        <f>'Crisis Indicator Data'!Y137</f>
        <v>1</v>
      </c>
      <c r="AB140" s="247">
        <f>'Crisis Indicator Data'!Z137</f>
        <v>3</v>
      </c>
      <c r="AC140" s="247">
        <f>'Crisis Indicator Data'!AA137</f>
        <v>2</v>
      </c>
      <c r="AD140" s="247">
        <f>'Crisis Indicator Data'!AB137</f>
        <v>3</v>
      </c>
      <c r="AE140" s="247">
        <f t="shared" si="60"/>
        <v>4</v>
      </c>
      <c r="AF140" s="247">
        <f>'Crisis Indicator Data'!AC137</f>
        <v>0</v>
      </c>
      <c r="AG140" s="247">
        <f>'Crisis Indicator Data'!AD137</f>
        <v>2</v>
      </c>
      <c r="AH140" s="247">
        <f t="shared" si="61"/>
        <v>2</v>
      </c>
      <c r="AI140" s="247">
        <f>'Crisis Indicator Data'!AE137</f>
        <v>3</v>
      </c>
      <c r="AJ140" s="247">
        <f>'Crisis Indicator Data'!AF137</f>
        <v>2</v>
      </c>
      <c r="AK140" s="247">
        <f>'Crisis Indicator Data'!AG137</f>
        <v>3</v>
      </c>
      <c r="AL140" s="247">
        <f t="shared" si="62"/>
        <v>5</v>
      </c>
      <c r="AM140" s="240">
        <f t="shared" si="63"/>
        <v>4</v>
      </c>
      <c r="AN140" s="240">
        <f t="shared" si="64"/>
        <v>4.5</v>
      </c>
    </row>
    <row r="141" spans="1:40" ht="13.5" customHeight="1" x14ac:dyDescent="0.25">
      <c r="A141" s="147" t="str">
        <f>'Crisis Indicator Data'!A138</f>
        <v>Complex crisis in Chad</v>
      </c>
      <c r="B141" s="148" t="str">
        <f>'Crisis Indicator Data'!B138</f>
        <v>Conflict,Displacement</v>
      </c>
      <c r="C141" s="148" t="str">
        <f>'Crisis Indicator Data'!C138</f>
        <v>TCD001</v>
      </c>
      <c r="D141" s="148" t="str">
        <f>'Crisis Indicator Data'!D138</f>
        <v>Chad</v>
      </c>
      <c r="E141" s="149" t="str">
        <f>'Crisis Indicator Data'!E138</f>
        <v>TCD</v>
      </c>
      <c r="F141" s="240">
        <f>IF(LEN(E141)&gt;3,(IF(VLOOKUP($C141,'Regional Crises'!$B$1:$R$66,7,FALSE)="x","x",ROUND(IF(VLOOKUP($C141,'Regional Crises'!$B$1:$R$66,7,FALSE)&gt;$F$3,5,IF(VLOOKUP($C141,'Regional Crises'!$B$1:$R$66,7,FALSE)&lt;F$4,0,($F$3-VLOOKUP($C141,'Regional Crises'!$B$1:$R$66,7,FALSE))/($F$3-$F$4)*5)),1))),IF(VLOOKUP($E141,'Country Indicator Data'!$B$4:$N$300,3,FALSE)="x","x",ROUND(IF(VLOOKUP($E141,'Country Indicator Data'!$B$4:$N$300,3,FALSE)&gt;$F$3,5,IF(VLOOKUP($E141,'Country Indicator Data'!$B$4:$N$300,3,FALSE)&lt;$F$4,0,($F$3-VLOOKUP($E141,'Country Indicator Data'!$B$4:$N$300,3,FALSE))/($F$3-$F$4)*5)),1)))</f>
        <v>1.8</v>
      </c>
      <c r="G141" s="240">
        <f>IF(LEN(E141)&gt;3,(IF(VLOOKUP($C141,'Regional Crises'!$B$1:$R$66,9,FALSE)="x","x",ROUND(IF(VLOOKUP($C141,'Regional Crises'!$B$1:$R$66,9,FALSE)&gt;G$3,5,IF(VLOOKUP($C141,'Regional Crises'!$B$1:$R$66,9,FALSE)&lt;G$4,0,(G$3-VLOOKUP($C141,'Regional Crises'!$B$1:$R$66,9,FALSE))/(G$3-G$4)*5)),1))),IF(VLOOKUP($E141,'Country Indicator Data'!$B$4:$N$300,5,FALSE)="x","x",ROUND(IF(VLOOKUP($E141,'Country Indicator Data'!$B$4:$N$300,5,FALSE)&gt;G$3,5,IF(VLOOKUP($E141,'Country Indicator Data'!$B$4:$N$300,5,FALSE)&lt;G$4,0,(G$3-VLOOKUP($E141,'Country Indicator Data'!$B$4:$N$300,5,FALSE))/(G$3-G$4)*5)),1)))</f>
        <v>3.5</v>
      </c>
      <c r="H141" s="240">
        <f t="shared" si="52"/>
        <v>2.65</v>
      </c>
      <c r="I141" s="240">
        <f>IF(LEN(E141)&gt;3,(IF(VLOOKUP($C141,'Regional Crises'!$B$1:$R$66,6,FALSE)="x","x",ROUND(IF(VLOOKUP($C141,'Regional Crises'!$B$1:$R$66,6,FALSE)&gt;I$3,5,IF(VLOOKUP($C141,'Regional Crises'!$B$1:$R$66,6,FALSE)&lt;I$4,0,5-(I$3-VLOOKUP($C141,'Regional Crises'!$B$1:$R$66,6,FALSE))/(I$3-I$4)*5)),1))),IF(VLOOKUP($E141,'Country Indicator Data'!$B$4:$N$300,2,FALSE)="x","x",ROUND(IF(VLOOKUP($E141,'Country Indicator Data'!$B$4:$N$300,2,FALSE)&gt;I$3,5,IF(VLOOKUP($E141,'Country Indicator Data'!$B$4:$N$300,2,FALSE)&lt;I$4,0,5-(I$3-VLOOKUP($E141,'Country Indicator Data'!$B$4:$N$300,2,FALSE))/(I$3-I$4)*5)),1)))</f>
        <v>4.5999999999999996</v>
      </c>
      <c r="J141" s="240">
        <f>IF(LEN(E141)&gt;3,(IF(VLOOKUP($C141,'Regional Crises'!$B$1:$R$66,8,FALSE)="x","x",ROUND(IF(VLOOKUP($C141,'Regional Crises'!$B$1:$R$66,8,FALSE)&gt;J$3,5,IF(VLOOKUP($C141,'Regional Crises'!$B$1:$R$66,8,FALSE)&lt;J$4,0,5-(J$3-VLOOKUP($C141,'Regional Crises'!$B$1:$R$66,8,FALSE))/(J$3-J$4)*5)),1))),IF(VLOOKUP($E141,'Country Indicator Data'!$B$4:$N$300,4,FALSE)="x","x",ROUND(IF(VLOOKUP($E141,'Country Indicator Data'!$B$4:$N$300,4,FALSE)&gt;J$3,5,IF(VLOOKUP($E141,'Country Indicator Data'!$B$4:$N$300,4,FALSE)&lt;J$4,0,5-(J$3-VLOOKUP($E141,'Country Indicator Data'!$B$4:$N$300,4,FALSE))/(J$3-J$4)*5)),1)))</f>
        <v>1.9</v>
      </c>
      <c r="K141" s="240">
        <f t="shared" si="53"/>
        <v>3.25</v>
      </c>
      <c r="L141" s="240">
        <f>IF(LEN(E141)&gt;3,(IF(VLOOKUP($C141,'Regional Crises'!$B$1:$R$66,10,FALSE)="x","x",ROUND(IF(VLOOKUP($C141,'Regional Crises'!$B$1:$R$66,10,FALSE)&gt;L$3,5,IF(VLOOKUP($C141,'Regional Crises'!$B$1:$R$66,10,FALSE)&lt;L$4,0,5-(L$3-VLOOKUP($C141,'Regional Crises'!$B$1:$R$66,10,FALSE))/(L$3-L$4)*5)),1))),IF(VLOOKUP($E141,'Country Indicator Data'!$B$4:$N$300,6,FALSE)="x","x",ROUND(IF(VLOOKUP($E141,'Country Indicator Data'!$B$4:$N$300,6,FALSE)&gt;L$3,5,IF(VLOOKUP($E141,'Country Indicator Data'!$B$4:$N$300,6,FALSE)&lt;L$4,0,5-(L$3-VLOOKUP($E141,'Country Indicator Data'!$B$4:$N$300,6,FALSE))/(L$3-L$4)*5)),1)))</f>
        <v>4.7</v>
      </c>
      <c r="M141" s="240">
        <f>IF(LEN(E141)&gt;3,(IF(VLOOKUP($C141,'Regional Crises'!$B$1:$R$66,11,FALSE)="x","x",ROUND(IF(VLOOKUP($C141,'Regional Crises'!$B$1:$R$66,11,FALSE)&gt;M$3,5,IF(VLOOKUP($C141,'Regional Crises'!$B$1:$R$66,11,FALSE)&lt;M$4,0,5-(M$3-VLOOKUP($C141,'Regional Crises'!$B$1:$R$66,11,FALSE))/(M$3-M$4)*5)),1))),IF(VLOOKUP($E141,'Country Indicator Data'!$B$4:$N$300,7,FALSE)="x","x",ROUND(IF(VLOOKUP($E141,'Country Indicator Data'!$B$4:$N$300,7,FALSE)&gt;M$3,5,IF(VLOOKUP($E141,'Country Indicator Data'!$B$4:$N$300,7,FALSE)&lt;M$4,0,5-(M$3-VLOOKUP($E141,'Country Indicator Data'!$B$4:$N$300,7,FALSE))/(M$3-M$4)*5)),1)))</f>
        <v>2.2999999999999998</v>
      </c>
      <c r="N141" s="240">
        <f t="shared" si="54"/>
        <v>3.5</v>
      </c>
      <c r="O141" s="240">
        <f t="shared" si="55"/>
        <v>3.1333333333333333</v>
      </c>
      <c r="P141" s="240">
        <f>IF(LEN(E141)&gt;3,VLOOKUP(C141,'Regional Crises'!$B$1:$R$69,12,FALSE),VLOOKUP(E141,'Country Indicator Data'!$B$4:$I$300,8,FALSE))</f>
        <v>5</v>
      </c>
      <c r="Q141" s="240">
        <f>IF(LEN(E141)&gt;3,((IF(VLOOKUP($C141,'Regional Crises'!$B$1:$R$66,13,FALSE)="x","x",ROUND(IF(VLOOKUP($C141,'Regional Crises'!$B$1:$R$66,13,FALSE)&gt;Q$3,5,IF(VLOOKUP($C141,'Regional Crises'!$B$1:$R$66,13,FALSE)&lt;Q$4,0,5-(LOG(Q$3)-LOG(VLOOKUP($C141,'Regional Crises'!$B$1:$R$66,13,FALSE)))/(LOG(Q$3)-LOG(Q$4))*5)),1)))),(IF(VLOOKUP($E141,'Country Indicator Data'!$B$4:$N$300,9,FALSE)="x","x",ROUND(IF(VLOOKUP($E141,'Country Indicator Data'!$B$4:$N$300,9,FALSE)&gt;Q$3,5,IF(VLOOKUP($E141,'Country Indicator Data'!$B$4:$N$300,9,FALSE)&lt;Q$4,0,5-(LOG(Q$3)-LOG(VLOOKUP($E141,'Country Indicator Data'!$B$4:$N$300,9,FALSE)))/(LOG(Q$3)-LOG(Q$4))*5)),1))))</f>
        <v>3.4</v>
      </c>
      <c r="R141" s="240">
        <f t="shared" si="56"/>
        <v>4.2</v>
      </c>
      <c r="S141" s="240">
        <f>IF(LEN(E141)&gt;3,((IF(VLOOKUP($C141,'Regional Crises'!$B$1:$R$66,17,FALSE)="x","x",ROUND(IF(VLOOKUP($C141,'Regional Crises'!$B$1:$R$66,17,FALSE)&gt;S$3,0,IF(VLOOKUP($C141,'Regional Crises'!$B$1:$R$66,17,FALSE)&lt;S$4,5,(S$3-VLOOKUP($C141,'Regional Crises'!$B$1:$R$66,17,FALSE))/(S$3-S$4)*5)),1)))),(IF(VLOOKUP($E141,'Country Indicator Data'!$B$4:$N$300,13,FALSE)="x","x",ROUND(IF(VLOOKUP($E141,'Country Indicator Data'!$B$4:$N$300,13,FALSE)&gt;S$3,0,IF(VLOOKUP($E141,'Country Indicator Data'!$B$4:$N$300,13,FALSE)&lt;S$4,5,(S$3-VLOOKUP($E141,'Country Indicator Data'!$B$4:$N$300,13,FALSE))/(S$3-S$4)*5)),1))))</f>
        <v>4</v>
      </c>
      <c r="T141" s="240">
        <f>IF(LEN(E141)&gt;3,((IF(VLOOKUP($C141,'Regional Crises'!$B$1:$R$66,14,FALSE)="x","x",ROUND(IF(VLOOKUP($C141,'Regional Crises'!$B$1:$R$66,14,FALSE)&gt;T$3,0,IF(VLOOKUP($C141,'Regional Crises'!$B$1:$R$66,14,FALSE)&lt;T$4,5,(T$3-VLOOKUP($C141,'Regional Crises'!$B$1:$R$66,14,FALSE))/(T$3-T$4)*5)),1)))),(IF(VLOOKUP($E141,'Country Indicator Data'!$B$4:$N$300,10,FALSE)="x","x",ROUND(IF(VLOOKUP($E141,'Country Indicator Data'!$B$4:$N$300,10,FALSE)&gt;T$3,0,IF(VLOOKUP($E141,'Country Indicator Data'!$B$4:$N$300,10,FALSE)&lt;T$4,5,(T$3-VLOOKUP($E141,'Country Indicator Data'!$B$4:$N$300,10,FALSE))/(T$3-T$4)*5)),1))))</f>
        <v>3.8</v>
      </c>
      <c r="U141" s="240">
        <f>IF(LEN(E141)&gt;3,((IF(VLOOKUP($C141,'Regional Crises'!$B$1:$R$66,15,FALSE)="x","x",ROUND(IF(VLOOKUP($C141,'Regional Crises'!$B$1:$R$66,15,FALSE)&gt;U$3,0,IF(VLOOKUP($C141,'Regional Crises'!$B$1:$R$66,15,FALSE)&lt;U$4,5,(U$3-VLOOKUP($C141,'Regional Crises'!$B$1:$R$66,15,FALSE))/(U$3-U$4)*5)),1)))),(IF(VLOOKUP($E141,'Country Indicator Data'!$B$4:$N$300,11,FALSE)="x","x",ROUND(IF(VLOOKUP($E141,'Country Indicator Data'!$B$4:$N$300,11,FALSE)&gt;U$3,0,IF(VLOOKUP($E141,'Country Indicator Data'!$B$4:$N$300,11,FALSE)&lt;U$4,5,(U$3-VLOOKUP($E141,'Country Indicator Data'!$B$4:$N$300,11,FALSE))/(U$3-U$4)*5)),1))))</f>
        <v>4.0999999999999996</v>
      </c>
      <c r="V141" s="240">
        <f>IF(LEN(E141)&gt;3,((IF(VLOOKUP($C141,'Regional Crises'!$B$1:$R$66,16,FALSE)="x","x",ROUND(IF(VLOOKUP($C141,'Regional Crises'!$B$1:$R$66,16,FALSE)&gt;V$3,0,IF(VLOOKUP($C141,'Regional Crises'!$B$1:$R$66,16,FALSE)&lt;V$4,5,(V$3-VLOOKUP($C141,'Regional Crises'!$B$1:$R$66,16,FALSE))/(V$3-V$4)*5)),1)))),(IF(VLOOKUP($E141,'Country Indicator Data'!$B$4:$N$300,12,FALSE)="x","x",ROUND(IF(VLOOKUP($E141,'Country Indicator Data'!$B$4:$N$300,12,FALSE)&gt;V$3,0,IF(VLOOKUP($E141,'Country Indicator Data'!$B$4:$N$300,12,FALSE)&lt;V$4,5,(V$3-VLOOKUP($E141,'Country Indicator Data'!$B$4:$N$300,12,FALSE))/(V$3-V$4)*5)),1))))</f>
        <v>4.2</v>
      </c>
      <c r="W141" s="240">
        <f t="shared" si="57"/>
        <v>4</v>
      </c>
      <c r="X141" s="240">
        <f t="shared" si="58"/>
        <v>3.8</v>
      </c>
      <c r="Y141" s="247">
        <f>IF('Core Indicators'!FC138="x","x",IF('Core Indicators'!FC138&gt;=5,5,IF('Core Indicators'!FC138&gt;=4,4,IF('Core Indicators'!FC138&gt;=3,3,IF('Core Indicators'!FC138&gt;=2,2,IF('Core Indicators'!FC138&gt;=1,1,0))))))</f>
        <v>5</v>
      </c>
      <c r="Z141" s="240">
        <f t="shared" si="59"/>
        <v>5</v>
      </c>
      <c r="AA141" s="247">
        <f>'Crisis Indicator Data'!Y138</f>
        <v>1</v>
      </c>
      <c r="AB141" s="247">
        <f>'Crisis Indicator Data'!Z138</f>
        <v>3</v>
      </c>
      <c r="AC141" s="247">
        <f>'Crisis Indicator Data'!AA138</f>
        <v>2</v>
      </c>
      <c r="AD141" s="247">
        <f>'Crisis Indicator Data'!AB138</f>
        <v>0</v>
      </c>
      <c r="AE141" s="247">
        <f t="shared" si="60"/>
        <v>3</v>
      </c>
      <c r="AF141" s="247">
        <f>'Crisis Indicator Data'!AC138</f>
        <v>2</v>
      </c>
      <c r="AG141" s="247">
        <f>'Crisis Indicator Data'!AD138</f>
        <v>3</v>
      </c>
      <c r="AH141" s="247">
        <f t="shared" si="61"/>
        <v>5</v>
      </c>
      <c r="AI141" s="247">
        <f>'Crisis Indicator Data'!AE138</f>
        <v>3</v>
      </c>
      <c r="AJ141" s="247">
        <f>'Crisis Indicator Data'!AF138</f>
        <v>2</v>
      </c>
      <c r="AK141" s="247">
        <f>'Crisis Indicator Data'!AG138</f>
        <v>3</v>
      </c>
      <c r="AL141" s="247">
        <f t="shared" si="62"/>
        <v>5</v>
      </c>
      <c r="AM141" s="240">
        <f t="shared" si="63"/>
        <v>4</v>
      </c>
      <c r="AN141" s="240">
        <f t="shared" si="64"/>
        <v>4.5</v>
      </c>
    </row>
    <row r="142" spans="1:40" ht="13.5" customHeight="1" x14ac:dyDescent="0.25">
      <c r="A142" s="147" t="str">
        <f>'Crisis Indicator Data'!A139</f>
        <v>Boko Haram in Chad</v>
      </c>
      <c r="B142" s="148" t="str">
        <f>'Crisis Indicator Data'!B139</f>
        <v>Conflict</v>
      </c>
      <c r="C142" s="148" t="str">
        <f>'Crisis Indicator Data'!C139</f>
        <v>TCD003</v>
      </c>
      <c r="D142" s="148" t="str">
        <f>'Crisis Indicator Data'!D139</f>
        <v>Chad</v>
      </c>
      <c r="E142" s="149" t="str">
        <f>'Crisis Indicator Data'!E139</f>
        <v>TCD</v>
      </c>
      <c r="F142" s="240">
        <f>IF(LEN(E142)&gt;3,(IF(VLOOKUP($C142,'Regional Crises'!$B$1:$R$66,7,FALSE)="x","x",ROUND(IF(VLOOKUP($C142,'Regional Crises'!$B$1:$R$66,7,FALSE)&gt;$F$3,5,IF(VLOOKUP($C142,'Regional Crises'!$B$1:$R$66,7,FALSE)&lt;F$4,0,($F$3-VLOOKUP($C142,'Regional Crises'!$B$1:$R$66,7,FALSE))/($F$3-$F$4)*5)),1))),IF(VLOOKUP($E142,'Country Indicator Data'!$B$4:$N$300,3,FALSE)="x","x",ROUND(IF(VLOOKUP($E142,'Country Indicator Data'!$B$4:$N$300,3,FALSE)&gt;$F$3,5,IF(VLOOKUP($E142,'Country Indicator Data'!$B$4:$N$300,3,FALSE)&lt;$F$4,0,($F$3-VLOOKUP($E142,'Country Indicator Data'!$B$4:$N$300,3,FALSE))/($F$3-$F$4)*5)),1)))</f>
        <v>1.8</v>
      </c>
      <c r="G142" s="240">
        <f>IF(LEN(E142)&gt;3,(IF(VLOOKUP($C142,'Regional Crises'!$B$1:$R$66,9,FALSE)="x","x",ROUND(IF(VLOOKUP($C142,'Regional Crises'!$B$1:$R$66,9,FALSE)&gt;G$3,5,IF(VLOOKUP($C142,'Regional Crises'!$B$1:$R$66,9,FALSE)&lt;G$4,0,(G$3-VLOOKUP($C142,'Regional Crises'!$B$1:$R$66,9,FALSE))/(G$3-G$4)*5)),1))),IF(VLOOKUP($E142,'Country Indicator Data'!$B$4:$N$300,5,FALSE)="x","x",ROUND(IF(VLOOKUP($E142,'Country Indicator Data'!$B$4:$N$300,5,FALSE)&gt;G$3,5,IF(VLOOKUP($E142,'Country Indicator Data'!$B$4:$N$300,5,FALSE)&lt;G$4,0,(G$3-VLOOKUP($E142,'Country Indicator Data'!$B$4:$N$300,5,FALSE))/(G$3-G$4)*5)),1)))</f>
        <v>3.5</v>
      </c>
      <c r="H142" s="240">
        <f t="shared" si="52"/>
        <v>2.65</v>
      </c>
      <c r="I142" s="240">
        <f>IF(LEN(E142)&gt;3,(IF(VLOOKUP($C142,'Regional Crises'!$B$1:$R$66,6,FALSE)="x","x",ROUND(IF(VLOOKUP($C142,'Regional Crises'!$B$1:$R$66,6,FALSE)&gt;I$3,5,IF(VLOOKUP($C142,'Regional Crises'!$B$1:$R$66,6,FALSE)&lt;I$4,0,5-(I$3-VLOOKUP($C142,'Regional Crises'!$B$1:$R$66,6,FALSE))/(I$3-I$4)*5)),1))),IF(VLOOKUP($E142,'Country Indicator Data'!$B$4:$N$300,2,FALSE)="x","x",ROUND(IF(VLOOKUP($E142,'Country Indicator Data'!$B$4:$N$300,2,FALSE)&gt;I$3,5,IF(VLOOKUP($E142,'Country Indicator Data'!$B$4:$N$300,2,FALSE)&lt;I$4,0,5-(I$3-VLOOKUP($E142,'Country Indicator Data'!$B$4:$N$300,2,FALSE))/(I$3-I$4)*5)),1)))</f>
        <v>4.5999999999999996</v>
      </c>
      <c r="J142" s="240">
        <f>IF(LEN(E142)&gt;3,(IF(VLOOKUP($C142,'Regional Crises'!$B$1:$R$66,8,FALSE)="x","x",ROUND(IF(VLOOKUP($C142,'Regional Crises'!$B$1:$R$66,8,FALSE)&gt;J$3,5,IF(VLOOKUP($C142,'Regional Crises'!$B$1:$R$66,8,FALSE)&lt;J$4,0,5-(J$3-VLOOKUP($C142,'Regional Crises'!$B$1:$R$66,8,FALSE))/(J$3-J$4)*5)),1))),IF(VLOOKUP($E142,'Country Indicator Data'!$B$4:$N$300,4,FALSE)="x","x",ROUND(IF(VLOOKUP($E142,'Country Indicator Data'!$B$4:$N$300,4,FALSE)&gt;J$3,5,IF(VLOOKUP($E142,'Country Indicator Data'!$B$4:$N$300,4,FALSE)&lt;J$4,0,5-(J$3-VLOOKUP($E142,'Country Indicator Data'!$B$4:$N$300,4,FALSE))/(J$3-J$4)*5)),1)))</f>
        <v>1.9</v>
      </c>
      <c r="K142" s="240">
        <f t="shared" si="53"/>
        <v>3.25</v>
      </c>
      <c r="L142" s="240">
        <f>IF(LEN(E142)&gt;3,(IF(VLOOKUP($C142,'Regional Crises'!$B$1:$R$66,10,FALSE)="x","x",ROUND(IF(VLOOKUP($C142,'Regional Crises'!$B$1:$R$66,10,FALSE)&gt;L$3,5,IF(VLOOKUP($C142,'Regional Crises'!$B$1:$R$66,10,FALSE)&lt;L$4,0,5-(L$3-VLOOKUP($C142,'Regional Crises'!$B$1:$R$66,10,FALSE))/(L$3-L$4)*5)),1))),IF(VLOOKUP($E142,'Country Indicator Data'!$B$4:$N$300,6,FALSE)="x","x",ROUND(IF(VLOOKUP($E142,'Country Indicator Data'!$B$4:$N$300,6,FALSE)&gt;L$3,5,IF(VLOOKUP($E142,'Country Indicator Data'!$B$4:$N$300,6,FALSE)&lt;L$4,0,5-(L$3-VLOOKUP($E142,'Country Indicator Data'!$B$4:$N$300,6,FALSE))/(L$3-L$4)*5)),1)))</f>
        <v>4.7</v>
      </c>
      <c r="M142" s="240">
        <f>IF(LEN(E142)&gt;3,(IF(VLOOKUP($C142,'Regional Crises'!$B$1:$R$66,11,FALSE)="x","x",ROUND(IF(VLOOKUP($C142,'Regional Crises'!$B$1:$R$66,11,FALSE)&gt;M$3,5,IF(VLOOKUP($C142,'Regional Crises'!$B$1:$R$66,11,FALSE)&lt;M$4,0,5-(M$3-VLOOKUP($C142,'Regional Crises'!$B$1:$R$66,11,FALSE))/(M$3-M$4)*5)),1))),IF(VLOOKUP($E142,'Country Indicator Data'!$B$4:$N$300,7,FALSE)="x","x",ROUND(IF(VLOOKUP($E142,'Country Indicator Data'!$B$4:$N$300,7,FALSE)&gt;M$3,5,IF(VLOOKUP($E142,'Country Indicator Data'!$B$4:$N$300,7,FALSE)&lt;M$4,0,5-(M$3-VLOOKUP($E142,'Country Indicator Data'!$B$4:$N$300,7,FALSE))/(M$3-M$4)*5)),1)))</f>
        <v>2.2999999999999998</v>
      </c>
      <c r="N142" s="240">
        <f t="shared" si="54"/>
        <v>3.5</v>
      </c>
      <c r="O142" s="240">
        <f t="shared" si="55"/>
        <v>3.1333333333333333</v>
      </c>
      <c r="P142" s="240">
        <f>IF(LEN(E142)&gt;3,VLOOKUP(C142,'Regional Crises'!$B$1:$R$69,12,FALSE),VLOOKUP(E142,'Country Indicator Data'!$B$4:$I$300,8,FALSE))</f>
        <v>5</v>
      </c>
      <c r="Q142" s="240">
        <f>IF(LEN(E142)&gt;3,((IF(VLOOKUP($C142,'Regional Crises'!$B$1:$R$66,13,FALSE)="x","x",ROUND(IF(VLOOKUP($C142,'Regional Crises'!$B$1:$R$66,13,FALSE)&gt;Q$3,5,IF(VLOOKUP($C142,'Regional Crises'!$B$1:$R$66,13,FALSE)&lt;Q$4,0,5-(LOG(Q$3)-LOG(VLOOKUP($C142,'Regional Crises'!$B$1:$R$66,13,FALSE)))/(LOG(Q$3)-LOG(Q$4))*5)),1)))),(IF(VLOOKUP($E142,'Country Indicator Data'!$B$4:$N$300,9,FALSE)="x","x",ROUND(IF(VLOOKUP($E142,'Country Indicator Data'!$B$4:$N$300,9,FALSE)&gt;Q$3,5,IF(VLOOKUP($E142,'Country Indicator Data'!$B$4:$N$300,9,FALSE)&lt;Q$4,0,5-(LOG(Q$3)-LOG(VLOOKUP($E142,'Country Indicator Data'!$B$4:$N$300,9,FALSE)))/(LOG(Q$3)-LOG(Q$4))*5)),1))))</f>
        <v>3.4</v>
      </c>
      <c r="R142" s="240">
        <f t="shared" si="56"/>
        <v>4.2</v>
      </c>
      <c r="S142" s="240">
        <f>IF(LEN(E142)&gt;3,((IF(VLOOKUP($C142,'Regional Crises'!$B$1:$R$66,17,FALSE)="x","x",ROUND(IF(VLOOKUP($C142,'Regional Crises'!$B$1:$R$66,17,FALSE)&gt;S$3,0,IF(VLOOKUP($C142,'Regional Crises'!$B$1:$R$66,17,FALSE)&lt;S$4,5,(S$3-VLOOKUP($C142,'Regional Crises'!$B$1:$R$66,17,FALSE))/(S$3-S$4)*5)),1)))),(IF(VLOOKUP($E142,'Country Indicator Data'!$B$4:$N$300,13,FALSE)="x","x",ROUND(IF(VLOOKUP($E142,'Country Indicator Data'!$B$4:$N$300,13,FALSE)&gt;S$3,0,IF(VLOOKUP($E142,'Country Indicator Data'!$B$4:$N$300,13,FALSE)&lt;S$4,5,(S$3-VLOOKUP($E142,'Country Indicator Data'!$B$4:$N$300,13,FALSE))/(S$3-S$4)*5)),1))))</f>
        <v>4</v>
      </c>
      <c r="T142" s="240">
        <f>IF(LEN(E142)&gt;3,((IF(VLOOKUP($C142,'Regional Crises'!$B$1:$R$66,14,FALSE)="x","x",ROUND(IF(VLOOKUP($C142,'Regional Crises'!$B$1:$R$66,14,FALSE)&gt;T$3,0,IF(VLOOKUP($C142,'Regional Crises'!$B$1:$R$66,14,FALSE)&lt;T$4,5,(T$3-VLOOKUP($C142,'Regional Crises'!$B$1:$R$66,14,FALSE))/(T$3-T$4)*5)),1)))),(IF(VLOOKUP($E142,'Country Indicator Data'!$B$4:$N$300,10,FALSE)="x","x",ROUND(IF(VLOOKUP($E142,'Country Indicator Data'!$B$4:$N$300,10,FALSE)&gt;T$3,0,IF(VLOOKUP($E142,'Country Indicator Data'!$B$4:$N$300,10,FALSE)&lt;T$4,5,(T$3-VLOOKUP($E142,'Country Indicator Data'!$B$4:$N$300,10,FALSE))/(T$3-T$4)*5)),1))))</f>
        <v>3.8</v>
      </c>
      <c r="U142" s="240">
        <f>IF(LEN(E142)&gt;3,((IF(VLOOKUP($C142,'Regional Crises'!$B$1:$R$66,15,FALSE)="x","x",ROUND(IF(VLOOKUP($C142,'Regional Crises'!$B$1:$R$66,15,FALSE)&gt;U$3,0,IF(VLOOKUP($C142,'Regional Crises'!$B$1:$R$66,15,FALSE)&lt;U$4,5,(U$3-VLOOKUP($C142,'Regional Crises'!$B$1:$R$66,15,FALSE))/(U$3-U$4)*5)),1)))),(IF(VLOOKUP($E142,'Country Indicator Data'!$B$4:$N$300,11,FALSE)="x","x",ROUND(IF(VLOOKUP($E142,'Country Indicator Data'!$B$4:$N$300,11,FALSE)&gt;U$3,0,IF(VLOOKUP($E142,'Country Indicator Data'!$B$4:$N$300,11,FALSE)&lt;U$4,5,(U$3-VLOOKUP($E142,'Country Indicator Data'!$B$4:$N$300,11,FALSE))/(U$3-U$4)*5)),1))))</f>
        <v>4.0999999999999996</v>
      </c>
      <c r="V142" s="240">
        <f>IF(LEN(E142)&gt;3,((IF(VLOOKUP($C142,'Regional Crises'!$B$1:$R$66,16,FALSE)="x","x",ROUND(IF(VLOOKUP($C142,'Regional Crises'!$B$1:$R$66,16,FALSE)&gt;V$3,0,IF(VLOOKUP($C142,'Regional Crises'!$B$1:$R$66,16,FALSE)&lt;V$4,5,(V$3-VLOOKUP($C142,'Regional Crises'!$B$1:$R$66,16,FALSE))/(V$3-V$4)*5)),1)))),(IF(VLOOKUP($E142,'Country Indicator Data'!$B$4:$N$300,12,FALSE)="x","x",ROUND(IF(VLOOKUP($E142,'Country Indicator Data'!$B$4:$N$300,12,FALSE)&gt;V$3,0,IF(VLOOKUP($E142,'Country Indicator Data'!$B$4:$N$300,12,FALSE)&lt;V$4,5,(V$3-VLOOKUP($E142,'Country Indicator Data'!$B$4:$N$300,12,FALSE))/(V$3-V$4)*5)),1))))</f>
        <v>4.2</v>
      </c>
      <c r="W142" s="240">
        <f t="shared" si="57"/>
        <v>4</v>
      </c>
      <c r="X142" s="240">
        <f t="shared" si="58"/>
        <v>3.8</v>
      </c>
      <c r="Y142" s="247">
        <f>IF('Core Indicators'!FC139="x","x",IF('Core Indicators'!FC139&gt;=5,5,IF('Core Indicators'!FC139&gt;=4,4,IF('Core Indicators'!FC139&gt;=3,3,IF('Core Indicators'!FC139&gt;=2,2,IF('Core Indicators'!FC139&gt;=1,1,0))))))</f>
        <v>5</v>
      </c>
      <c r="Z142" s="240">
        <f t="shared" si="59"/>
        <v>5</v>
      </c>
      <c r="AA142" s="247">
        <f>'Crisis Indicator Data'!Y139</f>
        <v>1</v>
      </c>
      <c r="AB142" s="247">
        <f>'Crisis Indicator Data'!Z139</f>
        <v>3</v>
      </c>
      <c r="AC142" s="247">
        <f>'Crisis Indicator Data'!AA139</f>
        <v>2</v>
      </c>
      <c r="AD142" s="247">
        <f>'Crisis Indicator Data'!AB139</f>
        <v>0</v>
      </c>
      <c r="AE142" s="247">
        <f t="shared" si="60"/>
        <v>3</v>
      </c>
      <c r="AF142" s="247">
        <f>'Crisis Indicator Data'!AC139</f>
        <v>2</v>
      </c>
      <c r="AG142" s="247">
        <f>'Crisis Indicator Data'!AD139</f>
        <v>3</v>
      </c>
      <c r="AH142" s="247">
        <f t="shared" si="61"/>
        <v>5</v>
      </c>
      <c r="AI142" s="247">
        <f>'Crisis Indicator Data'!AE139</f>
        <v>3</v>
      </c>
      <c r="AJ142" s="247">
        <f>'Crisis Indicator Data'!AF139</f>
        <v>2</v>
      </c>
      <c r="AK142" s="247">
        <f>'Crisis Indicator Data'!AG139</f>
        <v>3</v>
      </c>
      <c r="AL142" s="247">
        <f t="shared" si="62"/>
        <v>5</v>
      </c>
      <c r="AM142" s="240">
        <f t="shared" si="63"/>
        <v>4</v>
      </c>
      <c r="AN142" s="240">
        <f t="shared" si="64"/>
        <v>4.5</v>
      </c>
    </row>
    <row r="143" spans="1:40" x14ac:dyDescent="0.25">
      <c r="A143" s="147" t="str">
        <f>'Crisis Indicator Data'!A140</f>
        <v>CAR refugees in Chad</v>
      </c>
      <c r="B143" s="148" t="str">
        <f>'Crisis Indicator Data'!B140</f>
        <v>Displacement</v>
      </c>
      <c r="C143" s="148" t="str">
        <f>'Crisis Indicator Data'!C140</f>
        <v>TCD004</v>
      </c>
      <c r="D143" s="148" t="str">
        <f>'Crisis Indicator Data'!D140</f>
        <v>Chad</v>
      </c>
      <c r="E143" s="149" t="str">
        <f>'Crisis Indicator Data'!E140</f>
        <v>TCD</v>
      </c>
      <c r="F143" s="240">
        <f>IF(LEN(E143)&gt;3,(IF(VLOOKUP($C143,'Regional Crises'!$B$1:$R$66,7,FALSE)="x","x",ROUND(IF(VLOOKUP($C143,'Regional Crises'!$B$1:$R$66,7,FALSE)&gt;$F$3,5,IF(VLOOKUP($C143,'Regional Crises'!$B$1:$R$66,7,FALSE)&lt;F$4,0,($F$3-VLOOKUP($C143,'Regional Crises'!$B$1:$R$66,7,FALSE))/($F$3-$F$4)*5)),1))),IF(VLOOKUP($E143,'Country Indicator Data'!$B$4:$N$300,3,FALSE)="x","x",ROUND(IF(VLOOKUP($E143,'Country Indicator Data'!$B$4:$N$300,3,FALSE)&gt;$F$3,5,IF(VLOOKUP($E143,'Country Indicator Data'!$B$4:$N$300,3,FALSE)&lt;$F$4,0,($F$3-VLOOKUP($E143,'Country Indicator Data'!$B$4:$N$300,3,FALSE))/($F$3-$F$4)*5)),1)))</f>
        <v>1.8</v>
      </c>
      <c r="G143" s="240">
        <f>IF(LEN(E143)&gt;3,(IF(VLOOKUP($C143,'Regional Crises'!$B$1:$R$66,9,FALSE)="x","x",ROUND(IF(VLOOKUP($C143,'Regional Crises'!$B$1:$R$66,9,FALSE)&gt;G$3,5,IF(VLOOKUP($C143,'Regional Crises'!$B$1:$R$66,9,FALSE)&lt;G$4,0,(G$3-VLOOKUP($C143,'Regional Crises'!$B$1:$R$66,9,FALSE))/(G$3-G$4)*5)),1))),IF(VLOOKUP($E143,'Country Indicator Data'!$B$4:$N$300,5,FALSE)="x","x",ROUND(IF(VLOOKUP($E143,'Country Indicator Data'!$B$4:$N$300,5,FALSE)&gt;G$3,5,IF(VLOOKUP($E143,'Country Indicator Data'!$B$4:$N$300,5,FALSE)&lt;G$4,0,(G$3-VLOOKUP($E143,'Country Indicator Data'!$B$4:$N$300,5,FALSE))/(G$3-G$4)*5)),1)))</f>
        <v>3.5</v>
      </c>
      <c r="H143" s="240">
        <f t="shared" si="52"/>
        <v>2.65</v>
      </c>
      <c r="I143" s="240">
        <f>IF(LEN(E143)&gt;3,(IF(VLOOKUP($C143,'Regional Crises'!$B$1:$R$66,6,FALSE)="x","x",ROUND(IF(VLOOKUP($C143,'Regional Crises'!$B$1:$R$66,6,FALSE)&gt;I$3,5,IF(VLOOKUP($C143,'Regional Crises'!$B$1:$R$66,6,FALSE)&lt;I$4,0,5-(I$3-VLOOKUP($C143,'Regional Crises'!$B$1:$R$66,6,FALSE))/(I$3-I$4)*5)),1))),IF(VLOOKUP($E143,'Country Indicator Data'!$B$4:$N$300,2,FALSE)="x","x",ROUND(IF(VLOOKUP($E143,'Country Indicator Data'!$B$4:$N$300,2,FALSE)&gt;I$3,5,IF(VLOOKUP($E143,'Country Indicator Data'!$B$4:$N$300,2,FALSE)&lt;I$4,0,5-(I$3-VLOOKUP($E143,'Country Indicator Data'!$B$4:$N$300,2,FALSE))/(I$3-I$4)*5)),1)))</f>
        <v>4.5999999999999996</v>
      </c>
      <c r="J143" s="240">
        <f>IF(LEN(E143)&gt;3,(IF(VLOOKUP($C143,'Regional Crises'!$B$1:$R$66,8,FALSE)="x","x",ROUND(IF(VLOOKUP($C143,'Regional Crises'!$B$1:$R$66,8,FALSE)&gt;J$3,5,IF(VLOOKUP($C143,'Regional Crises'!$B$1:$R$66,8,FALSE)&lt;J$4,0,5-(J$3-VLOOKUP($C143,'Regional Crises'!$B$1:$R$66,8,FALSE))/(J$3-J$4)*5)),1))),IF(VLOOKUP($E143,'Country Indicator Data'!$B$4:$N$300,4,FALSE)="x","x",ROUND(IF(VLOOKUP($E143,'Country Indicator Data'!$B$4:$N$300,4,FALSE)&gt;J$3,5,IF(VLOOKUP($E143,'Country Indicator Data'!$B$4:$N$300,4,FALSE)&lt;J$4,0,5-(J$3-VLOOKUP($E143,'Country Indicator Data'!$B$4:$N$300,4,FALSE))/(J$3-J$4)*5)),1)))</f>
        <v>1.9</v>
      </c>
      <c r="K143" s="240">
        <f t="shared" si="53"/>
        <v>3.25</v>
      </c>
      <c r="L143" s="240">
        <f>IF(LEN(E143)&gt;3,(IF(VLOOKUP($C143,'Regional Crises'!$B$1:$R$66,10,FALSE)="x","x",ROUND(IF(VLOOKUP($C143,'Regional Crises'!$B$1:$R$66,10,FALSE)&gt;L$3,5,IF(VLOOKUP($C143,'Regional Crises'!$B$1:$R$66,10,FALSE)&lt;L$4,0,5-(L$3-VLOOKUP($C143,'Regional Crises'!$B$1:$R$66,10,FALSE))/(L$3-L$4)*5)),1))),IF(VLOOKUP($E143,'Country Indicator Data'!$B$4:$N$300,6,FALSE)="x","x",ROUND(IF(VLOOKUP($E143,'Country Indicator Data'!$B$4:$N$300,6,FALSE)&gt;L$3,5,IF(VLOOKUP($E143,'Country Indicator Data'!$B$4:$N$300,6,FALSE)&lt;L$4,0,5-(L$3-VLOOKUP($E143,'Country Indicator Data'!$B$4:$N$300,6,FALSE))/(L$3-L$4)*5)),1)))</f>
        <v>4.7</v>
      </c>
      <c r="M143" s="240">
        <f>IF(LEN(E143)&gt;3,(IF(VLOOKUP($C143,'Regional Crises'!$B$1:$R$66,11,FALSE)="x","x",ROUND(IF(VLOOKUP($C143,'Regional Crises'!$B$1:$R$66,11,FALSE)&gt;M$3,5,IF(VLOOKUP($C143,'Regional Crises'!$B$1:$R$66,11,FALSE)&lt;M$4,0,5-(M$3-VLOOKUP($C143,'Regional Crises'!$B$1:$R$66,11,FALSE))/(M$3-M$4)*5)),1))),IF(VLOOKUP($E143,'Country Indicator Data'!$B$4:$N$300,7,FALSE)="x","x",ROUND(IF(VLOOKUP($E143,'Country Indicator Data'!$B$4:$N$300,7,FALSE)&gt;M$3,5,IF(VLOOKUP($E143,'Country Indicator Data'!$B$4:$N$300,7,FALSE)&lt;M$4,0,5-(M$3-VLOOKUP($E143,'Country Indicator Data'!$B$4:$N$300,7,FALSE))/(M$3-M$4)*5)),1)))</f>
        <v>2.2999999999999998</v>
      </c>
      <c r="N143" s="240">
        <f t="shared" si="54"/>
        <v>3.5</v>
      </c>
      <c r="O143" s="240">
        <f t="shared" si="55"/>
        <v>3.1333333333333333</v>
      </c>
      <c r="P143" s="240">
        <f>IF(LEN(E143)&gt;3,VLOOKUP(C143,'Regional Crises'!$B$1:$R$69,12,FALSE),VLOOKUP(E143,'Country Indicator Data'!$B$4:$I$300,8,FALSE))</f>
        <v>5</v>
      </c>
      <c r="Q143" s="240">
        <f>IF(LEN(E143)&gt;3,((IF(VLOOKUP($C143,'Regional Crises'!$B$1:$R$66,13,FALSE)="x","x",ROUND(IF(VLOOKUP($C143,'Regional Crises'!$B$1:$R$66,13,FALSE)&gt;Q$3,5,IF(VLOOKUP($C143,'Regional Crises'!$B$1:$R$66,13,FALSE)&lt;Q$4,0,5-(LOG(Q$3)-LOG(VLOOKUP($C143,'Regional Crises'!$B$1:$R$66,13,FALSE)))/(LOG(Q$3)-LOG(Q$4))*5)),1)))),(IF(VLOOKUP($E143,'Country Indicator Data'!$B$4:$N$300,9,FALSE)="x","x",ROUND(IF(VLOOKUP($E143,'Country Indicator Data'!$B$4:$N$300,9,FALSE)&gt;Q$3,5,IF(VLOOKUP($E143,'Country Indicator Data'!$B$4:$N$300,9,FALSE)&lt;Q$4,0,5-(LOG(Q$3)-LOG(VLOOKUP($E143,'Country Indicator Data'!$B$4:$N$300,9,FALSE)))/(LOG(Q$3)-LOG(Q$4))*5)),1))))</f>
        <v>3.4</v>
      </c>
      <c r="R143" s="240">
        <f t="shared" si="56"/>
        <v>4.2</v>
      </c>
      <c r="S143" s="240">
        <f>IF(LEN(E143)&gt;3,((IF(VLOOKUP($C143,'Regional Crises'!$B$1:$R$66,17,FALSE)="x","x",ROUND(IF(VLOOKUP($C143,'Regional Crises'!$B$1:$R$66,17,FALSE)&gt;S$3,0,IF(VLOOKUP($C143,'Regional Crises'!$B$1:$R$66,17,FALSE)&lt;S$4,5,(S$3-VLOOKUP($C143,'Regional Crises'!$B$1:$R$66,17,FALSE))/(S$3-S$4)*5)),1)))),(IF(VLOOKUP($E143,'Country Indicator Data'!$B$4:$N$300,13,FALSE)="x","x",ROUND(IF(VLOOKUP($E143,'Country Indicator Data'!$B$4:$N$300,13,FALSE)&gt;S$3,0,IF(VLOOKUP($E143,'Country Indicator Data'!$B$4:$N$300,13,FALSE)&lt;S$4,5,(S$3-VLOOKUP($E143,'Country Indicator Data'!$B$4:$N$300,13,FALSE))/(S$3-S$4)*5)),1))))</f>
        <v>4</v>
      </c>
      <c r="T143" s="240">
        <f>IF(LEN(E143)&gt;3,((IF(VLOOKUP($C143,'Regional Crises'!$B$1:$R$66,14,FALSE)="x","x",ROUND(IF(VLOOKUP($C143,'Regional Crises'!$B$1:$R$66,14,FALSE)&gt;T$3,0,IF(VLOOKUP($C143,'Regional Crises'!$B$1:$R$66,14,FALSE)&lt;T$4,5,(T$3-VLOOKUP($C143,'Regional Crises'!$B$1:$R$66,14,FALSE))/(T$3-T$4)*5)),1)))),(IF(VLOOKUP($E143,'Country Indicator Data'!$B$4:$N$300,10,FALSE)="x","x",ROUND(IF(VLOOKUP($E143,'Country Indicator Data'!$B$4:$N$300,10,FALSE)&gt;T$3,0,IF(VLOOKUP($E143,'Country Indicator Data'!$B$4:$N$300,10,FALSE)&lt;T$4,5,(T$3-VLOOKUP($E143,'Country Indicator Data'!$B$4:$N$300,10,FALSE))/(T$3-T$4)*5)),1))))</f>
        <v>3.8</v>
      </c>
      <c r="U143" s="240">
        <f>IF(LEN(E143)&gt;3,((IF(VLOOKUP($C143,'Regional Crises'!$B$1:$R$66,15,FALSE)="x","x",ROUND(IF(VLOOKUP($C143,'Regional Crises'!$B$1:$R$66,15,FALSE)&gt;U$3,0,IF(VLOOKUP($C143,'Regional Crises'!$B$1:$R$66,15,FALSE)&lt;U$4,5,(U$3-VLOOKUP($C143,'Regional Crises'!$B$1:$R$66,15,FALSE))/(U$3-U$4)*5)),1)))),(IF(VLOOKUP($E143,'Country Indicator Data'!$B$4:$N$300,11,FALSE)="x","x",ROUND(IF(VLOOKUP($E143,'Country Indicator Data'!$B$4:$N$300,11,FALSE)&gt;U$3,0,IF(VLOOKUP($E143,'Country Indicator Data'!$B$4:$N$300,11,FALSE)&lt;U$4,5,(U$3-VLOOKUP($E143,'Country Indicator Data'!$B$4:$N$300,11,FALSE))/(U$3-U$4)*5)),1))))</f>
        <v>4.0999999999999996</v>
      </c>
      <c r="V143" s="240">
        <f>IF(LEN(E143)&gt;3,((IF(VLOOKUP($C143,'Regional Crises'!$B$1:$R$66,16,FALSE)="x","x",ROUND(IF(VLOOKUP($C143,'Regional Crises'!$B$1:$R$66,16,FALSE)&gt;V$3,0,IF(VLOOKUP($C143,'Regional Crises'!$B$1:$R$66,16,FALSE)&lt;V$4,5,(V$3-VLOOKUP($C143,'Regional Crises'!$B$1:$R$66,16,FALSE))/(V$3-V$4)*5)),1)))),(IF(VLOOKUP($E143,'Country Indicator Data'!$B$4:$N$300,12,FALSE)="x","x",ROUND(IF(VLOOKUP($E143,'Country Indicator Data'!$B$4:$N$300,12,FALSE)&gt;V$3,0,IF(VLOOKUP($E143,'Country Indicator Data'!$B$4:$N$300,12,FALSE)&lt;V$4,5,(V$3-VLOOKUP($E143,'Country Indicator Data'!$B$4:$N$300,12,FALSE))/(V$3-V$4)*5)),1))))</f>
        <v>4.2</v>
      </c>
      <c r="W143" s="240">
        <f t="shared" si="57"/>
        <v>4</v>
      </c>
      <c r="X143" s="240">
        <f t="shared" si="58"/>
        <v>3.8</v>
      </c>
      <c r="Y143" s="247">
        <f>IF('Core Indicators'!FC140="x","x",IF('Core Indicators'!FC140&gt;=5,5,IF('Core Indicators'!FC140&gt;=4,4,IF('Core Indicators'!FC140&gt;=3,3,IF('Core Indicators'!FC140&gt;=2,2,IF('Core Indicators'!FC140&gt;=1,1,0))))))</f>
        <v>3</v>
      </c>
      <c r="Z143" s="240">
        <f t="shared" si="59"/>
        <v>3</v>
      </c>
      <c r="AA143" s="247">
        <f>'Crisis Indicator Data'!Y140</f>
        <v>1</v>
      </c>
      <c r="AB143" s="247">
        <f>'Crisis Indicator Data'!Z140</f>
        <v>3</v>
      </c>
      <c r="AC143" s="247">
        <f>'Crisis Indicator Data'!AA140</f>
        <v>2</v>
      </c>
      <c r="AD143" s="247">
        <f>'Crisis Indicator Data'!AB140</f>
        <v>0</v>
      </c>
      <c r="AE143" s="247">
        <f t="shared" si="60"/>
        <v>3</v>
      </c>
      <c r="AF143" s="247">
        <f>'Crisis Indicator Data'!AC140</f>
        <v>2</v>
      </c>
      <c r="AG143" s="247">
        <f>'Crisis Indicator Data'!AD140</f>
        <v>1</v>
      </c>
      <c r="AH143" s="247">
        <f t="shared" si="61"/>
        <v>3</v>
      </c>
      <c r="AI143" s="247">
        <f>'Crisis Indicator Data'!AE140</f>
        <v>2</v>
      </c>
      <c r="AJ143" s="247">
        <f>'Crisis Indicator Data'!AF140</f>
        <v>2</v>
      </c>
      <c r="AK143" s="247">
        <f>'Crisis Indicator Data'!AG140</f>
        <v>3</v>
      </c>
      <c r="AL143" s="247">
        <f t="shared" si="62"/>
        <v>5</v>
      </c>
      <c r="AM143" s="240">
        <f t="shared" si="63"/>
        <v>4</v>
      </c>
      <c r="AN143" s="240">
        <f t="shared" si="64"/>
        <v>3.5</v>
      </c>
    </row>
    <row r="144" spans="1:40" x14ac:dyDescent="0.25">
      <c r="A144" s="150" t="str">
        <f>'Crisis Indicator Data'!A141</f>
        <v>Darfur refugees in Chad</v>
      </c>
      <c r="B144" s="151" t="str">
        <f>'Crisis Indicator Data'!B141</f>
        <v>Displacement</v>
      </c>
      <c r="C144" s="151" t="str">
        <f>'Crisis Indicator Data'!C141</f>
        <v>TCD005</v>
      </c>
      <c r="D144" s="151" t="str">
        <f>'Crisis Indicator Data'!D141</f>
        <v>Chad</v>
      </c>
      <c r="E144" s="152" t="str">
        <f>'Crisis Indicator Data'!E141</f>
        <v>TCD</v>
      </c>
      <c r="F144" s="240">
        <f>IF(LEN(E144)&gt;3,(IF(VLOOKUP($C144,'Regional Crises'!$B$1:$R$66,7,FALSE)="x","x",ROUND(IF(VLOOKUP($C144,'Regional Crises'!$B$1:$R$66,7,FALSE)&gt;$F$3,5,IF(VLOOKUP($C144,'Regional Crises'!$B$1:$R$66,7,FALSE)&lt;F$4,0,($F$3-VLOOKUP($C144,'Regional Crises'!$B$1:$R$66,7,FALSE))/($F$3-$F$4)*5)),1))),IF(VLOOKUP($E144,'Country Indicator Data'!$B$4:$N$300,3,FALSE)="x","x",ROUND(IF(VLOOKUP($E144,'Country Indicator Data'!$B$4:$N$300,3,FALSE)&gt;$F$3,5,IF(VLOOKUP($E144,'Country Indicator Data'!$B$4:$N$300,3,FALSE)&lt;$F$4,0,($F$3-VLOOKUP($E144,'Country Indicator Data'!$B$4:$N$300,3,FALSE))/($F$3-$F$4)*5)),1)))</f>
        <v>1.8</v>
      </c>
      <c r="G144" s="240">
        <f>IF(LEN(E144)&gt;3,(IF(VLOOKUP($C144,'Regional Crises'!$B$1:$R$66,9,FALSE)="x","x",ROUND(IF(VLOOKUP($C144,'Regional Crises'!$B$1:$R$66,9,FALSE)&gt;G$3,5,IF(VLOOKUP($C144,'Regional Crises'!$B$1:$R$66,9,FALSE)&lt;G$4,0,(G$3-VLOOKUP($C144,'Regional Crises'!$B$1:$R$66,9,FALSE))/(G$3-G$4)*5)),1))),IF(VLOOKUP($E144,'Country Indicator Data'!$B$4:$N$300,5,FALSE)="x","x",ROUND(IF(VLOOKUP($E144,'Country Indicator Data'!$B$4:$N$300,5,FALSE)&gt;G$3,5,IF(VLOOKUP($E144,'Country Indicator Data'!$B$4:$N$300,5,FALSE)&lt;G$4,0,(G$3-VLOOKUP($E144,'Country Indicator Data'!$B$4:$N$300,5,FALSE))/(G$3-G$4)*5)),1)))</f>
        <v>3.5</v>
      </c>
      <c r="H144" s="240">
        <f t="shared" si="52"/>
        <v>2.65</v>
      </c>
      <c r="I144" s="240">
        <f>IF(LEN(E144)&gt;3,(IF(VLOOKUP($C144,'Regional Crises'!$B$1:$R$66,6,FALSE)="x","x",ROUND(IF(VLOOKUP($C144,'Regional Crises'!$B$1:$R$66,6,FALSE)&gt;I$3,5,IF(VLOOKUP($C144,'Regional Crises'!$B$1:$R$66,6,FALSE)&lt;I$4,0,5-(I$3-VLOOKUP($C144,'Regional Crises'!$B$1:$R$66,6,FALSE))/(I$3-I$4)*5)),1))),IF(VLOOKUP($E144,'Country Indicator Data'!$B$4:$N$300,2,FALSE)="x","x",ROUND(IF(VLOOKUP($E144,'Country Indicator Data'!$B$4:$N$300,2,FALSE)&gt;I$3,5,IF(VLOOKUP($E144,'Country Indicator Data'!$B$4:$N$300,2,FALSE)&lt;I$4,0,5-(I$3-VLOOKUP($E144,'Country Indicator Data'!$B$4:$N$300,2,FALSE))/(I$3-I$4)*5)),1)))</f>
        <v>4.5999999999999996</v>
      </c>
      <c r="J144" s="240">
        <f>IF(LEN(E144)&gt;3,(IF(VLOOKUP($C144,'Regional Crises'!$B$1:$R$66,8,FALSE)="x","x",ROUND(IF(VLOOKUP($C144,'Regional Crises'!$B$1:$R$66,8,FALSE)&gt;J$3,5,IF(VLOOKUP($C144,'Regional Crises'!$B$1:$R$66,8,FALSE)&lt;J$4,0,5-(J$3-VLOOKUP($C144,'Regional Crises'!$B$1:$R$66,8,FALSE))/(J$3-J$4)*5)),1))),IF(VLOOKUP($E144,'Country Indicator Data'!$B$4:$N$300,4,FALSE)="x","x",ROUND(IF(VLOOKUP($E144,'Country Indicator Data'!$B$4:$N$300,4,FALSE)&gt;J$3,5,IF(VLOOKUP($E144,'Country Indicator Data'!$B$4:$N$300,4,FALSE)&lt;J$4,0,5-(J$3-VLOOKUP($E144,'Country Indicator Data'!$B$4:$N$300,4,FALSE))/(J$3-J$4)*5)),1)))</f>
        <v>1.9</v>
      </c>
      <c r="K144" s="240">
        <f t="shared" si="53"/>
        <v>3.25</v>
      </c>
      <c r="L144" s="240">
        <f>IF(LEN(E144)&gt;3,(IF(VLOOKUP($C144,'Regional Crises'!$B$1:$R$66,10,FALSE)="x","x",ROUND(IF(VLOOKUP($C144,'Regional Crises'!$B$1:$R$66,10,FALSE)&gt;L$3,5,IF(VLOOKUP($C144,'Regional Crises'!$B$1:$R$66,10,FALSE)&lt;L$4,0,5-(L$3-VLOOKUP($C144,'Regional Crises'!$B$1:$R$66,10,FALSE))/(L$3-L$4)*5)),1))),IF(VLOOKUP($E144,'Country Indicator Data'!$B$4:$N$300,6,FALSE)="x","x",ROUND(IF(VLOOKUP($E144,'Country Indicator Data'!$B$4:$N$300,6,FALSE)&gt;L$3,5,IF(VLOOKUP($E144,'Country Indicator Data'!$B$4:$N$300,6,FALSE)&lt;L$4,0,5-(L$3-VLOOKUP($E144,'Country Indicator Data'!$B$4:$N$300,6,FALSE))/(L$3-L$4)*5)),1)))</f>
        <v>4.7</v>
      </c>
      <c r="M144" s="240">
        <f>IF(LEN(E144)&gt;3,(IF(VLOOKUP($C144,'Regional Crises'!$B$1:$R$66,11,FALSE)="x","x",ROUND(IF(VLOOKUP($C144,'Regional Crises'!$B$1:$R$66,11,FALSE)&gt;M$3,5,IF(VLOOKUP($C144,'Regional Crises'!$B$1:$R$66,11,FALSE)&lt;M$4,0,5-(M$3-VLOOKUP($C144,'Regional Crises'!$B$1:$R$66,11,FALSE))/(M$3-M$4)*5)),1))),IF(VLOOKUP($E144,'Country Indicator Data'!$B$4:$N$300,7,FALSE)="x","x",ROUND(IF(VLOOKUP($E144,'Country Indicator Data'!$B$4:$N$300,7,FALSE)&gt;M$3,5,IF(VLOOKUP($E144,'Country Indicator Data'!$B$4:$N$300,7,FALSE)&lt;M$4,0,5-(M$3-VLOOKUP($E144,'Country Indicator Data'!$B$4:$N$300,7,FALSE))/(M$3-M$4)*5)),1)))</f>
        <v>2.2999999999999998</v>
      </c>
      <c r="N144" s="240">
        <f t="shared" si="54"/>
        <v>3.5</v>
      </c>
      <c r="O144" s="240">
        <f t="shared" si="55"/>
        <v>3.1333333333333333</v>
      </c>
      <c r="P144" s="240">
        <f>IF(LEN(E144)&gt;3,VLOOKUP(C144,'Regional Crises'!$B$1:$R$69,12,FALSE),VLOOKUP(E144,'Country Indicator Data'!$B$4:$I$300,8,FALSE))</f>
        <v>5</v>
      </c>
      <c r="Q144" s="240">
        <f>IF(LEN(E144)&gt;3,((IF(VLOOKUP($C144,'Regional Crises'!$B$1:$R$66,13,FALSE)="x","x",ROUND(IF(VLOOKUP($C144,'Regional Crises'!$B$1:$R$66,13,FALSE)&gt;Q$3,5,IF(VLOOKUP($C144,'Regional Crises'!$B$1:$R$66,13,FALSE)&lt;Q$4,0,5-(LOG(Q$3)-LOG(VLOOKUP($C144,'Regional Crises'!$B$1:$R$66,13,FALSE)))/(LOG(Q$3)-LOG(Q$4))*5)),1)))),(IF(VLOOKUP($E144,'Country Indicator Data'!$B$4:$N$300,9,FALSE)="x","x",ROUND(IF(VLOOKUP($E144,'Country Indicator Data'!$B$4:$N$300,9,FALSE)&gt;Q$3,5,IF(VLOOKUP($E144,'Country Indicator Data'!$B$4:$N$300,9,FALSE)&lt;Q$4,0,5-(LOG(Q$3)-LOG(VLOOKUP($E144,'Country Indicator Data'!$B$4:$N$300,9,FALSE)))/(LOG(Q$3)-LOG(Q$4))*5)),1))))</f>
        <v>3.4</v>
      </c>
      <c r="R144" s="240">
        <f t="shared" si="56"/>
        <v>4.2</v>
      </c>
      <c r="S144" s="240">
        <f>IF(LEN(E144)&gt;3,((IF(VLOOKUP($C144,'Regional Crises'!$B$1:$R$66,17,FALSE)="x","x",ROUND(IF(VLOOKUP($C144,'Regional Crises'!$B$1:$R$66,17,FALSE)&gt;S$3,0,IF(VLOOKUP($C144,'Regional Crises'!$B$1:$R$66,17,FALSE)&lt;S$4,5,(S$3-VLOOKUP($C144,'Regional Crises'!$B$1:$R$66,17,FALSE))/(S$3-S$4)*5)),1)))),(IF(VLOOKUP($E144,'Country Indicator Data'!$B$4:$N$300,13,FALSE)="x","x",ROUND(IF(VLOOKUP($E144,'Country Indicator Data'!$B$4:$N$300,13,FALSE)&gt;S$3,0,IF(VLOOKUP($E144,'Country Indicator Data'!$B$4:$N$300,13,FALSE)&lt;S$4,5,(S$3-VLOOKUP($E144,'Country Indicator Data'!$B$4:$N$300,13,FALSE))/(S$3-S$4)*5)),1))))</f>
        <v>4</v>
      </c>
      <c r="T144" s="240">
        <f>IF(LEN(E144)&gt;3,((IF(VLOOKUP($C144,'Regional Crises'!$B$1:$R$66,14,FALSE)="x","x",ROUND(IF(VLOOKUP($C144,'Regional Crises'!$B$1:$R$66,14,FALSE)&gt;T$3,0,IF(VLOOKUP($C144,'Regional Crises'!$B$1:$R$66,14,FALSE)&lt;T$4,5,(T$3-VLOOKUP($C144,'Regional Crises'!$B$1:$R$66,14,FALSE))/(T$3-T$4)*5)),1)))),(IF(VLOOKUP($E144,'Country Indicator Data'!$B$4:$N$300,10,FALSE)="x","x",ROUND(IF(VLOOKUP($E144,'Country Indicator Data'!$B$4:$N$300,10,FALSE)&gt;T$3,0,IF(VLOOKUP($E144,'Country Indicator Data'!$B$4:$N$300,10,FALSE)&lt;T$4,5,(T$3-VLOOKUP($E144,'Country Indicator Data'!$B$4:$N$300,10,FALSE))/(T$3-T$4)*5)),1))))</f>
        <v>3.8</v>
      </c>
      <c r="U144" s="240">
        <f>IF(LEN(E144)&gt;3,((IF(VLOOKUP($C144,'Regional Crises'!$B$1:$R$66,15,FALSE)="x","x",ROUND(IF(VLOOKUP($C144,'Regional Crises'!$B$1:$R$66,15,FALSE)&gt;U$3,0,IF(VLOOKUP($C144,'Regional Crises'!$B$1:$R$66,15,FALSE)&lt;U$4,5,(U$3-VLOOKUP($C144,'Regional Crises'!$B$1:$R$66,15,FALSE))/(U$3-U$4)*5)),1)))),(IF(VLOOKUP($E144,'Country Indicator Data'!$B$4:$N$300,11,FALSE)="x","x",ROUND(IF(VLOOKUP($E144,'Country Indicator Data'!$B$4:$N$300,11,FALSE)&gt;U$3,0,IF(VLOOKUP($E144,'Country Indicator Data'!$B$4:$N$300,11,FALSE)&lt;U$4,5,(U$3-VLOOKUP($E144,'Country Indicator Data'!$B$4:$N$300,11,FALSE))/(U$3-U$4)*5)),1))))</f>
        <v>4.0999999999999996</v>
      </c>
      <c r="V144" s="240">
        <f>IF(LEN(E144)&gt;3,((IF(VLOOKUP($C144,'Regional Crises'!$B$1:$R$66,16,FALSE)="x","x",ROUND(IF(VLOOKUP($C144,'Regional Crises'!$B$1:$R$66,16,FALSE)&gt;V$3,0,IF(VLOOKUP($C144,'Regional Crises'!$B$1:$R$66,16,FALSE)&lt;V$4,5,(V$3-VLOOKUP($C144,'Regional Crises'!$B$1:$R$66,16,FALSE))/(V$3-V$4)*5)),1)))),(IF(VLOOKUP($E144,'Country Indicator Data'!$B$4:$N$300,12,FALSE)="x","x",ROUND(IF(VLOOKUP($E144,'Country Indicator Data'!$B$4:$N$300,12,FALSE)&gt;V$3,0,IF(VLOOKUP($E144,'Country Indicator Data'!$B$4:$N$300,12,FALSE)&lt;V$4,5,(V$3-VLOOKUP($E144,'Country Indicator Data'!$B$4:$N$300,12,FALSE))/(V$3-V$4)*5)),1))))</f>
        <v>4.2</v>
      </c>
      <c r="W144" s="240">
        <f t="shared" si="57"/>
        <v>4</v>
      </c>
      <c r="X144" s="240">
        <f t="shared" si="58"/>
        <v>3.8</v>
      </c>
      <c r="Y144" s="247">
        <f>IF('Core Indicators'!FC141="x","x",IF('Core Indicators'!FC141&gt;=5,5,IF('Core Indicators'!FC141&gt;=4,4,IF('Core Indicators'!FC141&gt;=3,3,IF('Core Indicators'!FC141&gt;=2,2,IF('Core Indicators'!FC141&gt;=1,1,0))))))</f>
        <v>3</v>
      </c>
      <c r="Z144" s="240">
        <f t="shared" si="59"/>
        <v>3</v>
      </c>
      <c r="AA144" s="247">
        <f>'Crisis Indicator Data'!Y141</f>
        <v>1</v>
      </c>
      <c r="AB144" s="247">
        <f>'Crisis Indicator Data'!Z141</f>
        <v>3</v>
      </c>
      <c r="AC144" s="247">
        <f>'Crisis Indicator Data'!AA141</f>
        <v>2</v>
      </c>
      <c r="AD144" s="247">
        <f>'Crisis Indicator Data'!AB141</f>
        <v>0</v>
      </c>
      <c r="AE144" s="247">
        <f t="shared" si="60"/>
        <v>3</v>
      </c>
      <c r="AF144" s="247">
        <f>'Crisis Indicator Data'!AC141</f>
        <v>2</v>
      </c>
      <c r="AG144" s="247">
        <f>'Crisis Indicator Data'!AD141</f>
        <v>1</v>
      </c>
      <c r="AH144" s="247">
        <f t="shared" si="61"/>
        <v>3</v>
      </c>
      <c r="AI144" s="247">
        <f>'Crisis Indicator Data'!AE141</f>
        <v>2</v>
      </c>
      <c r="AJ144" s="247">
        <f>'Crisis Indicator Data'!AF141</f>
        <v>2</v>
      </c>
      <c r="AK144" s="247">
        <f>'Crisis Indicator Data'!AG141</f>
        <v>3</v>
      </c>
      <c r="AL144" s="247">
        <f t="shared" si="62"/>
        <v>5</v>
      </c>
      <c r="AM144" s="240">
        <f t="shared" si="63"/>
        <v>4</v>
      </c>
      <c r="AN144" s="240">
        <f t="shared" si="64"/>
        <v>3.5</v>
      </c>
    </row>
    <row r="145" spans="1:40" x14ac:dyDescent="0.25">
      <c r="A145" s="150" t="str">
        <f>'Crisis Indicator Data'!A142</f>
        <v>Tibesti Conflict in Chad</v>
      </c>
      <c r="B145" s="151" t="str">
        <f>'Crisis Indicator Data'!B142</f>
        <v>Conflict</v>
      </c>
      <c r="C145" s="151" t="str">
        <f>'Crisis Indicator Data'!C142</f>
        <v>TCD006</v>
      </c>
      <c r="D145" s="151" t="str">
        <f>'Crisis Indicator Data'!D142</f>
        <v>Chad</v>
      </c>
      <c r="E145" s="152" t="str">
        <f>'Crisis Indicator Data'!E142</f>
        <v>TCD</v>
      </c>
      <c r="F145" s="240">
        <f>IF(LEN(E145)&gt;3,(IF(VLOOKUP($C145,'Regional Crises'!$B$1:$R$66,7,FALSE)="x","x",ROUND(IF(VLOOKUP($C145,'Regional Crises'!$B$1:$R$66,7,FALSE)&gt;$F$3,5,IF(VLOOKUP($C145,'Regional Crises'!$B$1:$R$66,7,FALSE)&lt;F$4,0,($F$3-VLOOKUP($C145,'Regional Crises'!$B$1:$R$66,7,FALSE))/($F$3-$F$4)*5)),1))),IF(VLOOKUP($E145,'Country Indicator Data'!$B$4:$N$300,3,FALSE)="x","x",ROUND(IF(VLOOKUP($E145,'Country Indicator Data'!$B$4:$N$300,3,FALSE)&gt;$F$3,5,IF(VLOOKUP($E145,'Country Indicator Data'!$B$4:$N$300,3,FALSE)&lt;$F$4,0,($F$3-VLOOKUP($E145,'Country Indicator Data'!$B$4:$N$300,3,FALSE))/($F$3-$F$4)*5)),1)))</f>
        <v>1.8</v>
      </c>
      <c r="G145" s="240">
        <f>IF(LEN(E145)&gt;3,(IF(VLOOKUP($C145,'Regional Crises'!$B$1:$R$66,9,FALSE)="x","x",ROUND(IF(VLOOKUP($C145,'Regional Crises'!$B$1:$R$66,9,FALSE)&gt;G$3,5,IF(VLOOKUP($C145,'Regional Crises'!$B$1:$R$66,9,FALSE)&lt;G$4,0,(G$3-VLOOKUP($C145,'Regional Crises'!$B$1:$R$66,9,FALSE))/(G$3-G$4)*5)),1))),IF(VLOOKUP($E145,'Country Indicator Data'!$B$4:$N$300,5,FALSE)="x","x",ROUND(IF(VLOOKUP($E145,'Country Indicator Data'!$B$4:$N$300,5,FALSE)&gt;G$3,5,IF(VLOOKUP($E145,'Country Indicator Data'!$B$4:$N$300,5,FALSE)&lt;G$4,0,(G$3-VLOOKUP($E145,'Country Indicator Data'!$B$4:$N$300,5,FALSE))/(G$3-G$4)*5)),1)))</f>
        <v>3.5</v>
      </c>
      <c r="H145" s="240">
        <f t="shared" si="52"/>
        <v>2.65</v>
      </c>
      <c r="I145" s="240">
        <f>IF(LEN(E145)&gt;3,(IF(VLOOKUP($C145,'Regional Crises'!$B$1:$R$66,6,FALSE)="x","x",ROUND(IF(VLOOKUP($C145,'Regional Crises'!$B$1:$R$66,6,FALSE)&gt;I$3,5,IF(VLOOKUP($C145,'Regional Crises'!$B$1:$R$66,6,FALSE)&lt;I$4,0,5-(I$3-VLOOKUP($C145,'Regional Crises'!$B$1:$R$66,6,FALSE))/(I$3-I$4)*5)),1))),IF(VLOOKUP($E145,'Country Indicator Data'!$B$4:$N$300,2,FALSE)="x","x",ROUND(IF(VLOOKUP($E145,'Country Indicator Data'!$B$4:$N$300,2,FALSE)&gt;I$3,5,IF(VLOOKUP($E145,'Country Indicator Data'!$B$4:$N$300,2,FALSE)&lt;I$4,0,5-(I$3-VLOOKUP($E145,'Country Indicator Data'!$B$4:$N$300,2,FALSE))/(I$3-I$4)*5)),1)))</f>
        <v>4.5999999999999996</v>
      </c>
      <c r="J145" s="240">
        <f>IF(LEN(E145)&gt;3,(IF(VLOOKUP($C145,'Regional Crises'!$B$1:$R$66,8,FALSE)="x","x",ROUND(IF(VLOOKUP($C145,'Regional Crises'!$B$1:$R$66,8,FALSE)&gt;J$3,5,IF(VLOOKUP($C145,'Regional Crises'!$B$1:$R$66,8,FALSE)&lt;J$4,0,5-(J$3-VLOOKUP($C145,'Regional Crises'!$B$1:$R$66,8,FALSE))/(J$3-J$4)*5)),1))),IF(VLOOKUP($E145,'Country Indicator Data'!$B$4:$N$300,4,FALSE)="x","x",ROUND(IF(VLOOKUP($E145,'Country Indicator Data'!$B$4:$N$300,4,FALSE)&gt;J$3,5,IF(VLOOKUP($E145,'Country Indicator Data'!$B$4:$N$300,4,FALSE)&lt;J$4,0,5-(J$3-VLOOKUP($E145,'Country Indicator Data'!$B$4:$N$300,4,FALSE))/(J$3-J$4)*5)),1)))</f>
        <v>1.9</v>
      </c>
      <c r="K145" s="240">
        <f t="shared" si="53"/>
        <v>3.25</v>
      </c>
      <c r="L145" s="240">
        <f>IF(LEN(E145)&gt;3,(IF(VLOOKUP($C145,'Regional Crises'!$B$1:$R$66,10,FALSE)="x","x",ROUND(IF(VLOOKUP($C145,'Regional Crises'!$B$1:$R$66,10,FALSE)&gt;L$3,5,IF(VLOOKUP($C145,'Regional Crises'!$B$1:$R$66,10,FALSE)&lt;L$4,0,5-(L$3-VLOOKUP($C145,'Regional Crises'!$B$1:$R$66,10,FALSE))/(L$3-L$4)*5)),1))),IF(VLOOKUP($E145,'Country Indicator Data'!$B$4:$N$300,6,FALSE)="x","x",ROUND(IF(VLOOKUP($E145,'Country Indicator Data'!$B$4:$N$300,6,FALSE)&gt;L$3,5,IF(VLOOKUP($E145,'Country Indicator Data'!$B$4:$N$300,6,FALSE)&lt;L$4,0,5-(L$3-VLOOKUP($E145,'Country Indicator Data'!$B$4:$N$300,6,FALSE))/(L$3-L$4)*5)),1)))</f>
        <v>4.7</v>
      </c>
      <c r="M145" s="240">
        <f>IF(LEN(E145)&gt;3,(IF(VLOOKUP($C145,'Regional Crises'!$B$1:$R$66,11,FALSE)="x","x",ROUND(IF(VLOOKUP($C145,'Regional Crises'!$B$1:$R$66,11,FALSE)&gt;M$3,5,IF(VLOOKUP($C145,'Regional Crises'!$B$1:$R$66,11,FALSE)&lt;M$4,0,5-(M$3-VLOOKUP($C145,'Regional Crises'!$B$1:$R$66,11,FALSE))/(M$3-M$4)*5)),1))),IF(VLOOKUP($E145,'Country Indicator Data'!$B$4:$N$300,7,FALSE)="x","x",ROUND(IF(VLOOKUP($E145,'Country Indicator Data'!$B$4:$N$300,7,FALSE)&gt;M$3,5,IF(VLOOKUP($E145,'Country Indicator Data'!$B$4:$N$300,7,FALSE)&lt;M$4,0,5-(M$3-VLOOKUP($E145,'Country Indicator Data'!$B$4:$N$300,7,FALSE))/(M$3-M$4)*5)),1)))</f>
        <v>2.2999999999999998</v>
      </c>
      <c r="N145" s="240">
        <f t="shared" si="54"/>
        <v>3.5</v>
      </c>
      <c r="O145" s="240">
        <f t="shared" si="55"/>
        <v>3.1333333333333333</v>
      </c>
      <c r="P145" s="240">
        <f>IF(LEN(E145)&gt;3,VLOOKUP(C145,'Regional Crises'!$B$1:$R$69,12,FALSE),VLOOKUP(E145,'Country Indicator Data'!$B$4:$I$300,8,FALSE))</f>
        <v>5</v>
      </c>
      <c r="Q145" s="240">
        <f>IF(LEN(E145)&gt;3,((IF(VLOOKUP($C145,'Regional Crises'!$B$1:$R$66,13,FALSE)="x","x",ROUND(IF(VLOOKUP($C145,'Regional Crises'!$B$1:$R$66,13,FALSE)&gt;Q$3,5,IF(VLOOKUP($C145,'Regional Crises'!$B$1:$R$66,13,FALSE)&lt;Q$4,0,5-(LOG(Q$3)-LOG(VLOOKUP($C145,'Regional Crises'!$B$1:$R$66,13,FALSE)))/(LOG(Q$3)-LOG(Q$4))*5)),1)))),(IF(VLOOKUP($E145,'Country Indicator Data'!$B$4:$N$300,9,FALSE)="x","x",ROUND(IF(VLOOKUP($E145,'Country Indicator Data'!$B$4:$N$300,9,FALSE)&gt;Q$3,5,IF(VLOOKUP($E145,'Country Indicator Data'!$B$4:$N$300,9,FALSE)&lt;Q$4,0,5-(LOG(Q$3)-LOG(VLOOKUP($E145,'Country Indicator Data'!$B$4:$N$300,9,FALSE)))/(LOG(Q$3)-LOG(Q$4))*5)),1))))</f>
        <v>3.4</v>
      </c>
      <c r="R145" s="240">
        <f t="shared" si="56"/>
        <v>4.2</v>
      </c>
      <c r="S145" s="240">
        <f>IF(LEN(E145)&gt;3,((IF(VLOOKUP($C145,'Regional Crises'!$B$1:$R$66,17,FALSE)="x","x",ROUND(IF(VLOOKUP($C145,'Regional Crises'!$B$1:$R$66,17,FALSE)&gt;S$3,0,IF(VLOOKUP($C145,'Regional Crises'!$B$1:$R$66,17,FALSE)&lt;S$4,5,(S$3-VLOOKUP($C145,'Regional Crises'!$B$1:$R$66,17,FALSE))/(S$3-S$4)*5)),1)))),(IF(VLOOKUP($E145,'Country Indicator Data'!$B$4:$N$300,13,FALSE)="x","x",ROUND(IF(VLOOKUP($E145,'Country Indicator Data'!$B$4:$N$300,13,FALSE)&gt;S$3,0,IF(VLOOKUP($E145,'Country Indicator Data'!$B$4:$N$300,13,FALSE)&lt;S$4,5,(S$3-VLOOKUP($E145,'Country Indicator Data'!$B$4:$N$300,13,FALSE))/(S$3-S$4)*5)),1))))</f>
        <v>4</v>
      </c>
      <c r="T145" s="240">
        <f>IF(LEN(E145)&gt;3,((IF(VLOOKUP($C145,'Regional Crises'!$B$1:$R$66,14,FALSE)="x","x",ROUND(IF(VLOOKUP($C145,'Regional Crises'!$B$1:$R$66,14,FALSE)&gt;T$3,0,IF(VLOOKUP($C145,'Regional Crises'!$B$1:$R$66,14,FALSE)&lt;T$4,5,(T$3-VLOOKUP($C145,'Regional Crises'!$B$1:$R$66,14,FALSE))/(T$3-T$4)*5)),1)))),(IF(VLOOKUP($E145,'Country Indicator Data'!$B$4:$N$300,10,FALSE)="x","x",ROUND(IF(VLOOKUP($E145,'Country Indicator Data'!$B$4:$N$300,10,FALSE)&gt;T$3,0,IF(VLOOKUP($E145,'Country Indicator Data'!$B$4:$N$300,10,FALSE)&lt;T$4,5,(T$3-VLOOKUP($E145,'Country Indicator Data'!$B$4:$N$300,10,FALSE))/(T$3-T$4)*5)),1))))</f>
        <v>3.8</v>
      </c>
      <c r="U145" s="240">
        <f>IF(LEN(E145)&gt;3,((IF(VLOOKUP($C145,'Regional Crises'!$B$1:$R$66,15,FALSE)="x","x",ROUND(IF(VLOOKUP($C145,'Regional Crises'!$B$1:$R$66,15,FALSE)&gt;U$3,0,IF(VLOOKUP($C145,'Regional Crises'!$B$1:$R$66,15,FALSE)&lt;U$4,5,(U$3-VLOOKUP($C145,'Regional Crises'!$B$1:$R$66,15,FALSE))/(U$3-U$4)*5)),1)))),(IF(VLOOKUP($E145,'Country Indicator Data'!$B$4:$N$300,11,FALSE)="x","x",ROUND(IF(VLOOKUP($E145,'Country Indicator Data'!$B$4:$N$300,11,FALSE)&gt;U$3,0,IF(VLOOKUP($E145,'Country Indicator Data'!$B$4:$N$300,11,FALSE)&lt;U$4,5,(U$3-VLOOKUP($E145,'Country Indicator Data'!$B$4:$N$300,11,FALSE))/(U$3-U$4)*5)),1))))</f>
        <v>4.0999999999999996</v>
      </c>
      <c r="V145" s="240">
        <f>IF(LEN(E145)&gt;3,((IF(VLOOKUP($C145,'Regional Crises'!$B$1:$R$66,16,FALSE)="x","x",ROUND(IF(VLOOKUP($C145,'Regional Crises'!$B$1:$R$66,16,FALSE)&gt;V$3,0,IF(VLOOKUP($C145,'Regional Crises'!$B$1:$R$66,16,FALSE)&lt;V$4,5,(V$3-VLOOKUP($C145,'Regional Crises'!$B$1:$R$66,16,FALSE))/(V$3-V$4)*5)),1)))),(IF(VLOOKUP($E145,'Country Indicator Data'!$B$4:$N$300,12,FALSE)="x","x",ROUND(IF(VLOOKUP($E145,'Country Indicator Data'!$B$4:$N$300,12,FALSE)&gt;V$3,0,IF(VLOOKUP($E145,'Country Indicator Data'!$B$4:$N$300,12,FALSE)&lt;V$4,5,(V$3-VLOOKUP($E145,'Country Indicator Data'!$B$4:$N$300,12,FALSE))/(V$3-V$4)*5)),1))))</f>
        <v>4.2</v>
      </c>
      <c r="W145" s="240">
        <f t="shared" si="57"/>
        <v>4</v>
      </c>
      <c r="X145" s="240">
        <f t="shared" si="58"/>
        <v>3.8</v>
      </c>
      <c r="Y145" s="247">
        <f>IF('Core Indicators'!FC142="x","x",IF('Core Indicators'!FC142&gt;=5,5,IF('Core Indicators'!FC142&gt;=4,4,IF('Core Indicators'!FC142&gt;=3,3,IF('Core Indicators'!FC142&gt;=2,2,IF('Core Indicators'!FC142&gt;=1,1,0))))))</f>
        <v>3</v>
      </c>
      <c r="Z145" s="240">
        <f t="shared" si="59"/>
        <v>3</v>
      </c>
      <c r="AA145" s="247">
        <f>'Crisis Indicator Data'!Y142</f>
        <v>1</v>
      </c>
      <c r="AB145" s="247">
        <f>'Crisis Indicator Data'!Z142</f>
        <v>3</v>
      </c>
      <c r="AC145" s="247">
        <f>'Crisis Indicator Data'!AA142</f>
        <v>2</v>
      </c>
      <c r="AD145" s="247">
        <f>'Crisis Indicator Data'!AB142</f>
        <v>0</v>
      </c>
      <c r="AE145" s="247">
        <f t="shared" si="60"/>
        <v>3</v>
      </c>
      <c r="AF145" s="247">
        <f>'Crisis Indicator Data'!AC142</f>
        <v>2</v>
      </c>
      <c r="AG145" s="247">
        <f>'Crisis Indicator Data'!AD142</f>
        <v>1</v>
      </c>
      <c r="AH145" s="247">
        <f t="shared" si="61"/>
        <v>3</v>
      </c>
      <c r="AI145" s="247">
        <f>'Crisis Indicator Data'!AE142</f>
        <v>2</v>
      </c>
      <c r="AJ145" s="247">
        <f>'Crisis Indicator Data'!AF142</f>
        <v>2</v>
      </c>
      <c r="AK145" s="247">
        <f>'Crisis Indicator Data'!AG142</f>
        <v>2</v>
      </c>
      <c r="AL145" s="247">
        <f t="shared" si="62"/>
        <v>4</v>
      </c>
      <c r="AM145" s="240">
        <f t="shared" si="63"/>
        <v>3</v>
      </c>
      <c r="AN145" s="240">
        <f t="shared" si="64"/>
        <v>3</v>
      </c>
    </row>
    <row r="146" spans="1:40" x14ac:dyDescent="0.25">
      <c r="A146" s="150" t="str">
        <f>'Crisis Indicator Data'!A143</f>
        <v>Multiple situations in Thailand</v>
      </c>
      <c r="B146" s="151" t="str">
        <f>'Crisis Indicator Data'!B143</f>
        <v>Conflict,Displacement</v>
      </c>
      <c r="C146" s="151" t="str">
        <f>'Crisis Indicator Data'!C143</f>
        <v>THA001</v>
      </c>
      <c r="D146" s="151" t="str">
        <f>'Crisis Indicator Data'!D143</f>
        <v>Thailand</v>
      </c>
      <c r="E146" s="152" t="str">
        <f>'Crisis Indicator Data'!E143</f>
        <v>THA</v>
      </c>
      <c r="F146" s="240">
        <f>IF(LEN(E146)&gt;3,(IF(VLOOKUP($C146,'Regional Crises'!$B$1:$R$66,7,FALSE)="x","x",ROUND(IF(VLOOKUP($C146,'Regional Crises'!$B$1:$R$66,7,FALSE)&gt;$F$3,5,IF(VLOOKUP($C146,'Regional Crises'!$B$1:$R$66,7,FALSE)&lt;F$4,0,($F$3-VLOOKUP($C146,'Regional Crises'!$B$1:$R$66,7,FALSE))/($F$3-$F$4)*5)),1))),IF(VLOOKUP($E146,'Country Indicator Data'!$B$4:$N$300,3,FALSE)="x","x",ROUND(IF(VLOOKUP($E146,'Country Indicator Data'!$B$4:$N$300,3,FALSE)&gt;$F$3,5,IF(VLOOKUP($E146,'Country Indicator Data'!$B$4:$N$300,3,FALSE)&lt;$F$4,0,($F$3-VLOOKUP($E146,'Country Indicator Data'!$B$4:$N$300,3,FALSE))/($F$3-$F$4)*5)),1)))</f>
        <v>2.1</v>
      </c>
      <c r="G146" s="240">
        <f>IF(LEN(E146)&gt;3,(IF(VLOOKUP($C146,'Regional Crises'!$B$1:$R$66,9,FALSE)="x","x",ROUND(IF(VLOOKUP($C146,'Regional Crises'!$B$1:$R$66,9,FALSE)&gt;G$3,5,IF(VLOOKUP($C146,'Regional Crises'!$B$1:$R$66,9,FALSE)&lt;G$4,0,(G$3-VLOOKUP($C146,'Regional Crises'!$B$1:$R$66,9,FALSE))/(G$3-G$4)*5)),1))),IF(VLOOKUP($E146,'Country Indicator Data'!$B$4:$N$300,5,FALSE)="x","x",ROUND(IF(VLOOKUP($E146,'Country Indicator Data'!$B$4:$N$300,5,FALSE)&gt;G$3,5,IF(VLOOKUP($E146,'Country Indicator Data'!$B$4:$N$300,5,FALSE)&lt;G$4,0,(G$3-VLOOKUP($E146,'Country Indicator Data'!$B$4:$N$300,5,FALSE))/(G$3-G$4)*5)),1)))</f>
        <v>3.4</v>
      </c>
      <c r="H146" s="240">
        <f t="shared" si="52"/>
        <v>2.75</v>
      </c>
      <c r="I146" s="240">
        <f>IF(LEN(E146)&gt;3,(IF(VLOOKUP($C146,'Regional Crises'!$B$1:$R$66,6,FALSE)="x","x",ROUND(IF(VLOOKUP($C146,'Regional Crises'!$B$1:$R$66,6,FALSE)&gt;I$3,5,IF(VLOOKUP($C146,'Regional Crises'!$B$1:$R$66,6,FALSE)&lt;I$4,0,5-(I$3-VLOOKUP($C146,'Regional Crises'!$B$1:$R$66,6,FALSE))/(I$3-I$4)*5)),1))),IF(VLOOKUP($E146,'Country Indicator Data'!$B$4:$N$300,2,FALSE)="x","x",ROUND(IF(VLOOKUP($E146,'Country Indicator Data'!$B$4:$N$300,2,FALSE)&gt;I$3,5,IF(VLOOKUP($E146,'Country Indicator Data'!$B$4:$N$300,2,FALSE)&lt;I$4,0,5-(I$3-VLOOKUP($E146,'Country Indicator Data'!$B$4:$N$300,2,FALSE))/(I$3-I$4)*5)),1)))</f>
        <v>1.6</v>
      </c>
      <c r="J146" s="240">
        <f>IF(LEN(E146)&gt;3,(IF(VLOOKUP($C146,'Regional Crises'!$B$1:$R$66,8,FALSE)="x","x",ROUND(IF(VLOOKUP($C146,'Regional Crises'!$B$1:$R$66,8,FALSE)&gt;J$3,5,IF(VLOOKUP($C146,'Regional Crises'!$B$1:$R$66,8,FALSE)&lt;J$4,0,5-(J$3-VLOOKUP($C146,'Regional Crises'!$B$1:$R$66,8,FALSE))/(J$3-J$4)*5)),1))),IF(VLOOKUP($E146,'Country Indicator Data'!$B$4:$N$300,4,FALSE)="x","x",ROUND(IF(VLOOKUP($E146,'Country Indicator Data'!$B$4:$N$300,4,FALSE)&gt;J$3,5,IF(VLOOKUP($E146,'Country Indicator Data'!$B$4:$N$300,4,FALSE)&lt;J$4,0,5-(J$3-VLOOKUP($E146,'Country Indicator Data'!$B$4:$N$300,4,FALSE))/(J$3-J$4)*5)),1)))</f>
        <v>0.5</v>
      </c>
      <c r="K146" s="240">
        <f t="shared" si="53"/>
        <v>1.05</v>
      </c>
      <c r="L146" s="240">
        <f>IF(LEN(E146)&gt;3,(IF(VLOOKUP($C146,'Regional Crises'!$B$1:$R$66,10,FALSE)="x","x",ROUND(IF(VLOOKUP($C146,'Regional Crises'!$B$1:$R$66,10,FALSE)&gt;L$3,5,IF(VLOOKUP($C146,'Regional Crises'!$B$1:$R$66,10,FALSE)&lt;L$4,0,5-(L$3-VLOOKUP($C146,'Regional Crises'!$B$1:$R$66,10,FALSE))/(L$3-L$4)*5)),1))),IF(VLOOKUP($E146,'Country Indicator Data'!$B$4:$N$300,6,FALSE)="x","x",ROUND(IF(VLOOKUP($E146,'Country Indicator Data'!$B$4:$N$300,6,FALSE)&gt;L$3,5,IF(VLOOKUP($E146,'Country Indicator Data'!$B$4:$N$300,6,FALSE)&lt;L$4,0,5-(L$3-VLOOKUP($E146,'Country Indicator Data'!$B$4:$N$300,6,FALSE))/(L$3-L$4)*5)),1)))</f>
        <v>2.5</v>
      </c>
      <c r="M146" s="240">
        <f>IF(LEN(E146)&gt;3,(IF(VLOOKUP($C146,'Regional Crises'!$B$1:$R$66,11,FALSE)="x","x",ROUND(IF(VLOOKUP($C146,'Regional Crises'!$B$1:$R$66,11,FALSE)&gt;M$3,5,IF(VLOOKUP($C146,'Regional Crises'!$B$1:$R$66,11,FALSE)&lt;M$4,0,5-(M$3-VLOOKUP($C146,'Regional Crises'!$B$1:$R$66,11,FALSE))/(M$3-M$4)*5)),1))),IF(VLOOKUP($E146,'Country Indicator Data'!$B$4:$N$300,7,FALSE)="x","x",ROUND(IF(VLOOKUP($E146,'Country Indicator Data'!$B$4:$N$300,7,FALSE)&gt;M$3,5,IF(VLOOKUP($E146,'Country Indicator Data'!$B$4:$N$300,7,FALSE)&lt;M$4,0,5-(M$3-VLOOKUP($E146,'Country Indicator Data'!$B$4:$N$300,7,FALSE))/(M$3-M$4)*5)),1)))</f>
        <v>1.2</v>
      </c>
      <c r="N146" s="240">
        <f t="shared" si="54"/>
        <v>1.85</v>
      </c>
      <c r="O146" s="240">
        <f t="shared" si="55"/>
        <v>1.8833333333333335</v>
      </c>
      <c r="P146" s="240">
        <f>IF(LEN(E146)&gt;3,VLOOKUP(C146,'Regional Crises'!$B$1:$R$69,12,FALSE),VLOOKUP(E146,'Country Indicator Data'!$B$4:$I$300,8,FALSE))</f>
        <v>3</v>
      </c>
      <c r="Q146" s="240">
        <f>IF(LEN(E146)&gt;3,((IF(VLOOKUP($C146,'Regional Crises'!$B$1:$R$66,13,FALSE)="x","x",ROUND(IF(VLOOKUP($C146,'Regional Crises'!$B$1:$R$66,13,FALSE)&gt;Q$3,5,IF(VLOOKUP($C146,'Regional Crises'!$B$1:$R$66,13,FALSE)&lt;Q$4,0,5-(LOG(Q$3)-LOG(VLOOKUP($C146,'Regional Crises'!$B$1:$R$66,13,FALSE)))/(LOG(Q$3)-LOG(Q$4))*5)),1)))),(IF(VLOOKUP($E146,'Country Indicator Data'!$B$4:$N$300,9,FALSE)="x","x",ROUND(IF(VLOOKUP($E146,'Country Indicator Data'!$B$4:$N$300,9,FALSE)&gt;Q$3,5,IF(VLOOKUP($E146,'Country Indicator Data'!$B$4:$N$300,9,FALSE)&lt;Q$4,0,5-(LOG(Q$3)-LOG(VLOOKUP($E146,'Country Indicator Data'!$B$4:$N$300,9,FALSE)))/(LOG(Q$3)-LOG(Q$4))*5)),1))))</f>
        <v>2</v>
      </c>
      <c r="R146" s="240">
        <f t="shared" si="56"/>
        <v>2.5</v>
      </c>
      <c r="S146" s="240">
        <f>IF(LEN(E146)&gt;3,((IF(VLOOKUP($C146,'Regional Crises'!$B$1:$R$66,17,FALSE)="x","x",ROUND(IF(VLOOKUP($C146,'Regional Crises'!$B$1:$R$66,17,FALSE)&gt;S$3,0,IF(VLOOKUP($C146,'Regional Crises'!$B$1:$R$66,17,FALSE)&lt;S$4,5,(S$3-VLOOKUP($C146,'Regional Crises'!$B$1:$R$66,17,FALSE))/(S$3-S$4)*5)),1)))),(IF(VLOOKUP($E146,'Country Indicator Data'!$B$4:$N$300,13,FALSE)="x","x",ROUND(IF(VLOOKUP($E146,'Country Indicator Data'!$B$4:$N$300,13,FALSE)&gt;S$3,0,IF(VLOOKUP($E146,'Country Indicator Data'!$B$4:$N$300,13,FALSE)&lt;S$4,5,(S$3-VLOOKUP($E146,'Country Indicator Data'!$B$4:$N$300,13,FALSE))/(S$3-S$4)*5)),1))))</f>
        <v>3.2</v>
      </c>
      <c r="T146" s="240">
        <f>IF(LEN(E146)&gt;3,((IF(VLOOKUP($C146,'Regional Crises'!$B$1:$R$66,14,FALSE)="x","x",ROUND(IF(VLOOKUP($C146,'Regional Crises'!$B$1:$R$66,14,FALSE)&gt;T$3,0,IF(VLOOKUP($C146,'Regional Crises'!$B$1:$R$66,14,FALSE)&lt;T$4,5,(T$3-VLOOKUP($C146,'Regional Crises'!$B$1:$R$66,14,FALSE))/(T$3-T$4)*5)),1)))),(IF(VLOOKUP($E146,'Country Indicator Data'!$B$4:$N$300,10,FALSE)="x","x",ROUND(IF(VLOOKUP($E146,'Country Indicator Data'!$B$4:$N$300,10,FALSE)&gt;T$3,0,IF(VLOOKUP($E146,'Country Indicator Data'!$B$4:$N$300,10,FALSE)&lt;T$4,5,(T$3-VLOOKUP($E146,'Country Indicator Data'!$B$4:$N$300,10,FALSE))/(T$3-T$4)*5)),1))))</f>
        <v>2.4</v>
      </c>
      <c r="U146" s="240">
        <f>IF(LEN(E146)&gt;3,((IF(VLOOKUP($C146,'Regional Crises'!$B$1:$R$66,15,FALSE)="x","x",ROUND(IF(VLOOKUP($C146,'Regional Crises'!$B$1:$R$66,15,FALSE)&gt;U$3,0,IF(VLOOKUP($C146,'Regional Crises'!$B$1:$R$66,15,FALSE)&lt;U$4,5,(U$3-VLOOKUP($C146,'Regional Crises'!$B$1:$R$66,15,FALSE))/(U$3-U$4)*5)),1)))),(IF(VLOOKUP($E146,'Country Indicator Data'!$B$4:$N$300,11,FALSE)="x","x",ROUND(IF(VLOOKUP($E146,'Country Indicator Data'!$B$4:$N$300,11,FALSE)&gt;U$3,0,IF(VLOOKUP($E146,'Country Indicator Data'!$B$4:$N$300,11,FALSE)&lt;U$4,5,(U$3-VLOOKUP($E146,'Country Indicator Data'!$B$4:$N$300,11,FALSE))/(U$3-U$4)*5)),1))))</f>
        <v>3.4</v>
      </c>
      <c r="V146" s="240">
        <f>IF(LEN(E146)&gt;3,((IF(VLOOKUP($C146,'Regional Crises'!$B$1:$R$66,16,FALSE)="x","x",ROUND(IF(VLOOKUP($C146,'Regional Crises'!$B$1:$R$66,16,FALSE)&gt;V$3,0,IF(VLOOKUP($C146,'Regional Crises'!$B$1:$R$66,16,FALSE)&lt;V$4,5,(V$3-VLOOKUP($C146,'Regional Crises'!$B$1:$R$66,16,FALSE))/(V$3-V$4)*5)),1)))),(IF(VLOOKUP($E146,'Country Indicator Data'!$B$4:$N$300,12,FALSE)="x","x",ROUND(IF(VLOOKUP($E146,'Country Indicator Data'!$B$4:$N$300,12,FALSE)&gt;V$3,0,IF(VLOOKUP($E146,'Country Indicator Data'!$B$4:$N$300,12,FALSE)&lt;V$4,5,(V$3-VLOOKUP($E146,'Country Indicator Data'!$B$4:$N$300,12,FALSE))/(V$3-V$4)*5)),1))))</f>
        <v>3.4</v>
      </c>
      <c r="W146" s="240">
        <f t="shared" si="57"/>
        <v>3.1</v>
      </c>
      <c r="X146" s="240">
        <f t="shared" si="58"/>
        <v>2.5</v>
      </c>
      <c r="Y146" s="247">
        <f>IF('Core Indicators'!FC143="x","x",IF('Core Indicators'!FC143&gt;=5,5,IF('Core Indicators'!FC143&gt;=4,4,IF('Core Indicators'!FC143&gt;=3,3,IF('Core Indicators'!FC143&gt;=2,2,IF('Core Indicators'!FC143&gt;=1,1,0))))))</f>
        <v>2</v>
      </c>
      <c r="Z146" s="240">
        <f t="shared" si="59"/>
        <v>2</v>
      </c>
      <c r="AA146" s="247">
        <f>'Crisis Indicator Data'!Y143</f>
        <v>1</v>
      </c>
      <c r="AB146" s="247">
        <f>'Crisis Indicator Data'!Z143</f>
        <v>1</v>
      </c>
      <c r="AC146" s="247">
        <f>'Crisis Indicator Data'!AA143</f>
        <v>1</v>
      </c>
      <c r="AD146" s="247">
        <f>'Crisis Indicator Data'!AB143</f>
        <v>0</v>
      </c>
      <c r="AE146" s="247">
        <f t="shared" si="60"/>
        <v>2</v>
      </c>
      <c r="AF146" s="247">
        <f>'Crisis Indicator Data'!AC143</f>
        <v>0</v>
      </c>
      <c r="AG146" s="247">
        <f>'Crisis Indicator Data'!AD143</f>
        <v>2</v>
      </c>
      <c r="AH146" s="247">
        <f t="shared" si="61"/>
        <v>2</v>
      </c>
      <c r="AI146" s="247">
        <f>'Crisis Indicator Data'!AE143</f>
        <v>1</v>
      </c>
      <c r="AJ146" s="247">
        <f>'Crisis Indicator Data'!AF143</f>
        <v>3</v>
      </c>
      <c r="AK146" s="247">
        <f>'Crisis Indicator Data'!AG143</f>
        <v>2</v>
      </c>
      <c r="AL146" s="247">
        <f t="shared" si="62"/>
        <v>4</v>
      </c>
      <c r="AM146" s="240">
        <f t="shared" si="63"/>
        <v>3</v>
      </c>
      <c r="AN146" s="240">
        <f t="shared" si="64"/>
        <v>2.5</v>
      </c>
    </row>
    <row r="147" spans="1:40" x14ac:dyDescent="0.25">
      <c r="A147" s="150" t="str">
        <f>'Crisis Indicator Data'!A144</f>
        <v xml:space="preserve">Conflict in southern Thailand </v>
      </c>
      <c r="B147" s="151" t="str">
        <f>'Crisis Indicator Data'!B144</f>
        <v>Conflict</v>
      </c>
      <c r="C147" s="151" t="str">
        <f>'Crisis Indicator Data'!C144</f>
        <v>THA002</v>
      </c>
      <c r="D147" s="151" t="str">
        <f>'Crisis Indicator Data'!D144</f>
        <v>Thailand</v>
      </c>
      <c r="E147" s="152" t="str">
        <f>'Crisis Indicator Data'!E144</f>
        <v>THA</v>
      </c>
      <c r="F147" s="240">
        <f>IF(LEN(E147)&gt;3,(IF(VLOOKUP($C147,'Regional Crises'!$B$1:$R$66,7,FALSE)="x","x",ROUND(IF(VLOOKUP($C147,'Regional Crises'!$B$1:$R$66,7,FALSE)&gt;$F$3,5,IF(VLOOKUP($C147,'Regional Crises'!$B$1:$R$66,7,FALSE)&lt;F$4,0,($F$3-VLOOKUP($C147,'Regional Crises'!$B$1:$R$66,7,FALSE))/($F$3-$F$4)*5)),1))),IF(VLOOKUP($E147,'Country Indicator Data'!$B$4:$N$300,3,FALSE)="x","x",ROUND(IF(VLOOKUP($E147,'Country Indicator Data'!$B$4:$N$300,3,FALSE)&gt;$F$3,5,IF(VLOOKUP($E147,'Country Indicator Data'!$B$4:$N$300,3,FALSE)&lt;$F$4,0,($F$3-VLOOKUP($E147,'Country Indicator Data'!$B$4:$N$300,3,FALSE))/($F$3-$F$4)*5)),1)))</f>
        <v>2.1</v>
      </c>
      <c r="G147" s="240">
        <f>IF(LEN(E147)&gt;3,(IF(VLOOKUP($C147,'Regional Crises'!$B$1:$R$66,9,FALSE)="x","x",ROUND(IF(VLOOKUP($C147,'Regional Crises'!$B$1:$R$66,9,FALSE)&gt;G$3,5,IF(VLOOKUP($C147,'Regional Crises'!$B$1:$R$66,9,FALSE)&lt;G$4,0,(G$3-VLOOKUP($C147,'Regional Crises'!$B$1:$R$66,9,FALSE))/(G$3-G$4)*5)),1))),IF(VLOOKUP($E147,'Country Indicator Data'!$B$4:$N$300,5,FALSE)="x","x",ROUND(IF(VLOOKUP($E147,'Country Indicator Data'!$B$4:$N$300,5,FALSE)&gt;G$3,5,IF(VLOOKUP($E147,'Country Indicator Data'!$B$4:$N$300,5,FALSE)&lt;G$4,0,(G$3-VLOOKUP($E147,'Country Indicator Data'!$B$4:$N$300,5,FALSE))/(G$3-G$4)*5)),1)))</f>
        <v>3.4</v>
      </c>
      <c r="H147" s="240">
        <f t="shared" si="52"/>
        <v>2.75</v>
      </c>
      <c r="I147" s="240">
        <f>IF(LEN(E147)&gt;3,(IF(VLOOKUP($C147,'Regional Crises'!$B$1:$R$66,6,FALSE)="x","x",ROUND(IF(VLOOKUP($C147,'Regional Crises'!$B$1:$R$66,6,FALSE)&gt;I$3,5,IF(VLOOKUP($C147,'Regional Crises'!$B$1:$R$66,6,FALSE)&lt;I$4,0,5-(I$3-VLOOKUP($C147,'Regional Crises'!$B$1:$R$66,6,FALSE))/(I$3-I$4)*5)),1))),IF(VLOOKUP($E147,'Country Indicator Data'!$B$4:$N$300,2,FALSE)="x","x",ROUND(IF(VLOOKUP($E147,'Country Indicator Data'!$B$4:$N$300,2,FALSE)&gt;I$3,5,IF(VLOOKUP($E147,'Country Indicator Data'!$B$4:$N$300,2,FALSE)&lt;I$4,0,5-(I$3-VLOOKUP($E147,'Country Indicator Data'!$B$4:$N$300,2,FALSE))/(I$3-I$4)*5)),1)))</f>
        <v>1.6</v>
      </c>
      <c r="J147" s="240">
        <f>IF(LEN(E147)&gt;3,(IF(VLOOKUP($C147,'Regional Crises'!$B$1:$R$66,8,FALSE)="x","x",ROUND(IF(VLOOKUP($C147,'Regional Crises'!$B$1:$R$66,8,FALSE)&gt;J$3,5,IF(VLOOKUP($C147,'Regional Crises'!$B$1:$R$66,8,FALSE)&lt;J$4,0,5-(J$3-VLOOKUP($C147,'Regional Crises'!$B$1:$R$66,8,FALSE))/(J$3-J$4)*5)),1))),IF(VLOOKUP($E147,'Country Indicator Data'!$B$4:$N$300,4,FALSE)="x","x",ROUND(IF(VLOOKUP($E147,'Country Indicator Data'!$B$4:$N$300,4,FALSE)&gt;J$3,5,IF(VLOOKUP($E147,'Country Indicator Data'!$B$4:$N$300,4,FALSE)&lt;J$4,0,5-(J$3-VLOOKUP($E147,'Country Indicator Data'!$B$4:$N$300,4,FALSE))/(J$3-J$4)*5)),1)))</f>
        <v>0.5</v>
      </c>
      <c r="K147" s="240">
        <f t="shared" si="53"/>
        <v>1.05</v>
      </c>
      <c r="L147" s="240">
        <f>IF(LEN(E147)&gt;3,(IF(VLOOKUP($C147,'Regional Crises'!$B$1:$R$66,10,FALSE)="x","x",ROUND(IF(VLOOKUP($C147,'Regional Crises'!$B$1:$R$66,10,FALSE)&gt;L$3,5,IF(VLOOKUP($C147,'Regional Crises'!$B$1:$R$66,10,FALSE)&lt;L$4,0,5-(L$3-VLOOKUP($C147,'Regional Crises'!$B$1:$R$66,10,FALSE))/(L$3-L$4)*5)),1))),IF(VLOOKUP($E147,'Country Indicator Data'!$B$4:$N$300,6,FALSE)="x","x",ROUND(IF(VLOOKUP($E147,'Country Indicator Data'!$B$4:$N$300,6,FALSE)&gt;L$3,5,IF(VLOOKUP($E147,'Country Indicator Data'!$B$4:$N$300,6,FALSE)&lt;L$4,0,5-(L$3-VLOOKUP($E147,'Country Indicator Data'!$B$4:$N$300,6,FALSE))/(L$3-L$4)*5)),1)))</f>
        <v>2.5</v>
      </c>
      <c r="M147" s="240">
        <f>IF(LEN(E147)&gt;3,(IF(VLOOKUP($C147,'Regional Crises'!$B$1:$R$66,11,FALSE)="x","x",ROUND(IF(VLOOKUP($C147,'Regional Crises'!$B$1:$R$66,11,FALSE)&gt;M$3,5,IF(VLOOKUP($C147,'Regional Crises'!$B$1:$R$66,11,FALSE)&lt;M$4,0,5-(M$3-VLOOKUP($C147,'Regional Crises'!$B$1:$R$66,11,FALSE))/(M$3-M$4)*5)),1))),IF(VLOOKUP($E147,'Country Indicator Data'!$B$4:$N$300,7,FALSE)="x","x",ROUND(IF(VLOOKUP($E147,'Country Indicator Data'!$B$4:$N$300,7,FALSE)&gt;M$3,5,IF(VLOOKUP($E147,'Country Indicator Data'!$B$4:$N$300,7,FALSE)&lt;M$4,0,5-(M$3-VLOOKUP($E147,'Country Indicator Data'!$B$4:$N$300,7,FALSE))/(M$3-M$4)*5)),1)))</f>
        <v>1.2</v>
      </c>
      <c r="N147" s="240">
        <f t="shared" si="54"/>
        <v>1.85</v>
      </c>
      <c r="O147" s="240">
        <f t="shared" si="55"/>
        <v>1.8833333333333335</v>
      </c>
      <c r="P147" s="240">
        <f>IF(LEN(E147)&gt;3,VLOOKUP(C147,'Regional Crises'!$B$1:$R$69,12,FALSE),VLOOKUP(E147,'Country Indicator Data'!$B$4:$I$300,8,FALSE))</f>
        <v>3</v>
      </c>
      <c r="Q147" s="240">
        <f>IF(LEN(E147)&gt;3,((IF(VLOOKUP($C147,'Regional Crises'!$B$1:$R$66,13,FALSE)="x","x",ROUND(IF(VLOOKUP($C147,'Regional Crises'!$B$1:$R$66,13,FALSE)&gt;Q$3,5,IF(VLOOKUP($C147,'Regional Crises'!$B$1:$R$66,13,FALSE)&lt;Q$4,0,5-(LOG(Q$3)-LOG(VLOOKUP($C147,'Regional Crises'!$B$1:$R$66,13,FALSE)))/(LOG(Q$3)-LOG(Q$4))*5)),1)))),(IF(VLOOKUP($E147,'Country Indicator Data'!$B$4:$N$300,9,FALSE)="x","x",ROUND(IF(VLOOKUP($E147,'Country Indicator Data'!$B$4:$N$300,9,FALSE)&gt;Q$3,5,IF(VLOOKUP($E147,'Country Indicator Data'!$B$4:$N$300,9,FALSE)&lt;Q$4,0,5-(LOG(Q$3)-LOG(VLOOKUP($E147,'Country Indicator Data'!$B$4:$N$300,9,FALSE)))/(LOG(Q$3)-LOG(Q$4))*5)),1))))</f>
        <v>2</v>
      </c>
      <c r="R147" s="240">
        <f t="shared" si="56"/>
        <v>2.5</v>
      </c>
      <c r="S147" s="240">
        <f>IF(LEN(E147)&gt;3,((IF(VLOOKUP($C147,'Regional Crises'!$B$1:$R$66,17,FALSE)="x","x",ROUND(IF(VLOOKUP($C147,'Regional Crises'!$B$1:$R$66,17,FALSE)&gt;S$3,0,IF(VLOOKUP($C147,'Regional Crises'!$B$1:$R$66,17,FALSE)&lt;S$4,5,(S$3-VLOOKUP($C147,'Regional Crises'!$B$1:$R$66,17,FALSE))/(S$3-S$4)*5)),1)))),(IF(VLOOKUP($E147,'Country Indicator Data'!$B$4:$N$300,13,FALSE)="x","x",ROUND(IF(VLOOKUP($E147,'Country Indicator Data'!$B$4:$N$300,13,FALSE)&gt;S$3,0,IF(VLOOKUP($E147,'Country Indicator Data'!$B$4:$N$300,13,FALSE)&lt;S$4,5,(S$3-VLOOKUP($E147,'Country Indicator Data'!$B$4:$N$300,13,FALSE))/(S$3-S$4)*5)),1))))</f>
        <v>3.2</v>
      </c>
      <c r="T147" s="240">
        <f>IF(LEN(E147)&gt;3,((IF(VLOOKUP($C147,'Regional Crises'!$B$1:$R$66,14,FALSE)="x","x",ROUND(IF(VLOOKUP($C147,'Regional Crises'!$B$1:$R$66,14,FALSE)&gt;T$3,0,IF(VLOOKUP($C147,'Regional Crises'!$B$1:$R$66,14,FALSE)&lt;T$4,5,(T$3-VLOOKUP($C147,'Regional Crises'!$B$1:$R$66,14,FALSE))/(T$3-T$4)*5)),1)))),(IF(VLOOKUP($E147,'Country Indicator Data'!$B$4:$N$300,10,FALSE)="x","x",ROUND(IF(VLOOKUP($E147,'Country Indicator Data'!$B$4:$N$300,10,FALSE)&gt;T$3,0,IF(VLOOKUP($E147,'Country Indicator Data'!$B$4:$N$300,10,FALSE)&lt;T$4,5,(T$3-VLOOKUP($E147,'Country Indicator Data'!$B$4:$N$300,10,FALSE))/(T$3-T$4)*5)),1))))</f>
        <v>2.4</v>
      </c>
      <c r="U147" s="240">
        <f>IF(LEN(E147)&gt;3,((IF(VLOOKUP($C147,'Regional Crises'!$B$1:$R$66,15,FALSE)="x","x",ROUND(IF(VLOOKUP($C147,'Regional Crises'!$B$1:$R$66,15,FALSE)&gt;U$3,0,IF(VLOOKUP($C147,'Regional Crises'!$B$1:$R$66,15,FALSE)&lt;U$4,5,(U$3-VLOOKUP($C147,'Regional Crises'!$B$1:$R$66,15,FALSE))/(U$3-U$4)*5)),1)))),(IF(VLOOKUP($E147,'Country Indicator Data'!$B$4:$N$300,11,FALSE)="x","x",ROUND(IF(VLOOKUP($E147,'Country Indicator Data'!$B$4:$N$300,11,FALSE)&gt;U$3,0,IF(VLOOKUP($E147,'Country Indicator Data'!$B$4:$N$300,11,FALSE)&lt;U$4,5,(U$3-VLOOKUP($E147,'Country Indicator Data'!$B$4:$N$300,11,FALSE))/(U$3-U$4)*5)),1))))</f>
        <v>3.4</v>
      </c>
      <c r="V147" s="240">
        <f>IF(LEN(E147)&gt;3,((IF(VLOOKUP($C147,'Regional Crises'!$B$1:$R$66,16,FALSE)="x","x",ROUND(IF(VLOOKUP($C147,'Regional Crises'!$B$1:$R$66,16,FALSE)&gt;V$3,0,IF(VLOOKUP($C147,'Regional Crises'!$B$1:$R$66,16,FALSE)&lt;V$4,5,(V$3-VLOOKUP($C147,'Regional Crises'!$B$1:$R$66,16,FALSE))/(V$3-V$4)*5)),1)))),(IF(VLOOKUP($E147,'Country Indicator Data'!$B$4:$N$300,12,FALSE)="x","x",ROUND(IF(VLOOKUP($E147,'Country Indicator Data'!$B$4:$N$300,12,FALSE)&gt;V$3,0,IF(VLOOKUP($E147,'Country Indicator Data'!$B$4:$N$300,12,FALSE)&lt;V$4,5,(V$3-VLOOKUP($E147,'Country Indicator Data'!$B$4:$N$300,12,FALSE))/(V$3-V$4)*5)),1))))</f>
        <v>3.4</v>
      </c>
      <c r="W147" s="240">
        <f t="shared" si="57"/>
        <v>3.1</v>
      </c>
      <c r="X147" s="240">
        <f t="shared" si="58"/>
        <v>2.5</v>
      </c>
      <c r="Y147" s="247">
        <f>IF('Core Indicators'!FC144="x","x",IF('Core Indicators'!FC144&gt;=5,5,IF('Core Indicators'!FC144&gt;=4,4,IF('Core Indicators'!FC144&gt;=3,3,IF('Core Indicators'!FC144&gt;=2,2,IF('Core Indicators'!FC144&gt;=1,1,0))))))</f>
        <v>1</v>
      </c>
      <c r="Z147" s="240">
        <f t="shared" si="59"/>
        <v>1</v>
      </c>
      <c r="AA147" s="247">
        <f>'Crisis Indicator Data'!Y144</f>
        <v>1</v>
      </c>
      <c r="AB147" s="247">
        <f>'Crisis Indicator Data'!Z144</f>
        <v>1</v>
      </c>
      <c r="AC147" s="247">
        <f>'Crisis Indicator Data'!AA144</f>
        <v>0</v>
      </c>
      <c r="AD147" s="247">
        <f>'Crisis Indicator Data'!AB144</f>
        <v>0</v>
      </c>
      <c r="AE147" s="247">
        <f t="shared" si="60"/>
        <v>2</v>
      </c>
      <c r="AF147" s="247">
        <f>'Crisis Indicator Data'!AC144</f>
        <v>0</v>
      </c>
      <c r="AG147" s="247">
        <f>'Crisis Indicator Data'!AD144</f>
        <v>0</v>
      </c>
      <c r="AH147" s="247">
        <f t="shared" si="61"/>
        <v>0</v>
      </c>
      <c r="AI147" s="247">
        <f>'Crisis Indicator Data'!AE144</f>
        <v>1</v>
      </c>
      <c r="AJ147" s="247">
        <f>'Crisis Indicator Data'!AF144</f>
        <v>3</v>
      </c>
      <c r="AK147" s="247">
        <f>'Crisis Indicator Data'!AG144</f>
        <v>1</v>
      </c>
      <c r="AL147" s="247">
        <f t="shared" si="62"/>
        <v>4</v>
      </c>
      <c r="AM147" s="240">
        <f t="shared" si="63"/>
        <v>2</v>
      </c>
      <c r="AN147" s="240">
        <f t="shared" si="64"/>
        <v>1.5</v>
      </c>
    </row>
    <row r="148" spans="1:40" x14ac:dyDescent="0.25">
      <c r="A148" s="150" t="str">
        <f>'Crisis Indicator Data'!A145</f>
        <v>Myanmar refugees in Thailand</v>
      </c>
      <c r="B148" s="151" t="str">
        <f>'Crisis Indicator Data'!B145</f>
        <v>Conflict</v>
      </c>
      <c r="C148" s="151" t="str">
        <f>'Crisis Indicator Data'!C145</f>
        <v>THA003</v>
      </c>
      <c r="D148" s="151" t="str">
        <f>'Crisis Indicator Data'!D145</f>
        <v>Thailand</v>
      </c>
      <c r="E148" s="152" t="str">
        <f>'Crisis Indicator Data'!E145</f>
        <v>THA</v>
      </c>
      <c r="F148" s="240">
        <f>IF(LEN(E148)&gt;3,(IF(VLOOKUP($C148,'Regional Crises'!$B$1:$R$66,7,FALSE)="x","x",ROUND(IF(VLOOKUP($C148,'Regional Crises'!$B$1:$R$66,7,FALSE)&gt;$F$3,5,IF(VLOOKUP($C148,'Regional Crises'!$B$1:$R$66,7,FALSE)&lt;F$4,0,($F$3-VLOOKUP($C148,'Regional Crises'!$B$1:$R$66,7,FALSE))/($F$3-$F$4)*5)),1))),IF(VLOOKUP($E148,'Country Indicator Data'!$B$4:$N$300,3,FALSE)="x","x",ROUND(IF(VLOOKUP($E148,'Country Indicator Data'!$B$4:$N$300,3,FALSE)&gt;$F$3,5,IF(VLOOKUP($E148,'Country Indicator Data'!$B$4:$N$300,3,FALSE)&lt;$F$4,0,($F$3-VLOOKUP($E148,'Country Indicator Data'!$B$4:$N$300,3,FALSE))/($F$3-$F$4)*5)),1)))</f>
        <v>2.1</v>
      </c>
      <c r="G148" s="240">
        <f>IF(LEN(E148)&gt;3,(IF(VLOOKUP($C148,'Regional Crises'!$B$1:$R$66,9,FALSE)="x","x",ROUND(IF(VLOOKUP($C148,'Regional Crises'!$B$1:$R$66,9,FALSE)&gt;G$3,5,IF(VLOOKUP($C148,'Regional Crises'!$B$1:$R$66,9,FALSE)&lt;G$4,0,(G$3-VLOOKUP($C148,'Regional Crises'!$B$1:$R$66,9,FALSE))/(G$3-G$4)*5)),1))),IF(VLOOKUP($E148,'Country Indicator Data'!$B$4:$N$300,5,FALSE)="x","x",ROUND(IF(VLOOKUP($E148,'Country Indicator Data'!$B$4:$N$300,5,FALSE)&gt;G$3,5,IF(VLOOKUP($E148,'Country Indicator Data'!$B$4:$N$300,5,FALSE)&lt;G$4,0,(G$3-VLOOKUP($E148,'Country Indicator Data'!$B$4:$N$300,5,FALSE))/(G$3-G$4)*5)),1)))</f>
        <v>3.4</v>
      </c>
      <c r="H148" s="240">
        <f t="shared" si="52"/>
        <v>2.75</v>
      </c>
      <c r="I148" s="240">
        <f>IF(LEN(E148)&gt;3,(IF(VLOOKUP($C148,'Regional Crises'!$B$1:$R$66,6,FALSE)="x","x",ROUND(IF(VLOOKUP($C148,'Regional Crises'!$B$1:$R$66,6,FALSE)&gt;I$3,5,IF(VLOOKUP($C148,'Regional Crises'!$B$1:$R$66,6,FALSE)&lt;I$4,0,5-(I$3-VLOOKUP($C148,'Regional Crises'!$B$1:$R$66,6,FALSE))/(I$3-I$4)*5)),1))),IF(VLOOKUP($E148,'Country Indicator Data'!$B$4:$N$300,2,FALSE)="x","x",ROUND(IF(VLOOKUP($E148,'Country Indicator Data'!$B$4:$N$300,2,FALSE)&gt;I$3,5,IF(VLOOKUP($E148,'Country Indicator Data'!$B$4:$N$300,2,FALSE)&lt;I$4,0,5-(I$3-VLOOKUP($E148,'Country Indicator Data'!$B$4:$N$300,2,FALSE))/(I$3-I$4)*5)),1)))</f>
        <v>1.6</v>
      </c>
      <c r="J148" s="240">
        <f>IF(LEN(E148)&gt;3,(IF(VLOOKUP($C148,'Regional Crises'!$B$1:$R$66,8,FALSE)="x","x",ROUND(IF(VLOOKUP($C148,'Regional Crises'!$B$1:$R$66,8,FALSE)&gt;J$3,5,IF(VLOOKUP($C148,'Regional Crises'!$B$1:$R$66,8,FALSE)&lt;J$4,0,5-(J$3-VLOOKUP($C148,'Regional Crises'!$B$1:$R$66,8,FALSE))/(J$3-J$4)*5)),1))),IF(VLOOKUP($E148,'Country Indicator Data'!$B$4:$N$300,4,FALSE)="x","x",ROUND(IF(VLOOKUP($E148,'Country Indicator Data'!$B$4:$N$300,4,FALSE)&gt;J$3,5,IF(VLOOKUP($E148,'Country Indicator Data'!$B$4:$N$300,4,FALSE)&lt;J$4,0,5-(J$3-VLOOKUP($E148,'Country Indicator Data'!$B$4:$N$300,4,FALSE))/(J$3-J$4)*5)),1)))</f>
        <v>0.5</v>
      </c>
      <c r="K148" s="240">
        <f t="shared" si="53"/>
        <v>1.05</v>
      </c>
      <c r="L148" s="240">
        <f>IF(LEN(E148)&gt;3,(IF(VLOOKUP($C148,'Regional Crises'!$B$1:$R$66,10,FALSE)="x","x",ROUND(IF(VLOOKUP($C148,'Regional Crises'!$B$1:$R$66,10,FALSE)&gt;L$3,5,IF(VLOOKUP($C148,'Regional Crises'!$B$1:$R$66,10,FALSE)&lt;L$4,0,5-(L$3-VLOOKUP($C148,'Regional Crises'!$B$1:$R$66,10,FALSE))/(L$3-L$4)*5)),1))),IF(VLOOKUP($E148,'Country Indicator Data'!$B$4:$N$300,6,FALSE)="x","x",ROUND(IF(VLOOKUP($E148,'Country Indicator Data'!$B$4:$N$300,6,FALSE)&gt;L$3,5,IF(VLOOKUP($E148,'Country Indicator Data'!$B$4:$N$300,6,FALSE)&lt;L$4,0,5-(L$3-VLOOKUP($E148,'Country Indicator Data'!$B$4:$N$300,6,FALSE))/(L$3-L$4)*5)),1)))</f>
        <v>2.5</v>
      </c>
      <c r="M148" s="240">
        <f>IF(LEN(E148)&gt;3,(IF(VLOOKUP($C148,'Regional Crises'!$B$1:$R$66,11,FALSE)="x","x",ROUND(IF(VLOOKUP($C148,'Regional Crises'!$B$1:$R$66,11,FALSE)&gt;M$3,5,IF(VLOOKUP($C148,'Regional Crises'!$B$1:$R$66,11,FALSE)&lt;M$4,0,5-(M$3-VLOOKUP($C148,'Regional Crises'!$B$1:$R$66,11,FALSE))/(M$3-M$4)*5)),1))),IF(VLOOKUP($E148,'Country Indicator Data'!$B$4:$N$300,7,FALSE)="x","x",ROUND(IF(VLOOKUP($E148,'Country Indicator Data'!$B$4:$N$300,7,FALSE)&gt;M$3,5,IF(VLOOKUP($E148,'Country Indicator Data'!$B$4:$N$300,7,FALSE)&lt;M$4,0,5-(M$3-VLOOKUP($E148,'Country Indicator Data'!$B$4:$N$300,7,FALSE))/(M$3-M$4)*5)),1)))</f>
        <v>1.2</v>
      </c>
      <c r="N148" s="240">
        <f t="shared" si="54"/>
        <v>1.85</v>
      </c>
      <c r="O148" s="240">
        <f t="shared" si="55"/>
        <v>1.8833333333333335</v>
      </c>
      <c r="P148" s="240">
        <f>IF(LEN(E148)&gt;3,VLOOKUP(C148,'Regional Crises'!$B$1:$R$69,12,FALSE),VLOOKUP(E148,'Country Indicator Data'!$B$4:$I$300,8,FALSE))</f>
        <v>3</v>
      </c>
      <c r="Q148" s="240">
        <f>IF(LEN(E148)&gt;3,((IF(VLOOKUP($C148,'Regional Crises'!$B$1:$R$66,13,FALSE)="x","x",ROUND(IF(VLOOKUP($C148,'Regional Crises'!$B$1:$R$66,13,FALSE)&gt;Q$3,5,IF(VLOOKUP($C148,'Regional Crises'!$B$1:$R$66,13,FALSE)&lt;Q$4,0,5-(LOG(Q$3)-LOG(VLOOKUP($C148,'Regional Crises'!$B$1:$R$66,13,FALSE)))/(LOG(Q$3)-LOG(Q$4))*5)),1)))),(IF(VLOOKUP($E148,'Country Indicator Data'!$B$4:$N$300,9,FALSE)="x","x",ROUND(IF(VLOOKUP($E148,'Country Indicator Data'!$B$4:$N$300,9,FALSE)&gt;Q$3,5,IF(VLOOKUP($E148,'Country Indicator Data'!$B$4:$N$300,9,FALSE)&lt;Q$4,0,5-(LOG(Q$3)-LOG(VLOOKUP($E148,'Country Indicator Data'!$B$4:$N$300,9,FALSE)))/(LOG(Q$3)-LOG(Q$4))*5)),1))))</f>
        <v>2</v>
      </c>
      <c r="R148" s="240">
        <f t="shared" si="56"/>
        <v>2.5</v>
      </c>
      <c r="S148" s="240">
        <f>IF(LEN(E148)&gt;3,((IF(VLOOKUP($C148,'Regional Crises'!$B$1:$R$66,17,FALSE)="x","x",ROUND(IF(VLOOKUP($C148,'Regional Crises'!$B$1:$R$66,17,FALSE)&gt;S$3,0,IF(VLOOKUP($C148,'Regional Crises'!$B$1:$R$66,17,FALSE)&lt;S$4,5,(S$3-VLOOKUP($C148,'Regional Crises'!$B$1:$R$66,17,FALSE))/(S$3-S$4)*5)),1)))),(IF(VLOOKUP($E148,'Country Indicator Data'!$B$4:$N$300,13,FALSE)="x","x",ROUND(IF(VLOOKUP($E148,'Country Indicator Data'!$B$4:$N$300,13,FALSE)&gt;S$3,0,IF(VLOOKUP($E148,'Country Indicator Data'!$B$4:$N$300,13,FALSE)&lt;S$4,5,(S$3-VLOOKUP($E148,'Country Indicator Data'!$B$4:$N$300,13,FALSE))/(S$3-S$4)*5)),1))))</f>
        <v>3.2</v>
      </c>
      <c r="T148" s="240">
        <f>IF(LEN(E148)&gt;3,((IF(VLOOKUP($C148,'Regional Crises'!$B$1:$R$66,14,FALSE)="x","x",ROUND(IF(VLOOKUP($C148,'Regional Crises'!$B$1:$R$66,14,FALSE)&gt;T$3,0,IF(VLOOKUP($C148,'Regional Crises'!$B$1:$R$66,14,FALSE)&lt;T$4,5,(T$3-VLOOKUP($C148,'Regional Crises'!$B$1:$R$66,14,FALSE))/(T$3-T$4)*5)),1)))),(IF(VLOOKUP($E148,'Country Indicator Data'!$B$4:$N$300,10,FALSE)="x","x",ROUND(IF(VLOOKUP($E148,'Country Indicator Data'!$B$4:$N$300,10,FALSE)&gt;T$3,0,IF(VLOOKUP($E148,'Country Indicator Data'!$B$4:$N$300,10,FALSE)&lt;T$4,5,(T$3-VLOOKUP($E148,'Country Indicator Data'!$B$4:$N$300,10,FALSE))/(T$3-T$4)*5)),1))))</f>
        <v>2.4</v>
      </c>
      <c r="U148" s="240">
        <f>IF(LEN(E148)&gt;3,((IF(VLOOKUP($C148,'Regional Crises'!$B$1:$R$66,15,FALSE)="x","x",ROUND(IF(VLOOKUP($C148,'Regional Crises'!$B$1:$R$66,15,FALSE)&gt;U$3,0,IF(VLOOKUP($C148,'Regional Crises'!$B$1:$R$66,15,FALSE)&lt;U$4,5,(U$3-VLOOKUP($C148,'Regional Crises'!$B$1:$R$66,15,FALSE))/(U$3-U$4)*5)),1)))),(IF(VLOOKUP($E148,'Country Indicator Data'!$B$4:$N$300,11,FALSE)="x","x",ROUND(IF(VLOOKUP($E148,'Country Indicator Data'!$B$4:$N$300,11,FALSE)&gt;U$3,0,IF(VLOOKUP($E148,'Country Indicator Data'!$B$4:$N$300,11,FALSE)&lt;U$4,5,(U$3-VLOOKUP($E148,'Country Indicator Data'!$B$4:$N$300,11,FALSE))/(U$3-U$4)*5)),1))))</f>
        <v>3.4</v>
      </c>
      <c r="V148" s="240">
        <f>IF(LEN(E148)&gt;3,((IF(VLOOKUP($C148,'Regional Crises'!$B$1:$R$66,16,FALSE)="x","x",ROUND(IF(VLOOKUP($C148,'Regional Crises'!$B$1:$R$66,16,FALSE)&gt;V$3,0,IF(VLOOKUP($C148,'Regional Crises'!$B$1:$R$66,16,FALSE)&lt;V$4,5,(V$3-VLOOKUP($C148,'Regional Crises'!$B$1:$R$66,16,FALSE))/(V$3-V$4)*5)),1)))),(IF(VLOOKUP($E148,'Country Indicator Data'!$B$4:$N$300,12,FALSE)="x","x",ROUND(IF(VLOOKUP($E148,'Country Indicator Data'!$B$4:$N$300,12,FALSE)&gt;V$3,0,IF(VLOOKUP($E148,'Country Indicator Data'!$B$4:$N$300,12,FALSE)&lt;V$4,5,(V$3-VLOOKUP($E148,'Country Indicator Data'!$B$4:$N$300,12,FALSE))/(V$3-V$4)*5)),1))))</f>
        <v>3.4</v>
      </c>
      <c r="W148" s="240">
        <f t="shared" si="57"/>
        <v>3.1</v>
      </c>
      <c r="X148" s="240">
        <f t="shared" si="58"/>
        <v>2.5</v>
      </c>
      <c r="Y148" s="247">
        <f>IF('Core Indicators'!FC145="x","x",IF('Core Indicators'!FC145&gt;=5,5,IF('Core Indicators'!FC145&gt;=4,4,IF('Core Indicators'!FC145&gt;=3,3,IF('Core Indicators'!FC145&gt;=2,2,IF('Core Indicators'!FC145&gt;=1,1,0))))))</f>
        <v>1</v>
      </c>
      <c r="Z148" s="240">
        <f t="shared" si="59"/>
        <v>1</v>
      </c>
      <c r="AA148" s="247">
        <f>'Crisis Indicator Data'!Y145</f>
        <v>1</v>
      </c>
      <c r="AB148" s="247">
        <f>'Crisis Indicator Data'!Z145</f>
        <v>0</v>
      </c>
      <c r="AC148" s="247">
        <f>'Crisis Indicator Data'!AA145</f>
        <v>1</v>
      </c>
      <c r="AD148" s="247">
        <f>'Crisis Indicator Data'!AB145</f>
        <v>0</v>
      </c>
      <c r="AE148" s="247">
        <f t="shared" si="60"/>
        <v>2</v>
      </c>
      <c r="AF148" s="247">
        <f>'Crisis Indicator Data'!AC145</f>
        <v>0</v>
      </c>
      <c r="AG148" s="247">
        <f>'Crisis Indicator Data'!AD145</f>
        <v>2</v>
      </c>
      <c r="AH148" s="247">
        <f t="shared" si="61"/>
        <v>2</v>
      </c>
      <c r="AI148" s="247">
        <f>'Crisis Indicator Data'!AE145</f>
        <v>0</v>
      </c>
      <c r="AJ148" s="247">
        <f>'Crisis Indicator Data'!AF145</f>
        <v>3</v>
      </c>
      <c r="AK148" s="247">
        <f>'Crisis Indicator Data'!AG145</f>
        <v>2</v>
      </c>
      <c r="AL148" s="247">
        <f t="shared" si="62"/>
        <v>4</v>
      </c>
      <c r="AM148" s="240">
        <f t="shared" si="63"/>
        <v>3</v>
      </c>
      <c r="AN148" s="240">
        <f t="shared" si="64"/>
        <v>2</v>
      </c>
    </row>
    <row r="149" spans="1:40" x14ac:dyDescent="0.25">
      <c r="A149" s="150" t="str">
        <f>'Crisis Indicator Data'!A146</f>
        <v>Venezuelan refugees in Trinidad and Tobago</v>
      </c>
      <c r="B149" s="151" t="str">
        <f>'Crisis Indicator Data'!B146</f>
        <v>Displacement</v>
      </c>
      <c r="C149" s="151" t="str">
        <f>'Crisis Indicator Data'!C146</f>
        <v>TTO002</v>
      </c>
      <c r="D149" s="151" t="str">
        <f>'Crisis Indicator Data'!D146</f>
        <v>Trinidad and Tobago</v>
      </c>
      <c r="E149" s="152" t="str">
        <f>'Crisis Indicator Data'!E146</f>
        <v>TTO</v>
      </c>
      <c r="F149" s="240">
        <f>IF(LEN(E149)&gt;3,(IF(VLOOKUP($C149,'Regional Crises'!$B$1:$R$66,7,FALSE)="x","x",ROUND(IF(VLOOKUP($C149,'Regional Crises'!$B$1:$R$66,7,FALSE)&gt;$F$3,5,IF(VLOOKUP($C149,'Regional Crises'!$B$1:$R$66,7,FALSE)&lt;F$4,0,($F$3-VLOOKUP($C149,'Regional Crises'!$B$1:$R$66,7,FALSE))/($F$3-$F$4)*5)),1))),IF(VLOOKUP($E149,'Country Indicator Data'!$B$4:$N$300,3,FALSE)="x","x",ROUND(IF(VLOOKUP($E149,'Country Indicator Data'!$B$4:$N$300,3,FALSE)&gt;$F$3,5,IF(VLOOKUP($E149,'Country Indicator Data'!$B$4:$N$300,3,FALSE)&lt;$F$4,0,($F$3-VLOOKUP($E149,'Country Indicator Data'!$B$4:$N$300,3,FALSE))/($F$3-$F$4)*5)),1)))</f>
        <v>0.7</v>
      </c>
      <c r="G149" s="240">
        <f>IF(LEN(E149)&gt;3,(IF(VLOOKUP($C149,'Regional Crises'!$B$1:$R$66,9,FALSE)="x","x",ROUND(IF(VLOOKUP($C149,'Regional Crises'!$B$1:$R$66,9,FALSE)&gt;G$3,5,IF(VLOOKUP($C149,'Regional Crises'!$B$1:$R$66,9,FALSE)&lt;G$4,0,(G$3-VLOOKUP($C149,'Regional Crises'!$B$1:$R$66,9,FALSE))/(G$3-G$4)*5)),1))),IF(VLOOKUP($E149,'Country Indicator Data'!$B$4:$N$300,5,FALSE)="x","x",ROUND(IF(VLOOKUP($E149,'Country Indicator Data'!$B$4:$N$300,5,FALSE)&gt;G$3,5,IF(VLOOKUP($E149,'Country Indicator Data'!$B$4:$N$300,5,FALSE)&lt;G$4,0,(G$3-VLOOKUP($E149,'Country Indicator Data'!$B$4:$N$300,5,FALSE))/(G$3-G$4)*5)),1)))</f>
        <v>0.8</v>
      </c>
      <c r="H149" s="240">
        <f t="shared" si="52"/>
        <v>0.75</v>
      </c>
      <c r="I149" s="240">
        <f>IF(LEN(E149)&gt;3,(IF(VLOOKUP($C149,'Regional Crises'!$B$1:$R$66,6,FALSE)="x","x",ROUND(IF(VLOOKUP($C149,'Regional Crises'!$B$1:$R$66,6,FALSE)&gt;I$3,5,IF(VLOOKUP($C149,'Regional Crises'!$B$1:$R$66,6,FALSE)&lt;I$4,0,5-(I$3-VLOOKUP($C149,'Regional Crises'!$B$1:$R$66,6,FALSE))/(I$3-I$4)*5)),1))),IF(VLOOKUP($E149,'Country Indicator Data'!$B$4:$N$300,2,FALSE)="x","x",ROUND(IF(VLOOKUP($E149,'Country Indicator Data'!$B$4:$N$300,2,FALSE)&gt;I$3,5,IF(VLOOKUP($E149,'Country Indicator Data'!$B$4:$N$300,2,FALSE)&lt;I$4,0,5-(I$3-VLOOKUP($E149,'Country Indicator Data'!$B$4:$N$300,2,FALSE))/(I$3-I$4)*5)),1)))</f>
        <v>3.8</v>
      </c>
      <c r="J149" s="240">
        <f>IF(LEN(E149)&gt;3,(IF(VLOOKUP($C149,'Regional Crises'!$B$1:$R$66,8,FALSE)="x","x",ROUND(IF(VLOOKUP($C149,'Regional Crises'!$B$1:$R$66,8,FALSE)&gt;J$3,5,IF(VLOOKUP($C149,'Regional Crises'!$B$1:$R$66,8,FALSE)&lt;J$4,0,5-(J$3-VLOOKUP($C149,'Regional Crises'!$B$1:$R$66,8,FALSE))/(J$3-J$4)*5)),1))),IF(VLOOKUP($E149,'Country Indicator Data'!$B$4:$N$300,4,FALSE)="x","x",ROUND(IF(VLOOKUP($E149,'Country Indicator Data'!$B$4:$N$300,4,FALSE)&gt;J$3,5,IF(VLOOKUP($E149,'Country Indicator Data'!$B$4:$N$300,4,FALSE)&lt;J$4,0,5-(J$3-VLOOKUP($E149,'Country Indicator Data'!$B$4:$N$300,4,FALSE))/(J$3-J$4)*5)),1)))</f>
        <v>4</v>
      </c>
      <c r="K149" s="240">
        <f t="shared" si="53"/>
        <v>3.9</v>
      </c>
      <c r="L149" s="240">
        <f>IF(LEN(E149)&gt;3,(IF(VLOOKUP($C149,'Regional Crises'!$B$1:$R$66,10,FALSE)="x","x",ROUND(IF(VLOOKUP($C149,'Regional Crises'!$B$1:$R$66,10,FALSE)&gt;L$3,5,IF(VLOOKUP($C149,'Regional Crises'!$B$1:$R$66,10,FALSE)&lt;L$4,0,5-(L$3-VLOOKUP($C149,'Regional Crises'!$B$1:$R$66,10,FALSE))/(L$3-L$4)*5)),1))),IF(VLOOKUP($E149,'Country Indicator Data'!$B$4:$N$300,6,FALSE)="x","x",ROUND(IF(VLOOKUP($E149,'Country Indicator Data'!$B$4:$N$300,6,FALSE)&gt;L$3,5,IF(VLOOKUP($E149,'Country Indicator Data'!$B$4:$N$300,6,FALSE)&lt;L$4,0,5-(L$3-VLOOKUP($E149,'Country Indicator Data'!$B$4:$N$300,6,FALSE))/(L$3-L$4)*5)),1)))</f>
        <v>2.2000000000000002</v>
      </c>
      <c r="M149" s="240">
        <f>IF(LEN(E149)&gt;3,(IF(VLOOKUP($C149,'Regional Crises'!$B$1:$R$66,11,FALSE)="x","x",ROUND(IF(VLOOKUP($C149,'Regional Crises'!$B$1:$R$66,11,FALSE)&gt;M$3,5,IF(VLOOKUP($C149,'Regional Crises'!$B$1:$R$66,11,FALSE)&lt;M$4,0,5-(M$3-VLOOKUP($C149,'Regional Crises'!$B$1:$R$66,11,FALSE))/(M$3-M$4)*5)),1))),IF(VLOOKUP($E149,'Country Indicator Data'!$B$4:$N$300,7,FALSE)="x","x",ROUND(IF(VLOOKUP($E149,'Country Indicator Data'!$B$4:$N$300,7,FALSE)&gt;M$3,5,IF(VLOOKUP($E149,'Country Indicator Data'!$B$4:$N$300,7,FALSE)&lt;M$4,0,5-(M$3-VLOOKUP($E149,'Country Indicator Data'!$B$4:$N$300,7,FALSE))/(M$3-M$4)*5)),1)))</f>
        <v>1.9</v>
      </c>
      <c r="N149" s="240">
        <f t="shared" si="54"/>
        <v>2.0499999999999998</v>
      </c>
      <c r="O149" s="240">
        <f t="shared" si="55"/>
        <v>2.2333333333333334</v>
      </c>
      <c r="P149" s="240">
        <f>IF(LEN(E149)&gt;3,VLOOKUP(C149,'Regional Crises'!$B$1:$R$69,12,FALSE),VLOOKUP(E149,'Country Indicator Data'!$B$4:$I$300,8,FALSE))</f>
        <v>0</v>
      </c>
      <c r="Q149" s="240">
        <f>IF(LEN(E149)&gt;3,((IF(VLOOKUP($C149,'Regional Crises'!$B$1:$R$66,13,FALSE)="x","x",ROUND(IF(VLOOKUP($C149,'Regional Crises'!$B$1:$R$66,13,FALSE)&gt;Q$3,5,IF(VLOOKUP($C149,'Regional Crises'!$B$1:$R$66,13,FALSE)&lt;Q$4,0,5-(LOG(Q$3)-LOG(VLOOKUP($C149,'Regional Crises'!$B$1:$R$66,13,FALSE)))/(LOG(Q$3)-LOG(Q$4))*5)),1)))),(IF(VLOOKUP($E149,'Country Indicator Data'!$B$4:$N$300,9,FALSE)="x","x",ROUND(IF(VLOOKUP($E149,'Country Indicator Data'!$B$4:$N$300,9,FALSE)&gt;Q$3,5,IF(VLOOKUP($E149,'Country Indicator Data'!$B$4:$N$300,9,FALSE)&lt;Q$4,0,5-(LOG(Q$3)-LOG(VLOOKUP($E149,'Country Indicator Data'!$B$4:$N$300,9,FALSE)))/(LOG(Q$3)-LOG(Q$4))*5)),1))))</f>
        <v>3.2</v>
      </c>
      <c r="R149" s="240">
        <f t="shared" si="56"/>
        <v>1.6</v>
      </c>
      <c r="S149" s="240">
        <f>IF(LEN(E149)&gt;3,((IF(VLOOKUP($C149,'Regional Crises'!$B$1:$R$66,17,FALSE)="x","x",ROUND(IF(VLOOKUP($C149,'Regional Crises'!$B$1:$R$66,17,FALSE)&gt;S$3,0,IF(VLOOKUP($C149,'Regional Crises'!$B$1:$R$66,17,FALSE)&lt;S$4,5,(S$3-VLOOKUP($C149,'Regional Crises'!$B$1:$R$66,17,FALSE))/(S$3-S$4)*5)),1)))),(IF(VLOOKUP($E149,'Country Indicator Data'!$B$4:$N$300,13,FALSE)="x","x",ROUND(IF(VLOOKUP($E149,'Country Indicator Data'!$B$4:$N$300,13,FALSE)&gt;S$3,0,IF(VLOOKUP($E149,'Country Indicator Data'!$B$4:$N$300,13,FALSE)&lt;S$4,5,(S$3-VLOOKUP($E149,'Country Indicator Data'!$B$4:$N$300,13,FALSE))/(S$3-S$4)*5)),1))))</f>
        <v>3</v>
      </c>
      <c r="T149" s="240">
        <f>IF(LEN(E149)&gt;3,((IF(VLOOKUP($C149,'Regional Crises'!$B$1:$R$66,14,FALSE)="x","x",ROUND(IF(VLOOKUP($C149,'Regional Crises'!$B$1:$R$66,14,FALSE)&gt;T$3,0,IF(VLOOKUP($C149,'Regional Crises'!$B$1:$R$66,14,FALSE)&lt;T$4,5,(T$3-VLOOKUP($C149,'Regional Crises'!$B$1:$R$66,14,FALSE))/(T$3-T$4)*5)),1)))),(IF(VLOOKUP($E149,'Country Indicator Data'!$B$4:$N$300,10,FALSE)="x","x",ROUND(IF(VLOOKUP($E149,'Country Indicator Data'!$B$4:$N$300,10,FALSE)&gt;T$3,0,IF(VLOOKUP($E149,'Country Indicator Data'!$B$4:$N$300,10,FALSE)&lt;T$4,5,(T$3-VLOOKUP($E149,'Country Indicator Data'!$B$4:$N$300,10,FALSE))/(T$3-T$4)*5)),1))))</f>
        <v>2.6</v>
      </c>
      <c r="U149" s="240">
        <f>IF(LEN(E149)&gt;3,((IF(VLOOKUP($C149,'Regional Crises'!$B$1:$R$66,15,FALSE)="x","x",ROUND(IF(VLOOKUP($C149,'Regional Crises'!$B$1:$R$66,15,FALSE)&gt;U$3,0,IF(VLOOKUP($C149,'Regional Crises'!$B$1:$R$66,15,FALSE)&lt;U$4,5,(U$3-VLOOKUP($C149,'Regional Crises'!$B$1:$R$66,15,FALSE))/(U$3-U$4)*5)),1)))),(IF(VLOOKUP($E149,'Country Indicator Data'!$B$4:$N$300,11,FALSE)="x","x",ROUND(IF(VLOOKUP($E149,'Country Indicator Data'!$B$4:$N$300,11,FALSE)&gt;U$3,0,IF(VLOOKUP($E149,'Country Indicator Data'!$B$4:$N$300,11,FALSE)&lt;U$4,5,(U$3-VLOOKUP($E149,'Country Indicator Data'!$B$4:$N$300,11,FALSE))/(U$3-U$4)*5)),1))))</f>
        <v>1.4</v>
      </c>
      <c r="V149" s="240">
        <f>IF(LEN(E149)&gt;3,((IF(VLOOKUP($C149,'Regional Crises'!$B$1:$R$66,16,FALSE)="x","x",ROUND(IF(VLOOKUP($C149,'Regional Crises'!$B$1:$R$66,16,FALSE)&gt;V$3,0,IF(VLOOKUP($C149,'Regional Crises'!$B$1:$R$66,16,FALSE)&lt;V$4,5,(V$3-VLOOKUP($C149,'Regional Crises'!$B$1:$R$66,16,FALSE))/(V$3-V$4)*5)),1)))),(IF(VLOOKUP($E149,'Country Indicator Data'!$B$4:$N$300,12,FALSE)="x","x",ROUND(IF(VLOOKUP($E149,'Country Indicator Data'!$B$4:$N$300,12,FALSE)&gt;V$3,0,IF(VLOOKUP($E149,'Country Indicator Data'!$B$4:$N$300,12,FALSE)&lt;V$4,5,(V$3-VLOOKUP($E149,'Country Indicator Data'!$B$4:$N$300,12,FALSE))/(V$3-V$4)*5)),1))))</f>
        <v>0.9</v>
      </c>
      <c r="W149" s="240">
        <f t="shared" si="57"/>
        <v>2</v>
      </c>
      <c r="X149" s="240">
        <f t="shared" si="58"/>
        <v>1.9</v>
      </c>
      <c r="Y149" s="247">
        <f>IF('Core Indicators'!FC146="x","x",IF('Core Indicators'!FC146&gt;=5,5,IF('Core Indicators'!FC146&gt;=4,4,IF('Core Indicators'!FC146&gt;=3,3,IF('Core Indicators'!FC146&gt;=2,2,IF('Core Indicators'!FC146&gt;=1,1,0))))))</f>
        <v>3</v>
      </c>
      <c r="Z149" s="240">
        <f t="shared" si="59"/>
        <v>3</v>
      </c>
      <c r="AA149" s="247">
        <f>'Crisis Indicator Data'!Y146</f>
        <v>0</v>
      </c>
      <c r="AB149" s="247">
        <f>'Crisis Indicator Data'!Z146</f>
        <v>0</v>
      </c>
      <c r="AC149" s="247">
        <f>'Crisis Indicator Data'!AA146</f>
        <v>0</v>
      </c>
      <c r="AD149" s="247">
        <f>'Crisis Indicator Data'!AB146</f>
        <v>0</v>
      </c>
      <c r="AE149" s="247">
        <f t="shared" si="60"/>
        <v>0</v>
      </c>
      <c r="AF149" s="247">
        <f>'Crisis Indicator Data'!AC146</f>
        <v>2</v>
      </c>
      <c r="AG149" s="247">
        <f>'Crisis Indicator Data'!AD146</f>
        <v>2</v>
      </c>
      <c r="AH149" s="247">
        <f t="shared" si="61"/>
        <v>4</v>
      </c>
      <c r="AI149" s="247">
        <f>'Crisis Indicator Data'!AE146</f>
        <v>1</v>
      </c>
      <c r="AJ149" s="247">
        <f>'Crisis Indicator Data'!AF146</f>
        <v>0</v>
      </c>
      <c r="AK149" s="247">
        <f>'Crisis Indicator Data'!AG146</f>
        <v>2</v>
      </c>
      <c r="AL149" s="247">
        <f t="shared" si="62"/>
        <v>3</v>
      </c>
      <c r="AM149" s="240">
        <f t="shared" si="63"/>
        <v>2</v>
      </c>
      <c r="AN149" s="240">
        <f t="shared" si="64"/>
        <v>2.5</v>
      </c>
    </row>
    <row r="150" spans="1:40" x14ac:dyDescent="0.25">
      <c r="A150" s="150" t="str">
        <f>'Crisis Indicator Data'!A147</f>
        <v>Mixed migration flows in Tunisia</v>
      </c>
      <c r="B150" s="151" t="str">
        <f>'Crisis Indicator Data'!B147</f>
        <v>Displacement</v>
      </c>
      <c r="C150" s="151" t="str">
        <f>'Crisis Indicator Data'!C147</f>
        <v>TUN002</v>
      </c>
      <c r="D150" s="151" t="str">
        <f>'Crisis Indicator Data'!D147</f>
        <v>Tunisia</v>
      </c>
      <c r="E150" s="152" t="str">
        <f>'Crisis Indicator Data'!E147</f>
        <v>TUN</v>
      </c>
      <c r="F150" s="240">
        <f>IF(LEN(E150)&gt;3,(IF(VLOOKUP($C150,'Regional Crises'!$B$1:$R$66,7,FALSE)="x","x",ROUND(IF(VLOOKUP($C150,'Regional Crises'!$B$1:$R$66,7,FALSE)&gt;$F$3,5,IF(VLOOKUP($C150,'Regional Crises'!$B$1:$R$66,7,FALSE)&lt;F$4,0,($F$3-VLOOKUP($C150,'Regional Crises'!$B$1:$R$66,7,FALSE))/($F$3-$F$4)*5)),1))),IF(VLOOKUP($E150,'Country Indicator Data'!$B$4:$N$300,3,FALSE)="x","x",ROUND(IF(VLOOKUP($E150,'Country Indicator Data'!$B$4:$N$300,3,FALSE)&gt;$F$3,5,IF(VLOOKUP($E150,'Country Indicator Data'!$B$4:$N$300,3,FALSE)&lt;$F$4,0,($F$3-VLOOKUP($E150,'Country Indicator Data'!$B$4:$N$300,3,FALSE))/($F$3-$F$4)*5)),1)))</f>
        <v>2.5</v>
      </c>
      <c r="G150" s="240">
        <f>IF(LEN(E150)&gt;3,(IF(VLOOKUP($C150,'Regional Crises'!$B$1:$R$66,9,FALSE)="x","x",ROUND(IF(VLOOKUP($C150,'Regional Crises'!$B$1:$R$66,9,FALSE)&gt;G$3,5,IF(VLOOKUP($C150,'Regional Crises'!$B$1:$R$66,9,FALSE)&lt;G$4,0,(G$3-VLOOKUP($C150,'Regional Crises'!$B$1:$R$66,9,FALSE))/(G$3-G$4)*5)),1))),IF(VLOOKUP($E150,'Country Indicator Data'!$B$4:$N$300,5,FALSE)="x","x",ROUND(IF(VLOOKUP($E150,'Country Indicator Data'!$B$4:$N$300,5,FALSE)&gt;G$3,5,IF(VLOOKUP($E150,'Country Indicator Data'!$B$4:$N$300,5,FALSE)&lt;G$4,0,(G$3-VLOOKUP($E150,'Country Indicator Data'!$B$4:$N$300,5,FALSE))/(G$3-G$4)*5)),1)))</f>
        <v>1.7</v>
      </c>
      <c r="H150" s="240">
        <f t="shared" si="52"/>
        <v>2.1</v>
      </c>
      <c r="I150" s="240">
        <f>IF(LEN(E150)&gt;3,(IF(VLOOKUP($C150,'Regional Crises'!$B$1:$R$66,6,FALSE)="x","x",ROUND(IF(VLOOKUP($C150,'Regional Crises'!$B$1:$R$66,6,FALSE)&gt;I$3,5,IF(VLOOKUP($C150,'Regional Crises'!$B$1:$R$66,6,FALSE)&lt;I$4,0,5-(I$3-VLOOKUP($C150,'Regional Crises'!$B$1:$R$66,6,FALSE))/(I$3-I$4)*5)),1))),IF(VLOOKUP($E150,'Country Indicator Data'!$B$4:$N$300,2,FALSE)="x","x",ROUND(IF(VLOOKUP($E150,'Country Indicator Data'!$B$4:$N$300,2,FALSE)&gt;I$3,5,IF(VLOOKUP($E150,'Country Indicator Data'!$B$4:$N$300,2,FALSE)&lt;I$4,0,5-(I$3-VLOOKUP($E150,'Country Indicator Data'!$B$4:$N$300,2,FALSE))/(I$3-I$4)*5)),1)))</f>
        <v>0.2</v>
      </c>
      <c r="J150" s="240">
        <f>IF(LEN(E150)&gt;3,(IF(VLOOKUP($C150,'Regional Crises'!$B$1:$R$66,8,FALSE)="x","x",ROUND(IF(VLOOKUP($C150,'Regional Crises'!$B$1:$R$66,8,FALSE)&gt;J$3,5,IF(VLOOKUP($C150,'Regional Crises'!$B$1:$R$66,8,FALSE)&lt;J$4,0,5-(J$3-VLOOKUP($C150,'Regional Crises'!$B$1:$R$66,8,FALSE))/(J$3-J$4)*5)),1))),IF(VLOOKUP($E150,'Country Indicator Data'!$B$4:$N$300,4,FALSE)="x","x",ROUND(IF(VLOOKUP($E150,'Country Indicator Data'!$B$4:$N$300,4,FALSE)&gt;J$3,5,IF(VLOOKUP($E150,'Country Indicator Data'!$B$4:$N$300,4,FALSE)&lt;J$4,0,5-(J$3-VLOOKUP($E150,'Country Indicator Data'!$B$4:$N$300,4,FALSE))/(J$3-J$4)*5)),1)))</f>
        <v>0</v>
      </c>
      <c r="K150" s="240">
        <f t="shared" si="53"/>
        <v>0.1</v>
      </c>
      <c r="L150" s="240">
        <f>IF(LEN(E150)&gt;3,(IF(VLOOKUP($C150,'Regional Crises'!$B$1:$R$66,10,FALSE)="x","x",ROUND(IF(VLOOKUP($C150,'Regional Crises'!$B$1:$R$66,10,FALSE)&gt;L$3,5,IF(VLOOKUP($C150,'Regional Crises'!$B$1:$R$66,10,FALSE)&lt;L$4,0,5-(L$3-VLOOKUP($C150,'Regional Crises'!$B$1:$R$66,10,FALSE))/(L$3-L$4)*5)),1))),IF(VLOOKUP($E150,'Country Indicator Data'!$B$4:$N$300,6,FALSE)="x","x",ROUND(IF(VLOOKUP($E150,'Country Indicator Data'!$B$4:$N$300,6,FALSE)&gt;L$3,5,IF(VLOOKUP($E150,'Country Indicator Data'!$B$4:$N$300,6,FALSE)&lt;L$4,0,5-(L$3-VLOOKUP($E150,'Country Indicator Data'!$B$4:$N$300,6,FALSE))/(L$3-L$4)*5)),1)))</f>
        <v>2</v>
      </c>
      <c r="M150" s="240">
        <f>IF(LEN(E150)&gt;3,(IF(VLOOKUP($C150,'Regional Crises'!$B$1:$R$66,11,FALSE)="x","x",ROUND(IF(VLOOKUP($C150,'Regional Crises'!$B$1:$R$66,11,FALSE)&gt;M$3,5,IF(VLOOKUP($C150,'Regional Crises'!$B$1:$R$66,11,FALSE)&lt;M$4,0,5-(M$3-VLOOKUP($C150,'Regional Crises'!$B$1:$R$66,11,FALSE))/(M$3-M$4)*5)),1))),IF(VLOOKUP($E150,'Country Indicator Data'!$B$4:$N$300,7,FALSE)="x","x",ROUND(IF(VLOOKUP($E150,'Country Indicator Data'!$B$4:$N$300,7,FALSE)&gt;M$3,5,IF(VLOOKUP($E150,'Country Indicator Data'!$B$4:$N$300,7,FALSE)&lt;M$4,0,5-(M$3-VLOOKUP($E150,'Country Indicator Data'!$B$4:$N$300,7,FALSE))/(M$3-M$4)*5)),1)))</f>
        <v>1</v>
      </c>
      <c r="N150" s="240">
        <f t="shared" si="54"/>
        <v>1.5</v>
      </c>
      <c r="O150" s="240">
        <f t="shared" si="55"/>
        <v>1.2333333333333334</v>
      </c>
      <c r="P150" s="240">
        <f>IF(LEN(E150)&gt;3,VLOOKUP(C150,'Regional Crises'!$B$1:$R$69,12,FALSE),VLOOKUP(E150,'Country Indicator Data'!$B$4:$I$300,8,FALSE))</f>
        <v>3</v>
      </c>
      <c r="Q150" s="240">
        <f>IF(LEN(E150)&gt;3,((IF(VLOOKUP($C150,'Regional Crises'!$B$1:$R$66,13,FALSE)="x","x",ROUND(IF(VLOOKUP($C150,'Regional Crises'!$B$1:$R$66,13,FALSE)&gt;Q$3,5,IF(VLOOKUP($C150,'Regional Crises'!$B$1:$R$66,13,FALSE)&lt;Q$4,0,5-(LOG(Q$3)-LOG(VLOOKUP($C150,'Regional Crises'!$B$1:$R$66,13,FALSE)))/(LOG(Q$3)-LOG(Q$4))*5)),1)))),(IF(VLOOKUP($E150,'Country Indicator Data'!$B$4:$N$300,9,FALSE)="x","x",ROUND(IF(VLOOKUP($E150,'Country Indicator Data'!$B$4:$N$300,9,FALSE)&gt;Q$3,5,IF(VLOOKUP($E150,'Country Indicator Data'!$B$4:$N$300,9,FALSE)&lt;Q$4,0,5-(LOG(Q$3)-LOG(VLOOKUP($E150,'Country Indicator Data'!$B$4:$N$300,9,FALSE)))/(LOG(Q$3)-LOG(Q$4))*5)),1))))</f>
        <v>3.9</v>
      </c>
      <c r="R150" s="240">
        <f t="shared" si="56"/>
        <v>3.45</v>
      </c>
      <c r="S150" s="240">
        <f>IF(LEN(E150)&gt;3,((IF(VLOOKUP($C150,'Regional Crises'!$B$1:$R$66,17,FALSE)="x","x",ROUND(IF(VLOOKUP($C150,'Regional Crises'!$B$1:$R$66,17,FALSE)&gt;S$3,0,IF(VLOOKUP($C150,'Regional Crises'!$B$1:$R$66,17,FALSE)&lt;S$4,5,(S$3-VLOOKUP($C150,'Regional Crises'!$B$1:$R$66,17,FALSE))/(S$3-S$4)*5)),1)))),(IF(VLOOKUP($E150,'Country Indicator Data'!$B$4:$N$300,13,FALSE)="x","x",ROUND(IF(VLOOKUP($E150,'Country Indicator Data'!$B$4:$N$300,13,FALSE)&gt;S$3,0,IF(VLOOKUP($E150,'Country Indicator Data'!$B$4:$N$300,13,FALSE)&lt;S$4,5,(S$3-VLOOKUP($E150,'Country Indicator Data'!$B$4:$N$300,13,FALSE))/(S$3-S$4)*5)),1))))</f>
        <v>2.9</v>
      </c>
      <c r="T150" s="240">
        <f>IF(LEN(E150)&gt;3,((IF(VLOOKUP($C150,'Regional Crises'!$B$1:$R$66,14,FALSE)="x","x",ROUND(IF(VLOOKUP($C150,'Regional Crises'!$B$1:$R$66,14,FALSE)&gt;T$3,0,IF(VLOOKUP($C150,'Regional Crises'!$B$1:$R$66,14,FALSE)&lt;T$4,5,(T$3-VLOOKUP($C150,'Regional Crises'!$B$1:$R$66,14,FALSE))/(T$3-T$4)*5)),1)))),(IF(VLOOKUP($E150,'Country Indicator Data'!$B$4:$N$300,10,FALSE)="x","x",ROUND(IF(VLOOKUP($E150,'Country Indicator Data'!$B$4:$N$300,10,FALSE)&gt;T$3,0,IF(VLOOKUP($E150,'Country Indicator Data'!$B$4:$N$300,10,FALSE)&lt;T$4,5,(T$3-VLOOKUP($E150,'Country Indicator Data'!$B$4:$N$300,10,FALSE))/(T$3-T$4)*5)),1))))</f>
        <v>2.4</v>
      </c>
      <c r="U150" s="240">
        <f>IF(LEN(E150)&gt;3,((IF(VLOOKUP($C150,'Regional Crises'!$B$1:$R$66,15,FALSE)="x","x",ROUND(IF(VLOOKUP($C150,'Regional Crises'!$B$1:$R$66,15,FALSE)&gt;U$3,0,IF(VLOOKUP($C150,'Regional Crises'!$B$1:$R$66,15,FALSE)&lt;U$4,5,(U$3-VLOOKUP($C150,'Regional Crises'!$B$1:$R$66,15,FALSE))/(U$3-U$4)*5)),1)))),(IF(VLOOKUP($E150,'Country Indicator Data'!$B$4:$N$300,11,FALSE)="x","x",ROUND(IF(VLOOKUP($E150,'Country Indicator Data'!$B$4:$N$300,11,FALSE)&gt;U$3,0,IF(VLOOKUP($E150,'Country Indicator Data'!$B$4:$N$300,11,FALSE)&lt;U$4,5,(U$3-VLOOKUP($E150,'Country Indicator Data'!$B$4:$N$300,11,FALSE))/(U$3-U$4)*5)),1))))</f>
        <v>2.2999999999999998</v>
      </c>
      <c r="V150" s="240">
        <f>IF(LEN(E150)&gt;3,((IF(VLOOKUP($C150,'Regional Crises'!$B$1:$R$66,16,FALSE)="x","x",ROUND(IF(VLOOKUP($C150,'Regional Crises'!$B$1:$R$66,16,FALSE)&gt;V$3,0,IF(VLOOKUP($C150,'Regional Crises'!$B$1:$R$66,16,FALSE)&lt;V$4,5,(V$3-VLOOKUP($C150,'Regional Crises'!$B$1:$R$66,16,FALSE))/(V$3-V$4)*5)),1)))),(IF(VLOOKUP($E150,'Country Indicator Data'!$B$4:$N$300,12,FALSE)="x","x",ROUND(IF(VLOOKUP($E150,'Country Indicator Data'!$B$4:$N$300,12,FALSE)&gt;V$3,0,IF(VLOOKUP($E150,'Country Indicator Data'!$B$4:$N$300,12,FALSE)&lt;V$4,5,(V$3-VLOOKUP($E150,'Country Indicator Data'!$B$4:$N$300,12,FALSE))/(V$3-V$4)*5)),1))))</f>
        <v>1.5</v>
      </c>
      <c r="W150" s="240">
        <f t="shared" si="57"/>
        <v>2.2999999999999998</v>
      </c>
      <c r="X150" s="240">
        <f t="shared" si="58"/>
        <v>2.2999999999999998</v>
      </c>
      <c r="Y150" s="247">
        <f>IF('Core Indicators'!FC147="x","x",IF('Core Indicators'!FC147&gt;=5,5,IF('Core Indicators'!FC147&gt;=4,4,IF('Core Indicators'!FC147&gt;=3,3,IF('Core Indicators'!FC147&gt;=2,2,IF('Core Indicators'!FC147&gt;=1,1,0))))))</f>
        <v>4</v>
      </c>
      <c r="Z150" s="240">
        <f t="shared" si="59"/>
        <v>4</v>
      </c>
      <c r="AA150" s="247">
        <f>'Crisis Indicator Data'!Y147</f>
        <v>0</v>
      </c>
      <c r="AB150" s="247">
        <f>'Crisis Indicator Data'!Z147</f>
        <v>0</v>
      </c>
      <c r="AC150" s="247">
        <f>'Crisis Indicator Data'!AA147</f>
        <v>0</v>
      </c>
      <c r="AD150" s="247">
        <f>'Crisis Indicator Data'!AB147</f>
        <v>0</v>
      </c>
      <c r="AE150" s="247">
        <f t="shared" si="60"/>
        <v>0</v>
      </c>
      <c r="AF150" s="247">
        <f>'Crisis Indicator Data'!AC147</f>
        <v>0</v>
      </c>
      <c r="AG150" s="247">
        <f>'Crisis Indicator Data'!AD147</f>
        <v>0</v>
      </c>
      <c r="AH150" s="247">
        <f t="shared" si="61"/>
        <v>0</v>
      </c>
      <c r="AI150" s="247">
        <f>'Crisis Indicator Data'!AE147</f>
        <v>0</v>
      </c>
      <c r="AJ150" s="247">
        <f>'Crisis Indicator Data'!AF147</f>
        <v>1</v>
      </c>
      <c r="AK150" s="247">
        <f>'Crisis Indicator Data'!AG147</f>
        <v>0</v>
      </c>
      <c r="AL150" s="247">
        <f t="shared" si="62"/>
        <v>1</v>
      </c>
      <c r="AM150" s="240">
        <f t="shared" si="63"/>
        <v>0</v>
      </c>
      <c r="AN150" s="240">
        <f t="shared" si="64"/>
        <v>2</v>
      </c>
    </row>
    <row r="151" spans="1:40" x14ac:dyDescent="0.25">
      <c r="A151" s="150" t="str">
        <f>'Crisis Indicator Data'!A148</f>
        <v>Complex situation in Türkiye</v>
      </c>
      <c r="B151" s="151" t="str">
        <f>'Crisis Indicator Data'!B148</f>
        <v>Displacement,Conflict</v>
      </c>
      <c r="C151" s="151" t="str">
        <f>'Crisis Indicator Data'!C148</f>
        <v>TUR001</v>
      </c>
      <c r="D151" s="151" t="str">
        <f>'Crisis Indicator Data'!D148</f>
        <v>Türkiye</v>
      </c>
      <c r="E151" s="152" t="str">
        <f>'Crisis Indicator Data'!E148</f>
        <v>TUR</v>
      </c>
      <c r="F151" s="240">
        <f>IF(LEN(E151)&gt;3,(IF(VLOOKUP($C151,'Regional Crises'!$B$1:$R$66,7,FALSE)="x","x",ROUND(IF(VLOOKUP($C151,'Regional Crises'!$B$1:$R$66,7,FALSE)&gt;$F$3,5,IF(VLOOKUP($C151,'Regional Crises'!$B$1:$R$66,7,FALSE)&lt;F$4,0,($F$3-VLOOKUP($C151,'Regional Crises'!$B$1:$R$66,7,FALSE))/($F$3-$F$4)*5)),1))),IF(VLOOKUP($E151,'Country Indicator Data'!$B$4:$N$300,3,FALSE)="x","x",ROUND(IF(VLOOKUP($E151,'Country Indicator Data'!$B$4:$N$300,3,FALSE)&gt;$F$3,5,IF(VLOOKUP($E151,'Country Indicator Data'!$B$4:$N$300,3,FALSE)&lt;$F$4,0,($F$3-VLOOKUP($E151,'Country Indicator Data'!$B$4:$N$300,3,FALSE))/($F$3-$F$4)*5)),1)))</f>
        <v>2.5</v>
      </c>
      <c r="G151" s="240">
        <f>IF(LEN(E151)&gt;3,(IF(VLOOKUP($C151,'Regional Crises'!$B$1:$R$66,9,FALSE)="x","x",ROUND(IF(VLOOKUP($C151,'Regional Crises'!$B$1:$R$66,9,FALSE)&gt;G$3,5,IF(VLOOKUP($C151,'Regional Crises'!$B$1:$R$66,9,FALSE)&lt;G$4,0,(G$3-VLOOKUP($C151,'Regional Crises'!$B$1:$R$66,9,FALSE))/(G$3-G$4)*5)),1))),IF(VLOOKUP($E151,'Country Indicator Data'!$B$4:$N$300,5,FALSE)="x","x",ROUND(IF(VLOOKUP($E151,'Country Indicator Data'!$B$4:$N$300,5,FALSE)&gt;G$3,5,IF(VLOOKUP($E151,'Country Indicator Data'!$B$4:$N$300,5,FALSE)&lt;G$4,0,(G$3-VLOOKUP($E151,'Country Indicator Data'!$B$4:$N$300,5,FALSE))/(G$3-G$4)*5)),1)))</f>
        <v>2.5</v>
      </c>
      <c r="H151" s="240">
        <f t="shared" si="52"/>
        <v>2.5</v>
      </c>
      <c r="I151" s="240">
        <f>IF(LEN(E151)&gt;3,(IF(VLOOKUP($C151,'Regional Crises'!$B$1:$R$66,6,FALSE)="x","x",ROUND(IF(VLOOKUP($C151,'Regional Crises'!$B$1:$R$66,6,FALSE)&gt;I$3,5,IF(VLOOKUP($C151,'Regional Crises'!$B$1:$R$66,6,FALSE)&lt;I$4,0,5-(I$3-VLOOKUP($C151,'Regional Crises'!$B$1:$R$66,6,FALSE))/(I$3-I$4)*5)),1))),IF(VLOOKUP($E151,'Country Indicator Data'!$B$4:$N$300,2,FALSE)="x","x",ROUND(IF(VLOOKUP($E151,'Country Indicator Data'!$B$4:$N$300,2,FALSE)&gt;I$3,5,IF(VLOOKUP($E151,'Country Indicator Data'!$B$4:$N$300,2,FALSE)&lt;I$4,0,5-(I$3-VLOOKUP($E151,'Country Indicator Data'!$B$4:$N$300,2,FALSE))/(I$3-I$4)*5)),1)))</f>
        <v>2</v>
      </c>
      <c r="J151" s="240">
        <f>IF(LEN(E151)&gt;3,(IF(VLOOKUP($C151,'Regional Crises'!$B$1:$R$66,8,FALSE)="x","x",ROUND(IF(VLOOKUP($C151,'Regional Crises'!$B$1:$R$66,8,FALSE)&gt;J$3,5,IF(VLOOKUP($C151,'Regional Crises'!$B$1:$R$66,8,FALSE)&lt;J$4,0,5-(J$3-VLOOKUP($C151,'Regional Crises'!$B$1:$R$66,8,FALSE))/(J$3-J$4)*5)),1))),IF(VLOOKUP($E151,'Country Indicator Data'!$B$4:$N$300,4,FALSE)="x","x",ROUND(IF(VLOOKUP($E151,'Country Indicator Data'!$B$4:$N$300,4,FALSE)&gt;J$3,5,IF(VLOOKUP($E151,'Country Indicator Data'!$B$4:$N$300,4,FALSE)&lt;J$4,0,5-(J$3-VLOOKUP($E151,'Country Indicator Data'!$B$4:$N$300,4,FALSE))/(J$3-J$4)*5)),1)))</f>
        <v>3.4</v>
      </c>
      <c r="K151" s="240">
        <f t="shared" si="53"/>
        <v>2.7</v>
      </c>
      <c r="L151" s="240">
        <f>IF(LEN(E151)&gt;3,(IF(VLOOKUP($C151,'Regional Crises'!$B$1:$R$66,10,FALSE)="x","x",ROUND(IF(VLOOKUP($C151,'Regional Crises'!$B$1:$R$66,10,FALSE)&gt;L$3,5,IF(VLOOKUP($C151,'Regional Crises'!$B$1:$R$66,10,FALSE)&lt;L$4,0,5-(L$3-VLOOKUP($C151,'Regional Crises'!$B$1:$R$66,10,FALSE))/(L$3-L$4)*5)),1))),IF(VLOOKUP($E151,'Country Indicator Data'!$B$4:$N$300,6,FALSE)="x","x",ROUND(IF(VLOOKUP($E151,'Country Indicator Data'!$B$4:$N$300,6,FALSE)&gt;L$3,5,IF(VLOOKUP($E151,'Country Indicator Data'!$B$4:$N$300,6,FALSE)&lt;L$4,0,5-(L$3-VLOOKUP($E151,'Country Indicator Data'!$B$4:$N$300,6,FALSE))/(L$3-L$4)*5)),1)))</f>
        <v>2</v>
      </c>
      <c r="M151" s="240">
        <f>IF(LEN(E151)&gt;3,(IF(VLOOKUP($C151,'Regional Crises'!$B$1:$R$66,11,FALSE)="x","x",ROUND(IF(VLOOKUP($C151,'Regional Crises'!$B$1:$R$66,11,FALSE)&gt;M$3,5,IF(VLOOKUP($C151,'Regional Crises'!$B$1:$R$66,11,FALSE)&lt;M$4,0,5-(M$3-VLOOKUP($C151,'Regional Crises'!$B$1:$R$66,11,FALSE))/(M$3-M$4)*5)),1))),IF(VLOOKUP($E151,'Country Indicator Data'!$B$4:$N$300,7,FALSE)="x","x",ROUND(IF(VLOOKUP($E151,'Country Indicator Data'!$B$4:$N$300,7,FALSE)&gt;M$3,5,IF(VLOOKUP($E151,'Country Indicator Data'!$B$4:$N$300,7,FALSE)&lt;M$4,0,5-(M$3-VLOOKUP($E151,'Country Indicator Data'!$B$4:$N$300,7,FALSE))/(M$3-M$4)*5)),1)))</f>
        <v>2.1</v>
      </c>
      <c r="N151" s="240">
        <f t="shared" si="54"/>
        <v>2.0499999999999998</v>
      </c>
      <c r="O151" s="240">
        <f t="shared" si="55"/>
        <v>2.4166666666666665</v>
      </c>
      <c r="P151" s="240">
        <f>IF(LEN(E151)&gt;3,VLOOKUP(C151,'Regional Crises'!$B$1:$R$69,12,FALSE),VLOOKUP(E151,'Country Indicator Data'!$B$4:$I$300,8,FALSE))</f>
        <v>4</v>
      </c>
      <c r="Q151" s="240">
        <f>IF(LEN(E151)&gt;3,((IF(VLOOKUP($C151,'Regional Crises'!$B$1:$R$66,13,FALSE)="x","x",ROUND(IF(VLOOKUP($C151,'Regional Crises'!$B$1:$R$66,13,FALSE)&gt;Q$3,5,IF(VLOOKUP($C151,'Regional Crises'!$B$1:$R$66,13,FALSE)&lt;Q$4,0,5-(LOG(Q$3)-LOG(VLOOKUP($C151,'Regional Crises'!$B$1:$R$66,13,FALSE)))/(LOG(Q$3)-LOG(Q$4))*5)),1)))),(IF(VLOOKUP($E151,'Country Indicator Data'!$B$4:$N$300,9,FALSE)="x","x",ROUND(IF(VLOOKUP($E151,'Country Indicator Data'!$B$4:$N$300,9,FALSE)&gt;Q$3,5,IF(VLOOKUP($E151,'Country Indicator Data'!$B$4:$N$300,9,FALSE)&lt;Q$4,0,5-(LOG(Q$3)-LOG(VLOOKUP($E151,'Country Indicator Data'!$B$4:$N$300,9,FALSE)))/(LOG(Q$3)-LOG(Q$4))*5)),1))))</f>
        <v>5</v>
      </c>
      <c r="R151" s="240">
        <f t="shared" si="56"/>
        <v>4.5</v>
      </c>
      <c r="S151" s="240">
        <f>IF(LEN(E151)&gt;3,((IF(VLOOKUP($C151,'Regional Crises'!$B$1:$R$66,17,FALSE)="x","x",ROUND(IF(VLOOKUP($C151,'Regional Crises'!$B$1:$R$66,17,FALSE)&gt;S$3,0,IF(VLOOKUP($C151,'Regional Crises'!$B$1:$R$66,17,FALSE)&lt;S$4,5,(S$3-VLOOKUP($C151,'Regional Crises'!$B$1:$R$66,17,FALSE))/(S$3-S$4)*5)),1)))),(IF(VLOOKUP($E151,'Country Indicator Data'!$B$4:$N$300,13,FALSE)="x","x",ROUND(IF(VLOOKUP($E151,'Country Indicator Data'!$B$4:$N$300,13,FALSE)&gt;S$3,0,IF(VLOOKUP($E151,'Country Indicator Data'!$B$4:$N$300,13,FALSE)&lt;S$4,5,(S$3-VLOOKUP($E151,'Country Indicator Data'!$B$4:$N$300,13,FALSE))/(S$3-S$4)*5)),1))))</f>
        <v>3.1</v>
      </c>
      <c r="T151" s="240">
        <f>IF(LEN(E151)&gt;3,((IF(VLOOKUP($C151,'Regional Crises'!$B$1:$R$66,14,FALSE)="x","x",ROUND(IF(VLOOKUP($C151,'Regional Crises'!$B$1:$R$66,14,FALSE)&gt;T$3,0,IF(VLOOKUP($C151,'Regional Crises'!$B$1:$R$66,14,FALSE)&lt;T$4,5,(T$3-VLOOKUP($C151,'Regional Crises'!$B$1:$R$66,14,FALSE))/(T$3-T$4)*5)),1)))),(IF(VLOOKUP($E151,'Country Indicator Data'!$B$4:$N$300,10,FALSE)="x","x",ROUND(IF(VLOOKUP($E151,'Country Indicator Data'!$B$4:$N$300,10,FALSE)&gt;T$3,0,IF(VLOOKUP($E151,'Country Indicator Data'!$B$4:$N$300,10,FALSE)&lt;T$4,5,(T$3-VLOOKUP($E151,'Country Indicator Data'!$B$4:$N$300,10,FALSE))/(T$3-T$4)*5)),1))))</f>
        <v>2.8</v>
      </c>
      <c r="U151" s="240">
        <f>IF(LEN(E151)&gt;3,((IF(VLOOKUP($C151,'Regional Crises'!$B$1:$R$66,15,FALSE)="x","x",ROUND(IF(VLOOKUP($C151,'Regional Crises'!$B$1:$R$66,15,FALSE)&gt;U$3,0,IF(VLOOKUP($C151,'Regional Crises'!$B$1:$R$66,15,FALSE)&lt;U$4,5,(U$3-VLOOKUP($C151,'Regional Crises'!$B$1:$R$66,15,FALSE))/(U$3-U$4)*5)),1)))),(IF(VLOOKUP($E151,'Country Indicator Data'!$B$4:$N$300,11,FALSE)="x","x",ROUND(IF(VLOOKUP($E151,'Country Indicator Data'!$B$4:$N$300,11,FALSE)&gt;U$3,0,IF(VLOOKUP($E151,'Country Indicator Data'!$B$4:$N$300,11,FALSE)&lt;U$4,5,(U$3-VLOOKUP($E151,'Country Indicator Data'!$B$4:$N$300,11,FALSE))/(U$3-U$4)*5)),1))))</f>
        <v>3.3</v>
      </c>
      <c r="V151" s="240">
        <f>IF(LEN(E151)&gt;3,((IF(VLOOKUP($C151,'Regional Crises'!$B$1:$R$66,16,FALSE)="x","x",ROUND(IF(VLOOKUP($C151,'Regional Crises'!$B$1:$R$66,16,FALSE)&gt;V$3,0,IF(VLOOKUP($C151,'Regional Crises'!$B$1:$R$66,16,FALSE)&lt;V$4,5,(V$3-VLOOKUP($C151,'Regional Crises'!$B$1:$R$66,16,FALSE))/(V$3-V$4)*5)),1)))),(IF(VLOOKUP($E151,'Country Indicator Data'!$B$4:$N$300,12,FALSE)="x","x",ROUND(IF(VLOOKUP($E151,'Country Indicator Data'!$B$4:$N$300,12,FALSE)&gt;V$3,0,IF(VLOOKUP($E151,'Country Indicator Data'!$B$4:$N$300,12,FALSE)&lt;V$4,5,(V$3-VLOOKUP($E151,'Country Indicator Data'!$B$4:$N$300,12,FALSE))/(V$3-V$4)*5)),1))))</f>
        <v>3.4</v>
      </c>
      <c r="W151" s="240">
        <f t="shared" si="57"/>
        <v>3.2</v>
      </c>
      <c r="X151" s="240">
        <f t="shared" si="58"/>
        <v>3.4</v>
      </c>
      <c r="Y151" s="247">
        <f>IF('Core Indicators'!FC148="x","x",IF('Core Indicators'!FC148&gt;=5,5,IF('Core Indicators'!FC148&gt;=4,4,IF('Core Indicators'!FC148&gt;=3,3,IF('Core Indicators'!FC148&gt;=2,2,IF('Core Indicators'!FC148&gt;=1,1,0))))))</f>
        <v>4</v>
      </c>
      <c r="Z151" s="240">
        <f t="shared" si="59"/>
        <v>4</v>
      </c>
      <c r="AA151" s="247">
        <f>'Crisis Indicator Data'!Y148</f>
        <v>1</v>
      </c>
      <c r="AB151" s="247">
        <f>'Crisis Indicator Data'!Z148</f>
        <v>1</v>
      </c>
      <c r="AC151" s="247">
        <f>'Crisis Indicator Data'!AA148</f>
        <v>1</v>
      </c>
      <c r="AD151" s="247">
        <f>'Crisis Indicator Data'!AB148</f>
        <v>0</v>
      </c>
      <c r="AE151" s="247">
        <f t="shared" si="60"/>
        <v>2</v>
      </c>
      <c r="AF151" s="247">
        <f>'Crisis Indicator Data'!AC148</f>
        <v>0</v>
      </c>
      <c r="AG151" s="247">
        <f>'Crisis Indicator Data'!AD148</f>
        <v>1</v>
      </c>
      <c r="AH151" s="247">
        <f t="shared" si="61"/>
        <v>1</v>
      </c>
      <c r="AI151" s="247">
        <f>'Crisis Indicator Data'!AE148</f>
        <v>0</v>
      </c>
      <c r="AJ151" s="247">
        <f>'Crisis Indicator Data'!AF148</f>
        <v>3</v>
      </c>
      <c r="AK151" s="247">
        <f>'Crisis Indicator Data'!AG148</f>
        <v>3</v>
      </c>
      <c r="AL151" s="247">
        <f t="shared" si="62"/>
        <v>4</v>
      </c>
      <c r="AM151" s="240">
        <f t="shared" si="63"/>
        <v>2</v>
      </c>
      <c r="AN151" s="240">
        <f t="shared" si="64"/>
        <v>3</v>
      </c>
    </row>
    <row r="152" spans="1:40" x14ac:dyDescent="0.25">
      <c r="A152" s="150" t="str">
        <f>'Crisis Indicator Data'!A149</f>
        <v>Syrian Refugees in Türkiye</v>
      </c>
      <c r="B152" s="151" t="str">
        <f>'Crisis Indicator Data'!B149</f>
        <v>Displacement</v>
      </c>
      <c r="C152" s="151" t="str">
        <f>'Crisis Indicator Data'!C149</f>
        <v>TUR002</v>
      </c>
      <c r="D152" s="151" t="str">
        <f>'Crisis Indicator Data'!D149</f>
        <v>Türkiye</v>
      </c>
      <c r="E152" s="152" t="str">
        <f>'Crisis Indicator Data'!E149</f>
        <v>TUR</v>
      </c>
      <c r="F152" s="240">
        <f>IF(LEN(E152)&gt;3,(IF(VLOOKUP($C152,'Regional Crises'!$B$1:$R$66,7,FALSE)="x","x",ROUND(IF(VLOOKUP($C152,'Regional Crises'!$B$1:$R$66,7,FALSE)&gt;$F$3,5,IF(VLOOKUP($C152,'Regional Crises'!$B$1:$R$66,7,FALSE)&lt;F$4,0,($F$3-VLOOKUP($C152,'Regional Crises'!$B$1:$R$66,7,FALSE))/($F$3-$F$4)*5)),1))),IF(VLOOKUP($E152,'Country Indicator Data'!$B$4:$N$300,3,FALSE)="x","x",ROUND(IF(VLOOKUP($E152,'Country Indicator Data'!$B$4:$N$300,3,FALSE)&gt;$F$3,5,IF(VLOOKUP($E152,'Country Indicator Data'!$B$4:$N$300,3,FALSE)&lt;$F$4,0,($F$3-VLOOKUP($E152,'Country Indicator Data'!$B$4:$N$300,3,FALSE))/($F$3-$F$4)*5)),1)))</f>
        <v>2.5</v>
      </c>
      <c r="G152" s="240">
        <f>IF(LEN(E152)&gt;3,(IF(VLOOKUP($C152,'Regional Crises'!$B$1:$R$66,9,FALSE)="x","x",ROUND(IF(VLOOKUP($C152,'Regional Crises'!$B$1:$R$66,9,FALSE)&gt;G$3,5,IF(VLOOKUP($C152,'Regional Crises'!$B$1:$R$66,9,FALSE)&lt;G$4,0,(G$3-VLOOKUP($C152,'Regional Crises'!$B$1:$R$66,9,FALSE))/(G$3-G$4)*5)),1))),IF(VLOOKUP($E152,'Country Indicator Data'!$B$4:$N$300,5,FALSE)="x","x",ROUND(IF(VLOOKUP($E152,'Country Indicator Data'!$B$4:$N$300,5,FALSE)&gt;G$3,5,IF(VLOOKUP($E152,'Country Indicator Data'!$B$4:$N$300,5,FALSE)&lt;G$4,0,(G$3-VLOOKUP($E152,'Country Indicator Data'!$B$4:$N$300,5,FALSE))/(G$3-G$4)*5)),1)))</f>
        <v>2.5</v>
      </c>
      <c r="H152" s="240">
        <f t="shared" si="52"/>
        <v>2.5</v>
      </c>
      <c r="I152" s="240">
        <f>IF(LEN(E152)&gt;3,(IF(VLOOKUP($C152,'Regional Crises'!$B$1:$R$66,6,FALSE)="x","x",ROUND(IF(VLOOKUP($C152,'Regional Crises'!$B$1:$R$66,6,FALSE)&gt;I$3,5,IF(VLOOKUP($C152,'Regional Crises'!$B$1:$R$66,6,FALSE)&lt;I$4,0,5-(I$3-VLOOKUP($C152,'Regional Crises'!$B$1:$R$66,6,FALSE))/(I$3-I$4)*5)),1))),IF(VLOOKUP($E152,'Country Indicator Data'!$B$4:$N$300,2,FALSE)="x","x",ROUND(IF(VLOOKUP($E152,'Country Indicator Data'!$B$4:$N$300,2,FALSE)&gt;I$3,5,IF(VLOOKUP($E152,'Country Indicator Data'!$B$4:$N$300,2,FALSE)&lt;I$4,0,5-(I$3-VLOOKUP($E152,'Country Indicator Data'!$B$4:$N$300,2,FALSE))/(I$3-I$4)*5)),1)))</f>
        <v>2</v>
      </c>
      <c r="J152" s="240">
        <f>IF(LEN(E152)&gt;3,(IF(VLOOKUP($C152,'Regional Crises'!$B$1:$R$66,8,FALSE)="x","x",ROUND(IF(VLOOKUP($C152,'Regional Crises'!$B$1:$R$66,8,FALSE)&gt;J$3,5,IF(VLOOKUP($C152,'Regional Crises'!$B$1:$R$66,8,FALSE)&lt;J$4,0,5-(J$3-VLOOKUP($C152,'Regional Crises'!$B$1:$R$66,8,FALSE))/(J$3-J$4)*5)),1))),IF(VLOOKUP($E152,'Country Indicator Data'!$B$4:$N$300,4,FALSE)="x","x",ROUND(IF(VLOOKUP($E152,'Country Indicator Data'!$B$4:$N$300,4,FALSE)&gt;J$3,5,IF(VLOOKUP($E152,'Country Indicator Data'!$B$4:$N$300,4,FALSE)&lt;J$4,0,5-(J$3-VLOOKUP($E152,'Country Indicator Data'!$B$4:$N$300,4,FALSE))/(J$3-J$4)*5)),1)))</f>
        <v>3.4</v>
      </c>
      <c r="K152" s="240">
        <f t="shared" si="53"/>
        <v>2.7</v>
      </c>
      <c r="L152" s="240">
        <f>IF(LEN(E152)&gt;3,(IF(VLOOKUP($C152,'Regional Crises'!$B$1:$R$66,10,FALSE)="x","x",ROUND(IF(VLOOKUP($C152,'Regional Crises'!$B$1:$R$66,10,FALSE)&gt;L$3,5,IF(VLOOKUP($C152,'Regional Crises'!$B$1:$R$66,10,FALSE)&lt;L$4,0,5-(L$3-VLOOKUP($C152,'Regional Crises'!$B$1:$R$66,10,FALSE))/(L$3-L$4)*5)),1))),IF(VLOOKUP($E152,'Country Indicator Data'!$B$4:$N$300,6,FALSE)="x","x",ROUND(IF(VLOOKUP($E152,'Country Indicator Data'!$B$4:$N$300,6,FALSE)&gt;L$3,5,IF(VLOOKUP($E152,'Country Indicator Data'!$B$4:$N$300,6,FALSE)&lt;L$4,0,5-(L$3-VLOOKUP($E152,'Country Indicator Data'!$B$4:$N$300,6,FALSE))/(L$3-L$4)*5)),1)))</f>
        <v>2</v>
      </c>
      <c r="M152" s="240">
        <f>IF(LEN(E152)&gt;3,(IF(VLOOKUP($C152,'Regional Crises'!$B$1:$R$66,11,FALSE)="x","x",ROUND(IF(VLOOKUP($C152,'Regional Crises'!$B$1:$R$66,11,FALSE)&gt;M$3,5,IF(VLOOKUP($C152,'Regional Crises'!$B$1:$R$66,11,FALSE)&lt;M$4,0,5-(M$3-VLOOKUP($C152,'Regional Crises'!$B$1:$R$66,11,FALSE))/(M$3-M$4)*5)),1))),IF(VLOOKUP($E152,'Country Indicator Data'!$B$4:$N$300,7,FALSE)="x","x",ROUND(IF(VLOOKUP($E152,'Country Indicator Data'!$B$4:$N$300,7,FALSE)&gt;M$3,5,IF(VLOOKUP($E152,'Country Indicator Data'!$B$4:$N$300,7,FALSE)&lt;M$4,0,5-(M$3-VLOOKUP($E152,'Country Indicator Data'!$B$4:$N$300,7,FALSE))/(M$3-M$4)*5)),1)))</f>
        <v>2.1</v>
      </c>
      <c r="N152" s="240">
        <f t="shared" si="54"/>
        <v>2.0499999999999998</v>
      </c>
      <c r="O152" s="240">
        <f t="shared" si="55"/>
        <v>2.4166666666666665</v>
      </c>
      <c r="P152" s="240">
        <f>IF(LEN(E152)&gt;3,VLOOKUP(C152,'Regional Crises'!$B$1:$R$69,12,FALSE),VLOOKUP(E152,'Country Indicator Data'!$B$4:$I$300,8,FALSE))</f>
        <v>4</v>
      </c>
      <c r="Q152" s="240">
        <f>IF(LEN(E152)&gt;3,((IF(VLOOKUP($C152,'Regional Crises'!$B$1:$R$66,13,FALSE)="x","x",ROUND(IF(VLOOKUP($C152,'Regional Crises'!$B$1:$R$66,13,FALSE)&gt;Q$3,5,IF(VLOOKUP($C152,'Regional Crises'!$B$1:$R$66,13,FALSE)&lt;Q$4,0,5-(LOG(Q$3)-LOG(VLOOKUP($C152,'Regional Crises'!$B$1:$R$66,13,FALSE)))/(LOG(Q$3)-LOG(Q$4))*5)),1)))),(IF(VLOOKUP($E152,'Country Indicator Data'!$B$4:$N$300,9,FALSE)="x","x",ROUND(IF(VLOOKUP($E152,'Country Indicator Data'!$B$4:$N$300,9,FALSE)&gt;Q$3,5,IF(VLOOKUP($E152,'Country Indicator Data'!$B$4:$N$300,9,FALSE)&lt;Q$4,0,5-(LOG(Q$3)-LOG(VLOOKUP($E152,'Country Indicator Data'!$B$4:$N$300,9,FALSE)))/(LOG(Q$3)-LOG(Q$4))*5)),1))))</f>
        <v>5</v>
      </c>
      <c r="R152" s="240">
        <f t="shared" si="56"/>
        <v>4.5</v>
      </c>
      <c r="S152" s="240">
        <f>IF(LEN(E152)&gt;3,((IF(VLOOKUP($C152,'Regional Crises'!$B$1:$R$66,17,FALSE)="x","x",ROUND(IF(VLOOKUP($C152,'Regional Crises'!$B$1:$R$66,17,FALSE)&gt;S$3,0,IF(VLOOKUP($C152,'Regional Crises'!$B$1:$R$66,17,FALSE)&lt;S$4,5,(S$3-VLOOKUP($C152,'Regional Crises'!$B$1:$R$66,17,FALSE))/(S$3-S$4)*5)),1)))),(IF(VLOOKUP($E152,'Country Indicator Data'!$B$4:$N$300,13,FALSE)="x","x",ROUND(IF(VLOOKUP($E152,'Country Indicator Data'!$B$4:$N$300,13,FALSE)&gt;S$3,0,IF(VLOOKUP($E152,'Country Indicator Data'!$B$4:$N$300,13,FALSE)&lt;S$4,5,(S$3-VLOOKUP($E152,'Country Indicator Data'!$B$4:$N$300,13,FALSE))/(S$3-S$4)*5)),1))))</f>
        <v>3.1</v>
      </c>
      <c r="T152" s="240">
        <f>IF(LEN(E152)&gt;3,((IF(VLOOKUP($C152,'Regional Crises'!$B$1:$R$66,14,FALSE)="x","x",ROUND(IF(VLOOKUP($C152,'Regional Crises'!$B$1:$R$66,14,FALSE)&gt;T$3,0,IF(VLOOKUP($C152,'Regional Crises'!$B$1:$R$66,14,FALSE)&lt;T$4,5,(T$3-VLOOKUP($C152,'Regional Crises'!$B$1:$R$66,14,FALSE))/(T$3-T$4)*5)),1)))),(IF(VLOOKUP($E152,'Country Indicator Data'!$B$4:$N$300,10,FALSE)="x","x",ROUND(IF(VLOOKUP($E152,'Country Indicator Data'!$B$4:$N$300,10,FALSE)&gt;T$3,0,IF(VLOOKUP($E152,'Country Indicator Data'!$B$4:$N$300,10,FALSE)&lt;T$4,5,(T$3-VLOOKUP($E152,'Country Indicator Data'!$B$4:$N$300,10,FALSE))/(T$3-T$4)*5)),1))))</f>
        <v>2.8</v>
      </c>
      <c r="U152" s="240">
        <f>IF(LEN(E152)&gt;3,((IF(VLOOKUP($C152,'Regional Crises'!$B$1:$R$66,15,FALSE)="x","x",ROUND(IF(VLOOKUP($C152,'Regional Crises'!$B$1:$R$66,15,FALSE)&gt;U$3,0,IF(VLOOKUP($C152,'Regional Crises'!$B$1:$R$66,15,FALSE)&lt;U$4,5,(U$3-VLOOKUP($C152,'Regional Crises'!$B$1:$R$66,15,FALSE))/(U$3-U$4)*5)),1)))),(IF(VLOOKUP($E152,'Country Indicator Data'!$B$4:$N$300,11,FALSE)="x","x",ROUND(IF(VLOOKUP($E152,'Country Indicator Data'!$B$4:$N$300,11,FALSE)&gt;U$3,0,IF(VLOOKUP($E152,'Country Indicator Data'!$B$4:$N$300,11,FALSE)&lt;U$4,5,(U$3-VLOOKUP($E152,'Country Indicator Data'!$B$4:$N$300,11,FALSE))/(U$3-U$4)*5)),1))))</f>
        <v>3.3</v>
      </c>
      <c r="V152" s="240">
        <f>IF(LEN(E152)&gt;3,((IF(VLOOKUP($C152,'Regional Crises'!$B$1:$R$66,16,FALSE)="x","x",ROUND(IF(VLOOKUP($C152,'Regional Crises'!$B$1:$R$66,16,FALSE)&gt;V$3,0,IF(VLOOKUP($C152,'Regional Crises'!$B$1:$R$66,16,FALSE)&lt;V$4,5,(V$3-VLOOKUP($C152,'Regional Crises'!$B$1:$R$66,16,FALSE))/(V$3-V$4)*5)),1)))),(IF(VLOOKUP($E152,'Country Indicator Data'!$B$4:$N$300,12,FALSE)="x","x",ROUND(IF(VLOOKUP($E152,'Country Indicator Data'!$B$4:$N$300,12,FALSE)&gt;V$3,0,IF(VLOOKUP($E152,'Country Indicator Data'!$B$4:$N$300,12,FALSE)&lt;V$4,5,(V$3-VLOOKUP($E152,'Country Indicator Data'!$B$4:$N$300,12,FALSE))/(V$3-V$4)*5)),1))))</f>
        <v>3.4</v>
      </c>
      <c r="W152" s="240">
        <f t="shared" si="57"/>
        <v>3.2</v>
      </c>
      <c r="X152" s="240">
        <f t="shared" si="58"/>
        <v>3.4</v>
      </c>
      <c r="Y152" s="247">
        <f>IF('Core Indicators'!FC149="x","x",IF('Core Indicators'!FC149&gt;=5,5,IF('Core Indicators'!FC149&gt;=4,4,IF('Core Indicators'!FC149&gt;=3,3,IF('Core Indicators'!FC149&gt;=2,2,IF('Core Indicators'!FC149&gt;=1,1,0))))))</f>
        <v>2</v>
      </c>
      <c r="Z152" s="240">
        <f t="shared" si="59"/>
        <v>2</v>
      </c>
      <c r="AA152" s="247">
        <f>'Crisis Indicator Data'!Y149</f>
        <v>1</v>
      </c>
      <c r="AB152" s="247">
        <f>'Crisis Indicator Data'!Z149</f>
        <v>0</v>
      </c>
      <c r="AC152" s="247">
        <f>'Crisis Indicator Data'!AA149</f>
        <v>0</v>
      </c>
      <c r="AD152" s="247">
        <f>'Crisis Indicator Data'!AB149</f>
        <v>0</v>
      </c>
      <c r="AE152" s="247">
        <f t="shared" si="60"/>
        <v>1</v>
      </c>
      <c r="AF152" s="247">
        <f>'Crisis Indicator Data'!AC149</f>
        <v>0</v>
      </c>
      <c r="AG152" s="247">
        <f>'Crisis Indicator Data'!AD149</f>
        <v>1</v>
      </c>
      <c r="AH152" s="247">
        <f t="shared" si="61"/>
        <v>1</v>
      </c>
      <c r="AI152" s="247">
        <f>'Crisis Indicator Data'!AE149</f>
        <v>0</v>
      </c>
      <c r="AJ152" s="247">
        <f>'Crisis Indicator Data'!AF149</f>
        <v>3</v>
      </c>
      <c r="AK152" s="247">
        <f>'Crisis Indicator Data'!AG149</f>
        <v>0</v>
      </c>
      <c r="AL152" s="247">
        <f t="shared" si="62"/>
        <v>3</v>
      </c>
      <c r="AM152" s="240">
        <f t="shared" si="63"/>
        <v>2</v>
      </c>
      <c r="AN152" s="240">
        <f t="shared" si="64"/>
        <v>2</v>
      </c>
    </row>
    <row r="153" spans="1:40" x14ac:dyDescent="0.25">
      <c r="A153" s="150" t="str">
        <f>'Crisis Indicator Data'!A150</f>
        <v>Mixed Migration Flows in Türkiye</v>
      </c>
      <c r="B153" s="151" t="str">
        <f>'Crisis Indicator Data'!B150</f>
        <v>Displacement</v>
      </c>
      <c r="C153" s="151" t="str">
        <f>'Crisis Indicator Data'!C150</f>
        <v>TUR003</v>
      </c>
      <c r="D153" s="151" t="str">
        <f>'Crisis Indicator Data'!D150</f>
        <v>Türkiye</v>
      </c>
      <c r="E153" s="152" t="str">
        <f>'Crisis Indicator Data'!E150</f>
        <v>TUR</v>
      </c>
      <c r="F153" s="240">
        <f>IF(LEN(E153)&gt;3,(IF(VLOOKUP($C153,'Regional Crises'!$B$1:$R$66,7,FALSE)="x","x",ROUND(IF(VLOOKUP($C153,'Regional Crises'!$B$1:$R$66,7,FALSE)&gt;$F$3,5,IF(VLOOKUP($C153,'Regional Crises'!$B$1:$R$66,7,FALSE)&lt;F$4,0,($F$3-VLOOKUP($C153,'Regional Crises'!$B$1:$R$66,7,FALSE))/($F$3-$F$4)*5)),1))),IF(VLOOKUP($E153,'Country Indicator Data'!$B$4:$N$300,3,FALSE)="x","x",ROUND(IF(VLOOKUP($E153,'Country Indicator Data'!$B$4:$N$300,3,FALSE)&gt;$F$3,5,IF(VLOOKUP($E153,'Country Indicator Data'!$B$4:$N$300,3,FALSE)&lt;$F$4,0,($F$3-VLOOKUP($E153,'Country Indicator Data'!$B$4:$N$300,3,FALSE))/($F$3-$F$4)*5)),1)))</f>
        <v>2.5</v>
      </c>
      <c r="G153" s="240">
        <f>IF(LEN(E153)&gt;3,(IF(VLOOKUP($C153,'Regional Crises'!$B$1:$R$66,9,FALSE)="x","x",ROUND(IF(VLOOKUP($C153,'Regional Crises'!$B$1:$R$66,9,FALSE)&gt;G$3,5,IF(VLOOKUP($C153,'Regional Crises'!$B$1:$R$66,9,FALSE)&lt;G$4,0,(G$3-VLOOKUP($C153,'Regional Crises'!$B$1:$R$66,9,FALSE))/(G$3-G$4)*5)),1))),IF(VLOOKUP($E153,'Country Indicator Data'!$B$4:$N$300,5,FALSE)="x","x",ROUND(IF(VLOOKUP($E153,'Country Indicator Data'!$B$4:$N$300,5,FALSE)&gt;G$3,5,IF(VLOOKUP($E153,'Country Indicator Data'!$B$4:$N$300,5,FALSE)&lt;G$4,0,(G$3-VLOOKUP($E153,'Country Indicator Data'!$B$4:$N$300,5,FALSE))/(G$3-G$4)*5)),1)))</f>
        <v>2.5</v>
      </c>
      <c r="H153" s="240">
        <f t="shared" si="52"/>
        <v>2.5</v>
      </c>
      <c r="I153" s="240">
        <f>IF(LEN(E153)&gt;3,(IF(VLOOKUP($C153,'Regional Crises'!$B$1:$R$66,6,FALSE)="x","x",ROUND(IF(VLOOKUP($C153,'Regional Crises'!$B$1:$R$66,6,FALSE)&gt;I$3,5,IF(VLOOKUP($C153,'Regional Crises'!$B$1:$R$66,6,FALSE)&lt;I$4,0,5-(I$3-VLOOKUP($C153,'Regional Crises'!$B$1:$R$66,6,FALSE))/(I$3-I$4)*5)),1))),IF(VLOOKUP($E153,'Country Indicator Data'!$B$4:$N$300,2,FALSE)="x","x",ROUND(IF(VLOOKUP($E153,'Country Indicator Data'!$B$4:$N$300,2,FALSE)&gt;I$3,5,IF(VLOOKUP($E153,'Country Indicator Data'!$B$4:$N$300,2,FALSE)&lt;I$4,0,5-(I$3-VLOOKUP($E153,'Country Indicator Data'!$B$4:$N$300,2,FALSE))/(I$3-I$4)*5)),1)))</f>
        <v>2</v>
      </c>
      <c r="J153" s="240">
        <f>IF(LEN(E153)&gt;3,(IF(VLOOKUP($C153,'Regional Crises'!$B$1:$R$66,8,FALSE)="x","x",ROUND(IF(VLOOKUP($C153,'Regional Crises'!$B$1:$R$66,8,FALSE)&gt;J$3,5,IF(VLOOKUP($C153,'Regional Crises'!$B$1:$R$66,8,FALSE)&lt;J$4,0,5-(J$3-VLOOKUP($C153,'Regional Crises'!$B$1:$R$66,8,FALSE))/(J$3-J$4)*5)),1))),IF(VLOOKUP($E153,'Country Indicator Data'!$B$4:$N$300,4,FALSE)="x","x",ROUND(IF(VLOOKUP($E153,'Country Indicator Data'!$B$4:$N$300,4,FALSE)&gt;J$3,5,IF(VLOOKUP($E153,'Country Indicator Data'!$B$4:$N$300,4,FALSE)&lt;J$4,0,5-(J$3-VLOOKUP($E153,'Country Indicator Data'!$B$4:$N$300,4,FALSE))/(J$3-J$4)*5)),1)))</f>
        <v>3.4</v>
      </c>
      <c r="K153" s="240">
        <f t="shared" si="53"/>
        <v>2.7</v>
      </c>
      <c r="L153" s="240">
        <f>IF(LEN(E153)&gt;3,(IF(VLOOKUP($C153,'Regional Crises'!$B$1:$R$66,10,FALSE)="x","x",ROUND(IF(VLOOKUP($C153,'Regional Crises'!$B$1:$R$66,10,FALSE)&gt;L$3,5,IF(VLOOKUP($C153,'Regional Crises'!$B$1:$R$66,10,FALSE)&lt;L$4,0,5-(L$3-VLOOKUP($C153,'Regional Crises'!$B$1:$R$66,10,FALSE))/(L$3-L$4)*5)),1))),IF(VLOOKUP($E153,'Country Indicator Data'!$B$4:$N$300,6,FALSE)="x","x",ROUND(IF(VLOOKUP($E153,'Country Indicator Data'!$B$4:$N$300,6,FALSE)&gt;L$3,5,IF(VLOOKUP($E153,'Country Indicator Data'!$B$4:$N$300,6,FALSE)&lt;L$4,0,5-(L$3-VLOOKUP($E153,'Country Indicator Data'!$B$4:$N$300,6,FALSE))/(L$3-L$4)*5)),1)))</f>
        <v>2</v>
      </c>
      <c r="M153" s="240">
        <f>IF(LEN(E153)&gt;3,(IF(VLOOKUP($C153,'Regional Crises'!$B$1:$R$66,11,FALSE)="x","x",ROUND(IF(VLOOKUP($C153,'Regional Crises'!$B$1:$R$66,11,FALSE)&gt;M$3,5,IF(VLOOKUP($C153,'Regional Crises'!$B$1:$R$66,11,FALSE)&lt;M$4,0,5-(M$3-VLOOKUP($C153,'Regional Crises'!$B$1:$R$66,11,FALSE))/(M$3-M$4)*5)),1))),IF(VLOOKUP($E153,'Country Indicator Data'!$B$4:$N$300,7,FALSE)="x","x",ROUND(IF(VLOOKUP($E153,'Country Indicator Data'!$B$4:$N$300,7,FALSE)&gt;M$3,5,IF(VLOOKUP($E153,'Country Indicator Data'!$B$4:$N$300,7,FALSE)&lt;M$4,0,5-(M$3-VLOOKUP($E153,'Country Indicator Data'!$B$4:$N$300,7,FALSE))/(M$3-M$4)*5)),1)))</f>
        <v>2.1</v>
      </c>
      <c r="N153" s="240">
        <f t="shared" si="54"/>
        <v>2.0499999999999998</v>
      </c>
      <c r="O153" s="240">
        <f t="shared" si="55"/>
        <v>2.4166666666666665</v>
      </c>
      <c r="P153" s="240">
        <f>IF(LEN(E153)&gt;3,VLOOKUP(C153,'Regional Crises'!$B$1:$R$69,12,FALSE),VLOOKUP(E153,'Country Indicator Data'!$B$4:$I$300,8,FALSE))</f>
        <v>4</v>
      </c>
      <c r="Q153" s="240">
        <f>IF(LEN(E153)&gt;3,((IF(VLOOKUP($C153,'Regional Crises'!$B$1:$R$66,13,FALSE)="x","x",ROUND(IF(VLOOKUP($C153,'Regional Crises'!$B$1:$R$66,13,FALSE)&gt;Q$3,5,IF(VLOOKUP($C153,'Regional Crises'!$B$1:$R$66,13,FALSE)&lt;Q$4,0,5-(LOG(Q$3)-LOG(VLOOKUP($C153,'Regional Crises'!$B$1:$R$66,13,FALSE)))/(LOG(Q$3)-LOG(Q$4))*5)),1)))),(IF(VLOOKUP($E153,'Country Indicator Data'!$B$4:$N$300,9,FALSE)="x","x",ROUND(IF(VLOOKUP($E153,'Country Indicator Data'!$B$4:$N$300,9,FALSE)&gt;Q$3,5,IF(VLOOKUP($E153,'Country Indicator Data'!$B$4:$N$300,9,FALSE)&lt;Q$4,0,5-(LOG(Q$3)-LOG(VLOOKUP($E153,'Country Indicator Data'!$B$4:$N$300,9,FALSE)))/(LOG(Q$3)-LOG(Q$4))*5)),1))))</f>
        <v>5</v>
      </c>
      <c r="R153" s="240">
        <f t="shared" si="56"/>
        <v>4.5</v>
      </c>
      <c r="S153" s="240">
        <f>IF(LEN(E153)&gt;3,((IF(VLOOKUP($C153,'Regional Crises'!$B$1:$R$66,17,FALSE)="x","x",ROUND(IF(VLOOKUP($C153,'Regional Crises'!$B$1:$R$66,17,FALSE)&gt;S$3,0,IF(VLOOKUP($C153,'Regional Crises'!$B$1:$R$66,17,FALSE)&lt;S$4,5,(S$3-VLOOKUP($C153,'Regional Crises'!$B$1:$R$66,17,FALSE))/(S$3-S$4)*5)),1)))),(IF(VLOOKUP($E153,'Country Indicator Data'!$B$4:$N$300,13,FALSE)="x","x",ROUND(IF(VLOOKUP($E153,'Country Indicator Data'!$B$4:$N$300,13,FALSE)&gt;S$3,0,IF(VLOOKUP($E153,'Country Indicator Data'!$B$4:$N$300,13,FALSE)&lt;S$4,5,(S$3-VLOOKUP($E153,'Country Indicator Data'!$B$4:$N$300,13,FALSE))/(S$3-S$4)*5)),1))))</f>
        <v>3.1</v>
      </c>
      <c r="T153" s="240">
        <f>IF(LEN(E153)&gt;3,((IF(VLOOKUP($C153,'Regional Crises'!$B$1:$R$66,14,FALSE)="x","x",ROUND(IF(VLOOKUP($C153,'Regional Crises'!$B$1:$R$66,14,FALSE)&gt;T$3,0,IF(VLOOKUP($C153,'Regional Crises'!$B$1:$R$66,14,FALSE)&lt;T$4,5,(T$3-VLOOKUP($C153,'Regional Crises'!$B$1:$R$66,14,FALSE))/(T$3-T$4)*5)),1)))),(IF(VLOOKUP($E153,'Country Indicator Data'!$B$4:$N$300,10,FALSE)="x","x",ROUND(IF(VLOOKUP($E153,'Country Indicator Data'!$B$4:$N$300,10,FALSE)&gt;T$3,0,IF(VLOOKUP($E153,'Country Indicator Data'!$B$4:$N$300,10,FALSE)&lt;T$4,5,(T$3-VLOOKUP($E153,'Country Indicator Data'!$B$4:$N$300,10,FALSE))/(T$3-T$4)*5)),1))))</f>
        <v>2.8</v>
      </c>
      <c r="U153" s="240">
        <f>IF(LEN(E153)&gt;3,((IF(VLOOKUP($C153,'Regional Crises'!$B$1:$R$66,15,FALSE)="x","x",ROUND(IF(VLOOKUP($C153,'Regional Crises'!$B$1:$R$66,15,FALSE)&gt;U$3,0,IF(VLOOKUP($C153,'Regional Crises'!$B$1:$R$66,15,FALSE)&lt;U$4,5,(U$3-VLOOKUP($C153,'Regional Crises'!$B$1:$R$66,15,FALSE))/(U$3-U$4)*5)),1)))),(IF(VLOOKUP($E153,'Country Indicator Data'!$B$4:$N$300,11,FALSE)="x","x",ROUND(IF(VLOOKUP($E153,'Country Indicator Data'!$B$4:$N$300,11,FALSE)&gt;U$3,0,IF(VLOOKUP($E153,'Country Indicator Data'!$B$4:$N$300,11,FALSE)&lt;U$4,5,(U$3-VLOOKUP($E153,'Country Indicator Data'!$B$4:$N$300,11,FALSE))/(U$3-U$4)*5)),1))))</f>
        <v>3.3</v>
      </c>
      <c r="V153" s="240">
        <f>IF(LEN(E153)&gt;3,((IF(VLOOKUP($C153,'Regional Crises'!$B$1:$R$66,16,FALSE)="x","x",ROUND(IF(VLOOKUP($C153,'Regional Crises'!$B$1:$R$66,16,FALSE)&gt;V$3,0,IF(VLOOKUP($C153,'Regional Crises'!$B$1:$R$66,16,FALSE)&lt;V$4,5,(V$3-VLOOKUP($C153,'Regional Crises'!$B$1:$R$66,16,FALSE))/(V$3-V$4)*5)),1)))),(IF(VLOOKUP($E153,'Country Indicator Data'!$B$4:$N$300,12,FALSE)="x","x",ROUND(IF(VLOOKUP($E153,'Country Indicator Data'!$B$4:$N$300,12,FALSE)&gt;V$3,0,IF(VLOOKUP($E153,'Country Indicator Data'!$B$4:$N$300,12,FALSE)&lt;V$4,5,(V$3-VLOOKUP($E153,'Country Indicator Data'!$B$4:$N$300,12,FALSE))/(V$3-V$4)*5)),1))))</f>
        <v>3.4</v>
      </c>
      <c r="W153" s="240">
        <f t="shared" si="57"/>
        <v>3.2</v>
      </c>
      <c r="X153" s="240">
        <f t="shared" si="58"/>
        <v>3.4</v>
      </c>
      <c r="Y153" s="247">
        <f>IF('Core Indicators'!FC150="x","x",IF('Core Indicators'!FC150&gt;=5,5,IF('Core Indicators'!FC150&gt;=4,4,IF('Core Indicators'!FC150&gt;=3,3,IF('Core Indicators'!FC150&gt;=2,2,IF('Core Indicators'!FC150&gt;=1,1,0))))))</f>
        <v>2</v>
      </c>
      <c r="Z153" s="240">
        <f t="shared" si="59"/>
        <v>2</v>
      </c>
      <c r="AA153" s="247">
        <f>'Crisis Indicator Data'!Y150</f>
        <v>1</v>
      </c>
      <c r="AB153" s="247">
        <f>'Crisis Indicator Data'!Z150</f>
        <v>0</v>
      </c>
      <c r="AC153" s="247">
        <f>'Crisis Indicator Data'!AA150</f>
        <v>0</v>
      </c>
      <c r="AD153" s="247">
        <f>'Crisis Indicator Data'!AB150</f>
        <v>0</v>
      </c>
      <c r="AE153" s="247">
        <f t="shared" si="60"/>
        <v>1</v>
      </c>
      <c r="AF153" s="247">
        <f>'Crisis Indicator Data'!AC150</f>
        <v>0</v>
      </c>
      <c r="AG153" s="247">
        <f>'Crisis Indicator Data'!AD150</f>
        <v>1</v>
      </c>
      <c r="AH153" s="247">
        <f t="shared" si="61"/>
        <v>1</v>
      </c>
      <c r="AI153" s="247">
        <f>'Crisis Indicator Data'!AE150</f>
        <v>0</v>
      </c>
      <c r="AJ153" s="247">
        <f>'Crisis Indicator Data'!AF150</f>
        <v>3</v>
      </c>
      <c r="AK153" s="247">
        <f>'Crisis Indicator Data'!AG150</f>
        <v>0</v>
      </c>
      <c r="AL153" s="247">
        <f t="shared" si="62"/>
        <v>3</v>
      </c>
      <c r="AM153" s="240">
        <f t="shared" si="63"/>
        <v>2</v>
      </c>
      <c r="AN153" s="240">
        <f t="shared" si="64"/>
        <v>2</v>
      </c>
    </row>
    <row r="154" spans="1:40" x14ac:dyDescent="0.25">
      <c r="A154" s="150" t="str">
        <f>'Crisis Indicator Data'!A151</f>
        <v>Kurdish Conflict</v>
      </c>
      <c r="B154" s="151" t="str">
        <f>'Crisis Indicator Data'!B151</f>
        <v>Conflict</v>
      </c>
      <c r="C154" s="151" t="str">
        <f>'Crisis Indicator Data'!C151</f>
        <v>TUR004</v>
      </c>
      <c r="D154" s="151" t="str">
        <f>'Crisis Indicator Data'!D151</f>
        <v>Türkiye</v>
      </c>
      <c r="E154" s="152" t="str">
        <f>'Crisis Indicator Data'!E151</f>
        <v>TUR</v>
      </c>
      <c r="F154" s="240">
        <f>IF(LEN(E154)&gt;3,(IF(VLOOKUP($C154,'Regional Crises'!$B$1:$R$66,7,FALSE)="x","x",ROUND(IF(VLOOKUP($C154,'Regional Crises'!$B$1:$R$66,7,FALSE)&gt;$F$3,5,IF(VLOOKUP($C154,'Regional Crises'!$B$1:$R$66,7,FALSE)&lt;F$4,0,($F$3-VLOOKUP($C154,'Regional Crises'!$B$1:$R$66,7,FALSE))/($F$3-$F$4)*5)),1))),IF(VLOOKUP($E154,'Country Indicator Data'!$B$4:$N$300,3,FALSE)="x","x",ROUND(IF(VLOOKUP($E154,'Country Indicator Data'!$B$4:$N$300,3,FALSE)&gt;$F$3,5,IF(VLOOKUP($E154,'Country Indicator Data'!$B$4:$N$300,3,FALSE)&lt;$F$4,0,($F$3-VLOOKUP($E154,'Country Indicator Data'!$B$4:$N$300,3,FALSE))/($F$3-$F$4)*5)),1)))</f>
        <v>2.5</v>
      </c>
      <c r="G154" s="240">
        <f>IF(LEN(E154)&gt;3,(IF(VLOOKUP($C154,'Regional Crises'!$B$1:$R$66,9,FALSE)="x","x",ROUND(IF(VLOOKUP($C154,'Regional Crises'!$B$1:$R$66,9,FALSE)&gt;G$3,5,IF(VLOOKUP($C154,'Regional Crises'!$B$1:$R$66,9,FALSE)&lt;G$4,0,(G$3-VLOOKUP($C154,'Regional Crises'!$B$1:$R$66,9,FALSE))/(G$3-G$4)*5)),1))),IF(VLOOKUP($E154,'Country Indicator Data'!$B$4:$N$300,5,FALSE)="x","x",ROUND(IF(VLOOKUP($E154,'Country Indicator Data'!$B$4:$N$300,5,FALSE)&gt;G$3,5,IF(VLOOKUP($E154,'Country Indicator Data'!$B$4:$N$300,5,FALSE)&lt;G$4,0,(G$3-VLOOKUP($E154,'Country Indicator Data'!$B$4:$N$300,5,FALSE))/(G$3-G$4)*5)),1)))</f>
        <v>2.5</v>
      </c>
      <c r="H154" s="240">
        <f t="shared" si="52"/>
        <v>2.5</v>
      </c>
      <c r="I154" s="240">
        <f>IF(LEN(E154)&gt;3,(IF(VLOOKUP($C154,'Regional Crises'!$B$1:$R$66,6,FALSE)="x","x",ROUND(IF(VLOOKUP($C154,'Regional Crises'!$B$1:$R$66,6,FALSE)&gt;I$3,5,IF(VLOOKUP($C154,'Regional Crises'!$B$1:$R$66,6,FALSE)&lt;I$4,0,5-(I$3-VLOOKUP($C154,'Regional Crises'!$B$1:$R$66,6,FALSE))/(I$3-I$4)*5)),1))),IF(VLOOKUP($E154,'Country Indicator Data'!$B$4:$N$300,2,FALSE)="x","x",ROUND(IF(VLOOKUP($E154,'Country Indicator Data'!$B$4:$N$300,2,FALSE)&gt;I$3,5,IF(VLOOKUP($E154,'Country Indicator Data'!$B$4:$N$300,2,FALSE)&lt;I$4,0,5-(I$3-VLOOKUP($E154,'Country Indicator Data'!$B$4:$N$300,2,FALSE))/(I$3-I$4)*5)),1)))</f>
        <v>2</v>
      </c>
      <c r="J154" s="240">
        <f>IF(LEN(E154)&gt;3,(IF(VLOOKUP($C154,'Regional Crises'!$B$1:$R$66,8,FALSE)="x","x",ROUND(IF(VLOOKUP($C154,'Regional Crises'!$B$1:$R$66,8,FALSE)&gt;J$3,5,IF(VLOOKUP($C154,'Regional Crises'!$B$1:$R$66,8,FALSE)&lt;J$4,0,5-(J$3-VLOOKUP($C154,'Regional Crises'!$B$1:$R$66,8,FALSE))/(J$3-J$4)*5)),1))),IF(VLOOKUP($E154,'Country Indicator Data'!$B$4:$N$300,4,FALSE)="x","x",ROUND(IF(VLOOKUP($E154,'Country Indicator Data'!$B$4:$N$300,4,FALSE)&gt;J$3,5,IF(VLOOKUP($E154,'Country Indicator Data'!$B$4:$N$300,4,FALSE)&lt;J$4,0,5-(J$3-VLOOKUP($E154,'Country Indicator Data'!$B$4:$N$300,4,FALSE))/(J$3-J$4)*5)),1)))</f>
        <v>3.4</v>
      </c>
      <c r="K154" s="240">
        <f t="shared" si="53"/>
        <v>2.7</v>
      </c>
      <c r="L154" s="240">
        <f>IF(LEN(E154)&gt;3,(IF(VLOOKUP($C154,'Regional Crises'!$B$1:$R$66,10,FALSE)="x","x",ROUND(IF(VLOOKUP($C154,'Regional Crises'!$B$1:$R$66,10,FALSE)&gt;L$3,5,IF(VLOOKUP($C154,'Regional Crises'!$B$1:$R$66,10,FALSE)&lt;L$4,0,5-(L$3-VLOOKUP($C154,'Regional Crises'!$B$1:$R$66,10,FALSE))/(L$3-L$4)*5)),1))),IF(VLOOKUP($E154,'Country Indicator Data'!$B$4:$N$300,6,FALSE)="x","x",ROUND(IF(VLOOKUP($E154,'Country Indicator Data'!$B$4:$N$300,6,FALSE)&gt;L$3,5,IF(VLOOKUP($E154,'Country Indicator Data'!$B$4:$N$300,6,FALSE)&lt;L$4,0,5-(L$3-VLOOKUP($E154,'Country Indicator Data'!$B$4:$N$300,6,FALSE))/(L$3-L$4)*5)),1)))</f>
        <v>2</v>
      </c>
      <c r="M154" s="240">
        <f>IF(LEN(E154)&gt;3,(IF(VLOOKUP($C154,'Regional Crises'!$B$1:$R$66,11,FALSE)="x","x",ROUND(IF(VLOOKUP($C154,'Regional Crises'!$B$1:$R$66,11,FALSE)&gt;M$3,5,IF(VLOOKUP($C154,'Regional Crises'!$B$1:$R$66,11,FALSE)&lt;M$4,0,5-(M$3-VLOOKUP($C154,'Regional Crises'!$B$1:$R$66,11,FALSE))/(M$3-M$4)*5)),1))),IF(VLOOKUP($E154,'Country Indicator Data'!$B$4:$N$300,7,FALSE)="x","x",ROUND(IF(VLOOKUP($E154,'Country Indicator Data'!$B$4:$N$300,7,FALSE)&gt;M$3,5,IF(VLOOKUP($E154,'Country Indicator Data'!$B$4:$N$300,7,FALSE)&lt;M$4,0,5-(M$3-VLOOKUP($E154,'Country Indicator Data'!$B$4:$N$300,7,FALSE))/(M$3-M$4)*5)),1)))</f>
        <v>2.1</v>
      </c>
      <c r="N154" s="240">
        <f t="shared" si="54"/>
        <v>2.0499999999999998</v>
      </c>
      <c r="O154" s="240">
        <f t="shared" si="55"/>
        <v>2.4166666666666665</v>
      </c>
      <c r="P154" s="240">
        <f>IF(LEN(E154)&gt;3,VLOOKUP(C154,'Regional Crises'!$B$1:$R$69,12,FALSE),VLOOKUP(E154,'Country Indicator Data'!$B$4:$I$300,8,FALSE))</f>
        <v>4</v>
      </c>
      <c r="Q154" s="240">
        <f>IF(LEN(E154)&gt;3,((IF(VLOOKUP($C154,'Regional Crises'!$B$1:$R$66,13,FALSE)="x","x",ROUND(IF(VLOOKUP($C154,'Regional Crises'!$B$1:$R$66,13,FALSE)&gt;Q$3,5,IF(VLOOKUP($C154,'Regional Crises'!$B$1:$R$66,13,FALSE)&lt;Q$4,0,5-(LOG(Q$3)-LOG(VLOOKUP($C154,'Regional Crises'!$B$1:$R$66,13,FALSE)))/(LOG(Q$3)-LOG(Q$4))*5)),1)))),(IF(VLOOKUP($E154,'Country Indicator Data'!$B$4:$N$300,9,FALSE)="x","x",ROUND(IF(VLOOKUP($E154,'Country Indicator Data'!$B$4:$N$300,9,FALSE)&gt;Q$3,5,IF(VLOOKUP($E154,'Country Indicator Data'!$B$4:$N$300,9,FALSE)&lt;Q$4,0,5-(LOG(Q$3)-LOG(VLOOKUP($E154,'Country Indicator Data'!$B$4:$N$300,9,FALSE)))/(LOG(Q$3)-LOG(Q$4))*5)),1))))</f>
        <v>5</v>
      </c>
      <c r="R154" s="240">
        <f t="shared" si="56"/>
        <v>4.5</v>
      </c>
      <c r="S154" s="240">
        <f>IF(LEN(E154)&gt;3,((IF(VLOOKUP($C154,'Regional Crises'!$B$1:$R$66,17,FALSE)="x","x",ROUND(IF(VLOOKUP($C154,'Regional Crises'!$B$1:$R$66,17,FALSE)&gt;S$3,0,IF(VLOOKUP($C154,'Regional Crises'!$B$1:$R$66,17,FALSE)&lt;S$4,5,(S$3-VLOOKUP($C154,'Regional Crises'!$B$1:$R$66,17,FALSE))/(S$3-S$4)*5)),1)))),(IF(VLOOKUP($E154,'Country Indicator Data'!$B$4:$N$300,13,FALSE)="x","x",ROUND(IF(VLOOKUP($E154,'Country Indicator Data'!$B$4:$N$300,13,FALSE)&gt;S$3,0,IF(VLOOKUP($E154,'Country Indicator Data'!$B$4:$N$300,13,FALSE)&lt;S$4,5,(S$3-VLOOKUP($E154,'Country Indicator Data'!$B$4:$N$300,13,FALSE))/(S$3-S$4)*5)),1))))</f>
        <v>3.1</v>
      </c>
      <c r="T154" s="240">
        <f>IF(LEN(E154)&gt;3,((IF(VLOOKUP($C154,'Regional Crises'!$B$1:$R$66,14,FALSE)="x","x",ROUND(IF(VLOOKUP($C154,'Regional Crises'!$B$1:$R$66,14,FALSE)&gt;T$3,0,IF(VLOOKUP($C154,'Regional Crises'!$B$1:$R$66,14,FALSE)&lt;T$4,5,(T$3-VLOOKUP($C154,'Regional Crises'!$B$1:$R$66,14,FALSE))/(T$3-T$4)*5)),1)))),(IF(VLOOKUP($E154,'Country Indicator Data'!$B$4:$N$300,10,FALSE)="x","x",ROUND(IF(VLOOKUP($E154,'Country Indicator Data'!$B$4:$N$300,10,FALSE)&gt;T$3,0,IF(VLOOKUP($E154,'Country Indicator Data'!$B$4:$N$300,10,FALSE)&lt;T$4,5,(T$3-VLOOKUP($E154,'Country Indicator Data'!$B$4:$N$300,10,FALSE))/(T$3-T$4)*5)),1))))</f>
        <v>2.8</v>
      </c>
      <c r="U154" s="240">
        <f>IF(LEN(E154)&gt;3,((IF(VLOOKUP($C154,'Regional Crises'!$B$1:$R$66,15,FALSE)="x","x",ROUND(IF(VLOOKUP($C154,'Regional Crises'!$B$1:$R$66,15,FALSE)&gt;U$3,0,IF(VLOOKUP($C154,'Regional Crises'!$B$1:$R$66,15,FALSE)&lt;U$4,5,(U$3-VLOOKUP($C154,'Regional Crises'!$B$1:$R$66,15,FALSE))/(U$3-U$4)*5)),1)))),(IF(VLOOKUP($E154,'Country Indicator Data'!$B$4:$N$300,11,FALSE)="x","x",ROUND(IF(VLOOKUP($E154,'Country Indicator Data'!$B$4:$N$300,11,FALSE)&gt;U$3,0,IF(VLOOKUP($E154,'Country Indicator Data'!$B$4:$N$300,11,FALSE)&lt;U$4,5,(U$3-VLOOKUP($E154,'Country Indicator Data'!$B$4:$N$300,11,FALSE))/(U$3-U$4)*5)),1))))</f>
        <v>3.3</v>
      </c>
      <c r="V154" s="240">
        <f>IF(LEN(E154)&gt;3,((IF(VLOOKUP($C154,'Regional Crises'!$B$1:$R$66,16,FALSE)="x","x",ROUND(IF(VLOOKUP($C154,'Regional Crises'!$B$1:$R$66,16,FALSE)&gt;V$3,0,IF(VLOOKUP($C154,'Regional Crises'!$B$1:$R$66,16,FALSE)&lt;V$4,5,(V$3-VLOOKUP($C154,'Regional Crises'!$B$1:$R$66,16,FALSE))/(V$3-V$4)*5)),1)))),(IF(VLOOKUP($E154,'Country Indicator Data'!$B$4:$N$300,12,FALSE)="x","x",ROUND(IF(VLOOKUP($E154,'Country Indicator Data'!$B$4:$N$300,12,FALSE)&gt;V$3,0,IF(VLOOKUP($E154,'Country Indicator Data'!$B$4:$N$300,12,FALSE)&lt;V$4,5,(V$3-VLOOKUP($E154,'Country Indicator Data'!$B$4:$N$300,12,FALSE))/(V$3-V$4)*5)),1))))</f>
        <v>3.4</v>
      </c>
      <c r="W154" s="240">
        <f t="shared" si="57"/>
        <v>3.2</v>
      </c>
      <c r="X154" s="240">
        <f t="shared" si="58"/>
        <v>3.4</v>
      </c>
      <c r="Y154" s="247">
        <f>IF('Core Indicators'!FC151="x","x",IF('Core Indicators'!FC151&gt;=5,5,IF('Core Indicators'!FC151&gt;=4,4,IF('Core Indicators'!FC151&gt;=3,3,IF('Core Indicators'!FC151&gt;=2,2,IF('Core Indicators'!FC151&gt;=1,1,0))))))</f>
        <v>3</v>
      </c>
      <c r="Z154" s="240">
        <f t="shared" si="59"/>
        <v>3</v>
      </c>
      <c r="AA154" s="247">
        <f>'Crisis Indicator Data'!Y151</f>
        <v>1</v>
      </c>
      <c r="AB154" s="247">
        <f>'Crisis Indicator Data'!Z151</f>
        <v>1</v>
      </c>
      <c r="AC154" s="247">
        <f>'Crisis Indicator Data'!AA151</f>
        <v>1</v>
      </c>
      <c r="AD154" s="247">
        <f>'Crisis Indicator Data'!AB151</f>
        <v>0</v>
      </c>
      <c r="AE154" s="247">
        <f t="shared" si="60"/>
        <v>2</v>
      </c>
      <c r="AF154" s="247">
        <f>'Crisis Indicator Data'!AC151</f>
        <v>0</v>
      </c>
      <c r="AG154" s="247">
        <f>'Crisis Indicator Data'!AD151</f>
        <v>0</v>
      </c>
      <c r="AH154" s="247">
        <f t="shared" si="61"/>
        <v>0</v>
      </c>
      <c r="AI154" s="247">
        <f>'Crisis Indicator Data'!AE151</f>
        <v>0</v>
      </c>
      <c r="AJ154" s="247">
        <f>'Crisis Indicator Data'!AF151</f>
        <v>3</v>
      </c>
      <c r="AK154" s="247">
        <f>'Crisis Indicator Data'!AG151</f>
        <v>0</v>
      </c>
      <c r="AL154" s="247">
        <f t="shared" si="62"/>
        <v>3</v>
      </c>
      <c r="AM154" s="240">
        <f t="shared" si="63"/>
        <v>2</v>
      </c>
      <c r="AN154" s="240">
        <f t="shared" si="64"/>
        <v>2.5</v>
      </c>
    </row>
    <row r="155" spans="1:40" x14ac:dyDescent="0.25">
      <c r="A155" s="150" t="str">
        <f>'Crisis Indicator Data'!A152</f>
        <v>Türkiye / Syria earthquake in Türkiye</v>
      </c>
      <c r="B155" s="151" t="str">
        <f>'Crisis Indicator Data'!B152</f>
        <v>Earthquake</v>
      </c>
      <c r="C155" s="151" t="str">
        <f>'Crisis Indicator Data'!C152</f>
        <v>TUR005</v>
      </c>
      <c r="D155" s="151" t="str">
        <f>'Crisis Indicator Data'!D152</f>
        <v>Türkiye</v>
      </c>
      <c r="E155" s="152" t="str">
        <f>'Crisis Indicator Data'!E152</f>
        <v>TUR</v>
      </c>
      <c r="F155" s="240">
        <f>IF(LEN(E155)&gt;3,(IF(VLOOKUP($C155,'Regional Crises'!$B$1:$R$66,7,FALSE)="x","x",ROUND(IF(VLOOKUP($C155,'Regional Crises'!$B$1:$R$66,7,FALSE)&gt;$F$3,5,IF(VLOOKUP($C155,'Regional Crises'!$B$1:$R$66,7,FALSE)&lt;F$4,0,($F$3-VLOOKUP($C155,'Regional Crises'!$B$1:$R$66,7,FALSE))/($F$3-$F$4)*5)),1))),IF(VLOOKUP($E155,'Country Indicator Data'!$B$4:$N$300,3,FALSE)="x","x",ROUND(IF(VLOOKUP($E155,'Country Indicator Data'!$B$4:$N$300,3,FALSE)&gt;$F$3,5,IF(VLOOKUP($E155,'Country Indicator Data'!$B$4:$N$300,3,FALSE)&lt;$F$4,0,($F$3-VLOOKUP($E155,'Country Indicator Data'!$B$4:$N$300,3,FALSE))/($F$3-$F$4)*5)),1)))</f>
        <v>2.5</v>
      </c>
      <c r="G155" s="240">
        <f>IF(LEN(E155)&gt;3,(IF(VLOOKUP($C155,'Regional Crises'!$B$1:$R$66,9,FALSE)="x","x",ROUND(IF(VLOOKUP($C155,'Regional Crises'!$B$1:$R$66,9,FALSE)&gt;G$3,5,IF(VLOOKUP($C155,'Regional Crises'!$B$1:$R$66,9,FALSE)&lt;G$4,0,(G$3-VLOOKUP($C155,'Regional Crises'!$B$1:$R$66,9,FALSE))/(G$3-G$4)*5)),1))),IF(VLOOKUP($E155,'Country Indicator Data'!$B$4:$N$300,5,FALSE)="x","x",ROUND(IF(VLOOKUP($E155,'Country Indicator Data'!$B$4:$N$300,5,FALSE)&gt;G$3,5,IF(VLOOKUP($E155,'Country Indicator Data'!$B$4:$N$300,5,FALSE)&lt;G$4,0,(G$3-VLOOKUP($E155,'Country Indicator Data'!$B$4:$N$300,5,FALSE))/(G$3-G$4)*5)),1)))</f>
        <v>2.5</v>
      </c>
      <c r="H155" s="240">
        <f t="shared" si="52"/>
        <v>2.5</v>
      </c>
      <c r="I155" s="240">
        <f>IF(LEN(E155)&gt;3,(IF(VLOOKUP($C155,'Regional Crises'!$B$1:$R$66,6,FALSE)="x","x",ROUND(IF(VLOOKUP($C155,'Regional Crises'!$B$1:$R$66,6,FALSE)&gt;I$3,5,IF(VLOOKUP($C155,'Regional Crises'!$B$1:$R$66,6,FALSE)&lt;I$4,0,5-(I$3-VLOOKUP($C155,'Regional Crises'!$B$1:$R$66,6,FALSE))/(I$3-I$4)*5)),1))),IF(VLOOKUP($E155,'Country Indicator Data'!$B$4:$N$300,2,FALSE)="x","x",ROUND(IF(VLOOKUP($E155,'Country Indicator Data'!$B$4:$N$300,2,FALSE)&gt;I$3,5,IF(VLOOKUP($E155,'Country Indicator Data'!$B$4:$N$300,2,FALSE)&lt;I$4,0,5-(I$3-VLOOKUP($E155,'Country Indicator Data'!$B$4:$N$300,2,FALSE))/(I$3-I$4)*5)),1)))</f>
        <v>2</v>
      </c>
      <c r="J155" s="240">
        <f>IF(LEN(E155)&gt;3,(IF(VLOOKUP($C155,'Regional Crises'!$B$1:$R$66,8,FALSE)="x","x",ROUND(IF(VLOOKUP($C155,'Regional Crises'!$B$1:$R$66,8,FALSE)&gt;J$3,5,IF(VLOOKUP($C155,'Regional Crises'!$B$1:$R$66,8,FALSE)&lt;J$4,0,5-(J$3-VLOOKUP($C155,'Regional Crises'!$B$1:$R$66,8,FALSE))/(J$3-J$4)*5)),1))),IF(VLOOKUP($E155,'Country Indicator Data'!$B$4:$N$300,4,FALSE)="x","x",ROUND(IF(VLOOKUP($E155,'Country Indicator Data'!$B$4:$N$300,4,FALSE)&gt;J$3,5,IF(VLOOKUP($E155,'Country Indicator Data'!$B$4:$N$300,4,FALSE)&lt;J$4,0,5-(J$3-VLOOKUP($E155,'Country Indicator Data'!$B$4:$N$300,4,FALSE))/(J$3-J$4)*5)),1)))</f>
        <v>3.4</v>
      </c>
      <c r="K155" s="240">
        <f t="shared" si="53"/>
        <v>2.7</v>
      </c>
      <c r="L155" s="240">
        <f>IF(LEN(E155)&gt;3,(IF(VLOOKUP($C155,'Regional Crises'!$B$1:$R$66,10,FALSE)="x","x",ROUND(IF(VLOOKUP($C155,'Regional Crises'!$B$1:$R$66,10,FALSE)&gt;L$3,5,IF(VLOOKUP($C155,'Regional Crises'!$B$1:$R$66,10,FALSE)&lt;L$4,0,5-(L$3-VLOOKUP($C155,'Regional Crises'!$B$1:$R$66,10,FALSE))/(L$3-L$4)*5)),1))),IF(VLOOKUP($E155,'Country Indicator Data'!$B$4:$N$300,6,FALSE)="x","x",ROUND(IF(VLOOKUP($E155,'Country Indicator Data'!$B$4:$N$300,6,FALSE)&gt;L$3,5,IF(VLOOKUP($E155,'Country Indicator Data'!$B$4:$N$300,6,FALSE)&lt;L$4,0,5-(L$3-VLOOKUP($E155,'Country Indicator Data'!$B$4:$N$300,6,FALSE))/(L$3-L$4)*5)),1)))</f>
        <v>2</v>
      </c>
      <c r="M155" s="240">
        <f>IF(LEN(E155)&gt;3,(IF(VLOOKUP($C155,'Regional Crises'!$B$1:$R$66,11,FALSE)="x","x",ROUND(IF(VLOOKUP($C155,'Regional Crises'!$B$1:$R$66,11,FALSE)&gt;M$3,5,IF(VLOOKUP($C155,'Regional Crises'!$B$1:$R$66,11,FALSE)&lt;M$4,0,5-(M$3-VLOOKUP($C155,'Regional Crises'!$B$1:$R$66,11,FALSE))/(M$3-M$4)*5)),1))),IF(VLOOKUP($E155,'Country Indicator Data'!$B$4:$N$300,7,FALSE)="x","x",ROUND(IF(VLOOKUP($E155,'Country Indicator Data'!$B$4:$N$300,7,FALSE)&gt;M$3,5,IF(VLOOKUP($E155,'Country Indicator Data'!$B$4:$N$300,7,FALSE)&lt;M$4,0,5-(M$3-VLOOKUP($E155,'Country Indicator Data'!$B$4:$N$300,7,FALSE))/(M$3-M$4)*5)),1)))</f>
        <v>2.1</v>
      </c>
      <c r="N155" s="240">
        <f t="shared" si="54"/>
        <v>2.0499999999999998</v>
      </c>
      <c r="O155" s="240">
        <f t="shared" si="55"/>
        <v>2.4166666666666665</v>
      </c>
      <c r="P155" s="240">
        <f>IF(LEN(E155)&gt;3,VLOOKUP(C155,'Regional Crises'!$B$1:$R$69,12,FALSE),VLOOKUP(E155,'Country Indicator Data'!$B$4:$I$300,8,FALSE))</f>
        <v>4</v>
      </c>
      <c r="Q155" s="240">
        <f>IF(LEN(E155)&gt;3,((IF(VLOOKUP($C155,'Regional Crises'!$B$1:$R$66,13,FALSE)="x","x",ROUND(IF(VLOOKUP($C155,'Regional Crises'!$B$1:$R$66,13,FALSE)&gt;Q$3,5,IF(VLOOKUP($C155,'Regional Crises'!$B$1:$R$66,13,FALSE)&lt;Q$4,0,5-(LOG(Q$3)-LOG(VLOOKUP($C155,'Regional Crises'!$B$1:$R$66,13,FALSE)))/(LOG(Q$3)-LOG(Q$4))*5)),1)))),(IF(VLOOKUP($E155,'Country Indicator Data'!$B$4:$N$300,9,FALSE)="x","x",ROUND(IF(VLOOKUP($E155,'Country Indicator Data'!$B$4:$N$300,9,FALSE)&gt;Q$3,5,IF(VLOOKUP($E155,'Country Indicator Data'!$B$4:$N$300,9,FALSE)&lt;Q$4,0,5-(LOG(Q$3)-LOG(VLOOKUP($E155,'Country Indicator Data'!$B$4:$N$300,9,FALSE)))/(LOG(Q$3)-LOG(Q$4))*5)),1))))</f>
        <v>5</v>
      </c>
      <c r="R155" s="240">
        <f t="shared" si="56"/>
        <v>4.5</v>
      </c>
      <c r="S155" s="240">
        <f>IF(LEN(E155)&gt;3,((IF(VLOOKUP($C155,'Regional Crises'!$B$1:$R$66,17,FALSE)="x","x",ROUND(IF(VLOOKUP($C155,'Regional Crises'!$B$1:$R$66,17,FALSE)&gt;S$3,0,IF(VLOOKUP($C155,'Regional Crises'!$B$1:$R$66,17,FALSE)&lt;S$4,5,(S$3-VLOOKUP($C155,'Regional Crises'!$B$1:$R$66,17,FALSE))/(S$3-S$4)*5)),1)))),(IF(VLOOKUP($E155,'Country Indicator Data'!$B$4:$N$300,13,FALSE)="x","x",ROUND(IF(VLOOKUP($E155,'Country Indicator Data'!$B$4:$N$300,13,FALSE)&gt;S$3,0,IF(VLOOKUP($E155,'Country Indicator Data'!$B$4:$N$300,13,FALSE)&lt;S$4,5,(S$3-VLOOKUP($E155,'Country Indicator Data'!$B$4:$N$300,13,FALSE))/(S$3-S$4)*5)),1))))</f>
        <v>3.1</v>
      </c>
      <c r="T155" s="240">
        <f>IF(LEN(E155)&gt;3,((IF(VLOOKUP($C155,'Regional Crises'!$B$1:$R$66,14,FALSE)="x","x",ROUND(IF(VLOOKUP($C155,'Regional Crises'!$B$1:$R$66,14,FALSE)&gt;T$3,0,IF(VLOOKUP($C155,'Regional Crises'!$B$1:$R$66,14,FALSE)&lt;T$4,5,(T$3-VLOOKUP($C155,'Regional Crises'!$B$1:$R$66,14,FALSE))/(T$3-T$4)*5)),1)))),(IF(VLOOKUP($E155,'Country Indicator Data'!$B$4:$N$300,10,FALSE)="x","x",ROUND(IF(VLOOKUP($E155,'Country Indicator Data'!$B$4:$N$300,10,FALSE)&gt;T$3,0,IF(VLOOKUP($E155,'Country Indicator Data'!$B$4:$N$300,10,FALSE)&lt;T$4,5,(T$3-VLOOKUP($E155,'Country Indicator Data'!$B$4:$N$300,10,FALSE))/(T$3-T$4)*5)),1))))</f>
        <v>2.8</v>
      </c>
      <c r="U155" s="240">
        <f>IF(LEN(E155)&gt;3,((IF(VLOOKUP($C155,'Regional Crises'!$B$1:$R$66,15,FALSE)="x","x",ROUND(IF(VLOOKUP($C155,'Regional Crises'!$B$1:$R$66,15,FALSE)&gt;U$3,0,IF(VLOOKUP($C155,'Regional Crises'!$B$1:$R$66,15,FALSE)&lt;U$4,5,(U$3-VLOOKUP($C155,'Regional Crises'!$B$1:$R$66,15,FALSE))/(U$3-U$4)*5)),1)))),(IF(VLOOKUP($E155,'Country Indicator Data'!$B$4:$N$300,11,FALSE)="x","x",ROUND(IF(VLOOKUP($E155,'Country Indicator Data'!$B$4:$N$300,11,FALSE)&gt;U$3,0,IF(VLOOKUP($E155,'Country Indicator Data'!$B$4:$N$300,11,FALSE)&lt;U$4,5,(U$3-VLOOKUP($E155,'Country Indicator Data'!$B$4:$N$300,11,FALSE))/(U$3-U$4)*5)),1))))</f>
        <v>3.3</v>
      </c>
      <c r="V155" s="240">
        <f>IF(LEN(E155)&gt;3,((IF(VLOOKUP($C155,'Regional Crises'!$B$1:$R$66,16,FALSE)="x","x",ROUND(IF(VLOOKUP($C155,'Regional Crises'!$B$1:$R$66,16,FALSE)&gt;V$3,0,IF(VLOOKUP($C155,'Regional Crises'!$B$1:$R$66,16,FALSE)&lt;V$4,5,(V$3-VLOOKUP($C155,'Regional Crises'!$B$1:$R$66,16,FALSE))/(V$3-V$4)*5)),1)))),(IF(VLOOKUP($E155,'Country Indicator Data'!$B$4:$N$300,12,FALSE)="x","x",ROUND(IF(VLOOKUP($E155,'Country Indicator Data'!$B$4:$N$300,12,FALSE)&gt;V$3,0,IF(VLOOKUP($E155,'Country Indicator Data'!$B$4:$N$300,12,FALSE)&lt;V$4,5,(V$3-VLOOKUP($E155,'Country Indicator Data'!$B$4:$N$300,12,FALSE))/(V$3-V$4)*5)),1))))</f>
        <v>3.4</v>
      </c>
      <c r="W155" s="240">
        <f t="shared" si="57"/>
        <v>3.2</v>
      </c>
      <c r="X155" s="240">
        <f t="shared" si="58"/>
        <v>3.4</v>
      </c>
      <c r="Y155" s="247">
        <f>IF('Core Indicators'!FC152="x","x",IF('Core Indicators'!FC152&gt;=5,5,IF('Core Indicators'!FC152&gt;=4,4,IF('Core Indicators'!FC152&gt;=3,3,IF('Core Indicators'!FC152&gt;=2,2,IF('Core Indicators'!FC152&gt;=1,1,0))))))</f>
        <v>3</v>
      </c>
      <c r="Z155" s="240">
        <f t="shared" si="59"/>
        <v>3</v>
      </c>
      <c r="AA155" s="247">
        <f>'Crisis Indicator Data'!Y152</f>
        <v>1</v>
      </c>
      <c r="AB155" s="247">
        <f>'Crisis Indicator Data'!Z152</f>
        <v>1</v>
      </c>
      <c r="AC155" s="247">
        <f>'Crisis Indicator Data'!AA152</f>
        <v>1</v>
      </c>
      <c r="AD155" s="247">
        <f>'Crisis Indicator Data'!AB152</f>
        <v>3</v>
      </c>
      <c r="AE155" s="247">
        <f t="shared" si="60"/>
        <v>3</v>
      </c>
      <c r="AF155" s="247">
        <f>'Crisis Indicator Data'!AC152</f>
        <v>0</v>
      </c>
      <c r="AG155" s="247">
        <f>'Crisis Indicator Data'!AD152</f>
        <v>0</v>
      </c>
      <c r="AH155" s="247">
        <f t="shared" si="61"/>
        <v>0</v>
      </c>
      <c r="AI155" s="247">
        <f>'Crisis Indicator Data'!AE152</f>
        <v>0</v>
      </c>
      <c r="AJ155" s="247">
        <f>'Crisis Indicator Data'!AF152</f>
        <v>3</v>
      </c>
      <c r="AK155" s="247">
        <f>'Crisis Indicator Data'!AG152</f>
        <v>3</v>
      </c>
      <c r="AL155" s="247">
        <f t="shared" si="62"/>
        <v>4</v>
      </c>
      <c r="AM155" s="240">
        <f t="shared" si="63"/>
        <v>2</v>
      </c>
      <c r="AN155" s="240">
        <f t="shared" si="64"/>
        <v>2.5</v>
      </c>
    </row>
    <row r="156" spans="1:40" x14ac:dyDescent="0.25">
      <c r="A156" s="150" t="str">
        <f>'Crisis Indicator Data'!A153</f>
        <v>Multiple Crises in Tanzania</v>
      </c>
      <c r="B156" s="151" t="str">
        <f>'Crisis Indicator Data'!B153</f>
        <v>Displacement,Drought</v>
      </c>
      <c r="C156" s="151" t="str">
        <f>'Crisis Indicator Data'!C153</f>
        <v>TZA001</v>
      </c>
      <c r="D156" s="151" t="str">
        <f>'Crisis Indicator Data'!D153</f>
        <v>Tanzania</v>
      </c>
      <c r="E156" s="152" t="str">
        <f>'Crisis Indicator Data'!E153</f>
        <v>TZA</v>
      </c>
      <c r="F156" s="240">
        <f>IF(LEN(E156)&gt;3,(IF(VLOOKUP($C156,'Regional Crises'!$B$1:$R$66,7,FALSE)="x","x",ROUND(IF(VLOOKUP($C156,'Regional Crises'!$B$1:$R$66,7,FALSE)&gt;$F$3,5,IF(VLOOKUP($C156,'Regional Crises'!$B$1:$R$66,7,FALSE)&lt;F$4,0,($F$3-VLOOKUP($C156,'Regional Crises'!$B$1:$R$66,7,FALSE))/($F$3-$F$4)*5)),1))),IF(VLOOKUP($E156,'Country Indicator Data'!$B$4:$N$300,3,FALSE)="x","x",ROUND(IF(VLOOKUP($E156,'Country Indicator Data'!$B$4:$N$300,3,FALSE)&gt;$F$3,5,IF(VLOOKUP($E156,'Country Indicator Data'!$B$4:$N$300,3,FALSE)&lt;$F$4,0,($F$3-VLOOKUP($E156,'Country Indicator Data'!$B$4:$N$300,3,FALSE))/($F$3-$F$4)*5)),1)))</f>
        <v>2.5</v>
      </c>
      <c r="G156" s="240">
        <f>IF(LEN(E156)&gt;3,(IF(VLOOKUP($C156,'Regional Crises'!$B$1:$R$66,9,FALSE)="x","x",ROUND(IF(VLOOKUP($C156,'Regional Crises'!$B$1:$R$66,9,FALSE)&gt;G$3,5,IF(VLOOKUP($C156,'Regional Crises'!$B$1:$R$66,9,FALSE)&lt;G$4,0,(G$3-VLOOKUP($C156,'Regional Crises'!$B$1:$R$66,9,FALSE))/(G$3-G$4)*5)),1))),IF(VLOOKUP($E156,'Country Indicator Data'!$B$4:$N$300,5,FALSE)="x","x",ROUND(IF(VLOOKUP($E156,'Country Indicator Data'!$B$4:$N$300,5,FALSE)&gt;G$3,5,IF(VLOOKUP($E156,'Country Indicator Data'!$B$4:$N$300,5,FALSE)&lt;G$4,0,(G$3-VLOOKUP($E156,'Country Indicator Data'!$B$4:$N$300,5,FALSE))/(G$3-G$4)*5)),1)))</f>
        <v>2</v>
      </c>
      <c r="H156" s="240">
        <f t="shared" si="52"/>
        <v>2.25</v>
      </c>
      <c r="I156" s="240">
        <f>IF(LEN(E156)&gt;3,(IF(VLOOKUP($C156,'Regional Crises'!$B$1:$R$66,6,FALSE)="x","x",ROUND(IF(VLOOKUP($C156,'Regional Crises'!$B$1:$R$66,6,FALSE)&gt;I$3,5,IF(VLOOKUP($C156,'Regional Crises'!$B$1:$R$66,6,FALSE)&lt;I$4,0,5-(I$3-VLOOKUP($C156,'Regional Crises'!$B$1:$R$66,6,FALSE))/(I$3-I$4)*5)),1))),IF(VLOOKUP($E156,'Country Indicator Data'!$B$4:$N$300,2,FALSE)="x","x",ROUND(IF(VLOOKUP($E156,'Country Indicator Data'!$B$4:$N$300,2,FALSE)&gt;I$3,5,IF(VLOOKUP($E156,'Country Indicator Data'!$B$4:$N$300,2,FALSE)&lt;I$4,0,5-(I$3-VLOOKUP($E156,'Country Indicator Data'!$B$4:$N$300,2,FALSE))/(I$3-I$4)*5)),1)))</f>
        <v>2.5</v>
      </c>
      <c r="J156" s="240">
        <f>IF(LEN(E156)&gt;3,(IF(VLOOKUP($C156,'Regional Crises'!$B$1:$R$66,8,FALSE)="x","x",ROUND(IF(VLOOKUP($C156,'Regional Crises'!$B$1:$R$66,8,FALSE)&gt;J$3,5,IF(VLOOKUP($C156,'Regional Crises'!$B$1:$R$66,8,FALSE)&lt;J$4,0,5-(J$3-VLOOKUP($C156,'Regional Crises'!$B$1:$R$66,8,FALSE))/(J$3-J$4)*5)),1))),IF(VLOOKUP($E156,'Country Indicator Data'!$B$4:$N$300,4,FALSE)="x","x",ROUND(IF(VLOOKUP($E156,'Country Indicator Data'!$B$4:$N$300,4,FALSE)&gt;J$3,5,IF(VLOOKUP($E156,'Country Indicator Data'!$B$4:$N$300,4,FALSE)&lt;J$4,0,5-(J$3-VLOOKUP($E156,'Country Indicator Data'!$B$4:$N$300,4,FALSE))/(J$3-J$4)*5)),1)))</f>
        <v>0</v>
      </c>
      <c r="K156" s="240">
        <f t="shared" si="53"/>
        <v>1.25</v>
      </c>
      <c r="L156" s="240">
        <f>IF(LEN(E156)&gt;3,(IF(VLOOKUP($C156,'Regional Crises'!$B$1:$R$66,10,FALSE)="x","x",ROUND(IF(VLOOKUP($C156,'Regional Crises'!$B$1:$R$66,10,FALSE)&gt;L$3,5,IF(VLOOKUP($C156,'Regional Crises'!$B$1:$R$66,10,FALSE)&lt;L$4,0,5-(L$3-VLOOKUP($C156,'Regional Crises'!$B$1:$R$66,10,FALSE))/(L$3-L$4)*5)),1))),IF(VLOOKUP($E156,'Country Indicator Data'!$B$4:$N$300,6,FALSE)="x","x",ROUND(IF(VLOOKUP($E156,'Country Indicator Data'!$B$4:$N$300,6,FALSE)&gt;L$3,5,IF(VLOOKUP($E156,'Country Indicator Data'!$B$4:$N$300,6,FALSE)&lt;L$4,0,5-(L$3-VLOOKUP($E156,'Country Indicator Data'!$B$4:$N$300,6,FALSE))/(L$3-L$4)*5)),1)))</f>
        <v>3.6</v>
      </c>
      <c r="M156" s="240">
        <f>IF(LEN(E156)&gt;3,(IF(VLOOKUP($C156,'Regional Crises'!$B$1:$R$66,11,FALSE)="x","x",ROUND(IF(VLOOKUP($C156,'Regional Crises'!$B$1:$R$66,11,FALSE)&gt;M$3,5,IF(VLOOKUP($C156,'Regional Crises'!$B$1:$R$66,11,FALSE)&lt;M$4,0,5-(M$3-VLOOKUP($C156,'Regional Crises'!$B$1:$R$66,11,FALSE))/(M$3-M$4)*5)),1))),IF(VLOOKUP($E156,'Country Indicator Data'!$B$4:$N$300,7,FALSE)="x","x",ROUND(IF(VLOOKUP($E156,'Country Indicator Data'!$B$4:$N$300,7,FALSE)&gt;M$3,5,IF(VLOOKUP($E156,'Country Indicator Data'!$B$4:$N$300,7,FALSE)&lt;M$4,0,5-(M$3-VLOOKUP($E156,'Country Indicator Data'!$B$4:$N$300,7,FALSE))/(M$3-M$4)*5)),1)))</f>
        <v>1.9</v>
      </c>
      <c r="N156" s="240">
        <f t="shared" si="54"/>
        <v>2.75</v>
      </c>
      <c r="O156" s="240">
        <f t="shared" si="55"/>
        <v>2.0833333333333335</v>
      </c>
      <c r="P156" s="240">
        <f>IF(LEN(E156)&gt;3,VLOOKUP(C156,'Regional Crises'!$B$1:$R$69,12,FALSE),VLOOKUP(E156,'Country Indicator Data'!$B$4:$I$300,8,FALSE))</f>
        <v>1</v>
      </c>
      <c r="Q156" s="240">
        <f>IF(LEN(E156)&gt;3,((IF(VLOOKUP($C156,'Regional Crises'!$B$1:$R$66,13,FALSE)="x","x",ROUND(IF(VLOOKUP($C156,'Regional Crises'!$B$1:$R$66,13,FALSE)&gt;Q$3,5,IF(VLOOKUP($C156,'Regional Crises'!$B$1:$R$66,13,FALSE)&lt;Q$4,0,5-(LOG(Q$3)-LOG(VLOOKUP($C156,'Regional Crises'!$B$1:$R$66,13,FALSE)))/(LOG(Q$3)-LOG(Q$4))*5)),1)))),(IF(VLOOKUP($E156,'Country Indicator Data'!$B$4:$N$300,9,FALSE)="x","x",ROUND(IF(VLOOKUP($E156,'Country Indicator Data'!$B$4:$N$300,9,FALSE)&gt;Q$3,5,IF(VLOOKUP($E156,'Country Indicator Data'!$B$4:$N$300,9,FALSE)&lt;Q$4,0,5-(LOG(Q$3)-LOG(VLOOKUP($E156,'Country Indicator Data'!$B$4:$N$300,9,FALSE)))/(LOG(Q$3)-LOG(Q$4))*5)),1))))</f>
        <v>1.6</v>
      </c>
      <c r="R156" s="240">
        <f t="shared" si="56"/>
        <v>1.3</v>
      </c>
      <c r="S156" s="240">
        <f>IF(LEN(E156)&gt;3,((IF(VLOOKUP($C156,'Regional Crises'!$B$1:$R$66,17,FALSE)="x","x",ROUND(IF(VLOOKUP($C156,'Regional Crises'!$B$1:$R$66,17,FALSE)&gt;S$3,0,IF(VLOOKUP($C156,'Regional Crises'!$B$1:$R$66,17,FALSE)&lt;S$4,5,(S$3-VLOOKUP($C156,'Regional Crises'!$B$1:$R$66,17,FALSE))/(S$3-S$4)*5)),1)))),(IF(VLOOKUP($E156,'Country Indicator Data'!$B$4:$N$300,13,FALSE)="x","x",ROUND(IF(VLOOKUP($E156,'Country Indicator Data'!$B$4:$N$300,13,FALSE)&gt;S$3,0,IF(VLOOKUP($E156,'Country Indicator Data'!$B$4:$N$300,13,FALSE)&lt;S$4,5,(S$3-VLOOKUP($E156,'Country Indicator Data'!$B$4:$N$300,13,FALSE))/(S$3-S$4)*5)),1))))</f>
        <v>3.2</v>
      </c>
      <c r="T156" s="240">
        <f>IF(LEN(E156)&gt;3,((IF(VLOOKUP($C156,'Regional Crises'!$B$1:$R$66,14,FALSE)="x","x",ROUND(IF(VLOOKUP($C156,'Regional Crises'!$B$1:$R$66,14,FALSE)&gt;T$3,0,IF(VLOOKUP($C156,'Regional Crises'!$B$1:$R$66,14,FALSE)&lt;T$4,5,(T$3-VLOOKUP($C156,'Regional Crises'!$B$1:$R$66,14,FALSE))/(T$3-T$4)*5)),1)))),(IF(VLOOKUP($E156,'Country Indicator Data'!$B$4:$N$300,10,FALSE)="x","x",ROUND(IF(VLOOKUP($E156,'Country Indicator Data'!$B$4:$N$300,10,FALSE)&gt;T$3,0,IF(VLOOKUP($E156,'Country Indicator Data'!$B$4:$N$300,10,FALSE)&lt;T$4,5,(T$3-VLOOKUP($E156,'Country Indicator Data'!$B$4:$N$300,10,FALSE))/(T$3-T$4)*5)),1))))</f>
        <v>3.1</v>
      </c>
      <c r="U156" s="240">
        <f>IF(LEN(E156)&gt;3,((IF(VLOOKUP($C156,'Regional Crises'!$B$1:$R$66,15,FALSE)="x","x",ROUND(IF(VLOOKUP($C156,'Regional Crises'!$B$1:$R$66,15,FALSE)&gt;U$3,0,IF(VLOOKUP($C156,'Regional Crises'!$B$1:$R$66,15,FALSE)&lt;U$4,5,(U$3-VLOOKUP($C156,'Regional Crises'!$B$1:$R$66,15,FALSE))/(U$3-U$4)*5)),1)))),(IF(VLOOKUP($E156,'Country Indicator Data'!$B$4:$N$300,11,FALSE)="x","x",ROUND(IF(VLOOKUP($E156,'Country Indicator Data'!$B$4:$N$300,11,FALSE)&gt;U$3,0,IF(VLOOKUP($E156,'Country Indicator Data'!$B$4:$N$300,11,FALSE)&lt;U$4,5,(U$3-VLOOKUP($E156,'Country Indicator Data'!$B$4:$N$300,11,FALSE))/(U$3-U$4)*5)),1))))</f>
        <v>2.5</v>
      </c>
      <c r="V156" s="240">
        <f>IF(LEN(E156)&gt;3,((IF(VLOOKUP($C156,'Regional Crises'!$B$1:$R$66,16,FALSE)="x","x",ROUND(IF(VLOOKUP($C156,'Regional Crises'!$B$1:$R$66,16,FALSE)&gt;V$3,0,IF(VLOOKUP($C156,'Regional Crises'!$B$1:$R$66,16,FALSE)&lt;V$4,5,(V$3-VLOOKUP($C156,'Regional Crises'!$B$1:$R$66,16,FALSE))/(V$3-V$4)*5)),1)))),(IF(VLOOKUP($E156,'Country Indicator Data'!$B$4:$N$300,12,FALSE)="x","x",ROUND(IF(VLOOKUP($E156,'Country Indicator Data'!$B$4:$N$300,12,FALSE)&gt;V$3,0,IF(VLOOKUP($E156,'Country Indicator Data'!$B$4:$N$300,12,FALSE)&lt;V$4,5,(V$3-VLOOKUP($E156,'Country Indicator Data'!$B$4:$N$300,12,FALSE))/(V$3-V$4)*5)),1))))</f>
        <v>3</v>
      </c>
      <c r="W156" s="240">
        <f t="shared" si="57"/>
        <v>3</v>
      </c>
      <c r="X156" s="240">
        <f t="shared" si="58"/>
        <v>2.1</v>
      </c>
      <c r="Y156" s="247">
        <f>IF('Core Indicators'!FC153="x","x",IF('Core Indicators'!FC153&gt;=5,5,IF('Core Indicators'!FC153&gt;=4,4,IF('Core Indicators'!FC153&gt;=3,3,IF('Core Indicators'!FC153&gt;=2,2,IF('Core Indicators'!FC153&gt;=1,1,0))))))</f>
        <v>2</v>
      </c>
      <c r="Z156" s="240">
        <f t="shared" si="59"/>
        <v>2</v>
      </c>
      <c r="AA156" s="247">
        <f>'Crisis Indicator Data'!Y153</f>
        <v>2</v>
      </c>
      <c r="AB156" s="247">
        <f>'Crisis Indicator Data'!Z153</f>
        <v>1</v>
      </c>
      <c r="AC156" s="247">
        <f>'Crisis Indicator Data'!AA153</f>
        <v>1</v>
      </c>
      <c r="AD156" s="247">
        <f>'Crisis Indicator Data'!AB153</f>
        <v>0</v>
      </c>
      <c r="AE156" s="247">
        <f t="shared" si="60"/>
        <v>2</v>
      </c>
      <c r="AF156" s="247">
        <f>'Crisis Indicator Data'!AC153</f>
        <v>0</v>
      </c>
      <c r="AG156" s="247">
        <f>'Crisis Indicator Data'!AD153</f>
        <v>1</v>
      </c>
      <c r="AH156" s="247">
        <f t="shared" si="61"/>
        <v>1</v>
      </c>
      <c r="AI156" s="247">
        <f>'Crisis Indicator Data'!AE153</f>
        <v>1</v>
      </c>
      <c r="AJ156" s="247">
        <f>'Crisis Indicator Data'!AF153</f>
        <v>0</v>
      </c>
      <c r="AK156" s="247">
        <f>'Crisis Indicator Data'!AG153</f>
        <v>0</v>
      </c>
      <c r="AL156" s="247">
        <f t="shared" si="62"/>
        <v>1</v>
      </c>
      <c r="AM156" s="240">
        <f t="shared" si="63"/>
        <v>1</v>
      </c>
      <c r="AN156" s="240">
        <f t="shared" si="64"/>
        <v>1.5</v>
      </c>
    </row>
    <row r="157" spans="1:40" x14ac:dyDescent="0.25">
      <c r="A157" s="150" t="str">
        <f>'Crisis Indicator Data'!A154</f>
        <v>International Displacement in Tanzania</v>
      </c>
      <c r="B157" s="151" t="str">
        <f>'Crisis Indicator Data'!B154</f>
        <v>Displacement</v>
      </c>
      <c r="C157" s="151" t="str">
        <f>'Crisis Indicator Data'!C154</f>
        <v>TZA002</v>
      </c>
      <c r="D157" s="151" t="str">
        <f>'Crisis Indicator Data'!D154</f>
        <v>Tanzania</v>
      </c>
      <c r="E157" s="152" t="str">
        <f>'Crisis Indicator Data'!E154</f>
        <v>TZA</v>
      </c>
      <c r="F157" s="240">
        <f>IF(LEN(E157)&gt;3,(IF(VLOOKUP($C157,'Regional Crises'!$B$1:$R$66,7,FALSE)="x","x",ROUND(IF(VLOOKUP($C157,'Regional Crises'!$B$1:$R$66,7,FALSE)&gt;$F$3,5,IF(VLOOKUP($C157,'Regional Crises'!$B$1:$R$66,7,FALSE)&lt;F$4,0,($F$3-VLOOKUP($C157,'Regional Crises'!$B$1:$R$66,7,FALSE))/($F$3-$F$4)*5)),1))),IF(VLOOKUP($E157,'Country Indicator Data'!$B$4:$N$300,3,FALSE)="x","x",ROUND(IF(VLOOKUP($E157,'Country Indicator Data'!$B$4:$N$300,3,FALSE)&gt;$F$3,5,IF(VLOOKUP($E157,'Country Indicator Data'!$B$4:$N$300,3,FALSE)&lt;$F$4,0,($F$3-VLOOKUP($E157,'Country Indicator Data'!$B$4:$N$300,3,FALSE))/($F$3-$F$4)*5)),1)))</f>
        <v>2.5</v>
      </c>
      <c r="G157" s="240">
        <f>IF(LEN(E157)&gt;3,(IF(VLOOKUP($C157,'Regional Crises'!$B$1:$R$66,9,FALSE)="x","x",ROUND(IF(VLOOKUP($C157,'Regional Crises'!$B$1:$R$66,9,FALSE)&gt;G$3,5,IF(VLOOKUP($C157,'Regional Crises'!$B$1:$R$66,9,FALSE)&lt;G$4,0,(G$3-VLOOKUP($C157,'Regional Crises'!$B$1:$R$66,9,FALSE))/(G$3-G$4)*5)),1))),IF(VLOOKUP($E157,'Country Indicator Data'!$B$4:$N$300,5,FALSE)="x","x",ROUND(IF(VLOOKUP($E157,'Country Indicator Data'!$B$4:$N$300,5,FALSE)&gt;G$3,5,IF(VLOOKUP($E157,'Country Indicator Data'!$B$4:$N$300,5,FALSE)&lt;G$4,0,(G$3-VLOOKUP($E157,'Country Indicator Data'!$B$4:$N$300,5,FALSE))/(G$3-G$4)*5)),1)))</f>
        <v>2</v>
      </c>
      <c r="H157" s="240">
        <f t="shared" si="52"/>
        <v>2.25</v>
      </c>
      <c r="I157" s="240">
        <f>IF(LEN(E157)&gt;3,(IF(VLOOKUP($C157,'Regional Crises'!$B$1:$R$66,6,FALSE)="x","x",ROUND(IF(VLOOKUP($C157,'Regional Crises'!$B$1:$R$66,6,FALSE)&gt;I$3,5,IF(VLOOKUP($C157,'Regional Crises'!$B$1:$R$66,6,FALSE)&lt;I$4,0,5-(I$3-VLOOKUP($C157,'Regional Crises'!$B$1:$R$66,6,FALSE))/(I$3-I$4)*5)),1))),IF(VLOOKUP($E157,'Country Indicator Data'!$B$4:$N$300,2,FALSE)="x","x",ROUND(IF(VLOOKUP($E157,'Country Indicator Data'!$B$4:$N$300,2,FALSE)&gt;I$3,5,IF(VLOOKUP($E157,'Country Indicator Data'!$B$4:$N$300,2,FALSE)&lt;I$4,0,5-(I$3-VLOOKUP($E157,'Country Indicator Data'!$B$4:$N$300,2,FALSE))/(I$3-I$4)*5)),1)))</f>
        <v>2.5</v>
      </c>
      <c r="J157" s="240">
        <f>IF(LEN(E157)&gt;3,(IF(VLOOKUP($C157,'Regional Crises'!$B$1:$R$66,8,FALSE)="x","x",ROUND(IF(VLOOKUP($C157,'Regional Crises'!$B$1:$R$66,8,FALSE)&gt;J$3,5,IF(VLOOKUP($C157,'Regional Crises'!$B$1:$R$66,8,FALSE)&lt;J$4,0,5-(J$3-VLOOKUP($C157,'Regional Crises'!$B$1:$R$66,8,FALSE))/(J$3-J$4)*5)),1))),IF(VLOOKUP($E157,'Country Indicator Data'!$B$4:$N$300,4,FALSE)="x","x",ROUND(IF(VLOOKUP($E157,'Country Indicator Data'!$B$4:$N$300,4,FALSE)&gt;J$3,5,IF(VLOOKUP($E157,'Country Indicator Data'!$B$4:$N$300,4,FALSE)&lt;J$4,0,5-(J$3-VLOOKUP($E157,'Country Indicator Data'!$B$4:$N$300,4,FALSE))/(J$3-J$4)*5)),1)))</f>
        <v>0</v>
      </c>
      <c r="K157" s="240">
        <f t="shared" si="53"/>
        <v>1.25</v>
      </c>
      <c r="L157" s="240">
        <f>IF(LEN(E157)&gt;3,(IF(VLOOKUP($C157,'Regional Crises'!$B$1:$R$66,10,FALSE)="x","x",ROUND(IF(VLOOKUP($C157,'Regional Crises'!$B$1:$R$66,10,FALSE)&gt;L$3,5,IF(VLOOKUP($C157,'Regional Crises'!$B$1:$R$66,10,FALSE)&lt;L$4,0,5-(L$3-VLOOKUP($C157,'Regional Crises'!$B$1:$R$66,10,FALSE))/(L$3-L$4)*5)),1))),IF(VLOOKUP($E157,'Country Indicator Data'!$B$4:$N$300,6,FALSE)="x","x",ROUND(IF(VLOOKUP($E157,'Country Indicator Data'!$B$4:$N$300,6,FALSE)&gt;L$3,5,IF(VLOOKUP($E157,'Country Indicator Data'!$B$4:$N$300,6,FALSE)&lt;L$4,0,5-(L$3-VLOOKUP($E157,'Country Indicator Data'!$B$4:$N$300,6,FALSE))/(L$3-L$4)*5)),1)))</f>
        <v>3.6</v>
      </c>
      <c r="M157" s="240">
        <f>IF(LEN(E157)&gt;3,(IF(VLOOKUP($C157,'Regional Crises'!$B$1:$R$66,11,FALSE)="x","x",ROUND(IF(VLOOKUP($C157,'Regional Crises'!$B$1:$R$66,11,FALSE)&gt;M$3,5,IF(VLOOKUP($C157,'Regional Crises'!$B$1:$R$66,11,FALSE)&lt;M$4,0,5-(M$3-VLOOKUP($C157,'Regional Crises'!$B$1:$R$66,11,FALSE))/(M$3-M$4)*5)),1))),IF(VLOOKUP($E157,'Country Indicator Data'!$B$4:$N$300,7,FALSE)="x","x",ROUND(IF(VLOOKUP($E157,'Country Indicator Data'!$B$4:$N$300,7,FALSE)&gt;M$3,5,IF(VLOOKUP($E157,'Country Indicator Data'!$B$4:$N$300,7,FALSE)&lt;M$4,0,5-(M$3-VLOOKUP($E157,'Country Indicator Data'!$B$4:$N$300,7,FALSE))/(M$3-M$4)*5)),1)))</f>
        <v>1.9</v>
      </c>
      <c r="N157" s="240">
        <f t="shared" si="54"/>
        <v>2.75</v>
      </c>
      <c r="O157" s="240">
        <f t="shared" si="55"/>
        <v>2.0833333333333335</v>
      </c>
      <c r="P157" s="240">
        <f>IF(LEN(E157)&gt;3,VLOOKUP(C157,'Regional Crises'!$B$1:$R$69,12,FALSE),VLOOKUP(E157,'Country Indicator Data'!$B$4:$I$300,8,FALSE))</f>
        <v>1</v>
      </c>
      <c r="Q157" s="240">
        <f>IF(LEN(E157)&gt;3,((IF(VLOOKUP($C157,'Regional Crises'!$B$1:$R$66,13,FALSE)="x","x",ROUND(IF(VLOOKUP($C157,'Regional Crises'!$B$1:$R$66,13,FALSE)&gt;Q$3,5,IF(VLOOKUP($C157,'Regional Crises'!$B$1:$R$66,13,FALSE)&lt;Q$4,0,5-(LOG(Q$3)-LOG(VLOOKUP($C157,'Regional Crises'!$B$1:$R$66,13,FALSE)))/(LOG(Q$3)-LOG(Q$4))*5)),1)))),(IF(VLOOKUP($E157,'Country Indicator Data'!$B$4:$N$300,9,FALSE)="x","x",ROUND(IF(VLOOKUP($E157,'Country Indicator Data'!$B$4:$N$300,9,FALSE)&gt;Q$3,5,IF(VLOOKUP($E157,'Country Indicator Data'!$B$4:$N$300,9,FALSE)&lt;Q$4,0,5-(LOG(Q$3)-LOG(VLOOKUP($E157,'Country Indicator Data'!$B$4:$N$300,9,FALSE)))/(LOG(Q$3)-LOG(Q$4))*5)),1))))</f>
        <v>1.6</v>
      </c>
      <c r="R157" s="240">
        <f t="shared" si="56"/>
        <v>1.3</v>
      </c>
      <c r="S157" s="240">
        <f>IF(LEN(E157)&gt;3,((IF(VLOOKUP($C157,'Regional Crises'!$B$1:$R$66,17,FALSE)="x","x",ROUND(IF(VLOOKUP($C157,'Regional Crises'!$B$1:$R$66,17,FALSE)&gt;S$3,0,IF(VLOOKUP($C157,'Regional Crises'!$B$1:$R$66,17,FALSE)&lt;S$4,5,(S$3-VLOOKUP($C157,'Regional Crises'!$B$1:$R$66,17,FALSE))/(S$3-S$4)*5)),1)))),(IF(VLOOKUP($E157,'Country Indicator Data'!$B$4:$N$300,13,FALSE)="x","x",ROUND(IF(VLOOKUP($E157,'Country Indicator Data'!$B$4:$N$300,13,FALSE)&gt;S$3,0,IF(VLOOKUP($E157,'Country Indicator Data'!$B$4:$N$300,13,FALSE)&lt;S$4,5,(S$3-VLOOKUP($E157,'Country Indicator Data'!$B$4:$N$300,13,FALSE))/(S$3-S$4)*5)),1))))</f>
        <v>3.2</v>
      </c>
      <c r="T157" s="240">
        <f>IF(LEN(E157)&gt;3,((IF(VLOOKUP($C157,'Regional Crises'!$B$1:$R$66,14,FALSE)="x","x",ROUND(IF(VLOOKUP($C157,'Regional Crises'!$B$1:$R$66,14,FALSE)&gt;T$3,0,IF(VLOOKUP($C157,'Regional Crises'!$B$1:$R$66,14,FALSE)&lt;T$4,5,(T$3-VLOOKUP($C157,'Regional Crises'!$B$1:$R$66,14,FALSE))/(T$3-T$4)*5)),1)))),(IF(VLOOKUP($E157,'Country Indicator Data'!$B$4:$N$300,10,FALSE)="x","x",ROUND(IF(VLOOKUP($E157,'Country Indicator Data'!$B$4:$N$300,10,FALSE)&gt;T$3,0,IF(VLOOKUP($E157,'Country Indicator Data'!$B$4:$N$300,10,FALSE)&lt;T$4,5,(T$3-VLOOKUP($E157,'Country Indicator Data'!$B$4:$N$300,10,FALSE))/(T$3-T$4)*5)),1))))</f>
        <v>3.1</v>
      </c>
      <c r="U157" s="240">
        <f>IF(LEN(E157)&gt;3,((IF(VLOOKUP($C157,'Regional Crises'!$B$1:$R$66,15,FALSE)="x","x",ROUND(IF(VLOOKUP($C157,'Regional Crises'!$B$1:$R$66,15,FALSE)&gt;U$3,0,IF(VLOOKUP($C157,'Regional Crises'!$B$1:$R$66,15,FALSE)&lt;U$4,5,(U$3-VLOOKUP($C157,'Regional Crises'!$B$1:$R$66,15,FALSE))/(U$3-U$4)*5)),1)))),(IF(VLOOKUP($E157,'Country Indicator Data'!$B$4:$N$300,11,FALSE)="x","x",ROUND(IF(VLOOKUP($E157,'Country Indicator Data'!$B$4:$N$300,11,FALSE)&gt;U$3,0,IF(VLOOKUP($E157,'Country Indicator Data'!$B$4:$N$300,11,FALSE)&lt;U$4,5,(U$3-VLOOKUP($E157,'Country Indicator Data'!$B$4:$N$300,11,FALSE))/(U$3-U$4)*5)),1))))</f>
        <v>2.5</v>
      </c>
      <c r="V157" s="240">
        <f>IF(LEN(E157)&gt;3,((IF(VLOOKUP($C157,'Regional Crises'!$B$1:$R$66,16,FALSE)="x","x",ROUND(IF(VLOOKUP($C157,'Regional Crises'!$B$1:$R$66,16,FALSE)&gt;V$3,0,IF(VLOOKUP($C157,'Regional Crises'!$B$1:$R$66,16,FALSE)&lt;V$4,5,(V$3-VLOOKUP($C157,'Regional Crises'!$B$1:$R$66,16,FALSE))/(V$3-V$4)*5)),1)))),(IF(VLOOKUP($E157,'Country Indicator Data'!$B$4:$N$300,12,FALSE)="x","x",ROUND(IF(VLOOKUP($E157,'Country Indicator Data'!$B$4:$N$300,12,FALSE)&gt;V$3,0,IF(VLOOKUP($E157,'Country Indicator Data'!$B$4:$N$300,12,FALSE)&lt;V$4,5,(V$3-VLOOKUP($E157,'Country Indicator Data'!$B$4:$N$300,12,FALSE))/(V$3-V$4)*5)),1))))</f>
        <v>3</v>
      </c>
      <c r="W157" s="240">
        <f t="shared" si="57"/>
        <v>3</v>
      </c>
      <c r="X157" s="240">
        <f t="shared" si="58"/>
        <v>2.1</v>
      </c>
      <c r="Y157" s="247">
        <f>IF('Core Indicators'!FC154="x","x",IF('Core Indicators'!FC154&gt;=5,5,IF('Core Indicators'!FC154&gt;=4,4,IF('Core Indicators'!FC154&gt;=3,3,IF('Core Indicators'!FC154&gt;=2,2,IF('Core Indicators'!FC154&gt;=1,1,0))))))</f>
        <v>2</v>
      </c>
      <c r="Z157" s="240">
        <f t="shared" si="59"/>
        <v>2</v>
      </c>
      <c r="AA157" s="247">
        <f>'Crisis Indicator Data'!Y154</f>
        <v>1</v>
      </c>
      <c r="AB157" s="247">
        <f>'Crisis Indicator Data'!Z154</f>
        <v>1</v>
      </c>
      <c r="AC157" s="247">
        <f>'Crisis Indicator Data'!AA154</f>
        <v>1</v>
      </c>
      <c r="AD157" s="247">
        <f>'Crisis Indicator Data'!AB154</f>
        <v>0</v>
      </c>
      <c r="AE157" s="247">
        <f t="shared" si="60"/>
        <v>2</v>
      </c>
      <c r="AF157" s="247">
        <f>'Crisis Indicator Data'!AC154</f>
        <v>0</v>
      </c>
      <c r="AG157" s="247">
        <f>'Crisis Indicator Data'!AD154</f>
        <v>1</v>
      </c>
      <c r="AH157" s="247">
        <f t="shared" si="61"/>
        <v>1</v>
      </c>
      <c r="AI157" s="247">
        <f>'Crisis Indicator Data'!AE154</f>
        <v>1</v>
      </c>
      <c r="AJ157" s="247">
        <f>'Crisis Indicator Data'!AF154</f>
        <v>0</v>
      </c>
      <c r="AK157" s="247">
        <f>'Crisis Indicator Data'!AG154</f>
        <v>0</v>
      </c>
      <c r="AL157" s="247">
        <f t="shared" si="62"/>
        <v>1</v>
      </c>
      <c r="AM157" s="240">
        <f t="shared" si="63"/>
        <v>1</v>
      </c>
      <c r="AN157" s="240">
        <f t="shared" si="64"/>
        <v>1.5</v>
      </c>
    </row>
    <row r="158" spans="1:40" x14ac:dyDescent="0.25">
      <c r="A158" s="150" t="str">
        <f>'Crisis Indicator Data'!A155</f>
        <v>Food Security Crisis in North-East Tanzania</v>
      </c>
      <c r="B158" s="151" t="str">
        <f>'Crisis Indicator Data'!B155</f>
        <v>Drought</v>
      </c>
      <c r="C158" s="151" t="str">
        <f>'Crisis Indicator Data'!C155</f>
        <v>TZA003</v>
      </c>
      <c r="D158" s="151" t="str">
        <f>'Crisis Indicator Data'!D155</f>
        <v>Tanzania</v>
      </c>
      <c r="E158" s="152" t="str">
        <f>'Crisis Indicator Data'!E155</f>
        <v>TZA</v>
      </c>
      <c r="F158" s="240">
        <f>IF(LEN(E158)&gt;3,(IF(VLOOKUP($C158,'Regional Crises'!$B$1:$R$66,7,FALSE)="x","x",ROUND(IF(VLOOKUP($C158,'Regional Crises'!$B$1:$R$66,7,FALSE)&gt;$F$3,5,IF(VLOOKUP($C158,'Regional Crises'!$B$1:$R$66,7,FALSE)&lt;F$4,0,($F$3-VLOOKUP($C158,'Regional Crises'!$B$1:$R$66,7,FALSE))/($F$3-$F$4)*5)),1))),IF(VLOOKUP($E158,'Country Indicator Data'!$B$4:$N$300,3,FALSE)="x","x",ROUND(IF(VLOOKUP($E158,'Country Indicator Data'!$B$4:$N$300,3,FALSE)&gt;$F$3,5,IF(VLOOKUP($E158,'Country Indicator Data'!$B$4:$N$300,3,FALSE)&lt;$F$4,0,($F$3-VLOOKUP($E158,'Country Indicator Data'!$B$4:$N$300,3,FALSE))/($F$3-$F$4)*5)),1)))</f>
        <v>2.5</v>
      </c>
      <c r="G158" s="240">
        <f>IF(LEN(E158)&gt;3,(IF(VLOOKUP($C158,'Regional Crises'!$B$1:$R$66,9,FALSE)="x","x",ROUND(IF(VLOOKUP($C158,'Regional Crises'!$B$1:$R$66,9,FALSE)&gt;G$3,5,IF(VLOOKUP($C158,'Regional Crises'!$B$1:$R$66,9,FALSE)&lt;G$4,0,(G$3-VLOOKUP($C158,'Regional Crises'!$B$1:$R$66,9,FALSE))/(G$3-G$4)*5)),1))),IF(VLOOKUP($E158,'Country Indicator Data'!$B$4:$N$300,5,FALSE)="x","x",ROUND(IF(VLOOKUP($E158,'Country Indicator Data'!$B$4:$N$300,5,FALSE)&gt;G$3,5,IF(VLOOKUP($E158,'Country Indicator Data'!$B$4:$N$300,5,FALSE)&lt;G$4,0,(G$3-VLOOKUP($E158,'Country Indicator Data'!$B$4:$N$300,5,FALSE))/(G$3-G$4)*5)),1)))</f>
        <v>2</v>
      </c>
      <c r="H158" s="240">
        <f t="shared" si="52"/>
        <v>2.25</v>
      </c>
      <c r="I158" s="240">
        <f>IF(LEN(E158)&gt;3,(IF(VLOOKUP($C158,'Regional Crises'!$B$1:$R$66,6,FALSE)="x","x",ROUND(IF(VLOOKUP($C158,'Regional Crises'!$B$1:$R$66,6,FALSE)&gt;I$3,5,IF(VLOOKUP($C158,'Regional Crises'!$B$1:$R$66,6,FALSE)&lt;I$4,0,5-(I$3-VLOOKUP($C158,'Regional Crises'!$B$1:$R$66,6,FALSE))/(I$3-I$4)*5)),1))),IF(VLOOKUP($E158,'Country Indicator Data'!$B$4:$N$300,2,FALSE)="x","x",ROUND(IF(VLOOKUP($E158,'Country Indicator Data'!$B$4:$N$300,2,FALSE)&gt;I$3,5,IF(VLOOKUP($E158,'Country Indicator Data'!$B$4:$N$300,2,FALSE)&lt;I$4,0,5-(I$3-VLOOKUP($E158,'Country Indicator Data'!$B$4:$N$300,2,FALSE))/(I$3-I$4)*5)),1)))</f>
        <v>2.5</v>
      </c>
      <c r="J158" s="240">
        <f>IF(LEN(E158)&gt;3,(IF(VLOOKUP($C158,'Regional Crises'!$B$1:$R$66,8,FALSE)="x","x",ROUND(IF(VLOOKUP($C158,'Regional Crises'!$B$1:$R$66,8,FALSE)&gt;J$3,5,IF(VLOOKUP($C158,'Regional Crises'!$B$1:$R$66,8,FALSE)&lt;J$4,0,5-(J$3-VLOOKUP($C158,'Regional Crises'!$B$1:$R$66,8,FALSE))/(J$3-J$4)*5)),1))),IF(VLOOKUP($E158,'Country Indicator Data'!$B$4:$N$300,4,FALSE)="x","x",ROUND(IF(VLOOKUP($E158,'Country Indicator Data'!$B$4:$N$300,4,FALSE)&gt;J$3,5,IF(VLOOKUP($E158,'Country Indicator Data'!$B$4:$N$300,4,FALSE)&lt;J$4,0,5-(J$3-VLOOKUP($E158,'Country Indicator Data'!$B$4:$N$300,4,FALSE))/(J$3-J$4)*5)),1)))</f>
        <v>0</v>
      </c>
      <c r="K158" s="240">
        <f t="shared" si="53"/>
        <v>1.25</v>
      </c>
      <c r="L158" s="240">
        <f>IF(LEN(E158)&gt;3,(IF(VLOOKUP($C158,'Regional Crises'!$B$1:$R$66,10,FALSE)="x","x",ROUND(IF(VLOOKUP($C158,'Regional Crises'!$B$1:$R$66,10,FALSE)&gt;L$3,5,IF(VLOOKUP($C158,'Regional Crises'!$B$1:$R$66,10,FALSE)&lt;L$4,0,5-(L$3-VLOOKUP($C158,'Regional Crises'!$B$1:$R$66,10,FALSE))/(L$3-L$4)*5)),1))),IF(VLOOKUP($E158,'Country Indicator Data'!$B$4:$N$300,6,FALSE)="x","x",ROUND(IF(VLOOKUP($E158,'Country Indicator Data'!$B$4:$N$300,6,FALSE)&gt;L$3,5,IF(VLOOKUP($E158,'Country Indicator Data'!$B$4:$N$300,6,FALSE)&lt;L$4,0,5-(L$3-VLOOKUP($E158,'Country Indicator Data'!$B$4:$N$300,6,FALSE))/(L$3-L$4)*5)),1)))</f>
        <v>3.6</v>
      </c>
      <c r="M158" s="240">
        <f>IF(LEN(E158)&gt;3,(IF(VLOOKUP($C158,'Regional Crises'!$B$1:$R$66,11,FALSE)="x","x",ROUND(IF(VLOOKUP($C158,'Regional Crises'!$B$1:$R$66,11,FALSE)&gt;M$3,5,IF(VLOOKUP($C158,'Regional Crises'!$B$1:$R$66,11,FALSE)&lt;M$4,0,5-(M$3-VLOOKUP($C158,'Regional Crises'!$B$1:$R$66,11,FALSE))/(M$3-M$4)*5)),1))),IF(VLOOKUP($E158,'Country Indicator Data'!$B$4:$N$300,7,FALSE)="x","x",ROUND(IF(VLOOKUP($E158,'Country Indicator Data'!$B$4:$N$300,7,FALSE)&gt;M$3,5,IF(VLOOKUP($E158,'Country Indicator Data'!$B$4:$N$300,7,FALSE)&lt;M$4,0,5-(M$3-VLOOKUP($E158,'Country Indicator Data'!$B$4:$N$300,7,FALSE))/(M$3-M$4)*5)),1)))</f>
        <v>1.9</v>
      </c>
      <c r="N158" s="240">
        <f t="shared" si="54"/>
        <v>2.75</v>
      </c>
      <c r="O158" s="240">
        <f t="shared" si="55"/>
        <v>2.0833333333333335</v>
      </c>
      <c r="P158" s="240">
        <f>IF(LEN(E158)&gt;3,VLOOKUP(C158,'Regional Crises'!$B$1:$R$69,12,FALSE),VLOOKUP(E158,'Country Indicator Data'!$B$4:$I$300,8,FALSE))</f>
        <v>1</v>
      </c>
      <c r="Q158" s="240">
        <f>IF(LEN(E158)&gt;3,((IF(VLOOKUP($C158,'Regional Crises'!$B$1:$R$66,13,FALSE)="x","x",ROUND(IF(VLOOKUP($C158,'Regional Crises'!$B$1:$R$66,13,FALSE)&gt;Q$3,5,IF(VLOOKUP($C158,'Regional Crises'!$B$1:$R$66,13,FALSE)&lt;Q$4,0,5-(LOG(Q$3)-LOG(VLOOKUP($C158,'Regional Crises'!$B$1:$R$66,13,FALSE)))/(LOG(Q$3)-LOG(Q$4))*5)),1)))),(IF(VLOOKUP($E158,'Country Indicator Data'!$B$4:$N$300,9,FALSE)="x","x",ROUND(IF(VLOOKUP($E158,'Country Indicator Data'!$B$4:$N$300,9,FALSE)&gt;Q$3,5,IF(VLOOKUP($E158,'Country Indicator Data'!$B$4:$N$300,9,FALSE)&lt;Q$4,0,5-(LOG(Q$3)-LOG(VLOOKUP($E158,'Country Indicator Data'!$B$4:$N$300,9,FALSE)))/(LOG(Q$3)-LOG(Q$4))*5)),1))))</f>
        <v>1.6</v>
      </c>
      <c r="R158" s="240">
        <f t="shared" si="56"/>
        <v>1.3</v>
      </c>
      <c r="S158" s="240">
        <f>IF(LEN(E158)&gt;3,((IF(VLOOKUP($C158,'Regional Crises'!$B$1:$R$66,17,FALSE)="x","x",ROUND(IF(VLOOKUP($C158,'Regional Crises'!$B$1:$R$66,17,FALSE)&gt;S$3,0,IF(VLOOKUP($C158,'Regional Crises'!$B$1:$R$66,17,FALSE)&lt;S$4,5,(S$3-VLOOKUP($C158,'Regional Crises'!$B$1:$R$66,17,FALSE))/(S$3-S$4)*5)),1)))),(IF(VLOOKUP($E158,'Country Indicator Data'!$B$4:$N$300,13,FALSE)="x","x",ROUND(IF(VLOOKUP($E158,'Country Indicator Data'!$B$4:$N$300,13,FALSE)&gt;S$3,0,IF(VLOOKUP($E158,'Country Indicator Data'!$B$4:$N$300,13,FALSE)&lt;S$4,5,(S$3-VLOOKUP($E158,'Country Indicator Data'!$B$4:$N$300,13,FALSE))/(S$3-S$4)*5)),1))))</f>
        <v>3.2</v>
      </c>
      <c r="T158" s="240">
        <f>IF(LEN(E158)&gt;3,((IF(VLOOKUP($C158,'Regional Crises'!$B$1:$R$66,14,FALSE)="x","x",ROUND(IF(VLOOKUP($C158,'Regional Crises'!$B$1:$R$66,14,FALSE)&gt;T$3,0,IF(VLOOKUP($C158,'Regional Crises'!$B$1:$R$66,14,FALSE)&lt;T$4,5,(T$3-VLOOKUP($C158,'Regional Crises'!$B$1:$R$66,14,FALSE))/(T$3-T$4)*5)),1)))),(IF(VLOOKUP($E158,'Country Indicator Data'!$B$4:$N$300,10,FALSE)="x","x",ROUND(IF(VLOOKUP($E158,'Country Indicator Data'!$B$4:$N$300,10,FALSE)&gt;T$3,0,IF(VLOOKUP($E158,'Country Indicator Data'!$B$4:$N$300,10,FALSE)&lt;T$4,5,(T$3-VLOOKUP($E158,'Country Indicator Data'!$B$4:$N$300,10,FALSE))/(T$3-T$4)*5)),1))))</f>
        <v>3.1</v>
      </c>
      <c r="U158" s="240">
        <f>IF(LEN(E158)&gt;3,((IF(VLOOKUP($C158,'Regional Crises'!$B$1:$R$66,15,FALSE)="x","x",ROUND(IF(VLOOKUP($C158,'Regional Crises'!$B$1:$R$66,15,FALSE)&gt;U$3,0,IF(VLOOKUP($C158,'Regional Crises'!$B$1:$R$66,15,FALSE)&lt;U$4,5,(U$3-VLOOKUP($C158,'Regional Crises'!$B$1:$R$66,15,FALSE))/(U$3-U$4)*5)),1)))),(IF(VLOOKUP($E158,'Country Indicator Data'!$B$4:$N$300,11,FALSE)="x","x",ROUND(IF(VLOOKUP($E158,'Country Indicator Data'!$B$4:$N$300,11,FALSE)&gt;U$3,0,IF(VLOOKUP($E158,'Country Indicator Data'!$B$4:$N$300,11,FALSE)&lt;U$4,5,(U$3-VLOOKUP($E158,'Country Indicator Data'!$B$4:$N$300,11,FALSE))/(U$3-U$4)*5)),1))))</f>
        <v>2.5</v>
      </c>
      <c r="V158" s="240">
        <f>IF(LEN(E158)&gt;3,((IF(VLOOKUP($C158,'Regional Crises'!$B$1:$R$66,16,FALSE)="x","x",ROUND(IF(VLOOKUP($C158,'Regional Crises'!$B$1:$R$66,16,FALSE)&gt;V$3,0,IF(VLOOKUP($C158,'Regional Crises'!$B$1:$R$66,16,FALSE)&lt;V$4,5,(V$3-VLOOKUP($C158,'Regional Crises'!$B$1:$R$66,16,FALSE))/(V$3-V$4)*5)),1)))),(IF(VLOOKUP($E158,'Country Indicator Data'!$B$4:$N$300,12,FALSE)="x","x",ROUND(IF(VLOOKUP($E158,'Country Indicator Data'!$B$4:$N$300,12,FALSE)&gt;V$3,0,IF(VLOOKUP($E158,'Country Indicator Data'!$B$4:$N$300,12,FALSE)&lt;V$4,5,(V$3-VLOOKUP($E158,'Country Indicator Data'!$B$4:$N$300,12,FALSE))/(V$3-V$4)*5)),1))))</f>
        <v>3</v>
      </c>
      <c r="W158" s="240">
        <f t="shared" si="57"/>
        <v>3</v>
      </c>
      <c r="X158" s="240">
        <f t="shared" si="58"/>
        <v>2.1</v>
      </c>
      <c r="Y158" s="247">
        <f>IF('Core Indicators'!FC155="x","x",IF('Core Indicators'!FC155&gt;=5,5,IF('Core Indicators'!FC155&gt;=4,4,IF('Core Indicators'!FC155&gt;=3,3,IF('Core Indicators'!FC155&gt;=2,2,IF('Core Indicators'!FC155&gt;=1,1,0))))))</f>
        <v>2</v>
      </c>
      <c r="Z158" s="240">
        <f t="shared" si="59"/>
        <v>2</v>
      </c>
      <c r="AA158" s="247">
        <f>'Crisis Indicator Data'!Y155</f>
        <v>1</v>
      </c>
      <c r="AB158" s="247">
        <f>'Crisis Indicator Data'!Z155</f>
        <v>0</v>
      </c>
      <c r="AC158" s="247">
        <f>'Crisis Indicator Data'!AA155</f>
        <v>0</v>
      </c>
      <c r="AD158" s="247">
        <f>'Crisis Indicator Data'!AB155</f>
        <v>0</v>
      </c>
      <c r="AE158" s="247">
        <f t="shared" si="60"/>
        <v>1</v>
      </c>
      <c r="AF158" s="247">
        <f>'Crisis Indicator Data'!AC155</f>
        <v>0</v>
      </c>
      <c r="AG158" s="247">
        <f>'Crisis Indicator Data'!AD155</f>
        <v>0</v>
      </c>
      <c r="AH158" s="247">
        <f t="shared" si="61"/>
        <v>0</v>
      </c>
      <c r="AI158" s="247">
        <f>'Crisis Indicator Data'!AE155</f>
        <v>0</v>
      </c>
      <c r="AJ158" s="247">
        <f>'Crisis Indicator Data'!AF155</f>
        <v>0</v>
      </c>
      <c r="AK158" s="247">
        <f>'Crisis Indicator Data'!AG155</f>
        <v>0</v>
      </c>
      <c r="AL158" s="247">
        <f t="shared" si="62"/>
        <v>0</v>
      </c>
      <c r="AM158" s="240">
        <f t="shared" si="63"/>
        <v>0</v>
      </c>
      <c r="AN158" s="240">
        <f t="shared" si="64"/>
        <v>1</v>
      </c>
    </row>
    <row r="159" spans="1:40" x14ac:dyDescent="0.25">
      <c r="A159" s="150" t="str">
        <f>'Crisis Indicator Data'!A156</f>
        <v>Multiple crises in Uganda</v>
      </c>
      <c r="B159" s="151" t="str">
        <f>'Crisis Indicator Data'!B156</f>
        <v>Displacement,Drought,Violence,Epidemic</v>
      </c>
      <c r="C159" s="151" t="str">
        <f>'Crisis Indicator Data'!C156</f>
        <v>UGA001</v>
      </c>
      <c r="D159" s="151" t="str">
        <f>'Crisis Indicator Data'!D156</f>
        <v>Uganda</v>
      </c>
      <c r="E159" s="152" t="str">
        <f>'Crisis Indicator Data'!E156</f>
        <v>UGA</v>
      </c>
      <c r="F159" s="240">
        <f>IF(LEN(E159)&gt;3,(IF(VLOOKUP($C159,'Regional Crises'!$B$1:$R$66,7,FALSE)="x","x",ROUND(IF(VLOOKUP($C159,'Regional Crises'!$B$1:$R$66,7,FALSE)&gt;$F$3,5,IF(VLOOKUP($C159,'Regional Crises'!$B$1:$R$66,7,FALSE)&lt;F$4,0,($F$3-VLOOKUP($C159,'Regional Crises'!$B$1:$R$66,7,FALSE))/($F$3-$F$4)*5)),1))),IF(VLOOKUP($E159,'Country Indicator Data'!$B$4:$N$300,3,FALSE)="x","x",ROUND(IF(VLOOKUP($E159,'Country Indicator Data'!$B$4:$N$300,3,FALSE)&gt;$F$3,5,IF(VLOOKUP($E159,'Country Indicator Data'!$B$4:$N$300,3,FALSE)&lt;$F$4,0,($F$3-VLOOKUP($E159,'Country Indicator Data'!$B$4:$N$300,3,FALSE))/($F$3-$F$4)*5)),1)))</f>
        <v>2.5</v>
      </c>
      <c r="G159" s="240">
        <f>IF(LEN(E159)&gt;3,(IF(VLOOKUP($C159,'Regional Crises'!$B$1:$R$66,9,FALSE)="x","x",ROUND(IF(VLOOKUP($C159,'Regional Crises'!$B$1:$R$66,9,FALSE)&gt;G$3,5,IF(VLOOKUP($C159,'Regional Crises'!$B$1:$R$66,9,FALSE)&lt;G$4,0,(G$3-VLOOKUP($C159,'Regional Crises'!$B$1:$R$66,9,FALSE))/(G$3-G$4)*5)),1))),IF(VLOOKUP($E159,'Country Indicator Data'!$B$4:$N$300,5,FALSE)="x","x",ROUND(IF(VLOOKUP($E159,'Country Indicator Data'!$B$4:$N$300,5,FALSE)&gt;G$3,5,IF(VLOOKUP($E159,'Country Indicator Data'!$B$4:$N$300,5,FALSE)&lt;G$4,0,(G$3-VLOOKUP($E159,'Country Indicator Data'!$B$4:$N$300,5,FALSE))/(G$3-G$4)*5)),1)))</f>
        <v>2.4</v>
      </c>
      <c r="H159" s="240">
        <f t="shared" si="52"/>
        <v>2.4500000000000002</v>
      </c>
      <c r="I159" s="240">
        <f>IF(LEN(E159)&gt;3,(IF(VLOOKUP($C159,'Regional Crises'!$B$1:$R$66,6,FALSE)="x","x",ROUND(IF(VLOOKUP($C159,'Regional Crises'!$B$1:$R$66,6,FALSE)&gt;I$3,5,IF(VLOOKUP($C159,'Regional Crises'!$B$1:$R$66,6,FALSE)&lt;I$4,0,5-(I$3-VLOOKUP($C159,'Regional Crises'!$B$1:$R$66,6,FALSE))/(I$3-I$4)*5)),1))),IF(VLOOKUP($E159,'Country Indicator Data'!$B$4:$N$300,2,FALSE)="x","x",ROUND(IF(VLOOKUP($E159,'Country Indicator Data'!$B$4:$N$300,2,FALSE)&gt;I$3,5,IF(VLOOKUP($E159,'Country Indicator Data'!$B$4:$N$300,2,FALSE)&lt;I$4,0,5-(I$3-VLOOKUP($E159,'Country Indicator Data'!$B$4:$N$300,2,FALSE))/(I$3-I$4)*5)),1)))</f>
        <v>4.5999999999999996</v>
      </c>
      <c r="J159" s="240">
        <f>IF(LEN(E159)&gt;3,(IF(VLOOKUP($C159,'Regional Crises'!$B$1:$R$66,8,FALSE)="x","x",ROUND(IF(VLOOKUP($C159,'Regional Crises'!$B$1:$R$66,8,FALSE)&gt;J$3,5,IF(VLOOKUP($C159,'Regional Crises'!$B$1:$R$66,8,FALSE)&lt;J$4,0,5-(J$3-VLOOKUP($C159,'Regional Crises'!$B$1:$R$66,8,FALSE))/(J$3-J$4)*5)),1))),IF(VLOOKUP($E159,'Country Indicator Data'!$B$4:$N$300,4,FALSE)="x","x",ROUND(IF(VLOOKUP($E159,'Country Indicator Data'!$B$4:$N$300,4,FALSE)&gt;J$3,5,IF(VLOOKUP($E159,'Country Indicator Data'!$B$4:$N$300,4,FALSE)&lt;J$4,0,5-(J$3-VLOOKUP($E159,'Country Indicator Data'!$B$4:$N$300,4,FALSE))/(J$3-J$4)*5)),1)))</f>
        <v>2.4</v>
      </c>
      <c r="K159" s="240">
        <f t="shared" si="53"/>
        <v>3.5</v>
      </c>
      <c r="L159" s="240">
        <f>IF(LEN(E159)&gt;3,(IF(VLOOKUP($C159,'Regional Crises'!$B$1:$R$66,10,FALSE)="x","x",ROUND(IF(VLOOKUP($C159,'Regional Crises'!$B$1:$R$66,10,FALSE)&gt;L$3,5,IF(VLOOKUP($C159,'Regional Crises'!$B$1:$R$66,10,FALSE)&lt;L$4,0,5-(L$3-VLOOKUP($C159,'Regional Crises'!$B$1:$R$66,10,FALSE))/(L$3-L$4)*5)),1))),IF(VLOOKUP($E159,'Country Indicator Data'!$B$4:$N$300,6,FALSE)="x","x",ROUND(IF(VLOOKUP($E159,'Country Indicator Data'!$B$4:$N$300,6,FALSE)&gt;L$3,5,IF(VLOOKUP($E159,'Country Indicator Data'!$B$4:$N$300,6,FALSE)&lt;L$4,0,5-(L$3-VLOOKUP($E159,'Country Indicator Data'!$B$4:$N$300,6,FALSE))/(L$3-L$4)*5)),1)))</f>
        <v>3.5</v>
      </c>
      <c r="M159" s="240">
        <f>IF(LEN(E159)&gt;3,(IF(VLOOKUP($C159,'Regional Crises'!$B$1:$R$66,11,FALSE)="x","x",ROUND(IF(VLOOKUP($C159,'Regional Crises'!$B$1:$R$66,11,FALSE)&gt;M$3,5,IF(VLOOKUP($C159,'Regional Crises'!$B$1:$R$66,11,FALSE)&lt;M$4,0,5-(M$3-VLOOKUP($C159,'Regional Crises'!$B$1:$R$66,11,FALSE))/(M$3-M$4)*5)),1))),IF(VLOOKUP($E159,'Country Indicator Data'!$B$4:$N$300,7,FALSE)="x","x",ROUND(IF(VLOOKUP($E159,'Country Indicator Data'!$B$4:$N$300,7,FALSE)&gt;M$3,5,IF(VLOOKUP($E159,'Country Indicator Data'!$B$4:$N$300,7,FALSE)&lt;M$4,0,5-(M$3-VLOOKUP($E159,'Country Indicator Data'!$B$4:$N$300,7,FALSE))/(M$3-M$4)*5)),1)))</f>
        <v>2.2000000000000002</v>
      </c>
      <c r="N159" s="240">
        <f t="shared" si="54"/>
        <v>2.85</v>
      </c>
      <c r="O159" s="240">
        <f t="shared" si="55"/>
        <v>2.9333333333333336</v>
      </c>
      <c r="P159" s="240">
        <f>IF(LEN(E159)&gt;3,VLOOKUP(C159,'Regional Crises'!$B$1:$R$69,12,FALSE),VLOOKUP(E159,'Country Indicator Data'!$B$4:$I$300,8,FALSE))</f>
        <v>5</v>
      </c>
      <c r="Q159" s="240">
        <f>IF(LEN(E159)&gt;3,((IF(VLOOKUP($C159,'Regional Crises'!$B$1:$R$66,13,FALSE)="x","x",ROUND(IF(VLOOKUP($C159,'Regional Crises'!$B$1:$R$66,13,FALSE)&gt;Q$3,5,IF(VLOOKUP($C159,'Regional Crises'!$B$1:$R$66,13,FALSE)&lt;Q$4,0,5-(LOG(Q$3)-LOG(VLOOKUP($C159,'Regional Crises'!$B$1:$R$66,13,FALSE)))/(LOG(Q$3)-LOG(Q$4))*5)),1)))),(IF(VLOOKUP($E159,'Country Indicator Data'!$B$4:$N$300,9,FALSE)="x","x",ROUND(IF(VLOOKUP($E159,'Country Indicator Data'!$B$4:$N$300,9,FALSE)&gt;Q$3,5,IF(VLOOKUP($E159,'Country Indicator Data'!$B$4:$N$300,9,FALSE)&lt;Q$4,0,5-(LOG(Q$3)-LOG(VLOOKUP($E159,'Country Indicator Data'!$B$4:$N$300,9,FALSE)))/(LOG(Q$3)-LOG(Q$4))*5)),1))))</f>
        <v>4.9000000000000004</v>
      </c>
      <c r="R159" s="240">
        <f t="shared" si="56"/>
        <v>4.95</v>
      </c>
      <c r="S159" s="240">
        <f>IF(LEN(E159)&gt;3,((IF(VLOOKUP($C159,'Regional Crises'!$B$1:$R$66,17,FALSE)="x","x",ROUND(IF(VLOOKUP($C159,'Regional Crises'!$B$1:$R$66,17,FALSE)&gt;S$3,0,IF(VLOOKUP($C159,'Regional Crises'!$B$1:$R$66,17,FALSE)&lt;S$4,5,(S$3-VLOOKUP($C159,'Regional Crises'!$B$1:$R$66,17,FALSE))/(S$3-S$4)*5)),1)))),(IF(VLOOKUP($E159,'Country Indicator Data'!$B$4:$N$300,13,FALSE)="x","x",ROUND(IF(VLOOKUP($E159,'Country Indicator Data'!$B$4:$N$300,13,FALSE)&gt;S$3,0,IF(VLOOKUP($E159,'Country Indicator Data'!$B$4:$N$300,13,FALSE)&lt;S$4,5,(S$3-VLOOKUP($E159,'Country Indicator Data'!$B$4:$N$300,13,FALSE))/(S$3-S$4)*5)),1))))</f>
        <v>3.6</v>
      </c>
      <c r="T159" s="240">
        <f>IF(LEN(E159)&gt;3,((IF(VLOOKUP($C159,'Regional Crises'!$B$1:$R$66,14,FALSE)="x","x",ROUND(IF(VLOOKUP($C159,'Regional Crises'!$B$1:$R$66,14,FALSE)&gt;T$3,0,IF(VLOOKUP($C159,'Regional Crises'!$B$1:$R$66,14,FALSE)&lt;T$4,5,(T$3-VLOOKUP($C159,'Regional Crises'!$B$1:$R$66,14,FALSE))/(T$3-T$4)*5)),1)))),(IF(VLOOKUP($E159,'Country Indicator Data'!$B$4:$N$300,10,FALSE)="x","x",ROUND(IF(VLOOKUP($E159,'Country Indicator Data'!$B$4:$N$300,10,FALSE)&gt;T$3,0,IF(VLOOKUP($E159,'Country Indicator Data'!$B$4:$N$300,10,FALSE)&lt;T$4,5,(T$3-VLOOKUP($E159,'Country Indicator Data'!$B$4:$N$300,10,FALSE))/(T$3-T$4)*5)),1))))</f>
        <v>2.8</v>
      </c>
      <c r="U159" s="240">
        <f>IF(LEN(E159)&gt;3,((IF(VLOOKUP($C159,'Regional Crises'!$B$1:$R$66,15,FALSE)="x","x",ROUND(IF(VLOOKUP($C159,'Regional Crises'!$B$1:$R$66,15,FALSE)&gt;U$3,0,IF(VLOOKUP($C159,'Regional Crises'!$B$1:$R$66,15,FALSE)&lt;U$4,5,(U$3-VLOOKUP($C159,'Regional Crises'!$B$1:$R$66,15,FALSE))/(U$3-U$4)*5)),1)))),(IF(VLOOKUP($E159,'Country Indicator Data'!$B$4:$N$300,11,FALSE)="x","x",ROUND(IF(VLOOKUP($E159,'Country Indicator Data'!$B$4:$N$300,11,FALSE)&gt;U$3,0,IF(VLOOKUP($E159,'Country Indicator Data'!$B$4:$N$300,11,FALSE)&lt;U$4,5,(U$3-VLOOKUP($E159,'Country Indicator Data'!$B$4:$N$300,11,FALSE))/(U$3-U$4)*5)),1))))</f>
        <v>2.4</v>
      </c>
      <c r="V159" s="240">
        <f>IF(LEN(E159)&gt;3,((IF(VLOOKUP($C159,'Regional Crises'!$B$1:$R$66,16,FALSE)="x","x",ROUND(IF(VLOOKUP($C159,'Regional Crises'!$B$1:$R$66,16,FALSE)&gt;V$3,0,IF(VLOOKUP($C159,'Regional Crises'!$B$1:$R$66,16,FALSE)&lt;V$4,5,(V$3-VLOOKUP($C159,'Regional Crises'!$B$1:$R$66,16,FALSE))/(V$3-V$4)*5)),1)))),(IF(VLOOKUP($E159,'Country Indicator Data'!$B$4:$N$300,12,FALSE)="x","x",ROUND(IF(VLOOKUP($E159,'Country Indicator Data'!$B$4:$N$300,12,FALSE)&gt;V$3,0,IF(VLOOKUP($E159,'Country Indicator Data'!$B$4:$N$300,12,FALSE)&lt;V$4,5,(V$3-VLOOKUP($E159,'Country Indicator Data'!$B$4:$N$300,12,FALSE))/(V$3-V$4)*5)),1))))</f>
        <v>3.3</v>
      </c>
      <c r="W159" s="240">
        <f t="shared" si="57"/>
        <v>3</v>
      </c>
      <c r="X159" s="240">
        <f t="shared" si="58"/>
        <v>3.6</v>
      </c>
      <c r="Y159" s="247">
        <f>IF('Core Indicators'!FC156="x","x",IF('Core Indicators'!FC156&gt;=5,5,IF('Core Indicators'!FC156&gt;=4,4,IF('Core Indicators'!FC156&gt;=3,3,IF('Core Indicators'!FC156&gt;=2,2,IF('Core Indicators'!FC156&gt;=1,1,0))))))</f>
        <v>2</v>
      </c>
      <c r="Z159" s="240">
        <f t="shared" si="59"/>
        <v>2</v>
      </c>
      <c r="AA159" s="247">
        <f>'Crisis Indicator Data'!Y156</f>
        <v>2</v>
      </c>
      <c r="AB159" s="247">
        <f>'Crisis Indicator Data'!Z156</f>
        <v>1</v>
      </c>
      <c r="AC159" s="247">
        <f>'Crisis Indicator Data'!AA156</f>
        <v>1</v>
      </c>
      <c r="AD159" s="247">
        <f>'Crisis Indicator Data'!AB156</f>
        <v>0</v>
      </c>
      <c r="AE159" s="247">
        <f t="shared" si="60"/>
        <v>2</v>
      </c>
      <c r="AF159" s="247">
        <f>'Crisis Indicator Data'!AC156</f>
        <v>0</v>
      </c>
      <c r="AG159" s="247">
        <f>'Crisis Indicator Data'!AD156</f>
        <v>1</v>
      </c>
      <c r="AH159" s="247">
        <f t="shared" si="61"/>
        <v>1</v>
      </c>
      <c r="AI159" s="247">
        <f>'Crisis Indicator Data'!AE156</f>
        <v>1</v>
      </c>
      <c r="AJ159" s="247">
        <f>'Crisis Indicator Data'!AF156</f>
        <v>1</v>
      </c>
      <c r="AK159" s="247">
        <f>'Crisis Indicator Data'!AG156</f>
        <v>2</v>
      </c>
      <c r="AL159" s="247">
        <f t="shared" si="62"/>
        <v>3</v>
      </c>
      <c r="AM159" s="240">
        <f t="shared" si="63"/>
        <v>2</v>
      </c>
      <c r="AN159" s="240">
        <f t="shared" si="64"/>
        <v>2</v>
      </c>
    </row>
    <row r="160" spans="1:40" x14ac:dyDescent="0.25">
      <c r="A160" s="150" t="str">
        <f>'Crisis Indicator Data'!A157</f>
        <v>International Displacement in Uganda</v>
      </c>
      <c r="B160" s="151" t="str">
        <f>'Crisis Indicator Data'!B157</f>
        <v>Displacement</v>
      </c>
      <c r="C160" s="151" t="str">
        <f>'Crisis Indicator Data'!C157</f>
        <v>UGA005</v>
      </c>
      <c r="D160" s="151" t="str">
        <f>'Crisis Indicator Data'!D157</f>
        <v>Uganda</v>
      </c>
      <c r="E160" s="152" t="str">
        <f>'Crisis Indicator Data'!E157</f>
        <v>UGA</v>
      </c>
      <c r="F160" s="240">
        <f>IF(LEN(E160)&gt;3,(IF(VLOOKUP($C160,'Regional Crises'!$B$1:$R$66,7,FALSE)="x","x",ROUND(IF(VLOOKUP($C160,'Regional Crises'!$B$1:$R$66,7,FALSE)&gt;$F$3,5,IF(VLOOKUP($C160,'Regional Crises'!$B$1:$R$66,7,FALSE)&lt;F$4,0,($F$3-VLOOKUP($C160,'Regional Crises'!$B$1:$R$66,7,FALSE))/($F$3-$F$4)*5)),1))),IF(VLOOKUP($E160,'Country Indicator Data'!$B$4:$N$300,3,FALSE)="x","x",ROUND(IF(VLOOKUP($E160,'Country Indicator Data'!$B$4:$N$300,3,FALSE)&gt;$F$3,5,IF(VLOOKUP($E160,'Country Indicator Data'!$B$4:$N$300,3,FALSE)&lt;$F$4,0,($F$3-VLOOKUP($E160,'Country Indicator Data'!$B$4:$N$300,3,FALSE))/($F$3-$F$4)*5)),1)))</f>
        <v>2.5</v>
      </c>
      <c r="G160" s="240">
        <f>IF(LEN(E160)&gt;3,(IF(VLOOKUP($C160,'Regional Crises'!$B$1:$R$66,9,FALSE)="x","x",ROUND(IF(VLOOKUP($C160,'Regional Crises'!$B$1:$R$66,9,FALSE)&gt;G$3,5,IF(VLOOKUP($C160,'Regional Crises'!$B$1:$R$66,9,FALSE)&lt;G$4,0,(G$3-VLOOKUP($C160,'Regional Crises'!$B$1:$R$66,9,FALSE))/(G$3-G$4)*5)),1))),IF(VLOOKUP($E160,'Country Indicator Data'!$B$4:$N$300,5,FALSE)="x","x",ROUND(IF(VLOOKUP($E160,'Country Indicator Data'!$B$4:$N$300,5,FALSE)&gt;G$3,5,IF(VLOOKUP($E160,'Country Indicator Data'!$B$4:$N$300,5,FALSE)&lt;G$4,0,(G$3-VLOOKUP($E160,'Country Indicator Data'!$B$4:$N$300,5,FALSE))/(G$3-G$4)*5)),1)))</f>
        <v>2.4</v>
      </c>
      <c r="H160" s="240">
        <f t="shared" si="52"/>
        <v>2.4500000000000002</v>
      </c>
      <c r="I160" s="240">
        <f>IF(LEN(E160)&gt;3,(IF(VLOOKUP($C160,'Regional Crises'!$B$1:$R$66,6,FALSE)="x","x",ROUND(IF(VLOOKUP($C160,'Regional Crises'!$B$1:$R$66,6,FALSE)&gt;I$3,5,IF(VLOOKUP($C160,'Regional Crises'!$B$1:$R$66,6,FALSE)&lt;I$4,0,5-(I$3-VLOOKUP($C160,'Regional Crises'!$B$1:$R$66,6,FALSE))/(I$3-I$4)*5)),1))),IF(VLOOKUP($E160,'Country Indicator Data'!$B$4:$N$300,2,FALSE)="x","x",ROUND(IF(VLOOKUP($E160,'Country Indicator Data'!$B$4:$N$300,2,FALSE)&gt;I$3,5,IF(VLOOKUP($E160,'Country Indicator Data'!$B$4:$N$300,2,FALSE)&lt;I$4,0,5-(I$3-VLOOKUP($E160,'Country Indicator Data'!$B$4:$N$300,2,FALSE))/(I$3-I$4)*5)),1)))</f>
        <v>4.5999999999999996</v>
      </c>
      <c r="J160" s="240">
        <f>IF(LEN(E160)&gt;3,(IF(VLOOKUP($C160,'Regional Crises'!$B$1:$R$66,8,FALSE)="x","x",ROUND(IF(VLOOKUP($C160,'Regional Crises'!$B$1:$R$66,8,FALSE)&gt;J$3,5,IF(VLOOKUP($C160,'Regional Crises'!$B$1:$R$66,8,FALSE)&lt;J$4,0,5-(J$3-VLOOKUP($C160,'Regional Crises'!$B$1:$R$66,8,FALSE))/(J$3-J$4)*5)),1))),IF(VLOOKUP($E160,'Country Indicator Data'!$B$4:$N$300,4,FALSE)="x","x",ROUND(IF(VLOOKUP($E160,'Country Indicator Data'!$B$4:$N$300,4,FALSE)&gt;J$3,5,IF(VLOOKUP($E160,'Country Indicator Data'!$B$4:$N$300,4,FALSE)&lt;J$4,0,5-(J$3-VLOOKUP($E160,'Country Indicator Data'!$B$4:$N$300,4,FALSE))/(J$3-J$4)*5)),1)))</f>
        <v>2.4</v>
      </c>
      <c r="K160" s="240">
        <f t="shared" si="53"/>
        <v>3.5</v>
      </c>
      <c r="L160" s="240">
        <f>IF(LEN(E160)&gt;3,(IF(VLOOKUP($C160,'Regional Crises'!$B$1:$R$66,10,FALSE)="x","x",ROUND(IF(VLOOKUP($C160,'Regional Crises'!$B$1:$R$66,10,FALSE)&gt;L$3,5,IF(VLOOKUP($C160,'Regional Crises'!$B$1:$R$66,10,FALSE)&lt;L$4,0,5-(L$3-VLOOKUP($C160,'Regional Crises'!$B$1:$R$66,10,FALSE))/(L$3-L$4)*5)),1))),IF(VLOOKUP($E160,'Country Indicator Data'!$B$4:$N$300,6,FALSE)="x","x",ROUND(IF(VLOOKUP($E160,'Country Indicator Data'!$B$4:$N$300,6,FALSE)&gt;L$3,5,IF(VLOOKUP($E160,'Country Indicator Data'!$B$4:$N$300,6,FALSE)&lt;L$4,0,5-(L$3-VLOOKUP($E160,'Country Indicator Data'!$B$4:$N$300,6,FALSE))/(L$3-L$4)*5)),1)))</f>
        <v>3.5</v>
      </c>
      <c r="M160" s="240">
        <f>IF(LEN(E160)&gt;3,(IF(VLOOKUP($C160,'Regional Crises'!$B$1:$R$66,11,FALSE)="x","x",ROUND(IF(VLOOKUP($C160,'Regional Crises'!$B$1:$R$66,11,FALSE)&gt;M$3,5,IF(VLOOKUP($C160,'Regional Crises'!$B$1:$R$66,11,FALSE)&lt;M$4,0,5-(M$3-VLOOKUP($C160,'Regional Crises'!$B$1:$R$66,11,FALSE))/(M$3-M$4)*5)),1))),IF(VLOOKUP($E160,'Country Indicator Data'!$B$4:$N$300,7,FALSE)="x","x",ROUND(IF(VLOOKUP($E160,'Country Indicator Data'!$B$4:$N$300,7,FALSE)&gt;M$3,5,IF(VLOOKUP($E160,'Country Indicator Data'!$B$4:$N$300,7,FALSE)&lt;M$4,0,5-(M$3-VLOOKUP($E160,'Country Indicator Data'!$B$4:$N$300,7,FALSE))/(M$3-M$4)*5)),1)))</f>
        <v>2.2000000000000002</v>
      </c>
      <c r="N160" s="240">
        <f t="shared" si="54"/>
        <v>2.85</v>
      </c>
      <c r="O160" s="240">
        <f t="shared" si="55"/>
        <v>2.9333333333333336</v>
      </c>
      <c r="P160" s="240">
        <f>IF(LEN(E160)&gt;3,VLOOKUP(C160,'Regional Crises'!$B$1:$R$69,12,FALSE),VLOOKUP(E160,'Country Indicator Data'!$B$4:$I$300,8,FALSE))</f>
        <v>5</v>
      </c>
      <c r="Q160" s="240">
        <f>IF(LEN(E160)&gt;3,((IF(VLOOKUP($C160,'Regional Crises'!$B$1:$R$66,13,FALSE)="x","x",ROUND(IF(VLOOKUP($C160,'Regional Crises'!$B$1:$R$66,13,FALSE)&gt;Q$3,5,IF(VLOOKUP($C160,'Regional Crises'!$B$1:$R$66,13,FALSE)&lt;Q$4,0,5-(LOG(Q$3)-LOG(VLOOKUP($C160,'Regional Crises'!$B$1:$R$66,13,FALSE)))/(LOG(Q$3)-LOG(Q$4))*5)),1)))),(IF(VLOOKUP($E160,'Country Indicator Data'!$B$4:$N$300,9,FALSE)="x","x",ROUND(IF(VLOOKUP($E160,'Country Indicator Data'!$B$4:$N$300,9,FALSE)&gt;Q$3,5,IF(VLOOKUP($E160,'Country Indicator Data'!$B$4:$N$300,9,FALSE)&lt;Q$4,0,5-(LOG(Q$3)-LOG(VLOOKUP($E160,'Country Indicator Data'!$B$4:$N$300,9,FALSE)))/(LOG(Q$3)-LOG(Q$4))*5)),1))))</f>
        <v>4.9000000000000004</v>
      </c>
      <c r="R160" s="240">
        <f t="shared" si="56"/>
        <v>4.95</v>
      </c>
      <c r="S160" s="240">
        <f>IF(LEN(E160)&gt;3,((IF(VLOOKUP($C160,'Regional Crises'!$B$1:$R$66,17,FALSE)="x","x",ROUND(IF(VLOOKUP($C160,'Regional Crises'!$B$1:$R$66,17,FALSE)&gt;S$3,0,IF(VLOOKUP($C160,'Regional Crises'!$B$1:$R$66,17,FALSE)&lt;S$4,5,(S$3-VLOOKUP($C160,'Regional Crises'!$B$1:$R$66,17,FALSE))/(S$3-S$4)*5)),1)))),(IF(VLOOKUP($E160,'Country Indicator Data'!$B$4:$N$300,13,FALSE)="x","x",ROUND(IF(VLOOKUP($E160,'Country Indicator Data'!$B$4:$N$300,13,FALSE)&gt;S$3,0,IF(VLOOKUP($E160,'Country Indicator Data'!$B$4:$N$300,13,FALSE)&lt;S$4,5,(S$3-VLOOKUP($E160,'Country Indicator Data'!$B$4:$N$300,13,FALSE))/(S$3-S$4)*5)),1))))</f>
        <v>3.6</v>
      </c>
      <c r="T160" s="240">
        <f>IF(LEN(E160)&gt;3,((IF(VLOOKUP($C160,'Regional Crises'!$B$1:$R$66,14,FALSE)="x","x",ROUND(IF(VLOOKUP($C160,'Regional Crises'!$B$1:$R$66,14,FALSE)&gt;T$3,0,IF(VLOOKUP($C160,'Regional Crises'!$B$1:$R$66,14,FALSE)&lt;T$4,5,(T$3-VLOOKUP($C160,'Regional Crises'!$B$1:$R$66,14,FALSE))/(T$3-T$4)*5)),1)))),(IF(VLOOKUP($E160,'Country Indicator Data'!$B$4:$N$300,10,FALSE)="x","x",ROUND(IF(VLOOKUP($E160,'Country Indicator Data'!$B$4:$N$300,10,FALSE)&gt;T$3,0,IF(VLOOKUP($E160,'Country Indicator Data'!$B$4:$N$300,10,FALSE)&lt;T$4,5,(T$3-VLOOKUP($E160,'Country Indicator Data'!$B$4:$N$300,10,FALSE))/(T$3-T$4)*5)),1))))</f>
        <v>2.8</v>
      </c>
      <c r="U160" s="240">
        <f>IF(LEN(E160)&gt;3,((IF(VLOOKUP($C160,'Regional Crises'!$B$1:$R$66,15,FALSE)="x","x",ROUND(IF(VLOOKUP($C160,'Regional Crises'!$B$1:$R$66,15,FALSE)&gt;U$3,0,IF(VLOOKUP($C160,'Regional Crises'!$B$1:$R$66,15,FALSE)&lt;U$4,5,(U$3-VLOOKUP($C160,'Regional Crises'!$B$1:$R$66,15,FALSE))/(U$3-U$4)*5)),1)))),(IF(VLOOKUP($E160,'Country Indicator Data'!$B$4:$N$300,11,FALSE)="x","x",ROUND(IF(VLOOKUP($E160,'Country Indicator Data'!$B$4:$N$300,11,FALSE)&gt;U$3,0,IF(VLOOKUP($E160,'Country Indicator Data'!$B$4:$N$300,11,FALSE)&lt;U$4,5,(U$3-VLOOKUP($E160,'Country Indicator Data'!$B$4:$N$300,11,FALSE))/(U$3-U$4)*5)),1))))</f>
        <v>2.4</v>
      </c>
      <c r="V160" s="240">
        <f>IF(LEN(E160)&gt;3,((IF(VLOOKUP($C160,'Regional Crises'!$B$1:$R$66,16,FALSE)="x","x",ROUND(IF(VLOOKUP($C160,'Regional Crises'!$B$1:$R$66,16,FALSE)&gt;V$3,0,IF(VLOOKUP($C160,'Regional Crises'!$B$1:$R$66,16,FALSE)&lt;V$4,5,(V$3-VLOOKUP($C160,'Regional Crises'!$B$1:$R$66,16,FALSE))/(V$3-V$4)*5)),1)))),(IF(VLOOKUP($E160,'Country Indicator Data'!$B$4:$N$300,12,FALSE)="x","x",ROUND(IF(VLOOKUP($E160,'Country Indicator Data'!$B$4:$N$300,12,FALSE)&gt;V$3,0,IF(VLOOKUP($E160,'Country Indicator Data'!$B$4:$N$300,12,FALSE)&lt;V$4,5,(V$3-VLOOKUP($E160,'Country Indicator Data'!$B$4:$N$300,12,FALSE))/(V$3-V$4)*5)),1))))</f>
        <v>3.3</v>
      </c>
      <c r="W160" s="240">
        <f t="shared" si="57"/>
        <v>3</v>
      </c>
      <c r="X160" s="240">
        <f t="shared" si="58"/>
        <v>3.6</v>
      </c>
      <c r="Y160" s="247">
        <f>IF('Core Indicators'!FC157="x","x",IF('Core Indicators'!FC157&gt;=5,5,IF('Core Indicators'!FC157&gt;=4,4,IF('Core Indicators'!FC157&gt;=3,3,IF('Core Indicators'!FC157&gt;=2,2,IF('Core Indicators'!FC157&gt;=1,1,0))))))</f>
        <v>2</v>
      </c>
      <c r="Z160" s="240">
        <f t="shared" si="59"/>
        <v>2</v>
      </c>
      <c r="AA160" s="247">
        <f>'Crisis Indicator Data'!Y157</f>
        <v>2</v>
      </c>
      <c r="AB160" s="247">
        <f>'Crisis Indicator Data'!Z157</f>
        <v>1</v>
      </c>
      <c r="AC160" s="247">
        <f>'Crisis Indicator Data'!AA157</f>
        <v>1</v>
      </c>
      <c r="AD160" s="247">
        <f>'Crisis Indicator Data'!AB157</f>
        <v>0</v>
      </c>
      <c r="AE160" s="247">
        <f t="shared" si="60"/>
        <v>2</v>
      </c>
      <c r="AF160" s="247">
        <f>'Crisis Indicator Data'!AC157</f>
        <v>0</v>
      </c>
      <c r="AG160" s="247">
        <f>'Crisis Indicator Data'!AD157</f>
        <v>1</v>
      </c>
      <c r="AH160" s="247">
        <f t="shared" si="61"/>
        <v>1</v>
      </c>
      <c r="AI160" s="247">
        <f>'Crisis Indicator Data'!AE157</f>
        <v>0</v>
      </c>
      <c r="AJ160" s="247">
        <f>'Crisis Indicator Data'!AF157</f>
        <v>1</v>
      </c>
      <c r="AK160" s="247">
        <f>'Crisis Indicator Data'!AG157</f>
        <v>2</v>
      </c>
      <c r="AL160" s="247">
        <f t="shared" si="62"/>
        <v>3</v>
      </c>
      <c r="AM160" s="240">
        <f t="shared" si="63"/>
        <v>2</v>
      </c>
      <c r="AN160" s="240">
        <f t="shared" si="64"/>
        <v>2</v>
      </c>
    </row>
    <row r="161" spans="1:40" x14ac:dyDescent="0.25">
      <c r="A161" s="150" t="str">
        <f>'Crisis Indicator Data'!A158</f>
        <v>Food Security Crisis in Karamoja Region</v>
      </c>
      <c r="B161" s="151" t="str">
        <f>'Crisis Indicator Data'!B158</f>
        <v>Drought,Violence,Epidemic</v>
      </c>
      <c r="C161" s="151" t="str">
        <f>'Crisis Indicator Data'!C158</f>
        <v>UGA007</v>
      </c>
      <c r="D161" s="151" t="str">
        <f>'Crisis Indicator Data'!D158</f>
        <v>Uganda</v>
      </c>
      <c r="E161" s="152" t="str">
        <f>'Crisis Indicator Data'!E158</f>
        <v>UGA</v>
      </c>
      <c r="F161" s="240">
        <f>IF(LEN(E161)&gt;3,(IF(VLOOKUP($C161,'Regional Crises'!$B$1:$R$66,7,FALSE)="x","x",ROUND(IF(VLOOKUP($C161,'Regional Crises'!$B$1:$R$66,7,FALSE)&gt;$F$3,5,IF(VLOOKUP($C161,'Regional Crises'!$B$1:$R$66,7,FALSE)&lt;F$4,0,($F$3-VLOOKUP($C161,'Regional Crises'!$B$1:$R$66,7,FALSE))/($F$3-$F$4)*5)),1))),IF(VLOOKUP($E161,'Country Indicator Data'!$B$4:$N$300,3,FALSE)="x","x",ROUND(IF(VLOOKUP($E161,'Country Indicator Data'!$B$4:$N$300,3,FALSE)&gt;$F$3,5,IF(VLOOKUP($E161,'Country Indicator Data'!$B$4:$N$300,3,FALSE)&lt;$F$4,0,($F$3-VLOOKUP($E161,'Country Indicator Data'!$B$4:$N$300,3,FALSE))/($F$3-$F$4)*5)),1)))</f>
        <v>2.5</v>
      </c>
      <c r="G161" s="240">
        <f>IF(LEN(E161)&gt;3,(IF(VLOOKUP($C161,'Regional Crises'!$B$1:$R$66,9,FALSE)="x","x",ROUND(IF(VLOOKUP($C161,'Regional Crises'!$B$1:$R$66,9,FALSE)&gt;G$3,5,IF(VLOOKUP($C161,'Regional Crises'!$B$1:$R$66,9,FALSE)&lt;G$4,0,(G$3-VLOOKUP($C161,'Regional Crises'!$B$1:$R$66,9,FALSE))/(G$3-G$4)*5)),1))),IF(VLOOKUP($E161,'Country Indicator Data'!$B$4:$N$300,5,FALSE)="x","x",ROUND(IF(VLOOKUP($E161,'Country Indicator Data'!$B$4:$N$300,5,FALSE)&gt;G$3,5,IF(VLOOKUP($E161,'Country Indicator Data'!$B$4:$N$300,5,FALSE)&lt;G$4,0,(G$3-VLOOKUP($E161,'Country Indicator Data'!$B$4:$N$300,5,FALSE))/(G$3-G$4)*5)),1)))</f>
        <v>2.4</v>
      </c>
      <c r="H161" s="240">
        <f t="shared" si="52"/>
        <v>2.4500000000000002</v>
      </c>
      <c r="I161" s="240">
        <f>IF(LEN(E161)&gt;3,(IF(VLOOKUP($C161,'Regional Crises'!$B$1:$R$66,6,FALSE)="x","x",ROUND(IF(VLOOKUP($C161,'Regional Crises'!$B$1:$R$66,6,FALSE)&gt;I$3,5,IF(VLOOKUP($C161,'Regional Crises'!$B$1:$R$66,6,FALSE)&lt;I$4,0,5-(I$3-VLOOKUP($C161,'Regional Crises'!$B$1:$R$66,6,FALSE))/(I$3-I$4)*5)),1))),IF(VLOOKUP($E161,'Country Indicator Data'!$B$4:$N$300,2,FALSE)="x","x",ROUND(IF(VLOOKUP($E161,'Country Indicator Data'!$B$4:$N$300,2,FALSE)&gt;I$3,5,IF(VLOOKUP($E161,'Country Indicator Data'!$B$4:$N$300,2,FALSE)&lt;I$4,0,5-(I$3-VLOOKUP($E161,'Country Indicator Data'!$B$4:$N$300,2,FALSE))/(I$3-I$4)*5)),1)))</f>
        <v>4.5999999999999996</v>
      </c>
      <c r="J161" s="240">
        <f>IF(LEN(E161)&gt;3,(IF(VLOOKUP($C161,'Regional Crises'!$B$1:$R$66,8,FALSE)="x","x",ROUND(IF(VLOOKUP($C161,'Regional Crises'!$B$1:$R$66,8,FALSE)&gt;J$3,5,IF(VLOOKUP($C161,'Regional Crises'!$B$1:$R$66,8,FALSE)&lt;J$4,0,5-(J$3-VLOOKUP($C161,'Regional Crises'!$B$1:$R$66,8,FALSE))/(J$3-J$4)*5)),1))),IF(VLOOKUP($E161,'Country Indicator Data'!$B$4:$N$300,4,FALSE)="x","x",ROUND(IF(VLOOKUP($E161,'Country Indicator Data'!$B$4:$N$300,4,FALSE)&gt;J$3,5,IF(VLOOKUP($E161,'Country Indicator Data'!$B$4:$N$300,4,FALSE)&lt;J$4,0,5-(J$3-VLOOKUP($E161,'Country Indicator Data'!$B$4:$N$300,4,FALSE))/(J$3-J$4)*5)),1)))</f>
        <v>2.4</v>
      </c>
      <c r="K161" s="240">
        <f t="shared" si="53"/>
        <v>3.5</v>
      </c>
      <c r="L161" s="240">
        <f>IF(LEN(E161)&gt;3,(IF(VLOOKUP($C161,'Regional Crises'!$B$1:$R$66,10,FALSE)="x","x",ROUND(IF(VLOOKUP($C161,'Regional Crises'!$B$1:$R$66,10,FALSE)&gt;L$3,5,IF(VLOOKUP($C161,'Regional Crises'!$B$1:$R$66,10,FALSE)&lt;L$4,0,5-(L$3-VLOOKUP($C161,'Regional Crises'!$B$1:$R$66,10,FALSE))/(L$3-L$4)*5)),1))),IF(VLOOKUP($E161,'Country Indicator Data'!$B$4:$N$300,6,FALSE)="x","x",ROUND(IF(VLOOKUP($E161,'Country Indicator Data'!$B$4:$N$300,6,FALSE)&gt;L$3,5,IF(VLOOKUP($E161,'Country Indicator Data'!$B$4:$N$300,6,FALSE)&lt;L$4,0,5-(L$3-VLOOKUP($E161,'Country Indicator Data'!$B$4:$N$300,6,FALSE))/(L$3-L$4)*5)),1)))</f>
        <v>3.5</v>
      </c>
      <c r="M161" s="240">
        <f>IF(LEN(E161)&gt;3,(IF(VLOOKUP($C161,'Regional Crises'!$B$1:$R$66,11,FALSE)="x","x",ROUND(IF(VLOOKUP($C161,'Regional Crises'!$B$1:$R$66,11,FALSE)&gt;M$3,5,IF(VLOOKUP($C161,'Regional Crises'!$B$1:$R$66,11,FALSE)&lt;M$4,0,5-(M$3-VLOOKUP($C161,'Regional Crises'!$B$1:$R$66,11,FALSE))/(M$3-M$4)*5)),1))),IF(VLOOKUP($E161,'Country Indicator Data'!$B$4:$N$300,7,FALSE)="x","x",ROUND(IF(VLOOKUP($E161,'Country Indicator Data'!$B$4:$N$300,7,FALSE)&gt;M$3,5,IF(VLOOKUP($E161,'Country Indicator Data'!$B$4:$N$300,7,FALSE)&lt;M$4,0,5-(M$3-VLOOKUP($E161,'Country Indicator Data'!$B$4:$N$300,7,FALSE))/(M$3-M$4)*5)),1)))</f>
        <v>2.2000000000000002</v>
      </c>
      <c r="N161" s="240">
        <f t="shared" si="54"/>
        <v>2.85</v>
      </c>
      <c r="O161" s="240">
        <f t="shared" si="55"/>
        <v>2.9333333333333336</v>
      </c>
      <c r="P161" s="240">
        <f>IF(LEN(E161)&gt;3,VLOOKUP(C161,'Regional Crises'!$B$1:$R$69,12,FALSE),VLOOKUP(E161,'Country Indicator Data'!$B$4:$I$300,8,FALSE))</f>
        <v>5</v>
      </c>
      <c r="Q161" s="240">
        <f>IF(LEN(E161)&gt;3,((IF(VLOOKUP($C161,'Regional Crises'!$B$1:$R$66,13,FALSE)="x","x",ROUND(IF(VLOOKUP($C161,'Regional Crises'!$B$1:$R$66,13,FALSE)&gt;Q$3,5,IF(VLOOKUP($C161,'Regional Crises'!$B$1:$R$66,13,FALSE)&lt;Q$4,0,5-(LOG(Q$3)-LOG(VLOOKUP($C161,'Regional Crises'!$B$1:$R$66,13,FALSE)))/(LOG(Q$3)-LOG(Q$4))*5)),1)))),(IF(VLOOKUP($E161,'Country Indicator Data'!$B$4:$N$300,9,FALSE)="x","x",ROUND(IF(VLOOKUP($E161,'Country Indicator Data'!$B$4:$N$300,9,FALSE)&gt;Q$3,5,IF(VLOOKUP($E161,'Country Indicator Data'!$B$4:$N$300,9,FALSE)&lt;Q$4,0,5-(LOG(Q$3)-LOG(VLOOKUP($E161,'Country Indicator Data'!$B$4:$N$300,9,FALSE)))/(LOG(Q$3)-LOG(Q$4))*5)),1))))</f>
        <v>4.9000000000000004</v>
      </c>
      <c r="R161" s="240">
        <f t="shared" si="56"/>
        <v>4.95</v>
      </c>
      <c r="S161" s="240">
        <f>IF(LEN(E161)&gt;3,((IF(VLOOKUP($C161,'Regional Crises'!$B$1:$R$66,17,FALSE)="x","x",ROUND(IF(VLOOKUP($C161,'Regional Crises'!$B$1:$R$66,17,FALSE)&gt;S$3,0,IF(VLOOKUP($C161,'Regional Crises'!$B$1:$R$66,17,FALSE)&lt;S$4,5,(S$3-VLOOKUP($C161,'Regional Crises'!$B$1:$R$66,17,FALSE))/(S$3-S$4)*5)),1)))),(IF(VLOOKUP($E161,'Country Indicator Data'!$B$4:$N$300,13,FALSE)="x","x",ROUND(IF(VLOOKUP($E161,'Country Indicator Data'!$B$4:$N$300,13,FALSE)&gt;S$3,0,IF(VLOOKUP($E161,'Country Indicator Data'!$B$4:$N$300,13,FALSE)&lt;S$4,5,(S$3-VLOOKUP($E161,'Country Indicator Data'!$B$4:$N$300,13,FALSE))/(S$3-S$4)*5)),1))))</f>
        <v>3.6</v>
      </c>
      <c r="T161" s="240">
        <f>IF(LEN(E161)&gt;3,((IF(VLOOKUP($C161,'Regional Crises'!$B$1:$R$66,14,FALSE)="x","x",ROUND(IF(VLOOKUP($C161,'Regional Crises'!$B$1:$R$66,14,FALSE)&gt;T$3,0,IF(VLOOKUP($C161,'Regional Crises'!$B$1:$R$66,14,FALSE)&lt;T$4,5,(T$3-VLOOKUP($C161,'Regional Crises'!$B$1:$R$66,14,FALSE))/(T$3-T$4)*5)),1)))),(IF(VLOOKUP($E161,'Country Indicator Data'!$B$4:$N$300,10,FALSE)="x","x",ROUND(IF(VLOOKUP($E161,'Country Indicator Data'!$B$4:$N$300,10,FALSE)&gt;T$3,0,IF(VLOOKUP($E161,'Country Indicator Data'!$B$4:$N$300,10,FALSE)&lt;T$4,5,(T$3-VLOOKUP($E161,'Country Indicator Data'!$B$4:$N$300,10,FALSE))/(T$3-T$4)*5)),1))))</f>
        <v>2.8</v>
      </c>
      <c r="U161" s="240">
        <f>IF(LEN(E161)&gt;3,((IF(VLOOKUP($C161,'Regional Crises'!$B$1:$R$66,15,FALSE)="x","x",ROUND(IF(VLOOKUP($C161,'Regional Crises'!$B$1:$R$66,15,FALSE)&gt;U$3,0,IF(VLOOKUP($C161,'Regional Crises'!$B$1:$R$66,15,FALSE)&lt;U$4,5,(U$3-VLOOKUP($C161,'Regional Crises'!$B$1:$R$66,15,FALSE))/(U$3-U$4)*5)),1)))),(IF(VLOOKUP($E161,'Country Indicator Data'!$B$4:$N$300,11,FALSE)="x","x",ROUND(IF(VLOOKUP($E161,'Country Indicator Data'!$B$4:$N$300,11,FALSE)&gt;U$3,0,IF(VLOOKUP($E161,'Country Indicator Data'!$B$4:$N$300,11,FALSE)&lt;U$4,5,(U$3-VLOOKUP($E161,'Country Indicator Data'!$B$4:$N$300,11,FALSE))/(U$3-U$4)*5)),1))))</f>
        <v>2.4</v>
      </c>
      <c r="V161" s="240">
        <f>IF(LEN(E161)&gt;3,((IF(VLOOKUP($C161,'Regional Crises'!$B$1:$R$66,16,FALSE)="x","x",ROUND(IF(VLOOKUP($C161,'Regional Crises'!$B$1:$R$66,16,FALSE)&gt;V$3,0,IF(VLOOKUP($C161,'Regional Crises'!$B$1:$R$66,16,FALSE)&lt;V$4,5,(V$3-VLOOKUP($C161,'Regional Crises'!$B$1:$R$66,16,FALSE))/(V$3-V$4)*5)),1)))),(IF(VLOOKUP($E161,'Country Indicator Data'!$B$4:$N$300,12,FALSE)="x","x",ROUND(IF(VLOOKUP($E161,'Country Indicator Data'!$B$4:$N$300,12,FALSE)&gt;V$3,0,IF(VLOOKUP($E161,'Country Indicator Data'!$B$4:$N$300,12,FALSE)&lt;V$4,5,(V$3-VLOOKUP($E161,'Country Indicator Data'!$B$4:$N$300,12,FALSE))/(V$3-V$4)*5)),1))))</f>
        <v>3.3</v>
      </c>
      <c r="W161" s="240">
        <f t="shared" si="57"/>
        <v>3</v>
      </c>
      <c r="X161" s="240">
        <f t="shared" si="58"/>
        <v>3.6</v>
      </c>
      <c r="Y161" s="247">
        <f>IF('Core Indicators'!FC158="x","x",IF('Core Indicators'!FC158&gt;=5,5,IF('Core Indicators'!FC158&gt;=4,4,IF('Core Indicators'!FC158&gt;=3,3,IF('Core Indicators'!FC158&gt;=2,2,IF('Core Indicators'!FC158&gt;=1,1,0))))))</f>
        <v>1</v>
      </c>
      <c r="Z161" s="240">
        <f t="shared" si="59"/>
        <v>1</v>
      </c>
      <c r="AA161" s="247">
        <f>'Crisis Indicator Data'!Y158</f>
        <v>2</v>
      </c>
      <c r="AB161" s="247">
        <f>'Crisis Indicator Data'!Z158</f>
        <v>1</v>
      </c>
      <c r="AC161" s="247">
        <f>'Crisis Indicator Data'!AA158</f>
        <v>1</v>
      </c>
      <c r="AD161" s="247">
        <f>'Crisis Indicator Data'!AB158</f>
        <v>0</v>
      </c>
      <c r="AE161" s="247">
        <f t="shared" si="60"/>
        <v>2</v>
      </c>
      <c r="AF161" s="247">
        <f>'Crisis Indicator Data'!AC158</f>
        <v>0</v>
      </c>
      <c r="AG161" s="247">
        <f>'Crisis Indicator Data'!AD158</f>
        <v>0</v>
      </c>
      <c r="AH161" s="247">
        <f t="shared" si="61"/>
        <v>0</v>
      </c>
      <c r="AI161" s="247">
        <f>'Crisis Indicator Data'!AE158</f>
        <v>1</v>
      </c>
      <c r="AJ161" s="247">
        <f>'Crisis Indicator Data'!AF158</f>
        <v>1</v>
      </c>
      <c r="AK161" s="247">
        <f>'Crisis Indicator Data'!AG158</f>
        <v>2</v>
      </c>
      <c r="AL161" s="247">
        <f t="shared" si="62"/>
        <v>3</v>
      </c>
      <c r="AM161" s="240">
        <f t="shared" si="63"/>
        <v>2</v>
      </c>
      <c r="AN161" s="240">
        <f t="shared" si="64"/>
        <v>1.5</v>
      </c>
    </row>
    <row r="162" spans="1:40" x14ac:dyDescent="0.25">
      <c r="A162" s="150" t="str">
        <f>'Crisis Indicator Data'!A159</f>
        <v>Conflict in Ukraine</v>
      </c>
      <c r="B162" s="151" t="str">
        <f>'Crisis Indicator Data'!B159</f>
        <v>Conflict,Displacement</v>
      </c>
      <c r="C162" s="151" t="str">
        <f>'Crisis Indicator Data'!C159</f>
        <v>UKR002</v>
      </c>
      <c r="D162" s="151" t="str">
        <f>'Crisis Indicator Data'!D159</f>
        <v>Ukraine</v>
      </c>
      <c r="E162" s="152" t="str">
        <f>'Crisis Indicator Data'!E159</f>
        <v>UKR</v>
      </c>
      <c r="F162" s="240">
        <f>IF(LEN(E162)&gt;3,(IF(VLOOKUP($C162,'Regional Crises'!$B$1:$R$66,7,FALSE)="x","x",ROUND(IF(VLOOKUP($C162,'Regional Crises'!$B$1:$R$66,7,FALSE)&gt;$F$3,5,IF(VLOOKUP($C162,'Regional Crises'!$B$1:$R$66,7,FALSE)&lt;F$4,0,($F$3-VLOOKUP($C162,'Regional Crises'!$B$1:$R$66,7,FALSE))/($F$3-$F$4)*5)),1))),IF(VLOOKUP($E162,'Country Indicator Data'!$B$4:$N$300,3,FALSE)="x","x",ROUND(IF(VLOOKUP($E162,'Country Indicator Data'!$B$4:$N$300,3,FALSE)&gt;$F$3,5,IF(VLOOKUP($E162,'Country Indicator Data'!$B$4:$N$300,3,FALSE)&lt;$F$4,0,($F$3-VLOOKUP($E162,'Country Indicator Data'!$B$4:$N$300,3,FALSE))/($F$3-$F$4)*5)),1)))</f>
        <v>1.4</v>
      </c>
      <c r="G162" s="240">
        <f>IF(LEN(E162)&gt;3,(IF(VLOOKUP($C162,'Regional Crises'!$B$1:$R$66,9,FALSE)="x","x",ROUND(IF(VLOOKUP($C162,'Regional Crises'!$B$1:$R$66,9,FALSE)&gt;G$3,5,IF(VLOOKUP($C162,'Regional Crises'!$B$1:$R$66,9,FALSE)&lt;G$4,0,(G$3-VLOOKUP($C162,'Regional Crises'!$B$1:$R$66,9,FALSE))/(G$3-G$4)*5)),1))),IF(VLOOKUP($E162,'Country Indicator Data'!$B$4:$N$300,5,FALSE)="x","x",ROUND(IF(VLOOKUP($E162,'Country Indicator Data'!$B$4:$N$300,5,FALSE)&gt;G$3,5,IF(VLOOKUP($E162,'Country Indicator Data'!$B$4:$N$300,5,FALSE)&lt;G$4,0,(G$3-VLOOKUP($E162,'Country Indicator Data'!$B$4:$N$300,5,FALSE))/(G$3-G$4)*5)),1)))</f>
        <v>1.6</v>
      </c>
      <c r="H162" s="240">
        <f t="shared" si="52"/>
        <v>1.5</v>
      </c>
      <c r="I162" s="240">
        <f>IF(LEN(E162)&gt;3,(IF(VLOOKUP($C162,'Regional Crises'!$B$1:$R$66,6,FALSE)="x","x",ROUND(IF(VLOOKUP($C162,'Regional Crises'!$B$1:$R$66,6,FALSE)&gt;I$3,5,IF(VLOOKUP($C162,'Regional Crises'!$B$1:$R$66,6,FALSE)&lt;I$4,0,5-(I$3-VLOOKUP($C162,'Regional Crises'!$B$1:$R$66,6,FALSE))/(I$3-I$4)*5)),1))),IF(VLOOKUP($E162,'Country Indicator Data'!$B$4:$N$300,2,FALSE)="x","x",ROUND(IF(VLOOKUP($E162,'Country Indicator Data'!$B$4:$N$300,2,FALSE)&gt;I$3,5,IF(VLOOKUP($E162,'Country Indicator Data'!$B$4:$N$300,2,FALSE)&lt;I$4,0,5-(I$3-VLOOKUP($E162,'Country Indicator Data'!$B$4:$N$300,2,FALSE))/(I$3-I$4)*5)),1)))</f>
        <v>1.6</v>
      </c>
      <c r="J162" s="240">
        <f>IF(LEN(E162)&gt;3,(IF(VLOOKUP($C162,'Regional Crises'!$B$1:$R$66,8,FALSE)="x","x",ROUND(IF(VLOOKUP($C162,'Regional Crises'!$B$1:$R$66,8,FALSE)&gt;J$3,5,IF(VLOOKUP($C162,'Regional Crises'!$B$1:$R$66,8,FALSE)&lt;J$4,0,5-(J$3-VLOOKUP($C162,'Regional Crises'!$B$1:$R$66,8,FALSE))/(J$3-J$4)*5)),1))),IF(VLOOKUP($E162,'Country Indicator Data'!$B$4:$N$300,4,FALSE)="x","x",ROUND(IF(VLOOKUP($E162,'Country Indicator Data'!$B$4:$N$300,4,FALSE)&gt;J$3,5,IF(VLOOKUP($E162,'Country Indicator Data'!$B$4:$N$300,4,FALSE)&lt;J$4,0,5-(J$3-VLOOKUP($E162,'Country Indicator Data'!$B$4:$N$300,4,FALSE))/(J$3-J$4)*5)),1)))</f>
        <v>0.2</v>
      </c>
      <c r="K162" s="240">
        <f t="shared" si="53"/>
        <v>0.9</v>
      </c>
      <c r="L162" s="240">
        <f>IF(LEN(E162)&gt;3,(IF(VLOOKUP($C162,'Regional Crises'!$B$1:$R$66,10,FALSE)="x","x",ROUND(IF(VLOOKUP($C162,'Regional Crises'!$B$1:$R$66,10,FALSE)&gt;L$3,5,IF(VLOOKUP($C162,'Regional Crises'!$B$1:$R$66,10,FALSE)&lt;L$4,0,5-(L$3-VLOOKUP($C162,'Regional Crises'!$B$1:$R$66,10,FALSE))/(L$3-L$4)*5)),1))),IF(VLOOKUP($E162,'Country Indicator Data'!$B$4:$N$300,6,FALSE)="x","x",ROUND(IF(VLOOKUP($E162,'Country Indicator Data'!$B$4:$N$300,6,FALSE)&gt;L$3,5,IF(VLOOKUP($E162,'Country Indicator Data'!$B$4:$N$300,6,FALSE)&lt;L$4,0,5-(L$3-VLOOKUP($E162,'Country Indicator Data'!$B$4:$N$300,6,FALSE))/(L$3-L$4)*5)),1)))</f>
        <v>1.9</v>
      </c>
      <c r="M162" s="240">
        <f>IF(LEN(E162)&gt;3,(IF(VLOOKUP($C162,'Regional Crises'!$B$1:$R$66,11,FALSE)="x","x",ROUND(IF(VLOOKUP($C162,'Regional Crises'!$B$1:$R$66,11,FALSE)&gt;M$3,5,IF(VLOOKUP($C162,'Regional Crises'!$B$1:$R$66,11,FALSE)&lt;M$4,0,5-(M$3-VLOOKUP($C162,'Regional Crises'!$B$1:$R$66,11,FALSE))/(M$3-M$4)*5)),1))),IF(VLOOKUP($E162,'Country Indicator Data'!$B$4:$N$300,7,FALSE)="x","x",ROUND(IF(VLOOKUP($E162,'Country Indicator Data'!$B$4:$N$300,7,FALSE)&gt;M$3,5,IF(VLOOKUP($E162,'Country Indicator Data'!$B$4:$N$300,7,FALSE)&lt;M$4,0,5-(M$3-VLOOKUP($E162,'Country Indicator Data'!$B$4:$N$300,7,FALSE))/(M$3-M$4)*5)),1)))</f>
        <v>0.2</v>
      </c>
      <c r="N162" s="240">
        <f t="shared" si="54"/>
        <v>1.05</v>
      </c>
      <c r="O162" s="240">
        <f t="shared" si="55"/>
        <v>1.1500000000000001</v>
      </c>
      <c r="P162" s="240">
        <f>IF(LEN(E162)&gt;3,VLOOKUP(C162,'Regional Crises'!$B$1:$R$69,12,FALSE),VLOOKUP(E162,'Country Indicator Data'!$B$4:$I$300,8,FALSE))</f>
        <v>3</v>
      </c>
      <c r="Q162" s="240">
        <f>IF(LEN(E162)&gt;3,((IF(VLOOKUP($C162,'Regional Crises'!$B$1:$R$66,13,FALSE)="x","x",ROUND(IF(VLOOKUP($C162,'Regional Crises'!$B$1:$R$66,13,FALSE)&gt;Q$3,5,IF(VLOOKUP($C162,'Regional Crises'!$B$1:$R$66,13,FALSE)&lt;Q$4,0,5-(LOG(Q$3)-LOG(VLOOKUP($C162,'Regional Crises'!$B$1:$R$66,13,FALSE)))/(LOG(Q$3)-LOG(Q$4))*5)),1)))),(IF(VLOOKUP($E162,'Country Indicator Data'!$B$4:$N$300,9,FALSE)="x","x",ROUND(IF(VLOOKUP($E162,'Country Indicator Data'!$B$4:$N$300,9,FALSE)&gt;Q$3,5,IF(VLOOKUP($E162,'Country Indicator Data'!$B$4:$N$300,9,FALSE)&lt;Q$4,0,5-(LOG(Q$3)-LOG(VLOOKUP($E162,'Country Indicator Data'!$B$4:$N$300,9,FALSE)))/(LOG(Q$3)-LOG(Q$4))*5)),1))))</f>
        <v>5</v>
      </c>
      <c r="R162" s="240">
        <f t="shared" si="56"/>
        <v>4</v>
      </c>
      <c r="S162" s="240">
        <f>IF(LEN(E162)&gt;3,((IF(VLOOKUP($C162,'Regional Crises'!$B$1:$R$66,17,FALSE)="x","x",ROUND(IF(VLOOKUP($C162,'Regional Crises'!$B$1:$R$66,17,FALSE)&gt;S$3,0,IF(VLOOKUP($C162,'Regional Crises'!$B$1:$R$66,17,FALSE)&lt;S$4,5,(S$3-VLOOKUP($C162,'Regional Crises'!$B$1:$R$66,17,FALSE))/(S$3-S$4)*5)),1)))),(IF(VLOOKUP($E162,'Country Indicator Data'!$B$4:$N$300,13,FALSE)="x","x",ROUND(IF(VLOOKUP($E162,'Country Indicator Data'!$B$4:$N$300,13,FALSE)&gt;S$3,0,IF(VLOOKUP($E162,'Country Indicator Data'!$B$4:$N$300,13,FALSE)&lt;S$4,5,(S$3-VLOOKUP($E162,'Country Indicator Data'!$B$4:$N$300,13,FALSE))/(S$3-S$4)*5)),1))))</f>
        <v>3.5</v>
      </c>
      <c r="T162" s="240">
        <f>IF(LEN(E162)&gt;3,((IF(VLOOKUP($C162,'Regional Crises'!$B$1:$R$66,14,FALSE)="x","x",ROUND(IF(VLOOKUP($C162,'Regional Crises'!$B$1:$R$66,14,FALSE)&gt;T$3,0,IF(VLOOKUP($C162,'Regional Crises'!$B$1:$R$66,14,FALSE)&lt;T$4,5,(T$3-VLOOKUP($C162,'Regional Crises'!$B$1:$R$66,14,FALSE))/(T$3-T$4)*5)),1)))),(IF(VLOOKUP($E162,'Country Indicator Data'!$B$4:$N$300,10,FALSE)="x","x",ROUND(IF(VLOOKUP($E162,'Country Indicator Data'!$B$4:$N$300,10,FALSE)&gt;T$3,0,IF(VLOOKUP($E162,'Country Indicator Data'!$B$4:$N$300,10,FALSE)&lt;T$4,5,(T$3-VLOOKUP($E162,'Country Indicator Data'!$B$4:$N$300,10,FALSE))/(T$3-T$4)*5)),1))))</f>
        <v>3.2</v>
      </c>
      <c r="U162" s="240">
        <f>IF(LEN(E162)&gt;3,((IF(VLOOKUP($C162,'Regional Crises'!$B$1:$R$66,15,FALSE)="x","x",ROUND(IF(VLOOKUP($C162,'Regional Crises'!$B$1:$R$66,15,FALSE)&gt;U$3,0,IF(VLOOKUP($C162,'Regional Crises'!$B$1:$R$66,15,FALSE)&lt;U$4,5,(U$3-VLOOKUP($C162,'Regional Crises'!$B$1:$R$66,15,FALSE))/(U$3-U$4)*5)),1)))),(IF(VLOOKUP($E162,'Country Indicator Data'!$B$4:$N$300,11,FALSE)="x","x",ROUND(IF(VLOOKUP($E162,'Country Indicator Data'!$B$4:$N$300,11,FALSE)&gt;U$3,0,IF(VLOOKUP($E162,'Country Indicator Data'!$B$4:$N$300,11,FALSE)&lt;U$4,5,(U$3-VLOOKUP($E162,'Country Indicator Data'!$B$4:$N$300,11,FALSE))/(U$3-U$4)*5)),1))))</f>
        <v>1.9</v>
      </c>
      <c r="V162" s="240">
        <f>IF(LEN(E162)&gt;3,((IF(VLOOKUP($C162,'Regional Crises'!$B$1:$R$66,16,FALSE)="x","x",ROUND(IF(VLOOKUP($C162,'Regional Crises'!$B$1:$R$66,16,FALSE)&gt;V$3,0,IF(VLOOKUP($C162,'Regional Crises'!$B$1:$R$66,16,FALSE)&lt;V$4,5,(V$3-VLOOKUP($C162,'Regional Crises'!$B$1:$R$66,16,FALSE))/(V$3-V$4)*5)),1)))),(IF(VLOOKUP($E162,'Country Indicator Data'!$B$4:$N$300,12,FALSE)="x","x",ROUND(IF(VLOOKUP($E162,'Country Indicator Data'!$B$4:$N$300,12,FALSE)&gt;V$3,0,IF(VLOOKUP($E162,'Country Indicator Data'!$B$4:$N$300,12,FALSE)&lt;V$4,5,(V$3-VLOOKUP($E162,'Country Indicator Data'!$B$4:$N$300,12,FALSE))/(V$3-V$4)*5)),1))))</f>
        <v>1.9</v>
      </c>
      <c r="W162" s="240">
        <f t="shared" si="57"/>
        <v>2.6</v>
      </c>
      <c r="X162" s="240">
        <f t="shared" si="58"/>
        <v>2.6</v>
      </c>
      <c r="Y162" s="247">
        <f>IF('Core Indicators'!FC159="x","x",IF('Core Indicators'!FC159&gt;=5,5,IF('Core Indicators'!FC159&gt;=4,4,IF('Core Indicators'!FC159&gt;=3,3,IF('Core Indicators'!FC159&gt;=2,2,IF('Core Indicators'!FC159&gt;=1,1,0))))))</f>
        <v>2</v>
      </c>
      <c r="Z162" s="240">
        <f t="shared" si="59"/>
        <v>2</v>
      </c>
      <c r="AA162" s="247">
        <f>'Crisis Indicator Data'!Y159</f>
        <v>1</v>
      </c>
      <c r="AB162" s="247">
        <f>'Crisis Indicator Data'!Z159</f>
        <v>3</v>
      </c>
      <c r="AC162" s="247">
        <f>'Crisis Indicator Data'!AA159</f>
        <v>2</v>
      </c>
      <c r="AD162" s="247">
        <f>'Crisis Indicator Data'!AB159</f>
        <v>3</v>
      </c>
      <c r="AE162" s="247">
        <f t="shared" si="60"/>
        <v>4</v>
      </c>
      <c r="AF162" s="247">
        <f>'Crisis Indicator Data'!AC159</f>
        <v>0</v>
      </c>
      <c r="AG162" s="247">
        <f>'Crisis Indicator Data'!AD159</f>
        <v>2</v>
      </c>
      <c r="AH162" s="247">
        <f t="shared" si="61"/>
        <v>2</v>
      </c>
      <c r="AI162" s="247">
        <f>'Crisis Indicator Data'!AE159</f>
        <v>3</v>
      </c>
      <c r="AJ162" s="247">
        <f>'Crisis Indicator Data'!AF159</f>
        <v>3</v>
      </c>
      <c r="AK162" s="247">
        <f>'Crisis Indicator Data'!AG159</f>
        <v>3</v>
      </c>
      <c r="AL162" s="247">
        <f t="shared" si="62"/>
        <v>5</v>
      </c>
      <c r="AM162" s="240">
        <f t="shared" si="63"/>
        <v>4</v>
      </c>
      <c r="AN162" s="240">
        <f t="shared" si="64"/>
        <v>3</v>
      </c>
    </row>
    <row r="163" spans="1:40" x14ac:dyDescent="0.25">
      <c r="A163" s="150" t="str">
        <f>'Crisis Indicator Data'!A160</f>
        <v>Complex crisis in Venezuela</v>
      </c>
      <c r="B163" s="151" t="str">
        <f>'Crisis Indicator Data'!B160</f>
        <v>Socio-political,Violence,Floods</v>
      </c>
      <c r="C163" s="151" t="str">
        <f>'Crisis Indicator Data'!C160</f>
        <v>VEN001</v>
      </c>
      <c r="D163" s="151" t="str">
        <f>'Crisis Indicator Data'!D160</f>
        <v>Venezuela</v>
      </c>
      <c r="E163" s="152" t="str">
        <f>'Crisis Indicator Data'!E160</f>
        <v>VEN</v>
      </c>
      <c r="F163" s="240">
        <f>IF(LEN(E163)&gt;3,(IF(VLOOKUP($C163,'Regional Crises'!$B$1:$R$66,7,FALSE)="x","x",ROUND(IF(VLOOKUP($C163,'Regional Crises'!$B$1:$R$66,7,FALSE)&gt;$F$3,5,IF(VLOOKUP($C163,'Regional Crises'!$B$1:$R$66,7,FALSE)&lt;F$4,0,($F$3-VLOOKUP($C163,'Regional Crises'!$B$1:$R$66,7,FALSE))/($F$3-$F$4)*5)),1))),IF(VLOOKUP($E163,'Country Indicator Data'!$B$4:$N$300,3,FALSE)="x","x",ROUND(IF(VLOOKUP($E163,'Country Indicator Data'!$B$4:$N$300,3,FALSE)&gt;$F$3,5,IF(VLOOKUP($E163,'Country Indicator Data'!$B$4:$N$300,3,FALSE)&lt;$F$4,0,($F$3-VLOOKUP($E163,'Country Indicator Data'!$B$4:$N$300,3,FALSE))/($F$3-$F$4)*5)),1)))</f>
        <v>2.5</v>
      </c>
      <c r="G163" s="240">
        <f>IF(LEN(E163)&gt;3,(IF(VLOOKUP($C163,'Regional Crises'!$B$1:$R$66,9,FALSE)="x","x",ROUND(IF(VLOOKUP($C163,'Regional Crises'!$B$1:$R$66,9,FALSE)&gt;G$3,5,IF(VLOOKUP($C163,'Regional Crises'!$B$1:$R$66,9,FALSE)&lt;G$4,0,(G$3-VLOOKUP($C163,'Regional Crises'!$B$1:$R$66,9,FALSE))/(G$3-G$4)*5)),1))),IF(VLOOKUP($E163,'Country Indicator Data'!$B$4:$N$300,5,FALSE)="x","x",ROUND(IF(VLOOKUP($E163,'Country Indicator Data'!$B$4:$N$300,5,FALSE)&gt;G$3,5,IF(VLOOKUP($E163,'Country Indicator Data'!$B$4:$N$300,5,FALSE)&lt;G$4,0,(G$3-VLOOKUP($E163,'Country Indicator Data'!$B$4:$N$300,5,FALSE))/(G$3-G$4)*5)),1)))</f>
        <v>3.5</v>
      </c>
      <c r="H163" s="240">
        <f t="shared" si="52"/>
        <v>3</v>
      </c>
      <c r="I163" s="240">
        <f>IF(LEN(E163)&gt;3,(IF(VLOOKUP($C163,'Regional Crises'!$B$1:$R$66,6,FALSE)="x","x",ROUND(IF(VLOOKUP($C163,'Regional Crises'!$B$1:$R$66,6,FALSE)&gt;I$3,5,IF(VLOOKUP($C163,'Regional Crises'!$B$1:$R$66,6,FALSE)&lt;I$4,0,5-(I$3-VLOOKUP($C163,'Regional Crises'!$B$1:$R$66,6,FALSE))/(I$3-I$4)*5)),1))),IF(VLOOKUP($E163,'Country Indicator Data'!$B$4:$N$300,2,FALSE)="x","x",ROUND(IF(VLOOKUP($E163,'Country Indicator Data'!$B$4:$N$300,2,FALSE)&gt;I$3,5,IF(VLOOKUP($E163,'Country Indicator Data'!$B$4:$N$300,2,FALSE)&lt;I$4,0,5-(I$3-VLOOKUP($E163,'Country Indicator Data'!$B$4:$N$300,2,FALSE))/(I$3-I$4)*5)),1)))</f>
        <v>1.3</v>
      </c>
      <c r="J163" s="240">
        <f>IF(LEN(E163)&gt;3,(IF(VLOOKUP($C163,'Regional Crises'!$B$1:$R$66,8,FALSE)="x","x",ROUND(IF(VLOOKUP($C163,'Regional Crises'!$B$1:$R$66,8,FALSE)&gt;J$3,5,IF(VLOOKUP($C163,'Regional Crises'!$B$1:$R$66,8,FALSE)&lt;J$4,0,5-(J$3-VLOOKUP($C163,'Regional Crises'!$B$1:$R$66,8,FALSE))/(J$3-J$4)*5)),1))),IF(VLOOKUP($E163,'Country Indicator Data'!$B$4:$N$300,4,FALSE)="x","x",ROUND(IF(VLOOKUP($E163,'Country Indicator Data'!$B$4:$N$300,4,FALSE)&gt;J$3,5,IF(VLOOKUP($E163,'Country Indicator Data'!$B$4:$N$300,4,FALSE)&lt;J$4,0,5-(J$3-VLOOKUP($E163,'Country Indicator Data'!$B$4:$N$300,4,FALSE))/(J$3-J$4)*5)),1)))</f>
        <v>1.2</v>
      </c>
      <c r="K163" s="240">
        <f t="shared" si="53"/>
        <v>1.25</v>
      </c>
      <c r="L163" s="240">
        <f>IF(LEN(E163)&gt;3,(IF(VLOOKUP($C163,'Regional Crises'!$B$1:$R$66,10,FALSE)="x","x",ROUND(IF(VLOOKUP($C163,'Regional Crises'!$B$1:$R$66,10,FALSE)&gt;L$3,5,IF(VLOOKUP($C163,'Regional Crises'!$B$1:$R$66,10,FALSE)&lt;L$4,0,5-(L$3-VLOOKUP($C163,'Regional Crises'!$B$1:$R$66,10,FALSE))/(L$3-L$4)*5)),1))),IF(VLOOKUP($E163,'Country Indicator Data'!$B$4:$N$300,6,FALSE)="x","x",ROUND(IF(VLOOKUP($E163,'Country Indicator Data'!$B$4:$N$300,6,FALSE)&gt;L$3,5,IF(VLOOKUP($E163,'Country Indicator Data'!$B$4:$N$300,6,FALSE)&lt;L$4,0,5-(L$3-VLOOKUP($E163,'Country Indicator Data'!$B$4:$N$300,6,FALSE))/(L$3-L$4)*5)),1)))</f>
        <v>3.1</v>
      </c>
      <c r="M163" s="240">
        <f>IF(LEN(E163)&gt;3,(IF(VLOOKUP($C163,'Regional Crises'!$B$1:$R$66,11,FALSE)="x","x",ROUND(IF(VLOOKUP($C163,'Regional Crises'!$B$1:$R$66,11,FALSE)&gt;M$3,5,IF(VLOOKUP($C163,'Regional Crises'!$B$1:$R$66,11,FALSE)&lt;M$4,0,5-(M$3-VLOOKUP($C163,'Regional Crises'!$B$1:$R$66,11,FALSE))/(M$3-M$4)*5)),1))),IF(VLOOKUP($E163,'Country Indicator Data'!$B$4:$N$300,7,FALSE)="x","x",ROUND(IF(VLOOKUP($E163,'Country Indicator Data'!$B$4:$N$300,7,FALSE)&gt;M$3,5,IF(VLOOKUP($E163,'Country Indicator Data'!$B$4:$N$300,7,FALSE)&lt;M$4,0,5-(M$3-VLOOKUP($E163,'Country Indicator Data'!$B$4:$N$300,7,FALSE))/(M$3-M$4)*5)),1)))</f>
        <v>2.5</v>
      </c>
      <c r="N163" s="240">
        <f t="shared" si="54"/>
        <v>2.8</v>
      </c>
      <c r="O163" s="240">
        <f t="shared" si="55"/>
        <v>2.35</v>
      </c>
      <c r="P163" s="240">
        <f>IF(LEN(E163)&gt;3,VLOOKUP(C163,'Regional Crises'!$B$1:$R$69,12,FALSE),VLOOKUP(E163,'Country Indicator Data'!$B$4:$I$300,8,FALSE))</f>
        <v>4</v>
      </c>
      <c r="Q163" s="240">
        <f>IF(LEN(E163)&gt;3,((IF(VLOOKUP($C163,'Regional Crises'!$B$1:$R$66,13,FALSE)="x","x",ROUND(IF(VLOOKUP($C163,'Regional Crises'!$B$1:$R$66,13,FALSE)&gt;Q$3,5,IF(VLOOKUP($C163,'Regional Crises'!$B$1:$R$66,13,FALSE)&lt;Q$4,0,5-(LOG(Q$3)-LOG(VLOOKUP($C163,'Regional Crises'!$B$1:$R$66,13,FALSE)))/(LOG(Q$3)-LOG(Q$4))*5)),1)))),(IF(VLOOKUP($E163,'Country Indicator Data'!$B$4:$N$300,9,FALSE)="x","x",ROUND(IF(VLOOKUP($E163,'Country Indicator Data'!$B$4:$N$300,9,FALSE)&gt;Q$3,5,IF(VLOOKUP($E163,'Country Indicator Data'!$B$4:$N$300,9,FALSE)&lt;Q$4,0,5-(LOG(Q$3)-LOG(VLOOKUP($E163,'Country Indicator Data'!$B$4:$N$300,9,FALSE)))/(LOG(Q$3)-LOG(Q$4))*5)),1))))</f>
        <v>3.6</v>
      </c>
      <c r="R163" s="240">
        <f t="shared" si="56"/>
        <v>3.8</v>
      </c>
      <c r="S163" s="240">
        <f>IF(LEN(E163)&gt;3,((IF(VLOOKUP($C163,'Regional Crises'!$B$1:$R$66,17,FALSE)="x","x",ROUND(IF(VLOOKUP($C163,'Regional Crises'!$B$1:$R$66,17,FALSE)&gt;S$3,0,IF(VLOOKUP($C163,'Regional Crises'!$B$1:$R$66,17,FALSE)&lt;S$4,5,(S$3-VLOOKUP($C163,'Regional Crises'!$B$1:$R$66,17,FALSE))/(S$3-S$4)*5)),1)))),(IF(VLOOKUP($E163,'Country Indicator Data'!$B$4:$N$300,13,FALSE)="x","x",ROUND(IF(VLOOKUP($E163,'Country Indicator Data'!$B$4:$N$300,13,FALSE)&gt;S$3,0,IF(VLOOKUP($E163,'Country Indicator Data'!$B$4:$N$300,13,FALSE)&lt;S$4,5,(S$3-VLOOKUP($E163,'Country Indicator Data'!$B$4:$N$300,13,FALSE))/(S$3-S$4)*5)),1))))</f>
        <v>4.2</v>
      </c>
      <c r="T163" s="240">
        <f>IF(LEN(E163)&gt;3,((IF(VLOOKUP($C163,'Regional Crises'!$B$1:$R$66,14,FALSE)="x","x",ROUND(IF(VLOOKUP($C163,'Regional Crises'!$B$1:$R$66,14,FALSE)&gt;T$3,0,IF(VLOOKUP($C163,'Regional Crises'!$B$1:$R$66,14,FALSE)&lt;T$4,5,(T$3-VLOOKUP($C163,'Regional Crises'!$B$1:$R$66,14,FALSE))/(T$3-T$4)*5)),1)))),(IF(VLOOKUP($E163,'Country Indicator Data'!$B$4:$N$300,10,FALSE)="x","x",ROUND(IF(VLOOKUP($E163,'Country Indicator Data'!$B$4:$N$300,10,FALSE)&gt;T$3,0,IF(VLOOKUP($E163,'Country Indicator Data'!$B$4:$N$300,10,FALSE)&lt;T$4,5,(T$3-VLOOKUP($E163,'Country Indicator Data'!$B$4:$N$300,10,FALSE))/(T$3-T$4)*5)),1))))</f>
        <v>4.8</v>
      </c>
      <c r="U163" s="240">
        <f>IF(LEN(E163)&gt;3,((IF(VLOOKUP($C163,'Regional Crises'!$B$1:$R$66,15,FALSE)="x","x",ROUND(IF(VLOOKUP($C163,'Regional Crises'!$B$1:$R$66,15,FALSE)&gt;U$3,0,IF(VLOOKUP($C163,'Regional Crises'!$B$1:$R$66,15,FALSE)&lt;U$4,5,(U$3-VLOOKUP($C163,'Regional Crises'!$B$1:$R$66,15,FALSE))/(U$3-U$4)*5)),1)))),(IF(VLOOKUP($E163,'Country Indicator Data'!$B$4:$N$300,11,FALSE)="x","x",ROUND(IF(VLOOKUP($E163,'Country Indicator Data'!$B$4:$N$300,11,FALSE)&gt;U$3,0,IF(VLOOKUP($E163,'Country Indicator Data'!$B$4:$N$300,11,FALSE)&lt;U$4,5,(U$3-VLOOKUP($E163,'Country Indicator Data'!$B$4:$N$300,11,FALSE))/(U$3-U$4)*5)),1))))</f>
        <v>4.0999999999999996</v>
      </c>
      <c r="V163" s="240">
        <f>IF(LEN(E163)&gt;3,((IF(VLOOKUP($C163,'Regional Crises'!$B$1:$R$66,16,FALSE)="x","x",ROUND(IF(VLOOKUP($C163,'Regional Crises'!$B$1:$R$66,16,FALSE)&gt;V$3,0,IF(VLOOKUP($C163,'Regional Crises'!$B$1:$R$66,16,FALSE)&lt;V$4,5,(V$3-VLOOKUP($C163,'Regional Crises'!$B$1:$R$66,16,FALSE))/(V$3-V$4)*5)),1)))),(IF(VLOOKUP($E163,'Country Indicator Data'!$B$4:$N$300,12,FALSE)="x","x",ROUND(IF(VLOOKUP($E163,'Country Indicator Data'!$B$4:$N$300,12,FALSE)&gt;V$3,0,IF(VLOOKUP($E163,'Country Indicator Data'!$B$4:$N$300,12,FALSE)&lt;V$4,5,(V$3-VLOOKUP($E163,'Country Indicator Data'!$B$4:$N$300,12,FALSE))/(V$3-V$4)*5)),1))))</f>
        <v>4.2</v>
      </c>
      <c r="W163" s="240">
        <f t="shared" si="57"/>
        <v>4.3</v>
      </c>
      <c r="X163" s="240">
        <f t="shared" si="58"/>
        <v>3.5</v>
      </c>
      <c r="Y163" s="247">
        <f>IF('Core Indicators'!FC160="x","x",IF('Core Indicators'!FC160&gt;=5,5,IF('Core Indicators'!FC160&gt;=4,4,IF('Core Indicators'!FC160&gt;=3,3,IF('Core Indicators'!FC160&gt;=2,2,IF('Core Indicators'!FC160&gt;=1,1,0))))))</f>
        <v>5</v>
      </c>
      <c r="Z163" s="240">
        <f t="shared" si="59"/>
        <v>5</v>
      </c>
      <c r="AA163" s="247">
        <f>'Crisis Indicator Data'!Y160</f>
        <v>1</v>
      </c>
      <c r="AB163" s="247">
        <f>'Crisis Indicator Data'!Z160</f>
        <v>2</v>
      </c>
      <c r="AC163" s="247">
        <f>'Crisis Indicator Data'!AA160</f>
        <v>2</v>
      </c>
      <c r="AD163" s="247">
        <f>'Crisis Indicator Data'!AB160</f>
        <v>0</v>
      </c>
      <c r="AE163" s="247">
        <f t="shared" si="60"/>
        <v>2</v>
      </c>
      <c r="AF163" s="247">
        <f>'Crisis Indicator Data'!AC160</f>
        <v>1</v>
      </c>
      <c r="AG163" s="247">
        <f>'Crisis Indicator Data'!AD160</f>
        <v>3</v>
      </c>
      <c r="AH163" s="247">
        <f t="shared" si="61"/>
        <v>4</v>
      </c>
      <c r="AI163" s="247">
        <f>'Crisis Indicator Data'!AE160</f>
        <v>1</v>
      </c>
      <c r="AJ163" s="247">
        <f>'Crisis Indicator Data'!AF160</f>
        <v>0</v>
      </c>
      <c r="AK163" s="247">
        <f>'Crisis Indicator Data'!AG160</f>
        <v>3</v>
      </c>
      <c r="AL163" s="247">
        <f t="shared" si="62"/>
        <v>3</v>
      </c>
      <c r="AM163" s="240">
        <f t="shared" si="63"/>
        <v>3</v>
      </c>
      <c r="AN163" s="240">
        <f t="shared" si="64"/>
        <v>4</v>
      </c>
    </row>
    <row r="164" spans="1:40" x14ac:dyDescent="0.25">
      <c r="A164" s="150" t="str">
        <f>'Crisis Indicator Data'!A161</f>
        <v>Conflict in Yemen</v>
      </c>
      <c r="B164" s="151" t="str">
        <f>'Crisis Indicator Data'!B161</f>
        <v>Conflict</v>
      </c>
      <c r="C164" s="151" t="str">
        <f>'Crisis Indicator Data'!C161</f>
        <v>YEM001</v>
      </c>
      <c r="D164" s="151" t="str">
        <f>'Crisis Indicator Data'!D161</f>
        <v>Yemen</v>
      </c>
      <c r="E164" s="152" t="str">
        <f>'Crisis Indicator Data'!E161</f>
        <v>YEM</v>
      </c>
      <c r="F164" s="240">
        <f>IF(LEN(E164)&gt;3,(IF(VLOOKUP($C164,'Regional Crises'!$B$1:$R$66,7,FALSE)="x","x",ROUND(IF(VLOOKUP($C164,'Regional Crises'!$B$1:$R$66,7,FALSE)&gt;$F$3,5,IF(VLOOKUP($C164,'Regional Crises'!$B$1:$R$66,7,FALSE)&lt;F$4,0,($F$3-VLOOKUP($C164,'Regional Crises'!$B$1:$R$66,7,FALSE))/($F$3-$F$4)*5)),1))),IF(VLOOKUP($E164,'Country Indicator Data'!$B$4:$N$300,3,FALSE)="x","x",ROUND(IF(VLOOKUP($E164,'Country Indicator Data'!$B$4:$N$300,3,FALSE)&gt;$F$3,5,IF(VLOOKUP($E164,'Country Indicator Data'!$B$4:$N$300,3,FALSE)&lt;$F$4,0,($F$3-VLOOKUP($E164,'Country Indicator Data'!$B$4:$N$300,3,FALSE))/($F$3-$F$4)*5)),1)))</f>
        <v>4.3</v>
      </c>
      <c r="G164" s="240">
        <f>IF(LEN(E164)&gt;3,(IF(VLOOKUP($C164,'Regional Crises'!$B$1:$R$66,9,FALSE)="x","x",ROUND(IF(VLOOKUP($C164,'Regional Crises'!$B$1:$R$66,9,FALSE)&gt;G$3,5,IF(VLOOKUP($C164,'Regional Crises'!$B$1:$R$66,9,FALSE)&lt;G$4,0,(G$3-VLOOKUP($C164,'Regional Crises'!$B$1:$R$66,9,FALSE))/(G$3-G$4)*5)),1))),IF(VLOOKUP($E164,'Country Indicator Data'!$B$4:$N$300,5,FALSE)="x","x",ROUND(IF(VLOOKUP($E164,'Country Indicator Data'!$B$4:$N$300,5,FALSE)&gt;G$3,5,IF(VLOOKUP($E164,'Country Indicator Data'!$B$4:$N$300,5,FALSE)&lt;G$4,0,(G$3-VLOOKUP($E164,'Country Indicator Data'!$B$4:$N$300,5,FALSE))/(G$3-G$4)*5)),1)))</f>
        <v>4.3</v>
      </c>
      <c r="H164" s="240">
        <f t="shared" si="52"/>
        <v>4.3</v>
      </c>
      <c r="I164" s="240">
        <f>IF(LEN(E164)&gt;3,(IF(VLOOKUP($C164,'Regional Crises'!$B$1:$R$66,6,FALSE)="x","x",ROUND(IF(VLOOKUP($C164,'Regional Crises'!$B$1:$R$66,6,FALSE)&gt;I$3,5,IF(VLOOKUP($C164,'Regional Crises'!$B$1:$R$66,6,FALSE)&lt;I$4,0,5-(I$3-VLOOKUP($C164,'Regional Crises'!$B$1:$R$66,6,FALSE))/(I$3-I$4)*5)),1))),IF(VLOOKUP($E164,'Country Indicator Data'!$B$4:$N$300,2,FALSE)="x","x",ROUND(IF(VLOOKUP($E164,'Country Indicator Data'!$B$4:$N$300,2,FALSE)&gt;I$3,5,IF(VLOOKUP($E164,'Country Indicator Data'!$B$4:$N$300,2,FALSE)&lt;I$4,0,5-(I$3-VLOOKUP($E164,'Country Indicator Data'!$B$4:$N$300,2,FALSE))/(I$3-I$4)*5)),1)))</f>
        <v>3.1</v>
      </c>
      <c r="J164" s="240">
        <f>IF(LEN(E164)&gt;3,(IF(VLOOKUP($C164,'Regional Crises'!$B$1:$R$66,8,FALSE)="x","x",ROUND(IF(VLOOKUP($C164,'Regional Crises'!$B$1:$R$66,8,FALSE)&gt;J$3,5,IF(VLOOKUP($C164,'Regional Crises'!$B$1:$R$66,8,FALSE)&lt;J$4,0,5-(J$3-VLOOKUP($C164,'Regional Crises'!$B$1:$R$66,8,FALSE))/(J$3-J$4)*5)),1))),IF(VLOOKUP($E164,'Country Indicator Data'!$B$4:$N$300,4,FALSE)="x","x",ROUND(IF(VLOOKUP($E164,'Country Indicator Data'!$B$4:$N$300,4,FALSE)&gt;J$3,5,IF(VLOOKUP($E164,'Country Indicator Data'!$B$4:$N$300,4,FALSE)&lt;J$4,0,5-(J$3-VLOOKUP($E164,'Country Indicator Data'!$B$4:$N$300,4,FALSE))/(J$3-J$4)*5)),1)))</f>
        <v>0</v>
      </c>
      <c r="K164" s="240">
        <f t="shared" si="53"/>
        <v>1.55</v>
      </c>
      <c r="L164" s="240">
        <f>IF(LEN(E164)&gt;3,(IF(VLOOKUP($C164,'Regional Crises'!$B$1:$R$66,10,FALSE)="x","x",ROUND(IF(VLOOKUP($C164,'Regional Crises'!$B$1:$R$66,10,FALSE)&gt;L$3,5,IF(VLOOKUP($C164,'Regional Crises'!$B$1:$R$66,10,FALSE)&lt;L$4,0,5-(L$3-VLOOKUP($C164,'Regional Crises'!$B$1:$R$66,10,FALSE))/(L$3-L$4)*5)),1))),IF(VLOOKUP($E164,'Country Indicator Data'!$B$4:$N$300,6,FALSE)="x","x",ROUND(IF(VLOOKUP($E164,'Country Indicator Data'!$B$4:$N$300,6,FALSE)&gt;L$3,5,IF(VLOOKUP($E164,'Country Indicator Data'!$B$4:$N$300,6,FALSE)&lt;L$4,0,5-(L$3-VLOOKUP($E164,'Country Indicator Data'!$B$4:$N$300,6,FALSE))/(L$3-L$4)*5)),1)))</f>
        <v>5</v>
      </c>
      <c r="M164" s="240">
        <f>IF(LEN(E164)&gt;3,(IF(VLOOKUP($C164,'Regional Crises'!$B$1:$R$66,11,FALSE)="x","x",ROUND(IF(VLOOKUP($C164,'Regional Crises'!$B$1:$R$66,11,FALSE)&gt;M$3,5,IF(VLOOKUP($C164,'Regional Crises'!$B$1:$R$66,11,FALSE)&lt;M$4,0,5-(M$3-VLOOKUP($C164,'Regional Crises'!$B$1:$R$66,11,FALSE))/(M$3-M$4)*5)),1))),IF(VLOOKUP($E164,'Country Indicator Data'!$B$4:$N$300,7,FALSE)="x","x",ROUND(IF(VLOOKUP($E164,'Country Indicator Data'!$B$4:$N$300,7,FALSE)&gt;M$3,5,IF(VLOOKUP($E164,'Country Indicator Data'!$B$4:$N$300,7,FALSE)&lt;M$4,0,5-(M$3-VLOOKUP($E164,'Country Indicator Data'!$B$4:$N$300,7,FALSE))/(M$3-M$4)*5)),1)))</f>
        <v>1.5</v>
      </c>
      <c r="N164" s="240">
        <f t="shared" si="54"/>
        <v>3.25</v>
      </c>
      <c r="O164" s="240">
        <f t="shared" si="55"/>
        <v>3.0333333333333332</v>
      </c>
      <c r="P164" s="240">
        <f>IF(LEN(E164)&gt;3,VLOOKUP(C164,'Regional Crises'!$B$1:$R$69,12,FALSE),VLOOKUP(E164,'Country Indicator Data'!$B$4:$I$300,8,FALSE))</f>
        <v>5</v>
      </c>
      <c r="Q164" s="240">
        <f>IF(LEN(E164)&gt;3,((IF(VLOOKUP($C164,'Regional Crises'!$B$1:$R$66,13,FALSE)="x","x",ROUND(IF(VLOOKUP($C164,'Regional Crises'!$B$1:$R$66,13,FALSE)&gt;Q$3,5,IF(VLOOKUP($C164,'Regional Crises'!$B$1:$R$66,13,FALSE)&lt;Q$4,0,5-(LOG(Q$3)-LOG(VLOOKUP($C164,'Regional Crises'!$B$1:$R$66,13,FALSE)))/(LOG(Q$3)-LOG(Q$4))*5)),1)))),(IF(VLOOKUP($E164,'Country Indicator Data'!$B$4:$N$300,9,FALSE)="x","x",ROUND(IF(VLOOKUP($E164,'Country Indicator Data'!$B$4:$N$300,9,FALSE)&gt;Q$3,5,IF(VLOOKUP($E164,'Country Indicator Data'!$B$4:$N$300,9,FALSE)&lt;Q$4,0,5-(LOG(Q$3)-LOG(VLOOKUP($E164,'Country Indicator Data'!$B$4:$N$300,9,FALSE)))/(LOG(Q$3)-LOG(Q$4))*5)),1))))</f>
        <v>4.7</v>
      </c>
      <c r="R164" s="240">
        <f t="shared" si="56"/>
        <v>4.8499999999999996</v>
      </c>
      <c r="S164" s="240">
        <f>IF(LEN(E164)&gt;3,((IF(VLOOKUP($C164,'Regional Crises'!$B$1:$R$66,17,FALSE)="x","x",ROUND(IF(VLOOKUP($C164,'Regional Crises'!$B$1:$R$66,17,FALSE)&gt;S$3,0,IF(VLOOKUP($C164,'Regional Crises'!$B$1:$R$66,17,FALSE)&lt;S$4,5,(S$3-VLOOKUP($C164,'Regional Crises'!$B$1:$R$66,17,FALSE))/(S$3-S$4)*5)),1)))),(IF(VLOOKUP($E164,'Country Indicator Data'!$B$4:$N$300,13,FALSE)="x","x",ROUND(IF(VLOOKUP($E164,'Country Indicator Data'!$B$4:$N$300,13,FALSE)&gt;S$3,0,IF(VLOOKUP($E164,'Country Indicator Data'!$B$4:$N$300,13,FALSE)&lt;S$4,5,(S$3-VLOOKUP($E164,'Country Indicator Data'!$B$4:$N$300,13,FALSE))/(S$3-S$4)*5)),1))))</f>
        <v>4.3</v>
      </c>
      <c r="T164" s="240">
        <f>IF(LEN(E164)&gt;3,((IF(VLOOKUP($C164,'Regional Crises'!$B$1:$R$66,14,FALSE)="x","x",ROUND(IF(VLOOKUP($C164,'Regional Crises'!$B$1:$R$66,14,FALSE)&gt;T$3,0,IF(VLOOKUP($C164,'Regional Crises'!$B$1:$R$66,14,FALSE)&lt;T$4,5,(T$3-VLOOKUP($C164,'Regional Crises'!$B$1:$R$66,14,FALSE))/(T$3-T$4)*5)),1)))),(IF(VLOOKUP($E164,'Country Indicator Data'!$B$4:$N$300,10,FALSE)="x","x",ROUND(IF(VLOOKUP($E164,'Country Indicator Data'!$B$4:$N$300,10,FALSE)&gt;T$3,0,IF(VLOOKUP($E164,'Country Indicator Data'!$B$4:$N$300,10,FALSE)&lt;T$4,5,(T$3-VLOOKUP($E164,'Country Indicator Data'!$B$4:$N$300,10,FALSE))/(T$3-T$4)*5)),1))))</f>
        <v>4.3</v>
      </c>
      <c r="U164" s="240">
        <f>IF(LEN(E164)&gt;3,((IF(VLOOKUP($C164,'Regional Crises'!$B$1:$R$66,15,FALSE)="x","x",ROUND(IF(VLOOKUP($C164,'Regional Crises'!$B$1:$R$66,15,FALSE)&gt;U$3,0,IF(VLOOKUP($C164,'Regional Crises'!$B$1:$R$66,15,FALSE)&lt;U$4,5,(U$3-VLOOKUP($C164,'Regional Crises'!$B$1:$R$66,15,FALSE))/(U$3-U$4)*5)),1)))),(IF(VLOOKUP($E164,'Country Indicator Data'!$B$4:$N$300,11,FALSE)="x","x",ROUND(IF(VLOOKUP($E164,'Country Indicator Data'!$B$4:$N$300,11,FALSE)&gt;U$3,0,IF(VLOOKUP($E164,'Country Indicator Data'!$B$4:$N$300,11,FALSE)&lt;U$4,5,(U$3-VLOOKUP($E164,'Country Indicator Data'!$B$4:$N$300,11,FALSE))/(U$3-U$4)*5)),1))))</f>
        <v>4.4000000000000004</v>
      </c>
      <c r="V164" s="240">
        <f>IF(LEN(E164)&gt;3,((IF(VLOOKUP($C164,'Regional Crises'!$B$1:$R$66,16,FALSE)="x","x",ROUND(IF(VLOOKUP($C164,'Regional Crises'!$B$1:$R$66,16,FALSE)&gt;V$3,0,IF(VLOOKUP($C164,'Regional Crises'!$B$1:$R$66,16,FALSE)&lt;V$4,5,(V$3-VLOOKUP($C164,'Regional Crises'!$B$1:$R$66,16,FALSE))/(V$3-V$4)*5)),1)))),(IF(VLOOKUP($E164,'Country Indicator Data'!$B$4:$N$300,12,FALSE)="x","x",ROUND(IF(VLOOKUP($E164,'Country Indicator Data'!$B$4:$N$300,12,FALSE)&gt;V$3,0,IF(VLOOKUP($E164,'Country Indicator Data'!$B$4:$N$300,12,FALSE)&lt;V$4,5,(V$3-VLOOKUP($E164,'Country Indicator Data'!$B$4:$N$300,12,FALSE))/(V$3-V$4)*5)),1))))</f>
        <v>4.5</v>
      </c>
      <c r="W164" s="240">
        <f t="shared" si="57"/>
        <v>4.4000000000000004</v>
      </c>
      <c r="X164" s="240">
        <f t="shared" si="58"/>
        <v>4.0999999999999996</v>
      </c>
      <c r="Y164" s="247">
        <f>IF('Core Indicators'!FC161="x","x",IF('Core Indicators'!FC161&gt;=5,5,IF('Core Indicators'!FC161&gt;=4,4,IF('Core Indicators'!FC161&gt;=3,3,IF('Core Indicators'!FC161&gt;=2,2,IF('Core Indicators'!FC161&gt;=1,1,0))))))</f>
        <v>4</v>
      </c>
      <c r="Z164" s="240">
        <f t="shared" si="59"/>
        <v>4</v>
      </c>
      <c r="AA164" s="247">
        <f>'Crisis Indicator Data'!Y161</f>
        <v>3</v>
      </c>
      <c r="AB164" s="247">
        <f>'Crisis Indicator Data'!Z161</f>
        <v>3</v>
      </c>
      <c r="AC164" s="247">
        <f>'Crisis Indicator Data'!AA161</f>
        <v>3</v>
      </c>
      <c r="AD164" s="247">
        <f>'Crisis Indicator Data'!AB161</f>
        <v>2</v>
      </c>
      <c r="AE164" s="247">
        <f t="shared" si="60"/>
        <v>5</v>
      </c>
      <c r="AF164" s="247">
        <f>'Crisis Indicator Data'!AC161</f>
        <v>2</v>
      </c>
      <c r="AG164" s="247">
        <f>'Crisis Indicator Data'!AD161</f>
        <v>3</v>
      </c>
      <c r="AH164" s="247">
        <f t="shared" si="61"/>
        <v>5</v>
      </c>
      <c r="AI164" s="247">
        <f>'Crisis Indicator Data'!AE161</f>
        <v>2</v>
      </c>
      <c r="AJ164" s="247">
        <f>'Crisis Indicator Data'!AF161</f>
        <v>2</v>
      </c>
      <c r="AK164" s="247">
        <f>'Crisis Indicator Data'!AG161</f>
        <v>3</v>
      </c>
      <c r="AL164" s="247">
        <f t="shared" si="62"/>
        <v>5</v>
      </c>
      <c r="AM164" s="240">
        <f t="shared" si="63"/>
        <v>5</v>
      </c>
      <c r="AN164" s="240">
        <f t="shared" si="64"/>
        <v>4.5</v>
      </c>
    </row>
    <row r="165" spans="1:40" x14ac:dyDescent="0.25">
      <c r="A165" s="150" t="str">
        <f>'Crisis Indicator Data'!A162</f>
        <v>Mixed migration flows in Yemen</v>
      </c>
      <c r="B165" s="151" t="str">
        <f>'Crisis Indicator Data'!B162</f>
        <v>Displacement</v>
      </c>
      <c r="C165" s="151" t="str">
        <f>'Crisis Indicator Data'!C162</f>
        <v>YEM002</v>
      </c>
      <c r="D165" s="151" t="str">
        <f>'Crisis Indicator Data'!D162</f>
        <v>Yemen</v>
      </c>
      <c r="E165" s="152" t="str">
        <f>'Crisis Indicator Data'!E162</f>
        <v>YEM</v>
      </c>
      <c r="F165" s="240">
        <f>IF(LEN(E165)&gt;3,(IF(VLOOKUP($C165,'Regional Crises'!$B$1:$R$66,7,FALSE)="x","x",ROUND(IF(VLOOKUP($C165,'Regional Crises'!$B$1:$R$66,7,FALSE)&gt;$F$3,5,IF(VLOOKUP($C165,'Regional Crises'!$B$1:$R$66,7,FALSE)&lt;F$4,0,($F$3-VLOOKUP($C165,'Regional Crises'!$B$1:$R$66,7,FALSE))/($F$3-$F$4)*5)),1))),IF(VLOOKUP($E165,'Country Indicator Data'!$B$4:$N$300,3,FALSE)="x","x",ROUND(IF(VLOOKUP($E165,'Country Indicator Data'!$B$4:$N$300,3,FALSE)&gt;$F$3,5,IF(VLOOKUP($E165,'Country Indicator Data'!$B$4:$N$300,3,FALSE)&lt;$F$4,0,($F$3-VLOOKUP($E165,'Country Indicator Data'!$B$4:$N$300,3,FALSE))/($F$3-$F$4)*5)),1)))</f>
        <v>4.3</v>
      </c>
      <c r="G165" s="240">
        <f>IF(LEN(E165)&gt;3,(IF(VLOOKUP($C165,'Regional Crises'!$B$1:$R$66,9,FALSE)="x","x",ROUND(IF(VLOOKUP($C165,'Regional Crises'!$B$1:$R$66,9,FALSE)&gt;G$3,5,IF(VLOOKUP($C165,'Regional Crises'!$B$1:$R$66,9,FALSE)&lt;G$4,0,(G$3-VLOOKUP($C165,'Regional Crises'!$B$1:$R$66,9,FALSE))/(G$3-G$4)*5)),1))),IF(VLOOKUP($E165,'Country Indicator Data'!$B$4:$N$300,5,FALSE)="x","x",ROUND(IF(VLOOKUP($E165,'Country Indicator Data'!$B$4:$N$300,5,FALSE)&gt;G$3,5,IF(VLOOKUP($E165,'Country Indicator Data'!$B$4:$N$300,5,FALSE)&lt;G$4,0,(G$3-VLOOKUP($E165,'Country Indicator Data'!$B$4:$N$300,5,FALSE))/(G$3-G$4)*5)),1)))</f>
        <v>4.3</v>
      </c>
      <c r="H165" s="240">
        <f t="shared" si="52"/>
        <v>4.3</v>
      </c>
      <c r="I165" s="240">
        <f>IF(LEN(E165)&gt;3,(IF(VLOOKUP($C165,'Regional Crises'!$B$1:$R$66,6,FALSE)="x","x",ROUND(IF(VLOOKUP($C165,'Regional Crises'!$B$1:$R$66,6,FALSE)&gt;I$3,5,IF(VLOOKUP($C165,'Regional Crises'!$B$1:$R$66,6,FALSE)&lt;I$4,0,5-(I$3-VLOOKUP($C165,'Regional Crises'!$B$1:$R$66,6,FALSE))/(I$3-I$4)*5)),1))),IF(VLOOKUP($E165,'Country Indicator Data'!$B$4:$N$300,2,FALSE)="x","x",ROUND(IF(VLOOKUP($E165,'Country Indicator Data'!$B$4:$N$300,2,FALSE)&gt;I$3,5,IF(VLOOKUP($E165,'Country Indicator Data'!$B$4:$N$300,2,FALSE)&lt;I$4,0,5-(I$3-VLOOKUP($E165,'Country Indicator Data'!$B$4:$N$300,2,FALSE))/(I$3-I$4)*5)),1)))</f>
        <v>3.1</v>
      </c>
      <c r="J165" s="240">
        <f>IF(LEN(E165)&gt;3,(IF(VLOOKUP($C165,'Regional Crises'!$B$1:$R$66,8,FALSE)="x","x",ROUND(IF(VLOOKUP($C165,'Regional Crises'!$B$1:$R$66,8,FALSE)&gt;J$3,5,IF(VLOOKUP($C165,'Regional Crises'!$B$1:$R$66,8,FALSE)&lt;J$4,0,5-(J$3-VLOOKUP($C165,'Regional Crises'!$B$1:$R$66,8,FALSE))/(J$3-J$4)*5)),1))),IF(VLOOKUP($E165,'Country Indicator Data'!$B$4:$N$300,4,FALSE)="x","x",ROUND(IF(VLOOKUP($E165,'Country Indicator Data'!$B$4:$N$300,4,FALSE)&gt;J$3,5,IF(VLOOKUP($E165,'Country Indicator Data'!$B$4:$N$300,4,FALSE)&lt;J$4,0,5-(J$3-VLOOKUP($E165,'Country Indicator Data'!$B$4:$N$300,4,FALSE))/(J$3-J$4)*5)),1)))</f>
        <v>0</v>
      </c>
      <c r="K165" s="240">
        <f t="shared" si="53"/>
        <v>1.55</v>
      </c>
      <c r="L165" s="240">
        <f>IF(LEN(E165)&gt;3,(IF(VLOOKUP($C165,'Regional Crises'!$B$1:$R$66,10,FALSE)="x","x",ROUND(IF(VLOOKUP($C165,'Regional Crises'!$B$1:$R$66,10,FALSE)&gt;L$3,5,IF(VLOOKUP($C165,'Regional Crises'!$B$1:$R$66,10,FALSE)&lt;L$4,0,5-(L$3-VLOOKUP($C165,'Regional Crises'!$B$1:$R$66,10,FALSE))/(L$3-L$4)*5)),1))),IF(VLOOKUP($E165,'Country Indicator Data'!$B$4:$N$300,6,FALSE)="x","x",ROUND(IF(VLOOKUP($E165,'Country Indicator Data'!$B$4:$N$300,6,FALSE)&gt;L$3,5,IF(VLOOKUP($E165,'Country Indicator Data'!$B$4:$N$300,6,FALSE)&lt;L$4,0,5-(L$3-VLOOKUP($E165,'Country Indicator Data'!$B$4:$N$300,6,FALSE))/(L$3-L$4)*5)),1)))</f>
        <v>5</v>
      </c>
      <c r="M165" s="240">
        <f>IF(LEN(E165)&gt;3,(IF(VLOOKUP($C165,'Regional Crises'!$B$1:$R$66,11,FALSE)="x","x",ROUND(IF(VLOOKUP($C165,'Regional Crises'!$B$1:$R$66,11,FALSE)&gt;M$3,5,IF(VLOOKUP($C165,'Regional Crises'!$B$1:$R$66,11,FALSE)&lt;M$4,0,5-(M$3-VLOOKUP($C165,'Regional Crises'!$B$1:$R$66,11,FALSE))/(M$3-M$4)*5)),1))),IF(VLOOKUP($E165,'Country Indicator Data'!$B$4:$N$300,7,FALSE)="x","x",ROUND(IF(VLOOKUP($E165,'Country Indicator Data'!$B$4:$N$300,7,FALSE)&gt;M$3,5,IF(VLOOKUP($E165,'Country Indicator Data'!$B$4:$N$300,7,FALSE)&lt;M$4,0,5-(M$3-VLOOKUP($E165,'Country Indicator Data'!$B$4:$N$300,7,FALSE))/(M$3-M$4)*5)),1)))</f>
        <v>1.5</v>
      </c>
      <c r="N165" s="240">
        <f t="shared" si="54"/>
        <v>3.25</v>
      </c>
      <c r="O165" s="240">
        <f t="shared" si="55"/>
        <v>3.0333333333333332</v>
      </c>
      <c r="P165" s="240">
        <f>IF(LEN(E165)&gt;3,VLOOKUP(C165,'Regional Crises'!$B$1:$R$69,12,FALSE),VLOOKUP(E165,'Country Indicator Data'!$B$4:$I$300,8,FALSE))</f>
        <v>5</v>
      </c>
      <c r="Q165" s="240">
        <f>IF(LEN(E165)&gt;3,((IF(VLOOKUP($C165,'Regional Crises'!$B$1:$R$66,13,FALSE)="x","x",ROUND(IF(VLOOKUP($C165,'Regional Crises'!$B$1:$R$66,13,FALSE)&gt;Q$3,5,IF(VLOOKUP($C165,'Regional Crises'!$B$1:$R$66,13,FALSE)&lt;Q$4,0,5-(LOG(Q$3)-LOG(VLOOKUP($C165,'Regional Crises'!$B$1:$R$66,13,FALSE)))/(LOG(Q$3)-LOG(Q$4))*5)),1)))),(IF(VLOOKUP($E165,'Country Indicator Data'!$B$4:$N$300,9,FALSE)="x","x",ROUND(IF(VLOOKUP($E165,'Country Indicator Data'!$B$4:$N$300,9,FALSE)&gt;Q$3,5,IF(VLOOKUP($E165,'Country Indicator Data'!$B$4:$N$300,9,FALSE)&lt;Q$4,0,5-(LOG(Q$3)-LOG(VLOOKUP($E165,'Country Indicator Data'!$B$4:$N$300,9,FALSE)))/(LOG(Q$3)-LOG(Q$4))*5)),1))))</f>
        <v>4.7</v>
      </c>
      <c r="R165" s="240">
        <f t="shared" si="56"/>
        <v>4.8499999999999996</v>
      </c>
      <c r="S165" s="240">
        <f>IF(LEN(E165)&gt;3,((IF(VLOOKUP($C165,'Regional Crises'!$B$1:$R$66,17,FALSE)="x","x",ROUND(IF(VLOOKUP($C165,'Regional Crises'!$B$1:$R$66,17,FALSE)&gt;S$3,0,IF(VLOOKUP($C165,'Regional Crises'!$B$1:$R$66,17,FALSE)&lt;S$4,5,(S$3-VLOOKUP($C165,'Regional Crises'!$B$1:$R$66,17,FALSE))/(S$3-S$4)*5)),1)))),(IF(VLOOKUP($E165,'Country Indicator Data'!$B$4:$N$300,13,FALSE)="x","x",ROUND(IF(VLOOKUP($E165,'Country Indicator Data'!$B$4:$N$300,13,FALSE)&gt;S$3,0,IF(VLOOKUP($E165,'Country Indicator Data'!$B$4:$N$300,13,FALSE)&lt;S$4,5,(S$3-VLOOKUP($E165,'Country Indicator Data'!$B$4:$N$300,13,FALSE))/(S$3-S$4)*5)),1))))</f>
        <v>4.3</v>
      </c>
      <c r="T165" s="240">
        <f>IF(LEN(E165)&gt;3,((IF(VLOOKUP($C165,'Regional Crises'!$B$1:$R$66,14,FALSE)="x","x",ROUND(IF(VLOOKUP($C165,'Regional Crises'!$B$1:$R$66,14,FALSE)&gt;T$3,0,IF(VLOOKUP($C165,'Regional Crises'!$B$1:$R$66,14,FALSE)&lt;T$4,5,(T$3-VLOOKUP($C165,'Regional Crises'!$B$1:$R$66,14,FALSE))/(T$3-T$4)*5)),1)))),(IF(VLOOKUP($E165,'Country Indicator Data'!$B$4:$N$300,10,FALSE)="x","x",ROUND(IF(VLOOKUP($E165,'Country Indicator Data'!$B$4:$N$300,10,FALSE)&gt;T$3,0,IF(VLOOKUP($E165,'Country Indicator Data'!$B$4:$N$300,10,FALSE)&lt;T$4,5,(T$3-VLOOKUP($E165,'Country Indicator Data'!$B$4:$N$300,10,FALSE))/(T$3-T$4)*5)),1))))</f>
        <v>4.3</v>
      </c>
      <c r="U165" s="240">
        <f>IF(LEN(E165)&gt;3,((IF(VLOOKUP($C165,'Regional Crises'!$B$1:$R$66,15,FALSE)="x","x",ROUND(IF(VLOOKUP($C165,'Regional Crises'!$B$1:$R$66,15,FALSE)&gt;U$3,0,IF(VLOOKUP($C165,'Regional Crises'!$B$1:$R$66,15,FALSE)&lt;U$4,5,(U$3-VLOOKUP($C165,'Regional Crises'!$B$1:$R$66,15,FALSE))/(U$3-U$4)*5)),1)))),(IF(VLOOKUP($E165,'Country Indicator Data'!$B$4:$N$300,11,FALSE)="x","x",ROUND(IF(VLOOKUP($E165,'Country Indicator Data'!$B$4:$N$300,11,FALSE)&gt;U$3,0,IF(VLOOKUP($E165,'Country Indicator Data'!$B$4:$N$300,11,FALSE)&lt;U$4,5,(U$3-VLOOKUP($E165,'Country Indicator Data'!$B$4:$N$300,11,FALSE))/(U$3-U$4)*5)),1))))</f>
        <v>4.4000000000000004</v>
      </c>
      <c r="V165" s="240">
        <f>IF(LEN(E165)&gt;3,((IF(VLOOKUP($C165,'Regional Crises'!$B$1:$R$66,16,FALSE)="x","x",ROUND(IF(VLOOKUP($C165,'Regional Crises'!$B$1:$R$66,16,FALSE)&gt;V$3,0,IF(VLOOKUP($C165,'Regional Crises'!$B$1:$R$66,16,FALSE)&lt;V$4,5,(V$3-VLOOKUP($C165,'Regional Crises'!$B$1:$R$66,16,FALSE))/(V$3-V$4)*5)),1)))),(IF(VLOOKUP($E165,'Country Indicator Data'!$B$4:$N$300,12,FALSE)="x","x",ROUND(IF(VLOOKUP($E165,'Country Indicator Data'!$B$4:$N$300,12,FALSE)&gt;V$3,0,IF(VLOOKUP($E165,'Country Indicator Data'!$B$4:$N$300,12,FALSE)&lt;V$4,5,(V$3-VLOOKUP($E165,'Country Indicator Data'!$B$4:$N$300,12,FALSE))/(V$3-V$4)*5)),1))))</f>
        <v>4.5</v>
      </c>
      <c r="W165" s="240">
        <f t="shared" si="57"/>
        <v>4.4000000000000004</v>
      </c>
      <c r="X165" s="240">
        <f t="shared" si="58"/>
        <v>4.0999999999999996</v>
      </c>
      <c r="Y165" s="247">
        <f>IF('Core Indicators'!FC162="x","x",IF('Core Indicators'!FC162&gt;=5,5,IF('Core Indicators'!FC162&gt;=4,4,IF('Core Indicators'!FC162&gt;=3,3,IF('Core Indicators'!FC162&gt;=2,2,IF('Core Indicators'!FC162&gt;=1,1,0))))))</f>
        <v>2</v>
      </c>
      <c r="Z165" s="240">
        <f t="shared" si="59"/>
        <v>2</v>
      </c>
      <c r="AA165" s="247">
        <f>'Crisis Indicator Data'!Y162</f>
        <v>3</v>
      </c>
      <c r="AB165" s="247">
        <f>'Crisis Indicator Data'!Z162</f>
        <v>3</v>
      </c>
      <c r="AC165" s="247">
        <f>'Crisis Indicator Data'!AA162</f>
        <v>3</v>
      </c>
      <c r="AD165" s="247">
        <f>'Crisis Indicator Data'!AB162</f>
        <v>2</v>
      </c>
      <c r="AE165" s="247">
        <f t="shared" si="60"/>
        <v>5</v>
      </c>
      <c r="AF165" s="247">
        <f>'Crisis Indicator Data'!AC162</f>
        <v>2</v>
      </c>
      <c r="AG165" s="247">
        <f>'Crisis Indicator Data'!AD162</f>
        <v>3</v>
      </c>
      <c r="AH165" s="247">
        <f t="shared" si="61"/>
        <v>5</v>
      </c>
      <c r="AI165" s="247">
        <f>'Crisis Indicator Data'!AE162</f>
        <v>2</v>
      </c>
      <c r="AJ165" s="247">
        <f>'Crisis Indicator Data'!AF162</f>
        <v>2</v>
      </c>
      <c r="AK165" s="247">
        <f>'Crisis Indicator Data'!AG162</f>
        <v>3</v>
      </c>
      <c r="AL165" s="247">
        <f t="shared" si="62"/>
        <v>5</v>
      </c>
      <c r="AM165" s="240">
        <f t="shared" si="63"/>
        <v>5</v>
      </c>
      <c r="AN165" s="240">
        <f t="shared" si="64"/>
        <v>3.5</v>
      </c>
    </row>
    <row r="166" spans="1:40" x14ac:dyDescent="0.25">
      <c r="A166" s="150" t="str">
        <f>'Crisis Indicator Data'!A163</f>
        <v>Drought in Zambia</v>
      </c>
      <c r="B166" s="151" t="str">
        <f>'Crisis Indicator Data'!B163</f>
        <v>Drought</v>
      </c>
      <c r="C166" s="151" t="str">
        <f>'Crisis Indicator Data'!C163</f>
        <v>ZMB002</v>
      </c>
      <c r="D166" s="151" t="str">
        <f>'Crisis Indicator Data'!D163</f>
        <v>Zambia</v>
      </c>
      <c r="E166" s="152" t="str">
        <f>'Crisis Indicator Data'!E163</f>
        <v>ZMB</v>
      </c>
      <c r="F166" s="240">
        <f>IF(LEN(E166)&gt;3,(IF(VLOOKUP($C166,'Regional Crises'!$B$1:$R$66,7,FALSE)="x","x",ROUND(IF(VLOOKUP($C166,'Regional Crises'!$B$1:$R$66,7,FALSE)&gt;$F$3,5,IF(VLOOKUP($C166,'Regional Crises'!$B$1:$R$66,7,FALSE)&lt;F$4,0,($F$3-VLOOKUP($C166,'Regional Crises'!$B$1:$R$66,7,FALSE))/($F$3-$F$4)*5)),1))),IF(VLOOKUP($E166,'Country Indicator Data'!$B$4:$N$300,3,FALSE)="x","x",ROUND(IF(VLOOKUP($E166,'Country Indicator Data'!$B$4:$N$300,3,FALSE)&gt;$F$3,5,IF(VLOOKUP($E166,'Country Indicator Data'!$B$4:$N$300,3,FALSE)&lt;$F$4,0,($F$3-VLOOKUP($E166,'Country Indicator Data'!$B$4:$N$300,3,FALSE))/($F$3-$F$4)*5)),1)))</f>
        <v>2.1</v>
      </c>
      <c r="G166" s="240">
        <f>IF(LEN(E166)&gt;3,(IF(VLOOKUP($C166,'Regional Crises'!$B$1:$R$66,9,FALSE)="x","x",ROUND(IF(VLOOKUP($C166,'Regional Crises'!$B$1:$R$66,9,FALSE)&gt;G$3,5,IF(VLOOKUP($C166,'Regional Crises'!$B$1:$R$66,9,FALSE)&lt;G$4,0,(G$3-VLOOKUP($C166,'Regional Crises'!$B$1:$R$66,9,FALSE))/(G$3-G$4)*5)),1))),IF(VLOOKUP($E166,'Country Indicator Data'!$B$4:$N$300,5,FALSE)="x","x",ROUND(IF(VLOOKUP($E166,'Country Indicator Data'!$B$4:$N$300,5,FALSE)&gt;G$3,5,IF(VLOOKUP($E166,'Country Indicator Data'!$B$4:$N$300,5,FALSE)&lt;G$4,0,(G$3-VLOOKUP($E166,'Country Indicator Data'!$B$4:$N$300,5,FALSE))/(G$3-G$4)*5)),1)))</f>
        <v>2.1</v>
      </c>
      <c r="H166" s="240">
        <f t="shared" ref="H166:H167" si="65">IF(AND(F166="x",G166="x"),"x",AVERAGE(F166,G166))</f>
        <v>2.1</v>
      </c>
      <c r="I166" s="240">
        <f>IF(LEN(E166)&gt;3,(IF(VLOOKUP($C166,'Regional Crises'!$B$1:$R$66,6,FALSE)="x","x",ROUND(IF(VLOOKUP($C166,'Regional Crises'!$B$1:$R$66,6,FALSE)&gt;I$3,5,IF(VLOOKUP($C166,'Regional Crises'!$B$1:$R$66,6,FALSE)&lt;I$4,0,5-(I$3-VLOOKUP($C166,'Regional Crises'!$B$1:$R$66,6,FALSE))/(I$3-I$4)*5)),1))),IF(VLOOKUP($E166,'Country Indicator Data'!$B$4:$N$300,2,FALSE)="x","x",ROUND(IF(VLOOKUP($E166,'Country Indicator Data'!$B$4:$N$300,2,FALSE)&gt;I$3,5,IF(VLOOKUP($E166,'Country Indicator Data'!$B$4:$N$300,2,FALSE)&lt;I$4,0,5-(I$3-VLOOKUP($E166,'Country Indicator Data'!$B$4:$N$300,2,FALSE))/(I$3-I$4)*5)),1)))</f>
        <v>3.5</v>
      </c>
      <c r="J166" s="240">
        <f>IF(LEN(E166)&gt;3,(IF(VLOOKUP($C166,'Regional Crises'!$B$1:$R$66,8,FALSE)="x","x",ROUND(IF(VLOOKUP($C166,'Regional Crises'!$B$1:$R$66,8,FALSE)&gt;J$3,5,IF(VLOOKUP($C166,'Regional Crises'!$B$1:$R$66,8,FALSE)&lt;J$4,0,5-(J$3-VLOOKUP($C166,'Regional Crises'!$B$1:$R$66,8,FALSE))/(J$3-J$4)*5)),1))),IF(VLOOKUP($E166,'Country Indicator Data'!$B$4:$N$300,4,FALSE)="x","x",ROUND(IF(VLOOKUP($E166,'Country Indicator Data'!$B$4:$N$300,4,FALSE)&gt;J$3,5,IF(VLOOKUP($E166,'Country Indicator Data'!$B$4:$N$300,4,FALSE)&lt;J$4,0,5-(J$3-VLOOKUP($E166,'Country Indicator Data'!$B$4:$N$300,4,FALSE))/(J$3-J$4)*5)),1)))</f>
        <v>0</v>
      </c>
      <c r="K166" s="240">
        <f t="shared" ref="K166:K167" si="66">IF(AND(I166="x",J166="x"),"x",AVERAGE(I166,J166))</f>
        <v>1.75</v>
      </c>
      <c r="L166" s="240">
        <f>IF(LEN(E166)&gt;3,(IF(VLOOKUP($C166,'Regional Crises'!$B$1:$R$66,10,FALSE)="x","x",ROUND(IF(VLOOKUP($C166,'Regional Crises'!$B$1:$R$66,10,FALSE)&gt;L$3,5,IF(VLOOKUP($C166,'Regional Crises'!$B$1:$R$66,10,FALSE)&lt;L$4,0,5-(L$3-VLOOKUP($C166,'Regional Crises'!$B$1:$R$66,10,FALSE))/(L$3-L$4)*5)),1))),IF(VLOOKUP($E166,'Country Indicator Data'!$B$4:$N$300,6,FALSE)="x","x",ROUND(IF(VLOOKUP($E166,'Country Indicator Data'!$B$4:$N$300,6,FALSE)&gt;L$3,5,IF(VLOOKUP($E166,'Country Indicator Data'!$B$4:$N$300,6,FALSE)&lt;L$4,0,5-(L$3-VLOOKUP($E166,'Country Indicator Data'!$B$4:$N$300,6,FALSE))/(L$3-L$4)*5)),1)))</f>
        <v>3.6</v>
      </c>
      <c r="M166" s="240">
        <f>IF(LEN(E166)&gt;3,(IF(VLOOKUP($C166,'Regional Crises'!$B$1:$R$66,11,FALSE)="x","x",ROUND(IF(VLOOKUP($C166,'Regional Crises'!$B$1:$R$66,11,FALSE)&gt;M$3,5,IF(VLOOKUP($C166,'Regional Crises'!$B$1:$R$66,11,FALSE)&lt;M$4,0,5-(M$3-VLOOKUP($C166,'Regional Crises'!$B$1:$R$66,11,FALSE))/(M$3-M$4)*5)),1))),IF(VLOOKUP($E166,'Country Indicator Data'!$B$4:$N$300,7,FALSE)="x","x",ROUND(IF(VLOOKUP($E166,'Country Indicator Data'!$B$4:$N$300,7,FALSE)&gt;M$3,5,IF(VLOOKUP($E166,'Country Indicator Data'!$B$4:$N$300,7,FALSE)&lt;M$4,0,5-(M$3-VLOOKUP($E166,'Country Indicator Data'!$B$4:$N$300,7,FALSE))/(M$3-M$4)*5)),1)))</f>
        <v>4</v>
      </c>
      <c r="N166" s="240">
        <f t="shared" ref="N166:N167" si="67">IF(AND(L166="x",M166="x"),"x",AVERAGE(L166,M166))</f>
        <v>3.8</v>
      </c>
      <c r="O166" s="240">
        <f t="shared" ref="O166:O167" si="68">AVERAGE(H166,K166,N166)</f>
        <v>2.5500000000000003</v>
      </c>
      <c r="P166" s="240">
        <f>IF(LEN(E166)&gt;3,VLOOKUP(C166,'Regional Crises'!$B$1:$R$69,12,FALSE),VLOOKUP(E166,'Country Indicator Data'!$B$4:$I$300,8,FALSE))</f>
        <v>0</v>
      </c>
      <c r="Q166" s="240">
        <f>IF(LEN(E166)&gt;3,((IF(VLOOKUP($C166,'Regional Crises'!$B$1:$R$66,13,FALSE)="x","x",ROUND(IF(VLOOKUP($C166,'Regional Crises'!$B$1:$R$66,13,FALSE)&gt;Q$3,5,IF(VLOOKUP($C166,'Regional Crises'!$B$1:$R$66,13,FALSE)&lt;Q$4,0,5-(LOG(Q$3)-LOG(VLOOKUP($C166,'Regional Crises'!$B$1:$R$66,13,FALSE)))/(LOG(Q$3)-LOG(Q$4))*5)),1)))),(IF(VLOOKUP($E166,'Country Indicator Data'!$B$4:$N$300,9,FALSE)="x","x",ROUND(IF(VLOOKUP($E166,'Country Indicator Data'!$B$4:$N$300,9,FALSE)&gt;Q$3,5,IF(VLOOKUP($E166,'Country Indicator Data'!$B$4:$N$300,9,FALSE)&lt;Q$4,0,5-(LOG(Q$3)-LOG(VLOOKUP($E166,'Country Indicator Data'!$B$4:$N$300,9,FALSE)))/(LOG(Q$3)-LOG(Q$4))*5)),1))))</f>
        <v>0</v>
      </c>
      <c r="R166" s="240">
        <f t="shared" ref="R166:R167" si="69">AVERAGE(P166:Q166)</f>
        <v>0</v>
      </c>
      <c r="S166" s="240">
        <f>IF(LEN(E166)&gt;3,((IF(VLOOKUP($C166,'Regional Crises'!$B$1:$R$66,17,FALSE)="x","x",ROUND(IF(VLOOKUP($C166,'Regional Crises'!$B$1:$R$66,17,FALSE)&gt;S$3,0,IF(VLOOKUP($C166,'Regional Crises'!$B$1:$R$66,17,FALSE)&lt;S$4,5,(S$3-VLOOKUP($C166,'Regional Crises'!$B$1:$R$66,17,FALSE))/(S$3-S$4)*5)),1)))),(IF(VLOOKUP($E166,'Country Indicator Data'!$B$4:$N$300,13,FALSE)="x","x",ROUND(IF(VLOOKUP($E166,'Country Indicator Data'!$B$4:$N$300,13,FALSE)&gt;S$3,0,IF(VLOOKUP($E166,'Country Indicator Data'!$B$4:$N$300,13,FALSE)&lt;S$4,5,(S$3-VLOOKUP($E166,'Country Indicator Data'!$B$4:$N$300,13,FALSE))/(S$3-S$4)*5)),1))))</f>
        <v>3.3</v>
      </c>
      <c r="T166" s="240">
        <f>IF(LEN(E166)&gt;3,((IF(VLOOKUP($C166,'Regional Crises'!$B$1:$R$66,14,FALSE)="x","x",ROUND(IF(VLOOKUP($C166,'Regional Crises'!$B$1:$R$66,14,FALSE)&gt;T$3,0,IF(VLOOKUP($C166,'Regional Crises'!$B$1:$R$66,14,FALSE)&lt;T$4,5,(T$3-VLOOKUP($C166,'Regional Crises'!$B$1:$R$66,14,FALSE))/(T$3-T$4)*5)),1)))),(IF(VLOOKUP($E166,'Country Indicator Data'!$B$4:$N$300,10,FALSE)="x","x",ROUND(IF(VLOOKUP($E166,'Country Indicator Data'!$B$4:$N$300,10,FALSE)&gt;T$3,0,IF(VLOOKUP($E166,'Country Indicator Data'!$B$4:$N$300,10,FALSE)&lt;T$4,5,(T$3-VLOOKUP($E166,'Country Indicator Data'!$B$4:$N$300,10,FALSE))/(T$3-T$4)*5)),1))))</f>
        <v>3</v>
      </c>
      <c r="U166" s="240">
        <f>IF(LEN(E166)&gt;3,((IF(VLOOKUP($C166,'Regional Crises'!$B$1:$R$66,15,FALSE)="x","x",ROUND(IF(VLOOKUP($C166,'Regional Crises'!$B$1:$R$66,15,FALSE)&gt;U$3,0,IF(VLOOKUP($C166,'Regional Crises'!$B$1:$R$66,15,FALSE)&lt;U$4,5,(U$3-VLOOKUP($C166,'Regional Crises'!$B$1:$R$66,15,FALSE))/(U$3-U$4)*5)),1)))),(IF(VLOOKUP($E166,'Country Indicator Data'!$B$4:$N$300,11,FALSE)="x","x",ROUND(IF(VLOOKUP($E166,'Country Indicator Data'!$B$4:$N$300,11,FALSE)&gt;U$3,0,IF(VLOOKUP($E166,'Country Indicator Data'!$B$4:$N$300,11,FALSE)&lt;U$4,5,(U$3-VLOOKUP($E166,'Country Indicator Data'!$B$4:$N$300,11,FALSE))/(U$3-U$4)*5)),1))))</f>
        <v>2.9</v>
      </c>
      <c r="V166" s="240">
        <f>IF(LEN(E166)&gt;3,((IF(VLOOKUP($C166,'Regional Crises'!$B$1:$R$66,16,FALSE)="x","x",ROUND(IF(VLOOKUP($C166,'Regional Crises'!$B$1:$R$66,16,FALSE)&gt;V$3,0,IF(VLOOKUP($C166,'Regional Crises'!$B$1:$R$66,16,FALSE)&lt;V$4,5,(V$3-VLOOKUP($C166,'Regional Crises'!$B$1:$R$66,16,FALSE))/(V$3-V$4)*5)),1)))),(IF(VLOOKUP($E166,'Country Indicator Data'!$B$4:$N$300,12,FALSE)="x","x",ROUND(IF(VLOOKUP($E166,'Country Indicator Data'!$B$4:$N$300,12,FALSE)&gt;V$3,0,IF(VLOOKUP($E166,'Country Indicator Data'!$B$4:$N$300,12,FALSE)&lt;V$4,5,(V$3-VLOOKUP($E166,'Country Indicator Data'!$B$4:$N$300,12,FALSE))/(V$3-V$4)*5)),1))))</f>
        <v>2.2999999999999998</v>
      </c>
      <c r="W166" s="240">
        <f t="shared" ref="W166:W167" si="70">IF(AND(S166="x",V166="x"),"x",ROUND(AVERAGE(S166,V166,T166,U166),1))</f>
        <v>2.9</v>
      </c>
      <c r="X166" s="240">
        <f t="shared" ref="X166:X167" si="71">ROUND(AVERAGE(O166,W166,R166),1)</f>
        <v>1.8</v>
      </c>
      <c r="Y166" s="247">
        <f>IF('Core Indicators'!FC163="x","x",IF('Core Indicators'!FC163&gt;=5,5,IF('Core Indicators'!FC163&gt;=4,4,IF('Core Indicators'!FC163&gt;=3,3,IF('Core Indicators'!FC163&gt;=2,2,IF('Core Indicators'!FC163&gt;=1,1,0))))))</f>
        <v>3</v>
      </c>
      <c r="Z166" s="240">
        <f t="shared" ref="Z166:Z167" si="72">Y166</f>
        <v>3</v>
      </c>
      <c r="AA166" s="247">
        <f>'Crisis Indicator Data'!Y163</f>
        <v>1</v>
      </c>
      <c r="AB166" s="247">
        <f>'Crisis Indicator Data'!Z163</f>
        <v>1</v>
      </c>
      <c r="AC166" s="247">
        <f>'Crisis Indicator Data'!AA163</f>
        <v>1</v>
      </c>
      <c r="AD166" s="247">
        <f>'Crisis Indicator Data'!AB163</f>
        <v>0</v>
      </c>
      <c r="AE166" s="247">
        <f t="shared" ref="AE166:AE167" si="73">IF(SUM(AA166:AD166)=0,0,IF(SUM(AA166,AB166,AC166,AD166)&lt;2,1,IF(SUM(AA166:AD166)&lt;6,2,IF(SUM(AA166:AD166)&lt;8,3,IF(SUM(AA166:AD166)&lt;10,4,5)))))</f>
        <v>2</v>
      </c>
      <c r="AF166" s="247">
        <f>'Crisis Indicator Data'!AC163</f>
        <v>0</v>
      </c>
      <c r="AG166" s="247">
        <f>'Crisis Indicator Data'!AD163</f>
        <v>0</v>
      </c>
      <c r="AH166" s="247">
        <f t="shared" ref="AH166:AH167" si="74">IF(SUM(AF166:AG166)=0,0,IF(SUM(AF166,AG166)=1,1,IF(SUM(AF166:AG166)&lt;3,2,IF(SUM(AF166:AG166)&lt;4,3,IF(SUM(AF166:AG166)&lt;5,4,5)))))</f>
        <v>0</v>
      </c>
      <c r="AI166" s="247">
        <f>'Crisis Indicator Data'!AE163</f>
        <v>0</v>
      </c>
      <c r="AJ166" s="247">
        <f>'Crisis Indicator Data'!AF163</f>
        <v>0</v>
      </c>
      <c r="AK166" s="247">
        <f>'Crisis Indicator Data'!AG163</f>
        <v>2</v>
      </c>
      <c r="AL166" s="247">
        <f t="shared" ref="AL166:AL167" si="75">IF(SUM(AI166:AK166)=0,0,IF(SUM(AI166:AK166)=1,1,IF(SUM(AI166:AK166)&lt;3,2,IF(SUM(AI166:AK166)&lt;5,3,IF(SUM(AI166:AK166)&lt;7,4,5)))))</f>
        <v>2</v>
      </c>
      <c r="AM166" s="240">
        <f t="shared" ref="AM166:AM167" si="76">IF(AA166=3,5,ROUND(AVERAGE(AE166,AH166,AL166),0))</f>
        <v>1</v>
      </c>
      <c r="AN166" s="240">
        <f t="shared" ref="AN166:AN167" si="77">IF(AND(Z166="x",AM166="x"),"x",ROUND(AVERAGE(Z166,AM166),1))</f>
        <v>2</v>
      </c>
    </row>
    <row r="167" spans="1:40" x14ac:dyDescent="0.25">
      <c r="A167" s="150" t="str">
        <f>'Crisis Indicator Data'!A164</f>
        <v>Complex crisis in Zimbabwe</v>
      </c>
      <c r="B167" s="151" t="str">
        <f>'Crisis Indicator Data'!B164</f>
        <v>Socio-political,Drought</v>
      </c>
      <c r="C167" s="151" t="str">
        <f>'Crisis Indicator Data'!C164</f>
        <v>ZWE001</v>
      </c>
      <c r="D167" s="151" t="str">
        <f>'Crisis Indicator Data'!D164</f>
        <v>Zimbabwe</v>
      </c>
      <c r="E167" s="152" t="str">
        <f>'Crisis Indicator Data'!E164</f>
        <v>ZWE</v>
      </c>
      <c r="F167" s="240">
        <f>IF(LEN(E167)&gt;3,(IF(VLOOKUP($C167,'Regional Crises'!$B$1:$R$66,7,FALSE)="x","x",ROUND(IF(VLOOKUP($C167,'Regional Crises'!$B$1:$R$66,7,FALSE)&gt;$F$3,5,IF(VLOOKUP($C167,'Regional Crises'!$B$1:$R$66,7,FALSE)&lt;F$4,0,($F$3-VLOOKUP($C167,'Regional Crises'!$B$1:$R$66,7,FALSE))/($F$3-$F$4)*5)),1))),IF(VLOOKUP($E167,'Country Indicator Data'!$B$4:$N$300,3,FALSE)="x","x",ROUND(IF(VLOOKUP($E167,'Country Indicator Data'!$B$4:$N$300,3,FALSE)&gt;$F$3,5,IF(VLOOKUP($E167,'Country Indicator Data'!$B$4:$N$300,3,FALSE)&lt;$F$4,0,($F$3-VLOOKUP($E167,'Country Indicator Data'!$B$4:$N$300,3,FALSE))/($F$3-$F$4)*5)),1)))</f>
        <v>5</v>
      </c>
      <c r="G167" s="240">
        <f>IF(LEN(E167)&gt;3,(IF(VLOOKUP($C167,'Regional Crises'!$B$1:$R$66,9,FALSE)="x","x",ROUND(IF(VLOOKUP($C167,'Regional Crises'!$B$1:$R$66,9,FALSE)&gt;G$3,5,IF(VLOOKUP($C167,'Regional Crises'!$B$1:$R$66,9,FALSE)&lt;G$4,0,(G$3-VLOOKUP($C167,'Regional Crises'!$B$1:$R$66,9,FALSE))/(G$3-G$4)*5)),1))),IF(VLOOKUP($E167,'Country Indicator Data'!$B$4:$N$300,5,FALSE)="x","x",ROUND(IF(VLOOKUP($E167,'Country Indicator Data'!$B$4:$N$300,5,FALSE)&gt;G$3,5,IF(VLOOKUP($E167,'Country Indicator Data'!$B$4:$N$300,5,FALSE)&lt;G$4,0,(G$3-VLOOKUP($E167,'Country Indicator Data'!$B$4:$N$300,5,FALSE))/(G$3-G$4)*5)),1)))</f>
        <v>2.8</v>
      </c>
      <c r="H167" s="240">
        <f t="shared" si="65"/>
        <v>3.9</v>
      </c>
      <c r="I167" s="240">
        <f>IF(LEN(E167)&gt;3,(IF(VLOOKUP($C167,'Regional Crises'!$B$1:$R$66,6,FALSE)="x","x",ROUND(IF(VLOOKUP($C167,'Regional Crises'!$B$1:$R$66,6,FALSE)&gt;I$3,5,IF(VLOOKUP($C167,'Regional Crises'!$B$1:$R$66,6,FALSE)&lt;I$4,0,5-(I$3-VLOOKUP($C167,'Regional Crises'!$B$1:$R$66,6,FALSE))/(I$3-I$4)*5)),1))),IF(VLOOKUP($E167,'Country Indicator Data'!$B$4:$N$300,2,FALSE)="x","x",ROUND(IF(VLOOKUP($E167,'Country Indicator Data'!$B$4:$N$300,2,FALSE)&gt;I$3,5,IF(VLOOKUP($E167,'Country Indicator Data'!$B$4:$N$300,2,FALSE)&lt;I$4,0,5-(I$3-VLOOKUP($E167,'Country Indicator Data'!$B$4:$N$300,2,FALSE))/(I$3-I$4)*5)),1)))</f>
        <v>1.5</v>
      </c>
      <c r="J167" s="240">
        <f>IF(LEN(E167)&gt;3,(IF(VLOOKUP($C167,'Regional Crises'!$B$1:$R$66,8,FALSE)="x","x",ROUND(IF(VLOOKUP($C167,'Regional Crises'!$B$1:$R$66,8,FALSE)&gt;J$3,5,IF(VLOOKUP($C167,'Regional Crises'!$B$1:$R$66,8,FALSE)&lt;J$4,0,5-(J$3-VLOOKUP($C167,'Regional Crises'!$B$1:$R$66,8,FALSE))/(J$3-J$4)*5)),1))),IF(VLOOKUP($E167,'Country Indicator Data'!$B$4:$N$300,4,FALSE)="x","x",ROUND(IF(VLOOKUP($E167,'Country Indicator Data'!$B$4:$N$300,4,FALSE)&gt;J$3,5,IF(VLOOKUP($E167,'Country Indicator Data'!$B$4:$N$300,4,FALSE)&lt;J$4,0,5-(J$3-VLOOKUP($E167,'Country Indicator Data'!$B$4:$N$300,4,FALSE))/(J$3-J$4)*5)),1)))</f>
        <v>0.3</v>
      </c>
      <c r="K167" s="240">
        <f t="shared" si="66"/>
        <v>0.9</v>
      </c>
      <c r="L167" s="240">
        <f>IF(LEN(E167)&gt;3,(IF(VLOOKUP($C167,'Regional Crises'!$B$1:$R$66,10,FALSE)="x","x",ROUND(IF(VLOOKUP($C167,'Regional Crises'!$B$1:$R$66,10,FALSE)&gt;L$3,5,IF(VLOOKUP($C167,'Regional Crises'!$B$1:$R$66,10,FALSE)&lt;L$4,0,5-(L$3-VLOOKUP($C167,'Regional Crises'!$B$1:$R$66,10,FALSE))/(L$3-L$4)*5)),1))),IF(VLOOKUP($E167,'Country Indicator Data'!$B$4:$N$300,6,FALSE)="x","x",ROUND(IF(VLOOKUP($E167,'Country Indicator Data'!$B$4:$N$300,6,FALSE)&gt;L$3,5,IF(VLOOKUP($E167,'Country Indicator Data'!$B$4:$N$300,6,FALSE)&lt;L$4,0,5-(L$3-VLOOKUP($E167,'Country Indicator Data'!$B$4:$N$300,6,FALSE))/(L$3-L$4)*5)),1)))</f>
        <v>3.5</v>
      </c>
      <c r="M167" s="240">
        <f>IF(LEN(E167)&gt;3,(IF(VLOOKUP($C167,'Regional Crises'!$B$1:$R$66,11,FALSE)="x","x",ROUND(IF(VLOOKUP($C167,'Regional Crises'!$B$1:$R$66,11,FALSE)&gt;M$3,5,IF(VLOOKUP($C167,'Regional Crises'!$B$1:$R$66,11,FALSE)&lt;M$4,0,5-(M$3-VLOOKUP($C167,'Regional Crises'!$B$1:$R$66,11,FALSE))/(M$3-M$4)*5)),1))),IF(VLOOKUP($E167,'Country Indicator Data'!$B$4:$N$300,7,FALSE)="x","x",ROUND(IF(VLOOKUP($E167,'Country Indicator Data'!$B$4:$N$300,7,FALSE)&gt;M$3,5,IF(VLOOKUP($E167,'Country Indicator Data'!$B$4:$N$300,7,FALSE)&lt;M$4,0,5-(M$3-VLOOKUP($E167,'Country Indicator Data'!$B$4:$N$300,7,FALSE))/(M$3-M$4)*5)),1)))</f>
        <v>3.2</v>
      </c>
      <c r="N167" s="240">
        <f t="shared" si="67"/>
        <v>3.35</v>
      </c>
      <c r="O167" s="240">
        <f t="shared" si="68"/>
        <v>2.7166666666666668</v>
      </c>
      <c r="P167" s="240">
        <f>IF(LEN(E167)&gt;3,VLOOKUP(C167,'Regional Crises'!$B$1:$R$69,12,FALSE),VLOOKUP(E167,'Country Indicator Data'!$B$4:$I$300,8,FALSE))</f>
        <v>3</v>
      </c>
      <c r="Q167" s="240">
        <f>IF(LEN(E167)&gt;3,((IF(VLOOKUP($C167,'Regional Crises'!$B$1:$R$66,13,FALSE)="x","x",ROUND(IF(VLOOKUP($C167,'Regional Crises'!$B$1:$R$66,13,FALSE)&gt;Q$3,5,IF(VLOOKUP($C167,'Regional Crises'!$B$1:$R$66,13,FALSE)&lt;Q$4,0,5-(LOG(Q$3)-LOG(VLOOKUP($C167,'Regional Crises'!$B$1:$R$66,13,FALSE)))/(LOG(Q$3)-LOG(Q$4))*5)),1)))),(IF(VLOOKUP($E167,'Country Indicator Data'!$B$4:$N$300,9,FALSE)="x","x",ROUND(IF(VLOOKUP($E167,'Country Indicator Data'!$B$4:$N$300,9,FALSE)&gt;Q$3,5,IF(VLOOKUP($E167,'Country Indicator Data'!$B$4:$N$300,9,FALSE)&lt;Q$4,0,5-(LOG(Q$3)-LOG(VLOOKUP($E167,'Country Indicator Data'!$B$4:$N$300,9,FALSE)))/(LOG(Q$3)-LOG(Q$4))*5)),1))))</f>
        <v>4.2</v>
      </c>
      <c r="R167" s="240">
        <f t="shared" si="69"/>
        <v>3.6</v>
      </c>
      <c r="S167" s="240">
        <f>IF(LEN(E167)&gt;3,((IF(VLOOKUP($C167,'Regional Crises'!$B$1:$R$66,17,FALSE)="x","x",ROUND(IF(VLOOKUP($C167,'Regional Crises'!$B$1:$R$66,17,FALSE)&gt;S$3,0,IF(VLOOKUP($C167,'Regional Crises'!$B$1:$R$66,17,FALSE)&lt;S$4,5,(S$3-VLOOKUP($C167,'Regional Crises'!$B$1:$R$66,17,FALSE))/(S$3-S$4)*5)),1)))),(IF(VLOOKUP($E167,'Country Indicator Data'!$B$4:$N$300,13,FALSE)="x","x",ROUND(IF(VLOOKUP($E167,'Country Indicator Data'!$B$4:$N$300,13,FALSE)&gt;S$3,0,IF(VLOOKUP($E167,'Country Indicator Data'!$B$4:$N$300,13,FALSE)&lt;S$4,5,(S$3-VLOOKUP($E167,'Country Indicator Data'!$B$4:$N$300,13,FALSE))/(S$3-S$4)*5)),1))))</f>
        <v>3.8</v>
      </c>
      <c r="T167" s="240">
        <f>IF(LEN(E167)&gt;3,((IF(VLOOKUP($C167,'Regional Crises'!$B$1:$R$66,14,FALSE)="x","x",ROUND(IF(VLOOKUP($C167,'Regional Crises'!$B$1:$R$66,14,FALSE)&gt;T$3,0,IF(VLOOKUP($C167,'Regional Crises'!$B$1:$R$66,14,FALSE)&lt;T$4,5,(T$3-VLOOKUP($C167,'Regional Crises'!$B$1:$R$66,14,FALSE))/(T$3-T$4)*5)),1)))),(IF(VLOOKUP($E167,'Country Indicator Data'!$B$4:$N$300,10,FALSE)="x","x",ROUND(IF(VLOOKUP($E167,'Country Indicator Data'!$B$4:$N$300,10,FALSE)&gt;T$3,0,IF(VLOOKUP($E167,'Country Indicator Data'!$B$4:$N$300,10,FALSE)&lt;T$4,5,(T$3-VLOOKUP($E167,'Country Indicator Data'!$B$4:$N$300,10,FALSE))/(T$3-T$4)*5)),1))))</f>
        <v>3.8</v>
      </c>
      <c r="U167" s="240">
        <f>IF(LEN(E167)&gt;3,((IF(VLOOKUP($C167,'Regional Crises'!$B$1:$R$66,15,FALSE)="x","x",ROUND(IF(VLOOKUP($C167,'Regional Crises'!$B$1:$R$66,15,FALSE)&gt;U$3,0,IF(VLOOKUP($C167,'Regional Crises'!$B$1:$R$66,15,FALSE)&lt;U$4,5,(U$3-VLOOKUP($C167,'Regional Crises'!$B$1:$R$66,15,FALSE))/(U$3-U$4)*5)),1)))),(IF(VLOOKUP($E167,'Country Indicator Data'!$B$4:$N$300,11,FALSE)="x","x",ROUND(IF(VLOOKUP($E167,'Country Indicator Data'!$B$4:$N$300,11,FALSE)&gt;U$3,0,IF(VLOOKUP($E167,'Country Indicator Data'!$B$4:$N$300,11,FALSE)&lt;U$4,5,(U$3-VLOOKUP($E167,'Country Indicator Data'!$B$4:$N$300,11,FALSE))/(U$3-U$4)*5)),1))))</f>
        <v>3.4</v>
      </c>
      <c r="V167" s="240">
        <f>IF(LEN(E167)&gt;3,((IF(VLOOKUP($C167,'Regional Crises'!$B$1:$R$66,16,FALSE)="x","x",ROUND(IF(VLOOKUP($C167,'Regional Crises'!$B$1:$R$66,16,FALSE)&gt;V$3,0,IF(VLOOKUP($C167,'Regional Crises'!$B$1:$R$66,16,FALSE)&lt;V$4,5,(V$3-VLOOKUP($C167,'Regional Crises'!$B$1:$R$66,16,FALSE))/(V$3-V$4)*5)),1)))),(IF(VLOOKUP($E167,'Country Indicator Data'!$B$4:$N$300,12,FALSE)="x","x",ROUND(IF(VLOOKUP($E167,'Country Indicator Data'!$B$4:$N$300,12,FALSE)&gt;V$3,0,IF(VLOOKUP($E167,'Country Indicator Data'!$B$4:$N$300,12,FALSE)&lt;V$4,5,(V$3-VLOOKUP($E167,'Country Indicator Data'!$B$4:$N$300,12,FALSE))/(V$3-V$4)*5)),1))))</f>
        <v>3.6</v>
      </c>
      <c r="W167" s="240">
        <f t="shared" si="70"/>
        <v>3.7</v>
      </c>
      <c r="X167" s="240">
        <f t="shared" si="71"/>
        <v>3.3</v>
      </c>
      <c r="Y167" s="247">
        <f>IF('Core Indicators'!FC164="x","x",IF('Core Indicators'!FC164&gt;=5,5,IF('Core Indicators'!FC164&gt;=4,4,IF('Core Indicators'!FC164&gt;=3,3,IF('Core Indicators'!FC164&gt;=2,2,IF('Core Indicators'!FC164&gt;=1,1,0))))))</f>
        <v>4</v>
      </c>
      <c r="Z167" s="240">
        <f t="shared" si="72"/>
        <v>4</v>
      </c>
      <c r="AA167" s="247">
        <f>'Crisis Indicator Data'!Y164</f>
        <v>1</v>
      </c>
      <c r="AB167" s="247">
        <f>'Crisis Indicator Data'!Z164</f>
        <v>0</v>
      </c>
      <c r="AC167" s="247">
        <f>'Crisis Indicator Data'!AA164</f>
        <v>1</v>
      </c>
      <c r="AD167" s="247">
        <f>'Crisis Indicator Data'!AB164</f>
        <v>0</v>
      </c>
      <c r="AE167" s="247">
        <f t="shared" si="73"/>
        <v>2</v>
      </c>
      <c r="AF167" s="247">
        <f>'Crisis Indicator Data'!AC164</f>
        <v>0</v>
      </c>
      <c r="AG167" s="247">
        <f>'Crisis Indicator Data'!AD164</f>
        <v>0</v>
      </c>
      <c r="AH167" s="247">
        <f t="shared" si="74"/>
        <v>0</v>
      </c>
      <c r="AI167" s="247">
        <f>'Crisis Indicator Data'!AE164</f>
        <v>1</v>
      </c>
      <c r="AJ167" s="247">
        <f>'Crisis Indicator Data'!AF164</f>
        <v>2</v>
      </c>
      <c r="AK167" s="247">
        <f>'Crisis Indicator Data'!AG164</f>
        <v>3</v>
      </c>
      <c r="AL167" s="247">
        <f t="shared" si="75"/>
        <v>4</v>
      </c>
      <c r="AM167" s="240">
        <f t="shared" si="76"/>
        <v>2</v>
      </c>
      <c r="AN167" s="240">
        <f t="shared" si="77"/>
        <v>3</v>
      </c>
    </row>
  </sheetData>
  <mergeCells count="1">
    <mergeCell ref="A1:AN1"/>
  </mergeCells>
  <conditionalFormatting sqref="AN6:AN300">
    <cfRule type="cellIs" dxfId="412" priority="107" stopIfTrue="1" operator="between">
      <formula>4</formula>
      <formula>5</formula>
    </cfRule>
    <cfRule type="cellIs" dxfId="411" priority="108" stopIfTrue="1" operator="between">
      <formula>3</formula>
      <formula>4</formula>
    </cfRule>
    <cfRule type="cellIs" dxfId="410" priority="109" stopIfTrue="1" operator="between">
      <formula>2</formula>
      <formula>3</formula>
    </cfRule>
    <cfRule type="cellIs" dxfId="409" priority="110" stopIfTrue="1" operator="between">
      <formula>1</formula>
      <formula>2</formula>
    </cfRule>
    <cfRule type="cellIs" dxfId="408" priority="111" stopIfTrue="1" operator="between">
      <formula>0</formula>
      <formula>1</formula>
    </cfRule>
  </conditionalFormatting>
  <conditionalFormatting sqref="AM6:AM300">
    <cfRule type="cellIs" dxfId="407" priority="102" stopIfTrue="1" operator="between">
      <formula>4</formula>
      <formula>5</formula>
    </cfRule>
    <cfRule type="cellIs" dxfId="406" priority="103" stopIfTrue="1" operator="between">
      <formula>3</formula>
      <formula>4</formula>
    </cfRule>
    <cfRule type="cellIs" dxfId="405" priority="104" stopIfTrue="1" operator="between">
      <formula>2</formula>
      <formula>3</formula>
    </cfRule>
    <cfRule type="cellIs" dxfId="404" priority="105" stopIfTrue="1" operator="between">
      <formula>1</formula>
      <formula>2</formula>
    </cfRule>
    <cfRule type="cellIs" dxfId="403" priority="106" stopIfTrue="1" operator="between">
      <formula>0</formula>
      <formula>1</formula>
    </cfRule>
  </conditionalFormatting>
  <conditionalFormatting sqref="Z6:Z300">
    <cfRule type="cellIs" dxfId="402" priority="97" stopIfTrue="1" operator="between">
      <formula>4</formula>
      <formula>5</formula>
    </cfRule>
    <cfRule type="cellIs" dxfId="401" priority="98" stopIfTrue="1" operator="between">
      <formula>3</formula>
      <formula>4</formula>
    </cfRule>
    <cfRule type="cellIs" dxfId="400" priority="99" stopIfTrue="1" operator="between">
      <formula>2</formula>
      <formula>3</formula>
    </cfRule>
    <cfRule type="cellIs" dxfId="399" priority="100" stopIfTrue="1" operator="between">
      <formula>1</formula>
      <formula>2</formula>
    </cfRule>
    <cfRule type="cellIs" dxfId="398" priority="101" stopIfTrue="1" operator="between">
      <formula>0</formula>
      <formula>1</formula>
    </cfRule>
  </conditionalFormatting>
  <conditionalFormatting sqref="X6:X300">
    <cfRule type="cellIs" dxfId="397" priority="92" stopIfTrue="1" operator="between">
      <formula>4</formula>
      <formula>5</formula>
    </cfRule>
    <cfRule type="cellIs" dxfId="396" priority="93" stopIfTrue="1" operator="between">
      <formula>3</formula>
      <formula>4</formula>
    </cfRule>
    <cfRule type="cellIs" dxfId="395" priority="94" stopIfTrue="1" operator="between">
      <formula>2</formula>
      <formula>3</formula>
    </cfRule>
    <cfRule type="cellIs" dxfId="394" priority="95" stopIfTrue="1" operator="between">
      <formula>1</formula>
      <formula>2</formula>
    </cfRule>
    <cfRule type="cellIs" dxfId="393" priority="96" stopIfTrue="1" operator="between">
      <formula>0</formula>
      <formula>1</formula>
    </cfRule>
  </conditionalFormatting>
  <conditionalFormatting sqref="W6:W300">
    <cfRule type="cellIs" dxfId="392" priority="87" stopIfTrue="1" operator="between">
      <formula>4</formula>
      <formula>5</formula>
    </cfRule>
    <cfRule type="cellIs" dxfId="391" priority="88" stopIfTrue="1" operator="between">
      <formula>3</formula>
      <formula>4</formula>
    </cfRule>
    <cfRule type="cellIs" dxfId="390" priority="89" stopIfTrue="1" operator="between">
      <formula>2</formula>
      <formula>3</formula>
    </cfRule>
    <cfRule type="cellIs" dxfId="389" priority="90" stopIfTrue="1" operator="between">
      <formula>1</formula>
      <formula>2</formula>
    </cfRule>
    <cfRule type="cellIs" dxfId="388" priority="91" stopIfTrue="1" operator="between">
      <formula>0</formula>
      <formula>1</formula>
    </cfRule>
  </conditionalFormatting>
  <conditionalFormatting sqref="V6:V300">
    <cfRule type="cellIs" dxfId="387" priority="82" stopIfTrue="1" operator="between">
      <formula>4</formula>
      <formula>5</formula>
    </cfRule>
    <cfRule type="cellIs" dxfId="386" priority="83" stopIfTrue="1" operator="between">
      <formula>3</formula>
      <formula>4</formula>
    </cfRule>
    <cfRule type="cellIs" dxfId="385" priority="84" stopIfTrue="1" operator="between">
      <formula>2</formula>
      <formula>3</formula>
    </cfRule>
    <cfRule type="cellIs" dxfId="384" priority="85" stopIfTrue="1" operator="between">
      <formula>1</formula>
      <formula>2</formula>
    </cfRule>
    <cfRule type="cellIs" dxfId="383" priority="86" stopIfTrue="1" operator="between">
      <formula>0</formula>
      <formula>1</formula>
    </cfRule>
  </conditionalFormatting>
  <conditionalFormatting sqref="U6:U300">
    <cfRule type="cellIs" dxfId="382" priority="77" stopIfTrue="1" operator="between">
      <formula>4</formula>
      <formula>5</formula>
    </cfRule>
    <cfRule type="cellIs" dxfId="381" priority="78" stopIfTrue="1" operator="between">
      <formula>3</formula>
      <formula>4</formula>
    </cfRule>
    <cfRule type="cellIs" dxfId="380" priority="79" stopIfTrue="1" operator="between">
      <formula>2</formula>
      <formula>3</formula>
    </cfRule>
    <cfRule type="cellIs" dxfId="379" priority="80" stopIfTrue="1" operator="between">
      <formula>1</formula>
      <formula>2</formula>
    </cfRule>
    <cfRule type="cellIs" dxfId="378" priority="81" stopIfTrue="1" operator="between">
      <formula>0</formula>
      <formula>1</formula>
    </cfRule>
  </conditionalFormatting>
  <conditionalFormatting sqref="T6:T300">
    <cfRule type="cellIs" dxfId="377" priority="72" stopIfTrue="1" operator="between">
      <formula>4</formula>
      <formula>5</formula>
    </cfRule>
    <cfRule type="cellIs" dxfId="376" priority="73" stopIfTrue="1" operator="between">
      <formula>3</formula>
      <formula>4</formula>
    </cfRule>
    <cfRule type="cellIs" dxfId="375" priority="74" stopIfTrue="1" operator="between">
      <formula>2</formula>
      <formula>3</formula>
    </cfRule>
    <cfRule type="cellIs" dxfId="374" priority="75" stopIfTrue="1" operator="between">
      <formula>1</formula>
      <formula>2</formula>
    </cfRule>
    <cfRule type="cellIs" dxfId="373" priority="76" stopIfTrue="1" operator="between">
      <formula>0</formula>
      <formula>1</formula>
    </cfRule>
  </conditionalFormatting>
  <conditionalFormatting sqref="S6:S300">
    <cfRule type="cellIs" dxfId="372" priority="67" stopIfTrue="1" operator="between">
      <formula>4</formula>
      <formula>5</formula>
    </cfRule>
    <cfRule type="cellIs" dxfId="371" priority="68" stopIfTrue="1" operator="between">
      <formula>3</formula>
      <formula>4</formula>
    </cfRule>
    <cfRule type="cellIs" dxfId="370" priority="69" stopIfTrue="1" operator="between">
      <formula>2</formula>
      <formula>3</formula>
    </cfRule>
    <cfRule type="cellIs" dxfId="369" priority="70" stopIfTrue="1" operator="between">
      <formula>1</formula>
      <formula>2</formula>
    </cfRule>
    <cfRule type="cellIs" dxfId="368" priority="71" stopIfTrue="1" operator="between">
      <formula>0</formula>
      <formula>1</formula>
    </cfRule>
  </conditionalFormatting>
  <conditionalFormatting sqref="R6:R300">
    <cfRule type="cellIs" dxfId="367" priority="62" stopIfTrue="1" operator="between">
      <formula>4</formula>
      <formula>5</formula>
    </cfRule>
    <cfRule type="cellIs" dxfId="366" priority="63" stopIfTrue="1" operator="between">
      <formula>3</formula>
      <formula>4</formula>
    </cfRule>
    <cfRule type="cellIs" dxfId="365" priority="64" stopIfTrue="1" operator="between">
      <formula>2</formula>
      <formula>3</formula>
    </cfRule>
    <cfRule type="cellIs" dxfId="364" priority="65" stopIfTrue="1" operator="between">
      <formula>1</formula>
      <formula>2</formula>
    </cfRule>
    <cfRule type="cellIs" dxfId="363" priority="66" stopIfTrue="1" operator="between">
      <formula>0</formula>
      <formula>1</formula>
    </cfRule>
  </conditionalFormatting>
  <conditionalFormatting sqref="Q6:Q300">
    <cfRule type="cellIs" dxfId="362" priority="57" stopIfTrue="1" operator="between">
      <formula>4</formula>
      <formula>5</formula>
    </cfRule>
    <cfRule type="cellIs" dxfId="361" priority="58" stopIfTrue="1" operator="between">
      <formula>3</formula>
      <formula>4</formula>
    </cfRule>
    <cfRule type="cellIs" dxfId="360" priority="59" stopIfTrue="1" operator="between">
      <formula>2</formula>
      <formula>3</formula>
    </cfRule>
    <cfRule type="cellIs" dxfId="359" priority="60" stopIfTrue="1" operator="between">
      <formula>1</formula>
      <formula>2</formula>
    </cfRule>
    <cfRule type="cellIs" dxfId="358" priority="61" stopIfTrue="1" operator="between">
      <formula>0</formula>
      <formula>1</formula>
    </cfRule>
  </conditionalFormatting>
  <conditionalFormatting sqref="P6:P300">
    <cfRule type="cellIs" dxfId="357" priority="52" stopIfTrue="1" operator="between">
      <formula>4</formula>
      <formula>5</formula>
    </cfRule>
    <cfRule type="cellIs" dxfId="356" priority="53" stopIfTrue="1" operator="between">
      <formula>3</formula>
      <formula>4</formula>
    </cfRule>
    <cfRule type="cellIs" dxfId="355" priority="54" stopIfTrue="1" operator="between">
      <formula>2</formula>
      <formula>3</formula>
    </cfRule>
    <cfRule type="cellIs" dxfId="354" priority="55" stopIfTrue="1" operator="between">
      <formula>1</formula>
      <formula>2</formula>
    </cfRule>
    <cfRule type="cellIs" dxfId="353" priority="56" stopIfTrue="1" operator="between">
      <formula>0</formula>
      <formula>1</formula>
    </cfRule>
  </conditionalFormatting>
  <conditionalFormatting sqref="O6:O300">
    <cfRule type="cellIs" dxfId="352" priority="47" stopIfTrue="1" operator="between">
      <formula>4</formula>
      <formula>5</formula>
    </cfRule>
    <cfRule type="cellIs" dxfId="351" priority="48" stopIfTrue="1" operator="between">
      <formula>3</formula>
      <formula>4</formula>
    </cfRule>
    <cfRule type="cellIs" dxfId="350" priority="49" stopIfTrue="1" operator="between">
      <formula>2</formula>
      <formula>3</formula>
    </cfRule>
    <cfRule type="cellIs" dxfId="349" priority="50" stopIfTrue="1" operator="between">
      <formula>1</formula>
      <formula>2</formula>
    </cfRule>
    <cfRule type="cellIs" dxfId="348" priority="51" stopIfTrue="1" operator="between">
      <formula>0</formula>
      <formula>1</formula>
    </cfRule>
  </conditionalFormatting>
  <conditionalFormatting sqref="N6:N300">
    <cfRule type="cellIs" dxfId="347" priority="42" stopIfTrue="1" operator="between">
      <formula>4</formula>
      <formula>5</formula>
    </cfRule>
    <cfRule type="cellIs" dxfId="346" priority="43" stopIfTrue="1" operator="between">
      <formula>3</formula>
      <formula>4</formula>
    </cfRule>
    <cfRule type="cellIs" dxfId="345" priority="44" stopIfTrue="1" operator="between">
      <formula>2</formula>
      <formula>3</formula>
    </cfRule>
    <cfRule type="cellIs" dxfId="344" priority="45" stopIfTrue="1" operator="between">
      <formula>1</formula>
      <formula>2</formula>
    </cfRule>
    <cfRule type="cellIs" dxfId="343" priority="46" stopIfTrue="1" operator="between">
      <formula>0</formula>
      <formula>1</formula>
    </cfRule>
  </conditionalFormatting>
  <conditionalFormatting sqref="M6:M300">
    <cfRule type="cellIs" dxfId="342" priority="37" stopIfTrue="1" operator="between">
      <formula>4</formula>
      <formula>5</formula>
    </cfRule>
    <cfRule type="cellIs" dxfId="341" priority="38" stopIfTrue="1" operator="between">
      <formula>3</formula>
      <formula>4</formula>
    </cfRule>
    <cfRule type="cellIs" dxfId="340" priority="39" stopIfTrue="1" operator="between">
      <formula>2</formula>
      <formula>3</formula>
    </cfRule>
    <cfRule type="cellIs" dxfId="339" priority="40" stopIfTrue="1" operator="between">
      <formula>1</formula>
      <formula>2</formula>
    </cfRule>
    <cfRule type="cellIs" dxfId="338" priority="41" stopIfTrue="1" operator="between">
      <formula>0</formula>
      <formula>1</formula>
    </cfRule>
  </conditionalFormatting>
  <conditionalFormatting sqref="L6:L300">
    <cfRule type="cellIs" dxfId="337" priority="32" stopIfTrue="1" operator="between">
      <formula>4</formula>
      <formula>5</formula>
    </cfRule>
    <cfRule type="cellIs" dxfId="336" priority="33" stopIfTrue="1" operator="between">
      <formula>3</formula>
      <formula>4</formula>
    </cfRule>
    <cfRule type="cellIs" dxfId="335" priority="34" stopIfTrue="1" operator="between">
      <formula>2</formula>
      <formula>3</formula>
    </cfRule>
    <cfRule type="cellIs" dxfId="334" priority="35" stopIfTrue="1" operator="between">
      <formula>1</formula>
      <formula>2</formula>
    </cfRule>
    <cfRule type="cellIs" dxfId="333" priority="36" stopIfTrue="1" operator="between">
      <formula>0</formula>
      <formula>1</formula>
    </cfRule>
  </conditionalFormatting>
  <conditionalFormatting sqref="K6:K300">
    <cfRule type="cellIs" dxfId="332" priority="27" stopIfTrue="1" operator="between">
      <formula>4</formula>
      <formula>5</formula>
    </cfRule>
    <cfRule type="cellIs" dxfId="331" priority="28" stopIfTrue="1" operator="between">
      <formula>3</formula>
      <formula>4</formula>
    </cfRule>
    <cfRule type="cellIs" dxfId="330" priority="29" stopIfTrue="1" operator="between">
      <formula>2</formula>
      <formula>3</formula>
    </cfRule>
    <cfRule type="cellIs" dxfId="329" priority="30" stopIfTrue="1" operator="between">
      <formula>1</formula>
      <formula>2</formula>
    </cfRule>
    <cfRule type="cellIs" dxfId="328" priority="31" stopIfTrue="1" operator="between">
      <formula>0</formula>
      <formula>1</formula>
    </cfRule>
  </conditionalFormatting>
  <conditionalFormatting sqref="J6:J300">
    <cfRule type="cellIs" dxfId="327" priority="22" stopIfTrue="1" operator="between">
      <formula>4</formula>
      <formula>5</formula>
    </cfRule>
    <cfRule type="cellIs" dxfId="326" priority="23" stopIfTrue="1" operator="between">
      <formula>3</formula>
      <formula>4</formula>
    </cfRule>
    <cfRule type="cellIs" dxfId="325" priority="24" stopIfTrue="1" operator="between">
      <formula>2</formula>
      <formula>3</formula>
    </cfRule>
    <cfRule type="cellIs" dxfId="324" priority="25" stopIfTrue="1" operator="between">
      <formula>1</formula>
      <formula>2</formula>
    </cfRule>
    <cfRule type="cellIs" dxfId="323" priority="26" stopIfTrue="1" operator="between">
      <formula>0</formula>
      <formula>1</formula>
    </cfRule>
  </conditionalFormatting>
  <conditionalFormatting sqref="I6:I300">
    <cfRule type="cellIs" dxfId="322" priority="17" stopIfTrue="1" operator="between">
      <formula>4</formula>
      <formula>5</formula>
    </cfRule>
    <cfRule type="cellIs" dxfId="321" priority="18" stopIfTrue="1" operator="between">
      <formula>3</formula>
      <formula>4</formula>
    </cfRule>
    <cfRule type="cellIs" dxfId="320" priority="19" stopIfTrue="1" operator="between">
      <formula>2</formula>
      <formula>3</formula>
    </cfRule>
    <cfRule type="cellIs" dxfId="319" priority="20" stopIfTrue="1" operator="between">
      <formula>1</formula>
      <formula>2</formula>
    </cfRule>
    <cfRule type="cellIs" dxfId="318" priority="21" stopIfTrue="1" operator="between">
      <formula>0</formula>
      <formula>1</formula>
    </cfRule>
  </conditionalFormatting>
  <conditionalFormatting sqref="H6:H300">
    <cfRule type="cellIs" dxfId="317" priority="12" stopIfTrue="1" operator="between">
      <formula>4</formula>
      <formula>5</formula>
    </cfRule>
    <cfRule type="cellIs" dxfId="316" priority="13" stopIfTrue="1" operator="between">
      <formula>3</formula>
      <formula>4</formula>
    </cfRule>
    <cfRule type="cellIs" dxfId="315" priority="14" stopIfTrue="1" operator="between">
      <formula>2</formula>
      <formula>3</formula>
    </cfRule>
    <cfRule type="cellIs" dxfId="314" priority="15" stopIfTrue="1" operator="between">
      <formula>1</formula>
      <formula>2</formula>
    </cfRule>
    <cfRule type="cellIs" dxfId="313" priority="16" stopIfTrue="1" operator="between">
      <formula>0</formula>
      <formula>1</formula>
    </cfRule>
  </conditionalFormatting>
  <conditionalFormatting sqref="G6:G300">
    <cfRule type="cellIs" dxfId="312" priority="7" stopIfTrue="1" operator="between">
      <formula>4</formula>
      <formula>5</formula>
    </cfRule>
    <cfRule type="cellIs" dxfId="311" priority="8" stopIfTrue="1" operator="between">
      <formula>3</formula>
      <formula>4</formula>
    </cfRule>
    <cfRule type="cellIs" dxfId="310" priority="9" stopIfTrue="1" operator="between">
      <formula>2</formula>
      <formula>3</formula>
    </cfRule>
    <cfRule type="cellIs" dxfId="309" priority="10" stopIfTrue="1" operator="between">
      <formula>1</formula>
      <formula>2</formula>
    </cfRule>
    <cfRule type="cellIs" dxfId="308" priority="11" stopIfTrue="1" operator="between">
      <formula>0</formula>
      <formula>1</formula>
    </cfRule>
  </conditionalFormatting>
  <conditionalFormatting sqref="F6:F300">
    <cfRule type="cellIs" dxfId="307" priority="2" stopIfTrue="1" operator="between">
      <formula>4</formula>
      <formula>5</formula>
    </cfRule>
    <cfRule type="cellIs" dxfId="306" priority="3" stopIfTrue="1" operator="between">
      <formula>3</formula>
      <formula>4</formula>
    </cfRule>
    <cfRule type="cellIs" dxfId="305" priority="4" stopIfTrue="1" operator="between">
      <formula>2</formula>
      <formula>3</formula>
    </cfRule>
    <cfRule type="cellIs" dxfId="304" priority="5" stopIfTrue="1" operator="between">
      <formula>1</formula>
      <formula>2</formula>
    </cfRule>
    <cfRule type="cellIs" dxfId="303" priority="6" stopIfTrue="1" operator="between">
      <formula>0</formula>
      <formula>1</formula>
    </cfRule>
  </conditionalFormatting>
  <conditionalFormatting sqref="A2:AN300">
    <cfRule type="containsBlanks" priority="1" stopIfTrue="1">
      <formula>LEN(TRIM(A2))=0</formula>
    </cfRule>
  </conditionalFormatting>
  <pageMargins left="0.7" right="0.7" top="0.75" bottom="0.75" header="0.3" footer="0.3"/>
  <pageSetup paperSize="9" orientation="portrait"/>
  <drawing r:id="rId1"/>
  <picture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0" tint="-0.499984740745262"/>
  </sheetPr>
  <dimension ref="A1:IT164"/>
  <sheetViews>
    <sheetView workbookViewId="0">
      <selection activeCell="H24" sqref="H24"/>
    </sheetView>
  </sheetViews>
  <sheetFormatPr defaultColWidth="9.42578125" defaultRowHeight="15" x14ac:dyDescent="0.25"/>
  <cols>
    <col min="1" max="1" width="36.42578125" style="281" customWidth="1"/>
    <col min="2" max="2" width="28.42578125" style="281" customWidth="1"/>
    <col min="3" max="3" width="9.5703125" style="281" bestFit="1" customWidth="1"/>
    <col min="4" max="4" width="9.42578125" style="281"/>
    <col min="5" max="5" width="9.5703125" style="281" bestFit="1" customWidth="1"/>
    <col min="6" max="6" width="22.5703125" style="281" hidden="1" customWidth="1"/>
    <col min="7" max="7" width="12.5703125" style="281" bestFit="1" customWidth="1"/>
    <col min="8" max="9" width="9.42578125" style="281"/>
    <col min="10" max="10" width="17.7109375" style="281" hidden="1" customWidth="1"/>
    <col min="11" max="11" width="11.5703125" style="281" bestFit="1" customWidth="1"/>
    <col min="12" max="12" width="9.42578125" style="281"/>
    <col min="13" max="13" width="11.42578125" style="284" bestFit="1" customWidth="1"/>
    <col min="14" max="14" width="16.7109375" style="281" customWidth="1"/>
    <col min="15" max="15" width="10.5703125" style="281" bestFit="1" customWidth="1"/>
    <col min="16" max="16" width="9.5703125" style="281" bestFit="1" customWidth="1"/>
    <col min="17" max="17" width="9.42578125" style="281"/>
    <col min="18" max="18" width="19.42578125" style="281" hidden="1" customWidth="1"/>
    <col min="19" max="19" width="11.5703125" style="281" bestFit="1" customWidth="1"/>
    <col min="20" max="20" width="9.5703125" style="281" bestFit="1" customWidth="1"/>
    <col min="21" max="21" width="11.42578125" style="284" bestFit="1" customWidth="1"/>
    <col min="22" max="22" width="18.42578125" style="281" hidden="1" customWidth="1"/>
    <col min="23" max="23" width="12.42578125" style="281" bestFit="1" customWidth="1"/>
    <col min="24" max="24" width="9.42578125" style="281"/>
    <col min="25" max="25" width="10" style="281" bestFit="1" customWidth="1"/>
    <col min="26" max="26" width="19.42578125" style="281" hidden="1" customWidth="1"/>
    <col min="27" max="27" width="11.5703125" style="281" bestFit="1" customWidth="1"/>
    <col min="28" max="28" width="9.42578125" style="281"/>
    <col min="29" max="29" width="11.42578125" style="284" bestFit="1" customWidth="1"/>
    <col min="30" max="30" width="31.42578125" style="281" hidden="1" customWidth="1"/>
    <col min="31" max="31" width="11.5703125" style="281" bestFit="1" customWidth="1"/>
    <col min="32" max="33" width="9.5703125" style="281" bestFit="1" customWidth="1"/>
    <col min="34" max="34" width="19.42578125" style="281" hidden="1" customWidth="1"/>
    <col min="35" max="35" width="11.5703125" style="281" bestFit="1" customWidth="1"/>
    <col min="36" max="36" width="11.42578125" style="281" customWidth="1"/>
    <col min="37" max="37" width="10.42578125" style="284" customWidth="1"/>
    <col min="38" max="38" width="0.42578125" style="281" customWidth="1"/>
    <col min="39" max="40" width="9.5703125" style="281" bestFit="1" customWidth="1"/>
    <col min="41" max="41" width="10" style="281" bestFit="1" customWidth="1"/>
    <col min="42" max="42" width="19.42578125" style="281" hidden="1" customWidth="1"/>
    <col min="43" max="43" width="11.5703125" style="281" bestFit="1" customWidth="1"/>
    <col min="44" max="44" width="9.5703125" style="281" bestFit="1" customWidth="1"/>
    <col min="45" max="45" width="11.5703125" style="281" bestFit="1" customWidth="1"/>
    <col min="46" max="46" width="0.5703125" style="281" hidden="1" customWidth="1"/>
    <col min="47" max="49" width="0" style="281" hidden="1"/>
    <col min="50" max="50" width="19.42578125" style="281" hidden="1" customWidth="1"/>
    <col min="51" max="51" width="11.42578125" style="281" hidden="1" customWidth="1"/>
    <col min="52" max="52" width="0" style="281" hidden="1"/>
    <col min="53" max="53" width="11.5703125" style="50" hidden="1" customWidth="1"/>
    <col min="54" max="54" width="37.42578125" style="281" hidden="1" customWidth="1"/>
    <col min="55" max="56" width="0" style="281" hidden="1"/>
    <col min="57" max="57" width="10" style="281" hidden="1" customWidth="1"/>
    <col min="58" max="58" width="19.42578125" style="281" hidden="1" customWidth="1"/>
    <col min="59" max="60" width="11.42578125" style="281" hidden="1" customWidth="1"/>
    <col min="61" max="61" width="11.5703125" style="215" hidden="1" customWidth="1"/>
    <col min="62" max="62" width="27.42578125" style="281" bestFit="1" customWidth="1"/>
    <col min="63" max="64" width="9.5703125" style="281" bestFit="1" customWidth="1"/>
    <col min="65" max="65" width="10.42578125" style="281" bestFit="1" customWidth="1"/>
    <col min="66" max="66" width="15.42578125" style="281" hidden="1" customWidth="1"/>
    <col min="67" max="68" width="9.5703125" style="281" bestFit="1" customWidth="1"/>
    <col min="69" max="69" width="11.5703125" style="50" bestFit="1" customWidth="1"/>
    <col min="70" max="70" width="33.42578125" style="281" hidden="1" customWidth="1"/>
    <col min="71" max="72" width="0" style="281" hidden="1"/>
    <col min="73" max="73" width="10" style="281" hidden="1" customWidth="1"/>
    <col min="74" max="74" width="15.42578125" style="281" hidden="1" customWidth="1"/>
    <col min="75" max="76" width="0" style="281" hidden="1"/>
    <col min="77" max="77" width="11.5703125" style="281" hidden="1" customWidth="1"/>
    <col min="78" max="78" width="31.42578125" style="281" hidden="1" customWidth="1"/>
    <col min="79" max="81" width="0" style="281" hidden="1"/>
    <col min="82" max="82" width="15.42578125" style="281" hidden="1" customWidth="1"/>
    <col min="83" max="84" width="0" style="281" hidden="1"/>
    <col min="85" max="85" width="11.5703125" style="50" hidden="1" customWidth="1"/>
    <col min="86" max="92" width="0" style="281" hidden="1"/>
    <col min="93" max="93" width="9.42578125" style="215" hidden="1" customWidth="1"/>
    <col min="94" max="100" width="0" style="281" hidden="1"/>
    <col min="101" max="101" width="11" style="215" hidden="1" customWidth="1"/>
    <col min="102" max="102" width="0" style="281" hidden="1"/>
    <col min="103" max="103" width="10.5703125" style="281" bestFit="1" customWidth="1"/>
    <col min="104" max="104" width="19.42578125" style="281" customWidth="1"/>
    <col min="105" max="105" width="9.42578125" style="281"/>
    <col min="106" max="106" width="15" style="281" hidden="1" customWidth="1"/>
    <col min="107" max="107" width="23.42578125" style="281" customWidth="1"/>
    <col min="108" max="108" width="9.5703125" style="281" bestFit="1" customWidth="1"/>
    <col min="109" max="109" width="11.42578125" style="50" bestFit="1" customWidth="1"/>
    <col min="110" max="110" width="14.5703125" style="281" hidden="1" customWidth="1"/>
    <col min="111" max="111" width="11.42578125" style="281" bestFit="1" customWidth="1"/>
    <col min="112" max="112" width="9.5703125" style="281" bestFit="1" customWidth="1"/>
    <col min="113" max="113" width="9.42578125" style="281"/>
    <col min="114" max="114" width="0" style="281" hidden="1"/>
    <col min="115" max="116" width="9.5703125" style="281" bestFit="1" customWidth="1"/>
    <col min="117" max="117" width="11.5703125" style="215" bestFit="1" customWidth="1"/>
    <col min="118" max="118" width="0.5703125" style="281" customWidth="1"/>
    <col min="119" max="119" width="13.5703125" style="281" bestFit="1" customWidth="1"/>
    <col min="120" max="120" width="9.5703125" style="281" bestFit="1" customWidth="1"/>
    <col min="121" max="121" width="9.42578125" style="281"/>
    <col min="122" max="122" width="0" style="281" hidden="1"/>
    <col min="123" max="123" width="11.5703125" style="281" bestFit="1" customWidth="1"/>
    <col min="124" max="124" width="9.5703125" style="281" bestFit="1" customWidth="1"/>
    <col min="125" max="125" width="11.5703125" style="50" bestFit="1" customWidth="1"/>
    <col min="126" max="126" width="0" style="281" hidden="1"/>
    <col min="127" max="128" width="9.5703125" style="281" bestFit="1" customWidth="1"/>
    <col min="129" max="129" width="9.42578125" style="281"/>
    <col min="130" max="130" width="0" style="281" hidden="1"/>
    <col min="131" max="132" width="9.5703125" style="281" bestFit="1" customWidth="1"/>
    <col min="133" max="133" width="11.5703125" style="215" bestFit="1" customWidth="1"/>
    <col min="134" max="134" width="43.42578125" style="281" hidden="1" customWidth="1"/>
    <col min="135" max="135" width="11" style="281" customWidth="1"/>
    <col min="136" max="136" width="9.5703125" style="281" bestFit="1" customWidth="1"/>
    <col min="137" max="137" width="9.42578125" style="281"/>
    <col min="138" max="138" width="0" style="281" hidden="1"/>
    <col min="139" max="140" width="9.42578125" style="281" customWidth="1"/>
    <col min="141" max="141" width="11.5703125" style="50" bestFit="1" customWidth="1"/>
    <col min="142" max="142" width="0" style="281" hidden="1"/>
    <col min="143" max="144" width="23.5703125" style="281" customWidth="1"/>
    <col min="145" max="145" width="9.42578125" style="281"/>
    <col min="146" max="146" width="0" style="281" hidden="1"/>
    <col min="147" max="148" width="9.5703125" style="281" bestFit="1" customWidth="1"/>
    <col min="149" max="149" width="11.5703125" style="215" customWidth="1"/>
    <col min="150" max="150" width="43.5703125" style="281" hidden="1" customWidth="1"/>
    <col min="151" max="153" width="9.5703125" style="281" bestFit="1" customWidth="1"/>
    <col min="154" max="154" width="0" style="281" hidden="1"/>
    <col min="155" max="156" width="9.5703125" style="281" bestFit="1" customWidth="1"/>
    <col min="157" max="157" width="11.5703125" style="50" bestFit="1" customWidth="1"/>
    <col min="158" max="158" width="0" style="281" hidden="1"/>
    <col min="159" max="161" width="9.5703125" style="281" bestFit="1" customWidth="1"/>
    <col min="162" max="162" width="0" style="281" hidden="1"/>
    <col min="163" max="164" width="9.5703125" style="281" bestFit="1" customWidth="1"/>
    <col min="165" max="165" width="11.5703125" style="50" bestFit="1" customWidth="1"/>
    <col min="166" max="166" width="0" style="281" hidden="1"/>
    <col min="167" max="167" width="9.5703125" style="281" hidden="1" bestFit="1" customWidth="1"/>
    <col min="168" max="168" width="0" style="281" hidden="1"/>
    <col min="169" max="172" width="13" style="281" hidden="1" customWidth="1"/>
    <col min="173" max="173" width="11.5703125" style="50" hidden="1" customWidth="1"/>
    <col min="174" max="174" width="0" style="281" hidden="1"/>
    <col min="175" max="180" width="13" style="281" hidden="1" customWidth="1"/>
    <col min="181" max="181" width="11.5703125" style="215" hidden="1" customWidth="1"/>
    <col min="182" max="182" width="0" style="281" hidden="1"/>
    <col min="183" max="183" width="9.5703125" style="281" hidden="1" bestFit="1" customWidth="1"/>
    <col min="184" max="185" width="13" style="281" hidden="1" customWidth="1"/>
    <col min="186" max="186" width="0" style="281" hidden="1"/>
    <col min="187" max="187" width="9.5703125" style="281" hidden="1" bestFit="1" customWidth="1"/>
    <col min="188" max="188" width="13" style="281" hidden="1" customWidth="1"/>
    <col min="189" max="189" width="11.5703125" style="50" hidden="1" bestFit="1" customWidth="1"/>
    <col min="190" max="190" width="0" style="281" hidden="1"/>
    <col min="191" max="191" width="9.5703125" style="281" hidden="1" bestFit="1" customWidth="1"/>
    <col min="192" max="193" width="13" style="281" hidden="1" customWidth="1"/>
    <col min="194" max="194" width="0" style="281" hidden="1"/>
    <col min="195" max="195" width="9.5703125" style="281" hidden="1" bestFit="1" customWidth="1"/>
    <col min="196" max="196" width="13" style="281" hidden="1" customWidth="1"/>
    <col min="197" max="197" width="11.5703125" style="215" hidden="1" bestFit="1" customWidth="1"/>
    <col min="198" max="198" width="0" style="281" hidden="1"/>
    <col min="199" max="199" width="9.5703125" style="281" hidden="1" bestFit="1" customWidth="1"/>
    <col min="200" max="200" width="13" style="281" hidden="1" customWidth="1"/>
    <col min="201" max="201" width="9.5703125" style="281" hidden="1" bestFit="1" customWidth="1"/>
    <col min="202" max="202" width="0" style="281" hidden="1"/>
    <col min="203" max="203" width="9.5703125" style="281" hidden="1" bestFit="1" customWidth="1"/>
    <col min="204" max="204" width="13" style="281" hidden="1" customWidth="1"/>
    <col min="205" max="205" width="11.5703125" style="50" hidden="1" bestFit="1" customWidth="1"/>
    <col min="206" max="206" width="0" style="281" hidden="1"/>
    <col min="207" max="207" width="9.5703125" style="281" hidden="1" bestFit="1" customWidth="1"/>
    <col min="208" max="209" width="13" style="281" hidden="1" customWidth="1"/>
    <col min="210" max="210" width="0" style="281" hidden="1"/>
    <col min="211" max="211" width="9.5703125" style="281" hidden="1" bestFit="1" customWidth="1"/>
    <col min="212" max="212" width="13" style="281" hidden="1" customWidth="1"/>
    <col min="213" max="213" width="11.5703125" style="215" hidden="1" bestFit="1" customWidth="1"/>
    <col min="214" max="214" width="0" style="281" hidden="1"/>
    <col min="215" max="215" width="9.5703125" style="281" hidden="1" bestFit="1" customWidth="1"/>
    <col min="216" max="217" width="13" style="281" hidden="1" customWidth="1"/>
    <col min="218" max="218" width="0" style="281" hidden="1"/>
    <col min="219" max="219" width="9.5703125" style="281" hidden="1" bestFit="1" customWidth="1"/>
    <col min="220" max="220" width="13" style="281" hidden="1" customWidth="1"/>
    <col min="221" max="221" width="11.5703125" style="50" hidden="1" bestFit="1" customWidth="1"/>
    <col min="222" max="222" width="0" style="281" hidden="1"/>
    <col min="223" max="223" width="9.5703125" style="281" hidden="1" bestFit="1" customWidth="1"/>
    <col min="224" max="225" width="13" style="281" hidden="1" customWidth="1"/>
    <col min="226" max="226" width="0" style="281" hidden="1"/>
    <col min="227" max="227" width="9.5703125" style="281" hidden="1" bestFit="1" customWidth="1"/>
    <col min="228" max="228" width="13" style="281" hidden="1" customWidth="1"/>
    <col min="229" max="229" width="11.5703125" style="215" hidden="1" bestFit="1" customWidth="1"/>
    <col min="230" max="230" width="0" style="281" hidden="1"/>
    <col min="231" max="231" width="9.5703125" style="281" hidden="1" bestFit="1" customWidth="1"/>
    <col min="232" max="233" width="13" style="281" hidden="1" customWidth="1"/>
    <col min="234" max="234" width="0" style="281" hidden="1"/>
    <col min="235" max="235" width="9.5703125" style="281" hidden="1" bestFit="1" customWidth="1"/>
    <col min="236" max="236" width="13" style="281" hidden="1" customWidth="1"/>
    <col min="237" max="237" width="11.5703125" style="50" hidden="1" bestFit="1" customWidth="1"/>
    <col min="238" max="238" width="33" style="281" hidden="1" customWidth="1"/>
    <col min="239" max="239" width="9.5703125" style="281" hidden="1" bestFit="1" customWidth="1"/>
    <col min="240" max="241" width="13" style="281" hidden="1" customWidth="1"/>
    <col min="242" max="242" width="0" style="281" hidden="1"/>
    <col min="243" max="243" width="9.5703125" style="281" hidden="1" bestFit="1" customWidth="1"/>
    <col min="244" max="244" width="13" style="281" hidden="1" customWidth="1"/>
    <col min="245" max="245" width="11.5703125" style="215" hidden="1" bestFit="1" customWidth="1"/>
    <col min="246" max="246" width="0" style="281" hidden="1"/>
    <col min="247" max="247" width="9.5703125" style="281" hidden="1" bestFit="1" customWidth="1"/>
    <col min="248" max="249" width="13" style="281" hidden="1" customWidth="1"/>
    <col min="250" max="250" width="0" style="281" hidden="1"/>
    <col min="251" max="251" width="9.5703125" style="281" hidden="1" bestFit="1" customWidth="1"/>
    <col min="252" max="252" width="13" style="281" hidden="1" customWidth="1"/>
    <col min="253" max="253" width="11.5703125" style="50" hidden="1" bestFit="1" customWidth="1"/>
    <col min="254" max="254" width="13" style="281" hidden="1" customWidth="1"/>
    <col min="255" max="16384" width="9.42578125" style="281"/>
  </cols>
  <sheetData>
    <row r="1" spans="1:253" s="283" customFormat="1" ht="12.95" customHeight="1" x14ac:dyDescent="0.2">
      <c r="A1" s="164" t="s">
        <v>0</v>
      </c>
      <c r="B1" s="164" t="s">
        <v>8621</v>
      </c>
      <c r="C1" s="164" t="s">
        <v>1</v>
      </c>
      <c r="D1" s="164" t="s">
        <v>2</v>
      </c>
      <c r="E1" s="164" t="s">
        <v>9258</v>
      </c>
      <c r="F1" s="302" t="s">
        <v>1276</v>
      </c>
      <c r="G1" s="302"/>
      <c r="H1" s="302"/>
      <c r="I1" s="302"/>
      <c r="J1" s="302"/>
      <c r="K1" s="302"/>
      <c r="L1" s="302"/>
      <c r="M1" s="302"/>
      <c r="N1" s="301" t="s">
        <v>196</v>
      </c>
      <c r="O1" s="301"/>
      <c r="P1" s="301"/>
      <c r="Q1" s="301"/>
      <c r="R1" s="301"/>
      <c r="S1" s="301"/>
      <c r="T1" s="301"/>
      <c r="U1" s="301"/>
      <c r="V1" s="302" t="s">
        <v>825</v>
      </c>
      <c r="W1" s="302"/>
      <c r="X1" s="302"/>
      <c r="Y1" s="302"/>
      <c r="Z1" s="302"/>
      <c r="AA1" s="302"/>
      <c r="AB1" s="302"/>
      <c r="AC1" s="302"/>
      <c r="AD1" s="301" t="s">
        <v>562</v>
      </c>
      <c r="AE1" s="301"/>
      <c r="AF1" s="301"/>
      <c r="AG1" s="301"/>
      <c r="AH1" s="301"/>
      <c r="AI1" s="301"/>
      <c r="AJ1" s="301"/>
      <c r="AK1" s="301"/>
      <c r="AL1" s="302" t="s">
        <v>564</v>
      </c>
      <c r="AM1" s="302"/>
      <c r="AN1" s="302"/>
      <c r="AO1" s="302"/>
      <c r="AP1" s="302"/>
      <c r="AQ1" s="302"/>
      <c r="AR1" s="302"/>
      <c r="AS1" s="302"/>
      <c r="AT1" s="305" t="s">
        <v>37</v>
      </c>
      <c r="AU1" s="305"/>
      <c r="AV1" s="305"/>
      <c r="AW1" s="305"/>
      <c r="AX1" s="305"/>
      <c r="AY1" s="305"/>
      <c r="AZ1" s="305"/>
      <c r="BA1" s="305"/>
      <c r="BB1" s="302" t="s">
        <v>35</v>
      </c>
      <c r="BC1" s="302"/>
      <c r="BD1" s="302"/>
      <c r="BE1" s="302"/>
      <c r="BF1" s="302"/>
      <c r="BG1" s="302"/>
      <c r="BH1" s="302"/>
      <c r="BI1" s="302"/>
      <c r="BJ1" s="301" t="s">
        <v>1099</v>
      </c>
      <c r="BK1" s="301"/>
      <c r="BL1" s="301"/>
      <c r="BM1" s="301"/>
      <c r="BN1" s="301"/>
      <c r="BO1" s="301"/>
      <c r="BP1" s="301"/>
      <c r="BQ1" s="301"/>
      <c r="BR1" s="302" t="s">
        <v>13</v>
      </c>
      <c r="BS1" s="302"/>
      <c r="BT1" s="302"/>
      <c r="BU1" s="302"/>
      <c r="BV1" s="302"/>
      <c r="BW1" s="302"/>
      <c r="BX1" s="302"/>
      <c r="BY1" s="302"/>
      <c r="BZ1" s="305" t="s">
        <v>18</v>
      </c>
      <c r="CA1" s="305"/>
      <c r="CB1" s="305"/>
      <c r="CC1" s="305"/>
      <c r="CD1" s="305"/>
      <c r="CE1" s="305"/>
      <c r="CF1" s="305"/>
      <c r="CG1" s="305"/>
      <c r="CH1" s="306" t="s">
        <v>8622</v>
      </c>
      <c r="CI1" s="306"/>
      <c r="CJ1" s="306"/>
      <c r="CK1" s="306"/>
      <c r="CL1" s="306"/>
      <c r="CM1" s="306"/>
      <c r="CN1" s="306"/>
      <c r="CO1" s="306"/>
      <c r="CP1" s="302" t="s">
        <v>21</v>
      </c>
      <c r="CQ1" s="302"/>
      <c r="CR1" s="302"/>
      <c r="CS1" s="302"/>
      <c r="CT1" s="302"/>
      <c r="CU1" s="302"/>
      <c r="CV1" s="302"/>
      <c r="CW1" s="302"/>
      <c r="CX1" s="304" t="s">
        <v>571</v>
      </c>
      <c r="CY1" s="304"/>
      <c r="CZ1" s="304"/>
      <c r="DA1" s="304"/>
      <c r="DB1" s="304"/>
      <c r="DC1" s="304"/>
      <c r="DD1" s="304"/>
      <c r="DE1" s="304"/>
      <c r="DF1" s="303" t="s">
        <v>557</v>
      </c>
      <c r="DG1" s="303"/>
      <c r="DH1" s="303"/>
      <c r="DI1" s="303"/>
      <c r="DJ1" s="303"/>
      <c r="DK1" s="303"/>
      <c r="DL1" s="303"/>
      <c r="DM1" s="303"/>
      <c r="DN1" s="304" t="s">
        <v>575</v>
      </c>
      <c r="DO1" s="304"/>
      <c r="DP1" s="304"/>
      <c r="DQ1" s="304"/>
      <c r="DR1" s="304"/>
      <c r="DS1" s="304"/>
      <c r="DT1" s="304"/>
      <c r="DU1" s="304"/>
      <c r="DV1" s="303" t="s">
        <v>560</v>
      </c>
      <c r="DW1" s="303"/>
      <c r="DX1" s="303"/>
      <c r="DY1" s="303"/>
      <c r="DZ1" s="303"/>
      <c r="EA1" s="303"/>
      <c r="EB1" s="303"/>
      <c r="EC1" s="303"/>
      <c r="ED1" s="165"/>
      <c r="EE1" s="315" t="s">
        <v>573</v>
      </c>
      <c r="EF1" s="315"/>
      <c r="EG1" s="315"/>
      <c r="EH1" s="315"/>
      <c r="EI1" s="315"/>
      <c r="EJ1" s="315"/>
      <c r="EK1" s="316"/>
      <c r="EL1" s="166"/>
      <c r="EM1" s="303" t="s">
        <v>553</v>
      </c>
      <c r="EN1" s="303"/>
      <c r="EO1" s="303"/>
      <c r="EP1" s="303"/>
      <c r="EQ1" s="303"/>
      <c r="ER1" s="303"/>
      <c r="ES1" s="303"/>
      <c r="ET1" s="307" t="s">
        <v>1195</v>
      </c>
      <c r="EU1" s="307"/>
      <c r="EV1" s="307"/>
      <c r="EW1" s="307"/>
      <c r="EX1" s="307"/>
      <c r="EY1" s="307"/>
      <c r="EZ1" s="307"/>
      <c r="FA1" s="307"/>
      <c r="FB1" s="308" t="s">
        <v>44</v>
      </c>
      <c r="FC1" s="308"/>
      <c r="FD1" s="308"/>
      <c r="FE1" s="308"/>
      <c r="FF1" s="308"/>
      <c r="FG1" s="308"/>
      <c r="FH1" s="308"/>
      <c r="FI1" s="308"/>
      <c r="FJ1" s="307" t="s">
        <v>23</v>
      </c>
      <c r="FK1" s="307"/>
      <c r="FL1" s="307"/>
      <c r="FM1" s="307"/>
      <c r="FN1" s="307"/>
      <c r="FO1" s="307"/>
      <c r="FP1" s="307"/>
      <c r="FQ1" s="307"/>
      <c r="FR1" s="308" t="s">
        <v>25</v>
      </c>
      <c r="FS1" s="308"/>
      <c r="FT1" s="308"/>
      <c r="FU1" s="308"/>
      <c r="FV1" s="308"/>
      <c r="FW1" s="308"/>
      <c r="FX1" s="308"/>
      <c r="FY1" s="308"/>
      <c r="FZ1" s="307" t="s">
        <v>2701</v>
      </c>
      <c r="GA1" s="307"/>
      <c r="GB1" s="307"/>
      <c r="GC1" s="307"/>
      <c r="GD1" s="307"/>
      <c r="GE1" s="307"/>
      <c r="GF1" s="307"/>
      <c r="GG1" s="307"/>
      <c r="GH1" s="308" t="s">
        <v>2707</v>
      </c>
      <c r="GI1" s="308"/>
      <c r="GJ1" s="308"/>
      <c r="GK1" s="308"/>
      <c r="GL1" s="308"/>
      <c r="GM1" s="308"/>
      <c r="GN1" s="308"/>
      <c r="GO1" s="308"/>
      <c r="GP1" s="307" t="s">
        <v>2703</v>
      </c>
      <c r="GQ1" s="307"/>
      <c r="GR1" s="307"/>
      <c r="GS1" s="307"/>
      <c r="GT1" s="307"/>
      <c r="GU1" s="307"/>
      <c r="GV1" s="307"/>
      <c r="GW1" s="307"/>
      <c r="GX1" s="308" t="s">
        <v>2732</v>
      </c>
      <c r="GY1" s="308"/>
      <c r="GZ1" s="308"/>
      <c r="HA1" s="308"/>
      <c r="HB1" s="308"/>
      <c r="HC1" s="308"/>
      <c r="HD1" s="308"/>
      <c r="HE1" s="308"/>
      <c r="HF1" s="307" t="s">
        <v>2698</v>
      </c>
      <c r="HG1" s="307"/>
      <c r="HH1" s="307"/>
      <c r="HI1" s="307"/>
      <c r="HJ1" s="307"/>
      <c r="HK1" s="307"/>
      <c r="HL1" s="307"/>
      <c r="HM1" s="307"/>
      <c r="HN1" s="308" t="s">
        <v>2705</v>
      </c>
      <c r="HO1" s="308"/>
      <c r="HP1" s="308"/>
      <c r="HQ1" s="308"/>
      <c r="HR1" s="308"/>
      <c r="HS1" s="308"/>
      <c r="HT1" s="308"/>
      <c r="HU1" s="308"/>
      <c r="HV1" s="307" t="s">
        <v>2728</v>
      </c>
      <c r="HW1" s="307"/>
      <c r="HX1" s="307"/>
      <c r="HY1" s="307"/>
      <c r="HZ1" s="307"/>
      <c r="IA1" s="307"/>
      <c r="IB1" s="307"/>
      <c r="IC1" s="307"/>
      <c r="ID1" s="308" t="s">
        <v>2730</v>
      </c>
      <c r="IE1" s="308"/>
      <c r="IF1" s="308"/>
      <c r="IG1" s="308"/>
      <c r="IH1" s="308"/>
      <c r="II1" s="308"/>
      <c r="IJ1" s="308"/>
      <c r="IK1" s="308"/>
      <c r="IL1" s="307" t="s">
        <v>2738</v>
      </c>
      <c r="IM1" s="307"/>
      <c r="IN1" s="307"/>
      <c r="IO1" s="307"/>
      <c r="IP1" s="307"/>
      <c r="IQ1" s="307"/>
      <c r="IR1" s="307"/>
      <c r="IS1" s="307"/>
    </row>
    <row r="2" spans="1:253" s="283" customFormat="1" ht="12.95" customHeight="1" x14ac:dyDescent="0.2">
      <c r="A2" s="167">
        <v>0</v>
      </c>
      <c r="B2" s="167"/>
      <c r="C2" s="167">
        <v>0</v>
      </c>
      <c r="D2" s="167"/>
      <c r="E2" s="167">
        <v>0</v>
      </c>
      <c r="F2" s="288" t="s">
        <v>8623</v>
      </c>
      <c r="G2" s="288" t="s">
        <v>4</v>
      </c>
      <c r="H2" s="288" t="s">
        <v>8624</v>
      </c>
      <c r="I2" s="288" t="s">
        <v>5</v>
      </c>
      <c r="J2" s="288" t="s">
        <v>6</v>
      </c>
      <c r="K2" s="288" t="s">
        <v>8</v>
      </c>
      <c r="L2" s="288" t="s">
        <v>7</v>
      </c>
      <c r="M2" s="168" t="s">
        <v>8625</v>
      </c>
      <c r="N2" s="169" t="s">
        <v>8626</v>
      </c>
      <c r="O2" s="169" t="s">
        <v>4</v>
      </c>
      <c r="P2" s="169" t="s">
        <v>8624</v>
      </c>
      <c r="Q2" s="169" t="s">
        <v>5</v>
      </c>
      <c r="R2" s="169" t="s">
        <v>6</v>
      </c>
      <c r="S2" s="169" t="s">
        <v>8</v>
      </c>
      <c r="T2" s="169" t="s">
        <v>7</v>
      </c>
      <c r="U2" s="170" t="s">
        <v>8625</v>
      </c>
      <c r="V2" s="288" t="s">
        <v>8627</v>
      </c>
      <c r="W2" s="288" t="s">
        <v>4</v>
      </c>
      <c r="X2" s="288" t="s">
        <v>8624</v>
      </c>
      <c r="Y2" s="288" t="s">
        <v>5</v>
      </c>
      <c r="Z2" s="288" t="s">
        <v>6</v>
      </c>
      <c r="AA2" s="288" t="s">
        <v>8</v>
      </c>
      <c r="AB2" s="288" t="s">
        <v>7</v>
      </c>
      <c r="AC2" s="168" t="s">
        <v>8625</v>
      </c>
      <c r="AD2" s="169" t="s">
        <v>8628</v>
      </c>
      <c r="AE2" s="169" t="s">
        <v>4</v>
      </c>
      <c r="AF2" s="169" t="s">
        <v>8624</v>
      </c>
      <c r="AG2" s="169" t="s">
        <v>5</v>
      </c>
      <c r="AH2" s="169" t="s">
        <v>6</v>
      </c>
      <c r="AI2" s="169" t="s">
        <v>8</v>
      </c>
      <c r="AJ2" s="169" t="s">
        <v>7</v>
      </c>
      <c r="AK2" s="170" t="s">
        <v>8625</v>
      </c>
      <c r="AL2" s="288" t="s">
        <v>8629</v>
      </c>
      <c r="AM2" s="288" t="s">
        <v>4</v>
      </c>
      <c r="AN2" s="288" t="s">
        <v>8624</v>
      </c>
      <c r="AO2" s="288" t="s">
        <v>5</v>
      </c>
      <c r="AP2" s="288" t="s">
        <v>6</v>
      </c>
      <c r="AQ2" s="288" t="s">
        <v>8</v>
      </c>
      <c r="AR2" s="288" t="s">
        <v>7</v>
      </c>
      <c r="AS2" s="288" t="s">
        <v>8625</v>
      </c>
      <c r="AT2" s="171" t="s">
        <v>8630</v>
      </c>
      <c r="AU2" s="171" t="s">
        <v>4</v>
      </c>
      <c r="AV2" s="171" t="s">
        <v>8624</v>
      </c>
      <c r="AW2" s="171" t="s">
        <v>5</v>
      </c>
      <c r="AX2" s="171" t="s">
        <v>6</v>
      </c>
      <c r="AY2" s="171" t="s">
        <v>8</v>
      </c>
      <c r="AZ2" s="171" t="s">
        <v>7</v>
      </c>
      <c r="BA2" s="172" t="s">
        <v>8625</v>
      </c>
      <c r="BB2" s="288" t="s">
        <v>8631</v>
      </c>
      <c r="BC2" s="288" t="s">
        <v>4</v>
      </c>
      <c r="BD2" s="288" t="s">
        <v>8624</v>
      </c>
      <c r="BE2" s="288" t="s">
        <v>5</v>
      </c>
      <c r="BF2" s="288" t="s">
        <v>6</v>
      </c>
      <c r="BG2" s="288" t="s">
        <v>8</v>
      </c>
      <c r="BH2" s="288" t="s">
        <v>7</v>
      </c>
      <c r="BI2" s="288" t="s">
        <v>8625</v>
      </c>
      <c r="BJ2" s="169" t="s">
        <v>8632</v>
      </c>
      <c r="BK2" s="169" t="s">
        <v>4</v>
      </c>
      <c r="BL2" s="169" t="s">
        <v>8624</v>
      </c>
      <c r="BM2" s="169" t="s">
        <v>5</v>
      </c>
      <c r="BN2" s="169" t="s">
        <v>6</v>
      </c>
      <c r="BO2" s="169" t="s">
        <v>8</v>
      </c>
      <c r="BP2" s="169" t="s">
        <v>7</v>
      </c>
      <c r="BQ2" s="170" t="s">
        <v>8625</v>
      </c>
      <c r="BR2" s="288" t="s">
        <v>8633</v>
      </c>
      <c r="BS2" s="288" t="s">
        <v>4</v>
      </c>
      <c r="BT2" s="288" t="s">
        <v>8624</v>
      </c>
      <c r="BU2" s="288" t="s">
        <v>5</v>
      </c>
      <c r="BV2" s="288" t="s">
        <v>6</v>
      </c>
      <c r="BW2" s="288" t="s">
        <v>8</v>
      </c>
      <c r="BX2" s="288" t="s">
        <v>7</v>
      </c>
      <c r="BY2" s="288" t="s">
        <v>8625</v>
      </c>
      <c r="BZ2" s="171" t="s">
        <v>8634</v>
      </c>
      <c r="CA2" s="171" t="s">
        <v>4</v>
      </c>
      <c r="CB2" s="171" t="s">
        <v>8624</v>
      </c>
      <c r="CC2" s="171" t="s">
        <v>5</v>
      </c>
      <c r="CD2" s="171" t="s">
        <v>6</v>
      </c>
      <c r="CE2" s="171" t="s">
        <v>8</v>
      </c>
      <c r="CF2" s="171" t="s">
        <v>7</v>
      </c>
      <c r="CG2" s="172" t="s">
        <v>8625</v>
      </c>
      <c r="CH2" s="290" t="s">
        <v>8635</v>
      </c>
      <c r="CI2" s="290" t="s">
        <v>4</v>
      </c>
      <c r="CJ2" s="290" t="s">
        <v>8624</v>
      </c>
      <c r="CK2" s="290" t="s">
        <v>5</v>
      </c>
      <c r="CL2" s="290" t="s">
        <v>6</v>
      </c>
      <c r="CM2" s="290" t="s">
        <v>8</v>
      </c>
      <c r="CN2" s="290" t="s">
        <v>7</v>
      </c>
      <c r="CO2" s="290" t="s">
        <v>8625</v>
      </c>
      <c r="CP2" s="288" t="s">
        <v>8636</v>
      </c>
      <c r="CQ2" s="288" t="s">
        <v>4</v>
      </c>
      <c r="CR2" s="288" t="s">
        <v>8624</v>
      </c>
      <c r="CS2" s="288" t="s">
        <v>5</v>
      </c>
      <c r="CT2" s="288" t="s">
        <v>6</v>
      </c>
      <c r="CU2" s="288" t="s">
        <v>8</v>
      </c>
      <c r="CV2" s="288" t="s">
        <v>7</v>
      </c>
      <c r="CW2" s="288" t="s">
        <v>8625</v>
      </c>
      <c r="CX2" s="289" t="s">
        <v>8637</v>
      </c>
      <c r="CY2" s="289" t="s">
        <v>4</v>
      </c>
      <c r="CZ2" s="289" t="s">
        <v>8624</v>
      </c>
      <c r="DA2" s="289" t="s">
        <v>5</v>
      </c>
      <c r="DB2" s="289" t="s">
        <v>6</v>
      </c>
      <c r="DC2" s="289" t="s">
        <v>8</v>
      </c>
      <c r="DD2" s="289" t="s">
        <v>7</v>
      </c>
      <c r="DE2" s="282" t="s">
        <v>8625</v>
      </c>
      <c r="DF2" s="285" t="s">
        <v>8638</v>
      </c>
      <c r="DG2" s="285" t="s">
        <v>4</v>
      </c>
      <c r="DH2" s="285" t="s">
        <v>8624</v>
      </c>
      <c r="DI2" s="285" t="s">
        <v>5</v>
      </c>
      <c r="DJ2" s="285" t="s">
        <v>6</v>
      </c>
      <c r="DK2" s="285" t="s">
        <v>8</v>
      </c>
      <c r="DL2" s="285" t="s">
        <v>7</v>
      </c>
      <c r="DM2" s="285" t="s">
        <v>8625</v>
      </c>
      <c r="DN2" s="289" t="s">
        <v>8639</v>
      </c>
      <c r="DO2" s="289" t="s">
        <v>4</v>
      </c>
      <c r="DP2" s="289" t="s">
        <v>8624</v>
      </c>
      <c r="DQ2" s="289" t="s">
        <v>5</v>
      </c>
      <c r="DR2" s="289" t="s">
        <v>6</v>
      </c>
      <c r="DS2" s="289" t="s">
        <v>8</v>
      </c>
      <c r="DT2" s="289" t="s">
        <v>7</v>
      </c>
      <c r="DU2" s="282" t="s">
        <v>8625</v>
      </c>
      <c r="DV2" s="285" t="s">
        <v>8640</v>
      </c>
      <c r="DW2" s="285" t="s">
        <v>4</v>
      </c>
      <c r="DX2" s="285" t="s">
        <v>8624</v>
      </c>
      <c r="DY2" s="285" t="s">
        <v>5</v>
      </c>
      <c r="DZ2" s="285" t="s">
        <v>6</v>
      </c>
      <c r="EA2" s="285" t="s">
        <v>8</v>
      </c>
      <c r="EB2" s="285" t="s">
        <v>7</v>
      </c>
      <c r="EC2" s="285" t="s">
        <v>8625</v>
      </c>
      <c r="ED2" s="173" t="s">
        <v>8641</v>
      </c>
      <c r="EE2" s="289" t="s">
        <v>4</v>
      </c>
      <c r="EF2" s="289" t="s">
        <v>8624</v>
      </c>
      <c r="EG2" s="289" t="s">
        <v>5</v>
      </c>
      <c r="EH2" s="289" t="s">
        <v>6</v>
      </c>
      <c r="EI2" s="289" t="s">
        <v>8</v>
      </c>
      <c r="EJ2" s="289" t="s">
        <v>7</v>
      </c>
      <c r="EK2" s="282" t="s">
        <v>8625</v>
      </c>
      <c r="EL2" s="166" t="s">
        <v>8642</v>
      </c>
      <c r="EM2" s="285" t="s">
        <v>4</v>
      </c>
      <c r="EN2" s="285" t="s">
        <v>8624</v>
      </c>
      <c r="EO2" s="285" t="s">
        <v>5</v>
      </c>
      <c r="EP2" s="285" t="s">
        <v>6</v>
      </c>
      <c r="EQ2" s="285" t="s">
        <v>8</v>
      </c>
      <c r="ER2" s="285" t="s">
        <v>7</v>
      </c>
      <c r="ES2" s="285" t="s">
        <v>8625</v>
      </c>
      <c r="ET2" s="286" t="s">
        <v>8643</v>
      </c>
      <c r="EU2" s="286" t="s">
        <v>4</v>
      </c>
      <c r="EV2" s="286" t="s">
        <v>8624</v>
      </c>
      <c r="EW2" s="286" t="s">
        <v>5</v>
      </c>
      <c r="EX2" s="286" t="s">
        <v>6</v>
      </c>
      <c r="EY2" s="286" t="s">
        <v>8</v>
      </c>
      <c r="EZ2" s="286" t="s">
        <v>7</v>
      </c>
      <c r="FA2" s="174" t="s">
        <v>8625</v>
      </c>
      <c r="FB2" s="287" t="s">
        <v>8644</v>
      </c>
      <c r="FC2" s="287" t="s">
        <v>4</v>
      </c>
      <c r="FD2" s="287" t="s">
        <v>8624</v>
      </c>
      <c r="FE2" s="287" t="s">
        <v>5</v>
      </c>
      <c r="FF2" s="287" t="s">
        <v>6</v>
      </c>
      <c r="FG2" s="287" t="s">
        <v>8</v>
      </c>
      <c r="FH2" s="287" t="s">
        <v>7</v>
      </c>
      <c r="FI2" s="175" t="s">
        <v>8625</v>
      </c>
      <c r="FJ2" s="286" t="s">
        <v>8645</v>
      </c>
      <c r="FK2" s="286" t="s">
        <v>4</v>
      </c>
      <c r="FL2" s="286" t="s">
        <v>8624</v>
      </c>
      <c r="FM2" s="286" t="s">
        <v>5</v>
      </c>
      <c r="FN2" s="286" t="s">
        <v>6</v>
      </c>
      <c r="FO2" s="286" t="s">
        <v>8</v>
      </c>
      <c r="FP2" s="286" t="s">
        <v>7</v>
      </c>
      <c r="FQ2" s="176" t="s">
        <v>8625</v>
      </c>
      <c r="FR2" s="287" t="s">
        <v>8646</v>
      </c>
      <c r="FS2" s="287" t="s">
        <v>4</v>
      </c>
      <c r="FT2" s="287" t="s">
        <v>8624</v>
      </c>
      <c r="FU2" s="287" t="s">
        <v>5</v>
      </c>
      <c r="FV2" s="287" t="s">
        <v>6</v>
      </c>
      <c r="FW2" s="287" t="s">
        <v>8</v>
      </c>
      <c r="FX2" s="287" t="s">
        <v>7</v>
      </c>
      <c r="FY2" s="287" t="s">
        <v>8625</v>
      </c>
      <c r="FZ2" s="286" t="s">
        <v>8647</v>
      </c>
      <c r="GA2" s="286" t="s">
        <v>4</v>
      </c>
      <c r="GB2" s="286" t="s">
        <v>8624</v>
      </c>
      <c r="GC2" s="286" t="s">
        <v>5</v>
      </c>
      <c r="GD2" s="286" t="s">
        <v>6</v>
      </c>
      <c r="GE2" s="286" t="s">
        <v>8</v>
      </c>
      <c r="GF2" s="286" t="s">
        <v>7</v>
      </c>
      <c r="GG2" s="174" t="s">
        <v>8625</v>
      </c>
      <c r="GH2" s="287" t="s">
        <v>8648</v>
      </c>
      <c r="GI2" s="287" t="s">
        <v>4</v>
      </c>
      <c r="GJ2" s="287" t="s">
        <v>8624</v>
      </c>
      <c r="GK2" s="287" t="s">
        <v>5</v>
      </c>
      <c r="GL2" s="287" t="s">
        <v>6</v>
      </c>
      <c r="GM2" s="287" t="s">
        <v>8</v>
      </c>
      <c r="GN2" s="287" t="s">
        <v>7</v>
      </c>
      <c r="GO2" s="287" t="s">
        <v>8625</v>
      </c>
      <c r="GP2" s="286" t="s">
        <v>8649</v>
      </c>
      <c r="GQ2" s="286" t="s">
        <v>4</v>
      </c>
      <c r="GR2" s="286" t="s">
        <v>8624</v>
      </c>
      <c r="GS2" s="286" t="s">
        <v>5</v>
      </c>
      <c r="GT2" s="286" t="s">
        <v>6</v>
      </c>
      <c r="GU2" s="286" t="s">
        <v>8</v>
      </c>
      <c r="GV2" s="286" t="s">
        <v>7</v>
      </c>
      <c r="GW2" s="174" t="s">
        <v>8625</v>
      </c>
      <c r="GX2" s="287" t="s">
        <v>8650</v>
      </c>
      <c r="GY2" s="287" t="s">
        <v>4</v>
      </c>
      <c r="GZ2" s="287" t="s">
        <v>8624</v>
      </c>
      <c r="HA2" s="287" t="s">
        <v>5</v>
      </c>
      <c r="HB2" s="287" t="s">
        <v>6</v>
      </c>
      <c r="HC2" s="287" t="s">
        <v>8</v>
      </c>
      <c r="HD2" s="287" t="s">
        <v>7</v>
      </c>
      <c r="HE2" s="287" t="s">
        <v>8625</v>
      </c>
      <c r="HF2" s="286" t="s">
        <v>8651</v>
      </c>
      <c r="HG2" s="286" t="s">
        <v>4</v>
      </c>
      <c r="HH2" s="286" t="s">
        <v>8624</v>
      </c>
      <c r="HI2" s="286" t="s">
        <v>5</v>
      </c>
      <c r="HJ2" s="286" t="s">
        <v>6</v>
      </c>
      <c r="HK2" s="286" t="s">
        <v>8</v>
      </c>
      <c r="HL2" s="286" t="s">
        <v>7</v>
      </c>
      <c r="HM2" s="174" t="s">
        <v>8625</v>
      </c>
      <c r="HN2" s="287" t="s">
        <v>8652</v>
      </c>
      <c r="HO2" s="287" t="s">
        <v>4</v>
      </c>
      <c r="HP2" s="287" t="s">
        <v>8624</v>
      </c>
      <c r="HQ2" s="287" t="s">
        <v>5</v>
      </c>
      <c r="HR2" s="287" t="s">
        <v>6</v>
      </c>
      <c r="HS2" s="287" t="s">
        <v>8</v>
      </c>
      <c r="HT2" s="287" t="s">
        <v>7</v>
      </c>
      <c r="HU2" s="287" t="s">
        <v>8625</v>
      </c>
      <c r="HV2" s="286" t="s">
        <v>8653</v>
      </c>
      <c r="HW2" s="286" t="s">
        <v>4</v>
      </c>
      <c r="HX2" s="286" t="s">
        <v>8624</v>
      </c>
      <c r="HY2" s="286" t="s">
        <v>5</v>
      </c>
      <c r="HZ2" s="286" t="s">
        <v>6</v>
      </c>
      <c r="IA2" s="286" t="s">
        <v>8</v>
      </c>
      <c r="IB2" s="286" t="s">
        <v>7</v>
      </c>
      <c r="IC2" s="174" t="s">
        <v>8625</v>
      </c>
      <c r="ID2" s="287" t="s">
        <v>8654</v>
      </c>
      <c r="IE2" s="287" t="s">
        <v>4</v>
      </c>
      <c r="IF2" s="287" t="s">
        <v>8624</v>
      </c>
      <c r="IG2" s="287" t="s">
        <v>5</v>
      </c>
      <c r="IH2" s="287" t="s">
        <v>6</v>
      </c>
      <c r="II2" s="287" t="s">
        <v>8</v>
      </c>
      <c r="IJ2" s="287" t="s">
        <v>7</v>
      </c>
      <c r="IK2" s="287" t="s">
        <v>8625</v>
      </c>
      <c r="IL2" s="286" t="s">
        <v>8655</v>
      </c>
      <c r="IM2" s="286" t="s">
        <v>4</v>
      </c>
      <c r="IN2" s="286" t="s">
        <v>8624</v>
      </c>
      <c r="IO2" s="286" t="s">
        <v>5</v>
      </c>
      <c r="IP2" s="286" t="s">
        <v>6</v>
      </c>
      <c r="IQ2" s="286" t="s">
        <v>8656</v>
      </c>
      <c r="IR2" s="286" t="s">
        <v>7</v>
      </c>
      <c r="IS2" s="174" t="s">
        <v>8625</v>
      </c>
    </row>
    <row r="3" spans="1:253" s="283" customFormat="1" ht="12.95" customHeight="1" x14ac:dyDescent="0.2">
      <c r="A3" s="283" t="s">
        <v>60</v>
      </c>
      <c r="B3" s="283" t="s">
        <v>9269</v>
      </c>
      <c r="C3" s="283" t="s">
        <v>61</v>
      </c>
      <c r="D3" s="283" t="s">
        <v>62</v>
      </c>
      <c r="E3" s="283" t="s">
        <v>8705</v>
      </c>
      <c r="F3" s="283" t="s">
        <v>5420</v>
      </c>
      <c r="G3" s="177">
        <v>43100000</v>
      </c>
      <c r="H3" s="178" t="s">
        <v>5417</v>
      </c>
      <c r="I3" s="178" t="s">
        <v>74</v>
      </c>
      <c r="J3" s="178">
        <v>1</v>
      </c>
      <c r="K3" s="178" t="s">
        <v>5419</v>
      </c>
      <c r="L3" s="178" t="s">
        <v>5418</v>
      </c>
      <c r="M3" s="179">
        <v>44956</v>
      </c>
      <c r="N3" s="185" t="s">
        <v>5424</v>
      </c>
      <c r="O3" s="180">
        <v>652867</v>
      </c>
      <c r="P3" s="180" t="s">
        <v>5421</v>
      </c>
      <c r="Q3" s="180" t="s">
        <v>74</v>
      </c>
      <c r="R3" s="180">
        <v>1</v>
      </c>
      <c r="S3" s="180" t="s">
        <v>5423</v>
      </c>
      <c r="T3" s="180" t="s">
        <v>5422</v>
      </c>
      <c r="U3" s="181">
        <v>44956</v>
      </c>
      <c r="V3" s="185" t="s">
        <v>5426</v>
      </c>
      <c r="W3" s="178">
        <v>43100000</v>
      </c>
      <c r="X3" s="178" t="s">
        <v>5417</v>
      </c>
      <c r="Y3" s="178" t="s">
        <v>74</v>
      </c>
      <c r="Z3" s="178">
        <v>1</v>
      </c>
      <c r="AA3" s="178" t="s">
        <v>5425</v>
      </c>
      <c r="AB3" s="178" t="s">
        <v>5418</v>
      </c>
      <c r="AC3" s="179">
        <v>44956</v>
      </c>
      <c r="AD3" s="185" t="s">
        <v>5428</v>
      </c>
      <c r="AE3" s="186">
        <v>37600000</v>
      </c>
      <c r="AF3" s="186" t="s">
        <v>5417</v>
      </c>
      <c r="AG3" s="186" t="s">
        <v>19</v>
      </c>
      <c r="AH3" s="186">
        <v>3</v>
      </c>
      <c r="AI3" s="186" t="s">
        <v>5427</v>
      </c>
      <c r="AJ3" s="186" t="s">
        <v>5418</v>
      </c>
      <c r="AK3" s="187">
        <v>44956</v>
      </c>
      <c r="AL3" s="185" t="s">
        <v>8036</v>
      </c>
      <c r="AM3" s="178">
        <v>21046000</v>
      </c>
      <c r="AN3" s="178" t="s">
        <v>8033</v>
      </c>
      <c r="AO3" s="178" t="s">
        <v>19</v>
      </c>
      <c r="AP3" s="178">
        <v>3</v>
      </c>
      <c r="AQ3" s="178" t="s">
        <v>8035</v>
      </c>
      <c r="AR3" s="178" t="s">
        <v>8034</v>
      </c>
      <c r="AS3" s="179">
        <v>44985</v>
      </c>
      <c r="AT3" s="186" t="s">
        <v>1876</v>
      </c>
      <c r="AU3" s="186">
        <v>2949</v>
      </c>
      <c r="AV3" s="186" t="s">
        <v>1873</v>
      </c>
      <c r="AW3" s="186" t="s">
        <v>30</v>
      </c>
      <c r="AX3" s="186">
        <v>2</v>
      </c>
      <c r="AY3" s="186" t="s">
        <v>1875</v>
      </c>
      <c r="AZ3" s="186" t="s">
        <v>1874</v>
      </c>
      <c r="BA3" s="187">
        <v>44741</v>
      </c>
      <c r="BB3" s="185" t="s">
        <v>68</v>
      </c>
      <c r="BC3" s="178" t="s">
        <v>14</v>
      </c>
      <c r="BD3" s="178">
        <v>0</v>
      </c>
      <c r="BE3" s="178" t="s">
        <v>14</v>
      </c>
      <c r="BF3" s="178" t="s">
        <v>14</v>
      </c>
      <c r="BG3" s="178">
        <v>0</v>
      </c>
      <c r="BH3" s="178">
        <v>0</v>
      </c>
      <c r="BI3" s="179">
        <v>43495</v>
      </c>
      <c r="BJ3" s="186" t="s">
        <v>8040</v>
      </c>
      <c r="BK3" s="186">
        <v>2076</v>
      </c>
      <c r="BL3" s="186" t="s">
        <v>8037</v>
      </c>
      <c r="BM3" s="186" t="s">
        <v>2025</v>
      </c>
      <c r="BN3" s="186">
        <v>2</v>
      </c>
      <c r="BO3" s="186" t="s">
        <v>8039</v>
      </c>
      <c r="BP3" s="186" t="s">
        <v>8038</v>
      </c>
      <c r="BQ3" s="187">
        <v>44985</v>
      </c>
      <c r="BR3" s="185" t="s">
        <v>63</v>
      </c>
      <c r="BS3" s="178" t="s">
        <v>14</v>
      </c>
      <c r="BT3" s="178">
        <v>0</v>
      </c>
      <c r="BU3" s="178" t="s">
        <v>14</v>
      </c>
      <c r="BV3" s="178" t="s">
        <v>14</v>
      </c>
      <c r="BW3" s="178">
        <v>0</v>
      </c>
      <c r="BX3" s="178">
        <v>0</v>
      </c>
      <c r="BY3" s="179">
        <v>43495</v>
      </c>
      <c r="BZ3" s="186" t="s">
        <v>583</v>
      </c>
      <c r="CA3" s="186" t="s">
        <v>14</v>
      </c>
      <c r="CB3" s="186" t="s">
        <v>14</v>
      </c>
      <c r="CC3" s="186" t="s">
        <v>14</v>
      </c>
      <c r="CD3" s="186" t="s">
        <v>14</v>
      </c>
      <c r="CE3" s="186" t="s">
        <v>14</v>
      </c>
      <c r="CF3" s="186" t="s">
        <v>14</v>
      </c>
      <c r="CG3" s="187">
        <v>43514</v>
      </c>
      <c r="CH3" s="185" t="s">
        <v>9884</v>
      </c>
      <c r="CI3" s="186" t="e">
        <v>#N/A</v>
      </c>
      <c r="CJ3" s="186" t="e">
        <v>#N/A</v>
      </c>
      <c r="CK3" s="186" t="e">
        <v>#N/A</v>
      </c>
      <c r="CL3" s="186" t="e">
        <v>#N/A</v>
      </c>
      <c r="CM3" s="186" t="e">
        <v>#N/A</v>
      </c>
      <c r="CN3" s="186" t="e">
        <v>#N/A</v>
      </c>
      <c r="CO3" s="192" t="e">
        <v>#N/A</v>
      </c>
      <c r="CP3" s="186" t="s">
        <v>67</v>
      </c>
      <c r="CQ3" s="178">
        <v>13114</v>
      </c>
      <c r="CR3" s="178" t="s">
        <v>64</v>
      </c>
      <c r="CS3" s="178" t="s">
        <v>30</v>
      </c>
      <c r="CT3" s="178">
        <v>2</v>
      </c>
      <c r="CU3" s="178" t="s">
        <v>66</v>
      </c>
      <c r="CV3" s="178" t="s">
        <v>65</v>
      </c>
      <c r="CW3" s="179">
        <v>43495</v>
      </c>
      <c r="CX3" s="186" t="s">
        <v>5434</v>
      </c>
      <c r="CY3" s="186">
        <v>28400000</v>
      </c>
      <c r="CZ3" s="186" t="s">
        <v>5417</v>
      </c>
      <c r="DA3" s="186" t="s">
        <v>74</v>
      </c>
      <c r="DB3" s="186">
        <v>1</v>
      </c>
      <c r="DC3" s="186" t="s">
        <v>5433</v>
      </c>
      <c r="DD3" s="186" t="s">
        <v>5418</v>
      </c>
      <c r="DE3" s="192">
        <v>44956</v>
      </c>
      <c r="DF3" s="188" t="s">
        <v>5435</v>
      </c>
      <c r="DG3" s="178">
        <v>5500000</v>
      </c>
      <c r="DH3" s="178" t="s">
        <v>5417</v>
      </c>
      <c r="DI3" s="178" t="s">
        <v>74</v>
      </c>
      <c r="DJ3" s="178">
        <v>1</v>
      </c>
      <c r="DK3" s="178" t="s">
        <v>5433</v>
      </c>
      <c r="DL3" s="178" t="s">
        <v>5418</v>
      </c>
      <c r="DM3" s="179">
        <v>44956</v>
      </c>
      <c r="DN3" s="186" t="s">
        <v>5436</v>
      </c>
      <c r="DO3" s="186">
        <v>9200000</v>
      </c>
      <c r="DP3" s="186" t="s">
        <v>5417</v>
      </c>
      <c r="DQ3" s="186" t="s">
        <v>74</v>
      </c>
      <c r="DR3" s="186">
        <v>1</v>
      </c>
      <c r="DS3" s="186" t="s">
        <v>5433</v>
      </c>
      <c r="DT3" s="186" t="s">
        <v>5418</v>
      </c>
      <c r="DU3" s="187">
        <v>44956</v>
      </c>
      <c r="DV3" s="185" t="s">
        <v>5437</v>
      </c>
      <c r="DW3" s="178">
        <v>13700000</v>
      </c>
      <c r="DX3" s="178" t="s">
        <v>5417</v>
      </c>
      <c r="DY3" s="178" t="s">
        <v>74</v>
      </c>
      <c r="DZ3" s="178">
        <v>1</v>
      </c>
      <c r="EA3" s="178" t="s">
        <v>5433</v>
      </c>
      <c r="EB3" s="178" t="s">
        <v>5418</v>
      </c>
      <c r="EC3" s="179">
        <v>44956</v>
      </c>
      <c r="ED3" s="186" t="s">
        <v>5438</v>
      </c>
      <c r="EE3" s="186">
        <v>14700000</v>
      </c>
      <c r="EF3" s="186" t="s">
        <v>5417</v>
      </c>
      <c r="EG3" s="186" t="s">
        <v>74</v>
      </c>
      <c r="EH3" s="186">
        <v>1</v>
      </c>
      <c r="EI3" s="186" t="s">
        <v>5433</v>
      </c>
      <c r="EJ3" s="186" t="s">
        <v>5418</v>
      </c>
      <c r="EK3" s="187">
        <v>44956</v>
      </c>
      <c r="EL3" s="185" t="s">
        <v>5439</v>
      </c>
      <c r="EM3" s="178">
        <v>0</v>
      </c>
      <c r="EN3" s="178" t="s">
        <v>5417</v>
      </c>
      <c r="EO3" s="178" t="s">
        <v>74</v>
      </c>
      <c r="EP3" s="178">
        <v>1</v>
      </c>
      <c r="EQ3" s="178" t="s">
        <v>5433</v>
      </c>
      <c r="ER3" s="178" t="s">
        <v>5418</v>
      </c>
      <c r="ES3" s="179">
        <v>44956</v>
      </c>
      <c r="ET3" s="186" t="s">
        <v>8042</v>
      </c>
      <c r="EU3" s="186">
        <v>3112</v>
      </c>
      <c r="EV3" s="186" t="s">
        <v>8037</v>
      </c>
      <c r="EW3" s="186" t="s">
        <v>2025</v>
      </c>
      <c r="EX3" s="186">
        <v>2</v>
      </c>
      <c r="EY3" s="186" t="s">
        <v>8041</v>
      </c>
      <c r="EZ3" s="186" t="s">
        <v>8038</v>
      </c>
      <c r="FA3" s="187">
        <v>44985</v>
      </c>
      <c r="FB3" s="185" t="s">
        <v>1275</v>
      </c>
      <c r="FC3" s="178">
        <v>5</v>
      </c>
      <c r="FD3" s="178" t="s">
        <v>1272</v>
      </c>
      <c r="FE3" s="178" t="s">
        <v>30</v>
      </c>
      <c r="FF3" s="178">
        <v>2</v>
      </c>
      <c r="FG3" s="178" t="s">
        <v>1274</v>
      </c>
      <c r="FH3" s="178" t="s">
        <v>1273</v>
      </c>
      <c r="FI3" s="179">
        <v>44223</v>
      </c>
      <c r="FJ3" s="185" t="s">
        <v>69</v>
      </c>
      <c r="FK3" s="186" t="s">
        <v>14</v>
      </c>
      <c r="FL3" s="186">
        <v>0</v>
      </c>
      <c r="FM3" s="186" t="s">
        <v>14</v>
      </c>
      <c r="FN3" s="186" t="s">
        <v>14</v>
      </c>
      <c r="FO3" s="186">
        <v>0</v>
      </c>
      <c r="FP3" s="186">
        <v>0</v>
      </c>
      <c r="FQ3" s="187">
        <v>43495</v>
      </c>
      <c r="FR3" s="185" t="s">
        <v>70</v>
      </c>
      <c r="FS3" s="178" t="s">
        <v>14</v>
      </c>
      <c r="FT3" s="178">
        <v>0</v>
      </c>
      <c r="FU3" s="178" t="s">
        <v>14</v>
      </c>
      <c r="FV3" s="178" t="s">
        <v>14</v>
      </c>
      <c r="FW3" s="178">
        <v>0</v>
      </c>
      <c r="FX3" s="178">
        <v>0</v>
      </c>
      <c r="FY3" s="179">
        <v>43495</v>
      </c>
      <c r="FZ3" s="186" t="s">
        <v>2702</v>
      </c>
      <c r="GA3" s="186">
        <v>1</v>
      </c>
      <c r="GB3" s="186" t="s">
        <v>2699</v>
      </c>
      <c r="GC3" s="186" t="s">
        <v>30</v>
      </c>
      <c r="GD3" s="186">
        <v>2</v>
      </c>
      <c r="GE3" s="186" t="s">
        <v>14</v>
      </c>
      <c r="GF3" s="186" t="s">
        <v>14</v>
      </c>
      <c r="GG3" s="187">
        <v>44857</v>
      </c>
      <c r="GH3" s="185" t="s">
        <v>2708</v>
      </c>
      <c r="GI3" s="178">
        <v>1</v>
      </c>
      <c r="GJ3" s="178" t="s">
        <v>2699</v>
      </c>
      <c r="GK3" s="178" t="s">
        <v>30</v>
      </c>
      <c r="GL3" s="178">
        <v>2</v>
      </c>
      <c r="GM3" s="178" t="s">
        <v>14</v>
      </c>
      <c r="GN3" s="178" t="s">
        <v>14</v>
      </c>
      <c r="GO3" s="179">
        <v>44857</v>
      </c>
      <c r="GP3" s="186" t="s">
        <v>2704</v>
      </c>
      <c r="GQ3" s="186">
        <v>3</v>
      </c>
      <c r="GR3" s="186" t="s">
        <v>2699</v>
      </c>
      <c r="GS3" s="186" t="s">
        <v>30</v>
      </c>
      <c r="GT3" s="186">
        <v>2</v>
      </c>
      <c r="GU3" s="186" t="s">
        <v>14</v>
      </c>
      <c r="GV3" s="186" t="s">
        <v>14</v>
      </c>
      <c r="GW3" s="187">
        <v>44857</v>
      </c>
      <c r="GX3" s="185" t="s">
        <v>2733</v>
      </c>
      <c r="GY3" s="178">
        <v>3</v>
      </c>
      <c r="GZ3" s="178" t="s">
        <v>2699</v>
      </c>
      <c r="HA3" s="178" t="s">
        <v>30</v>
      </c>
      <c r="HB3" s="178">
        <v>2</v>
      </c>
      <c r="HC3" s="178" t="s">
        <v>14</v>
      </c>
      <c r="HD3" s="178" t="s">
        <v>14</v>
      </c>
      <c r="HE3" s="179">
        <v>44858</v>
      </c>
      <c r="HF3" s="186" t="s">
        <v>2700</v>
      </c>
      <c r="HG3" s="186">
        <v>2</v>
      </c>
      <c r="HH3" s="186" t="s">
        <v>2699</v>
      </c>
      <c r="HI3" s="186" t="s">
        <v>30</v>
      </c>
      <c r="HJ3" s="186">
        <v>2</v>
      </c>
      <c r="HK3" s="186" t="s">
        <v>14</v>
      </c>
      <c r="HL3" s="186" t="s">
        <v>14</v>
      </c>
      <c r="HM3" s="187">
        <v>44854</v>
      </c>
      <c r="HN3" s="185" t="s">
        <v>2706</v>
      </c>
      <c r="HO3" s="178">
        <v>2</v>
      </c>
      <c r="HP3" s="178" t="s">
        <v>2699</v>
      </c>
      <c r="HQ3" s="178" t="s">
        <v>30</v>
      </c>
      <c r="HR3" s="178">
        <v>2</v>
      </c>
      <c r="HS3" s="178" t="s">
        <v>14</v>
      </c>
      <c r="HT3" s="178" t="s">
        <v>14</v>
      </c>
      <c r="HU3" s="179">
        <v>44857</v>
      </c>
      <c r="HV3" s="186" t="s">
        <v>2729</v>
      </c>
      <c r="HW3" s="186">
        <v>2</v>
      </c>
      <c r="HX3" s="186" t="s">
        <v>2699</v>
      </c>
      <c r="HY3" s="186" t="s">
        <v>30</v>
      </c>
      <c r="HZ3" s="186">
        <v>2</v>
      </c>
      <c r="IA3" s="186" t="s">
        <v>14</v>
      </c>
      <c r="IB3" s="186" t="s">
        <v>14</v>
      </c>
      <c r="IC3" s="187">
        <v>44858</v>
      </c>
      <c r="ID3" s="185" t="s">
        <v>2731</v>
      </c>
      <c r="IE3" s="178">
        <v>3</v>
      </c>
      <c r="IF3" s="178" t="s">
        <v>2699</v>
      </c>
      <c r="IG3" s="178" t="s">
        <v>30</v>
      </c>
      <c r="IH3" s="178">
        <v>2</v>
      </c>
      <c r="II3" s="178" t="s">
        <v>14</v>
      </c>
      <c r="IJ3" s="178" t="s">
        <v>14</v>
      </c>
      <c r="IK3" s="179">
        <v>44858</v>
      </c>
      <c r="IL3" s="186" t="s">
        <v>2780</v>
      </c>
      <c r="IM3" s="186">
        <v>3</v>
      </c>
      <c r="IN3" s="186" t="s">
        <v>2699</v>
      </c>
      <c r="IO3" s="186" t="s">
        <v>30</v>
      </c>
      <c r="IP3" s="186">
        <v>2</v>
      </c>
      <c r="IQ3" s="186" t="s">
        <v>14</v>
      </c>
      <c r="IR3" s="186" t="s">
        <v>14</v>
      </c>
      <c r="IS3" s="187">
        <v>44859</v>
      </c>
    </row>
    <row r="4" spans="1:253" s="283" customFormat="1" ht="12.95" customHeight="1" x14ac:dyDescent="0.2">
      <c r="A4" s="283" t="s">
        <v>1833</v>
      </c>
      <c r="B4" s="283" t="s">
        <v>9275</v>
      </c>
      <c r="C4" s="283" t="s">
        <v>1834</v>
      </c>
      <c r="D4" s="283" t="s">
        <v>62</v>
      </c>
      <c r="E4" s="283" t="s">
        <v>8705</v>
      </c>
      <c r="F4" s="283" t="s">
        <v>5078</v>
      </c>
      <c r="G4" s="177">
        <v>41727000</v>
      </c>
      <c r="H4" s="178" t="s">
        <v>2014</v>
      </c>
      <c r="I4" s="178" t="s">
        <v>19</v>
      </c>
      <c r="J4" s="178">
        <v>3</v>
      </c>
      <c r="K4" s="178" t="s">
        <v>5077</v>
      </c>
      <c r="L4" s="178" t="s">
        <v>5076</v>
      </c>
      <c r="M4" s="179">
        <v>44922</v>
      </c>
      <c r="N4" s="188" t="s">
        <v>1838</v>
      </c>
      <c r="O4" s="180">
        <v>23751</v>
      </c>
      <c r="P4" s="180" t="s">
        <v>1835</v>
      </c>
      <c r="Q4" s="180" t="s">
        <v>74</v>
      </c>
      <c r="R4" s="180">
        <v>1</v>
      </c>
      <c r="S4" s="180" t="s">
        <v>1837</v>
      </c>
      <c r="T4" s="180" t="s">
        <v>1836</v>
      </c>
      <c r="U4" s="181">
        <v>44741</v>
      </c>
      <c r="V4" s="188" t="s">
        <v>1842</v>
      </c>
      <c r="W4" s="178">
        <v>1846000</v>
      </c>
      <c r="X4" s="178" t="s">
        <v>1839</v>
      </c>
      <c r="Y4" s="178" t="s">
        <v>30</v>
      </c>
      <c r="Z4" s="178">
        <v>2</v>
      </c>
      <c r="AA4" s="178" t="s">
        <v>1841</v>
      </c>
      <c r="AB4" s="178" t="s">
        <v>1840</v>
      </c>
      <c r="AC4" s="179">
        <v>44741</v>
      </c>
      <c r="AD4" s="188" t="s">
        <v>1846</v>
      </c>
      <c r="AE4" s="186">
        <v>362000</v>
      </c>
      <c r="AF4" s="186" t="s">
        <v>1843</v>
      </c>
      <c r="AG4" s="186" t="s">
        <v>30</v>
      </c>
      <c r="AH4" s="186">
        <v>2</v>
      </c>
      <c r="AI4" s="186" t="s">
        <v>1845</v>
      </c>
      <c r="AJ4" s="186" t="s">
        <v>1844</v>
      </c>
      <c r="AK4" s="187">
        <v>44741</v>
      </c>
      <c r="AL4" s="188" t="s">
        <v>1848</v>
      </c>
      <c r="AM4" s="178" t="s">
        <v>14</v>
      </c>
      <c r="AN4" s="178" t="s">
        <v>14</v>
      </c>
      <c r="AO4" s="178" t="s">
        <v>14</v>
      </c>
      <c r="AP4" s="178" t="s">
        <v>14</v>
      </c>
      <c r="AQ4" s="178" t="s">
        <v>1847</v>
      </c>
      <c r="AR4" s="178" t="s">
        <v>14</v>
      </c>
      <c r="AS4" s="179">
        <v>44741</v>
      </c>
      <c r="AT4" s="189" t="s">
        <v>5432</v>
      </c>
      <c r="AU4" s="186">
        <v>4429</v>
      </c>
      <c r="AV4" s="186" t="s">
        <v>5429</v>
      </c>
      <c r="AW4" s="186" t="s">
        <v>2025</v>
      </c>
      <c r="AX4" s="186">
        <v>2</v>
      </c>
      <c r="AY4" s="186" t="s">
        <v>5431</v>
      </c>
      <c r="AZ4" s="186" t="s">
        <v>5430</v>
      </c>
      <c r="BA4" s="187">
        <v>44956</v>
      </c>
      <c r="BB4" s="188" t="s">
        <v>1849</v>
      </c>
      <c r="BC4" s="178" t="s">
        <v>14</v>
      </c>
      <c r="BD4" s="178" t="s">
        <v>14</v>
      </c>
      <c r="BE4" s="178" t="s">
        <v>14</v>
      </c>
      <c r="BF4" s="178" t="s">
        <v>14</v>
      </c>
      <c r="BG4" s="178" t="s">
        <v>14</v>
      </c>
      <c r="BH4" s="178" t="s">
        <v>14</v>
      </c>
      <c r="BI4" s="179">
        <v>44741</v>
      </c>
      <c r="BJ4" s="189" t="s">
        <v>1853</v>
      </c>
      <c r="BK4" s="189">
        <v>1039</v>
      </c>
      <c r="BL4" s="189" t="s">
        <v>1850</v>
      </c>
      <c r="BM4" s="189" t="s">
        <v>30</v>
      </c>
      <c r="BN4" s="189">
        <v>2</v>
      </c>
      <c r="BO4" s="189" t="s">
        <v>1852</v>
      </c>
      <c r="BP4" s="186" t="s">
        <v>1851</v>
      </c>
      <c r="BQ4" s="190">
        <v>44741</v>
      </c>
      <c r="BR4" s="188" t="s">
        <v>1855</v>
      </c>
      <c r="BS4" s="182" t="s">
        <v>14</v>
      </c>
      <c r="BT4" s="182" t="s">
        <v>14</v>
      </c>
      <c r="BU4" s="182" t="s">
        <v>14</v>
      </c>
      <c r="BV4" s="182" t="s">
        <v>14</v>
      </c>
      <c r="BW4" s="182" t="s">
        <v>1854</v>
      </c>
      <c r="BX4" s="182" t="s">
        <v>14</v>
      </c>
      <c r="BY4" s="179">
        <v>44741</v>
      </c>
      <c r="BZ4" s="189" t="s">
        <v>1856</v>
      </c>
      <c r="CA4" s="189" t="s">
        <v>14</v>
      </c>
      <c r="CB4" s="189" t="s">
        <v>14</v>
      </c>
      <c r="CC4" s="189" t="s">
        <v>14</v>
      </c>
      <c r="CD4" s="189" t="s">
        <v>14</v>
      </c>
      <c r="CE4" s="189" t="s">
        <v>1854</v>
      </c>
      <c r="CF4" s="189" t="s">
        <v>14</v>
      </c>
      <c r="CG4" s="190">
        <v>44741</v>
      </c>
      <c r="CH4" s="188" t="s">
        <v>9885</v>
      </c>
      <c r="CI4" s="189" t="e">
        <v>#N/A</v>
      </c>
      <c r="CJ4" s="189" t="e">
        <v>#N/A</v>
      </c>
      <c r="CK4" s="189" t="e">
        <v>#N/A</v>
      </c>
      <c r="CL4" s="189" t="e">
        <v>#N/A</v>
      </c>
      <c r="CM4" s="189" t="e">
        <v>#N/A</v>
      </c>
      <c r="CN4" s="189" t="e">
        <v>#N/A</v>
      </c>
      <c r="CO4" s="191" t="e">
        <v>#N/A</v>
      </c>
      <c r="CP4" s="189" t="s">
        <v>1857</v>
      </c>
      <c r="CQ4" s="182" t="s">
        <v>14</v>
      </c>
      <c r="CR4" s="182" t="s">
        <v>14</v>
      </c>
      <c r="CS4" s="182" t="s">
        <v>14</v>
      </c>
      <c r="CT4" s="182" t="s">
        <v>14</v>
      </c>
      <c r="CU4" s="182" t="s">
        <v>14</v>
      </c>
      <c r="CV4" s="182" t="s">
        <v>14</v>
      </c>
      <c r="CW4" s="179">
        <v>44741</v>
      </c>
      <c r="CX4" s="189" t="s">
        <v>1860</v>
      </c>
      <c r="CY4" s="186">
        <v>362000</v>
      </c>
      <c r="CZ4" s="186" t="s">
        <v>1858</v>
      </c>
      <c r="DA4" s="186" t="s">
        <v>30</v>
      </c>
      <c r="DB4" s="186">
        <v>2</v>
      </c>
      <c r="DC4" s="186" t="s">
        <v>1866</v>
      </c>
      <c r="DD4" s="186" t="s">
        <v>1859</v>
      </c>
      <c r="DE4" s="192">
        <v>44741</v>
      </c>
      <c r="DF4" s="188" t="s">
        <v>1864</v>
      </c>
      <c r="DG4" s="178">
        <v>1484000</v>
      </c>
      <c r="DH4" s="182" t="s">
        <v>1861</v>
      </c>
      <c r="DI4" s="182" t="s">
        <v>30</v>
      </c>
      <c r="DJ4" s="182">
        <v>2</v>
      </c>
      <c r="DK4" s="182" t="s">
        <v>1863</v>
      </c>
      <c r="DL4" s="182" t="s">
        <v>1862</v>
      </c>
      <c r="DM4" s="179">
        <v>44741</v>
      </c>
      <c r="DN4" s="189" t="s">
        <v>1865</v>
      </c>
      <c r="DO4" s="186">
        <v>0</v>
      </c>
      <c r="DP4" s="189" t="s">
        <v>14</v>
      </c>
      <c r="DQ4" s="189">
        <v>0</v>
      </c>
      <c r="DR4" s="189">
        <v>0</v>
      </c>
      <c r="DS4" s="189" t="s">
        <v>14</v>
      </c>
      <c r="DT4" s="189" t="s">
        <v>14</v>
      </c>
      <c r="DU4" s="190">
        <v>44741</v>
      </c>
      <c r="DV4" s="188" t="s">
        <v>1867</v>
      </c>
      <c r="DW4" s="178">
        <v>362000</v>
      </c>
      <c r="DX4" s="182" t="s">
        <v>1858</v>
      </c>
      <c r="DY4" s="182" t="s">
        <v>30</v>
      </c>
      <c r="DZ4" s="182">
        <v>2</v>
      </c>
      <c r="EA4" s="182" t="s">
        <v>1866</v>
      </c>
      <c r="EB4" s="182" t="s">
        <v>1859</v>
      </c>
      <c r="EC4" s="179">
        <v>44741</v>
      </c>
      <c r="ED4" s="189" t="s">
        <v>1868</v>
      </c>
      <c r="EE4" s="186">
        <v>0</v>
      </c>
      <c r="EF4" s="189" t="s">
        <v>14</v>
      </c>
      <c r="EG4" s="189">
        <v>0</v>
      </c>
      <c r="EH4" s="189">
        <v>0</v>
      </c>
      <c r="EI4" s="189" t="s">
        <v>14</v>
      </c>
      <c r="EJ4" s="189" t="s">
        <v>14</v>
      </c>
      <c r="EK4" s="190">
        <v>44741</v>
      </c>
      <c r="EL4" s="188" t="s">
        <v>1869</v>
      </c>
      <c r="EM4" s="178">
        <v>0</v>
      </c>
      <c r="EN4" s="182" t="s">
        <v>14</v>
      </c>
      <c r="EO4" s="182">
        <v>0</v>
      </c>
      <c r="EP4" s="182">
        <v>0</v>
      </c>
      <c r="EQ4" s="182" t="s">
        <v>14</v>
      </c>
      <c r="ER4" s="182" t="s">
        <v>14</v>
      </c>
      <c r="ES4" s="179">
        <v>44741</v>
      </c>
      <c r="ET4" s="189" t="s">
        <v>5443</v>
      </c>
      <c r="EU4" s="189">
        <v>3302</v>
      </c>
      <c r="EV4" s="189" t="s">
        <v>5440</v>
      </c>
      <c r="EW4" s="189" t="s">
        <v>2025</v>
      </c>
      <c r="EX4" s="189">
        <v>2</v>
      </c>
      <c r="EY4" s="189" t="s">
        <v>5442</v>
      </c>
      <c r="EZ4" s="189" t="s">
        <v>5441</v>
      </c>
      <c r="FA4" s="190">
        <v>44956</v>
      </c>
      <c r="FB4" s="188" t="s">
        <v>1872</v>
      </c>
      <c r="FC4" s="182">
        <v>2</v>
      </c>
      <c r="FD4" s="182" t="s">
        <v>1870</v>
      </c>
      <c r="FE4" s="182" t="s">
        <v>30</v>
      </c>
      <c r="FF4" s="182">
        <v>2</v>
      </c>
      <c r="FG4" s="182" t="s">
        <v>1871</v>
      </c>
      <c r="FH4" s="182" t="s">
        <v>1840</v>
      </c>
      <c r="FI4" s="179">
        <v>44741</v>
      </c>
      <c r="FJ4" s="188" t="s">
        <v>9886</v>
      </c>
      <c r="FK4" s="189" t="e">
        <v>#N/A</v>
      </c>
      <c r="FL4" s="189" t="e">
        <v>#N/A</v>
      </c>
      <c r="FM4" s="189" t="e">
        <v>#N/A</v>
      </c>
      <c r="FN4" s="189" t="e">
        <v>#N/A</v>
      </c>
      <c r="FO4" s="189" t="e">
        <v>#N/A</v>
      </c>
      <c r="FP4" s="186" t="e">
        <v>#N/A</v>
      </c>
      <c r="FQ4" s="187" t="e">
        <v>#N/A</v>
      </c>
      <c r="FR4" s="188" t="s">
        <v>9887</v>
      </c>
      <c r="FS4" s="182" t="e">
        <v>#N/A</v>
      </c>
      <c r="FT4" s="182" t="e">
        <v>#N/A</v>
      </c>
      <c r="FU4" s="182" t="e">
        <v>#N/A</v>
      </c>
      <c r="FV4" s="182" t="e">
        <v>#N/A</v>
      </c>
      <c r="FW4" s="182" t="e">
        <v>#N/A</v>
      </c>
      <c r="FX4" s="182" t="e">
        <v>#N/A</v>
      </c>
      <c r="FY4" s="179" t="e">
        <v>#N/A</v>
      </c>
      <c r="FZ4" s="189" t="s">
        <v>4114</v>
      </c>
      <c r="GA4" s="189">
        <v>1</v>
      </c>
      <c r="GB4" s="189" t="s">
        <v>2699</v>
      </c>
      <c r="GC4" s="189" t="s">
        <v>30</v>
      </c>
      <c r="GD4" s="189">
        <v>2</v>
      </c>
      <c r="GE4" s="189" t="s">
        <v>14</v>
      </c>
      <c r="GF4" s="189" t="s">
        <v>14</v>
      </c>
      <c r="GG4" s="190">
        <v>44866</v>
      </c>
      <c r="GH4" s="188" t="s">
        <v>4120</v>
      </c>
      <c r="GI4" s="182">
        <v>1</v>
      </c>
      <c r="GJ4" s="182" t="s">
        <v>2699</v>
      </c>
      <c r="GK4" s="182" t="s">
        <v>30</v>
      </c>
      <c r="GL4" s="182">
        <v>2</v>
      </c>
      <c r="GM4" s="182" t="s">
        <v>14</v>
      </c>
      <c r="GN4" s="182" t="s">
        <v>14</v>
      </c>
      <c r="GO4" s="179">
        <v>44866</v>
      </c>
      <c r="GP4" s="189" t="s">
        <v>4115</v>
      </c>
      <c r="GQ4" s="189">
        <v>1</v>
      </c>
      <c r="GR4" s="189" t="s">
        <v>2699</v>
      </c>
      <c r="GS4" s="189" t="s">
        <v>30</v>
      </c>
      <c r="GT4" s="189">
        <v>2</v>
      </c>
      <c r="GU4" s="189" t="s">
        <v>14</v>
      </c>
      <c r="GV4" s="189" t="s">
        <v>14</v>
      </c>
      <c r="GW4" s="190">
        <v>44866</v>
      </c>
      <c r="GX4" s="188" t="s">
        <v>4121</v>
      </c>
      <c r="GY4" s="182">
        <v>0</v>
      </c>
      <c r="GZ4" s="182" t="s">
        <v>2699</v>
      </c>
      <c r="HA4" s="182" t="s">
        <v>30</v>
      </c>
      <c r="HB4" s="182">
        <v>2</v>
      </c>
      <c r="HC4" s="182" t="s">
        <v>14</v>
      </c>
      <c r="HD4" s="182" t="s">
        <v>14</v>
      </c>
      <c r="HE4" s="179">
        <v>44866</v>
      </c>
      <c r="HF4" s="189" t="s">
        <v>4113</v>
      </c>
      <c r="HG4" s="189">
        <v>2</v>
      </c>
      <c r="HH4" s="189" t="s">
        <v>2699</v>
      </c>
      <c r="HI4" s="189" t="s">
        <v>30</v>
      </c>
      <c r="HJ4" s="189">
        <v>2</v>
      </c>
      <c r="HK4" s="189" t="s">
        <v>14</v>
      </c>
      <c r="HL4" s="189" t="s">
        <v>14</v>
      </c>
      <c r="HM4" s="190">
        <v>44866</v>
      </c>
      <c r="HN4" s="188" t="s">
        <v>4119</v>
      </c>
      <c r="HO4" s="182">
        <v>2</v>
      </c>
      <c r="HP4" s="182" t="s">
        <v>2699</v>
      </c>
      <c r="HQ4" s="182" t="s">
        <v>30</v>
      </c>
      <c r="HR4" s="182">
        <v>2</v>
      </c>
      <c r="HS4" s="182" t="s">
        <v>14</v>
      </c>
      <c r="HT4" s="182" t="s">
        <v>14</v>
      </c>
      <c r="HU4" s="179">
        <v>44866</v>
      </c>
      <c r="HV4" s="189" t="s">
        <v>4116</v>
      </c>
      <c r="HW4" s="189">
        <v>0</v>
      </c>
      <c r="HX4" s="189" t="s">
        <v>2699</v>
      </c>
      <c r="HY4" s="189" t="s">
        <v>30</v>
      </c>
      <c r="HZ4" s="189">
        <v>2</v>
      </c>
      <c r="IA4" s="189" t="s">
        <v>14</v>
      </c>
      <c r="IB4" s="189" t="s">
        <v>14</v>
      </c>
      <c r="IC4" s="190">
        <v>44866</v>
      </c>
      <c r="ID4" s="188" t="s">
        <v>4118</v>
      </c>
      <c r="IE4" s="182">
        <v>3</v>
      </c>
      <c r="IF4" s="182" t="s">
        <v>2699</v>
      </c>
      <c r="IG4" s="182" t="s">
        <v>30</v>
      </c>
      <c r="IH4" s="182">
        <v>2</v>
      </c>
      <c r="II4" s="182" t="s">
        <v>14</v>
      </c>
      <c r="IJ4" s="182" t="s">
        <v>14</v>
      </c>
      <c r="IK4" s="179">
        <v>44866</v>
      </c>
      <c r="IL4" s="189" t="s">
        <v>4117</v>
      </c>
      <c r="IM4" s="189">
        <v>3</v>
      </c>
      <c r="IN4" s="189" t="s">
        <v>2699</v>
      </c>
      <c r="IO4" s="189" t="s">
        <v>30</v>
      </c>
      <c r="IP4" s="189">
        <v>2</v>
      </c>
      <c r="IQ4" s="189" t="s">
        <v>14</v>
      </c>
      <c r="IR4" s="189" t="s">
        <v>14</v>
      </c>
      <c r="IS4" s="190">
        <v>44866</v>
      </c>
    </row>
    <row r="5" spans="1:253" s="283" customFormat="1" ht="12.95" customHeight="1" x14ac:dyDescent="0.2">
      <c r="A5" s="283" t="s">
        <v>1481</v>
      </c>
      <c r="B5" s="283" t="s">
        <v>9282</v>
      </c>
      <c r="C5" s="283" t="s">
        <v>1482</v>
      </c>
      <c r="D5" s="283" t="s">
        <v>1483</v>
      </c>
      <c r="E5" s="283" t="s">
        <v>8706</v>
      </c>
      <c r="F5" s="283" t="s">
        <v>5146</v>
      </c>
      <c r="G5" s="177">
        <v>34500000</v>
      </c>
      <c r="H5" s="178" t="s">
        <v>5144</v>
      </c>
      <c r="I5" s="178" t="s">
        <v>74</v>
      </c>
      <c r="J5" s="178">
        <v>1</v>
      </c>
      <c r="K5" s="178" t="s">
        <v>5145</v>
      </c>
      <c r="L5" s="178" t="s">
        <v>2459</v>
      </c>
      <c r="M5" s="179">
        <v>44924</v>
      </c>
      <c r="N5" s="188" t="s">
        <v>2461</v>
      </c>
      <c r="O5" s="180">
        <v>1246700</v>
      </c>
      <c r="P5" s="180" t="s">
        <v>2449</v>
      </c>
      <c r="Q5" s="180" t="s">
        <v>30</v>
      </c>
      <c r="R5" s="180">
        <v>2</v>
      </c>
      <c r="S5" s="180" t="s">
        <v>2460</v>
      </c>
      <c r="T5" s="180" t="s">
        <v>2459</v>
      </c>
      <c r="U5" s="181">
        <v>44804</v>
      </c>
      <c r="V5" s="188" t="s">
        <v>1903</v>
      </c>
      <c r="W5" s="178">
        <v>2750000</v>
      </c>
      <c r="X5" s="178" t="s">
        <v>1900</v>
      </c>
      <c r="Y5" s="178" t="s">
        <v>30</v>
      </c>
      <c r="Z5" s="178">
        <v>2</v>
      </c>
      <c r="AA5" s="178" t="s">
        <v>1902</v>
      </c>
      <c r="AB5" s="178" t="s">
        <v>1901</v>
      </c>
      <c r="AC5" s="179">
        <v>44742</v>
      </c>
      <c r="AD5" s="188" t="s">
        <v>1905</v>
      </c>
      <c r="AE5" s="186">
        <v>2267000</v>
      </c>
      <c r="AF5" s="186" t="s">
        <v>1900</v>
      </c>
      <c r="AG5" s="186" t="s">
        <v>30</v>
      </c>
      <c r="AH5" s="186">
        <v>2</v>
      </c>
      <c r="AI5" s="186" t="s">
        <v>1904</v>
      </c>
      <c r="AJ5" s="186" t="s">
        <v>1901</v>
      </c>
      <c r="AK5" s="187">
        <v>44742</v>
      </c>
      <c r="AL5" s="188" t="s">
        <v>6159</v>
      </c>
      <c r="AM5" s="178">
        <v>0</v>
      </c>
      <c r="AN5" s="178" t="s">
        <v>6156</v>
      </c>
      <c r="AO5" s="178" t="s">
        <v>74</v>
      </c>
      <c r="AP5" s="178">
        <v>1</v>
      </c>
      <c r="AQ5" s="178" t="s">
        <v>6158</v>
      </c>
      <c r="AR5" s="178" t="s">
        <v>6157</v>
      </c>
      <c r="AS5" s="179">
        <v>44977</v>
      </c>
      <c r="AT5" s="189" t="s">
        <v>9888</v>
      </c>
      <c r="AU5" s="186" t="e">
        <v>#N/A</v>
      </c>
      <c r="AV5" s="186" t="e">
        <v>#N/A</v>
      </c>
      <c r="AW5" s="186" t="e">
        <v>#N/A</v>
      </c>
      <c r="AX5" s="186" t="e">
        <v>#N/A</v>
      </c>
      <c r="AY5" s="186" t="e">
        <v>#N/A</v>
      </c>
      <c r="AZ5" s="186" t="e">
        <v>#N/A</v>
      </c>
      <c r="BA5" s="187" t="e">
        <v>#N/A</v>
      </c>
      <c r="BB5" s="188" t="s">
        <v>9889</v>
      </c>
      <c r="BC5" s="178" t="e">
        <v>#N/A</v>
      </c>
      <c r="BD5" s="178" t="e">
        <v>#N/A</v>
      </c>
      <c r="BE5" s="178" t="e">
        <v>#N/A</v>
      </c>
      <c r="BF5" s="178" t="e">
        <v>#N/A</v>
      </c>
      <c r="BG5" s="178" t="e">
        <v>#N/A</v>
      </c>
      <c r="BH5" s="178" t="e">
        <v>#N/A</v>
      </c>
      <c r="BI5" s="179" t="e">
        <v>#N/A</v>
      </c>
      <c r="BJ5" s="189" t="s">
        <v>1487</v>
      </c>
      <c r="BK5" s="189">
        <v>0</v>
      </c>
      <c r="BL5" s="189" t="s">
        <v>1484</v>
      </c>
      <c r="BM5" s="189" t="s">
        <v>74</v>
      </c>
      <c r="BN5" s="189">
        <v>1</v>
      </c>
      <c r="BO5" s="189" t="s">
        <v>1486</v>
      </c>
      <c r="BP5" s="186" t="s">
        <v>1485</v>
      </c>
      <c r="BQ5" s="190">
        <v>44546</v>
      </c>
      <c r="BR5" s="188" t="s">
        <v>9890</v>
      </c>
      <c r="BS5" s="182" t="e">
        <v>#N/A</v>
      </c>
      <c r="BT5" s="182" t="e">
        <v>#N/A</v>
      </c>
      <c r="BU5" s="182" t="e">
        <v>#N/A</v>
      </c>
      <c r="BV5" s="182" t="e">
        <v>#N/A</v>
      </c>
      <c r="BW5" s="182" t="e">
        <v>#N/A</v>
      </c>
      <c r="BX5" s="182" t="e">
        <v>#N/A</v>
      </c>
      <c r="BY5" s="179" t="e">
        <v>#N/A</v>
      </c>
      <c r="BZ5" s="189" t="s">
        <v>9891</v>
      </c>
      <c r="CA5" s="189" t="e">
        <v>#N/A</v>
      </c>
      <c r="CB5" s="189" t="e">
        <v>#N/A</v>
      </c>
      <c r="CC5" s="189" t="e">
        <v>#N/A</v>
      </c>
      <c r="CD5" s="189" t="e">
        <v>#N/A</v>
      </c>
      <c r="CE5" s="189" t="e">
        <v>#N/A</v>
      </c>
      <c r="CF5" s="189" t="e">
        <v>#N/A</v>
      </c>
      <c r="CG5" s="190" t="e">
        <v>#N/A</v>
      </c>
      <c r="CH5" s="188" t="s">
        <v>9892</v>
      </c>
      <c r="CI5" s="189" t="e">
        <v>#N/A</v>
      </c>
      <c r="CJ5" s="189" t="e">
        <v>#N/A</v>
      </c>
      <c r="CK5" s="189" t="e">
        <v>#N/A</v>
      </c>
      <c r="CL5" s="189" t="e">
        <v>#N/A</v>
      </c>
      <c r="CM5" s="189" t="e">
        <v>#N/A</v>
      </c>
      <c r="CN5" s="189" t="e">
        <v>#N/A</v>
      </c>
      <c r="CO5" s="191" t="e">
        <v>#N/A</v>
      </c>
      <c r="CP5" s="189" t="s">
        <v>9893</v>
      </c>
      <c r="CQ5" s="182" t="e">
        <v>#N/A</v>
      </c>
      <c r="CR5" s="182" t="e">
        <v>#N/A</v>
      </c>
      <c r="CS5" s="182" t="e">
        <v>#N/A</v>
      </c>
      <c r="CT5" s="182" t="e">
        <v>#N/A</v>
      </c>
      <c r="CU5" s="182" t="e">
        <v>#N/A</v>
      </c>
      <c r="CV5" s="182" t="e">
        <v>#N/A</v>
      </c>
      <c r="CW5" s="179" t="e">
        <v>#N/A</v>
      </c>
      <c r="CX5" s="189" t="s">
        <v>2660</v>
      </c>
      <c r="CY5" s="186">
        <v>1584000</v>
      </c>
      <c r="CZ5" s="186" t="s">
        <v>1900</v>
      </c>
      <c r="DA5" s="186" t="s">
        <v>30</v>
      </c>
      <c r="DB5" s="186">
        <v>2</v>
      </c>
      <c r="DC5" s="186" t="s">
        <v>1910</v>
      </c>
      <c r="DD5" s="186" t="s">
        <v>1901</v>
      </c>
      <c r="DE5" s="192">
        <v>44742</v>
      </c>
      <c r="DF5" s="188" t="s">
        <v>1907</v>
      </c>
      <c r="DG5" s="178">
        <v>483000</v>
      </c>
      <c r="DH5" s="182" t="s">
        <v>1900</v>
      </c>
      <c r="DI5" s="182" t="s">
        <v>30</v>
      </c>
      <c r="DJ5" s="182">
        <v>2</v>
      </c>
      <c r="DK5" s="182" t="s">
        <v>1906</v>
      </c>
      <c r="DL5" s="182" t="s">
        <v>1901</v>
      </c>
      <c r="DM5" s="179">
        <v>44742</v>
      </c>
      <c r="DN5" s="189" t="s">
        <v>1909</v>
      </c>
      <c r="DO5" s="186">
        <v>683000</v>
      </c>
      <c r="DP5" s="189" t="s">
        <v>1900</v>
      </c>
      <c r="DQ5" s="189" t="s">
        <v>30</v>
      </c>
      <c r="DR5" s="189">
        <v>2</v>
      </c>
      <c r="DS5" s="189" t="s">
        <v>1908</v>
      </c>
      <c r="DT5" s="189" t="s">
        <v>1901</v>
      </c>
      <c r="DU5" s="190">
        <v>44742</v>
      </c>
      <c r="DV5" s="188" t="s">
        <v>1911</v>
      </c>
      <c r="DW5" s="178">
        <v>1167000</v>
      </c>
      <c r="DX5" s="182" t="s">
        <v>1900</v>
      </c>
      <c r="DY5" s="182" t="s">
        <v>30</v>
      </c>
      <c r="DZ5" s="182">
        <v>2</v>
      </c>
      <c r="EA5" s="182" t="s">
        <v>1910</v>
      </c>
      <c r="EB5" s="182" t="s">
        <v>1901</v>
      </c>
      <c r="EC5" s="179">
        <v>44742</v>
      </c>
      <c r="ED5" s="189" t="s">
        <v>1913</v>
      </c>
      <c r="EE5" s="186">
        <v>417000</v>
      </c>
      <c r="EF5" s="189" t="s">
        <v>1900</v>
      </c>
      <c r="EG5" s="189" t="s">
        <v>30</v>
      </c>
      <c r="EH5" s="189">
        <v>2</v>
      </c>
      <c r="EI5" s="189" t="s">
        <v>1912</v>
      </c>
      <c r="EJ5" s="189" t="s">
        <v>1901</v>
      </c>
      <c r="EK5" s="190">
        <v>44742</v>
      </c>
      <c r="EL5" s="188" t="s">
        <v>1915</v>
      </c>
      <c r="EM5" s="178">
        <v>0</v>
      </c>
      <c r="EN5" s="182" t="s">
        <v>1900</v>
      </c>
      <c r="EO5" s="182" t="s">
        <v>30</v>
      </c>
      <c r="EP5" s="182">
        <v>2</v>
      </c>
      <c r="EQ5" s="182" t="s">
        <v>1914</v>
      </c>
      <c r="ER5" s="182" t="s">
        <v>1901</v>
      </c>
      <c r="ES5" s="179">
        <v>44742</v>
      </c>
      <c r="ET5" s="189" t="s">
        <v>1493</v>
      </c>
      <c r="EU5" s="189">
        <v>4</v>
      </c>
      <c r="EV5" s="189" t="s">
        <v>1491</v>
      </c>
      <c r="EW5" s="189" t="s">
        <v>74</v>
      </c>
      <c r="EX5" s="189">
        <v>1</v>
      </c>
      <c r="EY5" s="189" t="s">
        <v>1492</v>
      </c>
      <c r="EZ5" s="189" t="s">
        <v>1485</v>
      </c>
      <c r="FA5" s="190">
        <v>44550</v>
      </c>
      <c r="FB5" s="188" t="s">
        <v>6161</v>
      </c>
      <c r="FC5" s="182">
        <v>1</v>
      </c>
      <c r="FD5" s="182" t="s">
        <v>6156</v>
      </c>
      <c r="FE5" s="182" t="s">
        <v>74</v>
      </c>
      <c r="FF5" s="182">
        <v>1</v>
      </c>
      <c r="FG5" s="182" t="s">
        <v>6160</v>
      </c>
      <c r="FH5" s="182" t="s">
        <v>6157</v>
      </c>
      <c r="FI5" s="179">
        <v>44977</v>
      </c>
      <c r="FJ5" s="188" t="s">
        <v>9894</v>
      </c>
      <c r="FK5" s="189" t="e">
        <v>#N/A</v>
      </c>
      <c r="FL5" s="189" t="e">
        <v>#N/A</v>
      </c>
      <c r="FM5" s="189" t="e">
        <v>#N/A</v>
      </c>
      <c r="FN5" s="189" t="e">
        <v>#N/A</v>
      </c>
      <c r="FO5" s="189" t="e">
        <v>#N/A</v>
      </c>
      <c r="FP5" s="186" t="e">
        <v>#N/A</v>
      </c>
      <c r="FQ5" s="187" t="e">
        <v>#N/A</v>
      </c>
      <c r="FR5" s="188" t="s">
        <v>9895</v>
      </c>
      <c r="FS5" s="182" t="e">
        <v>#N/A</v>
      </c>
      <c r="FT5" s="182" t="e">
        <v>#N/A</v>
      </c>
      <c r="FU5" s="182" t="e">
        <v>#N/A</v>
      </c>
      <c r="FV5" s="182" t="e">
        <v>#N/A</v>
      </c>
      <c r="FW5" s="182" t="e">
        <v>#N/A</v>
      </c>
      <c r="FX5" s="182" t="e">
        <v>#N/A</v>
      </c>
      <c r="FY5" s="179" t="e">
        <v>#N/A</v>
      </c>
      <c r="FZ5" s="189" t="s">
        <v>3080</v>
      </c>
      <c r="GA5" s="189">
        <v>0</v>
      </c>
      <c r="GB5" s="189" t="s">
        <v>2699</v>
      </c>
      <c r="GC5" s="189" t="s">
        <v>30</v>
      </c>
      <c r="GD5" s="189">
        <v>2</v>
      </c>
      <c r="GE5" s="189" t="s">
        <v>14</v>
      </c>
      <c r="GF5" s="189" t="s">
        <v>14</v>
      </c>
      <c r="GG5" s="190">
        <v>44863</v>
      </c>
      <c r="GH5" s="188" t="s">
        <v>3086</v>
      </c>
      <c r="GI5" s="182">
        <v>0</v>
      </c>
      <c r="GJ5" s="182" t="s">
        <v>2699</v>
      </c>
      <c r="GK5" s="182" t="s">
        <v>30</v>
      </c>
      <c r="GL5" s="182">
        <v>2</v>
      </c>
      <c r="GM5" s="182" t="s">
        <v>14</v>
      </c>
      <c r="GN5" s="182" t="s">
        <v>14</v>
      </c>
      <c r="GO5" s="179">
        <v>44863</v>
      </c>
      <c r="GP5" s="189" t="s">
        <v>3081</v>
      </c>
      <c r="GQ5" s="189">
        <v>0</v>
      </c>
      <c r="GR5" s="189" t="s">
        <v>2699</v>
      </c>
      <c r="GS5" s="189" t="s">
        <v>30</v>
      </c>
      <c r="GT5" s="189">
        <v>2</v>
      </c>
      <c r="GU5" s="189" t="s">
        <v>14</v>
      </c>
      <c r="GV5" s="189" t="s">
        <v>14</v>
      </c>
      <c r="GW5" s="190">
        <v>44863</v>
      </c>
      <c r="GX5" s="188" t="s">
        <v>3087</v>
      </c>
      <c r="GY5" s="182">
        <v>0</v>
      </c>
      <c r="GZ5" s="182" t="s">
        <v>2699</v>
      </c>
      <c r="HA5" s="182" t="s">
        <v>30</v>
      </c>
      <c r="HB5" s="182">
        <v>2</v>
      </c>
      <c r="HC5" s="182" t="s">
        <v>14</v>
      </c>
      <c r="HD5" s="182" t="s">
        <v>14</v>
      </c>
      <c r="HE5" s="179">
        <v>44863</v>
      </c>
      <c r="HF5" s="189" t="s">
        <v>3079</v>
      </c>
      <c r="HG5" s="189">
        <v>0</v>
      </c>
      <c r="HH5" s="189" t="s">
        <v>2699</v>
      </c>
      <c r="HI5" s="189" t="s">
        <v>30</v>
      </c>
      <c r="HJ5" s="189">
        <v>2</v>
      </c>
      <c r="HK5" s="189" t="s">
        <v>14</v>
      </c>
      <c r="HL5" s="189" t="s">
        <v>14</v>
      </c>
      <c r="HM5" s="190">
        <v>44863</v>
      </c>
      <c r="HN5" s="188" t="s">
        <v>3085</v>
      </c>
      <c r="HO5" s="182">
        <v>0</v>
      </c>
      <c r="HP5" s="182" t="s">
        <v>2699</v>
      </c>
      <c r="HQ5" s="182" t="s">
        <v>30</v>
      </c>
      <c r="HR5" s="182">
        <v>2</v>
      </c>
      <c r="HS5" s="182" t="s">
        <v>14</v>
      </c>
      <c r="HT5" s="182" t="s">
        <v>14</v>
      </c>
      <c r="HU5" s="179">
        <v>44863</v>
      </c>
      <c r="HV5" s="189" t="s">
        <v>3082</v>
      </c>
      <c r="HW5" s="189">
        <v>0</v>
      </c>
      <c r="HX5" s="189" t="s">
        <v>2699</v>
      </c>
      <c r="HY5" s="189" t="s">
        <v>30</v>
      </c>
      <c r="HZ5" s="189">
        <v>2</v>
      </c>
      <c r="IA5" s="189" t="s">
        <v>14</v>
      </c>
      <c r="IB5" s="189" t="s">
        <v>14</v>
      </c>
      <c r="IC5" s="190">
        <v>44863</v>
      </c>
      <c r="ID5" s="188" t="s">
        <v>3084</v>
      </c>
      <c r="IE5" s="182">
        <v>2</v>
      </c>
      <c r="IF5" s="182" t="s">
        <v>2699</v>
      </c>
      <c r="IG5" s="182" t="s">
        <v>30</v>
      </c>
      <c r="IH5" s="182">
        <v>2</v>
      </c>
      <c r="II5" s="182" t="s">
        <v>14</v>
      </c>
      <c r="IJ5" s="182" t="s">
        <v>14</v>
      </c>
      <c r="IK5" s="179">
        <v>44863</v>
      </c>
      <c r="IL5" s="189" t="s">
        <v>3083</v>
      </c>
      <c r="IM5" s="189">
        <v>0</v>
      </c>
      <c r="IN5" s="189" t="s">
        <v>2699</v>
      </c>
      <c r="IO5" s="189" t="s">
        <v>30</v>
      </c>
      <c r="IP5" s="189">
        <v>2</v>
      </c>
      <c r="IQ5" s="189" t="s">
        <v>14</v>
      </c>
      <c r="IR5" s="189" t="s">
        <v>14</v>
      </c>
      <c r="IS5" s="190">
        <v>44863</v>
      </c>
    </row>
    <row r="6" spans="1:253" s="283" customFormat="1" ht="12.95" customHeight="1" x14ac:dyDescent="0.2">
      <c r="A6" s="283" t="s">
        <v>1199</v>
      </c>
      <c r="B6" s="283" t="s">
        <v>9289</v>
      </c>
      <c r="C6" s="283" t="s">
        <v>1200</v>
      </c>
      <c r="D6" s="283" t="s">
        <v>1201</v>
      </c>
      <c r="E6" s="283" t="s">
        <v>8713</v>
      </c>
      <c r="F6" s="283" t="s">
        <v>1712</v>
      </c>
      <c r="G6" s="177">
        <v>2988000</v>
      </c>
      <c r="H6" s="178" t="s">
        <v>1709</v>
      </c>
      <c r="I6" s="178" t="s">
        <v>30</v>
      </c>
      <c r="J6" s="178">
        <v>2</v>
      </c>
      <c r="K6" s="178" t="s">
        <v>1711</v>
      </c>
      <c r="L6" s="178" t="s">
        <v>1710</v>
      </c>
      <c r="M6" s="179">
        <v>44720</v>
      </c>
      <c r="N6" s="188" t="s">
        <v>1716</v>
      </c>
      <c r="O6" s="180">
        <v>4399</v>
      </c>
      <c r="P6" s="180" t="s">
        <v>1713</v>
      </c>
      <c r="Q6" s="180" t="s">
        <v>74</v>
      </c>
      <c r="R6" s="180">
        <v>1</v>
      </c>
      <c r="S6" s="180" t="s">
        <v>1715</v>
      </c>
      <c r="T6" s="180" t="s">
        <v>1714</v>
      </c>
      <c r="U6" s="181">
        <v>44720</v>
      </c>
      <c r="V6" s="188" t="s">
        <v>1720</v>
      </c>
      <c r="W6" s="178">
        <v>1626000</v>
      </c>
      <c r="X6" s="178" t="s">
        <v>1717</v>
      </c>
      <c r="Y6" s="178" t="s">
        <v>74</v>
      </c>
      <c r="Z6" s="178">
        <v>1</v>
      </c>
      <c r="AA6" s="178" t="s">
        <v>1719</v>
      </c>
      <c r="AB6" s="178" t="s">
        <v>1718</v>
      </c>
      <c r="AC6" s="179">
        <v>44720</v>
      </c>
      <c r="AD6" s="188" t="s">
        <v>1723</v>
      </c>
      <c r="AE6" s="186">
        <v>34000</v>
      </c>
      <c r="AF6" s="186" t="s">
        <v>1721</v>
      </c>
      <c r="AG6" s="186" t="s">
        <v>19</v>
      </c>
      <c r="AH6" s="186">
        <v>3</v>
      </c>
      <c r="AI6" s="186" t="s">
        <v>1722</v>
      </c>
      <c r="AJ6" s="186" t="s">
        <v>1305</v>
      </c>
      <c r="AK6" s="187">
        <v>44720</v>
      </c>
      <c r="AL6" s="188" t="s">
        <v>1727</v>
      </c>
      <c r="AM6" s="178">
        <v>27000</v>
      </c>
      <c r="AN6" s="178" t="s">
        <v>1724</v>
      </c>
      <c r="AO6" s="178" t="s">
        <v>30</v>
      </c>
      <c r="AP6" s="178">
        <v>2</v>
      </c>
      <c r="AQ6" s="178" t="s">
        <v>1726</v>
      </c>
      <c r="AR6" s="178" t="s">
        <v>1725</v>
      </c>
      <c r="AS6" s="179">
        <v>44720</v>
      </c>
      <c r="AT6" s="189" t="s">
        <v>1206</v>
      </c>
      <c r="AU6" s="186" t="s">
        <v>14</v>
      </c>
      <c r="AV6" s="186" t="s">
        <v>14</v>
      </c>
      <c r="AW6" s="186" t="s">
        <v>14</v>
      </c>
      <c r="AX6" s="186" t="s">
        <v>14</v>
      </c>
      <c r="AY6" s="186" t="s">
        <v>14</v>
      </c>
      <c r="AZ6" s="186" t="s">
        <v>14</v>
      </c>
      <c r="BA6" s="187">
        <v>44139</v>
      </c>
      <c r="BB6" s="188" t="s">
        <v>1205</v>
      </c>
      <c r="BC6" s="178" t="s">
        <v>14</v>
      </c>
      <c r="BD6" s="178" t="s">
        <v>14</v>
      </c>
      <c r="BE6" s="178" t="s">
        <v>14</v>
      </c>
      <c r="BF6" s="178" t="s">
        <v>14</v>
      </c>
      <c r="BG6" s="178" t="s">
        <v>14</v>
      </c>
      <c r="BH6" s="178" t="s">
        <v>14</v>
      </c>
      <c r="BI6" s="179">
        <v>44139</v>
      </c>
      <c r="BJ6" s="189" t="s">
        <v>8068</v>
      </c>
      <c r="BK6" s="189">
        <v>10</v>
      </c>
      <c r="BL6" s="189" t="s">
        <v>8066</v>
      </c>
      <c r="BM6" s="189" t="s">
        <v>2025</v>
      </c>
      <c r="BN6" s="189">
        <v>2</v>
      </c>
      <c r="BO6" s="189" t="s">
        <v>8067</v>
      </c>
      <c r="BP6" s="186" t="s">
        <v>1181</v>
      </c>
      <c r="BQ6" s="190">
        <v>44985</v>
      </c>
      <c r="BR6" s="188" t="s">
        <v>1202</v>
      </c>
      <c r="BS6" s="182" t="s">
        <v>14</v>
      </c>
      <c r="BT6" s="182" t="s">
        <v>14</v>
      </c>
      <c r="BU6" s="182" t="s">
        <v>14</v>
      </c>
      <c r="BV6" s="182" t="s">
        <v>14</v>
      </c>
      <c r="BW6" s="182" t="s">
        <v>14</v>
      </c>
      <c r="BX6" s="182" t="s">
        <v>14</v>
      </c>
      <c r="BY6" s="179">
        <v>44139</v>
      </c>
      <c r="BZ6" s="189" t="s">
        <v>1203</v>
      </c>
      <c r="CA6" s="189" t="s">
        <v>14</v>
      </c>
      <c r="CB6" s="189" t="s">
        <v>14</v>
      </c>
      <c r="CC6" s="189" t="s">
        <v>14</v>
      </c>
      <c r="CD6" s="189" t="s">
        <v>14</v>
      </c>
      <c r="CE6" s="189" t="s">
        <v>14</v>
      </c>
      <c r="CF6" s="189" t="s">
        <v>14</v>
      </c>
      <c r="CG6" s="190">
        <v>44139</v>
      </c>
      <c r="CH6" s="188" t="s">
        <v>9896</v>
      </c>
      <c r="CI6" s="189" t="e">
        <v>#N/A</v>
      </c>
      <c r="CJ6" s="189" t="e">
        <v>#N/A</v>
      </c>
      <c r="CK6" s="189" t="e">
        <v>#N/A</v>
      </c>
      <c r="CL6" s="189" t="e">
        <v>#N/A</v>
      </c>
      <c r="CM6" s="189" t="e">
        <v>#N/A</v>
      </c>
      <c r="CN6" s="189" t="e">
        <v>#N/A</v>
      </c>
      <c r="CO6" s="191" t="e">
        <v>#N/A</v>
      </c>
      <c r="CP6" s="189" t="s">
        <v>1204</v>
      </c>
      <c r="CQ6" s="182" t="s">
        <v>14</v>
      </c>
      <c r="CR6" s="182" t="s">
        <v>14</v>
      </c>
      <c r="CS6" s="182" t="s">
        <v>14</v>
      </c>
      <c r="CT6" s="182" t="s">
        <v>14</v>
      </c>
      <c r="CU6" s="182" t="s">
        <v>14</v>
      </c>
      <c r="CV6" s="182" t="s">
        <v>14</v>
      </c>
      <c r="CW6" s="179">
        <v>44139</v>
      </c>
      <c r="CX6" s="189" t="s">
        <v>1729</v>
      </c>
      <c r="CY6" s="186">
        <v>27000</v>
      </c>
      <c r="CZ6" s="186" t="s">
        <v>1728</v>
      </c>
      <c r="DA6" s="186" t="s">
        <v>30</v>
      </c>
      <c r="DB6" s="186">
        <v>2</v>
      </c>
      <c r="DC6" s="186" t="s">
        <v>1734</v>
      </c>
      <c r="DD6" s="186" t="s">
        <v>1725</v>
      </c>
      <c r="DE6" s="192">
        <v>44720</v>
      </c>
      <c r="DF6" s="188" t="s">
        <v>1733</v>
      </c>
      <c r="DG6" s="178">
        <v>1593000</v>
      </c>
      <c r="DH6" s="182" t="s">
        <v>1730</v>
      </c>
      <c r="DI6" s="182" t="s">
        <v>30</v>
      </c>
      <c r="DJ6" s="182">
        <v>2</v>
      </c>
      <c r="DK6" s="182" t="s">
        <v>1732</v>
      </c>
      <c r="DL6" s="182" t="s">
        <v>1731</v>
      </c>
      <c r="DM6" s="179">
        <v>44720</v>
      </c>
      <c r="DN6" s="189" t="s">
        <v>1735</v>
      </c>
      <c r="DO6" s="186">
        <v>7000</v>
      </c>
      <c r="DP6" s="189" t="s">
        <v>1721</v>
      </c>
      <c r="DQ6" s="189" t="s">
        <v>30</v>
      </c>
      <c r="DR6" s="189">
        <v>2</v>
      </c>
      <c r="DS6" s="189" t="s">
        <v>1734</v>
      </c>
      <c r="DT6" s="189" t="s">
        <v>1305</v>
      </c>
      <c r="DU6" s="190">
        <v>44720</v>
      </c>
      <c r="DV6" s="188" t="s">
        <v>1736</v>
      </c>
      <c r="DW6" s="178">
        <v>27000</v>
      </c>
      <c r="DX6" s="182" t="s">
        <v>1728</v>
      </c>
      <c r="DY6" s="182" t="s">
        <v>30</v>
      </c>
      <c r="DZ6" s="182">
        <v>2</v>
      </c>
      <c r="EA6" s="182" t="s">
        <v>1734</v>
      </c>
      <c r="EB6" s="182" t="s">
        <v>1725</v>
      </c>
      <c r="EC6" s="179">
        <v>44720</v>
      </c>
      <c r="ED6" s="189" t="s">
        <v>1302</v>
      </c>
      <c r="EE6" s="186">
        <v>0</v>
      </c>
      <c r="EF6" s="189" t="s">
        <v>1299</v>
      </c>
      <c r="EG6" s="189" t="s">
        <v>30</v>
      </c>
      <c r="EH6" s="189">
        <v>2</v>
      </c>
      <c r="EI6" s="189" t="s">
        <v>1301</v>
      </c>
      <c r="EJ6" s="189" t="s">
        <v>1300</v>
      </c>
      <c r="EK6" s="190">
        <v>44223</v>
      </c>
      <c r="EL6" s="188" t="s">
        <v>1303</v>
      </c>
      <c r="EM6" s="178">
        <v>0</v>
      </c>
      <c r="EN6" s="182" t="s">
        <v>1299</v>
      </c>
      <c r="EO6" s="182" t="s">
        <v>30</v>
      </c>
      <c r="EP6" s="182">
        <v>2</v>
      </c>
      <c r="EQ6" s="182" t="s">
        <v>1301</v>
      </c>
      <c r="ER6" s="182" t="s">
        <v>1300</v>
      </c>
      <c r="ES6" s="179">
        <v>44223</v>
      </c>
      <c r="ET6" s="189" t="s">
        <v>8069</v>
      </c>
      <c r="EU6" s="189">
        <v>10</v>
      </c>
      <c r="EV6" s="189" t="s">
        <v>8066</v>
      </c>
      <c r="EW6" s="189" t="s">
        <v>2025</v>
      </c>
      <c r="EX6" s="189">
        <v>2</v>
      </c>
      <c r="EY6" s="189" t="s">
        <v>8067</v>
      </c>
      <c r="EZ6" s="189" t="s">
        <v>1181</v>
      </c>
      <c r="FA6" s="190">
        <v>44985</v>
      </c>
      <c r="FB6" s="188" t="s">
        <v>1307</v>
      </c>
      <c r="FC6" s="182">
        <v>2</v>
      </c>
      <c r="FD6" s="182" t="s">
        <v>1304</v>
      </c>
      <c r="FE6" s="182" t="s">
        <v>30</v>
      </c>
      <c r="FF6" s="182">
        <v>2</v>
      </c>
      <c r="FG6" s="182" t="s">
        <v>1306</v>
      </c>
      <c r="FH6" s="182" t="s">
        <v>1305</v>
      </c>
      <c r="FI6" s="179">
        <v>44223</v>
      </c>
      <c r="FJ6" s="188" t="s">
        <v>1207</v>
      </c>
      <c r="FK6" s="189" t="s">
        <v>14</v>
      </c>
      <c r="FL6" s="189" t="s">
        <v>14</v>
      </c>
      <c r="FM6" s="189" t="s">
        <v>14</v>
      </c>
      <c r="FN6" s="189" t="s">
        <v>14</v>
      </c>
      <c r="FO6" s="189" t="s">
        <v>14</v>
      </c>
      <c r="FP6" s="186" t="s">
        <v>14</v>
      </c>
      <c r="FQ6" s="187">
        <v>44139</v>
      </c>
      <c r="FR6" s="188" t="s">
        <v>1208</v>
      </c>
      <c r="FS6" s="182" t="s">
        <v>14</v>
      </c>
      <c r="FT6" s="182" t="s">
        <v>14</v>
      </c>
      <c r="FU6" s="182" t="s">
        <v>14</v>
      </c>
      <c r="FV6" s="182" t="s">
        <v>14</v>
      </c>
      <c r="FW6" s="182" t="s">
        <v>14</v>
      </c>
      <c r="FX6" s="182" t="s">
        <v>14</v>
      </c>
      <c r="FY6" s="179">
        <v>44139</v>
      </c>
      <c r="FZ6" s="189" t="s">
        <v>3533</v>
      </c>
      <c r="GA6" s="189">
        <v>0</v>
      </c>
      <c r="GB6" s="189" t="s">
        <v>2699</v>
      </c>
      <c r="GC6" s="189" t="s">
        <v>30</v>
      </c>
      <c r="GD6" s="189">
        <v>2</v>
      </c>
      <c r="GE6" s="189" t="s">
        <v>14</v>
      </c>
      <c r="GF6" s="189" t="s">
        <v>14</v>
      </c>
      <c r="GG6" s="190">
        <v>44864</v>
      </c>
      <c r="GH6" s="188" t="s">
        <v>3539</v>
      </c>
      <c r="GI6" s="182">
        <v>0</v>
      </c>
      <c r="GJ6" s="182" t="s">
        <v>2699</v>
      </c>
      <c r="GK6" s="182" t="s">
        <v>30</v>
      </c>
      <c r="GL6" s="182">
        <v>2</v>
      </c>
      <c r="GM6" s="182" t="s">
        <v>14</v>
      </c>
      <c r="GN6" s="182" t="s">
        <v>14</v>
      </c>
      <c r="GO6" s="179">
        <v>44864</v>
      </c>
      <c r="GP6" s="189" t="s">
        <v>3534</v>
      </c>
      <c r="GQ6" s="189">
        <v>0</v>
      </c>
      <c r="GR6" s="189" t="s">
        <v>2699</v>
      </c>
      <c r="GS6" s="189" t="s">
        <v>30</v>
      </c>
      <c r="GT6" s="189">
        <v>2</v>
      </c>
      <c r="GU6" s="189" t="s">
        <v>14</v>
      </c>
      <c r="GV6" s="189" t="s">
        <v>14</v>
      </c>
      <c r="GW6" s="190">
        <v>44864</v>
      </c>
      <c r="GX6" s="188" t="s">
        <v>3540</v>
      </c>
      <c r="GY6" s="182">
        <v>0</v>
      </c>
      <c r="GZ6" s="182" t="s">
        <v>2699</v>
      </c>
      <c r="HA6" s="182" t="s">
        <v>30</v>
      </c>
      <c r="HB6" s="182">
        <v>2</v>
      </c>
      <c r="HC6" s="182" t="s">
        <v>14</v>
      </c>
      <c r="HD6" s="182" t="s">
        <v>14</v>
      </c>
      <c r="HE6" s="179">
        <v>44864</v>
      </c>
      <c r="HF6" s="189" t="s">
        <v>3532</v>
      </c>
      <c r="HG6" s="189">
        <v>0</v>
      </c>
      <c r="HH6" s="189" t="s">
        <v>2699</v>
      </c>
      <c r="HI6" s="189" t="s">
        <v>30</v>
      </c>
      <c r="HJ6" s="189">
        <v>2</v>
      </c>
      <c r="HK6" s="189" t="s">
        <v>14</v>
      </c>
      <c r="HL6" s="189" t="s">
        <v>14</v>
      </c>
      <c r="HM6" s="190">
        <v>44864</v>
      </c>
      <c r="HN6" s="188" t="s">
        <v>3538</v>
      </c>
      <c r="HO6" s="182">
        <v>0</v>
      </c>
      <c r="HP6" s="182" t="s">
        <v>2699</v>
      </c>
      <c r="HQ6" s="182" t="s">
        <v>30</v>
      </c>
      <c r="HR6" s="182">
        <v>2</v>
      </c>
      <c r="HS6" s="182" t="s">
        <v>14</v>
      </c>
      <c r="HT6" s="182" t="s">
        <v>14</v>
      </c>
      <c r="HU6" s="179">
        <v>44864</v>
      </c>
      <c r="HV6" s="189" t="s">
        <v>3535</v>
      </c>
      <c r="HW6" s="189">
        <v>0</v>
      </c>
      <c r="HX6" s="189" t="s">
        <v>2699</v>
      </c>
      <c r="HY6" s="189" t="s">
        <v>30</v>
      </c>
      <c r="HZ6" s="189">
        <v>2</v>
      </c>
      <c r="IA6" s="189" t="s">
        <v>14</v>
      </c>
      <c r="IB6" s="189" t="s">
        <v>14</v>
      </c>
      <c r="IC6" s="190">
        <v>44864</v>
      </c>
      <c r="ID6" s="188" t="s">
        <v>3537</v>
      </c>
      <c r="IE6" s="182">
        <v>1</v>
      </c>
      <c r="IF6" s="182" t="s">
        <v>2699</v>
      </c>
      <c r="IG6" s="182" t="s">
        <v>30</v>
      </c>
      <c r="IH6" s="182">
        <v>2</v>
      </c>
      <c r="II6" s="182" t="s">
        <v>14</v>
      </c>
      <c r="IJ6" s="182" t="s">
        <v>14</v>
      </c>
      <c r="IK6" s="179">
        <v>44864</v>
      </c>
      <c r="IL6" s="189" t="s">
        <v>3536</v>
      </c>
      <c r="IM6" s="189">
        <v>0</v>
      </c>
      <c r="IN6" s="189" t="s">
        <v>2699</v>
      </c>
      <c r="IO6" s="189" t="s">
        <v>30</v>
      </c>
      <c r="IP6" s="189">
        <v>2</v>
      </c>
      <c r="IQ6" s="189" t="s">
        <v>14</v>
      </c>
      <c r="IR6" s="189" t="s">
        <v>14</v>
      </c>
      <c r="IS6" s="190">
        <v>44864</v>
      </c>
    </row>
    <row r="7" spans="1:253" s="283" customFormat="1" ht="12.95" customHeight="1" x14ac:dyDescent="0.2">
      <c r="A7" s="283" t="s">
        <v>1209</v>
      </c>
      <c r="B7" s="283" t="s">
        <v>9289</v>
      </c>
      <c r="C7" s="283" t="s">
        <v>1210</v>
      </c>
      <c r="D7" s="283" t="s">
        <v>1211</v>
      </c>
      <c r="E7" s="283" t="s">
        <v>8720</v>
      </c>
      <c r="F7" s="283" t="s">
        <v>1674</v>
      </c>
      <c r="G7" s="177">
        <v>10040000</v>
      </c>
      <c r="H7" s="178" t="s">
        <v>1671</v>
      </c>
      <c r="I7" s="178" t="s">
        <v>30</v>
      </c>
      <c r="J7" s="178">
        <v>2</v>
      </c>
      <c r="K7" s="178" t="s">
        <v>1673</v>
      </c>
      <c r="L7" s="178" t="s">
        <v>1672</v>
      </c>
      <c r="M7" s="179">
        <v>44683</v>
      </c>
      <c r="N7" s="188" t="s">
        <v>1991</v>
      </c>
      <c r="O7" s="180">
        <v>31560</v>
      </c>
      <c r="P7" s="180" t="s">
        <v>1989</v>
      </c>
      <c r="Q7" s="180" t="s">
        <v>74</v>
      </c>
      <c r="R7" s="180">
        <v>1</v>
      </c>
      <c r="S7" s="180" t="s">
        <v>1990</v>
      </c>
      <c r="T7" s="180" t="s">
        <v>1929</v>
      </c>
      <c r="U7" s="181">
        <v>44767</v>
      </c>
      <c r="V7" s="188" t="s">
        <v>1939</v>
      </c>
      <c r="W7" s="178">
        <v>2826000</v>
      </c>
      <c r="X7" s="178" t="s">
        <v>1937</v>
      </c>
      <c r="Y7" s="178" t="s">
        <v>19</v>
      </c>
      <c r="Z7" s="178">
        <v>3</v>
      </c>
      <c r="AA7" s="178" t="s">
        <v>1938</v>
      </c>
      <c r="AB7" s="178" t="s">
        <v>1929</v>
      </c>
      <c r="AC7" s="179">
        <v>44747</v>
      </c>
      <c r="AD7" s="188" t="s">
        <v>1941</v>
      </c>
      <c r="AE7" s="186">
        <v>2826000</v>
      </c>
      <c r="AF7" s="186" t="s">
        <v>1937</v>
      </c>
      <c r="AG7" s="186" t="s">
        <v>19</v>
      </c>
      <c r="AH7" s="186">
        <v>3</v>
      </c>
      <c r="AI7" s="186" t="s">
        <v>1940</v>
      </c>
      <c r="AJ7" s="186" t="s">
        <v>1929</v>
      </c>
      <c r="AK7" s="187">
        <v>44747</v>
      </c>
      <c r="AL7" s="188" t="s">
        <v>8073</v>
      </c>
      <c r="AM7" s="178">
        <v>90000</v>
      </c>
      <c r="AN7" s="178" t="s">
        <v>8070</v>
      </c>
      <c r="AO7" s="178" t="s">
        <v>19</v>
      </c>
      <c r="AP7" s="178">
        <v>3</v>
      </c>
      <c r="AQ7" s="178" t="s">
        <v>8072</v>
      </c>
      <c r="AR7" s="178" t="s">
        <v>8071</v>
      </c>
      <c r="AS7" s="179">
        <v>44985</v>
      </c>
      <c r="AT7" s="189" t="s">
        <v>1218</v>
      </c>
      <c r="AU7" s="186" t="s">
        <v>14</v>
      </c>
      <c r="AV7" s="186" t="s">
        <v>14</v>
      </c>
      <c r="AW7" s="186" t="s">
        <v>14</v>
      </c>
      <c r="AX7" s="186" t="s">
        <v>14</v>
      </c>
      <c r="AY7" s="186" t="s">
        <v>14</v>
      </c>
      <c r="AZ7" s="186" t="s">
        <v>14</v>
      </c>
      <c r="BA7" s="187">
        <v>44139</v>
      </c>
      <c r="BB7" s="188" t="s">
        <v>1217</v>
      </c>
      <c r="BC7" s="178" t="s">
        <v>14</v>
      </c>
      <c r="BD7" s="178" t="s">
        <v>14</v>
      </c>
      <c r="BE7" s="178" t="s">
        <v>14</v>
      </c>
      <c r="BF7" s="178" t="s">
        <v>14</v>
      </c>
      <c r="BG7" s="178" t="s">
        <v>14</v>
      </c>
      <c r="BH7" s="178" t="s">
        <v>14</v>
      </c>
      <c r="BI7" s="179">
        <v>44139</v>
      </c>
      <c r="BJ7" s="189" t="s">
        <v>8074</v>
      </c>
      <c r="BK7" s="189">
        <v>5</v>
      </c>
      <c r="BL7" s="189" t="s">
        <v>8050</v>
      </c>
      <c r="BM7" s="189" t="s">
        <v>2025</v>
      </c>
      <c r="BN7" s="189">
        <v>2</v>
      </c>
      <c r="BO7" s="189" t="s">
        <v>8067</v>
      </c>
      <c r="BP7" s="186" t="s">
        <v>1485</v>
      </c>
      <c r="BQ7" s="190">
        <v>44985</v>
      </c>
      <c r="BR7" s="188" t="s">
        <v>1212</v>
      </c>
      <c r="BS7" s="182" t="s">
        <v>14</v>
      </c>
      <c r="BT7" s="182" t="s">
        <v>14</v>
      </c>
      <c r="BU7" s="182" t="s">
        <v>14</v>
      </c>
      <c r="BV7" s="182" t="s">
        <v>14</v>
      </c>
      <c r="BW7" s="182" t="s">
        <v>14</v>
      </c>
      <c r="BX7" s="182" t="s">
        <v>14</v>
      </c>
      <c r="BY7" s="179">
        <v>44139</v>
      </c>
      <c r="BZ7" s="189" t="s">
        <v>1213</v>
      </c>
      <c r="CA7" s="189" t="s">
        <v>14</v>
      </c>
      <c r="CB7" s="189" t="s">
        <v>14</v>
      </c>
      <c r="CC7" s="189" t="s">
        <v>14</v>
      </c>
      <c r="CD7" s="189" t="s">
        <v>14</v>
      </c>
      <c r="CE7" s="189" t="s">
        <v>14</v>
      </c>
      <c r="CF7" s="189" t="s">
        <v>14</v>
      </c>
      <c r="CG7" s="190">
        <v>44139</v>
      </c>
      <c r="CH7" s="188" t="s">
        <v>9897</v>
      </c>
      <c r="CI7" s="189" t="e">
        <v>#N/A</v>
      </c>
      <c r="CJ7" s="189" t="e">
        <v>#N/A</v>
      </c>
      <c r="CK7" s="189" t="e">
        <v>#N/A</v>
      </c>
      <c r="CL7" s="189" t="e">
        <v>#N/A</v>
      </c>
      <c r="CM7" s="189" t="e">
        <v>#N/A</v>
      </c>
      <c r="CN7" s="189" t="e">
        <v>#N/A</v>
      </c>
      <c r="CO7" s="191" t="e">
        <v>#N/A</v>
      </c>
      <c r="CP7" s="189" t="s">
        <v>1216</v>
      </c>
      <c r="CQ7" s="182" t="s">
        <v>14</v>
      </c>
      <c r="CR7" s="182" t="s">
        <v>14</v>
      </c>
      <c r="CS7" s="182" t="s">
        <v>14</v>
      </c>
      <c r="CT7" s="182" t="s">
        <v>14</v>
      </c>
      <c r="CU7" s="182" t="s">
        <v>14</v>
      </c>
      <c r="CV7" s="182" t="s">
        <v>14</v>
      </c>
      <c r="CW7" s="179">
        <v>44139</v>
      </c>
      <c r="CX7" s="189" t="s">
        <v>1936</v>
      </c>
      <c r="CY7" s="186">
        <v>0</v>
      </c>
      <c r="CZ7" s="186" t="s">
        <v>14</v>
      </c>
      <c r="DA7" s="186" t="s">
        <v>14</v>
      </c>
      <c r="DB7" s="186" t="s">
        <v>14</v>
      </c>
      <c r="DC7" s="186" t="s">
        <v>1930</v>
      </c>
      <c r="DD7" s="186" t="s">
        <v>14</v>
      </c>
      <c r="DE7" s="192">
        <v>44747</v>
      </c>
      <c r="DF7" s="188" t="s">
        <v>1932</v>
      </c>
      <c r="DG7" s="178">
        <v>0</v>
      </c>
      <c r="DH7" s="182" t="s">
        <v>14</v>
      </c>
      <c r="DI7" s="182" t="s">
        <v>14</v>
      </c>
      <c r="DJ7" s="182" t="s">
        <v>14</v>
      </c>
      <c r="DK7" s="182" t="s">
        <v>1930</v>
      </c>
      <c r="DL7" s="182" t="s">
        <v>14</v>
      </c>
      <c r="DM7" s="179">
        <v>44747</v>
      </c>
      <c r="DN7" s="189" t="s">
        <v>1931</v>
      </c>
      <c r="DO7" s="186">
        <v>2826000</v>
      </c>
      <c r="DP7" s="189" t="s">
        <v>1928</v>
      </c>
      <c r="DQ7" s="189" t="s">
        <v>19</v>
      </c>
      <c r="DR7" s="189">
        <v>3</v>
      </c>
      <c r="DS7" s="189" t="s">
        <v>1930</v>
      </c>
      <c r="DT7" s="189" t="s">
        <v>1929</v>
      </c>
      <c r="DU7" s="190">
        <v>44742</v>
      </c>
      <c r="DV7" s="188" t="s">
        <v>1933</v>
      </c>
      <c r="DW7" s="178">
        <v>0</v>
      </c>
      <c r="DX7" s="182" t="s">
        <v>14</v>
      </c>
      <c r="DY7" s="182" t="s">
        <v>14</v>
      </c>
      <c r="DZ7" s="182" t="s">
        <v>14</v>
      </c>
      <c r="EA7" s="182" t="s">
        <v>1930</v>
      </c>
      <c r="EB7" s="182" t="s">
        <v>14</v>
      </c>
      <c r="EC7" s="179">
        <v>44747</v>
      </c>
      <c r="ED7" s="189" t="s">
        <v>1934</v>
      </c>
      <c r="EE7" s="186">
        <v>0</v>
      </c>
      <c r="EF7" s="189" t="s">
        <v>14</v>
      </c>
      <c r="EG7" s="189" t="s">
        <v>14</v>
      </c>
      <c r="EH7" s="189" t="s">
        <v>14</v>
      </c>
      <c r="EI7" s="189" t="s">
        <v>1930</v>
      </c>
      <c r="EJ7" s="189" t="s">
        <v>14</v>
      </c>
      <c r="EK7" s="190">
        <v>44747</v>
      </c>
      <c r="EL7" s="188" t="s">
        <v>1935</v>
      </c>
      <c r="EM7" s="178">
        <v>0</v>
      </c>
      <c r="EN7" s="182" t="s">
        <v>14</v>
      </c>
      <c r="EO7" s="182" t="s">
        <v>14</v>
      </c>
      <c r="EP7" s="182" t="s">
        <v>14</v>
      </c>
      <c r="EQ7" s="182" t="s">
        <v>1930</v>
      </c>
      <c r="ER7" s="182" t="s">
        <v>14</v>
      </c>
      <c r="ES7" s="179">
        <v>44747</v>
      </c>
      <c r="ET7" s="189" t="s">
        <v>8075</v>
      </c>
      <c r="EU7" s="189">
        <v>5</v>
      </c>
      <c r="EV7" s="189" t="s">
        <v>8050</v>
      </c>
      <c r="EW7" s="189" t="s">
        <v>2025</v>
      </c>
      <c r="EX7" s="189">
        <v>2</v>
      </c>
      <c r="EY7" s="189" t="s">
        <v>8067</v>
      </c>
      <c r="EZ7" s="189" t="s">
        <v>1485</v>
      </c>
      <c r="FA7" s="190">
        <v>44985</v>
      </c>
      <c r="FB7" s="188" t="s">
        <v>1215</v>
      </c>
      <c r="FC7" s="182">
        <v>3</v>
      </c>
      <c r="FD7" s="182" t="s">
        <v>14</v>
      </c>
      <c r="FE7" s="182" t="s">
        <v>14</v>
      </c>
      <c r="FF7" s="182" t="s">
        <v>14</v>
      </c>
      <c r="FG7" s="182" t="s">
        <v>1214</v>
      </c>
      <c r="FH7" s="182" t="s">
        <v>14</v>
      </c>
      <c r="FI7" s="179">
        <v>44139</v>
      </c>
      <c r="FJ7" s="188" t="s">
        <v>1219</v>
      </c>
      <c r="FK7" s="189" t="s">
        <v>14</v>
      </c>
      <c r="FL7" s="189" t="s">
        <v>14</v>
      </c>
      <c r="FM7" s="189" t="s">
        <v>14</v>
      </c>
      <c r="FN7" s="189" t="s">
        <v>14</v>
      </c>
      <c r="FO7" s="189" t="s">
        <v>14</v>
      </c>
      <c r="FP7" s="186" t="s">
        <v>14</v>
      </c>
      <c r="FQ7" s="187">
        <v>44139</v>
      </c>
      <c r="FR7" s="188" t="s">
        <v>1220</v>
      </c>
      <c r="FS7" s="182" t="s">
        <v>14</v>
      </c>
      <c r="FT7" s="182" t="s">
        <v>14</v>
      </c>
      <c r="FU7" s="182" t="s">
        <v>14</v>
      </c>
      <c r="FV7" s="182" t="s">
        <v>14</v>
      </c>
      <c r="FW7" s="182" t="s">
        <v>14</v>
      </c>
      <c r="FX7" s="182" t="s">
        <v>14</v>
      </c>
      <c r="FY7" s="179">
        <v>44139</v>
      </c>
      <c r="FZ7" s="189" t="s">
        <v>3625</v>
      </c>
      <c r="GA7" s="189">
        <v>1</v>
      </c>
      <c r="GB7" s="189" t="s">
        <v>2699</v>
      </c>
      <c r="GC7" s="189" t="s">
        <v>30</v>
      </c>
      <c r="GD7" s="189">
        <v>2</v>
      </c>
      <c r="GE7" s="189" t="s">
        <v>14</v>
      </c>
      <c r="GF7" s="189" t="s">
        <v>14</v>
      </c>
      <c r="GG7" s="190">
        <v>44865</v>
      </c>
      <c r="GH7" s="188" t="s">
        <v>3631</v>
      </c>
      <c r="GI7" s="182">
        <v>0</v>
      </c>
      <c r="GJ7" s="182" t="s">
        <v>2699</v>
      </c>
      <c r="GK7" s="182" t="s">
        <v>30</v>
      </c>
      <c r="GL7" s="182">
        <v>2</v>
      </c>
      <c r="GM7" s="182" t="s">
        <v>14</v>
      </c>
      <c r="GN7" s="182" t="s">
        <v>14</v>
      </c>
      <c r="GO7" s="179">
        <v>44865</v>
      </c>
      <c r="GP7" s="189" t="s">
        <v>3626</v>
      </c>
      <c r="GQ7" s="189">
        <v>1</v>
      </c>
      <c r="GR7" s="189" t="s">
        <v>2699</v>
      </c>
      <c r="GS7" s="189" t="s">
        <v>30</v>
      </c>
      <c r="GT7" s="189">
        <v>2</v>
      </c>
      <c r="GU7" s="189" t="s">
        <v>14</v>
      </c>
      <c r="GV7" s="189" t="s">
        <v>14</v>
      </c>
      <c r="GW7" s="190">
        <v>44865</v>
      </c>
      <c r="GX7" s="188" t="s">
        <v>3632</v>
      </c>
      <c r="GY7" s="182">
        <v>0</v>
      </c>
      <c r="GZ7" s="182" t="s">
        <v>2699</v>
      </c>
      <c r="HA7" s="182" t="s">
        <v>30</v>
      </c>
      <c r="HB7" s="182">
        <v>2</v>
      </c>
      <c r="HC7" s="182" t="s">
        <v>14</v>
      </c>
      <c r="HD7" s="182" t="s">
        <v>14</v>
      </c>
      <c r="HE7" s="179">
        <v>44865</v>
      </c>
      <c r="HF7" s="189" t="s">
        <v>3624</v>
      </c>
      <c r="HG7" s="189">
        <v>0</v>
      </c>
      <c r="HH7" s="189" t="s">
        <v>2699</v>
      </c>
      <c r="HI7" s="189" t="s">
        <v>30</v>
      </c>
      <c r="HJ7" s="189">
        <v>2</v>
      </c>
      <c r="HK7" s="189" t="s">
        <v>14</v>
      </c>
      <c r="HL7" s="189" t="s">
        <v>14</v>
      </c>
      <c r="HM7" s="190">
        <v>44865</v>
      </c>
      <c r="HN7" s="188" t="s">
        <v>3630</v>
      </c>
      <c r="HO7" s="182">
        <v>0</v>
      </c>
      <c r="HP7" s="182" t="s">
        <v>2699</v>
      </c>
      <c r="HQ7" s="182" t="s">
        <v>30</v>
      </c>
      <c r="HR7" s="182">
        <v>2</v>
      </c>
      <c r="HS7" s="182" t="s">
        <v>14</v>
      </c>
      <c r="HT7" s="182" t="s">
        <v>14</v>
      </c>
      <c r="HU7" s="179">
        <v>44865</v>
      </c>
      <c r="HV7" s="189" t="s">
        <v>3627</v>
      </c>
      <c r="HW7" s="189">
        <v>0</v>
      </c>
      <c r="HX7" s="189" t="s">
        <v>2699</v>
      </c>
      <c r="HY7" s="189" t="s">
        <v>30</v>
      </c>
      <c r="HZ7" s="189">
        <v>2</v>
      </c>
      <c r="IA7" s="189" t="s">
        <v>14</v>
      </c>
      <c r="IB7" s="189" t="s">
        <v>14</v>
      </c>
      <c r="IC7" s="190">
        <v>44865</v>
      </c>
      <c r="ID7" s="188" t="s">
        <v>3629</v>
      </c>
      <c r="IE7" s="182">
        <v>2</v>
      </c>
      <c r="IF7" s="182" t="s">
        <v>2699</v>
      </c>
      <c r="IG7" s="182" t="s">
        <v>30</v>
      </c>
      <c r="IH7" s="182">
        <v>2</v>
      </c>
      <c r="II7" s="182" t="s">
        <v>14</v>
      </c>
      <c r="IJ7" s="182" t="s">
        <v>14</v>
      </c>
      <c r="IK7" s="179">
        <v>44865</v>
      </c>
      <c r="IL7" s="189" t="s">
        <v>3628</v>
      </c>
      <c r="IM7" s="189">
        <v>0</v>
      </c>
      <c r="IN7" s="189" t="s">
        <v>2699</v>
      </c>
      <c r="IO7" s="189" t="s">
        <v>30</v>
      </c>
      <c r="IP7" s="189">
        <v>2</v>
      </c>
      <c r="IQ7" s="189" t="s">
        <v>14</v>
      </c>
      <c r="IR7" s="189" t="s">
        <v>14</v>
      </c>
      <c r="IS7" s="190">
        <v>44865</v>
      </c>
    </row>
    <row r="8" spans="1:253" s="283" customFormat="1" ht="12.95" customHeight="1" x14ac:dyDescent="0.2">
      <c r="A8" s="283" t="s">
        <v>586</v>
      </c>
      <c r="B8" s="283" t="s">
        <v>9297</v>
      </c>
      <c r="C8" s="283" t="s">
        <v>587</v>
      </c>
      <c r="D8" s="283" t="s">
        <v>588</v>
      </c>
      <c r="E8" s="283" t="s">
        <v>8721</v>
      </c>
      <c r="F8" s="283" t="s">
        <v>7876</v>
      </c>
      <c r="G8" s="177">
        <v>13000000</v>
      </c>
      <c r="H8" s="178" t="s">
        <v>7873</v>
      </c>
      <c r="I8" s="178" t="s">
        <v>2025</v>
      </c>
      <c r="J8" s="178">
        <v>2</v>
      </c>
      <c r="K8" s="178" t="s">
        <v>7875</v>
      </c>
      <c r="L8" s="178" t="s">
        <v>7874</v>
      </c>
      <c r="M8" s="179">
        <v>44985</v>
      </c>
      <c r="N8" s="188" t="s">
        <v>7880</v>
      </c>
      <c r="O8" s="180">
        <v>25680</v>
      </c>
      <c r="P8" s="180" t="s">
        <v>7877</v>
      </c>
      <c r="Q8" s="180" t="s">
        <v>2025</v>
      </c>
      <c r="R8" s="180">
        <v>2</v>
      </c>
      <c r="S8" s="180" t="s">
        <v>7879</v>
      </c>
      <c r="T8" s="180" t="s">
        <v>7878</v>
      </c>
      <c r="U8" s="181">
        <v>44985</v>
      </c>
      <c r="V8" s="188" t="s">
        <v>7883</v>
      </c>
      <c r="W8" s="178">
        <v>13000000</v>
      </c>
      <c r="X8" s="178" t="s">
        <v>7881</v>
      </c>
      <c r="Y8" s="178" t="s">
        <v>2025</v>
      </c>
      <c r="Z8" s="178">
        <v>2</v>
      </c>
      <c r="AA8" s="178" t="s">
        <v>7882</v>
      </c>
      <c r="AB8" s="178" t="s">
        <v>7874</v>
      </c>
      <c r="AC8" s="179">
        <v>44985</v>
      </c>
      <c r="AD8" s="188" t="s">
        <v>7886</v>
      </c>
      <c r="AE8" s="186">
        <v>13000000</v>
      </c>
      <c r="AF8" s="186" t="s">
        <v>7881</v>
      </c>
      <c r="AG8" s="186" t="s">
        <v>2025</v>
      </c>
      <c r="AH8" s="186">
        <v>2</v>
      </c>
      <c r="AI8" s="186" t="s">
        <v>7885</v>
      </c>
      <c r="AJ8" s="186" t="s">
        <v>7884</v>
      </c>
      <c r="AK8" s="187">
        <v>44985</v>
      </c>
      <c r="AL8" s="188" t="s">
        <v>7890</v>
      </c>
      <c r="AM8" s="178">
        <v>631000</v>
      </c>
      <c r="AN8" s="178" t="s">
        <v>7887</v>
      </c>
      <c r="AO8" s="178" t="s">
        <v>2025</v>
      </c>
      <c r="AP8" s="178">
        <v>2</v>
      </c>
      <c r="AQ8" s="178" t="s">
        <v>7889</v>
      </c>
      <c r="AR8" s="178" t="s">
        <v>7888</v>
      </c>
      <c r="AS8" s="179">
        <v>44985</v>
      </c>
      <c r="AT8" s="189" t="s">
        <v>7892</v>
      </c>
      <c r="AU8" s="186" t="s">
        <v>14</v>
      </c>
      <c r="AV8" s="186" t="s">
        <v>14</v>
      </c>
      <c r="AW8" s="186" t="s">
        <v>19</v>
      </c>
      <c r="AX8" s="186">
        <v>3</v>
      </c>
      <c r="AY8" s="186" t="s">
        <v>7891</v>
      </c>
      <c r="AZ8" s="186" t="s">
        <v>14</v>
      </c>
      <c r="BA8" s="187">
        <v>44985</v>
      </c>
      <c r="BB8" s="188" t="s">
        <v>2599</v>
      </c>
      <c r="BC8" s="178">
        <v>283000</v>
      </c>
      <c r="BD8" s="178" t="s">
        <v>2596</v>
      </c>
      <c r="BE8" s="178" t="s">
        <v>30</v>
      </c>
      <c r="BF8" s="178">
        <v>2</v>
      </c>
      <c r="BG8" s="178" t="s">
        <v>2598</v>
      </c>
      <c r="BH8" s="178" t="s">
        <v>2597</v>
      </c>
      <c r="BI8" s="179">
        <v>44825</v>
      </c>
      <c r="BJ8" s="189" t="s">
        <v>7895</v>
      </c>
      <c r="BK8" s="189">
        <v>142</v>
      </c>
      <c r="BL8" s="189" t="s">
        <v>7893</v>
      </c>
      <c r="BM8" s="189" t="s">
        <v>2025</v>
      </c>
      <c r="BN8" s="189">
        <v>2</v>
      </c>
      <c r="BO8" s="189" t="s">
        <v>7894</v>
      </c>
      <c r="BP8" s="186" t="s">
        <v>1485</v>
      </c>
      <c r="BQ8" s="190">
        <v>44985</v>
      </c>
      <c r="BR8" s="188" t="s">
        <v>590</v>
      </c>
      <c r="BS8" s="182" t="s">
        <v>14</v>
      </c>
      <c r="BT8" s="182">
        <v>0</v>
      </c>
      <c r="BU8" s="182" t="s">
        <v>30</v>
      </c>
      <c r="BV8" s="182">
        <v>2</v>
      </c>
      <c r="BW8" s="182" t="s">
        <v>589</v>
      </c>
      <c r="BX8" s="182">
        <v>0</v>
      </c>
      <c r="BY8" s="179">
        <v>43523</v>
      </c>
      <c r="BZ8" s="189" t="s">
        <v>591</v>
      </c>
      <c r="CA8" s="189" t="s">
        <v>14</v>
      </c>
      <c r="CB8" s="189" t="s">
        <v>14</v>
      </c>
      <c r="CC8" s="189" t="s">
        <v>14</v>
      </c>
      <c r="CD8" s="189" t="s">
        <v>14</v>
      </c>
      <c r="CE8" s="189" t="s">
        <v>589</v>
      </c>
      <c r="CF8" s="189" t="s">
        <v>14</v>
      </c>
      <c r="CG8" s="190">
        <v>43523</v>
      </c>
      <c r="CH8" s="188" t="s">
        <v>9898</v>
      </c>
      <c r="CI8" s="189" t="e">
        <v>#N/A</v>
      </c>
      <c r="CJ8" s="189" t="e">
        <v>#N/A</v>
      </c>
      <c r="CK8" s="189" t="e">
        <v>#N/A</v>
      </c>
      <c r="CL8" s="189" t="e">
        <v>#N/A</v>
      </c>
      <c r="CM8" s="189" t="e">
        <v>#N/A</v>
      </c>
      <c r="CN8" s="189" t="e">
        <v>#N/A</v>
      </c>
      <c r="CO8" s="191" t="e">
        <v>#N/A</v>
      </c>
      <c r="CP8" s="189" t="s">
        <v>595</v>
      </c>
      <c r="CQ8" s="182">
        <v>444</v>
      </c>
      <c r="CR8" s="182" t="s">
        <v>592</v>
      </c>
      <c r="CS8" s="182" t="s">
        <v>30</v>
      </c>
      <c r="CT8" s="182">
        <v>2</v>
      </c>
      <c r="CU8" s="182" t="s">
        <v>594</v>
      </c>
      <c r="CV8" s="182" t="s">
        <v>593</v>
      </c>
      <c r="CW8" s="179">
        <v>43523</v>
      </c>
      <c r="CX8" s="189" t="s">
        <v>7897</v>
      </c>
      <c r="CY8" s="186">
        <v>1800000</v>
      </c>
      <c r="CZ8" s="186" t="s">
        <v>7881</v>
      </c>
      <c r="DA8" s="186" t="s">
        <v>2025</v>
      </c>
      <c r="DB8" s="186">
        <v>2</v>
      </c>
      <c r="DC8" s="186" t="s">
        <v>7900</v>
      </c>
      <c r="DD8" s="186" t="s">
        <v>7902</v>
      </c>
      <c r="DE8" s="192">
        <v>44985</v>
      </c>
      <c r="DF8" s="188" t="s">
        <v>7899</v>
      </c>
      <c r="DG8" s="178">
        <v>6981000</v>
      </c>
      <c r="DH8" s="182" t="s">
        <v>7881</v>
      </c>
      <c r="DI8" s="182" t="s">
        <v>2025</v>
      </c>
      <c r="DJ8" s="182">
        <v>2</v>
      </c>
      <c r="DK8" s="182" t="s">
        <v>7898</v>
      </c>
      <c r="DL8" s="182" t="s">
        <v>7874</v>
      </c>
      <c r="DM8" s="179">
        <v>44985</v>
      </c>
      <c r="DN8" s="189" t="s">
        <v>7901</v>
      </c>
      <c r="DO8" s="186">
        <v>3660000</v>
      </c>
      <c r="DP8" s="189" t="s">
        <v>7881</v>
      </c>
      <c r="DQ8" s="189" t="s">
        <v>2025</v>
      </c>
      <c r="DR8" s="189">
        <v>2</v>
      </c>
      <c r="DS8" s="189" t="s">
        <v>7900</v>
      </c>
      <c r="DT8" s="189" t="s">
        <v>7884</v>
      </c>
      <c r="DU8" s="190">
        <v>44985</v>
      </c>
      <c r="DV8" s="188" t="s">
        <v>7903</v>
      </c>
      <c r="DW8" s="178">
        <v>1692000</v>
      </c>
      <c r="DX8" s="182" t="s">
        <v>7881</v>
      </c>
      <c r="DY8" s="182" t="s">
        <v>2025</v>
      </c>
      <c r="DZ8" s="182">
        <v>2</v>
      </c>
      <c r="EA8" s="182" t="s">
        <v>7900</v>
      </c>
      <c r="EB8" s="182" t="s">
        <v>7902</v>
      </c>
      <c r="EC8" s="179">
        <v>44985</v>
      </c>
      <c r="ED8" s="189" t="s">
        <v>7905</v>
      </c>
      <c r="EE8" s="186">
        <v>108000</v>
      </c>
      <c r="EF8" s="189" t="s">
        <v>7881</v>
      </c>
      <c r="EG8" s="189" t="s">
        <v>2025</v>
      </c>
      <c r="EH8" s="189">
        <v>2</v>
      </c>
      <c r="EI8" s="189" t="s">
        <v>7900</v>
      </c>
      <c r="EJ8" s="189" t="s">
        <v>7904</v>
      </c>
      <c r="EK8" s="190">
        <v>44985</v>
      </c>
      <c r="EL8" s="188" t="s">
        <v>7907</v>
      </c>
      <c r="EM8" s="178">
        <v>0</v>
      </c>
      <c r="EN8" s="182" t="s">
        <v>7881</v>
      </c>
      <c r="EO8" s="182" t="s">
        <v>2025</v>
      </c>
      <c r="EP8" s="182">
        <v>2</v>
      </c>
      <c r="EQ8" s="182" t="s">
        <v>7900</v>
      </c>
      <c r="ER8" s="182" t="s">
        <v>7906</v>
      </c>
      <c r="ES8" s="179">
        <v>44985</v>
      </c>
      <c r="ET8" s="189" t="s">
        <v>7896</v>
      </c>
      <c r="EU8" s="189">
        <v>142</v>
      </c>
      <c r="EV8" s="189" t="s">
        <v>7893</v>
      </c>
      <c r="EW8" s="189" t="s">
        <v>2025</v>
      </c>
      <c r="EX8" s="189">
        <v>2</v>
      </c>
      <c r="EY8" s="189" t="s">
        <v>7894</v>
      </c>
      <c r="EZ8" s="189" t="s">
        <v>1485</v>
      </c>
      <c r="FA8" s="190">
        <v>44985</v>
      </c>
      <c r="FB8" s="188" t="s">
        <v>7910</v>
      </c>
      <c r="FC8" s="182">
        <v>5</v>
      </c>
      <c r="FD8" s="182" t="s">
        <v>7881</v>
      </c>
      <c r="FE8" s="182" t="s">
        <v>74</v>
      </c>
      <c r="FF8" s="182">
        <v>1</v>
      </c>
      <c r="FG8" s="182" t="s">
        <v>7909</v>
      </c>
      <c r="FH8" s="182" t="s">
        <v>7908</v>
      </c>
      <c r="FI8" s="179">
        <v>44985</v>
      </c>
      <c r="FJ8" s="188" t="s">
        <v>596</v>
      </c>
      <c r="FK8" s="189" t="s">
        <v>14</v>
      </c>
      <c r="FL8" s="189">
        <v>0</v>
      </c>
      <c r="FM8" s="189" t="s">
        <v>30</v>
      </c>
      <c r="FN8" s="189">
        <v>2</v>
      </c>
      <c r="FO8" s="189">
        <v>0</v>
      </c>
      <c r="FP8" s="186">
        <v>0</v>
      </c>
      <c r="FQ8" s="187">
        <v>43523</v>
      </c>
      <c r="FR8" s="188" t="s">
        <v>597</v>
      </c>
      <c r="FS8" s="182" t="s">
        <v>14</v>
      </c>
      <c r="FT8" s="182">
        <v>0</v>
      </c>
      <c r="FU8" s="182" t="s">
        <v>30</v>
      </c>
      <c r="FV8" s="182">
        <v>2</v>
      </c>
      <c r="FW8" s="182">
        <v>0</v>
      </c>
      <c r="FX8" s="182">
        <v>0</v>
      </c>
      <c r="FY8" s="179">
        <v>43523</v>
      </c>
      <c r="FZ8" s="189" t="s">
        <v>3634</v>
      </c>
      <c r="GA8" s="189">
        <v>0</v>
      </c>
      <c r="GB8" s="189" t="s">
        <v>2699</v>
      </c>
      <c r="GC8" s="189" t="s">
        <v>30</v>
      </c>
      <c r="GD8" s="189">
        <v>2</v>
      </c>
      <c r="GE8" s="189" t="s">
        <v>14</v>
      </c>
      <c r="GF8" s="189" t="s">
        <v>14</v>
      </c>
      <c r="GG8" s="190">
        <v>44865</v>
      </c>
      <c r="GH8" s="188" t="s">
        <v>3640</v>
      </c>
      <c r="GI8" s="182">
        <v>1</v>
      </c>
      <c r="GJ8" s="182" t="s">
        <v>2699</v>
      </c>
      <c r="GK8" s="182" t="s">
        <v>30</v>
      </c>
      <c r="GL8" s="182">
        <v>2</v>
      </c>
      <c r="GM8" s="182" t="s">
        <v>14</v>
      </c>
      <c r="GN8" s="182" t="s">
        <v>14</v>
      </c>
      <c r="GO8" s="179">
        <v>44865</v>
      </c>
      <c r="GP8" s="189" t="s">
        <v>3635</v>
      </c>
      <c r="GQ8" s="189">
        <v>1</v>
      </c>
      <c r="GR8" s="189" t="s">
        <v>2699</v>
      </c>
      <c r="GS8" s="189" t="s">
        <v>30</v>
      </c>
      <c r="GT8" s="189">
        <v>2</v>
      </c>
      <c r="GU8" s="189" t="s">
        <v>14</v>
      </c>
      <c r="GV8" s="189" t="s">
        <v>14</v>
      </c>
      <c r="GW8" s="190">
        <v>44865</v>
      </c>
      <c r="GX8" s="188" t="s">
        <v>3641</v>
      </c>
      <c r="GY8" s="182">
        <v>0</v>
      </c>
      <c r="GZ8" s="182" t="s">
        <v>2699</v>
      </c>
      <c r="HA8" s="182" t="s">
        <v>30</v>
      </c>
      <c r="HB8" s="182">
        <v>2</v>
      </c>
      <c r="HC8" s="182" t="s">
        <v>14</v>
      </c>
      <c r="HD8" s="182" t="s">
        <v>14</v>
      </c>
      <c r="HE8" s="179">
        <v>44865</v>
      </c>
      <c r="HF8" s="189" t="s">
        <v>3633</v>
      </c>
      <c r="HG8" s="189">
        <v>0</v>
      </c>
      <c r="HH8" s="189" t="s">
        <v>2699</v>
      </c>
      <c r="HI8" s="189" t="s">
        <v>30</v>
      </c>
      <c r="HJ8" s="189">
        <v>2</v>
      </c>
      <c r="HK8" s="189" t="s">
        <v>14</v>
      </c>
      <c r="HL8" s="189" t="s">
        <v>14</v>
      </c>
      <c r="HM8" s="190">
        <v>44865</v>
      </c>
      <c r="HN8" s="188" t="s">
        <v>3639</v>
      </c>
      <c r="HO8" s="182">
        <v>1</v>
      </c>
      <c r="HP8" s="182" t="s">
        <v>2699</v>
      </c>
      <c r="HQ8" s="182" t="s">
        <v>30</v>
      </c>
      <c r="HR8" s="182">
        <v>2</v>
      </c>
      <c r="HS8" s="182" t="s">
        <v>14</v>
      </c>
      <c r="HT8" s="182" t="s">
        <v>14</v>
      </c>
      <c r="HU8" s="179">
        <v>44865</v>
      </c>
      <c r="HV8" s="189" t="s">
        <v>3636</v>
      </c>
      <c r="HW8" s="189">
        <v>0</v>
      </c>
      <c r="HX8" s="189" t="s">
        <v>2699</v>
      </c>
      <c r="HY8" s="189" t="s">
        <v>30</v>
      </c>
      <c r="HZ8" s="189">
        <v>2</v>
      </c>
      <c r="IA8" s="189" t="s">
        <v>14</v>
      </c>
      <c r="IB8" s="189" t="s">
        <v>14</v>
      </c>
      <c r="IC8" s="190">
        <v>44865</v>
      </c>
      <c r="ID8" s="188" t="s">
        <v>3638</v>
      </c>
      <c r="IE8" s="182">
        <v>0</v>
      </c>
      <c r="IF8" s="182" t="s">
        <v>2699</v>
      </c>
      <c r="IG8" s="182" t="s">
        <v>30</v>
      </c>
      <c r="IH8" s="182">
        <v>2</v>
      </c>
      <c r="II8" s="182" t="s">
        <v>14</v>
      </c>
      <c r="IJ8" s="182" t="s">
        <v>14</v>
      </c>
      <c r="IK8" s="179">
        <v>44865</v>
      </c>
      <c r="IL8" s="189" t="s">
        <v>3637</v>
      </c>
      <c r="IM8" s="189">
        <v>2</v>
      </c>
      <c r="IN8" s="189" t="s">
        <v>2699</v>
      </c>
      <c r="IO8" s="189" t="s">
        <v>30</v>
      </c>
      <c r="IP8" s="189">
        <v>2</v>
      </c>
      <c r="IQ8" s="189" t="s">
        <v>14</v>
      </c>
      <c r="IR8" s="189" t="s">
        <v>14</v>
      </c>
      <c r="IS8" s="190">
        <v>44865</v>
      </c>
    </row>
    <row r="9" spans="1:253" s="283" customFormat="1" ht="12.95" customHeight="1" x14ac:dyDescent="0.2">
      <c r="A9" s="283" t="s">
        <v>350</v>
      </c>
      <c r="B9" s="283" t="s">
        <v>9301</v>
      </c>
      <c r="C9" s="283" t="s">
        <v>351</v>
      </c>
      <c r="D9" s="283" t="s">
        <v>352</v>
      </c>
      <c r="E9" s="283" t="s">
        <v>8726</v>
      </c>
      <c r="F9" s="283" t="s">
        <v>2542</v>
      </c>
      <c r="G9" s="177">
        <v>21537000</v>
      </c>
      <c r="H9" s="178" t="s">
        <v>2539</v>
      </c>
      <c r="I9" s="178" t="s">
        <v>30</v>
      </c>
      <c r="J9" s="178">
        <v>2</v>
      </c>
      <c r="K9" s="178" t="s">
        <v>2541</v>
      </c>
      <c r="L9" s="178" t="s">
        <v>2540</v>
      </c>
      <c r="M9" s="179">
        <v>44816</v>
      </c>
      <c r="N9" s="188" t="s">
        <v>8445</v>
      </c>
      <c r="O9" s="180">
        <v>166000</v>
      </c>
      <c r="P9" s="180" t="s">
        <v>8442</v>
      </c>
      <c r="Q9" s="180" t="s">
        <v>2025</v>
      </c>
      <c r="R9" s="180">
        <v>2</v>
      </c>
      <c r="S9" s="180" t="s">
        <v>8444</v>
      </c>
      <c r="T9" s="180" t="s">
        <v>8443</v>
      </c>
      <c r="U9" s="181">
        <v>44985</v>
      </c>
      <c r="V9" s="188" t="s">
        <v>8449</v>
      </c>
      <c r="W9" s="178">
        <v>3832000</v>
      </c>
      <c r="X9" s="178" t="s">
        <v>8446</v>
      </c>
      <c r="Y9" s="178" t="s">
        <v>2025</v>
      </c>
      <c r="Z9" s="178">
        <v>2</v>
      </c>
      <c r="AA9" s="178" t="s">
        <v>8448</v>
      </c>
      <c r="AB9" s="178" t="s">
        <v>8447</v>
      </c>
      <c r="AC9" s="179">
        <v>44985</v>
      </c>
      <c r="AD9" s="188" t="s">
        <v>8451</v>
      </c>
      <c r="AE9" s="186">
        <v>3832000</v>
      </c>
      <c r="AF9" s="186" t="s">
        <v>8446</v>
      </c>
      <c r="AG9" s="186" t="s">
        <v>2025</v>
      </c>
      <c r="AH9" s="186">
        <v>2</v>
      </c>
      <c r="AI9" s="186" t="s">
        <v>8450</v>
      </c>
      <c r="AJ9" s="186" t="s">
        <v>8447</v>
      </c>
      <c r="AK9" s="187">
        <v>44985</v>
      </c>
      <c r="AL9" s="188" t="s">
        <v>8455</v>
      </c>
      <c r="AM9" s="178">
        <v>1975000</v>
      </c>
      <c r="AN9" s="178" t="s">
        <v>8452</v>
      </c>
      <c r="AO9" s="178" t="s">
        <v>2025</v>
      </c>
      <c r="AP9" s="178">
        <v>2</v>
      </c>
      <c r="AQ9" s="178" t="s">
        <v>8454</v>
      </c>
      <c r="AR9" s="178" t="s">
        <v>8453</v>
      </c>
      <c r="AS9" s="179">
        <v>44985</v>
      </c>
      <c r="AT9" s="189" t="s">
        <v>359</v>
      </c>
      <c r="AU9" s="186" t="s">
        <v>14</v>
      </c>
      <c r="AV9" s="186">
        <v>0</v>
      </c>
      <c r="AW9" s="186" t="s">
        <v>14</v>
      </c>
      <c r="AX9" s="186" t="s">
        <v>14</v>
      </c>
      <c r="AY9" s="186">
        <v>0</v>
      </c>
      <c r="AZ9" s="186">
        <v>0</v>
      </c>
      <c r="BA9" s="187">
        <v>43511</v>
      </c>
      <c r="BB9" s="188" t="s">
        <v>358</v>
      </c>
      <c r="BC9" s="178" t="s">
        <v>14</v>
      </c>
      <c r="BD9" s="178">
        <v>0</v>
      </c>
      <c r="BE9" s="178" t="s">
        <v>14</v>
      </c>
      <c r="BF9" s="178" t="s">
        <v>14</v>
      </c>
      <c r="BG9" s="178">
        <v>0</v>
      </c>
      <c r="BH9" s="178">
        <v>0</v>
      </c>
      <c r="BI9" s="179">
        <v>43511</v>
      </c>
      <c r="BJ9" s="189" t="s">
        <v>8456</v>
      </c>
      <c r="BK9" s="189">
        <v>2015</v>
      </c>
      <c r="BL9" s="189" t="s">
        <v>8414</v>
      </c>
      <c r="BM9" s="189" t="s">
        <v>2025</v>
      </c>
      <c r="BN9" s="189">
        <v>2</v>
      </c>
      <c r="BO9" s="189" t="s">
        <v>8417</v>
      </c>
      <c r="BP9" s="186" t="s">
        <v>8365</v>
      </c>
      <c r="BQ9" s="190">
        <v>44985</v>
      </c>
      <c r="BR9" s="188" t="s">
        <v>353</v>
      </c>
      <c r="BS9" s="182" t="s">
        <v>14</v>
      </c>
      <c r="BT9" s="182">
        <v>0</v>
      </c>
      <c r="BU9" s="182" t="s">
        <v>14</v>
      </c>
      <c r="BV9" s="182" t="s">
        <v>14</v>
      </c>
      <c r="BW9" s="182">
        <v>0</v>
      </c>
      <c r="BX9" s="182">
        <v>0</v>
      </c>
      <c r="BY9" s="179">
        <v>43511</v>
      </c>
      <c r="BZ9" s="189" t="s">
        <v>354</v>
      </c>
      <c r="CA9" s="189" t="s">
        <v>14</v>
      </c>
      <c r="CB9" s="189">
        <v>0</v>
      </c>
      <c r="CC9" s="189" t="s">
        <v>14</v>
      </c>
      <c r="CD9" s="189" t="s">
        <v>14</v>
      </c>
      <c r="CE9" s="189">
        <v>0</v>
      </c>
      <c r="CF9" s="189">
        <v>0</v>
      </c>
      <c r="CG9" s="190">
        <v>43511</v>
      </c>
      <c r="CH9" s="188" t="s">
        <v>9899</v>
      </c>
      <c r="CI9" s="189" t="e">
        <v>#N/A</v>
      </c>
      <c r="CJ9" s="189" t="e">
        <v>#N/A</v>
      </c>
      <c r="CK9" s="189" t="e">
        <v>#N/A</v>
      </c>
      <c r="CL9" s="189" t="e">
        <v>#N/A</v>
      </c>
      <c r="CM9" s="189" t="e">
        <v>#N/A</v>
      </c>
      <c r="CN9" s="189" t="e">
        <v>#N/A</v>
      </c>
      <c r="CO9" s="191" t="e">
        <v>#N/A</v>
      </c>
      <c r="CP9" s="189" t="s">
        <v>357</v>
      </c>
      <c r="CQ9" s="182" t="s">
        <v>14</v>
      </c>
      <c r="CR9" s="182">
        <v>0</v>
      </c>
      <c r="CS9" s="182" t="s">
        <v>30</v>
      </c>
      <c r="CT9" s="182">
        <v>2</v>
      </c>
      <c r="CU9" s="182">
        <v>0</v>
      </c>
      <c r="CV9" s="182">
        <v>0</v>
      </c>
      <c r="CW9" s="179">
        <v>43511</v>
      </c>
      <c r="CX9" s="189" t="s">
        <v>8457</v>
      </c>
      <c r="CY9" s="186">
        <v>3832000</v>
      </c>
      <c r="CZ9" s="186" t="s">
        <v>8446</v>
      </c>
      <c r="DA9" s="186" t="s">
        <v>2025</v>
      </c>
      <c r="DB9" s="186">
        <v>2</v>
      </c>
      <c r="DC9" s="186" t="s">
        <v>8462</v>
      </c>
      <c r="DD9" s="186" t="s">
        <v>8447</v>
      </c>
      <c r="DE9" s="192">
        <v>44985</v>
      </c>
      <c r="DF9" s="188" t="s">
        <v>8459</v>
      </c>
      <c r="DG9" s="178">
        <v>0</v>
      </c>
      <c r="DH9" s="182" t="s">
        <v>8446</v>
      </c>
      <c r="DI9" s="182" t="s">
        <v>2025</v>
      </c>
      <c r="DJ9" s="182">
        <v>2</v>
      </c>
      <c r="DK9" s="182" t="s">
        <v>8458</v>
      </c>
      <c r="DL9" s="182" t="s">
        <v>8447</v>
      </c>
      <c r="DM9" s="179">
        <v>44985</v>
      </c>
      <c r="DN9" s="189" t="s">
        <v>8461</v>
      </c>
      <c r="DO9" s="186">
        <v>0</v>
      </c>
      <c r="DP9" s="189" t="s">
        <v>8446</v>
      </c>
      <c r="DQ9" s="189" t="s">
        <v>2025</v>
      </c>
      <c r="DR9" s="189">
        <v>2</v>
      </c>
      <c r="DS9" s="189" t="s">
        <v>8460</v>
      </c>
      <c r="DT9" s="189" t="s">
        <v>8447</v>
      </c>
      <c r="DU9" s="190">
        <v>44985</v>
      </c>
      <c r="DV9" s="188" t="s">
        <v>8463</v>
      </c>
      <c r="DW9" s="178">
        <v>1767000</v>
      </c>
      <c r="DX9" s="182" t="s">
        <v>8446</v>
      </c>
      <c r="DY9" s="182" t="s">
        <v>2025</v>
      </c>
      <c r="DZ9" s="182">
        <v>2</v>
      </c>
      <c r="EA9" s="182" t="s">
        <v>8462</v>
      </c>
      <c r="EB9" s="182" t="s">
        <v>8447</v>
      </c>
      <c r="EC9" s="179">
        <v>44985</v>
      </c>
      <c r="ED9" s="189" t="s">
        <v>8465</v>
      </c>
      <c r="EE9" s="186">
        <v>1976000</v>
      </c>
      <c r="EF9" s="189" t="s">
        <v>8446</v>
      </c>
      <c r="EG9" s="189" t="s">
        <v>2025</v>
      </c>
      <c r="EH9" s="189">
        <v>2</v>
      </c>
      <c r="EI9" s="189" t="s">
        <v>8464</v>
      </c>
      <c r="EJ9" s="189" t="s">
        <v>8447</v>
      </c>
      <c r="EK9" s="190">
        <v>44985</v>
      </c>
      <c r="EL9" s="188" t="s">
        <v>8467</v>
      </c>
      <c r="EM9" s="178">
        <v>89000</v>
      </c>
      <c r="EN9" s="182" t="s">
        <v>8446</v>
      </c>
      <c r="EO9" s="182" t="s">
        <v>2025</v>
      </c>
      <c r="EP9" s="182">
        <v>2</v>
      </c>
      <c r="EQ9" s="182" t="s">
        <v>8466</v>
      </c>
      <c r="ER9" s="182" t="s">
        <v>8447</v>
      </c>
      <c r="ES9" s="179">
        <v>44985</v>
      </c>
      <c r="ET9" s="189" t="s">
        <v>1353</v>
      </c>
      <c r="EU9" s="189">
        <v>566</v>
      </c>
      <c r="EV9" s="189" t="s">
        <v>1350</v>
      </c>
      <c r="EW9" s="189" t="s">
        <v>30</v>
      </c>
      <c r="EX9" s="189">
        <v>2</v>
      </c>
      <c r="EY9" s="189" t="s">
        <v>1352</v>
      </c>
      <c r="EZ9" s="189" t="s">
        <v>1351</v>
      </c>
      <c r="FA9" s="190">
        <v>44278</v>
      </c>
      <c r="FB9" s="188" t="s">
        <v>356</v>
      </c>
      <c r="FC9" s="182">
        <v>4</v>
      </c>
      <c r="FD9" s="182">
        <v>0</v>
      </c>
      <c r="FE9" s="182" t="s">
        <v>30</v>
      </c>
      <c r="FF9" s="182">
        <v>2</v>
      </c>
      <c r="FG9" s="182" t="s">
        <v>355</v>
      </c>
      <c r="FH9" s="182">
        <v>0</v>
      </c>
      <c r="FI9" s="179">
        <v>43511</v>
      </c>
      <c r="FJ9" s="188" t="s">
        <v>1103</v>
      </c>
      <c r="FK9" s="189" t="s">
        <v>14</v>
      </c>
      <c r="FL9" s="189" t="s">
        <v>14</v>
      </c>
      <c r="FM9" s="189" t="s">
        <v>14</v>
      </c>
      <c r="FN9" s="189" t="s">
        <v>14</v>
      </c>
      <c r="FO9" s="189" t="s">
        <v>1102</v>
      </c>
      <c r="FP9" s="186" t="s">
        <v>14</v>
      </c>
      <c r="FQ9" s="187">
        <v>44001</v>
      </c>
      <c r="FR9" s="188" t="s">
        <v>1104</v>
      </c>
      <c r="FS9" s="182" t="s">
        <v>14</v>
      </c>
      <c r="FT9" s="182" t="s">
        <v>14</v>
      </c>
      <c r="FU9" s="182" t="s">
        <v>14</v>
      </c>
      <c r="FV9" s="182" t="s">
        <v>14</v>
      </c>
      <c r="FW9" s="182" t="s">
        <v>1102</v>
      </c>
      <c r="FX9" s="182" t="s">
        <v>14</v>
      </c>
      <c r="FY9" s="179">
        <v>44001</v>
      </c>
      <c r="FZ9" s="189" t="s">
        <v>3089</v>
      </c>
      <c r="GA9" s="189">
        <v>1</v>
      </c>
      <c r="GB9" s="189" t="s">
        <v>2699</v>
      </c>
      <c r="GC9" s="189" t="s">
        <v>30</v>
      </c>
      <c r="GD9" s="189">
        <v>2</v>
      </c>
      <c r="GE9" s="189" t="s">
        <v>14</v>
      </c>
      <c r="GF9" s="189" t="s">
        <v>14</v>
      </c>
      <c r="GG9" s="190">
        <v>44863</v>
      </c>
      <c r="GH9" s="188" t="s">
        <v>3095</v>
      </c>
      <c r="GI9" s="182">
        <v>3</v>
      </c>
      <c r="GJ9" s="182" t="s">
        <v>2699</v>
      </c>
      <c r="GK9" s="182" t="s">
        <v>30</v>
      </c>
      <c r="GL9" s="182">
        <v>2</v>
      </c>
      <c r="GM9" s="182" t="s">
        <v>14</v>
      </c>
      <c r="GN9" s="182" t="s">
        <v>14</v>
      </c>
      <c r="GO9" s="179">
        <v>44863</v>
      </c>
      <c r="GP9" s="189" t="s">
        <v>3090</v>
      </c>
      <c r="GQ9" s="189">
        <v>3</v>
      </c>
      <c r="GR9" s="189" t="s">
        <v>2699</v>
      </c>
      <c r="GS9" s="189" t="s">
        <v>30</v>
      </c>
      <c r="GT9" s="189">
        <v>2</v>
      </c>
      <c r="GU9" s="189" t="s">
        <v>14</v>
      </c>
      <c r="GV9" s="189" t="s">
        <v>14</v>
      </c>
      <c r="GW9" s="190">
        <v>44863</v>
      </c>
      <c r="GX9" s="188" t="s">
        <v>3096</v>
      </c>
      <c r="GY9" s="182">
        <v>2</v>
      </c>
      <c r="GZ9" s="182" t="s">
        <v>2699</v>
      </c>
      <c r="HA9" s="182" t="s">
        <v>30</v>
      </c>
      <c r="HB9" s="182">
        <v>2</v>
      </c>
      <c r="HC9" s="182" t="s">
        <v>14</v>
      </c>
      <c r="HD9" s="182" t="s">
        <v>14</v>
      </c>
      <c r="HE9" s="179">
        <v>44863</v>
      </c>
      <c r="HF9" s="189" t="s">
        <v>3088</v>
      </c>
      <c r="HG9" s="189">
        <v>2</v>
      </c>
      <c r="HH9" s="189" t="s">
        <v>2699</v>
      </c>
      <c r="HI9" s="189" t="s">
        <v>30</v>
      </c>
      <c r="HJ9" s="189">
        <v>2</v>
      </c>
      <c r="HK9" s="189" t="s">
        <v>14</v>
      </c>
      <c r="HL9" s="189" t="s">
        <v>14</v>
      </c>
      <c r="HM9" s="190">
        <v>44863</v>
      </c>
      <c r="HN9" s="188" t="s">
        <v>3094</v>
      </c>
      <c r="HO9" s="182">
        <v>2</v>
      </c>
      <c r="HP9" s="182" t="s">
        <v>2699</v>
      </c>
      <c r="HQ9" s="182" t="s">
        <v>30</v>
      </c>
      <c r="HR9" s="182">
        <v>2</v>
      </c>
      <c r="HS9" s="182" t="s">
        <v>14</v>
      </c>
      <c r="HT9" s="182" t="s">
        <v>14</v>
      </c>
      <c r="HU9" s="179">
        <v>44863</v>
      </c>
      <c r="HV9" s="189" t="s">
        <v>3091</v>
      </c>
      <c r="HW9" s="189">
        <v>3</v>
      </c>
      <c r="HX9" s="189" t="s">
        <v>2699</v>
      </c>
      <c r="HY9" s="189" t="s">
        <v>30</v>
      </c>
      <c r="HZ9" s="189">
        <v>2</v>
      </c>
      <c r="IA9" s="189" t="s">
        <v>14</v>
      </c>
      <c r="IB9" s="189" t="s">
        <v>14</v>
      </c>
      <c r="IC9" s="190">
        <v>44863</v>
      </c>
      <c r="ID9" s="188" t="s">
        <v>3093</v>
      </c>
      <c r="IE9" s="182">
        <v>1</v>
      </c>
      <c r="IF9" s="182" t="s">
        <v>2699</v>
      </c>
      <c r="IG9" s="182" t="s">
        <v>30</v>
      </c>
      <c r="IH9" s="182">
        <v>2</v>
      </c>
      <c r="II9" s="182" t="s">
        <v>14</v>
      </c>
      <c r="IJ9" s="182" t="s">
        <v>14</v>
      </c>
      <c r="IK9" s="179">
        <v>44863</v>
      </c>
      <c r="IL9" s="189" t="s">
        <v>3092</v>
      </c>
      <c r="IM9" s="189">
        <v>3</v>
      </c>
      <c r="IN9" s="189" t="s">
        <v>2699</v>
      </c>
      <c r="IO9" s="189" t="s">
        <v>30</v>
      </c>
      <c r="IP9" s="189">
        <v>2</v>
      </c>
      <c r="IQ9" s="189" t="s">
        <v>14</v>
      </c>
      <c r="IR9" s="189" t="s">
        <v>14</v>
      </c>
      <c r="IS9" s="190">
        <v>44863</v>
      </c>
    </row>
    <row r="10" spans="1:253" s="283" customFormat="1" ht="12.95" customHeight="1" x14ac:dyDescent="0.2">
      <c r="A10" s="283" t="s">
        <v>117</v>
      </c>
      <c r="B10" s="283" t="s">
        <v>9304</v>
      </c>
      <c r="C10" s="283" t="s">
        <v>118</v>
      </c>
      <c r="D10" s="283" t="s">
        <v>119</v>
      </c>
      <c r="E10" s="283" t="s">
        <v>8727</v>
      </c>
      <c r="F10" s="283" t="s">
        <v>1880</v>
      </c>
      <c r="G10" s="177">
        <v>171684000</v>
      </c>
      <c r="H10" s="178" t="s">
        <v>1877</v>
      </c>
      <c r="I10" s="178" t="s">
        <v>74</v>
      </c>
      <c r="J10" s="178">
        <v>1</v>
      </c>
      <c r="K10" s="178" t="s">
        <v>1879</v>
      </c>
      <c r="L10" s="178" t="s">
        <v>1878</v>
      </c>
      <c r="M10" s="179">
        <v>44741</v>
      </c>
      <c r="N10" s="188" t="s">
        <v>1651</v>
      </c>
      <c r="O10" s="180">
        <v>730.46</v>
      </c>
      <c r="P10" s="180" t="s">
        <v>1649</v>
      </c>
      <c r="Q10" s="180" t="s">
        <v>74</v>
      </c>
      <c r="R10" s="180">
        <v>1</v>
      </c>
      <c r="S10" s="180" t="s">
        <v>1650</v>
      </c>
      <c r="T10" s="180">
        <v>0</v>
      </c>
      <c r="U10" s="181">
        <v>44683</v>
      </c>
      <c r="V10" s="188" t="s">
        <v>8207</v>
      </c>
      <c r="W10" s="178">
        <v>1496000</v>
      </c>
      <c r="X10" s="178" t="s">
        <v>8204</v>
      </c>
      <c r="Y10" s="178" t="s">
        <v>2025</v>
      </c>
      <c r="Z10" s="178">
        <v>2</v>
      </c>
      <c r="AA10" s="178" t="s">
        <v>8206</v>
      </c>
      <c r="AB10" s="178" t="s">
        <v>8205</v>
      </c>
      <c r="AC10" s="179">
        <v>44985</v>
      </c>
      <c r="AD10" s="188" t="s">
        <v>8209</v>
      </c>
      <c r="AE10" s="186">
        <v>1496000</v>
      </c>
      <c r="AF10" s="186" t="s">
        <v>8204</v>
      </c>
      <c r="AG10" s="186" t="s">
        <v>2025</v>
      </c>
      <c r="AH10" s="186">
        <v>2</v>
      </c>
      <c r="AI10" s="186" t="s">
        <v>8208</v>
      </c>
      <c r="AJ10" s="186" t="s">
        <v>8205</v>
      </c>
      <c r="AK10" s="187">
        <v>44985</v>
      </c>
      <c r="AL10" s="188" t="s">
        <v>8213</v>
      </c>
      <c r="AM10" s="178">
        <v>955000</v>
      </c>
      <c r="AN10" s="178" t="s">
        <v>8210</v>
      </c>
      <c r="AO10" s="178" t="s">
        <v>74</v>
      </c>
      <c r="AP10" s="178">
        <v>1</v>
      </c>
      <c r="AQ10" s="178" t="s">
        <v>8212</v>
      </c>
      <c r="AR10" s="178" t="s">
        <v>8211</v>
      </c>
      <c r="AS10" s="179">
        <v>44985</v>
      </c>
      <c r="AT10" s="189" t="s">
        <v>1652</v>
      </c>
      <c r="AU10" s="186">
        <v>0</v>
      </c>
      <c r="AV10" s="186" t="s">
        <v>14</v>
      </c>
      <c r="AW10" s="186" t="s">
        <v>19</v>
      </c>
      <c r="AX10" s="186">
        <v>3</v>
      </c>
      <c r="AY10" s="186" t="s">
        <v>15</v>
      </c>
      <c r="AZ10" s="186" t="s">
        <v>14</v>
      </c>
      <c r="BA10" s="187">
        <v>44683</v>
      </c>
      <c r="BB10" s="188" t="s">
        <v>1386</v>
      </c>
      <c r="BC10" s="178">
        <v>0</v>
      </c>
      <c r="BD10" s="178" t="s">
        <v>14</v>
      </c>
      <c r="BE10" s="178" t="s">
        <v>14</v>
      </c>
      <c r="BF10" s="178" t="s">
        <v>14</v>
      </c>
      <c r="BG10" s="178" t="s">
        <v>14</v>
      </c>
      <c r="BH10" s="178" t="s">
        <v>14</v>
      </c>
      <c r="BI10" s="179">
        <v>44334</v>
      </c>
      <c r="BJ10" s="189" t="s">
        <v>8215</v>
      </c>
      <c r="BK10" s="189">
        <v>24</v>
      </c>
      <c r="BL10" s="189" t="s">
        <v>7893</v>
      </c>
      <c r="BM10" s="189" t="s">
        <v>2025</v>
      </c>
      <c r="BN10" s="189">
        <v>2</v>
      </c>
      <c r="BO10" s="189" t="s">
        <v>8214</v>
      </c>
      <c r="BP10" s="186" t="s">
        <v>1181</v>
      </c>
      <c r="BQ10" s="190">
        <v>44985</v>
      </c>
      <c r="BR10" s="188" t="s">
        <v>749</v>
      </c>
      <c r="BS10" s="182" t="s">
        <v>14</v>
      </c>
      <c r="BT10" s="182" t="s">
        <v>14</v>
      </c>
      <c r="BU10" s="182" t="s">
        <v>14</v>
      </c>
      <c r="BV10" s="182" t="s">
        <v>14</v>
      </c>
      <c r="BW10" s="182" t="s">
        <v>14</v>
      </c>
      <c r="BX10" s="182" t="s">
        <v>14</v>
      </c>
      <c r="BY10" s="179">
        <v>43608</v>
      </c>
      <c r="BZ10" s="189" t="s">
        <v>750</v>
      </c>
      <c r="CA10" s="189" t="s">
        <v>14</v>
      </c>
      <c r="CB10" s="189" t="s">
        <v>14</v>
      </c>
      <c r="CC10" s="189" t="s">
        <v>14</v>
      </c>
      <c r="CD10" s="189" t="s">
        <v>14</v>
      </c>
      <c r="CE10" s="189" t="s">
        <v>14</v>
      </c>
      <c r="CF10" s="189" t="s">
        <v>14</v>
      </c>
      <c r="CG10" s="190">
        <v>43608</v>
      </c>
      <c r="CH10" s="188" t="s">
        <v>9900</v>
      </c>
      <c r="CI10" s="189" t="e">
        <v>#N/A</v>
      </c>
      <c r="CJ10" s="189" t="e">
        <v>#N/A</v>
      </c>
      <c r="CK10" s="189" t="e">
        <v>#N/A</v>
      </c>
      <c r="CL10" s="189" t="e">
        <v>#N/A</v>
      </c>
      <c r="CM10" s="189" t="e">
        <v>#N/A</v>
      </c>
      <c r="CN10" s="189" t="e">
        <v>#N/A</v>
      </c>
      <c r="CO10" s="191" t="e">
        <v>#N/A</v>
      </c>
      <c r="CP10" s="189" t="s">
        <v>959</v>
      </c>
      <c r="CQ10" s="182" t="s">
        <v>14</v>
      </c>
      <c r="CR10" s="182" t="s">
        <v>14</v>
      </c>
      <c r="CS10" s="182" t="s">
        <v>14</v>
      </c>
      <c r="CT10" s="182" t="s">
        <v>14</v>
      </c>
      <c r="CU10" s="182" t="s">
        <v>14</v>
      </c>
      <c r="CV10" s="182" t="s">
        <v>14</v>
      </c>
      <c r="CW10" s="179">
        <v>43860</v>
      </c>
      <c r="CX10" s="189" t="s">
        <v>8218</v>
      </c>
      <c r="CY10" s="186">
        <v>1496000</v>
      </c>
      <c r="CZ10" s="186" t="s">
        <v>8204</v>
      </c>
      <c r="DA10" s="186" t="s">
        <v>2025</v>
      </c>
      <c r="DB10" s="186">
        <v>2</v>
      </c>
      <c r="DC10" s="186" t="s">
        <v>8219</v>
      </c>
      <c r="DD10" s="186" t="s">
        <v>8205</v>
      </c>
      <c r="DE10" s="192">
        <v>44985</v>
      </c>
      <c r="DF10" s="188" t="s">
        <v>1945</v>
      </c>
      <c r="DG10" s="178">
        <v>0</v>
      </c>
      <c r="DH10" s="182" t="s">
        <v>1942</v>
      </c>
      <c r="DI10" s="182" t="s">
        <v>30</v>
      </c>
      <c r="DJ10" s="182">
        <v>2</v>
      </c>
      <c r="DK10" s="182" t="s">
        <v>1944</v>
      </c>
      <c r="DL10" s="182" t="s">
        <v>1943</v>
      </c>
      <c r="DM10" s="179">
        <v>44748</v>
      </c>
      <c r="DN10" s="189" t="s">
        <v>1946</v>
      </c>
      <c r="DO10" s="186">
        <v>0</v>
      </c>
      <c r="DP10" s="189" t="s">
        <v>1942</v>
      </c>
      <c r="DQ10" s="189" t="s">
        <v>30</v>
      </c>
      <c r="DR10" s="189">
        <v>2</v>
      </c>
      <c r="DS10" s="189" t="s">
        <v>1944</v>
      </c>
      <c r="DT10" s="189" t="s">
        <v>1943</v>
      </c>
      <c r="DU10" s="190">
        <v>44748</v>
      </c>
      <c r="DV10" s="188" t="s">
        <v>8220</v>
      </c>
      <c r="DW10" s="178">
        <v>1496000</v>
      </c>
      <c r="DX10" s="182" t="s">
        <v>8204</v>
      </c>
      <c r="DY10" s="182" t="s">
        <v>2025</v>
      </c>
      <c r="DZ10" s="182">
        <v>2</v>
      </c>
      <c r="EA10" s="182" t="s">
        <v>8219</v>
      </c>
      <c r="EB10" s="182" t="s">
        <v>8205</v>
      </c>
      <c r="EC10" s="179">
        <v>44985</v>
      </c>
      <c r="ED10" s="189" t="s">
        <v>1947</v>
      </c>
      <c r="EE10" s="186">
        <v>0</v>
      </c>
      <c r="EF10" s="189" t="s">
        <v>1942</v>
      </c>
      <c r="EG10" s="189" t="s">
        <v>30</v>
      </c>
      <c r="EH10" s="189">
        <v>2</v>
      </c>
      <c r="EI10" s="189" t="s">
        <v>1944</v>
      </c>
      <c r="EJ10" s="189" t="s">
        <v>1943</v>
      </c>
      <c r="EK10" s="190">
        <v>44748</v>
      </c>
      <c r="EL10" s="188" t="s">
        <v>1948</v>
      </c>
      <c r="EM10" s="178">
        <v>0</v>
      </c>
      <c r="EN10" s="182" t="s">
        <v>1942</v>
      </c>
      <c r="EO10" s="182" t="s">
        <v>30</v>
      </c>
      <c r="EP10" s="182">
        <v>2</v>
      </c>
      <c r="EQ10" s="182" t="s">
        <v>1944</v>
      </c>
      <c r="ER10" s="182" t="s">
        <v>1943</v>
      </c>
      <c r="ES10" s="179">
        <v>44748</v>
      </c>
      <c r="ET10" s="189" t="s">
        <v>8217</v>
      </c>
      <c r="EU10" s="189">
        <v>24</v>
      </c>
      <c r="EV10" s="189" t="s">
        <v>7893</v>
      </c>
      <c r="EW10" s="189" t="s">
        <v>2025</v>
      </c>
      <c r="EX10" s="189">
        <v>2</v>
      </c>
      <c r="EY10" s="189" t="s">
        <v>8216</v>
      </c>
      <c r="EZ10" s="189" t="s">
        <v>1181</v>
      </c>
      <c r="FA10" s="190">
        <v>44985</v>
      </c>
      <c r="FB10" s="188" t="s">
        <v>1004</v>
      </c>
      <c r="FC10" s="182">
        <v>3</v>
      </c>
      <c r="FD10" s="182" t="s">
        <v>1001</v>
      </c>
      <c r="FE10" s="182" t="s">
        <v>74</v>
      </c>
      <c r="FF10" s="182">
        <v>1</v>
      </c>
      <c r="FG10" s="182" t="s">
        <v>1003</v>
      </c>
      <c r="FH10" s="182" t="s">
        <v>1002</v>
      </c>
      <c r="FI10" s="179">
        <v>43920</v>
      </c>
      <c r="FJ10" s="188" t="s">
        <v>121</v>
      </c>
      <c r="FK10" s="189">
        <v>0</v>
      </c>
      <c r="FL10" s="189">
        <v>0</v>
      </c>
      <c r="FM10" s="189" t="s">
        <v>30</v>
      </c>
      <c r="FN10" s="189">
        <v>2</v>
      </c>
      <c r="FO10" s="189" t="s">
        <v>120</v>
      </c>
      <c r="FP10" s="186">
        <v>0</v>
      </c>
      <c r="FQ10" s="187">
        <v>43503</v>
      </c>
      <c r="FR10" s="188" t="s">
        <v>123</v>
      </c>
      <c r="FS10" s="182">
        <v>0</v>
      </c>
      <c r="FT10" s="182" t="s">
        <v>122</v>
      </c>
      <c r="FU10" s="182" t="s">
        <v>30</v>
      </c>
      <c r="FV10" s="182">
        <v>2</v>
      </c>
      <c r="FW10" s="182" t="s">
        <v>120</v>
      </c>
      <c r="FX10" s="182">
        <v>0</v>
      </c>
      <c r="FY10" s="179">
        <v>43503</v>
      </c>
      <c r="FZ10" s="189" t="s">
        <v>3643</v>
      </c>
      <c r="GA10" s="189">
        <v>2</v>
      </c>
      <c r="GB10" s="189" t="s">
        <v>2699</v>
      </c>
      <c r="GC10" s="189" t="s">
        <v>30</v>
      </c>
      <c r="GD10" s="189">
        <v>2</v>
      </c>
      <c r="GE10" s="189" t="s">
        <v>14</v>
      </c>
      <c r="GF10" s="189" t="s">
        <v>14</v>
      </c>
      <c r="GG10" s="190">
        <v>44865</v>
      </c>
      <c r="GH10" s="188" t="s">
        <v>3649</v>
      </c>
      <c r="GI10" s="182">
        <v>1</v>
      </c>
      <c r="GJ10" s="182" t="s">
        <v>2699</v>
      </c>
      <c r="GK10" s="182" t="s">
        <v>30</v>
      </c>
      <c r="GL10" s="182">
        <v>2</v>
      </c>
      <c r="GM10" s="182" t="s">
        <v>14</v>
      </c>
      <c r="GN10" s="182" t="s">
        <v>14</v>
      </c>
      <c r="GO10" s="179">
        <v>44865</v>
      </c>
      <c r="GP10" s="189" t="s">
        <v>3644</v>
      </c>
      <c r="GQ10" s="189">
        <v>1</v>
      </c>
      <c r="GR10" s="189" t="s">
        <v>2699</v>
      </c>
      <c r="GS10" s="189" t="s">
        <v>30</v>
      </c>
      <c r="GT10" s="189">
        <v>2</v>
      </c>
      <c r="GU10" s="189" t="s">
        <v>14</v>
      </c>
      <c r="GV10" s="189" t="s">
        <v>14</v>
      </c>
      <c r="GW10" s="190">
        <v>44865</v>
      </c>
      <c r="GX10" s="188" t="s">
        <v>3650</v>
      </c>
      <c r="GY10" s="182">
        <v>0</v>
      </c>
      <c r="GZ10" s="182" t="s">
        <v>2699</v>
      </c>
      <c r="HA10" s="182" t="s">
        <v>30</v>
      </c>
      <c r="HB10" s="182">
        <v>2</v>
      </c>
      <c r="HC10" s="182" t="s">
        <v>14</v>
      </c>
      <c r="HD10" s="182" t="s">
        <v>14</v>
      </c>
      <c r="HE10" s="179">
        <v>44865</v>
      </c>
      <c r="HF10" s="189" t="s">
        <v>3642</v>
      </c>
      <c r="HG10" s="189">
        <v>1</v>
      </c>
      <c r="HH10" s="189" t="s">
        <v>2699</v>
      </c>
      <c r="HI10" s="189" t="s">
        <v>30</v>
      </c>
      <c r="HJ10" s="189">
        <v>2</v>
      </c>
      <c r="HK10" s="189" t="s">
        <v>14</v>
      </c>
      <c r="HL10" s="189" t="s">
        <v>14</v>
      </c>
      <c r="HM10" s="190">
        <v>44865</v>
      </c>
      <c r="HN10" s="188" t="s">
        <v>3648</v>
      </c>
      <c r="HO10" s="182">
        <v>2</v>
      </c>
      <c r="HP10" s="182" t="s">
        <v>2699</v>
      </c>
      <c r="HQ10" s="182" t="s">
        <v>30</v>
      </c>
      <c r="HR10" s="182">
        <v>2</v>
      </c>
      <c r="HS10" s="182" t="s">
        <v>14</v>
      </c>
      <c r="HT10" s="182" t="s">
        <v>14</v>
      </c>
      <c r="HU10" s="179">
        <v>44865</v>
      </c>
      <c r="HV10" s="189" t="s">
        <v>3645</v>
      </c>
      <c r="HW10" s="189">
        <v>0</v>
      </c>
      <c r="HX10" s="189" t="s">
        <v>2699</v>
      </c>
      <c r="HY10" s="189" t="s">
        <v>30</v>
      </c>
      <c r="HZ10" s="189">
        <v>2</v>
      </c>
      <c r="IA10" s="189" t="s">
        <v>14</v>
      </c>
      <c r="IB10" s="189" t="s">
        <v>14</v>
      </c>
      <c r="IC10" s="190">
        <v>44865</v>
      </c>
      <c r="ID10" s="188" t="s">
        <v>3647</v>
      </c>
      <c r="IE10" s="182">
        <v>0</v>
      </c>
      <c r="IF10" s="182" t="s">
        <v>2699</v>
      </c>
      <c r="IG10" s="182" t="s">
        <v>30</v>
      </c>
      <c r="IH10" s="182">
        <v>2</v>
      </c>
      <c r="II10" s="182" t="s">
        <v>14</v>
      </c>
      <c r="IJ10" s="182" t="s">
        <v>14</v>
      </c>
      <c r="IK10" s="179">
        <v>44865</v>
      </c>
      <c r="IL10" s="189" t="s">
        <v>3646</v>
      </c>
      <c r="IM10" s="189">
        <v>1</v>
      </c>
      <c r="IN10" s="189" t="s">
        <v>2699</v>
      </c>
      <c r="IO10" s="189" t="s">
        <v>30</v>
      </c>
      <c r="IP10" s="189">
        <v>2</v>
      </c>
      <c r="IQ10" s="189" t="s">
        <v>14</v>
      </c>
      <c r="IR10" s="189" t="s">
        <v>14</v>
      </c>
      <c r="IS10" s="190">
        <v>44865</v>
      </c>
    </row>
    <row r="11" spans="1:253" s="283" customFormat="1" ht="12.95" customHeight="1" x14ac:dyDescent="0.2">
      <c r="A11" s="283" t="s">
        <v>3097</v>
      </c>
      <c r="B11" s="283" t="s">
        <v>9311</v>
      </c>
      <c r="C11" s="283" t="s">
        <v>3098</v>
      </c>
      <c r="D11" s="283" t="s">
        <v>1898</v>
      </c>
      <c r="E11" s="283" t="s">
        <v>8742</v>
      </c>
      <c r="F11" s="283" t="s">
        <v>5520</v>
      </c>
      <c r="G11" s="177">
        <v>212386000</v>
      </c>
      <c r="H11" s="178" t="s">
        <v>5453</v>
      </c>
      <c r="I11" s="178" t="s">
        <v>30</v>
      </c>
      <c r="J11" s="178">
        <v>2</v>
      </c>
      <c r="K11" s="178" t="s">
        <v>5519</v>
      </c>
      <c r="L11" s="178" t="s">
        <v>5518</v>
      </c>
      <c r="M11" s="179">
        <v>44957</v>
      </c>
      <c r="N11" s="188" t="s">
        <v>5522</v>
      </c>
      <c r="O11" s="180">
        <v>8358140</v>
      </c>
      <c r="P11" s="180" t="s">
        <v>5453</v>
      </c>
      <c r="Q11" s="180" t="s">
        <v>74</v>
      </c>
      <c r="R11" s="180">
        <v>1</v>
      </c>
      <c r="S11" s="180" t="s">
        <v>5454</v>
      </c>
      <c r="T11" s="180" t="s">
        <v>5521</v>
      </c>
      <c r="U11" s="181">
        <v>44957</v>
      </c>
      <c r="V11" s="188" t="s">
        <v>5526</v>
      </c>
      <c r="W11" s="178">
        <v>135053000</v>
      </c>
      <c r="X11" s="178" t="s">
        <v>5523</v>
      </c>
      <c r="Y11" s="178" t="s">
        <v>30</v>
      </c>
      <c r="Z11" s="178">
        <v>2</v>
      </c>
      <c r="AA11" s="178" t="s">
        <v>5525</v>
      </c>
      <c r="AB11" s="178" t="s">
        <v>5524</v>
      </c>
      <c r="AC11" s="179">
        <v>44957</v>
      </c>
      <c r="AD11" s="188" t="s">
        <v>5530</v>
      </c>
      <c r="AE11" s="186">
        <v>476000</v>
      </c>
      <c r="AF11" s="186" t="s">
        <v>5527</v>
      </c>
      <c r="AG11" s="186" t="s">
        <v>30</v>
      </c>
      <c r="AH11" s="186">
        <v>2</v>
      </c>
      <c r="AI11" s="186" t="s">
        <v>5529</v>
      </c>
      <c r="AJ11" s="186" t="s">
        <v>5528</v>
      </c>
      <c r="AK11" s="187">
        <v>44957</v>
      </c>
      <c r="AL11" s="188" t="s">
        <v>5534</v>
      </c>
      <c r="AM11" s="178">
        <v>642000</v>
      </c>
      <c r="AN11" s="178" t="s">
        <v>5531</v>
      </c>
      <c r="AO11" s="178" t="s">
        <v>30</v>
      </c>
      <c r="AP11" s="178">
        <v>2</v>
      </c>
      <c r="AQ11" s="178" t="s">
        <v>5533</v>
      </c>
      <c r="AR11" s="178" t="s">
        <v>5532</v>
      </c>
      <c r="AS11" s="179">
        <v>44957</v>
      </c>
      <c r="AT11" s="189" t="s">
        <v>5535</v>
      </c>
      <c r="AU11" s="186" t="s">
        <v>14</v>
      </c>
      <c r="AV11" s="186" t="s">
        <v>828</v>
      </c>
      <c r="AW11" s="186" t="s">
        <v>14</v>
      </c>
      <c r="AX11" s="186" t="s">
        <v>14</v>
      </c>
      <c r="AY11" s="186" t="s">
        <v>259</v>
      </c>
      <c r="AZ11" s="186" t="s">
        <v>828</v>
      </c>
      <c r="BA11" s="187">
        <v>44957</v>
      </c>
      <c r="BB11" s="188" t="s">
        <v>5557</v>
      </c>
      <c r="BC11" s="178" t="s">
        <v>14</v>
      </c>
      <c r="BD11" s="178" t="s">
        <v>14</v>
      </c>
      <c r="BE11" s="178" t="s">
        <v>14</v>
      </c>
      <c r="BF11" s="178" t="s">
        <v>14</v>
      </c>
      <c r="BG11" s="178" t="s">
        <v>5556</v>
      </c>
      <c r="BH11" s="178" t="s">
        <v>14</v>
      </c>
      <c r="BI11" s="179">
        <v>44957</v>
      </c>
      <c r="BJ11" s="189" t="s">
        <v>5539</v>
      </c>
      <c r="BK11" s="189">
        <v>3104</v>
      </c>
      <c r="BL11" s="189" t="s">
        <v>5536</v>
      </c>
      <c r="BM11" s="189" t="s">
        <v>30</v>
      </c>
      <c r="BN11" s="189">
        <v>2</v>
      </c>
      <c r="BO11" s="189" t="s">
        <v>5538</v>
      </c>
      <c r="BP11" s="186" t="s">
        <v>5537</v>
      </c>
      <c r="BQ11" s="190">
        <v>44957</v>
      </c>
      <c r="BR11" s="188" t="s">
        <v>5558</v>
      </c>
      <c r="BS11" s="182" t="s">
        <v>14</v>
      </c>
      <c r="BT11" s="182" t="s">
        <v>14</v>
      </c>
      <c r="BU11" s="182" t="s">
        <v>14</v>
      </c>
      <c r="BV11" s="182" t="s">
        <v>14</v>
      </c>
      <c r="BW11" s="182" t="s">
        <v>5556</v>
      </c>
      <c r="BX11" s="182" t="s">
        <v>14</v>
      </c>
      <c r="BY11" s="179">
        <v>44957</v>
      </c>
      <c r="BZ11" s="189" t="s">
        <v>5559</v>
      </c>
      <c r="CA11" s="189" t="s">
        <v>14</v>
      </c>
      <c r="CB11" s="189" t="s">
        <v>14</v>
      </c>
      <c r="CC11" s="189" t="s">
        <v>14</v>
      </c>
      <c r="CD11" s="189" t="s">
        <v>14</v>
      </c>
      <c r="CE11" s="189" t="s">
        <v>5556</v>
      </c>
      <c r="CF11" s="189" t="s">
        <v>14</v>
      </c>
      <c r="CG11" s="190">
        <v>44957</v>
      </c>
      <c r="CH11" s="188" t="s">
        <v>9901</v>
      </c>
      <c r="CI11" s="189" t="e">
        <v>#N/A</v>
      </c>
      <c r="CJ11" s="189" t="e">
        <v>#N/A</v>
      </c>
      <c r="CK11" s="189" t="e">
        <v>#N/A</v>
      </c>
      <c r="CL11" s="189" t="e">
        <v>#N/A</v>
      </c>
      <c r="CM11" s="189" t="e">
        <v>#N/A</v>
      </c>
      <c r="CN11" s="189" t="e">
        <v>#N/A</v>
      </c>
      <c r="CO11" s="191" t="e">
        <v>#N/A</v>
      </c>
      <c r="CP11" s="189" t="s">
        <v>5560</v>
      </c>
      <c r="CQ11" s="182" t="s">
        <v>14</v>
      </c>
      <c r="CR11" s="182" t="s">
        <v>14</v>
      </c>
      <c r="CS11" s="182" t="s">
        <v>14</v>
      </c>
      <c r="CT11" s="182" t="s">
        <v>14</v>
      </c>
      <c r="CU11" s="182" t="s">
        <v>5556</v>
      </c>
      <c r="CV11" s="182" t="s">
        <v>14</v>
      </c>
      <c r="CW11" s="179">
        <v>44957</v>
      </c>
      <c r="CX11" s="189" t="s">
        <v>5545</v>
      </c>
      <c r="CY11" s="186">
        <v>316000</v>
      </c>
      <c r="CZ11" s="186" t="s">
        <v>5542</v>
      </c>
      <c r="DA11" s="186" t="s">
        <v>2025</v>
      </c>
      <c r="DB11" s="186">
        <v>2</v>
      </c>
      <c r="DC11" s="186" t="s">
        <v>5544</v>
      </c>
      <c r="DD11" s="186" t="s">
        <v>5543</v>
      </c>
      <c r="DE11" s="192">
        <v>44957</v>
      </c>
      <c r="DF11" s="188" t="s">
        <v>5547</v>
      </c>
      <c r="DG11" s="178">
        <v>134576000</v>
      </c>
      <c r="DH11" s="182" t="s">
        <v>5523</v>
      </c>
      <c r="DI11" s="182" t="s">
        <v>30</v>
      </c>
      <c r="DJ11" s="182">
        <v>2</v>
      </c>
      <c r="DK11" s="182" t="s">
        <v>5546</v>
      </c>
      <c r="DL11" s="182" t="s">
        <v>5524</v>
      </c>
      <c r="DM11" s="179">
        <v>44957</v>
      </c>
      <c r="DN11" s="189" t="s">
        <v>5549</v>
      </c>
      <c r="DO11" s="186">
        <v>161000</v>
      </c>
      <c r="DP11" s="189" t="s">
        <v>5542</v>
      </c>
      <c r="DQ11" s="189" t="s">
        <v>2025</v>
      </c>
      <c r="DR11" s="189">
        <v>2</v>
      </c>
      <c r="DS11" s="189" t="s">
        <v>5548</v>
      </c>
      <c r="DT11" s="189" t="s">
        <v>5543</v>
      </c>
      <c r="DU11" s="190">
        <v>44957</v>
      </c>
      <c r="DV11" s="188" t="s">
        <v>5550</v>
      </c>
      <c r="DW11" s="178">
        <v>316000</v>
      </c>
      <c r="DX11" s="182" t="s">
        <v>5542</v>
      </c>
      <c r="DY11" s="182" t="s">
        <v>2025</v>
      </c>
      <c r="DZ11" s="182">
        <v>2</v>
      </c>
      <c r="EA11" s="182" t="s">
        <v>5544</v>
      </c>
      <c r="EB11" s="182" t="s">
        <v>5543</v>
      </c>
      <c r="EC11" s="179">
        <v>44957</v>
      </c>
      <c r="ED11" s="189" t="s">
        <v>5551</v>
      </c>
      <c r="EE11" s="186">
        <v>0</v>
      </c>
      <c r="EF11" s="189" t="s">
        <v>828</v>
      </c>
      <c r="EG11" s="189" t="s">
        <v>14</v>
      </c>
      <c r="EH11" s="189" t="s">
        <v>14</v>
      </c>
      <c r="EI11" s="189" t="s">
        <v>259</v>
      </c>
      <c r="EJ11" s="189" t="s">
        <v>828</v>
      </c>
      <c r="EK11" s="190">
        <v>44957</v>
      </c>
      <c r="EL11" s="188" t="s">
        <v>5552</v>
      </c>
      <c r="EM11" s="178">
        <v>0</v>
      </c>
      <c r="EN11" s="182" t="s">
        <v>828</v>
      </c>
      <c r="EO11" s="182" t="s">
        <v>14</v>
      </c>
      <c r="EP11" s="182" t="s">
        <v>14</v>
      </c>
      <c r="EQ11" s="182" t="s">
        <v>259</v>
      </c>
      <c r="ER11" s="182" t="s">
        <v>828</v>
      </c>
      <c r="ES11" s="179">
        <v>44957</v>
      </c>
      <c r="ET11" s="189" t="s">
        <v>5541</v>
      </c>
      <c r="EU11" s="189">
        <v>3104</v>
      </c>
      <c r="EV11" s="189" t="s">
        <v>5536</v>
      </c>
      <c r="EW11" s="189" t="s">
        <v>30</v>
      </c>
      <c r="EX11" s="189">
        <v>2</v>
      </c>
      <c r="EY11" s="189" t="s">
        <v>5540</v>
      </c>
      <c r="EZ11" s="189" t="s">
        <v>5537</v>
      </c>
      <c r="FA11" s="190">
        <v>44957</v>
      </c>
      <c r="FB11" s="188" t="s">
        <v>5555</v>
      </c>
      <c r="FC11" s="182">
        <v>5</v>
      </c>
      <c r="FD11" s="182" t="s">
        <v>5553</v>
      </c>
      <c r="FE11" s="182" t="s">
        <v>74</v>
      </c>
      <c r="FF11" s="182">
        <v>1</v>
      </c>
      <c r="FG11" s="182" t="s">
        <v>5554</v>
      </c>
      <c r="FH11" s="182" t="s">
        <v>5528</v>
      </c>
      <c r="FI11" s="179">
        <v>44957</v>
      </c>
      <c r="FJ11" s="188" t="s">
        <v>4701</v>
      </c>
      <c r="FK11" s="189" t="s">
        <v>14</v>
      </c>
      <c r="FL11" s="189" t="s">
        <v>14</v>
      </c>
      <c r="FM11" s="189" t="s">
        <v>14</v>
      </c>
      <c r="FN11" s="189" t="s">
        <v>14</v>
      </c>
      <c r="FO11" s="189" t="s">
        <v>15</v>
      </c>
      <c r="FP11" s="186" t="s">
        <v>14</v>
      </c>
      <c r="FQ11" s="187">
        <v>44918</v>
      </c>
      <c r="FR11" s="188" t="s">
        <v>4702</v>
      </c>
      <c r="FS11" s="182" t="s">
        <v>14</v>
      </c>
      <c r="FT11" s="182" t="s">
        <v>14</v>
      </c>
      <c r="FU11" s="182" t="s">
        <v>14</v>
      </c>
      <c r="FV11" s="182" t="s">
        <v>14</v>
      </c>
      <c r="FW11" s="182" t="s">
        <v>15</v>
      </c>
      <c r="FX11" s="182" t="s">
        <v>14</v>
      </c>
      <c r="FY11" s="179">
        <v>44918</v>
      </c>
      <c r="FZ11" s="189" t="s">
        <v>3100</v>
      </c>
      <c r="GA11" s="189">
        <v>0</v>
      </c>
      <c r="GB11" s="189" t="s">
        <v>2699</v>
      </c>
      <c r="GC11" s="189" t="s">
        <v>30</v>
      </c>
      <c r="GD11" s="189">
        <v>2</v>
      </c>
      <c r="GE11" s="189" t="s">
        <v>14</v>
      </c>
      <c r="GF11" s="189" t="s">
        <v>14</v>
      </c>
      <c r="GG11" s="190">
        <v>44863</v>
      </c>
      <c r="GH11" s="188" t="s">
        <v>3106</v>
      </c>
      <c r="GI11" s="182">
        <v>1</v>
      </c>
      <c r="GJ11" s="182" t="s">
        <v>2699</v>
      </c>
      <c r="GK11" s="182" t="s">
        <v>30</v>
      </c>
      <c r="GL11" s="182">
        <v>2</v>
      </c>
      <c r="GM11" s="182" t="s">
        <v>14</v>
      </c>
      <c r="GN11" s="182" t="s">
        <v>14</v>
      </c>
      <c r="GO11" s="179">
        <v>44863</v>
      </c>
      <c r="GP11" s="189" t="s">
        <v>3101</v>
      </c>
      <c r="GQ11" s="189">
        <v>0</v>
      </c>
      <c r="GR11" s="189" t="s">
        <v>2699</v>
      </c>
      <c r="GS11" s="189" t="s">
        <v>30</v>
      </c>
      <c r="GT11" s="189">
        <v>2</v>
      </c>
      <c r="GU11" s="189" t="s">
        <v>14</v>
      </c>
      <c r="GV11" s="189" t="s">
        <v>14</v>
      </c>
      <c r="GW11" s="190">
        <v>44863</v>
      </c>
      <c r="GX11" s="188" t="s">
        <v>3107</v>
      </c>
      <c r="GY11" s="182">
        <v>0</v>
      </c>
      <c r="GZ11" s="182" t="s">
        <v>2699</v>
      </c>
      <c r="HA11" s="182" t="s">
        <v>30</v>
      </c>
      <c r="HB11" s="182">
        <v>2</v>
      </c>
      <c r="HC11" s="182" t="s">
        <v>14</v>
      </c>
      <c r="HD11" s="182" t="s">
        <v>14</v>
      </c>
      <c r="HE11" s="179">
        <v>44863</v>
      </c>
      <c r="HF11" s="189" t="s">
        <v>3099</v>
      </c>
      <c r="HG11" s="189">
        <v>0</v>
      </c>
      <c r="HH11" s="189" t="s">
        <v>2699</v>
      </c>
      <c r="HI11" s="189" t="s">
        <v>30</v>
      </c>
      <c r="HJ11" s="189">
        <v>2</v>
      </c>
      <c r="HK11" s="189" t="s">
        <v>14</v>
      </c>
      <c r="HL11" s="189" t="s">
        <v>14</v>
      </c>
      <c r="HM11" s="190">
        <v>44863</v>
      </c>
      <c r="HN11" s="188" t="s">
        <v>3105</v>
      </c>
      <c r="HO11" s="182">
        <v>0</v>
      </c>
      <c r="HP11" s="182" t="s">
        <v>2699</v>
      </c>
      <c r="HQ11" s="182" t="s">
        <v>30</v>
      </c>
      <c r="HR11" s="182">
        <v>2</v>
      </c>
      <c r="HS11" s="182" t="s">
        <v>14</v>
      </c>
      <c r="HT11" s="182" t="s">
        <v>14</v>
      </c>
      <c r="HU11" s="179">
        <v>44863</v>
      </c>
      <c r="HV11" s="189" t="s">
        <v>3102</v>
      </c>
      <c r="HW11" s="189">
        <v>0</v>
      </c>
      <c r="HX11" s="189" t="s">
        <v>2699</v>
      </c>
      <c r="HY11" s="189" t="s">
        <v>30</v>
      </c>
      <c r="HZ11" s="189">
        <v>2</v>
      </c>
      <c r="IA11" s="189" t="s">
        <v>14</v>
      </c>
      <c r="IB11" s="189" t="s">
        <v>14</v>
      </c>
      <c r="IC11" s="190">
        <v>44863</v>
      </c>
      <c r="ID11" s="188" t="s">
        <v>3104</v>
      </c>
      <c r="IE11" s="182">
        <v>0</v>
      </c>
      <c r="IF11" s="182" t="s">
        <v>2699</v>
      </c>
      <c r="IG11" s="182" t="s">
        <v>30</v>
      </c>
      <c r="IH11" s="182">
        <v>2</v>
      </c>
      <c r="II11" s="182" t="s">
        <v>14</v>
      </c>
      <c r="IJ11" s="182" t="s">
        <v>14</v>
      </c>
      <c r="IK11" s="179">
        <v>44863</v>
      </c>
      <c r="IL11" s="189" t="s">
        <v>3103</v>
      </c>
      <c r="IM11" s="189">
        <v>3</v>
      </c>
      <c r="IN11" s="189" t="s">
        <v>2699</v>
      </c>
      <c r="IO11" s="189" t="s">
        <v>30</v>
      </c>
      <c r="IP11" s="189">
        <v>2</v>
      </c>
      <c r="IQ11" s="189" t="s">
        <v>14</v>
      </c>
      <c r="IR11" s="189" t="s">
        <v>14</v>
      </c>
      <c r="IS11" s="190">
        <v>44863</v>
      </c>
    </row>
    <row r="12" spans="1:253" s="283" customFormat="1" ht="12.95" customHeight="1" x14ac:dyDescent="0.2">
      <c r="A12" s="283" t="s">
        <v>1896</v>
      </c>
      <c r="B12" s="283" t="s">
        <v>9316</v>
      </c>
      <c r="C12" s="283" t="s">
        <v>1897</v>
      </c>
      <c r="D12" s="283" t="s">
        <v>1898</v>
      </c>
      <c r="E12" s="283" t="s">
        <v>8742</v>
      </c>
      <c r="F12" s="283" t="s">
        <v>5561</v>
      </c>
      <c r="G12" s="177">
        <v>212386000</v>
      </c>
      <c r="H12" s="178" t="s">
        <v>5453</v>
      </c>
      <c r="I12" s="178" t="s">
        <v>30</v>
      </c>
      <c r="J12" s="178">
        <v>2</v>
      </c>
      <c r="K12" s="178" t="s">
        <v>5519</v>
      </c>
      <c r="L12" s="178" t="s">
        <v>5518</v>
      </c>
      <c r="M12" s="179">
        <v>44957</v>
      </c>
      <c r="N12" s="188" t="s">
        <v>5562</v>
      </c>
      <c r="O12" s="180">
        <v>8358140</v>
      </c>
      <c r="P12" s="180" t="s">
        <v>5453</v>
      </c>
      <c r="Q12" s="180" t="s">
        <v>74</v>
      </c>
      <c r="R12" s="180">
        <v>1</v>
      </c>
      <c r="S12" s="180" t="s">
        <v>5454</v>
      </c>
      <c r="T12" s="180" t="s">
        <v>5521</v>
      </c>
      <c r="U12" s="181">
        <v>44957</v>
      </c>
      <c r="V12" s="188" t="s">
        <v>5564</v>
      </c>
      <c r="W12" s="178">
        <v>73043000</v>
      </c>
      <c r="X12" s="178" t="s">
        <v>5523</v>
      </c>
      <c r="Y12" s="178" t="s">
        <v>30</v>
      </c>
      <c r="Z12" s="178">
        <v>2</v>
      </c>
      <c r="AA12" s="178" t="s">
        <v>5563</v>
      </c>
      <c r="AB12" s="178" t="s">
        <v>5524</v>
      </c>
      <c r="AC12" s="179">
        <v>44957</v>
      </c>
      <c r="AD12" s="188" t="s">
        <v>5566</v>
      </c>
      <c r="AE12" s="186">
        <v>407000</v>
      </c>
      <c r="AF12" s="186" t="s">
        <v>5527</v>
      </c>
      <c r="AG12" s="186" t="s">
        <v>2025</v>
      </c>
      <c r="AH12" s="186">
        <v>2</v>
      </c>
      <c r="AI12" s="186" t="s">
        <v>5565</v>
      </c>
      <c r="AJ12" s="186" t="s">
        <v>5528</v>
      </c>
      <c r="AK12" s="187">
        <v>44957</v>
      </c>
      <c r="AL12" s="188" t="s">
        <v>5569</v>
      </c>
      <c r="AM12" s="178">
        <v>604000</v>
      </c>
      <c r="AN12" s="178" t="s">
        <v>5567</v>
      </c>
      <c r="AO12" s="178" t="s">
        <v>30</v>
      </c>
      <c r="AP12" s="178">
        <v>2</v>
      </c>
      <c r="AQ12" s="178" t="s">
        <v>5568</v>
      </c>
      <c r="AR12" s="178" t="s">
        <v>5532</v>
      </c>
      <c r="AS12" s="179">
        <v>44957</v>
      </c>
      <c r="AT12" s="189" t="s">
        <v>5570</v>
      </c>
      <c r="AU12" s="186" t="s">
        <v>14</v>
      </c>
      <c r="AV12" s="186" t="s">
        <v>828</v>
      </c>
      <c r="AW12" s="186" t="s">
        <v>14</v>
      </c>
      <c r="AX12" s="186" t="s">
        <v>14</v>
      </c>
      <c r="AY12" s="186" t="s">
        <v>259</v>
      </c>
      <c r="AZ12" s="186" t="s">
        <v>828</v>
      </c>
      <c r="BA12" s="187">
        <v>44957</v>
      </c>
      <c r="BB12" s="188" t="s">
        <v>5585</v>
      </c>
      <c r="BC12" s="178" t="s">
        <v>14</v>
      </c>
      <c r="BD12" s="178" t="s">
        <v>14</v>
      </c>
      <c r="BE12" s="178" t="s">
        <v>14</v>
      </c>
      <c r="BF12" s="178" t="s">
        <v>14</v>
      </c>
      <c r="BG12" s="178" t="s">
        <v>259</v>
      </c>
      <c r="BH12" s="178" t="s">
        <v>14</v>
      </c>
      <c r="BI12" s="179">
        <v>44957</v>
      </c>
      <c r="BJ12" s="189" t="s">
        <v>5571</v>
      </c>
      <c r="BK12" s="189" t="s">
        <v>14</v>
      </c>
      <c r="BL12" s="189" t="s">
        <v>828</v>
      </c>
      <c r="BM12" s="189" t="s">
        <v>14</v>
      </c>
      <c r="BN12" s="189" t="s">
        <v>14</v>
      </c>
      <c r="BO12" s="189" t="s">
        <v>259</v>
      </c>
      <c r="BP12" s="186" t="s">
        <v>828</v>
      </c>
      <c r="BQ12" s="190">
        <v>44957</v>
      </c>
      <c r="BR12" s="188" t="s">
        <v>5586</v>
      </c>
      <c r="BS12" s="182" t="s">
        <v>14</v>
      </c>
      <c r="BT12" s="182" t="s">
        <v>14</v>
      </c>
      <c r="BU12" s="182" t="s">
        <v>14</v>
      </c>
      <c r="BV12" s="182" t="s">
        <v>14</v>
      </c>
      <c r="BW12" s="182" t="s">
        <v>259</v>
      </c>
      <c r="BX12" s="182" t="s">
        <v>14</v>
      </c>
      <c r="BY12" s="179">
        <v>44957</v>
      </c>
      <c r="BZ12" s="189" t="s">
        <v>5587</v>
      </c>
      <c r="CA12" s="189" t="s">
        <v>14</v>
      </c>
      <c r="CB12" s="189" t="s">
        <v>14</v>
      </c>
      <c r="CC12" s="189" t="s">
        <v>14</v>
      </c>
      <c r="CD12" s="189" t="s">
        <v>14</v>
      </c>
      <c r="CE12" s="189" t="s">
        <v>259</v>
      </c>
      <c r="CF12" s="189" t="s">
        <v>14</v>
      </c>
      <c r="CG12" s="190">
        <v>44957</v>
      </c>
      <c r="CH12" s="188" t="s">
        <v>9902</v>
      </c>
      <c r="CI12" s="189" t="e">
        <v>#N/A</v>
      </c>
      <c r="CJ12" s="189" t="e">
        <v>#N/A</v>
      </c>
      <c r="CK12" s="189" t="e">
        <v>#N/A</v>
      </c>
      <c r="CL12" s="189" t="e">
        <v>#N/A</v>
      </c>
      <c r="CM12" s="189" t="e">
        <v>#N/A</v>
      </c>
      <c r="CN12" s="189" t="e">
        <v>#N/A</v>
      </c>
      <c r="CO12" s="191" t="e">
        <v>#N/A</v>
      </c>
      <c r="CP12" s="189" t="s">
        <v>5588</v>
      </c>
      <c r="CQ12" s="182" t="s">
        <v>14</v>
      </c>
      <c r="CR12" s="182" t="s">
        <v>14</v>
      </c>
      <c r="CS12" s="182" t="s">
        <v>14</v>
      </c>
      <c r="CT12" s="182" t="s">
        <v>14</v>
      </c>
      <c r="CU12" s="182" t="s">
        <v>259</v>
      </c>
      <c r="CV12" s="182" t="s">
        <v>14</v>
      </c>
      <c r="CW12" s="179">
        <v>44957</v>
      </c>
      <c r="CX12" s="189" t="s">
        <v>5575</v>
      </c>
      <c r="CY12" s="186">
        <v>298000</v>
      </c>
      <c r="CZ12" s="186" t="s">
        <v>5573</v>
      </c>
      <c r="DA12" s="186" t="s">
        <v>2025</v>
      </c>
      <c r="DB12" s="186">
        <v>2</v>
      </c>
      <c r="DC12" s="186" t="s">
        <v>5574</v>
      </c>
      <c r="DD12" s="186" t="s">
        <v>5543</v>
      </c>
      <c r="DE12" s="192">
        <v>44957</v>
      </c>
      <c r="DF12" s="188" t="s">
        <v>5577</v>
      </c>
      <c r="DG12" s="178">
        <v>72637000</v>
      </c>
      <c r="DH12" s="182" t="s">
        <v>5523</v>
      </c>
      <c r="DI12" s="182" t="s">
        <v>2025</v>
      </c>
      <c r="DJ12" s="182">
        <v>2</v>
      </c>
      <c r="DK12" s="182" t="s">
        <v>5576</v>
      </c>
      <c r="DL12" s="182" t="s">
        <v>5524</v>
      </c>
      <c r="DM12" s="179">
        <v>44957</v>
      </c>
      <c r="DN12" s="189" t="s">
        <v>5580</v>
      </c>
      <c r="DO12" s="186">
        <v>108000</v>
      </c>
      <c r="DP12" s="189" t="s">
        <v>5578</v>
      </c>
      <c r="DQ12" s="189" t="s">
        <v>30</v>
      </c>
      <c r="DR12" s="189">
        <v>2</v>
      </c>
      <c r="DS12" s="189" t="s">
        <v>5579</v>
      </c>
      <c r="DT12" s="189" t="s">
        <v>5543</v>
      </c>
      <c r="DU12" s="190">
        <v>44957</v>
      </c>
      <c r="DV12" s="188" t="s">
        <v>5581</v>
      </c>
      <c r="DW12" s="178">
        <v>298000</v>
      </c>
      <c r="DX12" s="182" t="s">
        <v>5573</v>
      </c>
      <c r="DY12" s="182" t="s">
        <v>2025</v>
      </c>
      <c r="DZ12" s="182">
        <v>2</v>
      </c>
      <c r="EA12" s="182" t="s">
        <v>5574</v>
      </c>
      <c r="EB12" s="182" t="s">
        <v>5543</v>
      </c>
      <c r="EC12" s="179">
        <v>44957</v>
      </c>
      <c r="ED12" s="189" t="s">
        <v>5582</v>
      </c>
      <c r="EE12" s="186">
        <v>0</v>
      </c>
      <c r="EF12" s="189" t="s">
        <v>14</v>
      </c>
      <c r="EG12" s="189" t="s">
        <v>14</v>
      </c>
      <c r="EH12" s="189" t="s">
        <v>14</v>
      </c>
      <c r="EI12" s="189" t="s">
        <v>259</v>
      </c>
      <c r="EJ12" s="189" t="s">
        <v>14</v>
      </c>
      <c r="EK12" s="190">
        <v>44957</v>
      </c>
      <c r="EL12" s="188" t="s">
        <v>5583</v>
      </c>
      <c r="EM12" s="178">
        <v>0</v>
      </c>
      <c r="EN12" s="182" t="s">
        <v>14</v>
      </c>
      <c r="EO12" s="182" t="s">
        <v>14</v>
      </c>
      <c r="EP12" s="182" t="s">
        <v>14</v>
      </c>
      <c r="EQ12" s="182" t="s">
        <v>259</v>
      </c>
      <c r="ER12" s="182" t="s">
        <v>14</v>
      </c>
      <c r="ES12" s="179">
        <v>44957</v>
      </c>
      <c r="ET12" s="189" t="s">
        <v>5572</v>
      </c>
      <c r="EU12" s="189">
        <v>3104</v>
      </c>
      <c r="EV12" s="189" t="s">
        <v>691</v>
      </c>
      <c r="EW12" s="189" t="s">
        <v>74</v>
      </c>
      <c r="EX12" s="189">
        <v>1</v>
      </c>
      <c r="EY12" s="189" t="s">
        <v>5540</v>
      </c>
      <c r="EZ12" s="189" t="s">
        <v>5537</v>
      </c>
      <c r="FA12" s="190">
        <v>44957</v>
      </c>
      <c r="FB12" s="188" t="s">
        <v>5584</v>
      </c>
      <c r="FC12" s="182">
        <v>5</v>
      </c>
      <c r="FD12" s="182" t="s">
        <v>5553</v>
      </c>
      <c r="FE12" s="182" t="s">
        <v>74</v>
      </c>
      <c r="FF12" s="182">
        <v>1</v>
      </c>
      <c r="FG12" s="182" t="s">
        <v>5554</v>
      </c>
      <c r="FH12" s="182" t="s">
        <v>5528</v>
      </c>
      <c r="FI12" s="179">
        <v>44957</v>
      </c>
      <c r="FJ12" s="188" t="s">
        <v>4703</v>
      </c>
      <c r="FK12" s="189" t="s">
        <v>14</v>
      </c>
      <c r="FL12" s="189" t="s">
        <v>14</v>
      </c>
      <c r="FM12" s="189" t="s">
        <v>14</v>
      </c>
      <c r="FN12" s="189" t="s">
        <v>14</v>
      </c>
      <c r="FO12" s="189" t="s">
        <v>15</v>
      </c>
      <c r="FP12" s="186" t="s">
        <v>14</v>
      </c>
      <c r="FQ12" s="187">
        <v>44918</v>
      </c>
      <c r="FR12" s="188" t="s">
        <v>1899</v>
      </c>
      <c r="FS12" s="182" t="s">
        <v>14</v>
      </c>
      <c r="FT12" s="182" t="s">
        <v>14</v>
      </c>
      <c r="FU12" s="182" t="s">
        <v>14</v>
      </c>
      <c r="FV12" s="182" t="s">
        <v>14</v>
      </c>
      <c r="FW12" s="182" t="s">
        <v>14</v>
      </c>
      <c r="FX12" s="182" t="s">
        <v>14</v>
      </c>
      <c r="FY12" s="179">
        <v>44742</v>
      </c>
      <c r="FZ12" s="189" t="s">
        <v>3109</v>
      </c>
      <c r="GA12" s="189">
        <v>0</v>
      </c>
      <c r="GB12" s="189" t="s">
        <v>2699</v>
      </c>
      <c r="GC12" s="189" t="s">
        <v>30</v>
      </c>
      <c r="GD12" s="189">
        <v>2</v>
      </c>
      <c r="GE12" s="189" t="s">
        <v>14</v>
      </c>
      <c r="GF12" s="189" t="s">
        <v>14</v>
      </c>
      <c r="GG12" s="190">
        <v>44863</v>
      </c>
      <c r="GH12" s="188" t="s">
        <v>3115</v>
      </c>
      <c r="GI12" s="182">
        <v>1</v>
      </c>
      <c r="GJ12" s="182" t="s">
        <v>2699</v>
      </c>
      <c r="GK12" s="182" t="s">
        <v>30</v>
      </c>
      <c r="GL12" s="182">
        <v>2</v>
      </c>
      <c r="GM12" s="182" t="s">
        <v>14</v>
      </c>
      <c r="GN12" s="182" t="s">
        <v>14</v>
      </c>
      <c r="GO12" s="179">
        <v>44863</v>
      </c>
      <c r="GP12" s="189" t="s">
        <v>3110</v>
      </c>
      <c r="GQ12" s="189">
        <v>0</v>
      </c>
      <c r="GR12" s="189" t="s">
        <v>2699</v>
      </c>
      <c r="GS12" s="189" t="s">
        <v>30</v>
      </c>
      <c r="GT12" s="189">
        <v>2</v>
      </c>
      <c r="GU12" s="189" t="s">
        <v>14</v>
      </c>
      <c r="GV12" s="189" t="s">
        <v>14</v>
      </c>
      <c r="GW12" s="190">
        <v>44863</v>
      </c>
      <c r="GX12" s="188" t="s">
        <v>3116</v>
      </c>
      <c r="GY12" s="182">
        <v>0</v>
      </c>
      <c r="GZ12" s="182" t="s">
        <v>2699</v>
      </c>
      <c r="HA12" s="182" t="s">
        <v>30</v>
      </c>
      <c r="HB12" s="182">
        <v>2</v>
      </c>
      <c r="HC12" s="182" t="s">
        <v>14</v>
      </c>
      <c r="HD12" s="182" t="s">
        <v>14</v>
      </c>
      <c r="HE12" s="179">
        <v>44863</v>
      </c>
      <c r="HF12" s="189" t="s">
        <v>3108</v>
      </c>
      <c r="HG12" s="189">
        <v>0</v>
      </c>
      <c r="HH12" s="189" t="s">
        <v>2699</v>
      </c>
      <c r="HI12" s="189" t="s">
        <v>30</v>
      </c>
      <c r="HJ12" s="189">
        <v>2</v>
      </c>
      <c r="HK12" s="189" t="s">
        <v>14</v>
      </c>
      <c r="HL12" s="189" t="s">
        <v>14</v>
      </c>
      <c r="HM12" s="190">
        <v>44863</v>
      </c>
      <c r="HN12" s="188" t="s">
        <v>3114</v>
      </c>
      <c r="HO12" s="182">
        <v>0</v>
      </c>
      <c r="HP12" s="182" t="s">
        <v>2699</v>
      </c>
      <c r="HQ12" s="182" t="s">
        <v>30</v>
      </c>
      <c r="HR12" s="182">
        <v>2</v>
      </c>
      <c r="HS12" s="182" t="s">
        <v>14</v>
      </c>
      <c r="HT12" s="182" t="s">
        <v>14</v>
      </c>
      <c r="HU12" s="179">
        <v>44863</v>
      </c>
      <c r="HV12" s="189" t="s">
        <v>3111</v>
      </c>
      <c r="HW12" s="189">
        <v>0</v>
      </c>
      <c r="HX12" s="189" t="s">
        <v>2699</v>
      </c>
      <c r="HY12" s="189" t="s">
        <v>30</v>
      </c>
      <c r="HZ12" s="189">
        <v>2</v>
      </c>
      <c r="IA12" s="189" t="s">
        <v>14</v>
      </c>
      <c r="IB12" s="189" t="s">
        <v>14</v>
      </c>
      <c r="IC12" s="190">
        <v>44863</v>
      </c>
      <c r="ID12" s="188" t="s">
        <v>3113</v>
      </c>
      <c r="IE12" s="182">
        <v>0</v>
      </c>
      <c r="IF12" s="182" t="s">
        <v>2699</v>
      </c>
      <c r="IG12" s="182" t="s">
        <v>30</v>
      </c>
      <c r="IH12" s="182">
        <v>2</v>
      </c>
      <c r="II12" s="182" t="s">
        <v>14</v>
      </c>
      <c r="IJ12" s="182" t="s">
        <v>14</v>
      </c>
      <c r="IK12" s="179">
        <v>44863</v>
      </c>
      <c r="IL12" s="189" t="s">
        <v>3112</v>
      </c>
      <c r="IM12" s="189">
        <v>3</v>
      </c>
      <c r="IN12" s="189" t="s">
        <v>2699</v>
      </c>
      <c r="IO12" s="189" t="s">
        <v>30</v>
      </c>
      <c r="IP12" s="189">
        <v>2</v>
      </c>
      <c r="IQ12" s="189" t="s">
        <v>14</v>
      </c>
      <c r="IR12" s="189" t="s">
        <v>14</v>
      </c>
      <c r="IS12" s="190">
        <v>44863</v>
      </c>
    </row>
    <row r="13" spans="1:253" s="283" customFormat="1" ht="12.95" customHeight="1" x14ac:dyDescent="0.2">
      <c r="A13" s="283" t="s">
        <v>3117</v>
      </c>
      <c r="B13" s="283" t="s">
        <v>9321</v>
      </c>
      <c r="C13" s="283" t="s">
        <v>3118</v>
      </c>
      <c r="D13" s="283" t="s">
        <v>1898</v>
      </c>
      <c r="E13" s="283" t="s">
        <v>8742</v>
      </c>
      <c r="F13" s="283" t="s">
        <v>5589</v>
      </c>
      <c r="G13" s="177">
        <v>212386000</v>
      </c>
      <c r="H13" s="178" t="s">
        <v>5453</v>
      </c>
      <c r="I13" s="178" t="s">
        <v>30</v>
      </c>
      <c r="J13" s="178">
        <v>2</v>
      </c>
      <c r="K13" s="178" t="s">
        <v>5519</v>
      </c>
      <c r="L13" s="178" t="s">
        <v>5518</v>
      </c>
      <c r="M13" s="179">
        <v>44957</v>
      </c>
      <c r="N13" s="188" t="s">
        <v>5590</v>
      </c>
      <c r="O13" s="180">
        <v>8358140</v>
      </c>
      <c r="P13" s="180" t="s">
        <v>5453</v>
      </c>
      <c r="Q13" s="180" t="s">
        <v>30</v>
      </c>
      <c r="R13" s="180">
        <v>2</v>
      </c>
      <c r="S13" s="180" t="s">
        <v>5454</v>
      </c>
      <c r="T13" s="180" t="s">
        <v>5518</v>
      </c>
      <c r="U13" s="181">
        <v>44957</v>
      </c>
      <c r="V13" s="188" t="s">
        <v>5593</v>
      </c>
      <c r="W13" s="178">
        <v>52842000</v>
      </c>
      <c r="X13" s="178" t="s">
        <v>5591</v>
      </c>
      <c r="Y13" s="178" t="s">
        <v>2025</v>
      </c>
      <c r="Z13" s="178">
        <v>2</v>
      </c>
      <c r="AA13" s="178" t="s">
        <v>5592</v>
      </c>
      <c r="AB13" s="178" t="s">
        <v>5524</v>
      </c>
      <c r="AC13" s="179">
        <v>44957</v>
      </c>
      <c r="AD13" s="188" t="s">
        <v>5595</v>
      </c>
      <c r="AE13" s="186">
        <v>70000</v>
      </c>
      <c r="AF13" s="186" t="s">
        <v>5527</v>
      </c>
      <c r="AG13" s="186" t="s">
        <v>2025</v>
      </c>
      <c r="AH13" s="186">
        <v>2</v>
      </c>
      <c r="AI13" s="186" t="s">
        <v>5594</v>
      </c>
      <c r="AJ13" s="186" t="s">
        <v>5528</v>
      </c>
      <c r="AK13" s="187">
        <v>44957</v>
      </c>
      <c r="AL13" s="188" t="s">
        <v>5598</v>
      </c>
      <c r="AM13" s="178">
        <v>18000</v>
      </c>
      <c r="AN13" s="178" t="s">
        <v>5596</v>
      </c>
      <c r="AO13" s="178" t="s">
        <v>30</v>
      </c>
      <c r="AP13" s="178">
        <v>2</v>
      </c>
      <c r="AQ13" s="178" t="s">
        <v>5597</v>
      </c>
      <c r="AR13" s="178" t="s">
        <v>5532</v>
      </c>
      <c r="AS13" s="179">
        <v>44957</v>
      </c>
      <c r="AT13" s="189" t="s">
        <v>5599</v>
      </c>
      <c r="AU13" s="186" t="s">
        <v>14</v>
      </c>
      <c r="AV13" s="186" t="s">
        <v>14</v>
      </c>
      <c r="AW13" s="186" t="s">
        <v>14</v>
      </c>
      <c r="AX13" s="186" t="s">
        <v>14</v>
      </c>
      <c r="AY13" s="186" t="s">
        <v>15</v>
      </c>
      <c r="AZ13" s="186" t="s">
        <v>14</v>
      </c>
      <c r="BA13" s="187">
        <v>44957</v>
      </c>
      <c r="BB13" s="188" t="s">
        <v>5616</v>
      </c>
      <c r="BC13" s="178" t="s">
        <v>14</v>
      </c>
      <c r="BD13" s="178" t="s">
        <v>14</v>
      </c>
      <c r="BE13" s="178" t="s">
        <v>14</v>
      </c>
      <c r="BF13" s="178" t="s">
        <v>14</v>
      </c>
      <c r="BG13" s="178" t="s">
        <v>5612</v>
      </c>
      <c r="BH13" s="178" t="s">
        <v>14</v>
      </c>
      <c r="BI13" s="179">
        <v>44957</v>
      </c>
      <c r="BJ13" s="189" t="s">
        <v>5603</v>
      </c>
      <c r="BK13" s="189">
        <v>16</v>
      </c>
      <c r="BL13" s="189" t="s">
        <v>5600</v>
      </c>
      <c r="BM13" s="189" t="s">
        <v>30</v>
      </c>
      <c r="BN13" s="189">
        <v>2</v>
      </c>
      <c r="BO13" s="189" t="s">
        <v>5602</v>
      </c>
      <c r="BP13" s="186" t="s">
        <v>5601</v>
      </c>
      <c r="BQ13" s="190">
        <v>44957</v>
      </c>
      <c r="BR13" s="188" t="s">
        <v>5617</v>
      </c>
      <c r="BS13" s="182" t="s">
        <v>14</v>
      </c>
      <c r="BT13" s="182" t="s">
        <v>14</v>
      </c>
      <c r="BU13" s="182" t="s">
        <v>14</v>
      </c>
      <c r="BV13" s="182" t="s">
        <v>14</v>
      </c>
      <c r="BW13" s="182" t="s">
        <v>5612</v>
      </c>
      <c r="BX13" s="182" t="s">
        <v>14</v>
      </c>
      <c r="BY13" s="179">
        <v>44957</v>
      </c>
      <c r="BZ13" s="189" t="s">
        <v>5618</v>
      </c>
      <c r="CA13" s="189" t="s">
        <v>14</v>
      </c>
      <c r="CB13" s="189" t="s">
        <v>14</v>
      </c>
      <c r="CC13" s="189" t="s">
        <v>14</v>
      </c>
      <c r="CD13" s="189" t="s">
        <v>14</v>
      </c>
      <c r="CE13" s="189" t="s">
        <v>5612</v>
      </c>
      <c r="CF13" s="189" t="s">
        <v>14</v>
      </c>
      <c r="CG13" s="190">
        <v>44957</v>
      </c>
      <c r="CH13" s="188" t="s">
        <v>9903</v>
      </c>
      <c r="CI13" s="189" t="e">
        <v>#N/A</v>
      </c>
      <c r="CJ13" s="189" t="e">
        <v>#N/A</v>
      </c>
      <c r="CK13" s="189" t="e">
        <v>#N/A</v>
      </c>
      <c r="CL13" s="189" t="e">
        <v>#N/A</v>
      </c>
      <c r="CM13" s="189" t="e">
        <v>#N/A</v>
      </c>
      <c r="CN13" s="189" t="e">
        <v>#N/A</v>
      </c>
      <c r="CO13" s="191" t="e">
        <v>#N/A</v>
      </c>
      <c r="CP13" s="189" t="s">
        <v>5619</v>
      </c>
      <c r="CQ13" s="182" t="s">
        <v>14</v>
      </c>
      <c r="CR13" s="182" t="s">
        <v>14</v>
      </c>
      <c r="CS13" s="182" t="s">
        <v>14</v>
      </c>
      <c r="CT13" s="182" t="s">
        <v>14</v>
      </c>
      <c r="CU13" s="182" t="s">
        <v>5612</v>
      </c>
      <c r="CV13" s="182" t="s">
        <v>14</v>
      </c>
      <c r="CW13" s="179">
        <v>44957</v>
      </c>
      <c r="CX13" s="189" t="s">
        <v>5605</v>
      </c>
      <c r="CY13" s="186">
        <v>18000</v>
      </c>
      <c r="CZ13" s="186" t="s">
        <v>5542</v>
      </c>
      <c r="DA13" s="186" t="s">
        <v>30</v>
      </c>
      <c r="DB13" s="186">
        <v>2</v>
      </c>
      <c r="DC13" s="186" t="s">
        <v>5544</v>
      </c>
      <c r="DD13" s="186" t="s">
        <v>5543</v>
      </c>
      <c r="DE13" s="192">
        <v>44957</v>
      </c>
      <c r="DF13" s="188" t="s">
        <v>5607</v>
      </c>
      <c r="DG13" s="178">
        <v>52772000</v>
      </c>
      <c r="DH13" s="182" t="s">
        <v>5523</v>
      </c>
      <c r="DI13" s="182" t="s">
        <v>2025</v>
      </c>
      <c r="DJ13" s="182">
        <v>2</v>
      </c>
      <c r="DK13" s="182" t="s">
        <v>5606</v>
      </c>
      <c r="DL13" s="182" t="s">
        <v>5524</v>
      </c>
      <c r="DM13" s="179">
        <v>44957</v>
      </c>
      <c r="DN13" s="189" t="s">
        <v>5610</v>
      </c>
      <c r="DO13" s="186">
        <v>52000</v>
      </c>
      <c r="DP13" s="189" t="s">
        <v>5608</v>
      </c>
      <c r="DQ13" s="189" t="s">
        <v>30</v>
      </c>
      <c r="DR13" s="189">
        <v>2</v>
      </c>
      <c r="DS13" s="189" t="s">
        <v>5609</v>
      </c>
      <c r="DT13" s="189" t="s">
        <v>5543</v>
      </c>
      <c r="DU13" s="190">
        <v>44957</v>
      </c>
      <c r="DV13" s="188" t="s">
        <v>5611</v>
      </c>
      <c r="DW13" s="178">
        <v>18000</v>
      </c>
      <c r="DX13" s="182" t="s">
        <v>5542</v>
      </c>
      <c r="DY13" s="182" t="s">
        <v>30</v>
      </c>
      <c r="DZ13" s="182">
        <v>2</v>
      </c>
      <c r="EA13" s="182" t="s">
        <v>5544</v>
      </c>
      <c r="EB13" s="182" t="s">
        <v>5543</v>
      </c>
      <c r="EC13" s="179">
        <v>44957</v>
      </c>
      <c r="ED13" s="189" t="s">
        <v>5613</v>
      </c>
      <c r="EE13" s="186">
        <v>0</v>
      </c>
      <c r="EF13" s="189" t="s">
        <v>1294</v>
      </c>
      <c r="EG13" s="189" t="s">
        <v>14</v>
      </c>
      <c r="EH13" s="189" t="s">
        <v>14</v>
      </c>
      <c r="EI13" s="189" t="s">
        <v>5612</v>
      </c>
      <c r="EJ13" s="189" t="s">
        <v>14</v>
      </c>
      <c r="EK13" s="190">
        <v>44957</v>
      </c>
      <c r="EL13" s="188" t="s">
        <v>5614</v>
      </c>
      <c r="EM13" s="178">
        <v>0</v>
      </c>
      <c r="EN13" s="182" t="s">
        <v>14</v>
      </c>
      <c r="EO13" s="182" t="s">
        <v>14</v>
      </c>
      <c r="EP13" s="182" t="s">
        <v>14</v>
      </c>
      <c r="EQ13" s="182" t="s">
        <v>5612</v>
      </c>
      <c r="ER13" s="182" t="s">
        <v>14</v>
      </c>
      <c r="ES13" s="179">
        <v>44957</v>
      </c>
      <c r="ET13" s="189" t="s">
        <v>5604</v>
      </c>
      <c r="EU13" s="189">
        <v>3104</v>
      </c>
      <c r="EV13" s="189" t="s">
        <v>5536</v>
      </c>
      <c r="EW13" s="189" t="s">
        <v>2025</v>
      </c>
      <c r="EX13" s="189">
        <v>2</v>
      </c>
      <c r="EY13" s="189" t="s">
        <v>5540</v>
      </c>
      <c r="EZ13" s="189" t="s">
        <v>5537</v>
      </c>
      <c r="FA13" s="190">
        <v>44957</v>
      </c>
      <c r="FB13" s="188" t="s">
        <v>5615</v>
      </c>
      <c r="FC13" s="182">
        <v>5</v>
      </c>
      <c r="FD13" s="182" t="s">
        <v>5553</v>
      </c>
      <c r="FE13" s="182" t="s">
        <v>74</v>
      </c>
      <c r="FF13" s="182">
        <v>1</v>
      </c>
      <c r="FG13" s="182" t="s">
        <v>5554</v>
      </c>
      <c r="FH13" s="182" t="s">
        <v>5528</v>
      </c>
      <c r="FI13" s="179">
        <v>44957</v>
      </c>
      <c r="FJ13" s="188" t="s">
        <v>4704</v>
      </c>
      <c r="FK13" s="189" t="s">
        <v>14</v>
      </c>
      <c r="FL13" s="189" t="s">
        <v>14</v>
      </c>
      <c r="FM13" s="189" t="s">
        <v>14</v>
      </c>
      <c r="FN13" s="189" t="s">
        <v>14</v>
      </c>
      <c r="FO13" s="189" t="s">
        <v>15</v>
      </c>
      <c r="FP13" s="186" t="s">
        <v>14</v>
      </c>
      <c r="FQ13" s="187">
        <v>44918</v>
      </c>
      <c r="FR13" s="188" t="s">
        <v>4705</v>
      </c>
      <c r="FS13" s="182" t="s">
        <v>14</v>
      </c>
      <c r="FT13" s="182" t="s">
        <v>14</v>
      </c>
      <c r="FU13" s="182" t="s">
        <v>14</v>
      </c>
      <c r="FV13" s="182" t="s">
        <v>14</v>
      </c>
      <c r="FW13" s="182" t="s">
        <v>15</v>
      </c>
      <c r="FX13" s="182" t="s">
        <v>14</v>
      </c>
      <c r="FY13" s="179">
        <v>44918</v>
      </c>
      <c r="FZ13" s="189" t="s">
        <v>3120</v>
      </c>
      <c r="GA13" s="189">
        <v>0</v>
      </c>
      <c r="GB13" s="189" t="s">
        <v>2699</v>
      </c>
      <c r="GC13" s="189" t="s">
        <v>30</v>
      </c>
      <c r="GD13" s="189">
        <v>2</v>
      </c>
      <c r="GE13" s="189" t="s">
        <v>14</v>
      </c>
      <c r="GF13" s="189" t="s">
        <v>14</v>
      </c>
      <c r="GG13" s="190">
        <v>44863</v>
      </c>
      <c r="GH13" s="188" t="s">
        <v>3126</v>
      </c>
      <c r="GI13" s="182">
        <v>1</v>
      </c>
      <c r="GJ13" s="182" t="s">
        <v>2699</v>
      </c>
      <c r="GK13" s="182" t="s">
        <v>30</v>
      </c>
      <c r="GL13" s="182">
        <v>2</v>
      </c>
      <c r="GM13" s="182" t="s">
        <v>14</v>
      </c>
      <c r="GN13" s="182" t="s">
        <v>14</v>
      </c>
      <c r="GO13" s="179">
        <v>44863</v>
      </c>
      <c r="GP13" s="189" t="s">
        <v>3121</v>
      </c>
      <c r="GQ13" s="189">
        <v>0</v>
      </c>
      <c r="GR13" s="189" t="s">
        <v>2699</v>
      </c>
      <c r="GS13" s="189" t="s">
        <v>30</v>
      </c>
      <c r="GT13" s="189">
        <v>2</v>
      </c>
      <c r="GU13" s="189" t="s">
        <v>14</v>
      </c>
      <c r="GV13" s="189" t="s">
        <v>14</v>
      </c>
      <c r="GW13" s="190">
        <v>44863</v>
      </c>
      <c r="GX13" s="188" t="s">
        <v>3127</v>
      </c>
      <c r="GY13" s="182">
        <v>0</v>
      </c>
      <c r="GZ13" s="182" t="s">
        <v>2699</v>
      </c>
      <c r="HA13" s="182" t="s">
        <v>30</v>
      </c>
      <c r="HB13" s="182">
        <v>2</v>
      </c>
      <c r="HC13" s="182" t="s">
        <v>14</v>
      </c>
      <c r="HD13" s="182" t="s">
        <v>14</v>
      </c>
      <c r="HE13" s="179">
        <v>44863</v>
      </c>
      <c r="HF13" s="189" t="s">
        <v>3119</v>
      </c>
      <c r="HG13" s="189">
        <v>0</v>
      </c>
      <c r="HH13" s="189" t="s">
        <v>2699</v>
      </c>
      <c r="HI13" s="189" t="s">
        <v>30</v>
      </c>
      <c r="HJ13" s="189">
        <v>2</v>
      </c>
      <c r="HK13" s="189" t="s">
        <v>14</v>
      </c>
      <c r="HL13" s="189" t="s">
        <v>14</v>
      </c>
      <c r="HM13" s="190">
        <v>44863</v>
      </c>
      <c r="HN13" s="188" t="s">
        <v>3125</v>
      </c>
      <c r="HO13" s="182">
        <v>0</v>
      </c>
      <c r="HP13" s="182" t="s">
        <v>2699</v>
      </c>
      <c r="HQ13" s="182" t="s">
        <v>30</v>
      </c>
      <c r="HR13" s="182">
        <v>2</v>
      </c>
      <c r="HS13" s="182" t="s">
        <v>14</v>
      </c>
      <c r="HT13" s="182" t="s">
        <v>14</v>
      </c>
      <c r="HU13" s="179">
        <v>44863</v>
      </c>
      <c r="HV13" s="189" t="s">
        <v>3122</v>
      </c>
      <c r="HW13" s="189">
        <v>0</v>
      </c>
      <c r="HX13" s="189" t="s">
        <v>2699</v>
      </c>
      <c r="HY13" s="189" t="s">
        <v>30</v>
      </c>
      <c r="HZ13" s="189">
        <v>2</v>
      </c>
      <c r="IA13" s="189" t="s">
        <v>14</v>
      </c>
      <c r="IB13" s="189" t="s">
        <v>14</v>
      </c>
      <c r="IC13" s="190">
        <v>44863</v>
      </c>
      <c r="ID13" s="188" t="s">
        <v>3124</v>
      </c>
      <c r="IE13" s="182">
        <v>0</v>
      </c>
      <c r="IF13" s="182" t="s">
        <v>2699</v>
      </c>
      <c r="IG13" s="182" t="s">
        <v>30</v>
      </c>
      <c r="IH13" s="182">
        <v>2</v>
      </c>
      <c r="II13" s="182" t="s">
        <v>14</v>
      </c>
      <c r="IJ13" s="182" t="s">
        <v>14</v>
      </c>
      <c r="IK13" s="179">
        <v>44863</v>
      </c>
      <c r="IL13" s="189" t="s">
        <v>3123</v>
      </c>
      <c r="IM13" s="189">
        <v>3</v>
      </c>
      <c r="IN13" s="189" t="s">
        <v>2699</v>
      </c>
      <c r="IO13" s="189" t="s">
        <v>30</v>
      </c>
      <c r="IP13" s="189">
        <v>2</v>
      </c>
      <c r="IQ13" s="189" t="s">
        <v>14</v>
      </c>
      <c r="IR13" s="189" t="s">
        <v>14</v>
      </c>
      <c r="IS13" s="190">
        <v>44863</v>
      </c>
    </row>
    <row r="14" spans="1:253" s="283" customFormat="1" ht="12.95" customHeight="1" x14ac:dyDescent="0.2">
      <c r="A14" s="283" t="s">
        <v>174</v>
      </c>
      <c r="B14" s="283" t="s">
        <v>9289</v>
      </c>
      <c r="C14" s="283" t="s">
        <v>175</v>
      </c>
      <c r="D14" s="283" t="s">
        <v>176</v>
      </c>
      <c r="E14" s="283" t="s">
        <v>8751</v>
      </c>
      <c r="F14" s="283" t="s">
        <v>5160</v>
      </c>
      <c r="G14" s="177">
        <v>5350000</v>
      </c>
      <c r="H14" s="178" t="s">
        <v>5157</v>
      </c>
      <c r="I14" s="178" t="s">
        <v>2025</v>
      </c>
      <c r="J14" s="178">
        <v>2</v>
      </c>
      <c r="K14" s="178" t="s">
        <v>5159</v>
      </c>
      <c r="L14" s="178" t="s">
        <v>5158</v>
      </c>
      <c r="M14" s="179">
        <v>44935</v>
      </c>
      <c r="N14" s="188" t="s">
        <v>8404</v>
      </c>
      <c r="O14" s="180">
        <v>622980</v>
      </c>
      <c r="P14" s="180" t="s">
        <v>8307</v>
      </c>
      <c r="Q14" s="180" t="s">
        <v>2025</v>
      </c>
      <c r="R14" s="180">
        <v>2</v>
      </c>
      <c r="S14" s="180" t="s">
        <v>8403</v>
      </c>
      <c r="T14" s="180" t="s">
        <v>8402</v>
      </c>
      <c r="U14" s="181">
        <v>44985</v>
      </c>
      <c r="V14" s="188" t="s">
        <v>8408</v>
      </c>
      <c r="W14" s="178">
        <v>6091000</v>
      </c>
      <c r="X14" s="178" t="s">
        <v>8405</v>
      </c>
      <c r="Y14" s="178" t="s">
        <v>2025</v>
      </c>
      <c r="Z14" s="178">
        <v>2</v>
      </c>
      <c r="AA14" s="178" t="s">
        <v>8407</v>
      </c>
      <c r="AB14" s="178" t="s">
        <v>8406</v>
      </c>
      <c r="AC14" s="179">
        <v>44985</v>
      </c>
      <c r="AD14" s="188" t="s">
        <v>8409</v>
      </c>
      <c r="AE14" s="186">
        <v>6091000</v>
      </c>
      <c r="AF14" s="186" t="s">
        <v>8405</v>
      </c>
      <c r="AG14" s="186" t="s">
        <v>2025</v>
      </c>
      <c r="AH14" s="186">
        <v>2</v>
      </c>
      <c r="AI14" s="186" t="s">
        <v>5459</v>
      </c>
      <c r="AJ14" s="186" t="s">
        <v>8406</v>
      </c>
      <c r="AK14" s="187">
        <v>44985</v>
      </c>
      <c r="AL14" s="188" t="s">
        <v>8413</v>
      </c>
      <c r="AM14" s="178">
        <v>1254000</v>
      </c>
      <c r="AN14" s="178" t="s">
        <v>8410</v>
      </c>
      <c r="AO14" s="178" t="s">
        <v>2025</v>
      </c>
      <c r="AP14" s="178">
        <v>2</v>
      </c>
      <c r="AQ14" s="178" t="s">
        <v>8412</v>
      </c>
      <c r="AR14" s="178" t="s">
        <v>8411</v>
      </c>
      <c r="AS14" s="179">
        <v>44985</v>
      </c>
      <c r="AT14" s="189" t="s">
        <v>5156</v>
      </c>
      <c r="AU14" s="186">
        <v>17</v>
      </c>
      <c r="AV14" s="186" t="s">
        <v>5153</v>
      </c>
      <c r="AW14" s="186" t="s">
        <v>2025</v>
      </c>
      <c r="AX14" s="186">
        <v>2</v>
      </c>
      <c r="AY14" s="186" t="s">
        <v>5155</v>
      </c>
      <c r="AZ14" s="186" t="s">
        <v>5154</v>
      </c>
      <c r="BA14" s="187">
        <v>44935</v>
      </c>
      <c r="BB14" s="188" t="s">
        <v>585</v>
      </c>
      <c r="BC14" s="178" t="s">
        <v>14</v>
      </c>
      <c r="BD14" s="178">
        <v>0</v>
      </c>
      <c r="BE14" s="178" t="s">
        <v>30</v>
      </c>
      <c r="BF14" s="178">
        <v>2</v>
      </c>
      <c r="BG14" s="178" t="s">
        <v>584</v>
      </c>
      <c r="BH14" s="178">
        <v>0</v>
      </c>
      <c r="BI14" s="179">
        <v>43522</v>
      </c>
      <c r="BJ14" s="189" t="s">
        <v>8416</v>
      </c>
      <c r="BK14" s="189">
        <v>270</v>
      </c>
      <c r="BL14" s="189" t="s">
        <v>8414</v>
      </c>
      <c r="BM14" s="189" t="s">
        <v>2025</v>
      </c>
      <c r="BN14" s="189">
        <v>2</v>
      </c>
      <c r="BO14" s="189" t="s">
        <v>8415</v>
      </c>
      <c r="BP14" s="186" t="s">
        <v>8365</v>
      </c>
      <c r="BQ14" s="190">
        <v>44985</v>
      </c>
      <c r="BR14" s="188" t="s">
        <v>178</v>
      </c>
      <c r="BS14" s="182" t="s">
        <v>14</v>
      </c>
      <c r="BT14" s="182">
        <v>0</v>
      </c>
      <c r="BU14" s="182" t="s">
        <v>14</v>
      </c>
      <c r="BV14" s="182" t="s">
        <v>14</v>
      </c>
      <c r="BW14" s="182" t="s">
        <v>177</v>
      </c>
      <c r="BX14" s="182">
        <v>0</v>
      </c>
      <c r="BY14" s="179">
        <v>43508</v>
      </c>
      <c r="BZ14" s="189" t="s">
        <v>179</v>
      </c>
      <c r="CA14" s="189" t="s">
        <v>14</v>
      </c>
      <c r="CB14" s="189">
        <v>0</v>
      </c>
      <c r="CC14" s="189" t="s">
        <v>14</v>
      </c>
      <c r="CD14" s="189" t="s">
        <v>14</v>
      </c>
      <c r="CE14" s="189" t="s">
        <v>177</v>
      </c>
      <c r="CF14" s="189">
        <v>0</v>
      </c>
      <c r="CG14" s="190">
        <v>43508</v>
      </c>
      <c r="CH14" s="188" t="s">
        <v>9904</v>
      </c>
      <c r="CI14" s="189" t="e">
        <v>#N/A</v>
      </c>
      <c r="CJ14" s="189" t="e">
        <v>#N/A</v>
      </c>
      <c r="CK14" s="189" t="e">
        <v>#N/A</v>
      </c>
      <c r="CL14" s="189" t="e">
        <v>#N/A</v>
      </c>
      <c r="CM14" s="189" t="e">
        <v>#N/A</v>
      </c>
      <c r="CN14" s="189" t="e">
        <v>#N/A</v>
      </c>
      <c r="CO14" s="191" t="e">
        <v>#N/A</v>
      </c>
      <c r="CP14" s="189" t="s">
        <v>180</v>
      </c>
      <c r="CQ14" s="182" t="s">
        <v>14</v>
      </c>
      <c r="CR14" s="182">
        <v>0</v>
      </c>
      <c r="CS14" s="182" t="s">
        <v>14</v>
      </c>
      <c r="CT14" s="182" t="s">
        <v>14</v>
      </c>
      <c r="CU14" s="182" t="s">
        <v>177</v>
      </c>
      <c r="CV14" s="182">
        <v>0</v>
      </c>
      <c r="CW14" s="179">
        <v>43508</v>
      </c>
      <c r="CX14" s="189" t="s">
        <v>8419</v>
      </c>
      <c r="CY14" s="186">
        <v>3427000</v>
      </c>
      <c r="CZ14" s="186" t="s">
        <v>8405</v>
      </c>
      <c r="DA14" s="186" t="s">
        <v>2025</v>
      </c>
      <c r="DB14" s="186">
        <v>2</v>
      </c>
      <c r="DC14" s="186" t="s">
        <v>8426</v>
      </c>
      <c r="DD14" s="186" t="s">
        <v>8406</v>
      </c>
      <c r="DE14" s="192">
        <v>44985</v>
      </c>
      <c r="DF14" s="188" t="s">
        <v>8423</v>
      </c>
      <c r="DG14" s="178">
        <v>0</v>
      </c>
      <c r="DH14" s="182" t="s">
        <v>8405</v>
      </c>
      <c r="DI14" s="182" t="s">
        <v>2025</v>
      </c>
      <c r="DJ14" s="182">
        <v>2</v>
      </c>
      <c r="DK14" s="182" t="s">
        <v>8422</v>
      </c>
      <c r="DL14" s="182" t="s">
        <v>8406</v>
      </c>
      <c r="DM14" s="179">
        <v>44985</v>
      </c>
      <c r="DN14" s="189" t="s">
        <v>8425</v>
      </c>
      <c r="DO14" s="186">
        <v>2665000</v>
      </c>
      <c r="DP14" s="189" t="s">
        <v>8405</v>
      </c>
      <c r="DQ14" s="189" t="s">
        <v>2025</v>
      </c>
      <c r="DR14" s="189">
        <v>2</v>
      </c>
      <c r="DS14" s="189" t="s">
        <v>8424</v>
      </c>
      <c r="DT14" s="189" t="s">
        <v>8406</v>
      </c>
      <c r="DU14" s="190">
        <v>44985</v>
      </c>
      <c r="DV14" s="188" t="s">
        <v>8427</v>
      </c>
      <c r="DW14" s="178">
        <v>2649000</v>
      </c>
      <c r="DX14" s="182" t="s">
        <v>8405</v>
      </c>
      <c r="DY14" s="182" t="s">
        <v>2025</v>
      </c>
      <c r="DZ14" s="182">
        <v>2</v>
      </c>
      <c r="EA14" s="182" t="s">
        <v>8426</v>
      </c>
      <c r="EB14" s="182" t="s">
        <v>8406</v>
      </c>
      <c r="EC14" s="179">
        <v>44985</v>
      </c>
      <c r="ED14" s="189" t="s">
        <v>8429</v>
      </c>
      <c r="EE14" s="186">
        <v>778000</v>
      </c>
      <c r="EF14" s="189" t="s">
        <v>8405</v>
      </c>
      <c r="EG14" s="189" t="s">
        <v>2025</v>
      </c>
      <c r="EH14" s="189">
        <v>2</v>
      </c>
      <c r="EI14" s="189" t="s">
        <v>8428</v>
      </c>
      <c r="EJ14" s="189" t="s">
        <v>8406</v>
      </c>
      <c r="EK14" s="190">
        <v>44985</v>
      </c>
      <c r="EL14" s="188" t="s">
        <v>8431</v>
      </c>
      <c r="EM14" s="178">
        <v>0</v>
      </c>
      <c r="EN14" s="182" t="s">
        <v>8405</v>
      </c>
      <c r="EO14" s="182" t="s">
        <v>2025</v>
      </c>
      <c r="EP14" s="182">
        <v>2</v>
      </c>
      <c r="EQ14" s="182" t="s">
        <v>8430</v>
      </c>
      <c r="ER14" s="182" t="s">
        <v>8406</v>
      </c>
      <c r="ES14" s="179">
        <v>44985</v>
      </c>
      <c r="ET14" s="189" t="s">
        <v>8418</v>
      </c>
      <c r="EU14" s="189">
        <v>270</v>
      </c>
      <c r="EV14" s="189" t="s">
        <v>8414</v>
      </c>
      <c r="EW14" s="189" t="s">
        <v>2025</v>
      </c>
      <c r="EX14" s="189">
        <v>2</v>
      </c>
      <c r="EY14" s="189" t="s">
        <v>8417</v>
      </c>
      <c r="EZ14" s="189" t="s">
        <v>8365</v>
      </c>
      <c r="FA14" s="190">
        <v>44985</v>
      </c>
      <c r="FB14" s="188" t="s">
        <v>8436</v>
      </c>
      <c r="FC14" s="182">
        <v>4</v>
      </c>
      <c r="FD14" s="182" t="s">
        <v>8405</v>
      </c>
      <c r="FE14" s="182" t="s">
        <v>2025</v>
      </c>
      <c r="FF14" s="182">
        <v>2</v>
      </c>
      <c r="FG14" s="182" t="s">
        <v>8435</v>
      </c>
      <c r="FH14" s="182" t="s">
        <v>8406</v>
      </c>
      <c r="FI14" s="179">
        <v>44985</v>
      </c>
      <c r="FJ14" s="188" t="s">
        <v>181</v>
      </c>
      <c r="FK14" s="189" t="s">
        <v>14</v>
      </c>
      <c r="FL14" s="189">
        <v>0</v>
      </c>
      <c r="FM14" s="189" t="s">
        <v>14</v>
      </c>
      <c r="FN14" s="189" t="s">
        <v>14</v>
      </c>
      <c r="FO14" s="189" t="s">
        <v>177</v>
      </c>
      <c r="FP14" s="186">
        <v>0</v>
      </c>
      <c r="FQ14" s="187">
        <v>43508</v>
      </c>
      <c r="FR14" s="188" t="s">
        <v>182</v>
      </c>
      <c r="FS14" s="182" t="s">
        <v>14</v>
      </c>
      <c r="FT14" s="182">
        <v>0</v>
      </c>
      <c r="FU14" s="182" t="s">
        <v>14</v>
      </c>
      <c r="FV14" s="182" t="s">
        <v>14</v>
      </c>
      <c r="FW14" s="182" t="s">
        <v>177</v>
      </c>
      <c r="FX14" s="182">
        <v>0</v>
      </c>
      <c r="FY14" s="179">
        <v>43508</v>
      </c>
      <c r="FZ14" s="189" t="s">
        <v>3129</v>
      </c>
      <c r="GA14" s="189">
        <v>1</v>
      </c>
      <c r="GB14" s="189" t="s">
        <v>2699</v>
      </c>
      <c r="GC14" s="189" t="s">
        <v>30</v>
      </c>
      <c r="GD14" s="189">
        <v>2</v>
      </c>
      <c r="GE14" s="189" t="s">
        <v>14</v>
      </c>
      <c r="GF14" s="189" t="s">
        <v>14</v>
      </c>
      <c r="GG14" s="190">
        <v>44863</v>
      </c>
      <c r="GH14" s="188" t="s">
        <v>3135</v>
      </c>
      <c r="GI14" s="182">
        <v>3</v>
      </c>
      <c r="GJ14" s="182" t="s">
        <v>2699</v>
      </c>
      <c r="GK14" s="182" t="s">
        <v>30</v>
      </c>
      <c r="GL14" s="182">
        <v>2</v>
      </c>
      <c r="GM14" s="182" t="s">
        <v>14</v>
      </c>
      <c r="GN14" s="182" t="s">
        <v>14</v>
      </c>
      <c r="GO14" s="179">
        <v>44863</v>
      </c>
      <c r="GP14" s="189" t="s">
        <v>3130</v>
      </c>
      <c r="GQ14" s="189">
        <v>2</v>
      </c>
      <c r="GR14" s="189" t="s">
        <v>2699</v>
      </c>
      <c r="GS14" s="189" t="s">
        <v>30</v>
      </c>
      <c r="GT14" s="189">
        <v>2</v>
      </c>
      <c r="GU14" s="189" t="s">
        <v>14</v>
      </c>
      <c r="GV14" s="189" t="s">
        <v>14</v>
      </c>
      <c r="GW14" s="190">
        <v>44863</v>
      </c>
      <c r="GX14" s="188" t="s">
        <v>3136</v>
      </c>
      <c r="GY14" s="182">
        <v>2</v>
      </c>
      <c r="GZ14" s="182" t="s">
        <v>2699</v>
      </c>
      <c r="HA14" s="182" t="s">
        <v>30</v>
      </c>
      <c r="HB14" s="182">
        <v>2</v>
      </c>
      <c r="HC14" s="182" t="s">
        <v>14</v>
      </c>
      <c r="HD14" s="182" t="s">
        <v>14</v>
      </c>
      <c r="HE14" s="179">
        <v>44863</v>
      </c>
      <c r="HF14" s="189" t="s">
        <v>3128</v>
      </c>
      <c r="HG14" s="189">
        <v>0</v>
      </c>
      <c r="HH14" s="189" t="s">
        <v>2699</v>
      </c>
      <c r="HI14" s="189" t="s">
        <v>30</v>
      </c>
      <c r="HJ14" s="189">
        <v>2</v>
      </c>
      <c r="HK14" s="189" t="s">
        <v>14</v>
      </c>
      <c r="HL14" s="189" t="s">
        <v>14</v>
      </c>
      <c r="HM14" s="190">
        <v>44863</v>
      </c>
      <c r="HN14" s="188" t="s">
        <v>3134</v>
      </c>
      <c r="HO14" s="182">
        <v>2</v>
      </c>
      <c r="HP14" s="182" t="s">
        <v>2699</v>
      </c>
      <c r="HQ14" s="182" t="s">
        <v>30</v>
      </c>
      <c r="HR14" s="182">
        <v>2</v>
      </c>
      <c r="HS14" s="182" t="s">
        <v>14</v>
      </c>
      <c r="HT14" s="182" t="s">
        <v>14</v>
      </c>
      <c r="HU14" s="179">
        <v>44863</v>
      </c>
      <c r="HV14" s="189" t="s">
        <v>3131</v>
      </c>
      <c r="HW14" s="189">
        <v>3</v>
      </c>
      <c r="HX14" s="189" t="s">
        <v>2699</v>
      </c>
      <c r="HY14" s="189" t="s">
        <v>30</v>
      </c>
      <c r="HZ14" s="189">
        <v>2</v>
      </c>
      <c r="IA14" s="189" t="s">
        <v>14</v>
      </c>
      <c r="IB14" s="189" t="s">
        <v>14</v>
      </c>
      <c r="IC14" s="190">
        <v>44863</v>
      </c>
      <c r="ID14" s="188" t="s">
        <v>3133</v>
      </c>
      <c r="IE14" s="182">
        <v>1</v>
      </c>
      <c r="IF14" s="182" t="s">
        <v>2699</v>
      </c>
      <c r="IG14" s="182" t="s">
        <v>30</v>
      </c>
      <c r="IH14" s="182">
        <v>2</v>
      </c>
      <c r="II14" s="182" t="s">
        <v>14</v>
      </c>
      <c r="IJ14" s="182" t="s">
        <v>14</v>
      </c>
      <c r="IK14" s="179">
        <v>44863</v>
      </c>
      <c r="IL14" s="189" t="s">
        <v>3132</v>
      </c>
      <c r="IM14" s="189">
        <v>3</v>
      </c>
      <c r="IN14" s="189" t="s">
        <v>2699</v>
      </c>
      <c r="IO14" s="189" t="s">
        <v>30</v>
      </c>
      <c r="IP14" s="189">
        <v>2</v>
      </c>
      <c r="IQ14" s="189" t="s">
        <v>14</v>
      </c>
      <c r="IR14" s="189" t="s">
        <v>14</v>
      </c>
      <c r="IS14" s="190">
        <v>44863</v>
      </c>
    </row>
    <row r="15" spans="1:253" s="283" customFormat="1" ht="12.95" customHeight="1" x14ac:dyDescent="0.2">
      <c r="A15" s="283" t="s">
        <v>3137</v>
      </c>
      <c r="B15" s="283" t="s">
        <v>9316</v>
      </c>
      <c r="C15" s="283" t="s">
        <v>3138</v>
      </c>
      <c r="D15" s="283" t="s">
        <v>3139</v>
      </c>
      <c r="E15" s="283" t="s">
        <v>8756</v>
      </c>
      <c r="F15" s="283" t="s">
        <v>6968</v>
      </c>
      <c r="G15" s="177">
        <v>19116000</v>
      </c>
      <c r="H15" s="178" t="s">
        <v>6965</v>
      </c>
      <c r="I15" s="178" t="s">
        <v>30</v>
      </c>
      <c r="J15" s="178">
        <v>2</v>
      </c>
      <c r="K15" s="178" t="s">
        <v>6967</v>
      </c>
      <c r="L15" s="178" t="s">
        <v>6966</v>
      </c>
      <c r="M15" s="179">
        <v>44979</v>
      </c>
      <c r="N15" s="188" t="s">
        <v>7653</v>
      </c>
      <c r="O15" s="180">
        <v>743532</v>
      </c>
      <c r="P15" s="180" t="s">
        <v>6965</v>
      </c>
      <c r="Q15" s="180" t="s">
        <v>74</v>
      </c>
      <c r="R15" s="180">
        <v>1</v>
      </c>
      <c r="S15" s="180" t="s">
        <v>7652</v>
      </c>
      <c r="T15" s="180" t="s">
        <v>6966</v>
      </c>
      <c r="U15" s="181">
        <v>44985</v>
      </c>
      <c r="V15" s="188" t="s">
        <v>7655</v>
      </c>
      <c r="W15" s="178">
        <v>19116000</v>
      </c>
      <c r="X15" s="178" t="s">
        <v>6965</v>
      </c>
      <c r="Y15" s="178" t="s">
        <v>30</v>
      </c>
      <c r="Z15" s="178">
        <v>2</v>
      </c>
      <c r="AA15" s="178" t="s">
        <v>7654</v>
      </c>
      <c r="AB15" s="178" t="s">
        <v>6966</v>
      </c>
      <c r="AC15" s="179">
        <v>44985</v>
      </c>
      <c r="AD15" s="188" t="s">
        <v>7659</v>
      </c>
      <c r="AE15" s="186">
        <v>11650000</v>
      </c>
      <c r="AF15" s="186" t="s">
        <v>7656</v>
      </c>
      <c r="AG15" s="186" t="s">
        <v>2025</v>
      </c>
      <c r="AH15" s="186">
        <v>2</v>
      </c>
      <c r="AI15" s="186" t="s">
        <v>7658</v>
      </c>
      <c r="AJ15" s="186" t="s">
        <v>7657</v>
      </c>
      <c r="AK15" s="187">
        <v>44985</v>
      </c>
      <c r="AL15" s="188" t="s">
        <v>7663</v>
      </c>
      <c r="AM15" s="178">
        <v>562000</v>
      </c>
      <c r="AN15" s="178" t="s">
        <v>7660</v>
      </c>
      <c r="AO15" s="178" t="s">
        <v>2025</v>
      </c>
      <c r="AP15" s="178">
        <v>2</v>
      </c>
      <c r="AQ15" s="178" t="s">
        <v>7662</v>
      </c>
      <c r="AR15" s="178" t="s">
        <v>7661</v>
      </c>
      <c r="AS15" s="179">
        <v>44985</v>
      </c>
      <c r="AT15" s="189" t="s">
        <v>7664</v>
      </c>
      <c r="AU15" s="186" t="s">
        <v>14</v>
      </c>
      <c r="AV15" s="186" t="s">
        <v>14</v>
      </c>
      <c r="AW15" s="186" t="s">
        <v>14</v>
      </c>
      <c r="AX15" s="186" t="s">
        <v>14</v>
      </c>
      <c r="AY15" s="186" t="s">
        <v>15</v>
      </c>
      <c r="AZ15" s="186" t="s">
        <v>14</v>
      </c>
      <c r="BA15" s="187">
        <v>44985</v>
      </c>
      <c r="BB15" s="188" t="s">
        <v>7684</v>
      </c>
      <c r="BC15" s="178" t="s">
        <v>14</v>
      </c>
      <c r="BD15" s="178" t="s">
        <v>14</v>
      </c>
      <c r="BE15" s="178" t="s">
        <v>14</v>
      </c>
      <c r="BF15" s="178" t="s">
        <v>14</v>
      </c>
      <c r="BG15" s="178" t="s">
        <v>15</v>
      </c>
      <c r="BH15" s="178" t="s">
        <v>14</v>
      </c>
      <c r="BI15" s="179">
        <v>44985</v>
      </c>
      <c r="BJ15" s="189" t="s">
        <v>7667</v>
      </c>
      <c r="BK15" s="189">
        <v>1</v>
      </c>
      <c r="BL15" s="189" t="s">
        <v>7665</v>
      </c>
      <c r="BM15" s="189" t="s">
        <v>2025</v>
      </c>
      <c r="BN15" s="189">
        <v>2</v>
      </c>
      <c r="BO15" s="189" t="s">
        <v>7666</v>
      </c>
      <c r="BP15" s="186" t="s">
        <v>1485</v>
      </c>
      <c r="BQ15" s="190">
        <v>44985</v>
      </c>
      <c r="BR15" s="188" t="s">
        <v>7685</v>
      </c>
      <c r="BS15" s="182" t="s">
        <v>14</v>
      </c>
      <c r="BT15" s="182" t="s">
        <v>14</v>
      </c>
      <c r="BU15" s="182" t="s">
        <v>14</v>
      </c>
      <c r="BV15" s="182" t="s">
        <v>14</v>
      </c>
      <c r="BW15" s="182" t="s">
        <v>15</v>
      </c>
      <c r="BX15" s="182" t="s">
        <v>14</v>
      </c>
      <c r="BY15" s="179">
        <v>44985</v>
      </c>
      <c r="BZ15" s="189" t="s">
        <v>7686</v>
      </c>
      <c r="CA15" s="189" t="s">
        <v>14</v>
      </c>
      <c r="CB15" s="189" t="s">
        <v>14</v>
      </c>
      <c r="CC15" s="189" t="s">
        <v>14</v>
      </c>
      <c r="CD15" s="189" t="s">
        <v>14</v>
      </c>
      <c r="CE15" s="189" t="s">
        <v>15</v>
      </c>
      <c r="CF15" s="189" t="s">
        <v>14</v>
      </c>
      <c r="CG15" s="190">
        <v>44985</v>
      </c>
      <c r="CH15" s="188" t="s">
        <v>9905</v>
      </c>
      <c r="CI15" s="189" t="e">
        <v>#N/A</v>
      </c>
      <c r="CJ15" s="189" t="e">
        <v>#N/A</v>
      </c>
      <c r="CK15" s="189" t="e">
        <v>#N/A</v>
      </c>
      <c r="CL15" s="189" t="e">
        <v>#N/A</v>
      </c>
      <c r="CM15" s="189" t="e">
        <v>#N/A</v>
      </c>
      <c r="CN15" s="189" t="e">
        <v>#N/A</v>
      </c>
      <c r="CO15" s="191" t="e">
        <v>#N/A</v>
      </c>
      <c r="CP15" s="189" t="s">
        <v>7687</v>
      </c>
      <c r="CQ15" s="182" t="s">
        <v>14</v>
      </c>
      <c r="CR15" s="182" t="s">
        <v>14</v>
      </c>
      <c r="CS15" s="182" t="s">
        <v>14</v>
      </c>
      <c r="CT15" s="182" t="s">
        <v>14</v>
      </c>
      <c r="CU15" s="182" t="s">
        <v>15</v>
      </c>
      <c r="CV15" s="182" t="s">
        <v>14</v>
      </c>
      <c r="CW15" s="179">
        <v>44985</v>
      </c>
      <c r="CX15" s="189" t="s">
        <v>7670</v>
      </c>
      <c r="CY15" s="186">
        <v>481000</v>
      </c>
      <c r="CZ15" s="186" t="s">
        <v>7676</v>
      </c>
      <c r="DA15" s="186" t="s">
        <v>30</v>
      </c>
      <c r="DB15" s="186">
        <v>2</v>
      </c>
      <c r="DC15" s="186" t="s">
        <v>7673</v>
      </c>
      <c r="DD15" s="186" t="s">
        <v>7661</v>
      </c>
      <c r="DE15" s="192">
        <v>44985</v>
      </c>
      <c r="DF15" s="188" t="s">
        <v>7674</v>
      </c>
      <c r="DG15" s="178">
        <v>7467000</v>
      </c>
      <c r="DH15" s="182" t="s">
        <v>7671</v>
      </c>
      <c r="DI15" s="182" t="s">
        <v>30</v>
      </c>
      <c r="DJ15" s="182">
        <v>2</v>
      </c>
      <c r="DK15" s="182" t="s">
        <v>7673</v>
      </c>
      <c r="DL15" s="182" t="s">
        <v>7672</v>
      </c>
      <c r="DM15" s="179">
        <v>44985</v>
      </c>
      <c r="DN15" s="189" t="s">
        <v>7675</v>
      </c>
      <c r="DO15" s="186">
        <v>11169000</v>
      </c>
      <c r="DP15" s="189" t="s">
        <v>7671</v>
      </c>
      <c r="DQ15" s="189" t="s">
        <v>30</v>
      </c>
      <c r="DR15" s="189">
        <v>2</v>
      </c>
      <c r="DS15" s="189" t="s">
        <v>7673</v>
      </c>
      <c r="DT15" s="189" t="s">
        <v>7672</v>
      </c>
      <c r="DU15" s="190">
        <v>44985</v>
      </c>
      <c r="DV15" s="188" t="s">
        <v>7677</v>
      </c>
      <c r="DW15" s="178">
        <v>481000</v>
      </c>
      <c r="DX15" s="182" t="s">
        <v>7676</v>
      </c>
      <c r="DY15" s="182" t="s">
        <v>30</v>
      </c>
      <c r="DZ15" s="182">
        <v>2</v>
      </c>
      <c r="EA15" s="182" t="s">
        <v>7673</v>
      </c>
      <c r="EB15" s="182" t="s">
        <v>7661</v>
      </c>
      <c r="EC15" s="179">
        <v>44985</v>
      </c>
      <c r="ED15" s="189" t="s">
        <v>7678</v>
      </c>
      <c r="EE15" s="186">
        <v>0</v>
      </c>
      <c r="EF15" s="189" t="s">
        <v>14</v>
      </c>
      <c r="EG15" s="189" t="s">
        <v>14</v>
      </c>
      <c r="EH15" s="189" t="s">
        <v>14</v>
      </c>
      <c r="EI15" s="189" t="s">
        <v>15</v>
      </c>
      <c r="EJ15" s="189" t="s">
        <v>14</v>
      </c>
      <c r="EK15" s="190">
        <v>44985</v>
      </c>
      <c r="EL15" s="188" t="s">
        <v>7679</v>
      </c>
      <c r="EM15" s="178">
        <v>0</v>
      </c>
      <c r="EN15" s="182" t="s">
        <v>14</v>
      </c>
      <c r="EO15" s="182" t="s">
        <v>14</v>
      </c>
      <c r="EP15" s="182" t="s">
        <v>14</v>
      </c>
      <c r="EQ15" s="182" t="s">
        <v>15</v>
      </c>
      <c r="ER15" s="182" t="s">
        <v>14</v>
      </c>
      <c r="ES15" s="179">
        <v>44985</v>
      </c>
      <c r="ET15" s="189" t="s">
        <v>7669</v>
      </c>
      <c r="EU15" s="189">
        <v>2</v>
      </c>
      <c r="EV15" s="189" t="s">
        <v>7665</v>
      </c>
      <c r="EW15" s="189" t="s">
        <v>74</v>
      </c>
      <c r="EX15" s="189">
        <v>1</v>
      </c>
      <c r="EY15" s="189" t="s">
        <v>7668</v>
      </c>
      <c r="EZ15" s="189" t="s">
        <v>1485</v>
      </c>
      <c r="FA15" s="190">
        <v>44985</v>
      </c>
      <c r="FB15" s="188" t="s">
        <v>7681</v>
      </c>
      <c r="FC15" s="182">
        <v>3</v>
      </c>
      <c r="FD15" s="182" t="s">
        <v>7676</v>
      </c>
      <c r="FE15" s="182" t="s">
        <v>74</v>
      </c>
      <c r="FF15" s="182">
        <v>1</v>
      </c>
      <c r="FG15" s="182" t="s">
        <v>7680</v>
      </c>
      <c r="FH15" s="182" t="s">
        <v>7661</v>
      </c>
      <c r="FI15" s="179">
        <v>44985</v>
      </c>
      <c r="FJ15" s="188" t="s">
        <v>7682</v>
      </c>
      <c r="FK15" s="189" t="s">
        <v>14</v>
      </c>
      <c r="FL15" s="189" t="s">
        <v>14</v>
      </c>
      <c r="FM15" s="189" t="s">
        <v>14</v>
      </c>
      <c r="FN15" s="189" t="s">
        <v>14</v>
      </c>
      <c r="FO15" s="189" t="s">
        <v>15</v>
      </c>
      <c r="FP15" s="186" t="s">
        <v>14</v>
      </c>
      <c r="FQ15" s="187">
        <v>44985</v>
      </c>
      <c r="FR15" s="188" t="s">
        <v>7683</v>
      </c>
      <c r="FS15" s="182" t="s">
        <v>14</v>
      </c>
      <c r="FT15" s="182" t="s">
        <v>14</v>
      </c>
      <c r="FU15" s="182" t="s">
        <v>14</v>
      </c>
      <c r="FV15" s="182" t="s">
        <v>14</v>
      </c>
      <c r="FW15" s="182" t="s">
        <v>15</v>
      </c>
      <c r="FX15" s="182" t="s">
        <v>14</v>
      </c>
      <c r="FY15" s="179">
        <v>44985</v>
      </c>
      <c r="FZ15" s="189" t="s">
        <v>3141</v>
      </c>
      <c r="GA15" s="189">
        <v>0</v>
      </c>
      <c r="GB15" s="189" t="s">
        <v>2699</v>
      </c>
      <c r="GC15" s="189" t="s">
        <v>30</v>
      </c>
      <c r="GD15" s="189">
        <v>2</v>
      </c>
      <c r="GE15" s="189" t="s">
        <v>14</v>
      </c>
      <c r="GF15" s="189" t="s">
        <v>14</v>
      </c>
      <c r="GG15" s="190">
        <v>44863</v>
      </c>
      <c r="GH15" s="188" t="s">
        <v>3147</v>
      </c>
      <c r="GI15" s="182">
        <v>0</v>
      </c>
      <c r="GJ15" s="182" t="s">
        <v>2699</v>
      </c>
      <c r="GK15" s="182" t="s">
        <v>30</v>
      </c>
      <c r="GL15" s="182">
        <v>2</v>
      </c>
      <c r="GM15" s="182" t="s">
        <v>14</v>
      </c>
      <c r="GN15" s="182" t="s">
        <v>14</v>
      </c>
      <c r="GO15" s="179">
        <v>44863</v>
      </c>
      <c r="GP15" s="189" t="s">
        <v>3142</v>
      </c>
      <c r="GQ15" s="189">
        <v>0</v>
      </c>
      <c r="GR15" s="189" t="s">
        <v>2699</v>
      </c>
      <c r="GS15" s="189" t="s">
        <v>30</v>
      </c>
      <c r="GT15" s="189">
        <v>2</v>
      </c>
      <c r="GU15" s="189" t="s">
        <v>14</v>
      </c>
      <c r="GV15" s="189" t="s">
        <v>14</v>
      </c>
      <c r="GW15" s="190">
        <v>44863</v>
      </c>
      <c r="GX15" s="188" t="s">
        <v>3148</v>
      </c>
      <c r="GY15" s="182">
        <v>0</v>
      </c>
      <c r="GZ15" s="182" t="s">
        <v>2699</v>
      </c>
      <c r="HA15" s="182" t="s">
        <v>30</v>
      </c>
      <c r="HB15" s="182">
        <v>2</v>
      </c>
      <c r="HC15" s="182" t="s">
        <v>14</v>
      </c>
      <c r="HD15" s="182" t="s">
        <v>14</v>
      </c>
      <c r="HE15" s="179">
        <v>44863</v>
      </c>
      <c r="HF15" s="189" t="s">
        <v>3140</v>
      </c>
      <c r="HG15" s="189">
        <v>0</v>
      </c>
      <c r="HH15" s="189" t="s">
        <v>2699</v>
      </c>
      <c r="HI15" s="189" t="s">
        <v>30</v>
      </c>
      <c r="HJ15" s="189">
        <v>2</v>
      </c>
      <c r="HK15" s="189" t="s">
        <v>14</v>
      </c>
      <c r="HL15" s="189" t="s">
        <v>14</v>
      </c>
      <c r="HM15" s="190">
        <v>44863</v>
      </c>
      <c r="HN15" s="188" t="s">
        <v>3146</v>
      </c>
      <c r="HO15" s="182">
        <v>1</v>
      </c>
      <c r="HP15" s="182" t="s">
        <v>2699</v>
      </c>
      <c r="HQ15" s="182" t="s">
        <v>30</v>
      </c>
      <c r="HR15" s="182">
        <v>2</v>
      </c>
      <c r="HS15" s="182" t="s">
        <v>14</v>
      </c>
      <c r="HT15" s="182" t="s">
        <v>14</v>
      </c>
      <c r="HU15" s="179">
        <v>44863</v>
      </c>
      <c r="HV15" s="189" t="s">
        <v>3143</v>
      </c>
      <c r="HW15" s="189">
        <v>0</v>
      </c>
      <c r="HX15" s="189" t="s">
        <v>2699</v>
      </c>
      <c r="HY15" s="189" t="s">
        <v>30</v>
      </c>
      <c r="HZ15" s="189">
        <v>2</v>
      </c>
      <c r="IA15" s="189" t="s">
        <v>14</v>
      </c>
      <c r="IB15" s="189" t="s">
        <v>14</v>
      </c>
      <c r="IC15" s="190">
        <v>44863</v>
      </c>
      <c r="ID15" s="188" t="s">
        <v>3145</v>
      </c>
      <c r="IE15" s="182">
        <v>2</v>
      </c>
      <c r="IF15" s="182" t="s">
        <v>2699</v>
      </c>
      <c r="IG15" s="182" t="s">
        <v>30</v>
      </c>
      <c r="IH15" s="182">
        <v>2</v>
      </c>
      <c r="II15" s="182" t="s">
        <v>14</v>
      </c>
      <c r="IJ15" s="182" t="s">
        <v>14</v>
      </c>
      <c r="IK15" s="179">
        <v>44863</v>
      </c>
      <c r="IL15" s="189" t="s">
        <v>3144</v>
      </c>
      <c r="IM15" s="189">
        <v>2</v>
      </c>
      <c r="IN15" s="189" t="s">
        <v>2699</v>
      </c>
      <c r="IO15" s="189" t="s">
        <v>30</v>
      </c>
      <c r="IP15" s="189">
        <v>2</v>
      </c>
      <c r="IQ15" s="189" t="s">
        <v>14</v>
      </c>
      <c r="IR15" s="189" t="s">
        <v>14</v>
      </c>
      <c r="IS15" s="190">
        <v>44863</v>
      </c>
    </row>
    <row r="16" spans="1:253" s="283" customFormat="1" ht="12.95" customHeight="1" x14ac:dyDescent="0.2">
      <c r="A16" s="283" t="s">
        <v>216</v>
      </c>
      <c r="B16" s="283" t="s">
        <v>9289</v>
      </c>
      <c r="C16" s="283" t="s">
        <v>217</v>
      </c>
      <c r="D16" s="283" t="s">
        <v>218</v>
      </c>
      <c r="E16" s="283" t="s">
        <v>8761</v>
      </c>
      <c r="F16" s="283" t="s">
        <v>1919</v>
      </c>
      <c r="G16" s="177">
        <v>27600000</v>
      </c>
      <c r="H16" s="178" t="s">
        <v>1916</v>
      </c>
      <c r="I16" s="178" t="s">
        <v>30</v>
      </c>
      <c r="J16" s="178">
        <v>2</v>
      </c>
      <c r="K16" s="178" t="s">
        <v>1918</v>
      </c>
      <c r="L16" s="178" t="s">
        <v>1917</v>
      </c>
      <c r="M16" s="179">
        <v>44742</v>
      </c>
      <c r="N16" s="188" t="s">
        <v>1392</v>
      </c>
      <c r="O16" s="180">
        <v>440640</v>
      </c>
      <c r="P16" s="180" t="s">
        <v>1389</v>
      </c>
      <c r="Q16" s="180" t="s">
        <v>74</v>
      </c>
      <c r="R16" s="180">
        <v>1</v>
      </c>
      <c r="S16" s="180" t="s">
        <v>1391</v>
      </c>
      <c r="T16" s="180" t="s">
        <v>1390</v>
      </c>
      <c r="U16" s="181">
        <v>44346</v>
      </c>
      <c r="V16" s="188" t="s">
        <v>1923</v>
      </c>
      <c r="W16" s="178">
        <v>27600000</v>
      </c>
      <c r="X16" s="178" t="s">
        <v>1920</v>
      </c>
      <c r="Y16" s="178" t="s">
        <v>30</v>
      </c>
      <c r="Z16" s="178">
        <v>2</v>
      </c>
      <c r="AA16" s="178" t="s">
        <v>1922</v>
      </c>
      <c r="AB16" s="178" t="s">
        <v>1921</v>
      </c>
      <c r="AC16" s="179">
        <v>44742</v>
      </c>
      <c r="AD16" s="188" t="s">
        <v>2594</v>
      </c>
      <c r="AE16" s="186">
        <v>3755000</v>
      </c>
      <c r="AF16" s="186" t="s">
        <v>1953</v>
      </c>
      <c r="AG16" s="186" t="s">
        <v>2025</v>
      </c>
      <c r="AH16" s="186">
        <v>2</v>
      </c>
      <c r="AI16" s="186" t="s">
        <v>1955</v>
      </c>
      <c r="AJ16" s="186" t="s">
        <v>1954</v>
      </c>
      <c r="AK16" s="187">
        <v>44825</v>
      </c>
      <c r="AL16" s="188" t="s">
        <v>8501</v>
      </c>
      <c r="AM16" s="178">
        <v>2023000</v>
      </c>
      <c r="AN16" s="178" t="s">
        <v>8498</v>
      </c>
      <c r="AO16" s="178" t="s">
        <v>2025</v>
      </c>
      <c r="AP16" s="178">
        <v>2</v>
      </c>
      <c r="AQ16" s="178" t="s">
        <v>8500</v>
      </c>
      <c r="AR16" s="178" t="s">
        <v>8499</v>
      </c>
      <c r="AS16" s="179">
        <v>44985</v>
      </c>
      <c r="AT16" s="189" t="s">
        <v>693</v>
      </c>
      <c r="AU16" s="186">
        <v>150</v>
      </c>
      <c r="AV16" s="186" t="s">
        <v>691</v>
      </c>
      <c r="AW16" s="186" t="s">
        <v>30</v>
      </c>
      <c r="AX16" s="186">
        <v>2</v>
      </c>
      <c r="AY16" s="186" t="s">
        <v>692</v>
      </c>
      <c r="AZ16" s="186" t="s">
        <v>151</v>
      </c>
      <c r="BA16" s="187">
        <v>43584</v>
      </c>
      <c r="BB16" s="188" t="s">
        <v>756</v>
      </c>
      <c r="BC16" s="178" t="s">
        <v>14</v>
      </c>
      <c r="BD16" s="178" t="s">
        <v>753</v>
      </c>
      <c r="BE16" s="178" t="s">
        <v>14</v>
      </c>
      <c r="BF16" s="178" t="s">
        <v>14</v>
      </c>
      <c r="BG16" s="178" t="s">
        <v>755</v>
      </c>
      <c r="BH16" s="178" t="s">
        <v>754</v>
      </c>
      <c r="BI16" s="179">
        <v>43642</v>
      </c>
      <c r="BJ16" s="189" t="s">
        <v>8503</v>
      </c>
      <c r="BK16" s="189">
        <v>391</v>
      </c>
      <c r="BL16" s="189" t="s">
        <v>8414</v>
      </c>
      <c r="BM16" s="189" t="s">
        <v>2025</v>
      </c>
      <c r="BN16" s="189">
        <v>2</v>
      </c>
      <c r="BO16" s="189" t="s">
        <v>8502</v>
      </c>
      <c r="BP16" s="186" t="s">
        <v>1485</v>
      </c>
      <c r="BQ16" s="190">
        <v>44985</v>
      </c>
      <c r="BR16" s="188" t="s">
        <v>833</v>
      </c>
      <c r="BS16" s="182" t="s">
        <v>14</v>
      </c>
      <c r="BT16" s="182" t="s">
        <v>14</v>
      </c>
      <c r="BU16" s="182" t="s">
        <v>14</v>
      </c>
      <c r="BV16" s="182" t="s">
        <v>14</v>
      </c>
      <c r="BW16" s="182" t="s">
        <v>832</v>
      </c>
      <c r="BX16" s="182" t="s">
        <v>14</v>
      </c>
      <c r="BY16" s="179">
        <v>43697</v>
      </c>
      <c r="BZ16" s="189" t="s">
        <v>834</v>
      </c>
      <c r="CA16" s="189" t="s">
        <v>14</v>
      </c>
      <c r="CB16" s="189" t="s">
        <v>14</v>
      </c>
      <c r="CC16" s="189" t="s">
        <v>14</v>
      </c>
      <c r="CD16" s="189" t="s">
        <v>14</v>
      </c>
      <c r="CE16" s="189" t="s">
        <v>832</v>
      </c>
      <c r="CF16" s="189" t="s">
        <v>14</v>
      </c>
      <c r="CG16" s="190">
        <v>43697</v>
      </c>
      <c r="CH16" s="188" t="s">
        <v>9906</v>
      </c>
      <c r="CI16" s="189" t="e">
        <v>#N/A</v>
      </c>
      <c r="CJ16" s="189" t="e">
        <v>#N/A</v>
      </c>
      <c r="CK16" s="189" t="e">
        <v>#N/A</v>
      </c>
      <c r="CL16" s="189" t="e">
        <v>#N/A</v>
      </c>
      <c r="CM16" s="189" t="e">
        <v>#N/A</v>
      </c>
      <c r="CN16" s="189" t="e">
        <v>#N/A</v>
      </c>
      <c r="CO16" s="191" t="e">
        <v>#N/A</v>
      </c>
      <c r="CP16" s="189" t="s">
        <v>835</v>
      </c>
      <c r="CQ16" s="182" t="s">
        <v>14</v>
      </c>
      <c r="CR16" s="182" t="s">
        <v>14</v>
      </c>
      <c r="CS16" s="182" t="s">
        <v>14</v>
      </c>
      <c r="CT16" s="182" t="s">
        <v>14</v>
      </c>
      <c r="CU16" s="182" t="s">
        <v>832</v>
      </c>
      <c r="CV16" s="182" t="s">
        <v>14</v>
      </c>
      <c r="CW16" s="179">
        <v>43697</v>
      </c>
      <c r="CX16" s="189" t="s">
        <v>2595</v>
      </c>
      <c r="CY16" s="186">
        <v>3755000</v>
      </c>
      <c r="CZ16" s="186" t="s">
        <v>1953</v>
      </c>
      <c r="DA16" s="186" t="s">
        <v>30</v>
      </c>
      <c r="DB16" s="186">
        <v>2</v>
      </c>
      <c r="DC16" s="186" t="s">
        <v>1957</v>
      </c>
      <c r="DD16" s="186" t="s">
        <v>1954</v>
      </c>
      <c r="DE16" s="192">
        <v>44825</v>
      </c>
      <c r="DF16" s="188" t="s">
        <v>2589</v>
      </c>
      <c r="DG16" s="178">
        <v>23845000</v>
      </c>
      <c r="DH16" s="182" t="s">
        <v>1953</v>
      </c>
      <c r="DI16" s="182" t="s">
        <v>30</v>
      </c>
      <c r="DJ16" s="182">
        <v>2</v>
      </c>
      <c r="DK16" s="182" t="s">
        <v>1957</v>
      </c>
      <c r="DL16" s="182" t="s">
        <v>1954</v>
      </c>
      <c r="DM16" s="179">
        <v>44825</v>
      </c>
      <c r="DN16" s="189" t="s">
        <v>2590</v>
      </c>
      <c r="DO16" s="186">
        <v>0</v>
      </c>
      <c r="DP16" s="189" t="s">
        <v>1953</v>
      </c>
      <c r="DQ16" s="189" t="s">
        <v>30</v>
      </c>
      <c r="DR16" s="189">
        <v>2</v>
      </c>
      <c r="DS16" s="189" t="s">
        <v>1957</v>
      </c>
      <c r="DT16" s="189" t="s">
        <v>1954</v>
      </c>
      <c r="DU16" s="190">
        <v>44825</v>
      </c>
      <c r="DV16" s="188" t="s">
        <v>2591</v>
      </c>
      <c r="DW16" s="178">
        <v>2072000</v>
      </c>
      <c r="DX16" s="182" t="s">
        <v>1953</v>
      </c>
      <c r="DY16" s="182" t="s">
        <v>30</v>
      </c>
      <c r="DZ16" s="182">
        <v>2</v>
      </c>
      <c r="EA16" s="182" t="s">
        <v>1957</v>
      </c>
      <c r="EB16" s="182" t="s">
        <v>1954</v>
      </c>
      <c r="EC16" s="179">
        <v>44825</v>
      </c>
      <c r="ED16" s="189" t="s">
        <v>2592</v>
      </c>
      <c r="EE16" s="186">
        <v>1683000</v>
      </c>
      <c r="EF16" s="189" t="s">
        <v>1953</v>
      </c>
      <c r="EG16" s="189" t="s">
        <v>30</v>
      </c>
      <c r="EH16" s="189">
        <v>2</v>
      </c>
      <c r="EI16" s="189" t="s">
        <v>1957</v>
      </c>
      <c r="EJ16" s="189" t="s">
        <v>1954</v>
      </c>
      <c r="EK16" s="190">
        <v>44825</v>
      </c>
      <c r="EL16" s="188" t="s">
        <v>2593</v>
      </c>
      <c r="EM16" s="178">
        <v>0</v>
      </c>
      <c r="EN16" s="182" t="s">
        <v>1953</v>
      </c>
      <c r="EO16" s="182" t="s">
        <v>30</v>
      </c>
      <c r="EP16" s="182">
        <v>2</v>
      </c>
      <c r="EQ16" s="182" t="s">
        <v>1957</v>
      </c>
      <c r="ER16" s="182" t="s">
        <v>1954</v>
      </c>
      <c r="ES16" s="179">
        <v>44825</v>
      </c>
      <c r="ET16" s="189" t="s">
        <v>8504</v>
      </c>
      <c r="EU16" s="189">
        <v>391</v>
      </c>
      <c r="EV16" s="189" t="s">
        <v>8414</v>
      </c>
      <c r="EW16" s="189" t="s">
        <v>2025</v>
      </c>
      <c r="EX16" s="189">
        <v>2</v>
      </c>
      <c r="EY16" s="189" t="s">
        <v>8417</v>
      </c>
      <c r="EZ16" s="189" t="s">
        <v>1485</v>
      </c>
      <c r="FA16" s="190">
        <v>44985</v>
      </c>
      <c r="FB16" s="188" t="s">
        <v>1927</v>
      </c>
      <c r="FC16" s="182">
        <v>3</v>
      </c>
      <c r="FD16" s="182" t="s">
        <v>1924</v>
      </c>
      <c r="FE16" s="182" t="s">
        <v>30</v>
      </c>
      <c r="FF16" s="182">
        <v>2</v>
      </c>
      <c r="FG16" s="182" t="s">
        <v>1926</v>
      </c>
      <c r="FH16" s="182" t="s">
        <v>1925</v>
      </c>
      <c r="FI16" s="179">
        <v>44742</v>
      </c>
      <c r="FJ16" s="188" t="s">
        <v>219</v>
      </c>
      <c r="FK16" s="189" t="s">
        <v>14</v>
      </c>
      <c r="FL16" s="189">
        <v>0</v>
      </c>
      <c r="FM16" s="189" t="s">
        <v>30</v>
      </c>
      <c r="FN16" s="189">
        <v>2</v>
      </c>
      <c r="FO16" s="189">
        <v>0</v>
      </c>
      <c r="FP16" s="186">
        <v>0</v>
      </c>
      <c r="FQ16" s="187">
        <v>43509</v>
      </c>
      <c r="FR16" s="188" t="s">
        <v>836</v>
      </c>
      <c r="FS16" s="182" t="s">
        <v>14</v>
      </c>
      <c r="FT16" s="182" t="s">
        <v>14</v>
      </c>
      <c r="FU16" s="182" t="s">
        <v>14</v>
      </c>
      <c r="FV16" s="182" t="s">
        <v>14</v>
      </c>
      <c r="FW16" s="182" t="s">
        <v>832</v>
      </c>
      <c r="FX16" s="182" t="s">
        <v>14</v>
      </c>
      <c r="FY16" s="179">
        <v>43697</v>
      </c>
      <c r="FZ16" s="189" t="s">
        <v>3150</v>
      </c>
      <c r="GA16" s="189">
        <v>1</v>
      </c>
      <c r="GB16" s="189" t="s">
        <v>2699</v>
      </c>
      <c r="GC16" s="189" t="s">
        <v>30</v>
      </c>
      <c r="GD16" s="189">
        <v>2</v>
      </c>
      <c r="GE16" s="189" t="s">
        <v>14</v>
      </c>
      <c r="GF16" s="189" t="s">
        <v>14</v>
      </c>
      <c r="GG16" s="190">
        <v>44863</v>
      </c>
      <c r="GH16" s="188" t="s">
        <v>3156</v>
      </c>
      <c r="GI16" s="182">
        <v>3</v>
      </c>
      <c r="GJ16" s="182" t="s">
        <v>2699</v>
      </c>
      <c r="GK16" s="182" t="s">
        <v>30</v>
      </c>
      <c r="GL16" s="182">
        <v>2</v>
      </c>
      <c r="GM16" s="182" t="s">
        <v>14</v>
      </c>
      <c r="GN16" s="182" t="s">
        <v>14</v>
      </c>
      <c r="GO16" s="179">
        <v>44863</v>
      </c>
      <c r="GP16" s="189" t="s">
        <v>3151</v>
      </c>
      <c r="GQ16" s="189">
        <v>3</v>
      </c>
      <c r="GR16" s="189" t="s">
        <v>2699</v>
      </c>
      <c r="GS16" s="189" t="s">
        <v>30</v>
      </c>
      <c r="GT16" s="189">
        <v>2</v>
      </c>
      <c r="GU16" s="189" t="s">
        <v>14</v>
      </c>
      <c r="GV16" s="189" t="s">
        <v>14</v>
      </c>
      <c r="GW16" s="190">
        <v>44863</v>
      </c>
      <c r="GX16" s="188" t="s">
        <v>3157</v>
      </c>
      <c r="GY16" s="182">
        <v>0</v>
      </c>
      <c r="GZ16" s="182" t="s">
        <v>2699</v>
      </c>
      <c r="HA16" s="182" t="s">
        <v>30</v>
      </c>
      <c r="HB16" s="182">
        <v>2</v>
      </c>
      <c r="HC16" s="182" t="s">
        <v>14</v>
      </c>
      <c r="HD16" s="182" t="s">
        <v>14</v>
      </c>
      <c r="HE16" s="179">
        <v>44863</v>
      </c>
      <c r="HF16" s="189" t="s">
        <v>3149</v>
      </c>
      <c r="HG16" s="189">
        <v>2</v>
      </c>
      <c r="HH16" s="189" t="s">
        <v>2699</v>
      </c>
      <c r="HI16" s="189" t="s">
        <v>30</v>
      </c>
      <c r="HJ16" s="189">
        <v>2</v>
      </c>
      <c r="HK16" s="189" t="s">
        <v>14</v>
      </c>
      <c r="HL16" s="189" t="s">
        <v>14</v>
      </c>
      <c r="HM16" s="190">
        <v>44863</v>
      </c>
      <c r="HN16" s="188" t="s">
        <v>3155</v>
      </c>
      <c r="HO16" s="182">
        <v>3</v>
      </c>
      <c r="HP16" s="182" t="s">
        <v>2699</v>
      </c>
      <c r="HQ16" s="182" t="s">
        <v>30</v>
      </c>
      <c r="HR16" s="182">
        <v>2</v>
      </c>
      <c r="HS16" s="182" t="s">
        <v>14</v>
      </c>
      <c r="HT16" s="182" t="s">
        <v>14</v>
      </c>
      <c r="HU16" s="179">
        <v>44863</v>
      </c>
      <c r="HV16" s="189" t="s">
        <v>3152</v>
      </c>
      <c r="HW16" s="189">
        <v>3</v>
      </c>
      <c r="HX16" s="189" t="s">
        <v>2699</v>
      </c>
      <c r="HY16" s="189" t="s">
        <v>30</v>
      </c>
      <c r="HZ16" s="189">
        <v>2</v>
      </c>
      <c r="IA16" s="189" t="s">
        <v>14</v>
      </c>
      <c r="IB16" s="189" t="s">
        <v>14</v>
      </c>
      <c r="IC16" s="190">
        <v>44863</v>
      </c>
      <c r="ID16" s="188" t="s">
        <v>3154</v>
      </c>
      <c r="IE16" s="182">
        <v>1</v>
      </c>
      <c r="IF16" s="182" t="s">
        <v>2699</v>
      </c>
      <c r="IG16" s="182" t="s">
        <v>30</v>
      </c>
      <c r="IH16" s="182">
        <v>2</v>
      </c>
      <c r="II16" s="182" t="s">
        <v>14</v>
      </c>
      <c r="IJ16" s="182" t="s">
        <v>14</v>
      </c>
      <c r="IK16" s="179">
        <v>44863</v>
      </c>
      <c r="IL16" s="189" t="s">
        <v>3153</v>
      </c>
      <c r="IM16" s="189">
        <v>3</v>
      </c>
      <c r="IN16" s="189" t="s">
        <v>2699</v>
      </c>
      <c r="IO16" s="189" t="s">
        <v>30</v>
      </c>
      <c r="IP16" s="189">
        <v>2</v>
      </c>
      <c r="IQ16" s="189" t="s">
        <v>14</v>
      </c>
      <c r="IR16" s="189" t="s">
        <v>14</v>
      </c>
      <c r="IS16" s="190">
        <v>44863</v>
      </c>
    </row>
    <row r="17" spans="1:253" s="283" customFormat="1" ht="12.95" customHeight="1" x14ac:dyDescent="0.2">
      <c r="A17" s="283" t="s">
        <v>220</v>
      </c>
      <c r="B17" s="283" t="s">
        <v>9302</v>
      </c>
      <c r="C17" s="283" t="s">
        <v>221</v>
      </c>
      <c r="D17" s="283" t="s">
        <v>218</v>
      </c>
      <c r="E17" s="283" t="s">
        <v>8761</v>
      </c>
      <c r="F17" s="283" t="s">
        <v>2387</v>
      </c>
      <c r="G17" s="177">
        <v>27600000</v>
      </c>
      <c r="H17" s="178" t="s">
        <v>1953</v>
      </c>
      <c r="I17" s="178" t="s">
        <v>30</v>
      </c>
      <c r="J17" s="178">
        <v>2</v>
      </c>
      <c r="K17" s="178" t="s">
        <v>2386</v>
      </c>
      <c r="L17" s="178" t="s">
        <v>1954</v>
      </c>
      <c r="M17" s="179">
        <v>44803</v>
      </c>
      <c r="N17" s="188" t="s">
        <v>844</v>
      </c>
      <c r="O17" s="180">
        <v>34263</v>
      </c>
      <c r="P17" s="180" t="s">
        <v>841</v>
      </c>
      <c r="Q17" s="180" t="s">
        <v>74</v>
      </c>
      <c r="R17" s="180">
        <v>1</v>
      </c>
      <c r="S17" s="180" t="s">
        <v>843</v>
      </c>
      <c r="T17" s="180" t="s">
        <v>842</v>
      </c>
      <c r="U17" s="181">
        <v>43697</v>
      </c>
      <c r="V17" s="188" t="s">
        <v>1952</v>
      </c>
      <c r="W17" s="178">
        <v>3803000</v>
      </c>
      <c r="X17" s="178" t="s">
        <v>1949</v>
      </c>
      <c r="Y17" s="178" t="s">
        <v>30</v>
      </c>
      <c r="Z17" s="178">
        <v>2</v>
      </c>
      <c r="AA17" s="178" t="s">
        <v>1951</v>
      </c>
      <c r="AB17" s="178" t="s">
        <v>1950</v>
      </c>
      <c r="AC17" s="179">
        <v>44764</v>
      </c>
      <c r="AD17" s="188" t="s">
        <v>1956</v>
      </c>
      <c r="AE17" s="186">
        <v>1246000</v>
      </c>
      <c r="AF17" s="186" t="s">
        <v>1953</v>
      </c>
      <c r="AG17" s="186" t="s">
        <v>30</v>
      </c>
      <c r="AH17" s="186">
        <v>2</v>
      </c>
      <c r="AI17" s="186" t="s">
        <v>1955</v>
      </c>
      <c r="AJ17" s="186" t="s">
        <v>1954</v>
      </c>
      <c r="AK17" s="187">
        <v>44764</v>
      </c>
      <c r="AL17" s="188" t="s">
        <v>8506</v>
      </c>
      <c r="AM17" s="178">
        <v>385000</v>
      </c>
      <c r="AN17" s="178" t="s">
        <v>8498</v>
      </c>
      <c r="AO17" s="178" t="s">
        <v>2025</v>
      </c>
      <c r="AP17" s="178">
        <v>2</v>
      </c>
      <c r="AQ17" s="178" t="s">
        <v>8505</v>
      </c>
      <c r="AR17" s="178" t="s">
        <v>8499</v>
      </c>
      <c r="AS17" s="179">
        <v>44985</v>
      </c>
      <c r="AT17" s="189" t="s">
        <v>840</v>
      </c>
      <c r="AU17" s="186" t="s">
        <v>14</v>
      </c>
      <c r="AV17" s="186" t="s">
        <v>828</v>
      </c>
      <c r="AW17" s="186" t="s">
        <v>14</v>
      </c>
      <c r="AX17" s="186" t="s">
        <v>14</v>
      </c>
      <c r="AY17" s="186" t="s">
        <v>839</v>
      </c>
      <c r="AZ17" s="186" t="s">
        <v>828</v>
      </c>
      <c r="BA17" s="187">
        <v>43697</v>
      </c>
      <c r="BB17" s="188" t="s">
        <v>838</v>
      </c>
      <c r="BC17" s="178" t="s">
        <v>14</v>
      </c>
      <c r="BD17" s="178" t="s">
        <v>828</v>
      </c>
      <c r="BE17" s="178" t="s">
        <v>14</v>
      </c>
      <c r="BF17" s="178" t="s">
        <v>14</v>
      </c>
      <c r="BG17" s="178" t="s">
        <v>837</v>
      </c>
      <c r="BH17" s="178" t="s">
        <v>828</v>
      </c>
      <c r="BI17" s="179">
        <v>43697</v>
      </c>
      <c r="BJ17" s="189" t="s">
        <v>8508</v>
      </c>
      <c r="BK17" s="189">
        <v>116</v>
      </c>
      <c r="BL17" s="189" t="s">
        <v>8414</v>
      </c>
      <c r="BM17" s="189" t="s">
        <v>2025</v>
      </c>
      <c r="BN17" s="189">
        <v>2</v>
      </c>
      <c r="BO17" s="189" t="s">
        <v>8507</v>
      </c>
      <c r="BP17" s="186" t="s">
        <v>1485</v>
      </c>
      <c r="BQ17" s="190">
        <v>44985</v>
      </c>
      <c r="BR17" s="188" t="s">
        <v>222</v>
      </c>
      <c r="BS17" s="182" t="s">
        <v>14</v>
      </c>
      <c r="BT17" s="182">
        <v>0</v>
      </c>
      <c r="BU17" s="182" t="s">
        <v>30</v>
      </c>
      <c r="BV17" s="182">
        <v>2</v>
      </c>
      <c r="BW17" s="182">
        <v>0</v>
      </c>
      <c r="BX17" s="182">
        <v>0</v>
      </c>
      <c r="BY17" s="179">
        <v>43509</v>
      </c>
      <c r="BZ17" s="189" t="s">
        <v>223</v>
      </c>
      <c r="CA17" s="189" t="s">
        <v>14</v>
      </c>
      <c r="CB17" s="189">
        <v>0</v>
      </c>
      <c r="CC17" s="189" t="s">
        <v>14</v>
      </c>
      <c r="CD17" s="189" t="s">
        <v>14</v>
      </c>
      <c r="CE17" s="189">
        <v>0</v>
      </c>
      <c r="CF17" s="189">
        <v>0</v>
      </c>
      <c r="CG17" s="190">
        <v>43509</v>
      </c>
      <c r="CH17" s="188" t="s">
        <v>9907</v>
      </c>
      <c r="CI17" s="189" t="e">
        <v>#N/A</v>
      </c>
      <c r="CJ17" s="189" t="e">
        <v>#N/A</v>
      </c>
      <c r="CK17" s="189" t="e">
        <v>#N/A</v>
      </c>
      <c r="CL17" s="189" t="e">
        <v>#N/A</v>
      </c>
      <c r="CM17" s="189" t="e">
        <v>#N/A</v>
      </c>
      <c r="CN17" s="189" t="e">
        <v>#N/A</v>
      </c>
      <c r="CO17" s="191" t="e">
        <v>#N/A</v>
      </c>
      <c r="CP17" s="189" t="s">
        <v>227</v>
      </c>
      <c r="CQ17" s="182">
        <v>5.2</v>
      </c>
      <c r="CR17" s="182" t="s">
        <v>224</v>
      </c>
      <c r="CS17" s="182" t="s">
        <v>30</v>
      </c>
      <c r="CT17" s="182">
        <v>2</v>
      </c>
      <c r="CU17" s="182" t="s">
        <v>226</v>
      </c>
      <c r="CV17" s="182" t="s">
        <v>225</v>
      </c>
      <c r="CW17" s="179">
        <v>43509</v>
      </c>
      <c r="CX17" s="189" t="s">
        <v>1958</v>
      </c>
      <c r="CY17" s="186">
        <v>1246000</v>
      </c>
      <c r="CZ17" s="186" t="s">
        <v>1953</v>
      </c>
      <c r="DA17" s="186" t="s">
        <v>30</v>
      </c>
      <c r="DB17" s="186">
        <v>2</v>
      </c>
      <c r="DC17" s="186" t="s">
        <v>1957</v>
      </c>
      <c r="DD17" s="186" t="s">
        <v>1954</v>
      </c>
      <c r="DE17" s="192">
        <v>44764</v>
      </c>
      <c r="DF17" s="188" t="s">
        <v>1959</v>
      </c>
      <c r="DG17" s="178">
        <v>2557000</v>
      </c>
      <c r="DH17" s="182" t="s">
        <v>1953</v>
      </c>
      <c r="DI17" s="182" t="s">
        <v>30</v>
      </c>
      <c r="DJ17" s="182">
        <v>2</v>
      </c>
      <c r="DK17" s="182" t="s">
        <v>1957</v>
      </c>
      <c r="DL17" s="182" t="s">
        <v>1954</v>
      </c>
      <c r="DM17" s="179">
        <v>44764</v>
      </c>
      <c r="DN17" s="189" t="s">
        <v>1960</v>
      </c>
      <c r="DO17" s="186">
        <v>0</v>
      </c>
      <c r="DP17" s="189" t="s">
        <v>1953</v>
      </c>
      <c r="DQ17" s="189" t="s">
        <v>30</v>
      </c>
      <c r="DR17" s="189">
        <v>2</v>
      </c>
      <c r="DS17" s="189" t="s">
        <v>1957</v>
      </c>
      <c r="DT17" s="189" t="s">
        <v>1954</v>
      </c>
      <c r="DU17" s="190">
        <v>44764</v>
      </c>
      <c r="DV17" s="188" t="s">
        <v>1961</v>
      </c>
      <c r="DW17" s="178">
        <v>166000</v>
      </c>
      <c r="DX17" s="182" t="s">
        <v>1953</v>
      </c>
      <c r="DY17" s="182" t="s">
        <v>30</v>
      </c>
      <c r="DZ17" s="182">
        <v>2</v>
      </c>
      <c r="EA17" s="182" t="s">
        <v>1957</v>
      </c>
      <c r="EB17" s="182" t="s">
        <v>1954</v>
      </c>
      <c r="EC17" s="179">
        <v>44764</v>
      </c>
      <c r="ED17" s="189" t="s">
        <v>1962</v>
      </c>
      <c r="EE17" s="186">
        <v>1080000</v>
      </c>
      <c r="EF17" s="189" t="s">
        <v>1953</v>
      </c>
      <c r="EG17" s="189" t="s">
        <v>30</v>
      </c>
      <c r="EH17" s="189">
        <v>2</v>
      </c>
      <c r="EI17" s="189" t="s">
        <v>1957</v>
      </c>
      <c r="EJ17" s="189" t="s">
        <v>1954</v>
      </c>
      <c r="EK17" s="190">
        <v>44764</v>
      </c>
      <c r="EL17" s="188" t="s">
        <v>1963</v>
      </c>
      <c r="EM17" s="178">
        <v>0</v>
      </c>
      <c r="EN17" s="182" t="s">
        <v>1953</v>
      </c>
      <c r="EO17" s="182" t="s">
        <v>30</v>
      </c>
      <c r="EP17" s="182">
        <v>2</v>
      </c>
      <c r="EQ17" s="182" t="s">
        <v>1957</v>
      </c>
      <c r="ER17" s="182" t="s">
        <v>1954</v>
      </c>
      <c r="ES17" s="179">
        <v>44764</v>
      </c>
      <c r="ET17" s="189" t="s">
        <v>8509</v>
      </c>
      <c r="EU17" s="189">
        <v>313</v>
      </c>
      <c r="EV17" s="189" t="s">
        <v>8414</v>
      </c>
      <c r="EW17" s="189" t="s">
        <v>2025</v>
      </c>
      <c r="EX17" s="189">
        <v>2</v>
      </c>
      <c r="EY17" s="189" t="s">
        <v>8417</v>
      </c>
      <c r="EZ17" s="189" t="s">
        <v>1485</v>
      </c>
      <c r="FA17" s="190">
        <v>44985</v>
      </c>
      <c r="FB17" s="188" t="s">
        <v>2369</v>
      </c>
      <c r="FC17" s="182">
        <v>3</v>
      </c>
      <c r="FD17" s="182" t="s">
        <v>1953</v>
      </c>
      <c r="FE17" s="182" t="s">
        <v>74</v>
      </c>
      <c r="FF17" s="182">
        <v>1</v>
      </c>
      <c r="FG17" s="182" t="s">
        <v>2367</v>
      </c>
      <c r="FH17" s="182" t="s">
        <v>1954</v>
      </c>
      <c r="FI17" s="179">
        <v>44803</v>
      </c>
      <c r="FJ17" s="188" t="s">
        <v>228</v>
      </c>
      <c r="FK17" s="189" t="s">
        <v>14</v>
      </c>
      <c r="FL17" s="189">
        <v>0</v>
      </c>
      <c r="FM17" s="189" t="s">
        <v>30</v>
      </c>
      <c r="FN17" s="189">
        <v>2</v>
      </c>
      <c r="FO17" s="189">
        <v>0</v>
      </c>
      <c r="FP17" s="186">
        <v>0</v>
      </c>
      <c r="FQ17" s="187">
        <v>43509</v>
      </c>
      <c r="FR17" s="188" t="s">
        <v>229</v>
      </c>
      <c r="FS17" s="182" t="s">
        <v>14</v>
      </c>
      <c r="FT17" s="182">
        <v>0</v>
      </c>
      <c r="FU17" s="182" t="s">
        <v>30</v>
      </c>
      <c r="FV17" s="182">
        <v>2</v>
      </c>
      <c r="FW17" s="182">
        <v>0</v>
      </c>
      <c r="FX17" s="182">
        <v>0</v>
      </c>
      <c r="FY17" s="179">
        <v>43509</v>
      </c>
      <c r="FZ17" s="189" t="s">
        <v>3159</v>
      </c>
      <c r="GA17" s="189">
        <v>1</v>
      </c>
      <c r="GB17" s="189" t="s">
        <v>2699</v>
      </c>
      <c r="GC17" s="189" t="s">
        <v>30</v>
      </c>
      <c r="GD17" s="189">
        <v>2</v>
      </c>
      <c r="GE17" s="189" t="s">
        <v>14</v>
      </c>
      <c r="GF17" s="189" t="s">
        <v>14</v>
      </c>
      <c r="GG17" s="190">
        <v>44863</v>
      </c>
      <c r="GH17" s="188" t="s">
        <v>3165</v>
      </c>
      <c r="GI17" s="182">
        <v>3</v>
      </c>
      <c r="GJ17" s="182" t="s">
        <v>2699</v>
      </c>
      <c r="GK17" s="182" t="s">
        <v>30</v>
      </c>
      <c r="GL17" s="182">
        <v>2</v>
      </c>
      <c r="GM17" s="182" t="s">
        <v>14</v>
      </c>
      <c r="GN17" s="182" t="s">
        <v>14</v>
      </c>
      <c r="GO17" s="179">
        <v>44863</v>
      </c>
      <c r="GP17" s="189" t="s">
        <v>3160</v>
      </c>
      <c r="GQ17" s="189">
        <v>1</v>
      </c>
      <c r="GR17" s="189" t="s">
        <v>2699</v>
      </c>
      <c r="GS17" s="189" t="s">
        <v>30</v>
      </c>
      <c r="GT17" s="189">
        <v>2</v>
      </c>
      <c r="GU17" s="189" t="s">
        <v>14</v>
      </c>
      <c r="GV17" s="189" t="s">
        <v>14</v>
      </c>
      <c r="GW17" s="190">
        <v>44863</v>
      </c>
      <c r="GX17" s="188" t="s">
        <v>3166</v>
      </c>
      <c r="GY17" s="182">
        <v>0</v>
      </c>
      <c r="GZ17" s="182" t="s">
        <v>2699</v>
      </c>
      <c r="HA17" s="182" t="s">
        <v>30</v>
      </c>
      <c r="HB17" s="182">
        <v>2</v>
      </c>
      <c r="HC17" s="182" t="s">
        <v>14</v>
      </c>
      <c r="HD17" s="182" t="s">
        <v>14</v>
      </c>
      <c r="HE17" s="179">
        <v>44863</v>
      </c>
      <c r="HF17" s="189" t="s">
        <v>3158</v>
      </c>
      <c r="HG17" s="189">
        <v>0</v>
      </c>
      <c r="HH17" s="189" t="s">
        <v>2699</v>
      </c>
      <c r="HI17" s="189" t="s">
        <v>30</v>
      </c>
      <c r="HJ17" s="189">
        <v>2</v>
      </c>
      <c r="HK17" s="189" t="s">
        <v>14</v>
      </c>
      <c r="HL17" s="189" t="s">
        <v>14</v>
      </c>
      <c r="HM17" s="190">
        <v>44863</v>
      </c>
      <c r="HN17" s="188" t="s">
        <v>3164</v>
      </c>
      <c r="HO17" s="182">
        <v>2</v>
      </c>
      <c r="HP17" s="182" t="s">
        <v>2699</v>
      </c>
      <c r="HQ17" s="182" t="s">
        <v>30</v>
      </c>
      <c r="HR17" s="182">
        <v>2</v>
      </c>
      <c r="HS17" s="182" t="s">
        <v>14</v>
      </c>
      <c r="HT17" s="182" t="s">
        <v>14</v>
      </c>
      <c r="HU17" s="179">
        <v>44863</v>
      </c>
      <c r="HV17" s="189" t="s">
        <v>3161</v>
      </c>
      <c r="HW17" s="189">
        <v>3</v>
      </c>
      <c r="HX17" s="189" t="s">
        <v>2699</v>
      </c>
      <c r="HY17" s="189" t="s">
        <v>30</v>
      </c>
      <c r="HZ17" s="189">
        <v>2</v>
      </c>
      <c r="IA17" s="189" t="s">
        <v>14</v>
      </c>
      <c r="IB17" s="189" t="s">
        <v>14</v>
      </c>
      <c r="IC17" s="190">
        <v>44863</v>
      </c>
      <c r="ID17" s="188" t="s">
        <v>3163</v>
      </c>
      <c r="IE17" s="182">
        <v>1</v>
      </c>
      <c r="IF17" s="182" t="s">
        <v>2699</v>
      </c>
      <c r="IG17" s="182" t="s">
        <v>30</v>
      </c>
      <c r="IH17" s="182">
        <v>2</v>
      </c>
      <c r="II17" s="182" t="s">
        <v>14</v>
      </c>
      <c r="IJ17" s="182" t="s">
        <v>14</v>
      </c>
      <c r="IK17" s="179">
        <v>44863</v>
      </c>
      <c r="IL17" s="189" t="s">
        <v>3162</v>
      </c>
      <c r="IM17" s="189">
        <v>3</v>
      </c>
      <c r="IN17" s="189" t="s">
        <v>2699</v>
      </c>
      <c r="IO17" s="189" t="s">
        <v>30</v>
      </c>
      <c r="IP17" s="189">
        <v>2</v>
      </c>
      <c r="IQ17" s="189" t="s">
        <v>14</v>
      </c>
      <c r="IR17" s="189" t="s">
        <v>14</v>
      </c>
      <c r="IS17" s="190">
        <v>44863</v>
      </c>
    </row>
    <row r="18" spans="1:253" s="283" customFormat="1" ht="12.95" customHeight="1" x14ac:dyDescent="0.2">
      <c r="A18" s="283" t="s">
        <v>230</v>
      </c>
      <c r="B18" s="283" t="s">
        <v>9302</v>
      </c>
      <c r="C18" s="283" t="s">
        <v>231</v>
      </c>
      <c r="D18" s="283" t="s">
        <v>218</v>
      </c>
      <c r="E18" s="283" t="s">
        <v>8761</v>
      </c>
      <c r="F18" s="283" t="s">
        <v>2388</v>
      </c>
      <c r="G18" s="177">
        <v>27600000</v>
      </c>
      <c r="H18" s="178" t="s">
        <v>1953</v>
      </c>
      <c r="I18" s="178" t="s">
        <v>30</v>
      </c>
      <c r="J18" s="178">
        <v>2</v>
      </c>
      <c r="K18" s="178" t="s">
        <v>2386</v>
      </c>
      <c r="L18" s="178" t="s">
        <v>1954</v>
      </c>
      <c r="M18" s="179">
        <v>44803</v>
      </c>
      <c r="N18" s="188" t="s">
        <v>1591</v>
      </c>
      <c r="O18" s="180">
        <v>89005</v>
      </c>
      <c r="P18" s="180" t="s">
        <v>1587</v>
      </c>
      <c r="Q18" s="180" t="s">
        <v>30</v>
      </c>
      <c r="R18" s="180">
        <v>2</v>
      </c>
      <c r="S18" s="180" t="s">
        <v>1590</v>
      </c>
      <c r="T18" s="180" t="s">
        <v>842</v>
      </c>
      <c r="U18" s="181">
        <v>44641</v>
      </c>
      <c r="V18" s="188" t="s">
        <v>1965</v>
      </c>
      <c r="W18" s="178">
        <v>13474000</v>
      </c>
      <c r="X18" s="178" t="s">
        <v>1949</v>
      </c>
      <c r="Y18" s="178" t="s">
        <v>30</v>
      </c>
      <c r="Z18" s="178">
        <v>2</v>
      </c>
      <c r="AA18" s="178" t="s">
        <v>1964</v>
      </c>
      <c r="AB18" s="178" t="s">
        <v>1950</v>
      </c>
      <c r="AC18" s="179">
        <v>44764</v>
      </c>
      <c r="AD18" s="188" t="s">
        <v>1966</v>
      </c>
      <c r="AE18" s="186">
        <v>2034000</v>
      </c>
      <c r="AF18" s="186" t="s">
        <v>1953</v>
      </c>
      <c r="AG18" s="186" t="s">
        <v>30</v>
      </c>
      <c r="AH18" s="186">
        <v>2</v>
      </c>
      <c r="AI18" s="186" t="s">
        <v>1955</v>
      </c>
      <c r="AJ18" s="186" t="s">
        <v>1954</v>
      </c>
      <c r="AK18" s="187">
        <v>44764</v>
      </c>
      <c r="AL18" s="188" t="s">
        <v>8511</v>
      </c>
      <c r="AM18" s="178">
        <v>598000</v>
      </c>
      <c r="AN18" s="178" t="s">
        <v>8498</v>
      </c>
      <c r="AO18" s="178" t="s">
        <v>2025</v>
      </c>
      <c r="AP18" s="178">
        <v>2</v>
      </c>
      <c r="AQ18" s="178" t="s">
        <v>8510</v>
      </c>
      <c r="AR18" s="178" t="s">
        <v>8499</v>
      </c>
      <c r="AS18" s="179">
        <v>44985</v>
      </c>
      <c r="AT18" s="189" t="s">
        <v>849</v>
      </c>
      <c r="AU18" s="186" t="s">
        <v>14</v>
      </c>
      <c r="AV18" s="186" t="s">
        <v>828</v>
      </c>
      <c r="AW18" s="186" t="s">
        <v>14</v>
      </c>
      <c r="AX18" s="186" t="s">
        <v>14</v>
      </c>
      <c r="AY18" s="186" t="s">
        <v>839</v>
      </c>
      <c r="AZ18" s="186" t="s">
        <v>828</v>
      </c>
      <c r="BA18" s="187">
        <v>43697</v>
      </c>
      <c r="BB18" s="188" t="s">
        <v>757</v>
      </c>
      <c r="BC18" s="178" t="s">
        <v>14</v>
      </c>
      <c r="BD18" s="178" t="s">
        <v>753</v>
      </c>
      <c r="BE18" s="178" t="s">
        <v>14</v>
      </c>
      <c r="BF18" s="178" t="s">
        <v>14</v>
      </c>
      <c r="BG18" s="178" t="s">
        <v>755</v>
      </c>
      <c r="BH18" s="178" t="s">
        <v>754</v>
      </c>
      <c r="BI18" s="179">
        <v>43642</v>
      </c>
      <c r="BJ18" s="189" t="s">
        <v>8513</v>
      </c>
      <c r="BK18" s="189">
        <v>179</v>
      </c>
      <c r="BL18" s="189" t="s">
        <v>8414</v>
      </c>
      <c r="BM18" s="189" t="s">
        <v>2025</v>
      </c>
      <c r="BN18" s="189">
        <v>2</v>
      </c>
      <c r="BO18" s="189" t="s">
        <v>8512</v>
      </c>
      <c r="BP18" s="186" t="s">
        <v>1485</v>
      </c>
      <c r="BQ18" s="190">
        <v>44985</v>
      </c>
      <c r="BR18" s="188" t="s">
        <v>846</v>
      </c>
      <c r="BS18" s="182" t="s">
        <v>14</v>
      </c>
      <c r="BT18" s="182" t="s">
        <v>828</v>
      </c>
      <c r="BU18" s="182" t="s">
        <v>14</v>
      </c>
      <c r="BV18" s="182" t="s">
        <v>14</v>
      </c>
      <c r="BW18" s="182" t="s">
        <v>845</v>
      </c>
      <c r="BX18" s="182" t="s">
        <v>828</v>
      </c>
      <c r="BY18" s="179">
        <v>43697</v>
      </c>
      <c r="BZ18" s="189" t="s">
        <v>847</v>
      </c>
      <c r="CA18" s="189" t="s">
        <v>14</v>
      </c>
      <c r="CB18" s="189" t="s">
        <v>828</v>
      </c>
      <c r="CC18" s="189" t="s">
        <v>14</v>
      </c>
      <c r="CD18" s="189" t="s">
        <v>14</v>
      </c>
      <c r="CE18" s="189" t="s">
        <v>845</v>
      </c>
      <c r="CF18" s="189" t="s">
        <v>828</v>
      </c>
      <c r="CG18" s="190">
        <v>43697</v>
      </c>
      <c r="CH18" s="188" t="s">
        <v>9908</v>
      </c>
      <c r="CI18" s="189" t="e">
        <v>#N/A</v>
      </c>
      <c r="CJ18" s="189" t="e">
        <v>#N/A</v>
      </c>
      <c r="CK18" s="189" t="e">
        <v>#N/A</v>
      </c>
      <c r="CL18" s="189" t="e">
        <v>#N/A</v>
      </c>
      <c r="CM18" s="189" t="e">
        <v>#N/A</v>
      </c>
      <c r="CN18" s="189" t="e">
        <v>#N/A</v>
      </c>
      <c r="CO18" s="191" t="e">
        <v>#N/A</v>
      </c>
      <c r="CP18" s="189" t="s">
        <v>848</v>
      </c>
      <c r="CQ18" s="182" t="s">
        <v>14</v>
      </c>
      <c r="CR18" s="182" t="s">
        <v>828</v>
      </c>
      <c r="CS18" s="182" t="s">
        <v>14</v>
      </c>
      <c r="CT18" s="182" t="s">
        <v>14</v>
      </c>
      <c r="CU18" s="182" t="s">
        <v>845</v>
      </c>
      <c r="CV18" s="182" t="s">
        <v>828</v>
      </c>
      <c r="CW18" s="179">
        <v>43697</v>
      </c>
      <c r="CX18" s="189" t="s">
        <v>1967</v>
      </c>
      <c r="CY18" s="186">
        <v>2034000</v>
      </c>
      <c r="CZ18" s="186" t="s">
        <v>1953</v>
      </c>
      <c r="DA18" s="186" t="s">
        <v>30</v>
      </c>
      <c r="DB18" s="186">
        <v>2</v>
      </c>
      <c r="DC18" s="186" t="s">
        <v>1957</v>
      </c>
      <c r="DD18" s="186" t="s">
        <v>1954</v>
      </c>
      <c r="DE18" s="192">
        <v>44764</v>
      </c>
      <c r="DF18" s="188" t="s">
        <v>1968</v>
      </c>
      <c r="DG18" s="178">
        <v>11439000</v>
      </c>
      <c r="DH18" s="182" t="s">
        <v>1953</v>
      </c>
      <c r="DI18" s="182" t="s">
        <v>30</v>
      </c>
      <c r="DJ18" s="182">
        <v>2</v>
      </c>
      <c r="DK18" s="182" t="s">
        <v>1957</v>
      </c>
      <c r="DL18" s="182" t="s">
        <v>1954</v>
      </c>
      <c r="DM18" s="179">
        <v>44764</v>
      </c>
      <c r="DN18" s="189" t="s">
        <v>1969</v>
      </c>
      <c r="DO18" s="186">
        <v>0</v>
      </c>
      <c r="DP18" s="189" t="s">
        <v>1953</v>
      </c>
      <c r="DQ18" s="189" t="s">
        <v>30</v>
      </c>
      <c r="DR18" s="189">
        <v>2</v>
      </c>
      <c r="DS18" s="189" t="s">
        <v>1957</v>
      </c>
      <c r="DT18" s="189" t="s">
        <v>1954</v>
      </c>
      <c r="DU18" s="190">
        <v>44764</v>
      </c>
      <c r="DV18" s="188" t="s">
        <v>1970</v>
      </c>
      <c r="DW18" s="178">
        <v>1431000</v>
      </c>
      <c r="DX18" s="182" t="s">
        <v>1953</v>
      </c>
      <c r="DY18" s="182" t="s">
        <v>30</v>
      </c>
      <c r="DZ18" s="182">
        <v>2</v>
      </c>
      <c r="EA18" s="182" t="s">
        <v>1957</v>
      </c>
      <c r="EB18" s="182" t="s">
        <v>1954</v>
      </c>
      <c r="EC18" s="179">
        <v>44764</v>
      </c>
      <c r="ED18" s="189" t="s">
        <v>1971</v>
      </c>
      <c r="EE18" s="186">
        <v>603000</v>
      </c>
      <c r="EF18" s="189" t="s">
        <v>1953</v>
      </c>
      <c r="EG18" s="189" t="s">
        <v>30</v>
      </c>
      <c r="EH18" s="189">
        <v>2</v>
      </c>
      <c r="EI18" s="189" t="s">
        <v>1957</v>
      </c>
      <c r="EJ18" s="189" t="s">
        <v>1954</v>
      </c>
      <c r="EK18" s="190">
        <v>44764</v>
      </c>
      <c r="EL18" s="188" t="s">
        <v>1972</v>
      </c>
      <c r="EM18" s="178">
        <v>0</v>
      </c>
      <c r="EN18" s="182" t="s">
        <v>1953</v>
      </c>
      <c r="EO18" s="182" t="s">
        <v>30</v>
      </c>
      <c r="EP18" s="182">
        <v>2</v>
      </c>
      <c r="EQ18" s="182" t="s">
        <v>1957</v>
      </c>
      <c r="ER18" s="182" t="s">
        <v>1954</v>
      </c>
      <c r="ES18" s="179">
        <v>44764</v>
      </c>
      <c r="ET18" s="189" t="s">
        <v>8514</v>
      </c>
      <c r="EU18" s="189">
        <v>313</v>
      </c>
      <c r="EV18" s="189" t="s">
        <v>8414</v>
      </c>
      <c r="EW18" s="189" t="s">
        <v>2025</v>
      </c>
      <c r="EX18" s="189">
        <v>2</v>
      </c>
      <c r="EY18" s="189" t="s">
        <v>8417</v>
      </c>
      <c r="EZ18" s="189" t="s">
        <v>1485</v>
      </c>
      <c r="FA18" s="190">
        <v>44985</v>
      </c>
      <c r="FB18" s="188" t="s">
        <v>2370</v>
      </c>
      <c r="FC18" s="182">
        <v>3</v>
      </c>
      <c r="FD18" s="182" t="s">
        <v>1953</v>
      </c>
      <c r="FE18" s="182" t="s">
        <v>74</v>
      </c>
      <c r="FF18" s="182">
        <v>1</v>
      </c>
      <c r="FG18" s="182" t="s">
        <v>2367</v>
      </c>
      <c r="FH18" s="182" t="s">
        <v>1954</v>
      </c>
      <c r="FI18" s="179">
        <v>44803</v>
      </c>
      <c r="FJ18" s="188" t="s">
        <v>232</v>
      </c>
      <c r="FK18" s="189" t="s">
        <v>14</v>
      </c>
      <c r="FL18" s="189">
        <v>0</v>
      </c>
      <c r="FM18" s="189" t="s">
        <v>30</v>
      </c>
      <c r="FN18" s="189">
        <v>2</v>
      </c>
      <c r="FO18" s="189">
        <v>0</v>
      </c>
      <c r="FP18" s="186">
        <v>0</v>
      </c>
      <c r="FQ18" s="187">
        <v>43509</v>
      </c>
      <c r="FR18" s="188" t="s">
        <v>236</v>
      </c>
      <c r="FS18" s="182">
        <v>377500</v>
      </c>
      <c r="FT18" s="182" t="s">
        <v>233</v>
      </c>
      <c r="FU18" s="182" t="s">
        <v>30</v>
      </c>
      <c r="FV18" s="182">
        <v>2</v>
      </c>
      <c r="FW18" s="182" t="s">
        <v>235</v>
      </c>
      <c r="FX18" s="182" t="s">
        <v>234</v>
      </c>
      <c r="FY18" s="179">
        <v>43509</v>
      </c>
      <c r="FZ18" s="189" t="s">
        <v>3168</v>
      </c>
      <c r="GA18" s="189">
        <v>1</v>
      </c>
      <c r="GB18" s="189" t="s">
        <v>2699</v>
      </c>
      <c r="GC18" s="189" t="s">
        <v>30</v>
      </c>
      <c r="GD18" s="189">
        <v>2</v>
      </c>
      <c r="GE18" s="189" t="s">
        <v>14</v>
      </c>
      <c r="GF18" s="189" t="s">
        <v>14</v>
      </c>
      <c r="GG18" s="190">
        <v>44863</v>
      </c>
      <c r="GH18" s="188" t="s">
        <v>3174</v>
      </c>
      <c r="GI18" s="182">
        <v>3</v>
      </c>
      <c r="GJ18" s="182" t="s">
        <v>2699</v>
      </c>
      <c r="GK18" s="182" t="s">
        <v>30</v>
      </c>
      <c r="GL18" s="182">
        <v>2</v>
      </c>
      <c r="GM18" s="182" t="s">
        <v>14</v>
      </c>
      <c r="GN18" s="182" t="s">
        <v>14</v>
      </c>
      <c r="GO18" s="179">
        <v>44863</v>
      </c>
      <c r="GP18" s="189" t="s">
        <v>3169</v>
      </c>
      <c r="GQ18" s="189">
        <v>3</v>
      </c>
      <c r="GR18" s="189" t="s">
        <v>2699</v>
      </c>
      <c r="GS18" s="189" t="s">
        <v>30</v>
      </c>
      <c r="GT18" s="189">
        <v>2</v>
      </c>
      <c r="GU18" s="189" t="s">
        <v>14</v>
      </c>
      <c r="GV18" s="189" t="s">
        <v>14</v>
      </c>
      <c r="GW18" s="190">
        <v>44863</v>
      </c>
      <c r="GX18" s="188" t="s">
        <v>3175</v>
      </c>
      <c r="GY18" s="182">
        <v>0</v>
      </c>
      <c r="GZ18" s="182" t="s">
        <v>2699</v>
      </c>
      <c r="HA18" s="182" t="s">
        <v>30</v>
      </c>
      <c r="HB18" s="182">
        <v>2</v>
      </c>
      <c r="HC18" s="182" t="s">
        <v>14</v>
      </c>
      <c r="HD18" s="182" t="s">
        <v>14</v>
      </c>
      <c r="HE18" s="179">
        <v>44863</v>
      </c>
      <c r="HF18" s="189" t="s">
        <v>3167</v>
      </c>
      <c r="HG18" s="189">
        <v>2</v>
      </c>
      <c r="HH18" s="189" t="s">
        <v>2699</v>
      </c>
      <c r="HI18" s="189" t="s">
        <v>30</v>
      </c>
      <c r="HJ18" s="189">
        <v>2</v>
      </c>
      <c r="HK18" s="189" t="s">
        <v>14</v>
      </c>
      <c r="HL18" s="189" t="s">
        <v>14</v>
      </c>
      <c r="HM18" s="190">
        <v>44863</v>
      </c>
      <c r="HN18" s="188" t="s">
        <v>3173</v>
      </c>
      <c r="HO18" s="182">
        <v>3</v>
      </c>
      <c r="HP18" s="182" t="s">
        <v>2699</v>
      </c>
      <c r="HQ18" s="182" t="s">
        <v>30</v>
      </c>
      <c r="HR18" s="182">
        <v>2</v>
      </c>
      <c r="HS18" s="182" t="s">
        <v>14</v>
      </c>
      <c r="HT18" s="182" t="s">
        <v>14</v>
      </c>
      <c r="HU18" s="179">
        <v>44863</v>
      </c>
      <c r="HV18" s="189" t="s">
        <v>3170</v>
      </c>
      <c r="HW18" s="189">
        <v>3</v>
      </c>
      <c r="HX18" s="189" t="s">
        <v>2699</v>
      </c>
      <c r="HY18" s="189" t="s">
        <v>30</v>
      </c>
      <c r="HZ18" s="189">
        <v>2</v>
      </c>
      <c r="IA18" s="189" t="s">
        <v>14</v>
      </c>
      <c r="IB18" s="189" t="s">
        <v>14</v>
      </c>
      <c r="IC18" s="190">
        <v>44863</v>
      </c>
      <c r="ID18" s="188" t="s">
        <v>3172</v>
      </c>
      <c r="IE18" s="182">
        <v>1</v>
      </c>
      <c r="IF18" s="182" t="s">
        <v>2699</v>
      </c>
      <c r="IG18" s="182" t="s">
        <v>30</v>
      </c>
      <c r="IH18" s="182">
        <v>2</v>
      </c>
      <c r="II18" s="182" t="s">
        <v>14</v>
      </c>
      <c r="IJ18" s="182" t="s">
        <v>14</v>
      </c>
      <c r="IK18" s="179">
        <v>44863</v>
      </c>
      <c r="IL18" s="189" t="s">
        <v>3171</v>
      </c>
      <c r="IM18" s="189">
        <v>3</v>
      </c>
      <c r="IN18" s="189" t="s">
        <v>2699</v>
      </c>
      <c r="IO18" s="189" t="s">
        <v>30</v>
      </c>
      <c r="IP18" s="189">
        <v>2</v>
      </c>
      <c r="IQ18" s="189" t="s">
        <v>14</v>
      </c>
      <c r="IR18" s="189" t="s">
        <v>14</v>
      </c>
      <c r="IS18" s="190">
        <v>44863</v>
      </c>
    </row>
    <row r="19" spans="1:253" s="283" customFormat="1" ht="12.95" customHeight="1" x14ac:dyDescent="0.2">
      <c r="A19" s="283" t="s">
        <v>237</v>
      </c>
      <c r="B19" s="283" t="s">
        <v>9289</v>
      </c>
      <c r="C19" s="283" t="s">
        <v>238</v>
      </c>
      <c r="D19" s="283" t="s">
        <v>218</v>
      </c>
      <c r="E19" s="283" t="s">
        <v>8761</v>
      </c>
      <c r="F19" s="283" t="s">
        <v>2389</v>
      </c>
      <c r="G19" s="177">
        <v>27600000</v>
      </c>
      <c r="H19" s="178" t="s">
        <v>1953</v>
      </c>
      <c r="I19" s="178" t="s">
        <v>30</v>
      </c>
      <c r="J19" s="178">
        <v>2</v>
      </c>
      <c r="K19" s="178" t="s">
        <v>2386</v>
      </c>
      <c r="L19" s="178" t="s">
        <v>1954</v>
      </c>
      <c r="M19" s="179">
        <v>44803</v>
      </c>
      <c r="N19" s="188" t="s">
        <v>1589</v>
      </c>
      <c r="O19" s="180">
        <v>201932</v>
      </c>
      <c r="P19" s="180" t="s">
        <v>1587</v>
      </c>
      <c r="Q19" s="180" t="s">
        <v>30</v>
      </c>
      <c r="R19" s="180">
        <v>2</v>
      </c>
      <c r="S19" s="180" t="s">
        <v>1588</v>
      </c>
      <c r="T19" s="180" t="s">
        <v>842</v>
      </c>
      <c r="U19" s="181">
        <v>44641</v>
      </c>
      <c r="V19" s="188" t="s">
        <v>1974</v>
      </c>
      <c r="W19" s="178">
        <v>5658000</v>
      </c>
      <c r="X19" s="178" t="s">
        <v>1953</v>
      </c>
      <c r="Y19" s="178" t="s">
        <v>30</v>
      </c>
      <c r="Z19" s="178">
        <v>2</v>
      </c>
      <c r="AA19" s="178" t="s">
        <v>1973</v>
      </c>
      <c r="AB19" s="178" t="s">
        <v>1954</v>
      </c>
      <c r="AC19" s="179">
        <v>44764</v>
      </c>
      <c r="AD19" s="188" t="s">
        <v>1976</v>
      </c>
      <c r="AE19" s="186">
        <v>475000</v>
      </c>
      <c r="AF19" s="186" t="s">
        <v>1953</v>
      </c>
      <c r="AG19" s="186" t="s">
        <v>30</v>
      </c>
      <c r="AH19" s="186">
        <v>2</v>
      </c>
      <c r="AI19" s="186" t="s">
        <v>1975</v>
      </c>
      <c r="AJ19" s="186" t="s">
        <v>1954</v>
      </c>
      <c r="AK19" s="187">
        <v>44764</v>
      </c>
      <c r="AL19" s="188" t="s">
        <v>8516</v>
      </c>
      <c r="AM19" s="178">
        <v>347000</v>
      </c>
      <c r="AN19" s="178" t="s">
        <v>8498</v>
      </c>
      <c r="AO19" s="178" t="s">
        <v>2025</v>
      </c>
      <c r="AP19" s="178">
        <v>2</v>
      </c>
      <c r="AQ19" s="178" t="s">
        <v>8515</v>
      </c>
      <c r="AR19" s="178" t="s">
        <v>8499</v>
      </c>
      <c r="AS19" s="179">
        <v>44985</v>
      </c>
      <c r="AT19" s="189" t="s">
        <v>243</v>
      </c>
      <c r="AU19" s="186">
        <v>0</v>
      </c>
      <c r="AV19" s="186">
        <v>0</v>
      </c>
      <c r="AW19" s="186" t="s">
        <v>30</v>
      </c>
      <c r="AX19" s="186">
        <v>2</v>
      </c>
      <c r="AY19" s="186">
        <v>0</v>
      </c>
      <c r="AZ19" s="186">
        <v>0</v>
      </c>
      <c r="BA19" s="187">
        <v>43509</v>
      </c>
      <c r="BB19" s="188" t="s">
        <v>758</v>
      </c>
      <c r="BC19" s="178" t="s">
        <v>14</v>
      </c>
      <c r="BD19" s="178" t="s">
        <v>753</v>
      </c>
      <c r="BE19" s="178" t="s">
        <v>14</v>
      </c>
      <c r="BF19" s="178" t="s">
        <v>14</v>
      </c>
      <c r="BG19" s="178" t="s">
        <v>755</v>
      </c>
      <c r="BH19" s="178" t="s">
        <v>754</v>
      </c>
      <c r="BI19" s="179">
        <v>43642</v>
      </c>
      <c r="BJ19" s="189" t="s">
        <v>8518</v>
      </c>
      <c r="BK19" s="189">
        <v>21</v>
      </c>
      <c r="BL19" s="189" t="s">
        <v>8414</v>
      </c>
      <c r="BM19" s="189" t="s">
        <v>2025</v>
      </c>
      <c r="BN19" s="189">
        <v>2</v>
      </c>
      <c r="BO19" s="189" t="s">
        <v>8517</v>
      </c>
      <c r="BP19" s="186" t="s">
        <v>1485</v>
      </c>
      <c r="BQ19" s="190">
        <v>44985</v>
      </c>
      <c r="BR19" s="188" t="s">
        <v>239</v>
      </c>
      <c r="BS19" s="182">
        <v>0</v>
      </c>
      <c r="BT19" s="182">
        <v>0</v>
      </c>
      <c r="BU19" s="182" t="s">
        <v>30</v>
      </c>
      <c r="BV19" s="182">
        <v>2</v>
      </c>
      <c r="BW19" s="182">
        <v>0</v>
      </c>
      <c r="BX19" s="182">
        <v>0</v>
      </c>
      <c r="BY19" s="179">
        <v>43509</v>
      </c>
      <c r="BZ19" s="189" t="s">
        <v>240</v>
      </c>
      <c r="CA19" s="189">
        <v>0</v>
      </c>
      <c r="CB19" s="189">
        <v>0</v>
      </c>
      <c r="CC19" s="189" t="s">
        <v>30</v>
      </c>
      <c r="CD19" s="189">
        <v>2</v>
      </c>
      <c r="CE19" s="189">
        <v>0</v>
      </c>
      <c r="CF19" s="189">
        <v>0</v>
      </c>
      <c r="CG19" s="190">
        <v>43509</v>
      </c>
      <c r="CH19" s="188" t="s">
        <v>9909</v>
      </c>
      <c r="CI19" s="189" t="e">
        <v>#N/A</v>
      </c>
      <c r="CJ19" s="189" t="e">
        <v>#N/A</v>
      </c>
      <c r="CK19" s="189" t="e">
        <v>#N/A</v>
      </c>
      <c r="CL19" s="189" t="e">
        <v>#N/A</v>
      </c>
      <c r="CM19" s="189" t="e">
        <v>#N/A</v>
      </c>
      <c r="CN19" s="189" t="e">
        <v>#N/A</v>
      </c>
      <c r="CO19" s="191" t="e">
        <v>#N/A</v>
      </c>
      <c r="CP19" s="189" t="s">
        <v>242</v>
      </c>
      <c r="CQ19" s="182" t="s">
        <v>14</v>
      </c>
      <c r="CR19" s="182">
        <v>0</v>
      </c>
      <c r="CS19" s="182" t="s">
        <v>30</v>
      </c>
      <c r="CT19" s="182">
        <v>2</v>
      </c>
      <c r="CU19" s="182">
        <v>0</v>
      </c>
      <c r="CV19" s="182">
        <v>0</v>
      </c>
      <c r="CW19" s="179">
        <v>43509</v>
      </c>
      <c r="CX19" s="189" t="s">
        <v>1977</v>
      </c>
      <c r="CY19" s="186">
        <v>475000</v>
      </c>
      <c r="CZ19" s="186" t="s">
        <v>1953</v>
      </c>
      <c r="DA19" s="186" t="s">
        <v>30</v>
      </c>
      <c r="DB19" s="186">
        <v>2</v>
      </c>
      <c r="DC19" s="186" t="s">
        <v>1957</v>
      </c>
      <c r="DD19" s="186" t="s">
        <v>1954</v>
      </c>
      <c r="DE19" s="192">
        <v>44764</v>
      </c>
      <c r="DF19" s="188" t="s">
        <v>1978</v>
      </c>
      <c r="DG19" s="178">
        <v>5183000</v>
      </c>
      <c r="DH19" s="182" t="s">
        <v>1953</v>
      </c>
      <c r="DI19" s="182" t="s">
        <v>30</v>
      </c>
      <c r="DJ19" s="182">
        <v>2</v>
      </c>
      <c r="DK19" s="182" t="s">
        <v>1957</v>
      </c>
      <c r="DL19" s="182" t="s">
        <v>1954</v>
      </c>
      <c r="DM19" s="179">
        <v>44764</v>
      </c>
      <c r="DN19" s="189" t="s">
        <v>1979</v>
      </c>
      <c r="DO19" s="186">
        <v>0</v>
      </c>
      <c r="DP19" s="189" t="s">
        <v>1953</v>
      </c>
      <c r="DQ19" s="189" t="s">
        <v>30</v>
      </c>
      <c r="DR19" s="189">
        <v>2</v>
      </c>
      <c r="DS19" s="189" t="s">
        <v>1957</v>
      </c>
      <c r="DT19" s="189" t="s">
        <v>1954</v>
      </c>
      <c r="DU19" s="190">
        <v>44764</v>
      </c>
      <c r="DV19" s="188" t="s">
        <v>1980</v>
      </c>
      <c r="DW19" s="178">
        <v>475000</v>
      </c>
      <c r="DX19" s="182" t="s">
        <v>1953</v>
      </c>
      <c r="DY19" s="182" t="s">
        <v>30</v>
      </c>
      <c r="DZ19" s="182">
        <v>2</v>
      </c>
      <c r="EA19" s="182" t="s">
        <v>1957</v>
      </c>
      <c r="EB19" s="182" t="s">
        <v>1954</v>
      </c>
      <c r="EC19" s="179">
        <v>44764</v>
      </c>
      <c r="ED19" s="189" t="s">
        <v>1981</v>
      </c>
      <c r="EE19" s="186">
        <v>0</v>
      </c>
      <c r="EF19" s="189" t="s">
        <v>1953</v>
      </c>
      <c r="EG19" s="189" t="s">
        <v>30</v>
      </c>
      <c r="EH19" s="189">
        <v>2</v>
      </c>
      <c r="EI19" s="189" t="s">
        <v>1957</v>
      </c>
      <c r="EJ19" s="189" t="s">
        <v>1954</v>
      </c>
      <c r="EK19" s="190">
        <v>44764</v>
      </c>
      <c r="EL19" s="188" t="s">
        <v>1982</v>
      </c>
      <c r="EM19" s="178">
        <v>0</v>
      </c>
      <c r="EN19" s="182" t="s">
        <v>1953</v>
      </c>
      <c r="EO19" s="182" t="s">
        <v>30</v>
      </c>
      <c r="EP19" s="182">
        <v>2</v>
      </c>
      <c r="EQ19" s="182" t="s">
        <v>1957</v>
      </c>
      <c r="ER19" s="182" t="s">
        <v>1954</v>
      </c>
      <c r="ES19" s="179">
        <v>44764</v>
      </c>
      <c r="ET19" s="189" t="s">
        <v>8519</v>
      </c>
      <c r="EU19" s="189">
        <v>313</v>
      </c>
      <c r="EV19" s="189" t="s">
        <v>8414</v>
      </c>
      <c r="EW19" s="189" t="s">
        <v>2025</v>
      </c>
      <c r="EX19" s="189">
        <v>2</v>
      </c>
      <c r="EY19" s="189" t="s">
        <v>8417</v>
      </c>
      <c r="EZ19" s="189" t="s">
        <v>1485</v>
      </c>
      <c r="FA19" s="190">
        <v>44985</v>
      </c>
      <c r="FB19" s="188" t="s">
        <v>241</v>
      </c>
      <c r="FC19" s="182">
        <v>3</v>
      </c>
      <c r="FD19" s="182">
        <v>0</v>
      </c>
      <c r="FE19" s="182" t="s">
        <v>30</v>
      </c>
      <c r="FF19" s="182">
        <v>2</v>
      </c>
      <c r="FG19" s="182">
        <v>0</v>
      </c>
      <c r="FH19" s="182">
        <v>0</v>
      </c>
      <c r="FI19" s="179">
        <v>43509</v>
      </c>
      <c r="FJ19" s="188" t="s">
        <v>244</v>
      </c>
      <c r="FK19" s="189" t="s">
        <v>14</v>
      </c>
      <c r="FL19" s="189">
        <v>0</v>
      </c>
      <c r="FM19" s="189" t="s">
        <v>30</v>
      </c>
      <c r="FN19" s="189">
        <v>2</v>
      </c>
      <c r="FO19" s="189">
        <v>0</v>
      </c>
      <c r="FP19" s="186">
        <v>0</v>
      </c>
      <c r="FQ19" s="187">
        <v>43509</v>
      </c>
      <c r="FR19" s="188" t="s">
        <v>245</v>
      </c>
      <c r="FS19" s="182" t="s">
        <v>14</v>
      </c>
      <c r="FT19" s="182">
        <v>0</v>
      </c>
      <c r="FU19" s="182" t="s">
        <v>30</v>
      </c>
      <c r="FV19" s="182">
        <v>2</v>
      </c>
      <c r="FW19" s="182">
        <v>0</v>
      </c>
      <c r="FX19" s="182">
        <v>0</v>
      </c>
      <c r="FY19" s="179">
        <v>43509</v>
      </c>
      <c r="FZ19" s="189" t="s">
        <v>3177</v>
      </c>
      <c r="GA19" s="189">
        <v>1</v>
      </c>
      <c r="GB19" s="189" t="s">
        <v>2699</v>
      </c>
      <c r="GC19" s="189" t="s">
        <v>30</v>
      </c>
      <c r="GD19" s="189">
        <v>2</v>
      </c>
      <c r="GE19" s="189" t="s">
        <v>14</v>
      </c>
      <c r="GF19" s="189" t="s">
        <v>14</v>
      </c>
      <c r="GG19" s="190">
        <v>44863</v>
      </c>
      <c r="GH19" s="188" t="s">
        <v>3183</v>
      </c>
      <c r="GI19" s="182">
        <v>1</v>
      </c>
      <c r="GJ19" s="182" t="s">
        <v>2699</v>
      </c>
      <c r="GK19" s="182" t="s">
        <v>30</v>
      </c>
      <c r="GL19" s="182">
        <v>2</v>
      </c>
      <c r="GM19" s="182" t="s">
        <v>14</v>
      </c>
      <c r="GN19" s="182" t="s">
        <v>14</v>
      </c>
      <c r="GO19" s="179">
        <v>44863</v>
      </c>
      <c r="GP19" s="189" t="s">
        <v>3178</v>
      </c>
      <c r="GQ19" s="189">
        <v>1</v>
      </c>
      <c r="GR19" s="189" t="s">
        <v>2699</v>
      </c>
      <c r="GS19" s="189" t="s">
        <v>30</v>
      </c>
      <c r="GT19" s="189">
        <v>2</v>
      </c>
      <c r="GU19" s="189" t="s">
        <v>14</v>
      </c>
      <c r="GV19" s="189" t="s">
        <v>14</v>
      </c>
      <c r="GW19" s="190">
        <v>44863</v>
      </c>
      <c r="GX19" s="188" t="s">
        <v>3184</v>
      </c>
      <c r="GY19" s="182">
        <v>0</v>
      </c>
      <c r="GZ19" s="182" t="s">
        <v>2699</v>
      </c>
      <c r="HA19" s="182" t="s">
        <v>30</v>
      </c>
      <c r="HB19" s="182">
        <v>2</v>
      </c>
      <c r="HC19" s="182" t="s">
        <v>14</v>
      </c>
      <c r="HD19" s="182" t="s">
        <v>14</v>
      </c>
      <c r="HE19" s="179">
        <v>44863</v>
      </c>
      <c r="HF19" s="189" t="s">
        <v>3176</v>
      </c>
      <c r="HG19" s="189">
        <v>0</v>
      </c>
      <c r="HH19" s="189" t="s">
        <v>2699</v>
      </c>
      <c r="HI19" s="189" t="s">
        <v>30</v>
      </c>
      <c r="HJ19" s="189">
        <v>2</v>
      </c>
      <c r="HK19" s="189" t="s">
        <v>14</v>
      </c>
      <c r="HL19" s="189" t="s">
        <v>14</v>
      </c>
      <c r="HM19" s="190">
        <v>44863</v>
      </c>
      <c r="HN19" s="188" t="s">
        <v>3182</v>
      </c>
      <c r="HO19" s="182">
        <v>2</v>
      </c>
      <c r="HP19" s="182" t="s">
        <v>2699</v>
      </c>
      <c r="HQ19" s="182" t="s">
        <v>30</v>
      </c>
      <c r="HR19" s="182">
        <v>2</v>
      </c>
      <c r="HS19" s="182" t="s">
        <v>14</v>
      </c>
      <c r="HT19" s="182" t="s">
        <v>14</v>
      </c>
      <c r="HU19" s="179">
        <v>44863</v>
      </c>
      <c r="HV19" s="189" t="s">
        <v>3179</v>
      </c>
      <c r="HW19" s="189">
        <v>0</v>
      </c>
      <c r="HX19" s="189" t="s">
        <v>2699</v>
      </c>
      <c r="HY19" s="189" t="s">
        <v>30</v>
      </c>
      <c r="HZ19" s="189">
        <v>2</v>
      </c>
      <c r="IA19" s="189" t="s">
        <v>14</v>
      </c>
      <c r="IB19" s="189" t="s">
        <v>14</v>
      </c>
      <c r="IC19" s="190">
        <v>44863</v>
      </c>
      <c r="ID19" s="188" t="s">
        <v>3181</v>
      </c>
      <c r="IE19" s="182">
        <v>1</v>
      </c>
      <c r="IF19" s="182" t="s">
        <v>2699</v>
      </c>
      <c r="IG19" s="182" t="s">
        <v>30</v>
      </c>
      <c r="IH19" s="182">
        <v>2</v>
      </c>
      <c r="II19" s="182" t="s">
        <v>14</v>
      </c>
      <c r="IJ19" s="182" t="s">
        <v>14</v>
      </c>
      <c r="IK19" s="179">
        <v>44863</v>
      </c>
      <c r="IL19" s="189" t="s">
        <v>3180</v>
      </c>
      <c r="IM19" s="189">
        <v>3</v>
      </c>
      <c r="IN19" s="189" t="s">
        <v>2699</v>
      </c>
      <c r="IO19" s="189" t="s">
        <v>30</v>
      </c>
      <c r="IP19" s="189">
        <v>2</v>
      </c>
      <c r="IQ19" s="189" t="s">
        <v>14</v>
      </c>
      <c r="IR19" s="189" t="s">
        <v>14</v>
      </c>
      <c r="IS19" s="190">
        <v>44863</v>
      </c>
    </row>
    <row r="20" spans="1:253" s="283" customFormat="1" ht="12.95" customHeight="1" x14ac:dyDescent="0.2">
      <c r="A20" s="283" t="s">
        <v>246</v>
      </c>
      <c r="B20" s="283" t="s">
        <v>9341</v>
      </c>
      <c r="C20" s="283" t="s">
        <v>247</v>
      </c>
      <c r="D20" s="283" t="s">
        <v>248</v>
      </c>
      <c r="E20" s="283" t="s">
        <v>8762</v>
      </c>
      <c r="F20" s="283" t="s">
        <v>8522</v>
      </c>
      <c r="G20" s="177">
        <v>108584000</v>
      </c>
      <c r="H20" s="178" t="s">
        <v>8149</v>
      </c>
      <c r="I20" s="178" t="s">
        <v>74</v>
      </c>
      <c r="J20" s="178">
        <v>1</v>
      </c>
      <c r="K20" s="178" t="s">
        <v>8521</v>
      </c>
      <c r="L20" s="178" t="s">
        <v>8520</v>
      </c>
      <c r="M20" s="179">
        <v>44985</v>
      </c>
      <c r="N20" s="188" t="s">
        <v>8310</v>
      </c>
      <c r="O20" s="180">
        <v>2344860</v>
      </c>
      <c r="P20" s="180" t="s">
        <v>8307</v>
      </c>
      <c r="Q20" s="180" t="s">
        <v>30</v>
      </c>
      <c r="R20" s="180">
        <v>2</v>
      </c>
      <c r="S20" s="180" t="s">
        <v>8309</v>
      </c>
      <c r="T20" s="180" t="s">
        <v>8308</v>
      </c>
      <c r="U20" s="181">
        <v>44985</v>
      </c>
      <c r="V20" s="188" t="s">
        <v>8313</v>
      </c>
      <c r="W20" s="178">
        <v>108584000</v>
      </c>
      <c r="X20" s="178" t="s">
        <v>8311</v>
      </c>
      <c r="Y20" s="178" t="s">
        <v>30</v>
      </c>
      <c r="Z20" s="178">
        <v>2</v>
      </c>
      <c r="AA20" s="178" t="s">
        <v>1951</v>
      </c>
      <c r="AB20" s="178" t="s">
        <v>8312</v>
      </c>
      <c r="AC20" s="179">
        <v>44985</v>
      </c>
      <c r="AD20" s="188" t="s">
        <v>8330</v>
      </c>
      <c r="AE20" s="186">
        <v>26429000</v>
      </c>
      <c r="AF20" s="186" t="s">
        <v>8329</v>
      </c>
      <c r="AG20" s="186" t="s">
        <v>30</v>
      </c>
      <c r="AH20" s="186">
        <v>2</v>
      </c>
      <c r="AI20" s="186" t="s">
        <v>1955</v>
      </c>
      <c r="AJ20" s="186" t="s">
        <v>8312</v>
      </c>
      <c r="AK20" s="187">
        <v>44985</v>
      </c>
      <c r="AL20" s="188" t="s">
        <v>8352</v>
      </c>
      <c r="AM20" s="178">
        <v>9265000</v>
      </c>
      <c r="AN20" s="178" t="s">
        <v>8349</v>
      </c>
      <c r="AO20" s="178" t="s">
        <v>30</v>
      </c>
      <c r="AP20" s="178">
        <v>2</v>
      </c>
      <c r="AQ20" s="178" t="s">
        <v>8351</v>
      </c>
      <c r="AR20" s="178" t="s">
        <v>8350</v>
      </c>
      <c r="AS20" s="179">
        <v>44985</v>
      </c>
      <c r="AT20" s="189" t="s">
        <v>876</v>
      </c>
      <c r="AU20" s="186" t="s">
        <v>14</v>
      </c>
      <c r="AV20" s="186" t="s">
        <v>14</v>
      </c>
      <c r="AW20" s="186" t="s">
        <v>14</v>
      </c>
      <c r="AX20" s="186" t="s">
        <v>14</v>
      </c>
      <c r="AY20" s="186" t="s">
        <v>14</v>
      </c>
      <c r="AZ20" s="186" t="s">
        <v>14</v>
      </c>
      <c r="BA20" s="187">
        <v>43770</v>
      </c>
      <c r="BB20" s="188" t="s">
        <v>942</v>
      </c>
      <c r="BC20" s="178" t="s">
        <v>14</v>
      </c>
      <c r="BD20" s="178" t="s">
        <v>14</v>
      </c>
      <c r="BE20" s="178" t="s">
        <v>14</v>
      </c>
      <c r="BF20" s="178" t="s">
        <v>14</v>
      </c>
      <c r="BG20" s="178" t="s">
        <v>941</v>
      </c>
      <c r="BH20" s="178" t="s">
        <v>14</v>
      </c>
      <c r="BI20" s="179">
        <v>43819</v>
      </c>
      <c r="BJ20" s="189" t="s">
        <v>8367</v>
      </c>
      <c r="BK20" s="189">
        <v>2363</v>
      </c>
      <c r="BL20" s="189" t="s">
        <v>8364</v>
      </c>
      <c r="BM20" s="189" t="s">
        <v>30</v>
      </c>
      <c r="BN20" s="189">
        <v>2</v>
      </c>
      <c r="BO20" s="189" t="s">
        <v>8366</v>
      </c>
      <c r="BP20" s="186" t="s">
        <v>8365</v>
      </c>
      <c r="BQ20" s="190">
        <v>44985</v>
      </c>
      <c r="BR20" s="188" t="s">
        <v>249</v>
      </c>
      <c r="BS20" s="182" t="s">
        <v>14</v>
      </c>
      <c r="BT20" s="182">
        <v>0</v>
      </c>
      <c r="BU20" s="182" t="s">
        <v>30</v>
      </c>
      <c r="BV20" s="182">
        <v>2</v>
      </c>
      <c r="BW20" s="182">
        <v>0</v>
      </c>
      <c r="BX20" s="182">
        <v>0</v>
      </c>
      <c r="BY20" s="179">
        <v>43509</v>
      </c>
      <c r="BZ20" s="189" t="s">
        <v>250</v>
      </c>
      <c r="CA20" s="189" t="s">
        <v>14</v>
      </c>
      <c r="CB20" s="189">
        <v>0</v>
      </c>
      <c r="CC20" s="189" t="s">
        <v>14</v>
      </c>
      <c r="CD20" s="189" t="s">
        <v>14</v>
      </c>
      <c r="CE20" s="189">
        <v>0</v>
      </c>
      <c r="CF20" s="189">
        <v>0</v>
      </c>
      <c r="CG20" s="190">
        <v>43509</v>
      </c>
      <c r="CH20" s="188" t="s">
        <v>9910</v>
      </c>
      <c r="CI20" s="189" t="e">
        <v>#N/A</v>
      </c>
      <c r="CJ20" s="189" t="e">
        <v>#N/A</v>
      </c>
      <c r="CK20" s="189" t="e">
        <v>#N/A</v>
      </c>
      <c r="CL20" s="189" t="e">
        <v>#N/A</v>
      </c>
      <c r="CM20" s="189" t="e">
        <v>#N/A</v>
      </c>
      <c r="CN20" s="189" t="e">
        <v>#N/A</v>
      </c>
      <c r="CO20" s="191" t="e">
        <v>#N/A</v>
      </c>
      <c r="CP20" s="189" t="s">
        <v>255</v>
      </c>
      <c r="CQ20" s="182">
        <v>1700</v>
      </c>
      <c r="CR20" s="182" t="s">
        <v>252</v>
      </c>
      <c r="CS20" s="182" t="s">
        <v>30</v>
      </c>
      <c r="CT20" s="182">
        <v>2</v>
      </c>
      <c r="CU20" s="182" t="s">
        <v>254</v>
      </c>
      <c r="CV20" s="182" t="s">
        <v>253</v>
      </c>
      <c r="CW20" s="179">
        <v>43509</v>
      </c>
      <c r="CX20" s="189" t="s">
        <v>8396</v>
      </c>
      <c r="CY20" s="186">
        <v>25900000</v>
      </c>
      <c r="CZ20" s="186" t="s">
        <v>8149</v>
      </c>
      <c r="DA20" s="186" t="s">
        <v>2025</v>
      </c>
      <c r="DB20" s="186">
        <v>2</v>
      </c>
      <c r="DC20" s="186" t="s">
        <v>2398</v>
      </c>
      <c r="DD20" s="186" t="s">
        <v>8395</v>
      </c>
      <c r="DE20" s="192">
        <v>44985</v>
      </c>
      <c r="DF20" s="188" t="s">
        <v>8397</v>
      </c>
      <c r="DG20" s="178">
        <v>82155000</v>
      </c>
      <c r="DH20" s="182" t="s">
        <v>8149</v>
      </c>
      <c r="DI20" s="182" t="s">
        <v>2025</v>
      </c>
      <c r="DJ20" s="182">
        <v>2</v>
      </c>
      <c r="DK20" s="182" t="s">
        <v>2398</v>
      </c>
      <c r="DL20" s="182" t="s">
        <v>8395</v>
      </c>
      <c r="DM20" s="179">
        <v>44985</v>
      </c>
      <c r="DN20" s="189" t="s">
        <v>8398</v>
      </c>
      <c r="DO20" s="186">
        <v>529000</v>
      </c>
      <c r="DP20" s="189" t="s">
        <v>8149</v>
      </c>
      <c r="DQ20" s="189" t="s">
        <v>2025</v>
      </c>
      <c r="DR20" s="189">
        <v>2</v>
      </c>
      <c r="DS20" s="189" t="s">
        <v>2398</v>
      </c>
      <c r="DT20" s="189" t="s">
        <v>8395</v>
      </c>
      <c r="DU20" s="190">
        <v>44985</v>
      </c>
      <c r="DV20" s="188" t="s">
        <v>8399</v>
      </c>
      <c r="DW20" s="178">
        <v>10300000</v>
      </c>
      <c r="DX20" s="182" t="s">
        <v>8149</v>
      </c>
      <c r="DY20" s="182" t="s">
        <v>2025</v>
      </c>
      <c r="DZ20" s="182">
        <v>2</v>
      </c>
      <c r="EA20" s="182" t="s">
        <v>2398</v>
      </c>
      <c r="EB20" s="182" t="s">
        <v>8395</v>
      </c>
      <c r="EC20" s="179">
        <v>44985</v>
      </c>
      <c r="ED20" s="189" t="s">
        <v>8400</v>
      </c>
      <c r="EE20" s="186">
        <v>10800000</v>
      </c>
      <c r="EF20" s="189" t="s">
        <v>8149</v>
      </c>
      <c r="EG20" s="189" t="s">
        <v>2025</v>
      </c>
      <c r="EH20" s="189">
        <v>2</v>
      </c>
      <c r="EI20" s="189" t="s">
        <v>2398</v>
      </c>
      <c r="EJ20" s="189" t="s">
        <v>8395</v>
      </c>
      <c r="EK20" s="190">
        <v>44985</v>
      </c>
      <c r="EL20" s="188" t="s">
        <v>8401</v>
      </c>
      <c r="EM20" s="178">
        <v>4800000</v>
      </c>
      <c r="EN20" s="182" t="s">
        <v>8149</v>
      </c>
      <c r="EO20" s="182" t="s">
        <v>2025</v>
      </c>
      <c r="EP20" s="182">
        <v>2</v>
      </c>
      <c r="EQ20" s="182" t="s">
        <v>2398</v>
      </c>
      <c r="ER20" s="182" t="s">
        <v>8395</v>
      </c>
      <c r="ES20" s="179">
        <v>44985</v>
      </c>
      <c r="ET20" s="189" t="s">
        <v>8394</v>
      </c>
      <c r="EU20" s="189">
        <v>2363</v>
      </c>
      <c r="EV20" s="189" t="s">
        <v>8364</v>
      </c>
      <c r="EW20" s="189" t="s">
        <v>30</v>
      </c>
      <c r="EX20" s="189">
        <v>2</v>
      </c>
      <c r="EY20" s="189" t="s">
        <v>8366</v>
      </c>
      <c r="EZ20" s="189" t="s">
        <v>8365</v>
      </c>
      <c r="FA20" s="190">
        <v>44985</v>
      </c>
      <c r="FB20" s="188" t="s">
        <v>251</v>
      </c>
      <c r="FC20" s="182">
        <v>5</v>
      </c>
      <c r="FD20" s="182">
        <v>0</v>
      </c>
      <c r="FE20" s="182" t="s">
        <v>30</v>
      </c>
      <c r="FF20" s="182">
        <v>2</v>
      </c>
      <c r="FG20" s="182">
        <v>0</v>
      </c>
      <c r="FH20" s="182">
        <v>0</v>
      </c>
      <c r="FI20" s="179">
        <v>43509</v>
      </c>
      <c r="FJ20" s="188" t="s">
        <v>851</v>
      </c>
      <c r="FK20" s="189" t="s">
        <v>14</v>
      </c>
      <c r="FL20" s="189" t="s">
        <v>14</v>
      </c>
      <c r="FM20" s="189" t="s">
        <v>14</v>
      </c>
      <c r="FN20" s="189" t="s">
        <v>14</v>
      </c>
      <c r="FO20" s="189" t="s">
        <v>850</v>
      </c>
      <c r="FP20" s="186" t="s">
        <v>14</v>
      </c>
      <c r="FQ20" s="187">
        <v>43698</v>
      </c>
      <c r="FR20" s="188" t="s">
        <v>852</v>
      </c>
      <c r="FS20" s="182" t="s">
        <v>14</v>
      </c>
      <c r="FT20" s="182" t="s">
        <v>14</v>
      </c>
      <c r="FU20" s="182" t="s">
        <v>14</v>
      </c>
      <c r="FV20" s="182" t="s">
        <v>14</v>
      </c>
      <c r="FW20" s="182" t="s">
        <v>850</v>
      </c>
      <c r="FX20" s="182" t="s">
        <v>14</v>
      </c>
      <c r="FY20" s="179">
        <v>43698</v>
      </c>
      <c r="FZ20" s="189" t="s">
        <v>3186</v>
      </c>
      <c r="GA20" s="189">
        <v>1</v>
      </c>
      <c r="GB20" s="189" t="s">
        <v>2699</v>
      </c>
      <c r="GC20" s="189" t="s">
        <v>30</v>
      </c>
      <c r="GD20" s="189">
        <v>2</v>
      </c>
      <c r="GE20" s="189" t="s">
        <v>14</v>
      </c>
      <c r="GF20" s="189" t="s">
        <v>14</v>
      </c>
      <c r="GG20" s="190">
        <v>44863</v>
      </c>
      <c r="GH20" s="188" t="s">
        <v>3192</v>
      </c>
      <c r="GI20" s="182">
        <v>3</v>
      </c>
      <c r="GJ20" s="182" t="s">
        <v>2699</v>
      </c>
      <c r="GK20" s="182" t="s">
        <v>30</v>
      </c>
      <c r="GL20" s="182">
        <v>2</v>
      </c>
      <c r="GM20" s="182" t="s">
        <v>14</v>
      </c>
      <c r="GN20" s="182" t="s">
        <v>14</v>
      </c>
      <c r="GO20" s="179">
        <v>44863</v>
      </c>
      <c r="GP20" s="189" t="s">
        <v>3187</v>
      </c>
      <c r="GQ20" s="189">
        <v>3</v>
      </c>
      <c r="GR20" s="189" t="s">
        <v>2699</v>
      </c>
      <c r="GS20" s="189" t="s">
        <v>30</v>
      </c>
      <c r="GT20" s="189">
        <v>2</v>
      </c>
      <c r="GU20" s="189" t="s">
        <v>14</v>
      </c>
      <c r="GV20" s="189" t="s">
        <v>14</v>
      </c>
      <c r="GW20" s="190">
        <v>44863</v>
      </c>
      <c r="GX20" s="188" t="s">
        <v>3193</v>
      </c>
      <c r="GY20" s="182">
        <v>1</v>
      </c>
      <c r="GZ20" s="182" t="s">
        <v>2699</v>
      </c>
      <c r="HA20" s="182" t="s">
        <v>30</v>
      </c>
      <c r="HB20" s="182">
        <v>2</v>
      </c>
      <c r="HC20" s="182" t="s">
        <v>14</v>
      </c>
      <c r="HD20" s="182" t="s">
        <v>14</v>
      </c>
      <c r="HE20" s="179">
        <v>44863</v>
      </c>
      <c r="HF20" s="189" t="s">
        <v>3185</v>
      </c>
      <c r="HG20" s="189">
        <v>0</v>
      </c>
      <c r="HH20" s="189" t="s">
        <v>2699</v>
      </c>
      <c r="HI20" s="189" t="s">
        <v>30</v>
      </c>
      <c r="HJ20" s="189">
        <v>2</v>
      </c>
      <c r="HK20" s="189" t="s">
        <v>14</v>
      </c>
      <c r="HL20" s="189" t="s">
        <v>14</v>
      </c>
      <c r="HM20" s="190">
        <v>44863</v>
      </c>
      <c r="HN20" s="188" t="s">
        <v>3191</v>
      </c>
      <c r="HO20" s="182">
        <v>3</v>
      </c>
      <c r="HP20" s="182" t="s">
        <v>2699</v>
      </c>
      <c r="HQ20" s="182" t="s">
        <v>30</v>
      </c>
      <c r="HR20" s="182">
        <v>2</v>
      </c>
      <c r="HS20" s="182" t="s">
        <v>14</v>
      </c>
      <c r="HT20" s="182" t="s">
        <v>14</v>
      </c>
      <c r="HU20" s="179">
        <v>44863</v>
      </c>
      <c r="HV20" s="189" t="s">
        <v>3188</v>
      </c>
      <c r="HW20" s="189">
        <v>3</v>
      </c>
      <c r="HX20" s="189" t="s">
        <v>2699</v>
      </c>
      <c r="HY20" s="189" t="s">
        <v>30</v>
      </c>
      <c r="HZ20" s="189">
        <v>2</v>
      </c>
      <c r="IA20" s="189" t="s">
        <v>14</v>
      </c>
      <c r="IB20" s="189" t="s">
        <v>14</v>
      </c>
      <c r="IC20" s="190">
        <v>44863</v>
      </c>
      <c r="ID20" s="188" t="s">
        <v>3190</v>
      </c>
      <c r="IE20" s="182">
        <v>1</v>
      </c>
      <c r="IF20" s="182" t="s">
        <v>2699</v>
      </c>
      <c r="IG20" s="182" t="s">
        <v>30</v>
      </c>
      <c r="IH20" s="182">
        <v>2</v>
      </c>
      <c r="II20" s="182" t="s">
        <v>14</v>
      </c>
      <c r="IJ20" s="182" t="s">
        <v>14</v>
      </c>
      <c r="IK20" s="179">
        <v>44863</v>
      </c>
      <c r="IL20" s="189" t="s">
        <v>3189</v>
      </c>
      <c r="IM20" s="189">
        <v>3</v>
      </c>
      <c r="IN20" s="189" t="s">
        <v>2699</v>
      </c>
      <c r="IO20" s="189" t="s">
        <v>30</v>
      </c>
      <c r="IP20" s="189">
        <v>2</v>
      </c>
      <c r="IQ20" s="189" t="s">
        <v>14</v>
      </c>
      <c r="IR20" s="189" t="s">
        <v>14</v>
      </c>
      <c r="IS20" s="190">
        <v>44863</v>
      </c>
    </row>
    <row r="21" spans="1:253" s="283" customFormat="1" ht="12.95" customHeight="1" x14ac:dyDescent="0.2">
      <c r="A21" s="283" t="s">
        <v>1258</v>
      </c>
      <c r="B21" s="283" t="s">
        <v>9302</v>
      </c>
      <c r="C21" s="283" t="s">
        <v>1259</v>
      </c>
      <c r="D21" s="283" t="s">
        <v>1260</v>
      </c>
      <c r="E21" s="283" t="s">
        <v>8763</v>
      </c>
      <c r="F21" s="283" t="s">
        <v>5143</v>
      </c>
      <c r="G21" s="177">
        <v>5800000</v>
      </c>
      <c r="H21" s="178" t="s">
        <v>5141</v>
      </c>
      <c r="I21" s="178" t="s">
        <v>30</v>
      </c>
      <c r="J21" s="178">
        <v>2</v>
      </c>
      <c r="K21" s="178" t="s">
        <v>5142</v>
      </c>
      <c r="L21" s="178" t="s">
        <v>2450</v>
      </c>
      <c r="M21" s="179">
        <v>44924</v>
      </c>
      <c r="N21" s="188" t="s">
        <v>2452</v>
      </c>
      <c r="O21" s="180">
        <v>341500</v>
      </c>
      <c r="P21" s="180" t="s">
        <v>2449</v>
      </c>
      <c r="Q21" s="180" t="s">
        <v>30</v>
      </c>
      <c r="R21" s="180">
        <v>2</v>
      </c>
      <c r="S21" s="180" t="s">
        <v>2451</v>
      </c>
      <c r="T21" s="180" t="s">
        <v>2450</v>
      </c>
      <c r="U21" s="181">
        <v>44804</v>
      </c>
      <c r="V21" s="188" t="s">
        <v>1884</v>
      </c>
      <c r="W21" s="178">
        <v>655000</v>
      </c>
      <c r="X21" s="178" t="s">
        <v>1881</v>
      </c>
      <c r="Y21" s="178" t="s">
        <v>30</v>
      </c>
      <c r="Z21" s="178">
        <v>2</v>
      </c>
      <c r="AA21" s="178" t="s">
        <v>1883</v>
      </c>
      <c r="AB21" s="178" t="s">
        <v>1882</v>
      </c>
      <c r="AC21" s="179">
        <v>44741</v>
      </c>
      <c r="AD21" s="188" t="s">
        <v>1886</v>
      </c>
      <c r="AE21" s="186">
        <v>280000</v>
      </c>
      <c r="AF21" s="186" t="s">
        <v>1881</v>
      </c>
      <c r="AG21" s="186" t="s">
        <v>30</v>
      </c>
      <c r="AH21" s="186">
        <v>2</v>
      </c>
      <c r="AI21" s="186" t="s">
        <v>1885</v>
      </c>
      <c r="AJ21" s="186" t="s">
        <v>1882</v>
      </c>
      <c r="AK21" s="187">
        <v>44741</v>
      </c>
      <c r="AL21" s="188" t="s">
        <v>2456</v>
      </c>
      <c r="AM21" s="178">
        <v>26000</v>
      </c>
      <c r="AN21" s="178" t="s">
        <v>2453</v>
      </c>
      <c r="AO21" s="178" t="s">
        <v>74</v>
      </c>
      <c r="AP21" s="178">
        <v>1</v>
      </c>
      <c r="AQ21" s="178" t="s">
        <v>2455</v>
      </c>
      <c r="AR21" s="178" t="s">
        <v>2454</v>
      </c>
      <c r="AS21" s="179">
        <v>44804</v>
      </c>
      <c r="AT21" s="189" t="s">
        <v>1261</v>
      </c>
      <c r="AU21" s="186" t="s">
        <v>14</v>
      </c>
      <c r="AV21" s="186" t="s">
        <v>14</v>
      </c>
      <c r="AW21" s="186" t="s">
        <v>14</v>
      </c>
      <c r="AX21" s="186" t="s">
        <v>14</v>
      </c>
      <c r="AY21" s="186" t="s">
        <v>14</v>
      </c>
      <c r="AZ21" s="186" t="s">
        <v>14</v>
      </c>
      <c r="BA21" s="187">
        <v>44203</v>
      </c>
      <c r="BB21" s="188" t="s">
        <v>1262</v>
      </c>
      <c r="BC21" s="178" t="s">
        <v>14</v>
      </c>
      <c r="BD21" s="178" t="s">
        <v>14</v>
      </c>
      <c r="BE21" s="178" t="s">
        <v>14</v>
      </c>
      <c r="BF21" s="178" t="s">
        <v>14</v>
      </c>
      <c r="BG21" s="178" t="s">
        <v>14</v>
      </c>
      <c r="BH21" s="178" t="s">
        <v>14</v>
      </c>
      <c r="BI21" s="179">
        <v>44203</v>
      </c>
      <c r="BJ21" s="189" t="s">
        <v>6153</v>
      </c>
      <c r="BK21" s="189">
        <v>15</v>
      </c>
      <c r="BL21" s="189" t="s">
        <v>6145</v>
      </c>
      <c r="BM21" s="189" t="s">
        <v>74</v>
      </c>
      <c r="BN21" s="189">
        <v>1</v>
      </c>
      <c r="BO21" s="189" t="s">
        <v>6152</v>
      </c>
      <c r="BP21" s="186" t="s">
        <v>1485</v>
      </c>
      <c r="BQ21" s="190">
        <v>44977</v>
      </c>
      <c r="BR21" s="188" t="s">
        <v>1263</v>
      </c>
      <c r="BS21" s="182" t="s">
        <v>14</v>
      </c>
      <c r="BT21" s="182" t="s">
        <v>14</v>
      </c>
      <c r="BU21" s="182" t="s">
        <v>14</v>
      </c>
      <c r="BV21" s="182" t="s">
        <v>14</v>
      </c>
      <c r="BW21" s="182" t="s">
        <v>14</v>
      </c>
      <c r="BX21" s="182" t="s">
        <v>14</v>
      </c>
      <c r="BY21" s="179">
        <v>44203</v>
      </c>
      <c r="BZ21" s="189" t="s">
        <v>1264</v>
      </c>
      <c r="CA21" s="189" t="s">
        <v>14</v>
      </c>
      <c r="CB21" s="189" t="s">
        <v>14</v>
      </c>
      <c r="CC21" s="189" t="s">
        <v>14</v>
      </c>
      <c r="CD21" s="189" t="s">
        <v>14</v>
      </c>
      <c r="CE21" s="189" t="s">
        <v>14</v>
      </c>
      <c r="CF21" s="189" t="s">
        <v>14</v>
      </c>
      <c r="CG21" s="190">
        <v>44203</v>
      </c>
      <c r="CH21" s="188" t="s">
        <v>9911</v>
      </c>
      <c r="CI21" s="189" t="e">
        <v>#N/A</v>
      </c>
      <c r="CJ21" s="189" t="e">
        <v>#N/A</v>
      </c>
      <c r="CK21" s="189" t="e">
        <v>#N/A</v>
      </c>
      <c r="CL21" s="189" t="e">
        <v>#N/A</v>
      </c>
      <c r="CM21" s="189" t="e">
        <v>#N/A</v>
      </c>
      <c r="CN21" s="189" t="e">
        <v>#N/A</v>
      </c>
      <c r="CO21" s="191" t="e">
        <v>#N/A</v>
      </c>
      <c r="CP21" s="189" t="s">
        <v>1265</v>
      </c>
      <c r="CQ21" s="182" t="s">
        <v>14</v>
      </c>
      <c r="CR21" s="182" t="s">
        <v>14</v>
      </c>
      <c r="CS21" s="182" t="s">
        <v>14</v>
      </c>
      <c r="CT21" s="182" t="s">
        <v>14</v>
      </c>
      <c r="CU21" s="182" t="s">
        <v>14</v>
      </c>
      <c r="CV21" s="182" t="s">
        <v>14</v>
      </c>
      <c r="CW21" s="179">
        <v>44203</v>
      </c>
      <c r="CX21" s="189" t="s">
        <v>1887</v>
      </c>
      <c r="CY21" s="186">
        <v>40000</v>
      </c>
      <c r="CZ21" s="186" t="s">
        <v>1881</v>
      </c>
      <c r="DA21" s="186" t="s">
        <v>30</v>
      </c>
      <c r="DB21" s="186">
        <v>2</v>
      </c>
      <c r="DC21" s="186" t="s">
        <v>1892</v>
      </c>
      <c r="DD21" s="186" t="s">
        <v>1882</v>
      </c>
      <c r="DE21" s="192">
        <v>44741</v>
      </c>
      <c r="DF21" s="188" t="s">
        <v>1889</v>
      </c>
      <c r="DG21" s="178">
        <v>375000</v>
      </c>
      <c r="DH21" s="182" t="s">
        <v>1881</v>
      </c>
      <c r="DI21" s="182" t="s">
        <v>30</v>
      </c>
      <c r="DJ21" s="182">
        <v>2</v>
      </c>
      <c r="DK21" s="182" t="s">
        <v>1888</v>
      </c>
      <c r="DL21" s="182" t="s">
        <v>1882</v>
      </c>
      <c r="DM21" s="179">
        <v>44741</v>
      </c>
      <c r="DN21" s="189" t="s">
        <v>1891</v>
      </c>
      <c r="DO21" s="186">
        <v>239000</v>
      </c>
      <c r="DP21" s="189" t="s">
        <v>1881</v>
      </c>
      <c r="DQ21" s="189" t="s">
        <v>30</v>
      </c>
      <c r="DR21" s="189">
        <v>2</v>
      </c>
      <c r="DS21" s="189" t="s">
        <v>1890</v>
      </c>
      <c r="DT21" s="189" t="s">
        <v>1882</v>
      </c>
      <c r="DU21" s="190">
        <v>44741</v>
      </c>
      <c r="DV21" s="188" t="s">
        <v>1893</v>
      </c>
      <c r="DW21" s="178">
        <v>36000</v>
      </c>
      <c r="DX21" s="182" t="s">
        <v>1881</v>
      </c>
      <c r="DY21" s="182" t="s">
        <v>30</v>
      </c>
      <c r="DZ21" s="182">
        <v>2</v>
      </c>
      <c r="EA21" s="182" t="s">
        <v>1892</v>
      </c>
      <c r="EB21" s="182" t="s">
        <v>1882</v>
      </c>
      <c r="EC21" s="179">
        <v>44741</v>
      </c>
      <c r="ED21" s="189" t="s">
        <v>1895</v>
      </c>
      <c r="EE21" s="186">
        <v>4000</v>
      </c>
      <c r="EF21" s="189" t="s">
        <v>1881</v>
      </c>
      <c r="EG21" s="189" t="s">
        <v>30</v>
      </c>
      <c r="EH21" s="189">
        <v>2</v>
      </c>
      <c r="EI21" s="189" t="s">
        <v>1894</v>
      </c>
      <c r="EJ21" s="189" t="s">
        <v>1882</v>
      </c>
      <c r="EK21" s="190">
        <v>44741</v>
      </c>
      <c r="EL21" s="188" t="s">
        <v>1269</v>
      </c>
      <c r="EM21" s="178">
        <v>0</v>
      </c>
      <c r="EN21" s="182" t="s">
        <v>1266</v>
      </c>
      <c r="EO21" s="182" t="s">
        <v>19</v>
      </c>
      <c r="EP21" s="182">
        <v>3</v>
      </c>
      <c r="EQ21" s="182" t="s">
        <v>1268</v>
      </c>
      <c r="ER21" s="182" t="s">
        <v>1267</v>
      </c>
      <c r="ES21" s="179">
        <v>44203</v>
      </c>
      <c r="ET21" s="189" t="s">
        <v>6155</v>
      </c>
      <c r="EU21" s="189">
        <v>15</v>
      </c>
      <c r="EV21" s="189" t="s">
        <v>6145</v>
      </c>
      <c r="EW21" s="189" t="s">
        <v>74</v>
      </c>
      <c r="EX21" s="189">
        <v>1</v>
      </c>
      <c r="EY21" s="189" t="s">
        <v>6154</v>
      </c>
      <c r="EZ21" s="189" t="s">
        <v>1485</v>
      </c>
      <c r="FA21" s="190">
        <v>44977</v>
      </c>
      <c r="FB21" s="188" t="s">
        <v>2458</v>
      </c>
      <c r="FC21" s="182">
        <v>2</v>
      </c>
      <c r="FD21" s="182" t="s">
        <v>2453</v>
      </c>
      <c r="FE21" s="182" t="s">
        <v>74</v>
      </c>
      <c r="FF21" s="182">
        <v>1</v>
      </c>
      <c r="FG21" s="182" t="s">
        <v>2457</v>
      </c>
      <c r="FH21" s="182" t="s">
        <v>2454</v>
      </c>
      <c r="FI21" s="179">
        <v>44804</v>
      </c>
      <c r="FJ21" s="188" t="s">
        <v>1270</v>
      </c>
      <c r="FK21" s="189" t="s">
        <v>14</v>
      </c>
      <c r="FL21" s="189" t="s">
        <v>14</v>
      </c>
      <c r="FM21" s="189" t="s">
        <v>14</v>
      </c>
      <c r="FN21" s="189" t="s">
        <v>14</v>
      </c>
      <c r="FO21" s="189" t="s">
        <v>14</v>
      </c>
      <c r="FP21" s="186" t="s">
        <v>14</v>
      </c>
      <c r="FQ21" s="187">
        <v>44203</v>
      </c>
      <c r="FR21" s="188" t="s">
        <v>1271</v>
      </c>
      <c r="FS21" s="182" t="s">
        <v>14</v>
      </c>
      <c r="FT21" s="182" t="s">
        <v>14</v>
      </c>
      <c r="FU21" s="182" t="s">
        <v>14</v>
      </c>
      <c r="FV21" s="182" t="s">
        <v>14</v>
      </c>
      <c r="FW21" s="182" t="s">
        <v>14</v>
      </c>
      <c r="FX21" s="182" t="s">
        <v>14</v>
      </c>
      <c r="FY21" s="179">
        <v>44203</v>
      </c>
      <c r="FZ21" s="189" t="s">
        <v>3195</v>
      </c>
      <c r="GA21" s="189">
        <v>0</v>
      </c>
      <c r="GB21" s="189" t="s">
        <v>2699</v>
      </c>
      <c r="GC21" s="189" t="s">
        <v>30</v>
      </c>
      <c r="GD21" s="189">
        <v>2</v>
      </c>
      <c r="GE21" s="189" t="s">
        <v>14</v>
      </c>
      <c r="GF21" s="189" t="s">
        <v>14</v>
      </c>
      <c r="GG21" s="190">
        <v>44863</v>
      </c>
      <c r="GH21" s="188" t="s">
        <v>3201</v>
      </c>
      <c r="GI21" s="182">
        <v>0</v>
      </c>
      <c r="GJ21" s="182" t="s">
        <v>2699</v>
      </c>
      <c r="GK21" s="182" t="s">
        <v>30</v>
      </c>
      <c r="GL21" s="182">
        <v>2</v>
      </c>
      <c r="GM21" s="182" t="s">
        <v>14</v>
      </c>
      <c r="GN21" s="182" t="s">
        <v>14</v>
      </c>
      <c r="GO21" s="179">
        <v>44863</v>
      </c>
      <c r="GP21" s="189" t="s">
        <v>3196</v>
      </c>
      <c r="GQ21" s="189">
        <v>0</v>
      </c>
      <c r="GR21" s="189" t="s">
        <v>2699</v>
      </c>
      <c r="GS21" s="189" t="s">
        <v>30</v>
      </c>
      <c r="GT21" s="189">
        <v>2</v>
      </c>
      <c r="GU21" s="189" t="s">
        <v>14</v>
      </c>
      <c r="GV21" s="189" t="s">
        <v>14</v>
      </c>
      <c r="GW21" s="190">
        <v>44863</v>
      </c>
      <c r="GX21" s="188" t="s">
        <v>3202</v>
      </c>
      <c r="GY21" s="182">
        <v>0</v>
      </c>
      <c r="GZ21" s="182" t="s">
        <v>2699</v>
      </c>
      <c r="HA21" s="182" t="s">
        <v>30</v>
      </c>
      <c r="HB21" s="182">
        <v>2</v>
      </c>
      <c r="HC21" s="182" t="s">
        <v>14</v>
      </c>
      <c r="HD21" s="182" t="s">
        <v>14</v>
      </c>
      <c r="HE21" s="179">
        <v>44863</v>
      </c>
      <c r="HF21" s="189" t="s">
        <v>3194</v>
      </c>
      <c r="HG21" s="189">
        <v>0</v>
      </c>
      <c r="HH21" s="189" t="s">
        <v>2699</v>
      </c>
      <c r="HI21" s="189" t="s">
        <v>30</v>
      </c>
      <c r="HJ21" s="189">
        <v>2</v>
      </c>
      <c r="HK21" s="189" t="s">
        <v>14</v>
      </c>
      <c r="HL21" s="189" t="s">
        <v>14</v>
      </c>
      <c r="HM21" s="190">
        <v>44863</v>
      </c>
      <c r="HN21" s="188" t="s">
        <v>3200</v>
      </c>
      <c r="HO21" s="182">
        <v>0</v>
      </c>
      <c r="HP21" s="182" t="s">
        <v>2699</v>
      </c>
      <c r="HQ21" s="182" t="s">
        <v>30</v>
      </c>
      <c r="HR21" s="182">
        <v>2</v>
      </c>
      <c r="HS21" s="182" t="s">
        <v>14</v>
      </c>
      <c r="HT21" s="182" t="s">
        <v>14</v>
      </c>
      <c r="HU21" s="179">
        <v>44863</v>
      </c>
      <c r="HV21" s="189" t="s">
        <v>3197</v>
      </c>
      <c r="HW21" s="189">
        <v>0</v>
      </c>
      <c r="HX21" s="189" t="s">
        <v>2699</v>
      </c>
      <c r="HY21" s="189" t="s">
        <v>30</v>
      </c>
      <c r="HZ21" s="189">
        <v>2</v>
      </c>
      <c r="IA21" s="189" t="s">
        <v>14</v>
      </c>
      <c r="IB21" s="189" t="s">
        <v>14</v>
      </c>
      <c r="IC21" s="190">
        <v>44863</v>
      </c>
      <c r="ID21" s="188" t="s">
        <v>3199</v>
      </c>
      <c r="IE21" s="182">
        <v>0</v>
      </c>
      <c r="IF21" s="182" t="s">
        <v>2699</v>
      </c>
      <c r="IG21" s="182" t="s">
        <v>30</v>
      </c>
      <c r="IH21" s="182">
        <v>2</v>
      </c>
      <c r="II21" s="182" t="s">
        <v>14</v>
      </c>
      <c r="IJ21" s="182" t="s">
        <v>14</v>
      </c>
      <c r="IK21" s="179">
        <v>44863</v>
      </c>
      <c r="IL21" s="189" t="s">
        <v>3198</v>
      </c>
      <c r="IM21" s="189">
        <v>1</v>
      </c>
      <c r="IN21" s="189" t="s">
        <v>2699</v>
      </c>
      <c r="IO21" s="189" t="s">
        <v>30</v>
      </c>
      <c r="IP21" s="189">
        <v>2</v>
      </c>
      <c r="IQ21" s="189" t="s">
        <v>14</v>
      </c>
      <c r="IR21" s="189" t="s">
        <v>14</v>
      </c>
      <c r="IS21" s="190">
        <v>44863</v>
      </c>
    </row>
    <row r="22" spans="1:253" s="283" customFormat="1" ht="12.95" customHeight="1" x14ac:dyDescent="0.2">
      <c r="A22" s="283" t="s">
        <v>3203</v>
      </c>
      <c r="B22" s="283" t="s">
        <v>9345</v>
      </c>
      <c r="C22" s="283" t="s">
        <v>3204</v>
      </c>
      <c r="D22" s="283" t="s">
        <v>3205</v>
      </c>
      <c r="E22" s="283" t="s">
        <v>8764</v>
      </c>
      <c r="F22" s="283" t="s">
        <v>5452</v>
      </c>
      <c r="G22" s="177">
        <v>51000000</v>
      </c>
      <c r="H22" s="178" t="s">
        <v>2166</v>
      </c>
      <c r="I22" s="178" t="s">
        <v>30</v>
      </c>
      <c r="J22" s="178">
        <v>2</v>
      </c>
      <c r="K22" s="178" t="s">
        <v>5451</v>
      </c>
      <c r="L22" s="178" t="s">
        <v>5450</v>
      </c>
      <c r="M22" s="179">
        <v>44957</v>
      </c>
      <c r="N22" s="188" t="s">
        <v>5455</v>
      </c>
      <c r="O22" s="180">
        <v>1109500</v>
      </c>
      <c r="P22" s="180" t="s">
        <v>5453</v>
      </c>
      <c r="Q22" s="180" t="s">
        <v>74</v>
      </c>
      <c r="R22" s="180">
        <v>1</v>
      </c>
      <c r="S22" s="180" t="s">
        <v>5454</v>
      </c>
      <c r="T22" s="180" t="s">
        <v>5450</v>
      </c>
      <c r="U22" s="181">
        <v>44957</v>
      </c>
      <c r="V22" s="188" t="s">
        <v>5457</v>
      </c>
      <c r="W22" s="178">
        <v>51000000</v>
      </c>
      <c r="X22" s="178" t="s">
        <v>2166</v>
      </c>
      <c r="Y22" s="178" t="s">
        <v>30</v>
      </c>
      <c r="Z22" s="178">
        <v>2</v>
      </c>
      <c r="AA22" s="178" t="s">
        <v>5456</v>
      </c>
      <c r="AB22" s="178" t="s">
        <v>5450</v>
      </c>
      <c r="AC22" s="179">
        <v>44957</v>
      </c>
      <c r="AD22" s="188" t="s">
        <v>5460</v>
      </c>
      <c r="AE22" s="186">
        <v>11100000</v>
      </c>
      <c r="AF22" s="186" t="s">
        <v>1839</v>
      </c>
      <c r="AG22" s="186" t="s">
        <v>30</v>
      </c>
      <c r="AH22" s="186">
        <v>2</v>
      </c>
      <c r="AI22" s="186" t="s">
        <v>5459</v>
      </c>
      <c r="AJ22" s="186" t="s">
        <v>5458</v>
      </c>
      <c r="AK22" s="187">
        <v>44957</v>
      </c>
      <c r="AL22" s="188" t="s">
        <v>5464</v>
      </c>
      <c r="AM22" s="178">
        <v>5235000</v>
      </c>
      <c r="AN22" s="178" t="s">
        <v>5461</v>
      </c>
      <c r="AO22" s="178" t="s">
        <v>30</v>
      </c>
      <c r="AP22" s="178">
        <v>2</v>
      </c>
      <c r="AQ22" s="178" t="s">
        <v>5463</v>
      </c>
      <c r="AR22" s="178" t="s">
        <v>5462</v>
      </c>
      <c r="AS22" s="179">
        <v>44957</v>
      </c>
      <c r="AT22" s="189" t="s">
        <v>5468</v>
      </c>
      <c r="AU22" s="186">
        <v>282</v>
      </c>
      <c r="AV22" s="186" t="s">
        <v>5465</v>
      </c>
      <c r="AW22" s="186" t="s">
        <v>30</v>
      </c>
      <c r="AX22" s="186">
        <v>2</v>
      </c>
      <c r="AY22" s="186" t="s">
        <v>5467</v>
      </c>
      <c r="AZ22" s="186" t="s">
        <v>5466</v>
      </c>
      <c r="BA22" s="187">
        <v>44957</v>
      </c>
      <c r="BB22" s="188" t="s">
        <v>5484</v>
      </c>
      <c r="BC22" s="178" t="s">
        <v>14</v>
      </c>
      <c r="BD22" s="178" t="s">
        <v>828</v>
      </c>
      <c r="BE22" s="178" t="s">
        <v>14</v>
      </c>
      <c r="BF22" s="178" t="s">
        <v>14</v>
      </c>
      <c r="BG22" s="178" t="s">
        <v>259</v>
      </c>
      <c r="BH22" s="178" t="s">
        <v>828</v>
      </c>
      <c r="BI22" s="179">
        <v>44957</v>
      </c>
      <c r="BJ22" s="189" t="s">
        <v>5470</v>
      </c>
      <c r="BK22" s="189">
        <v>886</v>
      </c>
      <c r="BL22" s="189" t="s">
        <v>691</v>
      </c>
      <c r="BM22" s="189" t="s">
        <v>74</v>
      </c>
      <c r="BN22" s="189">
        <v>1</v>
      </c>
      <c r="BO22" s="189" t="s">
        <v>5469</v>
      </c>
      <c r="BP22" s="186" t="s">
        <v>1485</v>
      </c>
      <c r="BQ22" s="190">
        <v>44957</v>
      </c>
      <c r="BR22" s="188" t="s">
        <v>5485</v>
      </c>
      <c r="BS22" s="182" t="s">
        <v>14</v>
      </c>
      <c r="BT22" s="182" t="s">
        <v>828</v>
      </c>
      <c r="BU22" s="182" t="s">
        <v>14</v>
      </c>
      <c r="BV22" s="182" t="s">
        <v>14</v>
      </c>
      <c r="BW22" s="182" t="s">
        <v>259</v>
      </c>
      <c r="BX22" s="182" t="s">
        <v>828</v>
      </c>
      <c r="BY22" s="179">
        <v>44957</v>
      </c>
      <c r="BZ22" s="189" t="s">
        <v>5486</v>
      </c>
      <c r="CA22" s="189" t="s">
        <v>14</v>
      </c>
      <c r="CB22" s="189" t="s">
        <v>828</v>
      </c>
      <c r="CC22" s="189" t="s">
        <v>14</v>
      </c>
      <c r="CD22" s="189" t="s">
        <v>14</v>
      </c>
      <c r="CE22" s="189" t="s">
        <v>259</v>
      </c>
      <c r="CF22" s="189" t="s">
        <v>828</v>
      </c>
      <c r="CG22" s="190">
        <v>44957</v>
      </c>
      <c r="CH22" s="188" t="s">
        <v>9912</v>
      </c>
      <c r="CI22" s="189" t="e">
        <v>#N/A</v>
      </c>
      <c r="CJ22" s="189" t="e">
        <v>#N/A</v>
      </c>
      <c r="CK22" s="189" t="e">
        <v>#N/A</v>
      </c>
      <c r="CL22" s="189" t="e">
        <v>#N/A</v>
      </c>
      <c r="CM22" s="189" t="e">
        <v>#N/A</v>
      </c>
      <c r="CN22" s="189" t="e">
        <v>#N/A</v>
      </c>
      <c r="CO22" s="191" t="e">
        <v>#N/A</v>
      </c>
      <c r="CP22" s="189" t="s">
        <v>5487</v>
      </c>
      <c r="CQ22" s="182" t="s">
        <v>14</v>
      </c>
      <c r="CR22" s="182" t="s">
        <v>828</v>
      </c>
      <c r="CS22" s="182" t="s">
        <v>14</v>
      </c>
      <c r="CT22" s="182" t="s">
        <v>14</v>
      </c>
      <c r="CU22" s="182" t="s">
        <v>259</v>
      </c>
      <c r="CV22" s="182" t="s">
        <v>828</v>
      </c>
      <c r="CW22" s="179">
        <v>44957</v>
      </c>
      <c r="CX22" s="189" t="s">
        <v>5472</v>
      </c>
      <c r="CY22" s="186">
        <v>7700000</v>
      </c>
      <c r="CZ22" s="186" t="s">
        <v>1839</v>
      </c>
      <c r="DA22" s="186" t="s">
        <v>30</v>
      </c>
      <c r="DB22" s="186">
        <v>2</v>
      </c>
      <c r="DC22" s="186" t="s">
        <v>5475</v>
      </c>
      <c r="DD22" s="186" t="s">
        <v>5458</v>
      </c>
      <c r="DE22" s="192">
        <v>44957</v>
      </c>
      <c r="DF22" s="188" t="s">
        <v>5474</v>
      </c>
      <c r="DG22" s="178">
        <v>39900000</v>
      </c>
      <c r="DH22" s="182" t="s">
        <v>1839</v>
      </c>
      <c r="DI22" s="182" t="s">
        <v>30</v>
      </c>
      <c r="DJ22" s="182">
        <v>2</v>
      </c>
      <c r="DK22" s="182" t="s">
        <v>5473</v>
      </c>
      <c r="DL22" s="182" t="s">
        <v>5458</v>
      </c>
      <c r="DM22" s="179">
        <v>44957</v>
      </c>
      <c r="DN22" s="189" t="s">
        <v>5654</v>
      </c>
      <c r="DO22" s="186">
        <v>3400000</v>
      </c>
      <c r="DP22" s="189" t="s">
        <v>1839</v>
      </c>
      <c r="DQ22" s="189" t="s">
        <v>30</v>
      </c>
      <c r="DR22" s="189">
        <v>2</v>
      </c>
      <c r="DS22" s="189" t="s">
        <v>5653</v>
      </c>
      <c r="DT22" s="189" t="s">
        <v>5458</v>
      </c>
      <c r="DU22" s="190">
        <v>44957</v>
      </c>
      <c r="DV22" s="188" t="s">
        <v>5476</v>
      </c>
      <c r="DW22" s="178">
        <v>4507000</v>
      </c>
      <c r="DX22" s="182" t="s">
        <v>1839</v>
      </c>
      <c r="DY22" s="182" t="s">
        <v>30</v>
      </c>
      <c r="DZ22" s="182">
        <v>2</v>
      </c>
      <c r="EA22" s="182" t="s">
        <v>5475</v>
      </c>
      <c r="EB22" s="182" t="s">
        <v>5458</v>
      </c>
      <c r="EC22" s="179">
        <v>44957</v>
      </c>
      <c r="ED22" s="189" t="s">
        <v>5478</v>
      </c>
      <c r="EE22" s="186">
        <v>2900000</v>
      </c>
      <c r="EF22" s="189" t="s">
        <v>1839</v>
      </c>
      <c r="EG22" s="189" t="s">
        <v>30</v>
      </c>
      <c r="EH22" s="189">
        <v>2</v>
      </c>
      <c r="EI22" s="189" t="s">
        <v>5477</v>
      </c>
      <c r="EJ22" s="189" t="s">
        <v>5458</v>
      </c>
      <c r="EK22" s="190">
        <v>44957</v>
      </c>
      <c r="EL22" s="188" t="s">
        <v>5480</v>
      </c>
      <c r="EM22" s="178">
        <v>293000</v>
      </c>
      <c r="EN22" s="182" t="s">
        <v>1839</v>
      </c>
      <c r="EO22" s="182" t="s">
        <v>30</v>
      </c>
      <c r="EP22" s="182">
        <v>2</v>
      </c>
      <c r="EQ22" s="182" t="s">
        <v>5479</v>
      </c>
      <c r="ER22" s="182" t="s">
        <v>5458</v>
      </c>
      <c r="ES22" s="179">
        <v>44957</v>
      </c>
      <c r="ET22" s="189" t="s">
        <v>5471</v>
      </c>
      <c r="EU22" s="189">
        <v>886</v>
      </c>
      <c r="EV22" s="189" t="s">
        <v>691</v>
      </c>
      <c r="EW22" s="189" t="s">
        <v>74</v>
      </c>
      <c r="EX22" s="189">
        <v>1</v>
      </c>
      <c r="EY22" s="189" t="s">
        <v>5469</v>
      </c>
      <c r="EZ22" s="189" t="s">
        <v>1485</v>
      </c>
      <c r="FA22" s="190">
        <v>44957</v>
      </c>
      <c r="FB22" s="188" t="s">
        <v>5483</v>
      </c>
      <c r="FC22" s="182">
        <v>3</v>
      </c>
      <c r="FD22" s="182" t="s">
        <v>5481</v>
      </c>
      <c r="FE22" s="182" t="s">
        <v>74</v>
      </c>
      <c r="FF22" s="182">
        <v>1</v>
      </c>
      <c r="FG22" s="182" t="s">
        <v>5482</v>
      </c>
      <c r="FH22" s="182" t="s">
        <v>5458</v>
      </c>
      <c r="FI22" s="179">
        <v>44957</v>
      </c>
      <c r="FJ22" s="188" t="s">
        <v>4654</v>
      </c>
      <c r="FK22" s="189" t="s">
        <v>14</v>
      </c>
      <c r="FL22" s="189" t="s">
        <v>14</v>
      </c>
      <c r="FM22" s="189" t="s">
        <v>14</v>
      </c>
      <c r="FN22" s="189" t="s">
        <v>14</v>
      </c>
      <c r="FO22" s="189" t="s">
        <v>15</v>
      </c>
      <c r="FP22" s="186" t="s">
        <v>14</v>
      </c>
      <c r="FQ22" s="187">
        <v>44915</v>
      </c>
      <c r="FR22" s="188" t="s">
        <v>4655</v>
      </c>
      <c r="FS22" s="182" t="s">
        <v>14</v>
      </c>
      <c r="FT22" s="182" t="s">
        <v>14</v>
      </c>
      <c r="FU22" s="182" t="s">
        <v>14</v>
      </c>
      <c r="FV22" s="182" t="s">
        <v>14</v>
      </c>
      <c r="FW22" s="182" t="s">
        <v>15</v>
      </c>
      <c r="FX22" s="182" t="s">
        <v>14</v>
      </c>
      <c r="FY22" s="179">
        <v>44915</v>
      </c>
      <c r="FZ22" s="189" t="s">
        <v>3207</v>
      </c>
      <c r="GA22" s="189">
        <v>0</v>
      </c>
      <c r="GB22" s="189" t="s">
        <v>2699</v>
      </c>
      <c r="GC22" s="189" t="s">
        <v>30</v>
      </c>
      <c r="GD22" s="189">
        <v>2</v>
      </c>
      <c r="GE22" s="189" t="s">
        <v>14</v>
      </c>
      <c r="GF22" s="189" t="s">
        <v>14</v>
      </c>
      <c r="GG22" s="190">
        <v>44863</v>
      </c>
      <c r="GH22" s="188" t="s">
        <v>3213</v>
      </c>
      <c r="GI22" s="182">
        <v>2</v>
      </c>
      <c r="GJ22" s="182" t="s">
        <v>2699</v>
      </c>
      <c r="GK22" s="182" t="s">
        <v>30</v>
      </c>
      <c r="GL22" s="182">
        <v>2</v>
      </c>
      <c r="GM22" s="182" t="s">
        <v>14</v>
      </c>
      <c r="GN22" s="182" t="s">
        <v>14</v>
      </c>
      <c r="GO22" s="179">
        <v>44863</v>
      </c>
      <c r="GP22" s="189" t="s">
        <v>3208</v>
      </c>
      <c r="GQ22" s="189">
        <v>1</v>
      </c>
      <c r="GR22" s="189" t="s">
        <v>2699</v>
      </c>
      <c r="GS22" s="189" t="s">
        <v>30</v>
      </c>
      <c r="GT22" s="189">
        <v>2</v>
      </c>
      <c r="GU22" s="189" t="s">
        <v>14</v>
      </c>
      <c r="GV22" s="189" t="s">
        <v>14</v>
      </c>
      <c r="GW22" s="190">
        <v>44863</v>
      </c>
      <c r="GX22" s="188" t="s">
        <v>3214</v>
      </c>
      <c r="GY22" s="182">
        <v>0</v>
      </c>
      <c r="GZ22" s="182" t="s">
        <v>2699</v>
      </c>
      <c r="HA22" s="182" t="s">
        <v>30</v>
      </c>
      <c r="HB22" s="182">
        <v>2</v>
      </c>
      <c r="HC22" s="182" t="s">
        <v>14</v>
      </c>
      <c r="HD22" s="182" t="s">
        <v>14</v>
      </c>
      <c r="HE22" s="179">
        <v>44863</v>
      </c>
      <c r="HF22" s="189" t="s">
        <v>3206</v>
      </c>
      <c r="HG22" s="189">
        <v>2</v>
      </c>
      <c r="HH22" s="189" t="s">
        <v>2699</v>
      </c>
      <c r="HI22" s="189" t="s">
        <v>30</v>
      </c>
      <c r="HJ22" s="189">
        <v>2</v>
      </c>
      <c r="HK22" s="189" t="s">
        <v>14</v>
      </c>
      <c r="HL22" s="189" t="s">
        <v>14</v>
      </c>
      <c r="HM22" s="190">
        <v>44863</v>
      </c>
      <c r="HN22" s="188" t="s">
        <v>3212</v>
      </c>
      <c r="HO22" s="182">
        <v>2</v>
      </c>
      <c r="HP22" s="182" t="s">
        <v>2699</v>
      </c>
      <c r="HQ22" s="182" t="s">
        <v>30</v>
      </c>
      <c r="HR22" s="182">
        <v>2</v>
      </c>
      <c r="HS22" s="182" t="s">
        <v>14</v>
      </c>
      <c r="HT22" s="182" t="s">
        <v>14</v>
      </c>
      <c r="HU22" s="179">
        <v>44863</v>
      </c>
      <c r="HV22" s="189" t="s">
        <v>3209</v>
      </c>
      <c r="HW22" s="189">
        <v>2</v>
      </c>
      <c r="HX22" s="189" t="s">
        <v>2699</v>
      </c>
      <c r="HY22" s="189" t="s">
        <v>30</v>
      </c>
      <c r="HZ22" s="189">
        <v>2</v>
      </c>
      <c r="IA22" s="189" t="s">
        <v>14</v>
      </c>
      <c r="IB22" s="189" t="s">
        <v>14</v>
      </c>
      <c r="IC22" s="190">
        <v>44863</v>
      </c>
      <c r="ID22" s="188" t="s">
        <v>3211</v>
      </c>
      <c r="IE22" s="182">
        <v>2</v>
      </c>
      <c r="IF22" s="182" t="s">
        <v>2699</v>
      </c>
      <c r="IG22" s="182" t="s">
        <v>30</v>
      </c>
      <c r="IH22" s="182">
        <v>2</v>
      </c>
      <c r="II22" s="182" t="s">
        <v>14</v>
      </c>
      <c r="IJ22" s="182" t="s">
        <v>14</v>
      </c>
      <c r="IK22" s="179">
        <v>44863</v>
      </c>
      <c r="IL22" s="189" t="s">
        <v>3210</v>
      </c>
      <c r="IM22" s="189">
        <v>3</v>
      </c>
      <c r="IN22" s="189" t="s">
        <v>2699</v>
      </c>
      <c r="IO22" s="189" t="s">
        <v>30</v>
      </c>
      <c r="IP22" s="189">
        <v>2</v>
      </c>
      <c r="IQ22" s="189" t="s">
        <v>14</v>
      </c>
      <c r="IR22" s="189" t="s">
        <v>14</v>
      </c>
      <c r="IS22" s="190">
        <v>44863</v>
      </c>
    </row>
    <row r="23" spans="1:253" s="283" customFormat="1" ht="12.95" customHeight="1" x14ac:dyDescent="0.2">
      <c r="A23" s="283" t="s">
        <v>3215</v>
      </c>
      <c r="B23" s="283" t="s">
        <v>9316</v>
      </c>
      <c r="C23" s="283" t="s">
        <v>3216</v>
      </c>
      <c r="D23" s="283" t="s">
        <v>3205</v>
      </c>
      <c r="E23" s="283" t="s">
        <v>8764</v>
      </c>
      <c r="F23" s="283" t="s">
        <v>5488</v>
      </c>
      <c r="G23" s="177">
        <v>51000000</v>
      </c>
      <c r="H23" s="178" t="s">
        <v>2166</v>
      </c>
      <c r="I23" s="178" t="s">
        <v>30</v>
      </c>
      <c r="J23" s="178">
        <v>2</v>
      </c>
      <c r="K23" s="178" t="s">
        <v>5451</v>
      </c>
      <c r="L23" s="178" t="s">
        <v>5450</v>
      </c>
      <c r="M23" s="179">
        <v>44957</v>
      </c>
      <c r="N23" s="188" t="s">
        <v>5489</v>
      </c>
      <c r="O23" s="180">
        <v>1109500</v>
      </c>
      <c r="P23" s="180" t="s">
        <v>2166</v>
      </c>
      <c r="Q23" s="180" t="s">
        <v>74</v>
      </c>
      <c r="R23" s="180">
        <v>1</v>
      </c>
      <c r="S23" s="180" t="s">
        <v>5454</v>
      </c>
      <c r="T23" s="180" t="s">
        <v>5450</v>
      </c>
      <c r="U23" s="181">
        <v>44957</v>
      </c>
      <c r="V23" s="188" t="s">
        <v>5493</v>
      </c>
      <c r="W23" s="178">
        <v>26262000</v>
      </c>
      <c r="X23" s="178" t="s">
        <v>5490</v>
      </c>
      <c r="Y23" s="178" t="s">
        <v>30</v>
      </c>
      <c r="Z23" s="178">
        <v>2</v>
      </c>
      <c r="AA23" s="178" t="s">
        <v>5492</v>
      </c>
      <c r="AB23" s="178" t="s">
        <v>5491</v>
      </c>
      <c r="AC23" s="179">
        <v>44957</v>
      </c>
      <c r="AD23" s="188" t="s">
        <v>5497</v>
      </c>
      <c r="AE23" s="186">
        <v>5554000</v>
      </c>
      <c r="AF23" s="186" t="s">
        <v>5494</v>
      </c>
      <c r="AG23" s="186" t="s">
        <v>30</v>
      </c>
      <c r="AH23" s="186">
        <v>2</v>
      </c>
      <c r="AI23" s="186" t="s">
        <v>5496</v>
      </c>
      <c r="AJ23" s="186" t="s">
        <v>5495</v>
      </c>
      <c r="AK23" s="187">
        <v>44957</v>
      </c>
      <c r="AL23" s="188" t="s">
        <v>5499</v>
      </c>
      <c r="AM23" s="178">
        <v>2478000</v>
      </c>
      <c r="AN23" s="178" t="s">
        <v>5490</v>
      </c>
      <c r="AO23" s="178" t="s">
        <v>30</v>
      </c>
      <c r="AP23" s="178">
        <v>2</v>
      </c>
      <c r="AQ23" s="178" t="s">
        <v>5498</v>
      </c>
      <c r="AR23" s="178" t="s">
        <v>5495</v>
      </c>
      <c r="AS23" s="179">
        <v>44957</v>
      </c>
      <c r="AT23" s="189" t="s">
        <v>5500</v>
      </c>
      <c r="AU23" s="186" t="s">
        <v>14</v>
      </c>
      <c r="AV23" s="186" t="s">
        <v>14</v>
      </c>
      <c r="AW23" s="186" t="s">
        <v>14</v>
      </c>
      <c r="AX23" s="186" t="s">
        <v>14</v>
      </c>
      <c r="AY23" s="186" t="s">
        <v>259</v>
      </c>
      <c r="AZ23" s="186" t="s">
        <v>14</v>
      </c>
      <c r="BA23" s="187">
        <v>44957</v>
      </c>
      <c r="BB23" s="188" t="s">
        <v>5514</v>
      </c>
      <c r="BC23" s="178" t="s">
        <v>14</v>
      </c>
      <c r="BD23" s="178" t="s">
        <v>14</v>
      </c>
      <c r="BE23" s="178" t="s">
        <v>14</v>
      </c>
      <c r="BF23" s="178" t="s">
        <v>14</v>
      </c>
      <c r="BG23" s="178" t="s">
        <v>259</v>
      </c>
      <c r="BH23" s="178" t="s">
        <v>14</v>
      </c>
      <c r="BI23" s="179">
        <v>44957</v>
      </c>
      <c r="BJ23" s="189" t="s">
        <v>5501</v>
      </c>
      <c r="BK23" s="189" t="s">
        <v>14</v>
      </c>
      <c r="BL23" s="189" t="s">
        <v>14</v>
      </c>
      <c r="BM23" s="189" t="s">
        <v>14</v>
      </c>
      <c r="BN23" s="189" t="s">
        <v>14</v>
      </c>
      <c r="BO23" s="189" t="s">
        <v>259</v>
      </c>
      <c r="BP23" s="186" t="s">
        <v>14</v>
      </c>
      <c r="BQ23" s="190">
        <v>44957</v>
      </c>
      <c r="BR23" s="188" t="s">
        <v>5515</v>
      </c>
      <c r="BS23" s="182" t="s">
        <v>14</v>
      </c>
      <c r="BT23" s="182" t="s">
        <v>14</v>
      </c>
      <c r="BU23" s="182" t="s">
        <v>14</v>
      </c>
      <c r="BV23" s="182" t="s">
        <v>14</v>
      </c>
      <c r="BW23" s="182" t="s">
        <v>259</v>
      </c>
      <c r="BX23" s="182" t="s">
        <v>14</v>
      </c>
      <c r="BY23" s="179">
        <v>44957</v>
      </c>
      <c r="BZ23" s="189" t="s">
        <v>5516</v>
      </c>
      <c r="CA23" s="189" t="s">
        <v>14</v>
      </c>
      <c r="CB23" s="189" t="s">
        <v>14</v>
      </c>
      <c r="CC23" s="189" t="s">
        <v>14</v>
      </c>
      <c r="CD23" s="189" t="s">
        <v>14</v>
      </c>
      <c r="CE23" s="189" t="s">
        <v>259</v>
      </c>
      <c r="CF23" s="189" t="s">
        <v>14</v>
      </c>
      <c r="CG23" s="190">
        <v>44957</v>
      </c>
      <c r="CH23" s="188" t="s">
        <v>9913</v>
      </c>
      <c r="CI23" s="189" t="e">
        <v>#N/A</v>
      </c>
      <c r="CJ23" s="189" t="e">
        <v>#N/A</v>
      </c>
      <c r="CK23" s="189" t="e">
        <v>#N/A</v>
      </c>
      <c r="CL23" s="189" t="e">
        <v>#N/A</v>
      </c>
      <c r="CM23" s="189" t="e">
        <v>#N/A</v>
      </c>
      <c r="CN23" s="189" t="e">
        <v>#N/A</v>
      </c>
      <c r="CO23" s="191" t="e">
        <v>#N/A</v>
      </c>
      <c r="CP23" s="189" t="s">
        <v>5517</v>
      </c>
      <c r="CQ23" s="182" t="s">
        <v>14</v>
      </c>
      <c r="CR23" s="182" t="s">
        <v>14</v>
      </c>
      <c r="CS23" s="182" t="s">
        <v>14</v>
      </c>
      <c r="CT23" s="182" t="s">
        <v>14</v>
      </c>
      <c r="CU23" s="182" t="s">
        <v>259</v>
      </c>
      <c r="CV23" s="182" t="s">
        <v>14</v>
      </c>
      <c r="CW23" s="179">
        <v>44957</v>
      </c>
      <c r="CX23" s="189" t="s">
        <v>5505</v>
      </c>
      <c r="CY23" s="186">
        <v>1900000</v>
      </c>
      <c r="CZ23" s="186" t="s">
        <v>5503</v>
      </c>
      <c r="DA23" s="186" t="s">
        <v>30</v>
      </c>
      <c r="DB23" s="186">
        <v>2</v>
      </c>
      <c r="DC23" s="186" t="s">
        <v>5504</v>
      </c>
      <c r="DD23" s="186" t="s">
        <v>5211</v>
      </c>
      <c r="DE23" s="192">
        <v>44957</v>
      </c>
      <c r="DF23" s="188" t="s">
        <v>5507</v>
      </c>
      <c r="DG23" s="178">
        <v>20708000</v>
      </c>
      <c r="DH23" s="182" t="s">
        <v>5503</v>
      </c>
      <c r="DI23" s="182" t="s">
        <v>30</v>
      </c>
      <c r="DJ23" s="182">
        <v>2</v>
      </c>
      <c r="DK23" s="182" t="s">
        <v>5506</v>
      </c>
      <c r="DL23" s="182" t="s">
        <v>5211</v>
      </c>
      <c r="DM23" s="179">
        <v>44957</v>
      </c>
      <c r="DN23" s="189" t="s">
        <v>5509</v>
      </c>
      <c r="DO23" s="186">
        <v>3654000</v>
      </c>
      <c r="DP23" s="189" t="s">
        <v>5503</v>
      </c>
      <c r="DQ23" s="189" t="s">
        <v>30</v>
      </c>
      <c r="DR23" s="189">
        <v>2</v>
      </c>
      <c r="DS23" s="189" t="s">
        <v>5508</v>
      </c>
      <c r="DT23" s="189" t="s">
        <v>5211</v>
      </c>
      <c r="DU23" s="190">
        <v>44957</v>
      </c>
      <c r="DV23" s="188" t="s">
        <v>5510</v>
      </c>
      <c r="DW23" s="178">
        <v>1900000</v>
      </c>
      <c r="DX23" s="182" t="s">
        <v>5503</v>
      </c>
      <c r="DY23" s="182" t="s">
        <v>30</v>
      </c>
      <c r="DZ23" s="182">
        <v>2</v>
      </c>
      <c r="EA23" s="182" t="s">
        <v>5504</v>
      </c>
      <c r="EB23" s="182" t="s">
        <v>5211</v>
      </c>
      <c r="EC23" s="179">
        <v>44957</v>
      </c>
      <c r="ED23" s="189" t="s">
        <v>5511</v>
      </c>
      <c r="EE23" s="186">
        <v>0</v>
      </c>
      <c r="EF23" s="189" t="s">
        <v>14</v>
      </c>
      <c r="EG23" s="189" t="s">
        <v>14</v>
      </c>
      <c r="EH23" s="189" t="s">
        <v>14</v>
      </c>
      <c r="EI23" s="189" t="s">
        <v>259</v>
      </c>
      <c r="EJ23" s="189" t="s">
        <v>14</v>
      </c>
      <c r="EK23" s="190">
        <v>44957</v>
      </c>
      <c r="EL23" s="188" t="s">
        <v>5512</v>
      </c>
      <c r="EM23" s="178">
        <v>0</v>
      </c>
      <c r="EN23" s="182" t="s">
        <v>14</v>
      </c>
      <c r="EO23" s="182" t="s">
        <v>14</v>
      </c>
      <c r="EP23" s="182" t="s">
        <v>14</v>
      </c>
      <c r="EQ23" s="182" t="s">
        <v>259</v>
      </c>
      <c r="ER23" s="182" t="s">
        <v>14</v>
      </c>
      <c r="ES23" s="179">
        <v>44957</v>
      </c>
      <c r="ET23" s="189" t="s">
        <v>5502</v>
      </c>
      <c r="EU23" s="189">
        <v>886</v>
      </c>
      <c r="EV23" s="189" t="s">
        <v>691</v>
      </c>
      <c r="EW23" s="189" t="s">
        <v>74</v>
      </c>
      <c r="EX23" s="189">
        <v>1</v>
      </c>
      <c r="EY23" s="189" t="s">
        <v>5469</v>
      </c>
      <c r="EZ23" s="189" t="s">
        <v>1485</v>
      </c>
      <c r="FA23" s="190">
        <v>44957</v>
      </c>
      <c r="FB23" s="188" t="s">
        <v>5513</v>
      </c>
      <c r="FC23" s="182">
        <v>3</v>
      </c>
      <c r="FD23" s="182" t="s">
        <v>5503</v>
      </c>
      <c r="FE23" s="182" t="s">
        <v>74</v>
      </c>
      <c r="FF23" s="182">
        <v>1</v>
      </c>
      <c r="FG23" s="182" t="s">
        <v>5482</v>
      </c>
      <c r="FH23" s="182" t="s">
        <v>5211</v>
      </c>
      <c r="FI23" s="179">
        <v>44957</v>
      </c>
      <c r="FJ23" s="188" t="s">
        <v>4656</v>
      </c>
      <c r="FK23" s="189" t="s">
        <v>14</v>
      </c>
      <c r="FL23" s="189" t="s">
        <v>1294</v>
      </c>
      <c r="FM23" s="189" t="s">
        <v>14</v>
      </c>
      <c r="FN23" s="189" t="s">
        <v>14</v>
      </c>
      <c r="FO23" s="189" t="s">
        <v>379</v>
      </c>
      <c r="FP23" s="186" t="s">
        <v>14</v>
      </c>
      <c r="FQ23" s="187">
        <v>44915</v>
      </c>
      <c r="FR23" s="188" t="s">
        <v>4657</v>
      </c>
      <c r="FS23" s="182" t="s">
        <v>14</v>
      </c>
      <c r="FT23" s="182" t="s">
        <v>1294</v>
      </c>
      <c r="FU23" s="182" t="s">
        <v>14</v>
      </c>
      <c r="FV23" s="182" t="s">
        <v>14</v>
      </c>
      <c r="FW23" s="182" t="s">
        <v>379</v>
      </c>
      <c r="FX23" s="182" t="s">
        <v>14</v>
      </c>
      <c r="FY23" s="179">
        <v>44915</v>
      </c>
      <c r="FZ23" s="189" t="s">
        <v>3218</v>
      </c>
      <c r="GA23" s="189">
        <v>0</v>
      </c>
      <c r="GB23" s="189" t="s">
        <v>2699</v>
      </c>
      <c r="GC23" s="189" t="s">
        <v>30</v>
      </c>
      <c r="GD23" s="189">
        <v>2</v>
      </c>
      <c r="GE23" s="189" t="s">
        <v>14</v>
      </c>
      <c r="GF23" s="189" t="s">
        <v>14</v>
      </c>
      <c r="GG23" s="190">
        <v>44863</v>
      </c>
      <c r="GH23" s="188" t="s">
        <v>3224</v>
      </c>
      <c r="GI23" s="182">
        <v>2</v>
      </c>
      <c r="GJ23" s="182" t="s">
        <v>2699</v>
      </c>
      <c r="GK23" s="182" t="s">
        <v>30</v>
      </c>
      <c r="GL23" s="182">
        <v>2</v>
      </c>
      <c r="GM23" s="182" t="s">
        <v>14</v>
      </c>
      <c r="GN23" s="182" t="s">
        <v>14</v>
      </c>
      <c r="GO23" s="179">
        <v>44863</v>
      </c>
      <c r="GP23" s="189" t="s">
        <v>3219</v>
      </c>
      <c r="GQ23" s="189">
        <v>1</v>
      </c>
      <c r="GR23" s="189" t="s">
        <v>2699</v>
      </c>
      <c r="GS23" s="189" t="s">
        <v>30</v>
      </c>
      <c r="GT23" s="189">
        <v>2</v>
      </c>
      <c r="GU23" s="189" t="s">
        <v>14</v>
      </c>
      <c r="GV23" s="189" t="s">
        <v>14</v>
      </c>
      <c r="GW23" s="190">
        <v>44863</v>
      </c>
      <c r="GX23" s="188" t="s">
        <v>3225</v>
      </c>
      <c r="GY23" s="182">
        <v>0</v>
      </c>
      <c r="GZ23" s="182" t="s">
        <v>2699</v>
      </c>
      <c r="HA23" s="182" t="s">
        <v>30</v>
      </c>
      <c r="HB23" s="182">
        <v>2</v>
      </c>
      <c r="HC23" s="182" t="s">
        <v>14</v>
      </c>
      <c r="HD23" s="182" t="s">
        <v>14</v>
      </c>
      <c r="HE23" s="179">
        <v>44863</v>
      </c>
      <c r="HF23" s="189" t="s">
        <v>3217</v>
      </c>
      <c r="HG23" s="189">
        <v>2</v>
      </c>
      <c r="HH23" s="189" t="s">
        <v>2699</v>
      </c>
      <c r="HI23" s="189" t="s">
        <v>30</v>
      </c>
      <c r="HJ23" s="189">
        <v>2</v>
      </c>
      <c r="HK23" s="189" t="s">
        <v>14</v>
      </c>
      <c r="HL23" s="189" t="s">
        <v>14</v>
      </c>
      <c r="HM23" s="190">
        <v>44863</v>
      </c>
      <c r="HN23" s="188" t="s">
        <v>3223</v>
      </c>
      <c r="HO23" s="182">
        <v>2</v>
      </c>
      <c r="HP23" s="182" t="s">
        <v>2699</v>
      </c>
      <c r="HQ23" s="182" t="s">
        <v>30</v>
      </c>
      <c r="HR23" s="182">
        <v>2</v>
      </c>
      <c r="HS23" s="182" t="s">
        <v>14</v>
      </c>
      <c r="HT23" s="182" t="s">
        <v>14</v>
      </c>
      <c r="HU23" s="179">
        <v>44863</v>
      </c>
      <c r="HV23" s="189" t="s">
        <v>3220</v>
      </c>
      <c r="HW23" s="189">
        <v>2</v>
      </c>
      <c r="HX23" s="189" t="s">
        <v>2699</v>
      </c>
      <c r="HY23" s="189" t="s">
        <v>30</v>
      </c>
      <c r="HZ23" s="189">
        <v>2</v>
      </c>
      <c r="IA23" s="189" t="s">
        <v>14</v>
      </c>
      <c r="IB23" s="189" t="s">
        <v>14</v>
      </c>
      <c r="IC23" s="190">
        <v>44863</v>
      </c>
      <c r="ID23" s="188" t="s">
        <v>3222</v>
      </c>
      <c r="IE23" s="182">
        <v>2</v>
      </c>
      <c r="IF23" s="182" t="s">
        <v>2699</v>
      </c>
      <c r="IG23" s="182" t="s">
        <v>30</v>
      </c>
      <c r="IH23" s="182">
        <v>2</v>
      </c>
      <c r="II23" s="182" t="s">
        <v>14</v>
      </c>
      <c r="IJ23" s="182" t="s">
        <v>14</v>
      </c>
      <c r="IK23" s="179">
        <v>44863</v>
      </c>
      <c r="IL23" s="189" t="s">
        <v>3221</v>
      </c>
      <c r="IM23" s="189">
        <v>3</v>
      </c>
      <c r="IN23" s="189" t="s">
        <v>2699</v>
      </c>
      <c r="IO23" s="189" t="s">
        <v>30</v>
      </c>
      <c r="IP23" s="189">
        <v>2</v>
      </c>
      <c r="IQ23" s="189" t="s">
        <v>14</v>
      </c>
      <c r="IR23" s="189" t="s">
        <v>14</v>
      </c>
      <c r="IS23" s="190">
        <v>44863</v>
      </c>
    </row>
    <row r="24" spans="1:253" s="283" customFormat="1" ht="12.95" customHeight="1" x14ac:dyDescent="0.2">
      <c r="A24" s="283" t="s">
        <v>3226</v>
      </c>
      <c r="B24" s="283" t="s">
        <v>9316</v>
      </c>
      <c r="C24" s="283" t="s">
        <v>3227</v>
      </c>
      <c r="D24" s="283" t="s">
        <v>3228</v>
      </c>
      <c r="E24" s="283" t="s">
        <v>8769</v>
      </c>
      <c r="F24" s="283" t="s">
        <v>4921</v>
      </c>
      <c r="G24" s="177">
        <v>5365000</v>
      </c>
      <c r="H24" s="178" t="s">
        <v>1442</v>
      </c>
      <c r="I24" s="178" t="s">
        <v>2025</v>
      </c>
      <c r="J24" s="178">
        <v>2</v>
      </c>
      <c r="K24" s="178" t="s">
        <v>4920</v>
      </c>
      <c r="L24" s="178" t="s">
        <v>4919</v>
      </c>
      <c r="M24" s="179">
        <v>44921</v>
      </c>
      <c r="N24" s="188" t="s">
        <v>4925</v>
      </c>
      <c r="O24" s="180">
        <v>4462</v>
      </c>
      <c r="P24" s="180" t="s">
        <v>4922</v>
      </c>
      <c r="Q24" s="180" t="s">
        <v>2025</v>
      </c>
      <c r="R24" s="180">
        <v>2</v>
      </c>
      <c r="S24" s="180" t="s">
        <v>4924</v>
      </c>
      <c r="T24" s="180" t="s">
        <v>4923</v>
      </c>
      <c r="U24" s="181">
        <v>44921</v>
      </c>
      <c r="V24" s="188" t="s">
        <v>4929</v>
      </c>
      <c r="W24" s="178">
        <v>1133000</v>
      </c>
      <c r="X24" s="178" t="s">
        <v>4926</v>
      </c>
      <c r="Y24" s="178" t="s">
        <v>19</v>
      </c>
      <c r="Z24" s="178">
        <v>3</v>
      </c>
      <c r="AA24" s="178" t="s">
        <v>4928</v>
      </c>
      <c r="AB24" s="178" t="s">
        <v>4927</v>
      </c>
      <c r="AC24" s="179">
        <v>44921</v>
      </c>
      <c r="AD24" s="188" t="s">
        <v>4933</v>
      </c>
      <c r="AE24" s="186">
        <v>227000</v>
      </c>
      <c r="AF24" s="186" t="s">
        <v>4930</v>
      </c>
      <c r="AG24" s="186" t="s">
        <v>2025</v>
      </c>
      <c r="AH24" s="186">
        <v>2</v>
      </c>
      <c r="AI24" s="186" t="s">
        <v>4932</v>
      </c>
      <c r="AJ24" s="186" t="s">
        <v>4931</v>
      </c>
      <c r="AK24" s="187">
        <v>44921</v>
      </c>
      <c r="AL24" s="188" t="s">
        <v>4937</v>
      </c>
      <c r="AM24" s="178">
        <v>180000</v>
      </c>
      <c r="AN24" s="178" t="s">
        <v>4934</v>
      </c>
      <c r="AO24" s="178" t="s">
        <v>2025</v>
      </c>
      <c r="AP24" s="178">
        <v>2</v>
      </c>
      <c r="AQ24" s="178" t="s">
        <v>4936</v>
      </c>
      <c r="AR24" s="178" t="s">
        <v>4935</v>
      </c>
      <c r="AS24" s="179">
        <v>44921</v>
      </c>
      <c r="AT24" s="189" t="s">
        <v>4938</v>
      </c>
      <c r="AU24" s="186" t="s">
        <v>14</v>
      </c>
      <c r="AV24" s="186" t="s">
        <v>14</v>
      </c>
      <c r="AW24" s="186" t="s">
        <v>14</v>
      </c>
      <c r="AX24" s="186" t="s">
        <v>14</v>
      </c>
      <c r="AY24" s="186" t="s">
        <v>4729</v>
      </c>
      <c r="AZ24" s="186" t="s">
        <v>14</v>
      </c>
      <c r="BA24" s="187">
        <v>44921</v>
      </c>
      <c r="BB24" s="188" t="s">
        <v>4955</v>
      </c>
      <c r="BC24" s="178" t="s">
        <v>14</v>
      </c>
      <c r="BD24" s="178" t="s">
        <v>14</v>
      </c>
      <c r="BE24" s="178" t="s">
        <v>14</v>
      </c>
      <c r="BF24" s="178" t="s">
        <v>14</v>
      </c>
      <c r="BG24" s="178" t="s">
        <v>4842</v>
      </c>
      <c r="BH24" s="178" t="s">
        <v>14</v>
      </c>
      <c r="BI24" s="179">
        <v>44921</v>
      </c>
      <c r="BJ24" s="189" t="s">
        <v>4940</v>
      </c>
      <c r="BK24" s="189" t="s">
        <v>14</v>
      </c>
      <c r="BL24" s="189" t="s">
        <v>14</v>
      </c>
      <c r="BM24" s="189" t="s">
        <v>14</v>
      </c>
      <c r="BN24" s="189" t="s">
        <v>14</v>
      </c>
      <c r="BO24" s="189" t="s">
        <v>4939</v>
      </c>
      <c r="BP24" s="186" t="s">
        <v>14</v>
      </c>
      <c r="BQ24" s="190">
        <v>44921</v>
      </c>
      <c r="BR24" s="188" t="s">
        <v>4956</v>
      </c>
      <c r="BS24" s="182" t="s">
        <v>14</v>
      </c>
      <c r="BT24" s="182" t="s">
        <v>14</v>
      </c>
      <c r="BU24" s="182" t="s">
        <v>14</v>
      </c>
      <c r="BV24" s="182" t="s">
        <v>14</v>
      </c>
      <c r="BW24" s="182" t="s">
        <v>4742</v>
      </c>
      <c r="BX24" s="182" t="s">
        <v>14</v>
      </c>
      <c r="BY24" s="179">
        <v>44921</v>
      </c>
      <c r="BZ24" s="189" t="s">
        <v>4957</v>
      </c>
      <c r="CA24" s="189" t="s">
        <v>14</v>
      </c>
      <c r="CB24" s="189" t="s">
        <v>14</v>
      </c>
      <c r="CC24" s="189" t="s">
        <v>14</v>
      </c>
      <c r="CD24" s="189" t="s">
        <v>14</v>
      </c>
      <c r="CE24" s="189" t="s">
        <v>4744</v>
      </c>
      <c r="CF24" s="189" t="s">
        <v>14</v>
      </c>
      <c r="CG24" s="190">
        <v>44921</v>
      </c>
      <c r="CH24" s="188" t="s">
        <v>9914</v>
      </c>
      <c r="CI24" s="189" t="e">
        <v>#N/A</v>
      </c>
      <c r="CJ24" s="189" t="e">
        <v>#N/A</v>
      </c>
      <c r="CK24" s="189" t="e">
        <v>#N/A</v>
      </c>
      <c r="CL24" s="189" t="e">
        <v>#N/A</v>
      </c>
      <c r="CM24" s="189" t="e">
        <v>#N/A</v>
      </c>
      <c r="CN24" s="189" t="e">
        <v>#N/A</v>
      </c>
      <c r="CO24" s="191" t="e">
        <v>#N/A</v>
      </c>
      <c r="CP24" s="189" t="s">
        <v>4958</v>
      </c>
      <c r="CQ24" s="182" t="s">
        <v>14</v>
      </c>
      <c r="CR24" s="182" t="s">
        <v>14</v>
      </c>
      <c r="CS24" s="182" t="s">
        <v>14</v>
      </c>
      <c r="CT24" s="182" t="s">
        <v>14</v>
      </c>
      <c r="CU24" s="182" t="s">
        <v>4746</v>
      </c>
      <c r="CV24" s="182" t="s">
        <v>14</v>
      </c>
      <c r="CW24" s="179">
        <v>44921</v>
      </c>
      <c r="CX24" s="189" t="s">
        <v>4942</v>
      </c>
      <c r="CY24" s="186">
        <v>180000</v>
      </c>
      <c r="CZ24" s="186" t="s">
        <v>4934</v>
      </c>
      <c r="DA24" s="186" t="s">
        <v>2025</v>
      </c>
      <c r="DB24" s="186">
        <v>2</v>
      </c>
      <c r="DC24" s="186" t="s">
        <v>4947</v>
      </c>
      <c r="DD24" s="186" t="s">
        <v>4935</v>
      </c>
      <c r="DE24" s="192">
        <v>44921</v>
      </c>
      <c r="DF24" s="188" t="s">
        <v>4944</v>
      </c>
      <c r="DG24" s="178">
        <v>906000</v>
      </c>
      <c r="DH24" s="182" t="s">
        <v>4934</v>
      </c>
      <c r="DI24" s="182" t="s">
        <v>2025</v>
      </c>
      <c r="DJ24" s="182">
        <v>2</v>
      </c>
      <c r="DK24" s="182" t="s">
        <v>2071</v>
      </c>
      <c r="DL24" s="182" t="s">
        <v>4943</v>
      </c>
      <c r="DM24" s="179">
        <v>44921</v>
      </c>
      <c r="DN24" s="189" t="s">
        <v>4946</v>
      </c>
      <c r="DO24" s="186">
        <v>47000</v>
      </c>
      <c r="DP24" s="189" t="s">
        <v>4934</v>
      </c>
      <c r="DQ24" s="189" t="s">
        <v>2025</v>
      </c>
      <c r="DR24" s="189">
        <v>2</v>
      </c>
      <c r="DS24" s="189" t="s">
        <v>4945</v>
      </c>
      <c r="DT24" s="189" t="s">
        <v>4943</v>
      </c>
      <c r="DU24" s="190">
        <v>44921</v>
      </c>
      <c r="DV24" s="188" t="s">
        <v>4948</v>
      </c>
      <c r="DW24" s="178">
        <v>180000</v>
      </c>
      <c r="DX24" s="182" t="s">
        <v>4934</v>
      </c>
      <c r="DY24" s="182" t="s">
        <v>2025</v>
      </c>
      <c r="DZ24" s="182">
        <v>2</v>
      </c>
      <c r="EA24" s="182" t="s">
        <v>4947</v>
      </c>
      <c r="EB24" s="182" t="s">
        <v>4935</v>
      </c>
      <c r="EC24" s="179">
        <v>44921</v>
      </c>
      <c r="ED24" s="189" t="s">
        <v>4949</v>
      </c>
      <c r="EE24" s="186">
        <v>0</v>
      </c>
      <c r="EF24" s="189" t="s">
        <v>14</v>
      </c>
      <c r="EG24" s="189" t="s">
        <v>14</v>
      </c>
      <c r="EH24" s="189" t="s">
        <v>14</v>
      </c>
      <c r="EI24" s="189" t="s">
        <v>4731</v>
      </c>
      <c r="EJ24" s="189" t="s">
        <v>14</v>
      </c>
      <c r="EK24" s="190">
        <v>44921</v>
      </c>
      <c r="EL24" s="188" t="s">
        <v>4950</v>
      </c>
      <c r="EM24" s="178">
        <v>0</v>
      </c>
      <c r="EN24" s="182" t="s">
        <v>14</v>
      </c>
      <c r="EO24" s="182" t="s">
        <v>14</v>
      </c>
      <c r="EP24" s="182" t="s">
        <v>14</v>
      </c>
      <c r="EQ24" s="182" t="s">
        <v>4733</v>
      </c>
      <c r="ER24" s="182" t="s">
        <v>14</v>
      </c>
      <c r="ES24" s="179">
        <v>44921</v>
      </c>
      <c r="ET24" s="189" t="s">
        <v>4941</v>
      </c>
      <c r="EU24" s="189" t="s">
        <v>14</v>
      </c>
      <c r="EV24" s="189" t="s">
        <v>14</v>
      </c>
      <c r="EW24" s="189" t="s">
        <v>14</v>
      </c>
      <c r="EX24" s="189" t="s">
        <v>14</v>
      </c>
      <c r="EY24" s="189" t="s">
        <v>4939</v>
      </c>
      <c r="EZ24" s="189" t="s">
        <v>14</v>
      </c>
      <c r="FA24" s="190">
        <v>44921</v>
      </c>
      <c r="FB24" s="188" t="s">
        <v>4952</v>
      </c>
      <c r="FC24" s="182">
        <v>2</v>
      </c>
      <c r="FD24" s="182" t="s">
        <v>4934</v>
      </c>
      <c r="FE24" s="182" t="s">
        <v>2025</v>
      </c>
      <c r="FF24" s="182">
        <v>2</v>
      </c>
      <c r="FG24" s="182" t="s">
        <v>4951</v>
      </c>
      <c r="FH24" s="182" t="s">
        <v>4935</v>
      </c>
      <c r="FI24" s="179">
        <v>44921</v>
      </c>
      <c r="FJ24" s="188" t="s">
        <v>4953</v>
      </c>
      <c r="FK24" s="189" t="s">
        <v>14</v>
      </c>
      <c r="FL24" s="189" t="s">
        <v>14</v>
      </c>
      <c r="FM24" s="189" t="s">
        <v>14</v>
      </c>
      <c r="FN24" s="189" t="s">
        <v>14</v>
      </c>
      <c r="FO24" s="189" t="s">
        <v>4795</v>
      </c>
      <c r="FP24" s="186" t="s">
        <v>14</v>
      </c>
      <c r="FQ24" s="187">
        <v>44921</v>
      </c>
      <c r="FR24" s="188" t="s">
        <v>4954</v>
      </c>
      <c r="FS24" s="182" t="s">
        <v>14</v>
      </c>
      <c r="FT24" s="182" t="s">
        <v>14</v>
      </c>
      <c r="FU24" s="182" t="s">
        <v>14</v>
      </c>
      <c r="FV24" s="182" t="s">
        <v>14</v>
      </c>
      <c r="FW24" s="182" t="s">
        <v>4797</v>
      </c>
      <c r="FX24" s="182" t="s">
        <v>14</v>
      </c>
      <c r="FY24" s="179">
        <v>44921</v>
      </c>
      <c r="FZ24" s="189" t="s">
        <v>3230</v>
      </c>
      <c r="GA24" s="189">
        <v>0</v>
      </c>
      <c r="GB24" s="189" t="s">
        <v>2699</v>
      </c>
      <c r="GC24" s="189" t="s">
        <v>30</v>
      </c>
      <c r="GD24" s="189">
        <v>2</v>
      </c>
      <c r="GE24" s="189" t="s">
        <v>14</v>
      </c>
      <c r="GF24" s="189" t="s">
        <v>14</v>
      </c>
      <c r="GG24" s="190">
        <v>44863</v>
      </c>
      <c r="GH24" s="188" t="s">
        <v>3236</v>
      </c>
      <c r="GI24" s="182">
        <v>0</v>
      </c>
      <c r="GJ24" s="182" t="s">
        <v>2699</v>
      </c>
      <c r="GK24" s="182" t="s">
        <v>30</v>
      </c>
      <c r="GL24" s="182">
        <v>2</v>
      </c>
      <c r="GM24" s="182" t="s">
        <v>14</v>
      </c>
      <c r="GN24" s="182" t="s">
        <v>14</v>
      </c>
      <c r="GO24" s="179">
        <v>44863</v>
      </c>
      <c r="GP24" s="189" t="s">
        <v>3231</v>
      </c>
      <c r="GQ24" s="189">
        <v>0</v>
      </c>
      <c r="GR24" s="189" t="s">
        <v>2699</v>
      </c>
      <c r="GS24" s="189" t="s">
        <v>30</v>
      </c>
      <c r="GT24" s="189">
        <v>2</v>
      </c>
      <c r="GU24" s="189" t="s">
        <v>14</v>
      </c>
      <c r="GV24" s="189" t="s">
        <v>14</v>
      </c>
      <c r="GW24" s="190">
        <v>44863</v>
      </c>
      <c r="GX24" s="188" t="s">
        <v>3237</v>
      </c>
      <c r="GY24" s="182">
        <v>0</v>
      </c>
      <c r="GZ24" s="182" t="s">
        <v>2699</v>
      </c>
      <c r="HA24" s="182" t="s">
        <v>30</v>
      </c>
      <c r="HB24" s="182">
        <v>2</v>
      </c>
      <c r="HC24" s="182" t="s">
        <v>14</v>
      </c>
      <c r="HD24" s="182" t="s">
        <v>14</v>
      </c>
      <c r="HE24" s="179">
        <v>44863</v>
      </c>
      <c r="HF24" s="189" t="s">
        <v>3229</v>
      </c>
      <c r="HG24" s="189">
        <v>0</v>
      </c>
      <c r="HH24" s="189" t="s">
        <v>2699</v>
      </c>
      <c r="HI24" s="189" t="s">
        <v>30</v>
      </c>
      <c r="HJ24" s="189">
        <v>2</v>
      </c>
      <c r="HK24" s="189" t="s">
        <v>14</v>
      </c>
      <c r="HL24" s="189" t="s">
        <v>14</v>
      </c>
      <c r="HM24" s="190">
        <v>44863</v>
      </c>
      <c r="HN24" s="188" t="s">
        <v>3235</v>
      </c>
      <c r="HO24" s="182">
        <v>1</v>
      </c>
      <c r="HP24" s="182" t="s">
        <v>2699</v>
      </c>
      <c r="HQ24" s="182" t="s">
        <v>30</v>
      </c>
      <c r="HR24" s="182">
        <v>2</v>
      </c>
      <c r="HS24" s="182" t="s">
        <v>14</v>
      </c>
      <c r="HT24" s="182" t="s">
        <v>14</v>
      </c>
      <c r="HU24" s="179">
        <v>44863</v>
      </c>
      <c r="HV24" s="189" t="s">
        <v>3232</v>
      </c>
      <c r="HW24" s="189">
        <v>0</v>
      </c>
      <c r="HX24" s="189" t="s">
        <v>2699</v>
      </c>
      <c r="HY24" s="189" t="s">
        <v>30</v>
      </c>
      <c r="HZ24" s="189">
        <v>2</v>
      </c>
      <c r="IA24" s="189" t="s">
        <v>14</v>
      </c>
      <c r="IB24" s="189" t="s">
        <v>14</v>
      </c>
      <c r="IC24" s="190">
        <v>44863</v>
      </c>
      <c r="ID24" s="188" t="s">
        <v>3234</v>
      </c>
      <c r="IE24" s="182">
        <v>0</v>
      </c>
      <c r="IF24" s="182" t="s">
        <v>2699</v>
      </c>
      <c r="IG24" s="182" t="s">
        <v>30</v>
      </c>
      <c r="IH24" s="182">
        <v>2</v>
      </c>
      <c r="II24" s="182" t="s">
        <v>14</v>
      </c>
      <c r="IJ24" s="182" t="s">
        <v>14</v>
      </c>
      <c r="IK24" s="179">
        <v>44863</v>
      </c>
      <c r="IL24" s="189" t="s">
        <v>3233</v>
      </c>
      <c r="IM24" s="189">
        <v>1</v>
      </c>
      <c r="IN24" s="189" t="s">
        <v>2699</v>
      </c>
      <c r="IO24" s="189" t="s">
        <v>30</v>
      </c>
      <c r="IP24" s="189">
        <v>2</v>
      </c>
      <c r="IQ24" s="189" t="s">
        <v>14</v>
      </c>
      <c r="IR24" s="189" t="s">
        <v>14</v>
      </c>
      <c r="IS24" s="190">
        <v>44863</v>
      </c>
    </row>
    <row r="25" spans="1:253" s="283" customFormat="1" ht="12.95" customHeight="1" x14ac:dyDescent="0.2">
      <c r="A25" s="283" t="s">
        <v>3651</v>
      </c>
      <c r="B25" s="283" t="s">
        <v>9352</v>
      </c>
      <c r="C25" s="283" t="s">
        <v>3652</v>
      </c>
      <c r="D25" s="283" t="s">
        <v>3653</v>
      </c>
      <c r="E25" s="283" t="s">
        <v>8778</v>
      </c>
      <c r="F25" s="283" t="s">
        <v>4340</v>
      </c>
      <c r="G25" s="177">
        <v>1182000</v>
      </c>
      <c r="H25" s="178" t="s">
        <v>4301</v>
      </c>
      <c r="I25" s="178" t="s">
        <v>2025</v>
      </c>
      <c r="J25" s="178">
        <v>2</v>
      </c>
      <c r="K25" s="178" t="s">
        <v>4303</v>
      </c>
      <c r="L25" s="178" t="s">
        <v>4302</v>
      </c>
      <c r="M25" s="179">
        <v>44893</v>
      </c>
      <c r="N25" s="188" t="s">
        <v>4341</v>
      </c>
      <c r="O25" s="180">
        <v>23180</v>
      </c>
      <c r="P25" s="180" t="s">
        <v>4305</v>
      </c>
      <c r="Q25" s="180" t="s">
        <v>2025</v>
      </c>
      <c r="R25" s="180">
        <v>2</v>
      </c>
      <c r="S25" s="180" t="s">
        <v>1444</v>
      </c>
      <c r="T25" s="180" t="s">
        <v>4306</v>
      </c>
      <c r="U25" s="181">
        <v>44893</v>
      </c>
      <c r="V25" s="188" t="s">
        <v>6403</v>
      </c>
      <c r="W25" s="178">
        <v>1182000</v>
      </c>
      <c r="X25" s="178" t="s">
        <v>4301</v>
      </c>
      <c r="Y25" s="178" t="s">
        <v>2025</v>
      </c>
      <c r="Z25" s="178">
        <v>2</v>
      </c>
      <c r="AA25" s="178" t="s">
        <v>6402</v>
      </c>
      <c r="AB25" s="178" t="s">
        <v>4302</v>
      </c>
      <c r="AC25" s="179">
        <v>44978</v>
      </c>
      <c r="AD25" s="188" t="s">
        <v>6407</v>
      </c>
      <c r="AE25" s="186">
        <v>659000</v>
      </c>
      <c r="AF25" s="186" t="s">
        <v>6404</v>
      </c>
      <c r="AG25" s="186" t="s">
        <v>2025</v>
      </c>
      <c r="AH25" s="186">
        <v>2</v>
      </c>
      <c r="AI25" s="186" t="s">
        <v>6406</v>
      </c>
      <c r="AJ25" s="186" t="s">
        <v>6405</v>
      </c>
      <c r="AK25" s="187">
        <v>44978</v>
      </c>
      <c r="AL25" s="188" t="s">
        <v>6408</v>
      </c>
      <c r="AM25" s="178">
        <v>52000</v>
      </c>
      <c r="AN25" s="178" t="s">
        <v>6391</v>
      </c>
      <c r="AO25" s="178" t="s">
        <v>2025</v>
      </c>
      <c r="AP25" s="178">
        <v>2</v>
      </c>
      <c r="AQ25" s="178" t="s">
        <v>6393</v>
      </c>
      <c r="AR25" s="178" t="s">
        <v>6392</v>
      </c>
      <c r="AS25" s="179">
        <v>44978</v>
      </c>
      <c r="AT25" s="189" t="s">
        <v>4343</v>
      </c>
      <c r="AU25" s="186" t="s">
        <v>14</v>
      </c>
      <c r="AV25" s="186" t="s">
        <v>14</v>
      </c>
      <c r="AW25" s="186" t="s">
        <v>14</v>
      </c>
      <c r="AX25" s="186" t="s">
        <v>14</v>
      </c>
      <c r="AY25" s="186" t="s">
        <v>4311</v>
      </c>
      <c r="AZ25" s="186" t="s">
        <v>14</v>
      </c>
      <c r="BA25" s="187">
        <v>44893</v>
      </c>
      <c r="BB25" s="188" t="s">
        <v>4342</v>
      </c>
      <c r="BC25" s="178" t="s">
        <v>14</v>
      </c>
      <c r="BD25" s="178" t="s">
        <v>14</v>
      </c>
      <c r="BE25" s="178" t="s">
        <v>14</v>
      </c>
      <c r="BF25" s="178" t="s">
        <v>14</v>
      </c>
      <c r="BG25" s="178" t="s">
        <v>4311</v>
      </c>
      <c r="BH25" s="178" t="s">
        <v>14</v>
      </c>
      <c r="BI25" s="179">
        <v>44893</v>
      </c>
      <c r="BJ25" s="189" t="s">
        <v>4666</v>
      </c>
      <c r="BK25" s="189">
        <v>10</v>
      </c>
      <c r="BL25" s="189" t="s">
        <v>4660</v>
      </c>
      <c r="BM25" s="189" t="s">
        <v>2025</v>
      </c>
      <c r="BN25" s="189">
        <v>2</v>
      </c>
      <c r="BO25" s="189" t="s">
        <v>4662</v>
      </c>
      <c r="BP25" s="186" t="s">
        <v>4661</v>
      </c>
      <c r="BQ25" s="190">
        <v>44915</v>
      </c>
      <c r="BR25" s="188" t="s">
        <v>4344</v>
      </c>
      <c r="BS25" s="182" t="s">
        <v>14</v>
      </c>
      <c r="BT25" s="182" t="s">
        <v>14</v>
      </c>
      <c r="BU25" s="182" t="s">
        <v>14</v>
      </c>
      <c r="BV25" s="182" t="s">
        <v>14</v>
      </c>
      <c r="BW25" s="182" t="s">
        <v>4311</v>
      </c>
      <c r="BX25" s="182" t="s">
        <v>14</v>
      </c>
      <c r="BY25" s="179">
        <v>44893</v>
      </c>
      <c r="BZ25" s="189" t="s">
        <v>4345</v>
      </c>
      <c r="CA25" s="189" t="s">
        <v>14</v>
      </c>
      <c r="CB25" s="189" t="s">
        <v>14</v>
      </c>
      <c r="CC25" s="189" t="s">
        <v>14</v>
      </c>
      <c r="CD25" s="189" t="s">
        <v>14</v>
      </c>
      <c r="CE25" s="189" t="s">
        <v>4311</v>
      </c>
      <c r="CF25" s="189" t="s">
        <v>14</v>
      </c>
      <c r="CG25" s="190">
        <v>44893</v>
      </c>
      <c r="CH25" s="188" t="s">
        <v>9915</v>
      </c>
      <c r="CI25" s="189" t="e">
        <v>#N/A</v>
      </c>
      <c r="CJ25" s="189" t="e">
        <v>#N/A</v>
      </c>
      <c r="CK25" s="189" t="e">
        <v>#N/A</v>
      </c>
      <c r="CL25" s="189" t="e">
        <v>#N/A</v>
      </c>
      <c r="CM25" s="189" t="e">
        <v>#N/A</v>
      </c>
      <c r="CN25" s="189" t="e">
        <v>#N/A</v>
      </c>
      <c r="CO25" s="191" t="e">
        <v>#N/A</v>
      </c>
      <c r="CP25" s="189" t="s">
        <v>4346</v>
      </c>
      <c r="CQ25" s="182" t="s">
        <v>14</v>
      </c>
      <c r="CR25" s="182" t="s">
        <v>14</v>
      </c>
      <c r="CS25" s="182" t="s">
        <v>14</v>
      </c>
      <c r="CT25" s="182" t="s">
        <v>14</v>
      </c>
      <c r="CU25" s="182" t="s">
        <v>4311</v>
      </c>
      <c r="CV25" s="182" t="s">
        <v>14</v>
      </c>
      <c r="CW25" s="179">
        <v>44893</v>
      </c>
      <c r="CX25" s="189" t="s">
        <v>6411</v>
      </c>
      <c r="CY25" s="186">
        <v>244000</v>
      </c>
      <c r="CZ25" s="186" t="s">
        <v>6409</v>
      </c>
      <c r="DA25" s="186" t="s">
        <v>2025</v>
      </c>
      <c r="DB25" s="186">
        <v>2</v>
      </c>
      <c r="DC25" s="186" t="s">
        <v>6410</v>
      </c>
      <c r="DD25" s="186" t="s">
        <v>6405</v>
      </c>
      <c r="DE25" s="192">
        <v>44978</v>
      </c>
      <c r="DF25" s="188" t="s">
        <v>6412</v>
      </c>
      <c r="DG25" s="178">
        <v>523000</v>
      </c>
      <c r="DH25" s="182" t="s">
        <v>6409</v>
      </c>
      <c r="DI25" s="182" t="s">
        <v>2025</v>
      </c>
      <c r="DJ25" s="182">
        <v>2</v>
      </c>
      <c r="DK25" s="182" t="s">
        <v>6410</v>
      </c>
      <c r="DL25" s="182" t="s">
        <v>6405</v>
      </c>
      <c r="DM25" s="179">
        <v>44978</v>
      </c>
      <c r="DN25" s="189" t="s">
        <v>6413</v>
      </c>
      <c r="DO25" s="186">
        <v>415000</v>
      </c>
      <c r="DP25" s="189" t="s">
        <v>6409</v>
      </c>
      <c r="DQ25" s="189" t="s">
        <v>2025</v>
      </c>
      <c r="DR25" s="189">
        <v>2</v>
      </c>
      <c r="DS25" s="189" t="s">
        <v>6410</v>
      </c>
      <c r="DT25" s="189" t="s">
        <v>6405</v>
      </c>
      <c r="DU25" s="190">
        <v>44978</v>
      </c>
      <c r="DV25" s="188" t="s">
        <v>6414</v>
      </c>
      <c r="DW25" s="178">
        <v>232000</v>
      </c>
      <c r="DX25" s="182" t="s">
        <v>6409</v>
      </c>
      <c r="DY25" s="182" t="s">
        <v>2025</v>
      </c>
      <c r="DZ25" s="182">
        <v>2</v>
      </c>
      <c r="EA25" s="182" t="s">
        <v>6410</v>
      </c>
      <c r="EB25" s="182" t="s">
        <v>6405</v>
      </c>
      <c r="EC25" s="179">
        <v>44978</v>
      </c>
      <c r="ED25" s="189" t="s">
        <v>6417</v>
      </c>
      <c r="EE25" s="186">
        <v>12000</v>
      </c>
      <c r="EF25" s="189" t="s">
        <v>6415</v>
      </c>
      <c r="EG25" s="189" t="s">
        <v>2025</v>
      </c>
      <c r="EH25" s="189">
        <v>2</v>
      </c>
      <c r="EI25" s="189" t="s">
        <v>6416</v>
      </c>
      <c r="EJ25" s="189" t="s">
        <v>6377</v>
      </c>
      <c r="EK25" s="190">
        <v>44978</v>
      </c>
      <c r="EL25" s="188" t="s">
        <v>6419</v>
      </c>
      <c r="EM25" s="178">
        <v>0</v>
      </c>
      <c r="EN25" s="182" t="s">
        <v>6415</v>
      </c>
      <c r="EO25" s="182" t="s">
        <v>2025</v>
      </c>
      <c r="EP25" s="182">
        <v>2</v>
      </c>
      <c r="EQ25" s="182" t="s">
        <v>6418</v>
      </c>
      <c r="ER25" s="182" t="s">
        <v>6377</v>
      </c>
      <c r="ES25" s="179">
        <v>44978</v>
      </c>
      <c r="ET25" s="189" t="s">
        <v>4667</v>
      </c>
      <c r="EU25" s="189">
        <v>10</v>
      </c>
      <c r="EV25" s="189" t="s">
        <v>4660</v>
      </c>
      <c r="EW25" s="189" t="s">
        <v>2025</v>
      </c>
      <c r="EX25" s="189">
        <v>2</v>
      </c>
      <c r="EY25" s="189" t="s">
        <v>4662</v>
      </c>
      <c r="EZ25" s="189" t="s">
        <v>4661</v>
      </c>
      <c r="FA25" s="190">
        <v>44915</v>
      </c>
      <c r="FB25" s="188" t="s">
        <v>4347</v>
      </c>
      <c r="FC25" s="182">
        <v>5</v>
      </c>
      <c r="FD25" s="182" t="s">
        <v>14</v>
      </c>
      <c r="FE25" s="182" t="s">
        <v>2025</v>
      </c>
      <c r="FF25" s="182">
        <v>2</v>
      </c>
      <c r="FG25" s="182" t="s">
        <v>4318</v>
      </c>
      <c r="FH25" s="182" t="s">
        <v>14</v>
      </c>
      <c r="FI25" s="179">
        <v>44893</v>
      </c>
      <c r="FJ25" s="188" t="s">
        <v>4348</v>
      </c>
      <c r="FK25" s="189" t="s">
        <v>14</v>
      </c>
      <c r="FL25" s="189" t="s">
        <v>14</v>
      </c>
      <c r="FM25" s="189" t="s">
        <v>14</v>
      </c>
      <c r="FN25" s="189" t="s">
        <v>14</v>
      </c>
      <c r="FO25" s="189" t="s">
        <v>4311</v>
      </c>
      <c r="FP25" s="186" t="s">
        <v>14</v>
      </c>
      <c r="FQ25" s="187">
        <v>44893</v>
      </c>
      <c r="FR25" s="188" t="s">
        <v>4349</v>
      </c>
      <c r="FS25" s="182" t="s">
        <v>14</v>
      </c>
      <c r="FT25" s="182" t="s">
        <v>14</v>
      </c>
      <c r="FU25" s="182" t="s">
        <v>14</v>
      </c>
      <c r="FV25" s="182" t="s">
        <v>14</v>
      </c>
      <c r="FW25" s="182">
        <v>0</v>
      </c>
      <c r="FX25" s="182" t="s">
        <v>14</v>
      </c>
      <c r="FY25" s="179">
        <v>44893</v>
      </c>
      <c r="FZ25" s="189" t="s">
        <v>3655</v>
      </c>
      <c r="GA25" s="189">
        <v>0</v>
      </c>
      <c r="GB25" s="189" t="s">
        <v>2699</v>
      </c>
      <c r="GC25" s="189" t="s">
        <v>30</v>
      </c>
      <c r="GD25" s="189">
        <v>2</v>
      </c>
      <c r="GE25" s="189" t="s">
        <v>14</v>
      </c>
      <c r="GF25" s="189" t="s">
        <v>14</v>
      </c>
      <c r="GG25" s="190">
        <v>44865</v>
      </c>
      <c r="GH25" s="188" t="s">
        <v>3661</v>
      </c>
      <c r="GI25" s="182">
        <v>1</v>
      </c>
      <c r="GJ25" s="182" t="s">
        <v>2699</v>
      </c>
      <c r="GK25" s="182" t="s">
        <v>30</v>
      </c>
      <c r="GL25" s="182">
        <v>2</v>
      </c>
      <c r="GM25" s="182" t="s">
        <v>14</v>
      </c>
      <c r="GN25" s="182" t="s">
        <v>14</v>
      </c>
      <c r="GO25" s="179">
        <v>44865</v>
      </c>
      <c r="GP25" s="189" t="s">
        <v>3656</v>
      </c>
      <c r="GQ25" s="189">
        <v>0</v>
      </c>
      <c r="GR25" s="189" t="s">
        <v>2699</v>
      </c>
      <c r="GS25" s="189" t="s">
        <v>30</v>
      </c>
      <c r="GT25" s="189">
        <v>2</v>
      </c>
      <c r="GU25" s="189" t="s">
        <v>14</v>
      </c>
      <c r="GV25" s="189" t="s">
        <v>14</v>
      </c>
      <c r="GW25" s="190">
        <v>44865</v>
      </c>
      <c r="GX25" s="188" t="s">
        <v>3662</v>
      </c>
      <c r="GY25" s="182">
        <v>0</v>
      </c>
      <c r="GZ25" s="182" t="s">
        <v>2699</v>
      </c>
      <c r="HA25" s="182" t="s">
        <v>30</v>
      </c>
      <c r="HB25" s="182">
        <v>2</v>
      </c>
      <c r="HC25" s="182" t="s">
        <v>14</v>
      </c>
      <c r="HD25" s="182" t="s">
        <v>14</v>
      </c>
      <c r="HE25" s="179">
        <v>44865</v>
      </c>
      <c r="HF25" s="189" t="s">
        <v>3654</v>
      </c>
      <c r="HG25" s="189">
        <v>0</v>
      </c>
      <c r="HH25" s="189" t="s">
        <v>2699</v>
      </c>
      <c r="HI25" s="189" t="s">
        <v>30</v>
      </c>
      <c r="HJ25" s="189">
        <v>2</v>
      </c>
      <c r="HK25" s="189" t="s">
        <v>14</v>
      </c>
      <c r="HL25" s="189" t="s">
        <v>14</v>
      </c>
      <c r="HM25" s="190">
        <v>44865</v>
      </c>
      <c r="HN25" s="188" t="s">
        <v>3660</v>
      </c>
      <c r="HO25" s="182">
        <v>1</v>
      </c>
      <c r="HP25" s="182" t="s">
        <v>2699</v>
      </c>
      <c r="HQ25" s="182" t="s">
        <v>30</v>
      </c>
      <c r="HR25" s="182">
        <v>2</v>
      </c>
      <c r="HS25" s="182" t="s">
        <v>14</v>
      </c>
      <c r="HT25" s="182" t="s">
        <v>14</v>
      </c>
      <c r="HU25" s="179">
        <v>44865</v>
      </c>
      <c r="HV25" s="189" t="s">
        <v>3657</v>
      </c>
      <c r="HW25" s="189">
        <v>0</v>
      </c>
      <c r="HX25" s="189" t="s">
        <v>2699</v>
      </c>
      <c r="HY25" s="189" t="s">
        <v>30</v>
      </c>
      <c r="HZ25" s="189">
        <v>2</v>
      </c>
      <c r="IA25" s="189" t="s">
        <v>14</v>
      </c>
      <c r="IB25" s="189" t="s">
        <v>14</v>
      </c>
      <c r="IC25" s="190">
        <v>44865</v>
      </c>
      <c r="ID25" s="188" t="s">
        <v>3659</v>
      </c>
      <c r="IE25" s="182">
        <v>0</v>
      </c>
      <c r="IF25" s="182" t="s">
        <v>2699</v>
      </c>
      <c r="IG25" s="182" t="s">
        <v>30</v>
      </c>
      <c r="IH25" s="182">
        <v>2</v>
      </c>
      <c r="II25" s="182" t="s">
        <v>14</v>
      </c>
      <c r="IJ25" s="182" t="s">
        <v>14</v>
      </c>
      <c r="IK25" s="179">
        <v>44865</v>
      </c>
      <c r="IL25" s="189" t="s">
        <v>3658</v>
      </c>
      <c r="IM25" s="189">
        <v>1</v>
      </c>
      <c r="IN25" s="189" t="s">
        <v>2699</v>
      </c>
      <c r="IO25" s="189" t="s">
        <v>30</v>
      </c>
      <c r="IP25" s="189">
        <v>2</v>
      </c>
      <c r="IQ25" s="189" t="s">
        <v>14</v>
      </c>
      <c r="IR25" s="189" t="s">
        <v>14</v>
      </c>
      <c r="IS25" s="190">
        <v>44865</v>
      </c>
    </row>
    <row r="26" spans="1:253" s="283" customFormat="1" ht="12.95" customHeight="1" x14ac:dyDescent="0.2">
      <c r="A26" s="283" t="s">
        <v>3663</v>
      </c>
      <c r="B26" s="283" t="s">
        <v>9316</v>
      </c>
      <c r="C26" s="283" t="s">
        <v>3664</v>
      </c>
      <c r="D26" s="283" t="s">
        <v>3653</v>
      </c>
      <c r="E26" s="283" t="s">
        <v>8778</v>
      </c>
      <c r="F26" s="283" t="s">
        <v>4322</v>
      </c>
      <c r="G26" s="177">
        <v>1182000</v>
      </c>
      <c r="H26" s="178" t="s">
        <v>4301</v>
      </c>
      <c r="I26" s="178" t="s">
        <v>2025</v>
      </c>
      <c r="J26" s="178">
        <v>2</v>
      </c>
      <c r="K26" s="178" t="s">
        <v>4303</v>
      </c>
      <c r="L26" s="178" t="s">
        <v>4302</v>
      </c>
      <c r="M26" s="179">
        <v>44893</v>
      </c>
      <c r="N26" s="188" t="s">
        <v>4324</v>
      </c>
      <c r="O26" s="180">
        <v>7300</v>
      </c>
      <c r="P26" s="180" t="s">
        <v>4305</v>
      </c>
      <c r="Q26" s="180" t="s">
        <v>74</v>
      </c>
      <c r="R26" s="180">
        <v>1</v>
      </c>
      <c r="S26" s="180" t="s">
        <v>4323</v>
      </c>
      <c r="T26" s="180" t="s">
        <v>4306</v>
      </c>
      <c r="U26" s="181">
        <v>44893</v>
      </c>
      <c r="V26" s="188" t="s">
        <v>4328</v>
      </c>
      <c r="W26" s="178">
        <v>681000</v>
      </c>
      <c r="X26" s="178" t="s">
        <v>4325</v>
      </c>
      <c r="Y26" s="178" t="s">
        <v>2025</v>
      </c>
      <c r="Z26" s="178">
        <v>2</v>
      </c>
      <c r="AA26" s="178" t="s">
        <v>4327</v>
      </c>
      <c r="AB26" s="178" t="s">
        <v>4326</v>
      </c>
      <c r="AC26" s="179">
        <v>44893</v>
      </c>
      <c r="AD26" s="188" t="s">
        <v>6394</v>
      </c>
      <c r="AE26" s="186">
        <v>52000</v>
      </c>
      <c r="AF26" s="186" t="s">
        <v>6391</v>
      </c>
      <c r="AG26" s="186" t="s">
        <v>2025</v>
      </c>
      <c r="AH26" s="186">
        <v>2</v>
      </c>
      <c r="AI26" s="186" t="s">
        <v>6393</v>
      </c>
      <c r="AJ26" s="186" t="s">
        <v>6392</v>
      </c>
      <c r="AK26" s="187">
        <v>44978</v>
      </c>
      <c r="AL26" s="188" t="s">
        <v>6395</v>
      </c>
      <c r="AM26" s="178">
        <v>52000</v>
      </c>
      <c r="AN26" s="178" t="s">
        <v>6391</v>
      </c>
      <c r="AO26" s="178" t="s">
        <v>2025</v>
      </c>
      <c r="AP26" s="178">
        <v>2</v>
      </c>
      <c r="AQ26" s="178" t="s">
        <v>6393</v>
      </c>
      <c r="AR26" s="178" t="s">
        <v>6392</v>
      </c>
      <c r="AS26" s="179">
        <v>44978</v>
      </c>
      <c r="AT26" s="189" t="s">
        <v>4330</v>
      </c>
      <c r="AU26" s="186" t="s">
        <v>14</v>
      </c>
      <c r="AV26" s="186" t="s">
        <v>828</v>
      </c>
      <c r="AW26" s="186" t="s">
        <v>14</v>
      </c>
      <c r="AX26" s="186" t="s">
        <v>14</v>
      </c>
      <c r="AY26" s="186" t="s">
        <v>4288</v>
      </c>
      <c r="AZ26" s="186" t="s">
        <v>828</v>
      </c>
      <c r="BA26" s="187">
        <v>44893</v>
      </c>
      <c r="BB26" s="188" t="s">
        <v>4329</v>
      </c>
      <c r="BC26" s="178" t="s">
        <v>14</v>
      </c>
      <c r="BD26" s="178" t="s">
        <v>828</v>
      </c>
      <c r="BE26" s="178" t="s">
        <v>14</v>
      </c>
      <c r="BF26" s="178" t="s">
        <v>14</v>
      </c>
      <c r="BG26" s="178" t="s">
        <v>4288</v>
      </c>
      <c r="BH26" s="178" t="s">
        <v>828</v>
      </c>
      <c r="BI26" s="179">
        <v>44893</v>
      </c>
      <c r="BJ26" s="189" t="s">
        <v>4664</v>
      </c>
      <c r="BK26" s="189">
        <v>10</v>
      </c>
      <c r="BL26" s="189" t="s">
        <v>4660</v>
      </c>
      <c r="BM26" s="189" t="s">
        <v>2025</v>
      </c>
      <c r="BN26" s="189">
        <v>2</v>
      </c>
      <c r="BO26" s="189" t="s">
        <v>4662</v>
      </c>
      <c r="BP26" s="186" t="s">
        <v>4661</v>
      </c>
      <c r="BQ26" s="190">
        <v>44915</v>
      </c>
      <c r="BR26" s="188" t="s">
        <v>4331</v>
      </c>
      <c r="BS26" s="182" t="s">
        <v>14</v>
      </c>
      <c r="BT26" s="182" t="s">
        <v>828</v>
      </c>
      <c r="BU26" s="182" t="s">
        <v>14</v>
      </c>
      <c r="BV26" s="182" t="s">
        <v>14</v>
      </c>
      <c r="BW26" s="182" t="s">
        <v>4288</v>
      </c>
      <c r="BX26" s="182" t="s">
        <v>828</v>
      </c>
      <c r="BY26" s="179">
        <v>44893</v>
      </c>
      <c r="BZ26" s="189" t="s">
        <v>4332</v>
      </c>
      <c r="CA26" s="189" t="s">
        <v>14</v>
      </c>
      <c r="CB26" s="189" t="s">
        <v>828</v>
      </c>
      <c r="CC26" s="189" t="s">
        <v>14</v>
      </c>
      <c r="CD26" s="189" t="s">
        <v>14</v>
      </c>
      <c r="CE26" s="189" t="s">
        <v>4288</v>
      </c>
      <c r="CF26" s="189" t="s">
        <v>828</v>
      </c>
      <c r="CG26" s="190">
        <v>44893</v>
      </c>
      <c r="CH26" s="188" t="s">
        <v>9916</v>
      </c>
      <c r="CI26" s="189" t="e">
        <v>#N/A</v>
      </c>
      <c r="CJ26" s="189" t="e">
        <v>#N/A</v>
      </c>
      <c r="CK26" s="189" t="e">
        <v>#N/A</v>
      </c>
      <c r="CL26" s="189" t="e">
        <v>#N/A</v>
      </c>
      <c r="CM26" s="189" t="e">
        <v>#N/A</v>
      </c>
      <c r="CN26" s="189" t="e">
        <v>#N/A</v>
      </c>
      <c r="CO26" s="191" t="e">
        <v>#N/A</v>
      </c>
      <c r="CP26" s="189" t="s">
        <v>4333</v>
      </c>
      <c r="CQ26" s="182" t="s">
        <v>14</v>
      </c>
      <c r="CR26" s="182" t="s">
        <v>828</v>
      </c>
      <c r="CS26" s="182" t="s">
        <v>14</v>
      </c>
      <c r="CT26" s="182" t="s">
        <v>14</v>
      </c>
      <c r="CU26" s="182" t="s">
        <v>4288</v>
      </c>
      <c r="CV26" s="182" t="s">
        <v>828</v>
      </c>
      <c r="CW26" s="179">
        <v>44893</v>
      </c>
      <c r="CX26" s="189" t="s">
        <v>6396</v>
      </c>
      <c r="CY26" s="186">
        <v>52000</v>
      </c>
      <c r="CZ26" s="186" t="s">
        <v>6391</v>
      </c>
      <c r="DA26" s="186" t="s">
        <v>2025</v>
      </c>
      <c r="DB26" s="186">
        <v>2</v>
      </c>
      <c r="DC26" s="186" t="s">
        <v>6400</v>
      </c>
      <c r="DD26" s="186" t="s">
        <v>6392</v>
      </c>
      <c r="DE26" s="192">
        <v>44978</v>
      </c>
      <c r="DF26" s="188" t="s">
        <v>6397</v>
      </c>
      <c r="DG26" s="178">
        <v>629000</v>
      </c>
      <c r="DH26" s="182" t="s">
        <v>6391</v>
      </c>
      <c r="DI26" s="182" t="s">
        <v>2025</v>
      </c>
      <c r="DJ26" s="182">
        <v>2</v>
      </c>
      <c r="DK26" s="182" t="s">
        <v>5978</v>
      </c>
      <c r="DL26" s="182" t="s">
        <v>6392</v>
      </c>
      <c r="DM26" s="179">
        <v>44978</v>
      </c>
      <c r="DN26" s="189" t="s">
        <v>6399</v>
      </c>
      <c r="DO26" s="186">
        <v>0</v>
      </c>
      <c r="DP26" s="189" t="s">
        <v>6391</v>
      </c>
      <c r="DQ26" s="189" t="s">
        <v>2025</v>
      </c>
      <c r="DR26" s="189">
        <v>2</v>
      </c>
      <c r="DS26" s="189" t="s">
        <v>6398</v>
      </c>
      <c r="DT26" s="189" t="s">
        <v>6392</v>
      </c>
      <c r="DU26" s="190">
        <v>44978</v>
      </c>
      <c r="DV26" s="188" t="s">
        <v>6401</v>
      </c>
      <c r="DW26" s="178">
        <v>52000</v>
      </c>
      <c r="DX26" s="182" t="s">
        <v>6391</v>
      </c>
      <c r="DY26" s="182" t="s">
        <v>2025</v>
      </c>
      <c r="DZ26" s="182">
        <v>2</v>
      </c>
      <c r="EA26" s="182" t="s">
        <v>6400</v>
      </c>
      <c r="EB26" s="182" t="s">
        <v>6392</v>
      </c>
      <c r="EC26" s="179">
        <v>44978</v>
      </c>
      <c r="ED26" s="189" t="s">
        <v>5260</v>
      </c>
      <c r="EE26" s="186">
        <v>0</v>
      </c>
      <c r="EF26" s="189" t="s">
        <v>4334</v>
      </c>
      <c r="EG26" s="189" t="s">
        <v>2025</v>
      </c>
      <c r="EH26" s="189">
        <v>2</v>
      </c>
      <c r="EI26" s="189" t="s">
        <v>5259</v>
      </c>
      <c r="EJ26" s="189" t="s">
        <v>4335</v>
      </c>
      <c r="EK26" s="190">
        <v>44953</v>
      </c>
      <c r="EL26" s="188" t="s">
        <v>5261</v>
      </c>
      <c r="EM26" s="178">
        <v>0</v>
      </c>
      <c r="EN26" s="182" t="s">
        <v>4334</v>
      </c>
      <c r="EO26" s="182" t="s">
        <v>2025</v>
      </c>
      <c r="EP26" s="182">
        <v>2</v>
      </c>
      <c r="EQ26" s="182" t="s">
        <v>5259</v>
      </c>
      <c r="ER26" s="182" t="s">
        <v>4335</v>
      </c>
      <c r="ES26" s="179">
        <v>44953</v>
      </c>
      <c r="ET26" s="189" t="s">
        <v>4665</v>
      </c>
      <c r="EU26" s="189">
        <v>10</v>
      </c>
      <c r="EV26" s="189" t="s">
        <v>4660</v>
      </c>
      <c r="EW26" s="189" t="s">
        <v>2025</v>
      </c>
      <c r="EX26" s="189">
        <v>2</v>
      </c>
      <c r="EY26" s="189" t="s">
        <v>4662</v>
      </c>
      <c r="EZ26" s="189" t="s">
        <v>4661</v>
      </c>
      <c r="FA26" s="190">
        <v>44915</v>
      </c>
      <c r="FB26" s="188" t="s">
        <v>4337</v>
      </c>
      <c r="FC26" s="182">
        <v>1</v>
      </c>
      <c r="FD26" s="182" t="s">
        <v>4334</v>
      </c>
      <c r="FE26" s="182" t="s">
        <v>2025</v>
      </c>
      <c r="FF26" s="182">
        <v>2</v>
      </c>
      <c r="FG26" s="182" t="s">
        <v>4336</v>
      </c>
      <c r="FH26" s="182" t="s">
        <v>4335</v>
      </c>
      <c r="FI26" s="179">
        <v>44893</v>
      </c>
      <c r="FJ26" s="188" t="s">
        <v>4338</v>
      </c>
      <c r="FK26" s="189" t="s">
        <v>14</v>
      </c>
      <c r="FL26" s="189" t="s">
        <v>828</v>
      </c>
      <c r="FM26" s="189" t="s">
        <v>14</v>
      </c>
      <c r="FN26" s="189" t="s">
        <v>14</v>
      </c>
      <c r="FO26" s="189" t="s">
        <v>4288</v>
      </c>
      <c r="FP26" s="186" t="s">
        <v>828</v>
      </c>
      <c r="FQ26" s="187">
        <v>44893</v>
      </c>
      <c r="FR26" s="188" t="s">
        <v>4339</v>
      </c>
      <c r="FS26" s="182" t="s">
        <v>14</v>
      </c>
      <c r="FT26" s="182" t="s">
        <v>828</v>
      </c>
      <c r="FU26" s="182" t="s">
        <v>14</v>
      </c>
      <c r="FV26" s="182" t="s">
        <v>14</v>
      </c>
      <c r="FW26" s="182" t="s">
        <v>4288</v>
      </c>
      <c r="FX26" s="182" t="s">
        <v>828</v>
      </c>
      <c r="FY26" s="179">
        <v>44893</v>
      </c>
      <c r="FZ26" s="189" t="s">
        <v>3666</v>
      </c>
      <c r="GA26" s="189">
        <v>0</v>
      </c>
      <c r="GB26" s="189" t="s">
        <v>2699</v>
      </c>
      <c r="GC26" s="189" t="s">
        <v>30</v>
      </c>
      <c r="GD26" s="189">
        <v>2</v>
      </c>
      <c r="GE26" s="189" t="s">
        <v>14</v>
      </c>
      <c r="GF26" s="189" t="s">
        <v>14</v>
      </c>
      <c r="GG26" s="190">
        <v>44865</v>
      </c>
      <c r="GH26" s="188" t="s">
        <v>3672</v>
      </c>
      <c r="GI26" s="182">
        <v>1</v>
      </c>
      <c r="GJ26" s="182" t="s">
        <v>2699</v>
      </c>
      <c r="GK26" s="182" t="s">
        <v>30</v>
      </c>
      <c r="GL26" s="182">
        <v>2</v>
      </c>
      <c r="GM26" s="182" t="s">
        <v>14</v>
      </c>
      <c r="GN26" s="182" t="s">
        <v>14</v>
      </c>
      <c r="GO26" s="179">
        <v>44865</v>
      </c>
      <c r="GP26" s="189" t="s">
        <v>3667</v>
      </c>
      <c r="GQ26" s="189">
        <v>0</v>
      </c>
      <c r="GR26" s="189" t="s">
        <v>2699</v>
      </c>
      <c r="GS26" s="189" t="s">
        <v>30</v>
      </c>
      <c r="GT26" s="189">
        <v>2</v>
      </c>
      <c r="GU26" s="189" t="s">
        <v>14</v>
      </c>
      <c r="GV26" s="189" t="s">
        <v>14</v>
      </c>
      <c r="GW26" s="190">
        <v>44865</v>
      </c>
      <c r="GX26" s="188" t="s">
        <v>3673</v>
      </c>
      <c r="GY26" s="182">
        <v>0</v>
      </c>
      <c r="GZ26" s="182" t="s">
        <v>2699</v>
      </c>
      <c r="HA26" s="182" t="s">
        <v>30</v>
      </c>
      <c r="HB26" s="182">
        <v>2</v>
      </c>
      <c r="HC26" s="182" t="s">
        <v>14</v>
      </c>
      <c r="HD26" s="182" t="s">
        <v>14</v>
      </c>
      <c r="HE26" s="179">
        <v>44865</v>
      </c>
      <c r="HF26" s="189" t="s">
        <v>3665</v>
      </c>
      <c r="HG26" s="189">
        <v>0</v>
      </c>
      <c r="HH26" s="189" t="s">
        <v>2699</v>
      </c>
      <c r="HI26" s="189" t="s">
        <v>30</v>
      </c>
      <c r="HJ26" s="189">
        <v>2</v>
      </c>
      <c r="HK26" s="189" t="s">
        <v>14</v>
      </c>
      <c r="HL26" s="189" t="s">
        <v>14</v>
      </c>
      <c r="HM26" s="190">
        <v>44865</v>
      </c>
      <c r="HN26" s="188" t="s">
        <v>3671</v>
      </c>
      <c r="HO26" s="182">
        <v>1</v>
      </c>
      <c r="HP26" s="182" t="s">
        <v>2699</v>
      </c>
      <c r="HQ26" s="182" t="s">
        <v>30</v>
      </c>
      <c r="HR26" s="182">
        <v>2</v>
      </c>
      <c r="HS26" s="182" t="s">
        <v>14</v>
      </c>
      <c r="HT26" s="182" t="s">
        <v>14</v>
      </c>
      <c r="HU26" s="179">
        <v>44865</v>
      </c>
      <c r="HV26" s="189" t="s">
        <v>3668</v>
      </c>
      <c r="HW26" s="189">
        <v>0</v>
      </c>
      <c r="HX26" s="189" t="s">
        <v>2699</v>
      </c>
      <c r="HY26" s="189" t="s">
        <v>30</v>
      </c>
      <c r="HZ26" s="189">
        <v>2</v>
      </c>
      <c r="IA26" s="189" t="s">
        <v>14</v>
      </c>
      <c r="IB26" s="189" t="s">
        <v>14</v>
      </c>
      <c r="IC26" s="190">
        <v>44865</v>
      </c>
      <c r="ID26" s="188" t="s">
        <v>3670</v>
      </c>
      <c r="IE26" s="182">
        <v>0</v>
      </c>
      <c r="IF26" s="182" t="s">
        <v>2699</v>
      </c>
      <c r="IG26" s="182" t="s">
        <v>30</v>
      </c>
      <c r="IH26" s="182">
        <v>2</v>
      </c>
      <c r="II26" s="182" t="s">
        <v>14</v>
      </c>
      <c r="IJ26" s="182" t="s">
        <v>14</v>
      </c>
      <c r="IK26" s="179">
        <v>44865</v>
      </c>
      <c r="IL26" s="189" t="s">
        <v>3669</v>
      </c>
      <c r="IM26" s="189">
        <v>1</v>
      </c>
      <c r="IN26" s="189" t="s">
        <v>2699</v>
      </c>
      <c r="IO26" s="189" t="s">
        <v>30</v>
      </c>
      <c r="IP26" s="189">
        <v>2</v>
      </c>
      <c r="IQ26" s="189" t="s">
        <v>14</v>
      </c>
      <c r="IR26" s="189" t="s">
        <v>14</v>
      </c>
      <c r="IS26" s="190">
        <v>44865</v>
      </c>
    </row>
    <row r="27" spans="1:253" s="283" customFormat="1" ht="12.95" customHeight="1" x14ac:dyDescent="0.2">
      <c r="A27" s="283" t="s">
        <v>3674</v>
      </c>
      <c r="B27" s="283" t="s">
        <v>9282</v>
      </c>
      <c r="C27" s="283" t="s">
        <v>3675</v>
      </c>
      <c r="D27" s="283" t="s">
        <v>3653</v>
      </c>
      <c r="E27" s="283" t="s">
        <v>8778</v>
      </c>
      <c r="F27" s="283" t="s">
        <v>4304</v>
      </c>
      <c r="G27" s="177">
        <v>1182000</v>
      </c>
      <c r="H27" s="178" t="s">
        <v>4301</v>
      </c>
      <c r="I27" s="178" t="s">
        <v>2025</v>
      </c>
      <c r="J27" s="178">
        <v>2</v>
      </c>
      <c r="K27" s="178" t="s">
        <v>4303</v>
      </c>
      <c r="L27" s="178" t="s">
        <v>4302</v>
      </c>
      <c r="M27" s="179">
        <v>44893</v>
      </c>
      <c r="N27" s="188" t="s">
        <v>4308</v>
      </c>
      <c r="O27" s="180">
        <v>23180</v>
      </c>
      <c r="P27" s="180" t="s">
        <v>4305</v>
      </c>
      <c r="Q27" s="180" t="s">
        <v>2025</v>
      </c>
      <c r="R27" s="180">
        <v>2</v>
      </c>
      <c r="S27" s="180" t="s">
        <v>4307</v>
      </c>
      <c r="T27" s="180" t="s">
        <v>4306</v>
      </c>
      <c r="U27" s="181">
        <v>44893</v>
      </c>
      <c r="V27" s="188" t="s">
        <v>6379</v>
      </c>
      <c r="W27" s="178">
        <v>1182000</v>
      </c>
      <c r="X27" s="178" t="s">
        <v>6376</v>
      </c>
      <c r="Y27" s="178" t="s">
        <v>2025</v>
      </c>
      <c r="Z27" s="178">
        <v>2</v>
      </c>
      <c r="AA27" s="178" t="s">
        <v>6378</v>
      </c>
      <c r="AB27" s="178" t="s">
        <v>6377</v>
      </c>
      <c r="AC27" s="179">
        <v>44978</v>
      </c>
      <c r="AD27" s="188" t="s">
        <v>6381</v>
      </c>
      <c r="AE27" s="186">
        <v>607000</v>
      </c>
      <c r="AF27" s="186" t="s">
        <v>6376</v>
      </c>
      <c r="AG27" s="186" t="s">
        <v>2025</v>
      </c>
      <c r="AH27" s="186">
        <v>2</v>
      </c>
      <c r="AI27" s="186" t="s">
        <v>6380</v>
      </c>
      <c r="AJ27" s="186" t="s">
        <v>6377</v>
      </c>
      <c r="AK27" s="187">
        <v>44978</v>
      </c>
      <c r="AL27" s="188" t="s">
        <v>4310</v>
      </c>
      <c r="AM27" s="178" t="s">
        <v>14</v>
      </c>
      <c r="AN27" s="178" t="s">
        <v>14</v>
      </c>
      <c r="AO27" s="178" t="s">
        <v>14</v>
      </c>
      <c r="AP27" s="178" t="s">
        <v>14</v>
      </c>
      <c r="AQ27" s="178" t="s">
        <v>4309</v>
      </c>
      <c r="AR27" s="178" t="s">
        <v>14</v>
      </c>
      <c r="AS27" s="179">
        <v>44893</v>
      </c>
      <c r="AT27" s="189" t="s">
        <v>4313</v>
      </c>
      <c r="AU27" s="186" t="s">
        <v>14</v>
      </c>
      <c r="AV27" s="186" t="s">
        <v>14</v>
      </c>
      <c r="AW27" s="186" t="s">
        <v>14</v>
      </c>
      <c r="AX27" s="186" t="s">
        <v>14</v>
      </c>
      <c r="AY27" s="186" t="s">
        <v>4311</v>
      </c>
      <c r="AZ27" s="186" t="s">
        <v>14</v>
      </c>
      <c r="BA27" s="187">
        <v>44893</v>
      </c>
      <c r="BB27" s="188" t="s">
        <v>4312</v>
      </c>
      <c r="BC27" s="178" t="s">
        <v>14</v>
      </c>
      <c r="BD27" s="178" t="s">
        <v>14</v>
      </c>
      <c r="BE27" s="178" t="s">
        <v>14</v>
      </c>
      <c r="BF27" s="178" t="s">
        <v>14</v>
      </c>
      <c r="BG27" s="178" t="s">
        <v>4311</v>
      </c>
      <c r="BH27" s="178" t="s">
        <v>14</v>
      </c>
      <c r="BI27" s="179">
        <v>44893</v>
      </c>
      <c r="BJ27" s="189" t="s">
        <v>4314</v>
      </c>
      <c r="BK27" s="189" t="s">
        <v>14</v>
      </c>
      <c r="BL27" s="189" t="s">
        <v>14</v>
      </c>
      <c r="BM27" s="189" t="s">
        <v>14</v>
      </c>
      <c r="BN27" s="189" t="s">
        <v>14</v>
      </c>
      <c r="BO27" s="189" t="s">
        <v>4311</v>
      </c>
      <c r="BP27" s="186" t="s">
        <v>14</v>
      </c>
      <c r="BQ27" s="190">
        <v>44893</v>
      </c>
      <c r="BR27" s="188" t="s">
        <v>4315</v>
      </c>
      <c r="BS27" s="182" t="s">
        <v>14</v>
      </c>
      <c r="BT27" s="182" t="s">
        <v>14</v>
      </c>
      <c r="BU27" s="182" t="s">
        <v>14</v>
      </c>
      <c r="BV27" s="182" t="s">
        <v>14</v>
      </c>
      <c r="BW27" s="182" t="s">
        <v>4311</v>
      </c>
      <c r="BX27" s="182" t="s">
        <v>14</v>
      </c>
      <c r="BY27" s="179">
        <v>44893</v>
      </c>
      <c r="BZ27" s="189" t="s">
        <v>4316</v>
      </c>
      <c r="CA27" s="189" t="s">
        <v>14</v>
      </c>
      <c r="CB27" s="189" t="s">
        <v>14</v>
      </c>
      <c r="CC27" s="189" t="s">
        <v>14</v>
      </c>
      <c r="CD27" s="189" t="s">
        <v>14</v>
      </c>
      <c r="CE27" s="189" t="s">
        <v>4311</v>
      </c>
      <c r="CF27" s="189" t="s">
        <v>14</v>
      </c>
      <c r="CG27" s="190">
        <v>44893</v>
      </c>
      <c r="CH27" s="188" t="s">
        <v>9917</v>
      </c>
      <c r="CI27" s="189" t="e">
        <v>#N/A</v>
      </c>
      <c r="CJ27" s="189" t="e">
        <v>#N/A</v>
      </c>
      <c r="CK27" s="189" t="e">
        <v>#N/A</v>
      </c>
      <c r="CL27" s="189" t="e">
        <v>#N/A</v>
      </c>
      <c r="CM27" s="189" t="e">
        <v>#N/A</v>
      </c>
      <c r="CN27" s="189" t="e">
        <v>#N/A</v>
      </c>
      <c r="CO27" s="191" t="e">
        <v>#N/A</v>
      </c>
      <c r="CP27" s="189" t="s">
        <v>4317</v>
      </c>
      <c r="CQ27" s="182" t="s">
        <v>14</v>
      </c>
      <c r="CR27" s="182" t="s">
        <v>14</v>
      </c>
      <c r="CS27" s="182" t="s">
        <v>14</v>
      </c>
      <c r="CT27" s="182" t="s">
        <v>14</v>
      </c>
      <c r="CU27" s="182" t="s">
        <v>4311</v>
      </c>
      <c r="CV27" s="182" t="s">
        <v>14</v>
      </c>
      <c r="CW27" s="179">
        <v>44893</v>
      </c>
      <c r="CX27" s="189" t="s">
        <v>6382</v>
      </c>
      <c r="CY27" s="186">
        <v>192000</v>
      </c>
      <c r="CZ27" s="186" t="s">
        <v>6376</v>
      </c>
      <c r="DA27" s="186" t="s">
        <v>2025</v>
      </c>
      <c r="DB27" s="186">
        <v>2</v>
      </c>
      <c r="DC27" s="186" t="s">
        <v>6387</v>
      </c>
      <c r="DD27" s="186" t="s">
        <v>6377</v>
      </c>
      <c r="DE27" s="192">
        <v>44978</v>
      </c>
      <c r="DF27" s="188" t="s">
        <v>6384</v>
      </c>
      <c r="DG27" s="178">
        <v>575000</v>
      </c>
      <c r="DH27" s="182" t="s">
        <v>6376</v>
      </c>
      <c r="DI27" s="182" t="s">
        <v>2025</v>
      </c>
      <c r="DJ27" s="182">
        <v>2</v>
      </c>
      <c r="DK27" s="182" t="s">
        <v>6383</v>
      </c>
      <c r="DL27" s="182" t="s">
        <v>6377</v>
      </c>
      <c r="DM27" s="179">
        <v>44978</v>
      </c>
      <c r="DN27" s="189" t="s">
        <v>6386</v>
      </c>
      <c r="DO27" s="186">
        <v>415000</v>
      </c>
      <c r="DP27" s="189" t="s">
        <v>6376</v>
      </c>
      <c r="DQ27" s="189" t="s">
        <v>2025</v>
      </c>
      <c r="DR27" s="189">
        <v>2</v>
      </c>
      <c r="DS27" s="189" t="s">
        <v>6385</v>
      </c>
      <c r="DT27" s="189" t="s">
        <v>6377</v>
      </c>
      <c r="DU27" s="190">
        <v>44978</v>
      </c>
      <c r="DV27" s="188" t="s">
        <v>6388</v>
      </c>
      <c r="DW27" s="178">
        <v>180000</v>
      </c>
      <c r="DX27" s="182" t="s">
        <v>6376</v>
      </c>
      <c r="DY27" s="182" t="s">
        <v>2025</v>
      </c>
      <c r="DZ27" s="182">
        <v>2</v>
      </c>
      <c r="EA27" s="182" t="s">
        <v>6387</v>
      </c>
      <c r="EB27" s="182" t="s">
        <v>6377</v>
      </c>
      <c r="EC27" s="179">
        <v>44978</v>
      </c>
      <c r="ED27" s="189" t="s">
        <v>6390</v>
      </c>
      <c r="EE27" s="186">
        <v>12000</v>
      </c>
      <c r="EF27" s="189" t="s">
        <v>6376</v>
      </c>
      <c r="EG27" s="189" t="s">
        <v>2025</v>
      </c>
      <c r="EH27" s="189">
        <v>2</v>
      </c>
      <c r="EI27" s="189" t="s">
        <v>6389</v>
      </c>
      <c r="EJ27" s="189" t="s">
        <v>6377</v>
      </c>
      <c r="EK27" s="190">
        <v>44978</v>
      </c>
      <c r="EL27" s="188" t="s">
        <v>5258</v>
      </c>
      <c r="EM27" s="178">
        <v>0</v>
      </c>
      <c r="EN27" s="182" t="s">
        <v>14</v>
      </c>
      <c r="EO27" s="182" t="s">
        <v>2025</v>
      </c>
      <c r="EP27" s="182">
        <v>2</v>
      </c>
      <c r="EQ27" s="182" t="s">
        <v>5257</v>
      </c>
      <c r="ER27" s="182" t="s">
        <v>14</v>
      </c>
      <c r="ES27" s="179">
        <v>44953</v>
      </c>
      <c r="ET27" s="189" t="s">
        <v>4663</v>
      </c>
      <c r="EU27" s="189">
        <v>10</v>
      </c>
      <c r="EV27" s="189" t="s">
        <v>4660</v>
      </c>
      <c r="EW27" s="189" t="s">
        <v>2025</v>
      </c>
      <c r="EX27" s="189">
        <v>2</v>
      </c>
      <c r="EY27" s="189" t="s">
        <v>4662</v>
      </c>
      <c r="EZ27" s="189" t="s">
        <v>4661</v>
      </c>
      <c r="FA27" s="190">
        <v>44915</v>
      </c>
      <c r="FB27" s="188" t="s">
        <v>4319</v>
      </c>
      <c r="FC27" s="182">
        <v>5</v>
      </c>
      <c r="FD27" s="182" t="s">
        <v>14</v>
      </c>
      <c r="FE27" s="182" t="s">
        <v>2025</v>
      </c>
      <c r="FF27" s="182">
        <v>2</v>
      </c>
      <c r="FG27" s="182" t="s">
        <v>4318</v>
      </c>
      <c r="FH27" s="182" t="s">
        <v>14</v>
      </c>
      <c r="FI27" s="179">
        <v>44893</v>
      </c>
      <c r="FJ27" s="188" t="s">
        <v>4320</v>
      </c>
      <c r="FK27" s="189" t="s">
        <v>14</v>
      </c>
      <c r="FL27" s="189" t="s">
        <v>14</v>
      </c>
      <c r="FM27" s="189" t="s">
        <v>14</v>
      </c>
      <c r="FN27" s="189" t="s">
        <v>14</v>
      </c>
      <c r="FO27" s="189" t="s">
        <v>4311</v>
      </c>
      <c r="FP27" s="186" t="s">
        <v>14</v>
      </c>
      <c r="FQ27" s="187">
        <v>44893</v>
      </c>
      <c r="FR27" s="188" t="s">
        <v>4321</v>
      </c>
      <c r="FS27" s="182" t="s">
        <v>14</v>
      </c>
      <c r="FT27" s="182" t="s">
        <v>14</v>
      </c>
      <c r="FU27" s="182" t="s">
        <v>14</v>
      </c>
      <c r="FV27" s="182" t="s">
        <v>14</v>
      </c>
      <c r="FW27" s="182" t="s">
        <v>4311</v>
      </c>
      <c r="FX27" s="182" t="s">
        <v>14</v>
      </c>
      <c r="FY27" s="179">
        <v>44893</v>
      </c>
      <c r="FZ27" s="189" t="s">
        <v>3677</v>
      </c>
      <c r="GA27" s="189">
        <v>0</v>
      </c>
      <c r="GB27" s="189" t="s">
        <v>2699</v>
      </c>
      <c r="GC27" s="189" t="s">
        <v>30</v>
      </c>
      <c r="GD27" s="189">
        <v>2</v>
      </c>
      <c r="GE27" s="189" t="s">
        <v>14</v>
      </c>
      <c r="GF27" s="189" t="s">
        <v>14</v>
      </c>
      <c r="GG27" s="190">
        <v>44865</v>
      </c>
      <c r="GH27" s="188" t="s">
        <v>3683</v>
      </c>
      <c r="GI27" s="182">
        <v>1</v>
      </c>
      <c r="GJ27" s="182" t="s">
        <v>2699</v>
      </c>
      <c r="GK27" s="182" t="s">
        <v>30</v>
      </c>
      <c r="GL27" s="182">
        <v>2</v>
      </c>
      <c r="GM27" s="182" t="s">
        <v>14</v>
      </c>
      <c r="GN27" s="182" t="s">
        <v>14</v>
      </c>
      <c r="GO27" s="179">
        <v>44865</v>
      </c>
      <c r="GP27" s="189" t="s">
        <v>3678</v>
      </c>
      <c r="GQ27" s="189">
        <v>0</v>
      </c>
      <c r="GR27" s="189" t="s">
        <v>2699</v>
      </c>
      <c r="GS27" s="189" t="s">
        <v>30</v>
      </c>
      <c r="GT27" s="189">
        <v>2</v>
      </c>
      <c r="GU27" s="189" t="s">
        <v>14</v>
      </c>
      <c r="GV27" s="189" t="s">
        <v>14</v>
      </c>
      <c r="GW27" s="190">
        <v>44865</v>
      </c>
      <c r="GX27" s="188" t="s">
        <v>3684</v>
      </c>
      <c r="GY27" s="182">
        <v>0</v>
      </c>
      <c r="GZ27" s="182" t="s">
        <v>2699</v>
      </c>
      <c r="HA27" s="182" t="s">
        <v>30</v>
      </c>
      <c r="HB27" s="182">
        <v>2</v>
      </c>
      <c r="HC27" s="182" t="s">
        <v>14</v>
      </c>
      <c r="HD27" s="182" t="s">
        <v>14</v>
      </c>
      <c r="HE27" s="179">
        <v>44865</v>
      </c>
      <c r="HF27" s="189" t="s">
        <v>3676</v>
      </c>
      <c r="HG27" s="189">
        <v>0</v>
      </c>
      <c r="HH27" s="189" t="s">
        <v>2699</v>
      </c>
      <c r="HI27" s="189" t="s">
        <v>30</v>
      </c>
      <c r="HJ27" s="189">
        <v>2</v>
      </c>
      <c r="HK27" s="189" t="s">
        <v>14</v>
      </c>
      <c r="HL27" s="189" t="s">
        <v>14</v>
      </c>
      <c r="HM27" s="190">
        <v>44865</v>
      </c>
      <c r="HN27" s="188" t="s">
        <v>3682</v>
      </c>
      <c r="HO27" s="182">
        <v>0</v>
      </c>
      <c r="HP27" s="182" t="s">
        <v>2699</v>
      </c>
      <c r="HQ27" s="182" t="s">
        <v>30</v>
      </c>
      <c r="HR27" s="182">
        <v>2</v>
      </c>
      <c r="HS27" s="182" t="s">
        <v>14</v>
      </c>
      <c r="HT27" s="182" t="s">
        <v>14</v>
      </c>
      <c r="HU27" s="179">
        <v>44865</v>
      </c>
      <c r="HV27" s="189" t="s">
        <v>3679</v>
      </c>
      <c r="HW27" s="189">
        <v>0</v>
      </c>
      <c r="HX27" s="189" t="s">
        <v>2699</v>
      </c>
      <c r="HY27" s="189" t="s">
        <v>30</v>
      </c>
      <c r="HZ27" s="189">
        <v>2</v>
      </c>
      <c r="IA27" s="189" t="s">
        <v>14</v>
      </c>
      <c r="IB27" s="189" t="s">
        <v>14</v>
      </c>
      <c r="IC27" s="190">
        <v>44865</v>
      </c>
      <c r="ID27" s="188" t="s">
        <v>3681</v>
      </c>
      <c r="IE27" s="182">
        <v>0</v>
      </c>
      <c r="IF27" s="182" t="s">
        <v>2699</v>
      </c>
      <c r="IG27" s="182" t="s">
        <v>30</v>
      </c>
      <c r="IH27" s="182">
        <v>2</v>
      </c>
      <c r="II27" s="182" t="s">
        <v>14</v>
      </c>
      <c r="IJ27" s="182" t="s">
        <v>14</v>
      </c>
      <c r="IK27" s="179">
        <v>44865</v>
      </c>
      <c r="IL27" s="189" t="s">
        <v>3680</v>
      </c>
      <c r="IM27" s="189">
        <v>1</v>
      </c>
      <c r="IN27" s="189" t="s">
        <v>2699</v>
      </c>
      <c r="IO27" s="189" t="s">
        <v>30</v>
      </c>
      <c r="IP27" s="189">
        <v>2</v>
      </c>
      <c r="IQ27" s="189" t="s">
        <v>14</v>
      </c>
      <c r="IR27" s="189" t="s">
        <v>14</v>
      </c>
      <c r="IS27" s="190">
        <v>44865</v>
      </c>
    </row>
    <row r="28" spans="1:253" s="283" customFormat="1" ht="12.95" customHeight="1" x14ac:dyDescent="0.2">
      <c r="A28" s="283" t="s">
        <v>3238</v>
      </c>
      <c r="B28" s="283" t="s">
        <v>9316</v>
      </c>
      <c r="C28" s="283" t="s">
        <v>3239</v>
      </c>
      <c r="D28" s="283" t="s">
        <v>3240</v>
      </c>
      <c r="E28" s="283" t="s">
        <v>8783</v>
      </c>
      <c r="F28" s="283" t="s">
        <v>5039</v>
      </c>
      <c r="G28" s="177">
        <v>10074000</v>
      </c>
      <c r="H28" s="178" t="s">
        <v>5036</v>
      </c>
      <c r="I28" s="178" t="s">
        <v>2025</v>
      </c>
      <c r="J28" s="178">
        <v>2</v>
      </c>
      <c r="K28" s="178" t="s">
        <v>5038</v>
      </c>
      <c r="L28" s="178" t="s">
        <v>5037</v>
      </c>
      <c r="M28" s="179">
        <v>44921</v>
      </c>
      <c r="N28" s="188" t="s">
        <v>5041</v>
      </c>
      <c r="O28" s="180">
        <v>48310</v>
      </c>
      <c r="P28" s="180" t="s">
        <v>2166</v>
      </c>
      <c r="Q28" s="180" t="s">
        <v>2025</v>
      </c>
      <c r="R28" s="180">
        <v>2</v>
      </c>
      <c r="S28" s="180" t="s">
        <v>4960</v>
      </c>
      <c r="T28" s="180" t="s">
        <v>5040</v>
      </c>
      <c r="U28" s="181">
        <v>44921</v>
      </c>
      <c r="V28" s="188" t="s">
        <v>5208</v>
      </c>
      <c r="W28" s="178">
        <v>10074000</v>
      </c>
      <c r="X28" s="178" t="s">
        <v>5036</v>
      </c>
      <c r="Y28" s="178" t="s">
        <v>2025</v>
      </c>
      <c r="Z28" s="178">
        <v>2</v>
      </c>
      <c r="AA28" s="178" t="s">
        <v>5038</v>
      </c>
      <c r="AB28" s="178" t="s">
        <v>5207</v>
      </c>
      <c r="AC28" s="179">
        <v>44950</v>
      </c>
      <c r="AD28" s="188" t="s">
        <v>5210</v>
      </c>
      <c r="AE28" s="186">
        <v>9510000</v>
      </c>
      <c r="AF28" s="186" t="s">
        <v>5036</v>
      </c>
      <c r="AG28" s="186" t="s">
        <v>2025</v>
      </c>
      <c r="AH28" s="186">
        <v>2</v>
      </c>
      <c r="AI28" s="186" t="s">
        <v>5209</v>
      </c>
      <c r="AJ28" s="186" t="s">
        <v>5207</v>
      </c>
      <c r="AK28" s="187">
        <v>44950</v>
      </c>
      <c r="AL28" s="188" t="s">
        <v>5213</v>
      </c>
      <c r="AM28" s="178">
        <v>115000</v>
      </c>
      <c r="AN28" s="178" t="s">
        <v>2361</v>
      </c>
      <c r="AO28" s="178" t="s">
        <v>2025</v>
      </c>
      <c r="AP28" s="178">
        <v>2</v>
      </c>
      <c r="AQ28" s="178" t="s">
        <v>5212</v>
      </c>
      <c r="AR28" s="178" t="s">
        <v>5211</v>
      </c>
      <c r="AS28" s="179">
        <v>44950</v>
      </c>
      <c r="AT28" s="189" t="s">
        <v>5042</v>
      </c>
      <c r="AU28" s="186" t="s">
        <v>14</v>
      </c>
      <c r="AV28" s="186" t="s">
        <v>14</v>
      </c>
      <c r="AW28" s="186" t="s">
        <v>14</v>
      </c>
      <c r="AX28" s="186" t="s">
        <v>14</v>
      </c>
      <c r="AY28" s="186" t="s">
        <v>4729</v>
      </c>
      <c r="AZ28" s="186" t="s">
        <v>14</v>
      </c>
      <c r="BA28" s="187">
        <v>44921</v>
      </c>
      <c r="BB28" s="188" t="s">
        <v>5053</v>
      </c>
      <c r="BC28" s="178" t="s">
        <v>14</v>
      </c>
      <c r="BD28" s="178" t="s">
        <v>14</v>
      </c>
      <c r="BE28" s="178" t="s">
        <v>14</v>
      </c>
      <c r="BF28" s="178" t="s">
        <v>14</v>
      </c>
      <c r="BG28" s="178" t="s">
        <v>4740</v>
      </c>
      <c r="BH28" s="178" t="s">
        <v>14</v>
      </c>
      <c r="BI28" s="179">
        <v>44921</v>
      </c>
      <c r="BJ28" s="189" t="s">
        <v>5044</v>
      </c>
      <c r="BK28" s="189" t="s">
        <v>14</v>
      </c>
      <c r="BL28" s="189" t="s">
        <v>14</v>
      </c>
      <c r="BM28" s="189" t="s">
        <v>14</v>
      </c>
      <c r="BN28" s="189" t="s">
        <v>14</v>
      </c>
      <c r="BO28" s="189" t="s">
        <v>5043</v>
      </c>
      <c r="BP28" s="186" t="s">
        <v>14</v>
      </c>
      <c r="BQ28" s="190">
        <v>44921</v>
      </c>
      <c r="BR28" s="188" t="s">
        <v>5054</v>
      </c>
      <c r="BS28" s="182" t="s">
        <v>14</v>
      </c>
      <c r="BT28" s="182" t="s">
        <v>14</v>
      </c>
      <c r="BU28" s="182" t="s">
        <v>14</v>
      </c>
      <c r="BV28" s="182" t="s">
        <v>14</v>
      </c>
      <c r="BW28" s="182" t="s">
        <v>4742</v>
      </c>
      <c r="BX28" s="182" t="s">
        <v>14</v>
      </c>
      <c r="BY28" s="179">
        <v>44921</v>
      </c>
      <c r="BZ28" s="189" t="s">
        <v>5055</v>
      </c>
      <c r="CA28" s="189" t="s">
        <v>14</v>
      </c>
      <c r="CB28" s="189" t="s">
        <v>14</v>
      </c>
      <c r="CC28" s="189" t="s">
        <v>14</v>
      </c>
      <c r="CD28" s="189" t="s">
        <v>14</v>
      </c>
      <c r="CE28" s="189" t="s">
        <v>4744</v>
      </c>
      <c r="CF28" s="189" t="s">
        <v>14</v>
      </c>
      <c r="CG28" s="190">
        <v>44921</v>
      </c>
      <c r="CH28" s="188" t="s">
        <v>9918</v>
      </c>
      <c r="CI28" s="189" t="e">
        <v>#N/A</v>
      </c>
      <c r="CJ28" s="189" t="e">
        <v>#N/A</v>
      </c>
      <c r="CK28" s="189" t="e">
        <v>#N/A</v>
      </c>
      <c r="CL28" s="189" t="e">
        <v>#N/A</v>
      </c>
      <c r="CM28" s="189" t="e">
        <v>#N/A</v>
      </c>
      <c r="CN28" s="189" t="e">
        <v>#N/A</v>
      </c>
      <c r="CO28" s="191" t="e">
        <v>#N/A</v>
      </c>
      <c r="CP28" s="189" t="s">
        <v>5056</v>
      </c>
      <c r="CQ28" s="182" t="s">
        <v>14</v>
      </c>
      <c r="CR28" s="182" t="s">
        <v>14</v>
      </c>
      <c r="CS28" s="182" t="s">
        <v>14</v>
      </c>
      <c r="CT28" s="182" t="s">
        <v>14</v>
      </c>
      <c r="CU28" s="182" t="s">
        <v>4746</v>
      </c>
      <c r="CV28" s="182" t="s">
        <v>14</v>
      </c>
      <c r="CW28" s="179">
        <v>44921</v>
      </c>
      <c r="CX28" s="189" t="s">
        <v>5214</v>
      </c>
      <c r="CY28" s="186">
        <v>102000</v>
      </c>
      <c r="CZ28" s="186" t="s">
        <v>2361</v>
      </c>
      <c r="DA28" s="186" t="s">
        <v>2025</v>
      </c>
      <c r="DB28" s="186">
        <v>2</v>
      </c>
      <c r="DC28" s="186" t="s">
        <v>5218</v>
      </c>
      <c r="DD28" s="186" t="s">
        <v>5211</v>
      </c>
      <c r="DE28" s="192">
        <v>44950</v>
      </c>
      <c r="DF28" s="188" t="s">
        <v>5216</v>
      </c>
      <c r="DG28" s="178">
        <v>564000</v>
      </c>
      <c r="DH28" s="182" t="s">
        <v>5215</v>
      </c>
      <c r="DI28" s="182" t="s">
        <v>2025</v>
      </c>
      <c r="DJ28" s="182">
        <v>2</v>
      </c>
      <c r="DK28" s="182" t="s">
        <v>2071</v>
      </c>
      <c r="DL28" s="182" t="s">
        <v>5207</v>
      </c>
      <c r="DM28" s="179">
        <v>44950</v>
      </c>
      <c r="DN28" s="189" t="s">
        <v>5217</v>
      </c>
      <c r="DO28" s="186">
        <v>9409000</v>
      </c>
      <c r="DP28" s="189" t="s">
        <v>5215</v>
      </c>
      <c r="DQ28" s="189" t="s">
        <v>2025</v>
      </c>
      <c r="DR28" s="189">
        <v>2</v>
      </c>
      <c r="DS28" s="189" t="s">
        <v>4945</v>
      </c>
      <c r="DT28" s="189" t="s">
        <v>5207</v>
      </c>
      <c r="DU28" s="190">
        <v>44950</v>
      </c>
      <c r="DV28" s="188" t="s">
        <v>5219</v>
      </c>
      <c r="DW28" s="178">
        <v>102000</v>
      </c>
      <c r="DX28" s="182" t="s">
        <v>2361</v>
      </c>
      <c r="DY28" s="182" t="s">
        <v>2025</v>
      </c>
      <c r="DZ28" s="182">
        <v>2</v>
      </c>
      <c r="EA28" s="182" t="s">
        <v>5218</v>
      </c>
      <c r="EB28" s="182" t="s">
        <v>5211</v>
      </c>
      <c r="EC28" s="179">
        <v>44950</v>
      </c>
      <c r="ED28" s="189" t="s">
        <v>5046</v>
      </c>
      <c r="EE28" s="186">
        <v>0</v>
      </c>
      <c r="EF28" s="189" t="s">
        <v>14</v>
      </c>
      <c r="EG28" s="189" t="s">
        <v>14</v>
      </c>
      <c r="EH28" s="189" t="s">
        <v>14</v>
      </c>
      <c r="EI28" s="189" t="s">
        <v>4731</v>
      </c>
      <c r="EJ28" s="189" t="s">
        <v>14</v>
      </c>
      <c r="EK28" s="190">
        <v>44921</v>
      </c>
      <c r="EL28" s="188" t="s">
        <v>5047</v>
      </c>
      <c r="EM28" s="178">
        <v>0</v>
      </c>
      <c r="EN28" s="182" t="s">
        <v>14</v>
      </c>
      <c r="EO28" s="182" t="s">
        <v>14</v>
      </c>
      <c r="EP28" s="182" t="s">
        <v>14</v>
      </c>
      <c r="EQ28" s="182" t="s">
        <v>4733</v>
      </c>
      <c r="ER28" s="182" t="s">
        <v>14</v>
      </c>
      <c r="ES28" s="179">
        <v>44921</v>
      </c>
      <c r="ET28" s="189" t="s">
        <v>5045</v>
      </c>
      <c r="EU28" s="189" t="s">
        <v>14</v>
      </c>
      <c r="EV28" s="189" t="s">
        <v>14</v>
      </c>
      <c r="EW28" s="189" t="s">
        <v>14</v>
      </c>
      <c r="EX28" s="189" t="s">
        <v>14</v>
      </c>
      <c r="EY28" s="189" t="s">
        <v>5043</v>
      </c>
      <c r="EZ28" s="189" t="s">
        <v>14</v>
      </c>
      <c r="FA28" s="190">
        <v>44921</v>
      </c>
      <c r="FB28" s="188" t="s">
        <v>5050</v>
      </c>
      <c r="FC28" s="182">
        <v>2</v>
      </c>
      <c r="FD28" s="182" t="s">
        <v>2361</v>
      </c>
      <c r="FE28" s="182" t="s">
        <v>2025</v>
      </c>
      <c r="FF28" s="182">
        <v>2</v>
      </c>
      <c r="FG28" s="182" t="s">
        <v>5049</v>
      </c>
      <c r="FH28" s="182" t="s">
        <v>5048</v>
      </c>
      <c r="FI28" s="179">
        <v>44921</v>
      </c>
      <c r="FJ28" s="188" t="s">
        <v>5051</v>
      </c>
      <c r="FK28" s="189" t="s">
        <v>14</v>
      </c>
      <c r="FL28" s="189" t="s">
        <v>14</v>
      </c>
      <c r="FM28" s="189" t="s">
        <v>14</v>
      </c>
      <c r="FN28" s="189" t="s">
        <v>14</v>
      </c>
      <c r="FO28" s="189" t="s">
        <v>4736</v>
      </c>
      <c r="FP28" s="186" t="s">
        <v>14</v>
      </c>
      <c r="FQ28" s="187">
        <v>44921</v>
      </c>
      <c r="FR28" s="188" t="s">
        <v>5052</v>
      </c>
      <c r="FS28" s="182" t="s">
        <v>14</v>
      </c>
      <c r="FT28" s="182" t="s">
        <v>14</v>
      </c>
      <c r="FU28" s="182" t="s">
        <v>14</v>
      </c>
      <c r="FV28" s="182" t="s">
        <v>14</v>
      </c>
      <c r="FW28" s="182" t="s">
        <v>4738</v>
      </c>
      <c r="FX28" s="182" t="s">
        <v>14</v>
      </c>
      <c r="FY28" s="179">
        <v>44921</v>
      </c>
      <c r="FZ28" s="189" t="s">
        <v>3242</v>
      </c>
      <c r="GA28" s="189">
        <v>0</v>
      </c>
      <c r="GB28" s="189" t="s">
        <v>2699</v>
      </c>
      <c r="GC28" s="189" t="s">
        <v>30</v>
      </c>
      <c r="GD28" s="189">
        <v>2</v>
      </c>
      <c r="GE28" s="189" t="s">
        <v>14</v>
      </c>
      <c r="GF28" s="189" t="s">
        <v>14</v>
      </c>
      <c r="GG28" s="190">
        <v>44863</v>
      </c>
      <c r="GH28" s="188" t="s">
        <v>3248</v>
      </c>
      <c r="GI28" s="182">
        <v>0</v>
      </c>
      <c r="GJ28" s="182" t="s">
        <v>2699</v>
      </c>
      <c r="GK28" s="182" t="s">
        <v>30</v>
      </c>
      <c r="GL28" s="182">
        <v>2</v>
      </c>
      <c r="GM28" s="182" t="s">
        <v>14</v>
      </c>
      <c r="GN28" s="182" t="s">
        <v>14</v>
      </c>
      <c r="GO28" s="179">
        <v>44863</v>
      </c>
      <c r="GP28" s="189" t="s">
        <v>3243</v>
      </c>
      <c r="GQ28" s="189">
        <v>0</v>
      </c>
      <c r="GR28" s="189" t="s">
        <v>2699</v>
      </c>
      <c r="GS28" s="189" t="s">
        <v>30</v>
      </c>
      <c r="GT28" s="189">
        <v>2</v>
      </c>
      <c r="GU28" s="189" t="s">
        <v>14</v>
      </c>
      <c r="GV28" s="189" t="s">
        <v>14</v>
      </c>
      <c r="GW28" s="190">
        <v>44863</v>
      </c>
      <c r="GX28" s="188" t="s">
        <v>3249</v>
      </c>
      <c r="GY28" s="182">
        <v>0</v>
      </c>
      <c r="GZ28" s="182" t="s">
        <v>2699</v>
      </c>
      <c r="HA28" s="182" t="s">
        <v>30</v>
      </c>
      <c r="HB28" s="182">
        <v>2</v>
      </c>
      <c r="HC28" s="182" t="s">
        <v>14</v>
      </c>
      <c r="HD28" s="182" t="s">
        <v>14</v>
      </c>
      <c r="HE28" s="179">
        <v>44863</v>
      </c>
      <c r="HF28" s="189" t="s">
        <v>3241</v>
      </c>
      <c r="HG28" s="189">
        <v>0</v>
      </c>
      <c r="HH28" s="189" t="s">
        <v>2699</v>
      </c>
      <c r="HI28" s="189" t="s">
        <v>30</v>
      </c>
      <c r="HJ28" s="189">
        <v>2</v>
      </c>
      <c r="HK28" s="189" t="s">
        <v>14</v>
      </c>
      <c r="HL28" s="189" t="s">
        <v>14</v>
      </c>
      <c r="HM28" s="190">
        <v>44863</v>
      </c>
      <c r="HN28" s="188" t="s">
        <v>3247</v>
      </c>
      <c r="HO28" s="182">
        <v>0</v>
      </c>
      <c r="HP28" s="182" t="s">
        <v>2699</v>
      </c>
      <c r="HQ28" s="182" t="s">
        <v>30</v>
      </c>
      <c r="HR28" s="182">
        <v>2</v>
      </c>
      <c r="HS28" s="182" t="s">
        <v>14</v>
      </c>
      <c r="HT28" s="182" t="s">
        <v>14</v>
      </c>
      <c r="HU28" s="179">
        <v>44863</v>
      </c>
      <c r="HV28" s="189" t="s">
        <v>3244</v>
      </c>
      <c r="HW28" s="189">
        <v>0</v>
      </c>
      <c r="HX28" s="189" t="s">
        <v>2699</v>
      </c>
      <c r="HY28" s="189" t="s">
        <v>30</v>
      </c>
      <c r="HZ28" s="189">
        <v>2</v>
      </c>
      <c r="IA28" s="189" t="s">
        <v>14</v>
      </c>
      <c r="IB28" s="189" t="s">
        <v>14</v>
      </c>
      <c r="IC28" s="190">
        <v>44863</v>
      </c>
      <c r="ID28" s="188" t="s">
        <v>3246</v>
      </c>
      <c r="IE28" s="182">
        <v>0</v>
      </c>
      <c r="IF28" s="182" t="s">
        <v>2699</v>
      </c>
      <c r="IG28" s="182" t="s">
        <v>30</v>
      </c>
      <c r="IH28" s="182">
        <v>2</v>
      </c>
      <c r="II28" s="182" t="s">
        <v>14</v>
      </c>
      <c r="IJ28" s="182" t="s">
        <v>14</v>
      </c>
      <c r="IK28" s="179">
        <v>44863</v>
      </c>
      <c r="IL28" s="189" t="s">
        <v>3245</v>
      </c>
      <c r="IM28" s="189">
        <v>3</v>
      </c>
      <c r="IN28" s="189" t="s">
        <v>2699</v>
      </c>
      <c r="IO28" s="189" t="s">
        <v>30</v>
      </c>
      <c r="IP28" s="189">
        <v>2</v>
      </c>
      <c r="IQ28" s="189" t="s">
        <v>14</v>
      </c>
      <c r="IR28" s="189" t="s">
        <v>14</v>
      </c>
      <c r="IS28" s="190">
        <v>44863</v>
      </c>
    </row>
    <row r="29" spans="1:253" s="283" customFormat="1" ht="12.95" customHeight="1" x14ac:dyDescent="0.2">
      <c r="A29" s="283" t="s">
        <v>360</v>
      </c>
      <c r="B29" s="283" t="s">
        <v>9316</v>
      </c>
      <c r="C29" s="283" t="s">
        <v>361</v>
      </c>
      <c r="D29" s="283" t="s">
        <v>362</v>
      </c>
      <c r="E29" s="283" t="s">
        <v>8784</v>
      </c>
      <c r="F29" s="283" t="s">
        <v>6978</v>
      </c>
      <c r="G29" s="177">
        <v>45341000</v>
      </c>
      <c r="H29" s="178" t="s">
        <v>6036</v>
      </c>
      <c r="I29" s="178" t="s">
        <v>2025</v>
      </c>
      <c r="J29" s="178">
        <v>2</v>
      </c>
      <c r="K29" s="178" t="s">
        <v>6969</v>
      </c>
      <c r="L29" s="178" t="s">
        <v>2112</v>
      </c>
      <c r="M29" s="179">
        <v>44979</v>
      </c>
      <c r="N29" s="188" t="s">
        <v>2114</v>
      </c>
      <c r="O29" s="180">
        <v>2381741</v>
      </c>
      <c r="P29" s="180" t="s">
        <v>2111</v>
      </c>
      <c r="Q29" s="180" t="s">
        <v>2025</v>
      </c>
      <c r="R29" s="180">
        <v>2</v>
      </c>
      <c r="S29" s="180" t="s">
        <v>2113</v>
      </c>
      <c r="T29" s="180" t="s">
        <v>2112</v>
      </c>
      <c r="U29" s="181">
        <v>44773</v>
      </c>
      <c r="V29" s="188" t="s">
        <v>6980</v>
      </c>
      <c r="W29" s="178">
        <v>45341000</v>
      </c>
      <c r="X29" s="178" t="s">
        <v>6036</v>
      </c>
      <c r="Y29" s="178" t="s">
        <v>2025</v>
      </c>
      <c r="Z29" s="178">
        <v>2</v>
      </c>
      <c r="AA29" s="178" t="s">
        <v>6979</v>
      </c>
      <c r="AB29" s="178" t="s">
        <v>2112</v>
      </c>
      <c r="AC29" s="179">
        <v>44979</v>
      </c>
      <c r="AD29" s="188" t="s">
        <v>2264</v>
      </c>
      <c r="AE29" s="186">
        <v>262000</v>
      </c>
      <c r="AF29" s="186" t="s">
        <v>2261</v>
      </c>
      <c r="AG29" s="186" t="s">
        <v>30</v>
      </c>
      <c r="AH29" s="186">
        <v>2</v>
      </c>
      <c r="AI29" s="186" t="s">
        <v>2263</v>
      </c>
      <c r="AJ29" s="186" t="s">
        <v>2262</v>
      </c>
      <c r="AK29" s="187">
        <v>44797</v>
      </c>
      <c r="AL29" s="188" t="s">
        <v>2265</v>
      </c>
      <c r="AM29" s="178">
        <v>262000</v>
      </c>
      <c r="AN29" s="178" t="s">
        <v>2261</v>
      </c>
      <c r="AO29" s="178" t="s">
        <v>30</v>
      </c>
      <c r="AP29" s="178">
        <v>2</v>
      </c>
      <c r="AQ29" s="178" t="s">
        <v>2263</v>
      </c>
      <c r="AR29" s="178" t="s">
        <v>2262</v>
      </c>
      <c r="AS29" s="179">
        <v>44797</v>
      </c>
      <c r="AT29" s="189" t="s">
        <v>2373</v>
      </c>
      <c r="AU29" s="186" t="s">
        <v>14</v>
      </c>
      <c r="AV29" s="186" t="s">
        <v>14</v>
      </c>
      <c r="AW29" s="186" t="s">
        <v>14</v>
      </c>
      <c r="AX29" s="186" t="s">
        <v>14</v>
      </c>
      <c r="AY29" s="186" t="s">
        <v>14</v>
      </c>
      <c r="AZ29" s="186" t="s">
        <v>14</v>
      </c>
      <c r="BA29" s="187">
        <v>44803</v>
      </c>
      <c r="BB29" s="188" t="s">
        <v>2377</v>
      </c>
      <c r="BC29" s="178" t="s">
        <v>14</v>
      </c>
      <c r="BD29" s="178" t="s">
        <v>14</v>
      </c>
      <c r="BE29" s="178" t="s">
        <v>14</v>
      </c>
      <c r="BF29" s="178" t="s">
        <v>14</v>
      </c>
      <c r="BG29" s="178" t="s">
        <v>14</v>
      </c>
      <c r="BH29" s="178" t="s">
        <v>14</v>
      </c>
      <c r="BI29" s="179">
        <v>44803</v>
      </c>
      <c r="BJ29" s="189" t="s">
        <v>6982</v>
      </c>
      <c r="BK29" s="189">
        <v>318</v>
      </c>
      <c r="BL29" s="189" t="s">
        <v>6974</v>
      </c>
      <c r="BM29" s="189" t="s">
        <v>19</v>
      </c>
      <c r="BN29" s="189">
        <v>3</v>
      </c>
      <c r="BO29" s="189" t="s">
        <v>6981</v>
      </c>
      <c r="BP29" s="186" t="s">
        <v>6975</v>
      </c>
      <c r="BQ29" s="190">
        <v>44979</v>
      </c>
      <c r="BR29" s="188" t="s">
        <v>2374</v>
      </c>
      <c r="BS29" s="182" t="s">
        <v>14</v>
      </c>
      <c r="BT29" s="182" t="s">
        <v>14</v>
      </c>
      <c r="BU29" s="182" t="s">
        <v>14</v>
      </c>
      <c r="BV29" s="182" t="s">
        <v>14</v>
      </c>
      <c r="BW29" s="182" t="s">
        <v>14</v>
      </c>
      <c r="BX29" s="182" t="s">
        <v>14</v>
      </c>
      <c r="BY29" s="179">
        <v>44803</v>
      </c>
      <c r="BZ29" s="189" t="s">
        <v>2376</v>
      </c>
      <c r="CA29" s="189" t="s">
        <v>14</v>
      </c>
      <c r="CB29" s="189" t="s">
        <v>14</v>
      </c>
      <c r="CC29" s="189" t="s">
        <v>14</v>
      </c>
      <c r="CD29" s="189" t="s">
        <v>14</v>
      </c>
      <c r="CE29" s="189" t="s">
        <v>14</v>
      </c>
      <c r="CF29" s="189" t="s">
        <v>14</v>
      </c>
      <c r="CG29" s="190">
        <v>44803</v>
      </c>
      <c r="CH29" s="188" t="s">
        <v>9919</v>
      </c>
      <c r="CI29" s="189" t="e">
        <v>#N/A</v>
      </c>
      <c r="CJ29" s="189" t="e">
        <v>#N/A</v>
      </c>
      <c r="CK29" s="189" t="e">
        <v>#N/A</v>
      </c>
      <c r="CL29" s="189" t="e">
        <v>#N/A</v>
      </c>
      <c r="CM29" s="189" t="e">
        <v>#N/A</v>
      </c>
      <c r="CN29" s="189" t="e">
        <v>#N/A</v>
      </c>
      <c r="CO29" s="191" t="e">
        <v>#N/A</v>
      </c>
      <c r="CP29" s="189" t="s">
        <v>2375</v>
      </c>
      <c r="CQ29" s="182" t="s">
        <v>14</v>
      </c>
      <c r="CR29" s="182" t="s">
        <v>14</v>
      </c>
      <c r="CS29" s="182" t="s">
        <v>14</v>
      </c>
      <c r="CT29" s="182" t="s">
        <v>14</v>
      </c>
      <c r="CU29" s="182" t="s">
        <v>14</v>
      </c>
      <c r="CV29" s="182" t="s">
        <v>14</v>
      </c>
      <c r="CW29" s="179">
        <v>44803</v>
      </c>
      <c r="CX29" s="189" t="s">
        <v>2266</v>
      </c>
      <c r="CY29" s="186">
        <v>262000</v>
      </c>
      <c r="CZ29" s="186" t="s">
        <v>2261</v>
      </c>
      <c r="DA29" s="186" t="s">
        <v>30</v>
      </c>
      <c r="DB29" s="186">
        <v>2</v>
      </c>
      <c r="DC29" s="186" t="s">
        <v>2178</v>
      </c>
      <c r="DD29" s="186" t="s">
        <v>2262</v>
      </c>
      <c r="DE29" s="192">
        <v>44797</v>
      </c>
      <c r="DF29" s="188" t="s">
        <v>6986</v>
      </c>
      <c r="DG29" s="178">
        <v>45079000</v>
      </c>
      <c r="DH29" s="182" t="s">
        <v>6984</v>
      </c>
      <c r="DI29" s="182" t="s">
        <v>2025</v>
      </c>
      <c r="DJ29" s="182">
        <v>2</v>
      </c>
      <c r="DK29" s="182" t="s">
        <v>2253</v>
      </c>
      <c r="DL29" s="182" t="s">
        <v>6985</v>
      </c>
      <c r="DM29" s="179">
        <v>44979</v>
      </c>
      <c r="DN29" s="189" t="s">
        <v>2267</v>
      </c>
      <c r="DO29" s="186">
        <v>0</v>
      </c>
      <c r="DP29" s="189" t="s">
        <v>2261</v>
      </c>
      <c r="DQ29" s="189" t="s">
        <v>30</v>
      </c>
      <c r="DR29" s="189">
        <v>2</v>
      </c>
      <c r="DS29" s="189" t="s">
        <v>2176</v>
      </c>
      <c r="DT29" s="189" t="s">
        <v>2262</v>
      </c>
      <c r="DU29" s="190">
        <v>44797</v>
      </c>
      <c r="DV29" s="188" t="s">
        <v>2268</v>
      </c>
      <c r="DW29" s="178">
        <v>262000</v>
      </c>
      <c r="DX29" s="182" t="s">
        <v>2261</v>
      </c>
      <c r="DY29" s="182" t="s">
        <v>30</v>
      </c>
      <c r="DZ29" s="182">
        <v>2</v>
      </c>
      <c r="EA29" s="182" t="s">
        <v>2178</v>
      </c>
      <c r="EB29" s="182" t="s">
        <v>2262</v>
      </c>
      <c r="EC29" s="179">
        <v>44797</v>
      </c>
      <c r="ED29" s="189" t="s">
        <v>2269</v>
      </c>
      <c r="EE29" s="186">
        <v>0</v>
      </c>
      <c r="EF29" s="189" t="s">
        <v>2261</v>
      </c>
      <c r="EG29" s="189" t="s">
        <v>30</v>
      </c>
      <c r="EH29" s="189">
        <v>2</v>
      </c>
      <c r="EI29" s="189" t="s">
        <v>2180</v>
      </c>
      <c r="EJ29" s="189" t="s">
        <v>2262</v>
      </c>
      <c r="EK29" s="190">
        <v>44797</v>
      </c>
      <c r="EL29" s="188" t="s">
        <v>2270</v>
      </c>
      <c r="EM29" s="178">
        <v>0</v>
      </c>
      <c r="EN29" s="182" t="s">
        <v>2261</v>
      </c>
      <c r="EO29" s="182" t="s">
        <v>30</v>
      </c>
      <c r="EP29" s="182">
        <v>2</v>
      </c>
      <c r="EQ29" s="182" t="s">
        <v>2180</v>
      </c>
      <c r="ER29" s="182" t="s">
        <v>2262</v>
      </c>
      <c r="ES29" s="179">
        <v>44797</v>
      </c>
      <c r="ET29" s="189" t="s">
        <v>6983</v>
      </c>
      <c r="EU29" s="189">
        <v>339</v>
      </c>
      <c r="EV29" s="189" t="s">
        <v>6974</v>
      </c>
      <c r="EW29" s="189" t="s">
        <v>19</v>
      </c>
      <c r="EX29" s="189">
        <v>3</v>
      </c>
      <c r="EY29" s="189" t="s">
        <v>6976</v>
      </c>
      <c r="EZ29" s="189" t="s">
        <v>6975</v>
      </c>
      <c r="FA29" s="190">
        <v>44979</v>
      </c>
      <c r="FB29" s="188" t="s">
        <v>2116</v>
      </c>
      <c r="FC29" s="182">
        <v>4</v>
      </c>
      <c r="FD29" s="182" t="s">
        <v>14</v>
      </c>
      <c r="FE29" s="182" t="s">
        <v>2025</v>
      </c>
      <c r="FF29" s="182">
        <v>2</v>
      </c>
      <c r="FG29" s="182" t="s">
        <v>2115</v>
      </c>
      <c r="FH29" s="182" t="s">
        <v>14</v>
      </c>
      <c r="FI29" s="179">
        <v>44773</v>
      </c>
      <c r="FJ29" s="188" t="s">
        <v>364</v>
      </c>
      <c r="FK29" s="189" t="s">
        <v>14</v>
      </c>
      <c r="FL29" s="189">
        <v>0</v>
      </c>
      <c r="FM29" s="189" t="s">
        <v>30</v>
      </c>
      <c r="FN29" s="189">
        <v>2</v>
      </c>
      <c r="FO29" s="189" t="s">
        <v>363</v>
      </c>
      <c r="FP29" s="186">
        <v>0</v>
      </c>
      <c r="FQ29" s="187">
        <v>43511</v>
      </c>
      <c r="FR29" s="188" t="s">
        <v>365</v>
      </c>
      <c r="FS29" s="182" t="s">
        <v>14</v>
      </c>
      <c r="FT29" s="182">
        <v>0</v>
      </c>
      <c r="FU29" s="182" t="s">
        <v>30</v>
      </c>
      <c r="FV29" s="182">
        <v>2</v>
      </c>
      <c r="FW29" s="182" t="s">
        <v>363</v>
      </c>
      <c r="FX29" s="182">
        <v>0</v>
      </c>
      <c r="FY29" s="179">
        <v>43511</v>
      </c>
      <c r="FZ29" s="189" t="s">
        <v>2735</v>
      </c>
      <c r="GA29" s="189">
        <v>2</v>
      </c>
      <c r="GB29" s="189" t="s">
        <v>2699</v>
      </c>
      <c r="GC29" s="189" t="s">
        <v>30</v>
      </c>
      <c r="GD29" s="189">
        <v>2</v>
      </c>
      <c r="GE29" s="189" t="s">
        <v>14</v>
      </c>
      <c r="GF29" s="189" t="s">
        <v>14</v>
      </c>
      <c r="GG29" s="190">
        <v>44858</v>
      </c>
      <c r="GH29" s="188" t="s">
        <v>2742</v>
      </c>
      <c r="GI29" s="182">
        <v>1</v>
      </c>
      <c r="GJ29" s="182" t="s">
        <v>2699</v>
      </c>
      <c r="GK29" s="182" t="s">
        <v>30</v>
      </c>
      <c r="GL29" s="182">
        <v>2</v>
      </c>
      <c r="GM29" s="182" t="s">
        <v>14</v>
      </c>
      <c r="GN29" s="182" t="s">
        <v>14</v>
      </c>
      <c r="GO29" s="179">
        <v>44858</v>
      </c>
      <c r="GP29" s="189" t="s">
        <v>2736</v>
      </c>
      <c r="GQ29" s="189">
        <v>1</v>
      </c>
      <c r="GR29" s="189" t="s">
        <v>2699</v>
      </c>
      <c r="GS29" s="189" t="s">
        <v>30</v>
      </c>
      <c r="GT29" s="189">
        <v>2</v>
      </c>
      <c r="GU29" s="189" t="s">
        <v>14</v>
      </c>
      <c r="GV29" s="189" t="s">
        <v>14</v>
      </c>
      <c r="GW29" s="190">
        <v>44858</v>
      </c>
      <c r="GX29" s="188" t="s">
        <v>2743</v>
      </c>
      <c r="GY29" s="182">
        <v>0</v>
      </c>
      <c r="GZ29" s="182" t="s">
        <v>2699</v>
      </c>
      <c r="HA29" s="182" t="s">
        <v>30</v>
      </c>
      <c r="HB29" s="182">
        <v>2</v>
      </c>
      <c r="HC29" s="182" t="s">
        <v>14</v>
      </c>
      <c r="HD29" s="182" t="s">
        <v>14</v>
      </c>
      <c r="HE29" s="179">
        <v>44858</v>
      </c>
      <c r="HF29" s="189" t="s">
        <v>2734</v>
      </c>
      <c r="HG29" s="189">
        <v>0</v>
      </c>
      <c r="HH29" s="189" t="s">
        <v>2699</v>
      </c>
      <c r="HI29" s="189" t="s">
        <v>30</v>
      </c>
      <c r="HJ29" s="189">
        <v>2</v>
      </c>
      <c r="HK29" s="189" t="s">
        <v>14</v>
      </c>
      <c r="HL29" s="189" t="s">
        <v>14</v>
      </c>
      <c r="HM29" s="190">
        <v>44858</v>
      </c>
      <c r="HN29" s="188" t="s">
        <v>2741</v>
      </c>
      <c r="HO29" s="182">
        <v>1</v>
      </c>
      <c r="HP29" s="182" t="s">
        <v>2699</v>
      </c>
      <c r="HQ29" s="182" t="s">
        <v>30</v>
      </c>
      <c r="HR29" s="182">
        <v>2</v>
      </c>
      <c r="HS29" s="182" t="s">
        <v>14</v>
      </c>
      <c r="HT29" s="182" t="s">
        <v>14</v>
      </c>
      <c r="HU29" s="179">
        <v>44858</v>
      </c>
      <c r="HV29" s="189" t="s">
        <v>2737</v>
      </c>
      <c r="HW29" s="189">
        <v>0</v>
      </c>
      <c r="HX29" s="189" t="s">
        <v>2699</v>
      </c>
      <c r="HY29" s="189" t="s">
        <v>30</v>
      </c>
      <c r="HZ29" s="189">
        <v>2</v>
      </c>
      <c r="IA29" s="189" t="s">
        <v>14</v>
      </c>
      <c r="IB29" s="189" t="s">
        <v>14</v>
      </c>
      <c r="IC29" s="190">
        <v>44858</v>
      </c>
      <c r="ID29" s="188" t="s">
        <v>2740</v>
      </c>
      <c r="IE29" s="182">
        <v>1</v>
      </c>
      <c r="IF29" s="182" t="s">
        <v>2699</v>
      </c>
      <c r="IG29" s="182" t="s">
        <v>30</v>
      </c>
      <c r="IH29" s="182">
        <v>2</v>
      </c>
      <c r="II29" s="182" t="s">
        <v>14</v>
      </c>
      <c r="IJ29" s="182" t="s">
        <v>14</v>
      </c>
      <c r="IK29" s="179">
        <v>44858</v>
      </c>
      <c r="IL29" s="189" t="s">
        <v>2739</v>
      </c>
      <c r="IM29" s="189">
        <v>0</v>
      </c>
      <c r="IN29" s="189" t="s">
        <v>2699</v>
      </c>
      <c r="IO29" s="189" t="s">
        <v>30</v>
      </c>
      <c r="IP29" s="189">
        <v>2</v>
      </c>
      <c r="IQ29" s="189" t="s">
        <v>14</v>
      </c>
      <c r="IR29" s="189" t="s">
        <v>14</v>
      </c>
      <c r="IS29" s="190">
        <v>44858</v>
      </c>
    </row>
    <row r="30" spans="1:253" s="283" customFormat="1" ht="12.95" customHeight="1" x14ac:dyDescent="0.2">
      <c r="A30" s="283" t="s">
        <v>366</v>
      </c>
      <c r="B30" s="283" t="s">
        <v>9316</v>
      </c>
      <c r="C30" s="283" t="s">
        <v>367</v>
      </c>
      <c r="D30" s="283" t="s">
        <v>362</v>
      </c>
      <c r="E30" s="283" t="s">
        <v>8784</v>
      </c>
      <c r="F30" s="283" t="s">
        <v>6970</v>
      </c>
      <c r="G30" s="177">
        <v>45341000</v>
      </c>
      <c r="H30" s="178" t="s">
        <v>6036</v>
      </c>
      <c r="I30" s="178" t="s">
        <v>30</v>
      </c>
      <c r="J30" s="178">
        <v>2</v>
      </c>
      <c r="K30" s="178" t="s">
        <v>6969</v>
      </c>
      <c r="L30" s="178" t="s">
        <v>2112</v>
      </c>
      <c r="M30" s="179">
        <v>44979</v>
      </c>
      <c r="N30" s="188" t="s">
        <v>2120</v>
      </c>
      <c r="O30" s="180">
        <v>159000</v>
      </c>
      <c r="P30" s="180" t="s">
        <v>2117</v>
      </c>
      <c r="Q30" s="180" t="s">
        <v>19</v>
      </c>
      <c r="R30" s="180">
        <v>3</v>
      </c>
      <c r="S30" s="180" t="s">
        <v>2119</v>
      </c>
      <c r="T30" s="180" t="s">
        <v>2118</v>
      </c>
      <c r="U30" s="181">
        <v>44773</v>
      </c>
      <c r="V30" s="188" t="s">
        <v>2124</v>
      </c>
      <c r="W30" s="178">
        <v>223000</v>
      </c>
      <c r="X30" s="178" t="s">
        <v>2121</v>
      </c>
      <c r="Y30" s="178" t="s">
        <v>19</v>
      </c>
      <c r="Z30" s="178">
        <v>3</v>
      </c>
      <c r="AA30" s="178" t="s">
        <v>2123</v>
      </c>
      <c r="AB30" s="178" t="s">
        <v>2122</v>
      </c>
      <c r="AC30" s="179">
        <v>44773</v>
      </c>
      <c r="AD30" s="188" t="s">
        <v>2128</v>
      </c>
      <c r="AE30" s="186">
        <v>174000</v>
      </c>
      <c r="AF30" s="186" t="s">
        <v>2125</v>
      </c>
      <c r="AG30" s="186" t="s">
        <v>19</v>
      </c>
      <c r="AH30" s="186">
        <v>3</v>
      </c>
      <c r="AI30" s="186" t="s">
        <v>2127</v>
      </c>
      <c r="AJ30" s="186" t="s">
        <v>2126</v>
      </c>
      <c r="AK30" s="187">
        <v>44773</v>
      </c>
      <c r="AL30" s="188" t="s">
        <v>2248</v>
      </c>
      <c r="AM30" s="178" t="s">
        <v>14</v>
      </c>
      <c r="AN30" s="178" t="s">
        <v>14</v>
      </c>
      <c r="AO30" s="178" t="s">
        <v>14</v>
      </c>
      <c r="AP30" s="178" t="s">
        <v>14</v>
      </c>
      <c r="AQ30" s="178" t="s">
        <v>828</v>
      </c>
      <c r="AR30" s="178" t="s">
        <v>14</v>
      </c>
      <c r="AS30" s="179">
        <v>44797</v>
      </c>
      <c r="AT30" s="189" t="s">
        <v>2390</v>
      </c>
      <c r="AU30" s="186" t="s">
        <v>14</v>
      </c>
      <c r="AV30" s="186" t="s">
        <v>14</v>
      </c>
      <c r="AW30" s="186" t="s">
        <v>14</v>
      </c>
      <c r="AX30" s="186" t="s">
        <v>14</v>
      </c>
      <c r="AY30" s="186" t="s">
        <v>14</v>
      </c>
      <c r="AZ30" s="186" t="s">
        <v>14</v>
      </c>
      <c r="BA30" s="187">
        <v>44803</v>
      </c>
      <c r="BB30" s="188" t="s">
        <v>2394</v>
      </c>
      <c r="BC30" s="178" t="s">
        <v>14</v>
      </c>
      <c r="BD30" s="178" t="s">
        <v>14</v>
      </c>
      <c r="BE30" s="178" t="s">
        <v>14</v>
      </c>
      <c r="BF30" s="178" t="s">
        <v>14</v>
      </c>
      <c r="BG30" s="178" t="s">
        <v>14</v>
      </c>
      <c r="BH30" s="178" t="s">
        <v>14</v>
      </c>
      <c r="BI30" s="179">
        <v>44803</v>
      </c>
      <c r="BJ30" s="189" t="s">
        <v>6973</v>
      </c>
      <c r="BK30" s="189">
        <v>4</v>
      </c>
      <c r="BL30" s="189" t="s">
        <v>6971</v>
      </c>
      <c r="BM30" s="189" t="s">
        <v>19</v>
      </c>
      <c r="BN30" s="189">
        <v>3</v>
      </c>
      <c r="BO30" s="189" t="s">
        <v>6972</v>
      </c>
      <c r="BP30" s="186" t="s">
        <v>1181</v>
      </c>
      <c r="BQ30" s="190">
        <v>44979</v>
      </c>
      <c r="BR30" s="188" t="s">
        <v>2392</v>
      </c>
      <c r="BS30" s="182" t="s">
        <v>14</v>
      </c>
      <c r="BT30" s="182" t="s">
        <v>14</v>
      </c>
      <c r="BU30" s="182" t="s">
        <v>14</v>
      </c>
      <c r="BV30" s="182" t="s">
        <v>14</v>
      </c>
      <c r="BW30" s="182" t="s">
        <v>14</v>
      </c>
      <c r="BX30" s="182" t="s">
        <v>14</v>
      </c>
      <c r="BY30" s="179">
        <v>44803</v>
      </c>
      <c r="BZ30" s="189" t="s">
        <v>2391</v>
      </c>
      <c r="CA30" s="189" t="s">
        <v>14</v>
      </c>
      <c r="CB30" s="189" t="s">
        <v>14</v>
      </c>
      <c r="CC30" s="189" t="s">
        <v>14</v>
      </c>
      <c r="CD30" s="189" t="s">
        <v>14</v>
      </c>
      <c r="CE30" s="189" t="s">
        <v>14</v>
      </c>
      <c r="CF30" s="189" t="s">
        <v>14</v>
      </c>
      <c r="CG30" s="190">
        <v>44803</v>
      </c>
      <c r="CH30" s="188" t="s">
        <v>9920</v>
      </c>
      <c r="CI30" s="189" t="e">
        <v>#N/A</v>
      </c>
      <c r="CJ30" s="189" t="e">
        <v>#N/A</v>
      </c>
      <c r="CK30" s="189" t="e">
        <v>#N/A</v>
      </c>
      <c r="CL30" s="189" t="e">
        <v>#N/A</v>
      </c>
      <c r="CM30" s="189" t="e">
        <v>#N/A</v>
      </c>
      <c r="CN30" s="189" t="e">
        <v>#N/A</v>
      </c>
      <c r="CO30" s="191" t="e">
        <v>#N/A</v>
      </c>
      <c r="CP30" s="189" t="s">
        <v>2393</v>
      </c>
      <c r="CQ30" s="182" t="s">
        <v>14</v>
      </c>
      <c r="CR30" s="182" t="s">
        <v>14</v>
      </c>
      <c r="CS30" s="182" t="s">
        <v>14</v>
      </c>
      <c r="CT30" s="182" t="s">
        <v>14</v>
      </c>
      <c r="CU30" s="182" t="s">
        <v>14</v>
      </c>
      <c r="CV30" s="182" t="s">
        <v>14</v>
      </c>
      <c r="CW30" s="179">
        <v>44803</v>
      </c>
      <c r="CX30" s="189" t="s">
        <v>2251</v>
      </c>
      <c r="CY30" s="186">
        <v>90000</v>
      </c>
      <c r="CZ30" s="186" t="s">
        <v>2249</v>
      </c>
      <c r="DA30" s="186" t="s">
        <v>19</v>
      </c>
      <c r="DB30" s="186">
        <v>3</v>
      </c>
      <c r="DC30" s="186" t="s">
        <v>2178</v>
      </c>
      <c r="DD30" s="186" t="s">
        <v>2250</v>
      </c>
      <c r="DE30" s="192">
        <v>44797</v>
      </c>
      <c r="DF30" s="188" t="s">
        <v>2254</v>
      </c>
      <c r="DG30" s="178">
        <v>49000</v>
      </c>
      <c r="DH30" s="182" t="s">
        <v>2252</v>
      </c>
      <c r="DI30" s="182" t="s">
        <v>19</v>
      </c>
      <c r="DJ30" s="182">
        <v>3</v>
      </c>
      <c r="DK30" s="182" t="s">
        <v>2253</v>
      </c>
      <c r="DL30" s="182" t="s">
        <v>2122</v>
      </c>
      <c r="DM30" s="179">
        <v>44797</v>
      </c>
      <c r="DN30" s="189" t="s">
        <v>2257</v>
      </c>
      <c r="DO30" s="186">
        <v>84000</v>
      </c>
      <c r="DP30" s="189" t="s">
        <v>2255</v>
      </c>
      <c r="DQ30" s="189" t="s">
        <v>19</v>
      </c>
      <c r="DR30" s="189">
        <v>3</v>
      </c>
      <c r="DS30" s="189" t="s">
        <v>2176</v>
      </c>
      <c r="DT30" s="189" t="s">
        <v>2256</v>
      </c>
      <c r="DU30" s="190">
        <v>44797</v>
      </c>
      <c r="DV30" s="188" t="s">
        <v>2258</v>
      </c>
      <c r="DW30" s="178">
        <v>90000</v>
      </c>
      <c r="DX30" s="182" t="s">
        <v>2249</v>
      </c>
      <c r="DY30" s="182" t="s">
        <v>19</v>
      </c>
      <c r="DZ30" s="182">
        <v>3</v>
      </c>
      <c r="EA30" s="182" t="s">
        <v>2178</v>
      </c>
      <c r="EB30" s="182" t="s">
        <v>2250</v>
      </c>
      <c r="EC30" s="179">
        <v>44797</v>
      </c>
      <c r="ED30" s="189" t="s">
        <v>2259</v>
      </c>
      <c r="EE30" s="186">
        <v>0</v>
      </c>
      <c r="EF30" s="189" t="s">
        <v>2249</v>
      </c>
      <c r="EG30" s="189" t="s">
        <v>19</v>
      </c>
      <c r="EH30" s="189">
        <v>3</v>
      </c>
      <c r="EI30" s="189" t="s">
        <v>2180</v>
      </c>
      <c r="EJ30" s="189" t="s">
        <v>2250</v>
      </c>
      <c r="EK30" s="190">
        <v>44797</v>
      </c>
      <c r="EL30" s="188" t="s">
        <v>2260</v>
      </c>
      <c r="EM30" s="178">
        <v>0</v>
      </c>
      <c r="EN30" s="182" t="s">
        <v>2249</v>
      </c>
      <c r="EO30" s="182" t="s">
        <v>19</v>
      </c>
      <c r="EP30" s="182">
        <v>3</v>
      </c>
      <c r="EQ30" s="182" t="s">
        <v>2180</v>
      </c>
      <c r="ER30" s="182" t="s">
        <v>2250</v>
      </c>
      <c r="ES30" s="179">
        <v>44797</v>
      </c>
      <c r="ET30" s="189" t="s">
        <v>6977</v>
      </c>
      <c r="EU30" s="189">
        <v>339</v>
      </c>
      <c r="EV30" s="189" t="s">
        <v>6974</v>
      </c>
      <c r="EW30" s="189" t="s">
        <v>19</v>
      </c>
      <c r="EX30" s="189">
        <v>3</v>
      </c>
      <c r="EY30" s="189" t="s">
        <v>6976</v>
      </c>
      <c r="EZ30" s="189" t="s">
        <v>6975</v>
      </c>
      <c r="FA30" s="190">
        <v>44979</v>
      </c>
      <c r="FB30" s="188" t="s">
        <v>2130</v>
      </c>
      <c r="FC30" s="182">
        <v>2</v>
      </c>
      <c r="FD30" s="182" t="s">
        <v>14</v>
      </c>
      <c r="FE30" s="182" t="s">
        <v>19</v>
      </c>
      <c r="FF30" s="182">
        <v>3</v>
      </c>
      <c r="FG30" s="182" t="s">
        <v>2129</v>
      </c>
      <c r="FH30" s="182" t="s">
        <v>14</v>
      </c>
      <c r="FI30" s="179">
        <v>44773</v>
      </c>
      <c r="FJ30" s="188" t="s">
        <v>369</v>
      </c>
      <c r="FK30" s="189">
        <v>0</v>
      </c>
      <c r="FL30" s="189">
        <v>0</v>
      </c>
      <c r="FM30" s="189" t="s">
        <v>30</v>
      </c>
      <c r="FN30" s="189">
        <v>2</v>
      </c>
      <c r="FO30" s="189" t="s">
        <v>368</v>
      </c>
      <c r="FP30" s="186">
        <v>0</v>
      </c>
      <c r="FQ30" s="187">
        <v>43511</v>
      </c>
      <c r="FR30" s="188" t="s">
        <v>370</v>
      </c>
      <c r="FS30" s="182">
        <v>0</v>
      </c>
      <c r="FT30" s="182">
        <v>0</v>
      </c>
      <c r="FU30" s="182" t="s">
        <v>30</v>
      </c>
      <c r="FV30" s="182">
        <v>2</v>
      </c>
      <c r="FW30" s="182" t="s">
        <v>368</v>
      </c>
      <c r="FX30" s="182">
        <v>0</v>
      </c>
      <c r="FY30" s="179">
        <v>43511</v>
      </c>
      <c r="FZ30" s="189" t="s">
        <v>2745</v>
      </c>
      <c r="GA30" s="189">
        <v>2</v>
      </c>
      <c r="GB30" s="189" t="s">
        <v>2699</v>
      </c>
      <c r="GC30" s="189" t="s">
        <v>30</v>
      </c>
      <c r="GD30" s="189">
        <v>2</v>
      </c>
      <c r="GE30" s="189" t="s">
        <v>14</v>
      </c>
      <c r="GF30" s="189" t="s">
        <v>14</v>
      </c>
      <c r="GG30" s="190">
        <v>44858</v>
      </c>
      <c r="GH30" s="188" t="s">
        <v>2751</v>
      </c>
      <c r="GI30" s="182">
        <v>2</v>
      </c>
      <c r="GJ30" s="182" t="s">
        <v>2699</v>
      </c>
      <c r="GK30" s="182" t="s">
        <v>30</v>
      </c>
      <c r="GL30" s="182">
        <v>2</v>
      </c>
      <c r="GM30" s="182" t="s">
        <v>14</v>
      </c>
      <c r="GN30" s="182" t="s">
        <v>14</v>
      </c>
      <c r="GO30" s="179">
        <v>44858</v>
      </c>
      <c r="GP30" s="189" t="s">
        <v>2746</v>
      </c>
      <c r="GQ30" s="189">
        <v>2</v>
      </c>
      <c r="GR30" s="189" t="s">
        <v>2699</v>
      </c>
      <c r="GS30" s="189" t="s">
        <v>30</v>
      </c>
      <c r="GT30" s="189">
        <v>2</v>
      </c>
      <c r="GU30" s="189" t="s">
        <v>14</v>
      </c>
      <c r="GV30" s="189" t="s">
        <v>14</v>
      </c>
      <c r="GW30" s="190">
        <v>44858</v>
      </c>
      <c r="GX30" s="188" t="s">
        <v>2752</v>
      </c>
      <c r="GY30" s="182">
        <v>0</v>
      </c>
      <c r="GZ30" s="182" t="s">
        <v>2699</v>
      </c>
      <c r="HA30" s="182" t="s">
        <v>30</v>
      </c>
      <c r="HB30" s="182">
        <v>2</v>
      </c>
      <c r="HC30" s="182" t="s">
        <v>14</v>
      </c>
      <c r="HD30" s="182" t="s">
        <v>14</v>
      </c>
      <c r="HE30" s="179">
        <v>44858</v>
      </c>
      <c r="HF30" s="189" t="s">
        <v>2744</v>
      </c>
      <c r="HG30" s="189">
        <v>0</v>
      </c>
      <c r="HH30" s="189" t="s">
        <v>2699</v>
      </c>
      <c r="HI30" s="189" t="s">
        <v>30</v>
      </c>
      <c r="HJ30" s="189">
        <v>2</v>
      </c>
      <c r="HK30" s="189" t="s">
        <v>14</v>
      </c>
      <c r="HL30" s="189" t="s">
        <v>14</v>
      </c>
      <c r="HM30" s="190">
        <v>44858</v>
      </c>
      <c r="HN30" s="188" t="s">
        <v>2750</v>
      </c>
      <c r="HO30" s="182">
        <v>2</v>
      </c>
      <c r="HP30" s="182" t="s">
        <v>2699</v>
      </c>
      <c r="HQ30" s="182" t="s">
        <v>30</v>
      </c>
      <c r="HR30" s="182">
        <v>2</v>
      </c>
      <c r="HS30" s="182" t="s">
        <v>14</v>
      </c>
      <c r="HT30" s="182" t="s">
        <v>14</v>
      </c>
      <c r="HU30" s="179">
        <v>44858</v>
      </c>
      <c r="HV30" s="189" t="s">
        <v>2747</v>
      </c>
      <c r="HW30" s="189">
        <v>0</v>
      </c>
      <c r="HX30" s="189" t="s">
        <v>2699</v>
      </c>
      <c r="HY30" s="189" t="s">
        <v>30</v>
      </c>
      <c r="HZ30" s="189">
        <v>2</v>
      </c>
      <c r="IA30" s="189" t="s">
        <v>14</v>
      </c>
      <c r="IB30" s="189" t="s">
        <v>14</v>
      </c>
      <c r="IC30" s="190">
        <v>44858</v>
      </c>
      <c r="ID30" s="188" t="s">
        <v>2749</v>
      </c>
      <c r="IE30" s="182">
        <v>1</v>
      </c>
      <c r="IF30" s="182" t="s">
        <v>2699</v>
      </c>
      <c r="IG30" s="182" t="s">
        <v>30</v>
      </c>
      <c r="IH30" s="182">
        <v>2</v>
      </c>
      <c r="II30" s="182" t="s">
        <v>14</v>
      </c>
      <c r="IJ30" s="182" t="s">
        <v>14</v>
      </c>
      <c r="IK30" s="179">
        <v>44858</v>
      </c>
      <c r="IL30" s="189" t="s">
        <v>2748</v>
      </c>
      <c r="IM30" s="189">
        <v>0</v>
      </c>
      <c r="IN30" s="189" t="s">
        <v>2699</v>
      </c>
      <c r="IO30" s="189" t="s">
        <v>30</v>
      </c>
      <c r="IP30" s="189">
        <v>2</v>
      </c>
      <c r="IQ30" s="189" t="s">
        <v>14</v>
      </c>
      <c r="IR30" s="189" t="s">
        <v>14</v>
      </c>
      <c r="IS30" s="190">
        <v>44858</v>
      </c>
    </row>
    <row r="31" spans="1:253" s="283" customFormat="1" ht="12.95" customHeight="1" x14ac:dyDescent="0.2">
      <c r="A31" s="283" t="s">
        <v>1105</v>
      </c>
      <c r="B31" s="283" t="s">
        <v>9316</v>
      </c>
      <c r="C31" s="283" t="s">
        <v>1106</v>
      </c>
      <c r="D31" s="283" t="s">
        <v>362</v>
      </c>
      <c r="E31" s="283" t="s">
        <v>8784</v>
      </c>
      <c r="F31" s="283" t="s">
        <v>6987</v>
      </c>
      <c r="G31" s="177">
        <v>45341000</v>
      </c>
      <c r="H31" s="178" t="s">
        <v>6036</v>
      </c>
      <c r="I31" s="178" t="s">
        <v>2025</v>
      </c>
      <c r="J31" s="178">
        <v>2</v>
      </c>
      <c r="K31" s="178" t="s">
        <v>6969</v>
      </c>
      <c r="L31" s="178" t="s">
        <v>2112</v>
      </c>
      <c r="M31" s="179">
        <v>44979</v>
      </c>
      <c r="N31" s="188" t="s">
        <v>1678</v>
      </c>
      <c r="O31" s="180">
        <v>2381000</v>
      </c>
      <c r="P31" s="180" t="s">
        <v>1675</v>
      </c>
      <c r="Q31" s="180" t="s">
        <v>30</v>
      </c>
      <c r="R31" s="180">
        <v>2</v>
      </c>
      <c r="S31" s="180" t="s">
        <v>1677</v>
      </c>
      <c r="T31" s="180" t="s">
        <v>1676</v>
      </c>
      <c r="U31" s="181">
        <v>44696</v>
      </c>
      <c r="V31" s="188" t="s">
        <v>6991</v>
      </c>
      <c r="W31" s="178">
        <v>45564000</v>
      </c>
      <c r="X31" s="178" t="s">
        <v>6988</v>
      </c>
      <c r="Y31" s="178" t="s">
        <v>2025</v>
      </c>
      <c r="Z31" s="178">
        <v>2</v>
      </c>
      <c r="AA31" s="178" t="s">
        <v>6990</v>
      </c>
      <c r="AB31" s="178" t="s">
        <v>6989</v>
      </c>
      <c r="AC31" s="179">
        <v>44979</v>
      </c>
      <c r="AD31" s="188" t="s">
        <v>6995</v>
      </c>
      <c r="AE31" s="186">
        <v>436000</v>
      </c>
      <c r="AF31" s="186" t="s">
        <v>6992</v>
      </c>
      <c r="AG31" s="186" t="s">
        <v>19</v>
      </c>
      <c r="AH31" s="186">
        <v>3</v>
      </c>
      <c r="AI31" s="186" t="s">
        <v>6994</v>
      </c>
      <c r="AJ31" s="186" t="s">
        <v>6993</v>
      </c>
      <c r="AK31" s="187">
        <v>44979</v>
      </c>
      <c r="AL31" s="188" t="s">
        <v>2273</v>
      </c>
      <c r="AM31" s="178">
        <v>262000</v>
      </c>
      <c r="AN31" s="178" t="s">
        <v>2271</v>
      </c>
      <c r="AO31" s="178" t="s">
        <v>30</v>
      </c>
      <c r="AP31" s="178">
        <v>2</v>
      </c>
      <c r="AQ31" s="178" t="s">
        <v>2272</v>
      </c>
      <c r="AR31" s="178" t="s">
        <v>2262</v>
      </c>
      <c r="AS31" s="179">
        <v>44797</v>
      </c>
      <c r="AT31" s="189" t="s">
        <v>1113</v>
      </c>
      <c r="AU31" s="186" t="s">
        <v>14</v>
      </c>
      <c r="AV31" s="186" t="s">
        <v>14</v>
      </c>
      <c r="AW31" s="186" t="s">
        <v>14</v>
      </c>
      <c r="AX31" s="186" t="s">
        <v>14</v>
      </c>
      <c r="AY31" s="186" t="s">
        <v>1112</v>
      </c>
      <c r="AZ31" s="186" t="s">
        <v>14</v>
      </c>
      <c r="BA31" s="187">
        <v>44005</v>
      </c>
      <c r="BB31" s="188" t="s">
        <v>1111</v>
      </c>
      <c r="BC31" s="178" t="s">
        <v>14</v>
      </c>
      <c r="BD31" s="178" t="s">
        <v>14</v>
      </c>
      <c r="BE31" s="178" t="s">
        <v>14</v>
      </c>
      <c r="BF31" s="178" t="s">
        <v>14</v>
      </c>
      <c r="BG31" s="178" t="s">
        <v>15</v>
      </c>
      <c r="BH31" s="178" t="s">
        <v>14</v>
      </c>
      <c r="BI31" s="179">
        <v>44005</v>
      </c>
      <c r="BJ31" s="189" t="s">
        <v>6996</v>
      </c>
      <c r="BK31" s="189">
        <v>339</v>
      </c>
      <c r="BL31" s="189" t="s">
        <v>6974</v>
      </c>
      <c r="BM31" s="189" t="s">
        <v>19</v>
      </c>
      <c r="BN31" s="189">
        <v>3</v>
      </c>
      <c r="BO31" s="189" t="s">
        <v>6976</v>
      </c>
      <c r="BP31" s="186" t="s">
        <v>6975</v>
      </c>
      <c r="BQ31" s="190">
        <v>44979</v>
      </c>
      <c r="BR31" s="188" t="s">
        <v>1108</v>
      </c>
      <c r="BS31" s="182" t="s">
        <v>14</v>
      </c>
      <c r="BT31" s="182" t="s">
        <v>14</v>
      </c>
      <c r="BU31" s="182" t="s">
        <v>14</v>
      </c>
      <c r="BV31" s="182" t="s">
        <v>14</v>
      </c>
      <c r="BW31" s="182" t="s">
        <v>1107</v>
      </c>
      <c r="BX31" s="182" t="s">
        <v>14</v>
      </c>
      <c r="BY31" s="179">
        <v>44005</v>
      </c>
      <c r="BZ31" s="189" t="s">
        <v>1109</v>
      </c>
      <c r="CA31" s="189" t="s">
        <v>14</v>
      </c>
      <c r="CB31" s="189" t="s">
        <v>14</v>
      </c>
      <c r="CC31" s="189" t="s">
        <v>14</v>
      </c>
      <c r="CD31" s="189" t="s">
        <v>14</v>
      </c>
      <c r="CE31" s="189" t="s">
        <v>1107</v>
      </c>
      <c r="CF31" s="189" t="s">
        <v>14</v>
      </c>
      <c r="CG31" s="190">
        <v>44005</v>
      </c>
      <c r="CH31" s="188" t="s">
        <v>9921</v>
      </c>
      <c r="CI31" s="189" t="e">
        <v>#N/A</v>
      </c>
      <c r="CJ31" s="189" t="e">
        <v>#N/A</v>
      </c>
      <c r="CK31" s="189" t="e">
        <v>#N/A</v>
      </c>
      <c r="CL31" s="189" t="e">
        <v>#N/A</v>
      </c>
      <c r="CM31" s="189" t="e">
        <v>#N/A</v>
      </c>
      <c r="CN31" s="189" t="e">
        <v>#N/A</v>
      </c>
      <c r="CO31" s="191" t="e">
        <v>#N/A</v>
      </c>
      <c r="CP31" s="189" t="s">
        <v>1110</v>
      </c>
      <c r="CQ31" s="182" t="s">
        <v>14</v>
      </c>
      <c r="CR31" s="182" t="s">
        <v>14</v>
      </c>
      <c r="CS31" s="182" t="s">
        <v>14</v>
      </c>
      <c r="CT31" s="182" t="s">
        <v>14</v>
      </c>
      <c r="CU31" s="182" t="s">
        <v>15</v>
      </c>
      <c r="CV31" s="182" t="s">
        <v>14</v>
      </c>
      <c r="CW31" s="179">
        <v>44005</v>
      </c>
      <c r="CX31" s="189" t="s">
        <v>7000</v>
      </c>
      <c r="CY31" s="186">
        <v>352000</v>
      </c>
      <c r="CZ31" s="186" t="s">
        <v>6998</v>
      </c>
      <c r="DA31" s="186" t="s">
        <v>19</v>
      </c>
      <c r="DB31" s="186">
        <v>3</v>
      </c>
      <c r="DC31" s="186" t="s">
        <v>7009</v>
      </c>
      <c r="DD31" s="186" t="s">
        <v>6999</v>
      </c>
      <c r="DE31" s="192">
        <v>44979</v>
      </c>
      <c r="DF31" s="188" t="s">
        <v>7004</v>
      </c>
      <c r="DG31" s="178">
        <v>45129000</v>
      </c>
      <c r="DH31" s="182" t="s">
        <v>7001</v>
      </c>
      <c r="DI31" s="182" t="s">
        <v>19</v>
      </c>
      <c r="DJ31" s="182">
        <v>3</v>
      </c>
      <c r="DK31" s="182" t="s">
        <v>7003</v>
      </c>
      <c r="DL31" s="182" t="s">
        <v>7002</v>
      </c>
      <c r="DM31" s="179">
        <v>44979</v>
      </c>
      <c r="DN31" s="189" t="s">
        <v>7008</v>
      </c>
      <c r="DO31" s="186">
        <v>84000</v>
      </c>
      <c r="DP31" s="189" t="s">
        <v>7005</v>
      </c>
      <c r="DQ31" s="189" t="s">
        <v>19</v>
      </c>
      <c r="DR31" s="189">
        <v>3</v>
      </c>
      <c r="DS31" s="189" t="s">
        <v>7007</v>
      </c>
      <c r="DT31" s="189" t="s">
        <v>7006</v>
      </c>
      <c r="DU31" s="190">
        <v>44979</v>
      </c>
      <c r="DV31" s="188" t="s">
        <v>7010</v>
      </c>
      <c r="DW31" s="178">
        <v>352000</v>
      </c>
      <c r="DX31" s="182" t="s">
        <v>6998</v>
      </c>
      <c r="DY31" s="182" t="s">
        <v>19</v>
      </c>
      <c r="DZ31" s="182">
        <v>3</v>
      </c>
      <c r="EA31" s="182" t="s">
        <v>7009</v>
      </c>
      <c r="EB31" s="182" t="s">
        <v>6999</v>
      </c>
      <c r="EC31" s="179">
        <v>44979</v>
      </c>
      <c r="ED31" s="189" t="s">
        <v>7012</v>
      </c>
      <c r="EE31" s="186">
        <v>0</v>
      </c>
      <c r="EF31" s="189" t="s">
        <v>6998</v>
      </c>
      <c r="EG31" s="189" t="s">
        <v>19</v>
      </c>
      <c r="EH31" s="189">
        <v>3</v>
      </c>
      <c r="EI31" s="189" t="s">
        <v>7011</v>
      </c>
      <c r="EJ31" s="189" t="s">
        <v>6999</v>
      </c>
      <c r="EK31" s="190">
        <v>44979</v>
      </c>
      <c r="EL31" s="188" t="s">
        <v>7014</v>
      </c>
      <c r="EM31" s="178">
        <v>0</v>
      </c>
      <c r="EN31" s="182" t="s">
        <v>6998</v>
      </c>
      <c r="EO31" s="182" t="s">
        <v>19</v>
      </c>
      <c r="EP31" s="182">
        <v>3</v>
      </c>
      <c r="EQ31" s="182" t="s">
        <v>7013</v>
      </c>
      <c r="ER31" s="182" t="s">
        <v>6999</v>
      </c>
      <c r="ES31" s="179">
        <v>44979</v>
      </c>
      <c r="ET31" s="189" t="s">
        <v>6997</v>
      </c>
      <c r="EU31" s="189">
        <v>339</v>
      </c>
      <c r="EV31" s="189" t="s">
        <v>6974</v>
      </c>
      <c r="EW31" s="189" t="s">
        <v>19</v>
      </c>
      <c r="EX31" s="189">
        <v>3</v>
      </c>
      <c r="EY31" s="189" t="s">
        <v>6976</v>
      </c>
      <c r="EZ31" s="189" t="s">
        <v>6975</v>
      </c>
      <c r="FA31" s="190">
        <v>44979</v>
      </c>
      <c r="FB31" s="188" t="s">
        <v>1682</v>
      </c>
      <c r="FC31" s="182">
        <v>3</v>
      </c>
      <c r="FD31" s="182" t="s">
        <v>1679</v>
      </c>
      <c r="FE31" s="182" t="s">
        <v>74</v>
      </c>
      <c r="FF31" s="182">
        <v>1</v>
      </c>
      <c r="FG31" s="182" t="s">
        <v>1681</v>
      </c>
      <c r="FH31" s="182" t="s">
        <v>1680</v>
      </c>
      <c r="FI31" s="179">
        <v>44696</v>
      </c>
      <c r="FJ31" s="188" t="s">
        <v>1114</v>
      </c>
      <c r="FK31" s="189" t="s">
        <v>14</v>
      </c>
      <c r="FL31" s="189" t="s">
        <v>14</v>
      </c>
      <c r="FM31" s="189" t="s">
        <v>14</v>
      </c>
      <c r="FN31" s="189" t="s">
        <v>14</v>
      </c>
      <c r="FO31" s="189" t="s">
        <v>15</v>
      </c>
      <c r="FP31" s="186" t="s">
        <v>14</v>
      </c>
      <c r="FQ31" s="187">
        <v>44005</v>
      </c>
      <c r="FR31" s="188" t="s">
        <v>1115</v>
      </c>
      <c r="FS31" s="182" t="s">
        <v>14</v>
      </c>
      <c r="FT31" s="182" t="s">
        <v>14</v>
      </c>
      <c r="FU31" s="182" t="s">
        <v>14</v>
      </c>
      <c r="FV31" s="182" t="s">
        <v>14</v>
      </c>
      <c r="FW31" s="182" t="s">
        <v>15</v>
      </c>
      <c r="FX31" s="182" t="s">
        <v>14</v>
      </c>
      <c r="FY31" s="179">
        <v>44005</v>
      </c>
      <c r="FZ31" s="189" t="s">
        <v>2754</v>
      </c>
      <c r="GA31" s="189">
        <v>2</v>
      </c>
      <c r="GB31" s="189" t="s">
        <v>2699</v>
      </c>
      <c r="GC31" s="189" t="s">
        <v>30</v>
      </c>
      <c r="GD31" s="189">
        <v>2</v>
      </c>
      <c r="GE31" s="189" t="s">
        <v>14</v>
      </c>
      <c r="GF31" s="189" t="s">
        <v>14</v>
      </c>
      <c r="GG31" s="190">
        <v>44858</v>
      </c>
      <c r="GH31" s="188" t="s">
        <v>2760</v>
      </c>
      <c r="GI31" s="182">
        <v>2</v>
      </c>
      <c r="GJ31" s="182" t="s">
        <v>2699</v>
      </c>
      <c r="GK31" s="182" t="s">
        <v>30</v>
      </c>
      <c r="GL31" s="182">
        <v>2</v>
      </c>
      <c r="GM31" s="182" t="s">
        <v>14</v>
      </c>
      <c r="GN31" s="182" t="s">
        <v>14</v>
      </c>
      <c r="GO31" s="179">
        <v>44858</v>
      </c>
      <c r="GP31" s="189" t="s">
        <v>2755</v>
      </c>
      <c r="GQ31" s="189">
        <v>2</v>
      </c>
      <c r="GR31" s="189" t="s">
        <v>2699</v>
      </c>
      <c r="GS31" s="189" t="s">
        <v>30</v>
      </c>
      <c r="GT31" s="189">
        <v>2</v>
      </c>
      <c r="GU31" s="189" t="s">
        <v>14</v>
      </c>
      <c r="GV31" s="189" t="s">
        <v>14</v>
      </c>
      <c r="GW31" s="190">
        <v>44858</v>
      </c>
      <c r="GX31" s="188" t="s">
        <v>2761</v>
      </c>
      <c r="GY31" s="182">
        <v>0</v>
      </c>
      <c r="GZ31" s="182" t="s">
        <v>2699</v>
      </c>
      <c r="HA31" s="182" t="s">
        <v>30</v>
      </c>
      <c r="HB31" s="182">
        <v>2</v>
      </c>
      <c r="HC31" s="182" t="s">
        <v>14</v>
      </c>
      <c r="HD31" s="182" t="s">
        <v>14</v>
      </c>
      <c r="HE31" s="179">
        <v>44858</v>
      </c>
      <c r="HF31" s="189" t="s">
        <v>2753</v>
      </c>
      <c r="HG31" s="189">
        <v>0</v>
      </c>
      <c r="HH31" s="189" t="s">
        <v>2699</v>
      </c>
      <c r="HI31" s="189" t="s">
        <v>30</v>
      </c>
      <c r="HJ31" s="189">
        <v>2</v>
      </c>
      <c r="HK31" s="189" t="s">
        <v>14</v>
      </c>
      <c r="HL31" s="189" t="s">
        <v>14</v>
      </c>
      <c r="HM31" s="190">
        <v>44858</v>
      </c>
      <c r="HN31" s="188" t="s">
        <v>2759</v>
      </c>
      <c r="HO31" s="182">
        <v>2</v>
      </c>
      <c r="HP31" s="182" t="s">
        <v>2699</v>
      </c>
      <c r="HQ31" s="182" t="s">
        <v>30</v>
      </c>
      <c r="HR31" s="182">
        <v>2</v>
      </c>
      <c r="HS31" s="182" t="s">
        <v>14</v>
      </c>
      <c r="HT31" s="182" t="s">
        <v>14</v>
      </c>
      <c r="HU31" s="179">
        <v>44858</v>
      </c>
      <c r="HV31" s="189" t="s">
        <v>2756</v>
      </c>
      <c r="HW31" s="189">
        <v>0</v>
      </c>
      <c r="HX31" s="189" t="s">
        <v>2699</v>
      </c>
      <c r="HY31" s="189" t="s">
        <v>30</v>
      </c>
      <c r="HZ31" s="189">
        <v>2</v>
      </c>
      <c r="IA31" s="189" t="s">
        <v>14</v>
      </c>
      <c r="IB31" s="189" t="s">
        <v>14</v>
      </c>
      <c r="IC31" s="190">
        <v>44858</v>
      </c>
      <c r="ID31" s="188" t="s">
        <v>2758</v>
      </c>
      <c r="IE31" s="182">
        <v>1</v>
      </c>
      <c r="IF31" s="182" t="s">
        <v>2699</v>
      </c>
      <c r="IG31" s="182" t="s">
        <v>30</v>
      </c>
      <c r="IH31" s="182">
        <v>2</v>
      </c>
      <c r="II31" s="182" t="s">
        <v>14</v>
      </c>
      <c r="IJ31" s="182" t="s">
        <v>14</v>
      </c>
      <c r="IK31" s="179">
        <v>44858</v>
      </c>
      <c r="IL31" s="189" t="s">
        <v>2757</v>
      </c>
      <c r="IM31" s="189">
        <v>0</v>
      </c>
      <c r="IN31" s="189" t="s">
        <v>2699</v>
      </c>
      <c r="IO31" s="189" t="s">
        <v>30</v>
      </c>
      <c r="IP31" s="189">
        <v>2</v>
      </c>
      <c r="IQ31" s="189" t="s">
        <v>14</v>
      </c>
      <c r="IR31" s="189" t="s">
        <v>14</v>
      </c>
      <c r="IS31" s="190">
        <v>44858</v>
      </c>
    </row>
    <row r="32" spans="1:253" s="283" customFormat="1" ht="12.95" customHeight="1" x14ac:dyDescent="0.2">
      <c r="A32" s="283" t="s">
        <v>3250</v>
      </c>
      <c r="B32" s="283" t="s">
        <v>9316</v>
      </c>
      <c r="C32" s="283" t="s">
        <v>3251</v>
      </c>
      <c r="D32" s="283" t="s">
        <v>3252</v>
      </c>
      <c r="E32" s="283" t="s">
        <v>8785</v>
      </c>
      <c r="F32" s="283" t="s">
        <v>7690</v>
      </c>
      <c r="G32" s="177">
        <v>17643000</v>
      </c>
      <c r="H32" s="178" t="s">
        <v>6965</v>
      </c>
      <c r="I32" s="178" t="s">
        <v>30</v>
      </c>
      <c r="J32" s="178">
        <v>2</v>
      </c>
      <c r="K32" s="178" t="s">
        <v>7689</v>
      </c>
      <c r="L32" s="178" t="s">
        <v>7688</v>
      </c>
      <c r="M32" s="179">
        <v>44985</v>
      </c>
      <c r="N32" s="188" t="s">
        <v>7692</v>
      </c>
      <c r="O32" s="180">
        <v>248360</v>
      </c>
      <c r="P32" s="180" t="s">
        <v>5453</v>
      </c>
      <c r="Q32" s="180" t="s">
        <v>74</v>
      </c>
      <c r="R32" s="180">
        <v>1</v>
      </c>
      <c r="S32" s="180" t="s">
        <v>7691</v>
      </c>
      <c r="T32" s="180" t="s">
        <v>7688</v>
      </c>
      <c r="U32" s="181">
        <v>44985</v>
      </c>
      <c r="V32" s="188" t="s">
        <v>7694</v>
      </c>
      <c r="W32" s="178">
        <v>17643000</v>
      </c>
      <c r="X32" s="178" t="s">
        <v>6965</v>
      </c>
      <c r="Y32" s="178" t="s">
        <v>2025</v>
      </c>
      <c r="Z32" s="178">
        <v>2</v>
      </c>
      <c r="AA32" s="178" t="s">
        <v>7693</v>
      </c>
      <c r="AB32" s="178" t="s">
        <v>7688</v>
      </c>
      <c r="AC32" s="179">
        <v>44985</v>
      </c>
      <c r="AD32" s="188" t="s">
        <v>7698</v>
      </c>
      <c r="AE32" s="186">
        <v>8304000</v>
      </c>
      <c r="AF32" s="186" t="s">
        <v>7695</v>
      </c>
      <c r="AG32" s="186" t="s">
        <v>2025</v>
      </c>
      <c r="AH32" s="186">
        <v>2</v>
      </c>
      <c r="AI32" s="186" t="s">
        <v>7697</v>
      </c>
      <c r="AJ32" s="186" t="s">
        <v>7696</v>
      </c>
      <c r="AK32" s="187">
        <v>44985</v>
      </c>
      <c r="AL32" s="188" t="s">
        <v>7702</v>
      </c>
      <c r="AM32" s="178">
        <v>803000</v>
      </c>
      <c r="AN32" s="178" t="s">
        <v>7699</v>
      </c>
      <c r="AO32" s="178" t="s">
        <v>2025</v>
      </c>
      <c r="AP32" s="178">
        <v>2</v>
      </c>
      <c r="AQ32" s="178" t="s">
        <v>7701</v>
      </c>
      <c r="AR32" s="178" t="s">
        <v>7700</v>
      </c>
      <c r="AS32" s="179">
        <v>44985</v>
      </c>
      <c r="AT32" s="189" t="s">
        <v>7703</v>
      </c>
      <c r="AU32" s="186" t="s">
        <v>14</v>
      </c>
      <c r="AV32" s="186" t="s">
        <v>14</v>
      </c>
      <c r="AW32" s="186" t="s">
        <v>14</v>
      </c>
      <c r="AX32" s="186" t="s">
        <v>14</v>
      </c>
      <c r="AY32" s="186" t="s">
        <v>15</v>
      </c>
      <c r="AZ32" s="186" t="s">
        <v>14</v>
      </c>
      <c r="BA32" s="187">
        <v>44985</v>
      </c>
      <c r="BB32" s="188" t="s">
        <v>7720</v>
      </c>
      <c r="BC32" s="178" t="s">
        <v>14</v>
      </c>
      <c r="BD32" s="178" t="s">
        <v>14</v>
      </c>
      <c r="BE32" s="178" t="s">
        <v>14</v>
      </c>
      <c r="BF32" s="178" t="s">
        <v>14</v>
      </c>
      <c r="BG32" s="178" t="s">
        <v>15</v>
      </c>
      <c r="BH32" s="178" t="s">
        <v>14</v>
      </c>
      <c r="BI32" s="179">
        <v>44985</v>
      </c>
      <c r="BJ32" s="189" t="s">
        <v>7705</v>
      </c>
      <c r="BK32" s="189">
        <v>9</v>
      </c>
      <c r="BL32" s="189" t="s">
        <v>7704</v>
      </c>
      <c r="BM32" s="189" t="s">
        <v>2025</v>
      </c>
      <c r="BN32" s="189">
        <v>2</v>
      </c>
      <c r="BO32" s="189" t="s">
        <v>7666</v>
      </c>
      <c r="BP32" s="186" t="s">
        <v>1485</v>
      </c>
      <c r="BQ32" s="190">
        <v>44985</v>
      </c>
      <c r="BR32" s="188" t="s">
        <v>7721</v>
      </c>
      <c r="BS32" s="182" t="s">
        <v>14</v>
      </c>
      <c r="BT32" s="182" t="s">
        <v>14</v>
      </c>
      <c r="BU32" s="182" t="s">
        <v>14</v>
      </c>
      <c r="BV32" s="182" t="s">
        <v>14</v>
      </c>
      <c r="BW32" s="182" t="s">
        <v>15</v>
      </c>
      <c r="BX32" s="182" t="s">
        <v>14</v>
      </c>
      <c r="BY32" s="179">
        <v>44985</v>
      </c>
      <c r="BZ32" s="189" t="s">
        <v>7722</v>
      </c>
      <c r="CA32" s="189" t="s">
        <v>14</v>
      </c>
      <c r="CB32" s="189" t="s">
        <v>14</v>
      </c>
      <c r="CC32" s="189" t="s">
        <v>14</v>
      </c>
      <c r="CD32" s="189" t="s">
        <v>14</v>
      </c>
      <c r="CE32" s="189" t="s">
        <v>15</v>
      </c>
      <c r="CF32" s="189" t="s">
        <v>14</v>
      </c>
      <c r="CG32" s="190">
        <v>44985</v>
      </c>
      <c r="CH32" s="188" t="s">
        <v>9922</v>
      </c>
      <c r="CI32" s="189" t="e">
        <v>#N/A</v>
      </c>
      <c r="CJ32" s="189" t="e">
        <v>#N/A</v>
      </c>
      <c r="CK32" s="189" t="e">
        <v>#N/A</v>
      </c>
      <c r="CL32" s="189" t="e">
        <v>#N/A</v>
      </c>
      <c r="CM32" s="189" t="e">
        <v>#N/A</v>
      </c>
      <c r="CN32" s="189" t="e">
        <v>#N/A</v>
      </c>
      <c r="CO32" s="191" t="e">
        <v>#N/A</v>
      </c>
      <c r="CP32" s="189" t="s">
        <v>7723</v>
      </c>
      <c r="CQ32" s="182" t="s">
        <v>14</v>
      </c>
      <c r="CR32" s="182" t="s">
        <v>14</v>
      </c>
      <c r="CS32" s="182" t="s">
        <v>14</v>
      </c>
      <c r="CT32" s="182" t="s">
        <v>14</v>
      </c>
      <c r="CU32" s="182" t="s">
        <v>15</v>
      </c>
      <c r="CV32" s="182" t="s">
        <v>14</v>
      </c>
      <c r="CW32" s="179">
        <v>44985</v>
      </c>
      <c r="CX32" s="189" t="s">
        <v>7708</v>
      </c>
      <c r="CY32" s="186">
        <v>873000</v>
      </c>
      <c r="CZ32" s="186" t="s">
        <v>2361</v>
      </c>
      <c r="DA32" s="186" t="s">
        <v>2025</v>
      </c>
      <c r="DB32" s="186">
        <v>2</v>
      </c>
      <c r="DC32" s="186" t="s">
        <v>7711</v>
      </c>
      <c r="DD32" s="186" t="s">
        <v>7700</v>
      </c>
      <c r="DE32" s="192">
        <v>44985</v>
      </c>
      <c r="DF32" s="188" t="s">
        <v>7712</v>
      </c>
      <c r="DG32" s="178">
        <v>9339000</v>
      </c>
      <c r="DH32" s="182" t="s">
        <v>7709</v>
      </c>
      <c r="DI32" s="182" t="s">
        <v>2025</v>
      </c>
      <c r="DJ32" s="182">
        <v>2</v>
      </c>
      <c r="DK32" s="182" t="s">
        <v>7711</v>
      </c>
      <c r="DL32" s="182" t="s">
        <v>7710</v>
      </c>
      <c r="DM32" s="179">
        <v>44985</v>
      </c>
      <c r="DN32" s="189" t="s">
        <v>7713</v>
      </c>
      <c r="DO32" s="186">
        <v>7431000</v>
      </c>
      <c r="DP32" s="189" t="s">
        <v>7709</v>
      </c>
      <c r="DQ32" s="189" t="s">
        <v>2025</v>
      </c>
      <c r="DR32" s="189">
        <v>2</v>
      </c>
      <c r="DS32" s="189" t="s">
        <v>7711</v>
      </c>
      <c r="DT32" s="189" t="s">
        <v>7710</v>
      </c>
      <c r="DU32" s="190">
        <v>44985</v>
      </c>
      <c r="DV32" s="188" t="s">
        <v>7714</v>
      </c>
      <c r="DW32" s="178">
        <v>873000</v>
      </c>
      <c r="DX32" s="182" t="s">
        <v>2361</v>
      </c>
      <c r="DY32" s="182" t="s">
        <v>2025</v>
      </c>
      <c r="DZ32" s="182">
        <v>2</v>
      </c>
      <c r="EA32" s="182" t="s">
        <v>7711</v>
      </c>
      <c r="EB32" s="182" t="s">
        <v>7700</v>
      </c>
      <c r="EC32" s="179">
        <v>44985</v>
      </c>
      <c r="ED32" s="189" t="s">
        <v>7715</v>
      </c>
      <c r="EE32" s="186">
        <v>0</v>
      </c>
      <c r="EF32" s="189" t="s">
        <v>14</v>
      </c>
      <c r="EG32" s="189" t="s">
        <v>14</v>
      </c>
      <c r="EH32" s="189" t="s">
        <v>14</v>
      </c>
      <c r="EI32" s="189" t="s">
        <v>15</v>
      </c>
      <c r="EJ32" s="189" t="s">
        <v>14</v>
      </c>
      <c r="EK32" s="190">
        <v>44985</v>
      </c>
      <c r="EL32" s="188" t="s">
        <v>7716</v>
      </c>
      <c r="EM32" s="178">
        <v>0</v>
      </c>
      <c r="EN32" s="182" t="s">
        <v>14</v>
      </c>
      <c r="EO32" s="182" t="s">
        <v>14</v>
      </c>
      <c r="EP32" s="182" t="s">
        <v>14</v>
      </c>
      <c r="EQ32" s="182" t="s">
        <v>15</v>
      </c>
      <c r="ER32" s="182" t="s">
        <v>14</v>
      </c>
      <c r="ES32" s="179">
        <v>44985</v>
      </c>
      <c r="ET32" s="189" t="s">
        <v>7707</v>
      </c>
      <c r="EU32" s="189">
        <v>9</v>
      </c>
      <c r="EV32" s="189" t="s">
        <v>7704</v>
      </c>
      <c r="EW32" s="189" t="s">
        <v>74</v>
      </c>
      <c r="EX32" s="189">
        <v>1</v>
      </c>
      <c r="EY32" s="189" t="s">
        <v>7706</v>
      </c>
      <c r="EZ32" s="189" t="s">
        <v>1485</v>
      </c>
      <c r="FA32" s="190">
        <v>44985</v>
      </c>
      <c r="FB32" s="188" t="s">
        <v>7717</v>
      </c>
      <c r="FC32" s="182">
        <v>3</v>
      </c>
      <c r="FD32" s="182" t="s">
        <v>7676</v>
      </c>
      <c r="FE32" s="182" t="s">
        <v>74</v>
      </c>
      <c r="FF32" s="182">
        <v>1</v>
      </c>
      <c r="FG32" s="182" t="s">
        <v>7680</v>
      </c>
      <c r="FH32" s="182" t="s">
        <v>7700</v>
      </c>
      <c r="FI32" s="179">
        <v>44985</v>
      </c>
      <c r="FJ32" s="188" t="s">
        <v>7718</v>
      </c>
      <c r="FK32" s="189" t="s">
        <v>14</v>
      </c>
      <c r="FL32" s="189" t="s">
        <v>14</v>
      </c>
      <c r="FM32" s="189" t="s">
        <v>14</v>
      </c>
      <c r="FN32" s="189" t="s">
        <v>14</v>
      </c>
      <c r="FO32" s="189" t="s">
        <v>15</v>
      </c>
      <c r="FP32" s="186" t="s">
        <v>14</v>
      </c>
      <c r="FQ32" s="187">
        <v>44985</v>
      </c>
      <c r="FR32" s="188" t="s">
        <v>7719</v>
      </c>
      <c r="FS32" s="182" t="s">
        <v>14</v>
      </c>
      <c r="FT32" s="182" t="s">
        <v>14</v>
      </c>
      <c r="FU32" s="182" t="s">
        <v>14</v>
      </c>
      <c r="FV32" s="182" t="s">
        <v>14</v>
      </c>
      <c r="FW32" s="182" t="s">
        <v>15</v>
      </c>
      <c r="FX32" s="182" t="s">
        <v>14</v>
      </c>
      <c r="FY32" s="179">
        <v>44985</v>
      </c>
      <c r="FZ32" s="189" t="s">
        <v>3254</v>
      </c>
      <c r="GA32" s="189">
        <v>0</v>
      </c>
      <c r="GB32" s="189" t="s">
        <v>2699</v>
      </c>
      <c r="GC32" s="189" t="s">
        <v>30</v>
      </c>
      <c r="GD32" s="189">
        <v>2</v>
      </c>
      <c r="GE32" s="189" t="s">
        <v>14</v>
      </c>
      <c r="GF32" s="189" t="s">
        <v>14</v>
      </c>
      <c r="GG32" s="190">
        <v>44863</v>
      </c>
      <c r="GH32" s="188" t="s">
        <v>3260</v>
      </c>
      <c r="GI32" s="182">
        <v>0</v>
      </c>
      <c r="GJ32" s="182" t="s">
        <v>2699</v>
      </c>
      <c r="GK32" s="182" t="s">
        <v>30</v>
      </c>
      <c r="GL32" s="182">
        <v>2</v>
      </c>
      <c r="GM32" s="182" t="s">
        <v>14</v>
      </c>
      <c r="GN32" s="182" t="s">
        <v>14</v>
      </c>
      <c r="GO32" s="179">
        <v>44863</v>
      </c>
      <c r="GP32" s="189" t="s">
        <v>3255</v>
      </c>
      <c r="GQ32" s="189">
        <v>0</v>
      </c>
      <c r="GR32" s="189" t="s">
        <v>2699</v>
      </c>
      <c r="GS32" s="189" t="s">
        <v>30</v>
      </c>
      <c r="GT32" s="189">
        <v>2</v>
      </c>
      <c r="GU32" s="189" t="s">
        <v>14</v>
      </c>
      <c r="GV32" s="189" t="s">
        <v>14</v>
      </c>
      <c r="GW32" s="190">
        <v>44863</v>
      </c>
      <c r="GX32" s="188" t="s">
        <v>3261</v>
      </c>
      <c r="GY32" s="182">
        <v>0</v>
      </c>
      <c r="GZ32" s="182" t="s">
        <v>2699</v>
      </c>
      <c r="HA32" s="182" t="s">
        <v>30</v>
      </c>
      <c r="HB32" s="182">
        <v>2</v>
      </c>
      <c r="HC32" s="182" t="s">
        <v>14</v>
      </c>
      <c r="HD32" s="182" t="s">
        <v>14</v>
      </c>
      <c r="HE32" s="179">
        <v>44863</v>
      </c>
      <c r="HF32" s="189" t="s">
        <v>3253</v>
      </c>
      <c r="HG32" s="189">
        <v>0</v>
      </c>
      <c r="HH32" s="189" t="s">
        <v>2699</v>
      </c>
      <c r="HI32" s="189" t="s">
        <v>30</v>
      </c>
      <c r="HJ32" s="189">
        <v>2</v>
      </c>
      <c r="HK32" s="189" t="s">
        <v>14</v>
      </c>
      <c r="HL32" s="189" t="s">
        <v>14</v>
      </c>
      <c r="HM32" s="190">
        <v>44863</v>
      </c>
      <c r="HN32" s="188" t="s">
        <v>3259</v>
      </c>
      <c r="HO32" s="182">
        <v>1</v>
      </c>
      <c r="HP32" s="182" t="s">
        <v>2699</v>
      </c>
      <c r="HQ32" s="182" t="s">
        <v>30</v>
      </c>
      <c r="HR32" s="182">
        <v>2</v>
      </c>
      <c r="HS32" s="182" t="s">
        <v>14</v>
      </c>
      <c r="HT32" s="182" t="s">
        <v>14</v>
      </c>
      <c r="HU32" s="179">
        <v>44863</v>
      </c>
      <c r="HV32" s="189" t="s">
        <v>3256</v>
      </c>
      <c r="HW32" s="189">
        <v>1</v>
      </c>
      <c r="HX32" s="189" t="s">
        <v>2699</v>
      </c>
      <c r="HY32" s="189" t="s">
        <v>30</v>
      </c>
      <c r="HZ32" s="189">
        <v>2</v>
      </c>
      <c r="IA32" s="189" t="s">
        <v>14</v>
      </c>
      <c r="IB32" s="189" t="s">
        <v>14</v>
      </c>
      <c r="IC32" s="190">
        <v>44863</v>
      </c>
      <c r="ID32" s="188" t="s">
        <v>3258</v>
      </c>
      <c r="IE32" s="182">
        <v>1</v>
      </c>
      <c r="IF32" s="182" t="s">
        <v>2699</v>
      </c>
      <c r="IG32" s="182" t="s">
        <v>30</v>
      </c>
      <c r="IH32" s="182">
        <v>2</v>
      </c>
      <c r="II32" s="182" t="s">
        <v>14</v>
      </c>
      <c r="IJ32" s="182" t="s">
        <v>14</v>
      </c>
      <c r="IK32" s="179">
        <v>44863</v>
      </c>
      <c r="IL32" s="189" t="s">
        <v>3257</v>
      </c>
      <c r="IM32" s="189">
        <v>3</v>
      </c>
      <c r="IN32" s="189" t="s">
        <v>2699</v>
      </c>
      <c r="IO32" s="189" t="s">
        <v>30</v>
      </c>
      <c r="IP32" s="189">
        <v>2</v>
      </c>
      <c r="IQ32" s="189" t="s">
        <v>14</v>
      </c>
      <c r="IR32" s="189" t="s">
        <v>14</v>
      </c>
      <c r="IS32" s="190">
        <v>44863</v>
      </c>
    </row>
    <row r="33" spans="1:253" s="283" customFormat="1" ht="12.95" customHeight="1" x14ac:dyDescent="0.2">
      <c r="A33" s="283" t="s">
        <v>169</v>
      </c>
      <c r="B33" s="283" t="s">
        <v>9316</v>
      </c>
      <c r="C33" s="283" t="s">
        <v>170</v>
      </c>
      <c r="D33" s="283" t="s">
        <v>171</v>
      </c>
      <c r="E33" s="283" t="s">
        <v>8786</v>
      </c>
      <c r="F33" s="283" t="s">
        <v>7054</v>
      </c>
      <c r="G33" s="177">
        <v>112069000</v>
      </c>
      <c r="H33" s="178" t="s">
        <v>6036</v>
      </c>
      <c r="I33" s="178" t="s">
        <v>2025</v>
      </c>
      <c r="J33" s="178">
        <v>2</v>
      </c>
      <c r="K33" s="178" t="s">
        <v>7053</v>
      </c>
      <c r="L33" s="178" t="s">
        <v>7052</v>
      </c>
      <c r="M33" s="179">
        <v>44979</v>
      </c>
      <c r="N33" s="188" t="s">
        <v>2134</v>
      </c>
      <c r="O33" s="180">
        <v>91071.77</v>
      </c>
      <c r="P33" s="180" t="s">
        <v>2131</v>
      </c>
      <c r="Q33" s="180" t="s">
        <v>30</v>
      </c>
      <c r="R33" s="180">
        <v>2</v>
      </c>
      <c r="S33" s="180" t="s">
        <v>2133</v>
      </c>
      <c r="T33" s="180" t="s">
        <v>2132</v>
      </c>
      <c r="U33" s="181">
        <v>44773</v>
      </c>
      <c r="V33" s="188" t="s">
        <v>7058</v>
      </c>
      <c r="W33" s="178">
        <v>14134000</v>
      </c>
      <c r="X33" s="178" t="s">
        <v>7055</v>
      </c>
      <c r="Y33" s="178" t="s">
        <v>2025</v>
      </c>
      <c r="Z33" s="178">
        <v>2</v>
      </c>
      <c r="AA33" s="178" t="s">
        <v>7057</v>
      </c>
      <c r="AB33" s="178" t="s">
        <v>7056</v>
      </c>
      <c r="AC33" s="179">
        <v>44979</v>
      </c>
      <c r="AD33" s="188" t="s">
        <v>7062</v>
      </c>
      <c r="AE33" s="186">
        <v>145000</v>
      </c>
      <c r="AF33" s="186" t="s">
        <v>7059</v>
      </c>
      <c r="AG33" s="186" t="s">
        <v>2025</v>
      </c>
      <c r="AH33" s="186">
        <v>2</v>
      </c>
      <c r="AI33" s="186" t="s">
        <v>7061</v>
      </c>
      <c r="AJ33" s="186" t="s">
        <v>7060</v>
      </c>
      <c r="AK33" s="187">
        <v>44979</v>
      </c>
      <c r="AL33" s="188" t="s">
        <v>7063</v>
      </c>
      <c r="AM33" s="178">
        <v>145000</v>
      </c>
      <c r="AN33" s="178" t="s">
        <v>7059</v>
      </c>
      <c r="AO33" s="178" t="s">
        <v>2025</v>
      </c>
      <c r="AP33" s="178">
        <v>2</v>
      </c>
      <c r="AQ33" s="178" t="s">
        <v>7061</v>
      </c>
      <c r="AR33" s="178" t="s">
        <v>7060</v>
      </c>
      <c r="AS33" s="179">
        <v>44979</v>
      </c>
      <c r="AT33" s="189" t="s">
        <v>1035</v>
      </c>
      <c r="AU33" s="186" t="s">
        <v>14</v>
      </c>
      <c r="AV33" s="186" t="s">
        <v>14</v>
      </c>
      <c r="AW33" s="186" t="s">
        <v>14</v>
      </c>
      <c r="AX33" s="186" t="s">
        <v>14</v>
      </c>
      <c r="AY33" s="186" t="s">
        <v>127</v>
      </c>
      <c r="AZ33" s="186" t="s">
        <v>14</v>
      </c>
      <c r="BA33" s="187">
        <v>43950</v>
      </c>
      <c r="BB33" s="188" t="s">
        <v>1034</v>
      </c>
      <c r="BC33" s="178" t="s">
        <v>14</v>
      </c>
      <c r="BD33" s="178" t="s">
        <v>14</v>
      </c>
      <c r="BE33" s="178" t="s">
        <v>14</v>
      </c>
      <c r="BF33" s="178" t="s">
        <v>14</v>
      </c>
      <c r="BG33" s="178" t="s">
        <v>127</v>
      </c>
      <c r="BH33" s="178" t="s">
        <v>14</v>
      </c>
      <c r="BI33" s="179">
        <v>43950</v>
      </c>
      <c r="BJ33" s="189" t="s">
        <v>7065</v>
      </c>
      <c r="BK33" s="189">
        <v>0</v>
      </c>
      <c r="BL33" s="189" t="s">
        <v>6971</v>
      </c>
      <c r="BM33" s="189" t="s">
        <v>19</v>
      </c>
      <c r="BN33" s="189">
        <v>3</v>
      </c>
      <c r="BO33" s="189" t="s">
        <v>7064</v>
      </c>
      <c r="BP33" s="186" t="s">
        <v>1181</v>
      </c>
      <c r="BQ33" s="190">
        <v>44979</v>
      </c>
      <c r="BR33" s="188" t="s">
        <v>1031</v>
      </c>
      <c r="BS33" s="182" t="s">
        <v>14</v>
      </c>
      <c r="BT33" s="182" t="s">
        <v>14</v>
      </c>
      <c r="BU33" s="182" t="s">
        <v>14</v>
      </c>
      <c r="BV33" s="182" t="s">
        <v>14</v>
      </c>
      <c r="BW33" s="182" t="s">
        <v>127</v>
      </c>
      <c r="BX33" s="182" t="s">
        <v>14</v>
      </c>
      <c r="BY33" s="179">
        <v>43950</v>
      </c>
      <c r="BZ33" s="189" t="s">
        <v>1032</v>
      </c>
      <c r="CA33" s="189" t="s">
        <v>14</v>
      </c>
      <c r="CB33" s="189" t="s">
        <v>14</v>
      </c>
      <c r="CC33" s="189" t="s">
        <v>14</v>
      </c>
      <c r="CD33" s="189" t="s">
        <v>14</v>
      </c>
      <c r="CE33" s="189" t="s">
        <v>127</v>
      </c>
      <c r="CF33" s="189" t="s">
        <v>14</v>
      </c>
      <c r="CG33" s="190">
        <v>43950</v>
      </c>
      <c r="CH33" s="188" t="s">
        <v>9923</v>
      </c>
      <c r="CI33" s="189" t="e">
        <v>#N/A</v>
      </c>
      <c r="CJ33" s="189" t="e">
        <v>#N/A</v>
      </c>
      <c r="CK33" s="189" t="e">
        <v>#N/A</v>
      </c>
      <c r="CL33" s="189" t="e">
        <v>#N/A</v>
      </c>
      <c r="CM33" s="189" t="e">
        <v>#N/A</v>
      </c>
      <c r="CN33" s="189" t="e">
        <v>#N/A</v>
      </c>
      <c r="CO33" s="191" t="e">
        <v>#N/A</v>
      </c>
      <c r="CP33" s="189" t="s">
        <v>1033</v>
      </c>
      <c r="CQ33" s="182" t="s">
        <v>14</v>
      </c>
      <c r="CR33" s="182" t="s">
        <v>14</v>
      </c>
      <c r="CS33" s="182" t="s">
        <v>14</v>
      </c>
      <c r="CT33" s="182" t="s">
        <v>14</v>
      </c>
      <c r="CU33" s="182" t="s">
        <v>127</v>
      </c>
      <c r="CV33" s="182" t="s">
        <v>14</v>
      </c>
      <c r="CW33" s="179">
        <v>43950</v>
      </c>
      <c r="CX33" s="189" t="s">
        <v>7068</v>
      </c>
      <c r="CY33" s="186">
        <v>145000</v>
      </c>
      <c r="CZ33" s="186" t="s">
        <v>7059</v>
      </c>
      <c r="DA33" s="186" t="s">
        <v>2025</v>
      </c>
      <c r="DB33" s="186">
        <v>2</v>
      </c>
      <c r="DC33" s="186" t="s">
        <v>2178</v>
      </c>
      <c r="DD33" s="186" t="s">
        <v>7060</v>
      </c>
      <c r="DE33" s="192">
        <v>44979</v>
      </c>
      <c r="DF33" s="188" t="s">
        <v>7069</v>
      </c>
      <c r="DG33" s="178">
        <v>13989000</v>
      </c>
      <c r="DH33" s="182" t="s">
        <v>7055</v>
      </c>
      <c r="DI33" s="182" t="s">
        <v>2025</v>
      </c>
      <c r="DJ33" s="182">
        <v>2</v>
      </c>
      <c r="DK33" s="182" t="s">
        <v>2253</v>
      </c>
      <c r="DL33" s="182" t="s">
        <v>7056</v>
      </c>
      <c r="DM33" s="179">
        <v>44979</v>
      </c>
      <c r="DN33" s="189" t="s">
        <v>7070</v>
      </c>
      <c r="DO33" s="186">
        <v>0</v>
      </c>
      <c r="DP33" s="189" t="s">
        <v>7059</v>
      </c>
      <c r="DQ33" s="189" t="s">
        <v>2025</v>
      </c>
      <c r="DR33" s="189">
        <v>2</v>
      </c>
      <c r="DS33" s="189" t="s">
        <v>2176</v>
      </c>
      <c r="DT33" s="189" t="s">
        <v>7060</v>
      </c>
      <c r="DU33" s="190">
        <v>44979</v>
      </c>
      <c r="DV33" s="188" t="s">
        <v>7071</v>
      </c>
      <c r="DW33" s="178">
        <v>145000</v>
      </c>
      <c r="DX33" s="182" t="s">
        <v>7059</v>
      </c>
      <c r="DY33" s="182" t="s">
        <v>2025</v>
      </c>
      <c r="DZ33" s="182">
        <v>2</v>
      </c>
      <c r="EA33" s="182" t="s">
        <v>2178</v>
      </c>
      <c r="EB33" s="182" t="s">
        <v>7060</v>
      </c>
      <c r="EC33" s="179">
        <v>44979</v>
      </c>
      <c r="ED33" s="189" t="s">
        <v>7072</v>
      </c>
      <c r="EE33" s="186">
        <v>0</v>
      </c>
      <c r="EF33" s="189" t="s">
        <v>7059</v>
      </c>
      <c r="EG33" s="189" t="s">
        <v>2025</v>
      </c>
      <c r="EH33" s="189">
        <v>2</v>
      </c>
      <c r="EI33" s="189" t="s">
        <v>2180</v>
      </c>
      <c r="EJ33" s="189" t="s">
        <v>7060</v>
      </c>
      <c r="EK33" s="190">
        <v>44979</v>
      </c>
      <c r="EL33" s="188" t="s">
        <v>7073</v>
      </c>
      <c r="EM33" s="178">
        <v>0</v>
      </c>
      <c r="EN33" s="182" t="s">
        <v>7059</v>
      </c>
      <c r="EO33" s="182" t="s">
        <v>2025</v>
      </c>
      <c r="EP33" s="182">
        <v>2</v>
      </c>
      <c r="EQ33" s="182" t="s">
        <v>2180</v>
      </c>
      <c r="ER33" s="182" t="s">
        <v>7060</v>
      </c>
      <c r="ES33" s="179">
        <v>44979</v>
      </c>
      <c r="ET33" s="189" t="s">
        <v>7067</v>
      </c>
      <c r="EU33" s="189">
        <v>84</v>
      </c>
      <c r="EV33" s="189" t="s">
        <v>6971</v>
      </c>
      <c r="EW33" s="189" t="s">
        <v>19</v>
      </c>
      <c r="EX33" s="189">
        <v>3</v>
      </c>
      <c r="EY33" s="189" t="s">
        <v>7066</v>
      </c>
      <c r="EZ33" s="189" t="s">
        <v>1181</v>
      </c>
      <c r="FA33" s="190">
        <v>44979</v>
      </c>
      <c r="FB33" s="188" t="s">
        <v>2136</v>
      </c>
      <c r="FC33" s="182">
        <v>2</v>
      </c>
      <c r="FD33" s="182" t="s">
        <v>14</v>
      </c>
      <c r="FE33" s="182" t="s">
        <v>19</v>
      </c>
      <c r="FF33" s="182">
        <v>3</v>
      </c>
      <c r="FG33" s="182" t="s">
        <v>2135</v>
      </c>
      <c r="FH33" s="182" t="s">
        <v>14</v>
      </c>
      <c r="FI33" s="179">
        <v>44773</v>
      </c>
      <c r="FJ33" s="188" t="s">
        <v>172</v>
      </c>
      <c r="FK33" s="189" t="s">
        <v>14</v>
      </c>
      <c r="FL33" s="189">
        <v>0</v>
      </c>
      <c r="FM33" s="189" t="s">
        <v>14</v>
      </c>
      <c r="FN33" s="189" t="s">
        <v>14</v>
      </c>
      <c r="FO33" s="189">
        <v>0</v>
      </c>
      <c r="FP33" s="186">
        <v>0</v>
      </c>
      <c r="FQ33" s="187">
        <v>43507</v>
      </c>
      <c r="FR33" s="188" t="s">
        <v>173</v>
      </c>
      <c r="FS33" s="182" t="s">
        <v>14</v>
      </c>
      <c r="FT33" s="182">
        <v>0</v>
      </c>
      <c r="FU33" s="182" t="s">
        <v>14</v>
      </c>
      <c r="FV33" s="182" t="s">
        <v>14</v>
      </c>
      <c r="FW33" s="182">
        <v>0</v>
      </c>
      <c r="FX33" s="182">
        <v>0</v>
      </c>
      <c r="FY33" s="179">
        <v>43507</v>
      </c>
      <c r="FZ33" s="189" t="s">
        <v>2763</v>
      </c>
      <c r="GA33" s="189">
        <v>0</v>
      </c>
      <c r="GB33" s="189" t="s">
        <v>2699</v>
      </c>
      <c r="GC33" s="189" t="s">
        <v>30</v>
      </c>
      <c r="GD33" s="189">
        <v>2</v>
      </c>
      <c r="GE33" s="189" t="s">
        <v>14</v>
      </c>
      <c r="GF33" s="189" t="s">
        <v>14</v>
      </c>
      <c r="GG33" s="190">
        <v>44858</v>
      </c>
      <c r="GH33" s="188" t="s">
        <v>2769</v>
      </c>
      <c r="GI33" s="182">
        <v>0</v>
      </c>
      <c r="GJ33" s="182" t="s">
        <v>2699</v>
      </c>
      <c r="GK33" s="182" t="s">
        <v>30</v>
      </c>
      <c r="GL33" s="182">
        <v>2</v>
      </c>
      <c r="GM33" s="182" t="s">
        <v>14</v>
      </c>
      <c r="GN33" s="182" t="s">
        <v>14</v>
      </c>
      <c r="GO33" s="179">
        <v>44858</v>
      </c>
      <c r="GP33" s="189" t="s">
        <v>2764</v>
      </c>
      <c r="GQ33" s="189">
        <v>0</v>
      </c>
      <c r="GR33" s="189" t="s">
        <v>2699</v>
      </c>
      <c r="GS33" s="189" t="s">
        <v>30</v>
      </c>
      <c r="GT33" s="189">
        <v>2</v>
      </c>
      <c r="GU33" s="189" t="s">
        <v>14</v>
      </c>
      <c r="GV33" s="189" t="s">
        <v>14</v>
      </c>
      <c r="GW33" s="190">
        <v>44858</v>
      </c>
      <c r="GX33" s="188" t="s">
        <v>2770</v>
      </c>
      <c r="GY33" s="182">
        <v>0</v>
      </c>
      <c r="GZ33" s="182" t="s">
        <v>2699</v>
      </c>
      <c r="HA33" s="182" t="s">
        <v>30</v>
      </c>
      <c r="HB33" s="182">
        <v>2</v>
      </c>
      <c r="HC33" s="182" t="s">
        <v>14</v>
      </c>
      <c r="HD33" s="182" t="s">
        <v>14</v>
      </c>
      <c r="HE33" s="179">
        <v>44858</v>
      </c>
      <c r="HF33" s="189" t="s">
        <v>2762</v>
      </c>
      <c r="HG33" s="189">
        <v>0</v>
      </c>
      <c r="HH33" s="189" t="s">
        <v>2699</v>
      </c>
      <c r="HI33" s="189" t="s">
        <v>30</v>
      </c>
      <c r="HJ33" s="189">
        <v>2</v>
      </c>
      <c r="HK33" s="189" t="s">
        <v>14</v>
      </c>
      <c r="HL33" s="189" t="s">
        <v>14</v>
      </c>
      <c r="HM33" s="190">
        <v>44858</v>
      </c>
      <c r="HN33" s="188" t="s">
        <v>2768</v>
      </c>
      <c r="HO33" s="182">
        <v>0</v>
      </c>
      <c r="HP33" s="182" t="s">
        <v>2699</v>
      </c>
      <c r="HQ33" s="182" t="s">
        <v>30</v>
      </c>
      <c r="HR33" s="182">
        <v>2</v>
      </c>
      <c r="HS33" s="182" t="s">
        <v>14</v>
      </c>
      <c r="HT33" s="182" t="s">
        <v>14</v>
      </c>
      <c r="HU33" s="179">
        <v>44858</v>
      </c>
      <c r="HV33" s="189" t="s">
        <v>2765</v>
      </c>
      <c r="HW33" s="189">
        <v>0</v>
      </c>
      <c r="HX33" s="189" t="s">
        <v>2699</v>
      </c>
      <c r="HY33" s="189" t="s">
        <v>30</v>
      </c>
      <c r="HZ33" s="189">
        <v>2</v>
      </c>
      <c r="IA33" s="189" t="s">
        <v>14</v>
      </c>
      <c r="IB33" s="189" t="s">
        <v>14</v>
      </c>
      <c r="IC33" s="190">
        <v>44858</v>
      </c>
      <c r="ID33" s="188" t="s">
        <v>2767</v>
      </c>
      <c r="IE33" s="182">
        <v>3</v>
      </c>
      <c r="IF33" s="182" t="s">
        <v>2699</v>
      </c>
      <c r="IG33" s="182" t="s">
        <v>30</v>
      </c>
      <c r="IH33" s="182">
        <v>2</v>
      </c>
      <c r="II33" s="182" t="s">
        <v>14</v>
      </c>
      <c r="IJ33" s="182" t="s">
        <v>14</v>
      </c>
      <c r="IK33" s="179">
        <v>44858</v>
      </c>
      <c r="IL33" s="189" t="s">
        <v>2766</v>
      </c>
      <c r="IM33" s="189">
        <v>0</v>
      </c>
      <c r="IN33" s="189" t="s">
        <v>2699</v>
      </c>
      <c r="IO33" s="189" t="s">
        <v>30</v>
      </c>
      <c r="IP33" s="189">
        <v>2</v>
      </c>
      <c r="IQ33" s="189" t="s">
        <v>14</v>
      </c>
      <c r="IR33" s="189" t="s">
        <v>14</v>
      </c>
      <c r="IS33" s="190">
        <v>44858</v>
      </c>
    </row>
    <row r="34" spans="1:253" s="283" customFormat="1" ht="12.95" customHeight="1" x14ac:dyDescent="0.2">
      <c r="A34" s="283" t="s">
        <v>256</v>
      </c>
      <c r="B34" s="283" t="s">
        <v>9370</v>
      </c>
      <c r="C34" s="283" t="s">
        <v>257</v>
      </c>
      <c r="D34" s="283" t="s">
        <v>258</v>
      </c>
      <c r="E34" s="283" t="s">
        <v>8787</v>
      </c>
      <c r="F34" s="283" t="s">
        <v>7844</v>
      </c>
      <c r="G34" s="177">
        <v>3724000</v>
      </c>
      <c r="H34" s="178" t="s">
        <v>7841</v>
      </c>
      <c r="I34" s="178" t="s">
        <v>19</v>
      </c>
      <c r="J34" s="178">
        <v>3</v>
      </c>
      <c r="K34" s="178" t="s">
        <v>7843</v>
      </c>
      <c r="L34" s="178" t="s">
        <v>7842</v>
      </c>
      <c r="M34" s="179">
        <v>44985</v>
      </c>
      <c r="N34" s="188" t="s">
        <v>7848</v>
      </c>
      <c r="O34" s="180">
        <v>101000</v>
      </c>
      <c r="P34" s="180" t="s">
        <v>7845</v>
      </c>
      <c r="Q34" s="180" t="s">
        <v>2025</v>
      </c>
      <c r="R34" s="180">
        <v>2</v>
      </c>
      <c r="S34" s="180" t="s">
        <v>7847</v>
      </c>
      <c r="T34" s="180" t="s">
        <v>7846</v>
      </c>
      <c r="U34" s="181">
        <v>44985</v>
      </c>
      <c r="V34" s="188" t="s">
        <v>7850</v>
      </c>
      <c r="W34" s="178">
        <v>3724000</v>
      </c>
      <c r="X34" s="178" t="s">
        <v>7841</v>
      </c>
      <c r="Y34" s="178" t="s">
        <v>2025</v>
      </c>
      <c r="Z34" s="178">
        <v>2</v>
      </c>
      <c r="AA34" s="178" t="s">
        <v>7849</v>
      </c>
      <c r="AB34" s="178" t="s">
        <v>7842</v>
      </c>
      <c r="AC34" s="179">
        <v>44985</v>
      </c>
      <c r="AD34" s="188" t="s">
        <v>7854</v>
      </c>
      <c r="AE34" s="186">
        <v>1100000</v>
      </c>
      <c r="AF34" s="186" t="s">
        <v>7851</v>
      </c>
      <c r="AG34" s="186" t="s">
        <v>19</v>
      </c>
      <c r="AH34" s="186">
        <v>3</v>
      </c>
      <c r="AI34" s="186" t="s">
        <v>7853</v>
      </c>
      <c r="AJ34" s="186" t="s">
        <v>7852</v>
      </c>
      <c r="AK34" s="187">
        <v>44985</v>
      </c>
      <c r="AL34" s="188" t="s">
        <v>7858</v>
      </c>
      <c r="AM34" s="178">
        <v>336000</v>
      </c>
      <c r="AN34" s="178" t="s">
        <v>7855</v>
      </c>
      <c r="AO34" s="178" t="s">
        <v>19</v>
      </c>
      <c r="AP34" s="178">
        <v>3</v>
      </c>
      <c r="AQ34" s="178" t="s">
        <v>7857</v>
      </c>
      <c r="AR34" s="178" t="s">
        <v>7856</v>
      </c>
      <c r="AS34" s="179">
        <v>44985</v>
      </c>
      <c r="AT34" s="189" t="s">
        <v>7860</v>
      </c>
      <c r="AU34" s="186">
        <v>0</v>
      </c>
      <c r="AV34" s="186" t="s">
        <v>828</v>
      </c>
      <c r="AW34" s="186" t="s">
        <v>14</v>
      </c>
      <c r="AX34" s="186" t="s">
        <v>14</v>
      </c>
      <c r="AY34" s="186" t="s">
        <v>7859</v>
      </c>
      <c r="AZ34" s="186" t="s">
        <v>828</v>
      </c>
      <c r="BA34" s="187">
        <v>44985</v>
      </c>
      <c r="BB34" s="188" t="s">
        <v>1686</v>
      </c>
      <c r="BC34" s="178" t="s">
        <v>14</v>
      </c>
      <c r="BD34" s="178" t="s">
        <v>828</v>
      </c>
      <c r="BE34" s="178" t="s">
        <v>14</v>
      </c>
      <c r="BF34" s="178" t="s">
        <v>14</v>
      </c>
      <c r="BG34" s="178" t="s">
        <v>1685</v>
      </c>
      <c r="BH34" s="178" t="s">
        <v>828</v>
      </c>
      <c r="BI34" s="179">
        <v>44699</v>
      </c>
      <c r="BJ34" s="189" t="s">
        <v>7863</v>
      </c>
      <c r="BK34" s="189">
        <v>0</v>
      </c>
      <c r="BL34" s="189" t="s">
        <v>7861</v>
      </c>
      <c r="BM34" s="189" t="s">
        <v>19</v>
      </c>
      <c r="BN34" s="189">
        <v>3</v>
      </c>
      <c r="BO34" s="189" t="s">
        <v>7862</v>
      </c>
      <c r="BP34" s="186" t="s">
        <v>1485</v>
      </c>
      <c r="BQ34" s="190">
        <v>44985</v>
      </c>
      <c r="BR34" s="188" t="s">
        <v>260</v>
      </c>
      <c r="BS34" s="182" t="s">
        <v>14</v>
      </c>
      <c r="BT34" s="182">
        <v>0</v>
      </c>
      <c r="BU34" s="182" t="s">
        <v>30</v>
      </c>
      <c r="BV34" s="182">
        <v>2</v>
      </c>
      <c r="BW34" s="182" t="s">
        <v>259</v>
      </c>
      <c r="BX34" s="182">
        <v>0</v>
      </c>
      <c r="BY34" s="179">
        <v>43509</v>
      </c>
      <c r="BZ34" s="189" t="s">
        <v>261</v>
      </c>
      <c r="CA34" s="189" t="s">
        <v>14</v>
      </c>
      <c r="CB34" s="189">
        <v>0</v>
      </c>
      <c r="CC34" s="189" t="s">
        <v>14</v>
      </c>
      <c r="CD34" s="189" t="s">
        <v>14</v>
      </c>
      <c r="CE34" s="189" t="s">
        <v>259</v>
      </c>
      <c r="CF34" s="189">
        <v>0</v>
      </c>
      <c r="CG34" s="190">
        <v>43509</v>
      </c>
      <c r="CH34" s="188" t="s">
        <v>9924</v>
      </c>
      <c r="CI34" s="189" t="e">
        <v>#N/A</v>
      </c>
      <c r="CJ34" s="189" t="e">
        <v>#N/A</v>
      </c>
      <c r="CK34" s="189" t="e">
        <v>#N/A</v>
      </c>
      <c r="CL34" s="189" t="e">
        <v>#N/A</v>
      </c>
      <c r="CM34" s="189" t="e">
        <v>#N/A</v>
      </c>
      <c r="CN34" s="189" t="e">
        <v>#N/A</v>
      </c>
      <c r="CO34" s="191" t="e">
        <v>#N/A</v>
      </c>
      <c r="CP34" s="189" t="s">
        <v>1687</v>
      </c>
      <c r="CQ34" s="182" t="s">
        <v>14</v>
      </c>
      <c r="CR34" s="182" t="s">
        <v>828</v>
      </c>
      <c r="CS34" s="182" t="s">
        <v>14</v>
      </c>
      <c r="CT34" s="182" t="s">
        <v>14</v>
      </c>
      <c r="CU34" s="182" t="s">
        <v>1685</v>
      </c>
      <c r="CV34" s="182" t="s">
        <v>828</v>
      </c>
      <c r="CW34" s="179">
        <v>44699</v>
      </c>
      <c r="CX34" s="189" t="s">
        <v>7865</v>
      </c>
      <c r="CY34" s="186">
        <v>1100000</v>
      </c>
      <c r="CZ34" s="186" t="s">
        <v>7851</v>
      </c>
      <c r="DA34" s="186" t="s">
        <v>19</v>
      </c>
      <c r="DB34" s="186">
        <v>3</v>
      </c>
      <c r="DC34" s="186" t="s">
        <v>7371</v>
      </c>
      <c r="DD34" s="186" t="s">
        <v>7852</v>
      </c>
      <c r="DE34" s="192">
        <v>44985</v>
      </c>
      <c r="DF34" s="188" t="s">
        <v>7868</v>
      </c>
      <c r="DG34" s="178">
        <v>2624000</v>
      </c>
      <c r="DH34" s="182" t="s">
        <v>7866</v>
      </c>
      <c r="DI34" s="182" t="s">
        <v>2025</v>
      </c>
      <c r="DJ34" s="182">
        <v>2</v>
      </c>
      <c r="DK34" s="182" t="s">
        <v>7371</v>
      </c>
      <c r="DL34" s="182" t="s">
        <v>7867</v>
      </c>
      <c r="DM34" s="179">
        <v>44985</v>
      </c>
      <c r="DN34" s="189" t="s">
        <v>7869</v>
      </c>
      <c r="DO34" s="186">
        <v>0</v>
      </c>
      <c r="DP34" s="189" t="s">
        <v>7851</v>
      </c>
      <c r="DQ34" s="189" t="s">
        <v>2025</v>
      </c>
      <c r="DR34" s="189">
        <v>2</v>
      </c>
      <c r="DS34" s="189" t="s">
        <v>7371</v>
      </c>
      <c r="DT34" s="189" t="s">
        <v>7852</v>
      </c>
      <c r="DU34" s="190">
        <v>44985</v>
      </c>
      <c r="DV34" s="188" t="s">
        <v>7870</v>
      </c>
      <c r="DW34" s="178">
        <v>1100000</v>
      </c>
      <c r="DX34" s="182" t="s">
        <v>7851</v>
      </c>
      <c r="DY34" s="182" t="s">
        <v>19</v>
      </c>
      <c r="DZ34" s="182">
        <v>3</v>
      </c>
      <c r="EA34" s="182" t="s">
        <v>7371</v>
      </c>
      <c r="EB34" s="182" t="s">
        <v>7852</v>
      </c>
      <c r="EC34" s="179">
        <v>44985</v>
      </c>
      <c r="ED34" s="189" t="s">
        <v>7871</v>
      </c>
      <c r="EE34" s="186">
        <v>0</v>
      </c>
      <c r="EF34" s="189" t="s">
        <v>828</v>
      </c>
      <c r="EG34" s="189" t="s">
        <v>14</v>
      </c>
      <c r="EH34" s="189" t="s">
        <v>14</v>
      </c>
      <c r="EI34" s="189" t="s">
        <v>7371</v>
      </c>
      <c r="EJ34" s="189" t="s">
        <v>828</v>
      </c>
      <c r="EK34" s="190">
        <v>44985</v>
      </c>
      <c r="EL34" s="188" t="s">
        <v>7872</v>
      </c>
      <c r="EM34" s="178">
        <v>0</v>
      </c>
      <c r="EN34" s="182" t="s">
        <v>828</v>
      </c>
      <c r="EO34" s="182" t="s">
        <v>14</v>
      </c>
      <c r="EP34" s="182" t="s">
        <v>14</v>
      </c>
      <c r="EQ34" s="182" t="s">
        <v>7371</v>
      </c>
      <c r="ER34" s="182" t="s">
        <v>828</v>
      </c>
      <c r="ES34" s="179">
        <v>44985</v>
      </c>
      <c r="ET34" s="189" t="s">
        <v>7864</v>
      </c>
      <c r="EU34" s="189">
        <v>0</v>
      </c>
      <c r="EV34" s="189" t="s">
        <v>7861</v>
      </c>
      <c r="EW34" s="189" t="s">
        <v>19</v>
      </c>
      <c r="EX34" s="189">
        <v>3</v>
      </c>
      <c r="EY34" s="189" t="s">
        <v>7862</v>
      </c>
      <c r="EZ34" s="189" t="s">
        <v>1485</v>
      </c>
      <c r="FA34" s="190">
        <v>44985</v>
      </c>
      <c r="FB34" s="188" t="s">
        <v>1684</v>
      </c>
      <c r="FC34" s="182">
        <v>5</v>
      </c>
      <c r="FD34" s="182" t="s">
        <v>828</v>
      </c>
      <c r="FE34" s="182" t="s">
        <v>30</v>
      </c>
      <c r="FF34" s="182">
        <v>2</v>
      </c>
      <c r="FG34" s="182" t="s">
        <v>1683</v>
      </c>
      <c r="FH34" s="182" t="s">
        <v>828</v>
      </c>
      <c r="FI34" s="179">
        <v>44699</v>
      </c>
      <c r="FJ34" s="188" t="s">
        <v>262</v>
      </c>
      <c r="FK34" s="189" t="s">
        <v>14</v>
      </c>
      <c r="FL34" s="189">
        <v>0</v>
      </c>
      <c r="FM34" s="189" t="s">
        <v>30</v>
      </c>
      <c r="FN34" s="189">
        <v>2</v>
      </c>
      <c r="FO34" s="189" t="s">
        <v>259</v>
      </c>
      <c r="FP34" s="186">
        <v>0</v>
      </c>
      <c r="FQ34" s="187">
        <v>43509</v>
      </c>
      <c r="FR34" s="188" t="s">
        <v>263</v>
      </c>
      <c r="FS34" s="182" t="s">
        <v>14</v>
      </c>
      <c r="FT34" s="182">
        <v>0</v>
      </c>
      <c r="FU34" s="182" t="s">
        <v>30</v>
      </c>
      <c r="FV34" s="182">
        <v>2</v>
      </c>
      <c r="FW34" s="182" t="s">
        <v>259</v>
      </c>
      <c r="FX34" s="182">
        <v>0</v>
      </c>
      <c r="FY34" s="179">
        <v>43509</v>
      </c>
      <c r="FZ34" s="189" t="s">
        <v>3686</v>
      </c>
      <c r="GA34" s="189">
        <v>3</v>
      </c>
      <c r="GB34" s="189" t="s">
        <v>2699</v>
      </c>
      <c r="GC34" s="189" t="s">
        <v>30</v>
      </c>
      <c r="GD34" s="189">
        <v>2</v>
      </c>
      <c r="GE34" s="189" t="s">
        <v>14</v>
      </c>
      <c r="GF34" s="189" t="s">
        <v>14</v>
      </c>
      <c r="GG34" s="190">
        <v>44865</v>
      </c>
      <c r="GH34" s="188" t="s">
        <v>3692</v>
      </c>
      <c r="GI34" s="182">
        <v>1</v>
      </c>
      <c r="GJ34" s="182" t="s">
        <v>2699</v>
      </c>
      <c r="GK34" s="182" t="s">
        <v>30</v>
      </c>
      <c r="GL34" s="182">
        <v>2</v>
      </c>
      <c r="GM34" s="182" t="s">
        <v>14</v>
      </c>
      <c r="GN34" s="182" t="s">
        <v>14</v>
      </c>
      <c r="GO34" s="179">
        <v>44865</v>
      </c>
      <c r="GP34" s="189" t="s">
        <v>3687</v>
      </c>
      <c r="GQ34" s="189">
        <v>2</v>
      </c>
      <c r="GR34" s="189" t="s">
        <v>2699</v>
      </c>
      <c r="GS34" s="189" t="s">
        <v>30</v>
      </c>
      <c r="GT34" s="189">
        <v>2</v>
      </c>
      <c r="GU34" s="189" t="s">
        <v>14</v>
      </c>
      <c r="GV34" s="189" t="s">
        <v>14</v>
      </c>
      <c r="GW34" s="190">
        <v>44865</v>
      </c>
      <c r="GX34" s="188" t="s">
        <v>3693</v>
      </c>
      <c r="GY34" s="182">
        <v>0</v>
      </c>
      <c r="GZ34" s="182" t="s">
        <v>2699</v>
      </c>
      <c r="HA34" s="182" t="s">
        <v>30</v>
      </c>
      <c r="HB34" s="182">
        <v>2</v>
      </c>
      <c r="HC34" s="182" t="s">
        <v>14</v>
      </c>
      <c r="HD34" s="182" t="s">
        <v>14</v>
      </c>
      <c r="HE34" s="179">
        <v>44865</v>
      </c>
      <c r="HF34" s="189" t="s">
        <v>3685</v>
      </c>
      <c r="HG34" s="189">
        <v>2</v>
      </c>
      <c r="HH34" s="189" t="s">
        <v>2699</v>
      </c>
      <c r="HI34" s="189" t="s">
        <v>30</v>
      </c>
      <c r="HJ34" s="189">
        <v>2</v>
      </c>
      <c r="HK34" s="189" t="s">
        <v>14</v>
      </c>
      <c r="HL34" s="189" t="s">
        <v>14</v>
      </c>
      <c r="HM34" s="190">
        <v>44865</v>
      </c>
      <c r="HN34" s="188" t="s">
        <v>3691</v>
      </c>
      <c r="HO34" s="182">
        <v>2</v>
      </c>
      <c r="HP34" s="182" t="s">
        <v>2699</v>
      </c>
      <c r="HQ34" s="182" t="s">
        <v>30</v>
      </c>
      <c r="HR34" s="182">
        <v>2</v>
      </c>
      <c r="HS34" s="182" t="s">
        <v>14</v>
      </c>
      <c r="HT34" s="182" t="s">
        <v>14</v>
      </c>
      <c r="HU34" s="179">
        <v>44865</v>
      </c>
      <c r="HV34" s="189" t="s">
        <v>3688</v>
      </c>
      <c r="HW34" s="189">
        <v>0</v>
      </c>
      <c r="HX34" s="189" t="s">
        <v>2699</v>
      </c>
      <c r="HY34" s="189" t="s">
        <v>30</v>
      </c>
      <c r="HZ34" s="189">
        <v>2</v>
      </c>
      <c r="IA34" s="189" t="s">
        <v>14</v>
      </c>
      <c r="IB34" s="189" t="s">
        <v>14</v>
      </c>
      <c r="IC34" s="190">
        <v>44865</v>
      </c>
      <c r="ID34" s="188" t="s">
        <v>3690</v>
      </c>
      <c r="IE34" s="182">
        <v>2</v>
      </c>
      <c r="IF34" s="182" t="s">
        <v>2699</v>
      </c>
      <c r="IG34" s="182" t="s">
        <v>30</v>
      </c>
      <c r="IH34" s="182">
        <v>2</v>
      </c>
      <c r="II34" s="182" t="s">
        <v>14</v>
      </c>
      <c r="IJ34" s="182" t="s">
        <v>14</v>
      </c>
      <c r="IK34" s="179">
        <v>44865</v>
      </c>
      <c r="IL34" s="189" t="s">
        <v>3689</v>
      </c>
      <c r="IM34" s="189">
        <v>3</v>
      </c>
      <c r="IN34" s="189" t="s">
        <v>2699</v>
      </c>
      <c r="IO34" s="189" t="s">
        <v>30</v>
      </c>
      <c r="IP34" s="189">
        <v>2</v>
      </c>
      <c r="IQ34" s="189" t="s">
        <v>14</v>
      </c>
      <c r="IR34" s="189" t="s">
        <v>14</v>
      </c>
      <c r="IS34" s="190">
        <v>44865</v>
      </c>
    </row>
    <row r="35" spans="1:253" s="283" customFormat="1" ht="12.95" customHeight="1" x14ac:dyDescent="0.2">
      <c r="A35" s="283" t="s">
        <v>303</v>
      </c>
      <c r="B35" s="283" t="s">
        <v>9316</v>
      </c>
      <c r="C35" s="283" t="s">
        <v>304</v>
      </c>
      <c r="D35" s="283" t="s">
        <v>305</v>
      </c>
      <c r="E35" s="283" t="s">
        <v>8788</v>
      </c>
      <c r="F35" s="283" t="s">
        <v>7201</v>
      </c>
      <c r="G35" s="177">
        <v>47536000</v>
      </c>
      <c r="H35" s="178" t="s">
        <v>6036</v>
      </c>
      <c r="I35" s="178" t="s">
        <v>2025</v>
      </c>
      <c r="J35" s="178">
        <v>2</v>
      </c>
      <c r="K35" s="178" t="s">
        <v>7200</v>
      </c>
      <c r="L35" s="178" t="s">
        <v>7199</v>
      </c>
      <c r="M35" s="179">
        <v>44979</v>
      </c>
      <c r="N35" s="188" t="s">
        <v>2216</v>
      </c>
      <c r="O35" s="180">
        <v>100000</v>
      </c>
      <c r="P35" s="180" t="s">
        <v>2213</v>
      </c>
      <c r="Q35" s="180" t="s">
        <v>30</v>
      </c>
      <c r="R35" s="180">
        <v>2</v>
      </c>
      <c r="S35" s="180" t="s">
        <v>2215</v>
      </c>
      <c r="T35" s="180" t="s">
        <v>2214</v>
      </c>
      <c r="U35" s="181">
        <v>44773</v>
      </c>
      <c r="V35" s="188" t="s">
        <v>7205</v>
      </c>
      <c r="W35" s="178">
        <v>12156000</v>
      </c>
      <c r="X35" s="178" t="s">
        <v>7202</v>
      </c>
      <c r="Y35" s="178" t="s">
        <v>2025</v>
      </c>
      <c r="Z35" s="178">
        <v>2</v>
      </c>
      <c r="AA35" s="178" t="s">
        <v>7204</v>
      </c>
      <c r="AB35" s="178" t="s">
        <v>7203</v>
      </c>
      <c r="AC35" s="179">
        <v>44979</v>
      </c>
      <c r="AD35" s="188" t="s">
        <v>7209</v>
      </c>
      <c r="AE35" s="186">
        <v>139000</v>
      </c>
      <c r="AF35" s="186" t="s">
        <v>7206</v>
      </c>
      <c r="AG35" s="186" t="s">
        <v>2025</v>
      </c>
      <c r="AH35" s="186">
        <v>2</v>
      </c>
      <c r="AI35" s="186" t="s">
        <v>7208</v>
      </c>
      <c r="AJ35" s="186" t="s">
        <v>7207</v>
      </c>
      <c r="AK35" s="187">
        <v>44979</v>
      </c>
      <c r="AL35" s="188" t="s">
        <v>7210</v>
      </c>
      <c r="AM35" s="178">
        <v>139000</v>
      </c>
      <c r="AN35" s="178" t="s">
        <v>7206</v>
      </c>
      <c r="AO35" s="178" t="s">
        <v>2025</v>
      </c>
      <c r="AP35" s="178">
        <v>2</v>
      </c>
      <c r="AQ35" s="178" t="s">
        <v>7208</v>
      </c>
      <c r="AR35" s="178" t="s">
        <v>7207</v>
      </c>
      <c r="AS35" s="179">
        <v>44979</v>
      </c>
      <c r="AT35" s="189" t="s">
        <v>310</v>
      </c>
      <c r="AU35" s="186" t="s">
        <v>14</v>
      </c>
      <c r="AV35" s="186">
        <v>0</v>
      </c>
      <c r="AW35" s="186" t="s">
        <v>30</v>
      </c>
      <c r="AX35" s="186">
        <v>2</v>
      </c>
      <c r="AY35" s="186">
        <v>0</v>
      </c>
      <c r="AZ35" s="186">
        <v>0</v>
      </c>
      <c r="BA35" s="187">
        <v>43510</v>
      </c>
      <c r="BB35" s="188" t="s">
        <v>309</v>
      </c>
      <c r="BC35" s="178" t="s">
        <v>14</v>
      </c>
      <c r="BD35" s="178">
        <v>0</v>
      </c>
      <c r="BE35" s="178" t="s">
        <v>30</v>
      </c>
      <c r="BF35" s="178">
        <v>2</v>
      </c>
      <c r="BG35" s="178">
        <v>0</v>
      </c>
      <c r="BH35" s="178">
        <v>0</v>
      </c>
      <c r="BI35" s="179">
        <v>43510</v>
      </c>
      <c r="BJ35" s="189" t="s">
        <v>7213</v>
      </c>
      <c r="BK35" s="189">
        <v>341</v>
      </c>
      <c r="BL35" s="189" t="s">
        <v>7211</v>
      </c>
      <c r="BM35" s="189" t="s">
        <v>19</v>
      </c>
      <c r="BN35" s="189">
        <v>3</v>
      </c>
      <c r="BO35" s="189" t="s">
        <v>7212</v>
      </c>
      <c r="BP35" s="186" t="s">
        <v>7153</v>
      </c>
      <c r="BQ35" s="190">
        <v>44979</v>
      </c>
      <c r="BR35" s="188" t="s">
        <v>306</v>
      </c>
      <c r="BS35" s="182" t="s">
        <v>14</v>
      </c>
      <c r="BT35" s="182">
        <v>0</v>
      </c>
      <c r="BU35" s="182" t="s">
        <v>30</v>
      </c>
      <c r="BV35" s="182">
        <v>2</v>
      </c>
      <c r="BW35" s="182">
        <v>0</v>
      </c>
      <c r="BX35" s="182">
        <v>0</v>
      </c>
      <c r="BY35" s="179">
        <v>43510</v>
      </c>
      <c r="BZ35" s="189" t="s">
        <v>307</v>
      </c>
      <c r="CA35" s="189" t="s">
        <v>14</v>
      </c>
      <c r="CB35" s="189">
        <v>0</v>
      </c>
      <c r="CC35" s="189" t="s">
        <v>14</v>
      </c>
      <c r="CD35" s="189" t="s">
        <v>14</v>
      </c>
      <c r="CE35" s="189">
        <v>0</v>
      </c>
      <c r="CF35" s="189">
        <v>0</v>
      </c>
      <c r="CG35" s="190">
        <v>43510</v>
      </c>
      <c r="CH35" s="188" t="s">
        <v>9925</v>
      </c>
      <c r="CI35" s="189" t="e">
        <v>#N/A</v>
      </c>
      <c r="CJ35" s="189" t="e">
        <v>#N/A</v>
      </c>
      <c r="CK35" s="189" t="e">
        <v>#N/A</v>
      </c>
      <c r="CL35" s="189" t="e">
        <v>#N/A</v>
      </c>
      <c r="CM35" s="189" t="e">
        <v>#N/A</v>
      </c>
      <c r="CN35" s="189" t="e">
        <v>#N/A</v>
      </c>
      <c r="CO35" s="191" t="e">
        <v>#N/A</v>
      </c>
      <c r="CP35" s="189" t="s">
        <v>308</v>
      </c>
      <c r="CQ35" s="182" t="s">
        <v>14</v>
      </c>
      <c r="CR35" s="182">
        <v>0</v>
      </c>
      <c r="CS35" s="182" t="s">
        <v>30</v>
      </c>
      <c r="CT35" s="182">
        <v>2</v>
      </c>
      <c r="CU35" s="182">
        <v>0</v>
      </c>
      <c r="CV35" s="182">
        <v>0</v>
      </c>
      <c r="CW35" s="179">
        <v>43510</v>
      </c>
      <c r="CX35" s="189" t="s">
        <v>7218</v>
      </c>
      <c r="CY35" s="186">
        <v>139000</v>
      </c>
      <c r="CZ35" s="186" t="s">
        <v>7206</v>
      </c>
      <c r="DA35" s="186" t="s">
        <v>2025</v>
      </c>
      <c r="DB35" s="186">
        <v>2</v>
      </c>
      <c r="DC35" s="186" t="s">
        <v>2178</v>
      </c>
      <c r="DD35" s="186" t="s">
        <v>7207</v>
      </c>
      <c r="DE35" s="192">
        <v>44979</v>
      </c>
      <c r="DF35" s="188" t="s">
        <v>7219</v>
      </c>
      <c r="DG35" s="178">
        <v>12018000</v>
      </c>
      <c r="DH35" s="182" t="s">
        <v>7202</v>
      </c>
      <c r="DI35" s="182" t="s">
        <v>2025</v>
      </c>
      <c r="DJ35" s="182">
        <v>2</v>
      </c>
      <c r="DK35" s="182" t="s">
        <v>2253</v>
      </c>
      <c r="DL35" s="182" t="s">
        <v>7203</v>
      </c>
      <c r="DM35" s="179">
        <v>44979</v>
      </c>
      <c r="DN35" s="189" t="s">
        <v>7220</v>
      </c>
      <c r="DO35" s="186">
        <v>0</v>
      </c>
      <c r="DP35" s="189" t="s">
        <v>7206</v>
      </c>
      <c r="DQ35" s="189" t="s">
        <v>2025</v>
      </c>
      <c r="DR35" s="189">
        <v>2</v>
      </c>
      <c r="DS35" s="189" t="s">
        <v>2176</v>
      </c>
      <c r="DT35" s="189" t="s">
        <v>7207</v>
      </c>
      <c r="DU35" s="190">
        <v>44979</v>
      </c>
      <c r="DV35" s="188" t="s">
        <v>7221</v>
      </c>
      <c r="DW35" s="178">
        <v>139000</v>
      </c>
      <c r="DX35" s="182" t="s">
        <v>7206</v>
      </c>
      <c r="DY35" s="182" t="s">
        <v>2025</v>
      </c>
      <c r="DZ35" s="182">
        <v>2</v>
      </c>
      <c r="EA35" s="182" t="s">
        <v>2178</v>
      </c>
      <c r="EB35" s="182" t="s">
        <v>7207</v>
      </c>
      <c r="EC35" s="179">
        <v>44979</v>
      </c>
      <c r="ED35" s="189" t="s">
        <v>7222</v>
      </c>
      <c r="EE35" s="186">
        <v>0</v>
      </c>
      <c r="EF35" s="189" t="s">
        <v>7206</v>
      </c>
      <c r="EG35" s="189" t="s">
        <v>2025</v>
      </c>
      <c r="EH35" s="189">
        <v>2</v>
      </c>
      <c r="EI35" s="189" t="s">
        <v>2180</v>
      </c>
      <c r="EJ35" s="189" t="s">
        <v>7207</v>
      </c>
      <c r="EK35" s="190">
        <v>44979</v>
      </c>
      <c r="EL35" s="188" t="s">
        <v>7223</v>
      </c>
      <c r="EM35" s="178">
        <v>0</v>
      </c>
      <c r="EN35" s="182" t="s">
        <v>7206</v>
      </c>
      <c r="EO35" s="182" t="s">
        <v>2025</v>
      </c>
      <c r="EP35" s="182">
        <v>2</v>
      </c>
      <c r="EQ35" s="182" t="s">
        <v>2180</v>
      </c>
      <c r="ER35" s="182" t="s">
        <v>7207</v>
      </c>
      <c r="ES35" s="179">
        <v>44979</v>
      </c>
      <c r="ET35" s="189" t="s">
        <v>7217</v>
      </c>
      <c r="EU35" s="189">
        <v>341</v>
      </c>
      <c r="EV35" s="189" t="s">
        <v>7214</v>
      </c>
      <c r="EW35" s="189" t="s">
        <v>19</v>
      </c>
      <c r="EX35" s="189">
        <v>3</v>
      </c>
      <c r="EY35" s="189" t="s">
        <v>7216</v>
      </c>
      <c r="EZ35" s="189" t="s">
        <v>7215</v>
      </c>
      <c r="FA35" s="190">
        <v>44979</v>
      </c>
      <c r="FB35" s="188" t="s">
        <v>2218</v>
      </c>
      <c r="FC35" s="182">
        <v>3</v>
      </c>
      <c r="FD35" s="182" t="s">
        <v>14</v>
      </c>
      <c r="FE35" s="182" t="s">
        <v>19</v>
      </c>
      <c r="FF35" s="182">
        <v>3</v>
      </c>
      <c r="FG35" s="182" t="s">
        <v>2217</v>
      </c>
      <c r="FH35" s="182" t="s">
        <v>14</v>
      </c>
      <c r="FI35" s="179">
        <v>44773</v>
      </c>
      <c r="FJ35" s="188" t="s">
        <v>311</v>
      </c>
      <c r="FK35" s="189" t="s">
        <v>14</v>
      </c>
      <c r="FL35" s="189">
        <v>0</v>
      </c>
      <c r="FM35" s="189" t="s">
        <v>30</v>
      </c>
      <c r="FN35" s="189">
        <v>2</v>
      </c>
      <c r="FO35" s="189">
        <v>0</v>
      </c>
      <c r="FP35" s="186">
        <v>0</v>
      </c>
      <c r="FQ35" s="187">
        <v>43510</v>
      </c>
      <c r="FR35" s="188" t="s">
        <v>312</v>
      </c>
      <c r="FS35" s="182" t="s">
        <v>14</v>
      </c>
      <c r="FT35" s="182">
        <v>0</v>
      </c>
      <c r="FU35" s="182" t="s">
        <v>30</v>
      </c>
      <c r="FV35" s="182">
        <v>2</v>
      </c>
      <c r="FW35" s="182">
        <v>0</v>
      </c>
      <c r="FX35" s="182">
        <v>0</v>
      </c>
      <c r="FY35" s="179">
        <v>43510</v>
      </c>
      <c r="FZ35" s="189" t="s">
        <v>2827</v>
      </c>
      <c r="GA35" s="189">
        <v>0</v>
      </c>
      <c r="GB35" s="189" t="s">
        <v>2699</v>
      </c>
      <c r="GC35" s="189" t="s">
        <v>30</v>
      </c>
      <c r="GD35" s="189">
        <v>2</v>
      </c>
      <c r="GE35" s="189" t="s">
        <v>14</v>
      </c>
      <c r="GF35" s="189" t="s">
        <v>14</v>
      </c>
      <c r="GG35" s="190">
        <v>44860</v>
      </c>
      <c r="GH35" s="188" t="s">
        <v>2833</v>
      </c>
      <c r="GI35" s="182">
        <v>0</v>
      </c>
      <c r="GJ35" s="182" t="s">
        <v>2699</v>
      </c>
      <c r="GK35" s="182" t="s">
        <v>30</v>
      </c>
      <c r="GL35" s="182">
        <v>2</v>
      </c>
      <c r="GM35" s="182" t="s">
        <v>14</v>
      </c>
      <c r="GN35" s="182" t="s">
        <v>14</v>
      </c>
      <c r="GO35" s="179">
        <v>44860</v>
      </c>
      <c r="GP35" s="189" t="s">
        <v>2828</v>
      </c>
      <c r="GQ35" s="189">
        <v>0</v>
      </c>
      <c r="GR35" s="189" t="s">
        <v>2699</v>
      </c>
      <c r="GS35" s="189" t="s">
        <v>30</v>
      </c>
      <c r="GT35" s="189">
        <v>2</v>
      </c>
      <c r="GU35" s="189" t="s">
        <v>14</v>
      </c>
      <c r="GV35" s="189" t="s">
        <v>14</v>
      </c>
      <c r="GW35" s="190">
        <v>44860</v>
      </c>
      <c r="GX35" s="188" t="s">
        <v>2834</v>
      </c>
      <c r="GY35" s="182">
        <v>0</v>
      </c>
      <c r="GZ35" s="182" t="s">
        <v>2699</v>
      </c>
      <c r="HA35" s="182" t="s">
        <v>30</v>
      </c>
      <c r="HB35" s="182">
        <v>2</v>
      </c>
      <c r="HC35" s="182" t="s">
        <v>14</v>
      </c>
      <c r="HD35" s="182" t="s">
        <v>14</v>
      </c>
      <c r="HE35" s="179">
        <v>44860</v>
      </c>
      <c r="HF35" s="189" t="s">
        <v>2826</v>
      </c>
      <c r="HG35" s="189">
        <v>0</v>
      </c>
      <c r="HH35" s="189" t="s">
        <v>2699</v>
      </c>
      <c r="HI35" s="189" t="s">
        <v>30</v>
      </c>
      <c r="HJ35" s="189">
        <v>2</v>
      </c>
      <c r="HK35" s="189" t="s">
        <v>14</v>
      </c>
      <c r="HL35" s="189" t="s">
        <v>14</v>
      </c>
      <c r="HM35" s="190">
        <v>44860</v>
      </c>
      <c r="HN35" s="188" t="s">
        <v>2832</v>
      </c>
      <c r="HO35" s="182">
        <v>0</v>
      </c>
      <c r="HP35" s="182" t="s">
        <v>2699</v>
      </c>
      <c r="HQ35" s="182" t="s">
        <v>30</v>
      </c>
      <c r="HR35" s="182">
        <v>2</v>
      </c>
      <c r="HS35" s="182" t="s">
        <v>14</v>
      </c>
      <c r="HT35" s="182" t="s">
        <v>14</v>
      </c>
      <c r="HU35" s="179">
        <v>44860</v>
      </c>
      <c r="HV35" s="189" t="s">
        <v>2829</v>
      </c>
      <c r="HW35" s="189">
        <v>0</v>
      </c>
      <c r="HX35" s="189" t="s">
        <v>2699</v>
      </c>
      <c r="HY35" s="189" t="s">
        <v>30</v>
      </c>
      <c r="HZ35" s="189">
        <v>2</v>
      </c>
      <c r="IA35" s="189" t="s">
        <v>14</v>
      </c>
      <c r="IB35" s="189" t="s">
        <v>14</v>
      </c>
      <c r="IC35" s="190">
        <v>44860</v>
      </c>
      <c r="ID35" s="188" t="s">
        <v>2831</v>
      </c>
      <c r="IE35" s="182">
        <v>0</v>
      </c>
      <c r="IF35" s="182" t="s">
        <v>2699</v>
      </c>
      <c r="IG35" s="182" t="s">
        <v>30</v>
      </c>
      <c r="IH35" s="182">
        <v>2</v>
      </c>
      <c r="II35" s="182" t="s">
        <v>14</v>
      </c>
      <c r="IJ35" s="182" t="s">
        <v>14</v>
      </c>
      <c r="IK35" s="179">
        <v>44860</v>
      </c>
      <c r="IL35" s="189" t="s">
        <v>2830</v>
      </c>
      <c r="IM35" s="189">
        <v>1</v>
      </c>
      <c r="IN35" s="189" t="s">
        <v>2699</v>
      </c>
      <c r="IO35" s="189" t="s">
        <v>30</v>
      </c>
      <c r="IP35" s="189">
        <v>2</v>
      </c>
      <c r="IQ35" s="189" t="s">
        <v>14</v>
      </c>
      <c r="IR35" s="189" t="s">
        <v>14</v>
      </c>
      <c r="IS35" s="190">
        <v>44860</v>
      </c>
    </row>
    <row r="36" spans="1:253" s="283" customFormat="1" ht="12.95" customHeight="1" x14ac:dyDescent="0.2">
      <c r="A36" s="283" t="s">
        <v>1787</v>
      </c>
      <c r="B36" s="283" t="s">
        <v>9377</v>
      </c>
      <c r="C36" s="283" t="s">
        <v>1788</v>
      </c>
      <c r="D36" s="283" t="s">
        <v>1395</v>
      </c>
      <c r="E36" s="283" t="s">
        <v>8791</v>
      </c>
      <c r="F36" s="283" t="s">
        <v>6351</v>
      </c>
      <c r="G36" s="177">
        <v>125343000</v>
      </c>
      <c r="H36" s="178" t="s">
        <v>6267</v>
      </c>
      <c r="I36" s="178" t="s">
        <v>2025</v>
      </c>
      <c r="J36" s="178">
        <v>2</v>
      </c>
      <c r="K36" s="178" t="s">
        <v>6269</v>
      </c>
      <c r="L36" s="178" t="s">
        <v>6268</v>
      </c>
      <c r="M36" s="179">
        <v>44978</v>
      </c>
      <c r="N36" s="188" t="s">
        <v>6352</v>
      </c>
      <c r="O36" s="180">
        <v>1128571</v>
      </c>
      <c r="P36" s="180" t="s">
        <v>6324</v>
      </c>
      <c r="Q36" s="180" t="s">
        <v>2025</v>
      </c>
      <c r="R36" s="180">
        <v>2</v>
      </c>
      <c r="S36" s="180" t="s">
        <v>6326</v>
      </c>
      <c r="T36" s="180" t="s">
        <v>6325</v>
      </c>
      <c r="U36" s="181">
        <v>44978</v>
      </c>
      <c r="V36" s="188" t="s">
        <v>6354</v>
      </c>
      <c r="W36" s="178">
        <v>125343000</v>
      </c>
      <c r="X36" s="178" t="s">
        <v>6267</v>
      </c>
      <c r="Y36" s="178" t="s">
        <v>2025</v>
      </c>
      <c r="Z36" s="178">
        <v>2</v>
      </c>
      <c r="AA36" s="178" t="s">
        <v>6353</v>
      </c>
      <c r="AB36" s="178" t="s">
        <v>6268</v>
      </c>
      <c r="AC36" s="179">
        <v>44978</v>
      </c>
      <c r="AD36" s="188" t="s">
        <v>6357</v>
      </c>
      <c r="AE36" s="186">
        <v>86079000</v>
      </c>
      <c r="AF36" s="186" t="s">
        <v>6331</v>
      </c>
      <c r="AG36" s="186" t="s">
        <v>2025</v>
      </c>
      <c r="AH36" s="186">
        <v>2</v>
      </c>
      <c r="AI36" s="186" t="s">
        <v>6356</v>
      </c>
      <c r="AJ36" s="186" t="s">
        <v>6355</v>
      </c>
      <c r="AK36" s="187">
        <v>44978</v>
      </c>
      <c r="AL36" s="188" t="s">
        <v>6361</v>
      </c>
      <c r="AM36" s="178">
        <v>4256000</v>
      </c>
      <c r="AN36" s="178" t="s">
        <v>6358</v>
      </c>
      <c r="AO36" s="178" t="s">
        <v>2025</v>
      </c>
      <c r="AP36" s="178">
        <v>2</v>
      </c>
      <c r="AQ36" s="178" t="s">
        <v>6360</v>
      </c>
      <c r="AR36" s="178" t="s">
        <v>6359</v>
      </c>
      <c r="AS36" s="179">
        <v>44978</v>
      </c>
      <c r="AT36" s="189" t="s">
        <v>5073</v>
      </c>
      <c r="AU36" s="186" t="s">
        <v>14</v>
      </c>
      <c r="AV36" s="186" t="s">
        <v>828</v>
      </c>
      <c r="AW36" s="186" t="s">
        <v>14</v>
      </c>
      <c r="AX36" s="186" t="s">
        <v>14</v>
      </c>
      <c r="AY36" s="186" t="s">
        <v>5072</v>
      </c>
      <c r="AZ36" s="186" t="s">
        <v>828</v>
      </c>
      <c r="BA36" s="187">
        <v>44922</v>
      </c>
      <c r="BB36" s="188" t="s">
        <v>6364</v>
      </c>
      <c r="BC36" s="178">
        <v>2700000</v>
      </c>
      <c r="BD36" s="178" t="s">
        <v>6362</v>
      </c>
      <c r="BE36" s="178" t="s">
        <v>74</v>
      </c>
      <c r="BF36" s="178">
        <v>1</v>
      </c>
      <c r="BG36" s="178" t="s">
        <v>6363</v>
      </c>
      <c r="BH36" s="178" t="s">
        <v>6289</v>
      </c>
      <c r="BI36" s="179">
        <v>44978</v>
      </c>
      <c r="BJ36" s="189" t="s">
        <v>6365</v>
      </c>
      <c r="BK36" s="189">
        <v>2724</v>
      </c>
      <c r="BL36" s="189" t="s">
        <v>6307</v>
      </c>
      <c r="BM36" s="189" t="s">
        <v>2025</v>
      </c>
      <c r="BN36" s="189">
        <v>2</v>
      </c>
      <c r="BO36" s="189" t="s">
        <v>6310</v>
      </c>
      <c r="BP36" s="186" t="s">
        <v>4684</v>
      </c>
      <c r="BQ36" s="190">
        <v>44978</v>
      </c>
      <c r="BR36" s="188" t="s">
        <v>5074</v>
      </c>
      <c r="BS36" s="182" t="s">
        <v>14</v>
      </c>
      <c r="BT36" s="182" t="s">
        <v>828</v>
      </c>
      <c r="BU36" s="182" t="s">
        <v>14</v>
      </c>
      <c r="BV36" s="182" t="s">
        <v>14</v>
      </c>
      <c r="BW36" s="182" t="s">
        <v>5072</v>
      </c>
      <c r="BX36" s="182" t="s">
        <v>828</v>
      </c>
      <c r="BY36" s="179">
        <v>44922</v>
      </c>
      <c r="BZ36" s="189" t="s">
        <v>5075</v>
      </c>
      <c r="CA36" s="189" t="s">
        <v>14</v>
      </c>
      <c r="CB36" s="189" t="s">
        <v>828</v>
      </c>
      <c r="CC36" s="189" t="s">
        <v>14</v>
      </c>
      <c r="CD36" s="189" t="s">
        <v>14</v>
      </c>
      <c r="CE36" s="189" t="s">
        <v>5072</v>
      </c>
      <c r="CF36" s="189" t="s">
        <v>828</v>
      </c>
      <c r="CG36" s="190">
        <v>44922</v>
      </c>
      <c r="CH36" s="188" t="s">
        <v>9926</v>
      </c>
      <c r="CI36" s="189" t="e">
        <v>#N/A</v>
      </c>
      <c r="CJ36" s="189" t="e">
        <v>#N/A</v>
      </c>
      <c r="CK36" s="189" t="e">
        <v>#N/A</v>
      </c>
      <c r="CL36" s="189" t="e">
        <v>#N/A</v>
      </c>
      <c r="CM36" s="189" t="e">
        <v>#N/A</v>
      </c>
      <c r="CN36" s="189" t="e">
        <v>#N/A</v>
      </c>
      <c r="CO36" s="191" t="e">
        <v>#N/A</v>
      </c>
      <c r="CP36" s="189" t="s">
        <v>5256</v>
      </c>
      <c r="CQ36" s="182">
        <v>4500000</v>
      </c>
      <c r="CR36" s="182" t="s">
        <v>5252</v>
      </c>
      <c r="CS36" s="182" t="s">
        <v>2025</v>
      </c>
      <c r="CT36" s="182">
        <v>2</v>
      </c>
      <c r="CU36" s="182" t="s">
        <v>5254</v>
      </c>
      <c r="CV36" s="182" t="s">
        <v>5253</v>
      </c>
      <c r="CW36" s="179">
        <v>44953</v>
      </c>
      <c r="CX36" s="189" t="s">
        <v>6367</v>
      </c>
      <c r="CY36" s="186">
        <v>26284000</v>
      </c>
      <c r="CZ36" s="186" t="s">
        <v>6371</v>
      </c>
      <c r="DA36" s="186" t="s">
        <v>74</v>
      </c>
      <c r="DB36" s="186">
        <v>1</v>
      </c>
      <c r="DC36" s="186" t="s">
        <v>6368</v>
      </c>
      <c r="DD36" s="186" t="s">
        <v>6372</v>
      </c>
      <c r="DE36" s="192">
        <v>44978</v>
      </c>
      <c r="DF36" s="188" t="s">
        <v>6369</v>
      </c>
      <c r="DG36" s="178">
        <v>39264000</v>
      </c>
      <c r="DH36" s="182" t="s">
        <v>6267</v>
      </c>
      <c r="DI36" s="182" t="s">
        <v>2025</v>
      </c>
      <c r="DJ36" s="182">
        <v>2</v>
      </c>
      <c r="DK36" s="182" t="s">
        <v>6368</v>
      </c>
      <c r="DL36" s="182" t="s">
        <v>6268</v>
      </c>
      <c r="DM36" s="179">
        <v>44978</v>
      </c>
      <c r="DN36" s="189" t="s">
        <v>6370</v>
      </c>
      <c r="DO36" s="186">
        <v>59795000</v>
      </c>
      <c r="DP36" s="189" t="s">
        <v>6267</v>
      </c>
      <c r="DQ36" s="189" t="s">
        <v>2025</v>
      </c>
      <c r="DR36" s="189">
        <v>2</v>
      </c>
      <c r="DS36" s="189" t="s">
        <v>6368</v>
      </c>
      <c r="DT36" s="189" t="s">
        <v>6268</v>
      </c>
      <c r="DU36" s="190">
        <v>44978</v>
      </c>
      <c r="DV36" s="188" t="s">
        <v>6373</v>
      </c>
      <c r="DW36" s="178">
        <v>13884000</v>
      </c>
      <c r="DX36" s="182" t="s">
        <v>6371</v>
      </c>
      <c r="DY36" s="182" t="s">
        <v>74</v>
      </c>
      <c r="DZ36" s="182">
        <v>1</v>
      </c>
      <c r="EA36" s="182" t="s">
        <v>6368</v>
      </c>
      <c r="EB36" s="182" t="s">
        <v>6372</v>
      </c>
      <c r="EC36" s="179">
        <v>44978</v>
      </c>
      <c r="ED36" s="189" t="s">
        <v>6374</v>
      </c>
      <c r="EE36" s="186">
        <v>11195000</v>
      </c>
      <c r="EF36" s="189" t="s">
        <v>6371</v>
      </c>
      <c r="EG36" s="189" t="s">
        <v>74</v>
      </c>
      <c r="EH36" s="189">
        <v>1</v>
      </c>
      <c r="EI36" s="189" t="s">
        <v>6368</v>
      </c>
      <c r="EJ36" s="189" t="s">
        <v>6372</v>
      </c>
      <c r="EK36" s="190">
        <v>44978</v>
      </c>
      <c r="EL36" s="188" t="s">
        <v>6375</v>
      </c>
      <c r="EM36" s="178">
        <v>1205000</v>
      </c>
      <c r="EN36" s="182" t="s">
        <v>6371</v>
      </c>
      <c r="EO36" s="182" t="s">
        <v>74</v>
      </c>
      <c r="EP36" s="182">
        <v>1</v>
      </c>
      <c r="EQ36" s="182" t="s">
        <v>6368</v>
      </c>
      <c r="ER36" s="182" t="s">
        <v>6372</v>
      </c>
      <c r="ES36" s="179">
        <v>44978</v>
      </c>
      <c r="ET36" s="189" t="s">
        <v>6366</v>
      </c>
      <c r="EU36" s="189">
        <v>2724</v>
      </c>
      <c r="EV36" s="189" t="s">
        <v>6307</v>
      </c>
      <c r="EW36" s="189" t="s">
        <v>2025</v>
      </c>
      <c r="EX36" s="189">
        <v>2</v>
      </c>
      <c r="EY36" s="189" t="s">
        <v>6310</v>
      </c>
      <c r="EZ36" s="189" t="s">
        <v>4684</v>
      </c>
      <c r="FA36" s="190">
        <v>44978</v>
      </c>
      <c r="FB36" s="188" t="s">
        <v>1789</v>
      </c>
      <c r="FC36" s="182">
        <v>4</v>
      </c>
      <c r="FD36" s="182" t="s">
        <v>1477</v>
      </c>
      <c r="FE36" s="182" t="s">
        <v>74</v>
      </c>
      <c r="FF36" s="182">
        <v>1</v>
      </c>
      <c r="FG36" s="182" t="s">
        <v>1479</v>
      </c>
      <c r="FH36" s="182" t="s">
        <v>1478</v>
      </c>
      <c r="FI36" s="179">
        <v>44736</v>
      </c>
      <c r="FJ36" s="188" t="s">
        <v>1790</v>
      </c>
      <c r="FK36" s="189" t="s">
        <v>14</v>
      </c>
      <c r="FL36" s="189" t="s">
        <v>14</v>
      </c>
      <c r="FM36" s="189" t="s">
        <v>14</v>
      </c>
      <c r="FN36" s="189" t="s">
        <v>14</v>
      </c>
      <c r="FO36" s="189" t="s">
        <v>14</v>
      </c>
      <c r="FP36" s="186" t="s">
        <v>14</v>
      </c>
      <c r="FQ36" s="187">
        <v>44736</v>
      </c>
      <c r="FR36" s="188" t="s">
        <v>1794</v>
      </c>
      <c r="FS36" s="182">
        <v>10000</v>
      </c>
      <c r="FT36" s="182" t="s">
        <v>1791</v>
      </c>
      <c r="FU36" s="182" t="s">
        <v>19</v>
      </c>
      <c r="FV36" s="182">
        <v>3</v>
      </c>
      <c r="FW36" s="182" t="s">
        <v>1793</v>
      </c>
      <c r="FX36" s="182" t="s">
        <v>1792</v>
      </c>
      <c r="FY36" s="179">
        <v>44736</v>
      </c>
      <c r="FZ36" s="189" t="s">
        <v>4164</v>
      </c>
      <c r="GA36" s="189">
        <v>1</v>
      </c>
      <c r="GB36" s="189" t="s">
        <v>2699</v>
      </c>
      <c r="GC36" s="189" t="s">
        <v>30</v>
      </c>
      <c r="GD36" s="189">
        <v>2</v>
      </c>
      <c r="GE36" s="189" t="s">
        <v>14</v>
      </c>
      <c r="GF36" s="189" t="s">
        <v>14</v>
      </c>
      <c r="GG36" s="190">
        <v>44871</v>
      </c>
      <c r="GH36" s="188" t="s">
        <v>4170</v>
      </c>
      <c r="GI36" s="182">
        <v>2</v>
      </c>
      <c r="GJ36" s="182" t="s">
        <v>2699</v>
      </c>
      <c r="GK36" s="182" t="s">
        <v>30</v>
      </c>
      <c r="GL36" s="182">
        <v>2</v>
      </c>
      <c r="GM36" s="182" t="s">
        <v>14</v>
      </c>
      <c r="GN36" s="182" t="s">
        <v>14</v>
      </c>
      <c r="GO36" s="179">
        <v>44871</v>
      </c>
      <c r="GP36" s="189" t="s">
        <v>4165</v>
      </c>
      <c r="GQ36" s="189">
        <v>3</v>
      </c>
      <c r="GR36" s="189" t="s">
        <v>2699</v>
      </c>
      <c r="GS36" s="189" t="s">
        <v>30</v>
      </c>
      <c r="GT36" s="189">
        <v>2</v>
      </c>
      <c r="GU36" s="189" t="s">
        <v>14</v>
      </c>
      <c r="GV36" s="189" t="s">
        <v>14</v>
      </c>
      <c r="GW36" s="190">
        <v>44871</v>
      </c>
      <c r="GX36" s="188" t="s">
        <v>4171</v>
      </c>
      <c r="GY36" s="182">
        <v>2</v>
      </c>
      <c r="GZ36" s="182" t="s">
        <v>2699</v>
      </c>
      <c r="HA36" s="182" t="s">
        <v>30</v>
      </c>
      <c r="HB36" s="182">
        <v>2</v>
      </c>
      <c r="HC36" s="182" t="s">
        <v>14</v>
      </c>
      <c r="HD36" s="182" t="s">
        <v>14</v>
      </c>
      <c r="HE36" s="179">
        <v>44871</v>
      </c>
      <c r="HF36" s="189" t="s">
        <v>4163</v>
      </c>
      <c r="HG36" s="189">
        <v>3</v>
      </c>
      <c r="HH36" s="189" t="s">
        <v>2699</v>
      </c>
      <c r="HI36" s="189" t="s">
        <v>30</v>
      </c>
      <c r="HJ36" s="189">
        <v>2</v>
      </c>
      <c r="HK36" s="189" t="s">
        <v>14</v>
      </c>
      <c r="HL36" s="189" t="s">
        <v>14</v>
      </c>
      <c r="HM36" s="190">
        <v>44871</v>
      </c>
      <c r="HN36" s="188" t="s">
        <v>4169</v>
      </c>
      <c r="HO36" s="182">
        <v>3</v>
      </c>
      <c r="HP36" s="182" t="s">
        <v>2699</v>
      </c>
      <c r="HQ36" s="182" t="s">
        <v>30</v>
      </c>
      <c r="HR36" s="182">
        <v>2</v>
      </c>
      <c r="HS36" s="182" t="s">
        <v>14</v>
      </c>
      <c r="HT36" s="182" t="s">
        <v>14</v>
      </c>
      <c r="HU36" s="179">
        <v>44871</v>
      </c>
      <c r="HV36" s="189" t="s">
        <v>4166</v>
      </c>
      <c r="HW36" s="189">
        <v>3</v>
      </c>
      <c r="HX36" s="189" t="s">
        <v>2699</v>
      </c>
      <c r="HY36" s="189" t="s">
        <v>30</v>
      </c>
      <c r="HZ36" s="189">
        <v>2</v>
      </c>
      <c r="IA36" s="189" t="s">
        <v>14</v>
      </c>
      <c r="IB36" s="189" t="s">
        <v>14</v>
      </c>
      <c r="IC36" s="190">
        <v>44871</v>
      </c>
      <c r="ID36" s="188" t="s">
        <v>4168</v>
      </c>
      <c r="IE36" s="182">
        <v>3</v>
      </c>
      <c r="IF36" s="182" t="s">
        <v>2699</v>
      </c>
      <c r="IG36" s="182" t="s">
        <v>30</v>
      </c>
      <c r="IH36" s="182">
        <v>2</v>
      </c>
      <c r="II36" s="182" t="s">
        <v>14</v>
      </c>
      <c r="IJ36" s="182" t="s">
        <v>14</v>
      </c>
      <c r="IK36" s="179">
        <v>44871</v>
      </c>
      <c r="IL36" s="189" t="s">
        <v>4167</v>
      </c>
      <c r="IM36" s="189">
        <v>3</v>
      </c>
      <c r="IN36" s="189" t="s">
        <v>2699</v>
      </c>
      <c r="IO36" s="189" t="s">
        <v>30</v>
      </c>
      <c r="IP36" s="189">
        <v>2</v>
      </c>
      <c r="IQ36" s="189" t="s">
        <v>14</v>
      </c>
      <c r="IR36" s="189" t="s">
        <v>14</v>
      </c>
      <c r="IS36" s="190">
        <v>44871</v>
      </c>
    </row>
    <row r="37" spans="1:253" s="283" customFormat="1" ht="12.95" customHeight="1" x14ac:dyDescent="0.2">
      <c r="A37" s="283" t="s">
        <v>1393</v>
      </c>
      <c r="B37" s="283" t="s">
        <v>9316</v>
      </c>
      <c r="C37" s="283" t="s">
        <v>1394</v>
      </c>
      <c r="D37" s="283" t="s">
        <v>1395</v>
      </c>
      <c r="E37" s="283" t="s">
        <v>8791</v>
      </c>
      <c r="F37" s="283" t="s">
        <v>6323</v>
      </c>
      <c r="G37" s="177">
        <v>125343000</v>
      </c>
      <c r="H37" s="178" t="s">
        <v>6267</v>
      </c>
      <c r="I37" s="178" t="s">
        <v>2025</v>
      </c>
      <c r="J37" s="178">
        <v>2</v>
      </c>
      <c r="K37" s="178" t="s">
        <v>6269</v>
      </c>
      <c r="L37" s="178" t="s">
        <v>6268</v>
      </c>
      <c r="M37" s="179">
        <v>44978</v>
      </c>
      <c r="N37" s="188" t="s">
        <v>6327</v>
      </c>
      <c r="O37" s="180">
        <v>1128571</v>
      </c>
      <c r="P37" s="180" t="s">
        <v>6324</v>
      </c>
      <c r="Q37" s="180" t="s">
        <v>2025</v>
      </c>
      <c r="R37" s="180">
        <v>2</v>
      </c>
      <c r="S37" s="180" t="s">
        <v>6326</v>
      </c>
      <c r="T37" s="180" t="s">
        <v>6325</v>
      </c>
      <c r="U37" s="181">
        <v>44978</v>
      </c>
      <c r="V37" s="188" t="s">
        <v>6330</v>
      </c>
      <c r="W37" s="178">
        <v>124574000</v>
      </c>
      <c r="X37" s="178" t="s">
        <v>6328</v>
      </c>
      <c r="Y37" s="178" t="s">
        <v>2025</v>
      </c>
      <c r="Z37" s="178">
        <v>2</v>
      </c>
      <c r="AA37" s="178" t="s">
        <v>6329</v>
      </c>
      <c r="AB37" s="178" t="s">
        <v>6268</v>
      </c>
      <c r="AC37" s="179">
        <v>44978</v>
      </c>
      <c r="AD37" s="188" t="s">
        <v>6334</v>
      </c>
      <c r="AE37" s="186">
        <v>41979000</v>
      </c>
      <c r="AF37" s="186" t="s">
        <v>6331</v>
      </c>
      <c r="AG37" s="186" t="s">
        <v>2025</v>
      </c>
      <c r="AH37" s="186">
        <v>2</v>
      </c>
      <c r="AI37" s="186" t="s">
        <v>6333</v>
      </c>
      <c r="AJ37" s="186" t="s">
        <v>6332</v>
      </c>
      <c r="AK37" s="187">
        <v>44978</v>
      </c>
      <c r="AL37" s="188" t="s">
        <v>6338</v>
      </c>
      <c r="AM37" s="178">
        <v>884000</v>
      </c>
      <c r="AN37" s="178" t="s">
        <v>6335</v>
      </c>
      <c r="AO37" s="178" t="s">
        <v>74</v>
      </c>
      <c r="AP37" s="178">
        <v>1</v>
      </c>
      <c r="AQ37" s="178" t="s">
        <v>6337</v>
      </c>
      <c r="AR37" s="178" t="s">
        <v>6336</v>
      </c>
      <c r="AS37" s="179">
        <v>44978</v>
      </c>
      <c r="AT37" s="189" t="s">
        <v>4680</v>
      </c>
      <c r="AU37" s="186" t="s">
        <v>14</v>
      </c>
      <c r="AV37" s="186" t="s">
        <v>14</v>
      </c>
      <c r="AW37" s="186" t="s">
        <v>14</v>
      </c>
      <c r="AX37" s="186" t="s">
        <v>14</v>
      </c>
      <c r="AY37" s="186" t="s">
        <v>4679</v>
      </c>
      <c r="AZ37" s="186" t="s">
        <v>14</v>
      </c>
      <c r="BA37" s="187">
        <v>44915</v>
      </c>
      <c r="BB37" s="188" t="s">
        <v>4678</v>
      </c>
      <c r="BC37" s="178" t="s">
        <v>14</v>
      </c>
      <c r="BD37" s="178" t="s">
        <v>14</v>
      </c>
      <c r="BE37" s="178" t="s">
        <v>14</v>
      </c>
      <c r="BF37" s="178" t="s">
        <v>14</v>
      </c>
      <c r="BG37" s="178">
        <v>0</v>
      </c>
      <c r="BH37" s="178" t="s">
        <v>14</v>
      </c>
      <c r="BI37" s="179">
        <v>44915</v>
      </c>
      <c r="BJ37" s="189" t="s">
        <v>4682</v>
      </c>
      <c r="BK37" s="189" t="s">
        <v>14</v>
      </c>
      <c r="BL37" s="189" t="s">
        <v>14</v>
      </c>
      <c r="BM37" s="189" t="s">
        <v>14</v>
      </c>
      <c r="BN37" s="189" t="s">
        <v>14</v>
      </c>
      <c r="BO37" s="189" t="s">
        <v>4681</v>
      </c>
      <c r="BP37" s="186" t="s">
        <v>14</v>
      </c>
      <c r="BQ37" s="190">
        <v>44915</v>
      </c>
      <c r="BR37" s="188" t="s">
        <v>4687</v>
      </c>
      <c r="BS37" s="182" t="s">
        <v>14</v>
      </c>
      <c r="BT37" s="182" t="s">
        <v>14</v>
      </c>
      <c r="BU37" s="182" t="s">
        <v>14</v>
      </c>
      <c r="BV37" s="182" t="s">
        <v>14</v>
      </c>
      <c r="BW37" s="182" t="s">
        <v>4679</v>
      </c>
      <c r="BX37" s="182" t="s">
        <v>14</v>
      </c>
      <c r="BY37" s="179">
        <v>44915</v>
      </c>
      <c r="BZ37" s="189" t="s">
        <v>4688</v>
      </c>
      <c r="CA37" s="189" t="s">
        <v>14</v>
      </c>
      <c r="CB37" s="189" t="s">
        <v>14</v>
      </c>
      <c r="CC37" s="189" t="s">
        <v>14</v>
      </c>
      <c r="CD37" s="189" t="s">
        <v>14</v>
      </c>
      <c r="CE37" s="189" t="s">
        <v>4679</v>
      </c>
      <c r="CF37" s="189" t="s">
        <v>14</v>
      </c>
      <c r="CG37" s="190">
        <v>44915</v>
      </c>
      <c r="CH37" s="188" t="s">
        <v>9927</v>
      </c>
      <c r="CI37" s="189" t="e">
        <v>#N/A</v>
      </c>
      <c r="CJ37" s="189" t="e">
        <v>#N/A</v>
      </c>
      <c r="CK37" s="189" t="e">
        <v>#N/A</v>
      </c>
      <c r="CL37" s="189" t="e">
        <v>#N/A</v>
      </c>
      <c r="CM37" s="189" t="e">
        <v>#N/A</v>
      </c>
      <c r="CN37" s="189" t="e">
        <v>#N/A</v>
      </c>
      <c r="CO37" s="191" t="e">
        <v>#N/A</v>
      </c>
      <c r="CP37" s="189" t="s">
        <v>4689</v>
      </c>
      <c r="CQ37" s="182" t="s">
        <v>14</v>
      </c>
      <c r="CR37" s="182" t="s">
        <v>14</v>
      </c>
      <c r="CS37" s="182" t="s">
        <v>14</v>
      </c>
      <c r="CT37" s="182" t="s">
        <v>14</v>
      </c>
      <c r="CU37" s="182" t="s">
        <v>4679</v>
      </c>
      <c r="CV37" s="182" t="s">
        <v>14</v>
      </c>
      <c r="CW37" s="179">
        <v>44915</v>
      </c>
      <c r="CX37" s="189" t="s">
        <v>6340</v>
      </c>
      <c r="CY37" s="186">
        <v>884000</v>
      </c>
      <c r="CZ37" s="186" t="s">
        <v>6335</v>
      </c>
      <c r="DA37" s="186" t="s">
        <v>74</v>
      </c>
      <c r="DB37" s="186">
        <v>1</v>
      </c>
      <c r="DC37" s="186" t="s">
        <v>6343</v>
      </c>
      <c r="DD37" s="186" t="s">
        <v>6336</v>
      </c>
      <c r="DE37" s="192">
        <v>44978</v>
      </c>
      <c r="DF37" s="188" t="s">
        <v>6344</v>
      </c>
      <c r="DG37" s="178">
        <v>82595000</v>
      </c>
      <c r="DH37" s="182" t="s">
        <v>6341</v>
      </c>
      <c r="DI37" s="182" t="s">
        <v>2025</v>
      </c>
      <c r="DJ37" s="182">
        <v>2</v>
      </c>
      <c r="DK37" s="182" t="s">
        <v>6343</v>
      </c>
      <c r="DL37" s="182" t="s">
        <v>6342</v>
      </c>
      <c r="DM37" s="179">
        <v>44978</v>
      </c>
      <c r="DN37" s="189" t="s">
        <v>6347</v>
      </c>
      <c r="DO37" s="186">
        <v>41095000</v>
      </c>
      <c r="DP37" s="189" t="s">
        <v>6345</v>
      </c>
      <c r="DQ37" s="189" t="s">
        <v>2025</v>
      </c>
      <c r="DR37" s="189">
        <v>2</v>
      </c>
      <c r="DS37" s="189" t="s">
        <v>6343</v>
      </c>
      <c r="DT37" s="189" t="s">
        <v>6346</v>
      </c>
      <c r="DU37" s="190">
        <v>44978</v>
      </c>
      <c r="DV37" s="188" t="s">
        <v>6348</v>
      </c>
      <c r="DW37" s="178">
        <v>884000</v>
      </c>
      <c r="DX37" s="182" t="s">
        <v>6335</v>
      </c>
      <c r="DY37" s="182" t="s">
        <v>74</v>
      </c>
      <c r="DZ37" s="182">
        <v>1</v>
      </c>
      <c r="EA37" s="182" t="s">
        <v>6343</v>
      </c>
      <c r="EB37" s="182" t="s">
        <v>6336</v>
      </c>
      <c r="EC37" s="179">
        <v>44978</v>
      </c>
      <c r="ED37" s="189" t="s">
        <v>6349</v>
      </c>
      <c r="EE37" s="186">
        <v>0</v>
      </c>
      <c r="EF37" s="189" t="s">
        <v>6335</v>
      </c>
      <c r="EG37" s="189" t="s">
        <v>74</v>
      </c>
      <c r="EH37" s="189">
        <v>1</v>
      </c>
      <c r="EI37" s="189" t="s">
        <v>6343</v>
      </c>
      <c r="EJ37" s="189" t="s">
        <v>6339</v>
      </c>
      <c r="EK37" s="190">
        <v>44978</v>
      </c>
      <c r="EL37" s="188" t="s">
        <v>6350</v>
      </c>
      <c r="EM37" s="178">
        <v>0</v>
      </c>
      <c r="EN37" s="182" t="s">
        <v>6335</v>
      </c>
      <c r="EO37" s="182" t="s">
        <v>74</v>
      </c>
      <c r="EP37" s="182">
        <v>1</v>
      </c>
      <c r="EQ37" s="182" t="s">
        <v>6343</v>
      </c>
      <c r="ER37" s="182" t="s">
        <v>6339</v>
      </c>
      <c r="ES37" s="179">
        <v>44978</v>
      </c>
      <c r="ET37" s="189" t="s">
        <v>4686</v>
      </c>
      <c r="EU37" s="189">
        <v>2256</v>
      </c>
      <c r="EV37" s="189" t="s">
        <v>4683</v>
      </c>
      <c r="EW37" s="189" t="s">
        <v>2025</v>
      </c>
      <c r="EX37" s="189">
        <v>2</v>
      </c>
      <c r="EY37" s="189" t="s">
        <v>4685</v>
      </c>
      <c r="EZ37" s="189" t="s">
        <v>4684</v>
      </c>
      <c r="FA37" s="190">
        <v>44915</v>
      </c>
      <c r="FB37" s="188" t="s">
        <v>1399</v>
      </c>
      <c r="FC37" s="182">
        <v>3</v>
      </c>
      <c r="FD37" s="182" t="s">
        <v>1396</v>
      </c>
      <c r="FE37" s="182" t="s">
        <v>74</v>
      </c>
      <c r="FF37" s="182">
        <v>1</v>
      </c>
      <c r="FG37" s="182" t="s">
        <v>1398</v>
      </c>
      <c r="FH37" s="182" t="s">
        <v>1397</v>
      </c>
      <c r="FI37" s="179">
        <v>44363</v>
      </c>
      <c r="FJ37" s="188" t="s">
        <v>1401</v>
      </c>
      <c r="FK37" s="189">
        <v>0</v>
      </c>
      <c r="FL37" s="189" t="s">
        <v>14</v>
      </c>
      <c r="FM37" s="189" t="s">
        <v>14</v>
      </c>
      <c r="FN37" s="189" t="s">
        <v>14</v>
      </c>
      <c r="FO37" s="189" t="s">
        <v>1400</v>
      </c>
      <c r="FP37" s="186" t="s">
        <v>14</v>
      </c>
      <c r="FQ37" s="187">
        <v>44363</v>
      </c>
      <c r="FR37" s="188" t="s">
        <v>1402</v>
      </c>
      <c r="FS37" s="182">
        <v>0</v>
      </c>
      <c r="FT37" s="182" t="s">
        <v>14</v>
      </c>
      <c r="FU37" s="182" t="s">
        <v>14</v>
      </c>
      <c r="FV37" s="182" t="s">
        <v>14</v>
      </c>
      <c r="FW37" s="182" t="s">
        <v>1400</v>
      </c>
      <c r="FX37" s="182" t="s">
        <v>14</v>
      </c>
      <c r="FY37" s="179">
        <v>44363</v>
      </c>
      <c r="FZ37" s="189" t="s">
        <v>4123</v>
      </c>
      <c r="GA37" s="189">
        <v>2</v>
      </c>
      <c r="GB37" s="189" t="s">
        <v>2699</v>
      </c>
      <c r="GC37" s="189" t="s">
        <v>30</v>
      </c>
      <c r="GD37" s="189">
        <v>2</v>
      </c>
      <c r="GE37" s="189" t="s">
        <v>14</v>
      </c>
      <c r="GF37" s="189" t="s">
        <v>14</v>
      </c>
      <c r="GG37" s="190">
        <v>44868</v>
      </c>
      <c r="GH37" s="188" t="s">
        <v>4129</v>
      </c>
      <c r="GI37" s="182">
        <v>2</v>
      </c>
      <c r="GJ37" s="182" t="s">
        <v>2699</v>
      </c>
      <c r="GK37" s="182" t="s">
        <v>30</v>
      </c>
      <c r="GL37" s="182">
        <v>2</v>
      </c>
      <c r="GM37" s="182" t="s">
        <v>14</v>
      </c>
      <c r="GN37" s="182" t="s">
        <v>14</v>
      </c>
      <c r="GO37" s="179">
        <v>44868</v>
      </c>
      <c r="GP37" s="189" t="s">
        <v>4124</v>
      </c>
      <c r="GQ37" s="189">
        <v>2</v>
      </c>
      <c r="GR37" s="189" t="s">
        <v>2699</v>
      </c>
      <c r="GS37" s="189" t="s">
        <v>30</v>
      </c>
      <c r="GT37" s="189">
        <v>2</v>
      </c>
      <c r="GU37" s="189" t="s">
        <v>14</v>
      </c>
      <c r="GV37" s="189" t="s">
        <v>14</v>
      </c>
      <c r="GW37" s="190">
        <v>44868</v>
      </c>
      <c r="GX37" s="188" t="s">
        <v>4130</v>
      </c>
      <c r="GY37" s="182">
        <v>2</v>
      </c>
      <c r="GZ37" s="182" t="s">
        <v>2699</v>
      </c>
      <c r="HA37" s="182" t="s">
        <v>30</v>
      </c>
      <c r="HB37" s="182">
        <v>2</v>
      </c>
      <c r="HC37" s="182" t="s">
        <v>14</v>
      </c>
      <c r="HD37" s="182" t="s">
        <v>14</v>
      </c>
      <c r="HE37" s="179">
        <v>44868</v>
      </c>
      <c r="HF37" s="189" t="s">
        <v>4122</v>
      </c>
      <c r="HG37" s="189">
        <v>0</v>
      </c>
      <c r="HH37" s="189" t="s">
        <v>2699</v>
      </c>
      <c r="HI37" s="189" t="s">
        <v>30</v>
      </c>
      <c r="HJ37" s="189">
        <v>2</v>
      </c>
      <c r="HK37" s="189" t="s">
        <v>14</v>
      </c>
      <c r="HL37" s="189" t="s">
        <v>14</v>
      </c>
      <c r="HM37" s="190">
        <v>44868</v>
      </c>
      <c r="HN37" s="188" t="s">
        <v>4128</v>
      </c>
      <c r="HO37" s="182">
        <v>3</v>
      </c>
      <c r="HP37" s="182" t="s">
        <v>2699</v>
      </c>
      <c r="HQ37" s="182" t="s">
        <v>30</v>
      </c>
      <c r="HR37" s="182">
        <v>2</v>
      </c>
      <c r="HS37" s="182" t="s">
        <v>14</v>
      </c>
      <c r="HT37" s="182" t="s">
        <v>14</v>
      </c>
      <c r="HU37" s="179">
        <v>44868</v>
      </c>
      <c r="HV37" s="189" t="s">
        <v>4125</v>
      </c>
      <c r="HW37" s="189">
        <v>3</v>
      </c>
      <c r="HX37" s="189" t="s">
        <v>2699</v>
      </c>
      <c r="HY37" s="189" t="s">
        <v>30</v>
      </c>
      <c r="HZ37" s="189">
        <v>2</v>
      </c>
      <c r="IA37" s="189" t="s">
        <v>14</v>
      </c>
      <c r="IB37" s="189" t="s">
        <v>14</v>
      </c>
      <c r="IC37" s="190">
        <v>44868</v>
      </c>
      <c r="ID37" s="188" t="s">
        <v>4127</v>
      </c>
      <c r="IE37" s="182">
        <v>3</v>
      </c>
      <c r="IF37" s="182" t="s">
        <v>2699</v>
      </c>
      <c r="IG37" s="182" t="s">
        <v>30</v>
      </c>
      <c r="IH37" s="182">
        <v>2</v>
      </c>
      <c r="II37" s="182" t="s">
        <v>14</v>
      </c>
      <c r="IJ37" s="182" t="s">
        <v>14</v>
      </c>
      <c r="IK37" s="179">
        <v>44868</v>
      </c>
      <c r="IL37" s="189" t="s">
        <v>4126</v>
      </c>
      <c r="IM37" s="189">
        <v>3</v>
      </c>
      <c r="IN37" s="189" t="s">
        <v>2699</v>
      </c>
      <c r="IO37" s="189" t="s">
        <v>30</v>
      </c>
      <c r="IP37" s="189">
        <v>2</v>
      </c>
      <c r="IQ37" s="189" t="s">
        <v>14</v>
      </c>
      <c r="IR37" s="189" t="s">
        <v>14</v>
      </c>
      <c r="IS37" s="190">
        <v>44868</v>
      </c>
    </row>
    <row r="38" spans="1:253" s="283" customFormat="1" ht="12.95" customHeight="1" x14ac:dyDescent="0.2">
      <c r="A38" s="283" t="s">
        <v>1403</v>
      </c>
      <c r="B38" s="283" t="s">
        <v>9289</v>
      </c>
      <c r="C38" s="283" t="s">
        <v>1404</v>
      </c>
      <c r="D38" s="283" t="s">
        <v>1395</v>
      </c>
      <c r="E38" s="283" t="s">
        <v>8791</v>
      </c>
      <c r="F38" s="283" t="s">
        <v>6296</v>
      </c>
      <c r="G38" s="177">
        <v>125343000</v>
      </c>
      <c r="H38" s="178" t="s">
        <v>6267</v>
      </c>
      <c r="I38" s="178" t="s">
        <v>2025</v>
      </c>
      <c r="J38" s="178">
        <v>2</v>
      </c>
      <c r="K38" s="178" t="s">
        <v>6269</v>
      </c>
      <c r="L38" s="178" t="s">
        <v>6268</v>
      </c>
      <c r="M38" s="179">
        <v>44978</v>
      </c>
      <c r="N38" s="188" t="s">
        <v>2618</v>
      </c>
      <c r="O38" s="180">
        <v>299000</v>
      </c>
      <c r="P38" s="180" t="s">
        <v>2613</v>
      </c>
      <c r="Q38" s="180" t="s">
        <v>19</v>
      </c>
      <c r="R38" s="180">
        <v>3</v>
      </c>
      <c r="S38" s="180" t="s">
        <v>2617</v>
      </c>
      <c r="T38" s="180" t="s">
        <v>2614</v>
      </c>
      <c r="U38" s="181">
        <v>44832</v>
      </c>
      <c r="V38" s="188" t="s">
        <v>6299</v>
      </c>
      <c r="W38" s="178">
        <v>30100000</v>
      </c>
      <c r="X38" s="178" t="s">
        <v>6271</v>
      </c>
      <c r="Y38" s="178" t="s">
        <v>2025</v>
      </c>
      <c r="Z38" s="178">
        <v>2</v>
      </c>
      <c r="AA38" s="178" t="s">
        <v>6298</v>
      </c>
      <c r="AB38" s="178" t="s">
        <v>6297</v>
      </c>
      <c r="AC38" s="179">
        <v>44978</v>
      </c>
      <c r="AD38" s="188" t="s">
        <v>6302</v>
      </c>
      <c r="AE38" s="186">
        <v>30100000</v>
      </c>
      <c r="AF38" s="186" t="s">
        <v>6271</v>
      </c>
      <c r="AG38" s="186" t="s">
        <v>2025</v>
      </c>
      <c r="AH38" s="186">
        <v>2</v>
      </c>
      <c r="AI38" s="186" t="s">
        <v>6301</v>
      </c>
      <c r="AJ38" s="186" t="s">
        <v>6300</v>
      </c>
      <c r="AK38" s="187">
        <v>44978</v>
      </c>
      <c r="AL38" s="188" t="s">
        <v>6306</v>
      </c>
      <c r="AM38" s="178">
        <v>2600000</v>
      </c>
      <c r="AN38" s="178" t="s">
        <v>6303</v>
      </c>
      <c r="AO38" s="178" t="s">
        <v>74</v>
      </c>
      <c r="AP38" s="178">
        <v>1</v>
      </c>
      <c r="AQ38" s="178" t="s">
        <v>6305</v>
      </c>
      <c r="AR38" s="178" t="s">
        <v>6304</v>
      </c>
      <c r="AS38" s="179">
        <v>44978</v>
      </c>
      <c r="AT38" s="189" t="s">
        <v>4677</v>
      </c>
      <c r="AU38" s="186" t="s">
        <v>14</v>
      </c>
      <c r="AV38" s="186" t="s">
        <v>14</v>
      </c>
      <c r="AW38" s="186" t="s">
        <v>14</v>
      </c>
      <c r="AX38" s="186" t="s">
        <v>14</v>
      </c>
      <c r="AY38" s="186" t="s">
        <v>4676</v>
      </c>
      <c r="AZ38" s="186" t="s">
        <v>14</v>
      </c>
      <c r="BA38" s="187">
        <v>44915</v>
      </c>
      <c r="BB38" s="188" t="s">
        <v>4675</v>
      </c>
      <c r="BC38" s="178">
        <v>492800</v>
      </c>
      <c r="BD38" s="178" t="s">
        <v>4672</v>
      </c>
      <c r="BE38" s="178" t="s">
        <v>19</v>
      </c>
      <c r="BF38" s="178">
        <v>3</v>
      </c>
      <c r="BG38" s="178" t="s">
        <v>4674</v>
      </c>
      <c r="BH38" s="178" t="s">
        <v>4673</v>
      </c>
      <c r="BI38" s="179">
        <v>44915</v>
      </c>
      <c r="BJ38" s="189" t="s">
        <v>6309</v>
      </c>
      <c r="BK38" s="189">
        <v>817</v>
      </c>
      <c r="BL38" s="189" t="s">
        <v>6307</v>
      </c>
      <c r="BM38" s="189" t="s">
        <v>2025</v>
      </c>
      <c r="BN38" s="189">
        <v>2</v>
      </c>
      <c r="BO38" s="189" t="s">
        <v>6308</v>
      </c>
      <c r="BP38" s="186" t="s">
        <v>1181</v>
      </c>
      <c r="BQ38" s="190">
        <v>44978</v>
      </c>
      <c r="BR38" s="188" t="s">
        <v>9928</v>
      </c>
      <c r="BS38" s="182" t="e">
        <v>#N/A</v>
      </c>
      <c r="BT38" s="182" t="e">
        <v>#N/A</v>
      </c>
      <c r="BU38" s="182" t="e">
        <v>#N/A</v>
      </c>
      <c r="BV38" s="182" t="e">
        <v>#N/A</v>
      </c>
      <c r="BW38" s="182" t="e">
        <v>#N/A</v>
      </c>
      <c r="BX38" s="182" t="e">
        <v>#N/A</v>
      </c>
      <c r="BY38" s="179" t="e">
        <v>#N/A</v>
      </c>
      <c r="BZ38" s="189" t="s">
        <v>9929</v>
      </c>
      <c r="CA38" s="189" t="e">
        <v>#N/A</v>
      </c>
      <c r="CB38" s="189" t="e">
        <v>#N/A</v>
      </c>
      <c r="CC38" s="189" t="e">
        <v>#N/A</v>
      </c>
      <c r="CD38" s="189" t="e">
        <v>#N/A</v>
      </c>
      <c r="CE38" s="189" t="e">
        <v>#N/A</v>
      </c>
      <c r="CF38" s="189" t="e">
        <v>#N/A</v>
      </c>
      <c r="CG38" s="190" t="e">
        <v>#N/A</v>
      </c>
      <c r="CH38" s="188" t="s">
        <v>9930</v>
      </c>
      <c r="CI38" s="189" t="e">
        <v>#N/A</v>
      </c>
      <c r="CJ38" s="189" t="e">
        <v>#N/A</v>
      </c>
      <c r="CK38" s="189" t="e">
        <v>#N/A</v>
      </c>
      <c r="CL38" s="189" t="e">
        <v>#N/A</v>
      </c>
      <c r="CM38" s="189" t="e">
        <v>#N/A</v>
      </c>
      <c r="CN38" s="189" t="e">
        <v>#N/A</v>
      </c>
      <c r="CO38" s="191" t="e">
        <v>#N/A</v>
      </c>
      <c r="CP38" s="189" t="s">
        <v>9931</v>
      </c>
      <c r="CQ38" s="182" t="e">
        <v>#N/A</v>
      </c>
      <c r="CR38" s="182" t="e">
        <v>#N/A</v>
      </c>
      <c r="CS38" s="182" t="e">
        <v>#N/A</v>
      </c>
      <c r="CT38" s="182" t="e">
        <v>#N/A</v>
      </c>
      <c r="CU38" s="182" t="e">
        <v>#N/A</v>
      </c>
      <c r="CV38" s="182" t="e">
        <v>#N/A</v>
      </c>
      <c r="CW38" s="179" t="e">
        <v>#N/A</v>
      </c>
      <c r="CX38" s="189" t="s">
        <v>6314</v>
      </c>
      <c r="CY38" s="186">
        <v>13400000</v>
      </c>
      <c r="CZ38" s="186" t="s">
        <v>6312</v>
      </c>
      <c r="DA38" s="186" t="s">
        <v>74</v>
      </c>
      <c r="DB38" s="186">
        <v>1</v>
      </c>
      <c r="DC38" s="186" t="s">
        <v>6315</v>
      </c>
      <c r="DD38" s="186" t="s">
        <v>6313</v>
      </c>
      <c r="DE38" s="192">
        <v>44978</v>
      </c>
      <c r="DF38" s="188" t="s">
        <v>6316</v>
      </c>
      <c r="DG38" s="178">
        <v>0</v>
      </c>
      <c r="DH38" s="182" t="s">
        <v>6271</v>
      </c>
      <c r="DI38" s="182" t="s">
        <v>2025</v>
      </c>
      <c r="DJ38" s="182">
        <v>2</v>
      </c>
      <c r="DK38" s="182" t="s">
        <v>6315</v>
      </c>
      <c r="DL38" s="182" t="s">
        <v>6297</v>
      </c>
      <c r="DM38" s="179">
        <v>44978</v>
      </c>
      <c r="DN38" s="189" t="s">
        <v>6317</v>
      </c>
      <c r="DO38" s="186">
        <v>16700000</v>
      </c>
      <c r="DP38" s="189" t="s">
        <v>6271</v>
      </c>
      <c r="DQ38" s="189" t="s">
        <v>2025</v>
      </c>
      <c r="DR38" s="189">
        <v>2</v>
      </c>
      <c r="DS38" s="189" t="s">
        <v>6315</v>
      </c>
      <c r="DT38" s="189" t="s">
        <v>6297</v>
      </c>
      <c r="DU38" s="190">
        <v>44978</v>
      </c>
      <c r="DV38" s="188" t="s">
        <v>6318</v>
      </c>
      <c r="DW38" s="178">
        <v>3700000</v>
      </c>
      <c r="DX38" s="182" t="s">
        <v>6312</v>
      </c>
      <c r="DY38" s="182" t="s">
        <v>74</v>
      </c>
      <c r="DZ38" s="182">
        <v>1</v>
      </c>
      <c r="EA38" s="182" t="s">
        <v>6315</v>
      </c>
      <c r="EB38" s="182" t="s">
        <v>6313</v>
      </c>
      <c r="EC38" s="179">
        <v>44978</v>
      </c>
      <c r="ED38" s="189" t="s">
        <v>6320</v>
      </c>
      <c r="EE38" s="186">
        <v>9200000</v>
      </c>
      <c r="EF38" s="189" t="s">
        <v>6312</v>
      </c>
      <c r="EG38" s="189" t="s">
        <v>74</v>
      </c>
      <c r="EH38" s="189">
        <v>1</v>
      </c>
      <c r="EI38" s="189" t="s">
        <v>6319</v>
      </c>
      <c r="EJ38" s="189" t="s">
        <v>6313</v>
      </c>
      <c r="EK38" s="190">
        <v>44978</v>
      </c>
      <c r="EL38" s="188" t="s">
        <v>6322</v>
      </c>
      <c r="EM38" s="178">
        <v>500000</v>
      </c>
      <c r="EN38" s="182" t="s">
        <v>6312</v>
      </c>
      <c r="EO38" s="182" t="s">
        <v>74</v>
      </c>
      <c r="EP38" s="182">
        <v>1</v>
      </c>
      <c r="EQ38" s="182" t="s">
        <v>6321</v>
      </c>
      <c r="ER38" s="182" t="s">
        <v>6313</v>
      </c>
      <c r="ES38" s="179">
        <v>44978</v>
      </c>
      <c r="ET38" s="189" t="s">
        <v>6311</v>
      </c>
      <c r="EU38" s="189">
        <v>2724</v>
      </c>
      <c r="EV38" s="189" t="s">
        <v>6307</v>
      </c>
      <c r="EW38" s="189" t="s">
        <v>2025</v>
      </c>
      <c r="EX38" s="189">
        <v>2</v>
      </c>
      <c r="EY38" s="189" t="s">
        <v>6310</v>
      </c>
      <c r="EZ38" s="189" t="s">
        <v>4684</v>
      </c>
      <c r="FA38" s="190">
        <v>44978</v>
      </c>
      <c r="FB38" s="188" t="s">
        <v>1480</v>
      </c>
      <c r="FC38" s="182">
        <v>4</v>
      </c>
      <c r="FD38" s="182" t="s">
        <v>1477</v>
      </c>
      <c r="FE38" s="182" t="s">
        <v>74</v>
      </c>
      <c r="FF38" s="182">
        <v>1</v>
      </c>
      <c r="FG38" s="182" t="s">
        <v>1479</v>
      </c>
      <c r="FH38" s="182" t="s">
        <v>1478</v>
      </c>
      <c r="FI38" s="179">
        <v>44514</v>
      </c>
      <c r="FJ38" s="188" t="s">
        <v>1406</v>
      </c>
      <c r="FK38" s="189">
        <v>0</v>
      </c>
      <c r="FL38" s="189" t="s">
        <v>14</v>
      </c>
      <c r="FM38" s="189" t="s">
        <v>14</v>
      </c>
      <c r="FN38" s="189" t="s">
        <v>14</v>
      </c>
      <c r="FO38" s="189" t="s">
        <v>1405</v>
      </c>
      <c r="FP38" s="186" t="s">
        <v>14</v>
      </c>
      <c r="FQ38" s="187">
        <v>44363</v>
      </c>
      <c r="FR38" s="188" t="s">
        <v>1595</v>
      </c>
      <c r="FS38" s="182">
        <v>210000</v>
      </c>
      <c r="FT38" s="182" t="s">
        <v>1592</v>
      </c>
      <c r="FU38" s="182" t="s">
        <v>19</v>
      </c>
      <c r="FV38" s="182">
        <v>3</v>
      </c>
      <c r="FW38" s="182" t="s">
        <v>1594</v>
      </c>
      <c r="FX38" s="182" t="s">
        <v>1593</v>
      </c>
      <c r="FY38" s="179">
        <v>44648</v>
      </c>
      <c r="FZ38" s="189" t="s">
        <v>4146</v>
      </c>
      <c r="GA38" s="189">
        <v>2</v>
      </c>
      <c r="GB38" s="189" t="s">
        <v>2699</v>
      </c>
      <c r="GC38" s="189" t="s">
        <v>30</v>
      </c>
      <c r="GD38" s="189">
        <v>2</v>
      </c>
      <c r="GE38" s="189" t="s">
        <v>14</v>
      </c>
      <c r="GF38" s="189" t="s">
        <v>14</v>
      </c>
      <c r="GG38" s="190">
        <v>44869</v>
      </c>
      <c r="GH38" s="188" t="s">
        <v>4152</v>
      </c>
      <c r="GI38" s="182">
        <v>3</v>
      </c>
      <c r="GJ38" s="182" t="s">
        <v>2699</v>
      </c>
      <c r="GK38" s="182" t="s">
        <v>30</v>
      </c>
      <c r="GL38" s="182">
        <v>2</v>
      </c>
      <c r="GM38" s="182" t="s">
        <v>14</v>
      </c>
      <c r="GN38" s="182" t="s">
        <v>14</v>
      </c>
      <c r="GO38" s="179">
        <v>44869</v>
      </c>
      <c r="GP38" s="189" t="s">
        <v>4147</v>
      </c>
      <c r="GQ38" s="189">
        <v>3</v>
      </c>
      <c r="GR38" s="189" t="s">
        <v>2699</v>
      </c>
      <c r="GS38" s="189" t="s">
        <v>30</v>
      </c>
      <c r="GT38" s="189">
        <v>2</v>
      </c>
      <c r="GU38" s="189" t="s">
        <v>14</v>
      </c>
      <c r="GV38" s="189" t="s">
        <v>14</v>
      </c>
      <c r="GW38" s="190">
        <v>44869</v>
      </c>
      <c r="GX38" s="188" t="s">
        <v>4153</v>
      </c>
      <c r="GY38" s="182">
        <v>2</v>
      </c>
      <c r="GZ38" s="182" t="s">
        <v>2699</v>
      </c>
      <c r="HA38" s="182" t="s">
        <v>30</v>
      </c>
      <c r="HB38" s="182">
        <v>2</v>
      </c>
      <c r="HC38" s="182" t="s">
        <v>14</v>
      </c>
      <c r="HD38" s="182" t="s">
        <v>14</v>
      </c>
      <c r="HE38" s="179">
        <v>44869</v>
      </c>
      <c r="HF38" s="189" t="s">
        <v>4145</v>
      </c>
      <c r="HG38" s="189">
        <v>2</v>
      </c>
      <c r="HH38" s="189" t="s">
        <v>2699</v>
      </c>
      <c r="HI38" s="189" t="s">
        <v>30</v>
      </c>
      <c r="HJ38" s="189">
        <v>2</v>
      </c>
      <c r="HK38" s="189" t="s">
        <v>14</v>
      </c>
      <c r="HL38" s="189" t="s">
        <v>14</v>
      </c>
      <c r="HM38" s="190">
        <v>44869</v>
      </c>
      <c r="HN38" s="188" t="s">
        <v>4151</v>
      </c>
      <c r="HO38" s="182">
        <v>3</v>
      </c>
      <c r="HP38" s="182" t="s">
        <v>2699</v>
      </c>
      <c r="HQ38" s="182" t="s">
        <v>30</v>
      </c>
      <c r="HR38" s="182">
        <v>2</v>
      </c>
      <c r="HS38" s="182" t="s">
        <v>14</v>
      </c>
      <c r="HT38" s="182" t="s">
        <v>14</v>
      </c>
      <c r="HU38" s="179">
        <v>44869</v>
      </c>
      <c r="HV38" s="189" t="s">
        <v>4148</v>
      </c>
      <c r="HW38" s="189">
        <v>3</v>
      </c>
      <c r="HX38" s="189" t="s">
        <v>2699</v>
      </c>
      <c r="HY38" s="189" t="s">
        <v>30</v>
      </c>
      <c r="HZ38" s="189">
        <v>2</v>
      </c>
      <c r="IA38" s="189" t="s">
        <v>14</v>
      </c>
      <c r="IB38" s="189" t="s">
        <v>14</v>
      </c>
      <c r="IC38" s="190">
        <v>44869</v>
      </c>
      <c r="ID38" s="188" t="s">
        <v>4150</v>
      </c>
      <c r="IE38" s="182">
        <v>3</v>
      </c>
      <c r="IF38" s="182" t="s">
        <v>2699</v>
      </c>
      <c r="IG38" s="182" t="s">
        <v>30</v>
      </c>
      <c r="IH38" s="182">
        <v>2</v>
      </c>
      <c r="II38" s="182" t="s">
        <v>14</v>
      </c>
      <c r="IJ38" s="182" t="s">
        <v>14</v>
      </c>
      <c r="IK38" s="179">
        <v>44869</v>
      </c>
      <c r="IL38" s="189" t="s">
        <v>4149</v>
      </c>
      <c r="IM38" s="189">
        <v>3</v>
      </c>
      <c r="IN38" s="189" t="s">
        <v>2699</v>
      </c>
      <c r="IO38" s="189" t="s">
        <v>30</v>
      </c>
      <c r="IP38" s="189">
        <v>2</v>
      </c>
      <c r="IQ38" s="189" t="s">
        <v>14</v>
      </c>
      <c r="IR38" s="189" t="s">
        <v>14</v>
      </c>
      <c r="IS38" s="190">
        <v>44869</v>
      </c>
    </row>
    <row r="39" spans="1:253" s="283" customFormat="1" ht="12.95" customHeight="1" x14ac:dyDescent="0.2">
      <c r="A39" s="283" t="s">
        <v>1538</v>
      </c>
      <c r="B39" s="283" t="s">
        <v>9282</v>
      </c>
      <c r="C39" s="283" t="s">
        <v>1539</v>
      </c>
      <c r="D39" s="283" t="s">
        <v>1395</v>
      </c>
      <c r="E39" s="283" t="s">
        <v>8791</v>
      </c>
      <c r="F39" s="283" t="s">
        <v>6270</v>
      </c>
      <c r="G39" s="177">
        <v>125343000</v>
      </c>
      <c r="H39" s="178" t="s">
        <v>6267</v>
      </c>
      <c r="I39" s="178" t="s">
        <v>2025</v>
      </c>
      <c r="J39" s="178">
        <v>2</v>
      </c>
      <c r="K39" s="178" t="s">
        <v>6269</v>
      </c>
      <c r="L39" s="178" t="s">
        <v>6268</v>
      </c>
      <c r="M39" s="179">
        <v>44978</v>
      </c>
      <c r="N39" s="188" t="s">
        <v>2616</v>
      </c>
      <c r="O39" s="180">
        <v>784300</v>
      </c>
      <c r="P39" s="180" t="s">
        <v>2613</v>
      </c>
      <c r="Q39" s="180" t="s">
        <v>19</v>
      </c>
      <c r="R39" s="180">
        <v>3</v>
      </c>
      <c r="S39" s="180" t="s">
        <v>2615</v>
      </c>
      <c r="T39" s="180" t="s">
        <v>2614</v>
      </c>
      <c r="U39" s="181">
        <v>44832</v>
      </c>
      <c r="V39" s="188" t="s">
        <v>6274</v>
      </c>
      <c r="W39" s="178">
        <v>60000000</v>
      </c>
      <c r="X39" s="178" t="s">
        <v>6271</v>
      </c>
      <c r="Y39" s="178" t="s">
        <v>2025</v>
      </c>
      <c r="Z39" s="178">
        <v>2</v>
      </c>
      <c r="AA39" s="178" t="s">
        <v>6273</v>
      </c>
      <c r="AB39" s="178" t="s">
        <v>6272</v>
      </c>
      <c r="AC39" s="179">
        <v>44978</v>
      </c>
      <c r="AD39" s="188" t="s">
        <v>6278</v>
      </c>
      <c r="AE39" s="186">
        <v>24100000</v>
      </c>
      <c r="AF39" s="186" t="s">
        <v>6275</v>
      </c>
      <c r="AG39" s="186" t="s">
        <v>74</v>
      </c>
      <c r="AH39" s="186">
        <v>1</v>
      </c>
      <c r="AI39" s="186" t="s">
        <v>6277</v>
      </c>
      <c r="AJ39" s="186" t="s">
        <v>6276</v>
      </c>
      <c r="AK39" s="187">
        <v>44978</v>
      </c>
      <c r="AL39" s="188" t="s">
        <v>6282</v>
      </c>
      <c r="AM39" s="178">
        <v>772000</v>
      </c>
      <c r="AN39" s="178" t="s">
        <v>6279</v>
      </c>
      <c r="AO39" s="178" t="s">
        <v>2025</v>
      </c>
      <c r="AP39" s="178">
        <v>2</v>
      </c>
      <c r="AQ39" s="178" t="s">
        <v>6281</v>
      </c>
      <c r="AR39" s="178" t="s">
        <v>6280</v>
      </c>
      <c r="AS39" s="179">
        <v>44978</v>
      </c>
      <c r="AT39" s="189" t="s">
        <v>2522</v>
      </c>
      <c r="AU39" s="186" t="s">
        <v>14</v>
      </c>
      <c r="AV39" s="186" t="s">
        <v>14</v>
      </c>
      <c r="AW39" s="186" t="s">
        <v>14</v>
      </c>
      <c r="AX39" s="186" t="s">
        <v>14</v>
      </c>
      <c r="AY39" s="186" t="s">
        <v>2521</v>
      </c>
      <c r="AZ39" s="186" t="s">
        <v>14</v>
      </c>
      <c r="BA39" s="187">
        <v>44805</v>
      </c>
      <c r="BB39" s="188" t="s">
        <v>4592</v>
      </c>
      <c r="BC39" s="178">
        <v>2206719</v>
      </c>
      <c r="BD39" s="178" t="s">
        <v>4589</v>
      </c>
      <c r="BE39" s="178" t="s">
        <v>2025</v>
      </c>
      <c r="BF39" s="178">
        <v>2</v>
      </c>
      <c r="BG39" s="178" t="s">
        <v>4591</v>
      </c>
      <c r="BH39" s="178" t="s">
        <v>4590</v>
      </c>
      <c r="BI39" s="179">
        <v>44895</v>
      </c>
      <c r="BJ39" s="189" t="s">
        <v>4671</v>
      </c>
      <c r="BK39" s="189">
        <v>24</v>
      </c>
      <c r="BL39" s="189" t="s">
        <v>4668</v>
      </c>
      <c r="BM39" s="189" t="s">
        <v>2025</v>
      </c>
      <c r="BN39" s="189">
        <v>2</v>
      </c>
      <c r="BO39" s="189" t="s">
        <v>4670</v>
      </c>
      <c r="BP39" s="186" t="s">
        <v>4669</v>
      </c>
      <c r="BQ39" s="190">
        <v>44915</v>
      </c>
      <c r="BR39" s="188" t="s">
        <v>1540</v>
      </c>
      <c r="BS39" s="182" t="s">
        <v>14</v>
      </c>
      <c r="BT39" s="182" t="s">
        <v>14</v>
      </c>
      <c r="BU39" s="182">
        <v>0</v>
      </c>
      <c r="BV39" s="182">
        <v>0</v>
      </c>
      <c r="BW39" s="182" t="s">
        <v>14</v>
      </c>
      <c r="BX39" s="182" t="s">
        <v>14</v>
      </c>
      <c r="BY39" s="179">
        <v>44600</v>
      </c>
      <c r="BZ39" s="189" t="s">
        <v>1541</v>
      </c>
      <c r="CA39" s="189" t="s">
        <v>14</v>
      </c>
      <c r="CB39" s="189" t="s">
        <v>14</v>
      </c>
      <c r="CC39" s="189">
        <v>0</v>
      </c>
      <c r="CD39" s="189">
        <v>0</v>
      </c>
      <c r="CE39" s="189" t="s">
        <v>14</v>
      </c>
      <c r="CF39" s="189" t="s">
        <v>14</v>
      </c>
      <c r="CG39" s="190">
        <v>44600</v>
      </c>
      <c r="CH39" s="188" t="s">
        <v>9932</v>
      </c>
      <c r="CI39" s="189" t="e">
        <v>#N/A</v>
      </c>
      <c r="CJ39" s="189" t="e">
        <v>#N/A</v>
      </c>
      <c r="CK39" s="189" t="e">
        <v>#N/A</v>
      </c>
      <c r="CL39" s="189" t="e">
        <v>#N/A</v>
      </c>
      <c r="CM39" s="189" t="e">
        <v>#N/A</v>
      </c>
      <c r="CN39" s="189" t="e">
        <v>#N/A</v>
      </c>
      <c r="CO39" s="191" t="e">
        <v>#N/A</v>
      </c>
      <c r="CP39" s="189" t="s">
        <v>5255</v>
      </c>
      <c r="CQ39" s="182">
        <v>4500000</v>
      </c>
      <c r="CR39" s="182" t="s">
        <v>5252</v>
      </c>
      <c r="CS39" s="182" t="s">
        <v>2025</v>
      </c>
      <c r="CT39" s="182">
        <v>2</v>
      </c>
      <c r="CU39" s="182" t="s">
        <v>5254</v>
      </c>
      <c r="CV39" s="182" t="s">
        <v>5253</v>
      </c>
      <c r="CW39" s="179">
        <v>44953</v>
      </c>
      <c r="CX39" s="189" t="s">
        <v>6283</v>
      </c>
      <c r="CY39" s="186">
        <v>12000000</v>
      </c>
      <c r="CZ39" s="186" t="s">
        <v>6279</v>
      </c>
      <c r="DA39" s="186" t="s">
        <v>2025</v>
      </c>
      <c r="DB39" s="186">
        <v>2</v>
      </c>
      <c r="DC39" s="186" t="s">
        <v>6290</v>
      </c>
      <c r="DD39" s="186" t="s">
        <v>6289</v>
      </c>
      <c r="DE39" s="192">
        <v>44978</v>
      </c>
      <c r="DF39" s="188" t="s">
        <v>6287</v>
      </c>
      <c r="DG39" s="178">
        <v>35900000</v>
      </c>
      <c r="DH39" s="182" t="s">
        <v>6284</v>
      </c>
      <c r="DI39" s="182" t="s">
        <v>2025</v>
      </c>
      <c r="DJ39" s="182">
        <v>2</v>
      </c>
      <c r="DK39" s="182" t="s">
        <v>6286</v>
      </c>
      <c r="DL39" s="182" t="s">
        <v>6285</v>
      </c>
      <c r="DM39" s="179">
        <v>44978</v>
      </c>
      <c r="DN39" s="189" t="s">
        <v>6288</v>
      </c>
      <c r="DO39" s="186">
        <v>12100000</v>
      </c>
      <c r="DP39" s="189" t="s">
        <v>6284</v>
      </c>
      <c r="DQ39" s="189" t="s">
        <v>2025</v>
      </c>
      <c r="DR39" s="189">
        <v>2</v>
      </c>
      <c r="DS39" s="189" t="s">
        <v>5803</v>
      </c>
      <c r="DT39" s="189" t="s">
        <v>6285</v>
      </c>
      <c r="DU39" s="190">
        <v>44978</v>
      </c>
      <c r="DV39" s="188" t="s">
        <v>6291</v>
      </c>
      <c r="DW39" s="178">
        <v>9300000</v>
      </c>
      <c r="DX39" s="182" t="s">
        <v>6279</v>
      </c>
      <c r="DY39" s="182" t="s">
        <v>2025</v>
      </c>
      <c r="DZ39" s="182">
        <v>2</v>
      </c>
      <c r="EA39" s="182" t="s">
        <v>6290</v>
      </c>
      <c r="EB39" s="182" t="s">
        <v>6289</v>
      </c>
      <c r="EC39" s="179">
        <v>44978</v>
      </c>
      <c r="ED39" s="189" t="s">
        <v>6294</v>
      </c>
      <c r="EE39" s="186">
        <v>1995000</v>
      </c>
      <c r="EF39" s="189" t="s">
        <v>5252</v>
      </c>
      <c r="EG39" s="189" t="s">
        <v>2025</v>
      </c>
      <c r="EH39" s="189">
        <v>2</v>
      </c>
      <c r="EI39" s="189" t="s">
        <v>6293</v>
      </c>
      <c r="EJ39" s="189" t="s">
        <v>6292</v>
      </c>
      <c r="EK39" s="190">
        <v>44978</v>
      </c>
      <c r="EL39" s="188" t="s">
        <v>6295</v>
      </c>
      <c r="EM39" s="178">
        <v>705000</v>
      </c>
      <c r="EN39" s="182" t="s">
        <v>5252</v>
      </c>
      <c r="EO39" s="182" t="s">
        <v>2025</v>
      </c>
      <c r="EP39" s="182">
        <v>2</v>
      </c>
      <c r="EQ39" s="182" t="s">
        <v>6293</v>
      </c>
      <c r="ER39" s="182" t="s">
        <v>5253</v>
      </c>
      <c r="ES39" s="179">
        <v>44978</v>
      </c>
      <c r="ET39" s="189" t="s">
        <v>5251</v>
      </c>
      <c r="EU39" s="189">
        <v>1744</v>
      </c>
      <c r="EV39" s="189" t="s">
        <v>5249</v>
      </c>
      <c r="EW39" s="189" t="s">
        <v>2025</v>
      </c>
      <c r="EX39" s="189">
        <v>2</v>
      </c>
      <c r="EY39" s="189" t="s">
        <v>5250</v>
      </c>
      <c r="EZ39" s="189" t="s">
        <v>4684</v>
      </c>
      <c r="FA39" s="190">
        <v>44953</v>
      </c>
      <c r="FB39" s="188" t="s">
        <v>1543</v>
      </c>
      <c r="FC39" s="182">
        <v>3</v>
      </c>
      <c r="FD39" s="182" t="s">
        <v>14</v>
      </c>
      <c r="FE39" s="182" t="s">
        <v>30</v>
      </c>
      <c r="FF39" s="182">
        <v>2</v>
      </c>
      <c r="FG39" s="182" t="s">
        <v>1542</v>
      </c>
      <c r="FH39" s="182" t="s">
        <v>14</v>
      </c>
      <c r="FI39" s="179">
        <v>44600</v>
      </c>
      <c r="FJ39" s="188" t="s">
        <v>1544</v>
      </c>
      <c r="FK39" s="189" t="s">
        <v>14</v>
      </c>
      <c r="FL39" s="189" t="s">
        <v>14</v>
      </c>
      <c r="FM39" s="189">
        <v>0</v>
      </c>
      <c r="FN39" s="189">
        <v>0</v>
      </c>
      <c r="FO39" s="189" t="s">
        <v>14</v>
      </c>
      <c r="FP39" s="186" t="s">
        <v>14</v>
      </c>
      <c r="FQ39" s="187">
        <v>44600</v>
      </c>
      <c r="FR39" s="188" t="s">
        <v>1545</v>
      </c>
      <c r="FS39" s="182" t="s">
        <v>14</v>
      </c>
      <c r="FT39" s="182" t="s">
        <v>14</v>
      </c>
      <c r="FU39" s="182">
        <v>0</v>
      </c>
      <c r="FV39" s="182">
        <v>0</v>
      </c>
      <c r="FW39" s="182" t="s">
        <v>14</v>
      </c>
      <c r="FX39" s="182" t="s">
        <v>14</v>
      </c>
      <c r="FY39" s="179">
        <v>44600</v>
      </c>
      <c r="FZ39" s="189" t="s">
        <v>4155</v>
      </c>
      <c r="GA39" s="189">
        <v>2</v>
      </c>
      <c r="GB39" s="189" t="s">
        <v>2699</v>
      </c>
      <c r="GC39" s="189" t="s">
        <v>30</v>
      </c>
      <c r="GD39" s="189">
        <v>2</v>
      </c>
      <c r="GE39" s="189" t="s">
        <v>14</v>
      </c>
      <c r="GF39" s="189" t="s">
        <v>14</v>
      </c>
      <c r="GG39" s="190">
        <v>44869</v>
      </c>
      <c r="GH39" s="188" t="s">
        <v>4161</v>
      </c>
      <c r="GI39" s="182">
        <v>2</v>
      </c>
      <c r="GJ39" s="182" t="s">
        <v>2699</v>
      </c>
      <c r="GK39" s="182" t="s">
        <v>30</v>
      </c>
      <c r="GL39" s="182">
        <v>2</v>
      </c>
      <c r="GM39" s="182" t="s">
        <v>14</v>
      </c>
      <c r="GN39" s="182" t="s">
        <v>14</v>
      </c>
      <c r="GO39" s="179">
        <v>44869</v>
      </c>
      <c r="GP39" s="189" t="s">
        <v>4156</v>
      </c>
      <c r="GQ39" s="189">
        <v>2</v>
      </c>
      <c r="GR39" s="189" t="s">
        <v>2699</v>
      </c>
      <c r="GS39" s="189" t="s">
        <v>30</v>
      </c>
      <c r="GT39" s="189">
        <v>2</v>
      </c>
      <c r="GU39" s="189" t="s">
        <v>14</v>
      </c>
      <c r="GV39" s="189" t="s">
        <v>14</v>
      </c>
      <c r="GW39" s="190">
        <v>44869</v>
      </c>
      <c r="GX39" s="188" t="s">
        <v>4162</v>
      </c>
      <c r="GY39" s="182">
        <v>2</v>
      </c>
      <c r="GZ39" s="182" t="s">
        <v>2699</v>
      </c>
      <c r="HA39" s="182" t="s">
        <v>30</v>
      </c>
      <c r="HB39" s="182">
        <v>2</v>
      </c>
      <c r="HC39" s="182" t="s">
        <v>14</v>
      </c>
      <c r="HD39" s="182" t="s">
        <v>14</v>
      </c>
      <c r="HE39" s="179">
        <v>44869</v>
      </c>
      <c r="HF39" s="189" t="s">
        <v>4154</v>
      </c>
      <c r="HG39" s="189">
        <v>1</v>
      </c>
      <c r="HH39" s="189" t="s">
        <v>2699</v>
      </c>
      <c r="HI39" s="189" t="s">
        <v>30</v>
      </c>
      <c r="HJ39" s="189">
        <v>2</v>
      </c>
      <c r="HK39" s="189" t="s">
        <v>14</v>
      </c>
      <c r="HL39" s="189" t="s">
        <v>14</v>
      </c>
      <c r="HM39" s="190">
        <v>44869</v>
      </c>
      <c r="HN39" s="188" t="s">
        <v>4160</v>
      </c>
      <c r="HO39" s="182">
        <v>1</v>
      </c>
      <c r="HP39" s="182" t="s">
        <v>2699</v>
      </c>
      <c r="HQ39" s="182" t="s">
        <v>30</v>
      </c>
      <c r="HR39" s="182">
        <v>2</v>
      </c>
      <c r="HS39" s="182" t="s">
        <v>14</v>
      </c>
      <c r="HT39" s="182" t="s">
        <v>14</v>
      </c>
      <c r="HU39" s="179">
        <v>44869</v>
      </c>
      <c r="HV39" s="189" t="s">
        <v>4157</v>
      </c>
      <c r="HW39" s="189">
        <v>3</v>
      </c>
      <c r="HX39" s="189" t="s">
        <v>2699</v>
      </c>
      <c r="HY39" s="189" t="s">
        <v>30</v>
      </c>
      <c r="HZ39" s="189">
        <v>2</v>
      </c>
      <c r="IA39" s="189" t="s">
        <v>14</v>
      </c>
      <c r="IB39" s="189" t="s">
        <v>14</v>
      </c>
      <c r="IC39" s="190">
        <v>44869</v>
      </c>
      <c r="ID39" s="188" t="s">
        <v>4159</v>
      </c>
      <c r="IE39" s="182">
        <v>3</v>
      </c>
      <c r="IF39" s="182" t="s">
        <v>2699</v>
      </c>
      <c r="IG39" s="182" t="s">
        <v>30</v>
      </c>
      <c r="IH39" s="182">
        <v>2</v>
      </c>
      <c r="II39" s="182" t="s">
        <v>14</v>
      </c>
      <c r="IJ39" s="182" t="s">
        <v>14</v>
      </c>
      <c r="IK39" s="179">
        <v>44869</v>
      </c>
      <c r="IL39" s="189" t="s">
        <v>4158</v>
      </c>
      <c r="IM39" s="189">
        <v>3</v>
      </c>
      <c r="IN39" s="189" t="s">
        <v>2699</v>
      </c>
      <c r="IO39" s="189" t="s">
        <v>30</v>
      </c>
      <c r="IP39" s="189">
        <v>2</v>
      </c>
      <c r="IQ39" s="189" t="s">
        <v>14</v>
      </c>
      <c r="IR39" s="189" t="s">
        <v>14</v>
      </c>
      <c r="IS39" s="190">
        <v>44869</v>
      </c>
    </row>
    <row r="40" spans="1:253" s="283" customFormat="1" ht="12.95" customHeight="1" x14ac:dyDescent="0.2">
      <c r="A40" s="283" t="s">
        <v>2462</v>
      </c>
      <c r="B40" s="283" t="s">
        <v>9321</v>
      </c>
      <c r="C40" s="283" t="s">
        <v>2463</v>
      </c>
      <c r="D40" s="283" t="s">
        <v>2464</v>
      </c>
      <c r="E40" s="283" t="s">
        <v>8810</v>
      </c>
      <c r="F40" s="283" t="s">
        <v>5716</v>
      </c>
      <c r="G40" s="177">
        <v>2500000</v>
      </c>
      <c r="H40" s="178" t="s">
        <v>5713</v>
      </c>
      <c r="I40" s="178" t="s">
        <v>19</v>
      </c>
      <c r="J40" s="178">
        <v>3</v>
      </c>
      <c r="K40" s="178" t="s">
        <v>5715</v>
      </c>
      <c r="L40" s="178" t="s">
        <v>5714</v>
      </c>
      <c r="M40" s="179">
        <v>44959</v>
      </c>
      <c r="N40" s="188" t="s">
        <v>5719</v>
      </c>
      <c r="O40" s="180">
        <v>11300</v>
      </c>
      <c r="P40" s="180" t="s">
        <v>5717</v>
      </c>
      <c r="Q40" s="180" t="s">
        <v>19</v>
      </c>
      <c r="R40" s="180">
        <v>3</v>
      </c>
      <c r="S40" s="180" t="s">
        <v>5718</v>
      </c>
      <c r="T40" s="180" t="s">
        <v>5714</v>
      </c>
      <c r="U40" s="181">
        <v>44959</v>
      </c>
      <c r="V40" s="188" t="s">
        <v>2468</v>
      </c>
      <c r="W40" s="178">
        <v>2492000</v>
      </c>
      <c r="X40" s="178" t="s">
        <v>2465</v>
      </c>
      <c r="Y40" s="178" t="s">
        <v>30</v>
      </c>
      <c r="Z40" s="178">
        <v>2</v>
      </c>
      <c r="AA40" s="178" t="s">
        <v>2467</v>
      </c>
      <c r="AB40" s="178" t="s">
        <v>2466</v>
      </c>
      <c r="AC40" s="179">
        <v>44804</v>
      </c>
      <c r="AD40" s="188" t="s">
        <v>2471</v>
      </c>
      <c r="AE40" s="186">
        <v>44000</v>
      </c>
      <c r="AF40" s="186" t="s">
        <v>2469</v>
      </c>
      <c r="AG40" s="186" t="s">
        <v>30</v>
      </c>
      <c r="AH40" s="186">
        <v>2</v>
      </c>
      <c r="AI40" s="186" t="s">
        <v>1955</v>
      </c>
      <c r="AJ40" s="186" t="s">
        <v>2470</v>
      </c>
      <c r="AK40" s="187">
        <v>44804</v>
      </c>
      <c r="AL40" s="188" t="s">
        <v>5723</v>
      </c>
      <c r="AM40" s="178">
        <v>0</v>
      </c>
      <c r="AN40" s="178" t="s">
        <v>5720</v>
      </c>
      <c r="AO40" s="178" t="s">
        <v>74</v>
      </c>
      <c r="AP40" s="178">
        <v>1</v>
      </c>
      <c r="AQ40" s="178" t="s">
        <v>5722</v>
      </c>
      <c r="AR40" s="178" t="s">
        <v>5721</v>
      </c>
      <c r="AS40" s="179">
        <v>44959</v>
      </c>
      <c r="AT40" s="189" t="s">
        <v>2472</v>
      </c>
      <c r="AU40" s="186" t="s">
        <v>14</v>
      </c>
      <c r="AV40" s="186" t="s">
        <v>14</v>
      </c>
      <c r="AW40" s="186" t="s">
        <v>14</v>
      </c>
      <c r="AX40" s="186" t="s">
        <v>14</v>
      </c>
      <c r="AY40" s="186" t="s">
        <v>14</v>
      </c>
      <c r="AZ40" s="186" t="s">
        <v>14</v>
      </c>
      <c r="BA40" s="187">
        <v>44804</v>
      </c>
      <c r="BB40" s="188" t="s">
        <v>2473</v>
      </c>
      <c r="BC40" s="178" t="s">
        <v>14</v>
      </c>
      <c r="BD40" s="178" t="s">
        <v>14</v>
      </c>
      <c r="BE40" s="178" t="s">
        <v>14</v>
      </c>
      <c r="BF40" s="178" t="s">
        <v>14</v>
      </c>
      <c r="BG40" s="178" t="s">
        <v>14</v>
      </c>
      <c r="BH40" s="178" t="s">
        <v>14</v>
      </c>
      <c r="BI40" s="179">
        <v>44804</v>
      </c>
      <c r="BJ40" s="189" t="s">
        <v>5726</v>
      </c>
      <c r="BK40" s="189">
        <v>1</v>
      </c>
      <c r="BL40" s="189" t="s">
        <v>5724</v>
      </c>
      <c r="BM40" s="189" t="s">
        <v>74</v>
      </c>
      <c r="BN40" s="189">
        <v>1</v>
      </c>
      <c r="BO40" s="189" t="s">
        <v>5725</v>
      </c>
      <c r="BP40" s="186" t="s">
        <v>1485</v>
      </c>
      <c r="BQ40" s="190">
        <v>44959</v>
      </c>
      <c r="BR40" s="188" t="s">
        <v>2474</v>
      </c>
      <c r="BS40" s="182" t="s">
        <v>14</v>
      </c>
      <c r="BT40" s="182" t="s">
        <v>14</v>
      </c>
      <c r="BU40" s="182" t="s">
        <v>14</v>
      </c>
      <c r="BV40" s="182" t="s">
        <v>14</v>
      </c>
      <c r="BW40" s="182" t="s">
        <v>14</v>
      </c>
      <c r="BX40" s="182" t="s">
        <v>14</v>
      </c>
      <c r="BY40" s="179">
        <v>44804</v>
      </c>
      <c r="BZ40" s="189" t="s">
        <v>2475</v>
      </c>
      <c r="CA40" s="189" t="s">
        <v>14</v>
      </c>
      <c r="CB40" s="189" t="s">
        <v>14</v>
      </c>
      <c r="CC40" s="189" t="s">
        <v>14</v>
      </c>
      <c r="CD40" s="189" t="s">
        <v>14</v>
      </c>
      <c r="CE40" s="189" t="s">
        <v>14</v>
      </c>
      <c r="CF40" s="189" t="s">
        <v>14</v>
      </c>
      <c r="CG40" s="190">
        <v>44804</v>
      </c>
      <c r="CH40" s="188" t="s">
        <v>9933</v>
      </c>
      <c r="CI40" s="189" t="e">
        <v>#N/A</v>
      </c>
      <c r="CJ40" s="189" t="e">
        <v>#N/A</v>
      </c>
      <c r="CK40" s="189" t="e">
        <v>#N/A</v>
      </c>
      <c r="CL40" s="189" t="e">
        <v>#N/A</v>
      </c>
      <c r="CM40" s="189" t="e">
        <v>#N/A</v>
      </c>
      <c r="CN40" s="189" t="e">
        <v>#N/A</v>
      </c>
      <c r="CO40" s="191" t="e">
        <v>#N/A</v>
      </c>
      <c r="CP40" s="189" t="s">
        <v>2476</v>
      </c>
      <c r="CQ40" s="182" t="s">
        <v>14</v>
      </c>
      <c r="CR40" s="182" t="s">
        <v>14</v>
      </c>
      <c r="CS40" s="182" t="s">
        <v>14</v>
      </c>
      <c r="CT40" s="182" t="s">
        <v>14</v>
      </c>
      <c r="CU40" s="182" t="s">
        <v>14</v>
      </c>
      <c r="CV40" s="182" t="s">
        <v>14</v>
      </c>
      <c r="CW40" s="179">
        <v>44804</v>
      </c>
      <c r="CX40" s="189" t="s">
        <v>2477</v>
      </c>
      <c r="CY40" s="186">
        <v>44000</v>
      </c>
      <c r="CZ40" s="186" t="s">
        <v>2469</v>
      </c>
      <c r="DA40" s="186" t="s">
        <v>30</v>
      </c>
      <c r="DB40" s="186">
        <v>2</v>
      </c>
      <c r="DC40" s="186" t="s">
        <v>2481</v>
      </c>
      <c r="DD40" s="186" t="s">
        <v>2470</v>
      </c>
      <c r="DE40" s="192">
        <v>44804</v>
      </c>
      <c r="DF40" s="188" t="s">
        <v>2479</v>
      </c>
      <c r="DG40" s="178">
        <v>2448000</v>
      </c>
      <c r="DH40" s="182" t="s">
        <v>2469</v>
      </c>
      <c r="DI40" s="182" t="s">
        <v>30</v>
      </c>
      <c r="DJ40" s="182">
        <v>2</v>
      </c>
      <c r="DK40" s="182" t="s">
        <v>2478</v>
      </c>
      <c r="DL40" s="182" t="s">
        <v>2470</v>
      </c>
      <c r="DM40" s="179">
        <v>44804</v>
      </c>
      <c r="DN40" s="189" t="s">
        <v>2480</v>
      </c>
      <c r="DO40" s="186">
        <v>0</v>
      </c>
      <c r="DP40" s="189" t="s">
        <v>2469</v>
      </c>
      <c r="DQ40" s="189" t="s">
        <v>30</v>
      </c>
      <c r="DR40" s="189">
        <v>2</v>
      </c>
      <c r="DS40" s="189" t="s">
        <v>2478</v>
      </c>
      <c r="DT40" s="189" t="s">
        <v>2470</v>
      </c>
      <c r="DU40" s="190">
        <v>44804</v>
      </c>
      <c r="DV40" s="188" t="s">
        <v>2482</v>
      </c>
      <c r="DW40" s="178">
        <v>38000</v>
      </c>
      <c r="DX40" s="182" t="s">
        <v>2469</v>
      </c>
      <c r="DY40" s="182" t="s">
        <v>30</v>
      </c>
      <c r="DZ40" s="182">
        <v>2</v>
      </c>
      <c r="EA40" s="182" t="s">
        <v>2481</v>
      </c>
      <c r="EB40" s="182" t="s">
        <v>2470</v>
      </c>
      <c r="EC40" s="179">
        <v>44804</v>
      </c>
      <c r="ED40" s="189" t="s">
        <v>2484</v>
      </c>
      <c r="EE40" s="186">
        <v>6000</v>
      </c>
      <c r="EF40" s="189" t="s">
        <v>2469</v>
      </c>
      <c r="EG40" s="189" t="s">
        <v>30</v>
      </c>
      <c r="EH40" s="189">
        <v>2</v>
      </c>
      <c r="EI40" s="189" t="s">
        <v>2483</v>
      </c>
      <c r="EJ40" s="189" t="s">
        <v>2470</v>
      </c>
      <c r="EK40" s="190">
        <v>44804</v>
      </c>
      <c r="EL40" s="188" t="s">
        <v>2485</v>
      </c>
      <c r="EM40" s="178">
        <v>0</v>
      </c>
      <c r="EN40" s="182" t="s">
        <v>2469</v>
      </c>
      <c r="EO40" s="182" t="s">
        <v>30</v>
      </c>
      <c r="EP40" s="182">
        <v>2</v>
      </c>
      <c r="EQ40" s="182" t="s">
        <v>2478</v>
      </c>
      <c r="ER40" s="182" t="s">
        <v>2470</v>
      </c>
      <c r="ES40" s="179">
        <v>44804</v>
      </c>
      <c r="ET40" s="189" t="s">
        <v>2487</v>
      </c>
      <c r="EU40" s="189">
        <v>11</v>
      </c>
      <c r="EV40" s="189" t="s">
        <v>2469</v>
      </c>
      <c r="EW40" s="189" t="s">
        <v>30</v>
      </c>
      <c r="EX40" s="189">
        <v>2</v>
      </c>
      <c r="EY40" s="189" t="s">
        <v>2486</v>
      </c>
      <c r="EZ40" s="189" t="s">
        <v>2470</v>
      </c>
      <c r="FA40" s="190">
        <v>44804</v>
      </c>
      <c r="FB40" s="188" t="s">
        <v>4144</v>
      </c>
      <c r="FC40" s="182">
        <v>2</v>
      </c>
      <c r="FD40" s="182" t="s">
        <v>4141</v>
      </c>
      <c r="FE40" s="182" t="s">
        <v>74</v>
      </c>
      <c r="FF40" s="182">
        <v>1</v>
      </c>
      <c r="FG40" s="182" t="s">
        <v>4143</v>
      </c>
      <c r="FH40" s="182" t="s">
        <v>4142</v>
      </c>
      <c r="FI40" s="179">
        <v>44869</v>
      </c>
      <c r="FJ40" s="188" t="s">
        <v>2488</v>
      </c>
      <c r="FK40" s="189" t="s">
        <v>14</v>
      </c>
      <c r="FL40" s="189" t="s">
        <v>14</v>
      </c>
      <c r="FM40" s="189" t="s">
        <v>14</v>
      </c>
      <c r="FN40" s="189" t="s">
        <v>14</v>
      </c>
      <c r="FO40" s="189" t="s">
        <v>14</v>
      </c>
      <c r="FP40" s="186" t="s">
        <v>14</v>
      </c>
      <c r="FQ40" s="187">
        <v>44804</v>
      </c>
      <c r="FR40" s="188" t="s">
        <v>2489</v>
      </c>
      <c r="FS40" s="182" t="s">
        <v>14</v>
      </c>
      <c r="FT40" s="182" t="s">
        <v>14</v>
      </c>
      <c r="FU40" s="182" t="s">
        <v>14</v>
      </c>
      <c r="FV40" s="182" t="s">
        <v>14</v>
      </c>
      <c r="FW40" s="182" t="s">
        <v>14</v>
      </c>
      <c r="FX40" s="182" t="s">
        <v>14</v>
      </c>
      <c r="FY40" s="179">
        <v>44804</v>
      </c>
      <c r="FZ40" s="189" t="s">
        <v>3263</v>
      </c>
      <c r="GA40" s="189">
        <v>0</v>
      </c>
      <c r="GB40" s="189" t="s">
        <v>2699</v>
      </c>
      <c r="GC40" s="189" t="s">
        <v>30</v>
      </c>
      <c r="GD40" s="189">
        <v>2</v>
      </c>
      <c r="GE40" s="189" t="s">
        <v>14</v>
      </c>
      <c r="GF40" s="189" t="s">
        <v>14</v>
      </c>
      <c r="GG40" s="190">
        <v>44863</v>
      </c>
      <c r="GH40" s="188" t="s">
        <v>3269</v>
      </c>
      <c r="GI40" s="182">
        <v>0</v>
      </c>
      <c r="GJ40" s="182" t="s">
        <v>2699</v>
      </c>
      <c r="GK40" s="182" t="s">
        <v>30</v>
      </c>
      <c r="GL40" s="182">
        <v>2</v>
      </c>
      <c r="GM40" s="182" t="s">
        <v>14</v>
      </c>
      <c r="GN40" s="182" t="s">
        <v>14</v>
      </c>
      <c r="GO40" s="179">
        <v>44863</v>
      </c>
      <c r="GP40" s="189" t="s">
        <v>3264</v>
      </c>
      <c r="GQ40" s="189">
        <v>0</v>
      </c>
      <c r="GR40" s="189" t="s">
        <v>2699</v>
      </c>
      <c r="GS40" s="189" t="s">
        <v>30</v>
      </c>
      <c r="GT40" s="189">
        <v>2</v>
      </c>
      <c r="GU40" s="189" t="s">
        <v>14</v>
      </c>
      <c r="GV40" s="189" t="s">
        <v>14</v>
      </c>
      <c r="GW40" s="190">
        <v>44863</v>
      </c>
      <c r="GX40" s="188" t="s">
        <v>3270</v>
      </c>
      <c r="GY40" s="182">
        <v>0</v>
      </c>
      <c r="GZ40" s="182" t="s">
        <v>2699</v>
      </c>
      <c r="HA40" s="182" t="s">
        <v>30</v>
      </c>
      <c r="HB40" s="182">
        <v>2</v>
      </c>
      <c r="HC40" s="182" t="s">
        <v>14</v>
      </c>
      <c r="HD40" s="182" t="s">
        <v>14</v>
      </c>
      <c r="HE40" s="179">
        <v>44863</v>
      </c>
      <c r="HF40" s="189" t="s">
        <v>3262</v>
      </c>
      <c r="HG40" s="189">
        <v>0</v>
      </c>
      <c r="HH40" s="189" t="s">
        <v>2699</v>
      </c>
      <c r="HI40" s="189" t="s">
        <v>30</v>
      </c>
      <c r="HJ40" s="189">
        <v>2</v>
      </c>
      <c r="HK40" s="189" t="s">
        <v>14</v>
      </c>
      <c r="HL40" s="189" t="s">
        <v>14</v>
      </c>
      <c r="HM40" s="190">
        <v>44863</v>
      </c>
      <c r="HN40" s="188" t="s">
        <v>3268</v>
      </c>
      <c r="HO40" s="182">
        <v>0</v>
      </c>
      <c r="HP40" s="182" t="s">
        <v>2699</v>
      </c>
      <c r="HQ40" s="182" t="s">
        <v>30</v>
      </c>
      <c r="HR40" s="182">
        <v>2</v>
      </c>
      <c r="HS40" s="182" t="s">
        <v>14</v>
      </c>
      <c r="HT40" s="182" t="s">
        <v>14</v>
      </c>
      <c r="HU40" s="179">
        <v>44863</v>
      </c>
      <c r="HV40" s="189" t="s">
        <v>3265</v>
      </c>
      <c r="HW40" s="189">
        <v>0</v>
      </c>
      <c r="HX40" s="189" t="s">
        <v>2699</v>
      </c>
      <c r="HY40" s="189" t="s">
        <v>30</v>
      </c>
      <c r="HZ40" s="189">
        <v>2</v>
      </c>
      <c r="IA40" s="189" t="s">
        <v>14</v>
      </c>
      <c r="IB40" s="189" t="s">
        <v>14</v>
      </c>
      <c r="IC40" s="190">
        <v>44863</v>
      </c>
      <c r="ID40" s="188" t="s">
        <v>3267</v>
      </c>
      <c r="IE40" s="182">
        <v>0</v>
      </c>
      <c r="IF40" s="182" t="s">
        <v>2699</v>
      </c>
      <c r="IG40" s="182" t="s">
        <v>30</v>
      </c>
      <c r="IH40" s="182">
        <v>2</v>
      </c>
      <c r="II40" s="182" t="s">
        <v>14</v>
      </c>
      <c r="IJ40" s="182" t="s">
        <v>14</v>
      </c>
      <c r="IK40" s="179">
        <v>44863</v>
      </c>
      <c r="IL40" s="189" t="s">
        <v>3266</v>
      </c>
      <c r="IM40" s="189">
        <v>0</v>
      </c>
      <c r="IN40" s="189" t="s">
        <v>2699</v>
      </c>
      <c r="IO40" s="189" t="s">
        <v>30</v>
      </c>
      <c r="IP40" s="189">
        <v>2</v>
      </c>
      <c r="IQ40" s="189" t="s">
        <v>14</v>
      </c>
      <c r="IR40" s="189" t="s">
        <v>14</v>
      </c>
      <c r="IS40" s="190">
        <v>44863</v>
      </c>
    </row>
    <row r="41" spans="1:253" s="283" customFormat="1" ht="12.95" customHeight="1" x14ac:dyDescent="0.2">
      <c r="A41" s="283" t="s">
        <v>100</v>
      </c>
      <c r="B41" s="283" t="s">
        <v>9316</v>
      </c>
      <c r="C41" s="283" t="s">
        <v>101</v>
      </c>
      <c r="D41" s="283" t="s">
        <v>102</v>
      </c>
      <c r="E41" s="283" t="s">
        <v>8815</v>
      </c>
      <c r="F41" s="283" t="s">
        <v>4542</v>
      </c>
      <c r="G41" s="177">
        <v>10432000</v>
      </c>
      <c r="H41" s="178" t="s">
        <v>4539</v>
      </c>
      <c r="I41" s="178" t="s">
        <v>74</v>
      </c>
      <c r="J41" s="178">
        <v>1</v>
      </c>
      <c r="K41" s="178" t="s">
        <v>4541</v>
      </c>
      <c r="L41" s="178" t="s">
        <v>4540</v>
      </c>
      <c r="M41" s="179">
        <v>44894</v>
      </c>
      <c r="N41" s="188" t="s">
        <v>4546</v>
      </c>
      <c r="O41" s="180">
        <v>3364</v>
      </c>
      <c r="P41" s="180" t="s">
        <v>4543</v>
      </c>
      <c r="Q41" s="180" t="s">
        <v>74</v>
      </c>
      <c r="R41" s="180">
        <v>1</v>
      </c>
      <c r="S41" s="180" t="s">
        <v>4545</v>
      </c>
      <c r="T41" s="180" t="s">
        <v>4544</v>
      </c>
      <c r="U41" s="181">
        <v>44894</v>
      </c>
      <c r="V41" s="188" t="s">
        <v>4550</v>
      </c>
      <c r="W41" s="178">
        <v>405000</v>
      </c>
      <c r="X41" s="178" t="s">
        <v>4547</v>
      </c>
      <c r="Y41" s="178" t="s">
        <v>2025</v>
      </c>
      <c r="Z41" s="178">
        <v>2</v>
      </c>
      <c r="AA41" s="178" t="s">
        <v>4549</v>
      </c>
      <c r="AB41" s="178" t="s">
        <v>4548</v>
      </c>
      <c r="AC41" s="179">
        <v>44894</v>
      </c>
      <c r="AD41" s="188" t="s">
        <v>4552</v>
      </c>
      <c r="AE41" s="186">
        <v>160000</v>
      </c>
      <c r="AF41" s="186" t="s">
        <v>4547</v>
      </c>
      <c r="AG41" s="186" t="s">
        <v>2025</v>
      </c>
      <c r="AH41" s="186">
        <v>2</v>
      </c>
      <c r="AI41" s="186" t="s">
        <v>4551</v>
      </c>
      <c r="AJ41" s="186" t="s">
        <v>4548</v>
      </c>
      <c r="AK41" s="187">
        <v>44894</v>
      </c>
      <c r="AL41" s="188" t="s">
        <v>4554</v>
      </c>
      <c r="AM41" s="178">
        <v>160000</v>
      </c>
      <c r="AN41" s="178" t="s">
        <v>4547</v>
      </c>
      <c r="AO41" s="178" t="s">
        <v>2025</v>
      </c>
      <c r="AP41" s="178">
        <v>2</v>
      </c>
      <c r="AQ41" s="178" t="s">
        <v>4553</v>
      </c>
      <c r="AR41" s="178" t="s">
        <v>4548</v>
      </c>
      <c r="AS41" s="179">
        <v>44894</v>
      </c>
      <c r="AT41" s="189" t="s">
        <v>702</v>
      </c>
      <c r="AU41" s="186">
        <v>0</v>
      </c>
      <c r="AV41" s="186" t="s">
        <v>14</v>
      </c>
      <c r="AW41" s="186" t="s">
        <v>14</v>
      </c>
      <c r="AX41" s="186" t="s">
        <v>14</v>
      </c>
      <c r="AY41" s="186" t="s">
        <v>14</v>
      </c>
      <c r="AZ41" s="186" t="s">
        <v>14</v>
      </c>
      <c r="BA41" s="187">
        <v>43585</v>
      </c>
      <c r="BB41" s="188" t="s">
        <v>108</v>
      </c>
      <c r="BC41" s="178" t="s">
        <v>14</v>
      </c>
      <c r="BD41" s="178">
        <v>0</v>
      </c>
      <c r="BE41" s="178" t="s">
        <v>14</v>
      </c>
      <c r="BF41" s="178" t="s">
        <v>14</v>
      </c>
      <c r="BG41" s="178">
        <v>0</v>
      </c>
      <c r="BH41" s="178">
        <v>0</v>
      </c>
      <c r="BI41" s="179">
        <v>43501</v>
      </c>
      <c r="BJ41" s="189" t="s">
        <v>6190</v>
      </c>
      <c r="BK41" s="189">
        <v>2</v>
      </c>
      <c r="BL41" s="189" t="s">
        <v>6187</v>
      </c>
      <c r="BM41" s="189" t="s">
        <v>19</v>
      </c>
      <c r="BN41" s="189">
        <v>3</v>
      </c>
      <c r="BO41" s="189" t="s">
        <v>6189</v>
      </c>
      <c r="BP41" s="186" t="s">
        <v>6188</v>
      </c>
      <c r="BQ41" s="190">
        <v>44977</v>
      </c>
      <c r="BR41" s="188" t="s">
        <v>103</v>
      </c>
      <c r="BS41" s="182" t="s">
        <v>14</v>
      </c>
      <c r="BT41" s="182">
        <v>0</v>
      </c>
      <c r="BU41" s="182" t="s">
        <v>14</v>
      </c>
      <c r="BV41" s="182" t="s">
        <v>14</v>
      </c>
      <c r="BW41" s="182">
        <v>0</v>
      </c>
      <c r="BX41" s="182">
        <v>0</v>
      </c>
      <c r="BY41" s="179">
        <v>43501</v>
      </c>
      <c r="BZ41" s="189" t="s">
        <v>104</v>
      </c>
      <c r="CA41" s="189" t="s">
        <v>14</v>
      </c>
      <c r="CB41" s="189">
        <v>0</v>
      </c>
      <c r="CC41" s="189" t="s">
        <v>14</v>
      </c>
      <c r="CD41" s="189" t="s">
        <v>14</v>
      </c>
      <c r="CE41" s="189">
        <v>0</v>
      </c>
      <c r="CF41" s="189">
        <v>0</v>
      </c>
      <c r="CG41" s="190">
        <v>43501</v>
      </c>
      <c r="CH41" s="188" t="s">
        <v>9934</v>
      </c>
      <c r="CI41" s="189" t="e">
        <v>#N/A</v>
      </c>
      <c r="CJ41" s="189" t="e">
        <v>#N/A</v>
      </c>
      <c r="CK41" s="189" t="e">
        <v>#N/A</v>
      </c>
      <c r="CL41" s="189" t="e">
        <v>#N/A</v>
      </c>
      <c r="CM41" s="189" t="e">
        <v>#N/A</v>
      </c>
      <c r="CN41" s="189" t="e">
        <v>#N/A</v>
      </c>
      <c r="CO41" s="191" t="e">
        <v>#N/A</v>
      </c>
      <c r="CP41" s="189" t="s">
        <v>107</v>
      </c>
      <c r="CQ41" s="182" t="s">
        <v>14</v>
      </c>
      <c r="CR41" s="182">
        <v>0</v>
      </c>
      <c r="CS41" s="182" t="s">
        <v>14</v>
      </c>
      <c r="CT41" s="182" t="s">
        <v>14</v>
      </c>
      <c r="CU41" s="182">
        <v>0</v>
      </c>
      <c r="CV41" s="182">
        <v>0</v>
      </c>
      <c r="CW41" s="179">
        <v>43501</v>
      </c>
      <c r="CX41" s="189" t="s">
        <v>4558</v>
      </c>
      <c r="CY41" s="186">
        <v>19000</v>
      </c>
      <c r="CZ41" s="186" t="s">
        <v>4555</v>
      </c>
      <c r="DA41" s="186" t="s">
        <v>19</v>
      </c>
      <c r="DB41" s="186">
        <v>3</v>
      </c>
      <c r="DC41" s="186" t="s">
        <v>4557</v>
      </c>
      <c r="DD41" s="186" t="s">
        <v>4556</v>
      </c>
      <c r="DE41" s="192">
        <v>44894</v>
      </c>
      <c r="DF41" s="188" t="s">
        <v>4559</v>
      </c>
      <c r="DG41" s="178">
        <v>245000</v>
      </c>
      <c r="DH41" s="182" t="s">
        <v>4555</v>
      </c>
      <c r="DI41" s="182" t="s">
        <v>19</v>
      </c>
      <c r="DJ41" s="182">
        <v>3</v>
      </c>
      <c r="DK41" s="182" t="s">
        <v>4557</v>
      </c>
      <c r="DL41" s="182" t="s">
        <v>4556</v>
      </c>
      <c r="DM41" s="179">
        <v>44894</v>
      </c>
      <c r="DN41" s="189" t="s">
        <v>4560</v>
      </c>
      <c r="DO41" s="186">
        <v>141000</v>
      </c>
      <c r="DP41" s="189" t="s">
        <v>4555</v>
      </c>
      <c r="DQ41" s="189" t="s">
        <v>19</v>
      </c>
      <c r="DR41" s="189">
        <v>3</v>
      </c>
      <c r="DS41" s="189" t="s">
        <v>4557</v>
      </c>
      <c r="DT41" s="189" t="s">
        <v>4556</v>
      </c>
      <c r="DU41" s="190">
        <v>44894</v>
      </c>
      <c r="DV41" s="188" t="s">
        <v>4561</v>
      </c>
      <c r="DW41" s="178">
        <v>19000</v>
      </c>
      <c r="DX41" s="182" t="s">
        <v>4555</v>
      </c>
      <c r="DY41" s="182" t="s">
        <v>19</v>
      </c>
      <c r="DZ41" s="182">
        <v>3</v>
      </c>
      <c r="EA41" s="182" t="s">
        <v>4557</v>
      </c>
      <c r="EB41" s="182" t="s">
        <v>4556</v>
      </c>
      <c r="EC41" s="179">
        <v>44894</v>
      </c>
      <c r="ED41" s="189" t="s">
        <v>4562</v>
      </c>
      <c r="EE41" s="186">
        <v>0</v>
      </c>
      <c r="EF41" s="189" t="s">
        <v>4555</v>
      </c>
      <c r="EG41" s="189" t="s">
        <v>19</v>
      </c>
      <c r="EH41" s="189">
        <v>3</v>
      </c>
      <c r="EI41" s="189" t="s">
        <v>4557</v>
      </c>
      <c r="EJ41" s="189" t="s">
        <v>4556</v>
      </c>
      <c r="EK41" s="190">
        <v>44894</v>
      </c>
      <c r="EL41" s="188" t="s">
        <v>4563</v>
      </c>
      <c r="EM41" s="178">
        <v>0</v>
      </c>
      <c r="EN41" s="182" t="s">
        <v>4555</v>
      </c>
      <c r="EO41" s="182" t="s">
        <v>19</v>
      </c>
      <c r="EP41" s="182">
        <v>3</v>
      </c>
      <c r="EQ41" s="182" t="s">
        <v>4557</v>
      </c>
      <c r="ER41" s="182" t="s">
        <v>4556</v>
      </c>
      <c r="ES41" s="179">
        <v>44894</v>
      </c>
      <c r="ET41" s="189" t="s">
        <v>6191</v>
      </c>
      <c r="EU41" s="189">
        <v>2</v>
      </c>
      <c r="EV41" s="189" t="s">
        <v>6187</v>
      </c>
      <c r="EW41" s="189" t="s">
        <v>19</v>
      </c>
      <c r="EX41" s="189">
        <v>3</v>
      </c>
      <c r="EY41" s="189" t="s">
        <v>6189</v>
      </c>
      <c r="EZ41" s="189" t="s">
        <v>6188</v>
      </c>
      <c r="FA41" s="190">
        <v>44977</v>
      </c>
      <c r="FB41" s="188" t="s">
        <v>106</v>
      </c>
      <c r="FC41" s="182">
        <v>2</v>
      </c>
      <c r="FD41" s="182">
        <v>0</v>
      </c>
      <c r="FE41" s="182" t="s">
        <v>30</v>
      </c>
      <c r="FF41" s="182">
        <v>2</v>
      </c>
      <c r="FG41" s="182" t="s">
        <v>105</v>
      </c>
      <c r="FH41" s="182">
        <v>0</v>
      </c>
      <c r="FI41" s="179">
        <v>43501</v>
      </c>
      <c r="FJ41" s="188" t="s">
        <v>109</v>
      </c>
      <c r="FK41" s="189" t="s">
        <v>14</v>
      </c>
      <c r="FL41" s="189">
        <v>0</v>
      </c>
      <c r="FM41" s="189" t="s">
        <v>14</v>
      </c>
      <c r="FN41" s="189" t="s">
        <v>14</v>
      </c>
      <c r="FO41" s="189">
        <v>0</v>
      </c>
      <c r="FP41" s="186">
        <v>0</v>
      </c>
      <c r="FQ41" s="187">
        <v>43501</v>
      </c>
      <c r="FR41" s="188" t="s">
        <v>110</v>
      </c>
      <c r="FS41" s="182" t="s">
        <v>14</v>
      </c>
      <c r="FT41" s="182">
        <v>0</v>
      </c>
      <c r="FU41" s="182" t="s">
        <v>14</v>
      </c>
      <c r="FV41" s="182" t="s">
        <v>14</v>
      </c>
      <c r="FW41" s="182">
        <v>0</v>
      </c>
      <c r="FX41" s="182">
        <v>0</v>
      </c>
      <c r="FY41" s="179">
        <v>43501</v>
      </c>
      <c r="FZ41" s="189" t="s">
        <v>3695</v>
      </c>
      <c r="GA41" s="189">
        <v>1</v>
      </c>
      <c r="GB41" s="189" t="s">
        <v>2699</v>
      </c>
      <c r="GC41" s="189" t="s">
        <v>30</v>
      </c>
      <c r="GD41" s="189">
        <v>2</v>
      </c>
      <c r="GE41" s="189" t="s">
        <v>14</v>
      </c>
      <c r="GF41" s="189" t="s">
        <v>14</v>
      </c>
      <c r="GG41" s="190">
        <v>44865</v>
      </c>
      <c r="GH41" s="188" t="s">
        <v>3701</v>
      </c>
      <c r="GI41" s="182">
        <v>0</v>
      </c>
      <c r="GJ41" s="182" t="s">
        <v>2699</v>
      </c>
      <c r="GK41" s="182" t="s">
        <v>30</v>
      </c>
      <c r="GL41" s="182">
        <v>2</v>
      </c>
      <c r="GM41" s="182" t="s">
        <v>14</v>
      </c>
      <c r="GN41" s="182" t="s">
        <v>14</v>
      </c>
      <c r="GO41" s="179">
        <v>44865</v>
      </c>
      <c r="GP41" s="189" t="s">
        <v>3696</v>
      </c>
      <c r="GQ41" s="189">
        <v>1</v>
      </c>
      <c r="GR41" s="189" t="s">
        <v>2699</v>
      </c>
      <c r="GS41" s="189" t="s">
        <v>30</v>
      </c>
      <c r="GT41" s="189">
        <v>2</v>
      </c>
      <c r="GU41" s="189" t="s">
        <v>14</v>
      </c>
      <c r="GV41" s="189" t="s">
        <v>14</v>
      </c>
      <c r="GW41" s="190">
        <v>44865</v>
      </c>
      <c r="GX41" s="188" t="s">
        <v>3702</v>
      </c>
      <c r="GY41" s="182">
        <v>0</v>
      </c>
      <c r="GZ41" s="182" t="s">
        <v>2699</v>
      </c>
      <c r="HA41" s="182" t="s">
        <v>30</v>
      </c>
      <c r="HB41" s="182">
        <v>2</v>
      </c>
      <c r="HC41" s="182" t="s">
        <v>14</v>
      </c>
      <c r="HD41" s="182" t="s">
        <v>14</v>
      </c>
      <c r="HE41" s="179">
        <v>44865</v>
      </c>
      <c r="HF41" s="189" t="s">
        <v>3694</v>
      </c>
      <c r="HG41" s="189">
        <v>2</v>
      </c>
      <c r="HH41" s="189" t="s">
        <v>2699</v>
      </c>
      <c r="HI41" s="189" t="s">
        <v>30</v>
      </c>
      <c r="HJ41" s="189">
        <v>2</v>
      </c>
      <c r="HK41" s="189" t="s">
        <v>14</v>
      </c>
      <c r="HL41" s="189" t="s">
        <v>14</v>
      </c>
      <c r="HM41" s="190">
        <v>44865</v>
      </c>
      <c r="HN41" s="188" t="s">
        <v>3700</v>
      </c>
      <c r="HO41" s="182">
        <v>0</v>
      </c>
      <c r="HP41" s="182" t="s">
        <v>2699</v>
      </c>
      <c r="HQ41" s="182" t="s">
        <v>30</v>
      </c>
      <c r="HR41" s="182">
        <v>2</v>
      </c>
      <c r="HS41" s="182" t="s">
        <v>14</v>
      </c>
      <c r="HT41" s="182" t="s">
        <v>14</v>
      </c>
      <c r="HU41" s="179">
        <v>44865</v>
      </c>
      <c r="HV41" s="189" t="s">
        <v>3697</v>
      </c>
      <c r="HW41" s="189">
        <v>0</v>
      </c>
      <c r="HX41" s="189" t="s">
        <v>2699</v>
      </c>
      <c r="HY41" s="189" t="s">
        <v>30</v>
      </c>
      <c r="HZ41" s="189">
        <v>2</v>
      </c>
      <c r="IA41" s="189" t="s">
        <v>14</v>
      </c>
      <c r="IB41" s="189" t="s">
        <v>14</v>
      </c>
      <c r="IC41" s="190">
        <v>44865</v>
      </c>
      <c r="ID41" s="188" t="s">
        <v>3699</v>
      </c>
      <c r="IE41" s="182">
        <v>0</v>
      </c>
      <c r="IF41" s="182" t="s">
        <v>2699</v>
      </c>
      <c r="IG41" s="182" t="s">
        <v>30</v>
      </c>
      <c r="IH41" s="182">
        <v>2</v>
      </c>
      <c r="II41" s="182" t="s">
        <v>14</v>
      </c>
      <c r="IJ41" s="182" t="s">
        <v>14</v>
      </c>
      <c r="IK41" s="179">
        <v>44865</v>
      </c>
      <c r="IL41" s="189" t="s">
        <v>3698</v>
      </c>
      <c r="IM41" s="189">
        <v>0</v>
      </c>
      <c r="IN41" s="189" t="s">
        <v>2699</v>
      </c>
      <c r="IO41" s="189" t="s">
        <v>30</v>
      </c>
      <c r="IP41" s="189">
        <v>2</v>
      </c>
      <c r="IQ41" s="189" t="s">
        <v>14</v>
      </c>
      <c r="IR41" s="189" t="s">
        <v>14</v>
      </c>
      <c r="IS41" s="190">
        <v>44865</v>
      </c>
    </row>
    <row r="42" spans="1:253" s="283" customFormat="1" ht="12.95" customHeight="1" x14ac:dyDescent="0.2">
      <c r="A42" s="283" t="s">
        <v>3271</v>
      </c>
      <c r="B42" s="283" t="s">
        <v>9395</v>
      </c>
      <c r="C42" s="283" t="s">
        <v>3272</v>
      </c>
      <c r="D42" s="283" t="s">
        <v>3273</v>
      </c>
      <c r="E42" s="283" t="s">
        <v>8818</v>
      </c>
      <c r="F42" s="283" t="s">
        <v>5445</v>
      </c>
      <c r="G42" s="177">
        <v>17300000</v>
      </c>
      <c r="H42" s="178" t="s">
        <v>4803</v>
      </c>
      <c r="I42" s="178" t="s">
        <v>2025</v>
      </c>
      <c r="J42" s="178">
        <v>2</v>
      </c>
      <c r="K42" s="178" t="s">
        <v>5242</v>
      </c>
      <c r="L42" s="178" t="s">
        <v>5444</v>
      </c>
      <c r="M42" s="179">
        <v>44956</v>
      </c>
      <c r="N42" s="188" t="s">
        <v>4961</v>
      </c>
      <c r="O42" s="180">
        <v>107160</v>
      </c>
      <c r="P42" s="180" t="s">
        <v>2166</v>
      </c>
      <c r="Q42" s="180" t="s">
        <v>2025</v>
      </c>
      <c r="R42" s="180">
        <v>2</v>
      </c>
      <c r="S42" s="180" t="s">
        <v>4960</v>
      </c>
      <c r="T42" s="180" t="s">
        <v>4959</v>
      </c>
      <c r="U42" s="181">
        <v>44921</v>
      </c>
      <c r="V42" s="188" t="s">
        <v>5446</v>
      </c>
      <c r="W42" s="178">
        <v>17300000</v>
      </c>
      <c r="X42" s="178" t="s">
        <v>4803</v>
      </c>
      <c r="Y42" s="178" t="s">
        <v>2025</v>
      </c>
      <c r="Z42" s="178">
        <v>2</v>
      </c>
      <c r="AA42" s="178" t="s">
        <v>5242</v>
      </c>
      <c r="AB42" s="178" t="s">
        <v>5444</v>
      </c>
      <c r="AC42" s="179">
        <v>44956</v>
      </c>
      <c r="AD42" s="188" t="s">
        <v>4963</v>
      </c>
      <c r="AE42" s="186">
        <v>5700000</v>
      </c>
      <c r="AF42" s="186" t="s">
        <v>4826</v>
      </c>
      <c r="AG42" s="186" t="s">
        <v>2025</v>
      </c>
      <c r="AH42" s="186">
        <v>2</v>
      </c>
      <c r="AI42" s="186" t="s">
        <v>4962</v>
      </c>
      <c r="AJ42" s="186" t="s">
        <v>4896</v>
      </c>
      <c r="AK42" s="187">
        <v>44921</v>
      </c>
      <c r="AL42" s="188" t="s">
        <v>4966</v>
      </c>
      <c r="AM42" s="178">
        <v>242000</v>
      </c>
      <c r="AN42" s="178" t="s">
        <v>4826</v>
      </c>
      <c r="AO42" s="178" t="s">
        <v>2025</v>
      </c>
      <c r="AP42" s="178">
        <v>2</v>
      </c>
      <c r="AQ42" s="178" t="s">
        <v>4965</v>
      </c>
      <c r="AR42" s="178" t="s">
        <v>4964</v>
      </c>
      <c r="AS42" s="179">
        <v>44921</v>
      </c>
      <c r="AT42" s="189" t="s">
        <v>4967</v>
      </c>
      <c r="AU42" s="186" t="s">
        <v>14</v>
      </c>
      <c r="AV42" s="186" t="s">
        <v>14</v>
      </c>
      <c r="AW42" s="186" t="s">
        <v>14</v>
      </c>
      <c r="AX42" s="186" t="s">
        <v>14</v>
      </c>
      <c r="AY42" s="186" t="s">
        <v>4729</v>
      </c>
      <c r="AZ42" s="186" t="s">
        <v>14</v>
      </c>
      <c r="BA42" s="187">
        <v>44921</v>
      </c>
      <c r="BB42" s="188" t="s">
        <v>4978</v>
      </c>
      <c r="BC42" s="178">
        <v>7505</v>
      </c>
      <c r="BD42" s="178" t="s">
        <v>4975</v>
      </c>
      <c r="BE42" s="178" t="s">
        <v>2025</v>
      </c>
      <c r="BF42" s="178">
        <v>2</v>
      </c>
      <c r="BG42" s="178" t="s">
        <v>4977</v>
      </c>
      <c r="BH42" s="178" t="s">
        <v>4976</v>
      </c>
      <c r="BI42" s="179">
        <v>44921</v>
      </c>
      <c r="BJ42" s="189" t="s">
        <v>6716</v>
      </c>
      <c r="BK42" s="189">
        <v>599</v>
      </c>
      <c r="BL42" s="189" t="s">
        <v>6686</v>
      </c>
      <c r="BM42" s="189" t="s">
        <v>2025</v>
      </c>
      <c r="BN42" s="189">
        <v>2</v>
      </c>
      <c r="BO42" s="189" t="s">
        <v>6675</v>
      </c>
      <c r="BP42" s="186" t="s">
        <v>1485</v>
      </c>
      <c r="BQ42" s="190">
        <v>44978</v>
      </c>
      <c r="BR42" s="188" t="s">
        <v>4980</v>
      </c>
      <c r="BS42" s="182">
        <v>56769</v>
      </c>
      <c r="BT42" s="182" t="s">
        <v>4826</v>
      </c>
      <c r="BU42" s="182" t="s">
        <v>2025</v>
      </c>
      <c r="BV42" s="182">
        <v>2</v>
      </c>
      <c r="BW42" s="182" t="s">
        <v>4979</v>
      </c>
      <c r="BX42" s="182" t="s">
        <v>4964</v>
      </c>
      <c r="BY42" s="179">
        <v>44921</v>
      </c>
      <c r="BZ42" s="189" t="s">
        <v>4982</v>
      </c>
      <c r="CA42" s="189">
        <v>33</v>
      </c>
      <c r="CB42" s="189" t="s">
        <v>4826</v>
      </c>
      <c r="CC42" s="189" t="s">
        <v>2025</v>
      </c>
      <c r="CD42" s="189">
        <v>2</v>
      </c>
      <c r="CE42" s="189" t="s">
        <v>4981</v>
      </c>
      <c r="CF42" s="189" t="s">
        <v>4964</v>
      </c>
      <c r="CG42" s="190">
        <v>44921</v>
      </c>
      <c r="CH42" s="188" t="s">
        <v>9935</v>
      </c>
      <c r="CI42" s="189" t="e">
        <v>#N/A</v>
      </c>
      <c r="CJ42" s="189" t="e">
        <v>#N/A</v>
      </c>
      <c r="CK42" s="189" t="e">
        <v>#N/A</v>
      </c>
      <c r="CL42" s="189" t="e">
        <v>#N/A</v>
      </c>
      <c r="CM42" s="189" t="e">
        <v>#N/A</v>
      </c>
      <c r="CN42" s="189" t="e">
        <v>#N/A</v>
      </c>
      <c r="CO42" s="191" t="e">
        <v>#N/A</v>
      </c>
      <c r="CP42" s="189" t="s">
        <v>4984</v>
      </c>
      <c r="CQ42" s="182">
        <v>367600000</v>
      </c>
      <c r="CR42" s="182" t="s">
        <v>4826</v>
      </c>
      <c r="CS42" s="182" t="s">
        <v>2025</v>
      </c>
      <c r="CT42" s="182">
        <v>2</v>
      </c>
      <c r="CU42" s="182" t="s">
        <v>4983</v>
      </c>
      <c r="CV42" s="182" t="s">
        <v>4964</v>
      </c>
      <c r="CW42" s="179">
        <v>44921</v>
      </c>
      <c r="CX42" s="189" t="s">
        <v>5447</v>
      </c>
      <c r="CY42" s="186">
        <v>5000000</v>
      </c>
      <c r="CZ42" s="186" t="s">
        <v>4803</v>
      </c>
      <c r="DA42" s="186" t="s">
        <v>2025</v>
      </c>
      <c r="DB42" s="186">
        <v>2</v>
      </c>
      <c r="DC42" s="186" t="s">
        <v>4947</v>
      </c>
      <c r="DD42" s="186" t="s">
        <v>4964</v>
      </c>
      <c r="DE42" s="192">
        <v>44956</v>
      </c>
      <c r="DF42" s="188" t="s">
        <v>4968</v>
      </c>
      <c r="DG42" s="178">
        <v>11400000</v>
      </c>
      <c r="DH42" s="182" t="s">
        <v>4826</v>
      </c>
      <c r="DI42" s="182" t="s">
        <v>2025</v>
      </c>
      <c r="DJ42" s="182">
        <v>2</v>
      </c>
      <c r="DK42" s="182" t="s">
        <v>2071</v>
      </c>
      <c r="DL42" s="182" t="s">
        <v>4964</v>
      </c>
      <c r="DM42" s="179">
        <v>44921</v>
      </c>
      <c r="DN42" s="189" t="s">
        <v>5448</v>
      </c>
      <c r="DO42" s="186">
        <v>700000</v>
      </c>
      <c r="DP42" s="189" t="s">
        <v>4803</v>
      </c>
      <c r="DQ42" s="189" t="s">
        <v>2025</v>
      </c>
      <c r="DR42" s="189">
        <v>2</v>
      </c>
      <c r="DS42" s="189" t="s">
        <v>4765</v>
      </c>
      <c r="DT42" s="189" t="s">
        <v>4964</v>
      </c>
      <c r="DU42" s="190">
        <v>44956</v>
      </c>
      <c r="DV42" s="188" t="s">
        <v>5449</v>
      </c>
      <c r="DW42" s="178">
        <v>5000000</v>
      </c>
      <c r="DX42" s="182" t="s">
        <v>4803</v>
      </c>
      <c r="DY42" s="182" t="s">
        <v>2025</v>
      </c>
      <c r="DZ42" s="182">
        <v>2</v>
      </c>
      <c r="EA42" s="182" t="s">
        <v>4947</v>
      </c>
      <c r="EB42" s="182" t="s">
        <v>4964</v>
      </c>
      <c r="EC42" s="179">
        <v>44956</v>
      </c>
      <c r="ED42" s="189" t="s">
        <v>4969</v>
      </c>
      <c r="EE42" s="186">
        <v>0</v>
      </c>
      <c r="EF42" s="189" t="s">
        <v>14</v>
      </c>
      <c r="EG42" s="189" t="s">
        <v>14</v>
      </c>
      <c r="EH42" s="189" t="s">
        <v>14</v>
      </c>
      <c r="EI42" s="189" t="s">
        <v>4731</v>
      </c>
      <c r="EJ42" s="189" t="s">
        <v>14</v>
      </c>
      <c r="EK42" s="190">
        <v>44921</v>
      </c>
      <c r="EL42" s="188" t="s">
        <v>4970</v>
      </c>
      <c r="EM42" s="178">
        <v>0</v>
      </c>
      <c r="EN42" s="182" t="s">
        <v>14</v>
      </c>
      <c r="EO42" s="182" t="s">
        <v>14</v>
      </c>
      <c r="EP42" s="182" t="s">
        <v>14</v>
      </c>
      <c r="EQ42" s="182" t="s">
        <v>4733</v>
      </c>
      <c r="ER42" s="182" t="s">
        <v>14</v>
      </c>
      <c r="ES42" s="179">
        <v>44921</v>
      </c>
      <c r="ET42" s="189" t="s">
        <v>6717</v>
      </c>
      <c r="EU42" s="189">
        <v>599</v>
      </c>
      <c r="EV42" s="189" t="s">
        <v>6686</v>
      </c>
      <c r="EW42" s="189" t="s">
        <v>2025</v>
      </c>
      <c r="EX42" s="189">
        <v>2</v>
      </c>
      <c r="EY42" s="189" t="s">
        <v>6675</v>
      </c>
      <c r="EZ42" s="189" t="s">
        <v>1485</v>
      </c>
      <c r="FA42" s="190">
        <v>44978</v>
      </c>
      <c r="FB42" s="188" t="s">
        <v>4972</v>
      </c>
      <c r="FC42" s="182">
        <v>5</v>
      </c>
      <c r="FD42" s="182" t="s">
        <v>4826</v>
      </c>
      <c r="FE42" s="182" t="s">
        <v>2025</v>
      </c>
      <c r="FF42" s="182">
        <v>2</v>
      </c>
      <c r="FG42" s="182" t="s">
        <v>4971</v>
      </c>
      <c r="FH42" s="182" t="s">
        <v>4964</v>
      </c>
      <c r="FI42" s="179">
        <v>44921</v>
      </c>
      <c r="FJ42" s="188" t="s">
        <v>4973</v>
      </c>
      <c r="FK42" s="189" t="s">
        <v>14</v>
      </c>
      <c r="FL42" s="189" t="s">
        <v>14</v>
      </c>
      <c r="FM42" s="189" t="s">
        <v>14</v>
      </c>
      <c r="FN42" s="189" t="s">
        <v>14</v>
      </c>
      <c r="FO42" s="189" t="s">
        <v>4795</v>
      </c>
      <c r="FP42" s="186" t="s">
        <v>14</v>
      </c>
      <c r="FQ42" s="187">
        <v>44921</v>
      </c>
      <c r="FR42" s="188" t="s">
        <v>4974</v>
      </c>
      <c r="FS42" s="182" t="s">
        <v>14</v>
      </c>
      <c r="FT42" s="182" t="s">
        <v>14</v>
      </c>
      <c r="FU42" s="182" t="s">
        <v>14</v>
      </c>
      <c r="FV42" s="182" t="s">
        <v>14</v>
      </c>
      <c r="FW42" s="182" t="s">
        <v>4797</v>
      </c>
      <c r="FX42" s="182" t="s">
        <v>14</v>
      </c>
      <c r="FY42" s="179">
        <v>44921</v>
      </c>
      <c r="FZ42" s="189" t="s">
        <v>3275</v>
      </c>
      <c r="GA42" s="189">
        <v>0</v>
      </c>
      <c r="GB42" s="189" t="s">
        <v>2699</v>
      </c>
      <c r="GC42" s="189" t="s">
        <v>30</v>
      </c>
      <c r="GD42" s="189">
        <v>2</v>
      </c>
      <c r="GE42" s="189" t="s">
        <v>14</v>
      </c>
      <c r="GF42" s="189" t="s">
        <v>14</v>
      </c>
      <c r="GG42" s="190">
        <v>44863</v>
      </c>
      <c r="GH42" s="188" t="s">
        <v>3281</v>
      </c>
      <c r="GI42" s="182">
        <v>0</v>
      </c>
      <c r="GJ42" s="182" t="s">
        <v>2699</v>
      </c>
      <c r="GK42" s="182" t="s">
        <v>30</v>
      </c>
      <c r="GL42" s="182">
        <v>2</v>
      </c>
      <c r="GM42" s="182" t="s">
        <v>14</v>
      </c>
      <c r="GN42" s="182" t="s">
        <v>14</v>
      </c>
      <c r="GO42" s="179">
        <v>44863</v>
      </c>
      <c r="GP42" s="189" t="s">
        <v>3276</v>
      </c>
      <c r="GQ42" s="189">
        <v>0</v>
      </c>
      <c r="GR42" s="189" t="s">
        <v>2699</v>
      </c>
      <c r="GS42" s="189" t="s">
        <v>30</v>
      </c>
      <c r="GT42" s="189">
        <v>2</v>
      </c>
      <c r="GU42" s="189" t="s">
        <v>14</v>
      </c>
      <c r="GV42" s="189" t="s">
        <v>14</v>
      </c>
      <c r="GW42" s="190">
        <v>44863</v>
      </c>
      <c r="GX42" s="188" t="s">
        <v>3282</v>
      </c>
      <c r="GY42" s="182">
        <v>0</v>
      </c>
      <c r="GZ42" s="182" t="s">
        <v>2699</v>
      </c>
      <c r="HA42" s="182" t="s">
        <v>30</v>
      </c>
      <c r="HB42" s="182">
        <v>2</v>
      </c>
      <c r="HC42" s="182" t="s">
        <v>14</v>
      </c>
      <c r="HD42" s="182" t="s">
        <v>14</v>
      </c>
      <c r="HE42" s="179">
        <v>44863</v>
      </c>
      <c r="HF42" s="189" t="s">
        <v>3274</v>
      </c>
      <c r="HG42" s="189">
        <v>0</v>
      </c>
      <c r="HH42" s="189" t="s">
        <v>2699</v>
      </c>
      <c r="HI42" s="189" t="s">
        <v>30</v>
      </c>
      <c r="HJ42" s="189">
        <v>2</v>
      </c>
      <c r="HK42" s="189" t="s">
        <v>14</v>
      </c>
      <c r="HL42" s="189" t="s">
        <v>14</v>
      </c>
      <c r="HM42" s="190">
        <v>44863</v>
      </c>
      <c r="HN42" s="188" t="s">
        <v>3280</v>
      </c>
      <c r="HO42" s="182">
        <v>1</v>
      </c>
      <c r="HP42" s="182" t="s">
        <v>2699</v>
      </c>
      <c r="HQ42" s="182" t="s">
        <v>30</v>
      </c>
      <c r="HR42" s="182">
        <v>2</v>
      </c>
      <c r="HS42" s="182" t="s">
        <v>14</v>
      </c>
      <c r="HT42" s="182" t="s">
        <v>14</v>
      </c>
      <c r="HU42" s="179">
        <v>44863</v>
      </c>
      <c r="HV42" s="189" t="s">
        <v>3277</v>
      </c>
      <c r="HW42" s="189">
        <v>1</v>
      </c>
      <c r="HX42" s="189" t="s">
        <v>2699</v>
      </c>
      <c r="HY42" s="189" t="s">
        <v>30</v>
      </c>
      <c r="HZ42" s="189">
        <v>2</v>
      </c>
      <c r="IA42" s="189" t="s">
        <v>14</v>
      </c>
      <c r="IB42" s="189" t="s">
        <v>14</v>
      </c>
      <c r="IC42" s="190">
        <v>44863</v>
      </c>
      <c r="ID42" s="188" t="s">
        <v>3279</v>
      </c>
      <c r="IE42" s="182">
        <v>0</v>
      </c>
      <c r="IF42" s="182" t="s">
        <v>2699</v>
      </c>
      <c r="IG42" s="182" t="s">
        <v>30</v>
      </c>
      <c r="IH42" s="182">
        <v>2</v>
      </c>
      <c r="II42" s="182" t="s">
        <v>14</v>
      </c>
      <c r="IJ42" s="182" t="s">
        <v>14</v>
      </c>
      <c r="IK42" s="179">
        <v>44863</v>
      </c>
      <c r="IL42" s="189" t="s">
        <v>3278</v>
      </c>
      <c r="IM42" s="189">
        <v>3</v>
      </c>
      <c r="IN42" s="189" t="s">
        <v>2699</v>
      </c>
      <c r="IO42" s="189" t="s">
        <v>30</v>
      </c>
      <c r="IP42" s="189">
        <v>2</v>
      </c>
      <c r="IQ42" s="189" t="s">
        <v>14</v>
      </c>
      <c r="IR42" s="189" t="s">
        <v>14</v>
      </c>
      <c r="IS42" s="190">
        <v>44863</v>
      </c>
    </row>
    <row r="43" spans="1:253" s="283" customFormat="1" ht="12.95" customHeight="1" x14ac:dyDescent="0.2">
      <c r="A43" s="283" t="s">
        <v>3283</v>
      </c>
      <c r="B43" s="283" t="s">
        <v>9397</v>
      </c>
      <c r="C43" s="283" t="s">
        <v>3284</v>
      </c>
      <c r="D43" s="283" t="s">
        <v>3285</v>
      </c>
      <c r="E43" s="283" t="s">
        <v>8821</v>
      </c>
      <c r="F43" s="283" t="s">
        <v>5243</v>
      </c>
      <c r="G43" s="177">
        <v>9600000</v>
      </c>
      <c r="H43" s="178" t="s">
        <v>4803</v>
      </c>
      <c r="I43" s="178" t="s">
        <v>2025</v>
      </c>
      <c r="J43" s="178">
        <v>2</v>
      </c>
      <c r="K43" s="178" t="s">
        <v>5242</v>
      </c>
      <c r="L43" s="178" t="s">
        <v>5241</v>
      </c>
      <c r="M43" s="179">
        <v>44952</v>
      </c>
      <c r="N43" s="188" t="s">
        <v>4986</v>
      </c>
      <c r="O43" s="180">
        <v>111890</v>
      </c>
      <c r="P43" s="180" t="s">
        <v>2166</v>
      </c>
      <c r="Q43" s="180" t="s">
        <v>2025</v>
      </c>
      <c r="R43" s="180">
        <v>2</v>
      </c>
      <c r="S43" s="180" t="s">
        <v>4960</v>
      </c>
      <c r="T43" s="180" t="s">
        <v>4985</v>
      </c>
      <c r="U43" s="181">
        <v>44921</v>
      </c>
      <c r="V43" s="188" t="s">
        <v>5244</v>
      </c>
      <c r="W43" s="178">
        <v>9600000</v>
      </c>
      <c r="X43" s="178" t="s">
        <v>4803</v>
      </c>
      <c r="Y43" s="178" t="s">
        <v>2025</v>
      </c>
      <c r="Z43" s="178">
        <v>2</v>
      </c>
      <c r="AA43" s="178" t="s">
        <v>5242</v>
      </c>
      <c r="AB43" s="178" t="s">
        <v>5241</v>
      </c>
      <c r="AC43" s="179">
        <v>44952</v>
      </c>
      <c r="AD43" s="188" t="s">
        <v>4988</v>
      </c>
      <c r="AE43" s="186">
        <v>4000000</v>
      </c>
      <c r="AF43" s="186" t="s">
        <v>4826</v>
      </c>
      <c r="AG43" s="186" t="s">
        <v>2025</v>
      </c>
      <c r="AH43" s="186">
        <v>2</v>
      </c>
      <c r="AI43" s="186" t="s">
        <v>4987</v>
      </c>
      <c r="AJ43" s="186" t="s">
        <v>4896</v>
      </c>
      <c r="AK43" s="187">
        <v>44921</v>
      </c>
      <c r="AL43" s="188" t="s">
        <v>4990</v>
      </c>
      <c r="AM43" s="178">
        <v>247000</v>
      </c>
      <c r="AN43" s="178" t="s">
        <v>4899</v>
      </c>
      <c r="AO43" s="178" t="s">
        <v>2025</v>
      </c>
      <c r="AP43" s="178">
        <v>2</v>
      </c>
      <c r="AQ43" s="178" t="s">
        <v>4989</v>
      </c>
      <c r="AR43" s="178" t="s">
        <v>4756</v>
      </c>
      <c r="AS43" s="179">
        <v>44921</v>
      </c>
      <c r="AT43" s="189" t="s">
        <v>4991</v>
      </c>
      <c r="AU43" s="186" t="s">
        <v>14</v>
      </c>
      <c r="AV43" s="186" t="s">
        <v>14</v>
      </c>
      <c r="AW43" s="186" t="s">
        <v>14</v>
      </c>
      <c r="AX43" s="186" t="s">
        <v>14</v>
      </c>
      <c r="AY43" s="186" t="s">
        <v>4729</v>
      </c>
      <c r="AZ43" s="186" t="s">
        <v>14</v>
      </c>
      <c r="BA43" s="187">
        <v>44921</v>
      </c>
      <c r="BB43" s="188" t="s">
        <v>5003</v>
      </c>
      <c r="BC43" s="178">
        <v>3232</v>
      </c>
      <c r="BD43" s="178" t="s">
        <v>5000</v>
      </c>
      <c r="BE43" s="178" t="s">
        <v>2025</v>
      </c>
      <c r="BF43" s="178">
        <v>2</v>
      </c>
      <c r="BG43" s="178" t="s">
        <v>5002</v>
      </c>
      <c r="BH43" s="178" t="s">
        <v>5001</v>
      </c>
      <c r="BI43" s="179">
        <v>44921</v>
      </c>
      <c r="BJ43" s="189" t="s">
        <v>6718</v>
      </c>
      <c r="BK43" s="189">
        <v>675</v>
      </c>
      <c r="BL43" s="189" t="s">
        <v>6686</v>
      </c>
      <c r="BM43" s="189" t="s">
        <v>2025</v>
      </c>
      <c r="BN43" s="189">
        <v>2</v>
      </c>
      <c r="BO43" s="189" t="s">
        <v>6675</v>
      </c>
      <c r="BP43" s="186" t="s">
        <v>1485</v>
      </c>
      <c r="BQ43" s="190">
        <v>44978</v>
      </c>
      <c r="BR43" s="188" t="s">
        <v>5005</v>
      </c>
      <c r="BS43" s="182">
        <v>414</v>
      </c>
      <c r="BT43" s="182" t="s">
        <v>4826</v>
      </c>
      <c r="BU43" s="182" t="s">
        <v>2025</v>
      </c>
      <c r="BV43" s="182">
        <v>2</v>
      </c>
      <c r="BW43" s="182" t="s">
        <v>5004</v>
      </c>
      <c r="BX43" s="182" t="s">
        <v>4995</v>
      </c>
      <c r="BY43" s="179">
        <v>44921</v>
      </c>
      <c r="BZ43" s="189" t="s">
        <v>5006</v>
      </c>
      <c r="CA43" s="189">
        <v>414</v>
      </c>
      <c r="CB43" s="189" t="s">
        <v>4826</v>
      </c>
      <c r="CC43" s="189" t="s">
        <v>2025</v>
      </c>
      <c r="CD43" s="189">
        <v>2</v>
      </c>
      <c r="CE43" s="189" t="s">
        <v>5004</v>
      </c>
      <c r="CF43" s="189" t="s">
        <v>4995</v>
      </c>
      <c r="CG43" s="190">
        <v>44921</v>
      </c>
      <c r="CH43" s="188" t="s">
        <v>9936</v>
      </c>
      <c r="CI43" s="189" t="e">
        <v>#N/A</v>
      </c>
      <c r="CJ43" s="189" t="e">
        <v>#N/A</v>
      </c>
      <c r="CK43" s="189" t="e">
        <v>#N/A</v>
      </c>
      <c r="CL43" s="189" t="e">
        <v>#N/A</v>
      </c>
      <c r="CM43" s="189" t="e">
        <v>#N/A</v>
      </c>
      <c r="CN43" s="189" t="e">
        <v>#N/A</v>
      </c>
      <c r="CO43" s="191" t="e">
        <v>#N/A</v>
      </c>
      <c r="CP43" s="189" t="s">
        <v>5008</v>
      </c>
      <c r="CQ43" s="182">
        <v>2258000000</v>
      </c>
      <c r="CR43" s="182" t="s">
        <v>4826</v>
      </c>
      <c r="CS43" s="182" t="s">
        <v>2025</v>
      </c>
      <c r="CT43" s="182">
        <v>2</v>
      </c>
      <c r="CU43" s="182" t="s">
        <v>5007</v>
      </c>
      <c r="CV43" s="182" t="s">
        <v>4995</v>
      </c>
      <c r="CW43" s="179">
        <v>44921</v>
      </c>
      <c r="CX43" s="189" t="s">
        <v>5246</v>
      </c>
      <c r="CY43" s="186">
        <v>3200000</v>
      </c>
      <c r="CZ43" s="186" t="s">
        <v>4803</v>
      </c>
      <c r="DA43" s="186" t="s">
        <v>2025</v>
      </c>
      <c r="DB43" s="186">
        <v>2</v>
      </c>
      <c r="DC43" s="186" t="s">
        <v>5245</v>
      </c>
      <c r="DD43" s="186" t="s">
        <v>5241</v>
      </c>
      <c r="DE43" s="192">
        <v>44952</v>
      </c>
      <c r="DF43" s="188" t="s">
        <v>4992</v>
      </c>
      <c r="DG43" s="178">
        <v>5400000</v>
      </c>
      <c r="DH43" s="182" t="s">
        <v>4826</v>
      </c>
      <c r="DI43" s="182" t="s">
        <v>2025</v>
      </c>
      <c r="DJ43" s="182">
        <v>2</v>
      </c>
      <c r="DK43" s="182" t="s">
        <v>2071</v>
      </c>
      <c r="DL43" s="182" t="s">
        <v>4896</v>
      </c>
      <c r="DM43" s="179">
        <v>44921</v>
      </c>
      <c r="DN43" s="189" t="s">
        <v>5247</v>
      </c>
      <c r="DO43" s="186">
        <v>800000</v>
      </c>
      <c r="DP43" s="189" t="s">
        <v>4826</v>
      </c>
      <c r="DQ43" s="189" t="s">
        <v>2025</v>
      </c>
      <c r="DR43" s="189">
        <v>2</v>
      </c>
      <c r="DS43" s="189" t="s">
        <v>4765</v>
      </c>
      <c r="DT43" s="189" t="s">
        <v>4896</v>
      </c>
      <c r="DU43" s="190">
        <v>44952</v>
      </c>
      <c r="DV43" s="188" t="s">
        <v>5248</v>
      </c>
      <c r="DW43" s="178">
        <v>3200000</v>
      </c>
      <c r="DX43" s="182" t="s">
        <v>4803</v>
      </c>
      <c r="DY43" s="182" t="s">
        <v>2025</v>
      </c>
      <c r="DZ43" s="182">
        <v>2</v>
      </c>
      <c r="EA43" s="182" t="s">
        <v>5245</v>
      </c>
      <c r="EB43" s="182" t="s">
        <v>5241</v>
      </c>
      <c r="EC43" s="179">
        <v>44952</v>
      </c>
      <c r="ED43" s="189" t="s">
        <v>4993</v>
      </c>
      <c r="EE43" s="186">
        <v>0</v>
      </c>
      <c r="EF43" s="189" t="s">
        <v>14</v>
      </c>
      <c r="EG43" s="189" t="s">
        <v>14</v>
      </c>
      <c r="EH43" s="189" t="s">
        <v>14</v>
      </c>
      <c r="EI43" s="189" t="s">
        <v>4731</v>
      </c>
      <c r="EJ43" s="189" t="s">
        <v>14</v>
      </c>
      <c r="EK43" s="190">
        <v>44921</v>
      </c>
      <c r="EL43" s="188" t="s">
        <v>4994</v>
      </c>
      <c r="EM43" s="178">
        <v>0</v>
      </c>
      <c r="EN43" s="182" t="s">
        <v>14</v>
      </c>
      <c r="EO43" s="182" t="s">
        <v>14</v>
      </c>
      <c r="EP43" s="182" t="s">
        <v>14</v>
      </c>
      <c r="EQ43" s="182" t="s">
        <v>4733</v>
      </c>
      <c r="ER43" s="182" t="s">
        <v>14</v>
      </c>
      <c r="ES43" s="179">
        <v>44921</v>
      </c>
      <c r="ET43" s="189" t="s">
        <v>6719</v>
      </c>
      <c r="EU43" s="189">
        <v>675</v>
      </c>
      <c r="EV43" s="189" t="s">
        <v>6686</v>
      </c>
      <c r="EW43" s="189" t="s">
        <v>2025</v>
      </c>
      <c r="EX43" s="189">
        <v>2</v>
      </c>
      <c r="EY43" s="189" t="s">
        <v>6675</v>
      </c>
      <c r="EZ43" s="189" t="s">
        <v>1485</v>
      </c>
      <c r="FA43" s="190">
        <v>44978</v>
      </c>
      <c r="FB43" s="188" t="s">
        <v>4997</v>
      </c>
      <c r="FC43" s="182">
        <v>3</v>
      </c>
      <c r="FD43" s="182" t="s">
        <v>4826</v>
      </c>
      <c r="FE43" s="182" t="s">
        <v>2025</v>
      </c>
      <c r="FF43" s="182">
        <v>2</v>
      </c>
      <c r="FG43" s="182" t="s">
        <v>4996</v>
      </c>
      <c r="FH43" s="182" t="s">
        <v>4995</v>
      </c>
      <c r="FI43" s="179">
        <v>44921</v>
      </c>
      <c r="FJ43" s="188" t="s">
        <v>4998</v>
      </c>
      <c r="FK43" s="189" t="s">
        <v>14</v>
      </c>
      <c r="FL43" s="189" t="s">
        <v>14</v>
      </c>
      <c r="FM43" s="189" t="s">
        <v>14</v>
      </c>
      <c r="FN43" s="189" t="s">
        <v>14</v>
      </c>
      <c r="FO43" s="189" t="s">
        <v>4795</v>
      </c>
      <c r="FP43" s="186" t="s">
        <v>14</v>
      </c>
      <c r="FQ43" s="187">
        <v>44921</v>
      </c>
      <c r="FR43" s="188" t="s">
        <v>4999</v>
      </c>
      <c r="FS43" s="182" t="s">
        <v>14</v>
      </c>
      <c r="FT43" s="182" t="s">
        <v>14</v>
      </c>
      <c r="FU43" s="182" t="s">
        <v>14</v>
      </c>
      <c r="FV43" s="182" t="s">
        <v>14</v>
      </c>
      <c r="FW43" s="182" t="s">
        <v>4797</v>
      </c>
      <c r="FX43" s="182" t="s">
        <v>14</v>
      </c>
      <c r="FY43" s="179">
        <v>44921</v>
      </c>
      <c r="FZ43" s="189" t="s">
        <v>3287</v>
      </c>
      <c r="GA43" s="189">
        <v>0</v>
      </c>
      <c r="GB43" s="189" t="s">
        <v>2699</v>
      </c>
      <c r="GC43" s="189" t="s">
        <v>30</v>
      </c>
      <c r="GD43" s="189">
        <v>2</v>
      </c>
      <c r="GE43" s="189" t="s">
        <v>14</v>
      </c>
      <c r="GF43" s="189" t="s">
        <v>14</v>
      </c>
      <c r="GG43" s="190">
        <v>44863</v>
      </c>
      <c r="GH43" s="188" t="s">
        <v>3293</v>
      </c>
      <c r="GI43" s="182">
        <v>1</v>
      </c>
      <c r="GJ43" s="182" t="s">
        <v>2699</v>
      </c>
      <c r="GK43" s="182" t="s">
        <v>30</v>
      </c>
      <c r="GL43" s="182">
        <v>2</v>
      </c>
      <c r="GM43" s="182" t="s">
        <v>14</v>
      </c>
      <c r="GN43" s="182" t="s">
        <v>14</v>
      </c>
      <c r="GO43" s="179">
        <v>44863</v>
      </c>
      <c r="GP43" s="189" t="s">
        <v>3288</v>
      </c>
      <c r="GQ43" s="189">
        <v>0</v>
      </c>
      <c r="GR43" s="189" t="s">
        <v>2699</v>
      </c>
      <c r="GS43" s="189" t="s">
        <v>30</v>
      </c>
      <c r="GT43" s="189">
        <v>2</v>
      </c>
      <c r="GU43" s="189" t="s">
        <v>14</v>
      </c>
      <c r="GV43" s="189" t="s">
        <v>14</v>
      </c>
      <c r="GW43" s="190">
        <v>44863</v>
      </c>
      <c r="GX43" s="188" t="s">
        <v>3294</v>
      </c>
      <c r="GY43" s="182">
        <v>0</v>
      </c>
      <c r="GZ43" s="182" t="s">
        <v>2699</v>
      </c>
      <c r="HA43" s="182" t="s">
        <v>30</v>
      </c>
      <c r="HB43" s="182">
        <v>2</v>
      </c>
      <c r="HC43" s="182" t="s">
        <v>14</v>
      </c>
      <c r="HD43" s="182" t="s">
        <v>14</v>
      </c>
      <c r="HE43" s="179">
        <v>44863</v>
      </c>
      <c r="HF43" s="189" t="s">
        <v>3286</v>
      </c>
      <c r="HG43" s="189">
        <v>0</v>
      </c>
      <c r="HH43" s="189" t="s">
        <v>2699</v>
      </c>
      <c r="HI43" s="189" t="s">
        <v>30</v>
      </c>
      <c r="HJ43" s="189">
        <v>2</v>
      </c>
      <c r="HK43" s="189" t="s">
        <v>14</v>
      </c>
      <c r="HL43" s="189" t="s">
        <v>14</v>
      </c>
      <c r="HM43" s="190">
        <v>44863</v>
      </c>
      <c r="HN43" s="188" t="s">
        <v>3292</v>
      </c>
      <c r="HO43" s="182">
        <v>2</v>
      </c>
      <c r="HP43" s="182" t="s">
        <v>2699</v>
      </c>
      <c r="HQ43" s="182" t="s">
        <v>30</v>
      </c>
      <c r="HR43" s="182">
        <v>2</v>
      </c>
      <c r="HS43" s="182" t="s">
        <v>14</v>
      </c>
      <c r="HT43" s="182" t="s">
        <v>14</v>
      </c>
      <c r="HU43" s="179">
        <v>44863</v>
      </c>
      <c r="HV43" s="189" t="s">
        <v>3289</v>
      </c>
      <c r="HW43" s="189">
        <v>1</v>
      </c>
      <c r="HX43" s="189" t="s">
        <v>2699</v>
      </c>
      <c r="HY43" s="189" t="s">
        <v>30</v>
      </c>
      <c r="HZ43" s="189">
        <v>2</v>
      </c>
      <c r="IA43" s="189" t="s">
        <v>14</v>
      </c>
      <c r="IB43" s="189" t="s">
        <v>14</v>
      </c>
      <c r="IC43" s="190">
        <v>44863</v>
      </c>
      <c r="ID43" s="188" t="s">
        <v>3291</v>
      </c>
      <c r="IE43" s="182">
        <v>0</v>
      </c>
      <c r="IF43" s="182" t="s">
        <v>2699</v>
      </c>
      <c r="IG43" s="182" t="s">
        <v>30</v>
      </c>
      <c r="IH43" s="182">
        <v>2</v>
      </c>
      <c r="II43" s="182" t="s">
        <v>14</v>
      </c>
      <c r="IJ43" s="182" t="s">
        <v>14</v>
      </c>
      <c r="IK43" s="179">
        <v>44863</v>
      </c>
      <c r="IL43" s="189" t="s">
        <v>3290</v>
      </c>
      <c r="IM43" s="189">
        <v>3</v>
      </c>
      <c r="IN43" s="189" t="s">
        <v>2699</v>
      </c>
      <c r="IO43" s="189" t="s">
        <v>30</v>
      </c>
      <c r="IP43" s="189">
        <v>2</v>
      </c>
      <c r="IQ43" s="189" t="s">
        <v>14</v>
      </c>
      <c r="IR43" s="189" t="s">
        <v>14</v>
      </c>
      <c r="IS43" s="190">
        <v>44863</v>
      </c>
    </row>
    <row r="44" spans="1:253" s="283" customFormat="1" ht="12.95" customHeight="1" x14ac:dyDescent="0.2">
      <c r="A44" s="283" t="s">
        <v>3295</v>
      </c>
      <c r="B44" s="283" t="s">
        <v>9399</v>
      </c>
      <c r="C44" s="283" t="s">
        <v>3296</v>
      </c>
      <c r="D44" s="283" t="s">
        <v>3297</v>
      </c>
      <c r="E44" s="283" t="s">
        <v>8824</v>
      </c>
      <c r="F44" s="283" t="s">
        <v>4806</v>
      </c>
      <c r="G44" s="177">
        <v>11400000</v>
      </c>
      <c r="H44" s="178" t="s">
        <v>4803</v>
      </c>
      <c r="I44" s="178" t="s">
        <v>2025</v>
      </c>
      <c r="J44" s="178">
        <v>2</v>
      </c>
      <c r="K44" s="178" t="s">
        <v>4805</v>
      </c>
      <c r="L44" s="178" t="s">
        <v>4804</v>
      </c>
      <c r="M44" s="179">
        <v>44921</v>
      </c>
      <c r="N44" s="188" t="s">
        <v>4809</v>
      </c>
      <c r="O44" s="180">
        <v>27560</v>
      </c>
      <c r="P44" s="180" t="s">
        <v>1442</v>
      </c>
      <c r="Q44" s="180" t="s">
        <v>2025</v>
      </c>
      <c r="R44" s="180">
        <v>2</v>
      </c>
      <c r="S44" s="180" t="s">
        <v>4808</v>
      </c>
      <c r="T44" s="180" t="s">
        <v>4807</v>
      </c>
      <c r="U44" s="181">
        <v>44921</v>
      </c>
      <c r="V44" s="188" t="s">
        <v>4810</v>
      </c>
      <c r="W44" s="178">
        <v>11400000</v>
      </c>
      <c r="X44" s="178" t="s">
        <v>4803</v>
      </c>
      <c r="Y44" s="178" t="s">
        <v>2025</v>
      </c>
      <c r="Z44" s="178">
        <v>2</v>
      </c>
      <c r="AA44" s="178" t="s">
        <v>4805</v>
      </c>
      <c r="AB44" s="178" t="s">
        <v>4804</v>
      </c>
      <c r="AC44" s="179">
        <v>44921</v>
      </c>
      <c r="AD44" s="188" t="s">
        <v>4812</v>
      </c>
      <c r="AE44" s="186">
        <v>8200000</v>
      </c>
      <c r="AF44" s="186" t="s">
        <v>4803</v>
      </c>
      <c r="AG44" s="186" t="s">
        <v>2025</v>
      </c>
      <c r="AH44" s="186">
        <v>2</v>
      </c>
      <c r="AI44" s="186" t="s">
        <v>4811</v>
      </c>
      <c r="AJ44" s="186" t="s">
        <v>4804</v>
      </c>
      <c r="AK44" s="187">
        <v>44921</v>
      </c>
      <c r="AL44" s="188" t="s">
        <v>4816</v>
      </c>
      <c r="AM44" s="178">
        <v>96000</v>
      </c>
      <c r="AN44" s="178" t="s">
        <v>4813</v>
      </c>
      <c r="AO44" s="178" t="s">
        <v>2025</v>
      </c>
      <c r="AP44" s="178">
        <v>2</v>
      </c>
      <c r="AQ44" s="178" t="s">
        <v>4815</v>
      </c>
      <c r="AR44" s="178" t="s">
        <v>4814</v>
      </c>
      <c r="AS44" s="179">
        <v>44921</v>
      </c>
      <c r="AT44" s="189" t="s">
        <v>4819</v>
      </c>
      <c r="AU44" s="186">
        <v>13017</v>
      </c>
      <c r="AV44" s="186" t="s">
        <v>4803</v>
      </c>
      <c r="AW44" s="186" t="s">
        <v>2025</v>
      </c>
      <c r="AX44" s="186">
        <v>2</v>
      </c>
      <c r="AY44" s="186" t="s">
        <v>4818</v>
      </c>
      <c r="AZ44" s="186" t="s">
        <v>4817</v>
      </c>
      <c r="BA44" s="187">
        <v>44921</v>
      </c>
      <c r="BB44" s="188" t="s">
        <v>4843</v>
      </c>
      <c r="BC44" s="178" t="s">
        <v>14</v>
      </c>
      <c r="BD44" s="178" t="s">
        <v>14</v>
      </c>
      <c r="BE44" s="178" t="s">
        <v>14</v>
      </c>
      <c r="BF44" s="178" t="s">
        <v>14</v>
      </c>
      <c r="BG44" s="178" t="s">
        <v>4842</v>
      </c>
      <c r="BH44" s="178" t="s">
        <v>14</v>
      </c>
      <c r="BI44" s="179">
        <v>44921</v>
      </c>
      <c r="BJ44" s="189" t="s">
        <v>4821</v>
      </c>
      <c r="BK44" s="189">
        <v>2457</v>
      </c>
      <c r="BL44" s="189" t="s">
        <v>4803</v>
      </c>
      <c r="BM44" s="189" t="s">
        <v>2025</v>
      </c>
      <c r="BN44" s="189">
        <v>2</v>
      </c>
      <c r="BO44" s="189" t="s">
        <v>4820</v>
      </c>
      <c r="BP44" s="186" t="s">
        <v>4817</v>
      </c>
      <c r="BQ44" s="190">
        <v>44921</v>
      </c>
      <c r="BR44" s="188" t="s">
        <v>4846</v>
      </c>
      <c r="BS44" s="182">
        <v>77006</v>
      </c>
      <c r="BT44" s="182" t="s">
        <v>4826</v>
      </c>
      <c r="BU44" s="182" t="s">
        <v>2025</v>
      </c>
      <c r="BV44" s="182">
        <v>2</v>
      </c>
      <c r="BW44" s="182" t="s">
        <v>4845</v>
      </c>
      <c r="BX44" s="182" t="s">
        <v>4844</v>
      </c>
      <c r="BY44" s="179">
        <v>44921</v>
      </c>
      <c r="BZ44" s="189" t="s">
        <v>4850</v>
      </c>
      <c r="CA44" s="189">
        <v>53093</v>
      </c>
      <c r="CB44" s="189" t="s">
        <v>4847</v>
      </c>
      <c r="CC44" s="189" t="s">
        <v>2025</v>
      </c>
      <c r="CD44" s="189">
        <v>2</v>
      </c>
      <c r="CE44" s="189" t="s">
        <v>4849</v>
      </c>
      <c r="CF44" s="189" t="s">
        <v>4848</v>
      </c>
      <c r="CG44" s="190">
        <v>44921</v>
      </c>
      <c r="CH44" s="188" t="s">
        <v>9937</v>
      </c>
      <c r="CI44" s="189" t="e">
        <v>#N/A</v>
      </c>
      <c r="CJ44" s="189" t="e">
        <v>#N/A</v>
      </c>
      <c r="CK44" s="189" t="e">
        <v>#N/A</v>
      </c>
      <c r="CL44" s="189" t="e">
        <v>#N/A</v>
      </c>
      <c r="CM44" s="189" t="e">
        <v>#N/A</v>
      </c>
      <c r="CN44" s="189" t="e">
        <v>#N/A</v>
      </c>
      <c r="CO44" s="191" t="e">
        <v>#N/A</v>
      </c>
      <c r="CP44" s="189" t="s">
        <v>4853</v>
      </c>
      <c r="CQ44" s="182">
        <v>1500000000</v>
      </c>
      <c r="CR44" s="182" t="s">
        <v>4826</v>
      </c>
      <c r="CS44" s="182" t="s">
        <v>19</v>
      </c>
      <c r="CT44" s="182">
        <v>3</v>
      </c>
      <c r="CU44" s="182" t="s">
        <v>4852</v>
      </c>
      <c r="CV44" s="182" t="s">
        <v>4851</v>
      </c>
      <c r="CW44" s="179">
        <v>44921</v>
      </c>
      <c r="CX44" s="189" t="s">
        <v>4827</v>
      </c>
      <c r="CY44" s="186">
        <v>4400000</v>
      </c>
      <c r="CZ44" s="186" t="s">
        <v>4803</v>
      </c>
      <c r="DA44" s="186" t="s">
        <v>2025</v>
      </c>
      <c r="DB44" s="186">
        <v>2</v>
      </c>
      <c r="DC44" s="186" t="s">
        <v>4832</v>
      </c>
      <c r="DD44" s="186" t="s">
        <v>4804</v>
      </c>
      <c r="DE44" s="192">
        <v>44921</v>
      </c>
      <c r="DF44" s="188" t="s">
        <v>4829</v>
      </c>
      <c r="DG44" s="178">
        <v>3200000</v>
      </c>
      <c r="DH44" s="182" t="s">
        <v>4803</v>
      </c>
      <c r="DI44" s="182" t="s">
        <v>2025</v>
      </c>
      <c r="DJ44" s="182">
        <v>2</v>
      </c>
      <c r="DK44" s="182" t="s">
        <v>4828</v>
      </c>
      <c r="DL44" s="182" t="s">
        <v>4804</v>
      </c>
      <c r="DM44" s="179">
        <v>44921</v>
      </c>
      <c r="DN44" s="189" t="s">
        <v>4831</v>
      </c>
      <c r="DO44" s="186">
        <v>3800000</v>
      </c>
      <c r="DP44" s="189" t="s">
        <v>4803</v>
      </c>
      <c r="DQ44" s="189" t="s">
        <v>2025</v>
      </c>
      <c r="DR44" s="189">
        <v>2</v>
      </c>
      <c r="DS44" s="189" t="s">
        <v>4830</v>
      </c>
      <c r="DT44" s="189" t="s">
        <v>4804</v>
      </c>
      <c r="DU44" s="190">
        <v>44921</v>
      </c>
      <c r="DV44" s="188" t="s">
        <v>4833</v>
      </c>
      <c r="DW44" s="178">
        <v>1900000</v>
      </c>
      <c r="DX44" s="182" t="s">
        <v>4803</v>
      </c>
      <c r="DY44" s="182" t="s">
        <v>2025</v>
      </c>
      <c r="DZ44" s="182">
        <v>2</v>
      </c>
      <c r="EA44" s="182" t="s">
        <v>4832</v>
      </c>
      <c r="EB44" s="182" t="s">
        <v>4804</v>
      </c>
      <c r="EC44" s="179">
        <v>44921</v>
      </c>
      <c r="ED44" s="189" t="s">
        <v>4835</v>
      </c>
      <c r="EE44" s="186">
        <v>1500000</v>
      </c>
      <c r="EF44" s="189" t="s">
        <v>4803</v>
      </c>
      <c r="EG44" s="189" t="s">
        <v>2025</v>
      </c>
      <c r="EH44" s="189">
        <v>2</v>
      </c>
      <c r="EI44" s="189" t="s">
        <v>4834</v>
      </c>
      <c r="EJ44" s="189" t="s">
        <v>4804</v>
      </c>
      <c r="EK44" s="190">
        <v>44921</v>
      </c>
      <c r="EL44" s="188" t="s">
        <v>4837</v>
      </c>
      <c r="EM44" s="178">
        <v>1000000</v>
      </c>
      <c r="EN44" s="182" t="s">
        <v>4803</v>
      </c>
      <c r="EO44" s="182" t="s">
        <v>2025</v>
      </c>
      <c r="EP44" s="182">
        <v>2</v>
      </c>
      <c r="EQ44" s="182" t="s">
        <v>4836</v>
      </c>
      <c r="ER44" s="182" t="s">
        <v>4804</v>
      </c>
      <c r="ES44" s="179">
        <v>44921</v>
      </c>
      <c r="ET44" s="189" t="s">
        <v>4825</v>
      </c>
      <c r="EU44" s="189">
        <v>4705</v>
      </c>
      <c r="EV44" s="189" t="s">
        <v>4822</v>
      </c>
      <c r="EW44" s="189" t="s">
        <v>2025</v>
      </c>
      <c r="EX44" s="189">
        <v>2</v>
      </c>
      <c r="EY44" s="189" t="s">
        <v>4824</v>
      </c>
      <c r="EZ44" s="189" t="s">
        <v>4823</v>
      </c>
      <c r="FA44" s="190">
        <v>44921</v>
      </c>
      <c r="FB44" s="188" t="s">
        <v>4839</v>
      </c>
      <c r="FC44" s="182">
        <v>5</v>
      </c>
      <c r="FD44" s="182" t="s">
        <v>14</v>
      </c>
      <c r="FE44" s="182" t="s">
        <v>14</v>
      </c>
      <c r="FF44" s="182" t="s">
        <v>14</v>
      </c>
      <c r="FG44" s="182" t="s">
        <v>4838</v>
      </c>
      <c r="FH44" s="182" t="s">
        <v>14</v>
      </c>
      <c r="FI44" s="179">
        <v>44921</v>
      </c>
      <c r="FJ44" s="188" t="s">
        <v>4840</v>
      </c>
      <c r="FK44" s="189" t="s">
        <v>14</v>
      </c>
      <c r="FL44" s="189" t="s">
        <v>14</v>
      </c>
      <c r="FM44" s="189" t="s">
        <v>14</v>
      </c>
      <c r="FN44" s="189" t="s">
        <v>14</v>
      </c>
      <c r="FO44" s="189" t="s">
        <v>4795</v>
      </c>
      <c r="FP44" s="186" t="s">
        <v>14</v>
      </c>
      <c r="FQ44" s="187">
        <v>44921</v>
      </c>
      <c r="FR44" s="188" t="s">
        <v>4841</v>
      </c>
      <c r="FS44" s="182" t="s">
        <v>14</v>
      </c>
      <c r="FT44" s="182" t="s">
        <v>14</v>
      </c>
      <c r="FU44" s="182" t="s">
        <v>14</v>
      </c>
      <c r="FV44" s="182" t="s">
        <v>14</v>
      </c>
      <c r="FW44" s="182" t="s">
        <v>4797</v>
      </c>
      <c r="FX44" s="182" t="s">
        <v>14</v>
      </c>
      <c r="FY44" s="179">
        <v>44921</v>
      </c>
      <c r="FZ44" s="189" t="s">
        <v>3299</v>
      </c>
      <c r="GA44" s="189">
        <v>0</v>
      </c>
      <c r="GB44" s="189" t="s">
        <v>2699</v>
      </c>
      <c r="GC44" s="189" t="s">
        <v>30</v>
      </c>
      <c r="GD44" s="189">
        <v>2</v>
      </c>
      <c r="GE44" s="189" t="s">
        <v>14</v>
      </c>
      <c r="GF44" s="189" t="s">
        <v>14</v>
      </c>
      <c r="GG44" s="190">
        <v>44863</v>
      </c>
      <c r="GH44" s="188" t="s">
        <v>3305</v>
      </c>
      <c r="GI44" s="182">
        <v>2</v>
      </c>
      <c r="GJ44" s="182" t="s">
        <v>2699</v>
      </c>
      <c r="GK44" s="182" t="s">
        <v>30</v>
      </c>
      <c r="GL44" s="182">
        <v>2</v>
      </c>
      <c r="GM44" s="182" t="s">
        <v>14</v>
      </c>
      <c r="GN44" s="182" t="s">
        <v>14</v>
      </c>
      <c r="GO44" s="179">
        <v>44863</v>
      </c>
      <c r="GP44" s="189" t="s">
        <v>3300</v>
      </c>
      <c r="GQ44" s="189">
        <v>1</v>
      </c>
      <c r="GR44" s="189" t="s">
        <v>2699</v>
      </c>
      <c r="GS44" s="189" t="s">
        <v>30</v>
      </c>
      <c r="GT44" s="189">
        <v>2</v>
      </c>
      <c r="GU44" s="189" t="s">
        <v>14</v>
      </c>
      <c r="GV44" s="189" t="s">
        <v>14</v>
      </c>
      <c r="GW44" s="190">
        <v>44863</v>
      </c>
      <c r="GX44" s="188" t="s">
        <v>3306</v>
      </c>
      <c r="GY44" s="182">
        <v>0</v>
      </c>
      <c r="GZ44" s="182" t="s">
        <v>2699</v>
      </c>
      <c r="HA44" s="182" t="s">
        <v>30</v>
      </c>
      <c r="HB44" s="182">
        <v>2</v>
      </c>
      <c r="HC44" s="182" t="s">
        <v>14</v>
      </c>
      <c r="HD44" s="182" t="s">
        <v>14</v>
      </c>
      <c r="HE44" s="179">
        <v>44863</v>
      </c>
      <c r="HF44" s="189" t="s">
        <v>3298</v>
      </c>
      <c r="HG44" s="189">
        <v>0</v>
      </c>
      <c r="HH44" s="189" t="s">
        <v>2699</v>
      </c>
      <c r="HI44" s="189" t="s">
        <v>30</v>
      </c>
      <c r="HJ44" s="189">
        <v>2</v>
      </c>
      <c r="HK44" s="189" t="s">
        <v>14</v>
      </c>
      <c r="HL44" s="189" t="s">
        <v>14</v>
      </c>
      <c r="HM44" s="190">
        <v>44863</v>
      </c>
      <c r="HN44" s="188" t="s">
        <v>3304</v>
      </c>
      <c r="HO44" s="182">
        <v>2</v>
      </c>
      <c r="HP44" s="182" t="s">
        <v>2699</v>
      </c>
      <c r="HQ44" s="182" t="s">
        <v>30</v>
      </c>
      <c r="HR44" s="182">
        <v>2</v>
      </c>
      <c r="HS44" s="182" t="s">
        <v>14</v>
      </c>
      <c r="HT44" s="182" t="s">
        <v>14</v>
      </c>
      <c r="HU44" s="179">
        <v>44863</v>
      </c>
      <c r="HV44" s="189" t="s">
        <v>3301</v>
      </c>
      <c r="HW44" s="189">
        <v>3</v>
      </c>
      <c r="HX44" s="189" t="s">
        <v>2699</v>
      </c>
      <c r="HY44" s="189" t="s">
        <v>30</v>
      </c>
      <c r="HZ44" s="189">
        <v>2</v>
      </c>
      <c r="IA44" s="189" t="s">
        <v>14</v>
      </c>
      <c r="IB44" s="189" t="s">
        <v>14</v>
      </c>
      <c r="IC44" s="190">
        <v>44863</v>
      </c>
      <c r="ID44" s="188" t="s">
        <v>3303</v>
      </c>
      <c r="IE44" s="182">
        <v>0</v>
      </c>
      <c r="IF44" s="182" t="s">
        <v>2699</v>
      </c>
      <c r="IG44" s="182" t="s">
        <v>30</v>
      </c>
      <c r="IH44" s="182">
        <v>2</v>
      </c>
      <c r="II44" s="182" t="s">
        <v>14</v>
      </c>
      <c r="IJ44" s="182" t="s">
        <v>14</v>
      </c>
      <c r="IK44" s="179">
        <v>44863</v>
      </c>
      <c r="IL44" s="189" t="s">
        <v>3302</v>
      </c>
      <c r="IM44" s="189">
        <v>3</v>
      </c>
      <c r="IN44" s="189" t="s">
        <v>2699</v>
      </c>
      <c r="IO44" s="189" t="s">
        <v>30</v>
      </c>
      <c r="IP44" s="189">
        <v>2</v>
      </c>
      <c r="IQ44" s="189" t="s">
        <v>14</v>
      </c>
      <c r="IR44" s="189" t="s">
        <v>14</v>
      </c>
      <c r="IS44" s="190">
        <v>44863</v>
      </c>
    </row>
    <row r="45" spans="1:253" s="283" customFormat="1" ht="12.95" customHeight="1" x14ac:dyDescent="0.2">
      <c r="A45" s="283" t="s">
        <v>3307</v>
      </c>
      <c r="B45" s="283" t="s">
        <v>9275</v>
      </c>
      <c r="C45" s="283" t="s">
        <v>3308</v>
      </c>
      <c r="D45" s="283" t="s">
        <v>3297</v>
      </c>
      <c r="E45" s="283" t="s">
        <v>8824</v>
      </c>
      <c r="F45" s="283" t="s">
        <v>4854</v>
      </c>
      <c r="G45" s="177">
        <v>11400000</v>
      </c>
      <c r="H45" s="178" t="s">
        <v>4803</v>
      </c>
      <c r="I45" s="178" t="s">
        <v>2025</v>
      </c>
      <c r="J45" s="178">
        <v>2</v>
      </c>
      <c r="K45" s="178" t="s">
        <v>4805</v>
      </c>
      <c r="L45" s="178" t="s">
        <v>4804</v>
      </c>
      <c r="M45" s="179">
        <v>44921</v>
      </c>
      <c r="N45" s="188" t="s">
        <v>4858</v>
      </c>
      <c r="O45" s="180">
        <v>12851</v>
      </c>
      <c r="P45" s="180" t="s">
        <v>4855</v>
      </c>
      <c r="Q45" s="180" t="s">
        <v>2025</v>
      </c>
      <c r="R45" s="180">
        <v>2</v>
      </c>
      <c r="S45" s="180" t="s">
        <v>4857</v>
      </c>
      <c r="T45" s="180" t="s">
        <v>4856</v>
      </c>
      <c r="U45" s="181">
        <v>44921</v>
      </c>
      <c r="V45" s="188" t="s">
        <v>4862</v>
      </c>
      <c r="W45" s="178">
        <v>6429000</v>
      </c>
      <c r="X45" s="178" t="s">
        <v>4859</v>
      </c>
      <c r="Y45" s="178" t="s">
        <v>2025</v>
      </c>
      <c r="Z45" s="178">
        <v>2</v>
      </c>
      <c r="AA45" s="178" t="s">
        <v>4861</v>
      </c>
      <c r="AB45" s="178" t="s">
        <v>4860</v>
      </c>
      <c r="AC45" s="179">
        <v>44921</v>
      </c>
      <c r="AD45" s="188" t="s">
        <v>4866</v>
      </c>
      <c r="AE45" s="186">
        <v>690000</v>
      </c>
      <c r="AF45" s="186" t="s">
        <v>4863</v>
      </c>
      <c r="AG45" s="186" t="s">
        <v>2025</v>
      </c>
      <c r="AH45" s="186">
        <v>2</v>
      </c>
      <c r="AI45" s="186" t="s">
        <v>4865</v>
      </c>
      <c r="AJ45" s="186" t="s">
        <v>4864</v>
      </c>
      <c r="AK45" s="187">
        <v>44921</v>
      </c>
      <c r="AL45" s="188" t="s">
        <v>4868</v>
      </c>
      <c r="AM45" s="178">
        <v>17000</v>
      </c>
      <c r="AN45" s="178" t="s">
        <v>4813</v>
      </c>
      <c r="AO45" s="178" t="s">
        <v>2025</v>
      </c>
      <c r="AP45" s="178">
        <v>2</v>
      </c>
      <c r="AQ45" s="178" t="s">
        <v>4867</v>
      </c>
      <c r="AR45" s="178" t="s">
        <v>4814</v>
      </c>
      <c r="AS45" s="179">
        <v>44921</v>
      </c>
      <c r="AT45" s="189" t="s">
        <v>4870</v>
      </c>
      <c r="AU45" s="186">
        <v>12763</v>
      </c>
      <c r="AV45" s="186" t="s">
        <v>4863</v>
      </c>
      <c r="AW45" s="186" t="s">
        <v>2025</v>
      </c>
      <c r="AX45" s="186">
        <v>2</v>
      </c>
      <c r="AY45" s="186" t="s">
        <v>4869</v>
      </c>
      <c r="AZ45" s="186" t="s">
        <v>4864</v>
      </c>
      <c r="BA45" s="187">
        <v>44921</v>
      </c>
      <c r="BB45" s="188" t="s">
        <v>4889</v>
      </c>
      <c r="BC45" s="178" t="s">
        <v>14</v>
      </c>
      <c r="BD45" s="178" t="s">
        <v>14</v>
      </c>
      <c r="BE45" s="178" t="s">
        <v>14</v>
      </c>
      <c r="BF45" s="178" t="s">
        <v>14</v>
      </c>
      <c r="BG45" s="178" t="s">
        <v>4842</v>
      </c>
      <c r="BH45" s="178" t="s">
        <v>14</v>
      </c>
      <c r="BI45" s="179">
        <v>44921</v>
      </c>
      <c r="BJ45" s="189" t="s">
        <v>4871</v>
      </c>
      <c r="BK45" s="189">
        <v>2248</v>
      </c>
      <c r="BL45" s="189" t="s">
        <v>4863</v>
      </c>
      <c r="BM45" s="189" t="s">
        <v>2025</v>
      </c>
      <c r="BN45" s="189">
        <v>2</v>
      </c>
      <c r="BO45" s="189" t="s">
        <v>4869</v>
      </c>
      <c r="BP45" s="186" t="s">
        <v>4864</v>
      </c>
      <c r="BQ45" s="190">
        <v>44921</v>
      </c>
      <c r="BR45" s="188" t="s">
        <v>4891</v>
      </c>
      <c r="BS45" s="182">
        <v>83858</v>
      </c>
      <c r="BT45" s="182" t="s">
        <v>4863</v>
      </c>
      <c r="BU45" s="182" t="s">
        <v>2025</v>
      </c>
      <c r="BV45" s="182">
        <v>2</v>
      </c>
      <c r="BW45" s="182" t="s">
        <v>4890</v>
      </c>
      <c r="BX45" s="182" t="s">
        <v>4864</v>
      </c>
      <c r="BY45" s="179">
        <v>44921</v>
      </c>
      <c r="BZ45" s="189" t="s">
        <v>4893</v>
      </c>
      <c r="CA45" s="189">
        <v>53815</v>
      </c>
      <c r="CB45" s="189" t="s">
        <v>4863</v>
      </c>
      <c r="CC45" s="189" t="s">
        <v>2025</v>
      </c>
      <c r="CD45" s="189">
        <v>2</v>
      </c>
      <c r="CE45" s="189" t="s">
        <v>4892</v>
      </c>
      <c r="CF45" s="189" t="s">
        <v>4864</v>
      </c>
      <c r="CG45" s="190">
        <v>44921</v>
      </c>
      <c r="CH45" s="188" t="s">
        <v>9938</v>
      </c>
      <c r="CI45" s="189" t="e">
        <v>#N/A</v>
      </c>
      <c r="CJ45" s="189" t="e">
        <v>#N/A</v>
      </c>
      <c r="CK45" s="189" t="e">
        <v>#N/A</v>
      </c>
      <c r="CL45" s="189" t="e">
        <v>#N/A</v>
      </c>
      <c r="CM45" s="189" t="e">
        <v>#N/A</v>
      </c>
      <c r="CN45" s="189" t="e">
        <v>#N/A</v>
      </c>
      <c r="CO45" s="191" t="e">
        <v>#N/A</v>
      </c>
      <c r="CP45" s="189" t="s">
        <v>4895</v>
      </c>
      <c r="CQ45" s="182">
        <v>1500000000</v>
      </c>
      <c r="CR45" s="182" t="s">
        <v>4863</v>
      </c>
      <c r="CS45" s="182" t="s">
        <v>2025</v>
      </c>
      <c r="CT45" s="182">
        <v>2</v>
      </c>
      <c r="CU45" s="182" t="s">
        <v>4894</v>
      </c>
      <c r="CV45" s="182" t="s">
        <v>4864</v>
      </c>
      <c r="CW45" s="179">
        <v>44921</v>
      </c>
      <c r="CX45" s="189" t="s">
        <v>4877</v>
      </c>
      <c r="CY45" s="186">
        <v>650000</v>
      </c>
      <c r="CZ45" s="186" t="s">
        <v>4826</v>
      </c>
      <c r="DA45" s="186" t="s">
        <v>2025</v>
      </c>
      <c r="DB45" s="186">
        <v>2</v>
      </c>
      <c r="DC45" s="186" t="s">
        <v>4876</v>
      </c>
      <c r="DD45" s="186" t="s">
        <v>4875</v>
      </c>
      <c r="DE45" s="192">
        <v>44921</v>
      </c>
      <c r="DF45" s="188" t="s">
        <v>4879</v>
      </c>
      <c r="DG45" s="178">
        <v>5739000</v>
      </c>
      <c r="DH45" s="182" t="s">
        <v>4826</v>
      </c>
      <c r="DI45" s="182" t="s">
        <v>2025</v>
      </c>
      <c r="DJ45" s="182">
        <v>2</v>
      </c>
      <c r="DK45" s="182" t="s">
        <v>4878</v>
      </c>
      <c r="DL45" s="182" t="s">
        <v>4875</v>
      </c>
      <c r="DM45" s="179">
        <v>44921</v>
      </c>
      <c r="DN45" s="189" t="s">
        <v>4881</v>
      </c>
      <c r="DO45" s="186">
        <v>40000</v>
      </c>
      <c r="DP45" s="189" t="s">
        <v>4826</v>
      </c>
      <c r="DQ45" s="189" t="s">
        <v>2025</v>
      </c>
      <c r="DR45" s="189">
        <v>2</v>
      </c>
      <c r="DS45" s="189" t="s">
        <v>4880</v>
      </c>
      <c r="DT45" s="189" t="s">
        <v>4875</v>
      </c>
      <c r="DU45" s="190">
        <v>44921</v>
      </c>
      <c r="DV45" s="188" t="s">
        <v>4882</v>
      </c>
      <c r="DW45" s="178">
        <v>650000</v>
      </c>
      <c r="DX45" s="182" t="s">
        <v>4826</v>
      </c>
      <c r="DY45" s="182" t="s">
        <v>2025</v>
      </c>
      <c r="DZ45" s="182">
        <v>2</v>
      </c>
      <c r="EA45" s="182" t="s">
        <v>4876</v>
      </c>
      <c r="EB45" s="182" t="s">
        <v>4875</v>
      </c>
      <c r="EC45" s="179">
        <v>44921</v>
      </c>
      <c r="ED45" s="189" t="s">
        <v>4883</v>
      </c>
      <c r="EE45" s="186">
        <v>0</v>
      </c>
      <c r="EF45" s="189" t="s">
        <v>14</v>
      </c>
      <c r="EG45" s="189" t="s">
        <v>14</v>
      </c>
      <c r="EH45" s="189" t="s">
        <v>14</v>
      </c>
      <c r="EI45" s="189" t="s">
        <v>4731</v>
      </c>
      <c r="EJ45" s="189" t="s">
        <v>14</v>
      </c>
      <c r="EK45" s="190">
        <v>44921</v>
      </c>
      <c r="EL45" s="188" t="s">
        <v>4884</v>
      </c>
      <c r="EM45" s="178">
        <v>0</v>
      </c>
      <c r="EN45" s="182" t="s">
        <v>14</v>
      </c>
      <c r="EO45" s="182" t="s">
        <v>14</v>
      </c>
      <c r="EP45" s="182" t="s">
        <v>14</v>
      </c>
      <c r="EQ45" s="182" t="s">
        <v>4733</v>
      </c>
      <c r="ER45" s="182" t="s">
        <v>14</v>
      </c>
      <c r="ES45" s="179">
        <v>44921</v>
      </c>
      <c r="ET45" s="189" t="s">
        <v>4874</v>
      </c>
      <c r="EU45" s="189">
        <v>4705</v>
      </c>
      <c r="EV45" s="189" t="s">
        <v>4872</v>
      </c>
      <c r="EW45" s="189" t="s">
        <v>2025</v>
      </c>
      <c r="EX45" s="189">
        <v>2</v>
      </c>
      <c r="EY45" s="189" t="s">
        <v>4873</v>
      </c>
      <c r="EZ45" s="189" t="s">
        <v>4864</v>
      </c>
      <c r="FA45" s="190">
        <v>44921</v>
      </c>
      <c r="FB45" s="188" t="s">
        <v>4886</v>
      </c>
      <c r="FC45" s="182">
        <v>3</v>
      </c>
      <c r="FD45" s="182" t="s">
        <v>4826</v>
      </c>
      <c r="FE45" s="182" t="s">
        <v>2025</v>
      </c>
      <c r="FF45" s="182">
        <v>2</v>
      </c>
      <c r="FG45" s="182" t="s">
        <v>4885</v>
      </c>
      <c r="FH45" s="182" t="s">
        <v>4875</v>
      </c>
      <c r="FI45" s="179">
        <v>44921</v>
      </c>
      <c r="FJ45" s="188" t="s">
        <v>4887</v>
      </c>
      <c r="FK45" s="189" t="s">
        <v>14</v>
      </c>
      <c r="FL45" s="189" t="s">
        <v>14</v>
      </c>
      <c r="FM45" s="189" t="s">
        <v>14</v>
      </c>
      <c r="FN45" s="189" t="s">
        <v>14</v>
      </c>
      <c r="FO45" s="189" t="s">
        <v>4795</v>
      </c>
      <c r="FP45" s="186" t="s">
        <v>14</v>
      </c>
      <c r="FQ45" s="187">
        <v>44921</v>
      </c>
      <c r="FR45" s="188" t="s">
        <v>4888</v>
      </c>
      <c r="FS45" s="182" t="s">
        <v>14</v>
      </c>
      <c r="FT45" s="182" t="s">
        <v>14</v>
      </c>
      <c r="FU45" s="182" t="s">
        <v>14</v>
      </c>
      <c r="FV45" s="182" t="s">
        <v>14</v>
      </c>
      <c r="FW45" s="182" t="s">
        <v>4797</v>
      </c>
      <c r="FX45" s="182" t="s">
        <v>14</v>
      </c>
      <c r="FY45" s="179">
        <v>44921</v>
      </c>
      <c r="FZ45" s="189" t="s">
        <v>3310</v>
      </c>
      <c r="GA45" s="189">
        <v>0</v>
      </c>
      <c r="GB45" s="189" t="s">
        <v>2699</v>
      </c>
      <c r="GC45" s="189" t="s">
        <v>30</v>
      </c>
      <c r="GD45" s="189">
        <v>2</v>
      </c>
      <c r="GE45" s="189" t="s">
        <v>14</v>
      </c>
      <c r="GF45" s="189" t="s">
        <v>14</v>
      </c>
      <c r="GG45" s="190">
        <v>44863</v>
      </c>
      <c r="GH45" s="188" t="s">
        <v>3316</v>
      </c>
      <c r="GI45" s="182">
        <v>2</v>
      </c>
      <c r="GJ45" s="182" t="s">
        <v>2699</v>
      </c>
      <c r="GK45" s="182" t="s">
        <v>30</v>
      </c>
      <c r="GL45" s="182">
        <v>2</v>
      </c>
      <c r="GM45" s="182" t="s">
        <v>14</v>
      </c>
      <c r="GN45" s="182" t="s">
        <v>14</v>
      </c>
      <c r="GO45" s="179">
        <v>44863</v>
      </c>
      <c r="GP45" s="189" t="s">
        <v>3311</v>
      </c>
      <c r="GQ45" s="189">
        <v>1</v>
      </c>
      <c r="GR45" s="189" t="s">
        <v>2699</v>
      </c>
      <c r="GS45" s="189" t="s">
        <v>30</v>
      </c>
      <c r="GT45" s="189">
        <v>2</v>
      </c>
      <c r="GU45" s="189" t="s">
        <v>14</v>
      </c>
      <c r="GV45" s="189" t="s">
        <v>14</v>
      </c>
      <c r="GW45" s="190">
        <v>44863</v>
      </c>
      <c r="GX45" s="188" t="s">
        <v>3317</v>
      </c>
      <c r="GY45" s="182">
        <v>0</v>
      </c>
      <c r="GZ45" s="182" t="s">
        <v>2699</v>
      </c>
      <c r="HA45" s="182" t="s">
        <v>30</v>
      </c>
      <c r="HB45" s="182">
        <v>2</v>
      </c>
      <c r="HC45" s="182" t="s">
        <v>14</v>
      </c>
      <c r="HD45" s="182" t="s">
        <v>14</v>
      </c>
      <c r="HE45" s="179">
        <v>44863</v>
      </c>
      <c r="HF45" s="189" t="s">
        <v>3309</v>
      </c>
      <c r="HG45" s="189">
        <v>0</v>
      </c>
      <c r="HH45" s="189" t="s">
        <v>2699</v>
      </c>
      <c r="HI45" s="189" t="s">
        <v>30</v>
      </c>
      <c r="HJ45" s="189">
        <v>2</v>
      </c>
      <c r="HK45" s="189" t="s">
        <v>14</v>
      </c>
      <c r="HL45" s="189" t="s">
        <v>14</v>
      </c>
      <c r="HM45" s="190">
        <v>44863</v>
      </c>
      <c r="HN45" s="188" t="s">
        <v>3315</v>
      </c>
      <c r="HO45" s="182">
        <v>2</v>
      </c>
      <c r="HP45" s="182" t="s">
        <v>2699</v>
      </c>
      <c r="HQ45" s="182" t="s">
        <v>30</v>
      </c>
      <c r="HR45" s="182">
        <v>2</v>
      </c>
      <c r="HS45" s="182" t="s">
        <v>14</v>
      </c>
      <c r="HT45" s="182" t="s">
        <v>14</v>
      </c>
      <c r="HU45" s="179">
        <v>44863</v>
      </c>
      <c r="HV45" s="189" t="s">
        <v>3312</v>
      </c>
      <c r="HW45" s="189">
        <v>3</v>
      </c>
      <c r="HX45" s="189" t="s">
        <v>2699</v>
      </c>
      <c r="HY45" s="189" t="s">
        <v>30</v>
      </c>
      <c r="HZ45" s="189">
        <v>2</v>
      </c>
      <c r="IA45" s="189" t="s">
        <v>14</v>
      </c>
      <c r="IB45" s="189" t="s">
        <v>14</v>
      </c>
      <c r="IC45" s="190">
        <v>44863</v>
      </c>
      <c r="ID45" s="188" t="s">
        <v>3314</v>
      </c>
      <c r="IE45" s="182">
        <v>0</v>
      </c>
      <c r="IF45" s="182" t="s">
        <v>2699</v>
      </c>
      <c r="IG45" s="182" t="s">
        <v>30</v>
      </c>
      <c r="IH45" s="182">
        <v>2</v>
      </c>
      <c r="II45" s="182" t="s">
        <v>14</v>
      </c>
      <c r="IJ45" s="182" t="s">
        <v>14</v>
      </c>
      <c r="IK45" s="179">
        <v>44863</v>
      </c>
      <c r="IL45" s="189" t="s">
        <v>3313</v>
      </c>
      <c r="IM45" s="189">
        <v>3</v>
      </c>
      <c r="IN45" s="189" t="s">
        <v>2699</v>
      </c>
      <c r="IO45" s="189" t="s">
        <v>30</v>
      </c>
      <c r="IP45" s="189">
        <v>2</v>
      </c>
      <c r="IQ45" s="189" t="s">
        <v>14</v>
      </c>
      <c r="IR45" s="189" t="s">
        <v>14</v>
      </c>
      <c r="IS45" s="190">
        <v>44863</v>
      </c>
    </row>
    <row r="46" spans="1:253" s="283" customFormat="1" ht="12.95" customHeight="1" x14ac:dyDescent="0.2">
      <c r="A46" s="283" t="s">
        <v>2137</v>
      </c>
      <c r="B46" s="283" t="s">
        <v>9289</v>
      </c>
      <c r="C46" s="283" t="s">
        <v>2138</v>
      </c>
      <c r="D46" s="283" t="s">
        <v>2139</v>
      </c>
      <c r="E46" s="283" t="s">
        <v>8825</v>
      </c>
      <c r="F46" s="283" t="s">
        <v>6039</v>
      </c>
      <c r="G46" s="177">
        <v>10223000</v>
      </c>
      <c r="H46" s="178" t="s">
        <v>6036</v>
      </c>
      <c r="I46" s="178" t="s">
        <v>74</v>
      </c>
      <c r="J46" s="178">
        <v>1</v>
      </c>
      <c r="K46" s="178" t="s">
        <v>6038</v>
      </c>
      <c r="L46" s="178" t="s">
        <v>6037</v>
      </c>
      <c r="M46" s="179">
        <v>44976</v>
      </c>
      <c r="N46" s="188" t="s">
        <v>2143</v>
      </c>
      <c r="O46" s="180">
        <v>5936</v>
      </c>
      <c r="P46" s="180" t="s">
        <v>2140</v>
      </c>
      <c r="Q46" s="180" t="s">
        <v>30</v>
      </c>
      <c r="R46" s="180">
        <v>2</v>
      </c>
      <c r="S46" s="180" t="s">
        <v>2142</v>
      </c>
      <c r="T46" s="180" t="s">
        <v>2141</v>
      </c>
      <c r="U46" s="181">
        <v>44773</v>
      </c>
      <c r="V46" s="188" t="s">
        <v>6043</v>
      </c>
      <c r="W46" s="178">
        <v>587000</v>
      </c>
      <c r="X46" s="178" t="s">
        <v>6040</v>
      </c>
      <c r="Y46" s="178" t="s">
        <v>2025</v>
      </c>
      <c r="Z46" s="178">
        <v>2</v>
      </c>
      <c r="AA46" s="178" t="s">
        <v>6042</v>
      </c>
      <c r="AB46" s="178" t="s">
        <v>6041</v>
      </c>
      <c r="AC46" s="179">
        <v>44976</v>
      </c>
      <c r="AD46" s="188" t="s">
        <v>6046</v>
      </c>
      <c r="AE46" s="186">
        <v>34000</v>
      </c>
      <c r="AF46" s="186" t="s">
        <v>6044</v>
      </c>
      <c r="AG46" s="186" t="s">
        <v>2025</v>
      </c>
      <c r="AH46" s="186">
        <v>2</v>
      </c>
      <c r="AI46" s="186" t="s">
        <v>6045</v>
      </c>
      <c r="AJ46" s="186" t="s">
        <v>2141</v>
      </c>
      <c r="AK46" s="187">
        <v>44976</v>
      </c>
      <c r="AL46" s="188" t="s">
        <v>6047</v>
      </c>
      <c r="AM46" s="178">
        <v>34000</v>
      </c>
      <c r="AN46" s="178" t="s">
        <v>6044</v>
      </c>
      <c r="AO46" s="178" t="s">
        <v>2025</v>
      </c>
      <c r="AP46" s="178">
        <v>2</v>
      </c>
      <c r="AQ46" s="178" t="s">
        <v>6045</v>
      </c>
      <c r="AR46" s="178" t="s">
        <v>2141</v>
      </c>
      <c r="AS46" s="179">
        <v>44976</v>
      </c>
      <c r="AT46" s="189" t="s">
        <v>9939</v>
      </c>
      <c r="AU46" s="186" t="e">
        <v>#N/A</v>
      </c>
      <c r="AV46" s="186" t="e">
        <v>#N/A</v>
      </c>
      <c r="AW46" s="186" t="e">
        <v>#N/A</v>
      </c>
      <c r="AX46" s="186" t="e">
        <v>#N/A</v>
      </c>
      <c r="AY46" s="186" t="e">
        <v>#N/A</v>
      </c>
      <c r="AZ46" s="186" t="e">
        <v>#N/A</v>
      </c>
      <c r="BA46" s="187" t="e">
        <v>#N/A</v>
      </c>
      <c r="BB46" s="188" t="s">
        <v>9940</v>
      </c>
      <c r="BC46" s="178" t="e">
        <v>#N/A</v>
      </c>
      <c r="BD46" s="178" t="e">
        <v>#N/A</v>
      </c>
      <c r="BE46" s="178" t="e">
        <v>#N/A</v>
      </c>
      <c r="BF46" s="178" t="e">
        <v>#N/A</v>
      </c>
      <c r="BG46" s="178" t="e">
        <v>#N/A</v>
      </c>
      <c r="BH46" s="178" t="e">
        <v>#N/A</v>
      </c>
      <c r="BI46" s="179" t="e">
        <v>#N/A</v>
      </c>
      <c r="BJ46" s="189" t="s">
        <v>6050</v>
      </c>
      <c r="BK46" s="189">
        <v>0</v>
      </c>
      <c r="BL46" s="189" t="s">
        <v>6048</v>
      </c>
      <c r="BM46" s="189" t="s">
        <v>2025</v>
      </c>
      <c r="BN46" s="189">
        <v>2</v>
      </c>
      <c r="BO46" s="189" t="s">
        <v>6049</v>
      </c>
      <c r="BP46" s="186" t="s">
        <v>1485</v>
      </c>
      <c r="BQ46" s="190">
        <v>44976</v>
      </c>
      <c r="BR46" s="188" t="s">
        <v>9941</v>
      </c>
      <c r="BS46" s="182" t="e">
        <v>#N/A</v>
      </c>
      <c r="BT46" s="182" t="e">
        <v>#N/A</v>
      </c>
      <c r="BU46" s="182" t="e">
        <v>#N/A</v>
      </c>
      <c r="BV46" s="182" t="e">
        <v>#N/A</v>
      </c>
      <c r="BW46" s="182" t="e">
        <v>#N/A</v>
      </c>
      <c r="BX46" s="182" t="e">
        <v>#N/A</v>
      </c>
      <c r="BY46" s="179" t="e">
        <v>#N/A</v>
      </c>
      <c r="BZ46" s="189" t="s">
        <v>9942</v>
      </c>
      <c r="CA46" s="189" t="e">
        <v>#N/A</v>
      </c>
      <c r="CB46" s="189" t="e">
        <v>#N/A</v>
      </c>
      <c r="CC46" s="189" t="e">
        <v>#N/A</v>
      </c>
      <c r="CD46" s="189" t="e">
        <v>#N/A</v>
      </c>
      <c r="CE46" s="189" t="e">
        <v>#N/A</v>
      </c>
      <c r="CF46" s="189" t="e">
        <v>#N/A</v>
      </c>
      <c r="CG46" s="190" t="e">
        <v>#N/A</v>
      </c>
      <c r="CH46" s="188" t="s">
        <v>9943</v>
      </c>
      <c r="CI46" s="189" t="e">
        <v>#N/A</v>
      </c>
      <c r="CJ46" s="189" t="e">
        <v>#N/A</v>
      </c>
      <c r="CK46" s="189" t="e">
        <v>#N/A</v>
      </c>
      <c r="CL46" s="189" t="e">
        <v>#N/A</v>
      </c>
      <c r="CM46" s="189" t="e">
        <v>#N/A</v>
      </c>
      <c r="CN46" s="189" t="e">
        <v>#N/A</v>
      </c>
      <c r="CO46" s="191" t="e">
        <v>#N/A</v>
      </c>
      <c r="CP46" s="189" t="s">
        <v>9944</v>
      </c>
      <c r="CQ46" s="182" t="e">
        <v>#N/A</v>
      </c>
      <c r="CR46" s="182" t="e">
        <v>#N/A</v>
      </c>
      <c r="CS46" s="182" t="e">
        <v>#N/A</v>
      </c>
      <c r="CT46" s="182" t="e">
        <v>#N/A</v>
      </c>
      <c r="CU46" s="182" t="e">
        <v>#N/A</v>
      </c>
      <c r="CV46" s="182" t="e">
        <v>#N/A</v>
      </c>
      <c r="CW46" s="179" t="e">
        <v>#N/A</v>
      </c>
      <c r="CX46" s="189" t="s">
        <v>6053</v>
      </c>
      <c r="CY46" s="186">
        <v>34000</v>
      </c>
      <c r="CZ46" s="186" t="s">
        <v>6044</v>
      </c>
      <c r="DA46" s="186" t="s">
        <v>2025</v>
      </c>
      <c r="DB46" s="186">
        <v>2</v>
      </c>
      <c r="DC46" s="186" t="s">
        <v>2178</v>
      </c>
      <c r="DD46" s="186" t="s">
        <v>2141</v>
      </c>
      <c r="DE46" s="192">
        <v>44976</v>
      </c>
      <c r="DF46" s="188" t="s">
        <v>6055</v>
      </c>
      <c r="DG46" s="178">
        <v>553000</v>
      </c>
      <c r="DH46" s="182" t="s">
        <v>6040</v>
      </c>
      <c r="DI46" s="182" t="s">
        <v>2025</v>
      </c>
      <c r="DJ46" s="182">
        <v>2</v>
      </c>
      <c r="DK46" s="182" t="s">
        <v>6054</v>
      </c>
      <c r="DL46" s="182" t="s">
        <v>6041</v>
      </c>
      <c r="DM46" s="179">
        <v>44976</v>
      </c>
      <c r="DN46" s="189" t="s">
        <v>6057</v>
      </c>
      <c r="DO46" s="183">
        <v>0</v>
      </c>
      <c r="DP46" s="189" t="s">
        <v>6044</v>
      </c>
      <c r="DQ46" s="189" t="s">
        <v>2025</v>
      </c>
      <c r="DR46" s="189">
        <v>2</v>
      </c>
      <c r="DS46" s="189" t="s">
        <v>6056</v>
      </c>
      <c r="DT46" s="189" t="s">
        <v>2141</v>
      </c>
      <c r="DU46" s="190">
        <v>44976</v>
      </c>
      <c r="DV46" s="188" t="s">
        <v>6058</v>
      </c>
      <c r="DW46" s="178">
        <v>34000</v>
      </c>
      <c r="DX46" s="182" t="s">
        <v>6044</v>
      </c>
      <c r="DY46" s="182" t="s">
        <v>2025</v>
      </c>
      <c r="DZ46" s="182">
        <v>2</v>
      </c>
      <c r="EA46" s="182" t="s">
        <v>2178</v>
      </c>
      <c r="EB46" s="182" t="s">
        <v>2141</v>
      </c>
      <c r="EC46" s="179">
        <v>44976</v>
      </c>
      <c r="ED46" s="189" t="s">
        <v>6059</v>
      </c>
      <c r="EE46" s="186">
        <v>0</v>
      </c>
      <c r="EF46" s="189" t="s">
        <v>6044</v>
      </c>
      <c r="EG46" s="189" t="s">
        <v>2025</v>
      </c>
      <c r="EH46" s="189">
        <v>2</v>
      </c>
      <c r="EI46" s="189" t="s">
        <v>2180</v>
      </c>
      <c r="EJ46" s="189" t="s">
        <v>2141</v>
      </c>
      <c r="EK46" s="190">
        <v>44976</v>
      </c>
      <c r="EL46" s="188" t="s">
        <v>6060</v>
      </c>
      <c r="EM46" s="178">
        <v>0</v>
      </c>
      <c r="EN46" s="182" t="s">
        <v>6044</v>
      </c>
      <c r="EO46" s="182" t="s">
        <v>2025</v>
      </c>
      <c r="EP46" s="182">
        <v>2</v>
      </c>
      <c r="EQ46" s="182" t="s">
        <v>2180</v>
      </c>
      <c r="ER46" s="182" t="s">
        <v>2141</v>
      </c>
      <c r="ES46" s="179">
        <v>44976</v>
      </c>
      <c r="ET46" s="189" t="s">
        <v>6052</v>
      </c>
      <c r="EU46" s="189">
        <v>0</v>
      </c>
      <c r="EV46" s="189" t="s">
        <v>6048</v>
      </c>
      <c r="EW46" s="189" t="s">
        <v>2025</v>
      </c>
      <c r="EX46" s="189">
        <v>2</v>
      </c>
      <c r="EY46" s="189" t="s">
        <v>6051</v>
      </c>
      <c r="EZ46" s="189" t="s">
        <v>1485</v>
      </c>
      <c r="FA46" s="190">
        <v>44976</v>
      </c>
      <c r="FB46" s="188" t="s">
        <v>2145</v>
      </c>
      <c r="FC46" s="182">
        <v>2</v>
      </c>
      <c r="FD46" s="182" t="s">
        <v>14</v>
      </c>
      <c r="FE46" s="182" t="s">
        <v>30</v>
      </c>
      <c r="FF46" s="182">
        <v>2</v>
      </c>
      <c r="FG46" s="182" t="s">
        <v>2144</v>
      </c>
      <c r="FH46" s="182" t="s">
        <v>14</v>
      </c>
      <c r="FI46" s="179">
        <v>44773</v>
      </c>
      <c r="FJ46" s="188" t="s">
        <v>9945</v>
      </c>
      <c r="FK46" s="189" t="e">
        <v>#N/A</v>
      </c>
      <c r="FL46" s="189" t="e">
        <v>#N/A</v>
      </c>
      <c r="FM46" s="189" t="e">
        <v>#N/A</v>
      </c>
      <c r="FN46" s="189" t="e">
        <v>#N/A</v>
      </c>
      <c r="FO46" s="189" t="e">
        <v>#N/A</v>
      </c>
      <c r="FP46" s="186" t="e">
        <v>#N/A</v>
      </c>
      <c r="FQ46" s="187" t="e">
        <v>#N/A</v>
      </c>
      <c r="FR46" s="188" t="s">
        <v>9946</v>
      </c>
      <c r="FS46" s="182" t="e">
        <v>#N/A</v>
      </c>
      <c r="FT46" s="182" t="e">
        <v>#N/A</v>
      </c>
      <c r="FU46" s="182" t="e">
        <v>#N/A</v>
      </c>
      <c r="FV46" s="182" t="e">
        <v>#N/A</v>
      </c>
      <c r="FW46" s="182" t="e">
        <v>#N/A</v>
      </c>
      <c r="FX46" s="182" t="e">
        <v>#N/A</v>
      </c>
      <c r="FY46" s="179" t="e">
        <v>#N/A</v>
      </c>
      <c r="FZ46" s="189" t="s">
        <v>2972</v>
      </c>
      <c r="GA46" s="189">
        <v>0</v>
      </c>
      <c r="GB46" s="189" t="s">
        <v>2699</v>
      </c>
      <c r="GC46" s="189" t="s">
        <v>30</v>
      </c>
      <c r="GD46" s="189">
        <v>2</v>
      </c>
      <c r="GE46" s="189" t="s">
        <v>14</v>
      </c>
      <c r="GF46" s="189" t="s">
        <v>14</v>
      </c>
      <c r="GG46" s="190">
        <v>44862</v>
      </c>
      <c r="GH46" s="188" t="s">
        <v>2978</v>
      </c>
      <c r="GI46" s="182">
        <v>0</v>
      </c>
      <c r="GJ46" s="182" t="s">
        <v>2699</v>
      </c>
      <c r="GK46" s="182" t="s">
        <v>30</v>
      </c>
      <c r="GL46" s="182">
        <v>2</v>
      </c>
      <c r="GM46" s="182" t="s">
        <v>14</v>
      </c>
      <c r="GN46" s="182" t="s">
        <v>14</v>
      </c>
      <c r="GO46" s="179">
        <v>44862</v>
      </c>
      <c r="GP46" s="189" t="s">
        <v>2973</v>
      </c>
      <c r="GQ46" s="189">
        <v>0</v>
      </c>
      <c r="GR46" s="189" t="s">
        <v>2699</v>
      </c>
      <c r="GS46" s="189" t="s">
        <v>30</v>
      </c>
      <c r="GT46" s="189">
        <v>2</v>
      </c>
      <c r="GU46" s="189" t="s">
        <v>14</v>
      </c>
      <c r="GV46" s="189" t="s">
        <v>14</v>
      </c>
      <c r="GW46" s="190">
        <v>44862</v>
      </c>
      <c r="GX46" s="188" t="s">
        <v>2979</v>
      </c>
      <c r="GY46" s="182">
        <v>0</v>
      </c>
      <c r="GZ46" s="182" t="s">
        <v>2699</v>
      </c>
      <c r="HA46" s="182" t="s">
        <v>30</v>
      </c>
      <c r="HB46" s="182">
        <v>2</v>
      </c>
      <c r="HC46" s="182" t="s">
        <v>14</v>
      </c>
      <c r="HD46" s="182" t="s">
        <v>14</v>
      </c>
      <c r="HE46" s="179">
        <v>44862</v>
      </c>
      <c r="HF46" s="189" t="s">
        <v>2971</v>
      </c>
      <c r="HG46" s="189">
        <v>0</v>
      </c>
      <c r="HH46" s="189" t="s">
        <v>2699</v>
      </c>
      <c r="HI46" s="189" t="s">
        <v>30</v>
      </c>
      <c r="HJ46" s="189">
        <v>2</v>
      </c>
      <c r="HK46" s="189" t="s">
        <v>14</v>
      </c>
      <c r="HL46" s="189" t="s">
        <v>14</v>
      </c>
      <c r="HM46" s="190">
        <v>44862</v>
      </c>
      <c r="HN46" s="188" t="s">
        <v>2977</v>
      </c>
      <c r="HO46" s="182">
        <v>0</v>
      </c>
      <c r="HP46" s="182" t="s">
        <v>2699</v>
      </c>
      <c r="HQ46" s="182" t="s">
        <v>30</v>
      </c>
      <c r="HR46" s="182">
        <v>2</v>
      </c>
      <c r="HS46" s="182" t="s">
        <v>14</v>
      </c>
      <c r="HT46" s="182" t="s">
        <v>14</v>
      </c>
      <c r="HU46" s="179">
        <v>44862</v>
      </c>
      <c r="HV46" s="189" t="s">
        <v>2974</v>
      </c>
      <c r="HW46" s="189">
        <v>0</v>
      </c>
      <c r="HX46" s="189" t="s">
        <v>2699</v>
      </c>
      <c r="HY46" s="189" t="s">
        <v>30</v>
      </c>
      <c r="HZ46" s="189">
        <v>2</v>
      </c>
      <c r="IA46" s="189" t="s">
        <v>14</v>
      </c>
      <c r="IB46" s="189" t="s">
        <v>14</v>
      </c>
      <c r="IC46" s="190">
        <v>44862</v>
      </c>
      <c r="ID46" s="188" t="s">
        <v>2976</v>
      </c>
      <c r="IE46" s="182">
        <v>0</v>
      </c>
      <c r="IF46" s="182" t="s">
        <v>2699</v>
      </c>
      <c r="IG46" s="182" t="s">
        <v>30</v>
      </c>
      <c r="IH46" s="182">
        <v>2</v>
      </c>
      <c r="II46" s="182" t="s">
        <v>14</v>
      </c>
      <c r="IJ46" s="182" t="s">
        <v>14</v>
      </c>
      <c r="IK46" s="179">
        <v>44862</v>
      </c>
      <c r="IL46" s="189" t="s">
        <v>2975</v>
      </c>
      <c r="IM46" s="189">
        <v>0</v>
      </c>
      <c r="IN46" s="189" t="s">
        <v>2699</v>
      </c>
      <c r="IO46" s="189" t="s">
        <v>30</v>
      </c>
      <c r="IP46" s="189">
        <v>2</v>
      </c>
      <c r="IQ46" s="189" t="s">
        <v>14</v>
      </c>
      <c r="IR46" s="189" t="s">
        <v>14</v>
      </c>
      <c r="IS46" s="190">
        <v>44862</v>
      </c>
    </row>
    <row r="47" spans="1:253" s="283" customFormat="1" ht="12.95" customHeight="1" x14ac:dyDescent="0.2">
      <c r="A47" s="283" t="s">
        <v>804</v>
      </c>
      <c r="B47" s="283" t="s">
        <v>9411</v>
      </c>
      <c r="C47" s="283" t="s">
        <v>805</v>
      </c>
      <c r="D47" s="283" t="s">
        <v>806</v>
      </c>
      <c r="E47" s="283" t="s">
        <v>8826</v>
      </c>
      <c r="F47" s="283" t="s">
        <v>1656</v>
      </c>
      <c r="G47" s="177">
        <v>270213000</v>
      </c>
      <c r="H47" s="178" t="s">
        <v>1653</v>
      </c>
      <c r="I47" s="178" t="s">
        <v>30</v>
      </c>
      <c r="J47" s="178">
        <v>2</v>
      </c>
      <c r="K47" s="178" t="s">
        <v>1655</v>
      </c>
      <c r="L47" s="178" t="s">
        <v>1654</v>
      </c>
      <c r="M47" s="179">
        <v>44683</v>
      </c>
      <c r="N47" s="188" t="s">
        <v>1660</v>
      </c>
      <c r="O47" s="180">
        <v>421991</v>
      </c>
      <c r="P47" s="180" t="s">
        <v>1657</v>
      </c>
      <c r="Q47" s="180" t="s">
        <v>74</v>
      </c>
      <c r="R47" s="180">
        <v>1</v>
      </c>
      <c r="S47" s="180" t="s">
        <v>1659</v>
      </c>
      <c r="T47" s="180" t="s">
        <v>1658</v>
      </c>
      <c r="U47" s="181">
        <v>44683</v>
      </c>
      <c r="V47" s="188" t="s">
        <v>1662</v>
      </c>
      <c r="W47" s="178">
        <v>5438000</v>
      </c>
      <c r="X47" s="178" t="s">
        <v>1657</v>
      </c>
      <c r="Y47" s="178" t="s">
        <v>30</v>
      </c>
      <c r="Z47" s="178">
        <v>2</v>
      </c>
      <c r="AA47" s="178" t="s">
        <v>1661</v>
      </c>
      <c r="AB47" s="178" t="s">
        <v>1658</v>
      </c>
      <c r="AC47" s="179">
        <v>44683</v>
      </c>
      <c r="AD47" s="188" t="s">
        <v>1664</v>
      </c>
      <c r="AE47" s="186">
        <v>5438000</v>
      </c>
      <c r="AF47" s="186" t="s">
        <v>1657</v>
      </c>
      <c r="AG47" s="186" t="s">
        <v>30</v>
      </c>
      <c r="AH47" s="186">
        <v>2</v>
      </c>
      <c r="AI47" s="186" t="s">
        <v>1663</v>
      </c>
      <c r="AJ47" s="186" t="s">
        <v>1658</v>
      </c>
      <c r="AK47" s="187">
        <v>44683</v>
      </c>
      <c r="AL47" s="188" t="s">
        <v>1563</v>
      </c>
      <c r="AM47" s="178">
        <v>100000</v>
      </c>
      <c r="AN47" s="178" t="s">
        <v>1560</v>
      </c>
      <c r="AO47" s="178" t="s">
        <v>19</v>
      </c>
      <c r="AP47" s="178">
        <v>3</v>
      </c>
      <c r="AQ47" s="178" t="s">
        <v>1562</v>
      </c>
      <c r="AR47" s="178" t="s">
        <v>1561</v>
      </c>
      <c r="AS47" s="179">
        <v>44628</v>
      </c>
      <c r="AT47" s="189" t="s">
        <v>813</v>
      </c>
      <c r="AU47" s="186" t="s">
        <v>14</v>
      </c>
      <c r="AV47" s="186" t="s">
        <v>14</v>
      </c>
      <c r="AW47" s="186" t="s">
        <v>14</v>
      </c>
      <c r="AX47" s="186" t="s">
        <v>14</v>
      </c>
      <c r="AY47" s="186" t="s">
        <v>800</v>
      </c>
      <c r="AZ47" s="186" t="s">
        <v>14</v>
      </c>
      <c r="BA47" s="187">
        <v>43676</v>
      </c>
      <c r="BB47" s="188" t="s">
        <v>812</v>
      </c>
      <c r="BC47" s="178" t="s">
        <v>14</v>
      </c>
      <c r="BD47" s="178" t="s">
        <v>14</v>
      </c>
      <c r="BE47" s="178" t="s">
        <v>14</v>
      </c>
      <c r="BF47" s="178" t="s">
        <v>14</v>
      </c>
      <c r="BG47" s="178" t="s">
        <v>800</v>
      </c>
      <c r="BH47" s="178" t="s">
        <v>14</v>
      </c>
      <c r="BI47" s="179">
        <v>43676</v>
      </c>
      <c r="BJ47" s="189" t="s">
        <v>8098</v>
      </c>
      <c r="BK47" s="189">
        <v>27</v>
      </c>
      <c r="BL47" s="189" t="s">
        <v>7893</v>
      </c>
      <c r="BM47" s="189" t="s">
        <v>19</v>
      </c>
      <c r="BN47" s="189">
        <v>3</v>
      </c>
      <c r="BO47" s="189" t="s">
        <v>8097</v>
      </c>
      <c r="BP47" s="186" t="s">
        <v>1181</v>
      </c>
      <c r="BQ47" s="190">
        <v>44985</v>
      </c>
      <c r="BR47" s="188" t="s">
        <v>807</v>
      </c>
      <c r="BS47" s="182" t="s">
        <v>14</v>
      </c>
      <c r="BT47" s="182" t="s">
        <v>14</v>
      </c>
      <c r="BU47" s="182" t="s">
        <v>14</v>
      </c>
      <c r="BV47" s="182" t="s">
        <v>14</v>
      </c>
      <c r="BW47" s="182" t="s">
        <v>800</v>
      </c>
      <c r="BX47" s="182" t="s">
        <v>14</v>
      </c>
      <c r="BY47" s="179">
        <v>43676</v>
      </c>
      <c r="BZ47" s="189" t="s">
        <v>808</v>
      </c>
      <c r="CA47" s="189" t="s">
        <v>14</v>
      </c>
      <c r="CB47" s="189" t="s">
        <v>14</v>
      </c>
      <c r="CC47" s="189" t="s">
        <v>14</v>
      </c>
      <c r="CD47" s="189" t="s">
        <v>14</v>
      </c>
      <c r="CE47" s="189" t="s">
        <v>800</v>
      </c>
      <c r="CF47" s="189" t="s">
        <v>14</v>
      </c>
      <c r="CG47" s="190">
        <v>43676</v>
      </c>
      <c r="CH47" s="188" t="s">
        <v>9947</v>
      </c>
      <c r="CI47" s="189" t="e">
        <v>#N/A</v>
      </c>
      <c r="CJ47" s="189" t="e">
        <v>#N/A</v>
      </c>
      <c r="CK47" s="189" t="e">
        <v>#N/A</v>
      </c>
      <c r="CL47" s="189" t="e">
        <v>#N/A</v>
      </c>
      <c r="CM47" s="189" t="e">
        <v>#N/A</v>
      </c>
      <c r="CN47" s="189" t="e">
        <v>#N/A</v>
      </c>
      <c r="CO47" s="191" t="e">
        <v>#N/A</v>
      </c>
      <c r="CP47" s="189" t="s">
        <v>811</v>
      </c>
      <c r="CQ47" s="182" t="s">
        <v>14</v>
      </c>
      <c r="CR47" s="182" t="s">
        <v>14</v>
      </c>
      <c r="CS47" s="182" t="s">
        <v>14</v>
      </c>
      <c r="CT47" s="182" t="s">
        <v>14</v>
      </c>
      <c r="CU47" s="182" t="s">
        <v>800</v>
      </c>
      <c r="CV47" s="182" t="s">
        <v>14</v>
      </c>
      <c r="CW47" s="179">
        <v>43676</v>
      </c>
      <c r="CX47" s="189" t="s">
        <v>1665</v>
      </c>
      <c r="CY47" s="186">
        <v>100000</v>
      </c>
      <c r="CZ47" s="186" t="s">
        <v>1560</v>
      </c>
      <c r="DA47" s="186" t="s">
        <v>19</v>
      </c>
      <c r="DB47" s="186">
        <v>3</v>
      </c>
      <c r="DC47" s="186" t="s">
        <v>1666</v>
      </c>
      <c r="DD47" s="186" t="s">
        <v>1561</v>
      </c>
      <c r="DE47" s="192">
        <v>44683</v>
      </c>
      <c r="DF47" s="188" t="s">
        <v>1708</v>
      </c>
      <c r="DG47" s="178">
        <v>0</v>
      </c>
      <c r="DH47" s="182" t="s">
        <v>14</v>
      </c>
      <c r="DI47" s="182" t="s">
        <v>19</v>
      </c>
      <c r="DJ47" s="182">
        <v>3</v>
      </c>
      <c r="DK47" s="182" t="s">
        <v>1707</v>
      </c>
      <c r="DL47" s="182" t="s">
        <v>14</v>
      </c>
      <c r="DM47" s="179">
        <v>44718</v>
      </c>
      <c r="DN47" s="189" t="s">
        <v>1706</v>
      </c>
      <c r="DO47" s="186">
        <v>5338000</v>
      </c>
      <c r="DP47" s="189" t="s">
        <v>1703</v>
      </c>
      <c r="DQ47" s="189" t="s">
        <v>30</v>
      </c>
      <c r="DR47" s="189">
        <v>2</v>
      </c>
      <c r="DS47" s="189" t="s">
        <v>1705</v>
      </c>
      <c r="DT47" s="189" t="s">
        <v>1704</v>
      </c>
      <c r="DU47" s="190">
        <v>44712</v>
      </c>
      <c r="DV47" s="188" t="s">
        <v>1667</v>
      </c>
      <c r="DW47" s="178">
        <v>100000</v>
      </c>
      <c r="DX47" s="182" t="s">
        <v>1560</v>
      </c>
      <c r="DY47" s="182" t="s">
        <v>19</v>
      </c>
      <c r="DZ47" s="182">
        <v>3</v>
      </c>
      <c r="EA47" s="182" t="s">
        <v>1666</v>
      </c>
      <c r="EB47" s="182" t="s">
        <v>1561</v>
      </c>
      <c r="EC47" s="179">
        <v>44683</v>
      </c>
      <c r="ED47" s="189" t="s">
        <v>1669</v>
      </c>
      <c r="EE47" s="186">
        <v>0</v>
      </c>
      <c r="EF47" s="189" t="s">
        <v>14</v>
      </c>
      <c r="EG47" s="189" t="s">
        <v>19</v>
      </c>
      <c r="EH47" s="189">
        <v>3</v>
      </c>
      <c r="EI47" s="189" t="s">
        <v>1668</v>
      </c>
      <c r="EJ47" s="189" t="s">
        <v>14</v>
      </c>
      <c r="EK47" s="190">
        <v>44683</v>
      </c>
      <c r="EL47" s="188" t="s">
        <v>1670</v>
      </c>
      <c r="EM47" s="178">
        <v>0</v>
      </c>
      <c r="EN47" s="182" t="s">
        <v>14</v>
      </c>
      <c r="EO47" s="182" t="s">
        <v>19</v>
      </c>
      <c r="EP47" s="182">
        <v>3</v>
      </c>
      <c r="EQ47" s="182" t="s">
        <v>1668</v>
      </c>
      <c r="ER47" s="182" t="s">
        <v>14</v>
      </c>
      <c r="ES47" s="179">
        <v>44683</v>
      </c>
      <c r="ET47" s="189" t="s">
        <v>8099</v>
      </c>
      <c r="EU47" s="189">
        <v>365</v>
      </c>
      <c r="EV47" s="189" t="s">
        <v>8093</v>
      </c>
      <c r="EW47" s="189" t="s">
        <v>19</v>
      </c>
      <c r="EX47" s="189">
        <v>3</v>
      </c>
      <c r="EY47" s="189" t="s">
        <v>8097</v>
      </c>
      <c r="EZ47" s="189" t="s">
        <v>8094</v>
      </c>
      <c r="FA47" s="190">
        <v>44985</v>
      </c>
      <c r="FB47" s="188" t="s">
        <v>810</v>
      </c>
      <c r="FC47" s="182">
        <v>4</v>
      </c>
      <c r="FD47" s="182" t="s">
        <v>14</v>
      </c>
      <c r="FE47" s="182" t="s">
        <v>74</v>
      </c>
      <c r="FF47" s="182">
        <v>1</v>
      </c>
      <c r="FG47" s="182" t="s">
        <v>809</v>
      </c>
      <c r="FH47" s="182" t="s">
        <v>14</v>
      </c>
      <c r="FI47" s="179">
        <v>43676</v>
      </c>
      <c r="FJ47" s="188" t="s">
        <v>814</v>
      </c>
      <c r="FK47" s="189" t="s">
        <v>14</v>
      </c>
      <c r="FL47" s="189" t="s">
        <v>14</v>
      </c>
      <c r="FM47" s="189" t="s">
        <v>14</v>
      </c>
      <c r="FN47" s="189" t="s">
        <v>14</v>
      </c>
      <c r="FO47" s="189" t="s">
        <v>800</v>
      </c>
      <c r="FP47" s="186" t="s">
        <v>14</v>
      </c>
      <c r="FQ47" s="187">
        <v>43676</v>
      </c>
      <c r="FR47" s="188" t="s">
        <v>815</v>
      </c>
      <c r="FS47" s="182" t="s">
        <v>14</v>
      </c>
      <c r="FT47" s="182" t="s">
        <v>14</v>
      </c>
      <c r="FU47" s="182" t="s">
        <v>14</v>
      </c>
      <c r="FV47" s="182" t="s">
        <v>14</v>
      </c>
      <c r="FW47" s="182" t="s">
        <v>800</v>
      </c>
      <c r="FX47" s="182" t="s">
        <v>14</v>
      </c>
      <c r="FY47" s="179">
        <v>43676</v>
      </c>
      <c r="FZ47" s="189" t="s">
        <v>3704</v>
      </c>
      <c r="GA47" s="189">
        <v>1</v>
      </c>
      <c r="GB47" s="189" t="s">
        <v>2699</v>
      </c>
      <c r="GC47" s="189" t="s">
        <v>30</v>
      </c>
      <c r="GD47" s="189">
        <v>2</v>
      </c>
      <c r="GE47" s="189" t="s">
        <v>14</v>
      </c>
      <c r="GF47" s="189" t="s">
        <v>14</v>
      </c>
      <c r="GG47" s="190">
        <v>44865</v>
      </c>
      <c r="GH47" s="188" t="s">
        <v>3710</v>
      </c>
      <c r="GI47" s="182">
        <v>2</v>
      </c>
      <c r="GJ47" s="182" t="s">
        <v>2699</v>
      </c>
      <c r="GK47" s="182" t="s">
        <v>30</v>
      </c>
      <c r="GL47" s="182">
        <v>2</v>
      </c>
      <c r="GM47" s="182" t="s">
        <v>14</v>
      </c>
      <c r="GN47" s="182" t="s">
        <v>14</v>
      </c>
      <c r="GO47" s="179">
        <v>44865</v>
      </c>
      <c r="GP47" s="189" t="s">
        <v>3705</v>
      </c>
      <c r="GQ47" s="189">
        <v>2</v>
      </c>
      <c r="GR47" s="189" t="s">
        <v>2699</v>
      </c>
      <c r="GS47" s="189" t="s">
        <v>30</v>
      </c>
      <c r="GT47" s="189">
        <v>2</v>
      </c>
      <c r="GU47" s="189" t="s">
        <v>14</v>
      </c>
      <c r="GV47" s="189" t="s">
        <v>14</v>
      </c>
      <c r="GW47" s="190">
        <v>44865</v>
      </c>
      <c r="GX47" s="188" t="s">
        <v>3711</v>
      </c>
      <c r="GY47" s="182">
        <v>0</v>
      </c>
      <c r="GZ47" s="182" t="s">
        <v>2699</v>
      </c>
      <c r="HA47" s="182" t="s">
        <v>30</v>
      </c>
      <c r="HB47" s="182">
        <v>2</v>
      </c>
      <c r="HC47" s="182" t="s">
        <v>14</v>
      </c>
      <c r="HD47" s="182" t="s">
        <v>14</v>
      </c>
      <c r="HE47" s="179">
        <v>44865</v>
      </c>
      <c r="HF47" s="189" t="s">
        <v>3703</v>
      </c>
      <c r="HG47" s="189">
        <v>2</v>
      </c>
      <c r="HH47" s="189" t="s">
        <v>2699</v>
      </c>
      <c r="HI47" s="189" t="s">
        <v>30</v>
      </c>
      <c r="HJ47" s="189">
        <v>2</v>
      </c>
      <c r="HK47" s="189" t="s">
        <v>14</v>
      </c>
      <c r="HL47" s="189" t="s">
        <v>14</v>
      </c>
      <c r="HM47" s="190">
        <v>44865</v>
      </c>
      <c r="HN47" s="188" t="s">
        <v>3709</v>
      </c>
      <c r="HO47" s="182">
        <v>3</v>
      </c>
      <c r="HP47" s="182" t="s">
        <v>2699</v>
      </c>
      <c r="HQ47" s="182" t="s">
        <v>30</v>
      </c>
      <c r="HR47" s="182">
        <v>2</v>
      </c>
      <c r="HS47" s="182" t="s">
        <v>14</v>
      </c>
      <c r="HT47" s="182" t="s">
        <v>14</v>
      </c>
      <c r="HU47" s="179">
        <v>44865</v>
      </c>
      <c r="HV47" s="189" t="s">
        <v>3706</v>
      </c>
      <c r="HW47" s="189">
        <v>1</v>
      </c>
      <c r="HX47" s="189" t="s">
        <v>2699</v>
      </c>
      <c r="HY47" s="189" t="s">
        <v>30</v>
      </c>
      <c r="HZ47" s="189">
        <v>2</v>
      </c>
      <c r="IA47" s="189" t="s">
        <v>14</v>
      </c>
      <c r="IB47" s="189" t="s">
        <v>14</v>
      </c>
      <c r="IC47" s="190">
        <v>44865</v>
      </c>
      <c r="ID47" s="188" t="s">
        <v>3708</v>
      </c>
      <c r="IE47" s="182">
        <v>0</v>
      </c>
      <c r="IF47" s="182" t="s">
        <v>2699</v>
      </c>
      <c r="IG47" s="182" t="s">
        <v>30</v>
      </c>
      <c r="IH47" s="182">
        <v>2</v>
      </c>
      <c r="II47" s="182" t="s">
        <v>14</v>
      </c>
      <c r="IJ47" s="182" t="s">
        <v>14</v>
      </c>
      <c r="IK47" s="179">
        <v>44865</v>
      </c>
      <c r="IL47" s="189" t="s">
        <v>3707</v>
      </c>
      <c r="IM47" s="189">
        <v>3</v>
      </c>
      <c r="IN47" s="189" t="s">
        <v>2699</v>
      </c>
      <c r="IO47" s="189" t="s">
        <v>30</v>
      </c>
      <c r="IP47" s="189">
        <v>2</v>
      </c>
      <c r="IQ47" s="189" t="s">
        <v>14</v>
      </c>
      <c r="IR47" s="189" t="s">
        <v>14</v>
      </c>
      <c r="IS47" s="190">
        <v>44865</v>
      </c>
    </row>
    <row r="48" spans="1:253" s="283" customFormat="1" ht="12.95" customHeight="1" x14ac:dyDescent="0.2">
      <c r="A48" s="283" t="s">
        <v>1313</v>
      </c>
      <c r="B48" s="283" t="s">
        <v>9416</v>
      </c>
      <c r="C48" s="283" t="s">
        <v>1314</v>
      </c>
      <c r="D48" s="283" t="s">
        <v>806</v>
      </c>
      <c r="E48" s="283" t="s">
        <v>8826</v>
      </c>
      <c r="F48" s="283" t="s">
        <v>4219</v>
      </c>
      <c r="G48" s="177">
        <v>270213000</v>
      </c>
      <c r="H48" s="178" t="s">
        <v>1653</v>
      </c>
      <c r="I48" s="178" t="s">
        <v>2025</v>
      </c>
      <c r="J48" s="178">
        <v>2</v>
      </c>
      <c r="K48" s="178" t="s">
        <v>4218</v>
      </c>
      <c r="L48" s="178" t="s">
        <v>1654</v>
      </c>
      <c r="M48" s="179">
        <v>44893</v>
      </c>
      <c r="N48" s="188" t="s">
        <v>4223</v>
      </c>
      <c r="O48" s="180">
        <v>435319</v>
      </c>
      <c r="P48" s="180" t="s">
        <v>4220</v>
      </c>
      <c r="Q48" s="180" t="s">
        <v>74</v>
      </c>
      <c r="R48" s="180">
        <v>1</v>
      </c>
      <c r="S48" s="180" t="s">
        <v>4222</v>
      </c>
      <c r="T48" s="180" t="s">
        <v>4221</v>
      </c>
      <c r="U48" s="181">
        <v>44893</v>
      </c>
      <c r="V48" s="188" t="s">
        <v>4225</v>
      </c>
      <c r="W48" s="178">
        <v>22299000</v>
      </c>
      <c r="X48" s="178" t="s">
        <v>4220</v>
      </c>
      <c r="Y48" s="178" t="s">
        <v>2025</v>
      </c>
      <c r="Z48" s="178">
        <v>2</v>
      </c>
      <c r="AA48" s="178" t="s">
        <v>4224</v>
      </c>
      <c r="AB48" s="178" t="s">
        <v>4221</v>
      </c>
      <c r="AC48" s="179">
        <v>44893</v>
      </c>
      <c r="AD48" s="188" t="s">
        <v>4229</v>
      </c>
      <c r="AE48" s="186">
        <v>7238000</v>
      </c>
      <c r="AF48" s="186" t="s">
        <v>4226</v>
      </c>
      <c r="AG48" s="186" t="s">
        <v>2025</v>
      </c>
      <c r="AH48" s="186">
        <v>2</v>
      </c>
      <c r="AI48" s="186" t="s">
        <v>4228</v>
      </c>
      <c r="AJ48" s="186" t="s">
        <v>4227</v>
      </c>
      <c r="AK48" s="187">
        <v>44893</v>
      </c>
      <c r="AL48" s="188" t="s">
        <v>4233</v>
      </c>
      <c r="AM48" s="178">
        <v>162000</v>
      </c>
      <c r="AN48" s="178" t="s">
        <v>4230</v>
      </c>
      <c r="AO48" s="178" t="s">
        <v>19</v>
      </c>
      <c r="AP48" s="178">
        <v>3</v>
      </c>
      <c r="AQ48" s="178" t="s">
        <v>4232</v>
      </c>
      <c r="AR48" s="178" t="s">
        <v>4231</v>
      </c>
      <c r="AS48" s="179">
        <v>44893</v>
      </c>
      <c r="AT48" s="189" t="s">
        <v>4237</v>
      </c>
      <c r="AU48" s="186">
        <v>2000</v>
      </c>
      <c r="AV48" s="186" t="s">
        <v>4234</v>
      </c>
      <c r="AW48" s="186" t="s">
        <v>2025</v>
      </c>
      <c r="AX48" s="186">
        <v>2</v>
      </c>
      <c r="AY48" s="186" t="s">
        <v>4236</v>
      </c>
      <c r="AZ48" s="186" t="s">
        <v>4235</v>
      </c>
      <c r="BA48" s="187">
        <v>44893</v>
      </c>
      <c r="BB48" s="188" t="s">
        <v>9948</v>
      </c>
      <c r="BC48" s="178" t="e">
        <v>#N/A</v>
      </c>
      <c r="BD48" s="178" t="e">
        <v>#N/A</v>
      </c>
      <c r="BE48" s="178" t="e">
        <v>#N/A</v>
      </c>
      <c r="BF48" s="178" t="e">
        <v>#N/A</v>
      </c>
      <c r="BG48" s="178" t="e">
        <v>#N/A</v>
      </c>
      <c r="BH48" s="178" t="e">
        <v>#N/A</v>
      </c>
      <c r="BI48" s="179" t="e">
        <v>#N/A</v>
      </c>
      <c r="BJ48" s="189" t="s">
        <v>8101</v>
      </c>
      <c r="BK48" s="189">
        <v>365</v>
      </c>
      <c r="BL48" s="189" t="s">
        <v>8093</v>
      </c>
      <c r="BM48" s="189" t="s">
        <v>19</v>
      </c>
      <c r="BN48" s="189">
        <v>3</v>
      </c>
      <c r="BO48" s="189" t="s">
        <v>8100</v>
      </c>
      <c r="BP48" s="186" t="s">
        <v>8094</v>
      </c>
      <c r="BQ48" s="190">
        <v>44985</v>
      </c>
      <c r="BR48" s="188" t="s">
        <v>9949</v>
      </c>
      <c r="BS48" s="182" t="e">
        <v>#N/A</v>
      </c>
      <c r="BT48" s="182" t="e">
        <v>#N/A</v>
      </c>
      <c r="BU48" s="182" t="e">
        <v>#N/A</v>
      </c>
      <c r="BV48" s="182" t="e">
        <v>#N/A</v>
      </c>
      <c r="BW48" s="182" t="e">
        <v>#N/A</v>
      </c>
      <c r="BX48" s="182" t="e">
        <v>#N/A</v>
      </c>
      <c r="BY48" s="179" t="e">
        <v>#N/A</v>
      </c>
      <c r="BZ48" s="189" t="s">
        <v>9950</v>
      </c>
      <c r="CA48" s="189" t="e">
        <v>#N/A</v>
      </c>
      <c r="CB48" s="189" t="e">
        <v>#N/A</v>
      </c>
      <c r="CC48" s="189" t="e">
        <v>#N/A</v>
      </c>
      <c r="CD48" s="189" t="e">
        <v>#N/A</v>
      </c>
      <c r="CE48" s="189" t="e">
        <v>#N/A</v>
      </c>
      <c r="CF48" s="189" t="e">
        <v>#N/A</v>
      </c>
      <c r="CG48" s="190" t="e">
        <v>#N/A</v>
      </c>
      <c r="CH48" s="188" t="s">
        <v>9951</v>
      </c>
      <c r="CI48" s="189" t="e">
        <v>#N/A</v>
      </c>
      <c r="CJ48" s="189" t="e">
        <v>#N/A</v>
      </c>
      <c r="CK48" s="189" t="e">
        <v>#N/A</v>
      </c>
      <c r="CL48" s="189" t="e">
        <v>#N/A</v>
      </c>
      <c r="CM48" s="189" t="e">
        <v>#N/A</v>
      </c>
      <c r="CN48" s="189" t="e">
        <v>#N/A</v>
      </c>
      <c r="CO48" s="191" t="e">
        <v>#N/A</v>
      </c>
      <c r="CP48" s="189" t="s">
        <v>9952</v>
      </c>
      <c r="CQ48" s="182" t="e">
        <v>#N/A</v>
      </c>
      <c r="CR48" s="182" t="e">
        <v>#N/A</v>
      </c>
      <c r="CS48" s="182" t="e">
        <v>#N/A</v>
      </c>
      <c r="CT48" s="182" t="e">
        <v>#N/A</v>
      </c>
      <c r="CU48" s="182" t="e">
        <v>#N/A</v>
      </c>
      <c r="CV48" s="182" t="e">
        <v>#N/A</v>
      </c>
      <c r="CW48" s="179" t="e">
        <v>#N/A</v>
      </c>
      <c r="CX48" s="189" t="s">
        <v>4238</v>
      </c>
      <c r="CY48" s="186">
        <v>162000</v>
      </c>
      <c r="CZ48" s="186" t="s">
        <v>4247</v>
      </c>
      <c r="DA48" s="186" t="s">
        <v>2025</v>
      </c>
      <c r="DB48" s="186">
        <v>2</v>
      </c>
      <c r="DC48" s="186" t="s">
        <v>4249</v>
      </c>
      <c r="DD48" s="186" t="s">
        <v>4248</v>
      </c>
      <c r="DE48" s="192">
        <v>44893</v>
      </c>
      <c r="DF48" s="188" t="s">
        <v>4242</v>
      </c>
      <c r="DG48" s="178">
        <v>15061000</v>
      </c>
      <c r="DH48" s="182" t="s">
        <v>4239</v>
      </c>
      <c r="DI48" s="182" t="s">
        <v>19</v>
      </c>
      <c r="DJ48" s="182">
        <v>3</v>
      </c>
      <c r="DK48" s="182" t="s">
        <v>4241</v>
      </c>
      <c r="DL48" s="182" t="s">
        <v>4240</v>
      </c>
      <c r="DM48" s="179">
        <v>44893</v>
      </c>
      <c r="DN48" s="189" t="s">
        <v>4246</v>
      </c>
      <c r="DO48" s="186">
        <v>7076000</v>
      </c>
      <c r="DP48" s="189" t="s">
        <v>4243</v>
      </c>
      <c r="DQ48" s="189" t="s">
        <v>2025</v>
      </c>
      <c r="DR48" s="189">
        <v>2</v>
      </c>
      <c r="DS48" s="189" t="s">
        <v>4245</v>
      </c>
      <c r="DT48" s="189" t="s">
        <v>4244</v>
      </c>
      <c r="DU48" s="190">
        <v>44893</v>
      </c>
      <c r="DV48" s="188" t="s">
        <v>4250</v>
      </c>
      <c r="DW48" s="178">
        <v>162000</v>
      </c>
      <c r="DX48" s="182" t="s">
        <v>4247</v>
      </c>
      <c r="DY48" s="182" t="s">
        <v>2025</v>
      </c>
      <c r="DZ48" s="182">
        <v>2</v>
      </c>
      <c r="EA48" s="182" t="s">
        <v>4249</v>
      </c>
      <c r="EB48" s="182" t="s">
        <v>4248</v>
      </c>
      <c r="EC48" s="179">
        <v>44893</v>
      </c>
      <c r="ED48" s="189" t="s">
        <v>4252</v>
      </c>
      <c r="EE48" s="186">
        <v>0</v>
      </c>
      <c r="EF48" s="189" t="s">
        <v>14</v>
      </c>
      <c r="EG48" s="189" t="s">
        <v>19</v>
      </c>
      <c r="EH48" s="189">
        <v>3</v>
      </c>
      <c r="EI48" s="189" t="s">
        <v>4251</v>
      </c>
      <c r="EJ48" s="189" t="s">
        <v>14</v>
      </c>
      <c r="EK48" s="190">
        <v>44893</v>
      </c>
      <c r="EL48" s="188" t="s">
        <v>4253</v>
      </c>
      <c r="EM48" s="178">
        <v>0</v>
      </c>
      <c r="EN48" s="182" t="s">
        <v>14</v>
      </c>
      <c r="EO48" s="182" t="s">
        <v>19</v>
      </c>
      <c r="EP48" s="182">
        <v>3</v>
      </c>
      <c r="EQ48" s="182" t="s">
        <v>4251</v>
      </c>
      <c r="ER48" s="182" t="s">
        <v>14</v>
      </c>
      <c r="ES48" s="179">
        <v>44893</v>
      </c>
      <c r="ET48" s="189" t="s">
        <v>8102</v>
      </c>
      <c r="EU48" s="189">
        <v>365</v>
      </c>
      <c r="EV48" s="189" t="s">
        <v>8093</v>
      </c>
      <c r="EW48" s="189" t="s">
        <v>19</v>
      </c>
      <c r="EX48" s="189">
        <v>3</v>
      </c>
      <c r="EY48" s="189" t="s">
        <v>8100</v>
      </c>
      <c r="EZ48" s="189" t="s">
        <v>8094</v>
      </c>
      <c r="FA48" s="190">
        <v>44985</v>
      </c>
      <c r="FB48" s="188" t="s">
        <v>4257</v>
      </c>
      <c r="FC48" s="182">
        <v>4</v>
      </c>
      <c r="FD48" s="182" t="s">
        <v>4254</v>
      </c>
      <c r="FE48" s="182" t="s">
        <v>2025</v>
      </c>
      <c r="FF48" s="182">
        <v>2</v>
      </c>
      <c r="FG48" s="182" t="s">
        <v>4256</v>
      </c>
      <c r="FH48" s="182" t="s">
        <v>4255</v>
      </c>
      <c r="FI48" s="179">
        <v>44893</v>
      </c>
      <c r="FJ48" s="188" t="s">
        <v>1315</v>
      </c>
      <c r="FK48" s="189" t="s">
        <v>14</v>
      </c>
      <c r="FL48" s="189" t="s">
        <v>1294</v>
      </c>
      <c r="FM48" s="189" t="s">
        <v>14</v>
      </c>
      <c r="FN48" s="189" t="s">
        <v>14</v>
      </c>
      <c r="FO48" s="189" t="s">
        <v>14</v>
      </c>
      <c r="FP48" s="186" t="s">
        <v>14</v>
      </c>
      <c r="FQ48" s="187">
        <v>44227</v>
      </c>
      <c r="FR48" s="188" t="s">
        <v>1316</v>
      </c>
      <c r="FS48" s="182" t="s">
        <v>14</v>
      </c>
      <c r="FT48" s="182" t="s">
        <v>1294</v>
      </c>
      <c r="FU48" s="182" t="s">
        <v>14</v>
      </c>
      <c r="FV48" s="182" t="s">
        <v>14</v>
      </c>
      <c r="FW48" s="182" t="s">
        <v>14</v>
      </c>
      <c r="FX48" s="182" t="s">
        <v>14</v>
      </c>
      <c r="FY48" s="179">
        <v>44227</v>
      </c>
      <c r="FZ48" s="189" t="s">
        <v>4572</v>
      </c>
      <c r="GA48" s="189">
        <v>1</v>
      </c>
      <c r="GB48" s="189" t="s">
        <v>2699</v>
      </c>
      <c r="GC48" s="189" t="s">
        <v>30</v>
      </c>
      <c r="GD48" s="189">
        <v>2</v>
      </c>
      <c r="GE48" s="189" t="s">
        <v>14</v>
      </c>
      <c r="GF48" s="189" t="s">
        <v>14</v>
      </c>
      <c r="GG48" s="190">
        <v>44894</v>
      </c>
      <c r="GH48" s="188" t="s">
        <v>4578</v>
      </c>
      <c r="GI48" s="182">
        <v>2</v>
      </c>
      <c r="GJ48" s="182" t="s">
        <v>2699</v>
      </c>
      <c r="GK48" s="182" t="s">
        <v>30</v>
      </c>
      <c r="GL48" s="182">
        <v>2</v>
      </c>
      <c r="GM48" s="182" t="s">
        <v>14</v>
      </c>
      <c r="GN48" s="182" t="s">
        <v>14</v>
      </c>
      <c r="GO48" s="179">
        <v>44894</v>
      </c>
      <c r="GP48" s="189" t="s">
        <v>4573</v>
      </c>
      <c r="GQ48" s="189">
        <v>2</v>
      </c>
      <c r="GR48" s="189" t="s">
        <v>2699</v>
      </c>
      <c r="GS48" s="189" t="s">
        <v>30</v>
      </c>
      <c r="GT48" s="189">
        <v>2</v>
      </c>
      <c r="GU48" s="189" t="s">
        <v>14</v>
      </c>
      <c r="GV48" s="189" t="s">
        <v>14</v>
      </c>
      <c r="GW48" s="190">
        <v>44894</v>
      </c>
      <c r="GX48" s="188" t="s">
        <v>4579</v>
      </c>
      <c r="GY48" s="182">
        <v>0</v>
      </c>
      <c r="GZ48" s="182" t="s">
        <v>2699</v>
      </c>
      <c r="HA48" s="182" t="s">
        <v>30</v>
      </c>
      <c r="HB48" s="182">
        <v>2</v>
      </c>
      <c r="HC48" s="182" t="s">
        <v>14</v>
      </c>
      <c r="HD48" s="182" t="s">
        <v>14</v>
      </c>
      <c r="HE48" s="179">
        <v>44894</v>
      </c>
      <c r="HF48" s="189" t="s">
        <v>4571</v>
      </c>
      <c r="HG48" s="189">
        <v>2</v>
      </c>
      <c r="HH48" s="189" t="s">
        <v>2699</v>
      </c>
      <c r="HI48" s="189" t="s">
        <v>30</v>
      </c>
      <c r="HJ48" s="189">
        <v>2</v>
      </c>
      <c r="HK48" s="189" t="s">
        <v>14</v>
      </c>
      <c r="HL48" s="189" t="s">
        <v>14</v>
      </c>
      <c r="HM48" s="190">
        <v>44894</v>
      </c>
      <c r="HN48" s="188" t="s">
        <v>4577</v>
      </c>
      <c r="HO48" s="182">
        <v>3</v>
      </c>
      <c r="HP48" s="182" t="s">
        <v>2699</v>
      </c>
      <c r="HQ48" s="182" t="s">
        <v>30</v>
      </c>
      <c r="HR48" s="182">
        <v>2</v>
      </c>
      <c r="HS48" s="182" t="s">
        <v>14</v>
      </c>
      <c r="HT48" s="182" t="s">
        <v>14</v>
      </c>
      <c r="HU48" s="179">
        <v>44894</v>
      </c>
      <c r="HV48" s="189" t="s">
        <v>4574</v>
      </c>
      <c r="HW48" s="189">
        <v>1</v>
      </c>
      <c r="HX48" s="189" t="s">
        <v>2699</v>
      </c>
      <c r="HY48" s="189" t="s">
        <v>30</v>
      </c>
      <c r="HZ48" s="189">
        <v>2</v>
      </c>
      <c r="IA48" s="189" t="s">
        <v>14</v>
      </c>
      <c r="IB48" s="189" t="s">
        <v>14</v>
      </c>
      <c r="IC48" s="190">
        <v>44894</v>
      </c>
      <c r="ID48" s="188" t="s">
        <v>4576</v>
      </c>
      <c r="IE48" s="182">
        <v>0</v>
      </c>
      <c r="IF48" s="182" t="s">
        <v>2699</v>
      </c>
      <c r="IG48" s="182" t="s">
        <v>30</v>
      </c>
      <c r="IH48" s="182">
        <v>2</v>
      </c>
      <c r="II48" s="182" t="s">
        <v>14</v>
      </c>
      <c r="IJ48" s="182" t="s">
        <v>14</v>
      </c>
      <c r="IK48" s="179">
        <v>44894</v>
      </c>
      <c r="IL48" s="189" t="s">
        <v>4575</v>
      </c>
      <c r="IM48" s="189">
        <v>3</v>
      </c>
      <c r="IN48" s="189" t="s">
        <v>2699</v>
      </c>
      <c r="IO48" s="189" t="s">
        <v>30</v>
      </c>
      <c r="IP48" s="189">
        <v>2</v>
      </c>
      <c r="IQ48" s="189" t="s">
        <v>14</v>
      </c>
      <c r="IR48" s="189" t="s">
        <v>14</v>
      </c>
      <c r="IS48" s="190">
        <v>44894</v>
      </c>
    </row>
    <row r="49" spans="1:253" s="283" customFormat="1" ht="12.95" customHeight="1" x14ac:dyDescent="0.2">
      <c r="A49" s="283" t="s">
        <v>4258</v>
      </c>
      <c r="B49" s="283" t="s">
        <v>9275</v>
      </c>
      <c r="C49" s="283" t="s">
        <v>4259</v>
      </c>
      <c r="D49" s="283" t="s">
        <v>806</v>
      </c>
      <c r="E49" s="283" t="s">
        <v>8826</v>
      </c>
      <c r="F49" s="283" t="s">
        <v>4260</v>
      </c>
      <c r="G49" s="177">
        <v>270213000</v>
      </c>
      <c r="H49" s="178" t="s">
        <v>1653</v>
      </c>
      <c r="I49" s="178" t="s">
        <v>2025</v>
      </c>
      <c r="J49" s="178">
        <v>2</v>
      </c>
      <c r="K49" s="178" t="s">
        <v>4218</v>
      </c>
      <c r="L49" s="178" t="s">
        <v>1654</v>
      </c>
      <c r="M49" s="179">
        <v>44893</v>
      </c>
      <c r="N49" s="188" t="s">
        <v>4263</v>
      </c>
      <c r="O49" s="180">
        <v>13328</v>
      </c>
      <c r="P49" s="180" t="s">
        <v>4220</v>
      </c>
      <c r="Q49" s="180" t="s">
        <v>74</v>
      </c>
      <c r="R49" s="180">
        <v>1</v>
      </c>
      <c r="S49" s="180" t="s">
        <v>4262</v>
      </c>
      <c r="T49" s="180" t="s">
        <v>4261</v>
      </c>
      <c r="U49" s="181">
        <v>44893</v>
      </c>
      <c r="V49" s="188" t="s">
        <v>4265</v>
      </c>
      <c r="W49" s="178">
        <v>16861000</v>
      </c>
      <c r="X49" s="178" t="s">
        <v>4220</v>
      </c>
      <c r="Y49" s="178" t="s">
        <v>2025</v>
      </c>
      <c r="Z49" s="178">
        <v>2</v>
      </c>
      <c r="AA49" s="178" t="s">
        <v>4264</v>
      </c>
      <c r="AB49" s="178" t="s">
        <v>4261</v>
      </c>
      <c r="AC49" s="179">
        <v>44893</v>
      </c>
      <c r="AD49" s="188" t="s">
        <v>4269</v>
      </c>
      <c r="AE49" s="186">
        <v>1800000</v>
      </c>
      <c r="AF49" s="186" t="s">
        <v>4266</v>
      </c>
      <c r="AG49" s="186" t="s">
        <v>2025</v>
      </c>
      <c r="AH49" s="186">
        <v>2</v>
      </c>
      <c r="AI49" s="186" t="s">
        <v>4268</v>
      </c>
      <c r="AJ49" s="186" t="s">
        <v>4267</v>
      </c>
      <c r="AK49" s="187">
        <v>44893</v>
      </c>
      <c r="AL49" s="188" t="s">
        <v>5309</v>
      </c>
      <c r="AM49" s="178">
        <v>73000</v>
      </c>
      <c r="AN49" s="178" t="s">
        <v>5306</v>
      </c>
      <c r="AO49" s="178" t="s">
        <v>2025</v>
      </c>
      <c r="AP49" s="178">
        <v>2</v>
      </c>
      <c r="AQ49" s="178" t="s">
        <v>5308</v>
      </c>
      <c r="AR49" s="178" t="s">
        <v>5307</v>
      </c>
      <c r="AS49" s="179">
        <v>44955</v>
      </c>
      <c r="AT49" s="189" t="s">
        <v>5311</v>
      </c>
      <c r="AU49" s="186">
        <v>7700</v>
      </c>
      <c r="AV49" s="186" t="s">
        <v>5306</v>
      </c>
      <c r="AW49" s="186" t="s">
        <v>2025</v>
      </c>
      <c r="AX49" s="186">
        <v>2</v>
      </c>
      <c r="AY49" s="186" t="s">
        <v>5310</v>
      </c>
      <c r="AZ49" s="186" t="s">
        <v>5307</v>
      </c>
      <c r="BA49" s="187">
        <v>44955</v>
      </c>
      <c r="BB49" s="188" t="s">
        <v>9953</v>
      </c>
      <c r="BC49" s="178" t="e">
        <v>#N/A</v>
      </c>
      <c r="BD49" s="178" t="e">
        <v>#N/A</v>
      </c>
      <c r="BE49" s="178" t="e">
        <v>#N/A</v>
      </c>
      <c r="BF49" s="178" t="e">
        <v>#N/A</v>
      </c>
      <c r="BG49" s="178" t="e">
        <v>#N/A</v>
      </c>
      <c r="BH49" s="178" t="e">
        <v>#N/A</v>
      </c>
      <c r="BI49" s="179" t="e">
        <v>#N/A</v>
      </c>
      <c r="BJ49" s="189" t="s">
        <v>5315</v>
      </c>
      <c r="BK49" s="189">
        <v>338</v>
      </c>
      <c r="BL49" s="189" t="s">
        <v>5312</v>
      </c>
      <c r="BM49" s="189" t="s">
        <v>2025</v>
      </c>
      <c r="BN49" s="189">
        <v>2</v>
      </c>
      <c r="BO49" s="189" t="s">
        <v>5314</v>
      </c>
      <c r="BP49" s="186" t="s">
        <v>5313</v>
      </c>
      <c r="BQ49" s="190">
        <v>44955</v>
      </c>
      <c r="BR49" s="188" t="s">
        <v>9954</v>
      </c>
      <c r="BS49" s="182" t="e">
        <v>#N/A</v>
      </c>
      <c r="BT49" s="182" t="e">
        <v>#N/A</v>
      </c>
      <c r="BU49" s="182" t="e">
        <v>#N/A</v>
      </c>
      <c r="BV49" s="182" t="e">
        <v>#N/A</v>
      </c>
      <c r="BW49" s="182" t="e">
        <v>#N/A</v>
      </c>
      <c r="BX49" s="182" t="e">
        <v>#N/A</v>
      </c>
      <c r="BY49" s="179" t="e">
        <v>#N/A</v>
      </c>
      <c r="BZ49" s="189" t="s">
        <v>9955</v>
      </c>
      <c r="CA49" s="189" t="e">
        <v>#N/A</v>
      </c>
      <c r="CB49" s="189" t="e">
        <v>#N/A</v>
      </c>
      <c r="CC49" s="189" t="e">
        <v>#N/A</v>
      </c>
      <c r="CD49" s="189" t="e">
        <v>#N/A</v>
      </c>
      <c r="CE49" s="189" t="e">
        <v>#N/A</v>
      </c>
      <c r="CF49" s="189" t="e">
        <v>#N/A</v>
      </c>
      <c r="CG49" s="190" t="e">
        <v>#N/A</v>
      </c>
      <c r="CH49" s="188" t="s">
        <v>9956</v>
      </c>
      <c r="CI49" s="189" t="e">
        <v>#N/A</v>
      </c>
      <c r="CJ49" s="189" t="e">
        <v>#N/A</v>
      </c>
      <c r="CK49" s="189" t="e">
        <v>#N/A</v>
      </c>
      <c r="CL49" s="189" t="e">
        <v>#N/A</v>
      </c>
      <c r="CM49" s="189" t="e">
        <v>#N/A</v>
      </c>
      <c r="CN49" s="189" t="e">
        <v>#N/A</v>
      </c>
      <c r="CO49" s="191" t="e">
        <v>#N/A</v>
      </c>
      <c r="CP49" s="189" t="s">
        <v>9957</v>
      </c>
      <c r="CQ49" s="182" t="e">
        <v>#N/A</v>
      </c>
      <c r="CR49" s="182" t="e">
        <v>#N/A</v>
      </c>
      <c r="CS49" s="182" t="e">
        <v>#N/A</v>
      </c>
      <c r="CT49" s="182" t="e">
        <v>#N/A</v>
      </c>
      <c r="CU49" s="182" t="e">
        <v>#N/A</v>
      </c>
      <c r="CV49" s="182" t="e">
        <v>#N/A</v>
      </c>
      <c r="CW49" s="179" t="e">
        <v>#N/A</v>
      </c>
      <c r="CX49" s="189" t="s">
        <v>4270</v>
      </c>
      <c r="CY49" s="186">
        <v>62000</v>
      </c>
      <c r="CZ49" s="186" t="s">
        <v>4234</v>
      </c>
      <c r="DA49" s="186" t="s">
        <v>2025</v>
      </c>
      <c r="DB49" s="186">
        <v>2</v>
      </c>
      <c r="DC49" s="186" t="s">
        <v>4275</v>
      </c>
      <c r="DD49" s="186" t="s">
        <v>4235</v>
      </c>
      <c r="DE49" s="192">
        <v>44893</v>
      </c>
      <c r="DF49" s="188" t="s">
        <v>4272</v>
      </c>
      <c r="DG49" s="178">
        <v>15061000</v>
      </c>
      <c r="DH49" s="182" t="s">
        <v>4239</v>
      </c>
      <c r="DI49" s="182" t="s">
        <v>2025</v>
      </c>
      <c r="DJ49" s="182">
        <v>2</v>
      </c>
      <c r="DK49" s="182" t="s">
        <v>4271</v>
      </c>
      <c r="DL49" s="182" t="s">
        <v>4240</v>
      </c>
      <c r="DM49" s="179">
        <v>44893</v>
      </c>
      <c r="DN49" s="189" t="s">
        <v>4274</v>
      </c>
      <c r="DO49" s="186">
        <v>1738000</v>
      </c>
      <c r="DP49" s="189" t="s">
        <v>4239</v>
      </c>
      <c r="DQ49" s="189" t="s">
        <v>2025</v>
      </c>
      <c r="DR49" s="189">
        <v>2</v>
      </c>
      <c r="DS49" s="189" t="s">
        <v>4273</v>
      </c>
      <c r="DT49" s="189" t="s">
        <v>4240</v>
      </c>
      <c r="DU49" s="190">
        <v>44893</v>
      </c>
      <c r="DV49" s="188" t="s">
        <v>4276</v>
      </c>
      <c r="DW49" s="178">
        <v>62000</v>
      </c>
      <c r="DX49" s="182" t="s">
        <v>4234</v>
      </c>
      <c r="DY49" s="182" t="s">
        <v>2025</v>
      </c>
      <c r="DZ49" s="182">
        <v>2</v>
      </c>
      <c r="EA49" s="182" t="s">
        <v>4275</v>
      </c>
      <c r="EB49" s="182" t="s">
        <v>4235</v>
      </c>
      <c r="EC49" s="179">
        <v>44893</v>
      </c>
      <c r="ED49" s="189" t="s">
        <v>4278</v>
      </c>
      <c r="EE49" s="186">
        <v>0</v>
      </c>
      <c r="EF49" s="189" t="s">
        <v>14</v>
      </c>
      <c r="EG49" s="189">
        <v>0</v>
      </c>
      <c r="EH49" s="189">
        <v>0</v>
      </c>
      <c r="EI49" s="189" t="s">
        <v>4277</v>
      </c>
      <c r="EJ49" s="189" t="s">
        <v>14</v>
      </c>
      <c r="EK49" s="190">
        <v>44893</v>
      </c>
      <c r="EL49" s="188" t="s">
        <v>4280</v>
      </c>
      <c r="EM49" s="178">
        <v>0</v>
      </c>
      <c r="EN49" s="182" t="s">
        <v>14</v>
      </c>
      <c r="EO49" s="182">
        <v>0</v>
      </c>
      <c r="EP49" s="182">
        <v>0</v>
      </c>
      <c r="EQ49" s="182" t="s">
        <v>4279</v>
      </c>
      <c r="ER49" s="182" t="s">
        <v>14</v>
      </c>
      <c r="ES49" s="179">
        <v>44893</v>
      </c>
      <c r="ET49" s="189" t="s">
        <v>8096</v>
      </c>
      <c r="EU49" s="189">
        <v>365</v>
      </c>
      <c r="EV49" s="189" t="s">
        <v>8093</v>
      </c>
      <c r="EW49" s="189" t="s">
        <v>19</v>
      </c>
      <c r="EX49" s="189">
        <v>3</v>
      </c>
      <c r="EY49" s="189" t="s">
        <v>8095</v>
      </c>
      <c r="EZ49" s="189" t="s">
        <v>8094</v>
      </c>
      <c r="FA49" s="190">
        <v>44985</v>
      </c>
      <c r="FB49" s="188" t="s">
        <v>4284</v>
      </c>
      <c r="FC49" s="182">
        <v>4</v>
      </c>
      <c r="FD49" s="182" t="s">
        <v>4281</v>
      </c>
      <c r="FE49" s="182" t="s">
        <v>2025</v>
      </c>
      <c r="FF49" s="182">
        <v>2</v>
      </c>
      <c r="FG49" s="182" t="s">
        <v>4283</v>
      </c>
      <c r="FH49" s="182" t="s">
        <v>4282</v>
      </c>
      <c r="FI49" s="179">
        <v>44893</v>
      </c>
      <c r="FJ49" s="188" t="s">
        <v>9958</v>
      </c>
      <c r="FK49" s="189" t="e">
        <v>#N/A</v>
      </c>
      <c r="FL49" s="189" t="e">
        <v>#N/A</v>
      </c>
      <c r="FM49" s="189" t="e">
        <v>#N/A</v>
      </c>
      <c r="FN49" s="189" t="e">
        <v>#N/A</v>
      </c>
      <c r="FO49" s="189" t="e">
        <v>#N/A</v>
      </c>
      <c r="FP49" s="186" t="e">
        <v>#N/A</v>
      </c>
      <c r="FQ49" s="187" t="e">
        <v>#N/A</v>
      </c>
      <c r="FR49" s="188" t="s">
        <v>9959</v>
      </c>
      <c r="FS49" s="182" t="e">
        <v>#N/A</v>
      </c>
      <c r="FT49" s="182" t="e">
        <v>#N/A</v>
      </c>
      <c r="FU49" s="182" t="e">
        <v>#N/A</v>
      </c>
      <c r="FV49" s="182" t="e">
        <v>#N/A</v>
      </c>
      <c r="FW49" s="182" t="e">
        <v>#N/A</v>
      </c>
      <c r="FX49" s="182" t="e">
        <v>#N/A</v>
      </c>
      <c r="FY49" s="179" t="e">
        <v>#N/A</v>
      </c>
      <c r="FZ49" s="189" t="s">
        <v>4581</v>
      </c>
      <c r="GA49" s="189">
        <v>1</v>
      </c>
      <c r="GB49" s="189" t="s">
        <v>2699</v>
      </c>
      <c r="GC49" s="189" t="s">
        <v>30</v>
      </c>
      <c r="GD49" s="189">
        <v>2</v>
      </c>
      <c r="GE49" s="189" t="s">
        <v>14</v>
      </c>
      <c r="GF49" s="189" t="s">
        <v>14</v>
      </c>
      <c r="GG49" s="190">
        <v>44894</v>
      </c>
      <c r="GH49" s="188" t="s">
        <v>4587</v>
      </c>
      <c r="GI49" s="182">
        <v>0</v>
      </c>
      <c r="GJ49" s="182" t="s">
        <v>2699</v>
      </c>
      <c r="GK49" s="182" t="s">
        <v>30</v>
      </c>
      <c r="GL49" s="182">
        <v>2</v>
      </c>
      <c r="GM49" s="182" t="s">
        <v>14</v>
      </c>
      <c r="GN49" s="182" t="s">
        <v>14</v>
      </c>
      <c r="GO49" s="179">
        <v>44894</v>
      </c>
      <c r="GP49" s="189" t="s">
        <v>4582</v>
      </c>
      <c r="GQ49" s="189">
        <v>0</v>
      </c>
      <c r="GR49" s="189" t="s">
        <v>2699</v>
      </c>
      <c r="GS49" s="189" t="s">
        <v>30</v>
      </c>
      <c r="GT49" s="189">
        <v>2</v>
      </c>
      <c r="GU49" s="189" t="s">
        <v>14</v>
      </c>
      <c r="GV49" s="189" t="s">
        <v>14</v>
      </c>
      <c r="GW49" s="190">
        <v>44894</v>
      </c>
      <c r="GX49" s="188" t="s">
        <v>4588</v>
      </c>
      <c r="GY49" s="182">
        <v>0</v>
      </c>
      <c r="GZ49" s="182" t="s">
        <v>2699</v>
      </c>
      <c r="HA49" s="182" t="s">
        <v>30</v>
      </c>
      <c r="HB49" s="182">
        <v>2</v>
      </c>
      <c r="HC49" s="182" t="s">
        <v>14</v>
      </c>
      <c r="HD49" s="182" t="s">
        <v>14</v>
      </c>
      <c r="HE49" s="179">
        <v>44894</v>
      </c>
      <c r="HF49" s="189" t="s">
        <v>4580</v>
      </c>
      <c r="HG49" s="189">
        <v>0</v>
      </c>
      <c r="HH49" s="189" t="s">
        <v>2699</v>
      </c>
      <c r="HI49" s="189" t="s">
        <v>30</v>
      </c>
      <c r="HJ49" s="189">
        <v>2</v>
      </c>
      <c r="HK49" s="189" t="s">
        <v>14</v>
      </c>
      <c r="HL49" s="189" t="s">
        <v>14</v>
      </c>
      <c r="HM49" s="190">
        <v>44894</v>
      </c>
      <c r="HN49" s="188" t="s">
        <v>4586</v>
      </c>
      <c r="HO49" s="182">
        <v>0</v>
      </c>
      <c r="HP49" s="182" t="s">
        <v>2699</v>
      </c>
      <c r="HQ49" s="182" t="s">
        <v>30</v>
      </c>
      <c r="HR49" s="182">
        <v>2</v>
      </c>
      <c r="HS49" s="182" t="s">
        <v>14</v>
      </c>
      <c r="HT49" s="182" t="s">
        <v>14</v>
      </c>
      <c r="HU49" s="179">
        <v>44894</v>
      </c>
      <c r="HV49" s="189" t="s">
        <v>4583</v>
      </c>
      <c r="HW49" s="189">
        <v>0</v>
      </c>
      <c r="HX49" s="189" t="s">
        <v>2699</v>
      </c>
      <c r="HY49" s="189" t="s">
        <v>30</v>
      </c>
      <c r="HZ49" s="189">
        <v>2</v>
      </c>
      <c r="IA49" s="189" t="s">
        <v>14</v>
      </c>
      <c r="IB49" s="189" t="s">
        <v>14</v>
      </c>
      <c r="IC49" s="190">
        <v>44894</v>
      </c>
      <c r="ID49" s="188" t="s">
        <v>4585</v>
      </c>
      <c r="IE49" s="182">
        <v>0</v>
      </c>
      <c r="IF49" s="182" t="s">
        <v>2699</v>
      </c>
      <c r="IG49" s="182" t="s">
        <v>30</v>
      </c>
      <c r="IH49" s="182">
        <v>2</v>
      </c>
      <c r="II49" s="182" t="s">
        <v>14</v>
      </c>
      <c r="IJ49" s="182" t="s">
        <v>14</v>
      </c>
      <c r="IK49" s="179">
        <v>44894</v>
      </c>
      <c r="IL49" s="189" t="s">
        <v>4584</v>
      </c>
      <c r="IM49" s="189">
        <v>3</v>
      </c>
      <c r="IN49" s="189" t="s">
        <v>2699</v>
      </c>
      <c r="IO49" s="189" t="s">
        <v>30</v>
      </c>
      <c r="IP49" s="189">
        <v>2</v>
      </c>
      <c r="IQ49" s="189" t="s">
        <v>14</v>
      </c>
      <c r="IR49" s="189" t="s">
        <v>14</v>
      </c>
      <c r="IS49" s="190">
        <v>44894</v>
      </c>
    </row>
    <row r="50" spans="1:253" s="283" customFormat="1" ht="12.95" customHeight="1" x14ac:dyDescent="0.2">
      <c r="A50" s="283" t="s">
        <v>644</v>
      </c>
      <c r="B50" s="283" t="s">
        <v>9426</v>
      </c>
      <c r="C50" s="283" t="s">
        <v>645</v>
      </c>
      <c r="D50" s="283" t="s">
        <v>646</v>
      </c>
      <c r="E50" s="283" t="s">
        <v>8827</v>
      </c>
      <c r="F50" s="283" t="s">
        <v>1280</v>
      </c>
      <c r="G50" s="177">
        <v>1353520000</v>
      </c>
      <c r="H50" s="178" t="s">
        <v>1277</v>
      </c>
      <c r="I50" s="178" t="s">
        <v>30</v>
      </c>
      <c r="J50" s="178">
        <v>2</v>
      </c>
      <c r="K50" s="178" t="s">
        <v>1279</v>
      </c>
      <c r="L50" s="178" t="s">
        <v>1278</v>
      </c>
      <c r="M50" s="179">
        <v>44223</v>
      </c>
      <c r="N50" s="188" t="s">
        <v>1284</v>
      </c>
      <c r="O50" s="180">
        <v>222236</v>
      </c>
      <c r="P50" s="180" t="s">
        <v>1281</v>
      </c>
      <c r="Q50" s="180" t="s">
        <v>30</v>
      </c>
      <c r="R50" s="180">
        <v>2</v>
      </c>
      <c r="S50" s="180" t="s">
        <v>1283</v>
      </c>
      <c r="T50" s="180" t="s">
        <v>1282</v>
      </c>
      <c r="U50" s="181">
        <v>44223</v>
      </c>
      <c r="V50" s="188" t="s">
        <v>1286</v>
      </c>
      <c r="W50" s="178">
        <v>12541000</v>
      </c>
      <c r="X50" s="178" t="s">
        <v>1281</v>
      </c>
      <c r="Y50" s="178" t="s">
        <v>30</v>
      </c>
      <c r="Z50" s="178">
        <v>2</v>
      </c>
      <c r="AA50" s="178" t="s">
        <v>1285</v>
      </c>
      <c r="AB50" s="178" t="s">
        <v>1282</v>
      </c>
      <c r="AC50" s="179">
        <v>44223</v>
      </c>
      <c r="AD50" s="188" t="s">
        <v>1288</v>
      </c>
      <c r="AE50" s="186" t="s">
        <v>14</v>
      </c>
      <c r="AF50" s="186" t="s">
        <v>14</v>
      </c>
      <c r="AG50" s="186" t="s">
        <v>14</v>
      </c>
      <c r="AH50" s="186" t="s">
        <v>14</v>
      </c>
      <c r="AI50" s="186" t="s">
        <v>1287</v>
      </c>
      <c r="AJ50" s="186" t="s">
        <v>14</v>
      </c>
      <c r="AK50" s="187">
        <v>44223</v>
      </c>
      <c r="AL50" s="188" t="s">
        <v>1298</v>
      </c>
      <c r="AM50" s="178" t="s">
        <v>14</v>
      </c>
      <c r="AN50" s="178" t="s">
        <v>14</v>
      </c>
      <c r="AO50" s="178" t="s">
        <v>14</v>
      </c>
      <c r="AP50" s="178" t="s">
        <v>14</v>
      </c>
      <c r="AQ50" s="178" t="s">
        <v>1297</v>
      </c>
      <c r="AR50" s="178" t="s">
        <v>14</v>
      </c>
      <c r="AS50" s="179">
        <v>44223</v>
      </c>
      <c r="AT50" s="189" t="s">
        <v>653</v>
      </c>
      <c r="AU50" s="186" t="s">
        <v>14</v>
      </c>
      <c r="AV50" s="186" t="s">
        <v>14</v>
      </c>
      <c r="AW50" s="186" t="s">
        <v>14</v>
      </c>
      <c r="AX50" s="186" t="s">
        <v>14</v>
      </c>
      <c r="AY50" s="186" t="s">
        <v>14</v>
      </c>
      <c r="AZ50" s="186" t="s">
        <v>14</v>
      </c>
      <c r="BA50" s="187">
        <v>43553</v>
      </c>
      <c r="BB50" s="188" t="s">
        <v>652</v>
      </c>
      <c r="BC50" s="178" t="s">
        <v>14</v>
      </c>
      <c r="BD50" s="178">
        <v>0</v>
      </c>
      <c r="BE50" s="178" t="s">
        <v>14</v>
      </c>
      <c r="BF50" s="178" t="s">
        <v>14</v>
      </c>
      <c r="BG50" s="178" t="s">
        <v>651</v>
      </c>
      <c r="BH50" s="178" t="s">
        <v>14</v>
      </c>
      <c r="BI50" s="179">
        <v>43553</v>
      </c>
      <c r="BJ50" s="189" t="s">
        <v>5303</v>
      </c>
      <c r="BK50" s="189">
        <v>97</v>
      </c>
      <c r="BL50" s="189" t="s">
        <v>5300</v>
      </c>
      <c r="BM50" s="189" t="s">
        <v>19</v>
      </c>
      <c r="BN50" s="189">
        <v>3</v>
      </c>
      <c r="BO50" s="189" t="s">
        <v>5302</v>
      </c>
      <c r="BP50" s="186" t="s">
        <v>5301</v>
      </c>
      <c r="BQ50" s="190">
        <v>44955</v>
      </c>
      <c r="BR50" s="188" t="s">
        <v>647</v>
      </c>
      <c r="BS50" s="182" t="s">
        <v>14</v>
      </c>
      <c r="BT50" s="182">
        <v>0</v>
      </c>
      <c r="BU50" s="182" t="s">
        <v>14</v>
      </c>
      <c r="BV50" s="182" t="s">
        <v>14</v>
      </c>
      <c r="BW50" s="182">
        <v>0</v>
      </c>
      <c r="BX50" s="182">
        <v>0</v>
      </c>
      <c r="BY50" s="179">
        <v>43553</v>
      </c>
      <c r="BZ50" s="189" t="s">
        <v>649</v>
      </c>
      <c r="CA50" s="189" t="s">
        <v>14</v>
      </c>
      <c r="CB50" s="189" t="s">
        <v>14</v>
      </c>
      <c r="CC50" s="189" t="s">
        <v>14</v>
      </c>
      <c r="CD50" s="189" t="s">
        <v>14</v>
      </c>
      <c r="CE50" s="189" t="s">
        <v>14</v>
      </c>
      <c r="CF50" s="189" t="s">
        <v>14</v>
      </c>
      <c r="CG50" s="190">
        <v>43553</v>
      </c>
      <c r="CH50" s="188" t="s">
        <v>9960</v>
      </c>
      <c r="CI50" s="189" t="e">
        <v>#N/A</v>
      </c>
      <c r="CJ50" s="189" t="e">
        <v>#N/A</v>
      </c>
      <c r="CK50" s="189" t="e">
        <v>#N/A</v>
      </c>
      <c r="CL50" s="189" t="e">
        <v>#N/A</v>
      </c>
      <c r="CM50" s="189" t="e">
        <v>#N/A</v>
      </c>
      <c r="CN50" s="189" t="e">
        <v>#N/A</v>
      </c>
      <c r="CO50" s="191" t="e">
        <v>#N/A</v>
      </c>
      <c r="CP50" s="189" t="s">
        <v>650</v>
      </c>
      <c r="CQ50" s="182" t="s">
        <v>14</v>
      </c>
      <c r="CR50" s="182">
        <v>0</v>
      </c>
      <c r="CS50" s="182" t="s">
        <v>14</v>
      </c>
      <c r="CT50" s="182" t="s">
        <v>14</v>
      </c>
      <c r="CU50" s="182">
        <v>0</v>
      </c>
      <c r="CV50" s="182">
        <v>0</v>
      </c>
      <c r="CW50" s="179">
        <v>43553</v>
      </c>
      <c r="CX50" s="189" t="s">
        <v>1291</v>
      </c>
      <c r="CY50" s="186" t="s">
        <v>14</v>
      </c>
      <c r="CZ50" s="186" t="s">
        <v>14</v>
      </c>
      <c r="DA50" s="186" t="s">
        <v>14</v>
      </c>
      <c r="DB50" s="186" t="s">
        <v>14</v>
      </c>
      <c r="DC50" s="186" t="s">
        <v>1289</v>
      </c>
      <c r="DD50" s="186" t="s">
        <v>14</v>
      </c>
      <c r="DE50" s="192">
        <v>44223</v>
      </c>
      <c r="DF50" s="188" t="s">
        <v>1292</v>
      </c>
      <c r="DG50" s="178">
        <v>12541000</v>
      </c>
      <c r="DH50" s="182" t="s">
        <v>1281</v>
      </c>
      <c r="DI50" s="182" t="s">
        <v>30</v>
      </c>
      <c r="DJ50" s="182">
        <v>2</v>
      </c>
      <c r="DK50" s="182" t="s">
        <v>1289</v>
      </c>
      <c r="DL50" s="182" t="s">
        <v>1282</v>
      </c>
      <c r="DM50" s="179">
        <v>44223</v>
      </c>
      <c r="DN50" s="189" t="s">
        <v>1293</v>
      </c>
      <c r="DO50" s="186" t="s">
        <v>14</v>
      </c>
      <c r="DP50" s="189" t="s">
        <v>14</v>
      </c>
      <c r="DQ50" s="189" t="s">
        <v>14</v>
      </c>
      <c r="DR50" s="189" t="s">
        <v>14</v>
      </c>
      <c r="DS50" s="189" t="s">
        <v>1289</v>
      </c>
      <c r="DT50" s="189" t="s">
        <v>14</v>
      </c>
      <c r="DU50" s="190">
        <v>44223</v>
      </c>
      <c r="DV50" s="188" t="s">
        <v>1290</v>
      </c>
      <c r="DW50" s="178" t="s">
        <v>14</v>
      </c>
      <c r="DX50" s="182" t="s">
        <v>14</v>
      </c>
      <c r="DY50" s="182" t="s">
        <v>14</v>
      </c>
      <c r="DZ50" s="182" t="s">
        <v>14</v>
      </c>
      <c r="EA50" s="182" t="s">
        <v>1289</v>
      </c>
      <c r="EB50" s="182" t="s">
        <v>14</v>
      </c>
      <c r="EC50" s="179">
        <v>44223</v>
      </c>
      <c r="ED50" s="189" t="s">
        <v>1295</v>
      </c>
      <c r="EE50" s="186" t="s">
        <v>14</v>
      </c>
      <c r="EF50" s="189" t="s">
        <v>1294</v>
      </c>
      <c r="EG50" s="189" t="s">
        <v>14</v>
      </c>
      <c r="EH50" s="189" t="s">
        <v>14</v>
      </c>
      <c r="EI50" s="189" t="s">
        <v>1289</v>
      </c>
      <c r="EJ50" s="189" t="s">
        <v>14</v>
      </c>
      <c r="EK50" s="190">
        <v>44223</v>
      </c>
      <c r="EL50" s="188" t="s">
        <v>1296</v>
      </c>
      <c r="EM50" s="178" t="s">
        <v>14</v>
      </c>
      <c r="EN50" s="182" t="s">
        <v>14</v>
      </c>
      <c r="EO50" s="182" t="s">
        <v>14</v>
      </c>
      <c r="EP50" s="182" t="s">
        <v>14</v>
      </c>
      <c r="EQ50" s="182" t="s">
        <v>1289</v>
      </c>
      <c r="ER50" s="182" t="s">
        <v>14</v>
      </c>
      <c r="ES50" s="179">
        <v>44223</v>
      </c>
      <c r="ET50" s="189" t="s">
        <v>5305</v>
      </c>
      <c r="EU50" s="189">
        <v>97</v>
      </c>
      <c r="EV50" s="189" t="s">
        <v>5300</v>
      </c>
      <c r="EW50" s="189" t="s">
        <v>19</v>
      </c>
      <c r="EX50" s="189">
        <v>3</v>
      </c>
      <c r="EY50" s="189" t="s">
        <v>5304</v>
      </c>
      <c r="EZ50" s="189" t="s">
        <v>5301</v>
      </c>
      <c r="FA50" s="190">
        <v>44955</v>
      </c>
      <c r="FB50" s="188" t="s">
        <v>888</v>
      </c>
      <c r="FC50" s="182" t="s">
        <v>14</v>
      </c>
      <c r="FD50" s="182" t="s">
        <v>14</v>
      </c>
      <c r="FE50" s="182" t="s">
        <v>14</v>
      </c>
      <c r="FF50" s="182" t="s">
        <v>14</v>
      </c>
      <c r="FG50" s="182" t="s">
        <v>887</v>
      </c>
      <c r="FH50" s="182" t="s">
        <v>14</v>
      </c>
      <c r="FI50" s="179">
        <v>43796</v>
      </c>
      <c r="FJ50" s="188" t="s">
        <v>654</v>
      </c>
      <c r="FK50" s="189" t="s">
        <v>14</v>
      </c>
      <c r="FL50" s="189">
        <v>0</v>
      </c>
      <c r="FM50" s="189" t="s">
        <v>30</v>
      </c>
      <c r="FN50" s="189">
        <v>2</v>
      </c>
      <c r="FO50" s="189">
        <v>0</v>
      </c>
      <c r="FP50" s="186">
        <v>0</v>
      </c>
      <c r="FQ50" s="187">
        <v>43553</v>
      </c>
      <c r="FR50" s="188" t="s">
        <v>655</v>
      </c>
      <c r="FS50" s="182" t="s">
        <v>14</v>
      </c>
      <c r="FT50" s="182">
        <v>0</v>
      </c>
      <c r="FU50" s="182" t="s">
        <v>30</v>
      </c>
      <c r="FV50" s="182">
        <v>2</v>
      </c>
      <c r="FW50" s="182">
        <v>0</v>
      </c>
      <c r="FX50" s="182">
        <v>0</v>
      </c>
      <c r="FY50" s="179">
        <v>43553</v>
      </c>
      <c r="FZ50" s="189" t="s">
        <v>3713</v>
      </c>
      <c r="GA50" s="189">
        <v>1</v>
      </c>
      <c r="GB50" s="189" t="s">
        <v>2699</v>
      </c>
      <c r="GC50" s="189" t="s">
        <v>30</v>
      </c>
      <c r="GD50" s="189">
        <v>2</v>
      </c>
      <c r="GE50" s="189" t="s">
        <v>14</v>
      </c>
      <c r="GF50" s="189" t="s">
        <v>14</v>
      </c>
      <c r="GG50" s="190">
        <v>44865</v>
      </c>
      <c r="GH50" s="188" t="s">
        <v>3719</v>
      </c>
      <c r="GI50" s="182">
        <v>1</v>
      </c>
      <c r="GJ50" s="182" t="s">
        <v>2699</v>
      </c>
      <c r="GK50" s="182" t="s">
        <v>30</v>
      </c>
      <c r="GL50" s="182">
        <v>2</v>
      </c>
      <c r="GM50" s="182" t="s">
        <v>14</v>
      </c>
      <c r="GN50" s="182" t="s">
        <v>14</v>
      </c>
      <c r="GO50" s="179">
        <v>44865</v>
      </c>
      <c r="GP50" s="189" t="s">
        <v>3714</v>
      </c>
      <c r="GQ50" s="189">
        <v>0</v>
      </c>
      <c r="GR50" s="189" t="s">
        <v>2699</v>
      </c>
      <c r="GS50" s="189" t="s">
        <v>30</v>
      </c>
      <c r="GT50" s="189">
        <v>2</v>
      </c>
      <c r="GU50" s="189" t="s">
        <v>14</v>
      </c>
      <c r="GV50" s="189" t="s">
        <v>14</v>
      </c>
      <c r="GW50" s="190">
        <v>44865</v>
      </c>
      <c r="GX50" s="188" t="s">
        <v>3720</v>
      </c>
      <c r="GY50" s="182">
        <v>0</v>
      </c>
      <c r="GZ50" s="182" t="s">
        <v>2699</v>
      </c>
      <c r="HA50" s="182" t="s">
        <v>30</v>
      </c>
      <c r="HB50" s="182">
        <v>2</v>
      </c>
      <c r="HC50" s="182" t="s">
        <v>14</v>
      </c>
      <c r="HD50" s="182" t="s">
        <v>14</v>
      </c>
      <c r="HE50" s="179">
        <v>44865</v>
      </c>
      <c r="HF50" s="189" t="s">
        <v>3712</v>
      </c>
      <c r="HG50" s="189">
        <v>0</v>
      </c>
      <c r="HH50" s="189" t="s">
        <v>2699</v>
      </c>
      <c r="HI50" s="189" t="s">
        <v>30</v>
      </c>
      <c r="HJ50" s="189">
        <v>2</v>
      </c>
      <c r="HK50" s="189" t="s">
        <v>14</v>
      </c>
      <c r="HL50" s="189" t="s">
        <v>14</v>
      </c>
      <c r="HM50" s="190">
        <v>44865</v>
      </c>
      <c r="HN50" s="188" t="s">
        <v>3718</v>
      </c>
      <c r="HO50" s="182">
        <v>2</v>
      </c>
      <c r="HP50" s="182" t="s">
        <v>2699</v>
      </c>
      <c r="HQ50" s="182" t="s">
        <v>30</v>
      </c>
      <c r="HR50" s="182">
        <v>2</v>
      </c>
      <c r="HS50" s="182" t="s">
        <v>14</v>
      </c>
      <c r="HT50" s="182" t="s">
        <v>14</v>
      </c>
      <c r="HU50" s="179">
        <v>44865</v>
      </c>
      <c r="HV50" s="189" t="s">
        <v>3715</v>
      </c>
      <c r="HW50" s="189">
        <v>0</v>
      </c>
      <c r="HX50" s="189" t="s">
        <v>2699</v>
      </c>
      <c r="HY50" s="189" t="s">
        <v>30</v>
      </c>
      <c r="HZ50" s="189">
        <v>2</v>
      </c>
      <c r="IA50" s="189" t="s">
        <v>14</v>
      </c>
      <c r="IB50" s="189" t="s">
        <v>14</v>
      </c>
      <c r="IC50" s="190">
        <v>44865</v>
      </c>
      <c r="ID50" s="188" t="s">
        <v>3717</v>
      </c>
      <c r="IE50" s="182">
        <v>1</v>
      </c>
      <c r="IF50" s="182" t="s">
        <v>2699</v>
      </c>
      <c r="IG50" s="182" t="s">
        <v>30</v>
      </c>
      <c r="IH50" s="182">
        <v>2</v>
      </c>
      <c r="II50" s="182" t="s">
        <v>14</v>
      </c>
      <c r="IJ50" s="182" t="s">
        <v>14</v>
      </c>
      <c r="IK50" s="179">
        <v>44865</v>
      </c>
      <c r="IL50" s="189" t="s">
        <v>3716</v>
      </c>
      <c r="IM50" s="189">
        <v>1</v>
      </c>
      <c r="IN50" s="189" t="s">
        <v>2699</v>
      </c>
      <c r="IO50" s="189" t="s">
        <v>30</v>
      </c>
      <c r="IP50" s="189">
        <v>2</v>
      </c>
      <c r="IQ50" s="189" t="s">
        <v>14</v>
      </c>
      <c r="IR50" s="189" t="s">
        <v>14</v>
      </c>
      <c r="IS50" s="190">
        <v>44865</v>
      </c>
    </row>
    <row r="51" spans="1:253" s="283" customFormat="1" ht="12.95" customHeight="1" x14ac:dyDescent="0.2">
      <c r="A51" s="283" t="s">
        <v>1005</v>
      </c>
      <c r="B51" s="283" t="s">
        <v>9316</v>
      </c>
      <c r="C51" s="283" t="s">
        <v>1006</v>
      </c>
      <c r="D51" s="283" t="s">
        <v>1007</v>
      </c>
      <c r="E51" s="283" t="s">
        <v>8830</v>
      </c>
      <c r="F51" s="283" t="s">
        <v>1763</v>
      </c>
      <c r="G51" s="177">
        <v>86023000</v>
      </c>
      <c r="H51" s="178" t="s">
        <v>1760</v>
      </c>
      <c r="I51" s="178" t="s">
        <v>74</v>
      </c>
      <c r="J51" s="178">
        <v>1</v>
      </c>
      <c r="K51" s="178" t="s">
        <v>1762</v>
      </c>
      <c r="L51" s="178" t="s">
        <v>1761</v>
      </c>
      <c r="M51" s="179">
        <v>44733</v>
      </c>
      <c r="N51" s="188" t="s">
        <v>1339</v>
      </c>
      <c r="O51" s="180">
        <v>239561</v>
      </c>
      <c r="P51" s="180" t="s">
        <v>1336</v>
      </c>
      <c r="Q51" s="180" t="s">
        <v>19</v>
      </c>
      <c r="R51" s="180">
        <v>3</v>
      </c>
      <c r="S51" s="180" t="s">
        <v>1338</v>
      </c>
      <c r="T51" s="180" t="s">
        <v>1337</v>
      </c>
      <c r="U51" s="181">
        <v>44270</v>
      </c>
      <c r="V51" s="188" t="s">
        <v>1341</v>
      </c>
      <c r="W51" s="178">
        <v>24823000</v>
      </c>
      <c r="X51" s="178" t="s">
        <v>1336</v>
      </c>
      <c r="Y51" s="178" t="s">
        <v>19</v>
      </c>
      <c r="Z51" s="178">
        <v>3</v>
      </c>
      <c r="AA51" s="178" t="s">
        <v>1340</v>
      </c>
      <c r="AB51" s="178" t="s">
        <v>1337</v>
      </c>
      <c r="AC51" s="179">
        <v>44270</v>
      </c>
      <c r="AD51" s="188" t="s">
        <v>8421</v>
      </c>
      <c r="AE51" s="186">
        <v>4477000</v>
      </c>
      <c r="AF51" s="186" t="s">
        <v>8043</v>
      </c>
      <c r="AG51" s="186" t="s">
        <v>19</v>
      </c>
      <c r="AH51" s="186">
        <v>3</v>
      </c>
      <c r="AI51" s="186" t="s">
        <v>8420</v>
      </c>
      <c r="AJ51" s="186" t="s">
        <v>8044</v>
      </c>
      <c r="AK51" s="187">
        <v>44985</v>
      </c>
      <c r="AL51" s="188" t="s">
        <v>8046</v>
      </c>
      <c r="AM51" s="178">
        <v>4477000</v>
      </c>
      <c r="AN51" s="178" t="s">
        <v>8043</v>
      </c>
      <c r="AO51" s="178" t="s">
        <v>19</v>
      </c>
      <c r="AP51" s="178">
        <v>3</v>
      </c>
      <c r="AQ51" s="178" t="s">
        <v>8045</v>
      </c>
      <c r="AR51" s="178" t="s">
        <v>8044</v>
      </c>
      <c r="AS51" s="179">
        <v>44985</v>
      </c>
      <c r="AT51" s="189" t="s">
        <v>1012</v>
      </c>
      <c r="AU51" s="186" t="s">
        <v>14</v>
      </c>
      <c r="AV51" s="186" t="s">
        <v>14</v>
      </c>
      <c r="AW51" s="186" t="s">
        <v>14</v>
      </c>
      <c r="AX51" s="186" t="s">
        <v>14</v>
      </c>
      <c r="AY51" s="186" t="s">
        <v>14</v>
      </c>
      <c r="AZ51" s="186" t="s">
        <v>14</v>
      </c>
      <c r="BA51" s="187">
        <v>43920</v>
      </c>
      <c r="BB51" s="188" t="s">
        <v>1011</v>
      </c>
      <c r="BC51" s="178" t="s">
        <v>14</v>
      </c>
      <c r="BD51" s="178" t="s">
        <v>14</v>
      </c>
      <c r="BE51" s="178" t="s">
        <v>14</v>
      </c>
      <c r="BF51" s="178" t="s">
        <v>14</v>
      </c>
      <c r="BG51" s="178" t="s">
        <v>14</v>
      </c>
      <c r="BH51" s="178" t="s">
        <v>14</v>
      </c>
      <c r="BI51" s="179">
        <v>43920</v>
      </c>
      <c r="BJ51" s="189" t="s">
        <v>1613</v>
      </c>
      <c r="BK51" s="189" t="s">
        <v>14</v>
      </c>
      <c r="BL51" s="189" t="s">
        <v>828</v>
      </c>
      <c r="BM51" s="189" t="s">
        <v>14</v>
      </c>
      <c r="BN51" s="189" t="s">
        <v>14</v>
      </c>
      <c r="BO51" s="189" t="s">
        <v>1612</v>
      </c>
      <c r="BP51" s="186" t="s">
        <v>828</v>
      </c>
      <c r="BQ51" s="190">
        <v>44657</v>
      </c>
      <c r="BR51" s="188" t="s">
        <v>1008</v>
      </c>
      <c r="BS51" s="182" t="s">
        <v>14</v>
      </c>
      <c r="BT51" s="182" t="s">
        <v>14</v>
      </c>
      <c r="BU51" s="182" t="s">
        <v>14</v>
      </c>
      <c r="BV51" s="182" t="s">
        <v>14</v>
      </c>
      <c r="BW51" s="182" t="s">
        <v>14</v>
      </c>
      <c r="BX51" s="182" t="s">
        <v>14</v>
      </c>
      <c r="BY51" s="179">
        <v>43920</v>
      </c>
      <c r="BZ51" s="189" t="s">
        <v>1009</v>
      </c>
      <c r="CA51" s="189" t="s">
        <v>14</v>
      </c>
      <c r="CB51" s="189" t="s">
        <v>14</v>
      </c>
      <c r="CC51" s="189" t="s">
        <v>14</v>
      </c>
      <c r="CD51" s="189" t="s">
        <v>14</v>
      </c>
      <c r="CE51" s="189" t="s">
        <v>14</v>
      </c>
      <c r="CF51" s="189" t="s">
        <v>14</v>
      </c>
      <c r="CG51" s="190">
        <v>43920</v>
      </c>
      <c r="CH51" s="188" t="s">
        <v>9961</v>
      </c>
      <c r="CI51" s="189" t="e">
        <v>#N/A</v>
      </c>
      <c r="CJ51" s="189" t="e">
        <v>#N/A</v>
      </c>
      <c r="CK51" s="189" t="e">
        <v>#N/A</v>
      </c>
      <c r="CL51" s="189" t="e">
        <v>#N/A</v>
      </c>
      <c r="CM51" s="189" t="e">
        <v>#N/A</v>
      </c>
      <c r="CN51" s="189" t="e">
        <v>#N/A</v>
      </c>
      <c r="CO51" s="191" t="e">
        <v>#N/A</v>
      </c>
      <c r="CP51" s="189" t="s">
        <v>1010</v>
      </c>
      <c r="CQ51" s="182" t="s">
        <v>14</v>
      </c>
      <c r="CR51" s="182" t="s">
        <v>14</v>
      </c>
      <c r="CS51" s="182" t="s">
        <v>14</v>
      </c>
      <c r="CT51" s="182" t="s">
        <v>14</v>
      </c>
      <c r="CU51" s="182" t="s">
        <v>14</v>
      </c>
      <c r="CV51" s="182" t="s">
        <v>14</v>
      </c>
      <c r="CW51" s="179">
        <v>43920</v>
      </c>
      <c r="CX51" s="189" t="s">
        <v>8434</v>
      </c>
      <c r="CY51" s="186">
        <v>4477000</v>
      </c>
      <c r="CZ51" s="186" t="s">
        <v>8043</v>
      </c>
      <c r="DA51" s="186" t="s">
        <v>19</v>
      </c>
      <c r="DB51" s="186">
        <v>3</v>
      </c>
      <c r="DC51" s="186" t="s">
        <v>8433</v>
      </c>
      <c r="DD51" s="186" t="s">
        <v>8432</v>
      </c>
      <c r="DE51" s="192">
        <v>44985</v>
      </c>
      <c r="DF51" s="188" t="s">
        <v>8437</v>
      </c>
      <c r="DG51" s="178">
        <v>20346000</v>
      </c>
      <c r="DH51" s="182" t="s">
        <v>8043</v>
      </c>
      <c r="DI51" s="182" t="s">
        <v>19</v>
      </c>
      <c r="DJ51" s="182">
        <v>3</v>
      </c>
      <c r="DK51" s="182" t="s">
        <v>8433</v>
      </c>
      <c r="DL51" s="182" t="s">
        <v>8432</v>
      </c>
      <c r="DM51" s="179">
        <v>44985</v>
      </c>
      <c r="DN51" s="189" t="s">
        <v>8438</v>
      </c>
      <c r="DO51" s="186">
        <v>0</v>
      </c>
      <c r="DP51" s="189" t="s">
        <v>8043</v>
      </c>
      <c r="DQ51" s="189" t="s">
        <v>19</v>
      </c>
      <c r="DR51" s="189">
        <v>3</v>
      </c>
      <c r="DS51" s="189" t="s">
        <v>8433</v>
      </c>
      <c r="DT51" s="189" t="s">
        <v>8432</v>
      </c>
      <c r="DU51" s="190">
        <v>44985</v>
      </c>
      <c r="DV51" s="188" t="s">
        <v>8439</v>
      </c>
      <c r="DW51" s="178">
        <v>1377000</v>
      </c>
      <c r="DX51" s="182" t="s">
        <v>8043</v>
      </c>
      <c r="DY51" s="182" t="s">
        <v>19</v>
      </c>
      <c r="DZ51" s="182">
        <v>3</v>
      </c>
      <c r="EA51" s="182" t="s">
        <v>8433</v>
      </c>
      <c r="EB51" s="182" t="s">
        <v>8432</v>
      </c>
      <c r="EC51" s="179">
        <v>44985</v>
      </c>
      <c r="ED51" s="189" t="s">
        <v>8440</v>
      </c>
      <c r="EE51" s="186">
        <v>3100000</v>
      </c>
      <c r="EF51" s="189" t="s">
        <v>8043</v>
      </c>
      <c r="EG51" s="189" t="s">
        <v>19</v>
      </c>
      <c r="EH51" s="189">
        <v>3</v>
      </c>
      <c r="EI51" s="189" t="s">
        <v>8433</v>
      </c>
      <c r="EJ51" s="189" t="s">
        <v>8432</v>
      </c>
      <c r="EK51" s="190">
        <v>44985</v>
      </c>
      <c r="EL51" s="188" t="s">
        <v>8441</v>
      </c>
      <c r="EM51" s="178">
        <v>0</v>
      </c>
      <c r="EN51" s="182" t="s">
        <v>8043</v>
      </c>
      <c r="EO51" s="182" t="s">
        <v>19</v>
      </c>
      <c r="EP51" s="182">
        <v>3</v>
      </c>
      <c r="EQ51" s="182" t="s">
        <v>8433</v>
      </c>
      <c r="ER51" s="182" t="s">
        <v>8432</v>
      </c>
      <c r="ES51" s="179">
        <v>44985</v>
      </c>
      <c r="ET51" s="189" t="s">
        <v>8049</v>
      </c>
      <c r="EU51" s="189">
        <v>612</v>
      </c>
      <c r="EV51" s="189" t="s">
        <v>8047</v>
      </c>
      <c r="EW51" s="189" t="s">
        <v>2025</v>
      </c>
      <c r="EX51" s="189">
        <v>2</v>
      </c>
      <c r="EY51" s="189" t="s">
        <v>8048</v>
      </c>
      <c r="EZ51" s="189" t="s">
        <v>1181</v>
      </c>
      <c r="FA51" s="190">
        <v>44985</v>
      </c>
      <c r="FB51" s="188" t="s">
        <v>1345</v>
      </c>
      <c r="FC51" s="182">
        <v>2</v>
      </c>
      <c r="FD51" s="182" t="s">
        <v>1342</v>
      </c>
      <c r="FE51" s="182" t="s">
        <v>19</v>
      </c>
      <c r="FF51" s="182">
        <v>3</v>
      </c>
      <c r="FG51" s="182" t="s">
        <v>1344</v>
      </c>
      <c r="FH51" s="182" t="s">
        <v>1343</v>
      </c>
      <c r="FI51" s="179">
        <v>44270</v>
      </c>
      <c r="FJ51" s="188" t="s">
        <v>1013</v>
      </c>
      <c r="FK51" s="189" t="s">
        <v>14</v>
      </c>
      <c r="FL51" s="189" t="s">
        <v>14</v>
      </c>
      <c r="FM51" s="189" t="s">
        <v>14</v>
      </c>
      <c r="FN51" s="189" t="s">
        <v>14</v>
      </c>
      <c r="FO51" s="189" t="s">
        <v>14</v>
      </c>
      <c r="FP51" s="186" t="s">
        <v>14</v>
      </c>
      <c r="FQ51" s="187">
        <v>43920</v>
      </c>
      <c r="FR51" s="188" t="s">
        <v>1014</v>
      </c>
      <c r="FS51" s="182" t="s">
        <v>14</v>
      </c>
      <c r="FT51" s="182" t="s">
        <v>14</v>
      </c>
      <c r="FU51" s="182" t="s">
        <v>14</v>
      </c>
      <c r="FV51" s="182" t="s">
        <v>14</v>
      </c>
      <c r="FW51" s="182" t="s">
        <v>14</v>
      </c>
      <c r="FX51" s="182" t="s">
        <v>14</v>
      </c>
      <c r="FY51" s="179">
        <v>43920</v>
      </c>
      <c r="FZ51" s="189" t="s">
        <v>3722</v>
      </c>
      <c r="GA51" s="189">
        <v>1</v>
      </c>
      <c r="GB51" s="189" t="s">
        <v>2699</v>
      </c>
      <c r="GC51" s="189" t="s">
        <v>30</v>
      </c>
      <c r="GD51" s="189">
        <v>2</v>
      </c>
      <c r="GE51" s="189" t="s">
        <v>14</v>
      </c>
      <c r="GF51" s="189" t="s">
        <v>14</v>
      </c>
      <c r="GG51" s="190">
        <v>44865</v>
      </c>
      <c r="GH51" s="188" t="s">
        <v>3728</v>
      </c>
      <c r="GI51" s="182">
        <v>1</v>
      </c>
      <c r="GJ51" s="182" t="s">
        <v>2699</v>
      </c>
      <c r="GK51" s="182" t="s">
        <v>30</v>
      </c>
      <c r="GL51" s="182">
        <v>2</v>
      </c>
      <c r="GM51" s="182" t="s">
        <v>14</v>
      </c>
      <c r="GN51" s="182" t="s">
        <v>14</v>
      </c>
      <c r="GO51" s="179">
        <v>44865</v>
      </c>
      <c r="GP51" s="189" t="s">
        <v>3723</v>
      </c>
      <c r="GQ51" s="189">
        <v>1</v>
      </c>
      <c r="GR51" s="189" t="s">
        <v>2699</v>
      </c>
      <c r="GS51" s="189" t="s">
        <v>30</v>
      </c>
      <c r="GT51" s="189">
        <v>2</v>
      </c>
      <c r="GU51" s="189" t="s">
        <v>14</v>
      </c>
      <c r="GV51" s="189" t="s">
        <v>14</v>
      </c>
      <c r="GW51" s="190">
        <v>44865</v>
      </c>
      <c r="GX51" s="188" t="s">
        <v>3729</v>
      </c>
      <c r="GY51" s="182">
        <v>0</v>
      </c>
      <c r="GZ51" s="182" t="s">
        <v>2699</v>
      </c>
      <c r="HA51" s="182" t="s">
        <v>30</v>
      </c>
      <c r="HB51" s="182">
        <v>2</v>
      </c>
      <c r="HC51" s="182" t="s">
        <v>14</v>
      </c>
      <c r="HD51" s="182" t="s">
        <v>14</v>
      </c>
      <c r="HE51" s="179">
        <v>44865</v>
      </c>
      <c r="HF51" s="189" t="s">
        <v>3721</v>
      </c>
      <c r="HG51" s="189">
        <v>2</v>
      </c>
      <c r="HH51" s="189" t="s">
        <v>2699</v>
      </c>
      <c r="HI51" s="189" t="s">
        <v>30</v>
      </c>
      <c r="HJ51" s="189">
        <v>2</v>
      </c>
      <c r="HK51" s="189" t="s">
        <v>14</v>
      </c>
      <c r="HL51" s="189" t="s">
        <v>14</v>
      </c>
      <c r="HM51" s="190">
        <v>44865</v>
      </c>
      <c r="HN51" s="188" t="s">
        <v>3727</v>
      </c>
      <c r="HO51" s="182">
        <v>1</v>
      </c>
      <c r="HP51" s="182" t="s">
        <v>2699</v>
      </c>
      <c r="HQ51" s="182" t="s">
        <v>30</v>
      </c>
      <c r="HR51" s="182">
        <v>2</v>
      </c>
      <c r="HS51" s="182" t="s">
        <v>14</v>
      </c>
      <c r="HT51" s="182" t="s">
        <v>14</v>
      </c>
      <c r="HU51" s="179">
        <v>44865</v>
      </c>
      <c r="HV51" s="189" t="s">
        <v>3724</v>
      </c>
      <c r="HW51" s="189">
        <v>0</v>
      </c>
      <c r="HX51" s="189" t="s">
        <v>2699</v>
      </c>
      <c r="HY51" s="189" t="s">
        <v>30</v>
      </c>
      <c r="HZ51" s="189">
        <v>2</v>
      </c>
      <c r="IA51" s="189" t="s">
        <v>14</v>
      </c>
      <c r="IB51" s="189" t="s">
        <v>14</v>
      </c>
      <c r="IC51" s="190">
        <v>44865</v>
      </c>
      <c r="ID51" s="188" t="s">
        <v>3726</v>
      </c>
      <c r="IE51" s="182">
        <v>1</v>
      </c>
      <c r="IF51" s="182" t="s">
        <v>2699</v>
      </c>
      <c r="IG51" s="182" t="s">
        <v>30</v>
      </c>
      <c r="IH51" s="182">
        <v>2</v>
      </c>
      <c r="II51" s="182" t="s">
        <v>14</v>
      </c>
      <c r="IJ51" s="182" t="s">
        <v>14</v>
      </c>
      <c r="IK51" s="179">
        <v>44865</v>
      </c>
      <c r="IL51" s="189" t="s">
        <v>3725</v>
      </c>
      <c r="IM51" s="189">
        <v>0</v>
      </c>
      <c r="IN51" s="189" t="s">
        <v>2699</v>
      </c>
      <c r="IO51" s="189" t="s">
        <v>30</v>
      </c>
      <c r="IP51" s="189">
        <v>2</v>
      </c>
      <c r="IQ51" s="189" t="s">
        <v>14</v>
      </c>
      <c r="IR51" s="189" t="s">
        <v>14</v>
      </c>
      <c r="IS51" s="190">
        <v>44865</v>
      </c>
    </row>
    <row r="52" spans="1:253" s="283" customFormat="1" ht="12.95" customHeight="1" x14ac:dyDescent="0.2">
      <c r="A52" s="283" t="s">
        <v>1036</v>
      </c>
      <c r="B52" s="283" t="s">
        <v>9437</v>
      </c>
      <c r="C52" s="283" t="s">
        <v>1037</v>
      </c>
      <c r="D52" s="283" t="s">
        <v>373</v>
      </c>
      <c r="E52" s="283" t="s">
        <v>8831</v>
      </c>
      <c r="F52" s="283" t="s">
        <v>4398</v>
      </c>
      <c r="G52" s="177">
        <v>41191000</v>
      </c>
      <c r="H52" s="178" t="s">
        <v>4373</v>
      </c>
      <c r="I52" s="178" t="s">
        <v>74</v>
      </c>
      <c r="J52" s="178">
        <v>1</v>
      </c>
      <c r="K52" s="178" t="s">
        <v>4374</v>
      </c>
      <c r="L52" s="178" t="s">
        <v>4397</v>
      </c>
      <c r="M52" s="179">
        <v>44893</v>
      </c>
      <c r="N52" s="188" t="s">
        <v>4399</v>
      </c>
      <c r="O52" s="180">
        <v>383312</v>
      </c>
      <c r="P52" s="180" t="s">
        <v>4376</v>
      </c>
      <c r="Q52" s="180" t="s">
        <v>2025</v>
      </c>
      <c r="R52" s="180">
        <v>2</v>
      </c>
      <c r="S52" s="180" t="s">
        <v>4378</v>
      </c>
      <c r="T52" s="180" t="s">
        <v>4377</v>
      </c>
      <c r="U52" s="181">
        <v>44893</v>
      </c>
      <c r="V52" s="188" t="s">
        <v>4401</v>
      </c>
      <c r="W52" s="178">
        <v>45729000</v>
      </c>
      <c r="X52" s="178" t="s">
        <v>4380</v>
      </c>
      <c r="Y52" s="178" t="s">
        <v>19</v>
      </c>
      <c r="Z52" s="178">
        <v>3</v>
      </c>
      <c r="AA52" s="178" t="s">
        <v>4400</v>
      </c>
      <c r="AB52" s="178" t="s">
        <v>4381</v>
      </c>
      <c r="AC52" s="179">
        <v>44893</v>
      </c>
      <c r="AD52" s="188" t="s">
        <v>4405</v>
      </c>
      <c r="AE52" s="186">
        <v>5822000</v>
      </c>
      <c r="AF52" s="186" t="s">
        <v>4402</v>
      </c>
      <c r="AG52" s="186" t="s">
        <v>19</v>
      </c>
      <c r="AH52" s="186">
        <v>3</v>
      </c>
      <c r="AI52" s="186" t="s">
        <v>4404</v>
      </c>
      <c r="AJ52" s="186" t="s">
        <v>4403</v>
      </c>
      <c r="AK52" s="187">
        <v>44893</v>
      </c>
      <c r="AL52" s="188" t="s">
        <v>4409</v>
      </c>
      <c r="AM52" s="178">
        <v>8514000</v>
      </c>
      <c r="AN52" s="178" t="s">
        <v>4406</v>
      </c>
      <c r="AO52" s="178" t="s">
        <v>19</v>
      </c>
      <c r="AP52" s="178">
        <v>3</v>
      </c>
      <c r="AQ52" s="178" t="s">
        <v>4408</v>
      </c>
      <c r="AR52" s="178" t="s">
        <v>4407</v>
      </c>
      <c r="AS52" s="179">
        <v>44893</v>
      </c>
      <c r="AT52" s="189" t="s">
        <v>1049</v>
      </c>
      <c r="AU52" s="186" t="s">
        <v>14</v>
      </c>
      <c r="AV52" s="186" t="s">
        <v>14</v>
      </c>
      <c r="AW52" s="186" t="s">
        <v>14</v>
      </c>
      <c r="AX52" s="186" t="s">
        <v>14</v>
      </c>
      <c r="AY52" s="186" t="s">
        <v>1048</v>
      </c>
      <c r="AZ52" s="186" t="s">
        <v>14</v>
      </c>
      <c r="BA52" s="187">
        <v>43950</v>
      </c>
      <c r="BB52" s="188" t="s">
        <v>1047</v>
      </c>
      <c r="BC52" s="178" t="s">
        <v>14</v>
      </c>
      <c r="BD52" s="178" t="s">
        <v>14</v>
      </c>
      <c r="BE52" s="178" t="s">
        <v>14</v>
      </c>
      <c r="BF52" s="178" t="s">
        <v>14</v>
      </c>
      <c r="BG52" s="178" t="s">
        <v>14</v>
      </c>
      <c r="BH52" s="178" t="s">
        <v>14</v>
      </c>
      <c r="BI52" s="179">
        <v>43950</v>
      </c>
      <c r="BJ52" s="189" t="s">
        <v>6194</v>
      </c>
      <c r="BK52" s="189">
        <v>1897</v>
      </c>
      <c r="BL52" s="189" t="s">
        <v>6192</v>
      </c>
      <c r="BM52" s="189" t="s">
        <v>2025</v>
      </c>
      <c r="BN52" s="189">
        <v>2</v>
      </c>
      <c r="BO52" s="189" t="s">
        <v>6193</v>
      </c>
      <c r="BP52" s="186" t="s">
        <v>460</v>
      </c>
      <c r="BQ52" s="190">
        <v>44977</v>
      </c>
      <c r="BR52" s="188" t="s">
        <v>1039</v>
      </c>
      <c r="BS52" s="182" t="s">
        <v>14</v>
      </c>
      <c r="BT52" s="182" t="s">
        <v>14</v>
      </c>
      <c r="BU52" s="182" t="s">
        <v>14</v>
      </c>
      <c r="BV52" s="182" t="s">
        <v>14</v>
      </c>
      <c r="BW52" s="182" t="s">
        <v>1038</v>
      </c>
      <c r="BX52" s="182" t="s">
        <v>14</v>
      </c>
      <c r="BY52" s="179">
        <v>43950</v>
      </c>
      <c r="BZ52" s="189" t="s">
        <v>1040</v>
      </c>
      <c r="CA52" s="189" t="s">
        <v>14</v>
      </c>
      <c r="CB52" s="189" t="s">
        <v>14</v>
      </c>
      <c r="CC52" s="189" t="s">
        <v>14</v>
      </c>
      <c r="CD52" s="189" t="s">
        <v>14</v>
      </c>
      <c r="CE52" s="189" t="s">
        <v>1038</v>
      </c>
      <c r="CF52" s="189" t="s">
        <v>14</v>
      </c>
      <c r="CG52" s="190">
        <v>43950</v>
      </c>
      <c r="CH52" s="188" t="s">
        <v>9962</v>
      </c>
      <c r="CI52" s="189" t="e">
        <v>#N/A</v>
      </c>
      <c r="CJ52" s="189" t="e">
        <v>#N/A</v>
      </c>
      <c r="CK52" s="189" t="e">
        <v>#N/A</v>
      </c>
      <c r="CL52" s="189" t="e">
        <v>#N/A</v>
      </c>
      <c r="CM52" s="189" t="e">
        <v>#N/A</v>
      </c>
      <c r="CN52" s="189" t="e">
        <v>#N/A</v>
      </c>
      <c r="CO52" s="191" t="e">
        <v>#N/A</v>
      </c>
      <c r="CP52" s="189" t="s">
        <v>1046</v>
      </c>
      <c r="CQ52" s="182">
        <v>133900</v>
      </c>
      <c r="CR52" s="182" t="s">
        <v>1043</v>
      </c>
      <c r="CS52" s="182" t="s">
        <v>19</v>
      </c>
      <c r="CT52" s="182">
        <v>3</v>
      </c>
      <c r="CU52" s="182" t="s">
        <v>1045</v>
      </c>
      <c r="CV52" s="182" t="s">
        <v>1044</v>
      </c>
      <c r="CW52" s="179">
        <v>43950</v>
      </c>
      <c r="CX52" s="189" t="s">
        <v>6200</v>
      </c>
      <c r="CY52" s="186">
        <v>2760000</v>
      </c>
      <c r="CZ52" s="186" t="s">
        <v>6198</v>
      </c>
      <c r="DA52" s="186" t="s">
        <v>19</v>
      </c>
      <c r="DB52" s="186">
        <v>3</v>
      </c>
      <c r="DC52" s="186" t="s">
        <v>6205</v>
      </c>
      <c r="DD52" s="186" t="s">
        <v>6199</v>
      </c>
      <c r="DE52" s="192">
        <v>44977</v>
      </c>
      <c r="DF52" s="188" t="s">
        <v>6202</v>
      </c>
      <c r="DG52" s="178">
        <v>39906000</v>
      </c>
      <c r="DH52" s="182" t="s">
        <v>6198</v>
      </c>
      <c r="DI52" s="182" t="s">
        <v>19</v>
      </c>
      <c r="DJ52" s="182">
        <v>3</v>
      </c>
      <c r="DK52" s="182" t="s">
        <v>6201</v>
      </c>
      <c r="DL52" s="182" t="s">
        <v>6199</v>
      </c>
      <c r="DM52" s="179">
        <v>44977</v>
      </c>
      <c r="DN52" s="189" t="s">
        <v>6204</v>
      </c>
      <c r="DO52" s="186">
        <v>3062000</v>
      </c>
      <c r="DP52" s="189" t="s">
        <v>6198</v>
      </c>
      <c r="DQ52" s="189" t="s">
        <v>19</v>
      </c>
      <c r="DR52" s="189">
        <v>3</v>
      </c>
      <c r="DS52" s="189" t="s">
        <v>6203</v>
      </c>
      <c r="DT52" s="189" t="s">
        <v>6199</v>
      </c>
      <c r="DU52" s="190">
        <v>44977</v>
      </c>
      <c r="DV52" s="188" t="s">
        <v>6206</v>
      </c>
      <c r="DW52" s="178">
        <v>2233000</v>
      </c>
      <c r="DX52" s="182" t="s">
        <v>6198</v>
      </c>
      <c r="DY52" s="182" t="s">
        <v>19</v>
      </c>
      <c r="DZ52" s="182">
        <v>3</v>
      </c>
      <c r="EA52" s="182" t="s">
        <v>6205</v>
      </c>
      <c r="EB52" s="182" t="s">
        <v>6199</v>
      </c>
      <c r="EC52" s="179">
        <v>44977</v>
      </c>
      <c r="ED52" s="189" t="s">
        <v>6207</v>
      </c>
      <c r="EE52" s="186">
        <v>381000</v>
      </c>
      <c r="EF52" s="189" t="s">
        <v>6198</v>
      </c>
      <c r="EG52" s="189" t="s">
        <v>19</v>
      </c>
      <c r="EH52" s="189">
        <v>3</v>
      </c>
      <c r="EI52" s="189" t="s">
        <v>6205</v>
      </c>
      <c r="EJ52" s="189" t="s">
        <v>6199</v>
      </c>
      <c r="EK52" s="190">
        <v>44977</v>
      </c>
      <c r="EL52" s="188" t="s">
        <v>6208</v>
      </c>
      <c r="EM52" s="178">
        <v>146000</v>
      </c>
      <c r="EN52" s="182" t="s">
        <v>6198</v>
      </c>
      <c r="EO52" s="182" t="s">
        <v>19</v>
      </c>
      <c r="EP52" s="182">
        <v>3</v>
      </c>
      <c r="EQ52" s="182" t="s">
        <v>6205</v>
      </c>
      <c r="ER52" s="182" t="s">
        <v>6199</v>
      </c>
      <c r="ES52" s="179">
        <v>44977</v>
      </c>
      <c r="ET52" s="189" t="s">
        <v>6197</v>
      </c>
      <c r="EU52" s="189">
        <v>1897</v>
      </c>
      <c r="EV52" s="189" t="s">
        <v>6195</v>
      </c>
      <c r="EW52" s="189" t="s">
        <v>2025</v>
      </c>
      <c r="EX52" s="189">
        <v>2</v>
      </c>
      <c r="EY52" s="189" t="s">
        <v>6196</v>
      </c>
      <c r="EZ52" s="189" t="s">
        <v>460</v>
      </c>
      <c r="FA52" s="190">
        <v>44977</v>
      </c>
      <c r="FB52" s="188" t="s">
        <v>1042</v>
      </c>
      <c r="FC52" s="182">
        <v>5</v>
      </c>
      <c r="FD52" s="182" t="s">
        <v>960</v>
      </c>
      <c r="FE52" s="182" t="s">
        <v>74</v>
      </c>
      <c r="FF52" s="182">
        <v>1</v>
      </c>
      <c r="FG52" s="182" t="s">
        <v>1041</v>
      </c>
      <c r="FH52" s="182" t="s">
        <v>961</v>
      </c>
      <c r="FI52" s="179">
        <v>43950</v>
      </c>
      <c r="FJ52" s="188" t="s">
        <v>1119</v>
      </c>
      <c r="FK52" s="189">
        <v>1500000</v>
      </c>
      <c r="FL52" s="189" t="s">
        <v>1116</v>
      </c>
      <c r="FM52" s="189" t="s">
        <v>19</v>
      </c>
      <c r="FN52" s="189">
        <v>3</v>
      </c>
      <c r="FO52" s="189" t="s">
        <v>1118</v>
      </c>
      <c r="FP52" s="186" t="s">
        <v>1117</v>
      </c>
      <c r="FQ52" s="187">
        <v>44015</v>
      </c>
      <c r="FR52" s="188" t="s">
        <v>1121</v>
      </c>
      <c r="FS52" s="182">
        <v>300000</v>
      </c>
      <c r="FT52" s="182" t="s">
        <v>1116</v>
      </c>
      <c r="FU52" s="182" t="s">
        <v>19</v>
      </c>
      <c r="FV52" s="182">
        <v>3</v>
      </c>
      <c r="FW52" s="182" t="s">
        <v>1120</v>
      </c>
      <c r="FX52" s="182" t="s">
        <v>1117</v>
      </c>
      <c r="FY52" s="179">
        <v>44015</v>
      </c>
      <c r="FZ52" s="189" t="s">
        <v>3731</v>
      </c>
      <c r="GA52" s="189">
        <v>0</v>
      </c>
      <c r="GB52" s="189" t="s">
        <v>2699</v>
      </c>
      <c r="GC52" s="189" t="s">
        <v>30</v>
      </c>
      <c r="GD52" s="189">
        <v>2</v>
      </c>
      <c r="GE52" s="189" t="s">
        <v>14</v>
      </c>
      <c r="GF52" s="189" t="s">
        <v>14</v>
      </c>
      <c r="GG52" s="190">
        <v>44865</v>
      </c>
      <c r="GH52" s="188" t="s">
        <v>3737</v>
      </c>
      <c r="GI52" s="182">
        <v>2</v>
      </c>
      <c r="GJ52" s="182" t="s">
        <v>2699</v>
      </c>
      <c r="GK52" s="182" t="s">
        <v>30</v>
      </c>
      <c r="GL52" s="182">
        <v>2</v>
      </c>
      <c r="GM52" s="182" t="s">
        <v>14</v>
      </c>
      <c r="GN52" s="182" t="s">
        <v>14</v>
      </c>
      <c r="GO52" s="179">
        <v>44865</v>
      </c>
      <c r="GP52" s="189" t="s">
        <v>3732</v>
      </c>
      <c r="GQ52" s="189">
        <v>2</v>
      </c>
      <c r="GR52" s="189" t="s">
        <v>2699</v>
      </c>
      <c r="GS52" s="189" t="s">
        <v>30</v>
      </c>
      <c r="GT52" s="189">
        <v>2</v>
      </c>
      <c r="GU52" s="189" t="s">
        <v>14</v>
      </c>
      <c r="GV52" s="189" t="s">
        <v>14</v>
      </c>
      <c r="GW52" s="190">
        <v>44865</v>
      </c>
      <c r="GX52" s="188" t="s">
        <v>3738</v>
      </c>
      <c r="GY52" s="182">
        <v>0</v>
      </c>
      <c r="GZ52" s="182" t="s">
        <v>2699</v>
      </c>
      <c r="HA52" s="182" t="s">
        <v>30</v>
      </c>
      <c r="HB52" s="182">
        <v>2</v>
      </c>
      <c r="HC52" s="182" t="s">
        <v>14</v>
      </c>
      <c r="HD52" s="182" t="s">
        <v>14</v>
      </c>
      <c r="HE52" s="179">
        <v>44865</v>
      </c>
      <c r="HF52" s="189" t="s">
        <v>3730</v>
      </c>
      <c r="HG52" s="189">
        <v>2</v>
      </c>
      <c r="HH52" s="189" t="s">
        <v>2699</v>
      </c>
      <c r="HI52" s="189" t="s">
        <v>30</v>
      </c>
      <c r="HJ52" s="189">
        <v>2</v>
      </c>
      <c r="HK52" s="189" t="s">
        <v>14</v>
      </c>
      <c r="HL52" s="189" t="s">
        <v>14</v>
      </c>
      <c r="HM52" s="190">
        <v>44865</v>
      </c>
      <c r="HN52" s="188" t="s">
        <v>3736</v>
      </c>
      <c r="HO52" s="182">
        <v>3</v>
      </c>
      <c r="HP52" s="182" t="s">
        <v>2699</v>
      </c>
      <c r="HQ52" s="182" t="s">
        <v>30</v>
      </c>
      <c r="HR52" s="182">
        <v>2</v>
      </c>
      <c r="HS52" s="182" t="s">
        <v>14</v>
      </c>
      <c r="HT52" s="182" t="s">
        <v>14</v>
      </c>
      <c r="HU52" s="179">
        <v>44865</v>
      </c>
      <c r="HV52" s="189" t="s">
        <v>3733</v>
      </c>
      <c r="HW52" s="189">
        <v>2</v>
      </c>
      <c r="HX52" s="189" t="s">
        <v>2699</v>
      </c>
      <c r="HY52" s="189" t="s">
        <v>30</v>
      </c>
      <c r="HZ52" s="189">
        <v>2</v>
      </c>
      <c r="IA52" s="189" t="s">
        <v>14</v>
      </c>
      <c r="IB52" s="189" t="s">
        <v>14</v>
      </c>
      <c r="IC52" s="190">
        <v>44865</v>
      </c>
      <c r="ID52" s="188" t="s">
        <v>3735</v>
      </c>
      <c r="IE52" s="182">
        <v>3</v>
      </c>
      <c r="IF52" s="182" t="s">
        <v>2699</v>
      </c>
      <c r="IG52" s="182" t="s">
        <v>30</v>
      </c>
      <c r="IH52" s="182">
        <v>2</v>
      </c>
      <c r="II52" s="182" t="s">
        <v>14</v>
      </c>
      <c r="IJ52" s="182" t="s">
        <v>14</v>
      </c>
      <c r="IK52" s="179">
        <v>44865</v>
      </c>
      <c r="IL52" s="189" t="s">
        <v>3734</v>
      </c>
      <c r="IM52" s="189">
        <v>1</v>
      </c>
      <c r="IN52" s="189" t="s">
        <v>2699</v>
      </c>
      <c r="IO52" s="189" t="s">
        <v>30</v>
      </c>
      <c r="IP52" s="189">
        <v>2</v>
      </c>
      <c r="IQ52" s="189" t="s">
        <v>14</v>
      </c>
      <c r="IR52" s="189" t="s">
        <v>14</v>
      </c>
      <c r="IS52" s="190">
        <v>44865</v>
      </c>
    </row>
    <row r="53" spans="1:253" s="283" customFormat="1" ht="12.95" customHeight="1" x14ac:dyDescent="0.2">
      <c r="A53" s="283" t="s">
        <v>371</v>
      </c>
      <c r="B53" s="283" t="s">
        <v>9441</v>
      </c>
      <c r="C53" s="283" t="s">
        <v>372</v>
      </c>
      <c r="D53" s="283" t="s">
        <v>373</v>
      </c>
      <c r="E53" s="283" t="s">
        <v>8831</v>
      </c>
      <c r="F53" s="283" t="s">
        <v>4375</v>
      </c>
      <c r="G53" s="177">
        <v>41191000</v>
      </c>
      <c r="H53" s="178" t="s">
        <v>4373</v>
      </c>
      <c r="I53" s="178" t="s">
        <v>74</v>
      </c>
      <c r="J53" s="178">
        <v>1</v>
      </c>
      <c r="K53" s="178" t="s">
        <v>4374</v>
      </c>
      <c r="L53" s="178" t="s">
        <v>4374</v>
      </c>
      <c r="M53" s="179">
        <v>44893</v>
      </c>
      <c r="N53" s="188" t="s">
        <v>4379</v>
      </c>
      <c r="O53" s="180">
        <v>383312</v>
      </c>
      <c r="P53" s="180" t="s">
        <v>4376</v>
      </c>
      <c r="Q53" s="180" t="s">
        <v>2025</v>
      </c>
      <c r="R53" s="180">
        <v>2</v>
      </c>
      <c r="S53" s="180" t="s">
        <v>4378</v>
      </c>
      <c r="T53" s="180" t="s">
        <v>4377</v>
      </c>
      <c r="U53" s="181">
        <v>44893</v>
      </c>
      <c r="V53" s="188" t="s">
        <v>4383</v>
      </c>
      <c r="W53" s="178">
        <v>40576000</v>
      </c>
      <c r="X53" s="178" t="s">
        <v>4380</v>
      </c>
      <c r="Y53" s="178" t="s">
        <v>19</v>
      </c>
      <c r="Z53" s="178">
        <v>3</v>
      </c>
      <c r="AA53" s="178" t="s">
        <v>4382</v>
      </c>
      <c r="AB53" s="178" t="s">
        <v>4381</v>
      </c>
      <c r="AC53" s="179">
        <v>44893</v>
      </c>
      <c r="AD53" s="188" t="s">
        <v>4385</v>
      </c>
      <c r="AE53" s="186">
        <v>5300000</v>
      </c>
      <c r="AF53" s="186" t="s">
        <v>1604</v>
      </c>
      <c r="AG53" s="186" t="s">
        <v>19</v>
      </c>
      <c r="AH53" s="186">
        <v>3</v>
      </c>
      <c r="AI53" s="186" t="s">
        <v>4384</v>
      </c>
      <c r="AJ53" s="186" t="s">
        <v>1605</v>
      </c>
      <c r="AK53" s="187">
        <v>44893</v>
      </c>
      <c r="AL53" s="188" t="s">
        <v>4389</v>
      </c>
      <c r="AM53" s="178">
        <v>8252000</v>
      </c>
      <c r="AN53" s="178" t="s">
        <v>4386</v>
      </c>
      <c r="AO53" s="178">
        <v>0</v>
      </c>
      <c r="AP53" s="178">
        <v>0</v>
      </c>
      <c r="AQ53" s="178" t="s">
        <v>4388</v>
      </c>
      <c r="AR53" s="178" t="s">
        <v>4387</v>
      </c>
      <c r="AS53" s="179">
        <v>44893</v>
      </c>
      <c r="AT53" s="189" t="s">
        <v>619</v>
      </c>
      <c r="AU53" s="186" t="s">
        <v>14</v>
      </c>
      <c r="AV53" s="186" t="s">
        <v>14</v>
      </c>
      <c r="AW53" s="186" t="s">
        <v>30</v>
      </c>
      <c r="AX53" s="186">
        <v>2</v>
      </c>
      <c r="AY53" s="186" t="s">
        <v>618</v>
      </c>
      <c r="AZ53" s="186" t="s">
        <v>14</v>
      </c>
      <c r="BA53" s="187">
        <v>43524</v>
      </c>
      <c r="BB53" s="188" t="s">
        <v>376</v>
      </c>
      <c r="BC53" s="178" t="s">
        <v>14</v>
      </c>
      <c r="BD53" s="178">
        <v>0</v>
      </c>
      <c r="BE53" s="178" t="s">
        <v>30</v>
      </c>
      <c r="BF53" s="178">
        <v>2</v>
      </c>
      <c r="BG53" s="178">
        <v>0</v>
      </c>
      <c r="BH53" s="178">
        <v>0</v>
      </c>
      <c r="BI53" s="179">
        <v>43511</v>
      </c>
      <c r="BJ53" s="189" t="s">
        <v>6209</v>
      </c>
      <c r="BK53" s="189">
        <v>1897</v>
      </c>
      <c r="BL53" s="189" t="s">
        <v>6192</v>
      </c>
      <c r="BM53" s="189" t="s">
        <v>2025</v>
      </c>
      <c r="BN53" s="189">
        <v>2</v>
      </c>
      <c r="BO53" s="189" t="s">
        <v>6193</v>
      </c>
      <c r="BP53" s="186" t="s">
        <v>460</v>
      </c>
      <c r="BQ53" s="190">
        <v>44977</v>
      </c>
      <c r="BR53" s="188" t="s">
        <v>374</v>
      </c>
      <c r="BS53" s="182" t="s">
        <v>14</v>
      </c>
      <c r="BT53" s="182">
        <v>0</v>
      </c>
      <c r="BU53" s="182" t="s">
        <v>30</v>
      </c>
      <c r="BV53" s="182">
        <v>2</v>
      </c>
      <c r="BW53" s="182">
        <v>0</v>
      </c>
      <c r="BX53" s="182">
        <v>0</v>
      </c>
      <c r="BY53" s="179">
        <v>43511</v>
      </c>
      <c r="BZ53" s="189" t="s">
        <v>375</v>
      </c>
      <c r="CA53" s="189" t="s">
        <v>14</v>
      </c>
      <c r="CB53" s="189" t="s">
        <v>14</v>
      </c>
      <c r="CC53" s="189" t="s">
        <v>14</v>
      </c>
      <c r="CD53" s="189" t="s">
        <v>14</v>
      </c>
      <c r="CE53" s="189" t="s">
        <v>14</v>
      </c>
      <c r="CF53" s="189" t="s">
        <v>14</v>
      </c>
      <c r="CG53" s="190">
        <v>43511</v>
      </c>
      <c r="CH53" s="188" t="s">
        <v>9963</v>
      </c>
      <c r="CI53" s="189" t="e">
        <v>#N/A</v>
      </c>
      <c r="CJ53" s="189" t="e">
        <v>#N/A</v>
      </c>
      <c r="CK53" s="189" t="e">
        <v>#N/A</v>
      </c>
      <c r="CL53" s="189" t="e">
        <v>#N/A</v>
      </c>
      <c r="CM53" s="189" t="e">
        <v>#N/A</v>
      </c>
      <c r="CN53" s="189" t="e">
        <v>#N/A</v>
      </c>
      <c r="CO53" s="191" t="e">
        <v>#N/A</v>
      </c>
      <c r="CP53" s="189" t="s">
        <v>1052</v>
      </c>
      <c r="CQ53" s="182">
        <v>133900</v>
      </c>
      <c r="CR53" s="182" t="s">
        <v>1050</v>
      </c>
      <c r="CS53" s="182" t="s">
        <v>19</v>
      </c>
      <c r="CT53" s="182">
        <v>3</v>
      </c>
      <c r="CU53" s="182" t="s">
        <v>1045</v>
      </c>
      <c r="CV53" s="182" t="s">
        <v>1051</v>
      </c>
      <c r="CW53" s="179">
        <v>43950</v>
      </c>
      <c r="CX53" s="189" t="s">
        <v>4390</v>
      </c>
      <c r="CY53" s="186">
        <v>2500000</v>
      </c>
      <c r="CZ53" s="186" t="s">
        <v>1604</v>
      </c>
      <c r="DA53" s="186" t="s">
        <v>74</v>
      </c>
      <c r="DB53" s="186">
        <v>1</v>
      </c>
      <c r="DC53" s="186" t="s">
        <v>1606</v>
      </c>
      <c r="DD53" s="186" t="s">
        <v>1605</v>
      </c>
      <c r="DE53" s="192">
        <v>44893</v>
      </c>
      <c r="DF53" s="188" t="s">
        <v>4392</v>
      </c>
      <c r="DG53" s="178">
        <v>35276000</v>
      </c>
      <c r="DH53" s="182" t="s">
        <v>1604</v>
      </c>
      <c r="DI53" s="182" t="s">
        <v>74</v>
      </c>
      <c r="DJ53" s="182">
        <v>1</v>
      </c>
      <c r="DK53" s="182" t="s">
        <v>4391</v>
      </c>
      <c r="DL53" s="182" t="s">
        <v>1605</v>
      </c>
      <c r="DM53" s="179">
        <v>44893</v>
      </c>
      <c r="DN53" s="189" t="s">
        <v>4394</v>
      </c>
      <c r="DO53" s="186">
        <v>2800000</v>
      </c>
      <c r="DP53" s="189" t="s">
        <v>1604</v>
      </c>
      <c r="DQ53" s="189" t="s">
        <v>74</v>
      </c>
      <c r="DR53" s="189">
        <v>1</v>
      </c>
      <c r="DS53" s="189" t="s">
        <v>4393</v>
      </c>
      <c r="DT53" s="189" t="s">
        <v>1605</v>
      </c>
      <c r="DU53" s="190">
        <v>44893</v>
      </c>
      <c r="DV53" s="188" t="s">
        <v>4395</v>
      </c>
      <c r="DW53" s="178">
        <v>2150000</v>
      </c>
      <c r="DX53" s="182" t="s">
        <v>1604</v>
      </c>
      <c r="DY53" s="182" t="s">
        <v>74</v>
      </c>
      <c r="DZ53" s="182">
        <v>1</v>
      </c>
      <c r="EA53" s="182" t="s">
        <v>1606</v>
      </c>
      <c r="EB53" s="182" t="s">
        <v>1605</v>
      </c>
      <c r="EC53" s="179">
        <v>44893</v>
      </c>
      <c r="ED53" s="189" t="s">
        <v>1607</v>
      </c>
      <c r="EE53" s="186">
        <v>225000</v>
      </c>
      <c r="EF53" s="189" t="s">
        <v>1604</v>
      </c>
      <c r="EG53" s="189" t="s">
        <v>74</v>
      </c>
      <c r="EH53" s="189">
        <v>1</v>
      </c>
      <c r="EI53" s="189" t="s">
        <v>1606</v>
      </c>
      <c r="EJ53" s="189" t="s">
        <v>1605</v>
      </c>
      <c r="EK53" s="190">
        <v>44656</v>
      </c>
      <c r="EL53" s="188" t="s">
        <v>4396</v>
      </c>
      <c r="EM53" s="178">
        <v>125000</v>
      </c>
      <c r="EN53" s="182" t="s">
        <v>1604</v>
      </c>
      <c r="EO53" s="182" t="s">
        <v>74</v>
      </c>
      <c r="EP53" s="182">
        <v>1</v>
      </c>
      <c r="EQ53" s="182" t="s">
        <v>1606</v>
      </c>
      <c r="ER53" s="182" t="s">
        <v>1605</v>
      </c>
      <c r="ES53" s="179">
        <v>44893</v>
      </c>
      <c r="ET53" s="189" t="s">
        <v>6211</v>
      </c>
      <c r="EU53" s="189">
        <v>1897</v>
      </c>
      <c r="EV53" s="189" t="s">
        <v>6192</v>
      </c>
      <c r="EW53" s="189" t="s">
        <v>2025</v>
      </c>
      <c r="EX53" s="189">
        <v>2</v>
      </c>
      <c r="EY53" s="189" t="s">
        <v>6210</v>
      </c>
      <c r="EZ53" s="189" t="s">
        <v>460</v>
      </c>
      <c r="FA53" s="190">
        <v>44977</v>
      </c>
      <c r="FB53" s="188" t="s">
        <v>963</v>
      </c>
      <c r="FC53" s="182">
        <v>5</v>
      </c>
      <c r="FD53" s="182" t="s">
        <v>960</v>
      </c>
      <c r="FE53" s="182" t="s">
        <v>74</v>
      </c>
      <c r="FF53" s="182">
        <v>1</v>
      </c>
      <c r="FG53" s="182" t="s">
        <v>962</v>
      </c>
      <c r="FH53" s="182" t="s">
        <v>961</v>
      </c>
      <c r="FI53" s="179">
        <v>43867</v>
      </c>
      <c r="FJ53" s="188" t="s">
        <v>1123</v>
      </c>
      <c r="FK53" s="189">
        <v>1500000</v>
      </c>
      <c r="FL53" s="189" t="s">
        <v>1116</v>
      </c>
      <c r="FM53" s="189" t="s">
        <v>19</v>
      </c>
      <c r="FN53" s="189">
        <v>3</v>
      </c>
      <c r="FO53" s="189" t="s">
        <v>1122</v>
      </c>
      <c r="FP53" s="186" t="s">
        <v>1117</v>
      </c>
      <c r="FQ53" s="187">
        <v>44015</v>
      </c>
      <c r="FR53" s="188" t="s">
        <v>1125</v>
      </c>
      <c r="FS53" s="182">
        <v>300000</v>
      </c>
      <c r="FT53" s="182" t="s">
        <v>1116</v>
      </c>
      <c r="FU53" s="182" t="s">
        <v>19</v>
      </c>
      <c r="FV53" s="182">
        <v>3</v>
      </c>
      <c r="FW53" s="182" t="s">
        <v>1124</v>
      </c>
      <c r="FX53" s="182" t="s">
        <v>1117</v>
      </c>
      <c r="FY53" s="179">
        <v>44015</v>
      </c>
      <c r="FZ53" s="189" t="s">
        <v>3740</v>
      </c>
      <c r="GA53" s="189">
        <v>0</v>
      </c>
      <c r="GB53" s="189" t="s">
        <v>2699</v>
      </c>
      <c r="GC53" s="189" t="s">
        <v>30</v>
      </c>
      <c r="GD53" s="189">
        <v>2</v>
      </c>
      <c r="GE53" s="189" t="s">
        <v>14</v>
      </c>
      <c r="GF53" s="189" t="s">
        <v>14</v>
      </c>
      <c r="GG53" s="190">
        <v>44865</v>
      </c>
      <c r="GH53" s="188" t="s">
        <v>3746</v>
      </c>
      <c r="GI53" s="182">
        <v>2</v>
      </c>
      <c r="GJ53" s="182" t="s">
        <v>2699</v>
      </c>
      <c r="GK53" s="182" t="s">
        <v>30</v>
      </c>
      <c r="GL53" s="182">
        <v>2</v>
      </c>
      <c r="GM53" s="182" t="s">
        <v>14</v>
      </c>
      <c r="GN53" s="182" t="s">
        <v>14</v>
      </c>
      <c r="GO53" s="179">
        <v>44865</v>
      </c>
      <c r="GP53" s="189" t="s">
        <v>3741</v>
      </c>
      <c r="GQ53" s="189">
        <v>2</v>
      </c>
      <c r="GR53" s="189" t="s">
        <v>2699</v>
      </c>
      <c r="GS53" s="189" t="s">
        <v>30</v>
      </c>
      <c r="GT53" s="189">
        <v>2</v>
      </c>
      <c r="GU53" s="189" t="s">
        <v>14</v>
      </c>
      <c r="GV53" s="189" t="s">
        <v>14</v>
      </c>
      <c r="GW53" s="190">
        <v>44865</v>
      </c>
      <c r="GX53" s="188" t="s">
        <v>3747</v>
      </c>
      <c r="GY53" s="182">
        <v>0</v>
      </c>
      <c r="GZ53" s="182" t="s">
        <v>2699</v>
      </c>
      <c r="HA53" s="182" t="s">
        <v>30</v>
      </c>
      <c r="HB53" s="182">
        <v>2</v>
      </c>
      <c r="HC53" s="182" t="s">
        <v>14</v>
      </c>
      <c r="HD53" s="182" t="s">
        <v>14</v>
      </c>
      <c r="HE53" s="179">
        <v>44865</v>
      </c>
      <c r="HF53" s="189" t="s">
        <v>3739</v>
      </c>
      <c r="HG53" s="189">
        <v>2</v>
      </c>
      <c r="HH53" s="189" t="s">
        <v>2699</v>
      </c>
      <c r="HI53" s="189" t="s">
        <v>30</v>
      </c>
      <c r="HJ53" s="189">
        <v>2</v>
      </c>
      <c r="HK53" s="189" t="s">
        <v>14</v>
      </c>
      <c r="HL53" s="189" t="s">
        <v>14</v>
      </c>
      <c r="HM53" s="190">
        <v>44865</v>
      </c>
      <c r="HN53" s="188" t="s">
        <v>3745</v>
      </c>
      <c r="HO53" s="182">
        <v>3</v>
      </c>
      <c r="HP53" s="182" t="s">
        <v>2699</v>
      </c>
      <c r="HQ53" s="182" t="s">
        <v>30</v>
      </c>
      <c r="HR53" s="182">
        <v>2</v>
      </c>
      <c r="HS53" s="182" t="s">
        <v>14</v>
      </c>
      <c r="HT53" s="182" t="s">
        <v>14</v>
      </c>
      <c r="HU53" s="179">
        <v>44865</v>
      </c>
      <c r="HV53" s="189" t="s">
        <v>3742</v>
      </c>
      <c r="HW53" s="189">
        <v>2</v>
      </c>
      <c r="HX53" s="189" t="s">
        <v>2699</v>
      </c>
      <c r="HY53" s="189" t="s">
        <v>30</v>
      </c>
      <c r="HZ53" s="189">
        <v>2</v>
      </c>
      <c r="IA53" s="189" t="s">
        <v>14</v>
      </c>
      <c r="IB53" s="189" t="s">
        <v>14</v>
      </c>
      <c r="IC53" s="190">
        <v>44865</v>
      </c>
      <c r="ID53" s="188" t="s">
        <v>3744</v>
      </c>
      <c r="IE53" s="182">
        <v>3</v>
      </c>
      <c r="IF53" s="182" t="s">
        <v>2699</v>
      </c>
      <c r="IG53" s="182" t="s">
        <v>30</v>
      </c>
      <c r="IH53" s="182">
        <v>2</v>
      </c>
      <c r="II53" s="182" t="s">
        <v>14</v>
      </c>
      <c r="IJ53" s="182" t="s">
        <v>14</v>
      </c>
      <c r="IK53" s="179">
        <v>44865</v>
      </c>
      <c r="IL53" s="189" t="s">
        <v>3743</v>
      </c>
      <c r="IM53" s="189">
        <v>1</v>
      </c>
      <c r="IN53" s="189" t="s">
        <v>2699</v>
      </c>
      <c r="IO53" s="189" t="s">
        <v>30</v>
      </c>
      <c r="IP53" s="189">
        <v>2</v>
      </c>
      <c r="IQ53" s="189" t="s">
        <v>14</v>
      </c>
      <c r="IR53" s="189" t="s">
        <v>14</v>
      </c>
      <c r="IS53" s="190">
        <v>44865</v>
      </c>
    </row>
    <row r="54" spans="1:253" s="283" customFormat="1" ht="12.95" customHeight="1" x14ac:dyDescent="0.2">
      <c r="A54" s="283" t="s">
        <v>377</v>
      </c>
      <c r="B54" s="283" t="s">
        <v>9316</v>
      </c>
      <c r="C54" s="283" t="s">
        <v>378</v>
      </c>
      <c r="D54" s="283" t="s">
        <v>373</v>
      </c>
      <c r="E54" s="283" t="s">
        <v>8831</v>
      </c>
      <c r="F54" s="283" t="s">
        <v>4410</v>
      </c>
      <c r="G54" s="177">
        <v>41191000</v>
      </c>
      <c r="H54" s="178" t="s">
        <v>4373</v>
      </c>
      <c r="I54" s="178" t="s">
        <v>74</v>
      </c>
      <c r="J54" s="178">
        <v>1</v>
      </c>
      <c r="K54" s="178" t="s">
        <v>4374</v>
      </c>
      <c r="L54" s="178" t="s">
        <v>4397</v>
      </c>
      <c r="M54" s="179">
        <v>44893</v>
      </c>
      <c r="N54" s="188" t="s">
        <v>4414</v>
      </c>
      <c r="O54" s="180">
        <v>38650</v>
      </c>
      <c r="P54" s="180" t="s">
        <v>4411</v>
      </c>
      <c r="Q54" s="180" t="s">
        <v>74</v>
      </c>
      <c r="R54" s="180">
        <v>1</v>
      </c>
      <c r="S54" s="180" t="s">
        <v>4413</v>
      </c>
      <c r="T54" s="180" t="s">
        <v>4412</v>
      </c>
      <c r="U54" s="181">
        <v>44893</v>
      </c>
      <c r="V54" s="188" t="s">
        <v>4418</v>
      </c>
      <c r="W54" s="178">
        <v>5154000</v>
      </c>
      <c r="X54" s="178" t="s">
        <v>4415</v>
      </c>
      <c r="Y54" s="178" t="s">
        <v>19</v>
      </c>
      <c r="Z54" s="178">
        <v>3</v>
      </c>
      <c r="AA54" s="178" t="s">
        <v>4417</v>
      </c>
      <c r="AB54" s="178" t="s">
        <v>4416</v>
      </c>
      <c r="AC54" s="179">
        <v>44893</v>
      </c>
      <c r="AD54" s="188" t="s">
        <v>4422</v>
      </c>
      <c r="AE54" s="186">
        <v>522000</v>
      </c>
      <c r="AF54" s="186" t="s">
        <v>4419</v>
      </c>
      <c r="AG54" s="186" t="s">
        <v>2025</v>
      </c>
      <c r="AH54" s="186">
        <v>2</v>
      </c>
      <c r="AI54" s="186" t="s">
        <v>4421</v>
      </c>
      <c r="AJ54" s="186" t="s">
        <v>4420</v>
      </c>
      <c r="AK54" s="187">
        <v>44893</v>
      </c>
      <c r="AL54" s="188" t="s">
        <v>6215</v>
      </c>
      <c r="AM54" s="178">
        <v>260000</v>
      </c>
      <c r="AN54" s="178" t="s">
        <v>6212</v>
      </c>
      <c r="AO54" s="178" t="s">
        <v>2025</v>
      </c>
      <c r="AP54" s="178">
        <v>2</v>
      </c>
      <c r="AQ54" s="178" t="s">
        <v>6214</v>
      </c>
      <c r="AR54" s="178" t="s">
        <v>6213</v>
      </c>
      <c r="AS54" s="179">
        <v>44977</v>
      </c>
      <c r="AT54" s="189" t="s">
        <v>388</v>
      </c>
      <c r="AU54" s="186" t="s">
        <v>14</v>
      </c>
      <c r="AV54" s="186">
        <v>0</v>
      </c>
      <c r="AW54" s="186" t="s">
        <v>30</v>
      </c>
      <c r="AX54" s="186">
        <v>2</v>
      </c>
      <c r="AY54" s="186">
        <v>0</v>
      </c>
      <c r="AZ54" s="186">
        <v>0</v>
      </c>
      <c r="BA54" s="187">
        <v>43511</v>
      </c>
      <c r="BB54" s="188" t="s">
        <v>387</v>
      </c>
      <c r="BC54" s="178" t="s">
        <v>14</v>
      </c>
      <c r="BD54" s="178">
        <v>0</v>
      </c>
      <c r="BE54" s="178" t="s">
        <v>30</v>
      </c>
      <c r="BF54" s="178">
        <v>2</v>
      </c>
      <c r="BG54" s="178">
        <v>0</v>
      </c>
      <c r="BH54" s="178">
        <v>0</v>
      </c>
      <c r="BI54" s="179">
        <v>43511</v>
      </c>
      <c r="BJ54" s="189" t="s">
        <v>4423</v>
      </c>
      <c r="BK54" s="189">
        <v>0</v>
      </c>
      <c r="BL54" s="189" t="s">
        <v>828</v>
      </c>
      <c r="BM54" s="189" t="s">
        <v>14</v>
      </c>
      <c r="BN54" s="189" t="s">
        <v>14</v>
      </c>
      <c r="BO54" s="189" t="s">
        <v>828</v>
      </c>
      <c r="BP54" s="186" t="s">
        <v>828</v>
      </c>
      <c r="BQ54" s="190">
        <v>44893</v>
      </c>
      <c r="BR54" s="188" t="s">
        <v>380</v>
      </c>
      <c r="BS54" s="182" t="s">
        <v>14</v>
      </c>
      <c r="BT54" s="182">
        <v>0</v>
      </c>
      <c r="BU54" s="182" t="s">
        <v>30</v>
      </c>
      <c r="BV54" s="182">
        <v>2</v>
      </c>
      <c r="BW54" s="182" t="s">
        <v>379</v>
      </c>
      <c r="BX54" s="182">
        <v>0</v>
      </c>
      <c r="BY54" s="179">
        <v>43511</v>
      </c>
      <c r="BZ54" s="189" t="s">
        <v>381</v>
      </c>
      <c r="CA54" s="189">
        <v>0</v>
      </c>
      <c r="CB54" s="189" t="s">
        <v>14</v>
      </c>
      <c r="CC54" s="189" t="s">
        <v>30</v>
      </c>
      <c r="CD54" s="189">
        <v>2</v>
      </c>
      <c r="CE54" s="189" t="s">
        <v>14</v>
      </c>
      <c r="CF54" s="189" t="s">
        <v>14</v>
      </c>
      <c r="CG54" s="190">
        <v>43511</v>
      </c>
      <c r="CH54" s="188" t="s">
        <v>9964</v>
      </c>
      <c r="CI54" s="189" t="e">
        <v>#N/A</v>
      </c>
      <c r="CJ54" s="189" t="e">
        <v>#N/A</v>
      </c>
      <c r="CK54" s="189" t="e">
        <v>#N/A</v>
      </c>
      <c r="CL54" s="189" t="e">
        <v>#N/A</v>
      </c>
      <c r="CM54" s="189" t="e">
        <v>#N/A</v>
      </c>
      <c r="CN54" s="189" t="e">
        <v>#N/A</v>
      </c>
      <c r="CO54" s="191" t="e">
        <v>#N/A</v>
      </c>
      <c r="CP54" s="189" t="s">
        <v>386</v>
      </c>
      <c r="CQ54" s="182" t="s">
        <v>14</v>
      </c>
      <c r="CR54" s="182">
        <v>0</v>
      </c>
      <c r="CS54" s="182" t="s">
        <v>30</v>
      </c>
      <c r="CT54" s="182">
        <v>2</v>
      </c>
      <c r="CU54" s="182" t="s">
        <v>379</v>
      </c>
      <c r="CV54" s="182">
        <v>0</v>
      </c>
      <c r="CW54" s="179">
        <v>43511</v>
      </c>
      <c r="CX54" s="189" t="s">
        <v>6217</v>
      </c>
      <c r="CY54" s="186">
        <v>492000</v>
      </c>
      <c r="CZ54" s="186" t="s">
        <v>6218</v>
      </c>
      <c r="DA54" s="186" t="s">
        <v>19</v>
      </c>
      <c r="DB54" s="186">
        <v>3</v>
      </c>
      <c r="DC54" s="186" t="s">
        <v>6224</v>
      </c>
      <c r="DD54" s="186" t="s">
        <v>6219</v>
      </c>
      <c r="DE54" s="192">
        <v>44977</v>
      </c>
      <c r="DF54" s="188" t="s">
        <v>6221</v>
      </c>
      <c r="DG54" s="178">
        <v>4631000</v>
      </c>
      <c r="DH54" s="182" t="s">
        <v>6218</v>
      </c>
      <c r="DI54" s="182" t="s">
        <v>19</v>
      </c>
      <c r="DJ54" s="182">
        <v>3</v>
      </c>
      <c r="DK54" s="182" t="s">
        <v>6220</v>
      </c>
      <c r="DL54" s="182" t="s">
        <v>6219</v>
      </c>
      <c r="DM54" s="179">
        <v>44977</v>
      </c>
      <c r="DN54" s="189" t="s">
        <v>6223</v>
      </c>
      <c r="DO54" s="186">
        <v>30000</v>
      </c>
      <c r="DP54" s="189" t="s">
        <v>6218</v>
      </c>
      <c r="DQ54" s="189" t="s">
        <v>19</v>
      </c>
      <c r="DR54" s="189">
        <v>3</v>
      </c>
      <c r="DS54" s="189" t="s">
        <v>6222</v>
      </c>
      <c r="DT54" s="189" t="s">
        <v>6219</v>
      </c>
      <c r="DU54" s="190">
        <v>44977</v>
      </c>
      <c r="DV54" s="188" t="s">
        <v>6225</v>
      </c>
      <c r="DW54" s="178">
        <v>315000</v>
      </c>
      <c r="DX54" s="182" t="s">
        <v>6218</v>
      </c>
      <c r="DY54" s="182" t="s">
        <v>19</v>
      </c>
      <c r="DZ54" s="182">
        <v>3</v>
      </c>
      <c r="EA54" s="182" t="s">
        <v>6224</v>
      </c>
      <c r="EB54" s="182" t="s">
        <v>6219</v>
      </c>
      <c r="EC54" s="179">
        <v>44977</v>
      </c>
      <c r="ED54" s="189" t="s">
        <v>6226</v>
      </c>
      <c r="EE54" s="186">
        <v>156000</v>
      </c>
      <c r="EF54" s="189" t="s">
        <v>6218</v>
      </c>
      <c r="EG54" s="189" t="s">
        <v>19</v>
      </c>
      <c r="EH54" s="189">
        <v>3</v>
      </c>
      <c r="EI54" s="189" t="s">
        <v>6224</v>
      </c>
      <c r="EJ54" s="189" t="s">
        <v>6219</v>
      </c>
      <c r="EK54" s="190">
        <v>44977</v>
      </c>
      <c r="EL54" s="188" t="s">
        <v>6227</v>
      </c>
      <c r="EM54" s="178">
        <v>21000</v>
      </c>
      <c r="EN54" s="182" t="s">
        <v>6218</v>
      </c>
      <c r="EO54" s="182" t="s">
        <v>19</v>
      </c>
      <c r="EP54" s="182">
        <v>3</v>
      </c>
      <c r="EQ54" s="182" t="s">
        <v>6224</v>
      </c>
      <c r="ER54" s="182" t="s">
        <v>6219</v>
      </c>
      <c r="ES54" s="179">
        <v>44977</v>
      </c>
      <c r="ET54" s="189" t="s">
        <v>6216</v>
      </c>
      <c r="EU54" s="189">
        <v>1897</v>
      </c>
      <c r="EV54" s="189" t="s">
        <v>6192</v>
      </c>
      <c r="EW54" s="189" t="s">
        <v>2025</v>
      </c>
      <c r="EX54" s="189">
        <v>2</v>
      </c>
      <c r="EY54" s="189" t="s">
        <v>6210</v>
      </c>
      <c r="EZ54" s="189" t="s">
        <v>460</v>
      </c>
      <c r="FA54" s="190">
        <v>44977</v>
      </c>
      <c r="FB54" s="188" t="s">
        <v>385</v>
      </c>
      <c r="FC54" s="182">
        <v>5</v>
      </c>
      <c r="FD54" s="182" t="s">
        <v>382</v>
      </c>
      <c r="FE54" s="182" t="s">
        <v>30</v>
      </c>
      <c r="FF54" s="182">
        <v>2</v>
      </c>
      <c r="FG54" s="182" t="s">
        <v>384</v>
      </c>
      <c r="FH54" s="182" t="s">
        <v>383</v>
      </c>
      <c r="FI54" s="179">
        <v>43511</v>
      </c>
      <c r="FJ54" s="188" t="s">
        <v>1129</v>
      </c>
      <c r="FK54" s="189" t="s">
        <v>14</v>
      </c>
      <c r="FL54" s="189" t="s">
        <v>1126</v>
      </c>
      <c r="FM54" s="189" t="s">
        <v>14</v>
      </c>
      <c r="FN54" s="189" t="s">
        <v>14</v>
      </c>
      <c r="FO54" s="189" t="s">
        <v>1128</v>
      </c>
      <c r="FP54" s="186" t="s">
        <v>1127</v>
      </c>
      <c r="FQ54" s="187">
        <v>44015</v>
      </c>
      <c r="FR54" s="188" t="s">
        <v>1131</v>
      </c>
      <c r="FS54" s="182">
        <v>0</v>
      </c>
      <c r="FT54" s="182" t="s">
        <v>1126</v>
      </c>
      <c r="FU54" s="182" t="s">
        <v>30</v>
      </c>
      <c r="FV54" s="182">
        <v>2</v>
      </c>
      <c r="FW54" s="182" t="s">
        <v>1130</v>
      </c>
      <c r="FX54" s="182" t="s">
        <v>1127</v>
      </c>
      <c r="FY54" s="179">
        <v>44015</v>
      </c>
      <c r="FZ54" s="189" t="s">
        <v>3749</v>
      </c>
      <c r="GA54" s="189">
        <v>0</v>
      </c>
      <c r="GB54" s="189" t="s">
        <v>2699</v>
      </c>
      <c r="GC54" s="189" t="s">
        <v>30</v>
      </c>
      <c r="GD54" s="189">
        <v>2</v>
      </c>
      <c r="GE54" s="189" t="s">
        <v>14</v>
      </c>
      <c r="GF54" s="189" t="s">
        <v>14</v>
      </c>
      <c r="GG54" s="190">
        <v>44865</v>
      </c>
      <c r="GH54" s="188" t="s">
        <v>3755</v>
      </c>
      <c r="GI54" s="182">
        <v>2</v>
      </c>
      <c r="GJ54" s="182" t="s">
        <v>2699</v>
      </c>
      <c r="GK54" s="182" t="s">
        <v>30</v>
      </c>
      <c r="GL54" s="182">
        <v>2</v>
      </c>
      <c r="GM54" s="182" t="s">
        <v>14</v>
      </c>
      <c r="GN54" s="182" t="s">
        <v>14</v>
      </c>
      <c r="GO54" s="179">
        <v>44865</v>
      </c>
      <c r="GP54" s="189" t="s">
        <v>3750</v>
      </c>
      <c r="GQ54" s="189">
        <v>1</v>
      </c>
      <c r="GR54" s="189" t="s">
        <v>2699</v>
      </c>
      <c r="GS54" s="189" t="s">
        <v>30</v>
      </c>
      <c r="GT54" s="189">
        <v>2</v>
      </c>
      <c r="GU54" s="189" t="s">
        <v>14</v>
      </c>
      <c r="GV54" s="189" t="s">
        <v>14</v>
      </c>
      <c r="GW54" s="190">
        <v>44865</v>
      </c>
      <c r="GX54" s="188" t="s">
        <v>3756</v>
      </c>
      <c r="GY54" s="182">
        <v>0</v>
      </c>
      <c r="GZ54" s="182" t="s">
        <v>2699</v>
      </c>
      <c r="HA54" s="182" t="s">
        <v>30</v>
      </c>
      <c r="HB54" s="182">
        <v>2</v>
      </c>
      <c r="HC54" s="182" t="s">
        <v>14</v>
      </c>
      <c r="HD54" s="182" t="s">
        <v>14</v>
      </c>
      <c r="HE54" s="179">
        <v>44865</v>
      </c>
      <c r="HF54" s="189" t="s">
        <v>3748</v>
      </c>
      <c r="HG54" s="189">
        <v>0</v>
      </c>
      <c r="HH54" s="189" t="s">
        <v>2699</v>
      </c>
      <c r="HI54" s="189" t="s">
        <v>30</v>
      </c>
      <c r="HJ54" s="189">
        <v>2</v>
      </c>
      <c r="HK54" s="189" t="s">
        <v>14</v>
      </c>
      <c r="HL54" s="189" t="s">
        <v>14</v>
      </c>
      <c r="HM54" s="190">
        <v>44865</v>
      </c>
      <c r="HN54" s="188" t="s">
        <v>3754</v>
      </c>
      <c r="HO54" s="182">
        <v>0</v>
      </c>
      <c r="HP54" s="182" t="s">
        <v>2699</v>
      </c>
      <c r="HQ54" s="182" t="s">
        <v>30</v>
      </c>
      <c r="HR54" s="182">
        <v>2</v>
      </c>
      <c r="HS54" s="182" t="s">
        <v>14</v>
      </c>
      <c r="HT54" s="182" t="s">
        <v>14</v>
      </c>
      <c r="HU54" s="179">
        <v>44865</v>
      </c>
      <c r="HV54" s="189" t="s">
        <v>3751</v>
      </c>
      <c r="HW54" s="189">
        <v>0</v>
      </c>
      <c r="HX54" s="189" t="s">
        <v>2699</v>
      </c>
      <c r="HY54" s="189" t="s">
        <v>30</v>
      </c>
      <c r="HZ54" s="189">
        <v>2</v>
      </c>
      <c r="IA54" s="189" t="s">
        <v>14</v>
      </c>
      <c r="IB54" s="189" t="s">
        <v>14</v>
      </c>
      <c r="IC54" s="190">
        <v>44865</v>
      </c>
      <c r="ID54" s="188" t="s">
        <v>3753</v>
      </c>
      <c r="IE54" s="182">
        <v>3</v>
      </c>
      <c r="IF54" s="182" t="s">
        <v>2699</v>
      </c>
      <c r="IG54" s="182" t="s">
        <v>30</v>
      </c>
      <c r="IH54" s="182">
        <v>2</v>
      </c>
      <c r="II54" s="182" t="s">
        <v>14</v>
      </c>
      <c r="IJ54" s="182" t="s">
        <v>14</v>
      </c>
      <c r="IK54" s="179">
        <v>44865</v>
      </c>
      <c r="IL54" s="189" t="s">
        <v>3752</v>
      </c>
      <c r="IM54" s="189">
        <v>0</v>
      </c>
      <c r="IN54" s="189" t="s">
        <v>2699</v>
      </c>
      <c r="IO54" s="189" t="s">
        <v>30</v>
      </c>
      <c r="IP54" s="189">
        <v>2</v>
      </c>
      <c r="IQ54" s="189" t="s">
        <v>14</v>
      </c>
      <c r="IR54" s="189" t="s">
        <v>14</v>
      </c>
      <c r="IS54" s="190">
        <v>44865</v>
      </c>
    </row>
    <row r="55" spans="1:253" s="283" customFormat="1" ht="12.95" customHeight="1" x14ac:dyDescent="0.2">
      <c r="A55" s="283" t="s">
        <v>389</v>
      </c>
      <c r="B55" s="283" t="s">
        <v>9316</v>
      </c>
      <c r="C55" s="283" t="s">
        <v>390</v>
      </c>
      <c r="D55" s="283" t="s">
        <v>391</v>
      </c>
      <c r="E55" s="283" t="s">
        <v>8836</v>
      </c>
      <c r="F55" s="283" t="s">
        <v>7077</v>
      </c>
      <c r="G55" s="177">
        <v>60230000</v>
      </c>
      <c r="H55" s="178" t="s">
        <v>7074</v>
      </c>
      <c r="I55" s="178" t="s">
        <v>2025</v>
      </c>
      <c r="J55" s="178">
        <v>2</v>
      </c>
      <c r="K55" s="178" t="s">
        <v>7076</v>
      </c>
      <c r="L55" s="178" t="s">
        <v>7075</v>
      </c>
      <c r="M55" s="179">
        <v>44979</v>
      </c>
      <c r="N55" s="188" t="s">
        <v>2149</v>
      </c>
      <c r="O55" s="180">
        <v>41055</v>
      </c>
      <c r="P55" s="180" t="s">
        <v>2146</v>
      </c>
      <c r="Q55" s="180" t="s">
        <v>30</v>
      </c>
      <c r="R55" s="180">
        <v>2</v>
      </c>
      <c r="S55" s="180" t="s">
        <v>2148</v>
      </c>
      <c r="T55" s="180" t="s">
        <v>2147</v>
      </c>
      <c r="U55" s="181">
        <v>44773</v>
      </c>
      <c r="V55" s="188" t="s">
        <v>7080</v>
      </c>
      <c r="W55" s="178">
        <v>6651000</v>
      </c>
      <c r="X55" s="178" t="s">
        <v>7078</v>
      </c>
      <c r="Y55" s="178" t="s">
        <v>2025</v>
      </c>
      <c r="Z55" s="178">
        <v>2</v>
      </c>
      <c r="AA55" s="178" t="s">
        <v>7079</v>
      </c>
      <c r="AB55" s="178" t="s">
        <v>2147</v>
      </c>
      <c r="AC55" s="179">
        <v>44979</v>
      </c>
      <c r="AD55" s="188" t="s">
        <v>7083</v>
      </c>
      <c r="AE55" s="186">
        <v>248000</v>
      </c>
      <c r="AF55" s="186" t="s">
        <v>7059</v>
      </c>
      <c r="AG55" s="186" t="s">
        <v>2025</v>
      </c>
      <c r="AH55" s="186">
        <v>2</v>
      </c>
      <c r="AI55" s="186" t="s">
        <v>7082</v>
      </c>
      <c r="AJ55" s="186" t="s">
        <v>7081</v>
      </c>
      <c r="AK55" s="187">
        <v>44979</v>
      </c>
      <c r="AL55" s="188" t="s">
        <v>7085</v>
      </c>
      <c r="AM55" s="178">
        <v>248000</v>
      </c>
      <c r="AN55" s="178" t="s">
        <v>7059</v>
      </c>
      <c r="AO55" s="178" t="s">
        <v>2025</v>
      </c>
      <c r="AP55" s="178">
        <v>2</v>
      </c>
      <c r="AQ55" s="178" t="s">
        <v>7084</v>
      </c>
      <c r="AR55" s="178" t="s">
        <v>7081</v>
      </c>
      <c r="AS55" s="179">
        <v>44979</v>
      </c>
      <c r="AT55" s="189" t="s">
        <v>397</v>
      </c>
      <c r="AU55" s="186" t="s">
        <v>14</v>
      </c>
      <c r="AV55" s="186">
        <v>0</v>
      </c>
      <c r="AW55" s="186" t="s">
        <v>30</v>
      </c>
      <c r="AX55" s="186">
        <v>2</v>
      </c>
      <c r="AY55" s="186" t="s">
        <v>15</v>
      </c>
      <c r="AZ55" s="186">
        <v>0</v>
      </c>
      <c r="BA55" s="187">
        <v>43511</v>
      </c>
      <c r="BB55" s="188" t="s">
        <v>396</v>
      </c>
      <c r="BC55" s="178" t="s">
        <v>14</v>
      </c>
      <c r="BD55" s="178">
        <v>0</v>
      </c>
      <c r="BE55" s="178" t="s">
        <v>30</v>
      </c>
      <c r="BF55" s="178">
        <v>2</v>
      </c>
      <c r="BG55" s="178" t="s">
        <v>15</v>
      </c>
      <c r="BH55" s="178">
        <v>0</v>
      </c>
      <c r="BI55" s="179">
        <v>43511</v>
      </c>
      <c r="BJ55" s="189" t="s">
        <v>7088</v>
      </c>
      <c r="BK55" s="189">
        <v>549</v>
      </c>
      <c r="BL55" s="189" t="s">
        <v>7031</v>
      </c>
      <c r="BM55" s="189" t="s">
        <v>2025</v>
      </c>
      <c r="BN55" s="189">
        <v>2</v>
      </c>
      <c r="BO55" s="189" t="s">
        <v>7087</v>
      </c>
      <c r="BP55" s="186" t="s">
        <v>7086</v>
      </c>
      <c r="BQ55" s="190">
        <v>44979</v>
      </c>
      <c r="BR55" s="188" t="s">
        <v>392</v>
      </c>
      <c r="BS55" s="182" t="s">
        <v>14</v>
      </c>
      <c r="BT55" s="182">
        <v>0</v>
      </c>
      <c r="BU55" s="182" t="s">
        <v>30</v>
      </c>
      <c r="BV55" s="182">
        <v>2</v>
      </c>
      <c r="BW55" s="182" t="s">
        <v>15</v>
      </c>
      <c r="BX55" s="182">
        <v>0</v>
      </c>
      <c r="BY55" s="179">
        <v>43511</v>
      </c>
      <c r="BZ55" s="189" t="s">
        <v>394</v>
      </c>
      <c r="CA55" s="189">
        <v>0</v>
      </c>
      <c r="CB55" s="189" t="s">
        <v>14</v>
      </c>
      <c r="CC55" s="189" t="s">
        <v>30</v>
      </c>
      <c r="CD55" s="189">
        <v>2</v>
      </c>
      <c r="CE55" s="189" t="s">
        <v>393</v>
      </c>
      <c r="CF55" s="189" t="s">
        <v>14</v>
      </c>
      <c r="CG55" s="190">
        <v>43511</v>
      </c>
      <c r="CH55" s="188" t="s">
        <v>9965</v>
      </c>
      <c r="CI55" s="189" t="e">
        <v>#N/A</v>
      </c>
      <c r="CJ55" s="189" t="e">
        <v>#N/A</v>
      </c>
      <c r="CK55" s="189" t="e">
        <v>#N/A</v>
      </c>
      <c r="CL55" s="189" t="e">
        <v>#N/A</v>
      </c>
      <c r="CM55" s="189" t="e">
        <v>#N/A</v>
      </c>
      <c r="CN55" s="189" t="e">
        <v>#N/A</v>
      </c>
      <c r="CO55" s="191" t="e">
        <v>#N/A</v>
      </c>
      <c r="CP55" s="189" t="s">
        <v>395</v>
      </c>
      <c r="CQ55" s="182" t="s">
        <v>14</v>
      </c>
      <c r="CR55" s="182">
        <v>0</v>
      </c>
      <c r="CS55" s="182" t="s">
        <v>30</v>
      </c>
      <c r="CT55" s="182">
        <v>2</v>
      </c>
      <c r="CU55" s="182" t="s">
        <v>15</v>
      </c>
      <c r="CV55" s="182">
        <v>0</v>
      </c>
      <c r="CW55" s="179">
        <v>43511</v>
      </c>
      <c r="CX55" s="189" t="s">
        <v>7091</v>
      </c>
      <c r="CY55" s="186">
        <v>248000</v>
      </c>
      <c r="CZ55" s="186" t="s">
        <v>7059</v>
      </c>
      <c r="DA55" s="186" t="s">
        <v>2025</v>
      </c>
      <c r="DB55" s="186">
        <v>2</v>
      </c>
      <c r="DC55" s="186" t="s">
        <v>2178</v>
      </c>
      <c r="DD55" s="186" t="s">
        <v>7081</v>
      </c>
      <c r="DE55" s="192">
        <v>44979</v>
      </c>
      <c r="DF55" s="188" t="s">
        <v>7095</v>
      </c>
      <c r="DG55" s="178">
        <v>6404000</v>
      </c>
      <c r="DH55" s="182" t="s">
        <v>7092</v>
      </c>
      <c r="DI55" s="182" t="s">
        <v>2025</v>
      </c>
      <c r="DJ55" s="182">
        <v>2</v>
      </c>
      <c r="DK55" s="182" t="s">
        <v>7094</v>
      </c>
      <c r="DL55" s="182" t="s">
        <v>7093</v>
      </c>
      <c r="DM55" s="179">
        <v>44979</v>
      </c>
      <c r="DN55" s="189" t="s">
        <v>7097</v>
      </c>
      <c r="DO55" s="186">
        <v>0</v>
      </c>
      <c r="DP55" s="189" t="s">
        <v>7059</v>
      </c>
      <c r="DQ55" s="189" t="s">
        <v>2025</v>
      </c>
      <c r="DR55" s="189">
        <v>2</v>
      </c>
      <c r="DS55" s="189" t="s">
        <v>7096</v>
      </c>
      <c r="DT55" s="189" t="s">
        <v>7081</v>
      </c>
      <c r="DU55" s="190">
        <v>44979</v>
      </c>
      <c r="DV55" s="188" t="s">
        <v>7098</v>
      </c>
      <c r="DW55" s="178">
        <v>248000</v>
      </c>
      <c r="DX55" s="182" t="s">
        <v>7059</v>
      </c>
      <c r="DY55" s="182" t="s">
        <v>2025</v>
      </c>
      <c r="DZ55" s="182">
        <v>2</v>
      </c>
      <c r="EA55" s="182" t="s">
        <v>2178</v>
      </c>
      <c r="EB55" s="182" t="s">
        <v>7081</v>
      </c>
      <c r="EC55" s="179">
        <v>44979</v>
      </c>
      <c r="ED55" s="189" t="s">
        <v>7099</v>
      </c>
      <c r="EE55" s="186">
        <v>0</v>
      </c>
      <c r="EF55" s="189" t="s">
        <v>7059</v>
      </c>
      <c r="EG55" s="189" t="s">
        <v>2025</v>
      </c>
      <c r="EH55" s="189">
        <v>2</v>
      </c>
      <c r="EI55" s="189" t="s">
        <v>2180</v>
      </c>
      <c r="EJ55" s="189" t="s">
        <v>7081</v>
      </c>
      <c r="EK55" s="190">
        <v>44979</v>
      </c>
      <c r="EL55" s="188" t="s">
        <v>7100</v>
      </c>
      <c r="EM55" s="178">
        <v>0</v>
      </c>
      <c r="EN55" s="182" t="s">
        <v>7059</v>
      </c>
      <c r="EO55" s="182" t="s">
        <v>2025</v>
      </c>
      <c r="EP55" s="182">
        <v>2</v>
      </c>
      <c r="EQ55" s="182" t="s">
        <v>2180</v>
      </c>
      <c r="ER55" s="182" t="s">
        <v>7081</v>
      </c>
      <c r="ES55" s="179">
        <v>44979</v>
      </c>
      <c r="ET55" s="189" t="s">
        <v>7090</v>
      </c>
      <c r="EU55" s="189">
        <v>550</v>
      </c>
      <c r="EV55" s="189" t="s">
        <v>7035</v>
      </c>
      <c r="EW55" s="189" t="s">
        <v>2025</v>
      </c>
      <c r="EX55" s="189">
        <v>2</v>
      </c>
      <c r="EY55" s="189" t="s">
        <v>7089</v>
      </c>
      <c r="EZ55" s="189" t="s">
        <v>7086</v>
      </c>
      <c r="FA55" s="190">
        <v>44979</v>
      </c>
      <c r="FB55" s="188" t="s">
        <v>2153</v>
      </c>
      <c r="FC55" s="182">
        <v>3</v>
      </c>
      <c r="FD55" s="182" t="s">
        <v>2150</v>
      </c>
      <c r="FE55" s="182" t="s">
        <v>30</v>
      </c>
      <c r="FF55" s="182">
        <v>2</v>
      </c>
      <c r="FG55" s="182" t="s">
        <v>2152</v>
      </c>
      <c r="FH55" s="182" t="s">
        <v>2151</v>
      </c>
      <c r="FI55" s="179">
        <v>44773</v>
      </c>
      <c r="FJ55" s="188" t="s">
        <v>398</v>
      </c>
      <c r="FK55" s="189" t="s">
        <v>14</v>
      </c>
      <c r="FL55" s="189">
        <v>0</v>
      </c>
      <c r="FM55" s="189" t="s">
        <v>30</v>
      </c>
      <c r="FN55" s="189">
        <v>2</v>
      </c>
      <c r="FO55" s="189" t="s">
        <v>379</v>
      </c>
      <c r="FP55" s="186">
        <v>0</v>
      </c>
      <c r="FQ55" s="187">
        <v>43511</v>
      </c>
      <c r="FR55" s="188" t="s">
        <v>399</v>
      </c>
      <c r="FS55" s="182" t="s">
        <v>14</v>
      </c>
      <c r="FT55" s="182">
        <v>0</v>
      </c>
      <c r="FU55" s="182" t="s">
        <v>30</v>
      </c>
      <c r="FV55" s="182">
        <v>2</v>
      </c>
      <c r="FW55" s="182" t="s">
        <v>379</v>
      </c>
      <c r="FX55" s="182">
        <v>0</v>
      </c>
      <c r="FY55" s="179">
        <v>43511</v>
      </c>
      <c r="FZ55" s="189" t="s">
        <v>2836</v>
      </c>
      <c r="GA55" s="189">
        <v>0</v>
      </c>
      <c r="GB55" s="189" t="s">
        <v>2699</v>
      </c>
      <c r="GC55" s="189" t="s">
        <v>30</v>
      </c>
      <c r="GD55" s="189">
        <v>2</v>
      </c>
      <c r="GE55" s="189" t="s">
        <v>14</v>
      </c>
      <c r="GF55" s="189" t="s">
        <v>14</v>
      </c>
      <c r="GG55" s="190">
        <v>44860</v>
      </c>
      <c r="GH55" s="188" t="s">
        <v>2842</v>
      </c>
      <c r="GI55" s="182">
        <v>0</v>
      </c>
      <c r="GJ55" s="182" t="s">
        <v>2699</v>
      </c>
      <c r="GK55" s="182" t="s">
        <v>30</v>
      </c>
      <c r="GL55" s="182">
        <v>2</v>
      </c>
      <c r="GM55" s="182" t="s">
        <v>14</v>
      </c>
      <c r="GN55" s="182" t="s">
        <v>14</v>
      </c>
      <c r="GO55" s="179">
        <v>44860</v>
      </c>
      <c r="GP55" s="189" t="s">
        <v>2837</v>
      </c>
      <c r="GQ55" s="189">
        <v>1</v>
      </c>
      <c r="GR55" s="189" t="s">
        <v>2699</v>
      </c>
      <c r="GS55" s="189" t="s">
        <v>30</v>
      </c>
      <c r="GT55" s="189">
        <v>2</v>
      </c>
      <c r="GU55" s="189" t="s">
        <v>14</v>
      </c>
      <c r="GV55" s="189" t="s">
        <v>14</v>
      </c>
      <c r="GW55" s="190">
        <v>44860</v>
      </c>
      <c r="GX55" s="188" t="s">
        <v>2843</v>
      </c>
      <c r="GY55" s="182">
        <v>0</v>
      </c>
      <c r="GZ55" s="182" t="s">
        <v>2699</v>
      </c>
      <c r="HA55" s="182" t="s">
        <v>30</v>
      </c>
      <c r="HB55" s="182">
        <v>2</v>
      </c>
      <c r="HC55" s="182" t="s">
        <v>14</v>
      </c>
      <c r="HD55" s="182" t="s">
        <v>14</v>
      </c>
      <c r="HE55" s="179">
        <v>44860</v>
      </c>
      <c r="HF55" s="189" t="s">
        <v>2835</v>
      </c>
      <c r="HG55" s="189">
        <v>0</v>
      </c>
      <c r="HH55" s="189" t="s">
        <v>2699</v>
      </c>
      <c r="HI55" s="189" t="s">
        <v>30</v>
      </c>
      <c r="HJ55" s="189">
        <v>2</v>
      </c>
      <c r="HK55" s="189" t="s">
        <v>14</v>
      </c>
      <c r="HL55" s="189" t="s">
        <v>14</v>
      </c>
      <c r="HM55" s="190">
        <v>44860</v>
      </c>
      <c r="HN55" s="188" t="s">
        <v>2841</v>
      </c>
      <c r="HO55" s="182">
        <v>0</v>
      </c>
      <c r="HP55" s="182" t="s">
        <v>2699</v>
      </c>
      <c r="HQ55" s="182" t="s">
        <v>30</v>
      </c>
      <c r="HR55" s="182">
        <v>2</v>
      </c>
      <c r="HS55" s="182" t="s">
        <v>14</v>
      </c>
      <c r="HT55" s="182" t="s">
        <v>14</v>
      </c>
      <c r="HU55" s="179">
        <v>44860</v>
      </c>
      <c r="HV55" s="189" t="s">
        <v>2838</v>
      </c>
      <c r="HW55" s="189">
        <v>0</v>
      </c>
      <c r="HX55" s="189" t="s">
        <v>2699</v>
      </c>
      <c r="HY55" s="189" t="s">
        <v>30</v>
      </c>
      <c r="HZ55" s="189">
        <v>2</v>
      </c>
      <c r="IA55" s="189" t="s">
        <v>14</v>
      </c>
      <c r="IB55" s="189" t="s">
        <v>14</v>
      </c>
      <c r="IC55" s="190">
        <v>44860</v>
      </c>
      <c r="ID55" s="188" t="s">
        <v>2840</v>
      </c>
      <c r="IE55" s="182">
        <v>0</v>
      </c>
      <c r="IF55" s="182" t="s">
        <v>2699</v>
      </c>
      <c r="IG55" s="182" t="s">
        <v>30</v>
      </c>
      <c r="IH55" s="182">
        <v>2</v>
      </c>
      <c r="II55" s="182" t="s">
        <v>14</v>
      </c>
      <c r="IJ55" s="182" t="s">
        <v>14</v>
      </c>
      <c r="IK55" s="179">
        <v>44860</v>
      </c>
      <c r="IL55" s="189" t="s">
        <v>2839</v>
      </c>
      <c r="IM55" s="189">
        <v>1</v>
      </c>
      <c r="IN55" s="189" t="s">
        <v>2699</v>
      </c>
      <c r="IO55" s="189" t="s">
        <v>30</v>
      </c>
      <c r="IP55" s="189">
        <v>2</v>
      </c>
      <c r="IQ55" s="189" t="s">
        <v>14</v>
      </c>
      <c r="IR55" s="189" t="s">
        <v>14</v>
      </c>
      <c r="IS55" s="190">
        <v>44860</v>
      </c>
    </row>
    <row r="56" spans="1:253" s="283" customFormat="1" ht="12.95" customHeight="1" x14ac:dyDescent="0.2">
      <c r="A56" s="283" t="s">
        <v>124</v>
      </c>
      <c r="B56" s="283" t="s">
        <v>9316</v>
      </c>
      <c r="C56" s="283" t="s">
        <v>125</v>
      </c>
      <c r="D56" s="283" t="s">
        <v>126</v>
      </c>
      <c r="E56" s="283" t="s">
        <v>8839</v>
      </c>
      <c r="F56" s="283" t="s">
        <v>7619</v>
      </c>
      <c r="G56" s="177">
        <v>10806000</v>
      </c>
      <c r="H56" s="178" t="s">
        <v>7616</v>
      </c>
      <c r="I56" s="178" t="s">
        <v>2025</v>
      </c>
      <c r="J56" s="178">
        <v>2</v>
      </c>
      <c r="K56" s="178" t="s">
        <v>7618</v>
      </c>
      <c r="L56" s="178" t="s">
        <v>7617</v>
      </c>
      <c r="M56" s="179">
        <v>44981</v>
      </c>
      <c r="N56" s="188" t="s">
        <v>7623</v>
      </c>
      <c r="O56" s="180">
        <v>40463</v>
      </c>
      <c r="P56" s="180" t="s">
        <v>7620</v>
      </c>
      <c r="Q56" s="180" t="s">
        <v>74</v>
      </c>
      <c r="R56" s="180">
        <v>1</v>
      </c>
      <c r="S56" s="180" t="s">
        <v>7622</v>
      </c>
      <c r="T56" s="180" t="s">
        <v>7621</v>
      </c>
      <c r="U56" s="181">
        <v>44981</v>
      </c>
      <c r="V56" s="188" t="s">
        <v>7625</v>
      </c>
      <c r="W56" s="178">
        <v>8708000</v>
      </c>
      <c r="X56" s="178" t="s">
        <v>7620</v>
      </c>
      <c r="Y56" s="178" t="s">
        <v>2025</v>
      </c>
      <c r="Z56" s="178">
        <v>2</v>
      </c>
      <c r="AA56" s="178" t="s">
        <v>7624</v>
      </c>
      <c r="AB56" s="178" t="s">
        <v>7621</v>
      </c>
      <c r="AC56" s="179">
        <v>44981</v>
      </c>
      <c r="AD56" s="188" t="s">
        <v>7629</v>
      </c>
      <c r="AE56" s="186">
        <v>1839000</v>
      </c>
      <c r="AF56" s="186" t="s">
        <v>7626</v>
      </c>
      <c r="AG56" s="186" t="s">
        <v>19</v>
      </c>
      <c r="AH56" s="186">
        <v>3</v>
      </c>
      <c r="AI56" s="186" t="s">
        <v>7628</v>
      </c>
      <c r="AJ56" s="186" t="s">
        <v>7627</v>
      </c>
      <c r="AK56" s="187">
        <v>44981</v>
      </c>
      <c r="AL56" s="188" t="s">
        <v>7631</v>
      </c>
      <c r="AM56" s="178">
        <v>1319000</v>
      </c>
      <c r="AN56" s="178" t="s">
        <v>7626</v>
      </c>
      <c r="AO56" s="178" t="s">
        <v>19</v>
      </c>
      <c r="AP56" s="178">
        <v>3</v>
      </c>
      <c r="AQ56" s="178" t="s">
        <v>7630</v>
      </c>
      <c r="AR56" s="178" t="s">
        <v>7627</v>
      </c>
      <c r="AS56" s="179">
        <v>44981</v>
      </c>
      <c r="AT56" s="189" t="s">
        <v>1183</v>
      </c>
      <c r="AU56" s="186" t="s">
        <v>14</v>
      </c>
      <c r="AV56" s="186" t="s">
        <v>1180</v>
      </c>
      <c r="AW56" s="186" t="s">
        <v>14</v>
      </c>
      <c r="AX56" s="186" t="s">
        <v>14</v>
      </c>
      <c r="AY56" s="186" t="s">
        <v>1182</v>
      </c>
      <c r="AZ56" s="186" t="s">
        <v>1181</v>
      </c>
      <c r="BA56" s="187">
        <v>44102</v>
      </c>
      <c r="BB56" s="188" t="s">
        <v>1057</v>
      </c>
      <c r="BC56" s="178" t="s">
        <v>14</v>
      </c>
      <c r="BD56" s="178" t="s">
        <v>14</v>
      </c>
      <c r="BE56" s="178" t="s">
        <v>14</v>
      </c>
      <c r="BF56" s="178" t="s">
        <v>14</v>
      </c>
      <c r="BG56" s="178" t="s">
        <v>127</v>
      </c>
      <c r="BH56" s="178" t="s">
        <v>14</v>
      </c>
      <c r="BI56" s="179">
        <v>43950</v>
      </c>
      <c r="BJ56" s="189" t="s">
        <v>1234</v>
      </c>
      <c r="BK56" s="189">
        <v>0</v>
      </c>
      <c r="BL56" s="189" t="s">
        <v>1231</v>
      </c>
      <c r="BM56" s="189" t="s">
        <v>19</v>
      </c>
      <c r="BN56" s="189">
        <v>3</v>
      </c>
      <c r="BO56" s="189" t="s">
        <v>1232</v>
      </c>
      <c r="BP56" s="186" t="s">
        <v>1181</v>
      </c>
      <c r="BQ56" s="190">
        <v>44165</v>
      </c>
      <c r="BR56" s="188" t="s">
        <v>1054</v>
      </c>
      <c r="BS56" s="182" t="s">
        <v>14</v>
      </c>
      <c r="BT56" s="182" t="s">
        <v>14</v>
      </c>
      <c r="BU56" s="182" t="s">
        <v>14</v>
      </c>
      <c r="BV56" s="182" t="s">
        <v>14</v>
      </c>
      <c r="BW56" s="182" t="s">
        <v>1053</v>
      </c>
      <c r="BX56" s="182" t="s">
        <v>14</v>
      </c>
      <c r="BY56" s="179">
        <v>43950</v>
      </c>
      <c r="BZ56" s="189" t="s">
        <v>1056</v>
      </c>
      <c r="CA56" s="189" t="s">
        <v>14</v>
      </c>
      <c r="CB56" s="189" t="s">
        <v>14</v>
      </c>
      <c r="CC56" s="189" t="s">
        <v>14</v>
      </c>
      <c r="CD56" s="189" t="s">
        <v>14</v>
      </c>
      <c r="CE56" s="189" t="s">
        <v>1055</v>
      </c>
      <c r="CF56" s="189" t="s">
        <v>14</v>
      </c>
      <c r="CG56" s="190">
        <v>43950</v>
      </c>
      <c r="CH56" s="188" t="s">
        <v>9966</v>
      </c>
      <c r="CI56" s="189" t="e">
        <v>#N/A</v>
      </c>
      <c r="CJ56" s="189" t="e">
        <v>#N/A</v>
      </c>
      <c r="CK56" s="189" t="e">
        <v>#N/A</v>
      </c>
      <c r="CL56" s="189" t="e">
        <v>#N/A</v>
      </c>
      <c r="CM56" s="189" t="e">
        <v>#N/A</v>
      </c>
      <c r="CN56" s="189" t="e">
        <v>#N/A</v>
      </c>
      <c r="CO56" s="191" t="e">
        <v>#N/A</v>
      </c>
      <c r="CP56" s="189" t="s">
        <v>1139</v>
      </c>
      <c r="CQ56" s="182" t="s">
        <v>14</v>
      </c>
      <c r="CR56" s="182" t="s">
        <v>1136</v>
      </c>
      <c r="CS56" s="182" t="s">
        <v>14</v>
      </c>
      <c r="CT56" s="182" t="s">
        <v>14</v>
      </c>
      <c r="CU56" s="182" t="s">
        <v>1138</v>
      </c>
      <c r="CV56" s="182" t="s">
        <v>1137</v>
      </c>
      <c r="CW56" s="179">
        <v>44015</v>
      </c>
      <c r="CX56" s="189" t="s">
        <v>7635</v>
      </c>
      <c r="CY56" s="186">
        <v>777000</v>
      </c>
      <c r="CZ56" s="186" t="s">
        <v>7632</v>
      </c>
      <c r="DA56" s="186" t="s">
        <v>19</v>
      </c>
      <c r="DB56" s="186">
        <v>3</v>
      </c>
      <c r="DC56" s="186" t="s">
        <v>7634</v>
      </c>
      <c r="DD56" s="186" t="s">
        <v>7633</v>
      </c>
      <c r="DE56" s="192">
        <v>44981</v>
      </c>
      <c r="DF56" s="188" t="s">
        <v>7637</v>
      </c>
      <c r="DG56" s="178">
        <v>6869000</v>
      </c>
      <c r="DH56" s="182" t="s">
        <v>7632</v>
      </c>
      <c r="DI56" s="182" t="s">
        <v>19</v>
      </c>
      <c r="DJ56" s="182">
        <v>3</v>
      </c>
      <c r="DK56" s="182" t="s">
        <v>7636</v>
      </c>
      <c r="DL56" s="182" t="s">
        <v>7633</v>
      </c>
      <c r="DM56" s="179">
        <v>44981</v>
      </c>
      <c r="DN56" s="189" t="s">
        <v>7639</v>
      </c>
      <c r="DO56" s="186">
        <v>1062000</v>
      </c>
      <c r="DP56" s="189" t="s">
        <v>7632</v>
      </c>
      <c r="DQ56" s="189" t="s">
        <v>19</v>
      </c>
      <c r="DR56" s="189">
        <v>3</v>
      </c>
      <c r="DS56" s="189" t="s">
        <v>7638</v>
      </c>
      <c r="DT56" s="189" t="s">
        <v>7633</v>
      </c>
      <c r="DU56" s="190">
        <v>44981</v>
      </c>
      <c r="DV56" s="188" t="s">
        <v>7640</v>
      </c>
      <c r="DW56" s="178">
        <v>622000</v>
      </c>
      <c r="DX56" s="182" t="s">
        <v>7632</v>
      </c>
      <c r="DY56" s="182" t="s">
        <v>19</v>
      </c>
      <c r="DZ56" s="182">
        <v>3</v>
      </c>
      <c r="EA56" s="182" t="s">
        <v>7634</v>
      </c>
      <c r="EB56" s="182" t="s">
        <v>7633</v>
      </c>
      <c r="EC56" s="179">
        <v>44981</v>
      </c>
      <c r="ED56" s="189" t="s">
        <v>7641</v>
      </c>
      <c r="EE56" s="186">
        <v>155000</v>
      </c>
      <c r="EF56" s="189" t="s">
        <v>7632</v>
      </c>
      <c r="EG56" s="189" t="s">
        <v>19</v>
      </c>
      <c r="EH56" s="189">
        <v>3</v>
      </c>
      <c r="EI56" s="189" t="s">
        <v>7634</v>
      </c>
      <c r="EJ56" s="189" t="s">
        <v>7633</v>
      </c>
      <c r="EK56" s="190">
        <v>44981</v>
      </c>
      <c r="EL56" s="188" t="s">
        <v>7642</v>
      </c>
      <c r="EM56" s="178">
        <v>0</v>
      </c>
      <c r="EN56" s="182" t="s">
        <v>7632</v>
      </c>
      <c r="EO56" s="182" t="s">
        <v>19</v>
      </c>
      <c r="EP56" s="182">
        <v>3</v>
      </c>
      <c r="EQ56" s="182" t="s">
        <v>7634</v>
      </c>
      <c r="ER56" s="182" t="s">
        <v>7633</v>
      </c>
      <c r="ES56" s="179">
        <v>44981</v>
      </c>
      <c r="ET56" s="189" t="s">
        <v>1233</v>
      </c>
      <c r="EU56" s="189">
        <v>0</v>
      </c>
      <c r="EV56" s="189" t="s">
        <v>1231</v>
      </c>
      <c r="EW56" s="189" t="s">
        <v>19</v>
      </c>
      <c r="EX56" s="189">
        <v>3</v>
      </c>
      <c r="EY56" s="189" t="s">
        <v>1232</v>
      </c>
      <c r="EZ56" s="189" t="s">
        <v>1181</v>
      </c>
      <c r="FA56" s="190">
        <v>44165</v>
      </c>
      <c r="FB56" s="188" t="s">
        <v>1135</v>
      </c>
      <c r="FC56" s="182">
        <v>2</v>
      </c>
      <c r="FD56" s="182" t="s">
        <v>1132</v>
      </c>
      <c r="FE56" s="182" t="s">
        <v>30</v>
      </c>
      <c r="FF56" s="182">
        <v>2</v>
      </c>
      <c r="FG56" s="182" t="s">
        <v>1134</v>
      </c>
      <c r="FH56" s="182" t="s">
        <v>1133</v>
      </c>
      <c r="FI56" s="179">
        <v>44015</v>
      </c>
      <c r="FJ56" s="188" t="s">
        <v>128</v>
      </c>
      <c r="FK56" s="189" t="s">
        <v>14</v>
      </c>
      <c r="FL56" s="189">
        <v>0</v>
      </c>
      <c r="FM56" s="189" t="s">
        <v>14</v>
      </c>
      <c r="FN56" s="189" t="s">
        <v>14</v>
      </c>
      <c r="FO56" s="189" t="s">
        <v>127</v>
      </c>
      <c r="FP56" s="186">
        <v>0</v>
      </c>
      <c r="FQ56" s="187">
        <v>43503</v>
      </c>
      <c r="FR56" s="188" t="s">
        <v>129</v>
      </c>
      <c r="FS56" s="182" t="s">
        <v>14</v>
      </c>
      <c r="FT56" s="182">
        <v>0</v>
      </c>
      <c r="FU56" s="182" t="s">
        <v>14</v>
      </c>
      <c r="FV56" s="182" t="s">
        <v>14</v>
      </c>
      <c r="FW56" s="182" t="s">
        <v>127</v>
      </c>
      <c r="FX56" s="182">
        <v>0</v>
      </c>
      <c r="FY56" s="179">
        <v>43503</v>
      </c>
      <c r="FZ56" s="189" t="s">
        <v>3758</v>
      </c>
      <c r="GA56" s="189">
        <v>0</v>
      </c>
      <c r="GB56" s="189" t="s">
        <v>2699</v>
      </c>
      <c r="GC56" s="189" t="s">
        <v>30</v>
      </c>
      <c r="GD56" s="189">
        <v>2</v>
      </c>
      <c r="GE56" s="189" t="s">
        <v>14</v>
      </c>
      <c r="GF56" s="189" t="s">
        <v>14</v>
      </c>
      <c r="GG56" s="190">
        <v>44865</v>
      </c>
      <c r="GH56" s="188" t="s">
        <v>3764</v>
      </c>
      <c r="GI56" s="182">
        <v>0</v>
      </c>
      <c r="GJ56" s="182" t="s">
        <v>2699</v>
      </c>
      <c r="GK56" s="182" t="s">
        <v>30</v>
      </c>
      <c r="GL56" s="182">
        <v>2</v>
      </c>
      <c r="GM56" s="182" t="s">
        <v>14</v>
      </c>
      <c r="GN56" s="182" t="s">
        <v>14</v>
      </c>
      <c r="GO56" s="179">
        <v>44865</v>
      </c>
      <c r="GP56" s="189" t="s">
        <v>3759</v>
      </c>
      <c r="GQ56" s="189">
        <v>0</v>
      </c>
      <c r="GR56" s="189" t="s">
        <v>2699</v>
      </c>
      <c r="GS56" s="189" t="s">
        <v>30</v>
      </c>
      <c r="GT56" s="189">
        <v>2</v>
      </c>
      <c r="GU56" s="189" t="s">
        <v>14</v>
      </c>
      <c r="GV56" s="189" t="s">
        <v>14</v>
      </c>
      <c r="GW56" s="190">
        <v>44865</v>
      </c>
      <c r="GX56" s="188" t="s">
        <v>3765</v>
      </c>
      <c r="GY56" s="182">
        <v>0</v>
      </c>
      <c r="GZ56" s="182" t="s">
        <v>2699</v>
      </c>
      <c r="HA56" s="182" t="s">
        <v>30</v>
      </c>
      <c r="HB56" s="182">
        <v>2</v>
      </c>
      <c r="HC56" s="182" t="s">
        <v>14</v>
      </c>
      <c r="HD56" s="182" t="s">
        <v>14</v>
      </c>
      <c r="HE56" s="179">
        <v>44865</v>
      </c>
      <c r="HF56" s="189" t="s">
        <v>3757</v>
      </c>
      <c r="HG56" s="189">
        <v>0</v>
      </c>
      <c r="HH56" s="189" t="s">
        <v>2699</v>
      </c>
      <c r="HI56" s="189" t="s">
        <v>30</v>
      </c>
      <c r="HJ56" s="189">
        <v>2</v>
      </c>
      <c r="HK56" s="189" t="s">
        <v>14</v>
      </c>
      <c r="HL56" s="189" t="s">
        <v>14</v>
      </c>
      <c r="HM56" s="190">
        <v>44865</v>
      </c>
      <c r="HN56" s="188" t="s">
        <v>3763</v>
      </c>
      <c r="HO56" s="182">
        <v>1</v>
      </c>
      <c r="HP56" s="182" t="s">
        <v>2699</v>
      </c>
      <c r="HQ56" s="182" t="s">
        <v>30</v>
      </c>
      <c r="HR56" s="182">
        <v>2</v>
      </c>
      <c r="HS56" s="182" t="s">
        <v>14</v>
      </c>
      <c r="HT56" s="182" t="s">
        <v>14</v>
      </c>
      <c r="HU56" s="179">
        <v>44865</v>
      </c>
      <c r="HV56" s="189" t="s">
        <v>3760</v>
      </c>
      <c r="HW56" s="189">
        <v>0</v>
      </c>
      <c r="HX56" s="189" t="s">
        <v>2699</v>
      </c>
      <c r="HY56" s="189" t="s">
        <v>30</v>
      </c>
      <c r="HZ56" s="189">
        <v>2</v>
      </c>
      <c r="IA56" s="189" t="s">
        <v>14</v>
      </c>
      <c r="IB56" s="189" t="s">
        <v>14</v>
      </c>
      <c r="IC56" s="190">
        <v>44865</v>
      </c>
      <c r="ID56" s="188" t="s">
        <v>3762</v>
      </c>
      <c r="IE56" s="182">
        <v>2</v>
      </c>
      <c r="IF56" s="182" t="s">
        <v>2699</v>
      </c>
      <c r="IG56" s="182" t="s">
        <v>30</v>
      </c>
      <c r="IH56" s="182">
        <v>2</v>
      </c>
      <c r="II56" s="182" t="s">
        <v>14</v>
      </c>
      <c r="IJ56" s="182" t="s">
        <v>14</v>
      </c>
      <c r="IK56" s="179">
        <v>44865</v>
      </c>
      <c r="IL56" s="189" t="s">
        <v>3761</v>
      </c>
      <c r="IM56" s="189">
        <v>0</v>
      </c>
      <c r="IN56" s="189" t="s">
        <v>2699</v>
      </c>
      <c r="IO56" s="189" t="s">
        <v>30</v>
      </c>
      <c r="IP56" s="189">
        <v>2</v>
      </c>
      <c r="IQ56" s="189" t="s">
        <v>14</v>
      </c>
      <c r="IR56" s="189" t="s">
        <v>14</v>
      </c>
      <c r="IS56" s="190">
        <v>44865</v>
      </c>
    </row>
    <row r="57" spans="1:253" s="283" customFormat="1" ht="12.95" customHeight="1" x14ac:dyDescent="0.2">
      <c r="A57" s="283" t="s">
        <v>1456</v>
      </c>
      <c r="B57" s="283" t="s">
        <v>9454</v>
      </c>
      <c r="C57" s="283" t="s">
        <v>1457</v>
      </c>
      <c r="D57" s="283" t="s">
        <v>402</v>
      </c>
      <c r="E57" s="283" t="s">
        <v>8844</v>
      </c>
      <c r="F57" s="283" t="s">
        <v>6643</v>
      </c>
      <c r="G57" s="177">
        <v>54700000</v>
      </c>
      <c r="H57" s="178" t="s">
        <v>6593</v>
      </c>
      <c r="I57" s="178" t="s">
        <v>2025</v>
      </c>
      <c r="J57" s="178">
        <v>2</v>
      </c>
      <c r="K57" s="178" t="s">
        <v>6595</v>
      </c>
      <c r="L57" s="178" t="s">
        <v>6594</v>
      </c>
      <c r="M57" s="179">
        <v>44978</v>
      </c>
      <c r="N57" s="188" t="s">
        <v>6647</v>
      </c>
      <c r="O57" s="180">
        <v>581874</v>
      </c>
      <c r="P57" s="180" t="s">
        <v>6644</v>
      </c>
      <c r="Q57" s="180" t="s">
        <v>74</v>
      </c>
      <c r="R57" s="180">
        <v>1</v>
      </c>
      <c r="S57" s="180" t="s">
        <v>6646</v>
      </c>
      <c r="T57" s="180" t="s">
        <v>6645</v>
      </c>
      <c r="U57" s="181">
        <v>44978</v>
      </c>
      <c r="V57" s="188" t="s">
        <v>6651</v>
      </c>
      <c r="W57" s="178">
        <v>24775000</v>
      </c>
      <c r="X57" s="178" t="s">
        <v>6648</v>
      </c>
      <c r="Y57" s="178" t="s">
        <v>2025</v>
      </c>
      <c r="Z57" s="178">
        <v>2</v>
      </c>
      <c r="AA57" s="178" t="s">
        <v>6650</v>
      </c>
      <c r="AB57" s="178" t="s">
        <v>6649</v>
      </c>
      <c r="AC57" s="179">
        <v>44978</v>
      </c>
      <c r="AD57" s="188" t="s">
        <v>6655</v>
      </c>
      <c r="AE57" s="186">
        <v>24775000</v>
      </c>
      <c r="AF57" s="186" t="s">
        <v>6652</v>
      </c>
      <c r="AG57" s="186" t="s">
        <v>2025</v>
      </c>
      <c r="AH57" s="186">
        <v>2</v>
      </c>
      <c r="AI57" s="186" t="s">
        <v>6654</v>
      </c>
      <c r="AJ57" s="186" t="s">
        <v>6653</v>
      </c>
      <c r="AK57" s="187">
        <v>44978</v>
      </c>
      <c r="AL57" s="188" t="s">
        <v>6657</v>
      </c>
      <c r="AM57" s="178">
        <v>661000</v>
      </c>
      <c r="AN57" s="178" t="s">
        <v>6601</v>
      </c>
      <c r="AO57" s="178" t="s">
        <v>2025</v>
      </c>
      <c r="AP57" s="178">
        <v>2</v>
      </c>
      <c r="AQ57" s="178" t="s">
        <v>6656</v>
      </c>
      <c r="AR57" s="178" t="s">
        <v>6602</v>
      </c>
      <c r="AS57" s="179">
        <v>44978</v>
      </c>
      <c r="AT57" s="189" t="s">
        <v>1769</v>
      </c>
      <c r="AU57" s="186" t="s">
        <v>14</v>
      </c>
      <c r="AV57" s="186" t="s">
        <v>828</v>
      </c>
      <c r="AW57" s="186" t="s">
        <v>14</v>
      </c>
      <c r="AX57" s="186" t="s">
        <v>14</v>
      </c>
      <c r="AY57" s="186" t="s">
        <v>1768</v>
      </c>
      <c r="AZ57" s="186" t="s">
        <v>828</v>
      </c>
      <c r="BA57" s="187">
        <v>44736</v>
      </c>
      <c r="BB57" s="188" t="s">
        <v>2531</v>
      </c>
      <c r="BC57" s="178">
        <v>1000538</v>
      </c>
      <c r="BD57" s="178" t="s">
        <v>2528</v>
      </c>
      <c r="BE57" s="178" t="s">
        <v>2025</v>
      </c>
      <c r="BF57" s="178">
        <v>2</v>
      </c>
      <c r="BG57" s="178" t="s">
        <v>2530</v>
      </c>
      <c r="BH57" s="178" t="s">
        <v>2529</v>
      </c>
      <c r="BI57" s="179">
        <v>44809</v>
      </c>
      <c r="BJ57" s="189" t="s">
        <v>2526</v>
      </c>
      <c r="BK57" s="189" t="s">
        <v>14</v>
      </c>
      <c r="BL57" s="189" t="s">
        <v>14</v>
      </c>
      <c r="BM57" s="189" t="s">
        <v>14</v>
      </c>
      <c r="BN57" s="189" t="s">
        <v>14</v>
      </c>
      <c r="BO57" s="189" t="s">
        <v>2523</v>
      </c>
      <c r="BP57" s="186" t="s">
        <v>14</v>
      </c>
      <c r="BQ57" s="190">
        <v>44809</v>
      </c>
      <c r="BR57" s="188" t="s">
        <v>1459</v>
      </c>
      <c r="BS57" s="182">
        <v>0</v>
      </c>
      <c r="BT57" s="182" t="s">
        <v>14</v>
      </c>
      <c r="BU57" s="182" t="s">
        <v>14</v>
      </c>
      <c r="BV57" s="182" t="s">
        <v>14</v>
      </c>
      <c r="BW57" s="182" t="s">
        <v>1458</v>
      </c>
      <c r="BX57" s="182" t="s">
        <v>14</v>
      </c>
      <c r="BY57" s="179">
        <v>44456</v>
      </c>
      <c r="BZ57" s="189" t="s">
        <v>1460</v>
      </c>
      <c r="CA57" s="189">
        <v>0</v>
      </c>
      <c r="CB57" s="189" t="s">
        <v>14</v>
      </c>
      <c r="CC57" s="189" t="s">
        <v>14</v>
      </c>
      <c r="CD57" s="189" t="s">
        <v>14</v>
      </c>
      <c r="CE57" s="189" t="s">
        <v>1458</v>
      </c>
      <c r="CF57" s="189" t="s">
        <v>14</v>
      </c>
      <c r="CG57" s="190">
        <v>44456</v>
      </c>
      <c r="CH57" s="188" t="s">
        <v>9967</v>
      </c>
      <c r="CI57" s="189" t="e">
        <v>#N/A</v>
      </c>
      <c r="CJ57" s="189" t="e">
        <v>#N/A</v>
      </c>
      <c r="CK57" s="189" t="e">
        <v>#N/A</v>
      </c>
      <c r="CL57" s="189" t="e">
        <v>#N/A</v>
      </c>
      <c r="CM57" s="189" t="e">
        <v>#N/A</v>
      </c>
      <c r="CN57" s="189" t="e">
        <v>#N/A</v>
      </c>
      <c r="CO57" s="191" t="e">
        <v>#N/A</v>
      </c>
      <c r="CP57" s="189" t="s">
        <v>1461</v>
      </c>
      <c r="CQ57" s="182">
        <v>0</v>
      </c>
      <c r="CR57" s="182" t="s">
        <v>14</v>
      </c>
      <c r="CS57" s="182" t="s">
        <v>14</v>
      </c>
      <c r="CT57" s="182" t="s">
        <v>14</v>
      </c>
      <c r="CU57" s="182" t="s">
        <v>1458</v>
      </c>
      <c r="CV57" s="182" t="s">
        <v>14</v>
      </c>
      <c r="CW57" s="179">
        <v>44456</v>
      </c>
      <c r="CX57" s="189" t="s">
        <v>6658</v>
      </c>
      <c r="CY57" s="186">
        <v>5546000</v>
      </c>
      <c r="CZ57" s="186" t="s">
        <v>6663</v>
      </c>
      <c r="DA57" s="186" t="s">
        <v>2025</v>
      </c>
      <c r="DB57" s="186">
        <v>2</v>
      </c>
      <c r="DC57" s="186" t="s">
        <v>6660</v>
      </c>
      <c r="DD57" s="186" t="s">
        <v>6664</v>
      </c>
      <c r="DE57" s="192">
        <v>44978</v>
      </c>
      <c r="DF57" s="188" t="s">
        <v>6661</v>
      </c>
      <c r="DG57" s="178">
        <v>0</v>
      </c>
      <c r="DH57" s="182" t="s">
        <v>6628</v>
      </c>
      <c r="DI57" s="182" t="s">
        <v>2025</v>
      </c>
      <c r="DJ57" s="182">
        <v>2</v>
      </c>
      <c r="DK57" s="182" t="s">
        <v>6660</v>
      </c>
      <c r="DL57" s="182" t="s">
        <v>6659</v>
      </c>
      <c r="DM57" s="179">
        <v>44978</v>
      </c>
      <c r="DN57" s="189" t="s">
        <v>6662</v>
      </c>
      <c r="DO57" s="186">
        <v>19229000</v>
      </c>
      <c r="DP57" s="189" t="s">
        <v>6631</v>
      </c>
      <c r="DQ57" s="189" t="s">
        <v>2025</v>
      </c>
      <c r="DR57" s="189">
        <v>2</v>
      </c>
      <c r="DS57" s="189" t="s">
        <v>6660</v>
      </c>
      <c r="DT57" s="189" t="s">
        <v>6659</v>
      </c>
      <c r="DU57" s="190">
        <v>44978</v>
      </c>
      <c r="DV57" s="188" t="s">
        <v>6665</v>
      </c>
      <c r="DW57" s="178">
        <v>4772000</v>
      </c>
      <c r="DX57" s="182" t="s">
        <v>6663</v>
      </c>
      <c r="DY57" s="182" t="s">
        <v>2025</v>
      </c>
      <c r="DZ57" s="182">
        <v>2</v>
      </c>
      <c r="EA57" s="182" t="s">
        <v>6660</v>
      </c>
      <c r="EB57" s="182" t="s">
        <v>6664</v>
      </c>
      <c r="EC57" s="179">
        <v>44978</v>
      </c>
      <c r="ED57" s="189" t="s">
        <v>6667</v>
      </c>
      <c r="EE57" s="186">
        <v>774000</v>
      </c>
      <c r="EF57" s="189" t="s">
        <v>6666</v>
      </c>
      <c r="EG57" s="189" t="s">
        <v>2025</v>
      </c>
      <c r="EH57" s="189">
        <v>2</v>
      </c>
      <c r="EI57" s="189" t="s">
        <v>6660</v>
      </c>
      <c r="EJ57" s="189" t="s">
        <v>6638</v>
      </c>
      <c r="EK57" s="190">
        <v>44978</v>
      </c>
      <c r="EL57" s="188" t="s">
        <v>6668</v>
      </c>
      <c r="EM57" s="178">
        <v>0</v>
      </c>
      <c r="EN57" s="182" t="s">
        <v>6666</v>
      </c>
      <c r="EO57" s="182" t="s">
        <v>19</v>
      </c>
      <c r="EP57" s="182">
        <v>3</v>
      </c>
      <c r="EQ57" s="182" t="s">
        <v>6660</v>
      </c>
      <c r="ER57" s="182" t="s">
        <v>6638</v>
      </c>
      <c r="ES57" s="179">
        <v>44978</v>
      </c>
      <c r="ET57" s="189" t="s">
        <v>2527</v>
      </c>
      <c r="EU57" s="189" t="s">
        <v>14</v>
      </c>
      <c r="EV57" s="189" t="s">
        <v>14</v>
      </c>
      <c r="EW57" s="189" t="s">
        <v>14</v>
      </c>
      <c r="EX57" s="189" t="s">
        <v>14</v>
      </c>
      <c r="EY57" s="189" t="s">
        <v>2523</v>
      </c>
      <c r="EZ57" s="189" t="s">
        <v>14</v>
      </c>
      <c r="FA57" s="190">
        <v>44809</v>
      </c>
      <c r="FB57" s="188" t="s">
        <v>1772</v>
      </c>
      <c r="FC57" s="182">
        <v>2</v>
      </c>
      <c r="FD57" s="182" t="s">
        <v>828</v>
      </c>
      <c r="FE57" s="182" t="s">
        <v>30</v>
      </c>
      <c r="FF57" s="182">
        <v>2</v>
      </c>
      <c r="FG57" s="182" t="s">
        <v>1771</v>
      </c>
      <c r="FH57" s="182" t="s">
        <v>1770</v>
      </c>
      <c r="FI57" s="179">
        <v>44736</v>
      </c>
      <c r="FJ57" s="188" t="s">
        <v>1462</v>
      </c>
      <c r="FK57" s="189">
        <v>0</v>
      </c>
      <c r="FL57" s="189" t="s">
        <v>14</v>
      </c>
      <c r="FM57" s="189" t="s">
        <v>14</v>
      </c>
      <c r="FN57" s="189" t="s">
        <v>14</v>
      </c>
      <c r="FO57" s="189" t="s">
        <v>1458</v>
      </c>
      <c r="FP57" s="186" t="s">
        <v>14</v>
      </c>
      <c r="FQ57" s="187">
        <v>44456</v>
      </c>
      <c r="FR57" s="188" t="s">
        <v>1463</v>
      </c>
      <c r="FS57" s="182">
        <v>0</v>
      </c>
      <c r="FT57" s="182" t="s">
        <v>14</v>
      </c>
      <c r="FU57" s="182" t="s">
        <v>14</v>
      </c>
      <c r="FV57" s="182" t="s">
        <v>14</v>
      </c>
      <c r="FW57" s="182" t="s">
        <v>1458</v>
      </c>
      <c r="FX57" s="182" t="s">
        <v>14</v>
      </c>
      <c r="FY57" s="179">
        <v>44456</v>
      </c>
      <c r="FZ57" s="189" t="s">
        <v>2981</v>
      </c>
      <c r="GA57" s="189">
        <v>1</v>
      </c>
      <c r="GB57" s="189" t="s">
        <v>2699</v>
      </c>
      <c r="GC57" s="189" t="s">
        <v>30</v>
      </c>
      <c r="GD57" s="189">
        <v>2</v>
      </c>
      <c r="GE57" s="189" t="s">
        <v>14</v>
      </c>
      <c r="GF57" s="189" t="s">
        <v>14</v>
      </c>
      <c r="GG57" s="190">
        <v>44862</v>
      </c>
      <c r="GH57" s="188" t="s">
        <v>2987</v>
      </c>
      <c r="GI57" s="182">
        <v>1</v>
      </c>
      <c r="GJ57" s="182" t="s">
        <v>2699</v>
      </c>
      <c r="GK57" s="182" t="s">
        <v>30</v>
      </c>
      <c r="GL57" s="182">
        <v>2</v>
      </c>
      <c r="GM57" s="182" t="s">
        <v>14</v>
      </c>
      <c r="GN57" s="182" t="s">
        <v>14</v>
      </c>
      <c r="GO57" s="179">
        <v>44862</v>
      </c>
      <c r="GP57" s="189" t="s">
        <v>2982</v>
      </c>
      <c r="GQ57" s="189">
        <v>0</v>
      </c>
      <c r="GR57" s="189" t="s">
        <v>2699</v>
      </c>
      <c r="GS57" s="189" t="s">
        <v>30</v>
      </c>
      <c r="GT57" s="189">
        <v>2</v>
      </c>
      <c r="GU57" s="189" t="s">
        <v>14</v>
      </c>
      <c r="GV57" s="189" t="s">
        <v>14</v>
      </c>
      <c r="GW57" s="190">
        <v>44862</v>
      </c>
      <c r="GX57" s="188" t="s">
        <v>2988</v>
      </c>
      <c r="GY57" s="182">
        <v>0</v>
      </c>
      <c r="GZ57" s="182" t="s">
        <v>2699</v>
      </c>
      <c r="HA57" s="182" t="s">
        <v>30</v>
      </c>
      <c r="HB57" s="182">
        <v>2</v>
      </c>
      <c r="HC57" s="182" t="s">
        <v>14</v>
      </c>
      <c r="HD57" s="182" t="s">
        <v>14</v>
      </c>
      <c r="HE57" s="179">
        <v>44862</v>
      </c>
      <c r="HF57" s="189" t="s">
        <v>2980</v>
      </c>
      <c r="HG57" s="189">
        <v>2</v>
      </c>
      <c r="HH57" s="189" t="s">
        <v>2699</v>
      </c>
      <c r="HI57" s="189" t="s">
        <v>30</v>
      </c>
      <c r="HJ57" s="189">
        <v>2</v>
      </c>
      <c r="HK57" s="189" t="s">
        <v>14</v>
      </c>
      <c r="HL57" s="189" t="s">
        <v>14</v>
      </c>
      <c r="HM57" s="190">
        <v>44862</v>
      </c>
      <c r="HN57" s="188" t="s">
        <v>2986</v>
      </c>
      <c r="HO57" s="182">
        <v>2</v>
      </c>
      <c r="HP57" s="182" t="s">
        <v>2699</v>
      </c>
      <c r="HQ57" s="182" t="s">
        <v>30</v>
      </c>
      <c r="HR57" s="182">
        <v>2</v>
      </c>
      <c r="HS57" s="182" t="s">
        <v>14</v>
      </c>
      <c r="HT57" s="182" t="s">
        <v>14</v>
      </c>
      <c r="HU57" s="179">
        <v>44862</v>
      </c>
      <c r="HV57" s="189" t="s">
        <v>2983</v>
      </c>
      <c r="HW57" s="189">
        <v>3</v>
      </c>
      <c r="HX57" s="189" t="s">
        <v>2699</v>
      </c>
      <c r="HY57" s="189" t="s">
        <v>30</v>
      </c>
      <c r="HZ57" s="189">
        <v>2</v>
      </c>
      <c r="IA57" s="189" t="s">
        <v>14</v>
      </c>
      <c r="IB57" s="189" t="s">
        <v>14</v>
      </c>
      <c r="IC57" s="190">
        <v>44862</v>
      </c>
      <c r="ID57" s="188" t="s">
        <v>2985</v>
      </c>
      <c r="IE57" s="182">
        <v>1</v>
      </c>
      <c r="IF57" s="182" t="s">
        <v>2699</v>
      </c>
      <c r="IG57" s="182" t="s">
        <v>30</v>
      </c>
      <c r="IH57" s="182">
        <v>2</v>
      </c>
      <c r="II57" s="182" t="s">
        <v>14</v>
      </c>
      <c r="IJ57" s="182" t="s">
        <v>14</v>
      </c>
      <c r="IK57" s="179">
        <v>44862</v>
      </c>
      <c r="IL57" s="189" t="s">
        <v>2984</v>
      </c>
      <c r="IM57" s="189">
        <v>0</v>
      </c>
      <c r="IN57" s="189" t="s">
        <v>2699</v>
      </c>
      <c r="IO57" s="189" t="s">
        <v>30</v>
      </c>
      <c r="IP57" s="189">
        <v>2</v>
      </c>
      <c r="IQ57" s="189" t="s">
        <v>14</v>
      </c>
      <c r="IR57" s="189" t="s">
        <v>14</v>
      </c>
      <c r="IS57" s="190">
        <v>44862</v>
      </c>
    </row>
    <row r="58" spans="1:253" s="283" customFormat="1" ht="12.95" customHeight="1" x14ac:dyDescent="0.2">
      <c r="A58" s="283" t="s">
        <v>400</v>
      </c>
      <c r="B58" s="283" t="s">
        <v>9316</v>
      </c>
      <c r="C58" s="283" t="s">
        <v>401</v>
      </c>
      <c r="D58" s="283" t="s">
        <v>402</v>
      </c>
      <c r="E58" s="283" t="s">
        <v>8844</v>
      </c>
      <c r="F58" s="283" t="s">
        <v>6596</v>
      </c>
      <c r="G58" s="177">
        <v>54700000</v>
      </c>
      <c r="H58" s="178" t="s">
        <v>6593</v>
      </c>
      <c r="I58" s="178" t="s">
        <v>2025</v>
      </c>
      <c r="J58" s="178">
        <v>2</v>
      </c>
      <c r="K58" s="178" t="s">
        <v>6595</v>
      </c>
      <c r="L58" s="178" t="s">
        <v>6594</v>
      </c>
      <c r="M58" s="179">
        <v>44978</v>
      </c>
      <c r="N58" s="188" t="s">
        <v>1780</v>
      </c>
      <c r="O58" s="180">
        <v>38244</v>
      </c>
      <c r="P58" s="180" t="s">
        <v>1777</v>
      </c>
      <c r="Q58" s="180" t="s">
        <v>30</v>
      </c>
      <c r="R58" s="180">
        <v>2</v>
      </c>
      <c r="S58" s="180" t="s">
        <v>1779</v>
      </c>
      <c r="T58" s="180" t="s">
        <v>1778</v>
      </c>
      <c r="U58" s="181">
        <v>44736</v>
      </c>
      <c r="V58" s="188" t="s">
        <v>6600</v>
      </c>
      <c r="W58" s="178">
        <v>1220000</v>
      </c>
      <c r="X58" s="178" t="s">
        <v>6597</v>
      </c>
      <c r="Y58" s="178" t="s">
        <v>2025</v>
      </c>
      <c r="Z58" s="178">
        <v>2</v>
      </c>
      <c r="AA58" s="178" t="s">
        <v>6599</v>
      </c>
      <c r="AB58" s="178" t="s">
        <v>6598</v>
      </c>
      <c r="AC58" s="179">
        <v>44978</v>
      </c>
      <c r="AD58" s="188" t="s">
        <v>6604</v>
      </c>
      <c r="AE58" s="186">
        <v>661000</v>
      </c>
      <c r="AF58" s="186" t="s">
        <v>6601</v>
      </c>
      <c r="AG58" s="186" t="s">
        <v>2025</v>
      </c>
      <c r="AH58" s="186">
        <v>2</v>
      </c>
      <c r="AI58" s="186" t="s">
        <v>6603</v>
      </c>
      <c r="AJ58" s="186" t="s">
        <v>6602</v>
      </c>
      <c r="AK58" s="187">
        <v>44978</v>
      </c>
      <c r="AL58" s="188" t="s">
        <v>6605</v>
      </c>
      <c r="AM58" s="178">
        <v>661000</v>
      </c>
      <c r="AN58" s="178" t="s">
        <v>6601</v>
      </c>
      <c r="AO58" s="178" t="s">
        <v>2025</v>
      </c>
      <c r="AP58" s="178">
        <v>2</v>
      </c>
      <c r="AQ58" s="178" t="s">
        <v>6603</v>
      </c>
      <c r="AR58" s="178" t="s">
        <v>6602</v>
      </c>
      <c r="AS58" s="179">
        <v>44978</v>
      </c>
      <c r="AT58" s="189" t="s">
        <v>1782</v>
      </c>
      <c r="AU58" s="186" t="s">
        <v>14</v>
      </c>
      <c r="AV58" s="186" t="s">
        <v>828</v>
      </c>
      <c r="AW58" s="186" t="s">
        <v>14</v>
      </c>
      <c r="AX58" s="186" t="s">
        <v>14</v>
      </c>
      <c r="AY58" s="186">
        <v>0</v>
      </c>
      <c r="AZ58" s="186" t="s">
        <v>1781</v>
      </c>
      <c r="BA58" s="187">
        <v>44736</v>
      </c>
      <c r="BB58" s="188" t="s">
        <v>6670</v>
      </c>
      <c r="BC58" s="178">
        <v>1112393</v>
      </c>
      <c r="BD58" s="178" t="s">
        <v>6637</v>
      </c>
      <c r="BE58" s="178" t="s">
        <v>2025</v>
      </c>
      <c r="BF58" s="178">
        <v>2</v>
      </c>
      <c r="BG58" s="178" t="s">
        <v>6669</v>
      </c>
      <c r="BH58" s="178" t="s">
        <v>6638</v>
      </c>
      <c r="BI58" s="179">
        <v>44978</v>
      </c>
      <c r="BJ58" s="189" t="s">
        <v>1783</v>
      </c>
      <c r="BK58" s="189" t="s">
        <v>14</v>
      </c>
      <c r="BL58" s="189" t="s">
        <v>828</v>
      </c>
      <c r="BM58" s="189" t="s">
        <v>14</v>
      </c>
      <c r="BN58" s="189" t="s">
        <v>14</v>
      </c>
      <c r="BO58" s="189">
        <v>0</v>
      </c>
      <c r="BP58" s="186" t="s">
        <v>1781</v>
      </c>
      <c r="BQ58" s="190">
        <v>44736</v>
      </c>
      <c r="BR58" s="188" t="s">
        <v>1464</v>
      </c>
      <c r="BS58" s="182">
        <v>0</v>
      </c>
      <c r="BT58" s="182" t="s">
        <v>14</v>
      </c>
      <c r="BU58" s="182" t="s">
        <v>14</v>
      </c>
      <c r="BV58" s="182" t="s">
        <v>14</v>
      </c>
      <c r="BW58" s="182" t="s">
        <v>1458</v>
      </c>
      <c r="BX58" s="182" t="s">
        <v>14</v>
      </c>
      <c r="BY58" s="179">
        <v>44456</v>
      </c>
      <c r="BZ58" s="189" t="s">
        <v>1465</v>
      </c>
      <c r="CA58" s="189">
        <v>0</v>
      </c>
      <c r="CB58" s="189" t="s">
        <v>14</v>
      </c>
      <c r="CC58" s="189" t="s">
        <v>14</v>
      </c>
      <c r="CD58" s="189" t="s">
        <v>14</v>
      </c>
      <c r="CE58" s="189" t="s">
        <v>1458</v>
      </c>
      <c r="CF58" s="189" t="s">
        <v>14</v>
      </c>
      <c r="CG58" s="190">
        <v>44456</v>
      </c>
      <c r="CH58" s="188" t="s">
        <v>9968</v>
      </c>
      <c r="CI58" s="189" t="e">
        <v>#N/A</v>
      </c>
      <c r="CJ58" s="189" t="e">
        <v>#N/A</v>
      </c>
      <c r="CK58" s="189" t="e">
        <v>#N/A</v>
      </c>
      <c r="CL58" s="189" t="e">
        <v>#N/A</v>
      </c>
      <c r="CM58" s="189" t="e">
        <v>#N/A</v>
      </c>
      <c r="CN58" s="189" t="e">
        <v>#N/A</v>
      </c>
      <c r="CO58" s="191" t="e">
        <v>#N/A</v>
      </c>
      <c r="CP58" s="189" t="s">
        <v>1466</v>
      </c>
      <c r="CQ58" s="182">
        <v>0</v>
      </c>
      <c r="CR58" s="182" t="s">
        <v>14</v>
      </c>
      <c r="CS58" s="182" t="s">
        <v>14</v>
      </c>
      <c r="CT58" s="182" t="s">
        <v>14</v>
      </c>
      <c r="CU58" s="182" t="s">
        <v>1458</v>
      </c>
      <c r="CV58" s="182" t="s">
        <v>14</v>
      </c>
      <c r="CW58" s="179">
        <v>44456</v>
      </c>
      <c r="CX58" s="189" t="s">
        <v>6606</v>
      </c>
      <c r="CY58" s="186">
        <v>661000</v>
      </c>
      <c r="CZ58" s="186" t="s">
        <v>6601</v>
      </c>
      <c r="DA58" s="186" t="s">
        <v>2025</v>
      </c>
      <c r="DB58" s="186">
        <v>2</v>
      </c>
      <c r="DC58" s="186" t="s">
        <v>6609</v>
      </c>
      <c r="DD58" s="186" t="s">
        <v>6602</v>
      </c>
      <c r="DE58" s="192">
        <v>44978</v>
      </c>
      <c r="DF58" s="188" t="s">
        <v>6610</v>
      </c>
      <c r="DG58" s="178">
        <v>559000</v>
      </c>
      <c r="DH58" s="182" t="s">
        <v>6607</v>
      </c>
      <c r="DI58" s="182" t="s">
        <v>2025</v>
      </c>
      <c r="DJ58" s="182">
        <v>2</v>
      </c>
      <c r="DK58" s="182" t="s">
        <v>6609</v>
      </c>
      <c r="DL58" s="182" t="s">
        <v>6608</v>
      </c>
      <c r="DM58" s="179">
        <v>44978</v>
      </c>
      <c r="DN58" s="189" t="s">
        <v>6611</v>
      </c>
      <c r="DO58" s="186">
        <v>0</v>
      </c>
      <c r="DP58" s="189" t="s">
        <v>6607</v>
      </c>
      <c r="DQ58" s="189" t="s">
        <v>2025</v>
      </c>
      <c r="DR58" s="189">
        <v>2</v>
      </c>
      <c r="DS58" s="189" t="s">
        <v>6609</v>
      </c>
      <c r="DT58" s="189" t="s">
        <v>6608</v>
      </c>
      <c r="DU58" s="190">
        <v>44978</v>
      </c>
      <c r="DV58" s="188" t="s">
        <v>6612</v>
      </c>
      <c r="DW58" s="178">
        <v>661000</v>
      </c>
      <c r="DX58" s="182" t="s">
        <v>6601</v>
      </c>
      <c r="DY58" s="182" t="s">
        <v>2025</v>
      </c>
      <c r="DZ58" s="182">
        <v>2</v>
      </c>
      <c r="EA58" s="182" t="s">
        <v>6609</v>
      </c>
      <c r="EB58" s="182" t="s">
        <v>6602</v>
      </c>
      <c r="EC58" s="179">
        <v>44978</v>
      </c>
      <c r="ED58" s="189" t="s">
        <v>6613</v>
      </c>
      <c r="EE58" s="186">
        <v>0</v>
      </c>
      <c r="EF58" s="189" t="s">
        <v>828</v>
      </c>
      <c r="EG58" s="189" t="s">
        <v>14</v>
      </c>
      <c r="EH58" s="189" t="s">
        <v>14</v>
      </c>
      <c r="EI58" s="189" t="s">
        <v>6609</v>
      </c>
      <c r="EJ58" s="189" t="s">
        <v>828</v>
      </c>
      <c r="EK58" s="190">
        <v>44978</v>
      </c>
      <c r="EL58" s="188" t="s">
        <v>6614</v>
      </c>
      <c r="EM58" s="178">
        <v>0</v>
      </c>
      <c r="EN58" s="182" t="s">
        <v>828</v>
      </c>
      <c r="EO58" s="182" t="s">
        <v>14</v>
      </c>
      <c r="EP58" s="182" t="s">
        <v>14</v>
      </c>
      <c r="EQ58" s="182" t="s">
        <v>6609</v>
      </c>
      <c r="ER58" s="182" t="s">
        <v>828</v>
      </c>
      <c r="ES58" s="179">
        <v>44978</v>
      </c>
      <c r="ET58" s="189" t="s">
        <v>1784</v>
      </c>
      <c r="EU58" s="189" t="s">
        <v>14</v>
      </c>
      <c r="EV58" s="189" t="s">
        <v>828</v>
      </c>
      <c r="EW58" s="189" t="s">
        <v>14</v>
      </c>
      <c r="EX58" s="189" t="s">
        <v>14</v>
      </c>
      <c r="EY58" s="189">
        <v>0</v>
      </c>
      <c r="EZ58" s="189" t="s">
        <v>1781</v>
      </c>
      <c r="FA58" s="190">
        <v>44736</v>
      </c>
      <c r="FB58" s="188" t="s">
        <v>1786</v>
      </c>
      <c r="FC58" s="182">
        <v>2</v>
      </c>
      <c r="FD58" s="182" t="s">
        <v>828</v>
      </c>
      <c r="FE58" s="182" t="s">
        <v>74</v>
      </c>
      <c r="FF58" s="182">
        <v>1</v>
      </c>
      <c r="FG58" s="182" t="s">
        <v>1785</v>
      </c>
      <c r="FH58" s="182" t="s">
        <v>828</v>
      </c>
      <c r="FI58" s="179">
        <v>44736</v>
      </c>
      <c r="FJ58" s="188" t="s">
        <v>1472</v>
      </c>
      <c r="FK58" s="189">
        <v>0</v>
      </c>
      <c r="FL58" s="189" t="s">
        <v>14</v>
      </c>
      <c r="FM58" s="189" t="s">
        <v>14</v>
      </c>
      <c r="FN58" s="189" t="s">
        <v>14</v>
      </c>
      <c r="FO58" s="189" t="s">
        <v>1458</v>
      </c>
      <c r="FP58" s="186" t="s">
        <v>14</v>
      </c>
      <c r="FQ58" s="187">
        <v>44456</v>
      </c>
      <c r="FR58" s="188" t="s">
        <v>403</v>
      </c>
      <c r="FS58" s="182" t="s">
        <v>14</v>
      </c>
      <c r="FT58" s="182">
        <v>0</v>
      </c>
      <c r="FU58" s="182" t="s">
        <v>14</v>
      </c>
      <c r="FV58" s="182" t="s">
        <v>14</v>
      </c>
      <c r="FW58" s="182" t="s">
        <v>15</v>
      </c>
      <c r="FX58" s="182">
        <v>0</v>
      </c>
      <c r="FY58" s="179">
        <v>43511</v>
      </c>
      <c r="FZ58" s="189" t="s">
        <v>2990</v>
      </c>
      <c r="GA58" s="189">
        <v>1</v>
      </c>
      <c r="GB58" s="189" t="s">
        <v>2699</v>
      </c>
      <c r="GC58" s="189" t="s">
        <v>30</v>
      </c>
      <c r="GD58" s="189">
        <v>2</v>
      </c>
      <c r="GE58" s="189" t="s">
        <v>14</v>
      </c>
      <c r="GF58" s="189" t="s">
        <v>14</v>
      </c>
      <c r="GG58" s="190">
        <v>44862</v>
      </c>
      <c r="GH58" s="188" t="s">
        <v>2996</v>
      </c>
      <c r="GI58" s="182">
        <v>1</v>
      </c>
      <c r="GJ58" s="182" t="s">
        <v>2699</v>
      </c>
      <c r="GK58" s="182" t="s">
        <v>30</v>
      </c>
      <c r="GL58" s="182">
        <v>2</v>
      </c>
      <c r="GM58" s="182" t="s">
        <v>14</v>
      </c>
      <c r="GN58" s="182" t="s">
        <v>14</v>
      </c>
      <c r="GO58" s="179">
        <v>44862</v>
      </c>
      <c r="GP58" s="189" t="s">
        <v>2991</v>
      </c>
      <c r="GQ58" s="189">
        <v>0</v>
      </c>
      <c r="GR58" s="189" t="s">
        <v>2699</v>
      </c>
      <c r="GS58" s="189" t="s">
        <v>30</v>
      </c>
      <c r="GT58" s="189">
        <v>2</v>
      </c>
      <c r="GU58" s="189" t="s">
        <v>14</v>
      </c>
      <c r="GV58" s="189" t="s">
        <v>14</v>
      </c>
      <c r="GW58" s="190">
        <v>44862</v>
      </c>
      <c r="GX58" s="188" t="s">
        <v>2997</v>
      </c>
      <c r="GY58" s="182">
        <v>0</v>
      </c>
      <c r="GZ58" s="182" t="s">
        <v>2699</v>
      </c>
      <c r="HA58" s="182" t="s">
        <v>30</v>
      </c>
      <c r="HB58" s="182">
        <v>2</v>
      </c>
      <c r="HC58" s="182" t="s">
        <v>14</v>
      </c>
      <c r="HD58" s="182" t="s">
        <v>14</v>
      </c>
      <c r="HE58" s="179">
        <v>44862</v>
      </c>
      <c r="HF58" s="189" t="s">
        <v>2989</v>
      </c>
      <c r="HG58" s="189">
        <v>2</v>
      </c>
      <c r="HH58" s="189" t="s">
        <v>2699</v>
      </c>
      <c r="HI58" s="189" t="s">
        <v>30</v>
      </c>
      <c r="HJ58" s="189">
        <v>2</v>
      </c>
      <c r="HK58" s="189" t="s">
        <v>14</v>
      </c>
      <c r="HL58" s="189" t="s">
        <v>14</v>
      </c>
      <c r="HM58" s="190">
        <v>44862</v>
      </c>
      <c r="HN58" s="188" t="s">
        <v>2995</v>
      </c>
      <c r="HO58" s="182">
        <v>1</v>
      </c>
      <c r="HP58" s="182" t="s">
        <v>2699</v>
      </c>
      <c r="HQ58" s="182" t="s">
        <v>30</v>
      </c>
      <c r="HR58" s="182">
        <v>2</v>
      </c>
      <c r="HS58" s="182" t="s">
        <v>14</v>
      </c>
      <c r="HT58" s="182" t="s">
        <v>14</v>
      </c>
      <c r="HU58" s="179">
        <v>44862</v>
      </c>
      <c r="HV58" s="189" t="s">
        <v>2992</v>
      </c>
      <c r="HW58" s="189">
        <v>1</v>
      </c>
      <c r="HX58" s="189" t="s">
        <v>2699</v>
      </c>
      <c r="HY58" s="189" t="s">
        <v>30</v>
      </c>
      <c r="HZ58" s="189">
        <v>2</v>
      </c>
      <c r="IA58" s="189" t="s">
        <v>14</v>
      </c>
      <c r="IB58" s="189" t="s">
        <v>14</v>
      </c>
      <c r="IC58" s="190">
        <v>44862</v>
      </c>
      <c r="ID58" s="188" t="s">
        <v>2994</v>
      </c>
      <c r="IE58" s="182">
        <v>1</v>
      </c>
      <c r="IF58" s="182" t="s">
        <v>2699</v>
      </c>
      <c r="IG58" s="182" t="s">
        <v>30</v>
      </c>
      <c r="IH58" s="182">
        <v>2</v>
      </c>
      <c r="II58" s="182" t="s">
        <v>14</v>
      </c>
      <c r="IJ58" s="182" t="s">
        <v>14</v>
      </c>
      <c r="IK58" s="179">
        <v>44862</v>
      </c>
      <c r="IL58" s="189" t="s">
        <v>2993</v>
      </c>
      <c r="IM58" s="189">
        <v>0</v>
      </c>
      <c r="IN58" s="189" t="s">
        <v>2699</v>
      </c>
      <c r="IO58" s="189" t="s">
        <v>30</v>
      </c>
      <c r="IP58" s="189">
        <v>2</v>
      </c>
      <c r="IQ58" s="189" t="s">
        <v>14</v>
      </c>
      <c r="IR58" s="189" t="s">
        <v>14</v>
      </c>
      <c r="IS58" s="190">
        <v>44862</v>
      </c>
    </row>
    <row r="59" spans="1:253" s="283" customFormat="1" ht="12.95" customHeight="1" x14ac:dyDescent="0.2">
      <c r="A59" s="283" t="s">
        <v>1467</v>
      </c>
      <c r="B59" s="283" t="s">
        <v>9282</v>
      </c>
      <c r="C59" s="283" t="s">
        <v>1468</v>
      </c>
      <c r="D59" s="283" t="s">
        <v>402</v>
      </c>
      <c r="E59" s="283" t="s">
        <v>8844</v>
      </c>
      <c r="F59" s="283" t="s">
        <v>6615</v>
      </c>
      <c r="G59" s="177">
        <v>54700000</v>
      </c>
      <c r="H59" s="178" t="s">
        <v>6593</v>
      </c>
      <c r="I59" s="178" t="s">
        <v>2025</v>
      </c>
      <c r="J59" s="178">
        <v>2</v>
      </c>
      <c r="K59" s="178" t="s">
        <v>6595</v>
      </c>
      <c r="L59" s="178" t="s">
        <v>6594</v>
      </c>
      <c r="M59" s="179">
        <v>44978</v>
      </c>
      <c r="N59" s="188" t="s">
        <v>6619</v>
      </c>
      <c r="O59" s="180">
        <v>543630</v>
      </c>
      <c r="P59" s="180" t="s">
        <v>6616</v>
      </c>
      <c r="Q59" s="180" t="s">
        <v>2025</v>
      </c>
      <c r="R59" s="180">
        <v>2</v>
      </c>
      <c r="S59" s="180" t="s">
        <v>6618</v>
      </c>
      <c r="T59" s="180" t="s">
        <v>6617</v>
      </c>
      <c r="U59" s="181">
        <v>44978</v>
      </c>
      <c r="V59" s="188" t="s">
        <v>6623</v>
      </c>
      <c r="W59" s="178">
        <v>24684000</v>
      </c>
      <c r="X59" s="178" t="s">
        <v>6620</v>
      </c>
      <c r="Y59" s="178" t="s">
        <v>2025</v>
      </c>
      <c r="Z59" s="178">
        <v>2</v>
      </c>
      <c r="AA59" s="178" t="s">
        <v>6622</v>
      </c>
      <c r="AB59" s="178" t="s">
        <v>6621</v>
      </c>
      <c r="AC59" s="179">
        <v>44978</v>
      </c>
      <c r="AD59" s="188" t="s">
        <v>6627</v>
      </c>
      <c r="AE59" s="186">
        <v>24684000</v>
      </c>
      <c r="AF59" s="186" t="s">
        <v>6624</v>
      </c>
      <c r="AG59" s="186" t="s">
        <v>2025</v>
      </c>
      <c r="AH59" s="186">
        <v>2</v>
      </c>
      <c r="AI59" s="186" t="s">
        <v>6626</v>
      </c>
      <c r="AJ59" s="186" t="s">
        <v>6625</v>
      </c>
      <c r="AK59" s="187">
        <v>44978</v>
      </c>
      <c r="AL59" s="188" t="s">
        <v>1773</v>
      </c>
      <c r="AM59" s="178" t="s">
        <v>14</v>
      </c>
      <c r="AN59" s="178" t="s">
        <v>828</v>
      </c>
      <c r="AO59" s="178" t="s">
        <v>14</v>
      </c>
      <c r="AP59" s="178" t="s">
        <v>14</v>
      </c>
      <c r="AQ59" s="178" t="s">
        <v>1768</v>
      </c>
      <c r="AR59" s="178" t="s">
        <v>828</v>
      </c>
      <c r="AS59" s="179">
        <v>44736</v>
      </c>
      <c r="AT59" s="189" t="s">
        <v>1774</v>
      </c>
      <c r="AU59" s="186" t="s">
        <v>14</v>
      </c>
      <c r="AV59" s="186" t="s">
        <v>828</v>
      </c>
      <c r="AW59" s="186" t="s">
        <v>14</v>
      </c>
      <c r="AX59" s="186" t="s">
        <v>14</v>
      </c>
      <c r="AY59" s="186" t="s">
        <v>1768</v>
      </c>
      <c r="AZ59" s="186" t="s">
        <v>828</v>
      </c>
      <c r="BA59" s="187">
        <v>44736</v>
      </c>
      <c r="BB59" s="188" t="s">
        <v>6642</v>
      </c>
      <c r="BC59" s="178">
        <v>1112393</v>
      </c>
      <c r="BD59" s="178" t="s">
        <v>6637</v>
      </c>
      <c r="BE59" s="178" t="s">
        <v>2025</v>
      </c>
      <c r="BF59" s="178">
        <v>2</v>
      </c>
      <c r="BG59" s="178" t="s">
        <v>6641</v>
      </c>
      <c r="BH59" s="178" t="s">
        <v>6638</v>
      </c>
      <c r="BI59" s="179">
        <v>44978</v>
      </c>
      <c r="BJ59" s="189" t="s">
        <v>2524</v>
      </c>
      <c r="BK59" s="189" t="s">
        <v>14</v>
      </c>
      <c r="BL59" s="189" t="s">
        <v>14</v>
      </c>
      <c r="BM59" s="189" t="s">
        <v>14</v>
      </c>
      <c r="BN59" s="189" t="s">
        <v>14</v>
      </c>
      <c r="BO59" s="189" t="s">
        <v>2523</v>
      </c>
      <c r="BP59" s="186" t="s">
        <v>14</v>
      </c>
      <c r="BQ59" s="190">
        <v>44809</v>
      </c>
      <c r="BR59" s="188" t="s">
        <v>1469</v>
      </c>
      <c r="BS59" s="182">
        <v>0</v>
      </c>
      <c r="BT59" s="182" t="s">
        <v>14</v>
      </c>
      <c r="BU59" s="182" t="s">
        <v>14</v>
      </c>
      <c r="BV59" s="182" t="s">
        <v>14</v>
      </c>
      <c r="BW59" s="182" t="s">
        <v>1458</v>
      </c>
      <c r="BX59" s="182" t="s">
        <v>14</v>
      </c>
      <c r="BY59" s="179">
        <v>44456</v>
      </c>
      <c r="BZ59" s="189" t="s">
        <v>1470</v>
      </c>
      <c r="CA59" s="189">
        <v>0</v>
      </c>
      <c r="CB59" s="189" t="s">
        <v>14</v>
      </c>
      <c r="CC59" s="189" t="s">
        <v>14</v>
      </c>
      <c r="CD59" s="189" t="s">
        <v>14</v>
      </c>
      <c r="CE59" s="189" t="s">
        <v>1458</v>
      </c>
      <c r="CF59" s="189" t="s">
        <v>14</v>
      </c>
      <c r="CG59" s="190">
        <v>44456</v>
      </c>
      <c r="CH59" s="188" t="s">
        <v>9969</v>
      </c>
      <c r="CI59" s="189" t="e">
        <v>#N/A</v>
      </c>
      <c r="CJ59" s="189" t="e">
        <v>#N/A</v>
      </c>
      <c r="CK59" s="189" t="e">
        <v>#N/A</v>
      </c>
      <c r="CL59" s="189" t="e">
        <v>#N/A</v>
      </c>
      <c r="CM59" s="189" t="e">
        <v>#N/A</v>
      </c>
      <c r="CN59" s="189" t="e">
        <v>#N/A</v>
      </c>
      <c r="CO59" s="191" t="e">
        <v>#N/A</v>
      </c>
      <c r="CP59" s="189" t="s">
        <v>1471</v>
      </c>
      <c r="CQ59" s="182">
        <v>0</v>
      </c>
      <c r="CR59" s="182" t="s">
        <v>14</v>
      </c>
      <c r="CS59" s="182" t="s">
        <v>14</v>
      </c>
      <c r="CT59" s="182" t="s">
        <v>14</v>
      </c>
      <c r="CU59" s="182" t="s">
        <v>1458</v>
      </c>
      <c r="CV59" s="182" t="s">
        <v>14</v>
      </c>
      <c r="CW59" s="179">
        <v>44456</v>
      </c>
      <c r="CX59" s="189" t="s">
        <v>6630</v>
      </c>
      <c r="CY59" s="186">
        <v>4885000</v>
      </c>
      <c r="CZ59" s="186" t="s">
        <v>6635</v>
      </c>
      <c r="DA59" s="186" t="s">
        <v>2025</v>
      </c>
      <c r="DB59" s="186">
        <v>2</v>
      </c>
      <c r="DC59" s="186" t="s">
        <v>6632</v>
      </c>
      <c r="DD59" s="186" t="s">
        <v>6629</v>
      </c>
      <c r="DE59" s="192">
        <v>44978</v>
      </c>
      <c r="DF59" s="188" t="s">
        <v>6633</v>
      </c>
      <c r="DG59" s="178">
        <v>0</v>
      </c>
      <c r="DH59" s="182" t="s">
        <v>6631</v>
      </c>
      <c r="DI59" s="182" t="s">
        <v>2025</v>
      </c>
      <c r="DJ59" s="182">
        <v>2</v>
      </c>
      <c r="DK59" s="182" t="s">
        <v>6632</v>
      </c>
      <c r="DL59" s="182" t="s">
        <v>6629</v>
      </c>
      <c r="DM59" s="179">
        <v>44978</v>
      </c>
      <c r="DN59" s="189" t="s">
        <v>6634</v>
      </c>
      <c r="DO59" s="186">
        <v>19799000</v>
      </c>
      <c r="DP59" s="189" t="s">
        <v>6628</v>
      </c>
      <c r="DQ59" s="189" t="s">
        <v>2025</v>
      </c>
      <c r="DR59" s="189">
        <v>2</v>
      </c>
      <c r="DS59" s="189" t="s">
        <v>6632</v>
      </c>
      <c r="DT59" s="189" t="s">
        <v>6629</v>
      </c>
      <c r="DU59" s="190">
        <v>44978</v>
      </c>
      <c r="DV59" s="188" t="s">
        <v>6636</v>
      </c>
      <c r="DW59" s="178">
        <v>4111000</v>
      </c>
      <c r="DX59" s="182" t="s">
        <v>6635</v>
      </c>
      <c r="DY59" s="182" t="s">
        <v>2025</v>
      </c>
      <c r="DZ59" s="182">
        <v>2</v>
      </c>
      <c r="EA59" s="182" t="s">
        <v>6632</v>
      </c>
      <c r="EB59" s="182" t="s">
        <v>6629</v>
      </c>
      <c r="EC59" s="179">
        <v>44978</v>
      </c>
      <c r="ED59" s="189" t="s">
        <v>6639</v>
      </c>
      <c r="EE59" s="186">
        <v>774000</v>
      </c>
      <c r="EF59" s="189" t="s">
        <v>6637</v>
      </c>
      <c r="EG59" s="189" t="s">
        <v>2025</v>
      </c>
      <c r="EH59" s="189">
        <v>2</v>
      </c>
      <c r="EI59" s="189" t="s">
        <v>6632</v>
      </c>
      <c r="EJ59" s="189" t="s">
        <v>6638</v>
      </c>
      <c r="EK59" s="190">
        <v>44978</v>
      </c>
      <c r="EL59" s="188" t="s">
        <v>6640</v>
      </c>
      <c r="EM59" s="178">
        <v>0</v>
      </c>
      <c r="EN59" s="182" t="s">
        <v>6637</v>
      </c>
      <c r="EO59" s="182" t="s">
        <v>2025</v>
      </c>
      <c r="EP59" s="182">
        <v>2</v>
      </c>
      <c r="EQ59" s="182" t="s">
        <v>6632</v>
      </c>
      <c r="ER59" s="182" t="s">
        <v>6638</v>
      </c>
      <c r="ES59" s="179">
        <v>44978</v>
      </c>
      <c r="ET59" s="189" t="s">
        <v>2525</v>
      </c>
      <c r="EU59" s="189" t="s">
        <v>14</v>
      </c>
      <c r="EV59" s="189" t="s">
        <v>14</v>
      </c>
      <c r="EW59" s="189" t="s">
        <v>14</v>
      </c>
      <c r="EX59" s="189" t="s">
        <v>14</v>
      </c>
      <c r="EY59" s="189" t="s">
        <v>2523</v>
      </c>
      <c r="EZ59" s="189" t="s">
        <v>14</v>
      </c>
      <c r="FA59" s="190">
        <v>44809</v>
      </c>
      <c r="FB59" s="188" t="s">
        <v>1776</v>
      </c>
      <c r="FC59" s="182">
        <v>2</v>
      </c>
      <c r="FD59" s="182" t="s">
        <v>828</v>
      </c>
      <c r="FE59" s="182" t="s">
        <v>74</v>
      </c>
      <c r="FF59" s="182">
        <v>1</v>
      </c>
      <c r="FG59" s="182" t="s">
        <v>1775</v>
      </c>
      <c r="FH59" s="182" t="s">
        <v>828</v>
      </c>
      <c r="FI59" s="179">
        <v>44736</v>
      </c>
      <c r="FJ59" s="188" t="s">
        <v>1473</v>
      </c>
      <c r="FK59" s="189">
        <v>0</v>
      </c>
      <c r="FL59" s="189" t="s">
        <v>14</v>
      </c>
      <c r="FM59" s="189" t="s">
        <v>14</v>
      </c>
      <c r="FN59" s="189" t="s">
        <v>14</v>
      </c>
      <c r="FO59" s="189" t="s">
        <v>1458</v>
      </c>
      <c r="FP59" s="186" t="s">
        <v>14</v>
      </c>
      <c r="FQ59" s="187">
        <v>44456</v>
      </c>
      <c r="FR59" s="188" t="s">
        <v>1474</v>
      </c>
      <c r="FS59" s="182">
        <v>0</v>
      </c>
      <c r="FT59" s="182" t="s">
        <v>14</v>
      </c>
      <c r="FU59" s="182" t="s">
        <v>14</v>
      </c>
      <c r="FV59" s="182" t="s">
        <v>14</v>
      </c>
      <c r="FW59" s="182" t="s">
        <v>1458</v>
      </c>
      <c r="FX59" s="182" t="s">
        <v>14</v>
      </c>
      <c r="FY59" s="179">
        <v>44456</v>
      </c>
      <c r="FZ59" s="189" t="s">
        <v>2999</v>
      </c>
      <c r="GA59" s="189">
        <v>1</v>
      </c>
      <c r="GB59" s="189" t="s">
        <v>2699</v>
      </c>
      <c r="GC59" s="189" t="s">
        <v>30</v>
      </c>
      <c r="GD59" s="189">
        <v>2</v>
      </c>
      <c r="GE59" s="189" t="s">
        <v>14</v>
      </c>
      <c r="GF59" s="189" t="s">
        <v>14</v>
      </c>
      <c r="GG59" s="190">
        <v>44862</v>
      </c>
      <c r="GH59" s="188" t="s">
        <v>3005</v>
      </c>
      <c r="GI59" s="182">
        <v>1</v>
      </c>
      <c r="GJ59" s="182" t="s">
        <v>2699</v>
      </c>
      <c r="GK59" s="182" t="s">
        <v>30</v>
      </c>
      <c r="GL59" s="182">
        <v>2</v>
      </c>
      <c r="GM59" s="182" t="s">
        <v>14</v>
      </c>
      <c r="GN59" s="182" t="s">
        <v>14</v>
      </c>
      <c r="GO59" s="179">
        <v>44862</v>
      </c>
      <c r="GP59" s="189" t="s">
        <v>3000</v>
      </c>
      <c r="GQ59" s="189">
        <v>0</v>
      </c>
      <c r="GR59" s="189" t="s">
        <v>2699</v>
      </c>
      <c r="GS59" s="189" t="s">
        <v>30</v>
      </c>
      <c r="GT59" s="189">
        <v>2</v>
      </c>
      <c r="GU59" s="189" t="s">
        <v>14</v>
      </c>
      <c r="GV59" s="189" t="s">
        <v>14</v>
      </c>
      <c r="GW59" s="190">
        <v>44862</v>
      </c>
      <c r="GX59" s="188" t="s">
        <v>3006</v>
      </c>
      <c r="GY59" s="182">
        <v>0</v>
      </c>
      <c r="GZ59" s="182" t="s">
        <v>2699</v>
      </c>
      <c r="HA59" s="182" t="s">
        <v>30</v>
      </c>
      <c r="HB59" s="182">
        <v>2</v>
      </c>
      <c r="HC59" s="182" t="s">
        <v>14</v>
      </c>
      <c r="HD59" s="182" t="s">
        <v>14</v>
      </c>
      <c r="HE59" s="179">
        <v>44862</v>
      </c>
      <c r="HF59" s="189" t="s">
        <v>2998</v>
      </c>
      <c r="HG59" s="189">
        <v>0</v>
      </c>
      <c r="HH59" s="189" t="s">
        <v>2699</v>
      </c>
      <c r="HI59" s="189" t="s">
        <v>30</v>
      </c>
      <c r="HJ59" s="189">
        <v>2</v>
      </c>
      <c r="HK59" s="189" t="s">
        <v>14</v>
      </c>
      <c r="HL59" s="189" t="s">
        <v>14</v>
      </c>
      <c r="HM59" s="190">
        <v>44862</v>
      </c>
      <c r="HN59" s="188" t="s">
        <v>3004</v>
      </c>
      <c r="HO59" s="182">
        <v>2</v>
      </c>
      <c r="HP59" s="182" t="s">
        <v>2699</v>
      </c>
      <c r="HQ59" s="182" t="s">
        <v>30</v>
      </c>
      <c r="HR59" s="182">
        <v>2</v>
      </c>
      <c r="HS59" s="182" t="s">
        <v>14</v>
      </c>
      <c r="HT59" s="182" t="s">
        <v>14</v>
      </c>
      <c r="HU59" s="179">
        <v>44862</v>
      </c>
      <c r="HV59" s="189" t="s">
        <v>3001</v>
      </c>
      <c r="HW59" s="189">
        <v>3</v>
      </c>
      <c r="HX59" s="189" t="s">
        <v>2699</v>
      </c>
      <c r="HY59" s="189" t="s">
        <v>30</v>
      </c>
      <c r="HZ59" s="189">
        <v>2</v>
      </c>
      <c r="IA59" s="189" t="s">
        <v>14</v>
      </c>
      <c r="IB59" s="189" t="s">
        <v>14</v>
      </c>
      <c r="IC59" s="190">
        <v>44862</v>
      </c>
      <c r="ID59" s="188" t="s">
        <v>3003</v>
      </c>
      <c r="IE59" s="182">
        <v>1</v>
      </c>
      <c r="IF59" s="182" t="s">
        <v>2699</v>
      </c>
      <c r="IG59" s="182" t="s">
        <v>30</v>
      </c>
      <c r="IH59" s="182">
        <v>2</v>
      </c>
      <c r="II59" s="182" t="s">
        <v>14</v>
      </c>
      <c r="IJ59" s="182" t="s">
        <v>14</v>
      </c>
      <c r="IK59" s="179">
        <v>44862</v>
      </c>
      <c r="IL59" s="189" t="s">
        <v>3002</v>
      </c>
      <c r="IM59" s="189">
        <v>0</v>
      </c>
      <c r="IN59" s="189" t="s">
        <v>2699</v>
      </c>
      <c r="IO59" s="189" t="s">
        <v>30</v>
      </c>
      <c r="IP59" s="189">
        <v>2</v>
      </c>
      <c r="IQ59" s="189" t="s">
        <v>14</v>
      </c>
      <c r="IR59" s="189" t="s">
        <v>14</v>
      </c>
      <c r="IS59" s="190">
        <v>44862</v>
      </c>
    </row>
    <row r="60" spans="1:253" s="283" customFormat="1" ht="12.95" customHeight="1" x14ac:dyDescent="0.2">
      <c r="A60" s="283" t="s">
        <v>1080</v>
      </c>
      <c r="B60" s="283" t="s">
        <v>9316</v>
      </c>
      <c r="C60" s="283" t="s">
        <v>1081</v>
      </c>
      <c r="D60" s="283" t="s">
        <v>1060</v>
      </c>
      <c r="E60" s="283" t="s">
        <v>8859</v>
      </c>
      <c r="F60" s="283" t="s">
        <v>4470</v>
      </c>
      <c r="G60" s="177">
        <v>6769000</v>
      </c>
      <c r="H60" s="178" t="s">
        <v>4460</v>
      </c>
      <c r="I60" s="178" t="s">
        <v>2025</v>
      </c>
      <c r="J60" s="178">
        <v>2</v>
      </c>
      <c r="K60" s="178" t="s">
        <v>4462</v>
      </c>
      <c r="L60" s="178" t="s">
        <v>4461</v>
      </c>
      <c r="M60" s="179">
        <v>44894</v>
      </c>
      <c r="N60" s="188" t="s">
        <v>4472</v>
      </c>
      <c r="O60" s="180">
        <v>10450</v>
      </c>
      <c r="P60" s="180" t="s">
        <v>4464</v>
      </c>
      <c r="Q60" s="180" t="s">
        <v>74</v>
      </c>
      <c r="R60" s="180">
        <v>1</v>
      </c>
      <c r="S60" s="180" t="s">
        <v>4471</v>
      </c>
      <c r="T60" s="180" t="s">
        <v>4465</v>
      </c>
      <c r="U60" s="181">
        <v>44894</v>
      </c>
      <c r="V60" s="188" t="s">
        <v>4474</v>
      </c>
      <c r="W60" s="178">
        <v>6769000</v>
      </c>
      <c r="X60" s="178" t="s">
        <v>4460</v>
      </c>
      <c r="Y60" s="178" t="s">
        <v>2025</v>
      </c>
      <c r="Z60" s="178">
        <v>2</v>
      </c>
      <c r="AA60" s="178" t="s">
        <v>4473</v>
      </c>
      <c r="AB60" s="178" t="s">
        <v>4461</v>
      </c>
      <c r="AC60" s="179">
        <v>44894</v>
      </c>
      <c r="AD60" s="188" t="s">
        <v>6231</v>
      </c>
      <c r="AE60" s="186">
        <v>6246000</v>
      </c>
      <c r="AF60" s="186" t="s">
        <v>6228</v>
      </c>
      <c r="AG60" s="186" t="s">
        <v>19</v>
      </c>
      <c r="AH60" s="186">
        <v>3</v>
      </c>
      <c r="AI60" s="186" t="s">
        <v>6230</v>
      </c>
      <c r="AJ60" s="186" t="s">
        <v>6229</v>
      </c>
      <c r="AK60" s="187">
        <v>44977</v>
      </c>
      <c r="AL60" s="188" t="s">
        <v>6235</v>
      </c>
      <c r="AM60" s="178">
        <v>1531000</v>
      </c>
      <c r="AN60" s="178" t="s">
        <v>6232</v>
      </c>
      <c r="AO60" s="178" t="s">
        <v>19</v>
      </c>
      <c r="AP60" s="178">
        <v>3</v>
      </c>
      <c r="AQ60" s="178" t="s">
        <v>6234</v>
      </c>
      <c r="AR60" s="178" t="s">
        <v>6233</v>
      </c>
      <c r="AS60" s="179">
        <v>44977</v>
      </c>
      <c r="AT60" s="189" t="s">
        <v>1096</v>
      </c>
      <c r="AU60" s="186" t="s">
        <v>14</v>
      </c>
      <c r="AV60" s="186" t="s">
        <v>14</v>
      </c>
      <c r="AW60" s="186" t="s">
        <v>14</v>
      </c>
      <c r="AX60" s="186" t="s">
        <v>14</v>
      </c>
      <c r="AY60" s="186" t="s">
        <v>15</v>
      </c>
      <c r="AZ60" s="186" t="s">
        <v>14</v>
      </c>
      <c r="BA60" s="187">
        <v>43987</v>
      </c>
      <c r="BB60" s="188" t="s">
        <v>1095</v>
      </c>
      <c r="BC60" s="178">
        <v>0</v>
      </c>
      <c r="BD60" s="178" t="s">
        <v>1082</v>
      </c>
      <c r="BE60" s="178" t="s">
        <v>19</v>
      </c>
      <c r="BF60" s="178">
        <v>3</v>
      </c>
      <c r="BG60" s="178" t="s">
        <v>1094</v>
      </c>
      <c r="BH60" s="178" t="s">
        <v>460</v>
      </c>
      <c r="BI60" s="179">
        <v>43987</v>
      </c>
      <c r="BJ60" s="189" t="s">
        <v>1618</v>
      </c>
      <c r="BK60" s="189" t="s">
        <v>14</v>
      </c>
      <c r="BL60" s="189" t="s">
        <v>828</v>
      </c>
      <c r="BM60" s="189" t="s">
        <v>14</v>
      </c>
      <c r="BN60" s="189" t="s">
        <v>14</v>
      </c>
      <c r="BO60" s="189" t="s">
        <v>828</v>
      </c>
      <c r="BP60" s="186" t="s">
        <v>828</v>
      </c>
      <c r="BQ60" s="190">
        <v>44664</v>
      </c>
      <c r="BR60" s="188" t="s">
        <v>1084</v>
      </c>
      <c r="BS60" s="182" t="s">
        <v>14</v>
      </c>
      <c r="BT60" s="182" t="s">
        <v>1082</v>
      </c>
      <c r="BU60" s="182" t="s">
        <v>14</v>
      </c>
      <c r="BV60" s="182" t="s">
        <v>14</v>
      </c>
      <c r="BW60" s="182" t="s">
        <v>1083</v>
      </c>
      <c r="BX60" s="182" t="s">
        <v>460</v>
      </c>
      <c r="BY60" s="179">
        <v>43987</v>
      </c>
      <c r="BZ60" s="189" t="s">
        <v>1085</v>
      </c>
      <c r="CA60" s="189" t="s">
        <v>14</v>
      </c>
      <c r="CB60" s="189" t="s">
        <v>1082</v>
      </c>
      <c r="CC60" s="189" t="s">
        <v>14</v>
      </c>
      <c r="CD60" s="189" t="s">
        <v>14</v>
      </c>
      <c r="CE60" s="189" t="s">
        <v>1083</v>
      </c>
      <c r="CF60" s="189" t="s">
        <v>460</v>
      </c>
      <c r="CG60" s="190">
        <v>43987</v>
      </c>
      <c r="CH60" s="188" t="s">
        <v>9970</v>
      </c>
      <c r="CI60" s="189" t="e">
        <v>#N/A</v>
      </c>
      <c r="CJ60" s="189" t="e">
        <v>#N/A</v>
      </c>
      <c r="CK60" s="189" t="e">
        <v>#N/A</v>
      </c>
      <c r="CL60" s="189" t="e">
        <v>#N/A</v>
      </c>
      <c r="CM60" s="189" t="e">
        <v>#N/A</v>
      </c>
      <c r="CN60" s="189" t="e">
        <v>#N/A</v>
      </c>
      <c r="CO60" s="191" t="e">
        <v>#N/A</v>
      </c>
      <c r="CP60" s="189" t="s">
        <v>1093</v>
      </c>
      <c r="CQ60" s="182" t="s">
        <v>14</v>
      </c>
      <c r="CR60" s="182" t="s">
        <v>1090</v>
      </c>
      <c r="CS60" s="182" t="s">
        <v>14</v>
      </c>
      <c r="CT60" s="182" t="s">
        <v>14</v>
      </c>
      <c r="CU60" s="182" t="s">
        <v>1092</v>
      </c>
      <c r="CV60" s="182" t="s">
        <v>1091</v>
      </c>
      <c r="CW60" s="179">
        <v>43987</v>
      </c>
      <c r="CX60" s="189" t="s">
        <v>5184</v>
      </c>
      <c r="CY60" s="186">
        <v>1531000</v>
      </c>
      <c r="CZ60" s="186" t="s">
        <v>5182</v>
      </c>
      <c r="DA60" s="186" t="s">
        <v>19</v>
      </c>
      <c r="DB60" s="186">
        <v>3</v>
      </c>
      <c r="DC60" s="186" t="s">
        <v>5185</v>
      </c>
      <c r="DD60" s="186" t="s">
        <v>5183</v>
      </c>
      <c r="DE60" s="192">
        <v>44946</v>
      </c>
      <c r="DF60" s="188" t="s">
        <v>5186</v>
      </c>
      <c r="DG60" s="178">
        <v>523000</v>
      </c>
      <c r="DH60" s="182" t="s">
        <v>5182</v>
      </c>
      <c r="DI60" s="182" t="s">
        <v>19</v>
      </c>
      <c r="DJ60" s="182">
        <v>3</v>
      </c>
      <c r="DK60" s="182" t="s">
        <v>5185</v>
      </c>
      <c r="DL60" s="182" t="s">
        <v>5183</v>
      </c>
      <c r="DM60" s="179">
        <v>44946</v>
      </c>
      <c r="DN60" s="189" t="s">
        <v>5187</v>
      </c>
      <c r="DO60" s="186">
        <v>4715000</v>
      </c>
      <c r="DP60" s="189" t="s">
        <v>5182</v>
      </c>
      <c r="DQ60" s="189" t="s">
        <v>19</v>
      </c>
      <c r="DR60" s="189">
        <v>3</v>
      </c>
      <c r="DS60" s="189" t="s">
        <v>5185</v>
      </c>
      <c r="DT60" s="189" t="s">
        <v>5183</v>
      </c>
      <c r="DU60" s="190">
        <v>44946</v>
      </c>
      <c r="DV60" s="188" t="s">
        <v>5188</v>
      </c>
      <c r="DW60" s="178">
        <v>781000</v>
      </c>
      <c r="DX60" s="182" t="s">
        <v>5182</v>
      </c>
      <c r="DY60" s="182" t="s">
        <v>19</v>
      </c>
      <c r="DZ60" s="182">
        <v>3</v>
      </c>
      <c r="EA60" s="182" t="s">
        <v>5185</v>
      </c>
      <c r="EB60" s="182" t="s">
        <v>5183</v>
      </c>
      <c r="EC60" s="179">
        <v>44946</v>
      </c>
      <c r="ED60" s="189" t="s">
        <v>5189</v>
      </c>
      <c r="EE60" s="186">
        <v>704000</v>
      </c>
      <c r="EF60" s="189" t="s">
        <v>5182</v>
      </c>
      <c r="EG60" s="189" t="s">
        <v>19</v>
      </c>
      <c r="EH60" s="189">
        <v>3</v>
      </c>
      <c r="EI60" s="189" t="s">
        <v>5185</v>
      </c>
      <c r="EJ60" s="189" t="s">
        <v>5183</v>
      </c>
      <c r="EK60" s="190">
        <v>44946</v>
      </c>
      <c r="EL60" s="188" t="s">
        <v>5190</v>
      </c>
      <c r="EM60" s="178">
        <v>46000</v>
      </c>
      <c r="EN60" s="182" t="s">
        <v>5182</v>
      </c>
      <c r="EO60" s="182" t="s">
        <v>19</v>
      </c>
      <c r="EP60" s="182">
        <v>3</v>
      </c>
      <c r="EQ60" s="182" t="s">
        <v>5185</v>
      </c>
      <c r="ER60" s="182" t="s">
        <v>5183</v>
      </c>
      <c r="ES60" s="179">
        <v>44946</v>
      </c>
      <c r="ET60" s="189" t="s">
        <v>6237</v>
      </c>
      <c r="EU60" s="189">
        <v>13</v>
      </c>
      <c r="EV60" s="189" t="s">
        <v>6192</v>
      </c>
      <c r="EW60" s="189" t="s">
        <v>19</v>
      </c>
      <c r="EX60" s="189">
        <v>3</v>
      </c>
      <c r="EY60" s="189" t="s">
        <v>6236</v>
      </c>
      <c r="EZ60" s="189" t="s">
        <v>460</v>
      </c>
      <c r="FA60" s="190">
        <v>44977</v>
      </c>
      <c r="FB60" s="188" t="s">
        <v>1089</v>
      </c>
      <c r="FC60" s="182">
        <v>2</v>
      </c>
      <c r="FD60" s="182" t="s">
        <v>1086</v>
      </c>
      <c r="FE60" s="182" t="s">
        <v>74</v>
      </c>
      <c r="FF60" s="182">
        <v>1</v>
      </c>
      <c r="FG60" s="182" t="s">
        <v>1088</v>
      </c>
      <c r="FH60" s="182" t="s">
        <v>1087</v>
      </c>
      <c r="FI60" s="179">
        <v>43987</v>
      </c>
      <c r="FJ60" s="188" t="s">
        <v>1097</v>
      </c>
      <c r="FK60" s="189" t="s">
        <v>14</v>
      </c>
      <c r="FL60" s="189" t="s">
        <v>14</v>
      </c>
      <c r="FM60" s="189" t="s">
        <v>14</v>
      </c>
      <c r="FN60" s="189" t="s">
        <v>14</v>
      </c>
      <c r="FO60" s="189" t="s">
        <v>1069</v>
      </c>
      <c r="FP60" s="186" t="s">
        <v>14</v>
      </c>
      <c r="FQ60" s="187">
        <v>43987</v>
      </c>
      <c r="FR60" s="188" t="s">
        <v>1098</v>
      </c>
      <c r="FS60" s="182" t="s">
        <v>14</v>
      </c>
      <c r="FT60" s="182" t="s">
        <v>14</v>
      </c>
      <c r="FU60" s="182" t="s">
        <v>14</v>
      </c>
      <c r="FV60" s="182" t="s">
        <v>14</v>
      </c>
      <c r="FW60" s="182" t="s">
        <v>1069</v>
      </c>
      <c r="FX60" s="182" t="s">
        <v>14</v>
      </c>
      <c r="FY60" s="179">
        <v>43987</v>
      </c>
      <c r="FZ60" s="189" t="s">
        <v>3767</v>
      </c>
      <c r="GA60" s="189">
        <v>0</v>
      </c>
      <c r="GB60" s="189" t="s">
        <v>2699</v>
      </c>
      <c r="GC60" s="189" t="s">
        <v>30</v>
      </c>
      <c r="GD60" s="189">
        <v>2</v>
      </c>
      <c r="GE60" s="189" t="s">
        <v>14</v>
      </c>
      <c r="GF60" s="189" t="s">
        <v>14</v>
      </c>
      <c r="GG60" s="190">
        <v>44865</v>
      </c>
      <c r="GH60" s="188" t="s">
        <v>3773</v>
      </c>
      <c r="GI60" s="182">
        <v>0</v>
      </c>
      <c r="GJ60" s="182" t="s">
        <v>2699</v>
      </c>
      <c r="GK60" s="182" t="s">
        <v>30</v>
      </c>
      <c r="GL60" s="182">
        <v>2</v>
      </c>
      <c r="GM60" s="182" t="s">
        <v>14</v>
      </c>
      <c r="GN60" s="182" t="s">
        <v>14</v>
      </c>
      <c r="GO60" s="179">
        <v>44865</v>
      </c>
      <c r="GP60" s="189" t="s">
        <v>3768</v>
      </c>
      <c r="GQ60" s="189">
        <v>0</v>
      </c>
      <c r="GR60" s="189" t="s">
        <v>2699</v>
      </c>
      <c r="GS60" s="189" t="s">
        <v>30</v>
      </c>
      <c r="GT60" s="189">
        <v>2</v>
      </c>
      <c r="GU60" s="189" t="s">
        <v>14</v>
      </c>
      <c r="GV60" s="189" t="s">
        <v>14</v>
      </c>
      <c r="GW60" s="190">
        <v>44865</v>
      </c>
      <c r="GX60" s="188" t="s">
        <v>3774</v>
      </c>
      <c r="GY60" s="182">
        <v>0</v>
      </c>
      <c r="GZ60" s="182" t="s">
        <v>2699</v>
      </c>
      <c r="HA60" s="182" t="s">
        <v>30</v>
      </c>
      <c r="HB60" s="182">
        <v>2</v>
      </c>
      <c r="HC60" s="182" t="s">
        <v>14</v>
      </c>
      <c r="HD60" s="182" t="s">
        <v>14</v>
      </c>
      <c r="HE60" s="179">
        <v>44865</v>
      </c>
      <c r="HF60" s="189" t="s">
        <v>3766</v>
      </c>
      <c r="HG60" s="189">
        <v>1</v>
      </c>
      <c r="HH60" s="189" t="s">
        <v>2699</v>
      </c>
      <c r="HI60" s="189" t="s">
        <v>30</v>
      </c>
      <c r="HJ60" s="189">
        <v>2</v>
      </c>
      <c r="HK60" s="189" t="s">
        <v>14</v>
      </c>
      <c r="HL60" s="189" t="s">
        <v>14</v>
      </c>
      <c r="HM60" s="190">
        <v>44865</v>
      </c>
      <c r="HN60" s="188" t="s">
        <v>3772</v>
      </c>
      <c r="HO60" s="182">
        <v>2</v>
      </c>
      <c r="HP60" s="182" t="s">
        <v>2699</v>
      </c>
      <c r="HQ60" s="182" t="s">
        <v>30</v>
      </c>
      <c r="HR60" s="182">
        <v>2</v>
      </c>
      <c r="HS60" s="182" t="s">
        <v>14</v>
      </c>
      <c r="HT60" s="182" t="s">
        <v>14</v>
      </c>
      <c r="HU60" s="179">
        <v>44865</v>
      </c>
      <c r="HV60" s="189" t="s">
        <v>3769</v>
      </c>
      <c r="HW60" s="189">
        <v>0</v>
      </c>
      <c r="HX60" s="189" t="s">
        <v>2699</v>
      </c>
      <c r="HY60" s="189" t="s">
        <v>30</v>
      </c>
      <c r="HZ60" s="189">
        <v>2</v>
      </c>
      <c r="IA60" s="189" t="s">
        <v>14</v>
      </c>
      <c r="IB60" s="189" t="s">
        <v>14</v>
      </c>
      <c r="IC60" s="190">
        <v>44865</v>
      </c>
      <c r="ID60" s="188" t="s">
        <v>3771</v>
      </c>
      <c r="IE60" s="182">
        <v>3</v>
      </c>
      <c r="IF60" s="182" t="s">
        <v>2699</v>
      </c>
      <c r="IG60" s="182" t="s">
        <v>30</v>
      </c>
      <c r="IH60" s="182">
        <v>2</v>
      </c>
      <c r="II60" s="182" t="s">
        <v>14</v>
      </c>
      <c r="IJ60" s="182" t="s">
        <v>14</v>
      </c>
      <c r="IK60" s="179">
        <v>44865</v>
      </c>
      <c r="IL60" s="189" t="s">
        <v>3770</v>
      </c>
      <c r="IM60" s="189">
        <v>0</v>
      </c>
      <c r="IN60" s="189" t="s">
        <v>2699</v>
      </c>
      <c r="IO60" s="189" t="s">
        <v>30</v>
      </c>
      <c r="IP60" s="189">
        <v>2</v>
      </c>
      <c r="IQ60" s="189" t="s">
        <v>14</v>
      </c>
      <c r="IR60" s="189" t="s">
        <v>14</v>
      </c>
      <c r="IS60" s="190">
        <v>44865</v>
      </c>
    </row>
    <row r="61" spans="1:253" s="283" customFormat="1" ht="12.95" customHeight="1" x14ac:dyDescent="0.2">
      <c r="A61" s="283" t="s">
        <v>1058</v>
      </c>
      <c r="B61" s="283" t="s">
        <v>9467</v>
      </c>
      <c r="C61" s="283" t="s">
        <v>1059</v>
      </c>
      <c r="D61" s="283" t="s">
        <v>1060</v>
      </c>
      <c r="E61" s="283" t="s">
        <v>8859</v>
      </c>
      <c r="F61" s="283" t="s">
        <v>4463</v>
      </c>
      <c r="G61" s="177">
        <v>6769000</v>
      </c>
      <c r="H61" s="178" t="s">
        <v>4460</v>
      </c>
      <c r="I61" s="178" t="s">
        <v>2025</v>
      </c>
      <c r="J61" s="178">
        <v>2</v>
      </c>
      <c r="K61" s="178" t="s">
        <v>4462</v>
      </c>
      <c r="L61" s="178" t="s">
        <v>4461</v>
      </c>
      <c r="M61" s="179">
        <v>44894</v>
      </c>
      <c r="N61" s="188" t="s">
        <v>4467</v>
      </c>
      <c r="O61" s="180">
        <v>10450</v>
      </c>
      <c r="P61" s="180" t="s">
        <v>4464</v>
      </c>
      <c r="Q61" s="180" t="s">
        <v>74</v>
      </c>
      <c r="R61" s="180">
        <v>1</v>
      </c>
      <c r="S61" s="180" t="s">
        <v>4466</v>
      </c>
      <c r="T61" s="180" t="s">
        <v>4465</v>
      </c>
      <c r="U61" s="181">
        <v>44894</v>
      </c>
      <c r="V61" s="188" t="s">
        <v>4469</v>
      </c>
      <c r="W61" s="178">
        <v>6769000</v>
      </c>
      <c r="X61" s="178" t="s">
        <v>4460</v>
      </c>
      <c r="Y61" s="178" t="s">
        <v>2025</v>
      </c>
      <c r="Z61" s="178">
        <v>2</v>
      </c>
      <c r="AA61" s="178" t="s">
        <v>4468</v>
      </c>
      <c r="AB61" s="178" t="s">
        <v>4461</v>
      </c>
      <c r="AC61" s="179">
        <v>44894</v>
      </c>
      <c r="AD61" s="188" t="s">
        <v>6239</v>
      </c>
      <c r="AE61" s="186">
        <v>6246000</v>
      </c>
      <c r="AF61" s="186" t="s">
        <v>5182</v>
      </c>
      <c r="AG61" s="186" t="s">
        <v>19</v>
      </c>
      <c r="AH61" s="186">
        <v>3</v>
      </c>
      <c r="AI61" s="186" t="s">
        <v>6238</v>
      </c>
      <c r="AJ61" s="186" t="s">
        <v>5191</v>
      </c>
      <c r="AK61" s="187">
        <v>44977</v>
      </c>
      <c r="AL61" s="188" t="s">
        <v>1617</v>
      </c>
      <c r="AM61" s="178" t="s">
        <v>14</v>
      </c>
      <c r="AN61" s="178" t="s">
        <v>828</v>
      </c>
      <c r="AO61" s="178" t="s">
        <v>14</v>
      </c>
      <c r="AP61" s="178" t="s">
        <v>14</v>
      </c>
      <c r="AQ61" s="178" t="s">
        <v>1616</v>
      </c>
      <c r="AR61" s="178" t="s">
        <v>828</v>
      </c>
      <c r="AS61" s="179">
        <v>44664</v>
      </c>
      <c r="AT61" s="189" t="s">
        <v>1190</v>
      </c>
      <c r="AU61" s="186" t="s">
        <v>14</v>
      </c>
      <c r="AV61" s="186" t="s">
        <v>1188</v>
      </c>
      <c r="AW61" s="186" t="s">
        <v>14</v>
      </c>
      <c r="AX61" s="186" t="s">
        <v>14</v>
      </c>
      <c r="AY61" s="186" t="s">
        <v>1189</v>
      </c>
      <c r="AZ61" s="186" t="s">
        <v>460</v>
      </c>
      <c r="BA61" s="187">
        <v>44104</v>
      </c>
      <c r="BB61" s="188" t="s">
        <v>1068</v>
      </c>
      <c r="BC61" s="178" t="s">
        <v>14</v>
      </c>
      <c r="BD61" s="178" t="s">
        <v>14</v>
      </c>
      <c r="BE61" s="178" t="s">
        <v>14</v>
      </c>
      <c r="BF61" s="178" t="s">
        <v>14</v>
      </c>
      <c r="BG61" s="178" t="s">
        <v>558</v>
      </c>
      <c r="BH61" s="178" t="s">
        <v>558</v>
      </c>
      <c r="BI61" s="179">
        <v>43950</v>
      </c>
      <c r="BJ61" s="189" t="s">
        <v>6240</v>
      </c>
      <c r="BK61" s="189">
        <v>13</v>
      </c>
      <c r="BL61" s="189" t="s">
        <v>6192</v>
      </c>
      <c r="BM61" s="189" t="s">
        <v>19</v>
      </c>
      <c r="BN61" s="189">
        <v>3</v>
      </c>
      <c r="BO61" s="189" t="s">
        <v>6236</v>
      </c>
      <c r="BP61" s="186" t="s">
        <v>460</v>
      </c>
      <c r="BQ61" s="190">
        <v>44977</v>
      </c>
      <c r="BR61" s="188" t="s">
        <v>1143</v>
      </c>
      <c r="BS61" s="182" t="s">
        <v>14</v>
      </c>
      <c r="BT61" s="182" t="s">
        <v>1140</v>
      </c>
      <c r="BU61" s="182" t="s">
        <v>14</v>
      </c>
      <c r="BV61" s="182" t="s">
        <v>14</v>
      </c>
      <c r="BW61" s="182" t="s">
        <v>1142</v>
      </c>
      <c r="BX61" s="182" t="s">
        <v>1141</v>
      </c>
      <c r="BY61" s="179">
        <v>44015</v>
      </c>
      <c r="BZ61" s="189" t="s">
        <v>1145</v>
      </c>
      <c r="CA61" s="189" t="s">
        <v>14</v>
      </c>
      <c r="CB61" s="189" t="s">
        <v>1140</v>
      </c>
      <c r="CC61" s="189" t="s">
        <v>14</v>
      </c>
      <c r="CD61" s="189" t="s">
        <v>14</v>
      </c>
      <c r="CE61" s="189" t="s">
        <v>1144</v>
      </c>
      <c r="CF61" s="189" t="s">
        <v>1141</v>
      </c>
      <c r="CG61" s="190">
        <v>44015</v>
      </c>
      <c r="CH61" s="188" t="s">
        <v>9971</v>
      </c>
      <c r="CI61" s="189" t="e">
        <v>#N/A</v>
      </c>
      <c r="CJ61" s="189" t="e">
        <v>#N/A</v>
      </c>
      <c r="CK61" s="189" t="e">
        <v>#N/A</v>
      </c>
      <c r="CL61" s="189" t="e">
        <v>#N/A</v>
      </c>
      <c r="CM61" s="189" t="e">
        <v>#N/A</v>
      </c>
      <c r="CN61" s="189" t="e">
        <v>#N/A</v>
      </c>
      <c r="CO61" s="191" t="e">
        <v>#N/A</v>
      </c>
      <c r="CP61" s="189" t="s">
        <v>1067</v>
      </c>
      <c r="CQ61" s="182" t="s">
        <v>14</v>
      </c>
      <c r="CR61" s="182" t="s">
        <v>14</v>
      </c>
      <c r="CS61" s="182" t="s">
        <v>14</v>
      </c>
      <c r="CT61" s="182" t="s">
        <v>14</v>
      </c>
      <c r="CU61" s="182" t="s">
        <v>1066</v>
      </c>
      <c r="CV61" s="182" t="s">
        <v>1065</v>
      </c>
      <c r="CW61" s="179">
        <v>43950</v>
      </c>
      <c r="CX61" s="189" t="s">
        <v>5192</v>
      </c>
      <c r="CY61" s="186">
        <v>3211000</v>
      </c>
      <c r="CZ61" s="186" t="s">
        <v>5182</v>
      </c>
      <c r="DA61" s="186" t="s">
        <v>19</v>
      </c>
      <c r="DB61" s="186">
        <v>3</v>
      </c>
      <c r="DC61" s="186" t="s">
        <v>5193</v>
      </c>
      <c r="DD61" s="186" t="s">
        <v>5191</v>
      </c>
      <c r="DE61" s="192">
        <v>44946</v>
      </c>
      <c r="DF61" s="188" t="s">
        <v>5194</v>
      </c>
      <c r="DG61" s="178">
        <v>523000</v>
      </c>
      <c r="DH61" s="182" t="s">
        <v>5182</v>
      </c>
      <c r="DI61" s="182" t="s">
        <v>19</v>
      </c>
      <c r="DJ61" s="182">
        <v>3</v>
      </c>
      <c r="DK61" s="182" t="s">
        <v>5193</v>
      </c>
      <c r="DL61" s="182" t="s">
        <v>5191</v>
      </c>
      <c r="DM61" s="179">
        <v>44946</v>
      </c>
      <c r="DN61" s="189" t="s">
        <v>5195</v>
      </c>
      <c r="DO61" s="186">
        <v>3035000</v>
      </c>
      <c r="DP61" s="189" t="s">
        <v>5182</v>
      </c>
      <c r="DQ61" s="189" t="s">
        <v>19</v>
      </c>
      <c r="DR61" s="189">
        <v>3</v>
      </c>
      <c r="DS61" s="189" t="s">
        <v>5193</v>
      </c>
      <c r="DT61" s="189" t="s">
        <v>5191</v>
      </c>
      <c r="DU61" s="190">
        <v>44946</v>
      </c>
      <c r="DV61" s="188" t="s">
        <v>5196</v>
      </c>
      <c r="DW61" s="178">
        <v>1890000</v>
      </c>
      <c r="DX61" s="182" t="s">
        <v>5182</v>
      </c>
      <c r="DY61" s="182" t="s">
        <v>19</v>
      </c>
      <c r="DZ61" s="182">
        <v>3</v>
      </c>
      <c r="EA61" s="182" t="s">
        <v>5193</v>
      </c>
      <c r="EB61" s="182" t="s">
        <v>5191</v>
      </c>
      <c r="EC61" s="179">
        <v>44946</v>
      </c>
      <c r="ED61" s="189" t="s">
        <v>5197</v>
      </c>
      <c r="EE61" s="186">
        <v>1275000</v>
      </c>
      <c r="EF61" s="189" t="s">
        <v>5182</v>
      </c>
      <c r="EG61" s="189" t="s">
        <v>19</v>
      </c>
      <c r="EH61" s="189">
        <v>3</v>
      </c>
      <c r="EI61" s="189" t="s">
        <v>5193</v>
      </c>
      <c r="EJ61" s="189" t="s">
        <v>5191</v>
      </c>
      <c r="EK61" s="190">
        <v>44946</v>
      </c>
      <c r="EL61" s="188" t="s">
        <v>5198</v>
      </c>
      <c r="EM61" s="178">
        <v>46000</v>
      </c>
      <c r="EN61" s="182" t="s">
        <v>5182</v>
      </c>
      <c r="EO61" s="182" t="s">
        <v>19</v>
      </c>
      <c r="EP61" s="182">
        <v>3</v>
      </c>
      <c r="EQ61" s="182" t="s">
        <v>5193</v>
      </c>
      <c r="ER61" s="182" t="s">
        <v>5191</v>
      </c>
      <c r="ES61" s="179">
        <v>44946</v>
      </c>
      <c r="ET61" s="189" t="s">
        <v>6241</v>
      </c>
      <c r="EU61" s="189">
        <v>13</v>
      </c>
      <c r="EV61" s="189" t="s">
        <v>6192</v>
      </c>
      <c r="EW61" s="189" t="s">
        <v>19</v>
      </c>
      <c r="EX61" s="189">
        <v>3</v>
      </c>
      <c r="EY61" s="189" t="s">
        <v>6236</v>
      </c>
      <c r="EZ61" s="189" t="s">
        <v>460</v>
      </c>
      <c r="FA61" s="190">
        <v>44977</v>
      </c>
      <c r="FB61" s="188" t="s">
        <v>1064</v>
      </c>
      <c r="FC61" s="182">
        <v>3</v>
      </c>
      <c r="FD61" s="182" t="s">
        <v>1061</v>
      </c>
      <c r="FE61" s="182" t="s">
        <v>74</v>
      </c>
      <c r="FF61" s="182">
        <v>1</v>
      </c>
      <c r="FG61" s="182" t="s">
        <v>1063</v>
      </c>
      <c r="FH61" s="182" t="s">
        <v>1062</v>
      </c>
      <c r="FI61" s="179">
        <v>43950</v>
      </c>
      <c r="FJ61" s="188" t="s">
        <v>1070</v>
      </c>
      <c r="FK61" s="189" t="s">
        <v>14</v>
      </c>
      <c r="FL61" s="189" t="s">
        <v>14</v>
      </c>
      <c r="FM61" s="189" t="s">
        <v>14</v>
      </c>
      <c r="FN61" s="189" t="s">
        <v>14</v>
      </c>
      <c r="FO61" s="189" t="s">
        <v>1069</v>
      </c>
      <c r="FP61" s="186" t="s">
        <v>558</v>
      </c>
      <c r="FQ61" s="187">
        <v>43950</v>
      </c>
      <c r="FR61" s="188" t="s">
        <v>1071</v>
      </c>
      <c r="FS61" s="182" t="s">
        <v>14</v>
      </c>
      <c r="FT61" s="182" t="s">
        <v>14</v>
      </c>
      <c r="FU61" s="182" t="s">
        <v>14</v>
      </c>
      <c r="FV61" s="182" t="s">
        <v>14</v>
      </c>
      <c r="FW61" s="182" t="s">
        <v>1069</v>
      </c>
      <c r="FX61" s="182" t="s">
        <v>558</v>
      </c>
      <c r="FY61" s="179">
        <v>43950</v>
      </c>
      <c r="FZ61" s="189" t="s">
        <v>3776</v>
      </c>
      <c r="GA61" s="189">
        <v>0</v>
      </c>
      <c r="GB61" s="189" t="s">
        <v>2699</v>
      </c>
      <c r="GC61" s="189" t="s">
        <v>30</v>
      </c>
      <c r="GD61" s="189">
        <v>2</v>
      </c>
      <c r="GE61" s="189" t="s">
        <v>14</v>
      </c>
      <c r="GF61" s="189" t="s">
        <v>14</v>
      </c>
      <c r="GG61" s="190">
        <v>44865</v>
      </c>
      <c r="GH61" s="188" t="s">
        <v>3782</v>
      </c>
      <c r="GI61" s="182">
        <v>0</v>
      </c>
      <c r="GJ61" s="182" t="s">
        <v>2699</v>
      </c>
      <c r="GK61" s="182" t="s">
        <v>30</v>
      </c>
      <c r="GL61" s="182">
        <v>2</v>
      </c>
      <c r="GM61" s="182" t="s">
        <v>14</v>
      </c>
      <c r="GN61" s="182" t="s">
        <v>14</v>
      </c>
      <c r="GO61" s="179">
        <v>44865</v>
      </c>
      <c r="GP61" s="189" t="s">
        <v>3777</v>
      </c>
      <c r="GQ61" s="189">
        <v>1</v>
      </c>
      <c r="GR61" s="189" t="s">
        <v>2699</v>
      </c>
      <c r="GS61" s="189" t="s">
        <v>30</v>
      </c>
      <c r="GT61" s="189">
        <v>2</v>
      </c>
      <c r="GU61" s="189" t="s">
        <v>14</v>
      </c>
      <c r="GV61" s="189" t="s">
        <v>14</v>
      </c>
      <c r="GW61" s="190">
        <v>44865</v>
      </c>
      <c r="GX61" s="188" t="s">
        <v>3783</v>
      </c>
      <c r="GY61" s="182">
        <v>0</v>
      </c>
      <c r="GZ61" s="182" t="s">
        <v>2699</v>
      </c>
      <c r="HA61" s="182" t="s">
        <v>30</v>
      </c>
      <c r="HB61" s="182">
        <v>2</v>
      </c>
      <c r="HC61" s="182" t="s">
        <v>14</v>
      </c>
      <c r="HD61" s="182" t="s">
        <v>14</v>
      </c>
      <c r="HE61" s="179">
        <v>44865</v>
      </c>
      <c r="HF61" s="189" t="s">
        <v>3775</v>
      </c>
      <c r="HG61" s="189">
        <v>1</v>
      </c>
      <c r="HH61" s="189" t="s">
        <v>2699</v>
      </c>
      <c r="HI61" s="189" t="s">
        <v>30</v>
      </c>
      <c r="HJ61" s="189">
        <v>2</v>
      </c>
      <c r="HK61" s="189" t="s">
        <v>14</v>
      </c>
      <c r="HL61" s="189" t="s">
        <v>14</v>
      </c>
      <c r="HM61" s="190">
        <v>44865</v>
      </c>
      <c r="HN61" s="188" t="s">
        <v>3781</v>
      </c>
      <c r="HO61" s="182">
        <v>2</v>
      </c>
      <c r="HP61" s="182" t="s">
        <v>2699</v>
      </c>
      <c r="HQ61" s="182" t="s">
        <v>30</v>
      </c>
      <c r="HR61" s="182">
        <v>2</v>
      </c>
      <c r="HS61" s="182" t="s">
        <v>14</v>
      </c>
      <c r="HT61" s="182" t="s">
        <v>14</v>
      </c>
      <c r="HU61" s="179">
        <v>44865</v>
      </c>
      <c r="HV61" s="189" t="s">
        <v>3778</v>
      </c>
      <c r="HW61" s="189">
        <v>0</v>
      </c>
      <c r="HX61" s="189" t="s">
        <v>2699</v>
      </c>
      <c r="HY61" s="189" t="s">
        <v>30</v>
      </c>
      <c r="HZ61" s="189">
        <v>2</v>
      </c>
      <c r="IA61" s="189" t="s">
        <v>14</v>
      </c>
      <c r="IB61" s="189" t="s">
        <v>14</v>
      </c>
      <c r="IC61" s="190">
        <v>44865</v>
      </c>
      <c r="ID61" s="188" t="s">
        <v>3780</v>
      </c>
      <c r="IE61" s="182">
        <v>3</v>
      </c>
      <c r="IF61" s="182" t="s">
        <v>2699</v>
      </c>
      <c r="IG61" s="182" t="s">
        <v>30</v>
      </c>
      <c r="IH61" s="182">
        <v>2</v>
      </c>
      <c r="II61" s="182" t="s">
        <v>14</v>
      </c>
      <c r="IJ61" s="182" t="s">
        <v>14</v>
      </c>
      <c r="IK61" s="179">
        <v>44865</v>
      </c>
      <c r="IL61" s="189" t="s">
        <v>3779</v>
      </c>
      <c r="IM61" s="189">
        <v>0</v>
      </c>
      <c r="IN61" s="189" t="s">
        <v>2699</v>
      </c>
      <c r="IO61" s="189" t="s">
        <v>30</v>
      </c>
      <c r="IP61" s="189">
        <v>2</v>
      </c>
      <c r="IQ61" s="189" t="s">
        <v>14</v>
      </c>
      <c r="IR61" s="189" t="s">
        <v>14</v>
      </c>
      <c r="IS61" s="190">
        <v>44865</v>
      </c>
    </row>
    <row r="62" spans="1:253" s="283" customFormat="1" ht="12.95" customHeight="1" x14ac:dyDescent="0.2">
      <c r="A62" s="283" t="s">
        <v>130</v>
      </c>
      <c r="B62" s="283" t="s">
        <v>9341</v>
      </c>
      <c r="C62" s="283" t="s">
        <v>131</v>
      </c>
      <c r="D62" s="283" t="s">
        <v>132</v>
      </c>
      <c r="E62" s="283" t="s">
        <v>8862</v>
      </c>
      <c r="F62" s="283" t="s">
        <v>7104</v>
      </c>
      <c r="G62" s="177">
        <v>6860000</v>
      </c>
      <c r="H62" s="178" t="s">
        <v>7101</v>
      </c>
      <c r="I62" s="178" t="s">
        <v>2025</v>
      </c>
      <c r="J62" s="178">
        <v>2</v>
      </c>
      <c r="K62" s="178" t="s">
        <v>7103</v>
      </c>
      <c r="L62" s="178" t="s">
        <v>7102</v>
      </c>
      <c r="M62" s="179">
        <v>44979</v>
      </c>
      <c r="N62" s="188" t="s">
        <v>5409</v>
      </c>
      <c r="O62" s="180">
        <v>1759540</v>
      </c>
      <c r="P62" s="180" t="s">
        <v>2166</v>
      </c>
      <c r="Q62" s="180" t="s">
        <v>74</v>
      </c>
      <c r="R62" s="180">
        <v>1</v>
      </c>
      <c r="S62" s="180" t="s">
        <v>5408</v>
      </c>
      <c r="T62" s="180" t="s">
        <v>5407</v>
      </c>
      <c r="U62" s="181">
        <v>44956</v>
      </c>
      <c r="V62" s="188" t="s">
        <v>7106</v>
      </c>
      <c r="W62" s="178">
        <v>6860000</v>
      </c>
      <c r="X62" s="178" t="s">
        <v>7101</v>
      </c>
      <c r="Y62" s="178" t="s">
        <v>2025</v>
      </c>
      <c r="Z62" s="178">
        <v>2</v>
      </c>
      <c r="AA62" s="178" t="s">
        <v>7105</v>
      </c>
      <c r="AB62" s="178" t="s">
        <v>7102</v>
      </c>
      <c r="AC62" s="179">
        <v>44979</v>
      </c>
      <c r="AD62" s="188" t="s">
        <v>7108</v>
      </c>
      <c r="AE62" s="186">
        <v>6860000</v>
      </c>
      <c r="AF62" s="186" t="s">
        <v>7101</v>
      </c>
      <c r="AG62" s="186" t="s">
        <v>74</v>
      </c>
      <c r="AH62" s="186">
        <v>1</v>
      </c>
      <c r="AI62" s="186" t="s">
        <v>7107</v>
      </c>
      <c r="AJ62" s="186" t="s">
        <v>7102</v>
      </c>
      <c r="AK62" s="187">
        <v>44979</v>
      </c>
      <c r="AL62" s="188" t="s">
        <v>7112</v>
      </c>
      <c r="AM62" s="178">
        <v>1556000</v>
      </c>
      <c r="AN62" s="178" t="s">
        <v>7109</v>
      </c>
      <c r="AO62" s="178" t="s">
        <v>2025</v>
      </c>
      <c r="AP62" s="178">
        <v>2</v>
      </c>
      <c r="AQ62" s="178" t="s">
        <v>7111</v>
      </c>
      <c r="AR62" s="178" t="s">
        <v>7110</v>
      </c>
      <c r="AS62" s="179">
        <v>44979</v>
      </c>
      <c r="AT62" s="189" t="s">
        <v>865</v>
      </c>
      <c r="AU62" s="186" t="s">
        <v>14</v>
      </c>
      <c r="AV62" s="186" t="s">
        <v>14</v>
      </c>
      <c r="AW62" s="186" t="s">
        <v>14</v>
      </c>
      <c r="AX62" s="186" t="s">
        <v>14</v>
      </c>
      <c r="AY62" s="186" t="s">
        <v>864</v>
      </c>
      <c r="AZ62" s="186" t="s">
        <v>14</v>
      </c>
      <c r="BA62" s="187">
        <v>43767</v>
      </c>
      <c r="BB62" s="188" t="s">
        <v>136</v>
      </c>
      <c r="BC62" s="178" t="s">
        <v>14</v>
      </c>
      <c r="BD62" s="178">
        <v>0</v>
      </c>
      <c r="BE62" s="178" t="s">
        <v>14</v>
      </c>
      <c r="BF62" s="178" t="s">
        <v>14</v>
      </c>
      <c r="BG62" s="178" t="s">
        <v>15</v>
      </c>
      <c r="BH62" s="178">
        <v>0</v>
      </c>
      <c r="BI62" s="179">
        <v>43503</v>
      </c>
      <c r="BJ62" s="189" t="s">
        <v>7115</v>
      </c>
      <c r="BK62" s="189">
        <v>642</v>
      </c>
      <c r="BL62" s="189" t="s">
        <v>7035</v>
      </c>
      <c r="BM62" s="189" t="s">
        <v>19</v>
      </c>
      <c r="BN62" s="189">
        <v>3</v>
      </c>
      <c r="BO62" s="189" t="s">
        <v>7114</v>
      </c>
      <c r="BP62" s="186" t="s">
        <v>7113</v>
      </c>
      <c r="BQ62" s="190">
        <v>44979</v>
      </c>
      <c r="BR62" s="188" t="s">
        <v>133</v>
      </c>
      <c r="BS62" s="182" t="s">
        <v>14</v>
      </c>
      <c r="BT62" s="182">
        <v>0</v>
      </c>
      <c r="BU62" s="182" t="s">
        <v>14</v>
      </c>
      <c r="BV62" s="182" t="s">
        <v>14</v>
      </c>
      <c r="BW62" s="182" t="s">
        <v>15</v>
      </c>
      <c r="BX62" s="182">
        <v>0</v>
      </c>
      <c r="BY62" s="179">
        <v>43503</v>
      </c>
      <c r="BZ62" s="189" t="s">
        <v>134</v>
      </c>
      <c r="CA62" s="189" t="s">
        <v>14</v>
      </c>
      <c r="CB62" s="189">
        <v>0</v>
      </c>
      <c r="CC62" s="189" t="s">
        <v>14</v>
      </c>
      <c r="CD62" s="189" t="s">
        <v>14</v>
      </c>
      <c r="CE62" s="189" t="s">
        <v>15</v>
      </c>
      <c r="CF62" s="189">
        <v>0</v>
      </c>
      <c r="CG62" s="190">
        <v>43503</v>
      </c>
      <c r="CH62" s="188" t="s">
        <v>9972</v>
      </c>
      <c r="CI62" s="189" t="e">
        <v>#N/A</v>
      </c>
      <c r="CJ62" s="189" t="e">
        <v>#N/A</v>
      </c>
      <c r="CK62" s="189" t="e">
        <v>#N/A</v>
      </c>
      <c r="CL62" s="189" t="e">
        <v>#N/A</v>
      </c>
      <c r="CM62" s="189" t="e">
        <v>#N/A</v>
      </c>
      <c r="CN62" s="189" t="e">
        <v>#N/A</v>
      </c>
      <c r="CO62" s="191" t="e">
        <v>#N/A</v>
      </c>
      <c r="CP62" s="189" t="s">
        <v>135</v>
      </c>
      <c r="CQ62" s="182" t="s">
        <v>14</v>
      </c>
      <c r="CR62" s="182">
        <v>0</v>
      </c>
      <c r="CS62" s="182" t="s">
        <v>14</v>
      </c>
      <c r="CT62" s="182" t="s">
        <v>14</v>
      </c>
      <c r="CU62" s="182" t="s">
        <v>15</v>
      </c>
      <c r="CV62" s="182">
        <v>0</v>
      </c>
      <c r="CW62" s="179">
        <v>43503</v>
      </c>
      <c r="CX62" s="189" t="s">
        <v>7120</v>
      </c>
      <c r="CY62" s="186">
        <v>1029000</v>
      </c>
      <c r="CZ62" s="186" t="s">
        <v>7118</v>
      </c>
      <c r="DA62" s="186" t="s">
        <v>74</v>
      </c>
      <c r="DB62" s="186">
        <v>1</v>
      </c>
      <c r="DC62" s="186" t="s">
        <v>7123</v>
      </c>
      <c r="DD62" s="186" t="s">
        <v>7119</v>
      </c>
      <c r="DE62" s="192">
        <v>44979</v>
      </c>
      <c r="DF62" s="188" t="s">
        <v>7121</v>
      </c>
      <c r="DG62" s="178">
        <v>0</v>
      </c>
      <c r="DH62" s="182" t="s">
        <v>7118</v>
      </c>
      <c r="DI62" s="182" t="s">
        <v>74</v>
      </c>
      <c r="DJ62" s="182">
        <v>1</v>
      </c>
      <c r="DK62" s="182" t="s">
        <v>2253</v>
      </c>
      <c r="DL62" s="182" t="s">
        <v>7119</v>
      </c>
      <c r="DM62" s="179">
        <v>44979</v>
      </c>
      <c r="DN62" s="189" t="s">
        <v>7122</v>
      </c>
      <c r="DO62" s="186">
        <v>5831000</v>
      </c>
      <c r="DP62" s="189" t="s">
        <v>7118</v>
      </c>
      <c r="DQ62" s="189" t="s">
        <v>74</v>
      </c>
      <c r="DR62" s="189">
        <v>1</v>
      </c>
      <c r="DS62" s="189" t="s">
        <v>2176</v>
      </c>
      <c r="DT62" s="189" t="s">
        <v>7119</v>
      </c>
      <c r="DU62" s="190">
        <v>44979</v>
      </c>
      <c r="DV62" s="188" t="s">
        <v>7124</v>
      </c>
      <c r="DW62" s="178">
        <v>1005000</v>
      </c>
      <c r="DX62" s="182" t="s">
        <v>7118</v>
      </c>
      <c r="DY62" s="182" t="s">
        <v>74</v>
      </c>
      <c r="DZ62" s="182">
        <v>1</v>
      </c>
      <c r="EA62" s="182" t="s">
        <v>7123</v>
      </c>
      <c r="EB62" s="182" t="s">
        <v>7119</v>
      </c>
      <c r="EC62" s="179">
        <v>44979</v>
      </c>
      <c r="ED62" s="189" t="s">
        <v>7126</v>
      </c>
      <c r="EE62" s="186">
        <v>24000</v>
      </c>
      <c r="EF62" s="189" t="s">
        <v>7118</v>
      </c>
      <c r="EG62" s="189" t="s">
        <v>74</v>
      </c>
      <c r="EH62" s="189">
        <v>1</v>
      </c>
      <c r="EI62" s="189" t="s">
        <v>7125</v>
      </c>
      <c r="EJ62" s="189" t="s">
        <v>7119</v>
      </c>
      <c r="EK62" s="190">
        <v>44979</v>
      </c>
      <c r="EL62" s="188" t="s">
        <v>7128</v>
      </c>
      <c r="EM62" s="178">
        <v>0</v>
      </c>
      <c r="EN62" s="182" t="s">
        <v>7118</v>
      </c>
      <c r="EO62" s="182" t="s">
        <v>74</v>
      </c>
      <c r="EP62" s="182">
        <v>1</v>
      </c>
      <c r="EQ62" s="182" t="s">
        <v>7127</v>
      </c>
      <c r="ER62" s="182" t="s">
        <v>7119</v>
      </c>
      <c r="ES62" s="179">
        <v>44979</v>
      </c>
      <c r="ET62" s="189" t="s">
        <v>7117</v>
      </c>
      <c r="EU62" s="189">
        <v>642</v>
      </c>
      <c r="EV62" s="189" t="s">
        <v>7035</v>
      </c>
      <c r="EW62" s="189" t="s">
        <v>19</v>
      </c>
      <c r="EX62" s="189">
        <v>3</v>
      </c>
      <c r="EY62" s="189" t="s">
        <v>7116</v>
      </c>
      <c r="EZ62" s="189" t="s">
        <v>7113</v>
      </c>
      <c r="FA62" s="190">
        <v>44979</v>
      </c>
      <c r="FB62" s="188" t="s">
        <v>2155</v>
      </c>
      <c r="FC62" s="182">
        <v>7</v>
      </c>
      <c r="FD62" s="182" t="s">
        <v>14</v>
      </c>
      <c r="FE62" s="182" t="s">
        <v>19</v>
      </c>
      <c r="FF62" s="182">
        <v>3</v>
      </c>
      <c r="FG62" s="182" t="s">
        <v>2154</v>
      </c>
      <c r="FH62" s="182" t="s">
        <v>14</v>
      </c>
      <c r="FI62" s="179">
        <v>44773</v>
      </c>
      <c r="FJ62" s="188" t="s">
        <v>1149</v>
      </c>
      <c r="FK62" s="189">
        <v>198000</v>
      </c>
      <c r="FL62" s="189" t="s">
        <v>1146</v>
      </c>
      <c r="FM62" s="189" t="s">
        <v>19</v>
      </c>
      <c r="FN62" s="189">
        <v>3</v>
      </c>
      <c r="FO62" s="189" t="s">
        <v>1148</v>
      </c>
      <c r="FP62" s="186" t="s">
        <v>1147</v>
      </c>
      <c r="FQ62" s="187">
        <v>44015</v>
      </c>
      <c r="FR62" s="188" t="s">
        <v>1150</v>
      </c>
      <c r="FS62" s="182">
        <v>633000</v>
      </c>
      <c r="FT62" s="182" t="s">
        <v>1146</v>
      </c>
      <c r="FU62" s="182" t="s">
        <v>19</v>
      </c>
      <c r="FV62" s="182">
        <v>3</v>
      </c>
      <c r="FW62" s="182" t="s">
        <v>1148</v>
      </c>
      <c r="FX62" s="182" t="s">
        <v>1147</v>
      </c>
      <c r="FY62" s="179">
        <v>44015</v>
      </c>
      <c r="FZ62" s="189" t="s">
        <v>2845</v>
      </c>
      <c r="GA62" s="189">
        <v>1</v>
      </c>
      <c r="GB62" s="189" t="s">
        <v>2699</v>
      </c>
      <c r="GC62" s="189" t="s">
        <v>30</v>
      </c>
      <c r="GD62" s="189">
        <v>2</v>
      </c>
      <c r="GE62" s="189" t="s">
        <v>14</v>
      </c>
      <c r="GF62" s="189" t="s">
        <v>14</v>
      </c>
      <c r="GG62" s="190">
        <v>44860</v>
      </c>
      <c r="GH62" s="188" t="s">
        <v>2851</v>
      </c>
      <c r="GI62" s="182">
        <v>3</v>
      </c>
      <c r="GJ62" s="182" t="s">
        <v>2699</v>
      </c>
      <c r="GK62" s="182" t="s">
        <v>30</v>
      </c>
      <c r="GL62" s="182">
        <v>2</v>
      </c>
      <c r="GM62" s="182" t="s">
        <v>14</v>
      </c>
      <c r="GN62" s="182" t="s">
        <v>14</v>
      </c>
      <c r="GO62" s="179">
        <v>44860</v>
      </c>
      <c r="GP62" s="189" t="s">
        <v>2846</v>
      </c>
      <c r="GQ62" s="189">
        <v>2</v>
      </c>
      <c r="GR62" s="189" t="s">
        <v>2699</v>
      </c>
      <c r="GS62" s="189" t="s">
        <v>30</v>
      </c>
      <c r="GT62" s="189">
        <v>2</v>
      </c>
      <c r="GU62" s="189" t="s">
        <v>14</v>
      </c>
      <c r="GV62" s="189" t="s">
        <v>14</v>
      </c>
      <c r="GW62" s="190">
        <v>44860</v>
      </c>
      <c r="GX62" s="188" t="s">
        <v>2852</v>
      </c>
      <c r="GY62" s="182">
        <v>0</v>
      </c>
      <c r="GZ62" s="182" t="s">
        <v>2699</v>
      </c>
      <c r="HA62" s="182" t="s">
        <v>30</v>
      </c>
      <c r="HB62" s="182">
        <v>2</v>
      </c>
      <c r="HC62" s="182" t="s">
        <v>14</v>
      </c>
      <c r="HD62" s="182" t="s">
        <v>14</v>
      </c>
      <c r="HE62" s="179">
        <v>44860</v>
      </c>
      <c r="HF62" s="189" t="s">
        <v>2844</v>
      </c>
      <c r="HG62" s="189">
        <v>2</v>
      </c>
      <c r="HH62" s="189" t="s">
        <v>2699</v>
      </c>
      <c r="HI62" s="189" t="s">
        <v>30</v>
      </c>
      <c r="HJ62" s="189">
        <v>2</v>
      </c>
      <c r="HK62" s="189" t="s">
        <v>14</v>
      </c>
      <c r="HL62" s="189" t="s">
        <v>14</v>
      </c>
      <c r="HM62" s="190">
        <v>44860</v>
      </c>
      <c r="HN62" s="188" t="s">
        <v>2850</v>
      </c>
      <c r="HO62" s="182">
        <v>3</v>
      </c>
      <c r="HP62" s="182" t="s">
        <v>2699</v>
      </c>
      <c r="HQ62" s="182" t="s">
        <v>30</v>
      </c>
      <c r="HR62" s="182">
        <v>2</v>
      </c>
      <c r="HS62" s="182" t="s">
        <v>14</v>
      </c>
      <c r="HT62" s="182" t="s">
        <v>14</v>
      </c>
      <c r="HU62" s="179">
        <v>44860</v>
      </c>
      <c r="HV62" s="189" t="s">
        <v>2847</v>
      </c>
      <c r="HW62" s="189">
        <v>2</v>
      </c>
      <c r="HX62" s="189" t="s">
        <v>2699</v>
      </c>
      <c r="HY62" s="189" t="s">
        <v>30</v>
      </c>
      <c r="HZ62" s="189">
        <v>2</v>
      </c>
      <c r="IA62" s="189" t="s">
        <v>14</v>
      </c>
      <c r="IB62" s="189" t="s">
        <v>14</v>
      </c>
      <c r="IC62" s="190">
        <v>44860</v>
      </c>
      <c r="ID62" s="188" t="s">
        <v>2849</v>
      </c>
      <c r="IE62" s="182">
        <v>1</v>
      </c>
      <c r="IF62" s="182" t="s">
        <v>2699</v>
      </c>
      <c r="IG62" s="182" t="s">
        <v>30</v>
      </c>
      <c r="IH62" s="182">
        <v>2</v>
      </c>
      <c r="II62" s="182" t="s">
        <v>14</v>
      </c>
      <c r="IJ62" s="182" t="s">
        <v>14</v>
      </c>
      <c r="IK62" s="179">
        <v>44860</v>
      </c>
      <c r="IL62" s="189" t="s">
        <v>2848</v>
      </c>
      <c r="IM62" s="189">
        <v>1</v>
      </c>
      <c r="IN62" s="189" t="s">
        <v>2699</v>
      </c>
      <c r="IO62" s="189" t="s">
        <v>30</v>
      </c>
      <c r="IP62" s="189">
        <v>2</v>
      </c>
      <c r="IQ62" s="189" t="s">
        <v>14</v>
      </c>
      <c r="IR62" s="189" t="s">
        <v>14</v>
      </c>
      <c r="IS62" s="190">
        <v>44860</v>
      </c>
    </row>
    <row r="63" spans="1:253" s="283" customFormat="1" ht="12.95" customHeight="1" x14ac:dyDescent="0.2">
      <c r="A63" s="283" t="s">
        <v>137</v>
      </c>
      <c r="B63" s="283" t="s">
        <v>9316</v>
      </c>
      <c r="C63" s="283" t="s">
        <v>138</v>
      </c>
      <c r="D63" s="283" t="s">
        <v>132</v>
      </c>
      <c r="E63" s="283" t="s">
        <v>8862</v>
      </c>
      <c r="F63" s="283" t="s">
        <v>7129</v>
      </c>
      <c r="G63" s="177">
        <v>6860000</v>
      </c>
      <c r="H63" s="178" t="s">
        <v>7101</v>
      </c>
      <c r="I63" s="178" t="s">
        <v>2025</v>
      </c>
      <c r="J63" s="178">
        <v>2</v>
      </c>
      <c r="K63" s="178" t="s">
        <v>7103</v>
      </c>
      <c r="L63" s="178" t="s">
        <v>7102</v>
      </c>
      <c r="M63" s="179">
        <v>44979</v>
      </c>
      <c r="N63" s="188" t="s">
        <v>5410</v>
      </c>
      <c r="O63" s="180">
        <v>1759540</v>
      </c>
      <c r="P63" s="180" t="s">
        <v>2166</v>
      </c>
      <c r="Q63" s="180" t="s">
        <v>74</v>
      </c>
      <c r="R63" s="180">
        <v>1</v>
      </c>
      <c r="S63" s="180" t="s">
        <v>5408</v>
      </c>
      <c r="T63" s="180" t="s">
        <v>5407</v>
      </c>
      <c r="U63" s="181">
        <v>44956</v>
      </c>
      <c r="V63" s="188" t="s">
        <v>7131</v>
      </c>
      <c r="W63" s="178">
        <v>6860000</v>
      </c>
      <c r="X63" s="178" t="s">
        <v>7101</v>
      </c>
      <c r="Y63" s="178" t="s">
        <v>2025</v>
      </c>
      <c r="Z63" s="178">
        <v>2</v>
      </c>
      <c r="AA63" s="178" t="s">
        <v>7130</v>
      </c>
      <c r="AB63" s="178" t="s">
        <v>7102</v>
      </c>
      <c r="AC63" s="179">
        <v>44979</v>
      </c>
      <c r="AD63" s="188" t="s">
        <v>7134</v>
      </c>
      <c r="AE63" s="186">
        <v>726000</v>
      </c>
      <c r="AF63" s="186" t="s">
        <v>7109</v>
      </c>
      <c r="AG63" s="186" t="s">
        <v>2025</v>
      </c>
      <c r="AH63" s="186">
        <v>2</v>
      </c>
      <c r="AI63" s="186" t="s">
        <v>7133</v>
      </c>
      <c r="AJ63" s="186" t="s">
        <v>7132</v>
      </c>
      <c r="AK63" s="187">
        <v>44979</v>
      </c>
      <c r="AL63" s="188" t="s">
        <v>7135</v>
      </c>
      <c r="AM63" s="178">
        <v>726000</v>
      </c>
      <c r="AN63" s="178" t="s">
        <v>7109</v>
      </c>
      <c r="AO63" s="178" t="s">
        <v>2025</v>
      </c>
      <c r="AP63" s="178">
        <v>2</v>
      </c>
      <c r="AQ63" s="178" t="s">
        <v>7133</v>
      </c>
      <c r="AR63" s="178" t="s">
        <v>7132</v>
      </c>
      <c r="AS63" s="179">
        <v>44979</v>
      </c>
      <c r="AT63" s="189" t="s">
        <v>143</v>
      </c>
      <c r="AU63" s="186" t="s">
        <v>14</v>
      </c>
      <c r="AV63" s="186">
        <v>0</v>
      </c>
      <c r="AW63" s="186" t="s">
        <v>14</v>
      </c>
      <c r="AX63" s="186" t="s">
        <v>14</v>
      </c>
      <c r="AY63" s="186" t="s">
        <v>15</v>
      </c>
      <c r="AZ63" s="186">
        <v>0</v>
      </c>
      <c r="BA63" s="187">
        <v>43503</v>
      </c>
      <c r="BB63" s="188" t="s">
        <v>142</v>
      </c>
      <c r="BC63" s="178" t="s">
        <v>14</v>
      </c>
      <c r="BD63" s="178">
        <v>0</v>
      </c>
      <c r="BE63" s="178" t="s">
        <v>14</v>
      </c>
      <c r="BF63" s="178" t="s">
        <v>14</v>
      </c>
      <c r="BG63" s="178" t="s">
        <v>15</v>
      </c>
      <c r="BH63" s="178">
        <v>0</v>
      </c>
      <c r="BI63" s="179">
        <v>43503</v>
      </c>
      <c r="BJ63" s="189" t="s">
        <v>7137</v>
      </c>
      <c r="BK63" s="189">
        <v>549</v>
      </c>
      <c r="BL63" s="189" t="s">
        <v>7031</v>
      </c>
      <c r="BM63" s="189" t="s">
        <v>19</v>
      </c>
      <c r="BN63" s="189">
        <v>3</v>
      </c>
      <c r="BO63" s="189" t="s">
        <v>7136</v>
      </c>
      <c r="BP63" s="186" t="s">
        <v>7086</v>
      </c>
      <c r="BQ63" s="190">
        <v>44979</v>
      </c>
      <c r="BR63" s="188" t="s">
        <v>139</v>
      </c>
      <c r="BS63" s="182" t="s">
        <v>14</v>
      </c>
      <c r="BT63" s="182">
        <v>0</v>
      </c>
      <c r="BU63" s="182" t="s">
        <v>14</v>
      </c>
      <c r="BV63" s="182" t="s">
        <v>14</v>
      </c>
      <c r="BW63" s="182" t="s">
        <v>15</v>
      </c>
      <c r="BX63" s="182">
        <v>0</v>
      </c>
      <c r="BY63" s="179">
        <v>43503</v>
      </c>
      <c r="BZ63" s="189" t="s">
        <v>140</v>
      </c>
      <c r="CA63" s="189" t="s">
        <v>14</v>
      </c>
      <c r="CB63" s="189">
        <v>0</v>
      </c>
      <c r="CC63" s="189" t="s">
        <v>14</v>
      </c>
      <c r="CD63" s="189" t="s">
        <v>14</v>
      </c>
      <c r="CE63" s="189" t="s">
        <v>15</v>
      </c>
      <c r="CF63" s="189">
        <v>0</v>
      </c>
      <c r="CG63" s="190">
        <v>43503</v>
      </c>
      <c r="CH63" s="188" t="s">
        <v>9973</v>
      </c>
      <c r="CI63" s="189" t="e">
        <v>#N/A</v>
      </c>
      <c r="CJ63" s="189" t="e">
        <v>#N/A</v>
      </c>
      <c r="CK63" s="189" t="e">
        <v>#N/A</v>
      </c>
      <c r="CL63" s="189" t="e">
        <v>#N/A</v>
      </c>
      <c r="CM63" s="189" t="e">
        <v>#N/A</v>
      </c>
      <c r="CN63" s="189" t="e">
        <v>#N/A</v>
      </c>
      <c r="CO63" s="191" t="e">
        <v>#N/A</v>
      </c>
      <c r="CP63" s="189" t="s">
        <v>141</v>
      </c>
      <c r="CQ63" s="182" t="s">
        <v>14</v>
      </c>
      <c r="CR63" s="182">
        <v>0</v>
      </c>
      <c r="CS63" s="182" t="s">
        <v>14</v>
      </c>
      <c r="CT63" s="182" t="s">
        <v>14</v>
      </c>
      <c r="CU63" s="182" t="s">
        <v>15</v>
      </c>
      <c r="CV63" s="182">
        <v>0</v>
      </c>
      <c r="CW63" s="179">
        <v>43503</v>
      </c>
      <c r="CX63" s="189" t="s">
        <v>7139</v>
      </c>
      <c r="CY63" s="186">
        <v>726000</v>
      </c>
      <c r="CZ63" s="186" t="s">
        <v>7109</v>
      </c>
      <c r="DA63" s="186" t="s">
        <v>2025</v>
      </c>
      <c r="DB63" s="186">
        <v>2</v>
      </c>
      <c r="DC63" s="186" t="s">
        <v>2178</v>
      </c>
      <c r="DD63" s="186" t="s">
        <v>7132</v>
      </c>
      <c r="DE63" s="192">
        <v>44979</v>
      </c>
      <c r="DF63" s="188" t="s">
        <v>7142</v>
      </c>
      <c r="DG63" s="178">
        <v>6134000</v>
      </c>
      <c r="DH63" s="182" t="s">
        <v>7140</v>
      </c>
      <c r="DI63" s="182" t="s">
        <v>2025</v>
      </c>
      <c r="DJ63" s="182">
        <v>2</v>
      </c>
      <c r="DK63" s="182" t="s">
        <v>2253</v>
      </c>
      <c r="DL63" s="182" t="s">
        <v>7141</v>
      </c>
      <c r="DM63" s="179">
        <v>44979</v>
      </c>
      <c r="DN63" s="189" t="s">
        <v>7143</v>
      </c>
      <c r="DO63" s="186">
        <v>0</v>
      </c>
      <c r="DP63" s="189" t="s">
        <v>7109</v>
      </c>
      <c r="DQ63" s="189" t="s">
        <v>2025</v>
      </c>
      <c r="DR63" s="189">
        <v>2</v>
      </c>
      <c r="DS63" s="189" t="s">
        <v>2176</v>
      </c>
      <c r="DT63" s="189" t="s">
        <v>7132</v>
      </c>
      <c r="DU63" s="190">
        <v>44979</v>
      </c>
      <c r="DV63" s="188" t="s">
        <v>7144</v>
      </c>
      <c r="DW63" s="178">
        <v>726000</v>
      </c>
      <c r="DX63" s="182" t="s">
        <v>7109</v>
      </c>
      <c r="DY63" s="182" t="s">
        <v>2025</v>
      </c>
      <c r="DZ63" s="182">
        <v>2</v>
      </c>
      <c r="EA63" s="182" t="s">
        <v>2178</v>
      </c>
      <c r="EB63" s="182" t="s">
        <v>7132</v>
      </c>
      <c r="EC63" s="179">
        <v>44979</v>
      </c>
      <c r="ED63" s="189" t="s">
        <v>7145</v>
      </c>
      <c r="EE63" s="186">
        <v>0</v>
      </c>
      <c r="EF63" s="189" t="s">
        <v>7109</v>
      </c>
      <c r="EG63" s="189" t="s">
        <v>2025</v>
      </c>
      <c r="EH63" s="189">
        <v>2</v>
      </c>
      <c r="EI63" s="189" t="s">
        <v>2180</v>
      </c>
      <c r="EJ63" s="189" t="s">
        <v>7132</v>
      </c>
      <c r="EK63" s="190">
        <v>44979</v>
      </c>
      <c r="EL63" s="188" t="s">
        <v>7146</v>
      </c>
      <c r="EM63" s="178">
        <v>0</v>
      </c>
      <c r="EN63" s="182" t="s">
        <v>7109</v>
      </c>
      <c r="EO63" s="182" t="s">
        <v>2025</v>
      </c>
      <c r="EP63" s="182">
        <v>2</v>
      </c>
      <c r="EQ63" s="182" t="s">
        <v>2180</v>
      </c>
      <c r="ER63" s="182" t="s">
        <v>7132</v>
      </c>
      <c r="ES63" s="179">
        <v>44979</v>
      </c>
      <c r="ET63" s="189" t="s">
        <v>7138</v>
      </c>
      <c r="EU63" s="189">
        <v>642</v>
      </c>
      <c r="EV63" s="189" t="s">
        <v>7035</v>
      </c>
      <c r="EW63" s="189" t="s">
        <v>19</v>
      </c>
      <c r="EX63" s="189">
        <v>3</v>
      </c>
      <c r="EY63" s="189" t="s">
        <v>7116</v>
      </c>
      <c r="EZ63" s="189" t="s">
        <v>7113</v>
      </c>
      <c r="FA63" s="190">
        <v>44979</v>
      </c>
      <c r="FB63" s="188" t="s">
        <v>2157</v>
      </c>
      <c r="FC63" s="182">
        <v>4</v>
      </c>
      <c r="FD63" s="182" t="s">
        <v>14</v>
      </c>
      <c r="FE63" s="182" t="s">
        <v>74</v>
      </c>
      <c r="FF63" s="182">
        <v>1</v>
      </c>
      <c r="FG63" s="182" t="s">
        <v>2156</v>
      </c>
      <c r="FH63" s="182" t="s">
        <v>14</v>
      </c>
      <c r="FI63" s="179">
        <v>44773</v>
      </c>
      <c r="FJ63" s="188" t="s">
        <v>1152</v>
      </c>
      <c r="FK63" s="189">
        <v>79000</v>
      </c>
      <c r="FL63" s="189" t="s">
        <v>1146</v>
      </c>
      <c r="FM63" s="189" t="s">
        <v>19</v>
      </c>
      <c r="FN63" s="189">
        <v>3</v>
      </c>
      <c r="FO63" s="189" t="s">
        <v>1151</v>
      </c>
      <c r="FP63" s="186" t="s">
        <v>1147</v>
      </c>
      <c r="FQ63" s="187">
        <v>44015</v>
      </c>
      <c r="FR63" s="188" t="s">
        <v>1153</v>
      </c>
      <c r="FS63" s="182">
        <v>229000</v>
      </c>
      <c r="FT63" s="182" t="s">
        <v>1146</v>
      </c>
      <c r="FU63" s="182" t="s">
        <v>19</v>
      </c>
      <c r="FV63" s="182">
        <v>3</v>
      </c>
      <c r="FW63" s="182" t="s">
        <v>1151</v>
      </c>
      <c r="FX63" s="182" t="s">
        <v>1147</v>
      </c>
      <c r="FY63" s="179">
        <v>44015</v>
      </c>
      <c r="FZ63" s="189" t="s">
        <v>2854</v>
      </c>
      <c r="GA63" s="189">
        <v>1</v>
      </c>
      <c r="GB63" s="189" t="s">
        <v>2699</v>
      </c>
      <c r="GC63" s="189" t="s">
        <v>30</v>
      </c>
      <c r="GD63" s="189">
        <v>2</v>
      </c>
      <c r="GE63" s="189" t="s">
        <v>14</v>
      </c>
      <c r="GF63" s="189" t="s">
        <v>14</v>
      </c>
      <c r="GG63" s="190">
        <v>44860</v>
      </c>
      <c r="GH63" s="188" t="s">
        <v>2860</v>
      </c>
      <c r="GI63" s="182">
        <v>3</v>
      </c>
      <c r="GJ63" s="182" t="s">
        <v>2699</v>
      </c>
      <c r="GK63" s="182" t="s">
        <v>30</v>
      </c>
      <c r="GL63" s="182">
        <v>2</v>
      </c>
      <c r="GM63" s="182" t="s">
        <v>14</v>
      </c>
      <c r="GN63" s="182" t="s">
        <v>14</v>
      </c>
      <c r="GO63" s="179">
        <v>44860</v>
      </c>
      <c r="GP63" s="189" t="s">
        <v>2855</v>
      </c>
      <c r="GQ63" s="189">
        <v>2</v>
      </c>
      <c r="GR63" s="189" t="s">
        <v>2699</v>
      </c>
      <c r="GS63" s="189" t="s">
        <v>30</v>
      </c>
      <c r="GT63" s="189">
        <v>2</v>
      </c>
      <c r="GU63" s="189" t="s">
        <v>14</v>
      </c>
      <c r="GV63" s="189" t="s">
        <v>14</v>
      </c>
      <c r="GW63" s="190">
        <v>44860</v>
      </c>
      <c r="GX63" s="188" t="s">
        <v>2861</v>
      </c>
      <c r="GY63" s="182">
        <v>0</v>
      </c>
      <c r="GZ63" s="182" t="s">
        <v>2699</v>
      </c>
      <c r="HA63" s="182" t="s">
        <v>30</v>
      </c>
      <c r="HB63" s="182">
        <v>2</v>
      </c>
      <c r="HC63" s="182" t="s">
        <v>14</v>
      </c>
      <c r="HD63" s="182" t="s">
        <v>14</v>
      </c>
      <c r="HE63" s="179">
        <v>44860</v>
      </c>
      <c r="HF63" s="189" t="s">
        <v>2853</v>
      </c>
      <c r="HG63" s="189">
        <v>2</v>
      </c>
      <c r="HH63" s="189" t="s">
        <v>2699</v>
      </c>
      <c r="HI63" s="189" t="s">
        <v>30</v>
      </c>
      <c r="HJ63" s="189">
        <v>2</v>
      </c>
      <c r="HK63" s="189" t="s">
        <v>14</v>
      </c>
      <c r="HL63" s="189" t="s">
        <v>14</v>
      </c>
      <c r="HM63" s="190">
        <v>44860</v>
      </c>
      <c r="HN63" s="188" t="s">
        <v>2859</v>
      </c>
      <c r="HO63" s="182">
        <v>3</v>
      </c>
      <c r="HP63" s="182" t="s">
        <v>2699</v>
      </c>
      <c r="HQ63" s="182" t="s">
        <v>30</v>
      </c>
      <c r="HR63" s="182">
        <v>2</v>
      </c>
      <c r="HS63" s="182" t="s">
        <v>14</v>
      </c>
      <c r="HT63" s="182" t="s">
        <v>14</v>
      </c>
      <c r="HU63" s="179">
        <v>44860</v>
      </c>
      <c r="HV63" s="189" t="s">
        <v>2856</v>
      </c>
      <c r="HW63" s="189">
        <v>2</v>
      </c>
      <c r="HX63" s="189" t="s">
        <v>2699</v>
      </c>
      <c r="HY63" s="189" t="s">
        <v>30</v>
      </c>
      <c r="HZ63" s="189">
        <v>2</v>
      </c>
      <c r="IA63" s="189" t="s">
        <v>14</v>
      </c>
      <c r="IB63" s="189" t="s">
        <v>14</v>
      </c>
      <c r="IC63" s="190">
        <v>44860</v>
      </c>
      <c r="ID63" s="188" t="s">
        <v>2858</v>
      </c>
      <c r="IE63" s="182">
        <v>1</v>
      </c>
      <c r="IF63" s="182" t="s">
        <v>2699</v>
      </c>
      <c r="IG63" s="182" t="s">
        <v>30</v>
      </c>
      <c r="IH63" s="182">
        <v>2</v>
      </c>
      <c r="II63" s="182" t="s">
        <v>14</v>
      </c>
      <c r="IJ63" s="182" t="s">
        <v>14</v>
      </c>
      <c r="IK63" s="179">
        <v>44860</v>
      </c>
      <c r="IL63" s="189" t="s">
        <v>2857</v>
      </c>
      <c r="IM63" s="189">
        <v>1</v>
      </c>
      <c r="IN63" s="189" t="s">
        <v>2699</v>
      </c>
      <c r="IO63" s="189" t="s">
        <v>30</v>
      </c>
      <c r="IP63" s="189">
        <v>2</v>
      </c>
      <c r="IQ63" s="189" t="s">
        <v>14</v>
      </c>
      <c r="IR63" s="189" t="s">
        <v>14</v>
      </c>
      <c r="IS63" s="190">
        <v>44860</v>
      </c>
    </row>
    <row r="64" spans="1:253" s="283" customFormat="1" ht="12.95" customHeight="1" x14ac:dyDescent="0.2">
      <c r="A64" s="283" t="s">
        <v>1737</v>
      </c>
      <c r="B64" s="283" t="s">
        <v>9473</v>
      </c>
      <c r="C64" s="283" t="s">
        <v>1738</v>
      </c>
      <c r="D64" s="283" t="s">
        <v>1739</v>
      </c>
      <c r="E64" s="283" t="s">
        <v>8867</v>
      </c>
      <c r="F64" s="283" t="s">
        <v>1743</v>
      </c>
      <c r="G64" s="185">
        <v>22156000</v>
      </c>
      <c r="H64" s="186" t="s">
        <v>1740</v>
      </c>
      <c r="I64" s="186" t="s">
        <v>74</v>
      </c>
      <c r="J64" s="186">
        <v>1</v>
      </c>
      <c r="K64" s="186" t="s">
        <v>1742</v>
      </c>
      <c r="L64" s="186" t="s">
        <v>1741</v>
      </c>
      <c r="M64" s="187">
        <v>44732</v>
      </c>
      <c r="N64" s="188" t="s">
        <v>1747</v>
      </c>
      <c r="O64" s="186">
        <v>62705</v>
      </c>
      <c r="P64" s="186" t="s">
        <v>1744</v>
      </c>
      <c r="Q64" s="186" t="s">
        <v>74</v>
      </c>
      <c r="R64" s="186">
        <v>1</v>
      </c>
      <c r="S64" s="186" t="s">
        <v>1746</v>
      </c>
      <c r="T64" s="186" t="s">
        <v>1745</v>
      </c>
      <c r="U64" s="187">
        <v>44732</v>
      </c>
      <c r="V64" s="188" t="s">
        <v>4211</v>
      </c>
      <c r="W64" s="186">
        <v>22156000</v>
      </c>
      <c r="X64" s="186" t="s">
        <v>1740</v>
      </c>
      <c r="Y64" s="186" t="s">
        <v>74</v>
      </c>
      <c r="Z64" s="186">
        <v>1</v>
      </c>
      <c r="AA64" s="186" t="s">
        <v>4210</v>
      </c>
      <c r="AB64" s="186" t="s">
        <v>1741</v>
      </c>
      <c r="AC64" s="187">
        <v>44889</v>
      </c>
      <c r="AD64" s="188" t="s">
        <v>4213</v>
      </c>
      <c r="AE64" s="186">
        <v>22156000</v>
      </c>
      <c r="AF64" s="186" t="s">
        <v>1740</v>
      </c>
      <c r="AG64" s="186" t="s">
        <v>74</v>
      </c>
      <c r="AH64" s="186">
        <v>1</v>
      </c>
      <c r="AI64" s="186" t="s">
        <v>4212</v>
      </c>
      <c r="AJ64" s="186" t="s">
        <v>1741</v>
      </c>
      <c r="AK64" s="187">
        <v>44889</v>
      </c>
      <c r="AL64" s="188" t="s">
        <v>1751</v>
      </c>
      <c r="AM64" s="186">
        <v>0</v>
      </c>
      <c r="AN64" s="186" t="s">
        <v>1748</v>
      </c>
      <c r="AO64" s="186" t="s">
        <v>19</v>
      </c>
      <c r="AP64" s="186">
        <v>3</v>
      </c>
      <c r="AQ64" s="186" t="s">
        <v>1750</v>
      </c>
      <c r="AR64" s="186" t="s">
        <v>1749</v>
      </c>
      <c r="AS64" s="187">
        <v>44732</v>
      </c>
      <c r="AT64" s="189" t="s">
        <v>8058</v>
      </c>
      <c r="AU64" s="186">
        <v>2</v>
      </c>
      <c r="AV64" s="186" t="s">
        <v>8050</v>
      </c>
      <c r="AW64" s="186" t="s">
        <v>2025</v>
      </c>
      <c r="AX64" s="186">
        <v>2</v>
      </c>
      <c r="AY64" s="186" t="s">
        <v>8057</v>
      </c>
      <c r="AZ64" s="186" t="s">
        <v>1181</v>
      </c>
      <c r="BA64" s="187">
        <v>44985</v>
      </c>
      <c r="BB64" s="188" t="s">
        <v>9974</v>
      </c>
      <c r="BC64" s="186" t="e">
        <v>#N/A</v>
      </c>
      <c r="BD64" s="186" t="e">
        <v>#N/A</v>
      </c>
      <c r="BE64" s="186" t="e">
        <v>#N/A</v>
      </c>
      <c r="BF64" s="186" t="e">
        <v>#N/A</v>
      </c>
      <c r="BG64" s="186" t="e">
        <v>#N/A</v>
      </c>
      <c r="BH64" s="186" t="e">
        <v>#N/A</v>
      </c>
      <c r="BI64" s="187" t="e">
        <v>#N/A</v>
      </c>
      <c r="BJ64" s="189" t="s">
        <v>8060</v>
      </c>
      <c r="BK64" s="189">
        <v>2</v>
      </c>
      <c r="BL64" s="189" t="s">
        <v>8050</v>
      </c>
      <c r="BM64" s="189" t="s">
        <v>2025</v>
      </c>
      <c r="BN64" s="189">
        <v>2</v>
      </c>
      <c r="BO64" s="189" t="s">
        <v>8059</v>
      </c>
      <c r="BP64" s="186" t="s">
        <v>1181</v>
      </c>
      <c r="BQ64" s="190">
        <v>44985</v>
      </c>
      <c r="BR64" s="188" t="s">
        <v>9975</v>
      </c>
      <c r="BS64" s="189" t="e">
        <v>#N/A</v>
      </c>
      <c r="BT64" s="189" t="e">
        <v>#N/A</v>
      </c>
      <c r="BU64" s="189" t="e">
        <v>#N/A</v>
      </c>
      <c r="BV64" s="189" t="e">
        <v>#N/A</v>
      </c>
      <c r="BW64" s="189" t="e">
        <v>#N/A</v>
      </c>
      <c r="BX64" s="189" t="e">
        <v>#N/A</v>
      </c>
      <c r="BY64" s="187" t="e">
        <v>#N/A</v>
      </c>
      <c r="BZ64" s="189" t="s">
        <v>9976</v>
      </c>
      <c r="CA64" s="189" t="e">
        <v>#N/A</v>
      </c>
      <c r="CB64" s="189" t="e">
        <v>#N/A</v>
      </c>
      <c r="CC64" s="189" t="e">
        <v>#N/A</v>
      </c>
      <c r="CD64" s="189" t="e">
        <v>#N/A</v>
      </c>
      <c r="CE64" s="189" t="e">
        <v>#N/A</v>
      </c>
      <c r="CF64" s="189" t="e">
        <v>#N/A</v>
      </c>
      <c r="CG64" s="190" t="e">
        <v>#N/A</v>
      </c>
      <c r="CH64" s="188" t="s">
        <v>9977</v>
      </c>
      <c r="CI64" s="189" t="e">
        <v>#N/A</v>
      </c>
      <c r="CJ64" s="189" t="e">
        <v>#N/A</v>
      </c>
      <c r="CK64" s="189" t="e">
        <v>#N/A</v>
      </c>
      <c r="CL64" s="189" t="e">
        <v>#N/A</v>
      </c>
      <c r="CM64" s="189" t="e">
        <v>#N/A</v>
      </c>
      <c r="CN64" s="189" t="e">
        <v>#N/A</v>
      </c>
      <c r="CO64" s="191" t="e">
        <v>#N/A</v>
      </c>
      <c r="CP64" s="189" t="s">
        <v>9978</v>
      </c>
      <c r="CQ64" s="189" t="e">
        <v>#N/A</v>
      </c>
      <c r="CR64" s="189" t="e">
        <v>#N/A</v>
      </c>
      <c r="CS64" s="189" t="e">
        <v>#N/A</v>
      </c>
      <c r="CT64" s="189" t="e">
        <v>#N/A</v>
      </c>
      <c r="CU64" s="189" t="e">
        <v>#N/A</v>
      </c>
      <c r="CV64" s="189" t="e">
        <v>#N/A</v>
      </c>
      <c r="CW64" s="187" t="e">
        <v>#N/A</v>
      </c>
      <c r="CX64" s="189" t="s">
        <v>4214</v>
      </c>
      <c r="CY64" s="186">
        <v>7000000</v>
      </c>
      <c r="CZ64" s="186" t="s">
        <v>5098</v>
      </c>
      <c r="DA64" s="186" t="s">
        <v>2025</v>
      </c>
      <c r="DB64" s="186">
        <v>2</v>
      </c>
      <c r="DC64" s="186" t="s">
        <v>5100</v>
      </c>
      <c r="DD64" s="186" t="s">
        <v>5099</v>
      </c>
      <c r="DE64" s="192">
        <v>44924</v>
      </c>
      <c r="DF64" s="188" t="s">
        <v>1755</v>
      </c>
      <c r="DG64" s="186">
        <v>0</v>
      </c>
      <c r="DH64" s="189" t="s">
        <v>1752</v>
      </c>
      <c r="DI64" s="189" t="s">
        <v>30</v>
      </c>
      <c r="DJ64" s="189">
        <v>2</v>
      </c>
      <c r="DK64" s="189" t="s">
        <v>1754</v>
      </c>
      <c r="DL64" s="189" t="s">
        <v>1753</v>
      </c>
      <c r="DM64" s="187">
        <v>44732</v>
      </c>
      <c r="DN64" s="189" t="s">
        <v>4217</v>
      </c>
      <c r="DO64" s="186">
        <v>15156000</v>
      </c>
      <c r="DP64" s="189" t="s">
        <v>4215</v>
      </c>
      <c r="DQ64" s="189" t="s">
        <v>2025</v>
      </c>
      <c r="DR64" s="189">
        <v>2</v>
      </c>
      <c r="DS64" s="189" t="s">
        <v>4216</v>
      </c>
      <c r="DT64" s="189" t="s">
        <v>1753</v>
      </c>
      <c r="DU64" s="190">
        <v>44889</v>
      </c>
      <c r="DV64" s="188" t="s">
        <v>5101</v>
      </c>
      <c r="DW64" s="186">
        <v>3600000</v>
      </c>
      <c r="DX64" s="189" t="s">
        <v>5098</v>
      </c>
      <c r="DY64" s="189" t="s">
        <v>2025</v>
      </c>
      <c r="DZ64" s="189">
        <v>2</v>
      </c>
      <c r="EA64" s="189" t="s">
        <v>5100</v>
      </c>
      <c r="EB64" s="189" t="s">
        <v>5099</v>
      </c>
      <c r="EC64" s="187">
        <v>44924</v>
      </c>
      <c r="ED64" s="189" t="s">
        <v>5103</v>
      </c>
      <c r="EE64" s="186">
        <v>3382000</v>
      </c>
      <c r="EF64" s="189" t="s">
        <v>5098</v>
      </c>
      <c r="EG64" s="189" t="s">
        <v>2025</v>
      </c>
      <c r="EH64" s="189">
        <v>2</v>
      </c>
      <c r="EI64" s="189" t="s">
        <v>5102</v>
      </c>
      <c r="EJ64" s="189" t="s">
        <v>5099</v>
      </c>
      <c r="EK64" s="190">
        <v>44924</v>
      </c>
      <c r="EL64" s="188" t="s">
        <v>5105</v>
      </c>
      <c r="EM64" s="186">
        <v>18000</v>
      </c>
      <c r="EN64" s="189" t="s">
        <v>5098</v>
      </c>
      <c r="EO64" s="189" t="s">
        <v>2025</v>
      </c>
      <c r="EP64" s="189">
        <v>2</v>
      </c>
      <c r="EQ64" s="189" t="s">
        <v>5104</v>
      </c>
      <c r="ER64" s="189" t="s">
        <v>1757</v>
      </c>
      <c r="ES64" s="187">
        <v>44924</v>
      </c>
      <c r="ET64" s="189" t="s">
        <v>8061</v>
      </c>
      <c r="EU64" s="189">
        <v>2</v>
      </c>
      <c r="EV64" s="189" t="s">
        <v>8050</v>
      </c>
      <c r="EW64" s="189" t="s">
        <v>2025</v>
      </c>
      <c r="EX64" s="189">
        <v>2</v>
      </c>
      <c r="EY64" s="189" t="s">
        <v>8059</v>
      </c>
      <c r="EZ64" s="189" t="s">
        <v>1181</v>
      </c>
      <c r="FA64" s="190">
        <v>44985</v>
      </c>
      <c r="FB64" s="188" t="s">
        <v>1759</v>
      </c>
      <c r="FC64" s="189">
        <v>1</v>
      </c>
      <c r="FD64" s="189" t="s">
        <v>1756</v>
      </c>
      <c r="FE64" s="189" t="s">
        <v>74</v>
      </c>
      <c r="FF64" s="189">
        <v>1</v>
      </c>
      <c r="FG64" s="189" t="s">
        <v>1758</v>
      </c>
      <c r="FH64" s="189" t="s">
        <v>1757</v>
      </c>
      <c r="FI64" s="187">
        <v>44732</v>
      </c>
      <c r="FJ64" s="188" t="s">
        <v>9979</v>
      </c>
      <c r="FK64" s="189" t="e">
        <v>#N/A</v>
      </c>
      <c r="FL64" s="189" t="e">
        <v>#N/A</v>
      </c>
      <c r="FM64" s="189" t="e">
        <v>#N/A</v>
      </c>
      <c r="FN64" s="189" t="e">
        <v>#N/A</v>
      </c>
      <c r="FO64" s="189" t="e">
        <v>#N/A</v>
      </c>
      <c r="FP64" s="186" t="e">
        <v>#N/A</v>
      </c>
      <c r="FQ64" s="187" t="e">
        <v>#N/A</v>
      </c>
      <c r="FR64" s="188" t="s">
        <v>9980</v>
      </c>
      <c r="FS64" s="189" t="e">
        <v>#N/A</v>
      </c>
      <c r="FT64" s="189" t="e">
        <v>#N/A</v>
      </c>
      <c r="FU64" s="189" t="e">
        <v>#N/A</v>
      </c>
      <c r="FV64" s="189" t="e">
        <v>#N/A</v>
      </c>
      <c r="FW64" s="189" t="e">
        <v>#N/A</v>
      </c>
      <c r="FX64" s="189" t="e">
        <v>#N/A</v>
      </c>
      <c r="FY64" s="187" t="e">
        <v>#N/A</v>
      </c>
      <c r="FZ64" s="189" t="s">
        <v>3785</v>
      </c>
      <c r="GA64" s="189">
        <v>0</v>
      </c>
      <c r="GB64" s="189" t="s">
        <v>2699</v>
      </c>
      <c r="GC64" s="189" t="s">
        <v>30</v>
      </c>
      <c r="GD64" s="189">
        <v>2</v>
      </c>
      <c r="GE64" s="189" t="s">
        <v>14</v>
      </c>
      <c r="GF64" s="189" t="s">
        <v>14</v>
      </c>
      <c r="GG64" s="190">
        <v>44865</v>
      </c>
      <c r="GH64" s="188" t="s">
        <v>3791</v>
      </c>
      <c r="GI64" s="189">
        <v>0</v>
      </c>
      <c r="GJ64" s="189" t="s">
        <v>2699</v>
      </c>
      <c r="GK64" s="189" t="s">
        <v>30</v>
      </c>
      <c r="GL64" s="189">
        <v>2</v>
      </c>
      <c r="GM64" s="189" t="s">
        <v>14</v>
      </c>
      <c r="GN64" s="189" t="s">
        <v>14</v>
      </c>
      <c r="GO64" s="187">
        <v>44865</v>
      </c>
      <c r="GP64" s="189" t="s">
        <v>3786</v>
      </c>
      <c r="GQ64" s="189">
        <v>0</v>
      </c>
      <c r="GR64" s="189" t="s">
        <v>2699</v>
      </c>
      <c r="GS64" s="189" t="s">
        <v>30</v>
      </c>
      <c r="GT64" s="189">
        <v>2</v>
      </c>
      <c r="GU64" s="189" t="s">
        <v>14</v>
      </c>
      <c r="GV64" s="189" t="s">
        <v>14</v>
      </c>
      <c r="GW64" s="190">
        <v>44865</v>
      </c>
      <c r="GX64" s="188" t="s">
        <v>3792</v>
      </c>
      <c r="GY64" s="189">
        <v>0</v>
      </c>
      <c r="GZ64" s="189" t="s">
        <v>2699</v>
      </c>
      <c r="HA64" s="189" t="s">
        <v>30</v>
      </c>
      <c r="HB64" s="189">
        <v>2</v>
      </c>
      <c r="HC64" s="189" t="s">
        <v>14</v>
      </c>
      <c r="HD64" s="189" t="s">
        <v>14</v>
      </c>
      <c r="HE64" s="187">
        <v>44865</v>
      </c>
      <c r="HF64" s="189" t="s">
        <v>3784</v>
      </c>
      <c r="HG64" s="189">
        <v>0</v>
      </c>
      <c r="HH64" s="189" t="s">
        <v>2699</v>
      </c>
      <c r="HI64" s="189" t="s">
        <v>30</v>
      </c>
      <c r="HJ64" s="189">
        <v>2</v>
      </c>
      <c r="HK64" s="189" t="s">
        <v>14</v>
      </c>
      <c r="HL64" s="189" t="s">
        <v>14</v>
      </c>
      <c r="HM64" s="190">
        <v>44865</v>
      </c>
      <c r="HN64" s="188" t="s">
        <v>3790</v>
      </c>
      <c r="HO64" s="189">
        <v>0</v>
      </c>
      <c r="HP64" s="189" t="s">
        <v>2699</v>
      </c>
      <c r="HQ64" s="189" t="s">
        <v>30</v>
      </c>
      <c r="HR64" s="189">
        <v>2</v>
      </c>
      <c r="HS64" s="189" t="s">
        <v>14</v>
      </c>
      <c r="HT64" s="189" t="s">
        <v>14</v>
      </c>
      <c r="HU64" s="187">
        <v>44865</v>
      </c>
      <c r="HV64" s="189" t="s">
        <v>3787</v>
      </c>
      <c r="HW64" s="189">
        <v>0</v>
      </c>
      <c r="HX64" s="189" t="s">
        <v>2699</v>
      </c>
      <c r="HY64" s="189" t="s">
        <v>30</v>
      </c>
      <c r="HZ64" s="189">
        <v>2</v>
      </c>
      <c r="IA64" s="189" t="s">
        <v>14</v>
      </c>
      <c r="IB64" s="189" t="s">
        <v>14</v>
      </c>
      <c r="IC64" s="190">
        <v>44865</v>
      </c>
      <c r="ID64" s="188" t="s">
        <v>3789</v>
      </c>
      <c r="IE64" s="189">
        <v>2</v>
      </c>
      <c r="IF64" s="189" t="s">
        <v>2699</v>
      </c>
      <c r="IG64" s="189" t="s">
        <v>30</v>
      </c>
      <c r="IH64" s="189">
        <v>2</v>
      </c>
      <c r="II64" s="189" t="s">
        <v>14</v>
      </c>
      <c r="IJ64" s="189" t="s">
        <v>14</v>
      </c>
      <c r="IK64" s="187">
        <v>44865</v>
      </c>
      <c r="IL64" s="189" t="s">
        <v>3788</v>
      </c>
      <c r="IM64" s="189">
        <v>2</v>
      </c>
      <c r="IN64" s="189" t="s">
        <v>2699</v>
      </c>
      <c r="IO64" s="189" t="s">
        <v>30</v>
      </c>
      <c r="IP64" s="189">
        <v>2</v>
      </c>
      <c r="IQ64" s="189" t="s">
        <v>14</v>
      </c>
      <c r="IR64" s="189" t="s">
        <v>14</v>
      </c>
      <c r="IS64" s="190">
        <v>44865</v>
      </c>
    </row>
    <row r="65" spans="1:253" s="283" customFormat="1" ht="12.95" customHeight="1" x14ac:dyDescent="0.2">
      <c r="A65" s="283" t="s">
        <v>4285</v>
      </c>
      <c r="B65" s="283" t="s">
        <v>9477</v>
      </c>
      <c r="C65" s="283" t="s">
        <v>4286</v>
      </c>
      <c r="D65" s="283" t="s">
        <v>4287</v>
      </c>
      <c r="E65" s="283" t="s">
        <v>8868</v>
      </c>
      <c r="F65" s="283" t="s">
        <v>6245</v>
      </c>
      <c r="G65" s="177">
        <v>2321000</v>
      </c>
      <c r="H65" s="178" t="s">
        <v>6242</v>
      </c>
      <c r="I65" s="178" t="s">
        <v>2025</v>
      </c>
      <c r="J65" s="178">
        <v>2</v>
      </c>
      <c r="K65" s="178" t="s">
        <v>6244</v>
      </c>
      <c r="L65" s="178" t="s">
        <v>6243</v>
      </c>
      <c r="M65" s="179">
        <v>44978</v>
      </c>
      <c r="N65" s="188" t="s">
        <v>6249</v>
      </c>
      <c r="O65" s="180">
        <v>25760</v>
      </c>
      <c r="P65" s="180" t="s">
        <v>6246</v>
      </c>
      <c r="Q65" s="180" t="s">
        <v>2025</v>
      </c>
      <c r="R65" s="180">
        <v>2</v>
      </c>
      <c r="S65" s="180" t="s">
        <v>6248</v>
      </c>
      <c r="T65" s="180" t="s">
        <v>6247</v>
      </c>
      <c r="U65" s="181">
        <v>44978</v>
      </c>
      <c r="V65" s="188" t="s">
        <v>6253</v>
      </c>
      <c r="W65" s="178">
        <v>1485000</v>
      </c>
      <c r="X65" s="178" t="s">
        <v>6250</v>
      </c>
      <c r="Y65" s="178" t="s">
        <v>2025</v>
      </c>
      <c r="Z65" s="178">
        <v>2</v>
      </c>
      <c r="AA65" s="178" t="s">
        <v>6252</v>
      </c>
      <c r="AB65" s="178" t="s">
        <v>6251</v>
      </c>
      <c r="AC65" s="179">
        <v>44978</v>
      </c>
      <c r="AD65" s="188" t="s">
        <v>6255</v>
      </c>
      <c r="AE65" s="186">
        <v>830000</v>
      </c>
      <c r="AF65" s="186" t="s">
        <v>6250</v>
      </c>
      <c r="AG65" s="186" t="s">
        <v>2025</v>
      </c>
      <c r="AH65" s="186">
        <v>2</v>
      </c>
      <c r="AI65" s="186" t="s">
        <v>6254</v>
      </c>
      <c r="AJ65" s="186" t="s">
        <v>6251</v>
      </c>
      <c r="AK65" s="187">
        <v>44978</v>
      </c>
      <c r="AL65" s="188" t="s">
        <v>4289</v>
      </c>
      <c r="AM65" s="178" t="s">
        <v>14</v>
      </c>
      <c r="AN65" s="178" t="s">
        <v>828</v>
      </c>
      <c r="AO65" s="178" t="s">
        <v>14</v>
      </c>
      <c r="AP65" s="178" t="s">
        <v>14</v>
      </c>
      <c r="AQ65" s="178" t="s">
        <v>4288</v>
      </c>
      <c r="AR65" s="178" t="s">
        <v>828</v>
      </c>
      <c r="AS65" s="179">
        <v>44893</v>
      </c>
      <c r="AT65" s="189" t="s">
        <v>4291</v>
      </c>
      <c r="AU65" s="186" t="s">
        <v>14</v>
      </c>
      <c r="AV65" s="186" t="s">
        <v>828</v>
      </c>
      <c r="AW65" s="186" t="s">
        <v>14</v>
      </c>
      <c r="AX65" s="186" t="s">
        <v>14</v>
      </c>
      <c r="AY65" s="186" t="s">
        <v>4288</v>
      </c>
      <c r="AZ65" s="186" t="s">
        <v>828</v>
      </c>
      <c r="BA65" s="187">
        <v>44893</v>
      </c>
      <c r="BB65" s="188" t="s">
        <v>4290</v>
      </c>
      <c r="BC65" s="178" t="s">
        <v>14</v>
      </c>
      <c r="BD65" s="178" t="s">
        <v>828</v>
      </c>
      <c r="BE65" s="178" t="s">
        <v>14</v>
      </c>
      <c r="BF65" s="178" t="s">
        <v>14</v>
      </c>
      <c r="BG65" s="178" t="s">
        <v>4288</v>
      </c>
      <c r="BH65" s="178" t="s">
        <v>828</v>
      </c>
      <c r="BI65" s="179">
        <v>44893</v>
      </c>
      <c r="BJ65" s="189" t="s">
        <v>4292</v>
      </c>
      <c r="BK65" s="189" t="s">
        <v>14</v>
      </c>
      <c r="BL65" s="189" t="s">
        <v>828</v>
      </c>
      <c r="BM65" s="189" t="s">
        <v>14</v>
      </c>
      <c r="BN65" s="189" t="s">
        <v>14</v>
      </c>
      <c r="BO65" s="189" t="s">
        <v>4288</v>
      </c>
      <c r="BP65" s="186" t="s">
        <v>828</v>
      </c>
      <c r="BQ65" s="190">
        <v>44893</v>
      </c>
      <c r="BR65" s="188" t="s">
        <v>4294</v>
      </c>
      <c r="BS65" s="182" t="s">
        <v>14</v>
      </c>
      <c r="BT65" s="182" t="s">
        <v>828</v>
      </c>
      <c r="BU65" s="182" t="s">
        <v>14</v>
      </c>
      <c r="BV65" s="182" t="s">
        <v>14</v>
      </c>
      <c r="BW65" s="182" t="s">
        <v>4288</v>
      </c>
      <c r="BX65" s="182" t="s">
        <v>828</v>
      </c>
      <c r="BY65" s="179">
        <v>44893</v>
      </c>
      <c r="BZ65" s="189" t="s">
        <v>4295</v>
      </c>
      <c r="CA65" s="189" t="s">
        <v>14</v>
      </c>
      <c r="CB65" s="189" t="s">
        <v>828</v>
      </c>
      <c r="CC65" s="189" t="s">
        <v>14</v>
      </c>
      <c r="CD65" s="189" t="s">
        <v>14</v>
      </c>
      <c r="CE65" s="189" t="s">
        <v>4288</v>
      </c>
      <c r="CF65" s="189" t="s">
        <v>828</v>
      </c>
      <c r="CG65" s="190">
        <v>44893</v>
      </c>
      <c r="CH65" s="188" t="s">
        <v>9981</v>
      </c>
      <c r="CI65" s="189" t="e">
        <v>#N/A</v>
      </c>
      <c r="CJ65" s="189" t="e">
        <v>#N/A</v>
      </c>
      <c r="CK65" s="189" t="e">
        <v>#N/A</v>
      </c>
      <c r="CL65" s="189" t="e">
        <v>#N/A</v>
      </c>
      <c r="CM65" s="189" t="e">
        <v>#N/A</v>
      </c>
      <c r="CN65" s="189" t="e">
        <v>#N/A</v>
      </c>
      <c r="CO65" s="191" t="e">
        <v>#N/A</v>
      </c>
      <c r="CP65" s="189" t="s">
        <v>4296</v>
      </c>
      <c r="CQ65" s="182" t="s">
        <v>14</v>
      </c>
      <c r="CR65" s="182" t="s">
        <v>828</v>
      </c>
      <c r="CS65" s="182" t="s">
        <v>14</v>
      </c>
      <c r="CT65" s="182" t="s">
        <v>14</v>
      </c>
      <c r="CU65" s="182" t="s">
        <v>4288</v>
      </c>
      <c r="CV65" s="182" t="s">
        <v>828</v>
      </c>
      <c r="CW65" s="179">
        <v>44893</v>
      </c>
      <c r="CX65" s="189" t="s">
        <v>6256</v>
      </c>
      <c r="CY65" s="186">
        <v>319000</v>
      </c>
      <c r="CZ65" s="186" t="s">
        <v>6250</v>
      </c>
      <c r="DA65" s="186" t="s">
        <v>2025</v>
      </c>
      <c r="DB65" s="186">
        <v>2</v>
      </c>
      <c r="DC65" s="186" t="s">
        <v>6261</v>
      </c>
      <c r="DD65" s="186" t="s">
        <v>6251</v>
      </c>
      <c r="DE65" s="192">
        <v>44978</v>
      </c>
      <c r="DF65" s="188" t="s">
        <v>6258</v>
      </c>
      <c r="DG65" s="178">
        <v>655000</v>
      </c>
      <c r="DH65" s="182" t="s">
        <v>6250</v>
      </c>
      <c r="DI65" s="182" t="s">
        <v>2025</v>
      </c>
      <c r="DJ65" s="182">
        <v>2</v>
      </c>
      <c r="DK65" s="182" t="s">
        <v>6257</v>
      </c>
      <c r="DL65" s="182" t="s">
        <v>6251</v>
      </c>
      <c r="DM65" s="179">
        <v>44978</v>
      </c>
      <c r="DN65" s="189" t="s">
        <v>6260</v>
      </c>
      <c r="DO65" s="186">
        <v>511000</v>
      </c>
      <c r="DP65" s="189" t="s">
        <v>6250</v>
      </c>
      <c r="DQ65" s="189" t="s">
        <v>2025</v>
      </c>
      <c r="DR65" s="189">
        <v>2</v>
      </c>
      <c r="DS65" s="189" t="s">
        <v>6259</v>
      </c>
      <c r="DT65" s="189" t="s">
        <v>6251</v>
      </c>
      <c r="DU65" s="190">
        <v>44978</v>
      </c>
      <c r="DV65" s="188" t="s">
        <v>6262</v>
      </c>
      <c r="DW65" s="178">
        <v>319000</v>
      </c>
      <c r="DX65" s="182" t="s">
        <v>6250</v>
      </c>
      <c r="DY65" s="182" t="s">
        <v>2025</v>
      </c>
      <c r="DZ65" s="182">
        <v>2</v>
      </c>
      <c r="EA65" s="182" t="s">
        <v>6261</v>
      </c>
      <c r="EB65" s="182" t="s">
        <v>6251</v>
      </c>
      <c r="EC65" s="179">
        <v>44978</v>
      </c>
      <c r="ED65" s="189" t="s">
        <v>6264</v>
      </c>
      <c r="EE65" s="186">
        <v>0</v>
      </c>
      <c r="EF65" s="189" t="s">
        <v>6250</v>
      </c>
      <c r="EG65" s="189" t="s">
        <v>2025</v>
      </c>
      <c r="EH65" s="189">
        <v>2</v>
      </c>
      <c r="EI65" s="189" t="s">
        <v>6263</v>
      </c>
      <c r="EJ65" s="189" t="s">
        <v>6251</v>
      </c>
      <c r="EK65" s="190">
        <v>44978</v>
      </c>
      <c r="EL65" s="188" t="s">
        <v>6266</v>
      </c>
      <c r="EM65" s="178">
        <v>0</v>
      </c>
      <c r="EN65" s="182" t="s">
        <v>6250</v>
      </c>
      <c r="EO65" s="182" t="s">
        <v>2025</v>
      </c>
      <c r="EP65" s="182">
        <v>2</v>
      </c>
      <c r="EQ65" s="182" t="s">
        <v>6265</v>
      </c>
      <c r="ER65" s="182" t="s">
        <v>6251</v>
      </c>
      <c r="ES65" s="179">
        <v>44978</v>
      </c>
      <c r="ET65" s="189" t="s">
        <v>4293</v>
      </c>
      <c r="EU65" s="189" t="s">
        <v>14</v>
      </c>
      <c r="EV65" s="189" t="s">
        <v>828</v>
      </c>
      <c r="EW65" s="189" t="s">
        <v>14</v>
      </c>
      <c r="EX65" s="189" t="s">
        <v>14</v>
      </c>
      <c r="EY65" s="189" t="s">
        <v>4288</v>
      </c>
      <c r="EZ65" s="189" t="s">
        <v>828</v>
      </c>
      <c r="FA65" s="190">
        <v>44893</v>
      </c>
      <c r="FB65" s="188" t="s">
        <v>4298</v>
      </c>
      <c r="FC65" s="182">
        <v>1</v>
      </c>
      <c r="FD65" s="182" t="s">
        <v>14</v>
      </c>
      <c r="FE65" s="182" t="s">
        <v>74</v>
      </c>
      <c r="FF65" s="182">
        <v>1</v>
      </c>
      <c r="FG65" s="182" t="s">
        <v>4297</v>
      </c>
      <c r="FH65" s="182" t="s">
        <v>14</v>
      </c>
      <c r="FI65" s="179">
        <v>44893</v>
      </c>
      <c r="FJ65" s="188" t="s">
        <v>4299</v>
      </c>
      <c r="FK65" s="189" t="s">
        <v>14</v>
      </c>
      <c r="FL65" s="189" t="s">
        <v>828</v>
      </c>
      <c r="FM65" s="189" t="s">
        <v>14</v>
      </c>
      <c r="FN65" s="189" t="s">
        <v>14</v>
      </c>
      <c r="FO65" s="189" t="s">
        <v>4288</v>
      </c>
      <c r="FP65" s="186" t="s">
        <v>828</v>
      </c>
      <c r="FQ65" s="187">
        <v>44893</v>
      </c>
      <c r="FR65" s="188" t="s">
        <v>4300</v>
      </c>
      <c r="FS65" s="182" t="s">
        <v>14</v>
      </c>
      <c r="FT65" s="182" t="s">
        <v>828</v>
      </c>
      <c r="FU65" s="182" t="s">
        <v>14</v>
      </c>
      <c r="FV65" s="182" t="s">
        <v>14</v>
      </c>
      <c r="FW65" s="182" t="s">
        <v>4288</v>
      </c>
      <c r="FX65" s="182" t="s">
        <v>828</v>
      </c>
      <c r="FY65" s="179">
        <v>44893</v>
      </c>
      <c r="FZ65" s="189" t="s">
        <v>4603</v>
      </c>
      <c r="GA65" s="189">
        <v>0</v>
      </c>
      <c r="GB65" s="189" t="s">
        <v>2699</v>
      </c>
      <c r="GC65" s="189" t="s">
        <v>30</v>
      </c>
      <c r="GD65" s="189">
        <v>2</v>
      </c>
      <c r="GE65" s="189" t="s">
        <v>14</v>
      </c>
      <c r="GF65" s="189" t="s">
        <v>14</v>
      </c>
      <c r="GG65" s="190">
        <v>44895</v>
      </c>
      <c r="GH65" s="188" t="s">
        <v>4609</v>
      </c>
      <c r="GI65" s="182">
        <v>0</v>
      </c>
      <c r="GJ65" s="182" t="s">
        <v>2699</v>
      </c>
      <c r="GK65" s="182" t="s">
        <v>30</v>
      </c>
      <c r="GL65" s="182">
        <v>2</v>
      </c>
      <c r="GM65" s="182" t="s">
        <v>14</v>
      </c>
      <c r="GN65" s="182" t="s">
        <v>14</v>
      </c>
      <c r="GO65" s="179">
        <v>44895</v>
      </c>
      <c r="GP65" s="189" t="s">
        <v>4604</v>
      </c>
      <c r="GQ65" s="189">
        <v>0</v>
      </c>
      <c r="GR65" s="189" t="s">
        <v>2699</v>
      </c>
      <c r="GS65" s="189" t="s">
        <v>30</v>
      </c>
      <c r="GT65" s="189">
        <v>2</v>
      </c>
      <c r="GU65" s="189" t="s">
        <v>14</v>
      </c>
      <c r="GV65" s="189" t="s">
        <v>14</v>
      </c>
      <c r="GW65" s="190">
        <v>44895</v>
      </c>
      <c r="GX65" s="188" t="s">
        <v>4610</v>
      </c>
      <c r="GY65" s="182">
        <v>0</v>
      </c>
      <c r="GZ65" s="182" t="s">
        <v>2699</v>
      </c>
      <c r="HA65" s="182" t="s">
        <v>30</v>
      </c>
      <c r="HB65" s="182">
        <v>2</v>
      </c>
      <c r="HC65" s="182" t="s">
        <v>14</v>
      </c>
      <c r="HD65" s="182" t="s">
        <v>14</v>
      </c>
      <c r="HE65" s="179">
        <v>44895</v>
      </c>
      <c r="HF65" s="189" t="s">
        <v>4602</v>
      </c>
      <c r="HG65" s="189">
        <v>0</v>
      </c>
      <c r="HH65" s="189" t="s">
        <v>2699</v>
      </c>
      <c r="HI65" s="189" t="s">
        <v>30</v>
      </c>
      <c r="HJ65" s="189">
        <v>2</v>
      </c>
      <c r="HK65" s="189" t="s">
        <v>14</v>
      </c>
      <c r="HL65" s="189" t="s">
        <v>14</v>
      </c>
      <c r="HM65" s="190">
        <v>44895</v>
      </c>
      <c r="HN65" s="188" t="s">
        <v>4608</v>
      </c>
      <c r="HO65" s="182">
        <v>0</v>
      </c>
      <c r="HP65" s="182" t="s">
        <v>2699</v>
      </c>
      <c r="HQ65" s="182" t="s">
        <v>30</v>
      </c>
      <c r="HR65" s="182">
        <v>2</v>
      </c>
      <c r="HS65" s="182" t="s">
        <v>14</v>
      </c>
      <c r="HT65" s="182" t="s">
        <v>14</v>
      </c>
      <c r="HU65" s="179">
        <v>44895</v>
      </c>
      <c r="HV65" s="189" t="s">
        <v>4605</v>
      </c>
      <c r="HW65" s="189">
        <v>0</v>
      </c>
      <c r="HX65" s="189" t="s">
        <v>2699</v>
      </c>
      <c r="HY65" s="189" t="s">
        <v>30</v>
      </c>
      <c r="HZ65" s="189">
        <v>2</v>
      </c>
      <c r="IA65" s="189" t="s">
        <v>14</v>
      </c>
      <c r="IB65" s="189" t="s">
        <v>14</v>
      </c>
      <c r="IC65" s="190">
        <v>44895</v>
      </c>
      <c r="ID65" s="188" t="s">
        <v>4607</v>
      </c>
      <c r="IE65" s="182">
        <v>0</v>
      </c>
      <c r="IF65" s="182" t="s">
        <v>2699</v>
      </c>
      <c r="IG65" s="182" t="s">
        <v>30</v>
      </c>
      <c r="IH65" s="182">
        <v>2</v>
      </c>
      <c r="II65" s="182" t="s">
        <v>14</v>
      </c>
      <c r="IJ65" s="182" t="s">
        <v>14</v>
      </c>
      <c r="IK65" s="179">
        <v>44895</v>
      </c>
      <c r="IL65" s="189" t="s">
        <v>4606</v>
      </c>
      <c r="IM65" s="189">
        <v>0</v>
      </c>
      <c r="IN65" s="189" t="s">
        <v>2699</v>
      </c>
      <c r="IO65" s="189" t="s">
        <v>30</v>
      </c>
      <c r="IP65" s="189">
        <v>2</v>
      </c>
      <c r="IQ65" s="189" t="s">
        <v>14</v>
      </c>
      <c r="IR65" s="189" t="s">
        <v>14</v>
      </c>
      <c r="IS65" s="190">
        <v>44895</v>
      </c>
    </row>
    <row r="66" spans="1:253" s="283" customFormat="1" ht="12.95" customHeight="1" x14ac:dyDescent="0.2">
      <c r="A66" s="283" t="s">
        <v>404</v>
      </c>
      <c r="B66" s="283" t="s">
        <v>9316</v>
      </c>
      <c r="C66" s="283" t="s">
        <v>405</v>
      </c>
      <c r="D66" s="283" t="s">
        <v>406</v>
      </c>
      <c r="E66" s="283" t="s">
        <v>8875</v>
      </c>
      <c r="F66" s="283" t="s">
        <v>7149</v>
      </c>
      <c r="G66" s="177">
        <v>37694000</v>
      </c>
      <c r="H66" s="178" t="s">
        <v>6036</v>
      </c>
      <c r="I66" s="178" t="s">
        <v>2025</v>
      </c>
      <c r="J66" s="178">
        <v>2</v>
      </c>
      <c r="K66" s="178" t="s">
        <v>7148</v>
      </c>
      <c r="L66" s="178" t="s">
        <v>7147</v>
      </c>
      <c r="M66" s="179">
        <v>44979</v>
      </c>
      <c r="N66" s="188" t="s">
        <v>2169</v>
      </c>
      <c r="O66" s="180">
        <v>446300</v>
      </c>
      <c r="P66" s="180" t="s">
        <v>2166</v>
      </c>
      <c r="Q66" s="180" t="s">
        <v>30</v>
      </c>
      <c r="R66" s="180">
        <v>2</v>
      </c>
      <c r="S66" s="180" t="s">
        <v>2168</v>
      </c>
      <c r="T66" s="180" t="s">
        <v>2167</v>
      </c>
      <c r="U66" s="181">
        <v>44773</v>
      </c>
      <c r="V66" s="188" t="s">
        <v>7151</v>
      </c>
      <c r="W66" s="178">
        <v>37694000</v>
      </c>
      <c r="X66" s="178" t="s">
        <v>6036</v>
      </c>
      <c r="Y66" s="178" t="s">
        <v>2025</v>
      </c>
      <c r="Z66" s="178">
        <v>2</v>
      </c>
      <c r="AA66" s="178" t="s">
        <v>7150</v>
      </c>
      <c r="AB66" s="178" t="s">
        <v>7147</v>
      </c>
      <c r="AC66" s="179">
        <v>44979</v>
      </c>
      <c r="AD66" s="188" t="s">
        <v>2173</v>
      </c>
      <c r="AE66" s="186">
        <v>21000</v>
      </c>
      <c r="AF66" s="186" t="s">
        <v>2170</v>
      </c>
      <c r="AG66" s="186" t="s">
        <v>19</v>
      </c>
      <c r="AH66" s="186">
        <v>3</v>
      </c>
      <c r="AI66" s="186" t="s">
        <v>2172</v>
      </c>
      <c r="AJ66" s="186" t="s">
        <v>2171</v>
      </c>
      <c r="AK66" s="187">
        <v>44773</v>
      </c>
      <c r="AL66" s="188" t="s">
        <v>2174</v>
      </c>
      <c r="AM66" s="178">
        <v>21000</v>
      </c>
      <c r="AN66" s="178" t="s">
        <v>2170</v>
      </c>
      <c r="AO66" s="178" t="s">
        <v>19</v>
      </c>
      <c r="AP66" s="178">
        <v>3</v>
      </c>
      <c r="AQ66" s="178" t="s">
        <v>2172</v>
      </c>
      <c r="AR66" s="178" t="s">
        <v>2171</v>
      </c>
      <c r="AS66" s="179">
        <v>44773</v>
      </c>
      <c r="AT66" s="189" t="s">
        <v>890</v>
      </c>
      <c r="AU66" s="186" t="s">
        <v>14</v>
      </c>
      <c r="AV66" s="186" t="s">
        <v>14</v>
      </c>
      <c r="AW66" s="186" t="s">
        <v>14</v>
      </c>
      <c r="AX66" s="186" t="s">
        <v>14</v>
      </c>
      <c r="AY66" s="186" t="s">
        <v>14</v>
      </c>
      <c r="AZ66" s="186" t="s">
        <v>14</v>
      </c>
      <c r="BA66" s="187">
        <v>43798</v>
      </c>
      <c r="BB66" s="188" t="s">
        <v>889</v>
      </c>
      <c r="BC66" s="178" t="s">
        <v>14</v>
      </c>
      <c r="BD66" s="178" t="s">
        <v>14</v>
      </c>
      <c r="BE66" s="178" t="s">
        <v>14</v>
      </c>
      <c r="BF66" s="178" t="s">
        <v>14</v>
      </c>
      <c r="BG66" s="178" t="s">
        <v>14</v>
      </c>
      <c r="BH66" s="178" t="s">
        <v>14</v>
      </c>
      <c r="BI66" s="179">
        <v>43798</v>
      </c>
      <c r="BJ66" s="189" t="s">
        <v>7155</v>
      </c>
      <c r="BK66" s="189">
        <v>341</v>
      </c>
      <c r="BL66" s="189" t="s">
        <v>7152</v>
      </c>
      <c r="BM66" s="189" t="s">
        <v>19</v>
      </c>
      <c r="BN66" s="189">
        <v>3</v>
      </c>
      <c r="BO66" s="189" t="s">
        <v>7154</v>
      </c>
      <c r="BP66" s="186" t="s">
        <v>7153</v>
      </c>
      <c r="BQ66" s="190">
        <v>44979</v>
      </c>
      <c r="BR66" s="188" t="s">
        <v>408</v>
      </c>
      <c r="BS66" s="182">
        <v>0</v>
      </c>
      <c r="BT66" s="182">
        <v>0</v>
      </c>
      <c r="BU66" s="182" t="s">
        <v>30</v>
      </c>
      <c r="BV66" s="182">
        <v>2</v>
      </c>
      <c r="BW66" s="182" t="s">
        <v>407</v>
      </c>
      <c r="BX66" s="182">
        <v>0</v>
      </c>
      <c r="BY66" s="179">
        <v>43511</v>
      </c>
      <c r="BZ66" s="189" t="s">
        <v>409</v>
      </c>
      <c r="CA66" s="189">
        <v>0</v>
      </c>
      <c r="CB66" s="189">
        <v>0</v>
      </c>
      <c r="CC66" s="189" t="s">
        <v>30</v>
      </c>
      <c r="CD66" s="189">
        <v>2</v>
      </c>
      <c r="CE66" s="189" t="s">
        <v>407</v>
      </c>
      <c r="CF66" s="189">
        <v>0</v>
      </c>
      <c r="CG66" s="190">
        <v>43511</v>
      </c>
      <c r="CH66" s="188" t="s">
        <v>9982</v>
      </c>
      <c r="CI66" s="189" t="e">
        <v>#N/A</v>
      </c>
      <c r="CJ66" s="189" t="e">
        <v>#N/A</v>
      </c>
      <c r="CK66" s="189" t="e">
        <v>#N/A</v>
      </c>
      <c r="CL66" s="189" t="e">
        <v>#N/A</v>
      </c>
      <c r="CM66" s="189" t="e">
        <v>#N/A</v>
      </c>
      <c r="CN66" s="189" t="e">
        <v>#N/A</v>
      </c>
      <c r="CO66" s="191" t="e">
        <v>#N/A</v>
      </c>
      <c r="CP66" s="189" t="s">
        <v>411</v>
      </c>
      <c r="CQ66" s="182">
        <v>0</v>
      </c>
      <c r="CR66" s="182">
        <v>0</v>
      </c>
      <c r="CS66" s="182" t="s">
        <v>30</v>
      </c>
      <c r="CT66" s="182">
        <v>2</v>
      </c>
      <c r="CU66" s="182" t="s">
        <v>410</v>
      </c>
      <c r="CV66" s="182">
        <v>0</v>
      </c>
      <c r="CW66" s="179">
        <v>43511</v>
      </c>
      <c r="CX66" s="189" t="s">
        <v>2175</v>
      </c>
      <c r="CY66" s="186">
        <v>21000</v>
      </c>
      <c r="CZ66" s="186" t="s">
        <v>2170</v>
      </c>
      <c r="DA66" s="186" t="s">
        <v>19</v>
      </c>
      <c r="DB66" s="186">
        <v>3</v>
      </c>
      <c r="DC66" s="186" t="s">
        <v>2178</v>
      </c>
      <c r="DD66" s="186" t="s">
        <v>2171</v>
      </c>
      <c r="DE66" s="192">
        <v>44773</v>
      </c>
      <c r="DF66" s="188" t="s">
        <v>7160</v>
      </c>
      <c r="DG66" s="178">
        <v>37673000</v>
      </c>
      <c r="DH66" s="182" t="s">
        <v>6036</v>
      </c>
      <c r="DI66" s="182" t="s">
        <v>19</v>
      </c>
      <c r="DJ66" s="182">
        <v>3</v>
      </c>
      <c r="DK66" s="182" t="s">
        <v>2253</v>
      </c>
      <c r="DL66" s="182" t="s">
        <v>7147</v>
      </c>
      <c r="DM66" s="179">
        <v>44979</v>
      </c>
      <c r="DN66" s="189" t="s">
        <v>2177</v>
      </c>
      <c r="DO66" s="186">
        <v>0</v>
      </c>
      <c r="DP66" s="189" t="s">
        <v>2170</v>
      </c>
      <c r="DQ66" s="189" t="s">
        <v>19</v>
      </c>
      <c r="DR66" s="189">
        <v>3</v>
      </c>
      <c r="DS66" s="189" t="s">
        <v>2176</v>
      </c>
      <c r="DT66" s="189" t="s">
        <v>2171</v>
      </c>
      <c r="DU66" s="190">
        <v>44773</v>
      </c>
      <c r="DV66" s="188" t="s">
        <v>2179</v>
      </c>
      <c r="DW66" s="178">
        <v>21000</v>
      </c>
      <c r="DX66" s="182" t="s">
        <v>2170</v>
      </c>
      <c r="DY66" s="182" t="s">
        <v>19</v>
      </c>
      <c r="DZ66" s="182">
        <v>3</v>
      </c>
      <c r="EA66" s="182" t="s">
        <v>2178</v>
      </c>
      <c r="EB66" s="182" t="s">
        <v>2171</v>
      </c>
      <c r="EC66" s="179">
        <v>44773</v>
      </c>
      <c r="ED66" s="189" t="s">
        <v>2181</v>
      </c>
      <c r="EE66" s="186">
        <v>0</v>
      </c>
      <c r="EF66" s="189" t="s">
        <v>2170</v>
      </c>
      <c r="EG66" s="189" t="s">
        <v>19</v>
      </c>
      <c r="EH66" s="189">
        <v>3</v>
      </c>
      <c r="EI66" s="189" t="s">
        <v>2180</v>
      </c>
      <c r="EJ66" s="189" t="s">
        <v>2171</v>
      </c>
      <c r="EK66" s="190">
        <v>44773</v>
      </c>
      <c r="EL66" s="188" t="s">
        <v>2182</v>
      </c>
      <c r="EM66" s="178">
        <v>0</v>
      </c>
      <c r="EN66" s="182" t="s">
        <v>2170</v>
      </c>
      <c r="EO66" s="182" t="s">
        <v>19</v>
      </c>
      <c r="EP66" s="182">
        <v>3</v>
      </c>
      <c r="EQ66" s="182" t="s">
        <v>2180</v>
      </c>
      <c r="ER66" s="182" t="s">
        <v>2171</v>
      </c>
      <c r="ES66" s="179">
        <v>44773</v>
      </c>
      <c r="ET66" s="189" t="s">
        <v>7159</v>
      </c>
      <c r="EU66" s="189">
        <v>364</v>
      </c>
      <c r="EV66" s="189" t="s">
        <v>7156</v>
      </c>
      <c r="EW66" s="189" t="s">
        <v>19</v>
      </c>
      <c r="EX66" s="189">
        <v>3</v>
      </c>
      <c r="EY66" s="189" t="s">
        <v>7158</v>
      </c>
      <c r="EZ66" s="189" t="s">
        <v>7157</v>
      </c>
      <c r="FA66" s="190">
        <v>44979</v>
      </c>
      <c r="FB66" s="188" t="s">
        <v>2184</v>
      </c>
      <c r="FC66" s="182">
        <v>4</v>
      </c>
      <c r="FD66" s="182" t="s">
        <v>14</v>
      </c>
      <c r="FE66" s="182" t="s">
        <v>19</v>
      </c>
      <c r="FF66" s="182">
        <v>3</v>
      </c>
      <c r="FG66" s="182" t="s">
        <v>2183</v>
      </c>
      <c r="FH66" s="182" t="s">
        <v>14</v>
      </c>
      <c r="FI66" s="179">
        <v>44773</v>
      </c>
      <c r="FJ66" s="188" t="s">
        <v>413</v>
      </c>
      <c r="FK66" s="189">
        <v>0</v>
      </c>
      <c r="FL66" s="189">
        <v>0</v>
      </c>
      <c r="FM66" s="189" t="s">
        <v>30</v>
      </c>
      <c r="FN66" s="189">
        <v>2</v>
      </c>
      <c r="FO66" s="189" t="s">
        <v>412</v>
      </c>
      <c r="FP66" s="186">
        <v>0</v>
      </c>
      <c r="FQ66" s="187">
        <v>43511</v>
      </c>
      <c r="FR66" s="188" t="s">
        <v>414</v>
      </c>
      <c r="FS66" s="182">
        <v>0</v>
      </c>
      <c r="FT66" s="182">
        <v>0</v>
      </c>
      <c r="FU66" s="182" t="s">
        <v>30</v>
      </c>
      <c r="FV66" s="182">
        <v>2</v>
      </c>
      <c r="FW66" s="182" t="s">
        <v>412</v>
      </c>
      <c r="FX66" s="182">
        <v>0</v>
      </c>
      <c r="FY66" s="179">
        <v>43511</v>
      </c>
      <c r="FZ66" s="189" t="s">
        <v>2772</v>
      </c>
      <c r="GA66" s="189">
        <v>0</v>
      </c>
      <c r="GB66" s="189" t="s">
        <v>2699</v>
      </c>
      <c r="GC66" s="189" t="s">
        <v>30</v>
      </c>
      <c r="GD66" s="189">
        <v>2</v>
      </c>
      <c r="GE66" s="189" t="s">
        <v>14</v>
      </c>
      <c r="GF66" s="189" t="s">
        <v>14</v>
      </c>
      <c r="GG66" s="190">
        <v>44858</v>
      </c>
      <c r="GH66" s="188" t="s">
        <v>2778</v>
      </c>
      <c r="GI66" s="182">
        <v>0</v>
      </c>
      <c r="GJ66" s="182" t="s">
        <v>2699</v>
      </c>
      <c r="GK66" s="182" t="s">
        <v>30</v>
      </c>
      <c r="GL66" s="182">
        <v>2</v>
      </c>
      <c r="GM66" s="182" t="s">
        <v>14</v>
      </c>
      <c r="GN66" s="182" t="s">
        <v>14</v>
      </c>
      <c r="GO66" s="179">
        <v>44858</v>
      </c>
      <c r="GP66" s="189" t="s">
        <v>2773</v>
      </c>
      <c r="GQ66" s="189">
        <v>0</v>
      </c>
      <c r="GR66" s="189" t="s">
        <v>2699</v>
      </c>
      <c r="GS66" s="189" t="s">
        <v>30</v>
      </c>
      <c r="GT66" s="189">
        <v>2</v>
      </c>
      <c r="GU66" s="189" t="s">
        <v>14</v>
      </c>
      <c r="GV66" s="189" t="s">
        <v>14</v>
      </c>
      <c r="GW66" s="190">
        <v>44858</v>
      </c>
      <c r="GX66" s="188" t="s">
        <v>2779</v>
      </c>
      <c r="GY66" s="182">
        <v>0</v>
      </c>
      <c r="GZ66" s="182" t="s">
        <v>2699</v>
      </c>
      <c r="HA66" s="182" t="s">
        <v>30</v>
      </c>
      <c r="HB66" s="182">
        <v>2</v>
      </c>
      <c r="HC66" s="182" t="s">
        <v>14</v>
      </c>
      <c r="HD66" s="182" t="s">
        <v>14</v>
      </c>
      <c r="HE66" s="179">
        <v>44858</v>
      </c>
      <c r="HF66" s="189" t="s">
        <v>2771</v>
      </c>
      <c r="HG66" s="189">
        <v>1</v>
      </c>
      <c r="HH66" s="189" t="s">
        <v>2699</v>
      </c>
      <c r="HI66" s="189" t="s">
        <v>30</v>
      </c>
      <c r="HJ66" s="189">
        <v>2</v>
      </c>
      <c r="HK66" s="189" t="s">
        <v>14</v>
      </c>
      <c r="HL66" s="189" t="s">
        <v>14</v>
      </c>
      <c r="HM66" s="190">
        <v>44858</v>
      </c>
      <c r="HN66" s="188" t="s">
        <v>2777</v>
      </c>
      <c r="HO66" s="182">
        <v>1</v>
      </c>
      <c r="HP66" s="182" t="s">
        <v>2699</v>
      </c>
      <c r="HQ66" s="182" t="s">
        <v>30</v>
      </c>
      <c r="HR66" s="182">
        <v>2</v>
      </c>
      <c r="HS66" s="182" t="s">
        <v>14</v>
      </c>
      <c r="HT66" s="182" t="s">
        <v>14</v>
      </c>
      <c r="HU66" s="179">
        <v>44858</v>
      </c>
      <c r="HV66" s="189" t="s">
        <v>2774</v>
      </c>
      <c r="HW66" s="189">
        <v>0</v>
      </c>
      <c r="HX66" s="189" t="s">
        <v>2699</v>
      </c>
      <c r="HY66" s="189" t="s">
        <v>30</v>
      </c>
      <c r="HZ66" s="189">
        <v>2</v>
      </c>
      <c r="IA66" s="189" t="s">
        <v>14</v>
      </c>
      <c r="IB66" s="189" t="s">
        <v>14</v>
      </c>
      <c r="IC66" s="190">
        <v>44858</v>
      </c>
      <c r="ID66" s="188" t="s">
        <v>2776</v>
      </c>
      <c r="IE66" s="182">
        <v>1</v>
      </c>
      <c r="IF66" s="182" t="s">
        <v>2699</v>
      </c>
      <c r="IG66" s="182" t="s">
        <v>30</v>
      </c>
      <c r="IH66" s="182">
        <v>2</v>
      </c>
      <c r="II66" s="182" t="s">
        <v>14</v>
      </c>
      <c r="IJ66" s="182" t="s">
        <v>14</v>
      </c>
      <c r="IK66" s="179">
        <v>44858</v>
      </c>
      <c r="IL66" s="189" t="s">
        <v>2775</v>
      </c>
      <c r="IM66" s="189">
        <v>1</v>
      </c>
      <c r="IN66" s="189" t="s">
        <v>2699</v>
      </c>
      <c r="IO66" s="189" t="s">
        <v>30</v>
      </c>
      <c r="IP66" s="189">
        <v>2</v>
      </c>
      <c r="IQ66" s="189" t="s">
        <v>14</v>
      </c>
      <c r="IR66" s="189" t="s">
        <v>14</v>
      </c>
      <c r="IS66" s="190">
        <v>44858</v>
      </c>
    </row>
    <row r="67" spans="1:253" s="283" customFormat="1" ht="12.95" customHeight="1" x14ac:dyDescent="0.2">
      <c r="A67" s="283" t="s">
        <v>2158</v>
      </c>
      <c r="B67" s="283" t="s">
        <v>9483</v>
      </c>
      <c r="C67" s="283" t="s">
        <v>2159</v>
      </c>
      <c r="D67" s="283" t="s">
        <v>2160</v>
      </c>
      <c r="E67" s="283" t="s">
        <v>8876</v>
      </c>
      <c r="F67" s="283" t="s">
        <v>6063</v>
      </c>
      <c r="G67" s="177">
        <v>3482000</v>
      </c>
      <c r="H67" s="178" t="s">
        <v>6036</v>
      </c>
      <c r="I67" s="178" t="s">
        <v>74</v>
      </c>
      <c r="J67" s="178">
        <v>1</v>
      </c>
      <c r="K67" s="178" t="s">
        <v>6062</v>
      </c>
      <c r="L67" s="178" t="s">
        <v>6061</v>
      </c>
      <c r="M67" s="179">
        <v>44976</v>
      </c>
      <c r="N67" s="188" t="s">
        <v>2164</v>
      </c>
      <c r="O67" s="180">
        <v>1595</v>
      </c>
      <c r="P67" s="180" t="s">
        <v>2161</v>
      </c>
      <c r="Q67" s="180" t="s">
        <v>30</v>
      </c>
      <c r="R67" s="180">
        <v>2</v>
      </c>
      <c r="S67" s="180" t="s">
        <v>2163</v>
      </c>
      <c r="T67" s="180" t="s">
        <v>2162</v>
      </c>
      <c r="U67" s="181">
        <v>44773</v>
      </c>
      <c r="V67" s="188" t="s">
        <v>6067</v>
      </c>
      <c r="W67" s="178">
        <v>218000</v>
      </c>
      <c r="X67" s="178" t="s">
        <v>6064</v>
      </c>
      <c r="Y67" s="178" t="s">
        <v>2025</v>
      </c>
      <c r="Z67" s="178">
        <v>2</v>
      </c>
      <c r="AA67" s="178" t="s">
        <v>6066</v>
      </c>
      <c r="AB67" s="178" t="s">
        <v>6065</v>
      </c>
      <c r="AC67" s="179">
        <v>44976</v>
      </c>
      <c r="AD67" s="188" t="s">
        <v>6069</v>
      </c>
      <c r="AE67" s="186">
        <v>109000</v>
      </c>
      <c r="AF67" s="186" t="s">
        <v>6044</v>
      </c>
      <c r="AG67" s="186" t="s">
        <v>2025</v>
      </c>
      <c r="AH67" s="186">
        <v>2</v>
      </c>
      <c r="AI67" s="186" t="s">
        <v>6068</v>
      </c>
      <c r="AJ67" s="186" t="s">
        <v>2141</v>
      </c>
      <c r="AK67" s="187">
        <v>44976</v>
      </c>
      <c r="AL67" s="188" t="s">
        <v>6070</v>
      </c>
      <c r="AM67" s="178">
        <v>109000</v>
      </c>
      <c r="AN67" s="178" t="s">
        <v>6044</v>
      </c>
      <c r="AO67" s="178" t="s">
        <v>2025</v>
      </c>
      <c r="AP67" s="178">
        <v>2</v>
      </c>
      <c r="AQ67" s="178" t="s">
        <v>6068</v>
      </c>
      <c r="AR67" s="178" t="s">
        <v>2141</v>
      </c>
      <c r="AS67" s="179">
        <v>44976</v>
      </c>
      <c r="AT67" s="189" t="s">
        <v>9983</v>
      </c>
      <c r="AU67" s="186" t="e">
        <v>#N/A</v>
      </c>
      <c r="AV67" s="186" t="e">
        <v>#N/A</v>
      </c>
      <c r="AW67" s="186" t="e">
        <v>#N/A</v>
      </c>
      <c r="AX67" s="186" t="e">
        <v>#N/A</v>
      </c>
      <c r="AY67" s="186" t="e">
        <v>#N/A</v>
      </c>
      <c r="AZ67" s="186" t="e">
        <v>#N/A</v>
      </c>
      <c r="BA67" s="187" t="e">
        <v>#N/A</v>
      </c>
      <c r="BB67" s="188" t="s">
        <v>9984</v>
      </c>
      <c r="BC67" s="178" t="e">
        <v>#N/A</v>
      </c>
      <c r="BD67" s="178" t="e">
        <v>#N/A</v>
      </c>
      <c r="BE67" s="178" t="e">
        <v>#N/A</v>
      </c>
      <c r="BF67" s="178" t="e">
        <v>#N/A</v>
      </c>
      <c r="BG67" s="178" t="e">
        <v>#N/A</v>
      </c>
      <c r="BH67" s="178" t="e">
        <v>#N/A</v>
      </c>
      <c r="BI67" s="179" t="e">
        <v>#N/A</v>
      </c>
      <c r="BJ67" s="189" t="s">
        <v>6071</v>
      </c>
      <c r="BK67" s="189">
        <v>0</v>
      </c>
      <c r="BL67" s="189" t="s">
        <v>6048</v>
      </c>
      <c r="BM67" s="189" t="s">
        <v>2025</v>
      </c>
      <c r="BN67" s="189">
        <v>2</v>
      </c>
      <c r="BO67" s="189" t="s">
        <v>6049</v>
      </c>
      <c r="BP67" s="186" t="s">
        <v>1181</v>
      </c>
      <c r="BQ67" s="190">
        <v>44976</v>
      </c>
      <c r="BR67" s="188" t="s">
        <v>9985</v>
      </c>
      <c r="BS67" s="182" t="e">
        <v>#N/A</v>
      </c>
      <c r="BT67" s="182" t="e">
        <v>#N/A</v>
      </c>
      <c r="BU67" s="182" t="e">
        <v>#N/A</v>
      </c>
      <c r="BV67" s="182" t="e">
        <v>#N/A</v>
      </c>
      <c r="BW67" s="182" t="e">
        <v>#N/A</v>
      </c>
      <c r="BX67" s="182" t="e">
        <v>#N/A</v>
      </c>
      <c r="BY67" s="179" t="e">
        <v>#N/A</v>
      </c>
      <c r="BZ67" s="189" t="s">
        <v>9986</v>
      </c>
      <c r="CA67" s="189" t="e">
        <v>#N/A</v>
      </c>
      <c r="CB67" s="189" t="e">
        <v>#N/A</v>
      </c>
      <c r="CC67" s="189" t="e">
        <v>#N/A</v>
      </c>
      <c r="CD67" s="189" t="e">
        <v>#N/A</v>
      </c>
      <c r="CE67" s="189" t="e">
        <v>#N/A</v>
      </c>
      <c r="CF67" s="189" t="e">
        <v>#N/A</v>
      </c>
      <c r="CG67" s="190" t="e">
        <v>#N/A</v>
      </c>
      <c r="CH67" s="188" t="s">
        <v>9987</v>
      </c>
      <c r="CI67" s="189" t="e">
        <v>#N/A</v>
      </c>
      <c r="CJ67" s="189" t="e">
        <v>#N/A</v>
      </c>
      <c r="CK67" s="189" t="e">
        <v>#N/A</v>
      </c>
      <c r="CL67" s="189" t="e">
        <v>#N/A</v>
      </c>
      <c r="CM67" s="189" t="e">
        <v>#N/A</v>
      </c>
      <c r="CN67" s="189" t="e">
        <v>#N/A</v>
      </c>
      <c r="CO67" s="191" t="e">
        <v>#N/A</v>
      </c>
      <c r="CP67" s="189" t="s">
        <v>9988</v>
      </c>
      <c r="CQ67" s="182" t="e">
        <v>#N/A</v>
      </c>
      <c r="CR67" s="182" t="e">
        <v>#N/A</v>
      </c>
      <c r="CS67" s="182" t="e">
        <v>#N/A</v>
      </c>
      <c r="CT67" s="182" t="e">
        <v>#N/A</v>
      </c>
      <c r="CU67" s="182" t="e">
        <v>#N/A</v>
      </c>
      <c r="CV67" s="182" t="e">
        <v>#N/A</v>
      </c>
      <c r="CW67" s="179" t="e">
        <v>#N/A</v>
      </c>
      <c r="CX67" s="189" t="s">
        <v>6073</v>
      </c>
      <c r="CY67" s="186">
        <v>109000</v>
      </c>
      <c r="CZ67" s="186" t="s">
        <v>6044</v>
      </c>
      <c r="DA67" s="186" t="s">
        <v>2025</v>
      </c>
      <c r="DB67" s="186">
        <v>2</v>
      </c>
      <c r="DC67" s="186" t="s">
        <v>2178</v>
      </c>
      <c r="DD67" s="186" t="s">
        <v>2141</v>
      </c>
      <c r="DE67" s="192">
        <v>44976</v>
      </c>
      <c r="DF67" s="188" t="s">
        <v>6074</v>
      </c>
      <c r="DG67" s="178">
        <v>110000</v>
      </c>
      <c r="DH67" s="182" t="s">
        <v>6064</v>
      </c>
      <c r="DI67" s="182" t="s">
        <v>2025</v>
      </c>
      <c r="DJ67" s="182">
        <v>2</v>
      </c>
      <c r="DK67" s="182" t="s">
        <v>6054</v>
      </c>
      <c r="DL67" s="182" t="s">
        <v>6065</v>
      </c>
      <c r="DM67" s="179">
        <v>44976</v>
      </c>
      <c r="DN67" s="189" t="s">
        <v>6075</v>
      </c>
      <c r="DO67" s="186">
        <v>0</v>
      </c>
      <c r="DP67" s="189" t="s">
        <v>6044</v>
      </c>
      <c r="DQ67" s="189" t="s">
        <v>2025</v>
      </c>
      <c r="DR67" s="189">
        <v>2</v>
      </c>
      <c r="DS67" s="189" t="s">
        <v>6056</v>
      </c>
      <c r="DT67" s="189" t="s">
        <v>2141</v>
      </c>
      <c r="DU67" s="190">
        <v>44976</v>
      </c>
      <c r="DV67" s="188" t="s">
        <v>6076</v>
      </c>
      <c r="DW67" s="178">
        <v>109000</v>
      </c>
      <c r="DX67" s="182" t="s">
        <v>6044</v>
      </c>
      <c r="DY67" s="182" t="s">
        <v>2025</v>
      </c>
      <c r="DZ67" s="182">
        <v>2</v>
      </c>
      <c r="EA67" s="182" t="s">
        <v>2178</v>
      </c>
      <c r="EB67" s="182" t="s">
        <v>2141</v>
      </c>
      <c r="EC67" s="179">
        <v>44976</v>
      </c>
      <c r="ED67" s="189" t="s">
        <v>6077</v>
      </c>
      <c r="EE67" s="186">
        <v>0</v>
      </c>
      <c r="EF67" s="189" t="s">
        <v>6044</v>
      </c>
      <c r="EG67" s="189" t="s">
        <v>2025</v>
      </c>
      <c r="EH67" s="189">
        <v>2</v>
      </c>
      <c r="EI67" s="189" t="s">
        <v>2180</v>
      </c>
      <c r="EJ67" s="189" t="s">
        <v>2141</v>
      </c>
      <c r="EK67" s="190">
        <v>44976</v>
      </c>
      <c r="EL67" s="188" t="s">
        <v>6078</v>
      </c>
      <c r="EM67" s="178">
        <v>0</v>
      </c>
      <c r="EN67" s="182" t="s">
        <v>6044</v>
      </c>
      <c r="EO67" s="182" t="s">
        <v>2025</v>
      </c>
      <c r="EP67" s="182">
        <v>2</v>
      </c>
      <c r="EQ67" s="182" t="s">
        <v>2180</v>
      </c>
      <c r="ER67" s="182" t="s">
        <v>2141</v>
      </c>
      <c r="ES67" s="179">
        <v>44976</v>
      </c>
      <c r="ET67" s="189" t="s">
        <v>6072</v>
      </c>
      <c r="EU67" s="189">
        <v>0</v>
      </c>
      <c r="EV67" s="189" t="s">
        <v>6048</v>
      </c>
      <c r="EW67" s="189" t="s">
        <v>2025</v>
      </c>
      <c r="EX67" s="189">
        <v>2</v>
      </c>
      <c r="EY67" s="189" t="s">
        <v>6051</v>
      </c>
      <c r="EZ67" s="189" t="s">
        <v>1181</v>
      </c>
      <c r="FA67" s="190">
        <v>44976</v>
      </c>
      <c r="FB67" s="188" t="s">
        <v>2165</v>
      </c>
      <c r="FC67" s="182">
        <v>2</v>
      </c>
      <c r="FD67" s="182" t="s">
        <v>14</v>
      </c>
      <c r="FE67" s="182" t="s">
        <v>30</v>
      </c>
      <c r="FF67" s="182">
        <v>2</v>
      </c>
      <c r="FG67" s="182" t="s">
        <v>2144</v>
      </c>
      <c r="FH67" s="182" t="s">
        <v>14</v>
      </c>
      <c r="FI67" s="179">
        <v>44773</v>
      </c>
      <c r="FJ67" s="188" t="s">
        <v>9989</v>
      </c>
      <c r="FK67" s="189" t="e">
        <v>#N/A</v>
      </c>
      <c r="FL67" s="189" t="e">
        <v>#N/A</v>
      </c>
      <c r="FM67" s="189" t="e">
        <v>#N/A</v>
      </c>
      <c r="FN67" s="189" t="e">
        <v>#N/A</v>
      </c>
      <c r="FO67" s="189" t="e">
        <v>#N/A</v>
      </c>
      <c r="FP67" s="186" t="e">
        <v>#N/A</v>
      </c>
      <c r="FQ67" s="187" t="e">
        <v>#N/A</v>
      </c>
      <c r="FR67" s="188" t="s">
        <v>9990</v>
      </c>
      <c r="FS67" s="182" t="e">
        <v>#N/A</v>
      </c>
      <c r="FT67" s="182" t="e">
        <v>#N/A</v>
      </c>
      <c r="FU67" s="182" t="e">
        <v>#N/A</v>
      </c>
      <c r="FV67" s="182" t="e">
        <v>#N/A</v>
      </c>
      <c r="FW67" s="182" t="e">
        <v>#N/A</v>
      </c>
      <c r="FX67" s="182" t="e">
        <v>#N/A</v>
      </c>
      <c r="FY67" s="179" t="e">
        <v>#N/A</v>
      </c>
      <c r="FZ67" s="189" t="s">
        <v>3008</v>
      </c>
      <c r="GA67" s="189">
        <v>0</v>
      </c>
      <c r="GB67" s="189" t="s">
        <v>2699</v>
      </c>
      <c r="GC67" s="189" t="s">
        <v>30</v>
      </c>
      <c r="GD67" s="189">
        <v>2</v>
      </c>
      <c r="GE67" s="189" t="s">
        <v>14</v>
      </c>
      <c r="GF67" s="189" t="s">
        <v>14</v>
      </c>
      <c r="GG67" s="190">
        <v>44862</v>
      </c>
      <c r="GH67" s="188" t="s">
        <v>3014</v>
      </c>
      <c r="GI67" s="182">
        <v>1</v>
      </c>
      <c r="GJ67" s="182" t="s">
        <v>2699</v>
      </c>
      <c r="GK67" s="182" t="s">
        <v>30</v>
      </c>
      <c r="GL67" s="182">
        <v>2</v>
      </c>
      <c r="GM67" s="182" t="s">
        <v>14</v>
      </c>
      <c r="GN67" s="182" t="s">
        <v>14</v>
      </c>
      <c r="GO67" s="179">
        <v>44862</v>
      </c>
      <c r="GP67" s="189" t="s">
        <v>3009</v>
      </c>
      <c r="GQ67" s="189">
        <v>0</v>
      </c>
      <c r="GR67" s="189" t="s">
        <v>2699</v>
      </c>
      <c r="GS67" s="189" t="s">
        <v>30</v>
      </c>
      <c r="GT67" s="189">
        <v>2</v>
      </c>
      <c r="GU67" s="189" t="s">
        <v>14</v>
      </c>
      <c r="GV67" s="189" t="s">
        <v>14</v>
      </c>
      <c r="GW67" s="190">
        <v>44862</v>
      </c>
      <c r="GX67" s="188" t="s">
        <v>3015</v>
      </c>
      <c r="GY67" s="182">
        <v>0</v>
      </c>
      <c r="GZ67" s="182" t="s">
        <v>2699</v>
      </c>
      <c r="HA67" s="182" t="s">
        <v>30</v>
      </c>
      <c r="HB67" s="182">
        <v>2</v>
      </c>
      <c r="HC67" s="182" t="s">
        <v>14</v>
      </c>
      <c r="HD67" s="182" t="s">
        <v>14</v>
      </c>
      <c r="HE67" s="179">
        <v>44862</v>
      </c>
      <c r="HF67" s="189" t="s">
        <v>3007</v>
      </c>
      <c r="HG67" s="189">
        <v>0</v>
      </c>
      <c r="HH67" s="189" t="s">
        <v>2699</v>
      </c>
      <c r="HI67" s="189" t="s">
        <v>30</v>
      </c>
      <c r="HJ67" s="189">
        <v>2</v>
      </c>
      <c r="HK67" s="189" t="s">
        <v>14</v>
      </c>
      <c r="HL67" s="189" t="s">
        <v>14</v>
      </c>
      <c r="HM67" s="190">
        <v>44862</v>
      </c>
      <c r="HN67" s="188" t="s">
        <v>3013</v>
      </c>
      <c r="HO67" s="182">
        <v>0</v>
      </c>
      <c r="HP67" s="182" t="s">
        <v>2699</v>
      </c>
      <c r="HQ67" s="182" t="s">
        <v>30</v>
      </c>
      <c r="HR67" s="182">
        <v>2</v>
      </c>
      <c r="HS67" s="182" t="s">
        <v>14</v>
      </c>
      <c r="HT67" s="182" t="s">
        <v>14</v>
      </c>
      <c r="HU67" s="179">
        <v>44862</v>
      </c>
      <c r="HV67" s="189" t="s">
        <v>3010</v>
      </c>
      <c r="HW67" s="189">
        <v>0</v>
      </c>
      <c r="HX67" s="189" t="s">
        <v>2699</v>
      </c>
      <c r="HY67" s="189" t="s">
        <v>30</v>
      </c>
      <c r="HZ67" s="189">
        <v>2</v>
      </c>
      <c r="IA67" s="189" t="s">
        <v>14</v>
      </c>
      <c r="IB67" s="189" t="s">
        <v>14</v>
      </c>
      <c r="IC67" s="190">
        <v>44862</v>
      </c>
      <c r="ID67" s="188" t="s">
        <v>3012</v>
      </c>
      <c r="IE67" s="182">
        <v>0</v>
      </c>
      <c r="IF67" s="182" t="s">
        <v>2699</v>
      </c>
      <c r="IG67" s="182" t="s">
        <v>30</v>
      </c>
      <c r="IH67" s="182">
        <v>2</v>
      </c>
      <c r="II67" s="182" t="s">
        <v>14</v>
      </c>
      <c r="IJ67" s="182" t="s">
        <v>14</v>
      </c>
      <c r="IK67" s="179">
        <v>44862</v>
      </c>
      <c r="IL67" s="189" t="s">
        <v>3011</v>
      </c>
      <c r="IM67" s="189">
        <v>0</v>
      </c>
      <c r="IN67" s="189" t="s">
        <v>2699</v>
      </c>
      <c r="IO67" s="189" t="s">
        <v>30</v>
      </c>
      <c r="IP67" s="189">
        <v>2</v>
      </c>
      <c r="IQ67" s="189" t="s">
        <v>14</v>
      </c>
      <c r="IR67" s="189" t="s">
        <v>14</v>
      </c>
      <c r="IS67" s="190">
        <v>44862</v>
      </c>
    </row>
    <row r="68" spans="1:253" s="283" customFormat="1" ht="12.95" customHeight="1" x14ac:dyDescent="0.2">
      <c r="A68" s="283" t="s">
        <v>3793</v>
      </c>
      <c r="B68" s="283" t="s">
        <v>9489</v>
      </c>
      <c r="C68" s="283" t="s">
        <v>3794</v>
      </c>
      <c r="D68" s="283" t="s">
        <v>3795</v>
      </c>
      <c r="E68" s="283" t="s">
        <v>8877</v>
      </c>
      <c r="F68" s="283" t="s">
        <v>5811</v>
      </c>
      <c r="G68" s="177">
        <v>30038000</v>
      </c>
      <c r="H68" s="178" t="s">
        <v>5773</v>
      </c>
      <c r="I68" s="178" t="s">
        <v>74</v>
      </c>
      <c r="J68" s="178">
        <v>1</v>
      </c>
      <c r="K68" s="178" t="s">
        <v>5810</v>
      </c>
      <c r="L68" s="178" t="s">
        <v>5774</v>
      </c>
      <c r="M68" s="179">
        <v>44965</v>
      </c>
      <c r="N68" s="188" t="s">
        <v>5813</v>
      </c>
      <c r="O68" s="180">
        <v>581800</v>
      </c>
      <c r="P68" s="180" t="s">
        <v>5777</v>
      </c>
      <c r="Q68" s="180" t="s">
        <v>2025</v>
      </c>
      <c r="R68" s="180">
        <v>2</v>
      </c>
      <c r="S68" s="180" t="s">
        <v>5812</v>
      </c>
      <c r="T68" s="180" t="s">
        <v>5778</v>
      </c>
      <c r="U68" s="181">
        <v>44965</v>
      </c>
      <c r="V68" s="188" t="s">
        <v>5815</v>
      </c>
      <c r="W68" s="178">
        <v>30038000</v>
      </c>
      <c r="X68" s="178" t="s">
        <v>5781</v>
      </c>
      <c r="Y68" s="178" t="s">
        <v>74</v>
      </c>
      <c r="Z68" s="178">
        <v>1</v>
      </c>
      <c r="AA68" s="178" t="s">
        <v>5814</v>
      </c>
      <c r="AB68" s="178" t="s">
        <v>5782</v>
      </c>
      <c r="AC68" s="179">
        <v>44965</v>
      </c>
      <c r="AD68" s="188" t="s">
        <v>5819</v>
      </c>
      <c r="AE68" s="186">
        <v>4786000</v>
      </c>
      <c r="AF68" s="186" t="s">
        <v>5816</v>
      </c>
      <c r="AG68" s="186" t="s">
        <v>2025</v>
      </c>
      <c r="AH68" s="186">
        <v>2</v>
      </c>
      <c r="AI68" s="186" t="s">
        <v>5818</v>
      </c>
      <c r="AJ68" s="186" t="s">
        <v>5817</v>
      </c>
      <c r="AK68" s="187">
        <v>44965</v>
      </c>
      <c r="AL68" s="188" t="s">
        <v>5823</v>
      </c>
      <c r="AM68" s="178">
        <v>43000</v>
      </c>
      <c r="AN68" s="178" t="s">
        <v>5820</v>
      </c>
      <c r="AO68" s="178" t="s">
        <v>2025</v>
      </c>
      <c r="AP68" s="178">
        <v>2</v>
      </c>
      <c r="AQ68" s="178" t="s">
        <v>5822</v>
      </c>
      <c r="AR68" s="178" t="s">
        <v>5821</v>
      </c>
      <c r="AS68" s="179">
        <v>44965</v>
      </c>
      <c r="AT68" s="189" t="s">
        <v>5891</v>
      </c>
      <c r="AU68" s="186" t="s">
        <v>14</v>
      </c>
      <c r="AV68" s="186" t="s">
        <v>14</v>
      </c>
      <c r="AW68" s="186" t="s">
        <v>14</v>
      </c>
      <c r="AX68" s="186" t="s">
        <v>14</v>
      </c>
      <c r="AY68" s="186" t="s">
        <v>14</v>
      </c>
      <c r="AZ68" s="186" t="s">
        <v>14</v>
      </c>
      <c r="BA68" s="187">
        <v>44965</v>
      </c>
      <c r="BB68" s="188" t="s">
        <v>5827</v>
      </c>
      <c r="BC68" s="178">
        <v>39000</v>
      </c>
      <c r="BD68" s="178" t="s">
        <v>5824</v>
      </c>
      <c r="BE68" s="178" t="s">
        <v>2025</v>
      </c>
      <c r="BF68" s="178">
        <v>2</v>
      </c>
      <c r="BG68" s="178" t="s">
        <v>5826</v>
      </c>
      <c r="BH68" s="178" t="s">
        <v>5825</v>
      </c>
      <c r="BI68" s="179">
        <v>44965</v>
      </c>
      <c r="BJ68" s="189" t="s">
        <v>5828</v>
      </c>
      <c r="BK68" s="189">
        <v>33</v>
      </c>
      <c r="BL68" s="189" t="s">
        <v>5785</v>
      </c>
      <c r="BM68" s="189" t="s">
        <v>74</v>
      </c>
      <c r="BN68" s="189">
        <v>1</v>
      </c>
      <c r="BO68" s="189" t="s">
        <v>5793</v>
      </c>
      <c r="BP68" s="186" t="s">
        <v>5786</v>
      </c>
      <c r="BQ68" s="190">
        <v>44965</v>
      </c>
      <c r="BR68" s="188" t="s">
        <v>5829</v>
      </c>
      <c r="BS68" s="182">
        <v>23600</v>
      </c>
      <c r="BT68" s="182" t="s">
        <v>5795</v>
      </c>
      <c r="BU68" s="182" t="s">
        <v>74</v>
      </c>
      <c r="BV68" s="182">
        <v>1</v>
      </c>
      <c r="BW68" s="182" t="s">
        <v>5797</v>
      </c>
      <c r="BX68" s="182" t="s">
        <v>5796</v>
      </c>
      <c r="BY68" s="179">
        <v>44965</v>
      </c>
      <c r="BZ68" s="189" t="s">
        <v>5830</v>
      </c>
      <c r="CA68" s="189">
        <v>500</v>
      </c>
      <c r="CB68" s="189" t="s">
        <v>5795</v>
      </c>
      <c r="CC68" s="189" t="s">
        <v>74</v>
      </c>
      <c r="CD68" s="189">
        <v>1</v>
      </c>
      <c r="CE68" s="189" t="s">
        <v>5797</v>
      </c>
      <c r="CF68" s="189" t="s">
        <v>5796</v>
      </c>
      <c r="CG68" s="190">
        <v>44965</v>
      </c>
      <c r="CH68" s="188" t="s">
        <v>9991</v>
      </c>
      <c r="CI68" s="189" t="e">
        <v>#N/A</v>
      </c>
      <c r="CJ68" s="189" t="e">
        <v>#N/A</v>
      </c>
      <c r="CK68" s="189" t="e">
        <v>#N/A</v>
      </c>
      <c r="CL68" s="189" t="e">
        <v>#N/A</v>
      </c>
      <c r="CM68" s="189" t="e">
        <v>#N/A</v>
      </c>
      <c r="CN68" s="189" t="e">
        <v>#N/A</v>
      </c>
      <c r="CO68" s="191" t="e">
        <v>#N/A</v>
      </c>
      <c r="CP68" s="189" t="s">
        <v>5892</v>
      </c>
      <c r="CQ68" s="182" t="s">
        <v>14</v>
      </c>
      <c r="CR68" s="182" t="s">
        <v>14</v>
      </c>
      <c r="CS68" s="182" t="s">
        <v>14</v>
      </c>
      <c r="CT68" s="182" t="s">
        <v>14</v>
      </c>
      <c r="CU68" s="182" t="s">
        <v>14</v>
      </c>
      <c r="CV68" s="182" t="s">
        <v>14</v>
      </c>
      <c r="CW68" s="179">
        <v>44965</v>
      </c>
      <c r="CX68" s="189" t="s">
        <v>5832</v>
      </c>
      <c r="CY68" s="186">
        <v>2259000</v>
      </c>
      <c r="CZ68" s="186" t="s">
        <v>5831</v>
      </c>
      <c r="DA68" s="186" t="s">
        <v>74</v>
      </c>
      <c r="DB68" s="186">
        <v>1</v>
      </c>
      <c r="DC68" s="186" t="s">
        <v>5839</v>
      </c>
      <c r="DD68" s="186" t="s">
        <v>5817</v>
      </c>
      <c r="DE68" s="192">
        <v>44965</v>
      </c>
      <c r="DF68" s="188" t="s">
        <v>5836</v>
      </c>
      <c r="DG68" s="178">
        <v>25252000</v>
      </c>
      <c r="DH68" s="182" t="s">
        <v>5833</v>
      </c>
      <c r="DI68" s="182" t="s">
        <v>2025</v>
      </c>
      <c r="DJ68" s="182">
        <v>2</v>
      </c>
      <c r="DK68" s="182" t="s">
        <v>5835</v>
      </c>
      <c r="DL68" s="182" t="s">
        <v>5834</v>
      </c>
      <c r="DM68" s="179">
        <v>44965</v>
      </c>
      <c r="DN68" s="189" t="s">
        <v>5838</v>
      </c>
      <c r="DO68" s="186">
        <v>2527000</v>
      </c>
      <c r="DP68" s="189" t="s">
        <v>5831</v>
      </c>
      <c r="DQ68" s="189" t="s">
        <v>74</v>
      </c>
      <c r="DR68" s="189">
        <v>1</v>
      </c>
      <c r="DS68" s="189" t="s">
        <v>5837</v>
      </c>
      <c r="DT68" s="189" t="s">
        <v>5834</v>
      </c>
      <c r="DU68" s="190">
        <v>44965</v>
      </c>
      <c r="DV68" s="188" t="s">
        <v>5840</v>
      </c>
      <c r="DW68" s="178">
        <v>2007000</v>
      </c>
      <c r="DX68" s="182" t="s">
        <v>5831</v>
      </c>
      <c r="DY68" s="182" t="s">
        <v>74</v>
      </c>
      <c r="DZ68" s="182">
        <v>1</v>
      </c>
      <c r="EA68" s="182" t="s">
        <v>5839</v>
      </c>
      <c r="EB68" s="182" t="s">
        <v>5817</v>
      </c>
      <c r="EC68" s="179">
        <v>44965</v>
      </c>
      <c r="ED68" s="189" t="s">
        <v>5844</v>
      </c>
      <c r="EE68" s="186">
        <v>252000</v>
      </c>
      <c r="EF68" s="189" t="s">
        <v>5841</v>
      </c>
      <c r="EG68" s="189" t="s">
        <v>74</v>
      </c>
      <c r="EH68" s="189">
        <v>1</v>
      </c>
      <c r="EI68" s="189" t="s">
        <v>5843</v>
      </c>
      <c r="EJ68" s="189" t="s">
        <v>5842</v>
      </c>
      <c r="EK68" s="190">
        <v>44965</v>
      </c>
      <c r="EL68" s="188" t="s">
        <v>5846</v>
      </c>
      <c r="EM68" s="178">
        <v>0</v>
      </c>
      <c r="EN68" s="182" t="s">
        <v>5841</v>
      </c>
      <c r="EO68" s="182" t="s">
        <v>74</v>
      </c>
      <c r="EP68" s="182">
        <v>1</v>
      </c>
      <c r="EQ68" s="182" t="s">
        <v>5845</v>
      </c>
      <c r="ER68" s="182" t="s">
        <v>5842</v>
      </c>
      <c r="ES68" s="179">
        <v>44965</v>
      </c>
      <c r="ET68" s="189" t="s">
        <v>5847</v>
      </c>
      <c r="EU68" s="189">
        <v>33</v>
      </c>
      <c r="EV68" s="189" t="s">
        <v>5785</v>
      </c>
      <c r="EW68" s="189" t="s">
        <v>74</v>
      </c>
      <c r="EX68" s="189">
        <v>1</v>
      </c>
      <c r="EY68" s="189" t="s">
        <v>5793</v>
      </c>
      <c r="EZ68" s="189" t="s">
        <v>5786</v>
      </c>
      <c r="FA68" s="190">
        <v>44965</v>
      </c>
      <c r="FB68" s="188" t="s">
        <v>5894</v>
      </c>
      <c r="FC68" s="182">
        <v>1</v>
      </c>
      <c r="FD68" s="182" t="s">
        <v>14</v>
      </c>
      <c r="FE68" s="182" t="s">
        <v>2025</v>
      </c>
      <c r="FF68" s="182">
        <v>2</v>
      </c>
      <c r="FG68" s="182" t="s">
        <v>14</v>
      </c>
      <c r="FH68" s="182" t="s">
        <v>5893</v>
      </c>
      <c r="FI68" s="179">
        <v>44965</v>
      </c>
      <c r="FJ68" s="188" t="s">
        <v>5895</v>
      </c>
      <c r="FK68" s="189" t="s">
        <v>14</v>
      </c>
      <c r="FL68" s="189" t="s">
        <v>14</v>
      </c>
      <c r="FM68" s="189" t="s">
        <v>14</v>
      </c>
      <c r="FN68" s="189" t="s">
        <v>14</v>
      </c>
      <c r="FO68" s="189" t="s">
        <v>14</v>
      </c>
      <c r="FP68" s="186" t="s">
        <v>14</v>
      </c>
      <c r="FQ68" s="187">
        <v>44965</v>
      </c>
      <c r="FR68" s="188" t="s">
        <v>5896</v>
      </c>
      <c r="FS68" s="182" t="s">
        <v>14</v>
      </c>
      <c r="FT68" s="182" t="s">
        <v>14</v>
      </c>
      <c r="FU68" s="182" t="s">
        <v>14</v>
      </c>
      <c r="FV68" s="182" t="s">
        <v>14</v>
      </c>
      <c r="FW68" s="182" t="s">
        <v>14</v>
      </c>
      <c r="FX68" s="182" t="s">
        <v>14</v>
      </c>
      <c r="FY68" s="179">
        <v>44965</v>
      </c>
      <c r="FZ68" s="189" t="s">
        <v>3797</v>
      </c>
      <c r="GA68" s="189">
        <v>0</v>
      </c>
      <c r="GB68" s="189" t="s">
        <v>2699</v>
      </c>
      <c r="GC68" s="189" t="s">
        <v>30</v>
      </c>
      <c r="GD68" s="189">
        <v>2</v>
      </c>
      <c r="GE68" s="189" t="s">
        <v>14</v>
      </c>
      <c r="GF68" s="189" t="s">
        <v>14</v>
      </c>
      <c r="GG68" s="190">
        <v>44865</v>
      </c>
      <c r="GH68" s="188" t="s">
        <v>3803</v>
      </c>
      <c r="GI68" s="182">
        <v>1</v>
      </c>
      <c r="GJ68" s="182" t="s">
        <v>2699</v>
      </c>
      <c r="GK68" s="182" t="s">
        <v>30</v>
      </c>
      <c r="GL68" s="182">
        <v>2</v>
      </c>
      <c r="GM68" s="182" t="s">
        <v>14</v>
      </c>
      <c r="GN68" s="182" t="s">
        <v>14</v>
      </c>
      <c r="GO68" s="179">
        <v>44865</v>
      </c>
      <c r="GP68" s="189" t="s">
        <v>3798</v>
      </c>
      <c r="GQ68" s="189">
        <v>0</v>
      </c>
      <c r="GR68" s="189" t="s">
        <v>2699</v>
      </c>
      <c r="GS68" s="189" t="s">
        <v>30</v>
      </c>
      <c r="GT68" s="189">
        <v>2</v>
      </c>
      <c r="GU68" s="189" t="s">
        <v>14</v>
      </c>
      <c r="GV68" s="189" t="s">
        <v>14</v>
      </c>
      <c r="GW68" s="190">
        <v>44865</v>
      </c>
      <c r="GX68" s="188" t="s">
        <v>3804</v>
      </c>
      <c r="GY68" s="182">
        <v>0</v>
      </c>
      <c r="GZ68" s="182" t="s">
        <v>2699</v>
      </c>
      <c r="HA68" s="182" t="s">
        <v>30</v>
      </c>
      <c r="HB68" s="182">
        <v>2</v>
      </c>
      <c r="HC68" s="182" t="s">
        <v>14</v>
      </c>
      <c r="HD68" s="182" t="s">
        <v>14</v>
      </c>
      <c r="HE68" s="179">
        <v>44865</v>
      </c>
      <c r="HF68" s="189" t="s">
        <v>3796</v>
      </c>
      <c r="HG68" s="189">
        <v>0</v>
      </c>
      <c r="HH68" s="189" t="s">
        <v>2699</v>
      </c>
      <c r="HI68" s="189" t="s">
        <v>30</v>
      </c>
      <c r="HJ68" s="189">
        <v>2</v>
      </c>
      <c r="HK68" s="189" t="s">
        <v>14</v>
      </c>
      <c r="HL68" s="189" t="s">
        <v>14</v>
      </c>
      <c r="HM68" s="190">
        <v>44865</v>
      </c>
      <c r="HN68" s="188" t="s">
        <v>3802</v>
      </c>
      <c r="HO68" s="182">
        <v>0</v>
      </c>
      <c r="HP68" s="182" t="s">
        <v>2699</v>
      </c>
      <c r="HQ68" s="182" t="s">
        <v>30</v>
      </c>
      <c r="HR68" s="182">
        <v>2</v>
      </c>
      <c r="HS68" s="182" t="s">
        <v>14</v>
      </c>
      <c r="HT68" s="182" t="s">
        <v>14</v>
      </c>
      <c r="HU68" s="179">
        <v>44865</v>
      </c>
      <c r="HV68" s="189" t="s">
        <v>3799</v>
      </c>
      <c r="HW68" s="189">
        <v>0</v>
      </c>
      <c r="HX68" s="189" t="s">
        <v>2699</v>
      </c>
      <c r="HY68" s="189" t="s">
        <v>30</v>
      </c>
      <c r="HZ68" s="189">
        <v>2</v>
      </c>
      <c r="IA68" s="189" t="s">
        <v>14</v>
      </c>
      <c r="IB68" s="189" t="s">
        <v>14</v>
      </c>
      <c r="IC68" s="190">
        <v>44865</v>
      </c>
      <c r="ID68" s="188" t="s">
        <v>3801</v>
      </c>
      <c r="IE68" s="182">
        <v>0</v>
      </c>
      <c r="IF68" s="182" t="s">
        <v>2699</v>
      </c>
      <c r="IG68" s="182" t="s">
        <v>30</v>
      </c>
      <c r="IH68" s="182">
        <v>2</v>
      </c>
      <c r="II68" s="182" t="s">
        <v>14</v>
      </c>
      <c r="IJ68" s="182" t="s">
        <v>14</v>
      </c>
      <c r="IK68" s="179">
        <v>44865</v>
      </c>
      <c r="IL68" s="189" t="s">
        <v>3800</v>
      </c>
      <c r="IM68" s="189">
        <v>2</v>
      </c>
      <c r="IN68" s="189" t="s">
        <v>2699</v>
      </c>
      <c r="IO68" s="189" t="s">
        <v>30</v>
      </c>
      <c r="IP68" s="189">
        <v>2</v>
      </c>
      <c r="IQ68" s="189" t="s">
        <v>14</v>
      </c>
      <c r="IR68" s="189" t="s">
        <v>14</v>
      </c>
      <c r="IS68" s="190">
        <v>44865</v>
      </c>
    </row>
    <row r="69" spans="1:253" s="283" customFormat="1" ht="12.95" customHeight="1" x14ac:dyDescent="0.2">
      <c r="A69" s="283" t="s">
        <v>3805</v>
      </c>
      <c r="B69" s="283" t="s">
        <v>9282</v>
      </c>
      <c r="C69" s="283" t="s">
        <v>3806</v>
      </c>
      <c r="D69" s="283" t="s">
        <v>3795</v>
      </c>
      <c r="E69" s="283" t="s">
        <v>8877</v>
      </c>
      <c r="F69" s="283" t="s">
        <v>5848</v>
      </c>
      <c r="G69" s="177">
        <v>30038000</v>
      </c>
      <c r="H69" s="178" t="s">
        <v>5773</v>
      </c>
      <c r="I69" s="178" t="s">
        <v>74</v>
      </c>
      <c r="J69" s="178">
        <v>1</v>
      </c>
      <c r="K69" s="178" t="s">
        <v>5810</v>
      </c>
      <c r="L69" s="178" t="s">
        <v>5774</v>
      </c>
      <c r="M69" s="179">
        <v>44965</v>
      </c>
      <c r="N69" s="188" t="s">
        <v>5853</v>
      </c>
      <c r="O69" s="180">
        <v>149752</v>
      </c>
      <c r="P69" s="180" t="s">
        <v>5851</v>
      </c>
      <c r="Q69" s="180" t="s">
        <v>2025</v>
      </c>
      <c r="R69" s="180">
        <v>2</v>
      </c>
      <c r="S69" s="180" t="s">
        <v>5852</v>
      </c>
      <c r="T69" s="180" t="s">
        <v>5852</v>
      </c>
      <c r="U69" s="181">
        <v>44965</v>
      </c>
      <c r="V69" s="188" t="s">
        <v>5855</v>
      </c>
      <c r="W69" s="178">
        <v>6230000</v>
      </c>
      <c r="X69" s="178" t="s">
        <v>5841</v>
      </c>
      <c r="Y69" s="178" t="s">
        <v>74</v>
      </c>
      <c r="Z69" s="178">
        <v>1</v>
      </c>
      <c r="AA69" s="178" t="s">
        <v>5854</v>
      </c>
      <c r="AB69" s="178" t="s">
        <v>5854</v>
      </c>
      <c r="AC69" s="179">
        <v>44965</v>
      </c>
      <c r="AD69" s="188" t="s">
        <v>5857</v>
      </c>
      <c r="AE69" s="186">
        <v>4696000</v>
      </c>
      <c r="AF69" s="186" t="s">
        <v>5841</v>
      </c>
      <c r="AG69" s="186" t="s">
        <v>74</v>
      </c>
      <c r="AH69" s="186">
        <v>1</v>
      </c>
      <c r="AI69" s="186" t="s">
        <v>5856</v>
      </c>
      <c r="AJ69" s="186" t="s">
        <v>5856</v>
      </c>
      <c r="AK69" s="187">
        <v>44965</v>
      </c>
      <c r="AL69" s="188" t="s">
        <v>5860</v>
      </c>
      <c r="AM69" s="178">
        <v>8000</v>
      </c>
      <c r="AN69" s="178" t="s">
        <v>5858</v>
      </c>
      <c r="AO69" s="178" t="s">
        <v>74</v>
      </c>
      <c r="AP69" s="178">
        <v>1</v>
      </c>
      <c r="AQ69" s="178" t="s">
        <v>5859</v>
      </c>
      <c r="AR69" s="178" t="s">
        <v>5859</v>
      </c>
      <c r="AS69" s="179">
        <v>44965</v>
      </c>
      <c r="AT69" s="189" t="s">
        <v>5863</v>
      </c>
      <c r="AU69" s="186" t="s">
        <v>14</v>
      </c>
      <c r="AV69" s="186" t="s">
        <v>14</v>
      </c>
      <c r="AW69" s="186" t="s">
        <v>14</v>
      </c>
      <c r="AX69" s="186" t="s">
        <v>14</v>
      </c>
      <c r="AY69" s="186" t="s">
        <v>14</v>
      </c>
      <c r="AZ69" s="186" t="s">
        <v>14</v>
      </c>
      <c r="BA69" s="187">
        <v>44965</v>
      </c>
      <c r="BB69" s="188" t="s">
        <v>5862</v>
      </c>
      <c r="BC69" s="178">
        <v>39000</v>
      </c>
      <c r="BD69" s="178" t="s">
        <v>5861</v>
      </c>
      <c r="BE69" s="178" t="s">
        <v>2025</v>
      </c>
      <c r="BF69" s="178">
        <v>2</v>
      </c>
      <c r="BG69" s="178" t="s">
        <v>5826</v>
      </c>
      <c r="BH69" s="178" t="s">
        <v>5826</v>
      </c>
      <c r="BI69" s="179">
        <v>44965</v>
      </c>
      <c r="BJ69" s="189" t="s">
        <v>5864</v>
      </c>
      <c r="BK69" s="189" t="s">
        <v>14</v>
      </c>
      <c r="BL69" s="189" t="s">
        <v>14</v>
      </c>
      <c r="BM69" s="189" t="s">
        <v>14</v>
      </c>
      <c r="BN69" s="189" t="s">
        <v>14</v>
      </c>
      <c r="BO69" s="189" t="s">
        <v>14</v>
      </c>
      <c r="BP69" s="186" t="s">
        <v>14</v>
      </c>
      <c r="BQ69" s="190">
        <v>44965</v>
      </c>
      <c r="BR69" s="188" t="s">
        <v>5866</v>
      </c>
      <c r="BS69" s="182" t="s">
        <v>14</v>
      </c>
      <c r="BT69" s="182" t="s">
        <v>14</v>
      </c>
      <c r="BU69" s="182" t="s">
        <v>14</v>
      </c>
      <c r="BV69" s="182" t="s">
        <v>14</v>
      </c>
      <c r="BW69" s="182" t="s">
        <v>14</v>
      </c>
      <c r="BX69" s="182" t="s">
        <v>14</v>
      </c>
      <c r="BY69" s="179">
        <v>44965</v>
      </c>
      <c r="BZ69" s="189" t="s">
        <v>5867</v>
      </c>
      <c r="CA69" s="189" t="s">
        <v>14</v>
      </c>
      <c r="CB69" s="189" t="s">
        <v>14</v>
      </c>
      <c r="CC69" s="189" t="s">
        <v>14</v>
      </c>
      <c r="CD69" s="189" t="s">
        <v>14</v>
      </c>
      <c r="CE69" s="189" t="s">
        <v>14</v>
      </c>
      <c r="CF69" s="189" t="s">
        <v>14</v>
      </c>
      <c r="CG69" s="190">
        <v>44965</v>
      </c>
      <c r="CH69" s="188" t="s">
        <v>9992</v>
      </c>
      <c r="CI69" s="189" t="e">
        <v>#N/A</v>
      </c>
      <c r="CJ69" s="189" t="e">
        <v>#N/A</v>
      </c>
      <c r="CK69" s="189" t="e">
        <v>#N/A</v>
      </c>
      <c r="CL69" s="189" t="e">
        <v>#N/A</v>
      </c>
      <c r="CM69" s="189" t="e">
        <v>#N/A</v>
      </c>
      <c r="CN69" s="189" t="e">
        <v>#N/A</v>
      </c>
      <c r="CO69" s="191" t="e">
        <v>#N/A</v>
      </c>
      <c r="CP69" s="189" t="s">
        <v>5868</v>
      </c>
      <c r="CQ69" s="182" t="s">
        <v>14</v>
      </c>
      <c r="CR69" s="182" t="s">
        <v>14</v>
      </c>
      <c r="CS69" s="182" t="s">
        <v>14</v>
      </c>
      <c r="CT69" s="182" t="s">
        <v>14</v>
      </c>
      <c r="CU69" s="182" t="s">
        <v>14</v>
      </c>
      <c r="CV69" s="182" t="s">
        <v>14</v>
      </c>
      <c r="CW69" s="179">
        <v>44965</v>
      </c>
      <c r="CX69" s="189" t="s">
        <v>5869</v>
      </c>
      <c r="CY69" s="186">
        <v>2225000</v>
      </c>
      <c r="CZ69" s="186" t="s">
        <v>5841</v>
      </c>
      <c r="DA69" s="186" t="s">
        <v>74</v>
      </c>
      <c r="DB69" s="186">
        <v>1</v>
      </c>
      <c r="DC69" s="186" t="s">
        <v>5874</v>
      </c>
      <c r="DD69" s="186" t="s">
        <v>5874</v>
      </c>
      <c r="DE69" s="192">
        <v>44965</v>
      </c>
      <c r="DF69" s="188" t="s">
        <v>5871</v>
      </c>
      <c r="DG69" s="178">
        <v>1535000</v>
      </c>
      <c r="DH69" s="182" t="s">
        <v>5841</v>
      </c>
      <c r="DI69" s="182" t="s">
        <v>74</v>
      </c>
      <c r="DJ69" s="182">
        <v>1</v>
      </c>
      <c r="DK69" s="182" t="s">
        <v>5870</v>
      </c>
      <c r="DL69" s="182" t="s">
        <v>5870</v>
      </c>
      <c r="DM69" s="179">
        <v>44965</v>
      </c>
      <c r="DN69" s="189" t="s">
        <v>5873</v>
      </c>
      <c r="DO69" s="186">
        <v>2470000</v>
      </c>
      <c r="DP69" s="189" t="s">
        <v>5841</v>
      </c>
      <c r="DQ69" s="189" t="s">
        <v>74</v>
      </c>
      <c r="DR69" s="189">
        <v>1</v>
      </c>
      <c r="DS69" s="189" t="s">
        <v>5872</v>
      </c>
      <c r="DT69" s="189" t="s">
        <v>5872</v>
      </c>
      <c r="DU69" s="190">
        <v>44965</v>
      </c>
      <c r="DV69" s="188" t="s">
        <v>5875</v>
      </c>
      <c r="DW69" s="178">
        <v>1973000</v>
      </c>
      <c r="DX69" s="182" t="s">
        <v>5841</v>
      </c>
      <c r="DY69" s="182" t="s">
        <v>74</v>
      </c>
      <c r="DZ69" s="182">
        <v>1</v>
      </c>
      <c r="EA69" s="182" t="s">
        <v>5874</v>
      </c>
      <c r="EB69" s="182" t="s">
        <v>5874</v>
      </c>
      <c r="EC69" s="179">
        <v>44965</v>
      </c>
      <c r="ED69" s="189" t="s">
        <v>5877</v>
      </c>
      <c r="EE69" s="186">
        <v>252000</v>
      </c>
      <c r="EF69" s="189" t="s">
        <v>5841</v>
      </c>
      <c r="EG69" s="189" t="s">
        <v>74</v>
      </c>
      <c r="EH69" s="189">
        <v>1</v>
      </c>
      <c r="EI69" s="189" t="s">
        <v>5876</v>
      </c>
      <c r="EJ69" s="189" t="s">
        <v>5876</v>
      </c>
      <c r="EK69" s="190">
        <v>44965</v>
      </c>
      <c r="EL69" s="188" t="s">
        <v>5879</v>
      </c>
      <c r="EM69" s="178">
        <v>0</v>
      </c>
      <c r="EN69" s="182" t="s">
        <v>5841</v>
      </c>
      <c r="EO69" s="182" t="s">
        <v>74</v>
      </c>
      <c r="EP69" s="182">
        <v>1</v>
      </c>
      <c r="EQ69" s="182" t="s">
        <v>5878</v>
      </c>
      <c r="ER69" s="182" t="s">
        <v>5878</v>
      </c>
      <c r="ES69" s="179">
        <v>44965</v>
      </c>
      <c r="ET69" s="189" t="s">
        <v>5865</v>
      </c>
      <c r="EU69" s="189">
        <v>33</v>
      </c>
      <c r="EV69" s="189" t="s">
        <v>5785</v>
      </c>
      <c r="EW69" s="189" t="s">
        <v>74</v>
      </c>
      <c r="EX69" s="189">
        <v>1</v>
      </c>
      <c r="EY69" s="189" t="s">
        <v>5793</v>
      </c>
      <c r="EZ69" s="189" t="s">
        <v>5793</v>
      </c>
      <c r="FA69" s="190">
        <v>44965</v>
      </c>
      <c r="FB69" s="188" t="s">
        <v>5881</v>
      </c>
      <c r="FC69" s="182">
        <v>1</v>
      </c>
      <c r="FD69" s="182" t="s">
        <v>14</v>
      </c>
      <c r="FE69" s="182" t="s">
        <v>2025</v>
      </c>
      <c r="FF69" s="182">
        <v>2</v>
      </c>
      <c r="FG69" s="182" t="s">
        <v>5880</v>
      </c>
      <c r="FH69" s="182" t="s">
        <v>5880</v>
      </c>
      <c r="FI69" s="179">
        <v>44965</v>
      </c>
      <c r="FJ69" s="188" t="s">
        <v>5882</v>
      </c>
      <c r="FK69" s="189" t="s">
        <v>14</v>
      </c>
      <c r="FL69" s="189" t="s">
        <v>14</v>
      </c>
      <c r="FM69" s="189" t="s">
        <v>14</v>
      </c>
      <c r="FN69" s="189" t="s">
        <v>14</v>
      </c>
      <c r="FO69" s="189" t="s">
        <v>14</v>
      </c>
      <c r="FP69" s="186" t="s">
        <v>14</v>
      </c>
      <c r="FQ69" s="187">
        <v>44965</v>
      </c>
      <c r="FR69" s="188" t="s">
        <v>5883</v>
      </c>
      <c r="FS69" s="182" t="s">
        <v>14</v>
      </c>
      <c r="FT69" s="182" t="s">
        <v>14</v>
      </c>
      <c r="FU69" s="182" t="s">
        <v>14</v>
      </c>
      <c r="FV69" s="182" t="s">
        <v>14</v>
      </c>
      <c r="FW69" s="182" t="s">
        <v>14</v>
      </c>
      <c r="FX69" s="182" t="s">
        <v>14</v>
      </c>
      <c r="FY69" s="179">
        <v>44965</v>
      </c>
      <c r="FZ69" s="189" t="s">
        <v>3808</v>
      </c>
      <c r="GA69" s="189">
        <v>0</v>
      </c>
      <c r="GB69" s="189" t="s">
        <v>2699</v>
      </c>
      <c r="GC69" s="189" t="s">
        <v>30</v>
      </c>
      <c r="GD69" s="189">
        <v>2</v>
      </c>
      <c r="GE69" s="189" t="s">
        <v>14</v>
      </c>
      <c r="GF69" s="189" t="s">
        <v>14</v>
      </c>
      <c r="GG69" s="190">
        <v>44865</v>
      </c>
      <c r="GH69" s="188" t="s">
        <v>3814</v>
      </c>
      <c r="GI69" s="182">
        <v>1</v>
      </c>
      <c r="GJ69" s="182" t="s">
        <v>2699</v>
      </c>
      <c r="GK69" s="182" t="s">
        <v>30</v>
      </c>
      <c r="GL69" s="182">
        <v>2</v>
      </c>
      <c r="GM69" s="182" t="s">
        <v>14</v>
      </c>
      <c r="GN69" s="182" t="s">
        <v>14</v>
      </c>
      <c r="GO69" s="179">
        <v>44865</v>
      </c>
      <c r="GP69" s="189" t="s">
        <v>3809</v>
      </c>
      <c r="GQ69" s="189">
        <v>0</v>
      </c>
      <c r="GR69" s="189" t="s">
        <v>2699</v>
      </c>
      <c r="GS69" s="189" t="s">
        <v>30</v>
      </c>
      <c r="GT69" s="189">
        <v>2</v>
      </c>
      <c r="GU69" s="189" t="s">
        <v>14</v>
      </c>
      <c r="GV69" s="189" t="s">
        <v>14</v>
      </c>
      <c r="GW69" s="190">
        <v>44865</v>
      </c>
      <c r="GX69" s="188" t="s">
        <v>3815</v>
      </c>
      <c r="GY69" s="182">
        <v>0</v>
      </c>
      <c r="GZ69" s="182" t="s">
        <v>2699</v>
      </c>
      <c r="HA69" s="182" t="s">
        <v>30</v>
      </c>
      <c r="HB69" s="182">
        <v>2</v>
      </c>
      <c r="HC69" s="182" t="s">
        <v>14</v>
      </c>
      <c r="HD69" s="182" t="s">
        <v>14</v>
      </c>
      <c r="HE69" s="179">
        <v>44865</v>
      </c>
      <c r="HF69" s="189" t="s">
        <v>3807</v>
      </c>
      <c r="HG69" s="189">
        <v>0</v>
      </c>
      <c r="HH69" s="189" t="s">
        <v>2699</v>
      </c>
      <c r="HI69" s="189" t="s">
        <v>30</v>
      </c>
      <c r="HJ69" s="189">
        <v>2</v>
      </c>
      <c r="HK69" s="189" t="s">
        <v>14</v>
      </c>
      <c r="HL69" s="189" t="s">
        <v>14</v>
      </c>
      <c r="HM69" s="190">
        <v>44865</v>
      </c>
      <c r="HN69" s="188" t="s">
        <v>3813</v>
      </c>
      <c r="HO69" s="182">
        <v>0</v>
      </c>
      <c r="HP69" s="182" t="s">
        <v>2699</v>
      </c>
      <c r="HQ69" s="182" t="s">
        <v>30</v>
      </c>
      <c r="HR69" s="182">
        <v>2</v>
      </c>
      <c r="HS69" s="182" t="s">
        <v>14</v>
      </c>
      <c r="HT69" s="182" t="s">
        <v>14</v>
      </c>
      <c r="HU69" s="179">
        <v>44865</v>
      </c>
      <c r="HV69" s="189" t="s">
        <v>3810</v>
      </c>
      <c r="HW69" s="189">
        <v>0</v>
      </c>
      <c r="HX69" s="189" t="s">
        <v>2699</v>
      </c>
      <c r="HY69" s="189" t="s">
        <v>30</v>
      </c>
      <c r="HZ69" s="189">
        <v>2</v>
      </c>
      <c r="IA69" s="189" t="s">
        <v>14</v>
      </c>
      <c r="IB69" s="189" t="s">
        <v>14</v>
      </c>
      <c r="IC69" s="190">
        <v>44865</v>
      </c>
      <c r="ID69" s="188" t="s">
        <v>3812</v>
      </c>
      <c r="IE69" s="182">
        <v>0</v>
      </c>
      <c r="IF69" s="182" t="s">
        <v>2699</v>
      </c>
      <c r="IG69" s="182" t="s">
        <v>30</v>
      </c>
      <c r="IH69" s="182">
        <v>2</v>
      </c>
      <c r="II69" s="182" t="s">
        <v>14</v>
      </c>
      <c r="IJ69" s="182" t="s">
        <v>14</v>
      </c>
      <c r="IK69" s="179">
        <v>44865</v>
      </c>
      <c r="IL69" s="189" t="s">
        <v>3811</v>
      </c>
      <c r="IM69" s="189">
        <v>2</v>
      </c>
      <c r="IN69" s="189" t="s">
        <v>2699</v>
      </c>
      <c r="IO69" s="189" t="s">
        <v>30</v>
      </c>
      <c r="IP69" s="189">
        <v>2</v>
      </c>
      <c r="IQ69" s="189" t="s">
        <v>14</v>
      </c>
      <c r="IR69" s="189" t="s">
        <v>14</v>
      </c>
      <c r="IS69" s="190">
        <v>44865</v>
      </c>
    </row>
    <row r="70" spans="1:253" s="283" customFormat="1" ht="12.95" customHeight="1" x14ac:dyDescent="0.2">
      <c r="A70" s="283" t="s">
        <v>5771</v>
      </c>
      <c r="B70" s="283" t="s">
        <v>9495</v>
      </c>
      <c r="C70" s="283" t="s">
        <v>5772</v>
      </c>
      <c r="D70" s="283" t="s">
        <v>3795</v>
      </c>
      <c r="E70" s="283" t="s">
        <v>8877</v>
      </c>
      <c r="F70" s="283" t="s">
        <v>5776</v>
      </c>
      <c r="G70" s="177">
        <v>30038000</v>
      </c>
      <c r="H70" s="178" t="s">
        <v>5773</v>
      </c>
      <c r="I70" s="178" t="s">
        <v>74</v>
      </c>
      <c r="J70" s="178">
        <v>1</v>
      </c>
      <c r="K70" s="178" t="s">
        <v>5775</v>
      </c>
      <c r="L70" s="178" t="s">
        <v>5774</v>
      </c>
      <c r="M70" s="179">
        <v>44965</v>
      </c>
      <c r="N70" s="188" t="s">
        <v>5780</v>
      </c>
      <c r="O70" s="180">
        <v>581800</v>
      </c>
      <c r="P70" s="180" t="s">
        <v>5777</v>
      </c>
      <c r="Q70" s="180" t="s">
        <v>74</v>
      </c>
      <c r="R70" s="180">
        <v>1</v>
      </c>
      <c r="S70" s="180" t="s">
        <v>5779</v>
      </c>
      <c r="T70" s="180" t="s">
        <v>5778</v>
      </c>
      <c r="U70" s="181">
        <v>44965</v>
      </c>
      <c r="V70" s="188" t="s">
        <v>5784</v>
      </c>
      <c r="W70" s="178">
        <v>30038000</v>
      </c>
      <c r="X70" s="178" t="s">
        <v>5781</v>
      </c>
      <c r="Y70" s="178" t="s">
        <v>74</v>
      </c>
      <c r="Z70" s="178">
        <v>1</v>
      </c>
      <c r="AA70" s="178" t="s">
        <v>5783</v>
      </c>
      <c r="AB70" s="178" t="s">
        <v>5782</v>
      </c>
      <c r="AC70" s="179">
        <v>44965</v>
      </c>
      <c r="AD70" s="188" t="s">
        <v>5788</v>
      </c>
      <c r="AE70" s="186">
        <v>91000</v>
      </c>
      <c r="AF70" s="186" t="s">
        <v>5785</v>
      </c>
      <c r="AG70" s="186" t="s">
        <v>74</v>
      </c>
      <c r="AH70" s="186">
        <v>1</v>
      </c>
      <c r="AI70" s="186" t="s">
        <v>5787</v>
      </c>
      <c r="AJ70" s="186" t="s">
        <v>5786</v>
      </c>
      <c r="AK70" s="187">
        <v>44965</v>
      </c>
      <c r="AL70" s="188" t="s">
        <v>5790</v>
      </c>
      <c r="AM70" s="178">
        <v>34000</v>
      </c>
      <c r="AN70" s="178" t="s">
        <v>5785</v>
      </c>
      <c r="AO70" s="178" t="s">
        <v>74</v>
      </c>
      <c r="AP70" s="178">
        <v>1</v>
      </c>
      <c r="AQ70" s="178" t="s">
        <v>5789</v>
      </c>
      <c r="AR70" s="178" t="s">
        <v>5786</v>
      </c>
      <c r="AS70" s="179">
        <v>44965</v>
      </c>
      <c r="AT70" s="189" t="s">
        <v>5897</v>
      </c>
      <c r="AU70" s="186" t="s">
        <v>14</v>
      </c>
      <c r="AV70" s="186" t="s">
        <v>14</v>
      </c>
      <c r="AW70" s="186" t="s">
        <v>14</v>
      </c>
      <c r="AX70" s="186" t="s">
        <v>14</v>
      </c>
      <c r="AY70" s="186" t="s">
        <v>14</v>
      </c>
      <c r="AZ70" s="186" t="s">
        <v>14</v>
      </c>
      <c r="BA70" s="187">
        <v>44965</v>
      </c>
      <c r="BB70" s="188" t="s">
        <v>9993</v>
      </c>
      <c r="BC70" s="178" t="e">
        <v>#N/A</v>
      </c>
      <c r="BD70" s="178" t="e">
        <v>#N/A</v>
      </c>
      <c r="BE70" s="178" t="e">
        <v>#N/A</v>
      </c>
      <c r="BF70" s="178" t="e">
        <v>#N/A</v>
      </c>
      <c r="BG70" s="178" t="e">
        <v>#N/A</v>
      </c>
      <c r="BH70" s="178" t="e">
        <v>#N/A</v>
      </c>
      <c r="BI70" s="179" t="e">
        <v>#N/A</v>
      </c>
      <c r="BJ70" s="189" t="s">
        <v>5792</v>
      </c>
      <c r="BK70" s="189">
        <v>33</v>
      </c>
      <c r="BL70" s="189" t="s">
        <v>5785</v>
      </c>
      <c r="BM70" s="189" t="s">
        <v>74</v>
      </c>
      <c r="BN70" s="189">
        <v>1</v>
      </c>
      <c r="BO70" s="189" t="s">
        <v>5791</v>
      </c>
      <c r="BP70" s="186" t="s">
        <v>5786</v>
      </c>
      <c r="BQ70" s="190">
        <v>44965</v>
      </c>
      <c r="BR70" s="188" t="s">
        <v>5798</v>
      </c>
      <c r="BS70" s="182">
        <v>23600</v>
      </c>
      <c r="BT70" s="182" t="s">
        <v>5795</v>
      </c>
      <c r="BU70" s="182" t="s">
        <v>74</v>
      </c>
      <c r="BV70" s="182">
        <v>1</v>
      </c>
      <c r="BW70" s="182" t="s">
        <v>5797</v>
      </c>
      <c r="BX70" s="182" t="s">
        <v>5796</v>
      </c>
      <c r="BY70" s="179">
        <v>44965</v>
      </c>
      <c r="BZ70" s="189" t="s">
        <v>5799</v>
      </c>
      <c r="CA70" s="189">
        <v>500</v>
      </c>
      <c r="CB70" s="189" t="s">
        <v>5795</v>
      </c>
      <c r="CC70" s="189" t="s">
        <v>74</v>
      </c>
      <c r="CD70" s="189">
        <v>1</v>
      </c>
      <c r="CE70" s="189" t="s">
        <v>5797</v>
      </c>
      <c r="CF70" s="189" t="s">
        <v>5796</v>
      </c>
      <c r="CG70" s="190">
        <v>44965</v>
      </c>
      <c r="CH70" s="188" t="s">
        <v>9994</v>
      </c>
      <c r="CI70" s="189" t="e">
        <v>#N/A</v>
      </c>
      <c r="CJ70" s="189" t="e">
        <v>#N/A</v>
      </c>
      <c r="CK70" s="189" t="e">
        <v>#N/A</v>
      </c>
      <c r="CL70" s="189" t="e">
        <v>#N/A</v>
      </c>
      <c r="CM70" s="189" t="e">
        <v>#N/A</v>
      </c>
      <c r="CN70" s="189" t="e">
        <v>#N/A</v>
      </c>
      <c r="CO70" s="191" t="e">
        <v>#N/A</v>
      </c>
      <c r="CP70" s="189" t="s">
        <v>5898</v>
      </c>
      <c r="CQ70" s="182" t="s">
        <v>14</v>
      </c>
      <c r="CR70" s="182" t="s">
        <v>14</v>
      </c>
      <c r="CS70" s="182" t="s">
        <v>14</v>
      </c>
      <c r="CT70" s="182" t="s">
        <v>14</v>
      </c>
      <c r="CU70" s="182" t="s">
        <v>14</v>
      </c>
      <c r="CV70" s="182" t="s">
        <v>14</v>
      </c>
      <c r="CW70" s="179">
        <v>44965</v>
      </c>
      <c r="CX70" s="189" t="s">
        <v>5800</v>
      </c>
      <c r="CY70" s="186">
        <v>34000</v>
      </c>
      <c r="CZ70" s="186" t="s">
        <v>5785</v>
      </c>
      <c r="DA70" s="186" t="s">
        <v>74</v>
      </c>
      <c r="DB70" s="186">
        <v>1</v>
      </c>
      <c r="DC70" s="186" t="s">
        <v>5805</v>
      </c>
      <c r="DD70" s="186" t="s">
        <v>5786</v>
      </c>
      <c r="DE70" s="192">
        <v>44965</v>
      </c>
      <c r="DF70" s="188" t="s">
        <v>5802</v>
      </c>
      <c r="DG70" s="178">
        <v>29947000</v>
      </c>
      <c r="DH70" s="182" t="s">
        <v>5773</v>
      </c>
      <c r="DI70" s="182" t="s">
        <v>74</v>
      </c>
      <c r="DJ70" s="182">
        <v>1</v>
      </c>
      <c r="DK70" s="182" t="s">
        <v>5801</v>
      </c>
      <c r="DL70" s="182" t="s">
        <v>5774</v>
      </c>
      <c r="DM70" s="179">
        <v>44965</v>
      </c>
      <c r="DN70" s="189" t="s">
        <v>5804</v>
      </c>
      <c r="DO70" s="186">
        <v>57000</v>
      </c>
      <c r="DP70" s="189" t="s">
        <v>5773</v>
      </c>
      <c r="DQ70" s="189" t="s">
        <v>74</v>
      </c>
      <c r="DR70" s="189">
        <v>1</v>
      </c>
      <c r="DS70" s="189" t="s">
        <v>5803</v>
      </c>
      <c r="DT70" s="189" t="s">
        <v>5774</v>
      </c>
      <c r="DU70" s="190">
        <v>44965</v>
      </c>
      <c r="DV70" s="188" t="s">
        <v>5806</v>
      </c>
      <c r="DW70" s="178">
        <v>34000</v>
      </c>
      <c r="DX70" s="182" t="s">
        <v>5785</v>
      </c>
      <c r="DY70" s="182" t="s">
        <v>74</v>
      </c>
      <c r="DZ70" s="182">
        <v>1</v>
      </c>
      <c r="EA70" s="182" t="s">
        <v>5805</v>
      </c>
      <c r="EB70" s="182" t="s">
        <v>5786</v>
      </c>
      <c r="EC70" s="179">
        <v>44965</v>
      </c>
      <c r="ED70" s="189" t="s">
        <v>5808</v>
      </c>
      <c r="EE70" s="186">
        <v>0</v>
      </c>
      <c r="EF70" s="189" t="s">
        <v>14</v>
      </c>
      <c r="EG70" s="189" t="s">
        <v>14</v>
      </c>
      <c r="EH70" s="189" t="s">
        <v>14</v>
      </c>
      <c r="EI70" s="189" t="s">
        <v>5807</v>
      </c>
      <c r="EJ70" s="189" t="s">
        <v>14</v>
      </c>
      <c r="EK70" s="190">
        <v>44965</v>
      </c>
      <c r="EL70" s="188" t="s">
        <v>5809</v>
      </c>
      <c r="EM70" s="178">
        <v>0</v>
      </c>
      <c r="EN70" s="182" t="s">
        <v>14</v>
      </c>
      <c r="EO70" s="182" t="s">
        <v>14</v>
      </c>
      <c r="EP70" s="182" t="s">
        <v>14</v>
      </c>
      <c r="EQ70" s="182" t="s">
        <v>5807</v>
      </c>
      <c r="ER70" s="182" t="s">
        <v>14</v>
      </c>
      <c r="ES70" s="179">
        <v>44965</v>
      </c>
      <c r="ET70" s="189" t="s">
        <v>5794</v>
      </c>
      <c r="EU70" s="189">
        <v>33</v>
      </c>
      <c r="EV70" s="189" t="s">
        <v>5785</v>
      </c>
      <c r="EW70" s="189" t="s">
        <v>74</v>
      </c>
      <c r="EX70" s="189">
        <v>1</v>
      </c>
      <c r="EY70" s="189" t="s">
        <v>5793</v>
      </c>
      <c r="EZ70" s="189" t="s">
        <v>5786</v>
      </c>
      <c r="FA70" s="190">
        <v>44965</v>
      </c>
      <c r="FB70" s="188" t="s">
        <v>5899</v>
      </c>
      <c r="FC70" s="182" t="s">
        <v>14</v>
      </c>
      <c r="FD70" s="182" t="s">
        <v>14</v>
      </c>
      <c r="FE70" s="182" t="s">
        <v>14</v>
      </c>
      <c r="FF70" s="182" t="s">
        <v>14</v>
      </c>
      <c r="FG70" s="182" t="s">
        <v>14</v>
      </c>
      <c r="FH70" s="182" t="s">
        <v>14</v>
      </c>
      <c r="FI70" s="179">
        <v>44965</v>
      </c>
      <c r="FJ70" s="188" t="s">
        <v>5900</v>
      </c>
      <c r="FK70" s="189" t="s">
        <v>14</v>
      </c>
      <c r="FL70" s="189" t="s">
        <v>14</v>
      </c>
      <c r="FM70" s="189" t="s">
        <v>14</v>
      </c>
      <c r="FN70" s="189" t="s">
        <v>14</v>
      </c>
      <c r="FO70" s="189" t="s">
        <v>14</v>
      </c>
      <c r="FP70" s="186" t="s">
        <v>14</v>
      </c>
      <c r="FQ70" s="187">
        <v>44965</v>
      </c>
      <c r="FR70" s="188" t="s">
        <v>5901</v>
      </c>
      <c r="FS70" s="182" t="s">
        <v>14</v>
      </c>
      <c r="FT70" s="182" t="s">
        <v>14</v>
      </c>
      <c r="FU70" s="182" t="s">
        <v>14</v>
      </c>
      <c r="FV70" s="182" t="s">
        <v>14</v>
      </c>
      <c r="FW70" s="182" t="s">
        <v>14</v>
      </c>
      <c r="FX70" s="182" t="s">
        <v>14</v>
      </c>
      <c r="FY70" s="179">
        <v>44965</v>
      </c>
      <c r="FZ70" s="189" t="s">
        <v>5903</v>
      </c>
      <c r="GA70" s="189">
        <v>0</v>
      </c>
      <c r="GB70" s="189" t="s">
        <v>2699</v>
      </c>
      <c r="GC70" s="189" t="s">
        <v>30</v>
      </c>
      <c r="GD70" s="189">
        <v>2</v>
      </c>
      <c r="GE70" s="189" t="s">
        <v>14</v>
      </c>
      <c r="GF70" s="189" t="s">
        <v>14</v>
      </c>
      <c r="GG70" s="190">
        <v>44965</v>
      </c>
      <c r="GH70" s="188" t="s">
        <v>5909</v>
      </c>
      <c r="GI70" s="182">
        <v>0</v>
      </c>
      <c r="GJ70" s="182" t="s">
        <v>2699</v>
      </c>
      <c r="GK70" s="182" t="s">
        <v>30</v>
      </c>
      <c r="GL70" s="182">
        <v>2</v>
      </c>
      <c r="GM70" s="182" t="s">
        <v>14</v>
      </c>
      <c r="GN70" s="182" t="s">
        <v>14</v>
      </c>
      <c r="GO70" s="179">
        <v>44965</v>
      </c>
      <c r="GP70" s="189" t="s">
        <v>5904</v>
      </c>
      <c r="GQ70" s="189">
        <v>0</v>
      </c>
      <c r="GR70" s="189" t="s">
        <v>2699</v>
      </c>
      <c r="GS70" s="189" t="s">
        <v>30</v>
      </c>
      <c r="GT70" s="189">
        <v>2</v>
      </c>
      <c r="GU70" s="189" t="s">
        <v>14</v>
      </c>
      <c r="GV70" s="189" t="s">
        <v>14</v>
      </c>
      <c r="GW70" s="190">
        <v>44965</v>
      </c>
      <c r="GX70" s="188" t="s">
        <v>5910</v>
      </c>
      <c r="GY70" s="182">
        <v>0</v>
      </c>
      <c r="GZ70" s="182" t="s">
        <v>2699</v>
      </c>
      <c r="HA70" s="182" t="s">
        <v>30</v>
      </c>
      <c r="HB70" s="182">
        <v>2</v>
      </c>
      <c r="HC70" s="182" t="s">
        <v>14</v>
      </c>
      <c r="HD70" s="182" t="s">
        <v>14</v>
      </c>
      <c r="HE70" s="179">
        <v>44965</v>
      </c>
      <c r="HF70" s="189" t="s">
        <v>5902</v>
      </c>
      <c r="HG70" s="189">
        <v>0</v>
      </c>
      <c r="HH70" s="189" t="s">
        <v>2699</v>
      </c>
      <c r="HI70" s="189" t="s">
        <v>30</v>
      </c>
      <c r="HJ70" s="189">
        <v>2</v>
      </c>
      <c r="HK70" s="189" t="s">
        <v>14</v>
      </c>
      <c r="HL70" s="189" t="s">
        <v>14</v>
      </c>
      <c r="HM70" s="190">
        <v>44965</v>
      </c>
      <c r="HN70" s="188" t="s">
        <v>5908</v>
      </c>
      <c r="HO70" s="182">
        <v>0</v>
      </c>
      <c r="HP70" s="182" t="s">
        <v>2699</v>
      </c>
      <c r="HQ70" s="182" t="s">
        <v>30</v>
      </c>
      <c r="HR70" s="182">
        <v>2</v>
      </c>
      <c r="HS70" s="182" t="s">
        <v>14</v>
      </c>
      <c r="HT70" s="182" t="s">
        <v>14</v>
      </c>
      <c r="HU70" s="179">
        <v>44965</v>
      </c>
      <c r="HV70" s="189" t="s">
        <v>5905</v>
      </c>
      <c r="HW70" s="189">
        <v>0</v>
      </c>
      <c r="HX70" s="189" t="s">
        <v>2699</v>
      </c>
      <c r="HY70" s="189" t="s">
        <v>30</v>
      </c>
      <c r="HZ70" s="189">
        <v>2</v>
      </c>
      <c r="IA70" s="189" t="s">
        <v>14</v>
      </c>
      <c r="IB70" s="189" t="s">
        <v>14</v>
      </c>
      <c r="IC70" s="190">
        <v>44965</v>
      </c>
      <c r="ID70" s="188" t="s">
        <v>5907</v>
      </c>
      <c r="IE70" s="182">
        <v>0</v>
      </c>
      <c r="IF70" s="182" t="s">
        <v>2699</v>
      </c>
      <c r="IG70" s="182" t="s">
        <v>30</v>
      </c>
      <c r="IH70" s="182">
        <v>2</v>
      </c>
      <c r="II70" s="182" t="s">
        <v>14</v>
      </c>
      <c r="IJ70" s="182" t="s">
        <v>14</v>
      </c>
      <c r="IK70" s="179">
        <v>44965</v>
      </c>
      <c r="IL70" s="189" t="s">
        <v>5906</v>
      </c>
      <c r="IM70" s="189">
        <v>3</v>
      </c>
      <c r="IN70" s="189" t="s">
        <v>2699</v>
      </c>
      <c r="IO70" s="189" t="s">
        <v>30</v>
      </c>
      <c r="IP70" s="189">
        <v>2</v>
      </c>
      <c r="IQ70" s="189" t="s">
        <v>14</v>
      </c>
      <c r="IR70" s="189" t="s">
        <v>14</v>
      </c>
      <c r="IS70" s="190">
        <v>44965</v>
      </c>
    </row>
    <row r="71" spans="1:253" s="283" customFormat="1" ht="12.95" customHeight="1" x14ac:dyDescent="0.2">
      <c r="A71" s="283" t="s">
        <v>3318</v>
      </c>
      <c r="B71" s="283" t="s">
        <v>9499</v>
      </c>
      <c r="C71" s="283" t="s">
        <v>3319</v>
      </c>
      <c r="D71" s="283" t="s">
        <v>3320</v>
      </c>
      <c r="E71" s="283" t="s">
        <v>8880</v>
      </c>
      <c r="F71" s="283" t="s">
        <v>4717</v>
      </c>
      <c r="G71" s="177">
        <v>118414000</v>
      </c>
      <c r="H71" s="178" t="s">
        <v>4714</v>
      </c>
      <c r="I71" s="178" t="s">
        <v>2025</v>
      </c>
      <c r="J71" s="178">
        <v>2</v>
      </c>
      <c r="K71" s="178" t="s">
        <v>4716</v>
      </c>
      <c r="L71" s="178" t="s">
        <v>4715</v>
      </c>
      <c r="M71" s="179">
        <v>44921</v>
      </c>
      <c r="N71" s="188" t="s">
        <v>4721</v>
      </c>
      <c r="O71" s="180">
        <v>1943950</v>
      </c>
      <c r="P71" s="180" t="s">
        <v>4718</v>
      </c>
      <c r="Q71" s="180" t="s">
        <v>2025</v>
      </c>
      <c r="R71" s="180">
        <v>2</v>
      </c>
      <c r="S71" s="180" t="s">
        <v>4720</v>
      </c>
      <c r="T71" s="180" t="s">
        <v>4719</v>
      </c>
      <c r="U71" s="181">
        <v>44921</v>
      </c>
      <c r="V71" s="188" t="s">
        <v>4723</v>
      </c>
      <c r="W71" s="178">
        <v>118414000</v>
      </c>
      <c r="X71" s="178" t="s">
        <v>4718</v>
      </c>
      <c r="Y71" s="178" t="s">
        <v>19</v>
      </c>
      <c r="Z71" s="178">
        <v>3</v>
      </c>
      <c r="AA71" s="178" t="s">
        <v>4722</v>
      </c>
      <c r="AB71" s="178" t="s">
        <v>4715</v>
      </c>
      <c r="AC71" s="179">
        <v>44921</v>
      </c>
      <c r="AD71" s="188" t="s">
        <v>4727</v>
      </c>
      <c r="AE71" s="186">
        <v>607000</v>
      </c>
      <c r="AF71" s="186" t="s">
        <v>4724</v>
      </c>
      <c r="AG71" s="186" t="s">
        <v>19</v>
      </c>
      <c r="AH71" s="186">
        <v>3</v>
      </c>
      <c r="AI71" s="186" t="s">
        <v>4726</v>
      </c>
      <c r="AJ71" s="186" t="s">
        <v>4725</v>
      </c>
      <c r="AK71" s="187">
        <v>44921</v>
      </c>
      <c r="AL71" s="188" t="s">
        <v>4728</v>
      </c>
      <c r="AM71" s="178">
        <v>607000</v>
      </c>
      <c r="AN71" s="178" t="s">
        <v>4724</v>
      </c>
      <c r="AO71" s="178" t="s">
        <v>19</v>
      </c>
      <c r="AP71" s="178">
        <v>3</v>
      </c>
      <c r="AQ71" s="178" t="s">
        <v>4726</v>
      </c>
      <c r="AR71" s="178" t="s">
        <v>4725</v>
      </c>
      <c r="AS71" s="179">
        <v>44921</v>
      </c>
      <c r="AT71" s="189" t="s">
        <v>4730</v>
      </c>
      <c r="AU71" s="186" t="s">
        <v>14</v>
      </c>
      <c r="AV71" s="186" t="s">
        <v>14</v>
      </c>
      <c r="AW71" s="186" t="s">
        <v>14</v>
      </c>
      <c r="AX71" s="186" t="s">
        <v>14</v>
      </c>
      <c r="AY71" s="186" t="s">
        <v>4729</v>
      </c>
      <c r="AZ71" s="186" t="s">
        <v>14</v>
      </c>
      <c r="BA71" s="187">
        <v>44921</v>
      </c>
      <c r="BB71" s="188" t="s">
        <v>4741</v>
      </c>
      <c r="BC71" s="178" t="s">
        <v>14</v>
      </c>
      <c r="BD71" s="178" t="s">
        <v>14</v>
      </c>
      <c r="BE71" s="178" t="s">
        <v>14</v>
      </c>
      <c r="BF71" s="178" t="s">
        <v>14</v>
      </c>
      <c r="BG71" s="178" t="s">
        <v>4740</v>
      </c>
      <c r="BH71" s="178" t="s">
        <v>14</v>
      </c>
      <c r="BI71" s="179">
        <v>44921</v>
      </c>
      <c r="BJ71" s="189" t="s">
        <v>6674</v>
      </c>
      <c r="BK71" s="189">
        <v>8576</v>
      </c>
      <c r="BL71" s="189" t="s">
        <v>6671</v>
      </c>
      <c r="BM71" s="189" t="s">
        <v>2025</v>
      </c>
      <c r="BN71" s="189">
        <v>2</v>
      </c>
      <c r="BO71" s="189" t="s">
        <v>6673</v>
      </c>
      <c r="BP71" s="186" t="s">
        <v>6672</v>
      </c>
      <c r="BQ71" s="190">
        <v>44978</v>
      </c>
      <c r="BR71" s="188" t="s">
        <v>4743</v>
      </c>
      <c r="BS71" s="182" t="s">
        <v>14</v>
      </c>
      <c r="BT71" s="182" t="s">
        <v>14</v>
      </c>
      <c r="BU71" s="182" t="s">
        <v>14</v>
      </c>
      <c r="BV71" s="182" t="s">
        <v>14</v>
      </c>
      <c r="BW71" s="182" t="s">
        <v>4742</v>
      </c>
      <c r="BX71" s="182" t="s">
        <v>14</v>
      </c>
      <c r="BY71" s="179">
        <v>44921</v>
      </c>
      <c r="BZ71" s="189" t="s">
        <v>4745</v>
      </c>
      <c r="CA71" s="189" t="s">
        <v>14</v>
      </c>
      <c r="CB71" s="189" t="s">
        <v>14</v>
      </c>
      <c r="CC71" s="189" t="s">
        <v>14</v>
      </c>
      <c r="CD71" s="189" t="s">
        <v>14</v>
      </c>
      <c r="CE71" s="189" t="s">
        <v>4744</v>
      </c>
      <c r="CF71" s="189" t="s">
        <v>14</v>
      </c>
      <c r="CG71" s="190">
        <v>44921</v>
      </c>
      <c r="CH71" s="188" t="s">
        <v>9995</v>
      </c>
      <c r="CI71" s="189" t="e">
        <v>#N/A</v>
      </c>
      <c r="CJ71" s="189" t="e">
        <v>#N/A</v>
      </c>
      <c r="CK71" s="189" t="e">
        <v>#N/A</v>
      </c>
      <c r="CL71" s="189" t="e">
        <v>#N/A</v>
      </c>
      <c r="CM71" s="189" t="e">
        <v>#N/A</v>
      </c>
      <c r="CN71" s="189" t="e">
        <v>#N/A</v>
      </c>
      <c r="CO71" s="191" t="e">
        <v>#N/A</v>
      </c>
      <c r="CP71" s="189" t="s">
        <v>4747</v>
      </c>
      <c r="CQ71" s="182" t="s">
        <v>14</v>
      </c>
      <c r="CR71" s="182" t="s">
        <v>14</v>
      </c>
      <c r="CS71" s="182" t="s">
        <v>14</v>
      </c>
      <c r="CT71" s="182" t="s">
        <v>14</v>
      </c>
      <c r="CU71" s="182" t="s">
        <v>4746</v>
      </c>
      <c r="CV71" s="182" t="s">
        <v>14</v>
      </c>
      <c r="CW71" s="179">
        <v>44921</v>
      </c>
      <c r="CX71" s="189" t="s">
        <v>6678</v>
      </c>
      <c r="CY71" s="186">
        <v>101000</v>
      </c>
      <c r="CZ71" s="186" t="s">
        <v>6677</v>
      </c>
      <c r="DA71" s="186" t="s">
        <v>19</v>
      </c>
      <c r="DB71" s="186">
        <v>3</v>
      </c>
      <c r="DC71" s="186" t="s">
        <v>6684</v>
      </c>
      <c r="DD71" s="186" t="s">
        <v>6683</v>
      </c>
      <c r="DE71" s="192">
        <v>44978</v>
      </c>
      <c r="DF71" s="188" t="s">
        <v>6681</v>
      </c>
      <c r="DG71" s="178">
        <v>117806000</v>
      </c>
      <c r="DH71" s="182" t="s">
        <v>6679</v>
      </c>
      <c r="DI71" s="182" t="s">
        <v>19</v>
      </c>
      <c r="DJ71" s="182">
        <v>3</v>
      </c>
      <c r="DK71" s="182" t="s">
        <v>2071</v>
      </c>
      <c r="DL71" s="182" t="s">
        <v>6680</v>
      </c>
      <c r="DM71" s="179">
        <v>44978</v>
      </c>
      <c r="DN71" s="189" t="s">
        <v>6682</v>
      </c>
      <c r="DO71" s="186">
        <v>506000</v>
      </c>
      <c r="DP71" s="189" t="s">
        <v>4724</v>
      </c>
      <c r="DQ71" s="189" t="s">
        <v>19</v>
      </c>
      <c r="DR71" s="189">
        <v>3</v>
      </c>
      <c r="DS71" s="189" t="s">
        <v>4945</v>
      </c>
      <c r="DT71" s="189" t="s">
        <v>6680</v>
      </c>
      <c r="DU71" s="190">
        <v>44978</v>
      </c>
      <c r="DV71" s="188" t="s">
        <v>6685</v>
      </c>
      <c r="DW71" s="178">
        <v>101000</v>
      </c>
      <c r="DX71" s="182" t="s">
        <v>6677</v>
      </c>
      <c r="DY71" s="182" t="s">
        <v>19</v>
      </c>
      <c r="DZ71" s="182">
        <v>3</v>
      </c>
      <c r="EA71" s="182" t="s">
        <v>6684</v>
      </c>
      <c r="EB71" s="182" t="s">
        <v>6683</v>
      </c>
      <c r="EC71" s="179">
        <v>44978</v>
      </c>
      <c r="ED71" s="189" t="s">
        <v>4732</v>
      </c>
      <c r="EE71" s="186">
        <v>0</v>
      </c>
      <c r="EF71" s="189" t="s">
        <v>14</v>
      </c>
      <c r="EG71" s="189" t="s">
        <v>14</v>
      </c>
      <c r="EH71" s="189" t="s">
        <v>14</v>
      </c>
      <c r="EI71" s="189" t="s">
        <v>4731</v>
      </c>
      <c r="EJ71" s="189" t="s">
        <v>14</v>
      </c>
      <c r="EK71" s="190">
        <v>44921</v>
      </c>
      <c r="EL71" s="188" t="s">
        <v>4734</v>
      </c>
      <c r="EM71" s="178">
        <v>0</v>
      </c>
      <c r="EN71" s="182" t="s">
        <v>14</v>
      </c>
      <c r="EO71" s="182" t="s">
        <v>14</v>
      </c>
      <c r="EP71" s="182" t="s">
        <v>14</v>
      </c>
      <c r="EQ71" s="182" t="s">
        <v>4733</v>
      </c>
      <c r="ER71" s="182" t="s">
        <v>14</v>
      </c>
      <c r="ES71" s="179">
        <v>44921</v>
      </c>
      <c r="ET71" s="189" t="s">
        <v>6676</v>
      </c>
      <c r="EU71" s="189">
        <v>8576</v>
      </c>
      <c r="EV71" s="189" t="s">
        <v>6671</v>
      </c>
      <c r="EW71" s="189" t="s">
        <v>2025</v>
      </c>
      <c r="EX71" s="189">
        <v>2</v>
      </c>
      <c r="EY71" s="189" t="s">
        <v>6675</v>
      </c>
      <c r="EZ71" s="189" t="s">
        <v>6672</v>
      </c>
      <c r="FA71" s="190">
        <v>44978</v>
      </c>
      <c r="FB71" s="188" t="s">
        <v>4735</v>
      </c>
      <c r="FC71" s="182">
        <v>5</v>
      </c>
      <c r="FD71" s="182" t="s">
        <v>4724</v>
      </c>
      <c r="FE71" s="182" t="s">
        <v>19</v>
      </c>
      <c r="FF71" s="182">
        <v>3</v>
      </c>
      <c r="FG71" s="182" t="s">
        <v>2363</v>
      </c>
      <c r="FH71" s="182" t="s">
        <v>4725</v>
      </c>
      <c r="FI71" s="179">
        <v>44921</v>
      </c>
      <c r="FJ71" s="188" t="s">
        <v>4737</v>
      </c>
      <c r="FK71" s="189" t="s">
        <v>14</v>
      </c>
      <c r="FL71" s="189" t="s">
        <v>14</v>
      </c>
      <c r="FM71" s="189" t="s">
        <v>14</v>
      </c>
      <c r="FN71" s="189" t="s">
        <v>14</v>
      </c>
      <c r="FO71" s="189" t="s">
        <v>4736</v>
      </c>
      <c r="FP71" s="186" t="s">
        <v>14</v>
      </c>
      <c r="FQ71" s="187">
        <v>44921</v>
      </c>
      <c r="FR71" s="188" t="s">
        <v>4739</v>
      </c>
      <c r="FS71" s="182" t="s">
        <v>14</v>
      </c>
      <c r="FT71" s="182" t="s">
        <v>14</v>
      </c>
      <c r="FU71" s="182" t="s">
        <v>14</v>
      </c>
      <c r="FV71" s="182" t="s">
        <v>14</v>
      </c>
      <c r="FW71" s="182" t="s">
        <v>4738</v>
      </c>
      <c r="FX71" s="182" t="s">
        <v>14</v>
      </c>
      <c r="FY71" s="179">
        <v>44921</v>
      </c>
      <c r="FZ71" s="189" t="s">
        <v>3322</v>
      </c>
      <c r="GA71" s="189">
        <v>0</v>
      </c>
      <c r="GB71" s="189" t="s">
        <v>2699</v>
      </c>
      <c r="GC71" s="189" t="s">
        <v>30</v>
      </c>
      <c r="GD71" s="189">
        <v>2</v>
      </c>
      <c r="GE71" s="189" t="s">
        <v>14</v>
      </c>
      <c r="GF71" s="189" t="s">
        <v>14</v>
      </c>
      <c r="GG71" s="190">
        <v>44863</v>
      </c>
      <c r="GH71" s="188" t="s">
        <v>3328</v>
      </c>
      <c r="GI71" s="182">
        <v>1</v>
      </c>
      <c r="GJ71" s="182" t="s">
        <v>2699</v>
      </c>
      <c r="GK71" s="182" t="s">
        <v>30</v>
      </c>
      <c r="GL71" s="182">
        <v>2</v>
      </c>
      <c r="GM71" s="182" t="s">
        <v>14</v>
      </c>
      <c r="GN71" s="182" t="s">
        <v>14</v>
      </c>
      <c r="GO71" s="179">
        <v>44863</v>
      </c>
      <c r="GP71" s="189" t="s">
        <v>3323</v>
      </c>
      <c r="GQ71" s="189">
        <v>0</v>
      </c>
      <c r="GR71" s="189" t="s">
        <v>2699</v>
      </c>
      <c r="GS71" s="189" t="s">
        <v>30</v>
      </c>
      <c r="GT71" s="189">
        <v>2</v>
      </c>
      <c r="GU71" s="189" t="s">
        <v>14</v>
      </c>
      <c r="GV71" s="189" t="s">
        <v>14</v>
      </c>
      <c r="GW71" s="190">
        <v>44863</v>
      </c>
      <c r="GX71" s="188" t="s">
        <v>3329</v>
      </c>
      <c r="GY71" s="182">
        <v>0</v>
      </c>
      <c r="GZ71" s="182" t="s">
        <v>2699</v>
      </c>
      <c r="HA71" s="182" t="s">
        <v>30</v>
      </c>
      <c r="HB71" s="182">
        <v>2</v>
      </c>
      <c r="HC71" s="182" t="s">
        <v>14</v>
      </c>
      <c r="HD71" s="182" t="s">
        <v>14</v>
      </c>
      <c r="HE71" s="179">
        <v>44863</v>
      </c>
      <c r="HF71" s="189" t="s">
        <v>3321</v>
      </c>
      <c r="HG71" s="189">
        <v>2</v>
      </c>
      <c r="HH71" s="189" t="s">
        <v>2699</v>
      </c>
      <c r="HI71" s="189" t="s">
        <v>30</v>
      </c>
      <c r="HJ71" s="189">
        <v>2</v>
      </c>
      <c r="HK71" s="189" t="s">
        <v>14</v>
      </c>
      <c r="HL71" s="189" t="s">
        <v>14</v>
      </c>
      <c r="HM71" s="190">
        <v>44863</v>
      </c>
      <c r="HN71" s="188" t="s">
        <v>3327</v>
      </c>
      <c r="HO71" s="182">
        <v>3</v>
      </c>
      <c r="HP71" s="182" t="s">
        <v>2699</v>
      </c>
      <c r="HQ71" s="182" t="s">
        <v>30</v>
      </c>
      <c r="HR71" s="182">
        <v>2</v>
      </c>
      <c r="HS71" s="182" t="s">
        <v>14</v>
      </c>
      <c r="HT71" s="182" t="s">
        <v>14</v>
      </c>
      <c r="HU71" s="179">
        <v>44863</v>
      </c>
      <c r="HV71" s="189" t="s">
        <v>3324</v>
      </c>
      <c r="HW71" s="189">
        <v>1</v>
      </c>
      <c r="HX71" s="189" t="s">
        <v>2699</v>
      </c>
      <c r="HY71" s="189" t="s">
        <v>30</v>
      </c>
      <c r="HZ71" s="189">
        <v>2</v>
      </c>
      <c r="IA71" s="189" t="s">
        <v>14</v>
      </c>
      <c r="IB71" s="189" t="s">
        <v>14</v>
      </c>
      <c r="IC71" s="190">
        <v>44863</v>
      </c>
      <c r="ID71" s="188" t="s">
        <v>3326</v>
      </c>
      <c r="IE71" s="182">
        <v>0</v>
      </c>
      <c r="IF71" s="182" t="s">
        <v>2699</v>
      </c>
      <c r="IG71" s="182" t="s">
        <v>30</v>
      </c>
      <c r="IH71" s="182">
        <v>2</v>
      </c>
      <c r="II71" s="182" t="s">
        <v>14</v>
      </c>
      <c r="IJ71" s="182" t="s">
        <v>14</v>
      </c>
      <c r="IK71" s="179">
        <v>44863</v>
      </c>
      <c r="IL71" s="189" t="s">
        <v>3325</v>
      </c>
      <c r="IM71" s="189">
        <v>3</v>
      </c>
      <c r="IN71" s="189" t="s">
        <v>2699</v>
      </c>
      <c r="IO71" s="189" t="s">
        <v>30</v>
      </c>
      <c r="IP71" s="189">
        <v>2</v>
      </c>
      <c r="IQ71" s="189" t="s">
        <v>14</v>
      </c>
      <c r="IR71" s="189" t="s">
        <v>14</v>
      </c>
      <c r="IS71" s="190">
        <v>44863</v>
      </c>
    </row>
    <row r="72" spans="1:253" s="283" customFormat="1" ht="12.95" customHeight="1" x14ac:dyDescent="0.2">
      <c r="A72" s="283" t="s">
        <v>3330</v>
      </c>
      <c r="B72" s="283" t="s">
        <v>9499</v>
      </c>
      <c r="C72" s="283" t="s">
        <v>3331</v>
      </c>
      <c r="D72" s="283" t="s">
        <v>3320</v>
      </c>
      <c r="E72" s="283" t="s">
        <v>8880</v>
      </c>
      <c r="F72" s="283" t="s">
        <v>4748</v>
      </c>
      <c r="G72" s="177">
        <v>118414000</v>
      </c>
      <c r="H72" s="178" t="s">
        <v>4714</v>
      </c>
      <c r="I72" s="178" t="s">
        <v>2025</v>
      </c>
      <c r="J72" s="178">
        <v>2</v>
      </c>
      <c r="K72" s="178" t="s">
        <v>4716</v>
      </c>
      <c r="L72" s="178" t="s">
        <v>4715</v>
      </c>
      <c r="M72" s="179">
        <v>44921</v>
      </c>
      <c r="N72" s="188" t="s">
        <v>4751</v>
      </c>
      <c r="O72" s="180">
        <v>1943950</v>
      </c>
      <c r="P72" s="180" t="s">
        <v>4718</v>
      </c>
      <c r="Q72" s="180" t="s">
        <v>2025</v>
      </c>
      <c r="R72" s="180">
        <v>2</v>
      </c>
      <c r="S72" s="180" t="s">
        <v>4750</v>
      </c>
      <c r="T72" s="180" t="s">
        <v>4749</v>
      </c>
      <c r="U72" s="181">
        <v>44921</v>
      </c>
      <c r="V72" s="188" t="s">
        <v>4754</v>
      </c>
      <c r="W72" s="178">
        <v>118414000</v>
      </c>
      <c r="X72" s="178" t="s">
        <v>4718</v>
      </c>
      <c r="Y72" s="178" t="s">
        <v>19</v>
      </c>
      <c r="Z72" s="178">
        <v>3</v>
      </c>
      <c r="AA72" s="178" t="s">
        <v>4753</v>
      </c>
      <c r="AB72" s="178" t="s">
        <v>4752</v>
      </c>
      <c r="AC72" s="179">
        <v>44921</v>
      </c>
      <c r="AD72" s="188" t="s">
        <v>4758</v>
      </c>
      <c r="AE72" s="186">
        <v>379000</v>
      </c>
      <c r="AF72" s="186" t="s">
        <v>4755</v>
      </c>
      <c r="AG72" s="186" t="s">
        <v>19</v>
      </c>
      <c r="AH72" s="186">
        <v>3</v>
      </c>
      <c r="AI72" s="186" t="s">
        <v>4757</v>
      </c>
      <c r="AJ72" s="186" t="s">
        <v>4756</v>
      </c>
      <c r="AK72" s="187">
        <v>44921</v>
      </c>
      <c r="AL72" s="188" t="s">
        <v>4760</v>
      </c>
      <c r="AM72" s="178">
        <v>379000</v>
      </c>
      <c r="AN72" s="178" t="s">
        <v>4755</v>
      </c>
      <c r="AO72" s="178" t="s">
        <v>2025</v>
      </c>
      <c r="AP72" s="178">
        <v>2</v>
      </c>
      <c r="AQ72" s="178" t="s">
        <v>4759</v>
      </c>
      <c r="AR72" s="178" t="s">
        <v>4756</v>
      </c>
      <c r="AS72" s="179">
        <v>44921</v>
      </c>
      <c r="AT72" s="189" t="s">
        <v>4761</v>
      </c>
      <c r="AU72" s="186" t="s">
        <v>14</v>
      </c>
      <c r="AV72" s="186" t="s">
        <v>14</v>
      </c>
      <c r="AW72" s="186" t="s">
        <v>14</v>
      </c>
      <c r="AX72" s="186" t="s">
        <v>14</v>
      </c>
      <c r="AY72" s="186" t="s">
        <v>4729</v>
      </c>
      <c r="AZ72" s="186" t="s">
        <v>14</v>
      </c>
      <c r="BA72" s="187">
        <v>44921</v>
      </c>
      <c r="BB72" s="188" t="s">
        <v>4774</v>
      </c>
      <c r="BC72" s="178" t="s">
        <v>14</v>
      </c>
      <c r="BD72" s="178" t="s">
        <v>14</v>
      </c>
      <c r="BE72" s="178" t="s">
        <v>14</v>
      </c>
      <c r="BF72" s="178" t="s">
        <v>14</v>
      </c>
      <c r="BG72" s="178" t="s">
        <v>4740</v>
      </c>
      <c r="BH72" s="178" t="s">
        <v>14</v>
      </c>
      <c r="BI72" s="179">
        <v>44921</v>
      </c>
      <c r="BJ72" s="189" t="s">
        <v>6687</v>
      </c>
      <c r="BK72" s="189">
        <v>7786</v>
      </c>
      <c r="BL72" s="189" t="s">
        <v>6686</v>
      </c>
      <c r="BM72" s="189" t="s">
        <v>2025</v>
      </c>
      <c r="BN72" s="189">
        <v>2</v>
      </c>
      <c r="BO72" s="189" t="s">
        <v>6675</v>
      </c>
      <c r="BP72" s="186" t="s">
        <v>1485</v>
      </c>
      <c r="BQ72" s="190">
        <v>44978</v>
      </c>
      <c r="BR72" s="188" t="s">
        <v>4775</v>
      </c>
      <c r="BS72" s="182" t="s">
        <v>14</v>
      </c>
      <c r="BT72" s="182" t="s">
        <v>14</v>
      </c>
      <c r="BU72" s="182" t="s">
        <v>14</v>
      </c>
      <c r="BV72" s="182" t="s">
        <v>14</v>
      </c>
      <c r="BW72" s="182" t="s">
        <v>4742</v>
      </c>
      <c r="BX72" s="182" t="s">
        <v>14</v>
      </c>
      <c r="BY72" s="179">
        <v>44921</v>
      </c>
      <c r="BZ72" s="189" t="s">
        <v>4776</v>
      </c>
      <c r="CA72" s="189" t="s">
        <v>14</v>
      </c>
      <c r="CB72" s="189" t="s">
        <v>14</v>
      </c>
      <c r="CC72" s="189" t="s">
        <v>14</v>
      </c>
      <c r="CD72" s="189" t="s">
        <v>14</v>
      </c>
      <c r="CE72" s="189" t="s">
        <v>4744</v>
      </c>
      <c r="CF72" s="189" t="s">
        <v>14</v>
      </c>
      <c r="CG72" s="190">
        <v>44921</v>
      </c>
      <c r="CH72" s="188" t="s">
        <v>9996</v>
      </c>
      <c r="CI72" s="189" t="e">
        <v>#N/A</v>
      </c>
      <c r="CJ72" s="189" t="e">
        <v>#N/A</v>
      </c>
      <c r="CK72" s="189" t="e">
        <v>#N/A</v>
      </c>
      <c r="CL72" s="189" t="e">
        <v>#N/A</v>
      </c>
      <c r="CM72" s="189" t="e">
        <v>#N/A</v>
      </c>
      <c r="CN72" s="189" t="e">
        <v>#N/A</v>
      </c>
      <c r="CO72" s="191" t="e">
        <v>#N/A</v>
      </c>
      <c r="CP72" s="189" t="s">
        <v>4777</v>
      </c>
      <c r="CQ72" s="182" t="s">
        <v>14</v>
      </c>
      <c r="CR72" s="182" t="s">
        <v>14</v>
      </c>
      <c r="CS72" s="182" t="s">
        <v>14</v>
      </c>
      <c r="CT72" s="182" t="s">
        <v>14</v>
      </c>
      <c r="CU72" s="182" t="s">
        <v>4746</v>
      </c>
      <c r="CV72" s="182" t="s">
        <v>14</v>
      </c>
      <c r="CW72" s="179">
        <v>44921</v>
      </c>
      <c r="CX72" s="189" t="s">
        <v>4762</v>
      </c>
      <c r="CY72" s="186" t="s">
        <v>14</v>
      </c>
      <c r="CZ72" s="186" t="s">
        <v>14</v>
      </c>
      <c r="DA72" s="186" t="s">
        <v>14</v>
      </c>
      <c r="DB72" s="186" t="s">
        <v>14</v>
      </c>
      <c r="DC72" s="186" t="s">
        <v>4767</v>
      </c>
      <c r="DD72" s="186" t="s">
        <v>14</v>
      </c>
      <c r="DE72" s="192">
        <v>44921</v>
      </c>
      <c r="DF72" s="188" t="s">
        <v>4764</v>
      </c>
      <c r="DG72" s="178">
        <v>118035000</v>
      </c>
      <c r="DH72" s="182" t="s">
        <v>4763</v>
      </c>
      <c r="DI72" s="182" t="s">
        <v>19</v>
      </c>
      <c r="DJ72" s="182">
        <v>3</v>
      </c>
      <c r="DK72" s="182" t="s">
        <v>2071</v>
      </c>
      <c r="DL72" s="182" t="s">
        <v>4756</v>
      </c>
      <c r="DM72" s="179">
        <v>44921</v>
      </c>
      <c r="DN72" s="189" t="s">
        <v>4766</v>
      </c>
      <c r="DO72" s="186">
        <v>379000</v>
      </c>
      <c r="DP72" s="189" t="s">
        <v>4755</v>
      </c>
      <c r="DQ72" s="189" t="s">
        <v>19</v>
      </c>
      <c r="DR72" s="189">
        <v>3</v>
      </c>
      <c r="DS72" s="189" t="s">
        <v>4765</v>
      </c>
      <c r="DT72" s="189" t="s">
        <v>4756</v>
      </c>
      <c r="DU72" s="190">
        <v>44921</v>
      </c>
      <c r="DV72" s="188" t="s">
        <v>4768</v>
      </c>
      <c r="DW72" s="178" t="s">
        <v>14</v>
      </c>
      <c r="DX72" s="182" t="s">
        <v>14</v>
      </c>
      <c r="DY72" s="182" t="s">
        <v>14</v>
      </c>
      <c r="DZ72" s="182" t="s">
        <v>14</v>
      </c>
      <c r="EA72" s="182" t="s">
        <v>4767</v>
      </c>
      <c r="EB72" s="182" t="s">
        <v>14</v>
      </c>
      <c r="EC72" s="179">
        <v>44921</v>
      </c>
      <c r="ED72" s="189" t="s">
        <v>4769</v>
      </c>
      <c r="EE72" s="186" t="s">
        <v>14</v>
      </c>
      <c r="EF72" s="189" t="s">
        <v>14</v>
      </c>
      <c r="EG72" s="189" t="s">
        <v>14</v>
      </c>
      <c r="EH72" s="189" t="s">
        <v>14</v>
      </c>
      <c r="EI72" s="189" t="s">
        <v>4731</v>
      </c>
      <c r="EJ72" s="189" t="s">
        <v>14</v>
      </c>
      <c r="EK72" s="190">
        <v>44921</v>
      </c>
      <c r="EL72" s="188" t="s">
        <v>4770</v>
      </c>
      <c r="EM72" s="178" t="s">
        <v>14</v>
      </c>
      <c r="EN72" s="182" t="s">
        <v>14</v>
      </c>
      <c r="EO72" s="182" t="s">
        <v>14</v>
      </c>
      <c r="EP72" s="182" t="s">
        <v>14</v>
      </c>
      <c r="EQ72" s="182" t="s">
        <v>4733</v>
      </c>
      <c r="ER72" s="182" t="s">
        <v>14</v>
      </c>
      <c r="ES72" s="179">
        <v>44921</v>
      </c>
      <c r="ET72" s="189" t="s">
        <v>6688</v>
      </c>
      <c r="EU72" s="189">
        <v>8576</v>
      </c>
      <c r="EV72" s="189" t="s">
        <v>6671</v>
      </c>
      <c r="EW72" s="189" t="s">
        <v>2025</v>
      </c>
      <c r="EX72" s="189">
        <v>2</v>
      </c>
      <c r="EY72" s="189" t="s">
        <v>6675</v>
      </c>
      <c r="EZ72" s="189" t="s">
        <v>6672</v>
      </c>
      <c r="FA72" s="190">
        <v>44978</v>
      </c>
      <c r="FB72" s="188" t="s">
        <v>4771</v>
      </c>
      <c r="FC72" s="182">
        <v>5</v>
      </c>
      <c r="FD72" s="182" t="s">
        <v>4755</v>
      </c>
      <c r="FE72" s="182" t="s">
        <v>2025</v>
      </c>
      <c r="FF72" s="182">
        <v>2</v>
      </c>
      <c r="FG72" s="182" t="s">
        <v>2363</v>
      </c>
      <c r="FH72" s="182" t="s">
        <v>4756</v>
      </c>
      <c r="FI72" s="179">
        <v>44921</v>
      </c>
      <c r="FJ72" s="188" t="s">
        <v>4772</v>
      </c>
      <c r="FK72" s="189" t="s">
        <v>14</v>
      </c>
      <c r="FL72" s="189" t="s">
        <v>14</v>
      </c>
      <c r="FM72" s="189" t="s">
        <v>14</v>
      </c>
      <c r="FN72" s="189" t="s">
        <v>14</v>
      </c>
      <c r="FO72" s="189" t="s">
        <v>4736</v>
      </c>
      <c r="FP72" s="186" t="s">
        <v>14</v>
      </c>
      <c r="FQ72" s="187">
        <v>44921</v>
      </c>
      <c r="FR72" s="188" t="s">
        <v>4773</v>
      </c>
      <c r="FS72" s="182" t="s">
        <v>14</v>
      </c>
      <c r="FT72" s="182" t="s">
        <v>14</v>
      </c>
      <c r="FU72" s="182" t="s">
        <v>14</v>
      </c>
      <c r="FV72" s="182" t="s">
        <v>14</v>
      </c>
      <c r="FW72" s="182" t="s">
        <v>4738</v>
      </c>
      <c r="FX72" s="182" t="s">
        <v>14</v>
      </c>
      <c r="FY72" s="179">
        <v>44921</v>
      </c>
      <c r="FZ72" s="189" t="s">
        <v>3333</v>
      </c>
      <c r="GA72" s="189">
        <v>0</v>
      </c>
      <c r="GB72" s="189" t="s">
        <v>2699</v>
      </c>
      <c r="GC72" s="189" t="s">
        <v>30</v>
      </c>
      <c r="GD72" s="189">
        <v>2</v>
      </c>
      <c r="GE72" s="189" t="s">
        <v>14</v>
      </c>
      <c r="GF72" s="189" t="s">
        <v>14</v>
      </c>
      <c r="GG72" s="190">
        <v>44863</v>
      </c>
      <c r="GH72" s="188" t="s">
        <v>3339</v>
      </c>
      <c r="GI72" s="182">
        <v>1</v>
      </c>
      <c r="GJ72" s="182" t="s">
        <v>2699</v>
      </c>
      <c r="GK72" s="182" t="s">
        <v>30</v>
      </c>
      <c r="GL72" s="182">
        <v>2</v>
      </c>
      <c r="GM72" s="182" t="s">
        <v>14</v>
      </c>
      <c r="GN72" s="182" t="s">
        <v>14</v>
      </c>
      <c r="GO72" s="179">
        <v>44863</v>
      </c>
      <c r="GP72" s="189" t="s">
        <v>3334</v>
      </c>
      <c r="GQ72" s="189">
        <v>0</v>
      </c>
      <c r="GR72" s="189" t="s">
        <v>2699</v>
      </c>
      <c r="GS72" s="189" t="s">
        <v>30</v>
      </c>
      <c r="GT72" s="189">
        <v>2</v>
      </c>
      <c r="GU72" s="189" t="s">
        <v>14</v>
      </c>
      <c r="GV72" s="189" t="s">
        <v>14</v>
      </c>
      <c r="GW72" s="190">
        <v>44863</v>
      </c>
      <c r="GX72" s="188" t="s">
        <v>3340</v>
      </c>
      <c r="GY72" s="182">
        <v>0</v>
      </c>
      <c r="GZ72" s="182" t="s">
        <v>2699</v>
      </c>
      <c r="HA72" s="182" t="s">
        <v>30</v>
      </c>
      <c r="HB72" s="182">
        <v>2</v>
      </c>
      <c r="HC72" s="182" t="s">
        <v>14</v>
      </c>
      <c r="HD72" s="182" t="s">
        <v>14</v>
      </c>
      <c r="HE72" s="179">
        <v>44863</v>
      </c>
      <c r="HF72" s="189" t="s">
        <v>3332</v>
      </c>
      <c r="HG72" s="189">
        <v>2</v>
      </c>
      <c r="HH72" s="189" t="s">
        <v>2699</v>
      </c>
      <c r="HI72" s="189" t="s">
        <v>30</v>
      </c>
      <c r="HJ72" s="189">
        <v>2</v>
      </c>
      <c r="HK72" s="189" t="s">
        <v>14</v>
      </c>
      <c r="HL72" s="189" t="s">
        <v>14</v>
      </c>
      <c r="HM72" s="190">
        <v>44863</v>
      </c>
      <c r="HN72" s="188" t="s">
        <v>3338</v>
      </c>
      <c r="HO72" s="182">
        <v>1</v>
      </c>
      <c r="HP72" s="182" t="s">
        <v>2699</v>
      </c>
      <c r="HQ72" s="182" t="s">
        <v>30</v>
      </c>
      <c r="HR72" s="182">
        <v>2</v>
      </c>
      <c r="HS72" s="182" t="s">
        <v>14</v>
      </c>
      <c r="HT72" s="182" t="s">
        <v>14</v>
      </c>
      <c r="HU72" s="179">
        <v>44863</v>
      </c>
      <c r="HV72" s="189" t="s">
        <v>3335</v>
      </c>
      <c r="HW72" s="189">
        <v>1</v>
      </c>
      <c r="HX72" s="189" t="s">
        <v>2699</v>
      </c>
      <c r="HY72" s="189" t="s">
        <v>30</v>
      </c>
      <c r="HZ72" s="189">
        <v>2</v>
      </c>
      <c r="IA72" s="189" t="s">
        <v>14</v>
      </c>
      <c r="IB72" s="189" t="s">
        <v>14</v>
      </c>
      <c r="IC72" s="190">
        <v>44863</v>
      </c>
      <c r="ID72" s="188" t="s">
        <v>3337</v>
      </c>
      <c r="IE72" s="182">
        <v>0</v>
      </c>
      <c r="IF72" s="182" t="s">
        <v>2699</v>
      </c>
      <c r="IG72" s="182" t="s">
        <v>30</v>
      </c>
      <c r="IH72" s="182">
        <v>2</v>
      </c>
      <c r="II72" s="182" t="s">
        <v>14</v>
      </c>
      <c r="IJ72" s="182" t="s">
        <v>14</v>
      </c>
      <c r="IK72" s="179">
        <v>44863</v>
      </c>
      <c r="IL72" s="189" t="s">
        <v>3336</v>
      </c>
      <c r="IM72" s="189">
        <v>3</v>
      </c>
      <c r="IN72" s="189" t="s">
        <v>2699</v>
      </c>
      <c r="IO72" s="189" t="s">
        <v>30</v>
      </c>
      <c r="IP72" s="189">
        <v>2</v>
      </c>
      <c r="IQ72" s="189" t="s">
        <v>14</v>
      </c>
      <c r="IR72" s="189" t="s">
        <v>14</v>
      </c>
      <c r="IS72" s="190">
        <v>44863</v>
      </c>
    </row>
    <row r="73" spans="1:253" s="283" customFormat="1" ht="12.95" customHeight="1" x14ac:dyDescent="0.2">
      <c r="A73" s="283" t="s">
        <v>3341</v>
      </c>
      <c r="B73" s="283" t="s">
        <v>9316</v>
      </c>
      <c r="C73" s="283" t="s">
        <v>3342</v>
      </c>
      <c r="D73" s="283" t="s">
        <v>3320</v>
      </c>
      <c r="E73" s="283" t="s">
        <v>8880</v>
      </c>
      <c r="F73" s="283" t="s">
        <v>4778</v>
      </c>
      <c r="G73" s="177">
        <v>118414000</v>
      </c>
      <c r="H73" s="178" t="s">
        <v>4714</v>
      </c>
      <c r="I73" s="178" t="s">
        <v>2025</v>
      </c>
      <c r="J73" s="178">
        <v>2</v>
      </c>
      <c r="K73" s="178" t="s">
        <v>4716</v>
      </c>
      <c r="L73" s="178" t="s">
        <v>4715</v>
      </c>
      <c r="M73" s="179">
        <v>44921</v>
      </c>
      <c r="N73" s="188" t="s">
        <v>4782</v>
      </c>
      <c r="O73" s="180">
        <v>1671738</v>
      </c>
      <c r="P73" s="180" t="s">
        <v>4779</v>
      </c>
      <c r="Q73" s="180" t="s">
        <v>2025</v>
      </c>
      <c r="R73" s="180">
        <v>2</v>
      </c>
      <c r="S73" s="180" t="s">
        <v>4781</v>
      </c>
      <c r="T73" s="180" t="s">
        <v>4780</v>
      </c>
      <c r="U73" s="181">
        <v>44921</v>
      </c>
      <c r="V73" s="188" t="s">
        <v>6692</v>
      </c>
      <c r="W73" s="178">
        <v>114178000</v>
      </c>
      <c r="X73" s="178" t="s">
        <v>6689</v>
      </c>
      <c r="Y73" s="178" t="s">
        <v>2025</v>
      </c>
      <c r="Z73" s="178">
        <v>2</v>
      </c>
      <c r="AA73" s="178" t="s">
        <v>6691</v>
      </c>
      <c r="AB73" s="178" t="s">
        <v>6690</v>
      </c>
      <c r="AC73" s="179">
        <v>44978</v>
      </c>
      <c r="AD73" s="188" t="s">
        <v>4786</v>
      </c>
      <c r="AE73" s="186">
        <v>228000</v>
      </c>
      <c r="AF73" s="186" t="s">
        <v>4783</v>
      </c>
      <c r="AG73" s="186" t="s">
        <v>19</v>
      </c>
      <c r="AH73" s="186">
        <v>3</v>
      </c>
      <c r="AI73" s="186" t="s">
        <v>4785</v>
      </c>
      <c r="AJ73" s="186" t="s">
        <v>4784</v>
      </c>
      <c r="AK73" s="187">
        <v>44921</v>
      </c>
      <c r="AL73" s="188" t="s">
        <v>4787</v>
      </c>
      <c r="AM73" s="178">
        <v>228000</v>
      </c>
      <c r="AN73" s="178" t="s">
        <v>4783</v>
      </c>
      <c r="AO73" s="178" t="s">
        <v>19</v>
      </c>
      <c r="AP73" s="178">
        <v>3</v>
      </c>
      <c r="AQ73" s="178" t="s">
        <v>4785</v>
      </c>
      <c r="AR73" s="178" t="s">
        <v>4784</v>
      </c>
      <c r="AS73" s="179">
        <v>44921</v>
      </c>
      <c r="AT73" s="189" t="s">
        <v>4788</v>
      </c>
      <c r="AU73" s="186" t="s">
        <v>14</v>
      </c>
      <c r="AV73" s="186" t="s">
        <v>14</v>
      </c>
      <c r="AW73" s="186" t="s">
        <v>14</v>
      </c>
      <c r="AX73" s="186" t="s">
        <v>14</v>
      </c>
      <c r="AY73" s="186" t="s">
        <v>4729</v>
      </c>
      <c r="AZ73" s="186" t="s">
        <v>14</v>
      </c>
      <c r="BA73" s="187">
        <v>44921</v>
      </c>
      <c r="BB73" s="188" t="s">
        <v>4799</v>
      </c>
      <c r="BC73" s="178" t="s">
        <v>14</v>
      </c>
      <c r="BD73" s="178" t="s">
        <v>14</v>
      </c>
      <c r="BE73" s="178" t="s">
        <v>14</v>
      </c>
      <c r="BF73" s="178" t="s">
        <v>14</v>
      </c>
      <c r="BG73" s="178" t="s">
        <v>4740</v>
      </c>
      <c r="BH73" s="178" t="s">
        <v>14</v>
      </c>
      <c r="BI73" s="179">
        <v>44921</v>
      </c>
      <c r="BJ73" s="189" t="s">
        <v>6696</v>
      </c>
      <c r="BK73" s="189">
        <v>790</v>
      </c>
      <c r="BL73" s="189" t="s">
        <v>6693</v>
      </c>
      <c r="BM73" s="189" t="s">
        <v>19</v>
      </c>
      <c r="BN73" s="189">
        <v>3</v>
      </c>
      <c r="BO73" s="189" t="s">
        <v>6695</v>
      </c>
      <c r="BP73" s="186" t="s">
        <v>6694</v>
      </c>
      <c r="BQ73" s="190">
        <v>44978</v>
      </c>
      <c r="BR73" s="188" t="s">
        <v>4800</v>
      </c>
      <c r="BS73" s="182" t="s">
        <v>14</v>
      </c>
      <c r="BT73" s="182" t="s">
        <v>14</v>
      </c>
      <c r="BU73" s="182" t="s">
        <v>14</v>
      </c>
      <c r="BV73" s="182" t="s">
        <v>14</v>
      </c>
      <c r="BW73" s="182" t="s">
        <v>4742</v>
      </c>
      <c r="BX73" s="182" t="s">
        <v>14</v>
      </c>
      <c r="BY73" s="179">
        <v>44921</v>
      </c>
      <c r="BZ73" s="189" t="s">
        <v>4801</v>
      </c>
      <c r="CA73" s="189" t="s">
        <v>14</v>
      </c>
      <c r="CB73" s="189" t="s">
        <v>14</v>
      </c>
      <c r="CC73" s="189" t="s">
        <v>14</v>
      </c>
      <c r="CD73" s="189" t="s">
        <v>14</v>
      </c>
      <c r="CE73" s="189" t="s">
        <v>4744</v>
      </c>
      <c r="CF73" s="189" t="s">
        <v>14</v>
      </c>
      <c r="CG73" s="190">
        <v>44921</v>
      </c>
      <c r="CH73" s="188" t="s">
        <v>9997</v>
      </c>
      <c r="CI73" s="189" t="e">
        <v>#N/A</v>
      </c>
      <c r="CJ73" s="189" t="e">
        <v>#N/A</v>
      </c>
      <c r="CK73" s="189" t="e">
        <v>#N/A</v>
      </c>
      <c r="CL73" s="189" t="e">
        <v>#N/A</v>
      </c>
      <c r="CM73" s="189" t="e">
        <v>#N/A</v>
      </c>
      <c r="CN73" s="189" t="e">
        <v>#N/A</v>
      </c>
      <c r="CO73" s="191" t="e">
        <v>#N/A</v>
      </c>
      <c r="CP73" s="189" t="s">
        <v>4802</v>
      </c>
      <c r="CQ73" s="182" t="s">
        <v>14</v>
      </c>
      <c r="CR73" s="182" t="s">
        <v>14</v>
      </c>
      <c r="CS73" s="182" t="s">
        <v>14</v>
      </c>
      <c r="CT73" s="182" t="s">
        <v>14</v>
      </c>
      <c r="CU73" s="182" t="s">
        <v>4746</v>
      </c>
      <c r="CV73" s="182" t="s">
        <v>14</v>
      </c>
      <c r="CW73" s="179">
        <v>44921</v>
      </c>
      <c r="CX73" s="189" t="s">
        <v>6698</v>
      </c>
      <c r="CY73" s="186">
        <v>101000</v>
      </c>
      <c r="CZ73" s="186" t="s">
        <v>6677</v>
      </c>
      <c r="DA73" s="186" t="s">
        <v>19</v>
      </c>
      <c r="DB73" s="186">
        <v>3</v>
      </c>
      <c r="DC73" s="186" t="s">
        <v>6702</v>
      </c>
      <c r="DD73" s="186" t="s">
        <v>6683</v>
      </c>
      <c r="DE73" s="192">
        <v>44978</v>
      </c>
      <c r="DF73" s="188" t="s">
        <v>6700</v>
      </c>
      <c r="DG73" s="178">
        <v>113950000</v>
      </c>
      <c r="DH73" s="182" t="s">
        <v>6699</v>
      </c>
      <c r="DI73" s="182" t="s">
        <v>19</v>
      </c>
      <c r="DJ73" s="182">
        <v>3</v>
      </c>
      <c r="DK73" s="182" t="s">
        <v>2071</v>
      </c>
      <c r="DL73" s="182" t="s">
        <v>4792</v>
      </c>
      <c r="DM73" s="179">
        <v>44978</v>
      </c>
      <c r="DN73" s="189" t="s">
        <v>6701</v>
      </c>
      <c r="DO73" s="186">
        <v>127000</v>
      </c>
      <c r="DP73" s="189" t="s">
        <v>4783</v>
      </c>
      <c r="DQ73" s="189" t="s">
        <v>19</v>
      </c>
      <c r="DR73" s="189">
        <v>3</v>
      </c>
      <c r="DS73" s="189" t="s">
        <v>4765</v>
      </c>
      <c r="DT73" s="189" t="s">
        <v>4792</v>
      </c>
      <c r="DU73" s="190">
        <v>44978</v>
      </c>
      <c r="DV73" s="188" t="s">
        <v>6703</v>
      </c>
      <c r="DW73" s="178">
        <v>101000</v>
      </c>
      <c r="DX73" s="182" t="s">
        <v>6677</v>
      </c>
      <c r="DY73" s="182" t="s">
        <v>19</v>
      </c>
      <c r="DZ73" s="182">
        <v>3</v>
      </c>
      <c r="EA73" s="182" t="s">
        <v>6702</v>
      </c>
      <c r="EB73" s="182" t="s">
        <v>6683</v>
      </c>
      <c r="EC73" s="179">
        <v>44978</v>
      </c>
      <c r="ED73" s="189" t="s">
        <v>4789</v>
      </c>
      <c r="EE73" s="186">
        <v>0</v>
      </c>
      <c r="EF73" s="189" t="s">
        <v>14</v>
      </c>
      <c r="EG73" s="189" t="s">
        <v>14</v>
      </c>
      <c r="EH73" s="189" t="s">
        <v>14</v>
      </c>
      <c r="EI73" s="189" t="s">
        <v>4731</v>
      </c>
      <c r="EJ73" s="189" t="s">
        <v>14</v>
      </c>
      <c r="EK73" s="190">
        <v>44921</v>
      </c>
      <c r="EL73" s="188" t="s">
        <v>4790</v>
      </c>
      <c r="EM73" s="178">
        <v>0</v>
      </c>
      <c r="EN73" s="182" t="s">
        <v>14</v>
      </c>
      <c r="EO73" s="182" t="s">
        <v>14</v>
      </c>
      <c r="EP73" s="182" t="s">
        <v>14</v>
      </c>
      <c r="EQ73" s="182" t="s">
        <v>4733</v>
      </c>
      <c r="ER73" s="182" t="s">
        <v>14</v>
      </c>
      <c r="ES73" s="179">
        <v>44921</v>
      </c>
      <c r="ET73" s="189" t="s">
        <v>6697</v>
      </c>
      <c r="EU73" s="189">
        <v>8576</v>
      </c>
      <c r="EV73" s="189" t="s">
        <v>6671</v>
      </c>
      <c r="EW73" s="189" t="s">
        <v>2025</v>
      </c>
      <c r="EX73" s="189">
        <v>2</v>
      </c>
      <c r="EY73" s="189" t="s">
        <v>6675</v>
      </c>
      <c r="EZ73" s="189" t="s">
        <v>6672</v>
      </c>
      <c r="FA73" s="190">
        <v>44978</v>
      </c>
      <c r="FB73" s="188" t="s">
        <v>4794</v>
      </c>
      <c r="FC73" s="182">
        <v>3</v>
      </c>
      <c r="FD73" s="182" t="s">
        <v>4791</v>
      </c>
      <c r="FE73" s="182" t="s">
        <v>2025</v>
      </c>
      <c r="FF73" s="182">
        <v>2</v>
      </c>
      <c r="FG73" s="182" t="s">
        <v>4793</v>
      </c>
      <c r="FH73" s="182" t="s">
        <v>4792</v>
      </c>
      <c r="FI73" s="179">
        <v>44921</v>
      </c>
      <c r="FJ73" s="188" t="s">
        <v>4796</v>
      </c>
      <c r="FK73" s="189" t="s">
        <v>14</v>
      </c>
      <c r="FL73" s="189" t="s">
        <v>14</v>
      </c>
      <c r="FM73" s="189" t="s">
        <v>14</v>
      </c>
      <c r="FN73" s="189" t="s">
        <v>14</v>
      </c>
      <c r="FO73" s="189" t="s">
        <v>4795</v>
      </c>
      <c r="FP73" s="186" t="s">
        <v>14</v>
      </c>
      <c r="FQ73" s="187">
        <v>44921</v>
      </c>
      <c r="FR73" s="188" t="s">
        <v>4798</v>
      </c>
      <c r="FS73" s="182" t="s">
        <v>14</v>
      </c>
      <c r="FT73" s="182" t="s">
        <v>14</v>
      </c>
      <c r="FU73" s="182" t="s">
        <v>14</v>
      </c>
      <c r="FV73" s="182" t="s">
        <v>14</v>
      </c>
      <c r="FW73" s="182" t="s">
        <v>4797</v>
      </c>
      <c r="FX73" s="182" t="s">
        <v>14</v>
      </c>
      <c r="FY73" s="179">
        <v>44921</v>
      </c>
      <c r="FZ73" s="189" t="s">
        <v>3344</v>
      </c>
      <c r="GA73" s="189">
        <v>0</v>
      </c>
      <c r="GB73" s="189" t="s">
        <v>2699</v>
      </c>
      <c r="GC73" s="189" t="s">
        <v>30</v>
      </c>
      <c r="GD73" s="189">
        <v>2</v>
      </c>
      <c r="GE73" s="189" t="s">
        <v>14</v>
      </c>
      <c r="GF73" s="189" t="s">
        <v>14</v>
      </c>
      <c r="GG73" s="190">
        <v>44863</v>
      </c>
      <c r="GH73" s="188" t="s">
        <v>3350</v>
      </c>
      <c r="GI73" s="182">
        <v>1</v>
      </c>
      <c r="GJ73" s="182" t="s">
        <v>2699</v>
      </c>
      <c r="GK73" s="182" t="s">
        <v>30</v>
      </c>
      <c r="GL73" s="182">
        <v>2</v>
      </c>
      <c r="GM73" s="182" t="s">
        <v>14</v>
      </c>
      <c r="GN73" s="182" t="s">
        <v>14</v>
      </c>
      <c r="GO73" s="179">
        <v>44863</v>
      </c>
      <c r="GP73" s="189" t="s">
        <v>3345</v>
      </c>
      <c r="GQ73" s="189">
        <v>0</v>
      </c>
      <c r="GR73" s="189" t="s">
        <v>2699</v>
      </c>
      <c r="GS73" s="189" t="s">
        <v>30</v>
      </c>
      <c r="GT73" s="189">
        <v>2</v>
      </c>
      <c r="GU73" s="189" t="s">
        <v>14</v>
      </c>
      <c r="GV73" s="189" t="s">
        <v>14</v>
      </c>
      <c r="GW73" s="190">
        <v>44863</v>
      </c>
      <c r="GX73" s="188" t="s">
        <v>3351</v>
      </c>
      <c r="GY73" s="182">
        <v>0</v>
      </c>
      <c r="GZ73" s="182" t="s">
        <v>2699</v>
      </c>
      <c r="HA73" s="182" t="s">
        <v>30</v>
      </c>
      <c r="HB73" s="182">
        <v>2</v>
      </c>
      <c r="HC73" s="182" t="s">
        <v>14</v>
      </c>
      <c r="HD73" s="182" t="s">
        <v>14</v>
      </c>
      <c r="HE73" s="179">
        <v>44863</v>
      </c>
      <c r="HF73" s="189" t="s">
        <v>3343</v>
      </c>
      <c r="HG73" s="189">
        <v>2</v>
      </c>
      <c r="HH73" s="189" t="s">
        <v>2699</v>
      </c>
      <c r="HI73" s="189" t="s">
        <v>30</v>
      </c>
      <c r="HJ73" s="189">
        <v>2</v>
      </c>
      <c r="HK73" s="189" t="s">
        <v>14</v>
      </c>
      <c r="HL73" s="189" t="s">
        <v>14</v>
      </c>
      <c r="HM73" s="190">
        <v>44863</v>
      </c>
      <c r="HN73" s="188" t="s">
        <v>3349</v>
      </c>
      <c r="HO73" s="182">
        <v>3</v>
      </c>
      <c r="HP73" s="182" t="s">
        <v>2699</v>
      </c>
      <c r="HQ73" s="182" t="s">
        <v>30</v>
      </c>
      <c r="HR73" s="182">
        <v>2</v>
      </c>
      <c r="HS73" s="182" t="s">
        <v>14</v>
      </c>
      <c r="HT73" s="182" t="s">
        <v>14</v>
      </c>
      <c r="HU73" s="179">
        <v>44863</v>
      </c>
      <c r="HV73" s="189" t="s">
        <v>3346</v>
      </c>
      <c r="HW73" s="189">
        <v>1</v>
      </c>
      <c r="HX73" s="189" t="s">
        <v>2699</v>
      </c>
      <c r="HY73" s="189" t="s">
        <v>30</v>
      </c>
      <c r="HZ73" s="189">
        <v>2</v>
      </c>
      <c r="IA73" s="189" t="s">
        <v>14</v>
      </c>
      <c r="IB73" s="189" t="s">
        <v>14</v>
      </c>
      <c r="IC73" s="190">
        <v>44863</v>
      </c>
      <c r="ID73" s="188" t="s">
        <v>3348</v>
      </c>
      <c r="IE73" s="182">
        <v>0</v>
      </c>
      <c r="IF73" s="182" t="s">
        <v>2699</v>
      </c>
      <c r="IG73" s="182" t="s">
        <v>30</v>
      </c>
      <c r="IH73" s="182">
        <v>2</v>
      </c>
      <c r="II73" s="182" t="s">
        <v>14</v>
      </c>
      <c r="IJ73" s="182" t="s">
        <v>14</v>
      </c>
      <c r="IK73" s="179">
        <v>44863</v>
      </c>
      <c r="IL73" s="189" t="s">
        <v>3347</v>
      </c>
      <c r="IM73" s="189">
        <v>3</v>
      </c>
      <c r="IN73" s="189" t="s">
        <v>2699</v>
      </c>
      <c r="IO73" s="189" t="s">
        <v>30</v>
      </c>
      <c r="IP73" s="189">
        <v>2</v>
      </c>
      <c r="IQ73" s="189" t="s">
        <v>14</v>
      </c>
      <c r="IR73" s="189" t="s">
        <v>14</v>
      </c>
      <c r="IS73" s="190">
        <v>44863</v>
      </c>
    </row>
    <row r="74" spans="1:253" s="283" customFormat="1" ht="12.95" customHeight="1" x14ac:dyDescent="0.2">
      <c r="A74" s="283" t="s">
        <v>10</v>
      </c>
      <c r="B74" s="283" t="s">
        <v>9302</v>
      </c>
      <c r="C74" s="283" t="s">
        <v>11</v>
      </c>
      <c r="D74" s="283" t="s">
        <v>12</v>
      </c>
      <c r="E74" s="283" t="s">
        <v>8885</v>
      </c>
      <c r="F74" s="283" t="s">
        <v>5265</v>
      </c>
      <c r="G74" s="177">
        <v>21700000</v>
      </c>
      <c r="H74" s="178" t="s">
        <v>5262</v>
      </c>
      <c r="I74" s="178" t="s">
        <v>74</v>
      </c>
      <c r="J74" s="178">
        <v>1</v>
      </c>
      <c r="K74" s="178" t="s">
        <v>5264</v>
      </c>
      <c r="L74" s="178" t="s">
        <v>5263</v>
      </c>
      <c r="M74" s="179">
        <v>44953</v>
      </c>
      <c r="N74" s="188" t="s">
        <v>2439</v>
      </c>
      <c r="O74" s="180">
        <v>1240190</v>
      </c>
      <c r="P74" s="180" t="s">
        <v>1184</v>
      </c>
      <c r="Q74" s="180" t="s">
        <v>19</v>
      </c>
      <c r="R74" s="180">
        <v>3</v>
      </c>
      <c r="S74" s="180" t="s">
        <v>2438</v>
      </c>
      <c r="T74" s="180" t="s">
        <v>2437</v>
      </c>
      <c r="U74" s="181">
        <v>44804</v>
      </c>
      <c r="V74" s="188" t="s">
        <v>5267</v>
      </c>
      <c r="W74" s="178">
        <v>21700000</v>
      </c>
      <c r="X74" s="178" t="s">
        <v>5262</v>
      </c>
      <c r="Y74" s="178" t="s">
        <v>74</v>
      </c>
      <c r="Z74" s="178">
        <v>1</v>
      </c>
      <c r="AA74" s="178" t="s">
        <v>5266</v>
      </c>
      <c r="AB74" s="178" t="s">
        <v>5263</v>
      </c>
      <c r="AC74" s="179">
        <v>44953</v>
      </c>
      <c r="AD74" s="188" t="s">
        <v>5269</v>
      </c>
      <c r="AE74" s="186">
        <v>12900000</v>
      </c>
      <c r="AF74" s="186" t="s">
        <v>5262</v>
      </c>
      <c r="AG74" s="186" t="s">
        <v>74</v>
      </c>
      <c r="AH74" s="186">
        <v>1</v>
      </c>
      <c r="AI74" s="186" t="s">
        <v>5268</v>
      </c>
      <c r="AJ74" s="186" t="s">
        <v>5263</v>
      </c>
      <c r="AK74" s="187">
        <v>44953</v>
      </c>
      <c r="AL74" s="188" t="s">
        <v>6140</v>
      </c>
      <c r="AM74" s="178">
        <v>1386000</v>
      </c>
      <c r="AN74" s="178" t="s">
        <v>6137</v>
      </c>
      <c r="AO74" s="178" t="s">
        <v>74</v>
      </c>
      <c r="AP74" s="178">
        <v>1</v>
      </c>
      <c r="AQ74" s="178" t="s">
        <v>6139</v>
      </c>
      <c r="AR74" s="178" t="s">
        <v>6138</v>
      </c>
      <c r="AS74" s="179">
        <v>44977</v>
      </c>
      <c r="AT74" s="189" t="s">
        <v>6144</v>
      </c>
      <c r="AU74" s="186">
        <v>3</v>
      </c>
      <c r="AV74" s="186" t="s">
        <v>6141</v>
      </c>
      <c r="AW74" s="186" t="s">
        <v>74</v>
      </c>
      <c r="AX74" s="186">
        <v>1</v>
      </c>
      <c r="AY74" s="186" t="s">
        <v>6143</v>
      </c>
      <c r="AZ74" s="186" t="s">
        <v>6142</v>
      </c>
      <c r="BA74" s="187">
        <v>44977</v>
      </c>
      <c r="BB74" s="188" t="s">
        <v>761</v>
      </c>
      <c r="BC74" s="178">
        <v>44056</v>
      </c>
      <c r="BD74" s="178" t="s">
        <v>759</v>
      </c>
      <c r="BE74" s="178" t="s">
        <v>19</v>
      </c>
      <c r="BF74" s="178">
        <v>3</v>
      </c>
      <c r="BG74" s="178">
        <v>0</v>
      </c>
      <c r="BH74" s="178" t="s">
        <v>760</v>
      </c>
      <c r="BI74" s="179">
        <v>43642</v>
      </c>
      <c r="BJ74" s="189" t="s">
        <v>6147</v>
      </c>
      <c r="BK74" s="189">
        <v>1715</v>
      </c>
      <c r="BL74" s="189" t="s">
        <v>6145</v>
      </c>
      <c r="BM74" s="189" t="s">
        <v>74</v>
      </c>
      <c r="BN74" s="189">
        <v>1</v>
      </c>
      <c r="BO74" s="189" t="s">
        <v>6146</v>
      </c>
      <c r="BP74" s="186" t="s">
        <v>1485</v>
      </c>
      <c r="BQ74" s="190">
        <v>44977</v>
      </c>
      <c r="BR74" s="188" t="s">
        <v>16</v>
      </c>
      <c r="BS74" s="182" t="s">
        <v>14</v>
      </c>
      <c r="BT74" s="182">
        <v>0</v>
      </c>
      <c r="BU74" s="182" t="s">
        <v>14</v>
      </c>
      <c r="BV74" s="182" t="s">
        <v>14</v>
      </c>
      <c r="BW74" s="182" t="s">
        <v>15</v>
      </c>
      <c r="BX74" s="182">
        <v>0</v>
      </c>
      <c r="BY74" s="179">
        <v>43489</v>
      </c>
      <c r="BZ74" s="189" t="s">
        <v>20</v>
      </c>
      <c r="CA74" s="189">
        <v>1</v>
      </c>
      <c r="CB74" s="189" t="s">
        <v>10</v>
      </c>
      <c r="CC74" s="189" t="s">
        <v>19</v>
      </c>
      <c r="CD74" s="189">
        <v>3</v>
      </c>
      <c r="CE74" s="189" t="s">
        <v>10</v>
      </c>
      <c r="CF74" s="189" t="s">
        <v>11</v>
      </c>
      <c r="CG74" s="190">
        <v>43489</v>
      </c>
      <c r="CH74" s="188" t="s">
        <v>9998</v>
      </c>
      <c r="CI74" s="189" t="e">
        <v>#N/A</v>
      </c>
      <c r="CJ74" s="189" t="e">
        <v>#N/A</v>
      </c>
      <c r="CK74" s="189" t="e">
        <v>#N/A</v>
      </c>
      <c r="CL74" s="189" t="e">
        <v>#N/A</v>
      </c>
      <c r="CM74" s="189" t="e">
        <v>#N/A</v>
      </c>
      <c r="CN74" s="189" t="e">
        <v>#N/A</v>
      </c>
      <c r="CO74" s="191" t="e">
        <v>#N/A</v>
      </c>
      <c r="CP74" s="189" t="s">
        <v>22</v>
      </c>
      <c r="CQ74" s="182" t="s">
        <v>14</v>
      </c>
      <c r="CR74" s="182">
        <v>0</v>
      </c>
      <c r="CS74" s="182" t="s">
        <v>14</v>
      </c>
      <c r="CT74" s="182" t="s">
        <v>14</v>
      </c>
      <c r="CU74" s="182" t="s">
        <v>15</v>
      </c>
      <c r="CV74" s="182">
        <v>0</v>
      </c>
      <c r="CW74" s="179">
        <v>43489</v>
      </c>
      <c r="CX74" s="189" t="s">
        <v>5270</v>
      </c>
      <c r="CY74" s="186">
        <v>8800000</v>
      </c>
      <c r="CZ74" s="186" t="s">
        <v>5262</v>
      </c>
      <c r="DA74" s="186" t="s">
        <v>74</v>
      </c>
      <c r="DB74" s="186">
        <v>1</v>
      </c>
      <c r="DC74" s="186" t="s">
        <v>5275</v>
      </c>
      <c r="DD74" s="186" t="s">
        <v>5263</v>
      </c>
      <c r="DE74" s="192">
        <v>44953</v>
      </c>
      <c r="DF74" s="188" t="s">
        <v>5272</v>
      </c>
      <c r="DG74" s="178">
        <v>8800000</v>
      </c>
      <c r="DH74" s="182" t="s">
        <v>5262</v>
      </c>
      <c r="DI74" s="182" t="s">
        <v>74</v>
      </c>
      <c r="DJ74" s="182">
        <v>1</v>
      </c>
      <c r="DK74" s="182" t="s">
        <v>5271</v>
      </c>
      <c r="DL74" s="182" t="s">
        <v>5263</v>
      </c>
      <c r="DM74" s="179">
        <v>44953</v>
      </c>
      <c r="DN74" s="189" t="s">
        <v>5274</v>
      </c>
      <c r="DO74" s="186">
        <v>4100000</v>
      </c>
      <c r="DP74" s="189" t="s">
        <v>5262</v>
      </c>
      <c r="DQ74" s="189" t="s">
        <v>74</v>
      </c>
      <c r="DR74" s="189">
        <v>1</v>
      </c>
      <c r="DS74" s="189" t="s">
        <v>5273</v>
      </c>
      <c r="DT74" s="189" t="s">
        <v>5263</v>
      </c>
      <c r="DU74" s="190">
        <v>44953</v>
      </c>
      <c r="DV74" s="188" t="s">
        <v>5276</v>
      </c>
      <c r="DW74" s="178">
        <v>6800000</v>
      </c>
      <c r="DX74" s="182" t="s">
        <v>5262</v>
      </c>
      <c r="DY74" s="182" t="s">
        <v>74</v>
      </c>
      <c r="DZ74" s="182">
        <v>1</v>
      </c>
      <c r="EA74" s="182" t="s">
        <v>5275</v>
      </c>
      <c r="EB74" s="182" t="s">
        <v>5263</v>
      </c>
      <c r="EC74" s="179">
        <v>44953</v>
      </c>
      <c r="ED74" s="189" t="s">
        <v>5278</v>
      </c>
      <c r="EE74" s="186">
        <v>1800000</v>
      </c>
      <c r="EF74" s="189" t="s">
        <v>5262</v>
      </c>
      <c r="EG74" s="189" t="s">
        <v>74</v>
      </c>
      <c r="EH74" s="189">
        <v>1</v>
      </c>
      <c r="EI74" s="189" t="s">
        <v>5277</v>
      </c>
      <c r="EJ74" s="189" t="s">
        <v>5263</v>
      </c>
      <c r="EK74" s="190">
        <v>44953</v>
      </c>
      <c r="EL74" s="188" t="s">
        <v>5280</v>
      </c>
      <c r="EM74" s="178">
        <v>200000</v>
      </c>
      <c r="EN74" s="182" t="s">
        <v>5262</v>
      </c>
      <c r="EO74" s="182" t="s">
        <v>74</v>
      </c>
      <c r="EP74" s="182">
        <v>1</v>
      </c>
      <c r="EQ74" s="182" t="s">
        <v>5279</v>
      </c>
      <c r="ER74" s="182" t="s">
        <v>5263</v>
      </c>
      <c r="ES74" s="179">
        <v>44953</v>
      </c>
      <c r="ET74" s="189" t="s">
        <v>6149</v>
      </c>
      <c r="EU74" s="189">
        <v>1715</v>
      </c>
      <c r="EV74" s="189" t="s">
        <v>6145</v>
      </c>
      <c r="EW74" s="189" t="s">
        <v>74</v>
      </c>
      <c r="EX74" s="189">
        <v>1</v>
      </c>
      <c r="EY74" s="189" t="s">
        <v>6148</v>
      </c>
      <c r="EZ74" s="189" t="s">
        <v>1485</v>
      </c>
      <c r="FA74" s="190">
        <v>44977</v>
      </c>
      <c r="FB74" s="188" t="s">
        <v>6151</v>
      </c>
      <c r="FC74" s="182">
        <v>6</v>
      </c>
      <c r="FD74" s="182" t="s">
        <v>6137</v>
      </c>
      <c r="FE74" s="182" t="s">
        <v>74</v>
      </c>
      <c r="FF74" s="182">
        <v>1</v>
      </c>
      <c r="FG74" s="182" t="s">
        <v>6150</v>
      </c>
      <c r="FH74" s="182" t="s">
        <v>6138</v>
      </c>
      <c r="FI74" s="179">
        <v>44977</v>
      </c>
      <c r="FJ74" s="188" t="s">
        <v>24</v>
      </c>
      <c r="FK74" s="189" t="s">
        <v>14</v>
      </c>
      <c r="FL74" s="189">
        <v>0</v>
      </c>
      <c r="FM74" s="189" t="s">
        <v>14</v>
      </c>
      <c r="FN74" s="189" t="s">
        <v>14</v>
      </c>
      <c r="FO74" s="189" t="s">
        <v>15</v>
      </c>
      <c r="FP74" s="186">
        <v>0</v>
      </c>
      <c r="FQ74" s="187">
        <v>43489</v>
      </c>
      <c r="FR74" s="188" t="s">
        <v>26</v>
      </c>
      <c r="FS74" s="182" t="s">
        <v>14</v>
      </c>
      <c r="FT74" s="182">
        <v>0</v>
      </c>
      <c r="FU74" s="182" t="s">
        <v>14</v>
      </c>
      <c r="FV74" s="182" t="s">
        <v>14</v>
      </c>
      <c r="FW74" s="182" t="s">
        <v>15</v>
      </c>
      <c r="FX74" s="182">
        <v>0</v>
      </c>
      <c r="FY74" s="179">
        <v>43489</v>
      </c>
      <c r="FZ74" s="189" t="s">
        <v>3353</v>
      </c>
      <c r="GA74" s="189">
        <v>1</v>
      </c>
      <c r="GB74" s="189" t="s">
        <v>2699</v>
      </c>
      <c r="GC74" s="189" t="s">
        <v>30</v>
      </c>
      <c r="GD74" s="189">
        <v>2</v>
      </c>
      <c r="GE74" s="189" t="s">
        <v>14</v>
      </c>
      <c r="GF74" s="189" t="s">
        <v>14</v>
      </c>
      <c r="GG74" s="190">
        <v>44863</v>
      </c>
      <c r="GH74" s="188" t="s">
        <v>3359</v>
      </c>
      <c r="GI74" s="182">
        <v>3</v>
      </c>
      <c r="GJ74" s="182" t="s">
        <v>2699</v>
      </c>
      <c r="GK74" s="182" t="s">
        <v>30</v>
      </c>
      <c r="GL74" s="182">
        <v>2</v>
      </c>
      <c r="GM74" s="182" t="s">
        <v>14</v>
      </c>
      <c r="GN74" s="182" t="s">
        <v>14</v>
      </c>
      <c r="GO74" s="179">
        <v>44863</v>
      </c>
      <c r="GP74" s="189" t="s">
        <v>3354</v>
      </c>
      <c r="GQ74" s="189">
        <v>3</v>
      </c>
      <c r="GR74" s="189" t="s">
        <v>2699</v>
      </c>
      <c r="GS74" s="189" t="s">
        <v>30</v>
      </c>
      <c r="GT74" s="189">
        <v>2</v>
      </c>
      <c r="GU74" s="189" t="s">
        <v>14</v>
      </c>
      <c r="GV74" s="189" t="s">
        <v>14</v>
      </c>
      <c r="GW74" s="190">
        <v>44863</v>
      </c>
      <c r="GX74" s="188" t="s">
        <v>3360</v>
      </c>
      <c r="GY74" s="182">
        <v>1</v>
      </c>
      <c r="GZ74" s="182" t="s">
        <v>2699</v>
      </c>
      <c r="HA74" s="182" t="s">
        <v>30</v>
      </c>
      <c r="HB74" s="182">
        <v>2</v>
      </c>
      <c r="HC74" s="182" t="s">
        <v>14</v>
      </c>
      <c r="HD74" s="182" t="s">
        <v>14</v>
      </c>
      <c r="HE74" s="179">
        <v>44863</v>
      </c>
      <c r="HF74" s="189" t="s">
        <v>3352</v>
      </c>
      <c r="HG74" s="189">
        <v>2</v>
      </c>
      <c r="HH74" s="189" t="s">
        <v>2699</v>
      </c>
      <c r="HI74" s="189" t="s">
        <v>30</v>
      </c>
      <c r="HJ74" s="189">
        <v>2</v>
      </c>
      <c r="HK74" s="189" t="s">
        <v>14</v>
      </c>
      <c r="HL74" s="189" t="s">
        <v>14</v>
      </c>
      <c r="HM74" s="190">
        <v>44863</v>
      </c>
      <c r="HN74" s="188" t="s">
        <v>3358</v>
      </c>
      <c r="HO74" s="182">
        <v>2</v>
      </c>
      <c r="HP74" s="182" t="s">
        <v>2699</v>
      </c>
      <c r="HQ74" s="182" t="s">
        <v>30</v>
      </c>
      <c r="HR74" s="182">
        <v>2</v>
      </c>
      <c r="HS74" s="182" t="s">
        <v>14</v>
      </c>
      <c r="HT74" s="182" t="s">
        <v>14</v>
      </c>
      <c r="HU74" s="179">
        <v>44863</v>
      </c>
      <c r="HV74" s="189" t="s">
        <v>3355</v>
      </c>
      <c r="HW74" s="189">
        <v>3</v>
      </c>
      <c r="HX74" s="189" t="s">
        <v>2699</v>
      </c>
      <c r="HY74" s="189" t="s">
        <v>30</v>
      </c>
      <c r="HZ74" s="189">
        <v>2</v>
      </c>
      <c r="IA74" s="189" t="s">
        <v>14</v>
      </c>
      <c r="IB74" s="189" t="s">
        <v>14</v>
      </c>
      <c r="IC74" s="190">
        <v>44863</v>
      </c>
      <c r="ID74" s="188" t="s">
        <v>3357</v>
      </c>
      <c r="IE74" s="182">
        <v>1</v>
      </c>
      <c r="IF74" s="182" t="s">
        <v>2699</v>
      </c>
      <c r="IG74" s="182" t="s">
        <v>30</v>
      </c>
      <c r="IH74" s="182">
        <v>2</v>
      </c>
      <c r="II74" s="182" t="s">
        <v>14</v>
      </c>
      <c r="IJ74" s="182" t="s">
        <v>14</v>
      </c>
      <c r="IK74" s="179">
        <v>44863</v>
      </c>
      <c r="IL74" s="189" t="s">
        <v>3356</v>
      </c>
      <c r="IM74" s="189">
        <v>3</v>
      </c>
      <c r="IN74" s="189" t="s">
        <v>2699</v>
      </c>
      <c r="IO74" s="189" t="s">
        <v>30</v>
      </c>
      <c r="IP74" s="189">
        <v>2</v>
      </c>
      <c r="IQ74" s="189" t="s">
        <v>14</v>
      </c>
      <c r="IR74" s="189" t="s">
        <v>14</v>
      </c>
      <c r="IS74" s="190">
        <v>44863</v>
      </c>
    </row>
    <row r="75" spans="1:253" s="283" customFormat="1" ht="12.95" customHeight="1" x14ac:dyDescent="0.2">
      <c r="A75" s="283" t="s">
        <v>1015</v>
      </c>
      <c r="B75" s="283" t="s">
        <v>9507</v>
      </c>
      <c r="C75" s="283" t="s">
        <v>1016</v>
      </c>
      <c r="D75" s="283" t="s">
        <v>315</v>
      </c>
      <c r="E75" s="283" t="s">
        <v>8888</v>
      </c>
      <c r="F75" s="283" t="s">
        <v>5387</v>
      </c>
      <c r="G75" s="177">
        <v>55744000</v>
      </c>
      <c r="H75" s="178" t="s">
        <v>5386</v>
      </c>
      <c r="I75" s="178" t="s">
        <v>2025</v>
      </c>
      <c r="J75" s="178">
        <v>2</v>
      </c>
      <c r="K75" s="178" t="s">
        <v>5326</v>
      </c>
      <c r="L75" s="178" t="s">
        <v>5325</v>
      </c>
      <c r="M75" s="179">
        <v>44956</v>
      </c>
      <c r="N75" s="188" t="s">
        <v>5391</v>
      </c>
      <c r="O75" s="180">
        <v>676578</v>
      </c>
      <c r="P75" s="180" t="s">
        <v>5388</v>
      </c>
      <c r="Q75" s="180" t="s">
        <v>74</v>
      </c>
      <c r="R75" s="180">
        <v>1</v>
      </c>
      <c r="S75" s="180" t="s">
        <v>5390</v>
      </c>
      <c r="T75" s="180" t="s">
        <v>5389</v>
      </c>
      <c r="U75" s="181">
        <v>44956</v>
      </c>
      <c r="V75" s="188" t="s">
        <v>5393</v>
      </c>
      <c r="W75" s="178">
        <v>55744000</v>
      </c>
      <c r="X75" s="178" t="s">
        <v>5386</v>
      </c>
      <c r="Y75" s="178" t="s">
        <v>2025</v>
      </c>
      <c r="Z75" s="178">
        <v>2</v>
      </c>
      <c r="AA75" s="178" t="s">
        <v>5392</v>
      </c>
      <c r="AB75" s="178" t="s">
        <v>5325</v>
      </c>
      <c r="AC75" s="179">
        <v>44956</v>
      </c>
      <c r="AD75" s="188" t="s">
        <v>5395</v>
      </c>
      <c r="AE75" s="186">
        <v>54644000</v>
      </c>
      <c r="AF75" s="186" t="s">
        <v>4803</v>
      </c>
      <c r="AG75" s="186" t="s">
        <v>2025</v>
      </c>
      <c r="AH75" s="186">
        <v>2</v>
      </c>
      <c r="AI75" s="186" t="s">
        <v>5394</v>
      </c>
      <c r="AJ75" s="186" t="s">
        <v>5325</v>
      </c>
      <c r="AK75" s="187">
        <v>44956</v>
      </c>
      <c r="AL75" s="188" t="s">
        <v>8242</v>
      </c>
      <c r="AM75" s="178">
        <v>2785000</v>
      </c>
      <c r="AN75" s="178" t="s">
        <v>8234</v>
      </c>
      <c r="AO75" s="178" t="s">
        <v>2025</v>
      </c>
      <c r="AP75" s="178">
        <v>2</v>
      </c>
      <c r="AQ75" s="178" t="s">
        <v>8241</v>
      </c>
      <c r="AR75" s="178" t="s">
        <v>8235</v>
      </c>
      <c r="AS75" s="179">
        <v>44985</v>
      </c>
      <c r="AT75" s="189" t="s">
        <v>1021</v>
      </c>
      <c r="AU75" s="186" t="s">
        <v>14</v>
      </c>
      <c r="AV75" s="186" t="s">
        <v>14</v>
      </c>
      <c r="AW75" s="186" t="s">
        <v>14</v>
      </c>
      <c r="AX75" s="186" t="s">
        <v>14</v>
      </c>
      <c r="AY75" s="186" t="s">
        <v>14</v>
      </c>
      <c r="AZ75" s="186" t="s">
        <v>14</v>
      </c>
      <c r="BA75" s="187">
        <v>43920</v>
      </c>
      <c r="BB75" s="188" t="s">
        <v>1020</v>
      </c>
      <c r="BC75" s="178" t="s">
        <v>14</v>
      </c>
      <c r="BD75" s="178" t="s">
        <v>14</v>
      </c>
      <c r="BE75" s="178" t="s">
        <v>14</v>
      </c>
      <c r="BF75" s="178" t="s">
        <v>14</v>
      </c>
      <c r="BG75" s="178" t="s">
        <v>14</v>
      </c>
      <c r="BH75" s="178" t="s">
        <v>14</v>
      </c>
      <c r="BI75" s="179">
        <v>43920</v>
      </c>
      <c r="BJ75" s="189" t="s">
        <v>8243</v>
      </c>
      <c r="BK75" s="189">
        <v>7857</v>
      </c>
      <c r="BL75" s="189" t="s">
        <v>7893</v>
      </c>
      <c r="BM75" s="189" t="s">
        <v>19</v>
      </c>
      <c r="BN75" s="189">
        <v>3</v>
      </c>
      <c r="BO75" s="189" t="s">
        <v>8227</v>
      </c>
      <c r="BP75" s="186" t="s">
        <v>1485</v>
      </c>
      <c r="BQ75" s="190">
        <v>44985</v>
      </c>
      <c r="BR75" s="188" t="s">
        <v>1017</v>
      </c>
      <c r="BS75" s="182" t="s">
        <v>14</v>
      </c>
      <c r="BT75" s="182" t="s">
        <v>14</v>
      </c>
      <c r="BU75" s="182" t="s">
        <v>14</v>
      </c>
      <c r="BV75" s="182" t="s">
        <v>14</v>
      </c>
      <c r="BW75" s="182" t="s">
        <v>14</v>
      </c>
      <c r="BX75" s="182" t="s">
        <v>14</v>
      </c>
      <c r="BY75" s="179">
        <v>43920</v>
      </c>
      <c r="BZ75" s="189" t="s">
        <v>1018</v>
      </c>
      <c r="CA75" s="189" t="s">
        <v>14</v>
      </c>
      <c r="CB75" s="189" t="s">
        <v>14</v>
      </c>
      <c r="CC75" s="189" t="s">
        <v>14</v>
      </c>
      <c r="CD75" s="189" t="s">
        <v>14</v>
      </c>
      <c r="CE75" s="189" t="s">
        <v>14</v>
      </c>
      <c r="CF75" s="189" t="s">
        <v>14</v>
      </c>
      <c r="CG75" s="190">
        <v>43920</v>
      </c>
      <c r="CH75" s="188" t="s">
        <v>9999</v>
      </c>
      <c r="CI75" s="189" t="e">
        <v>#N/A</v>
      </c>
      <c r="CJ75" s="189" t="e">
        <v>#N/A</v>
      </c>
      <c r="CK75" s="189" t="e">
        <v>#N/A</v>
      </c>
      <c r="CL75" s="189" t="e">
        <v>#N/A</v>
      </c>
      <c r="CM75" s="189" t="e">
        <v>#N/A</v>
      </c>
      <c r="CN75" s="189" t="e">
        <v>#N/A</v>
      </c>
      <c r="CO75" s="191" t="e">
        <v>#N/A</v>
      </c>
      <c r="CP75" s="189" t="s">
        <v>1019</v>
      </c>
      <c r="CQ75" s="182" t="s">
        <v>14</v>
      </c>
      <c r="CR75" s="182" t="s">
        <v>14</v>
      </c>
      <c r="CS75" s="182" t="s">
        <v>14</v>
      </c>
      <c r="CT75" s="182" t="s">
        <v>14</v>
      </c>
      <c r="CU75" s="182" t="s">
        <v>14</v>
      </c>
      <c r="CV75" s="182" t="s">
        <v>14</v>
      </c>
      <c r="CW75" s="179">
        <v>43920</v>
      </c>
      <c r="CX75" s="189" t="s">
        <v>5396</v>
      </c>
      <c r="CY75" s="186">
        <v>17306000</v>
      </c>
      <c r="CZ75" s="186" t="s">
        <v>5386</v>
      </c>
      <c r="DA75" s="186" t="s">
        <v>2025</v>
      </c>
      <c r="DB75" s="186">
        <v>2</v>
      </c>
      <c r="DC75" s="186" t="s">
        <v>5401</v>
      </c>
      <c r="DD75" s="186" t="s">
        <v>5325</v>
      </c>
      <c r="DE75" s="192">
        <v>44956</v>
      </c>
      <c r="DF75" s="188" t="s">
        <v>5398</v>
      </c>
      <c r="DG75" s="178">
        <v>1100000</v>
      </c>
      <c r="DH75" s="182" t="s">
        <v>5386</v>
      </c>
      <c r="DI75" s="182" t="s">
        <v>2025</v>
      </c>
      <c r="DJ75" s="182">
        <v>2</v>
      </c>
      <c r="DK75" s="182" t="s">
        <v>5397</v>
      </c>
      <c r="DL75" s="182" t="s">
        <v>5325</v>
      </c>
      <c r="DM75" s="179">
        <v>44956</v>
      </c>
      <c r="DN75" s="189" t="s">
        <v>5400</v>
      </c>
      <c r="DO75" s="186">
        <v>37338000</v>
      </c>
      <c r="DP75" s="189" t="s">
        <v>5386</v>
      </c>
      <c r="DQ75" s="189" t="s">
        <v>2025</v>
      </c>
      <c r="DR75" s="189">
        <v>2</v>
      </c>
      <c r="DS75" s="189" t="s">
        <v>5399</v>
      </c>
      <c r="DT75" s="189" t="s">
        <v>5325</v>
      </c>
      <c r="DU75" s="190">
        <v>44956</v>
      </c>
      <c r="DV75" s="188" t="s">
        <v>5402</v>
      </c>
      <c r="DW75" s="178">
        <v>12849000</v>
      </c>
      <c r="DX75" s="182" t="s">
        <v>5386</v>
      </c>
      <c r="DY75" s="182" t="s">
        <v>2025</v>
      </c>
      <c r="DZ75" s="182">
        <v>2</v>
      </c>
      <c r="EA75" s="182" t="s">
        <v>5401</v>
      </c>
      <c r="EB75" s="182" t="s">
        <v>5325</v>
      </c>
      <c r="EC75" s="179">
        <v>44956</v>
      </c>
      <c r="ED75" s="189" t="s">
        <v>5404</v>
      </c>
      <c r="EE75" s="186">
        <v>4457000</v>
      </c>
      <c r="EF75" s="189" t="s">
        <v>5386</v>
      </c>
      <c r="EG75" s="189" t="s">
        <v>2025</v>
      </c>
      <c r="EH75" s="189">
        <v>2</v>
      </c>
      <c r="EI75" s="189" t="s">
        <v>5403</v>
      </c>
      <c r="EJ75" s="189" t="s">
        <v>5325</v>
      </c>
      <c r="EK75" s="190">
        <v>44956</v>
      </c>
      <c r="EL75" s="188" t="s">
        <v>5406</v>
      </c>
      <c r="EM75" s="178">
        <v>0</v>
      </c>
      <c r="EN75" s="182" t="s">
        <v>5386</v>
      </c>
      <c r="EO75" s="182" t="s">
        <v>2025</v>
      </c>
      <c r="EP75" s="182">
        <v>2</v>
      </c>
      <c r="EQ75" s="182" t="s">
        <v>5405</v>
      </c>
      <c r="ER75" s="182" t="s">
        <v>5325</v>
      </c>
      <c r="ES75" s="179">
        <v>44956</v>
      </c>
      <c r="ET75" s="189" t="s">
        <v>8244</v>
      </c>
      <c r="EU75" s="189">
        <v>7857</v>
      </c>
      <c r="EV75" s="189" t="s">
        <v>7893</v>
      </c>
      <c r="EW75" s="189" t="s">
        <v>19</v>
      </c>
      <c r="EX75" s="189">
        <v>3</v>
      </c>
      <c r="EY75" s="189" t="s">
        <v>8227</v>
      </c>
      <c r="EZ75" s="189" t="s">
        <v>1485</v>
      </c>
      <c r="FA75" s="190">
        <v>44985</v>
      </c>
      <c r="FB75" s="188" t="s">
        <v>1320</v>
      </c>
      <c r="FC75" s="182">
        <v>4</v>
      </c>
      <c r="FD75" s="182" t="s">
        <v>1317</v>
      </c>
      <c r="FE75" s="182" t="s">
        <v>30</v>
      </c>
      <c r="FF75" s="182">
        <v>2</v>
      </c>
      <c r="FG75" s="182" t="s">
        <v>1319</v>
      </c>
      <c r="FH75" s="182" t="s">
        <v>1318</v>
      </c>
      <c r="FI75" s="179">
        <v>44228</v>
      </c>
      <c r="FJ75" s="188" t="s">
        <v>1022</v>
      </c>
      <c r="FK75" s="189" t="s">
        <v>14</v>
      </c>
      <c r="FL75" s="189" t="s">
        <v>14</v>
      </c>
      <c r="FM75" s="189" t="s">
        <v>14</v>
      </c>
      <c r="FN75" s="189" t="s">
        <v>14</v>
      </c>
      <c r="FO75" s="189" t="s">
        <v>14</v>
      </c>
      <c r="FP75" s="186" t="s">
        <v>14</v>
      </c>
      <c r="FQ75" s="187">
        <v>43920</v>
      </c>
      <c r="FR75" s="188" t="s">
        <v>1023</v>
      </c>
      <c r="FS75" s="182" t="s">
        <v>14</v>
      </c>
      <c r="FT75" s="182" t="s">
        <v>14</v>
      </c>
      <c r="FU75" s="182" t="s">
        <v>14</v>
      </c>
      <c r="FV75" s="182" t="s">
        <v>14</v>
      </c>
      <c r="FW75" s="182" t="s">
        <v>14</v>
      </c>
      <c r="FX75" s="182" t="s">
        <v>14</v>
      </c>
      <c r="FY75" s="179">
        <v>43920</v>
      </c>
      <c r="FZ75" s="189" t="s">
        <v>3817</v>
      </c>
      <c r="GA75" s="189">
        <v>2</v>
      </c>
      <c r="GB75" s="189" t="s">
        <v>2699</v>
      </c>
      <c r="GC75" s="189" t="s">
        <v>30</v>
      </c>
      <c r="GD75" s="189">
        <v>2</v>
      </c>
      <c r="GE75" s="189" t="s">
        <v>14</v>
      </c>
      <c r="GF75" s="189" t="s">
        <v>14</v>
      </c>
      <c r="GG75" s="190">
        <v>44865</v>
      </c>
      <c r="GH75" s="188" t="s">
        <v>3823</v>
      </c>
      <c r="GI75" s="182">
        <v>3</v>
      </c>
      <c r="GJ75" s="182" t="s">
        <v>2699</v>
      </c>
      <c r="GK75" s="182" t="s">
        <v>30</v>
      </c>
      <c r="GL75" s="182">
        <v>2</v>
      </c>
      <c r="GM75" s="182" t="s">
        <v>14</v>
      </c>
      <c r="GN75" s="182" t="s">
        <v>14</v>
      </c>
      <c r="GO75" s="179">
        <v>44865</v>
      </c>
      <c r="GP75" s="189" t="s">
        <v>3818</v>
      </c>
      <c r="GQ75" s="189">
        <v>3</v>
      </c>
      <c r="GR75" s="189" t="s">
        <v>2699</v>
      </c>
      <c r="GS75" s="189" t="s">
        <v>30</v>
      </c>
      <c r="GT75" s="189">
        <v>2</v>
      </c>
      <c r="GU75" s="189" t="s">
        <v>14</v>
      </c>
      <c r="GV75" s="189" t="s">
        <v>14</v>
      </c>
      <c r="GW75" s="190">
        <v>44865</v>
      </c>
      <c r="GX75" s="188" t="s">
        <v>3824</v>
      </c>
      <c r="GY75" s="182">
        <v>2</v>
      </c>
      <c r="GZ75" s="182" t="s">
        <v>2699</v>
      </c>
      <c r="HA75" s="182" t="s">
        <v>30</v>
      </c>
      <c r="HB75" s="182">
        <v>2</v>
      </c>
      <c r="HC75" s="182" t="s">
        <v>14</v>
      </c>
      <c r="HD75" s="182" t="s">
        <v>14</v>
      </c>
      <c r="HE75" s="179">
        <v>44865</v>
      </c>
      <c r="HF75" s="189" t="s">
        <v>3816</v>
      </c>
      <c r="HG75" s="189">
        <v>2</v>
      </c>
      <c r="HH75" s="189" t="s">
        <v>2699</v>
      </c>
      <c r="HI75" s="189" t="s">
        <v>30</v>
      </c>
      <c r="HJ75" s="189">
        <v>2</v>
      </c>
      <c r="HK75" s="189" t="s">
        <v>14</v>
      </c>
      <c r="HL75" s="189" t="s">
        <v>14</v>
      </c>
      <c r="HM75" s="190">
        <v>44865</v>
      </c>
      <c r="HN75" s="188" t="s">
        <v>3822</v>
      </c>
      <c r="HO75" s="182">
        <v>3</v>
      </c>
      <c r="HP75" s="182" t="s">
        <v>2699</v>
      </c>
      <c r="HQ75" s="182" t="s">
        <v>30</v>
      </c>
      <c r="HR75" s="182">
        <v>2</v>
      </c>
      <c r="HS75" s="182" t="s">
        <v>14</v>
      </c>
      <c r="HT75" s="182" t="s">
        <v>14</v>
      </c>
      <c r="HU75" s="179">
        <v>44865</v>
      </c>
      <c r="HV75" s="189" t="s">
        <v>3819</v>
      </c>
      <c r="HW75" s="189">
        <v>3</v>
      </c>
      <c r="HX75" s="189" t="s">
        <v>2699</v>
      </c>
      <c r="HY75" s="189" t="s">
        <v>30</v>
      </c>
      <c r="HZ75" s="189">
        <v>2</v>
      </c>
      <c r="IA75" s="189" t="s">
        <v>14</v>
      </c>
      <c r="IB75" s="189" t="s">
        <v>14</v>
      </c>
      <c r="IC75" s="190">
        <v>44865</v>
      </c>
      <c r="ID75" s="188" t="s">
        <v>3821</v>
      </c>
      <c r="IE75" s="182">
        <v>1</v>
      </c>
      <c r="IF75" s="182" t="s">
        <v>2699</v>
      </c>
      <c r="IG75" s="182" t="s">
        <v>30</v>
      </c>
      <c r="IH75" s="182">
        <v>2</v>
      </c>
      <c r="II75" s="182" t="s">
        <v>14</v>
      </c>
      <c r="IJ75" s="182" t="s">
        <v>14</v>
      </c>
      <c r="IK75" s="179">
        <v>44865</v>
      </c>
      <c r="IL75" s="189" t="s">
        <v>3820</v>
      </c>
      <c r="IM75" s="189">
        <v>3</v>
      </c>
      <c r="IN75" s="189" t="s">
        <v>2699</v>
      </c>
      <c r="IO75" s="189" t="s">
        <v>30</v>
      </c>
      <c r="IP75" s="189">
        <v>2</v>
      </c>
      <c r="IQ75" s="189" t="s">
        <v>14</v>
      </c>
      <c r="IR75" s="189" t="s">
        <v>14</v>
      </c>
      <c r="IS75" s="190">
        <v>44865</v>
      </c>
    </row>
    <row r="76" spans="1:253" s="283" customFormat="1" ht="12.95" customHeight="1" x14ac:dyDescent="0.2">
      <c r="A76" s="283" t="s">
        <v>313</v>
      </c>
      <c r="B76" s="283" t="s">
        <v>9302</v>
      </c>
      <c r="C76" s="283" t="s">
        <v>314</v>
      </c>
      <c r="D76" s="283" t="s">
        <v>315</v>
      </c>
      <c r="E76" s="283" t="s">
        <v>8888</v>
      </c>
      <c r="F76" s="283" t="s">
        <v>5367</v>
      </c>
      <c r="G76" s="177">
        <v>55744000</v>
      </c>
      <c r="H76" s="178" t="s">
        <v>5324</v>
      </c>
      <c r="I76" s="178" t="s">
        <v>2025</v>
      </c>
      <c r="J76" s="178">
        <v>2</v>
      </c>
      <c r="K76" s="178" t="s">
        <v>5326</v>
      </c>
      <c r="L76" s="178" t="s">
        <v>5325</v>
      </c>
      <c r="M76" s="179">
        <v>44956</v>
      </c>
      <c r="N76" s="188" t="s">
        <v>5371</v>
      </c>
      <c r="O76" s="180">
        <v>36778</v>
      </c>
      <c r="P76" s="180" t="s">
        <v>5368</v>
      </c>
      <c r="Q76" s="180" t="s">
        <v>74</v>
      </c>
      <c r="R76" s="180">
        <v>1</v>
      </c>
      <c r="S76" s="180" t="s">
        <v>5370</v>
      </c>
      <c r="T76" s="180" t="s">
        <v>5369</v>
      </c>
      <c r="U76" s="181">
        <v>44956</v>
      </c>
      <c r="V76" s="188" t="s">
        <v>5373</v>
      </c>
      <c r="W76" s="178">
        <v>3472000</v>
      </c>
      <c r="X76" s="178" t="s">
        <v>5324</v>
      </c>
      <c r="Y76" s="178" t="s">
        <v>74</v>
      </c>
      <c r="Z76" s="178">
        <v>1</v>
      </c>
      <c r="AA76" s="178" t="s">
        <v>5372</v>
      </c>
      <c r="AB76" s="178" t="s">
        <v>5325</v>
      </c>
      <c r="AC76" s="179">
        <v>44956</v>
      </c>
      <c r="AD76" s="188" t="s">
        <v>5376</v>
      </c>
      <c r="AE76" s="186">
        <v>3472000</v>
      </c>
      <c r="AF76" s="186" t="s">
        <v>5324</v>
      </c>
      <c r="AG76" s="186" t="s">
        <v>2025</v>
      </c>
      <c r="AH76" s="186">
        <v>2</v>
      </c>
      <c r="AI76" s="186" t="s">
        <v>5375</v>
      </c>
      <c r="AJ76" s="186" t="s">
        <v>5374</v>
      </c>
      <c r="AK76" s="187">
        <v>44956</v>
      </c>
      <c r="AL76" s="188" t="s">
        <v>8237</v>
      </c>
      <c r="AM76" s="178">
        <v>1304000</v>
      </c>
      <c r="AN76" s="178" t="s">
        <v>8234</v>
      </c>
      <c r="AO76" s="178" t="s">
        <v>2025</v>
      </c>
      <c r="AP76" s="178">
        <v>2</v>
      </c>
      <c r="AQ76" s="178" t="s">
        <v>8236</v>
      </c>
      <c r="AR76" s="178" t="s">
        <v>8235</v>
      </c>
      <c r="AS76" s="179">
        <v>44985</v>
      </c>
      <c r="AT76" s="189" t="s">
        <v>752</v>
      </c>
      <c r="AU76" s="186" t="s">
        <v>14</v>
      </c>
      <c r="AV76" s="186" t="s">
        <v>14</v>
      </c>
      <c r="AW76" s="186" t="s">
        <v>14</v>
      </c>
      <c r="AX76" s="186" t="s">
        <v>14</v>
      </c>
      <c r="AY76" s="186" t="s">
        <v>14</v>
      </c>
      <c r="AZ76" s="186" t="s">
        <v>14</v>
      </c>
      <c r="BA76" s="187">
        <v>43608</v>
      </c>
      <c r="BB76" s="188" t="s">
        <v>751</v>
      </c>
      <c r="BC76" s="178" t="s">
        <v>14</v>
      </c>
      <c r="BD76" s="178" t="s">
        <v>14</v>
      </c>
      <c r="BE76" s="178" t="s">
        <v>14</v>
      </c>
      <c r="BF76" s="178" t="s">
        <v>14</v>
      </c>
      <c r="BG76" s="178" t="s">
        <v>14</v>
      </c>
      <c r="BH76" s="178" t="s">
        <v>14</v>
      </c>
      <c r="BI76" s="179">
        <v>43608</v>
      </c>
      <c r="BJ76" s="189" t="s">
        <v>8239</v>
      </c>
      <c r="BK76" s="189">
        <v>337</v>
      </c>
      <c r="BL76" s="189" t="s">
        <v>7893</v>
      </c>
      <c r="BM76" s="189" t="s">
        <v>19</v>
      </c>
      <c r="BN76" s="189">
        <v>3</v>
      </c>
      <c r="BO76" s="189" t="s">
        <v>8238</v>
      </c>
      <c r="BP76" s="186" t="s">
        <v>1485</v>
      </c>
      <c r="BQ76" s="190">
        <v>44985</v>
      </c>
      <c r="BR76" s="188" t="s">
        <v>316</v>
      </c>
      <c r="BS76" s="182" t="s">
        <v>14</v>
      </c>
      <c r="BT76" s="182">
        <v>0</v>
      </c>
      <c r="BU76" s="182" t="s">
        <v>14</v>
      </c>
      <c r="BV76" s="182" t="s">
        <v>14</v>
      </c>
      <c r="BW76" s="182" t="s">
        <v>15</v>
      </c>
      <c r="BX76" s="182">
        <v>0</v>
      </c>
      <c r="BY76" s="179">
        <v>43510</v>
      </c>
      <c r="BZ76" s="189" t="s">
        <v>317</v>
      </c>
      <c r="CA76" s="189" t="s">
        <v>14</v>
      </c>
      <c r="CB76" s="189">
        <v>0</v>
      </c>
      <c r="CC76" s="189" t="s">
        <v>14</v>
      </c>
      <c r="CD76" s="189" t="s">
        <v>14</v>
      </c>
      <c r="CE76" s="189" t="s">
        <v>15</v>
      </c>
      <c r="CF76" s="189">
        <v>0</v>
      </c>
      <c r="CG76" s="190">
        <v>43510</v>
      </c>
      <c r="CH76" s="188" t="s">
        <v>10000</v>
      </c>
      <c r="CI76" s="189" t="e">
        <v>#N/A</v>
      </c>
      <c r="CJ76" s="189" t="e">
        <v>#N/A</v>
      </c>
      <c r="CK76" s="189" t="e">
        <v>#N/A</v>
      </c>
      <c r="CL76" s="189" t="e">
        <v>#N/A</v>
      </c>
      <c r="CM76" s="189" t="e">
        <v>#N/A</v>
      </c>
      <c r="CN76" s="189" t="e">
        <v>#N/A</v>
      </c>
      <c r="CO76" s="191" t="e">
        <v>#N/A</v>
      </c>
      <c r="CP76" s="189" t="s">
        <v>318</v>
      </c>
      <c r="CQ76" s="182" t="s">
        <v>14</v>
      </c>
      <c r="CR76" s="182">
        <v>0</v>
      </c>
      <c r="CS76" s="182" t="s">
        <v>14</v>
      </c>
      <c r="CT76" s="182" t="s">
        <v>14</v>
      </c>
      <c r="CU76" s="182" t="s">
        <v>15</v>
      </c>
      <c r="CV76" s="182">
        <v>0</v>
      </c>
      <c r="CW76" s="179">
        <v>43510</v>
      </c>
      <c r="CX76" s="189" t="s">
        <v>5377</v>
      </c>
      <c r="CY76" s="186">
        <v>1672000</v>
      </c>
      <c r="CZ76" s="186" t="s">
        <v>5324</v>
      </c>
      <c r="DA76" s="186" t="s">
        <v>2025</v>
      </c>
      <c r="DB76" s="186">
        <v>2</v>
      </c>
      <c r="DC76" s="186" t="s">
        <v>5382</v>
      </c>
      <c r="DD76" s="186" t="s">
        <v>5325</v>
      </c>
      <c r="DE76" s="192">
        <v>44956</v>
      </c>
      <c r="DF76" s="188" t="s">
        <v>5379</v>
      </c>
      <c r="DG76" s="178">
        <v>0</v>
      </c>
      <c r="DH76" s="182" t="s">
        <v>5324</v>
      </c>
      <c r="DI76" s="182" t="s">
        <v>2025</v>
      </c>
      <c r="DJ76" s="182">
        <v>2</v>
      </c>
      <c r="DK76" s="182" t="s">
        <v>5378</v>
      </c>
      <c r="DL76" s="182" t="s">
        <v>5325</v>
      </c>
      <c r="DM76" s="179">
        <v>44956</v>
      </c>
      <c r="DN76" s="189" t="s">
        <v>5381</v>
      </c>
      <c r="DO76" s="186">
        <v>1800000</v>
      </c>
      <c r="DP76" s="189" t="s">
        <v>5324</v>
      </c>
      <c r="DQ76" s="189" t="s">
        <v>2025</v>
      </c>
      <c r="DR76" s="189">
        <v>2</v>
      </c>
      <c r="DS76" s="189" t="s">
        <v>5380</v>
      </c>
      <c r="DT76" s="189" t="s">
        <v>5325</v>
      </c>
      <c r="DU76" s="190">
        <v>44956</v>
      </c>
      <c r="DV76" s="188" t="s">
        <v>5383</v>
      </c>
      <c r="DW76" s="178">
        <v>434000</v>
      </c>
      <c r="DX76" s="182" t="s">
        <v>5324</v>
      </c>
      <c r="DY76" s="182" t="s">
        <v>2025</v>
      </c>
      <c r="DZ76" s="182">
        <v>2</v>
      </c>
      <c r="EA76" s="182" t="s">
        <v>5382</v>
      </c>
      <c r="EB76" s="182" t="s">
        <v>5325</v>
      </c>
      <c r="EC76" s="179">
        <v>44956</v>
      </c>
      <c r="ED76" s="189" t="s">
        <v>5385</v>
      </c>
      <c r="EE76" s="186">
        <v>1238000</v>
      </c>
      <c r="EF76" s="189" t="s">
        <v>5324</v>
      </c>
      <c r="EG76" s="189" t="s">
        <v>2025</v>
      </c>
      <c r="EH76" s="189">
        <v>2</v>
      </c>
      <c r="EI76" s="189" t="s">
        <v>5384</v>
      </c>
      <c r="EJ76" s="189" t="s">
        <v>5325</v>
      </c>
      <c r="EK76" s="190">
        <v>44956</v>
      </c>
      <c r="EL76" s="188" t="s">
        <v>1527</v>
      </c>
      <c r="EM76" s="178">
        <v>0</v>
      </c>
      <c r="EN76" s="182" t="s">
        <v>14</v>
      </c>
      <c r="EO76" s="182" t="s">
        <v>14</v>
      </c>
      <c r="EP76" s="182" t="s">
        <v>14</v>
      </c>
      <c r="EQ76" s="182" t="s">
        <v>14</v>
      </c>
      <c r="ER76" s="182" t="s">
        <v>14</v>
      </c>
      <c r="ES76" s="179">
        <v>44584</v>
      </c>
      <c r="ET76" s="189" t="s">
        <v>8240</v>
      </c>
      <c r="EU76" s="189">
        <v>7857</v>
      </c>
      <c r="EV76" s="189" t="s">
        <v>7893</v>
      </c>
      <c r="EW76" s="189" t="s">
        <v>19</v>
      </c>
      <c r="EX76" s="189">
        <v>3</v>
      </c>
      <c r="EY76" s="189" t="s">
        <v>8227</v>
      </c>
      <c r="EZ76" s="189" t="s">
        <v>1485</v>
      </c>
      <c r="FA76" s="190">
        <v>44985</v>
      </c>
      <c r="FB76" s="188" t="s">
        <v>1321</v>
      </c>
      <c r="FC76" s="182">
        <v>4</v>
      </c>
      <c r="FD76" s="182" t="s">
        <v>1317</v>
      </c>
      <c r="FE76" s="182" t="s">
        <v>30</v>
      </c>
      <c r="FF76" s="182">
        <v>2</v>
      </c>
      <c r="FG76" s="182" t="s">
        <v>1319</v>
      </c>
      <c r="FH76" s="182" t="s">
        <v>1318</v>
      </c>
      <c r="FI76" s="179">
        <v>44228</v>
      </c>
      <c r="FJ76" s="188" t="s">
        <v>319</v>
      </c>
      <c r="FK76" s="189" t="s">
        <v>14</v>
      </c>
      <c r="FL76" s="189">
        <v>0</v>
      </c>
      <c r="FM76" s="189" t="s">
        <v>30</v>
      </c>
      <c r="FN76" s="189">
        <v>2</v>
      </c>
      <c r="FO76" s="189" t="s">
        <v>15</v>
      </c>
      <c r="FP76" s="186">
        <v>0</v>
      </c>
      <c r="FQ76" s="187">
        <v>43510</v>
      </c>
      <c r="FR76" s="188" t="s">
        <v>320</v>
      </c>
      <c r="FS76" s="182" t="s">
        <v>14</v>
      </c>
      <c r="FT76" s="182">
        <v>0</v>
      </c>
      <c r="FU76" s="182" t="s">
        <v>30</v>
      </c>
      <c r="FV76" s="182">
        <v>2</v>
      </c>
      <c r="FW76" s="182" t="s">
        <v>15</v>
      </c>
      <c r="FX76" s="182">
        <v>0</v>
      </c>
      <c r="FY76" s="179">
        <v>43510</v>
      </c>
      <c r="FZ76" s="189" t="s">
        <v>3826</v>
      </c>
      <c r="GA76" s="189">
        <v>2</v>
      </c>
      <c r="GB76" s="189" t="s">
        <v>2699</v>
      </c>
      <c r="GC76" s="189" t="s">
        <v>30</v>
      </c>
      <c r="GD76" s="189">
        <v>2</v>
      </c>
      <c r="GE76" s="189" t="s">
        <v>14</v>
      </c>
      <c r="GF76" s="189" t="s">
        <v>14</v>
      </c>
      <c r="GG76" s="190">
        <v>44865</v>
      </c>
      <c r="GH76" s="188" t="s">
        <v>3832</v>
      </c>
      <c r="GI76" s="182">
        <v>3</v>
      </c>
      <c r="GJ76" s="182" t="s">
        <v>2699</v>
      </c>
      <c r="GK76" s="182" t="s">
        <v>30</v>
      </c>
      <c r="GL76" s="182">
        <v>2</v>
      </c>
      <c r="GM76" s="182" t="s">
        <v>14</v>
      </c>
      <c r="GN76" s="182" t="s">
        <v>14</v>
      </c>
      <c r="GO76" s="179">
        <v>44865</v>
      </c>
      <c r="GP76" s="189" t="s">
        <v>3827</v>
      </c>
      <c r="GQ76" s="189">
        <v>2</v>
      </c>
      <c r="GR76" s="189" t="s">
        <v>2699</v>
      </c>
      <c r="GS76" s="189" t="s">
        <v>30</v>
      </c>
      <c r="GT76" s="189">
        <v>2</v>
      </c>
      <c r="GU76" s="189" t="s">
        <v>14</v>
      </c>
      <c r="GV76" s="189" t="s">
        <v>14</v>
      </c>
      <c r="GW76" s="190">
        <v>44865</v>
      </c>
      <c r="GX76" s="188" t="s">
        <v>3833</v>
      </c>
      <c r="GY76" s="182">
        <v>0</v>
      </c>
      <c r="GZ76" s="182" t="s">
        <v>2699</v>
      </c>
      <c r="HA76" s="182" t="s">
        <v>30</v>
      </c>
      <c r="HB76" s="182">
        <v>2</v>
      </c>
      <c r="HC76" s="182" t="s">
        <v>14</v>
      </c>
      <c r="HD76" s="182" t="s">
        <v>14</v>
      </c>
      <c r="HE76" s="179">
        <v>44865</v>
      </c>
      <c r="HF76" s="189" t="s">
        <v>3825</v>
      </c>
      <c r="HG76" s="189">
        <v>2</v>
      </c>
      <c r="HH76" s="189" t="s">
        <v>2699</v>
      </c>
      <c r="HI76" s="189" t="s">
        <v>30</v>
      </c>
      <c r="HJ76" s="189">
        <v>2</v>
      </c>
      <c r="HK76" s="189" t="s">
        <v>14</v>
      </c>
      <c r="HL76" s="189" t="s">
        <v>14</v>
      </c>
      <c r="HM76" s="190">
        <v>44865</v>
      </c>
      <c r="HN76" s="188" t="s">
        <v>3831</v>
      </c>
      <c r="HO76" s="182">
        <v>2</v>
      </c>
      <c r="HP76" s="182" t="s">
        <v>2699</v>
      </c>
      <c r="HQ76" s="182" t="s">
        <v>30</v>
      </c>
      <c r="HR76" s="182">
        <v>2</v>
      </c>
      <c r="HS76" s="182" t="s">
        <v>14</v>
      </c>
      <c r="HT76" s="182" t="s">
        <v>14</v>
      </c>
      <c r="HU76" s="179">
        <v>44865</v>
      </c>
      <c r="HV76" s="189" t="s">
        <v>3828</v>
      </c>
      <c r="HW76" s="189">
        <v>3</v>
      </c>
      <c r="HX76" s="189" t="s">
        <v>2699</v>
      </c>
      <c r="HY76" s="189" t="s">
        <v>30</v>
      </c>
      <c r="HZ76" s="189">
        <v>2</v>
      </c>
      <c r="IA76" s="189" t="s">
        <v>14</v>
      </c>
      <c r="IB76" s="189" t="s">
        <v>14</v>
      </c>
      <c r="IC76" s="190">
        <v>44865</v>
      </c>
      <c r="ID76" s="188" t="s">
        <v>3830</v>
      </c>
      <c r="IE76" s="182">
        <v>1</v>
      </c>
      <c r="IF76" s="182" t="s">
        <v>2699</v>
      </c>
      <c r="IG76" s="182" t="s">
        <v>30</v>
      </c>
      <c r="IH76" s="182">
        <v>2</v>
      </c>
      <c r="II76" s="182" t="s">
        <v>14</v>
      </c>
      <c r="IJ76" s="182" t="s">
        <v>14</v>
      </c>
      <c r="IK76" s="179">
        <v>44865</v>
      </c>
      <c r="IL76" s="189" t="s">
        <v>3829</v>
      </c>
      <c r="IM76" s="189">
        <v>3</v>
      </c>
      <c r="IN76" s="189" t="s">
        <v>2699</v>
      </c>
      <c r="IO76" s="189" t="s">
        <v>30</v>
      </c>
      <c r="IP76" s="189">
        <v>2</v>
      </c>
      <c r="IQ76" s="189" t="s">
        <v>14</v>
      </c>
      <c r="IR76" s="189" t="s">
        <v>14</v>
      </c>
      <c r="IS76" s="190">
        <v>44865</v>
      </c>
    </row>
    <row r="77" spans="1:253" s="283" customFormat="1" ht="12.95" customHeight="1" x14ac:dyDescent="0.2">
      <c r="A77" s="283" t="s">
        <v>321</v>
      </c>
      <c r="B77" s="283" t="s">
        <v>9302</v>
      </c>
      <c r="C77" s="283" t="s">
        <v>322</v>
      </c>
      <c r="D77" s="283" t="s">
        <v>315</v>
      </c>
      <c r="E77" s="283" t="s">
        <v>8888</v>
      </c>
      <c r="F77" s="283" t="s">
        <v>5347</v>
      </c>
      <c r="G77" s="177">
        <v>55744000</v>
      </c>
      <c r="H77" s="178" t="s">
        <v>5324</v>
      </c>
      <c r="I77" s="178" t="s">
        <v>2025</v>
      </c>
      <c r="J77" s="178">
        <v>2</v>
      </c>
      <c r="K77" s="178" t="s">
        <v>5326</v>
      </c>
      <c r="L77" s="178" t="s">
        <v>5325</v>
      </c>
      <c r="M77" s="179">
        <v>44956</v>
      </c>
      <c r="N77" s="188" t="s">
        <v>5351</v>
      </c>
      <c r="O77" s="180">
        <v>149600</v>
      </c>
      <c r="P77" s="180" t="s">
        <v>5348</v>
      </c>
      <c r="Q77" s="180" t="s">
        <v>74</v>
      </c>
      <c r="R77" s="180">
        <v>1</v>
      </c>
      <c r="S77" s="180" t="s">
        <v>5350</v>
      </c>
      <c r="T77" s="180" t="s">
        <v>5349</v>
      </c>
      <c r="U77" s="181">
        <v>44956</v>
      </c>
      <c r="V77" s="188" t="s">
        <v>5353</v>
      </c>
      <c r="W77" s="178">
        <v>4873000</v>
      </c>
      <c r="X77" s="178" t="s">
        <v>5324</v>
      </c>
      <c r="Y77" s="178" t="s">
        <v>2025</v>
      </c>
      <c r="Z77" s="178">
        <v>2</v>
      </c>
      <c r="AA77" s="178" t="s">
        <v>5352</v>
      </c>
      <c r="AB77" s="178" t="s">
        <v>5325</v>
      </c>
      <c r="AC77" s="179">
        <v>44956</v>
      </c>
      <c r="AD77" s="188" t="s">
        <v>5355</v>
      </c>
      <c r="AE77" s="186">
        <v>4873000</v>
      </c>
      <c r="AF77" s="186" t="s">
        <v>5324</v>
      </c>
      <c r="AG77" s="186" t="s">
        <v>2025</v>
      </c>
      <c r="AH77" s="186">
        <v>2</v>
      </c>
      <c r="AI77" s="186" t="s">
        <v>5354</v>
      </c>
      <c r="AJ77" s="186" t="s">
        <v>5325</v>
      </c>
      <c r="AK77" s="187">
        <v>44956</v>
      </c>
      <c r="AL77" s="188" t="s">
        <v>8230</v>
      </c>
      <c r="AM77" s="178">
        <v>98000</v>
      </c>
      <c r="AN77" s="178" t="s">
        <v>8221</v>
      </c>
      <c r="AO77" s="178" t="s">
        <v>2025</v>
      </c>
      <c r="AP77" s="178">
        <v>2</v>
      </c>
      <c r="AQ77" s="178" t="s">
        <v>8229</v>
      </c>
      <c r="AR77" s="178" t="s">
        <v>8222</v>
      </c>
      <c r="AS77" s="179">
        <v>44985</v>
      </c>
      <c r="AT77" s="189" t="s">
        <v>327</v>
      </c>
      <c r="AU77" s="186" t="s">
        <v>14</v>
      </c>
      <c r="AV77" s="186">
        <v>0</v>
      </c>
      <c r="AW77" s="186" t="s">
        <v>30</v>
      </c>
      <c r="AX77" s="186">
        <v>2</v>
      </c>
      <c r="AY77" s="186" t="s">
        <v>15</v>
      </c>
      <c r="AZ77" s="186">
        <v>0</v>
      </c>
      <c r="BA77" s="187">
        <v>43510</v>
      </c>
      <c r="BB77" s="188" t="s">
        <v>326</v>
      </c>
      <c r="BC77" s="178" t="s">
        <v>14</v>
      </c>
      <c r="BD77" s="178">
        <v>0</v>
      </c>
      <c r="BE77" s="178" t="s">
        <v>30</v>
      </c>
      <c r="BF77" s="178">
        <v>2</v>
      </c>
      <c r="BG77" s="178" t="s">
        <v>15</v>
      </c>
      <c r="BH77" s="178">
        <v>0</v>
      </c>
      <c r="BI77" s="179">
        <v>43510</v>
      </c>
      <c r="BJ77" s="189" t="s">
        <v>8232</v>
      </c>
      <c r="BK77" s="189">
        <v>562</v>
      </c>
      <c r="BL77" s="189" t="s">
        <v>7893</v>
      </c>
      <c r="BM77" s="189" t="s">
        <v>2025</v>
      </c>
      <c r="BN77" s="189">
        <v>2</v>
      </c>
      <c r="BO77" s="189" t="s">
        <v>8231</v>
      </c>
      <c r="BP77" s="186" t="s">
        <v>1485</v>
      </c>
      <c r="BQ77" s="190">
        <v>44985</v>
      </c>
      <c r="BR77" s="188" t="s">
        <v>323</v>
      </c>
      <c r="BS77" s="182" t="s">
        <v>14</v>
      </c>
      <c r="BT77" s="182">
        <v>0</v>
      </c>
      <c r="BU77" s="182" t="s">
        <v>30</v>
      </c>
      <c r="BV77" s="182">
        <v>2</v>
      </c>
      <c r="BW77" s="182" t="s">
        <v>15</v>
      </c>
      <c r="BX77" s="182">
        <v>0</v>
      </c>
      <c r="BY77" s="179">
        <v>43510</v>
      </c>
      <c r="BZ77" s="189" t="s">
        <v>324</v>
      </c>
      <c r="CA77" s="189" t="s">
        <v>14</v>
      </c>
      <c r="CB77" s="189">
        <v>0</v>
      </c>
      <c r="CC77" s="189" t="s">
        <v>14</v>
      </c>
      <c r="CD77" s="189" t="s">
        <v>14</v>
      </c>
      <c r="CE77" s="189" t="s">
        <v>15</v>
      </c>
      <c r="CF77" s="189">
        <v>0</v>
      </c>
      <c r="CG77" s="190">
        <v>43510</v>
      </c>
      <c r="CH77" s="188" t="s">
        <v>10001</v>
      </c>
      <c r="CI77" s="189" t="e">
        <v>#N/A</v>
      </c>
      <c r="CJ77" s="189" t="e">
        <v>#N/A</v>
      </c>
      <c r="CK77" s="189" t="e">
        <v>#N/A</v>
      </c>
      <c r="CL77" s="189" t="e">
        <v>#N/A</v>
      </c>
      <c r="CM77" s="189" t="e">
        <v>#N/A</v>
      </c>
      <c r="CN77" s="189" t="e">
        <v>#N/A</v>
      </c>
      <c r="CO77" s="191" t="e">
        <v>#N/A</v>
      </c>
      <c r="CP77" s="189" t="s">
        <v>325</v>
      </c>
      <c r="CQ77" s="182" t="s">
        <v>14</v>
      </c>
      <c r="CR77" s="182">
        <v>0</v>
      </c>
      <c r="CS77" s="182" t="s">
        <v>30</v>
      </c>
      <c r="CT77" s="182">
        <v>2</v>
      </c>
      <c r="CU77" s="182" t="s">
        <v>15</v>
      </c>
      <c r="CV77" s="182">
        <v>0</v>
      </c>
      <c r="CW77" s="179">
        <v>43510</v>
      </c>
      <c r="CX77" s="189" t="s">
        <v>5356</v>
      </c>
      <c r="CY77" s="186">
        <v>1473000</v>
      </c>
      <c r="CZ77" s="186" t="s">
        <v>5324</v>
      </c>
      <c r="DA77" s="186" t="s">
        <v>2025</v>
      </c>
      <c r="DB77" s="186">
        <v>2</v>
      </c>
      <c r="DC77" s="186" t="s">
        <v>5361</v>
      </c>
      <c r="DD77" s="186" t="s">
        <v>5325</v>
      </c>
      <c r="DE77" s="192">
        <v>44956</v>
      </c>
      <c r="DF77" s="188" t="s">
        <v>5358</v>
      </c>
      <c r="DG77" s="178">
        <v>0</v>
      </c>
      <c r="DH77" s="182" t="s">
        <v>5324</v>
      </c>
      <c r="DI77" s="182" t="s">
        <v>2025</v>
      </c>
      <c r="DJ77" s="182">
        <v>2</v>
      </c>
      <c r="DK77" s="182" t="s">
        <v>5357</v>
      </c>
      <c r="DL77" s="182" t="s">
        <v>5325</v>
      </c>
      <c r="DM77" s="179">
        <v>44956</v>
      </c>
      <c r="DN77" s="189" t="s">
        <v>5360</v>
      </c>
      <c r="DO77" s="186">
        <v>3400000</v>
      </c>
      <c r="DP77" s="189" t="s">
        <v>5324</v>
      </c>
      <c r="DQ77" s="189" t="s">
        <v>2025</v>
      </c>
      <c r="DR77" s="189">
        <v>2</v>
      </c>
      <c r="DS77" s="189" t="s">
        <v>5359</v>
      </c>
      <c r="DT77" s="189" t="s">
        <v>5325</v>
      </c>
      <c r="DU77" s="190">
        <v>44956</v>
      </c>
      <c r="DV77" s="188" t="s">
        <v>5362</v>
      </c>
      <c r="DW77" s="178">
        <v>1165000</v>
      </c>
      <c r="DX77" s="182" t="s">
        <v>5324</v>
      </c>
      <c r="DY77" s="182" t="s">
        <v>2025</v>
      </c>
      <c r="DZ77" s="182">
        <v>2</v>
      </c>
      <c r="EA77" s="182" t="s">
        <v>5361</v>
      </c>
      <c r="EB77" s="182" t="s">
        <v>5325</v>
      </c>
      <c r="EC77" s="179">
        <v>44956</v>
      </c>
      <c r="ED77" s="189" t="s">
        <v>5364</v>
      </c>
      <c r="EE77" s="186">
        <v>308000</v>
      </c>
      <c r="EF77" s="189" t="s">
        <v>5324</v>
      </c>
      <c r="EG77" s="189" t="s">
        <v>2025</v>
      </c>
      <c r="EH77" s="189">
        <v>2</v>
      </c>
      <c r="EI77" s="189" t="s">
        <v>5363</v>
      </c>
      <c r="EJ77" s="189" t="s">
        <v>5325</v>
      </c>
      <c r="EK77" s="190">
        <v>44956</v>
      </c>
      <c r="EL77" s="188" t="s">
        <v>5366</v>
      </c>
      <c r="EM77" s="178">
        <v>0</v>
      </c>
      <c r="EN77" s="182" t="s">
        <v>5324</v>
      </c>
      <c r="EO77" s="182" t="s">
        <v>2025</v>
      </c>
      <c r="EP77" s="182">
        <v>2</v>
      </c>
      <c r="EQ77" s="182" t="s">
        <v>5365</v>
      </c>
      <c r="ER77" s="182" t="s">
        <v>5325</v>
      </c>
      <c r="ES77" s="179">
        <v>44956</v>
      </c>
      <c r="ET77" s="189" t="s">
        <v>8233</v>
      </c>
      <c r="EU77" s="189">
        <v>7857</v>
      </c>
      <c r="EV77" s="189" t="s">
        <v>7893</v>
      </c>
      <c r="EW77" s="189" t="s">
        <v>2025</v>
      </c>
      <c r="EX77" s="189">
        <v>2</v>
      </c>
      <c r="EY77" s="189" t="s">
        <v>8227</v>
      </c>
      <c r="EZ77" s="189" t="s">
        <v>1485</v>
      </c>
      <c r="FA77" s="190">
        <v>44985</v>
      </c>
      <c r="FB77" s="188" t="s">
        <v>1325</v>
      </c>
      <c r="FC77" s="182">
        <v>3</v>
      </c>
      <c r="FD77" s="182" t="s">
        <v>1322</v>
      </c>
      <c r="FE77" s="182" t="s">
        <v>30</v>
      </c>
      <c r="FF77" s="182">
        <v>2</v>
      </c>
      <c r="FG77" s="182" t="s">
        <v>1324</v>
      </c>
      <c r="FH77" s="182" t="s">
        <v>1323</v>
      </c>
      <c r="FI77" s="179">
        <v>44228</v>
      </c>
      <c r="FJ77" s="188" t="s">
        <v>328</v>
      </c>
      <c r="FK77" s="189" t="s">
        <v>14</v>
      </c>
      <c r="FL77" s="189">
        <v>0</v>
      </c>
      <c r="FM77" s="189" t="s">
        <v>30</v>
      </c>
      <c r="FN77" s="189">
        <v>2</v>
      </c>
      <c r="FO77" s="189" t="s">
        <v>15</v>
      </c>
      <c r="FP77" s="186">
        <v>0</v>
      </c>
      <c r="FQ77" s="187">
        <v>43510</v>
      </c>
      <c r="FR77" s="188" t="s">
        <v>329</v>
      </c>
      <c r="FS77" s="182" t="s">
        <v>14</v>
      </c>
      <c r="FT77" s="182">
        <v>0</v>
      </c>
      <c r="FU77" s="182" t="s">
        <v>30</v>
      </c>
      <c r="FV77" s="182">
        <v>2</v>
      </c>
      <c r="FW77" s="182" t="s">
        <v>15</v>
      </c>
      <c r="FX77" s="182">
        <v>0</v>
      </c>
      <c r="FY77" s="179">
        <v>43510</v>
      </c>
      <c r="FZ77" s="189" t="s">
        <v>3835</v>
      </c>
      <c r="GA77" s="189">
        <v>2</v>
      </c>
      <c r="GB77" s="189" t="s">
        <v>2699</v>
      </c>
      <c r="GC77" s="189" t="s">
        <v>30</v>
      </c>
      <c r="GD77" s="189">
        <v>2</v>
      </c>
      <c r="GE77" s="189" t="s">
        <v>14</v>
      </c>
      <c r="GF77" s="189" t="s">
        <v>14</v>
      </c>
      <c r="GG77" s="190">
        <v>44865</v>
      </c>
      <c r="GH77" s="188" t="s">
        <v>3841</v>
      </c>
      <c r="GI77" s="182">
        <v>3</v>
      </c>
      <c r="GJ77" s="182" t="s">
        <v>2699</v>
      </c>
      <c r="GK77" s="182" t="s">
        <v>30</v>
      </c>
      <c r="GL77" s="182">
        <v>2</v>
      </c>
      <c r="GM77" s="182" t="s">
        <v>14</v>
      </c>
      <c r="GN77" s="182" t="s">
        <v>14</v>
      </c>
      <c r="GO77" s="179">
        <v>44865</v>
      </c>
      <c r="GP77" s="189" t="s">
        <v>3836</v>
      </c>
      <c r="GQ77" s="189">
        <v>2</v>
      </c>
      <c r="GR77" s="189" t="s">
        <v>2699</v>
      </c>
      <c r="GS77" s="189" t="s">
        <v>30</v>
      </c>
      <c r="GT77" s="189">
        <v>2</v>
      </c>
      <c r="GU77" s="189" t="s">
        <v>14</v>
      </c>
      <c r="GV77" s="189" t="s">
        <v>14</v>
      </c>
      <c r="GW77" s="190">
        <v>44865</v>
      </c>
      <c r="GX77" s="188" t="s">
        <v>3842</v>
      </c>
      <c r="GY77" s="182">
        <v>0</v>
      </c>
      <c r="GZ77" s="182" t="s">
        <v>2699</v>
      </c>
      <c r="HA77" s="182" t="s">
        <v>30</v>
      </c>
      <c r="HB77" s="182">
        <v>2</v>
      </c>
      <c r="HC77" s="182" t="s">
        <v>14</v>
      </c>
      <c r="HD77" s="182" t="s">
        <v>14</v>
      </c>
      <c r="HE77" s="179">
        <v>44865</v>
      </c>
      <c r="HF77" s="189" t="s">
        <v>3834</v>
      </c>
      <c r="HG77" s="189">
        <v>2</v>
      </c>
      <c r="HH77" s="189" t="s">
        <v>2699</v>
      </c>
      <c r="HI77" s="189" t="s">
        <v>30</v>
      </c>
      <c r="HJ77" s="189">
        <v>2</v>
      </c>
      <c r="HK77" s="189" t="s">
        <v>14</v>
      </c>
      <c r="HL77" s="189" t="s">
        <v>14</v>
      </c>
      <c r="HM77" s="190">
        <v>44865</v>
      </c>
      <c r="HN77" s="188" t="s">
        <v>3840</v>
      </c>
      <c r="HO77" s="182">
        <v>2</v>
      </c>
      <c r="HP77" s="182" t="s">
        <v>2699</v>
      </c>
      <c r="HQ77" s="182" t="s">
        <v>30</v>
      </c>
      <c r="HR77" s="182">
        <v>2</v>
      </c>
      <c r="HS77" s="182" t="s">
        <v>14</v>
      </c>
      <c r="HT77" s="182" t="s">
        <v>14</v>
      </c>
      <c r="HU77" s="179">
        <v>44865</v>
      </c>
      <c r="HV77" s="189" t="s">
        <v>3837</v>
      </c>
      <c r="HW77" s="189">
        <v>3</v>
      </c>
      <c r="HX77" s="189" t="s">
        <v>2699</v>
      </c>
      <c r="HY77" s="189" t="s">
        <v>30</v>
      </c>
      <c r="HZ77" s="189">
        <v>2</v>
      </c>
      <c r="IA77" s="189" t="s">
        <v>14</v>
      </c>
      <c r="IB77" s="189" t="s">
        <v>14</v>
      </c>
      <c r="IC77" s="190">
        <v>44865</v>
      </c>
      <c r="ID77" s="188" t="s">
        <v>3839</v>
      </c>
      <c r="IE77" s="182">
        <v>1</v>
      </c>
      <c r="IF77" s="182" t="s">
        <v>2699</v>
      </c>
      <c r="IG77" s="182" t="s">
        <v>30</v>
      </c>
      <c r="IH77" s="182">
        <v>2</v>
      </c>
      <c r="II77" s="182" t="s">
        <v>14</v>
      </c>
      <c r="IJ77" s="182" t="s">
        <v>14</v>
      </c>
      <c r="IK77" s="179">
        <v>44865</v>
      </c>
      <c r="IL77" s="189" t="s">
        <v>3838</v>
      </c>
      <c r="IM77" s="189">
        <v>3</v>
      </c>
      <c r="IN77" s="189" t="s">
        <v>2699</v>
      </c>
      <c r="IO77" s="189" t="s">
        <v>30</v>
      </c>
      <c r="IP77" s="189">
        <v>2</v>
      </c>
      <c r="IQ77" s="189" t="s">
        <v>14</v>
      </c>
      <c r="IR77" s="189" t="s">
        <v>14</v>
      </c>
      <c r="IS77" s="190">
        <v>44865</v>
      </c>
    </row>
    <row r="78" spans="1:253" s="283" customFormat="1" ht="12.95" customHeight="1" x14ac:dyDescent="0.2">
      <c r="A78" s="283" t="s">
        <v>1411</v>
      </c>
      <c r="B78" s="283" t="s">
        <v>9517</v>
      </c>
      <c r="C78" s="283" t="s">
        <v>1412</v>
      </c>
      <c r="D78" s="283" t="s">
        <v>315</v>
      </c>
      <c r="E78" s="283" t="s">
        <v>8888</v>
      </c>
      <c r="F78" s="283" t="s">
        <v>5327</v>
      </c>
      <c r="G78" s="177">
        <v>55744000</v>
      </c>
      <c r="H78" s="178" t="s">
        <v>5324</v>
      </c>
      <c r="I78" s="178" t="s">
        <v>2025</v>
      </c>
      <c r="J78" s="178">
        <v>2</v>
      </c>
      <c r="K78" s="178" t="s">
        <v>5326</v>
      </c>
      <c r="L78" s="178" t="s">
        <v>5325</v>
      </c>
      <c r="M78" s="179">
        <v>44956</v>
      </c>
      <c r="N78" s="188" t="s">
        <v>5331</v>
      </c>
      <c r="O78" s="180">
        <v>490200</v>
      </c>
      <c r="P78" s="180" t="s">
        <v>5328</v>
      </c>
      <c r="Q78" s="180" t="s">
        <v>74</v>
      </c>
      <c r="R78" s="180">
        <v>1</v>
      </c>
      <c r="S78" s="180" t="s">
        <v>5330</v>
      </c>
      <c r="T78" s="180" t="s">
        <v>5329</v>
      </c>
      <c r="U78" s="181">
        <v>44956</v>
      </c>
      <c r="V78" s="188" t="s">
        <v>5333</v>
      </c>
      <c r="W78" s="178">
        <v>47399000</v>
      </c>
      <c r="X78" s="178" t="s">
        <v>5324</v>
      </c>
      <c r="Y78" s="178" t="s">
        <v>2025</v>
      </c>
      <c r="Z78" s="178">
        <v>2</v>
      </c>
      <c r="AA78" s="178" t="s">
        <v>5332</v>
      </c>
      <c r="AB78" s="178" t="s">
        <v>5325</v>
      </c>
      <c r="AC78" s="179">
        <v>44956</v>
      </c>
      <c r="AD78" s="188" t="s">
        <v>5335</v>
      </c>
      <c r="AE78" s="186">
        <v>46299000</v>
      </c>
      <c r="AF78" s="186" t="s">
        <v>5324</v>
      </c>
      <c r="AG78" s="186" t="s">
        <v>2025</v>
      </c>
      <c r="AH78" s="186">
        <v>2</v>
      </c>
      <c r="AI78" s="186" t="s">
        <v>5334</v>
      </c>
      <c r="AJ78" s="186" t="s">
        <v>5325</v>
      </c>
      <c r="AK78" s="187">
        <v>44956</v>
      </c>
      <c r="AL78" s="188" t="s">
        <v>8224</v>
      </c>
      <c r="AM78" s="178">
        <v>1383000</v>
      </c>
      <c r="AN78" s="178" t="s">
        <v>8221</v>
      </c>
      <c r="AO78" s="178" t="s">
        <v>2025</v>
      </c>
      <c r="AP78" s="178">
        <v>2</v>
      </c>
      <c r="AQ78" s="178" t="s">
        <v>8223</v>
      </c>
      <c r="AR78" s="178" t="s">
        <v>8222</v>
      </c>
      <c r="AS78" s="179">
        <v>44985</v>
      </c>
      <c r="AT78" s="189" t="s">
        <v>1413</v>
      </c>
      <c r="AU78" s="186" t="s">
        <v>14</v>
      </c>
      <c r="AV78" s="186" t="s">
        <v>14</v>
      </c>
      <c r="AW78" s="186" t="s">
        <v>14</v>
      </c>
      <c r="AX78" s="186" t="s">
        <v>14</v>
      </c>
      <c r="AY78" s="186" t="s">
        <v>14</v>
      </c>
      <c r="AZ78" s="186" t="s">
        <v>14</v>
      </c>
      <c r="BA78" s="187">
        <v>44370</v>
      </c>
      <c r="BB78" s="188" t="s">
        <v>1414</v>
      </c>
      <c r="BC78" s="178" t="s">
        <v>14</v>
      </c>
      <c r="BD78" s="178" t="s">
        <v>14</v>
      </c>
      <c r="BE78" s="178" t="s">
        <v>14</v>
      </c>
      <c r="BF78" s="178" t="s">
        <v>14</v>
      </c>
      <c r="BG78" s="178" t="s">
        <v>14</v>
      </c>
      <c r="BH78" s="178" t="s">
        <v>14</v>
      </c>
      <c r="BI78" s="179">
        <v>44370</v>
      </c>
      <c r="BJ78" s="189" t="s">
        <v>8226</v>
      </c>
      <c r="BK78" s="189">
        <v>6958</v>
      </c>
      <c r="BL78" s="189" t="s">
        <v>7893</v>
      </c>
      <c r="BM78" s="189" t="s">
        <v>19</v>
      </c>
      <c r="BN78" s="189">
        <v>3</v>
      </c>
      <c r="BO78" s="189" t="s">
        <v>8225</v>
      </c>
      <c r="BP78" s="186" t="s">
        <v>1485</v>
      </c>
      <c r="BQ78" s="190">
        <v>44985</v>
      </c>
      <c r="BR78" s="188" t="s">
        <v>1415</v>
      </c>
      <c r="BS78" s="182" t="s">
        <v>14</v>
      </c>
      <c r="BT78" s="182" t="s">
        <v>14</v>
      </c>
      <c r="BU78" s="182" t="s">
        <v>14</v>
      </c>
      <c r="BV78" s="182" t="s">
        <v>14</v>
      </c>
      <c r="BW78" s="182" t="s">
        <v>14</v>
      </c>
      <c r="BX78" s="182" t="s">
        <v>14</v>
      </c>
      <c r="BY78" s="179">
        <v>44370</v>
      </c>
      <c r="BZ78" s="189" t="s">
        <v>1416</v>
      </c>
      <c r="CA78" s="189" t="s">
        <v>14</v>
      </c>
      <c r="CB78" s="189" t="s">
        <v>14</v>
      </c>
      <c r="CC78" s="189" t="s">
        <v>14</v>
      </c>
      <c r="CD78" s="189" t="s">
        <v>14</v>
      </c>
      <c r="CE78" s="189" t="s">
        <v>14</v>
      </c>
      <c r="CF78" s="189" t="s">
        <v>14</v>
      </c>
      <c r="CG78" s="190">
        <v>44370</v>
      </c>
      <c r="CH78" s="188" t="s">
        <v>10002</v>
      </c>
      <c r="CI78" s="189" t="e">
        <v>#N/A</v>
      </c>
      <c r="CJ78" s="189" t="e">
        <v>#N/A</v>
      </c>
      <c r="CK78" s="189" t="e">
        <v>#N/A</v>
      </c>
      <c r="CL78" s="189" t="e">
        <v>#N/A</v>
      </c>
      <c r="CM78" s="189" t="e">
        <v>#N/A</v>
      </c>
      <c r="CN78" s="189" t="e">
        <v>#N/A</v>
      </c>
      <c r="CO78" s="191" t="e">
        <v>#N/A</v>
      </c>
      <c r="CP78" s="189" t="s">
        <v>1417</v>
      </c>
      <c r="CQ78" s="182" t="s">
        <v>14</v>
      </c>
      <c r="CR78" s="182" t="s">
        <v>14</v>
      </c>
      <c r="CS78" s="182" t="s">
        <v>14</v>
      </c>
      <c r="CT78" s="182" t="s">
        <v>14</v>
      </c>
      <c r="CU78" s="182" t="s">
        <v>14</v>
      </c>
      <c r="CV78" s="182" t="s">
        <v>14</v>
      </c>
      <c r="CW78" s="179">
        <v>44370</v>
      </c>
      <c r="CX78" s="189" t="s">
        <v>5336</v>
      </c>
      <c r="CY78" s="186">
        <v>14161000</v>
      </c>
      <c r="CZ78" s="186" t="s">
        <v>5324</v>
      </c>
      <c r="DA78" s="186" t="s">
        <v>2025</v>
      </c>
      <c r="DB78" s="186">
        <v>2</v>
      </c>
      <c r="DC78" s="186" t="s">
        <v>5341</v>
      </c>
      <c r="DD78" s="186" t="s">
        <v>5325</v>
      </c>
      <c r="DE78" s="192">
        <v>44956</v>
      </c>
      <c r="DF78" s="188" t="s">
        <v>5338</v>
      </c>
      <c r="DG78" s="178">
        <v>1100000</v>
      </c>
      <c r="DH78" s="182" t="s">
        <v>5324</v>
      </c>
      <c r="DI78" s="182" t="s">
        <v>2025</v>
      </c>
      <c r="DJ78" s="182">
        <v>2</v>
      </c>
      <c r="DK78" s="182" t="s">
        <v>5337</v>
      </c>
      <c r="DL78" s="182" t="s">
        <v>5325</v>
      </c>
      <c r="DM78" s="179">
        <v>44956</v>
      </c>
      <c r="DN78" s="189" t="s">
        <v>5340</v>
      </c>
      <c r="DO78" s="186">
        <v>32138000</v>
      </c>
      <c r="DP78" s="189" t="s">
        <v>5324</v>
      </c>
      <c r="DQ78" s="189" t="s">
        <v>2025</v>
      </c>
      <c r="DR78" s="189">
        <v>2</v>
      </c>
      <c r="DS78" s="189" t="s">
        <v>5339</v>
      </c>
      <c r="DT78" s="189" t="s">
        <v>5325</v>
      </c>
      <c r="DU78" s="190">
        <v>44956</v>
      </c>
      <c r="DV78" s="188" t="s">
        <v>5342</v>
      </c>
      <c r="DW78" s="178">
        <v>11250000</v>
      </c>
      <c r="DX78" s="182" t="s">
        <v>5324</v>
      </c>
      <c r="DY78" s="182" t="s">
        <v>2025</v>
      </c>
      <c r="DZ78" s="182">
        <v>2</v>
      </c>
      <c r="EA78" s="182" t="s">
        <v>5341</v>
      </c>
      <c r="EB78" s="182" t="s">
        <v>5325</v>
      </c>
      <c r="EC78" s="179">
        <v>44956</v>
      </c>
      <c r="ED78" s="189" t="s">
        <v>5344</v>
      </c>
      <c r="EE78" s="186">
        <v>2911000</v>
      </c>
      <c r="EF78" s="189" t="s">
        <v>5324</v>
      </c>
      <c r="EG78" s="189" t="s">
        <v>2025</v>
      </c>
      <c r="EH78" s="189">
        <v>2</v>
      </c>
      <c r="EI78" s="189" t="s">
        <v>5343</v>
      </c>
      <c r="EJ78" s="189" t="s">
        <v>5325</v>
      </c>
      <c r="EK78" s="190">
        <v>44956</v>
      </c>
      <c r="EL78" s="188" t="s">
        <v>5346</v>
      </c>
      <c r="EM78" s="178">
        <v>0</v>
      </c>
      <c r="EN78" s="182" t="s">
        <v>5324</v>
      </c>
      <c r="EO78" s="182" t="s">
        <v>2025</v>
      </c>
      <c r="EP78" s="182">
        <v>2</v>
      </c>
      <c r="EQ78" s="182" t="s">
        <v>5345</v>
      </c>
      <c r="ER78" s="182" t="s">
        <v>5325</v>
      </c>
      <c r="ES78" s="179">
        <v>44956</v>
      </c>
      <c r="ET78" s="189" t="s">
        <v>8228</v>
      </c>
      <c r="EU78" s="189">
        <v>7857</v>
      </c>
      <c r="EV78" s="189" t="s">
        <v>7893</v>
      </c>
      <c r="EW78" s="189" t="s">
        <v>19</v>
      </c>
      <c r="EX78" s="189">
        <v>3</v>
      </c>
      <c r="EY78" s="189" t="s">
        <v>8227</v>
      </c>
      <c r="EZ78" s="189" t="s">
        <v>1485</v>
      </c>
      <c r="FA78" s="190">
        <v>44985</v>
      </c>
      <c r="FB78" s="188" t="s">
        <v>1421</v>
      </c>
      <c r="FC78" s="182">
        <v>3</v>
      </c>
      <c r="FD78" s="182" t="s">
        <v>1418</v>
      </c>
      <c r="FE78" s="182" t="s">
        <v>74</v>
      </c>
      <c r="FF78" s="182">
        <v>1</v>
      </c>
      <c r="FG78" s="182" t="s">
        <v>1420</v>
      </c>
      <c r="FH78" s="182" t="s">
        <v>1419</v>
      </c>
      <c r="FI78" s="179">
        <v>44370</v>
      </c>
      <c r="FJ78" s="188" t="s">
        <v>1422</v>
      </c>
      <c r="FK78" s="189" t="s">
        <v>14</v>
      </c>
      <c r="FL78" s="189" t="s">
        <v>14</v>
      </c>
      <c r="FM78" s="189" t="s">
        <v>14</v>
      </c>
      <c r="FN78" s="189" t="s">
        <v>14</v>
      </c>
      <c r="FO78" s="189" t="s">
        <v>14</v>
      </c>
      <c r="FP78" s="186" t="s">
        <v>14</v>
      </c>
      <c r="FQ78" s="187">
        <v>44370</v>
      </c>
      <c r="FR78" s="188" t="s">
        <v>1423</v>
      </c>
      <c r="FS78" s="182" t="s">
        <v>14</v>
      </c>
      <c r="FT78" s="182" t="s">
        <v>14</v>
      </c>
      <c r="FU78" s="182" t="s">
        <v>14</v>
      </c>
      <c r="FV78" s="182" t="s">
        <v>14</v>
      </c>
      <c r="FW78" s="182" t="s">
        <v>14</v>
      </c>
      <c r="FX78" s="182" t="s">
        <v>14</v>
      </c>
      <c r="FY78" s="179">
        <v>44370</v>
      </c>
      <c r="FZ78" s="189" t="s">
        <v>3844</v>
      </c>
      <c r="GA78" s="189">
        <v>2</v>
      </c>
      <c r="GB78" s="189" t="s">
        <v>2699</v>
      </c>
      <c r="GC78" s="189" t="s">
        <v>30</v>
      </c>
      <c r="GD78" s="189">
        <v>2</v>
      </c>
      <c r="GE78" s="189" t="s">
        <v>14</v>
      </c>
      <c r="GF78" s="189" t="s">
        <v>14</v>
      </c>
      <c r="GG78" s="190">
        <v>44865</v>
      </c>
      <c r="GH78" s="188" t="s">
        <v>3850</v>
      </c>
      <c r="GI78" s="182">
        <v>3</v>
      </c>
      <c r="GJ78" s="182" t="s">
        <v>2699</v>
      </c>
      <c r="GK78" s="182" t="s">
        <v>30</v>
      </c>
      <c r="GL78" s="182">
        <v>2</v>
      </c>
      <c r="GM78" s="182" t="s">
        <v>14</v>
      </c>
      <c r="GN78" s="182" t="s">
        <v>14</v>
      </c>
      <c r="GO78" s="179">
        <v>44865</v>
      </c>
      <c r="GP78" s="189" t="s">
        <v>3845</v>
      </c>
      <c r="GQ78" s="189">
        <v>3</v>
      </c>
      <c r="GR78" s="189" t="s">
        <v>2699</v>
      </c>
      <c r="GS78" s="189" t="s">
        <v>30</v>
      </c>
      <c r="GT78" s="189">
        <v>2</v>
      </c>
      <c r="GU78" s="189" t="s">
        <v>14</v>
      </c>
      <c r="GV78" s="189" t="s">
        <v>14</v>
      </c>
      <c r="GW78" s="190">
        <v>44865</v>
      </c>
      <c r="GX78" s="188" t="s">
        <v>3851</v>
      </c>
      <c r="GY78" s="182">
        <v>2</v>
      </c>
      <c r="GZ78" s="182" t="s">
        <v>2699</v>
      </c>
      <c r="HA78" s="182" t="s">
        <v>30</v>
      </c>
      <c r="HB78" s="182">
        <v>2</v>
      </c>
      <c r="HC78" s="182" t="s">
        <v>14</v>
      </c>
      <c r="HD78" s="182" t="s">
        <v>14</v>
      </c>
      <c r="HE78" s="179">
        <v>44865</v>
      </c>
      <c r="HF78" s="189" t="s">
        <v>3843</v>
      </c>
      <c r="HG78" s="189">
        <v>2</v>
      </c>
      <c r="HH78" s="189" t="s">
        <v>2699</v>
      </c>
      <c r="HI78" s="189" t="s">
        <v>30</v>
      </c>
      <c r="HJ78" s="189">
        <v>2</v>
      </c>
      <c r="HK78" s="189" t="s">
        <v>14</v>
      </c>
      <c r="HL78" s="189" t="s">
        <v>14</v>
      </c>
      <c r="HM78" s="190">
        <v>44865</v>
      </c>
      <c r="HN78" s="188" t="s">
        <v>3849</v>
      </c>
      <c r="HO78" s="182">
        <v>3</v>
      </c>
      <c r="HP78" s="182" t="s">
        <v>2699</v>
      </c>
      <c r="HQ78" s="182" t="s">
        <v>30</v>
      </c>
      <c r="HR78" s="182">
        <v>2</v>
      </c>
      <c r="HS78" s="182" t="s">
        <v>14</v>
      </c>
      <c r="HT78" s="182" t="s">
        <v>14</v>
      </c>
      <c r="HU78" s="179">
        <v>44865</v>
      </c>
      <c r="HV78" s="189" t="s">
        <v>3846</v>
      </c>
      <c r="HW78" s="189">
        <v>3</v>
      </c>
      <c r="HX78" s="189" t="s">
        <v>2699</v>
      </c>
      <c r="HY78" s="189" t="s">
        <v>30</v>
      </c>
      <c r="HZ78" s="189">
        <v>2</v>
      </c>
      <c r="IA78" s="189" t="s">
        <v>14</v>
      </c>
      <c r="IB78" s="189" t="s">
        <v>14</v>
      </c>
      <c r="IC78" s="190">
        <v>44865</v>
      </c>
      <c r="ID78" s="188" t="s">
        <v>3848</v>
      </c>
      <c r="IE78" s="182">
        <v>1</v>
      </c>
      <c r="IF78" s="182" t="s">
        <v>2699</v>
      </c>
      <c r="IG78" s="182" t="s">
        <v>30</v>
      </c>
      <c r="IH78" s="182">
        <v>2</v>
      </c>
      <c r="II78" s="182" t="s">
        <v>14</v>
      </c>
      <c r="IJ78" s="182" t="s">
        <v>14</v>
      </c>
      <c r="IK78" s="179">
        <v>44865</v>
      </c>
      <c r="IL78" s="189" t="s">
        <v>3847</v>
      </c>
      <c r="IM78" s="189">
        <v>3</v>
      </c>
      <c r="IN78" s="189" t="s">
        <v>2699</v>
      </c>
      <c r="IO78" s="189" t="s">
        <v>30</v>
      </c>
      <c r="IP78" s="189">
        <v>2</v>
      </c>
      <c r="IQ78" s="189" t="s">
        <v>14</v>
      </c>
      <c r="IR78" s="189" t="s">
        <v>14</v>
      </c>
      <c r="IS78" s="190">
        <v>44865</v>
      </c>
    </row>
    <row r="79" spans="1:253" s="283" customFormat="1" ht="12.95" customHeight="1" x14ac:dyDescent="0.2">
      <c r="A79" s="283" t="s">
        <v>7411</v>
      </c>
      <c r="B79" s="283" t="s">
        <v>9523</v>
      </c>
      <c r="C79" s="283" t="s">
        <v>7412</v>
      </c>
      <c r="D79" s="283" t="s">
        <v>635</v>
      </c>
      <c r="E79" s="283" t="s">
        <v>8893</v>
      </c>
      <c r="F79" s="283" t="s">
        <v>7415</v>
      </c>
      <c r="G79" s="177">
        <v>33548000</v>
      </c>
      <c r="H79" s="178" t="s">
        <v>7413</v>
      </c>
      <c r="I79" s="178" t="s">
        <v>2025</v>
      </c>
      <c r="J79" s="178">
        <v>2</v>
      </c>
      <c r="K79" s="178" t="s">
        <v>7414</v>
      </c>
      <c r="L79" s="178" t="s">
        <v>7340</v>
      </c>
      <c r="M79" s="179">
        <v>44980</v>
      </c>
      <c r="N79" s="188" t="s">
        <v>7419</v>
      </c>
      <c r="O79" s="180">
        <v>303655</v>
      </c>
      <c r="P79" s="180" t="s">
        <v>7416</v>
      </c>
      <c r="Q79" s="180" t="s">
        <v>2025</v>
      </c>
      <c r="R79" s="180">
        <v>2</v>
      </c>
      <c r="S79" s="180" t="s">
        <v>7418</v>
      </c>
      <c r="T79" s="180" t="s">
        <v>7417</v>
      </c>
      <c r="U79" s="181">
        <v>44980</v>
      </c>
      <c r="V79" s="188" t="s">
        <v>7423</v>
      </c>
      <c r="W79" s="178">
        <v>13351000</v>
      </c>
      <c r="X79" s="178" t="s">
        <v>7420</v>
      </c>
      <c r="Y79" s="178" t="s">
        <v>2025</v>
      </c>
      <c r="Z79" s="178">
        <v>2</v>
      </c>
      <c r="AA79" s="178" t="s">
        <v>7422</v>
      </c>
      <c r="AB79" s="178" t="s">
        <v>7421</v>
      </c>
      <c r="AC79" s="179">
        <v>44980</v>
      </c>
      <c r="AD79" s="188" t="s">
        <v>7427</v>
      </c>
      <c r="AE79" s="186">
        <v>10346000</v>
      </c>
      <c r="AF79" s="186" t="s">
        <v>7424</v>
      </c>
      <c r="AG79" s="186" t="s">
        <v>2025</v>
      </c>
      <c r="AH79" s="186">
        <v>2</v>
      </c>
      <c r="AI79" s="186" t="s">
        <v>7426</v>
      </c>
      <c r="AJ79" s="186" t="s">
        <v>7425</v>
      </c>
      <c r="AK79" s="187">
        <v>44980</v>
      </c>
      <c r="AL79" s="188" t="s">
        <v>7431</v>
      </c>
      <c r="AM79" s="178">
        <v>1046000</v>
      </c>
      <c r="AN79" s="178" t="s">
        <v>7428</v>
      </c>
      <c r="AO79" s="178" t="s">
        <v>2025</v>
      </c>
      <c r="AP79" s="178">
        <v>2</v>
      </c>
      <c r="AQ79" s="178" t="s">
        <v>7430</v>
      </c>
      <c r="AR79" s="178" t="s">
        <v>7429</v>
      </c>
      <c r="AS79" s="179">
        <v>44980</v>
      </c>
      <c r="AT79" s="189" t="s">
        <v>7433</v>
      </c>
      <c r="AU79" s="186">
        <v>2</v>
      </c>
      <c r="AV79" s="186" t="s">
        <v>7358</v>
      </c>
      <c r="AW79" s="186" t="s">
        <v>19</v>
      </c>
      <c r="AX79" s="186">
        <v>3</v>
      </c>
      <c r="AY79" s="186" t="s">
        <v>7432</v>
      </c>
      <c r="AZ79" s="186" t="s">
        <v>7359</v>
      </c>
      <c r="BA79" s="187">
        <v>44980</v>
      </c>
      <c r="BB79" s="188" t="s">
        <v>7466</v>
      </c>
      <c r="BC79" s="178" t="s">
        <v>14</v>
      </c>
      <c r="BD79" s="178" t="s">
        <v>828</v>
      </c>
      <c r="BE79" s="178" t="s">
        <v>14</v>
      </c>
      <c r="BF79" s="178" t="s">
        <v>14</v>
      </c>
      <c r="BG79" s="178" t="s">
        <v>5849</v>
      </c>
      <c r="BH79" s="178" t="s">
        <v>828</v>
      </c>
      <c r="BI79" s="179">
        <v>44980</v>
      </c>
      <c r="BJ79" s="189" t="s">
        <v>7435</v>
      </c>
      <c r="BK79" s="189">
        <v>500</v>
      </c>
      <c r="BL79" s="189" t="s">
        <v>7434</v>
      </c>
      <c r="BM79" s="189" t="s">
        <v>2025</v>
      </c>
      <c r="BN79" s="189">
        <v>2</v>
      </c>
      <c r="BO79" s="189" t="s">
        <v>7402</v>
      </c>
      <c r="BP79" s="186" t="s">
        <v>7401</v>
      </c>
      <c r="BQ79" s="190">
        <v>44980</v>
      </c>
      <c r="BR79" s="188" t="s">
        <v>7454</v>
      </c>
      <c r="BS79" s="182">
        <v>7330</v>
      </c>
      <c r="BT79" s="182" t="s">
        <v>7358</v>
      </c>
      <c r="BU79" s="182" t="s">
        <v>2025</v>
      </c>
      <c r="BV79" s="182">
        <v>2</v>
      </c>
      <c r="BW79" s="182" t="s">
        <v>7453</v>
      </c>
      <c r="BX79" s="182" t="s">
        <v>7359</v>
      </c>
      <c r="BY79" s="179">
        <v>44980</v>
      </c>
      <c r="BZ79" s="189" t="s">
        <v>7467</v>
      </c>
      <c r="CA79" s="189" t="s">
        <v>14</v>
      </c>
      <c r="CB79" s="189" t="s">
        <v>828</v>
      </c>
      <c r="CC79" s="189" t="s">
        <v>14</v>
      </c>
      <c r="CD79" s="189" t="s">
        <v>14</v>
      </c>
      <c r="CE79" s="189" t="s">
        <v>5849</v>
      </c>
      <c r="CF79" s="189" t="s">
        <v>828</v>
      </c>
      <c r="CG79" s="190">
        <v>44980</v>
      </c>
      <c r="CH79" s="188" t="s">
        <v>10003</v>
      </c>
      <c r="CI79" s="189" t="e">
        <v>#N/A</v>
      </c>
      <c r="CJ79" s="189" t="e">
        <v>#N/A</v>
      </c>
      <c r="CK79" s="189" t="e">
        <v>#N/A</v>
      </c>
      <c r="CL79" s="189" t="e">
        <v>#N/A</v>
      </c>
      <c r="CM79" s="189" t="e">
        <v>#N/A</v>
      </c>
      <c r="CN79" s="189" t="e">
        <v>#N/A</v>
      </c>
      <c r="CO79" s="191" t="e">
        <v>#N/A</v>
      </c>
      <c r="CP79" s="189" t="s">
        <v>7468</v>
      </c>
      <c r="CQ79" s="182" t="s">
        <v>14</v>
      </c>
      <c r="CR79" s="182" t="s">
        <v>828</v>
      </c>
      <c r="CS79" s="182" t="s">
        <v>14</v>
      </c>
      <c r="CT79" s="182" t="s">
        <v>14</v>
      </c>
      <c r="CU79" s="182" t="s">
        <v>5849</v>
      </c>
      <c r="CV79" s="182" t="s">
        <v>828</v>
      </c>
      <c r="CW79" s="179">
        <v>44980</v>
      </c>
      <c r="CX79" s="189" t="s">
        <v>7437</v>
      </c>
      <c r="CY79" s="186">
        <v>1617000</v>
      </c>
      <c r="CZ79" s="186" t="s">
        <v>7355</v>
      </c>
      <c r="DA79" s="186" t="s">
        <v>2025</v>
      </c>
      <c r="DB79" s="186">
        <v>2</v>
      </c>
      <c r="DC79" s="186" t="s">
        <v>7446</v>
      </c>
      <c r="DD79" s="186" t="s">
        <v>7352</v>
      </c>
      <c r="DE79" s="192">
        <v>44980</v>
      </c>
      <c r="DF79" s="188" t="s">
        <v>7441</v>
      </c>
      <c r="DG79" s="178">
        <v>3006000</v>
      </c>
      <c r="DH79" s="182" t="s">
        <v>7438</v>
      </c>
      <c r="DI79" s="182" t="s">
        <v>2025</v>
      </c>
      <c r="DJ79" s="182">
        <v>2</v>
      </c>
      <c r="DK79" s="182" t="s">
        <v>7440</v>
      </c>
      <c r="DL79" s="182" t="s">
        <v>7439</v>
      </c>
      <c r="DM79" s="179">
        <v>44980</v>
      </c>
      <c r="DN79" s="189" t="s">
        <v>7445</v>
      </c>
      <c r="DO79" s="186">
        <v>8729000</v>
      </c>
      <c r="DP79" s="189" t="s">
        <v>7442</v>
      </c>
      <c r="DQ79" s="189" t="s">
        <v>2025</v>
      </c>
      <c r="DR79" s="189">
        <v>2</v>
      </c>
      <c r="DS79" s="189" t="s">
        <v>7444</v>
      </c>
      <c r="DT79" s="189" t="s">
        <v>7443</v>
      </c>
      <c r="DU79" s="190">
        <v>44980</v>
      </c>
      <c r="DV79" s="188" t="s">
        <v>7447</v>
      </c>
      <c r="DW79" s="178">
        <v>1617000</v>
      </c>
      <c r="DX79" s="182" t="s">
        <v>7355</v>
      </c>
      <c r="DY79" s="182" t="s">
        <v>2025</v>
      </c>
      <c r="DZ79" s="182">
        <v>2</v>
      </c>
      <c r="EA79" s="182" t="s">
        <v>7446</v>
      </c>
      <c r="EB79" s="182" t="s">
        <v>7352</v>
      </c>
      <c r="EC79" s="179">
        <v>44980</v>
      </c>
      <c r="ED79" s="189" t="s">
        <v>7449</v>
      </c>
      <c r="EE79" s="186">
        <v>0</v>
      </c>
      <c r="EF79" s="189" t="s">
        <v>828</v>
      </c>
      <c r="EG79" s="189" t="s">
        <v>14</v>
      </c>
      <c r="EH79" s="189" t="s">
        <v>14</v>
      </c>
      <c r="EI79" s="189" t="s">
        <v>7448</v>
      </c>
      <c r="EJ79" s="189" t="s">
        <v>828</v>
      </c>
      <c r="EK79" s="190">
        <v>44980</v>
      </c>
      <c r="EL79" s="188" t="s">
        <v>7451</v>
      </c>
      <c r="EM79" s="178">
        <v>0</v>
      </c>
      <c r="EN79" s="182" t="s">
        <v>828</v>
      </c>
      <c r="EO79" s="182" t="s">
        <v>14</v>
      </c>
      <c r="EP79" s="182" t="s">
        <v>14</v>
      </c>
      <c r="EQ79" s="182" t="s">
        <v>7450</v>
      </c>
      <c r="ER79" s="182" t="s">
        <v>828</v>
      </c>
      <c r="ES79" s="179">
        <v>44980</v>
      </c>
      <c r="ET79" s="189" t="s">
        <v>7436</v>
      </c>
      <c r="EU79" s="189">
        <v>500</v>
      </c>
      <c r="EV79" s="189" t="s">
        <v>7434</v>
      </c>
      <c r="EW79" s="189" t="s">
        <v>2025</v>
      </c>
      <c r="EX79" s="189">
        <v>2</v>
      </c>
      <c r="EY79" s="189" t="s">
        <v>7402</v>
      </c>
      <c r="EZ79" s="189" t="s">
        <v>7401</v>
      </c>
      <c r="FA79" s="190">
        <v>44980</v>
      </c>
      <c r="FB79" s="188" t="s">
        <v>7452</v>
      </c>
      <c r="FC79" s="182">
        <v>3</v>
      </c>
      <c r="FD79" s="182" t="s">
        <v>828</v>
      </c>
      <c r="FE79" s="182" t="s">
        <v>14</v>
      </c>
      <c r="FF79" s="182" t="s">
        <v>14</v>
      </c>
      <c r="FG79" s="182" t="s">
        <v>1434</v>
      </c>
      <c r="FH79" s="182" t="s">
        <v>828</v>
      </c>
      <c r="FI79" s="179">
        <v>44980</v>
      </c>
      <c r="FJ79" s="188" t="s">
        <v>7464</v>
      </c>
      <c r="FK79" s="189" t="s">
        <v>14</v>
      </c>
      <c r="FL79" s="189" t="s">
        <v>828</v>
      </c>
      <c r="FM79" s="189" t="s">
        <v>14</v>
      </c>
      <c r="FN79" s="189" t="s">
        <v>14</v>
      </c>
      <c r="FO79" s="189" t="s">
        <v>5849</v>
      </c>
      <c r="FP79" s="186" t="s">
        <v>828</v>
      </c>
      <c r="FQ79" s="187">
        <v>44980</v>
      </c>
      <c r="FR79" s="188" t="s">
        <v>7465</v>
      </c>
      <c r="FS79" s="182" t="s">
        <v>14</v>
      </c>
      <c r="FT79" s="182" t="s">
        <v>828</v>
      </c>
      <c r="FU79" s="182" t="s">
        <v>14</v>
      </c>
      <c r="FV79" s="182" t="s">
        <v>14</v>
      </c>
      <c r="FW79" s="182" t="s">
        <v>5849</v>
      </c>
      <c r="FX79" s="182" t="s">
        <v>828</v>
      </c>
      <c r="FY79" s="179">
        <v>44980</v>
      </c>
      <c r="FZ79" s="189" t="s">
        <v>7644</v>
      </c>
      <c r="GA79" s="189">
        <v>1</v>
      </c>
      <c r="GB79" s="189" t="s">
        <v>2699</v>
      </c>
      <c r="GC79" s="189" t="s">
        <v>30</v>
      </c>
      <c r="GD79" s="189">
        <v>2</v>
      </c>
      <c r="GE79" s="189" t="s">
        <v>14</v>
      </c>
      <c r="GF79" s="189" t="s">
        <v>14</v>
      </c>
      <c r="GG79" s="190">
        <v>44981</v>
      </c>
      <c r="GH79" s="188" t="s">
        <v>7650</v>
      </c>
      <c r="GI79" s="182">
        <v>1</v>
      </c>
      <c r="GJ79" s="182" t="s">
        <v>2699</v>
      </c>
      <c r="GK79" s="182" t="s">
        <v>30</v>
      </c>
      <c r="GL79" s="182">
        <v>2</v>
      </c>
      <c r="GM79" s="182" t="s">
        <v>14</v>
      </c>
      <c r="GN79" s="182" t="s">
        <v>14</v>
      </c>
      <c r="GO79" s="179">
        <v>44981</v>
      </c>
      <c r="GP79" s="189" t="s">
        <v>7645</v>
      </c>
      <c r="GQ79" s="189">
        <v>1</v>
      </c>
      <c r="GR79" s="189" t="s">
        <v>2699</v>
      </c>
      <c r="GS79" s="189" t="s">
        <v>30</v>
      </c>
      <c r="GT79" s="189">
        <v>2</v>
      </c>
      <c r="GU79" s="189" t="s">
        <v>14</v>
      </c>
      <c r="GV79" s="189" t="s">
        <v>14</v>
      </c>
      <c r="GW79" s="190">
        <v>44981</v>
      </c>
      <c r="GX79" s="188" t="s">
        <v>7651</v>
      </c>
      <c r="GY79" s="182">
        <v>0</v>
      </c>
      <c r="GZ79" s="182" t="s">
        <v>2699</v>
      </c>
      <c r="HA79" s="182" t="s">
        <v>30</v>
      </c>
      <c r="HB79" s="182">
        <v>2</v>
      </c>
      <c r="HC79" s="182" t="s">
        <v>14</v>
      </c>
      <c r="HD79" s="182" t="s">
        <v>14</v>
      </c>
      <c r="HE79" s="179">
        <v>44981</v>
      </c>
      <c r="HF79" s="189" t="s">
        <v>7643</v>
      </c>
      <c r="HG79" s="189">
        <v>0</v>
      </c>
      <c r="HH79" s="189" t="s">
        <v>2699</v>
      </c>
      <c r="HI79" s="189" t="s">
        <v>30</v>
      </c>
      <c r="HJ79" s="189">
        <v>2</v>
      </c>
      <c r="HK79" s="189" t="s">
        <v>14</v>
      </c>
      <c r="HL79" s="189" t="s">
        <v>14</v>
      </c>
      <c r="HM79" s="190">
        <v>44981</v>
      </c>
      <c r="HN79" s="188" t="s">
        <v>7649</v>
      </c>
      <c r="HO79" s="182">
        <v>2</v>
      </c>
      <c r="HP79" s="182" t="s">
        <v>2699</v>
      </c>
      <c r="HQ79" s="182" t="s">
        <v>30</v>
      </c>
      <c r="HR79" s="182">
        <v>2</v>
      </c>
      <c r="HS79" s="182" t="s">
        <v>14</v>
      </c>
      <c r="HT79" s="182" t="s">
        <v>14</v>
      </c>
      <c r="HU79" s="179">
        <v>44981</v>
      </c>
      <c r="HV79" s="189" t="s">
        <v>7646</v>
      </c>
      <c r="HW79" s="189">
        <v>3</v>
      </c>
      <c r="HX79" s="189" t="s">
        <v>2699</v>
      </c>
      <c r="HY79" s="189" t="s">
        <v>30</v>
      </c>
      <c r="HZ79" s="189">
        <v>2</v>
      </c>
      <c r="IA79" s="189" t="s">
        <v>14</v>
      </c>
      <c r="IB79" s="189" t="s">
        <v>14</v>
      </c>
      <c r="IC79" s="190">
        <v>44981</v>
      </c>
      <c r="ID79" s="188" t="s">
        <v>7648</v>
      </c>
      <c r="IE79" s="182">
        <v>1</v>
      </c>
      <c r="IF79" s="182" t="s">
        <v>2699</v>
      </c>
      <c r="IG79" s="182" t="s">
        <v>30</v>
      </c>
      <c r="IH79" s="182">
        <v>2</v>
      </c>
      <c r="II79" s="182" t="s">
        <v>14</v>
      </c>
      <c r="IJ79" s="182" t="s">
        <v>14</v>
      </c>
      <c r="IK79" s="179">
        <v>44981</v>
      </c>
      <c r="IL79" s="189" t="s">
        <v>7647</v>
      </c>
      <c r="IM79" s="189">
        <v>3</v>
      </c>
      <c r="IN79" s="189" t="s">
        <v>2699</v>
      </c>
      <c r="IO79" s="189" t="s">
        <v>30</v>
      </c>
      <c r="IP79" s="189">
        <v>2</v>
      </c>
      <c r="IQ79" s="189" t="s">
        <v>14</v>
      </c>
      <c r="IR79" s="189" t="s">
        <v>14</v>
      </c>
      <c r="IS79" s="190">
        <v>44981</v>
      </c>
    </row>
    <row r="80" spans="1:253" s="283" customFormat="1" ht="12.95" customHeight="1" x14ac:dyDescent="0.2">
      <c r="A80" s="283" t="s">
        <v>633</v>
      </c>
      <c r="B80" s="283" t="s">
        <v>9289</v>
      </c>
      <c r="C80" s="283" t="s">
        <v>634</v>
      </c>
      <c r="D80" s="283" t="s">
        <v>635</v>
      </c>
      <c r="E80" s="283" t="s">
        <v>8893</v>
      </c>
      <c r="F80" s="283" t="s">
        <v>7381</v>
      </c>
      <c r="G80" s="177">
        <v>33548000</v>
      </c>
      <c r="H80" s="178" t="s">
        <v>7339</v>
      </c>
      <c r="I80" s="178" t="s">
        <v>2025</v>
      </c>
      <c r="J80" s="178">
        <v>2</v>
      </c>
      <c r="K80" s="178" t="s">
        <v>7341</v>
      </c>
      <c r="L80" s="178" t="s">
        <v>7340</v>
      </c>
      <c r="M80" s="179">
        <v>44980</v>
      </c>
      <c r="N80" s="188" t="s">
        <v>7385</v>
      </c>
      <c r="O80" s="180">
        <v>280615</v>
      </c>
      <c r="P80" s="180" t="s">
        <v>7382</v>
      </c>
      <c r="Q80" s="180" t="s">
        <v>2025</v>
      </c>
      <c r="R80" s="180">
        <v>2</v>
      </c>
      <c r="S80" s="180" t="s">
        <v>7384</v>
      </c>
      <c r="T80" s="180" t="s">
        <v>7383</v>
      </c>
      <c r="U80" s="181">
        <v>44980</v>
      </c>
      <c r="V80" s="188" t="s">
        <v>7388</v>
      </c>
      <c r="W80" s="178">
        <v>10302000</v>
      </c>
      <c r="X80" s="178" t="s">
        <v>7386</v>
      </c>
      <c r="Y80" s="178" t="s">
        <v>19</v>
      </c>
      <c r="Z80" s="178">
        <v>3</v>
      </c>
      <c r="AA80" s="178" t="s">
        <v>7387</v>
      </c>
      <c r="AB80" s="178" t="s">
        <v>7383</v>
      </c>
      <c r="AC80" s="179">
        <v>44980</v>
      </c>
      <c r="AD80" s="188" t="s">
        <v>7391</v>
      </c>
      <c r="AE80" s="186">
        <v>10302000</v>
      </c>
      <c r="AF80" s="186" t="s">
        <v>7389</v>
      </c>
      <c r="AG80" s="186" t="s">
        <v>2025</v>
      </c>
      <c r="AH80" s="186">
        <v>2</v>
      </c>
      <c r="AI80" s="186" t="s">
        <v>7390</v>
      </c>
      <c r="AJ80" s="186" t="s">
        <v>7383</v>
      </c>
      <c r="AK80" s="187">
        <v>44980</v>
      </c>
      <c r="AL80" s="188" t="s">
        <v>7394</v>
      </c>
      <c r="AM80" s="178">
        <v>1029000</v>
      </c>
      <c r="AN80" s="178" t="s">
        <v>6601</v>
      </c>
      <c r="AO80" s="178" t="s">
        <v>2025</v>
      </c>
      <c r="AP80" s="178">
        <v>2</v>
      </c>
      <c r="AQ80" s="178" t="s">
        <v>7393</v>
      </c>
      <c r="AR80" s="178" t="s">
        <v>7392</v>
      </c>
      <c r="AS80" s="179">
        <v>44980</v>
      </c>
      <c r="AT80" s="189" t="s">
        <v>7396</v>
      </c>
      <c r="AU80" s="186">
        <v>0</v>
      </c>
      <c r="AV80" s="186" t="s">
        <v>828</v>
      </c>
      <c r="AW80" s="186" t="s">
        <v>14</v>
      </c>
      <c r="AX80" s="186" t="s">
        <v>14</v>
      </c>
      <c r="AY80" s="186" t="s">
        <v>7395</v>
      </c>
      <c r="AZ80" s="186" t="s">
        <v>828</v>
      </c>
      <c r="BA80" s="187">
        <v>44980</v>
      </c>
      <c r="BB80" s="188" t="s">
        <v>2397</v>
      </c>
      <c r="BC80" s="178" t="s">
        <v>14</v>
      </c>
      <c r="BD80" s="178" t="s">
        <v>14</v>
      </c>
      <c r="BE80" s="178" t="s">
        <v>14</v>
      </c>
      <c r="BF80" s="178" t="s">
        <v>14</v>
      </c>
      <c r="BG80" s="178" t="s">
        <v>2396</v>
      </c>
      <c r="BH80" s="178" t="s">
        <v>14</v>
      </c>
      <c r="BI80" s="179">
        <v>44803</v>
      </c>
      <c r="BJ80" s="189" t="s">
        <v>7399</v>
      </c>
      <c r="BK80" s="189">
        <v>490</v>
      </c>
      <c r="BL80" s="189" t="s">
        <v>7397</v>
      </c>
      <c r="BM80" s="189" t="s">
        <v>2025</v>
      </c>
      <c r="BN80" s="189">
        <v>2</v>
      </c>
      <c r="BO80" s="189" t="s">
        <v>7398</v>
      </c>
      <c r="BP80" s="186" t="s">
        <v>1485</v>
      </c>
      <c r="BQ80" s="190">
        <v>44980</v>
      </c>
      <c r="BR80" s="188" t="s">
        <v>636</v>
      </c>
      <c r="BS80" s="182" t="s">
        <v>14</v>
      </c>
      <c r="BT80" s="182" t="s">
        <v>14</v>
      </c>
      <c r="BU80" s="182" t="s">
        <v>14</v>
      </c>
      <c r="BV80" s="182" t="s">
        <v>14</v>
      </c>
      <c r="BW80" s="182" t="s">
        <v>14</v>
      </c>
      <c r="BX80" s="182" t="s">
        <v>14</v>
      </c>
      <c r="BY80" s="179">
        <v>43551</v>
      </c>
      <c r="BZ80" s="189" t="s">
        <v>637</v>
      </c>
      <c r="CA80" s="189" t="s">
        <v>14</v>
      </c>
      <c r="CB80" s="189" t="s">
        <v>14</v>
      </c>
      <c r="CC80" s="189" t="s">
        <v>14</v>
      </c>
      <c r="CD80" s="189" t="s">
        <v>14</v>
      </c>
      <c r="CE80" s="189" t="s">
        <v>14</v>
      </c>
      <c r="CF80" s="189" t="s">
        <v>14</v>
      </c>
      <c r="CG80" s="190">
        <v>43551</v>
      </c>
      <c r="CH80" s="188" t="s">
        <v>10004</v>
      </c>
      <c r="CI80" s="189" t="e">
        <v>#N/A</v>
      </c>
      <c r="CJ80" s="189" t="e">
        <v>#N/A</v>
      </c>
      <c r="CK80" s="189" t="e">
        <v>#N/A</v>
      </c>
      <c r="CL80" s="189" t="e">
        <v>#N/A</v>
      </c>
      <c r="CM80" s="189" t="e">
        <v>#N/A</v>
      </c>
      <c r="CN80" s="189" t="e">
        <v>#N/A</v>
      </c>
      <c r="CO80" s="191" t="e">
        <v>#N/A</v>
      </c>
      <c r="CP80" s="189" t="s">
        <v>638</v>
      </c>
      <c r="CQ80" s="182" t="s">
        <v>14</v>
      </c>
      <c r="CR80" s="182">
        <v>0</v>
      </c>
      <c r="CS80" s="182" t="s">
        <v>30</v>
      </c>
      <c r="CT80" s="182">
        <v>2</v>
      </c>
      <c r="CU80" s="182">
        <v>0</v>
      </c>
      <c r="CV80" s="182">
        <v>0</v>
      </c>
      <c r="CW80" s="179">
        <v>43551</v>
      </c>
      <c r="CX80" s="189" t="s">
        <v>7404</v>
      </c>
      <c r="CY80" s="186">
        <v>1600000</v>
      </c>
      <c r="CZ80" s="186" t="s">
        <v>828</v>
      </c>
      <c r="DA80" s="186" t="s">
        <v>19</v>
      </c>
      <c r="DB80" s="186">
        <v>3</v>
      </c>
      <c r="DC80" s="186" t="s">
        <v>7405</v>
      </c>
      <c r="DD80" s="186" t="s">
        <v>828</v>
      </c>
      <c r="DE80" s="192">
        <v>44980</v>
      </c>
      <c r="DF80" s="188" t="s">
        <v>7406</v>
      </c>
      <c r="DG80" s="178">
        <v>0</v>
      </c>
      <c r="DH80" s="182" t="s">
        <v>7386</v>
      </c>
      <c r="DI80" s="182" t="s">
        <v>2025</v>
      </c>
      <c r="DJ80" s="182">
        <v>2</v>
      </c>
      <c r="DK80" s="182" t="s">
        <v>7405</v>
      </c>
      <c r="DL80" s="182" t="s">
        <v>7383</v>
      </c>
      <c r="DM80" s="179">
        <v>44980</v>
      </c>
      <c r="DN80" s="189" t="s">
        <v>7407</v>
      </c>
      <c r="DO80" s="186">
        <v>8702000</v>
      </c>
      <c r="DP80" s="189" t="s">
        <v>7386</v>
      </c>
      <c r="DQ80" s="189" t="s">
        <v>2025</v>
      </c>
      <c r="DR80" s="189">
        <v>2</v>
      </c>
      <c r="DS80" s="189" t="s">
        <v>6632</v>
      </c>
      <c r="DT80" s="189" t="s">
        <v>7383</v>
      </c>
      <c r="DU80" s="190">
        <v>44980</v>
      </c>
      <c r="DV80" s="188" t="s">
        <v>7408</v>
      </c>
      <c r="DW80" s="178">
        <v>1600000</v>
      </c>
      <c r="DX80" s="182" t="s">
        <v>828</v>
      </c>
      <c r="DY80" s="182" t="s">
        <v>19</v>
      </c>
      <c r="DZ80" s="182">
        <v>3</v>
      </c>
      <c r="EA80" s="182" t="s">
        <v>7405</v>
      </c>
      <c r="EB80" s="182" t="s">
        <v>828</v>
      </c>
      <c r="EC80" s="179">
        <v>44980</v>
      </c>
      <c r="ED80" s="189" t="s">
        <v>7409</v>
      </c>
      <c r="EE80" s="186">
        <v>0</v>
      </c>
      <c r="EF80" s="189" t="s">
        <v>828</v>
      </c>
      <c r="EG80" s="189" t="s">
        <v>19</v>
      </c>
      <c r="EH80" s="189">
        <v>3</v>
      </c>
      <c r="EI80" s="189" t="s">
        <v>7405</v>
      </c>
      <c r="EJ80" s="189" t="s">
        <v>828</v>
      </c>
      <c r="EK80" s="190">
        <v>44980</v>
      </c>
      <c r="EL80" s="188" t="s">
        <v>7410</v>
      </c>
      <c r="EM80" s="178">
        <v>0</v>
      </c>
      <c r="EN80" s="182" t="s">
        <v>828</v>
      </c>
      <c r="EO80" s="182" t="s">
        <v>19</v>
      </c>
      <c r="EP80" s="182">
        <v>3</v>
      </c>
      <c r="EQ80" s="182" t="s">
        <v>7405</v>
      </c>
      <c r="ER80" s="182" t="s">
        <v>828</v>
      </c>
      <c r="ES80" s="179">
        <v>44980</v>
      </c>
      <c r="ET80" s="189" t="s">
        <v>7403</v>
      </c>
      <c r="EU80" s="189">
        <v>500</v>
      </c>
      <c r="EV80" s="189" t="s">
        <v>7400</v>
      </c>
      <c r="EW80" s="189" t="s">
        <v>2025</v>
      </c>
      <c r="EX80" s="189">
        <v>2</v>
      </c>
      <c r="EY80" s="189" t="s">
        <v>7402</v>
      </c>
      <c r="EZ80" s="189" t="s">
        <v>7401</v>
      </c>
      <c r="FA80" s="190">
        <v>44980</v>
      </c>
      <c r="FB80" s="188" t="s">
        <v>1435</v>
      </c>
      <c r="FC80" s="182">
        <v>3</v>
      </c>
      <c r="FD80" s="182" t="s">
        <v>14</v>
      </c>
      <c r="FE80" s="182" t="s">
        <v>30</v>
      </c>
      <c r="FF80" s="182">
        <v>2</v>
      </c>
      <c r="FG80" s="182" t="s">
        <v>1434</v>
      </c>
      <c r="FH80" s="182" t="s">
        <v>14</v>
      </c>
      <c r="FI80" s="179">
        <v>44392</v>
      </c>
      <c r="FJ80" s="188" t="s">
        <v>640</v>
      </c>
      <c r="FK80" s="189" t="s">
        <v>14</v>
      </c>
      <c r="FL80" s="189">
        <v>0</v>
      </c>
      <c r="FM80" s="189" t="s">
        <v>30</v>
      </c>
      <c r="FN80" s="189">
        <v>2</v>
      </c>
      <c r="FO80" s="189" t="s">
        <v>639</v>
      </c>
      <c r="FP80" s="186">
        <v>0</v>
      </c>
      <c r="FQ80" s="187">
        <v>43551</v>
      </c>
      <c r="FR80" s="188" t="s">
        <v>877</v>
      </c>
      <c r="FS80" s="182" t="s">
        <v>14</v>
      </c>
      <c r="FT80" s="182" t="s">
        <v>14</v>
      </c>
      <c r="FU80" s="182" t="s">
        <v>14</v>
      </c>
      <c r="FV80" s="182" t="s">
        <v>14</v>
      </c>
      <c r="FW80" s="182" t="s">
        <v>14</v>
      </c>
      <c r="FX80" s="182" t="s">
        <v>14</v>
      </c>
      <c r="FY80" s="179">
        <v>43784</v>
      </c>
      <c r="FZ80" s="189" t="s">
        <v>2863</v>
      </c>
      <c r="GA80" s="189">
        <v>1</v>
      </c>
      <c r="GB80" s="189" t="s">
        <v>2699</v>
      </c>
      <c r="GC80" s="189" t="s">
        <v>30</v>
      </c>
      <c r="GD80" s="189">
        <v>2</v>
      </c>
      <c r="GE80" s="189" t="s">
        <v>14</v>
      </c>
      <c r="GF80" s="189" t="s">
        <v>14</v>
      </c>
      <c r="GG80" s="190">
        <v>44860</v>
      </c>
      <c r="GH80" s="188" t="s">
        <v>2869</v>
      </c>
      <c r="GI80" s="182">
        <v>1</v>
      </c>
      <c r="GJ80" s="182" t="s">
        <v>2699</v>
      </c>
      <c r="GK80" s="182" t="s">
        <v>30</v>
      </c>
      <c r="GL80" s="182">
        <v>2</v>
      </c>
      <c r="GM80" s="182" t="s">
        <v>14</v>
      </c>
      <c r="GN80" s="182" t="s">
        <v>14</v>
      </c>
      <c r="GO80" s="179">
        <v>44860</v>
      </c>
      <c r="GP80" s="189" t="s">
        <v>2864</v>
      </c>
      <c r="GQ80" s="189">
        <v>0</v>
      </c>
      <c r="GR80" s="189" t="s">
        <v>2699</v>
      </c>
      <c r="GS80" s="189" t="s">
        <v>30</v>
      </c>
      <c r="GT80" s="189">
        <v>2</v>
      </c>
      <c r="GU80" s="189" t="s">
        <v>14</v>
      </c>
      <c r="GV80" s="189" t="s">
        <v>14</v>
      </c>
      <c r="GW80" s="190">
        <v>44860</v>
      </c>
      <c r="GX80" s="188" t="s">
        <v>2870</v>
      </c>
      <c r="GY80" s="182">
        <v>0</v>
      </c>
      <c r="GZ80" s="182" t="s">
        <v>2699</v>
      </c>
      <c r="HA80" s="182" t="s">
        <v>30</v>
      </c>
      <c r="HB80" s="182">
        <v>2</v>
      </c>
      <c r="HC80" s="182" t="s">
        <v>14</v>
      </c>
      <c r="HD80" s="182" t="s">
        <v>14</v>
      </c>
      <c r="HE80" s="179">
        <v>44860</v>
      </c>
      <c r="HF80" s="189" t="s">
        <v>2862</v>
      </c>
      <c r="HG80" s="189">
        <v>2</v>
      </c>
      <c r="HH80" s="189" t="s">
        <v>2699</v>
      </c>
      <c r="HI80" s="189" t="s">
        <v>30</v>
      </c>
      <c r="HJ80" s="189">
        <v>2</v>
      </c>
      <c r="HK80" s="189" t="s">
        <v>14</v>
      </c>
      <c r="HL80" s="189" t="s">
        <v>14</v>
      </c>
      <c r="HM80" s="190">
        <v>44860</v>
      </c>
      <c r="HN80" s="188" t="s">
        <v>2868</v>
      </c>
      <c r="HO80" s="182">
        <v>1</v>
      </c>
      <c r="HP80" s="182" t="s">
        <v>2699</v>
      </c>
      <c r="HQ80" s="182" t="s">
        <v>30</v>
      </c>
      <c r="HR80" s="182">
        <v>2</v>
      </c>
      <c r="HS80" s="182" t="s">
        <v>14</v>
      </c>
      <c r="HT80" s="182" t="s">
        <v>14</v>
      </c>
      <c r="HU80" s="179">
        <v>44860</v>
      </c>
      <c r="HV80" s="189" t="s">
        <v>2865</v>
      </c>
      <c r="HW80" s="189">
        <v>1</v>
      </c>
      <c r="HX80" s="189" t="s">
        <v>2699</v>
      </c>
      <c r="HY80" s="189" t="s">
        <v>30</v>
      </c>
      <c r="HZ80" s="189">
        <v>2</v>
      </c>
      <c r="IA80" s="189" t="s">
        <v>14</v>
      </c>
      <c r="IB80" s="189" t="s">
        <v>14</v>
      </c>
      <c r="IC80" s="190">
        <v>44860</v>
      </c>
      <c r="ID80" s="188" t="s">
        <v>2867</v>
      </c>
      <c r="IE80" s="182">
        <v>1</v>
      </c>
      <c r="IF80" s="182" t="s">
        <v>2699</v>
      </c>
      <c r="IG80" s="182" t="s">
        <v>30</v>
      </c>
      <c r="IH80" s="182">
        <v>2</v>
      </c>
      <c r="II80" s="182" t="s">
        <v>14</v>
      </c>
      <c r="IJ80" s="182" t="s">
        <v>14</v>
      </c>
      <c r="IK80" s="179">
        <v>44860</v>
      </c>
      <c r="IL80" s="189" t="s">
        <v>2866</v>
      </c>
      <c r="IM80" s="189">
        <v>2</v>
      </c>
      <c r="IN80" s="189" t="s">
        <v>2699</v>
      </c>
      <c r="IO80" s="189" t="s">
        <v>30</v>
      </c>
      <c r="IP80" s="189">
        <v>2</v>
      </c>
      <c r="IQ80" s="189" t="s">
        <v>14</v>
      </c>
      <c r="IR80" s="189" t="s">
        <v>14</v>
      </c>
      <c r="IS80" s="190">
        <v>44860</v>
      </c>
    </row>
    <row r="81" spans="1:253" s="283" customFormat="1" ht="12.95" customHeight="1" x14ac:dyDescent="0.2">
      <c r="A81" s="283" t="s">
        <v>7337</v>
      </c>
      <c r="B81" s="283" t="s">
        <v>9321</v>
      </c>
      <c r="C81" s="283" t="s">
        <v>7338</v>
      </c>
      <c r="D81" s="283" t="s">
        <v>635</v>
      </c>
      <c r="E81" s="283" t="s">
        <v>8893</v>
      </c>
      <c r="F81" s="283" t="s">
        <v>7342</v>
      </c>
      <c r="G81" s="177">
        <v>33548000</v>
      </c>
      <c r="H81" s="178" t="s">
        <v>7339</v>
      </c>
      <c r="I81" s="178" t="s">
        <v>2025</v>
      </c>
      <c r="J81" s="178">
        <v>2</v>
      </c>
      <c r="K81" s="178" t="s">
        <v>7341</v>
      </c>
      <c r="L81" s="178" t="s">
        <v>7340</v>
      </c>
      <c r="M81" s="179">
        <v>44980</v>
      </c>
      <c r="N81" s="188" t="s">
        <v>7346</v>
      </c>
      <c r="O81" s="180">
        <v>23040</v>
      </c>
      <c r="P81" s="180" t="s">
        <v>7343</v>
      </c>
      <c r="Q81" s="180" t="s">
        <v>2025</v>
      </c>
      <c r="R81" s="180">
        <v>2</v>
      </c>
      <c r="S81" s="180" t="s">
        <v>7345</v>
      </c>
      <c r="T81" s="180" t="s">
        <v>7344</v>
      </c>
      <c r="U81" s="181">
        <v>44980</v>
      </c>
      <c r="V81" s="188" t="s">
        <v>7350</v>
      </c>
      <c r="W81" s="178">
        <v>3049000</v>
      </c>
      <c r="X81" s="178" t="s">
        <v>7347</v>
      </c>
      <c r="Y81" s="178" t="s">
        <v>2025</v>
      </c>
      <c r="Z81" s="178">
        <v>2</v>
      </c>
      <c r="AA81" s="178" t="s">
        <v>7349</v>
      </c>
      <c r="AB81" s="178" t="s">
        <v>7348</v>
      </c>
      <c r="AC81" s="179">
        <v>44980</v>
      </c>
      <c r="AD81" s="188" t="s">
        <v>7354</v>
      </c>
      <c r="AE81" s="186">
        <v>43000</v>
      </c>
      <c r="AF81" s="186" t="s">
        <v>7351</v>
      </c>
      <c r="AG81" s="186" t="s">
        <v>2025</v>
      </c>
      <c r="AH81" s="186">
        <v>2</v>
      </c>
      <c r="AI81" s="186" t="s">
        <v>7353</v>
      </c>
      <c r="AJ81" s="186" t="s">
        <v>7352</v>
      </c>
      <c r="AK81" s="187">
        <v>44980</v>
      </c>
      <c r="AL81" s="188" t="s">
        <v>7357</v>
      </c>
      <c r="AM81" s="178">
        <v>17000</v>
      </c>
      <c r="AN81" s="178" t="s">
        <v>7355</v>
      </c>
      <c r="AO81" s="178" t="s">
        <v>2025</v>
      </c>
      <c r="AP81" s="178">
        <v>2</v>
      </c>
      <c r="AQ81" s="178" t="s">
        <v>7356</v>
      </c>
      <c r="AR81" s="178" t="s">
        <v>7352</v>
      </c>
      <c r="AS81" s="179">
        <v>44980</v>
      </c>
      <c r="AT81" s="189" t="s">
        <v>7361</v>
      </c>
      <c r="AU81" s="186">
        <v>2</v>
      </c>
      <c r="AV81" s="186" t="s">
        <v>7358</v>
      </c>
      <c r="AW81" s="186" t="s">
        <v>19</v>
      </c>
      <c r="AX81" s="186">
        <v>3</v>
      </c>
      <c r="AY81" s="186" t="s">
        <v>7360</v>
      </c>
      <c r="AZ81" s="186" t="s">
        <v>7359</v>
      </c>
      <c r="BA81" s="187">
        <v>44980</v>
      </c>
      <c r="BB81" s="188" t="s">
        <v>7461</v>
      </c>
      <c r="BC81" s="178" t="s">
        <v>14</v>
      </c>
      <c r="BD81" s="178" t="s">
        <v>828</v>
      </c>
      <c r="BE81" s="178" t="s">
        <v>14</v>
      </c>
      <c r="BF81" s="178" t="s">
        <v>14</v>
      </c>
      <c r="BG81" s="178" t="s">
        <v>5849</v>
      </c>
      <c r="BH81" s="178" t="s">
        <v>828</v>
      </c>
      <c r="BI81" s="179">
        <v>44980</v>
      </c>
      <c r="BJ81" s="189" t="s">
        <v>7363</v>
      </c>
      <c r="BK81" s="189">
        <v>10</v>
      </c>
      <c r="BL81" s="189" t="s">
        <v>7355</v>
      </c>
      <c r="BM81" s="189" t="s">
        <v>2025</v>
      </c>
      <c r="BN81" s="189">
        <v>2</v>
      </c>
      <c r="BO81" s="189" t="s">
        <v>7362</v>
      </c>
      <c r="BP81" s="186" t="s">
        <v>7352</v>
      </c>
      <c r="BQ81" s="190">
        <v>44980</v>
      </c>
      <c r="BR81" s="188" t="s">
        <v>7456</v>
      </c>
      <c r="BS81" s="182">
        <v>7330</v>
      </c>
      <c r="BT81" s="182" t="s">
        <v>7358</v>
      </c>
      <c r="BU81" s="182" t="s">
        <v>2025</v>
      </c>
      <c r="BV81" s="182">
        <v>2</v>
      </c>
      <c r="BW81" s="182" t="s">
        <v>7455</v>
      </c>
      <c r="BX81" s="182" t="s">
        <v>7359</v>
      </c>
      <c r="BY81" s="179">
        <v>44980</v>
      </c>
      <c r="BZ81" s="189" t="s">
        <v>7462</v>
      </c>
      <c r="CA81" s="189" t="s">
        <v>14</v>
      </c>
      <c r="CB81" s="189" t="s">
        <v>828</v>
      </c>
      <c r="CC81" s="189" t="s">
        <v>14</v>
      </c>
      <c r="CD81" s="189" t="s">
        <v>14</v>
      </c>
      <c r="CE81" s="189" t="s">
        <v>5849</v>
      </c>
      <c r="CF81" s="189" t="s">
        <v>828</v>
      </c>
      <c r="CG81" s="190">
        <v>44980</v>
      </c>
      <c r="CH81" s="188" t="s">
        <v>10005</v>
      </c>
      <c r="CI81" s="189" t="e">
        <v>#N/A</v>
      </c>
      <c r="CJ81" s="189" t="e">
        <v>#N/A</v>
      </c>
      <c r="CK81" s="189" t="e">
        <v>#N/A</v>
      </c>
      <c r="CL81" s="189" t="e">
        <v>#N/A</v>
      </c>
      <c r="CM81" s="189" t="e">
        <v>#N/A</v>
      </c>
      <c r="CN81" s="189" t="e">
        <v>#N/A</v>
      </c>
      <c r="CO81" s="191" t="e">
        <v>#N/A</v>
      </c>
      <c r="CP81" s="189" t="s">
        <v>7463</v>
      </c>
      <c r="CQ81" s="182" t="s">
        <v>14</v>
      </c>
      <c r="CR81" s="182" t="s">
        <v>828</v>
      </c>
      <c r="CS81" s="182" t="s">
        <v>14</v>
      </c>
      <c r="CT81" s="182" t="s">
        <v>14</v>
      </c>
      <c r="CU81" s="182" t="s">
        <v>5849</v>
      </c>
      <c r="CV81" s="182" t="s">
        <v>828</v>
      </c>
      <c r="CW81" s="179">
        <v>44980</v>
      </c>
      <c r="CX81" s="189" t="s">
        <v>7368</v>
      </c>
      <c r="CY81" s="186">
        <v>17000</v>
      </c>
      <c r="CZ81" s="186" t="s">
        <v>7355</v>
      </c>
      <c r="DA81" s="186" t="s">
        <v>2025</v>
      </c>
      <c r="DB81" s="186">
        <v>2</v>
      </c>
      <c r="DC81" s="186" t="s">
        <v>7371</v>
      </c>
      <c r="DD81" s="186" t="s">
        <v>7352</v>
      </c>
      <c r="DE81" s="192">
        <v>44980</v>
      </c>
      <c r="DF81" s="188" t="s">
        <v>7372</v>
      </c>
      <c r="DG81" s="178">
        <v>3006000</v>
      </c>
      <c r="DH81" s="182" t="s">
        <v>7369</v>
      </c>
      <c r="DI81" s="182" t="s">
        <v>2025</v>
      </c>
      <c r="DJ81" s="182">
        <v>2</v>
      </c>
      <c r="DK81" s="182" t="s">
        <v>7371</v>
      </c>
      <c r="DL81" s="182" t="s">
        <v>7370</v>
      </c>
      <c r="DM81" s="179">
        <v>44980</v>
      </c>
      <c r="DN81" s="189" t="s">
        <v>7376</v>
      </c>
      <c r="DO81" s="186">
        <v>26000</v>
      </c>
      <c r="DP81" s="189" t="s">
        <v>7373</v>
      </c>
      <c r="DQ81" s="189" t="s">
        <v>2025</v>
      </c>
      <c r="DR81" s="189">
        <v>2</v>
      </c>
      <c r="DS81" s="189" t="s">
        <v>7375</v>
      </c>
      <c r="DT81" s="189" t="s">
        <v>7374</v>
      </c>
      <c r="DU81" s="190">
        <v>44980</v>
      </c>
      <c r="DV81" s="188" t="s">
        <v>7377</v>
      </c>
      <c r="DW81" s="178">
        <v>17000</v>
      </c>
      <c r="DX81" s="182" t="s">
        <v>7355</v>
      </c>
      <c r="DY81" s="182" t="s">
        <v>2025</v>
      </c>
      <c r="DZ81" s="182">
        <v>2</v>
      </c>
      <c r="EA81" s="182" t="s">
        <v>7371</v>
      </c>
      <c r="EB81" s="182" t="s">
        <v>7352</v>
      </c>
      <c r="EC81" s="179">
        <v>44980</v>
      </c>
      <c r="ED81" s="189" t="s">
        <v>7379</v>
      </c>
      <c r="EE81" s="186">
        <v>0</v>
      </c>
      <c r="EF81" s="189" t="s">
        <v>7351</v>
      </c>
      <c r="EG81" s="189" t="s">
        <v>2025</v>
      </c>
      <c r="EH81" s="189">
        <v>2</v>
      </c>
      <c r="EI81" s="189" t="s">
        <v>7371</v>
      </c>
      <c r="EJ81" s="189" t="s">
        <v>7378</v>
      </c>
      <c r="EK81" s="190">
        <v>44980</v>
      </c>
      <c r="EL81" s="188" t="s">
        <v>7380</v>
      </c>
      <c r="EM81" s="178">
        <v>0</v>
      </c>
      <c r="EN81" s="182" t="s">
        <v>7351</v>
      </c>
      <c r="EO81" s="182" t="s">
        <v>2025</v>
      </c>
      <c r="EP81" s="182">
        <v>2</v>
      </c>
      <c r="EQ81" s="182" t="s">
        <v>7371</v>
      </c>
      <c r="ER81" s="182" t="s">
        <v>7378</v>
      </c>
      <c r="ES81" s="179">
        <v>44980</v>
      </c>
      <c r="ET81" s="189" t="s">
        <v>7367</v>
      </c>
      <c r="EU81" s="189">
        <v>500</v>
      </c>
      <c r="EV81" s="189" t="s">
        <v>7364</v>
      </c>
      <c r="EW81" s="189" t="s">
        <v>2025</v>
      </c>
      <c r="EX81" s="189">
        <v>2</v>
      </c>
      <c r="EY81" s="189" t="s">
        <v>7366</v>
      </c>
      <c r="EZ81" s="189" t="s">
        <v>7365</v>
      </c>
      <c r="FA81" s="190">
        <v>44980</v>
      </c>
      <c r="FB81" s="188" t="s">
        <v>7458</v>
      </c>
      <c r="FC81" s="182">
        <v>1</v>
      </c>
      <c r="FD81" s="182" t="s">
        <v>828</v>
      </c>
      <c r="FE81" s="182" t="s">
        <v>2025</v>
      </c>
      <c r="FF81" s="182">
        <v>2</v>
      </c>
      <c r="FG81" s="182" t="s">
        <v>7457</v>
      </c>
      <c r="FH81" s="182" t="s">
        <v>828</v>
      </c>
      <c r="FI81" s="179">
        <v>44980</v>
      </c>
      <c r="FJ81" s="188" t="s">
        <v>7459</v>
      </c>
      <c r="FK81" s="189" t="s">
        <v>14</v>
      </c>
      <c r="FL81" s="189" t="s">
        <v>828</v>
      </c>
      <c r="FM81" s="189" t="s">
        <v>14</v>
      </c>
      <c r="FN81" s="189" t="s">
        <v>14</v>
      </c>
      <c r="FO81" s="189" t="s">
        <v>5849</v>
      </c>
      <c r="FP81" s="186" t="s">
        <v>828</v>
      </c>
      <c r="FQ81" s="187">
        <v>44980</v>
      </c>
      <c r="FR81" s="188" t="s">
        <v>7460</v>
      </c>
      <c r="FS81" s="182" t="s">
        <v>14</v>
      </c>
      <c r="FT81" s="182" t="s">
        <v>828</v>
      </c>
      <c r="FU81" s="182" t="s">
        <v>14</v>
      </c>
      <c r="FV81" s="182" t="s">
        <v>14</v>
      </c>
      <c r="FW81" s="182" t="s">
        <v>5849</v>
      </c>
      <c r="FX81" s="182" t="s">
        <v>828</v>
      </c>
      <c r="FY81" s="179">
        <v>44980</v>
      </c>
      <c r="FZ81" s="189" t="s">
        <v>7470</v>
      </c>
      <c r="GA81" s="189">
        <v>1</v>
      </c>
      <c r="GB81" s="189" t="s">
        <v>2699</v>
      </c>
      <c r="GC81" s="189" t="s">
        <v>30</v>
      </c>
      <c r="GD81" s="189">
        <v>2</v>
      </c>
      <c r="GE81" s="189" t="s">
        <v>14</v>
      </c>
      <c r="GF81" s="189" t="s">
        <v>14</v>
      </c>
      <c r="GG81" s="190">
        <v>44980</v>
      </c>
      <c r="GH81" s="188" t="s">
        <v>7476</v>
      </c>
      <c r="GI81" s="182">
        <v>0</v>
      </c>
      <c r="GJ81" s="182" t="s">
        <v>2699</v>
      </c>
      <c r="GK81" s="182" t="s">
        <v>30</v>
      </c>
      <c r="GL81" s="182">
        <v>2</v>
      </c>
      <c r="GM81" s="182" t="s">
        <v>14</v>
      </c>
      <c r="GN81" s="182" t="s">
        <v>14</v>
      </c>
      <c r="GO81" s="179">
        <v>44980</v>
      </c>
      <c r="GP81" s="189" t="s">
        <v>7471</v>
      </c>
      <c r="GQ81" s="189">
        <v>0</v>
      </c>
      <c r="GR81" s="189" t="s">
        <v>2699</v>
      </c>
      <c r="GS81" s="189" t="s">
        <v>30</v>
      </c>
      <c r="GT81" s="189">
        <v>2</v>
      </c>
      <c r="GU81" s="189" t="s">
        <v>14</v>
      </c>
      <c r="GV81" s="189" t="s">
        <v>14</v>
      </c>
      <c r="GW81" s="190">
        <v>44980</v>
      </c>
      <c r="GX81" s="188" t="s">
        <v>7477</v>
      </c>
      <c r="GY81" s="182">
        <v>0</v>
      </c>
      <c r="GZ81" s="182" t="s">
        <v>2699</v>
      </c>
      <c r="HA81" s="182" t="s">
        <v>30</v>
      </c>
      <c r="HB81" s="182">
        <v>2</v>
      </c>
      <c r="HC81" s="182" t="s">
        <v>14</v>
      </c>
      <c r="HD81" s="182" t="s">
        <v>14</v>
      </c>
      <c r="HE81" s="179">
        <v>44980</v>
      </c>
      <c r="HF81" s="189" t="s">
        <v>7469</v>
      </c>
      <c r="HG81" s="189">
        <v>0</v>
      </c>
      <c r="HH81" s="189" t="s">
        <v>2699</v>
      </c>
      <c r="HI81" s="189" t="s">
        <v>30</v>
      </c>
      <c r="HJ81" s="189">
        <v>2</v>
      </c>
      <c r="HK81" s="189" t="s">
        <v>14</v>
      </c>
      <c r="HL81" s="189" t="s">
        <v>14</v>
      </c>
      <c r="HM81" s="190">
        <v>44980</v>
      </c>
      <c r="HN81" s="188" t="s">
        <v>7475</v>
      </c>
      <c r="HO81" s="182">
        <v>0</v>
      </c>
      <c r="HP81" s="182" t="s">
        <v>2699</v>
      </c>
      <c r="HQ81" s="182" t="s">
        <v>30</v>
      </c>
      <c r="HR81" s="182">
        <v>2</v>
      </c>
      <c r="HS81" s="182" t="s">
        <v>14</v>
      </c>
      <c r="HT81" s="182" t="s">
        <v>14</v>
      </c>
      <c r="HU81" s="179">
        <v>44980</v>
      </c>
      <c r="HV81" s="189" t="s">
        <v>7472</v>
      </c>
      <c r="HW81" s="189">
        <v>0</v>
      </c>
      <c r="HX81" s="189" t="s">
        <v>2699</v>
      </c>
      <c r="HY81" s="189" t="s">
        <v>30</v>
      </c>
      <c r="HZ81" s="189">
        <v>2</v>
      </c>
      <c r="IA81" s="189" t="s">
        <v>14</v>
      </c>
      <c r="IB81" s="189" t="s">
        <v>14</v>
      </c>
      <c r="IC81" s="190">
        <v>44980</v>
      </c>
      <c r="ID81" s="188" t="s">
        <v>7474</v>
      </c>
      <c r="IE81" s="182">
        <v>1</v>
      </c>
      <c r="IF81" s="182" t="s">
        <v>2699</v>
      </c>
      <c r="IG81" s="182" t="s">
        <v>30</v>
      </c>
      <c r="IH81" s="182">
        <v>2</v>
      </c>
      <c r="II81" s="182" t="s">
        <v>14</v>
      </c>
      <c r="IJ81" s="182" t="s">
        <v>14</v>
      </c>
      <c r="IK81" s="179">
        <v>44980</v>
      </c>
      <c r="IL81" s="189" t="s">
        <v>7473</v>
      </c>
      <c r="IM81" s="189">
        <v>3</v>
      </c>
      <c r="IN81" s="189" t="s">
        <v>2699</v>
      </c>
      <c r="IO81" s="189" t="s">
        <v>30</v>
      </c>
      <c r="IP81" s="189">
        <v>2</v>
      </c>
      <c r="IQ81" s="189" t="s">
        <v>14</v>
      </c>
      <c r="IR81" s="189" t="s">
        <v>14</v>
      </c>
      <c r="IS81" s="190">
        <v>44980</v>
      </c>
    </row>
    <row r="82" spans="1:253" s="283" customFormat="1" ht="12.95" customHeight="1" x14ac:dyDescent="0.2">
      <c r="A82" s="283" t="s">
        <v>330</v>
      </c>
      <c r="B82" s="283" t="s">
        <v>9316</v>
      </c>
      <c r="C82" s="283" t="s">
        <v>331</v>
      </c>
      <c r="D82" s="283" t="s">
        <v>332</v>
      </c>
      <c r="E82" s="283" t="s">
        <v>8894</v>
      </c>
      <c r="F82" s="283" t="s">
        <v>6575</v>
      </c>
      <c r="G82" s="177">
        <v>4816000</v>
      </c>
      <c r="H82" s="178" t="s">
        <v>6568</v>
      </c>
      <c r="I82" s="178" t="s">
        <v>2025</v>
      </c>
      <c r="J82" s="178">
        <v>2</v>
      </c>
      <c r="K82" s="178" t="s">
        <v>6570</v>
      </c>
      <c r="L82" s="178" t="s">
        <v>6569</v>
      </c>
      <c r="M82" s="179">
        <v>44978</v>
      </c>
      <c r="N82" s="188" t="s">
        <v>1995</v>
      </c>
      <c r="O82" s="180">
        <v>206000</v>
      </c>
      <c r="P82" s="180" t="s">
        <v>1992</v>
      </c>
      <c r="Q82" s="180" t="s">
        <v>30</v>
      </c>
      <c r="R82" s="180">
        <v>2</v>
      </c>
      <c r="S82" s="180" t="s">
        <v>1994</v>
      </c>
      <c r="T82" s="180" t="s">
        <v>1993</v>
      </c>
      <c r="U82" s="181">
        <v>44768</v>
      </c>
      <c r="V82" s="188" t="s">
        <v>1998</v>
      </c>
      <c r="W82" s="178">
        <v>1513000</v>
      </c>
      <c r="X82" s="178" t="s">
        <v>1996</v>
      </c>
      <c r="Y82" s="178" t="s">
        <v>30</v>
      </c>
      <c r="Z82" s="178">
        <v>2</v>
      </c>
      <c r="AA82" s="178" t="s">
        <v>1997</v>
      </c>
      <c r="AB82" s="178" t="s">
        <v>1993</v>
      </c>
      <c r="AC82" s="179">
        <v>44768</v>
      </c>
      <c r="AD82" s="188" t="s">
        <v>2000</v>
      </c>
      <c r="AE82" s="186">
        <v>1513000</v>
      </c>
      <c r="AF82" s="186" t="s">
        <v>1992</v>
      </c>
      <c r="AG82" s="186" t="s">
        <v>30</v>
      </c>
      <c r="AH82" s="186">
        <v>2</v>
      </c>
      <c r="AI82" s="186" t="s">
        <v>1999</v>
      </c>
      <c r="AJ82" s="186" t="s">
        <v>1993</v>
      </c>
      <c r="AK82" s="187">
        <v>44768</v>
      </c>
      <c r="AL82" s="188" t="s">
        <v>6578</v>
      </c>
      <c r="AM82" s="178">
        <v>98000</v>
      </c>
      <c r="AN82" s="178" t="s">
        <v>6548</v>
      </c>
      <c r="AO82" s="178" t="s">
        <v>74</v>
      </c>
      <c r="AP82" s="178">
        <v>1</v>
      </c>
      <c r="AQ82" s="178" t="s">
        <v>6577</v>
      </c>
      <c r="AR82" s="178" t="s">
        <v>6576</v>
      </c>
      <c r="AS82" s="179">
        <v>44978</v>
      </c>
      <c r="AT82" s="189" t="s">
        <v>764</v>
      </c>
      <c r="AU82" s="186">
        <v>0</v>
      </c>
      <c r="AV82" s="186">
        <v>0</v>
      </c>
      <c r="AW82" s="186" t="s">
        <v>74</v>
      </c>
      <c r="AX82" s="186">
        <v>1</v>
      </c>
      <c r="AY82" s="186">
        <v>0</v>
      </c>
      <c r="AZ82" s="186" t="s">
        <v>14</v>
      </c>
      <c r="BA82" s="187">
        <v>43644</v>
      </c>
      <c r="BB82" s="188" t="s">
        <v>2285</v>
      </c>
      <c r="BC82" s="178" t="s">
        <v>14</v>
      </c>
      <c r="BD82" s="178" t="s">
        <v>14</v>
      </c>
      <c r="BE82" s="178" t="s">
        <v>14</v>
      </c>
      <c r="BF82" s="178" t="s">
        <v>14</v>
      </c>
      <c r="BG82" s="178" t="s">
        <v>828</v>
      </c>
      <c r="BH82" s="178" t="s">
        <v>14</v>
      </c>
      <c r="BI82" s="179">
        <v>44801</v>
      </c>
      <c r="BJ82" s="189" t="s">
        <v>6580</v>
      </c>
      <c r="BK82" s="189">
        <v>0</v>
      </c>
      <c r="BL82" s="189" t="s">
        <v>6564</v>
      </c>
      <c r="BM82" s="189" t="s">
        <v>2025</v>
      </c>
      <c r="BN82" s="189">
        <v>2</v>
      </c>
      <c r="BO82" s="189" t="s">
        <v>6579</v>
      </c>
      <c r="BP82" s="186" t="s">
        <v>1181</v>
      </c>
      <c r="BQ82" s="190">
        <v>44978</v>
      </c>
      <c r="BR82" s="188" t="s">
        <v>762</v>
      </c>
      <c r="BS82" s="182">
        <v>0</v>
      </c>
      <c r="BT82" s="182" t="s">
        <v>14</v>
      </c>
      <c r="BU82" s="182" t="s">
        <v>74</v>
      </c>
      <c r="BV82" s="182">
        <v>1</v>
      </c>
      <c r="BW82" s="182">
        <v>0</v>
      </c>
      <c r="BX82" s="182" t="s">
        <v>14</v>
      </c>
      <c r="BY82" s="179">
        <v>43644</v>
      </c>
      <c r="BZ82" s="189" t="s">
        <v>763</v>
      </c>
      <c r="CA82" s="189">
        <v>0</v>
      </c>
      <c r="CB82" s="189" t="s">
        <v>14</v>
      </c>
      <c r="CC82" s="189" t="s">
        <v>74</v>
      </c>
      <c r="CD82" s="189">
        <v>1</v>
      </c>
      <c r="CE82" s="189">
        <v>0</v>
      </c>
      <c r="CF82" s="189" t="s">
        <v>14</v>
      </c>
      <c r="CG82" s="190">
        <v>43644</v>
      </c>
      <c r="CH82" s="188" t="s">
        <v>10006</v>
      </c>
      <c r="CI82" s="189" t="e">
        <v>#N/A</v>
      </c>
      <c r="CJ82" s="189" t="e">
        <v>#N/A</v>
      </c>
      <c r="CK82" s="189" t="e">
        <v>#N/A</v>
      </c>
      <c r="CL82" s="189" t="e">
        <v>#N/A</v>
      </c>
      <c r="CM82" s="189" t="e">
        <v>#N/A</v>
      </c>
      <c r="CN82" s="189" t="e">
        <v>#N/A</v>
      </c>
      <c r="CO82" s="191" t="e">
        <v>#N/A</v>
      </c>
      <c r="CP82" s="189" t="s">
        <v>333</v>
      </c>
      <c r="CQ82" s="182" t="s">
        <v>14</v>
      </c>
      <c r="CR82" s="182">
        <v>0</v>
      </c>
      <c r="CS82" s="182" t="s">
        <v>30</v>
      </c>
      <c r="CT82" s="182">
        <v>2</v>
      </c>
      <c r="CU82" s="182">
        <v>0</v>
      </c>
      <c r="CV82" s="182">
        <v>0</v>
      </c>
      <c r="CW82" s="179">
        <v>43510</v>
      </c>
      <c r="CX82" s="189" t="s">
        <v>6582</v>
      </c>
      <c r="CY82" s="186">
        <v>98000</v>
      </c>
      <c r="CZ82" s="186" t="s">
        <v>6548</v>
      </c>
      <c r="DA82" s="186" t="s">
        <v>74</v>
      </c>
      <c r="DB82" s="186">
        <v>1</v>
      </c>
      <c r="DC82" s="186" t="s">
        <v>6588</v>
      </c>
      <c r="DD82" s="186" t="s">
        <v>6576</v>
      </c>
      <c r="DE82" s="192">
        <v>44978</v>
      </c>
      <c r="DF82" s="188" t="s">
        <v>6584</v>
      </c>
      <c r="DG82" s="178">
        <v>0</v>
      </c>
      <c r="DH82" s="182" t="s">
        <v>6583</v>
      </c>
      <c r="DI82" s="182" t="s">
        <v>2025</v>
      </c>
      <c r="DJ82" s="182">
        <v>2</v>
      </c>
      <c r="DK82" s="182" t="s">
        <v>5978</v>
      </c>
      <c r="DL82" s="182" t="s">
        <v>1993</v>
      </c>
      <c r="DM82" s="179">
        <v>44978</v>
      </c>
      <c r="DN82" s="189" t="s">
        <v>6587</v>
      </c>
      <c r="DO82" s="186">
        <v>1415000</v>
      </c>
      <c r="DP82" s="189" t="s">
        <v>6585</v>
      </c>
      <c r="DQ82" s="189" t="s">
        <v>2025</v>
      </c>
      <c r="DR82" s="189">
        <v>2</v>
      </c>
      <c r="DS82" s="189" t="s">
        <v>5982</v>
      </c>
      <c r="DT82" s="189" t="s">
        <v>6586</v>
      </c>
      <c r="DU82" s="190">
        <v>44978</v>
      </c>
      <c r="DV82" s="188" t="s">
        <v>6589</v>
      </c>
      <c r="DW82" s="178">
        <v>98000</v>
      </c>
      <c r="DX82" s="182" t="s">
        <v>6548</v>
      </c>
      <c r="DY82" s="182" t="s">
        <v>74</v>
      </c>
      <c r="DZ82" s="182">
        <v>1</v>
      </c>
      <c r="EA82" s="182" t="s">
        <v>6588</v>
      </c>
      <c r="EB82" s="182" t="s">
        <v>6576</v>
      </c>
      <c r="EC82" s="179">
        <v>44978</v>
      </c>
      <c r="ED82" s="189" t="s">
        <v>6591</v>
      </c>
      <c r="EE82" s="186">
        <v>0</v>
      </c>
      <c r="EF82" s="189" t="s">
        <v>6548</v>
      </c>
      <c r="EG82" s="189" t="s">
        <v>74</v>
      </c>
      <c r="EH82" s="189">
        <v>1</v>
      </c>
      <c r="EI82" s="189" t="s">
        <v>6590</v>
      </c>
      <c r="EJ82" s="189" t="s">
        <v>6576</v>
      </c>
      <c r="EK82" s="190">
        <v>44978</v>
      </c>
      <c r="EL82" s="188" t="s">
        <v>6592</v>
      </c>
      <c r="EM82" s="178">
        <v>0</v>
      </c>
      <c r="EN82" s="182" t="s">
        <v>6548</v>
      </c>
      <c r="EO82" s="182" t="s">
        <v>74</v>
      </c>
      <c r="EP82" s="182">
        <v>1</v>
      </c>
      <c r="EQ82" s="182" t="s">
        <v>6590</v>
      </c>
      <c r="ER82" s="182" t="s">
        <v>6576</v>
      </c>
      <c r="ES82" s="179">
        <v>44978</v>
      </c>
      <c r="ET82" s="189" t="s">
        <v>6581</v>
      </c>
      <c r="EU82" s="189">
        <v>0</v>
      </c>
      <c r="EV82" s="189" t="s">
        <v>6564</v>
      </c>
      <c r="EW82" s="189" t="s">
        <v>2025</v>
      </c>
      <c r="EX82" s="189">
        <v>2</v>
      </c>
      <c r="EY82" s="189" t="s">
        <v>6028</v>
      </c>
      <c r="EZ82" s="189" t="s">
        <v>1181</v>
      </c>
      <c r="FA82" s="190">
        <v>44978</v>
      </c>
      <c r="FB82" s="188" t="s">
        <v>2581</v>
      </c>
      <c r="FC82" s="182">
        <v>2</v>
      </c>
      <c r="FD82" s="182" t="s">
        <v>2579</v>
      </c>
      <c r="FE82" s="182" t="s">
        <v>2025</v>
      </c>
      <c r="FF82" s="182">
        <v>2</v>
      </c>
      <c r="FG82" s="182" t="s">
        <v>1583</v>
      </c>
      <c r="FH82" s="182" t="s">
        <v>2580</v>
      </c>
      <c r="FI82" s="179">
        <v>44823</v>
      </c>
      <c r="FJ82" s="188" t="s">
        <v>334</v>
      </c>
      <c r="FK82" s="189" t="s">
        <v>14</v>
      </c>
      <c r="FL82" s="189">
        <v>0</v>
      </c>
      <c r="FM82" s="189" t="s">
        <v>30</v>
      </c>
      <c r="FN82" s="189">
        <v>2</v>
      </c>
      <c r="FO82" s="189">
        <v>0</v>
      </c>
      <c r="FP82" s="186">
        <v>0</v>
      </c>
      <c r="FQ82" s="187">
        <v>43510</v>
      </c>
      <c r="FR82" s="188" t="s">
        <v>335</v>
      </c>
      <c r="FS82" s="182" t="s">
        <v>14</v>
      </c>
      <c r="FT82" s="182">
        <v>0</v>
      </c>
      <c r="FU82" s="182" t="s">
        <v>30</v>
      </c>
      <c r="FV82" s="182">
        <v>2</v>
      </c>
      <c r="FW82" s="182">
        <v>0</v>
      </c>
      <c r="FX82" s="182">
        <v>0</v>
      </c>
      <c r="FY82" s="179">
        <v>43510</v>
      </c>
      <c r="FZ82" s="189" t="s">
        <v>2872</v>
      </c>
      <c r="GA82" s="189">
        <v>0</v>
      </c>
      <c r="GB82" s="189" t="s">
        <v>2699</v>
      </c>
      <c r="GC82" s="189" t="s">
        <v>30</v>
      </c>
      <c r="GD82" s="189">
        <v>2</v>
      </c>
      <c r="GE82" s="189" t="s">
        <v>14</v>
      </c>
      <c r="GF82" s="189" t="s">
        <v>14</v>
      </c>
      <c r="GG82" s="190">
        <v>44860</v>
      </c>
      <c r="GH82" s="188" t="s">
        <v>2878</v>
      </c>
      <c r="GI82" s="182">
        <v>0</v>
      </c>
      <c r="GJ82" s="182" t="s">
        <v>2699</v>
      </c>
      <c r="GK82" s="182" t="s">
        <v>30</v>
      </c>
      <c r="GL82" s="182">
        <v>2</v>
      </c>
      <c r="GM82" s="182" t="s">
        <v>14</v>
      </c>
      <c r="GN82" s="182" t="s">
        <v>14</v>
      </c>
      <c r="GO82" s="179">
        <v>44860</v>
      </c>
      <c r="GP82" s="189" t="s">
        <v>2873</v>
      </c>
      <c r="GQ82" s="189">
        <v>0</v>
      </c>
      <c r="GR82" s="189" t="s">
        <v>2699</v>
      </c>
      <c r="GS82" s="189" t="s">
        <v>30</v>
      </c>
      <c r="GT82" s="189">
        <v>2</v>
      </c>
      <c r="GU82" s="189" t="s">
        <v>14</v>
      </c>
      <c r="GV82" s="189" t="s">
        <v>14</v>
      </c>
      <c r="GW82" s="190">
        <v>44860</v>
      </c>
      <c r="GX82" s="188" t="s">
        <v>2879</v>
      </c>
      <c r="GY82" s="182">
        <v>0</v>
      </c>
      <c r="GZ82" s="182" t="s">
        <v>2699</v>
      </c>
      <c r="HA82" s="182" t="s">
        <v>30</v>
      </c>
      <c r="HB82" s="182">
        <v>2</v>
      </c>
      <c r="HC82" s="182" t="s">
        <v>14</v>
      </c>
      <c r="HD82" s="182" t="s">
        <v>14</v>
      </c>
      <c r="HE82" s="179">
        <v>44860</v>
      </c>
      <c r="HF82" s="189" t="s">
        <v>2871</v>
      </c>
      <c r="HG82" s="189">
        <v>0</v>
      </c>
      <c r="HH82" s="189" t="s">
        <v>2699</v>
      </c>
      <c r="HI82" s="189" t="s">
        <v>30</v>
      </c>
      <c r="HJ82" s="189">
        <v>2</v>
      </c>
      <c r="HK82" s="189" t="s">
        <v>14</v>
      </c>
      <c r="HL82" s="189" t="s">
        <v>14</v>
      </c>
      <c r="HM82" s="190">
        <v>44860</v>
      </c>
      <c r="HN82" s="188" t="s">
        <v>2877</v>
      </c>
      <c r="HO82" s="182">
        <v>0</v>
      </c>
      <c r="HP82" s="182" t="s">
        <v>2699</v>
      </c>
      <c r="HQ82" s="182" t="s">
        <v>30</v>
      </c>
      <c r="HR82" s="182">
        <v>2</v>
      </c>
      <c r="HS82" s="182" t="s">
        <v>14</v>
      </c>
      <c r="HT82" s="182" t="s">
        <v>14</v>
      </c>
      <c r="HU82" s="179">
        <v>44860</v>
      </c>
      <c r="HV82" s="189" t="s">
        <v>2874</v>
      </c>
      <c r="HW82" s="189">
        <v>0</v>
      </c>
      <c r="HX82" s="189" t="s">
        <v>2699</v>
      </c>
      <c r="HY82" s="189" t="s">
        <v>30</v>
      </c>
      <c r="HZ82" s="189">
        <v>2</v>
      </c>
      <c r="IA82" s="189" t="s">
        <v>14</v>
      </c>
      <c r="IB82" s="189" t="s">
        <v>14</v>
      </c>
      <c r="IC82" s="190">
        <v>44860</v>
      </c>
      <c r="ID82" s="188" t="s">
        <v>2876</v>
      </c>
      <c r="IE82" s="182">
        <v>2</v>
      </c>
      <c r="IF82" s="182" t="s">
        <v>2699</v>
      </c>
      <c r="IG82" s="182" t="s">
        <v>30</v>
      </c>
      <c r="IH82" s="182">
        <v>2</v>
      </c>
      <c r="II82" s="182" t="s">
        <v>14</v>
      </c>
      <c r="IJ82" s="182" t="s">
        <v>14</v>
      </c>
      <c r="IK82" s="179">
        <v>44860</v>
      </c>
      <c r="IL82" s="189" t="s">
        <v>2875</v>
      </c>
      <c r="IM82" s="189">
        <v>2</v>
      </c>
      <c r="IN82" s="189" t="s">
        <v>2699</v>
      </c>
      <c r="IO82" s="189" t="s">
        <v>30</v>
      </c>
      <c r="IP82" s="189">
        <v>2</v>
      </c>
      <c r="IQ82" s="189" t="s">
        <v>14</v>
      </c>
      <c r="IR82" s="189" t="s">
        <v>14</v>
      </c>
      <c r="IS82" s="190">
        <v>44860</v>
      </c>
    </row>
    <row r="83" spans="1:253" s="283" customFormat="1" ht="12.95" customHeight="1" x14ac:dyDescent="0.2">
      <c r="A83" s="283" t="s">
        <v>1168</v>
      </c>
      <c r="B83" s="283" t="s">
        <v>9542</v>
      </c>
      <c r="C83" s="283" t="s">
        <v>1169</v>
      </c>
      <c r="D83" s="283" t="s">
        <v>332</v>
      </c>
      <c r="E83" s="283" t="s">
        <v>8894</v>
      </c>
      <c r="F83" s="283" t="s">
        <v>6571</v>
      </c>
      <c r="G83" s="177">
        <v>4816000</v>
      </c>
      <c r="H83" s="178" t="s">
        <v>6568</v>
      </c>
      <c r="I83" s="178" t="s">
        <v>2025</v>
      </c>
      <c r="J83" s="178">
        <v>2</v>
      </c>
      <c r="K83" s="178" t="s">
        <v>6570</v>
      </c>
      <c r="L83" s="178" t="s">
        <v>6569</v>
      </c>
      <c r="M83" s="179">
        <v>44978</v>
      </c>
      <c r="N83" s="188" t="s">
        <v>1187</v>
      </c>
      <c r="O83" s="180">
        <v>1030700</v>
      </c>
      <c r="P83" s="180" t="s">
        <v>1184</v>
      </c>
      <c r="Q83" s="180" t="s">
        <v>30</v>
      </c>
      <c r="R83" s="180">
        <v>2</v>
      </c>
      <c r="S83" s="180" t="s">
        <v>1186</v>
      </c>
      <c r="T83" s="180" t="s">
        <v>1185</v>
      </c>
      <c r="U83" s="181">
        <v>44102</v>
      </c>
      <c r="V83" s="188" t="s">
        <v>5164</v>
      </c>
      <c r="W83" s="178">
        <v>4371000</v>
      </c>
      <c r="X83" s="178" t="s">
        <v>5161</v>
      </c>
      <c r="Y83" s="178" t="s">
        <v>74</v>
      </c>
      <c r="Z83" s="178">
        <v>1</v>
      </c>
      <c r="AA83" s="178" t="s">
        <v>5163</v>
      </c>
      <c r="AB83" s="178" t="s">
        <v>5162</v>
      </c>
      <c r="AC83" s="179">
        <v>44938</v>
      </c>
      <c r="AD83" s="188" t="s">
        <v>5166</v>
      </c>
      <c r="AE83" s="186">
        <v>1793000</v>
      </c>
      <c r="AF83" s="186" t="s">
        <v>5161</v>
      </c>
      <c r="AG83" s="186" t="s">
        <v>74</v>
      </c>
      <c r="AH83" s="186">
        <v>1</v>
      </c>
      <c r="AI83" s="186" t="s">
        <v>5165</v>
      </c>
      <c r="AJ83" s="186" t="s">
        <v>5162</v>
      </c>
      <c r="AK83" s="187">
        <v>44938</v>
      </c>
      <c r="AL83" s="188" t="s">
        <v>1177</v>
      </c>
      <c r="AM83" s="178" t="s">
        <v>14</v>
      </c>
      <c r="AN83" s="178" t="s">
        <v>1174</v>
      </c>
      <c r="AO83" s="178" t="s">
        <v>14</v>
      </c>
      <c r="AP83" s="178" t="s">
        <v>14</v>
      </c>
      <c r="AQ83" s="178" t="s">
        <v>1176</v>
      </c>
      <c r="AR83" s="178" t="s">
        <v>1175</v>
      </c>
      <c r="AS83" s="179">
        <v>44069</v>
      </c>
      <c r="AT83" s="189" t="s">
        <v>1173</v>
      </c>
      <c r="AU83" s="186" t="s">
        <v>14</v>
      </c>
      <c r="AV83" s="186" t="s">
        <v>14</v>
      </c>
      <c r="AW83" s="186" t="s">
        <v>14</v>
      </c>
      <c r="AX83" s="186" t="s">
        <v>14</v>
      </c>
      <c r="AY83" s="186" t="s">
        <v>14</v>
      </c>
      <c r="AZ83" s="186" t="s">
        <v>14</v>
      </c>
      <c r="BA83" s="187">
        <v>44069</v>
      </c>
      <c r="BB83" s="188" t="s">
        <v>2004</v>
      </c>
      <c r="BC83" s="178">
        <v>136000</v>
      </c>
      <c r="BD83" s="178" t="s">
        <v>2001</v>
      </c>
      <c r="BE83" s="178" t="s">
        <v>30</v>
      </c>
      <c r="BF83" s="178">
        <v>2</v>
      </c>
      <c r="BG83" s="178" t="s">
        <v>2003</v>
      </c>
      <c r="BH83" s="178" t="s">
        <v>2002</v>
      </c>
      <c r="BI83" s="179">
        <v>44768</v>
      </c>
      <c r="BJ83" s="189" t="s">
        <v>6573</v>
      </c>
      <c r="BK83" s="189">
        <v>0</v>
      </c>
      <c r="BL83" s="189" t="s">
        <v>6564</v>
      </c>
      <c r="BM83" s="189" t="s">
        <v>2025</v>
      </c>
      <c r="BN83" s="189">
        <v>2</v>
      </c>
      <c r="BO83" s="189" t="s">
        <v>6572</v>
      </c>
      <c r="BP83" s="186" t="s">
        <v>1181</v>
      </c>
      <c r="BQ83" s="190">
        <v>44978</v>
      </c>
      <c r="BR83" s="188" t="s">
        <v>1170</v>
      </c>
      <c r="BS83" s="182" t="s">
        <v>14</v>
      </c>
      <c r="BT83" s="182" t="s">
        <v>14</v>
      </c>
      <c r="BU83" s="182" t="s">
        <v>14</v>
      </c>
      <c r="BV83" s="182" t="s">
        <v>14</v>
      </c>
      <c r="BW83" s="182" t="s">
        <v>14</v>
      </c>
      <c r="BX83" s="182" t="s">
        <v>14</v>
      </c>
      <c r="BY83" s="179">
        <v>44069</v>
      </c>
      <c r="BZ83" s="189" t="s">
        <v>1171</v>
      </c>
      <c r="CA83" s="189" t="s">
        <v>14</v>
      </c>
      <c r="CB83" s="189" t="s">
        <v>14</v>
      </c>
      <c r="CC83" s="189" t="s">
        <v>14</v>
      </c>
      <c r="CD83" s="189" t="s">
        <v>14</v>
      </c>
      <c r="CE83" s="189" t="s">
        <v>14</v>
      </c>
      <c r="CF83" s="189" t="s">
        <v>14</v>
      </c>
      <c r="CG83" s="190">
        <v>44069</v>
      </c>
      <c r="CH83" s="188" t="s">
        <v>10007</v>
      </c>
      <c r="CI83" s="189" t="e">
        <v>#N/A</v>
      </c>
      <c r="CJ83" s="189" t="e">
        <v>#N/A</v>
      </c>
      <c r="CK83" s="189" t="e">
        <v>#N/A</v>
      </c>
      <c r="CL83" s="189" t="e">
        <v>#N/A</v>
      </c>
      <c r="CM83" s="189" t="e">
        <v>#N/A</v>
      </c>
      <c r="CN83" s="189" t="e">
        <v>#N/A</v>
      </c>
      <c r="CO83" s="191" t="e">
        <v>#N/A</v>
      </c>
      <c r="CP83" s="189" t="s">
        <v>1172</v>
      </c>
      <c r="CQ83" s="182" t="s">
        <v>14</v>
      </c>
      <c r="CR83" s="182" t="s">
        <v>14</v>
      </c>
      <c r="CS83" s="182" t="s">
        <v>14</v>
      </c>
      <c r="CT83" s="182" t="s">
        <v>14</v>
      </c>
      <c r="CU83" s="182" t="s">
        <v>14</v>
      </c>
      <c r="CV83" s="182" t="s">
        <v>14</v>
      </c>
      <c r="CW83" s="179">
        <v>44069</v>
      </c>
      <c r="CX83" s="189" t="s">
        <v>5167</v>
      </c>
      <c r="CY83" s="186">
        <v>694000</v>
      </c>
      <c r="CZ83" s="186" t="s">
        <v>5161</v>
      </c>
      <c r="DA83" s="186" t="s">
        <v>74</v>
      </c>
      <c r="DB83" s="186">
        <v>1</v>
      </c>
      <c r="DC83" s="186" t="s">
        <v>5172</v>
      </c>
      <c r="DD83" s="186" t="s">
        <v>5162</v>
      </c>
      <c r="DE83" s="192">
        <v>44938</v>
      </c>
      <c r="DF83" s="188" t="s">
        <v>5169</v>
      </c>
      <c r="DG83" s="178">
        <v>2578000</v>
      </c>
      <c r="DH83" s="182" t="s">
        <v>5161</v>
      </c>
      <c r="DI83" s="182" t="s">
        <v>74</v>
      </c>
      <c r="DJ83" s="182">
        <v>1</v>
      </c>
      <c r="DK83" s="182" t="s">
        <v>5168</v>
      </c>
      <c r="DL83" s="182" t="s">
        <v>5162</v>
      </c>
      <c r="DM83" s="179">
        <v>44938</v>
      </c>
      <c r="DN83" s="189" t="s">
        <v>5171</v>
      </c>
      <c r="DO83" s="186">
        <v>1099000</v>
      </c>
      <c r="DP83" s="189" t="s">
        <v>5161</v>
      </c>
      <c r="DQ83" s="189" t="s">
        <v>74</v>
      </c>
      <c r="DR83" s="189">
        <v>1</v>
      </c>
      <c r="DS83" s="189" t="s">
        <v>5170</v>
      </c>
      <c r="DT83" s="189" t="s">
        <v>5162</v>
      </c>
      <c r="DU83" s="190">
        <v>44938</v>
      </c>
      <c r="DV83" s="188" t="s">
        <v>5173</v>
      </c>
      <c r="DW83" s="178">
        <v>588000</v>
      </c>
      <c r="DX83" s="182" t="s">
        <v>5161</v>
      </c>
      <c r="DY83" s="182" t="s">
        <v>74</v>
      </c>
      <c r="DZ83" s="182">
        <v>1</v>
      </c>
      <c r="EA83" s="182" t="s">
        <v>5172</v>
      </c>
      <c r="EB83" s="182" t="s">
        <v>5162</v>
      </c>
      <c r="EC83" s="179">
        <v>44938</v>
      </c>
      <c r="ED83" s="189" t="s">
        <v>5175</v>
      </c>
      <c r="EE83" s="186">
        <v>106000</v>
      </c>
      <c r="EF83" s="189" t="s">
        <v>5161</v>
      </c>
      <c r="EG83" s="189" t="s">
        <v>74</v>
      </c>
      <c r="EH83" s="189">
        <v>1</v>
      </c>
      <c r="EI83" s="189" t="s">
        <v>5174</v>
      </c>
      <c r="EJ83" s="189" t="s">
        <v>5162</v>
      </c>
      <c r="EK83" s="190">
        <v>44938</v>
      </c>
      <c r="EL83" s="188" t="s">
        <v>5177</v>
      </c>
      <c r="EM83" s="178">
        <v>0</v>
      </c>
      <c r="EN83" s="182" t="s">
        <v>5161</v>
      </c>
      <c r="EO83" s="182" t="s">
        <v>74</v>
      </c>
      <c r="EP83" s="182">
        <v>1</v>
      </c>
      <c r="EQ83" s="182" t="s">
        <v>5176</v>
      </c>
      <c r="ER83" s="182" t="s">
        <v>5162</v>
      </c>
      <c r="ES83" s="179">
        <v>44938</v>
      </c>
      <c r="ET83" s="189" t="s">
        <v>6574</v>
      </c>
      <c r="EU83" s="189">
        <v>0</v>
      </c>
      <c r="EV83" s="189" t="s">
        <v>6564</v>
      </c>
      <c r="EW83" s="189" t="s">
        <v>2025</v>
      </c>
      <c r="EX83" s="189">
        <v>2</v>
      </c>
      <c r="EY83" s="189" t="s">
        <v>6028</v>
      </c>
      <c r="EZ83" s="189" t="s">
        <v>1181</v>
      </c>
      <c r="FA83" s="190">
        <v>44978</v>
      </c>
      <c r="FB83" s="188" t="s">
        <v>5181</v>
      </c>
      <c r="FC83" s="182">
        <v>3</v>
      </c>
      <c r="FD83" s="182" t="s">
        <v>5178</v>
      </c>
      <c r="FE83" s="182" t="s">
        <v>2025</v>
      </c>
      <c r="FF83" s="182">
        <v>2</v>
      </c>
      <c r="FG83" s="182" t="s">
        <v>5180</v>
      </c>
      <c r="FH83" s="182" t="s">
        <v>5179</v>
      </c>
      <c r="FI83" s="179">
        <v>44938</v>
      </c>
      <c r="FJ83" s="188" t="s">
        <v>1178</v>
      </c>
      <c r="FK83" s="189" t="s">
        <v>14</v>
      </c>
      <c r="FL83" s="189" t="s">
        <v>14</v>
      </c>
      <c r="FM83" s="189" t="s">
        <v>14</v>
      </c>
      <c r="FN83" s="189" t="s">
        <v>14</v>
      </c>
      <c r="FO83" s="189" t="s">
        <v>14</v>
      </c>
      <c r="FP83" s="186" t="s">
        <v>14</v>
      </c>
      <c r="FQ83" s="187">
        <v>44069</v>
      </c>
      <c r="FR83" s="188" t="s">
        <v>1179</v>
      </c>
      <c r="FS83" s="182" t="s">
        <v>14</v>
      </c>
      <c r="FT83" s="182" t="s">
        <v>14</v>
      </c>
      <c r="FU83" s="182" t="s">
        <v>14</v>
      </c>
      <c r="FV83" s="182" t="s">
        <v>14</v>
      </c>
      <c r="FW83" s="182" t="s">
        <v>14</v>
      </c>
      <c r="FX83" s="182" t="s">
        <v>14</v>
      </c>
      <c r="FY83" s="179">
        <v>44069</v>
      </c>
      <c r="FZ83" s="189" t="s">
        <v>2881</v>
      </c>
      <c r="GA83" s="189">
        <v>0</v>
      </c>
      <c r="GB83" s="189" t="s">
        <v>2699</v>
      </c>
      <c r="GC83" s="189" t="s">
        <v>30</v>
      </c>
      <c r="GD83" s="189">
        <v>2</v>
      </c>
      <c r="GE83" s="189" t="s">
        <v>14</v>
      </c>
      <c r="GF83" s="189" t="s">
        <v>14</v>
      </c>
      <c r="GG83" s="190">
        <v>44860</v>
      </c>
      <c r="GH83" s="188" t="s">
        <v>2887</v>
      </c>
      <c r="GI83" s="182">
        <v>0</v>
      </c>
      <c r="GJ83" s="182" t="s">
        <v>2699</v>
      </c>
      <c r="GK83" s="182" t="s">
        <v>30</v>
      </c>
      <c r="GL83" s="182">
        <v>2</v>
      </c>
      <c r="GM83" s="182" t="s">
        <v>14</v>
      </c>
      <c r="GN83" s="182" t="s">
        <v>14</v>
      </c>
      <c r="GO83" s="179">
        <v>44860</v>
      </c>
      <c r="GP83" s="189" t="s">
        <v>2882</v>
      </c>
      <c r="GQ83" s="189">
        <v>0</v>
      </c>
      <c r="GR83" s="189" t="s">
        <v>2699</v>
      </c>
      <c r="GS83" s="189" t="s">
        <v>30</v>
      </c>
      <c r="GT83" s="189">
        <v>2</v>
      </c>
      <c r="GU83" s="189" t="s">
        <v>14</v>
      </c>
      <c r="GV83" s="189" t="s">
        <v>14</v>
      </c>
      <c r="GW83" s="190">
        <v>44860</v>
      </c>
      <c r="GX83" s="188" t="s">
        <v>2888</v>
      </c>
      <c r="GY83" s="182">
        <v>0</v>
      </c>
      <c r="GZ83" s="182" t="s">
        <v>2699</v>
      </c>
      <c r="HA83" s="182" t="s">
        <v>30</v>
      </c>
      <c r="HB83" s="182">
        <v>2</v>
      </c>
      <c r="HC83" s="182" t="s">
        <v>14</v>
      </c>
      <c r="HD83" s="182" t="s">
        <v>14</v>
      </c>
      <c r="HE83" s="179">
        <v>44860</v>
      </c>
      <c r="HF83" s="189" t="s">
        <v>2880</v>
      </c>
      <c r="HG83" s="189">
        <v>0</v>
      </c>
      <c r="HH83" s="189" t="s">
        <v>2699</v>
      </c>
      <c r="HI83" s="189" t="s">
        <v>30</v>
      </c>
      <c r="HJ83" s="189">
        <v>2</v>
      </c>
      <c r="HK83" s="189" t="s">
        <v>14</v>
      </c>
      <c r="HL83" s="189" t="s">
        <v>14</v>
      </c>
      <c r="HM83" s="190">
        <v>44860</v>
      </c>
      <c r="HN83" s="188" t="s">
        <v>2886</v>
      </c>
      <c r="HO83" s="182">
        <v>0</v>
      </c>
      <c r="HP83" s="182" t="s">
        <v>2699</v>
      </c>
      <c r="HQ83" s="182" t="s">
        <v>30</v>
      </c>
      <c r="HR83" s="182">
        <v>2</v>
      </c>
      <c r="HS83" s="182" t="s">
        <v>14</v>
      </c>
      <c r="HT83" s="182" t="s">
        <v>14</v>
      </c>
      <c r="HU83" s="179">
        <v>44860</v>
      </c>
      <c r="HV83" s="189" t="s">
        <v>2883</v>
      </c>
      <c r="HW83" s="189">
        <v>0</v>
      </c>
      <c r="HX83" s="189" t="s">
        <v>2699</v>
      </c>
      <c r="HY83" s="189" t="s">
        <v>30</v>
      </c>
      <c r="HZ83" s="189">
        <v>2</v>
      </c>
      <c r="IA83" s="189" t="s">
        <v>14</v>
      </c>
      <c r="IB83" s="189" t="s">
        <v>14</v>
      </c>
      <c r="IC83" s="190">
        <v>44860</v>
      </c>
      <c r="ID83" s="188" t="s">
        <v>2885</v>
      </c>
      <c r="IE83" s="182">
        <v>2</v>
      </c>
      <c r="IF83" s="182" t="s">
        <v>2699</v>
      </c>
      <c r="IG83" s="182" t="s">
        <v>30</v>
      </c>
      <c r="IH83" s="182">
        <v>2</v>
      </c>
      <c r="II83" s="182" t="s">
        <v>14</v>
      </c>
      <c r="IJ83" s="182" t="s">
        <v>14</v>
      </c>
      <c r="IK83" s="179">
        <v>44860</v>
      </c>
      <c r="IL83" s="189" t="s">
        <v>2884</v>
      </c>
      <c r="IM83" s="189">
        <v>2</v>
      </c>
      <c r="IN83" s="189" t="s">
        <v>2699</v>
      </c>
      <c r="IO83" s="189" t="s">
        <v>30</v>
      </c>
      <c r="IP83" s="189">
        <v>2</v>
      </c>
      <c r="IQ83" s="189" t="s">
        <v>14</v>
      </c>
      <c r="IR83" s="189" t="s">
        <v>14</v>
      </c>
      <c r="IS83" s="190">
        <v>44860</v>
      </c>
    </row>
    <row r="84" spans="1:253" s="283" customFormat="1" ht="12.95" customHeight="1" x14ac:dyDescent="0.2">
      <c r="A84" s="283" t="s">
        <v>415</v>
      </c>
      <c r="B84" s="283" t="s">
        <v>9545</v>
      </c>
      <c r="C84" s="283" t="s">
        <v>416</v>
      </c>
      <c r="D84" s="283" t="s">
        <v>417</v>
      </c>
      <c r="E84" s="283" t="s">
        <v>8897</v>
      </c>
      <c r="F84" s="283" t="s">
        <v>6877</v>
      </c>
      <c r="G84" s="177">
        <v>19890000</v>
      </c>
      <c r="H84" s="178" t="s">
        <v>6874</v>
      </c>
      <c r="I84" s="178" t="s">
        <v>74</v>
      </c>
      <c r="J84" s="178">
        <v>1</v>
      </c>
      <c r="K84" s="178" t="s">
        <v>6876</v>
      </c>
      <c r="L84" s="178" t="s">
        <v>6875</v>
      </c>
      <c r="M84" s="179">
        <v>44979</v>
      </c>
      <c r="N84" s="188" t="s">
        <v>1445</v>
      </c>
      <c r="O84" s="180">
        <v>94280</v>
      </c>
      <c r="P84" s="180" t="s">
        <v>1442</v>
      </c>
      <c r="Q84" s="180" t="s">
        <v>30</v>
      </c>
      <c r="R84" s="180">
        <v>2</v>
      </c>
      <c r="S84" s="180" t="s">
        <v>1444</v>
      </c>
      <c r="T84" s="180" t="s">
        <v>1443</v>
      </c>
      <c r="U84" s="181">
        <v>44451</v>
      </c>
      <c r="V84" s="188" t="s">
        <v>6881</v>
      </c>
      <c r="W84" s="178">
        <v>19890000</v>
      </c>
      <c r="X84" s="178" t="s">
        <v>6878</v>
      </c>
      <c r="Y84" s="178" t="s">
        <v>74</v>
      </c>
      <c r="Z84" s="178">
        <v>1</v>
      </c>
      <c r="AA84" s="178" t="s">
        <v>6880</v>
      </c>
      <c r="AB84" s="178" t="s">
        <v>6879</v>
      </c>
      <c r="AC84" s="179">
        <v>44979</v>
      </c>
      <c r="AD84" s="188" t="s">
        <v>6885</v>
      </c>
      <c r="AE84" s="186">
        <v>10502000</v>
      </c>
      <c r="AF84" s="186" t="s">
        <v>6882</v>
      </c>
      <c r="AG84" s="186" t="s">
        <v>74</v>
      </c>
      <c r="AH84" s="186">
        <v>1</v>
      </c>
      <c r="AI84" s="186" t="s">
        <v>6884</v>
      </c>
      <c r="AJ84" s="186" t="s">
        <v>6883</v>
      </c>
      <c r="AK84" s="187">
        <v>44979</v>
      </c>
      <c r="AL84" s="188" t="s">
        <v>6889</v>
      </c>
      <c r="AM84" s="178">
        <v>103000</v>
      </c>
      <c r="AN84" s="178" t="s">
        <v>6886</v>
      </c>
      <c r="AO84" s="178" t="s">
        <v>2025</v>
      </c>
      <c r="AP84" s="178">
        <v>2</v>
      </c>
      <c r="AQ84" s="178" t="s">
        <v>6888</v>
      </c>
      <c r="AR84" s="178" t="s">
        <v>6887</v>
      </c>
      <c r="AS84" s="179">
        <v>44979</v>
      </c>
      <c r="AT84" s="189" t="s">
        <v>5233</v>
      </c>
      <c r="AU84" s="186">
        <v>206</v>
      </c>
      <c r="AV84" s="186" t="s">
        <v>5230</v>
      </c>
      <c r="AW84" s="186" t="s">
        <v>2025</v>
      </c>
      <c r="AX84" s="186">
        <v>2</v>
      </c>
      <c r="AY84" s="186" t="s">
        <v>5232</v>
      </c>
      <c r="AZ84" s="186" t="s">
        <v>5231</v>
      </c>
      <c r="BA84" s="187">
        <v>44950</v>
      </c>
      <c r="BB84" s="188" t="s">
        <v>6893</v>
      </c>
      <c r="BC84" s="178">
        <v>42422</v>
      </c>
      <c r="BD84" s="178" t="s">
        <v>6890</v>
      </c>
      <c r="BE84" s="178" t="s">
        <v>2025</v>
      </c>
      <c r="BF84" s="178">
        <v>2</v>
      </c>
      <c r="BG84" s="178" t="s">
        <v>6892</v>
      </c>
      <c r="BH84" s="178" t="s">
        <v>6891</v>
      </c>
      <c r="BI84" s="179">
        <v>44979</v>
      </c>
      <c r="BJ84" s="189" t="s">
        <v>6897</v>
      </c>
      <c r="BK84" s="189">
        <v>1427</v>
      </c>
      <c r="BL84" s="189" t="s">
        <v>6894</v>
      </c>
      <c r="BM84" s="189" t="s">
        <v>2025</v>
      </c>
      <c r="BN84" s="189">
        <v>2</v>
      </c>
      <c r="BO84" s="189" t="s">
        <v>6896</v>
      </c>
      <c r="BP84" s="186" t="s">
        <v>6895</v>
      </c>
      <c r="BQ84" s="190">
        <v>44979</v>
      </c>
      <c r="BR84" s="188" t="s">
        <v>817</v>
      </c>
      <c r="BS84" s="182" t="s">
        <v>14</v>
      </c>
      <c r="BT84" s="182" t="s">
        <v>14</v>
      </c>
      <c r="BU84" s="182" t="s">
        <v>14</v>
      </c>
      <c r="BV84" s="182" t="s">
        <v>14</v>
      </c>
      <c r="BW84" s="182" t="s">
        <v>816</v>
      </c>
      <c r="BX84" s="182" t="s">
        <v>14</v>
      </c>
      <c r="BY84" s="179">
        <v>43676</v>
      </c>
      <c r="BZ84" s="189" t="s">
        <v>5235</v>
      </c>
      <c r="CA84" s="189">
        <v>228</v>
      </c>
      <c r="CB84" s="189" t="s">
        <v>5230</v>
      </c>
      <c r="CC84" s="189" t="s">
        <v>2025</v>
      </c>
      <c r="CD84" s="189">
        <v>2</v>
      </c>
      <c r="CE84" s="189" t="s">
        <v>5234</v>
      </c>
      <c r="CF84" s="189" t="s">
        <v>5231</v>
      </c>
      <c r="CG84" s="190">
        <v>44950</v>
      </c>
      <c r="CH84" s="188" t="s">
        <v>10008</v>
      </c>
      <c r="CI84" s="189" t="e">
        <v>#N/A</v>
      </c>
      <c r="CJ84" s="189" t="e">
        <v>#N/A</v>
      </c>
      <c r="CK84" s="189" t="e">
        <v>#N/A</v>
      </c>
      <c r="CL84" s="189" t="e">
        <v>#N/A</v>
      </c>
      <c r="CM84" s="189" t="e">
        <v>#N/A</v>
      </c>
      <c r="CN84" s="189" t="e">
        <v>#N/A</v>
      </c>
      <c r="CO84" s="191" t="e">
        <v>#N/A</v>
      </c>
      <c r="CP84" s="189" t="s">
        <v>5236</v>
      </c>
      <c r="CQ84" s="182">
        <v>228</v>
      </c>
      <c r="CR84" s="182" t="s">
        <v>5230</v>
      </c>
      <c r="CS84" s="182" t="s">
        <v>2025</v>
      </c>
      <c r="CT84" s="182">
        <v>2</v>
      </c>
      <c r="CU84" s="182" t="s">
        <v>5234</v>
      </c>
      <c r="CV84" s="182" t="s">
        <v>5231</v>
      </c>
      <c r="CW84" s="179">
        <v>44950</v>
      </c>
      <c r="CX84" s="189" t="s">
        <v>6901</v>
      </c>
      <c r="CY84" s="186">
        <v>3822000</v>
      </c>
      <c r="CZ84" s="186" t="s">
        <v>6882</v>
      </c>
      <c r="DA84" s="186" t="s">
        <v>74</v>
      </c>
      <c r="DB84" s="186">
        <v>1</v>
      </c>
      <c r="DC84" s="186" t="s">
        <v>6908</v>
      </c>
      <c r="DD84" s="186" t="s">
        <v>6900</v>
      </c>
      <c r="DE84" s="192">
        <v>44979</v>
      </c>
      <c r="DF84" s="188" t="s">
        <v>6905</v>
      </c>
      <c r="DG84" s="178">
        <v>9388000</v>
      </c>
      <c r="DH84" s="182" t="s">
        <v>6902</v>
      </c>
      <c r="DI84" s="182" t="s">
        <v>74</v>
      </c>
      <c r="DJ84" s="182">
        <v>1</v>
      </c>
      <c r="DK84" s="182" t="s">
        <v>6904</v>
      </c>
      <c r="DL84" s="182" t="s">
        <v>6903</v>
      </c>
      <c r="DM84" s="179">
        <v>44979</v>
      </c>
      <c r="DN84" s="189" t="s">
        <v>6907</v>
      </c>
      <c r="DO84" s="186">
        <v>6680000</v>
      </c>
      <c r="DP84" s="189" t="s">
        <v>6882</v>
      </c>
      <c r="DQ84" s="189" t="s">
        <v>74</v>
      </c>
      <c r="DR84" s="189">
        <v>1</v>
      </c>
      <c r="DS84" s="189" t="s">
        <v>6906</v>
      </c>
      <c r="DT84" s="189" t="s">
        <v>6900</v>
      </c>
      <c r="DU84" s="190">
        <v>44979</v>
      </c>
      <c r="DV84" s="188" t="s">
        <v>6909</v>
      </c>
      <c r="DW84" s="178">
        <v>3822000</v>
      </c>
      <c r="DX84" s="182" t="s">
        <v>6882</v>
      </c>
      <c r="DY84" s="182" t="s">
        <v>74</v>
      </c>
      <c r="DZ84" s="182">
        <v>1</v>
      </c>
      <c r="EA84" s="182" t="s">
        <v>6908</v>
      </c>
      <c r="EB84" s="182" t="s">
        <v>6900</v>
      </c>
      <c r="EC84" s="179">
        <v>44979</v>
      </c>
      <c r="ED84" s="189" t="s">
        <v>6911</v>
      </c>
      <c r="EE84" s="186">
        <v>0</v>
      </c>
      <c r="EF84" s="189" t="s">
        <v>6882</v>
      </c>
      <c r="EG84" s="189" t="s">
        <v>74</v>
      </c>
      <c r="EH84" s="189">
        <v>1</v>
      </c>
      <c r="EI84" s="189" t="s">
        <v>6910</v>
      </c>
      <c r="EJ84" s="189" t="s">
        <v>6900</v>
      </c>
      <c r="EK84" s="190">
        <v>44979</v>
      </c>
      <c r="EL84" s="188" t="s">
        <v>6913</v>
      </c>
      <c r="EM84" s="178">
        <v>0</v>
      </c>
      <c r="EN84" s="182" t="s">
        <v>6882</v>
      </c>
      <c r="EO84" s="182" t="s">
        <v>74</v>
      </c>
      <c r="EP84" s="182">
        <v>1</v>
      </c>
      <c r="EQ84" s="182" t="s">
        <v>6912</v>
      </c>
      <c r="ER84" s="182" t="s">
        <v>6900</v>
      </c>
      <c r="ES84" s="179">
        <v>44979</v>
      </c>
      <c r="ET84" s="189" t="s">
        <v>6899</v>
      </c>
      <c r="EU84" s="189">
        <v>1427</v>
      </c>
      <c r="EV84" s="189" t="s">
        <v>6894</v>
      </c>
      <c r="EW84" s="189" t="s">
        <v>2025</v>
      </c>
      <c r="EX84" s="189">
        <v>2</v>
      </c>
      <c r="EY84" s="189" t="s">
        <v>6896</v>
      </c>
      <c r="EZ84" s="189" t="s">
        <v>6898</v>
      </c>
      <c r="FA84" s="190">
        <v>44979</v>
      </c>
      <c r="FB84" s="188" t="s">
        <v>1549</v>
      </c>
      <c r="FC84" s="182">
        <v>2</v>
      </c>
      <c r="FD84" s="182" t="s">
        <v>1546</v>
      </c>
      <c r="FE84" s="182" t="s">
        <v>74</v>
      </c>
      <c r="FF84" s="182">
        <v>1</v>
      </c>
      <c r="FG84" s="182" t="s">
        <v>1548</v>
      </c>
      <c r="FH84" s="182" t="s">
        <v>1547</v>
      </c>
      <c r="FI84" s="179">
        <v>44615</v>
      </c>
      <c r="FJ84" s="188" t="s">
        <v>1550</v>
      </c>
      <c r="FK84" s="189" t="s">
        <v>14</v>
      </c>
      <c r="FL84" s="189" t="s">
        <v>14</v>
      </c>
      <c r="FM84" s="189">
        <v>0</v>
      </c>
      <c r="FN84" s="189">
        <v>0</v>
      </c>
      <c r="FO84" s="189" t="s">
        <v>14</v>
      </c>
      <c r="FP84" s="186" t="s">
        <v>14</v>
      </c>
      <c r="FQ84" s="187">
        <v>44615</v>
      </c>
      <c r="FR84" s="188" t="s">
        <v>418</v>
      </c>
      <c r="FS84" s="182" t="s">
        <v>14</v>
      </c>
      <c r="FT84" s="182">
        <v>0</v>
      </c>
      <c r="FU84" s="182" t="s">
        <v>30</v>
      </c>
      <c r="FV84" s="182">
        <v>2</v>
      </c>
      <c r="FW84" s="182">
        <v>0</v>
      </c>
      <c r="FX84" s="182">
        <v>0</v>
      </c>
      <c r="FY84" s="179">
        <v>43511</v>
      </c>
      <c r="FZ84" s="189" t="s">
        <v>3853</v>
      </c>
      <c r="GA84" s="189">
        <v>2</v>
      </c>
      <c r="GB84" s="189" t="s">
        <v>2699</v>
      </c>
      <c r="GC84" s="189" t="s">
        <v>30</v>
      </c>
      <c r="GD84" s="189">
        <v>2</v>
      </c>
      <c r="GE84" s="189" t="s">
        <v>14</v>
      </c>
      <c r="GF84" s="189" t="s">
        <v>14</v>
      </c>
      <c r="GG84" s="190">
        <v>44865</v>
      </c>
      <c r="GH84" s="188" t="s">
        <v>3859</v>
      </c>
      <c r="GI84" s="182">
        <v>1</v>
      </c>
      <c r="GJ84" s="182" t="s">
        <v>2699</v>
      </c>
      <c r="GK84" s="182" t="s">
        <v>30</v>
      </c>
      <c r="GL84" s="182">
        <v>2</v>
      </c>
      <c r="GM84" s="182" t="s">
        <v>14</v>
      </c>
      <c r="GN84" s="182" t="s">
        <v>14</v>
      </c>
      <c r="GO84" s="179">
        <v>44865</v>
      </c>
      <c r="GP84" s="189" t="s">
        <v>3854</v>
      </c>
      <c r="GQ84" s="189">
        <v>0</v>
      </c>
      <c r="GR84" s="189" t="s">
        <v>2699</v>
      </c>
      <c r="GS84" s="189" t="s">
        <v>30</v>
      </c>
      <c r="GT84" s="189">
        <v>2</v>
      </c>
      <c r="GU84" s="189" t="s">
        <v>14</v>
      </c>
      <c r="GV84" s="189" t="s">
        <v>14</v>
      </c>
      <c r="GW84" s="190">
        <v>44865</v>
      </c>
      <c r="GX84" s="188" t="s">
        <v>3860</v>
      </c>
      <c r="GY84" s="182">
        <v>0</v>
      </c>
      <c r="GZ84" s="182" t="s">
        <v>2699</v>
      </c>
      <c r="HA84" s="182" t="s">
        <v>30</v>
      </c>
      <c r="HB84" s="182">
        <v>2</v>
      </c>
      <c r="HC84" s="182" t="s">
        <v>14</v>
      </c>
      <c r="HD84" s="182" t="s">
        <v>14</v>
      </c>
      <c r="HE84" s="179">
        <v>44865</v>
      </c>
      <c r="HF84" s="189" t="s">
        <v>3852</v>
      </c>
      <c r="HG84" s="189">
        <v>0</v>
      </c>
      <c r="HH84" s="189" t="s">
        <v>2699</v>
      </c>
      <c r="HI84" s="189" t="s">
        <v>30</v>
      </c>
      <c r="HJ84" s="189">
        <v>2</v>
      </c>
      <c r="HK84" s="189" t="s">
        <v>14</v>
      </c>
      <c r="HL84" s="189" t="s">
        <v>14</v>
      </c>
      <c r="HM84" s="190">
        <v>44865</v>
      </c>
      <c r="HN84" s="188" t="s">
        <v>3858</v>
      </c>
      <c r="HO84" s="182">
        <v>0</v>
      </c>
      <c r="HP84" s="182" t="s">
        <v>2699</v>
      </c>
      <c r="HQ84" s="182" t="s">
        <v>30</v>
      </c>
      <c r="HR84" s="182">
        <v>2</v>
      </c>
      <c r="HS84" s="182" t="s">
        <v>14</v>
      </c>
      <c r="HT84" s="182" t="s">
        <v>14</v>
      </c>
      <c r="HU84" s="179">
        <v>44865</v>
      </c>
      <c r="HV84" s="189" t="s">
        <v>3855</v>
      </c>
      <c r="HW84" s="189">
        <v>1</v>
      </c>
      <c r="HX84" s="189" t="s">
        <v>2699</v>
      </c>
      <c r="HY84" s="189" t="s">
        <v>30</v>
      </c>
      <c r="HZ84" s="189">
        <v>2</v>
      </c>
      <c r="IA84" s="189" t="s">
        <v>14</v>
      </c>
      <c r="IB84" s="189" t="s">
        <v>14</v>
      </c>
      <c r="IC84" s="190">
        <v>44865</v>
      </c>
      <c r="ID84" s="188" t="s">
        <v>3857</v>
      </c>
      <c r="IE84" s="182">
        <v>0</v>
      </c>
      <c r="IF84" s="182" t="s">
        <v>2699</v>
      </c>
      <c r="IG84" s="182" t="s">
        <v>30</v>
      </c>
      <c r="IH84" s="182">
        <v>2</v>
      </c>
      <c r="II84" s="182" t="s">
        <v>14</v>
      </c>
      <c r="IJ84" s="182" t="s">
        <v>14</v>
      </c>
      <c r="IK84" s="179">
        <v>44865</v>
      </c>
      <c r="IL84" s="189" t="s">
        <v>3856</v>
      </c>
      <c r="IM84" s="189">
        <v>2</v>
      </c>
      <c r="IN84" s="189" t="s">
        <v>2699</v>
      </c>
      <c r="IO84" s="189" t="s">
        <v>30</v>
      </c>
      <c r="IP84" s="189">
        <v>2</v>
      </c>
      <c r="IQ84" s="189" t="s">
        <v>14</v>
      </c>
      <c r="IR84" s="189" t="s">
        <v>14</v>
      </c>
      <c r="IS84" s="190">
        <v>44865</v>
      </c>
    </row>
    <row r="85" spans="1:253" s="283" customFormat="1" ht="12.95" customHeight="1" x14ac:dyDescent="0.2">
      <c r="A85" s="283" t="s">
        <v>1363</v>
      </c>
      <c r="B85" s="283" t="s">
        <v>9316</v>
      </c>
      <c r="C85" s="283" t="s">
        <v>1364</v>
      </c>
      <c r="D85" s="283" t="s">
        <v>1365</v>
      </c>
      <c r="E85" s="283" t="s">
        <v>8898</v>
      </c>
      <c r="F85" s="283" t="s">
        <v>1691</v>
      </c>
      <c r="G85" s="177">
        <v>32694000</v>
      </c>
      <c r="H85" s="178" t="s">
        <v>1688</v>
      </c>
      <c r="I85" s="178" t="s">
        <v>30</v>
      </c>
      <c r="J85" s="178">
        <v>2</v>
      </c>
      <c r="K85" s="178" t="s">
        <v>1690</v>
      </c>
      <c r="L85" s="178" t="s">
        <v>1689</v>
      </c>
      <c r="M85" s="179">
        <v>44712</v>
      </c>
      <c r="N85" s="188" t="s">
        <v>1695</v>
      </c>
      <c r="O85" s="180">
        <v>9206</v>
      </c>
      <c r="P85" s="180" t="s">
        <v>1692</v>
      </c>
      <c r="Q85" s="180" t="s">
        <v>19</v>
      </c>
      <c r="R85" s="180">
        <v>3</v>
      </c>
      <c r="S85" s="180" t="s">
        <v>1694</v>
      </c>
      <c r="T85" s="180" t="s">
        <v>1693</v>
      </c>
      <c r="U85" s="181">
        <v>44712</v>
      </c>
      <c r="V85" s="188" t="s">
        <v>1699</v>
      </c>
      <c r="W85" s="178">
        <v>10090000</v>
      </c>
      <c r="X85" s="178" t="s">
        <v>1696</v>
      </c>
      <c r="Y85" s="178" t="s">
        <v>19</v>
      </c>
      <c r="Z85" s="178">
        <v>3</v>
      </c>
      <c r="AA85" s="178" t="s">
        <v>1698</v>
      </c>
      <c r="AB85" s="178" t="s">
        <v>1697</v>
      </c>
      <c r="AC85" s="179">
        <v>44712</v>
      </c>
      <c r="AD85" s="188" t="s">
        <v>1702</v>
      </c>
      <c r="AE85" s="186">
        <v>10090000</v>
      </c>
      <c r="AF85" s="186" t="s">
        <v>1700</v>
      </c>
      <c r="AG85" s="186" t="s">
        <v>19</v>
      </c>
      <c r="AH85" s="186">
        <v>3</v>
      </c>
      <c r="AI85" s="186" t="s">
        <v>1701</v>
      </c>
      <c r="AJ85" s="186" t="s">
        <v>1697</v>
      </c>
      <c r="AK85" s="187">
        <v>44712</v>
      </c>
      <c r="AL85" s="188" t="s">
        <v>8087</v>
      </c>
      <c r="AM85" s="178">
        <v>184000</v>
      </c>
      <c r="AN85" s="178" t="s">
        <v>8084</v>
      </c>
      <c r="AO85" s="178" t="s">
        <v>2025</v>
      </c>
      <c r="AP85" s="178">
        <v>2</v>
      </c>
      <c r="AQ85" s="178" t="s">
        <v>8086</v>
      </c>
      <c r="AR85" s="178" t="s">
        <v>8085</v>
      </c>
      <c r="AS85" s="179">
        <v>44985</v>
      </c>
      <c r="AT85" s="189" t="s">
        <v>10009</v>
      </c>
      <c r="AU85" s="186" t="e">
        <v>#N/A</v>
      </c>
      <c r="AV85" s="186" t="e">
        <v>#N/A</v>
      </c>
      <c r="AW85" s="186" t="e">
        <v>#N/A</v>
      </c>
      <c r="AX85" s="186" t="e">
        <v>#N/A</v>
      </c>
      <c r="AY85" s="186" t="e">
        <v>#N/A</v>
      </c>
      <c r="AZ85" s="186" t="e">
        <v>#N/A</v>
      </c>
      <c r="BA85" s="187" t="e">
        <v>#N/A</v>
      </c>
      <c r="BB85" s="188" t="s">
        <v>10010</v>
      </c>
      <c r="BC85" s="178" t="e">
        <v>#N/A</v>
      </c>
      <c r="BD85" s="178" t="e">
        <v>#N/A</v>
      </c>
      <c r="BE85" s="178" t="e">
        <v>#N/A</v>
      </c>
      <c r="BF85" s="178" t="e">
        <v>#N/A</v>
      </c>
      <c r="BG85" s="178" t="e">
        <v>#N/A</v>
      </c>
      <c r="BH85" s="178" t="e">
        <v>#N/A</v>
      </c>
      <c r="BI85" s="179" t="e">
        <v>#N/A</v>
      </c>
      <c r="BJ85" s="189" t="s">
        <v>4599</v>
      </c>
      <c r="BK85" s="189">
        <v>0</v>
      </c>
      <c r="BL85" s="189" t="s">
        <v>4597</v>
      </c>
      <c r="BM85" s="189" t="s">
        <v>19</v>
      </c>
      <c r="BN85" s="189">
        <v>3</v>
      </c>
      <c r="BO85" s="189" t="s">
        <v>4598</v>
      </c>
      <c r="BP85" s="186" t="s">
        <v>1181</v>
      </c>
      <c r="BQ85" s="190">
        <v>44895</v>
      </c>
      <c r="BR85" s="188" t="s">
        <v>10011</v>
      </c>
      <c r="BS85" s="182" t="e">
        <v>#N/A</v>
      </c>
      <c r="BT85" s="182" t="e">
        <v>#N/A</v>
      </c>
      <c r="BU85" s="182" t="e">
        <v>#N/A</v>
      </c>
      <c r="BV85" s="182" t="e">
        <v>#N/A</v>
      </c>
      <c r="BW85" s="182" t="e">
        <v>#N/A</v>
      </c>
      <c r="BX85" s="182" t="e">
        <v>#N/A</v>
      </c>
      <c r="BY85" s="179" t="e">
        <v>#N/A</v>
      </c>
      <c r="BZ85" s="189" t="s">
        <v>10012</v>
      </c>
      <c r="CA85" s="189" t="e">
        <v>#N/A</v>
      </c>
      <c r="CB85" s="189" t="e">
        <v>#N/A</v>
      </c>
      <c r="CC85" s="189" t="e">
        <v>#N/A</v>
      </c>
      <c r="CD85" s="189" t="e">
        <v>#N/A</v>
      </c>
      <c r="CE85" s="189" t="e">
        <v>#N/A</v>
      </c>
      <c r="CF85" s="189" t="e">
        <v>#N/A</v>
      </c>
      <c r="CG85" s="190" t="e">
        <v>#N/A</v>
      </c>
      <c r="CH85" s="188" t="s">
        <v>10013</v>
      </c>
      <c r="CI85" s="189" t="e">
        <v>#N/A</v>
      </c>
      <c r="CJ85" s="189" t="e">
        <v>#N/A</v>
      </c>
      <c r="CK85" s="189" t="e">
        <v>#N/A</v>
      </c>
      <c r="CL85" s="189" t="e">
        <v>#N/A</v>
      </c>
      <c r="CM85" s="189" t="e">
        <v>#N/A</v>
      </c>
      <c r="CN85" s="189" t="e">
        <v>#N/A</v>
      </c>
      <c r="CO85" s="191" t="e">
        <v>#N/A</v>
      </c>
      <c r="CP85" s="189" t="s">
        <v>10014</v>
      </c>
      <c r="CQ85" s="182" t="e">
        <v>#N/A</v>
      </c>
      <c r="CR85" s="182" t="e">
        <v>#N/A</v>
      </c>
      <c r="CS85" s="182" t="e">
        <v>#N/A</v>
      </c>
      <c r="CT85" s="182" t="e">
        <v>#N/A</v>
      </c>
      <c r="CU85" s="182" t="e">
        <v>#N/A</v>
      </c>
      <c r="CV85" s="182" t="e">
        <v>#N/A</v>
      </c>
      <c r="CW85" s="179" t="e">
        <v>#N/A</v>
      </c>
      <c r="CX85" s="189" t="s">
        <v>8088</v>
      </c>
      <c r="CY85" s="186">
        <v>184000</v>
      </c>
      <c r="CZ85" s="186" t="s">
        <v>8084</v>
      </c>
      <c r="DA85" s="186" t="s">
        <v>2025</v>
      </c>
      <c r="DB85" s="186">
        <v>2</v>
      </c>
      <c r="DC85" s="186" t="s">
        <v>8091</v>
      </c>
      <c r="DD85" s="186" t="s">
        <v>8085</v>
      </c>
      <c r="DE85" s="192">
        <v>44985</v>
      </c>
      <c r="DF85" s="188" t="s">
        <v>1622</v>
      </c>
      <c r="DG85" s="178">
        <v>0</v>
      </c>
      <c r="DH85" s="182" t="s">
        <v>1619</v>
      </c>
      <c r="DI85" s="182" t="s">
        <v>30</v>
      </c>
      <c r="DJ85" s="182">
        <v>2</v>
      </c>
      <c r="DK85" s="182" t="s">
        <v>1621</v>
      </c>
      <c r="DL85" s="182" t="s">
        <v>1620</v>
      </c>
      <c r="DM85" s="179">
        <v>44664</v>
      </c>
      <c r="DN85" s="189" t="s">
        <v>8090</v>
      </c>
      <c r="DO85" s="186">
        <v>9906000</v>
      </c>
      <c r="DP85" s="189" t="s">
        <v>8089</v>
      </c>
      <c r="DQ85" s="189" t="s">
        <v>2025</v>
      </c>
      <c r="DR85" s="189">
        <v>2</v>
      </c>
      <c r="DS85" s="189" t="s">
        <v>4531</v>
      </c>
      <c r="DT85" s="189" t="s">
        <v>1697</v>
      </c>
      <c r="DU85" s="190">
        <v>44985</v>
      </c>
      <c r="DV85" s="188" t="s">
        <v>8092</v>
      </c>
      <c r="DW85" s="178">
        <v>184000</v>
      </c>
      <c r="DX85" s="182" t="s">
        <v>8084</v>
      </c>
      <c r="DY85" s="182" t="s">
        <v>2025</v>
      </c>
      <c r="DZ85" s="182">
        <v>2</v>
      </c>
      <c r="EA85" s="182" t="s">
        <v>8091</v>
      </c>
      <c r="EB85" s="182" t="s">
        <v>8085</v>
      </c>
      <c r="EC85" s="179">
        <v>44985</v>
      </c>
      <c r="ED85" s="189" t="s">
        <v>1625</v>
      </c>
      <c r="EE85" s="186">
        <v>0</v>
      </c>
      <c r="EF85" s="189" t="s">
        <v>1623</v>
      </c>
      <c r="EG85" s="189" t="s">
        <v>30</v>
      </c>
      <c r="EH85" s="189">
        <v>2</v>
      </c>
      <c r="EI85" s="189" t="s">
        <v>1624</v>
      </c>
      <c r="EJ85" s="189" t="s">
        <v>1367</v>
      </c>
      <c r="EK85" s="190">
        <v>44664</v>
      </c>
      <c r="EL85" s="188" t="s">
        <v>1627</v>
      </c>
      <c r="EM85" s="178">
        <v>0</v>
      </c>
      <c r="EN85" s="182" t="s">
        <v>1623</v>
      </c>
      <c r="EO85" s="182" t="s">
        <v>30</v>
      </c>
      <c r="EP85" s="182">
        <v>2</v>
      </c>
      <c r="EQ85" s="182" t="s">
        <v>1626</v>
      </c>
      <c r="ER85" s="182" t="s">
        <v>1367</v>
      </c>
      <c r="ES85" s="179">
        <v>44664</v>
      </c>
      <c r="ET85" s="189" t="s">
        <v>4601</v>
      </c>
      <c r="EU85" s="189">
        <v>0</v>
      </c>
      <c r="EV85" s="189" t="s">
        <v>4597</v>
      </c>
      <c r="EW85" s="189" t="s">
        <v>19</v>
      </c>
      <c r="EX85" s="189">
        <v>3</v>
      </c>
      <c r="EY85" s="189" t="s">
        <v>4600</v>
      </c>
      <c r="EZ85" s="189" t="s">
        <v>1181</v>
      </c>
      <c r="FA85" s="190">
        <v>44895</v>
      </c>
      <c r="FB85" s="188" t="s">
        <v>1369</v>
      </c>
      <c r="FC85" s="182">
        <v>3</v>
      </c>
      <c r="FD85" s="182" t="s">
        <v>1366</v>
      </c>
      <c r="FE85" s="182" t="s">
        <v>30</v>
      </c>
      <c r="FF85" s="182">
        <v>2</v>
      </c>
      <c r="FG85" s="182" t="s">
        <v>1368</v>
      </c>
      <c r="FH85" s="182" t="s">
        <v>1367</v>
      </c>
      <c r="FI85" s="179">
        <v>44284</v>
      </c>
      <c r="FJ85" s="188" t="s">
        <v>10015</v>
      </c>
      <c r="FK85" s="189" t="e">
        <v>#N/A</v>
      </c>
      <c r="FL85" s="189" t="e">
        <v>#N/A</v>
      </c>
      <c r="FM85" s="189" t="e">
        <v>#N/A</v>
      </c>
      <c r="FN85" s="189" t="e">
        <v>#N/A</v>
      </c>
      <c r="FO85" s="189" t="e">
        <v>#N/A</v>
      </c>
      <c r="FP85" s="186" t="e">
        <v>#N/A</v>
      </c>
      <c r="FQ85" s="187" t="e">
        <v>#N/A</v>
      </c>
      <c r="FR85" s="188" t="s">
        <v>10016</v>
      </c>
      <c r="FS85" s="182" t="e">
        <v>#N/A</v>
      </c>
      <c r="FT85" s="182" t="e">
        <v>#N/A</v>
      </c>
      <c r="FU85" s="182" t="e">
        <v>#N/A</v>
      </c>
      <c r="FV85" s="182" t="e">
        <v>#N/A</v>
      </c>
      <c r="FW85" s="182" t="e">
        <v>#N/A</v>
      </c>
      <c r="FX85" s="182" t="e">
        <v>#N/A</v>
      </c>
      <c r="FY85" s="179" t="e">
        <v>#N/A</v>
      </c>
      <c r="FZ85" s="189" t="s">
        <v>3862</v>
      </c>
      <c r="GA85" s="189">
        <v>1</v>
      </c>
      <c r="GB85" s="189" t="s">
        <v>2699</v>
      </c>
      <c r="GC85" s="189" t="s">
        <v>30</v>
      </c>
      <c r="GD85" s="189">
        <v>2</v>
      </c>
      <c r="GE85" s="189" t="s">
        <v>14</v>
      </c>
      <c r="GF85" s="189" t="s">
        <v>14</v>
      </c>
      <c r="GG85" s="190">
        <v>44865</v>
      </c>
      <c r="GH85" s="188" t="s">
        <v>3868</v>
      </c>
      <c r="GI85" s="182">
        <v>1</v>
      </c>
      <c r="GJ85" s="182" t="s">
        <v>2699</v>
      </c>
      <c r="GK85" s="182" t="s">
        <v>30</v>
      </c>
      <c r="GL85" s="182">
        <v>2</v>
      </c>
      <c r="GM85" s="182" t="s">
        <v>14</v>
      </c>
      <c r="GN85" s="182" t="s">
        <v>14</v>
      </c>
      <c r="GO85" s="179">
        <v>44865</v>
      </c>
      <c r="GP85" s="189" t="s">
        <v>3863</v>
      </c>
      <c r="GQ85" s="189">
        <v>0</v>
      </c>
      <c r="GR85" s="189" t="s">
        <v>2699</v>
      </c>
      <c r="GS85" s="189" t="s">
        <v>30</v>
      </c>
      <c r="GT85" s="189">
        <v>2</v>
      </c>
      <c r="GU85" s="189" t="s">
        <v>14</v>
      </c>
      <c r="GV85" s="189" t="s">
        <v>14</v>
      </c>
      <c r="GW85" s="190">
        <v>44865</v>
      </c>
      <c r="GX85" s="188" t="s">
        <v>3869</v>
      </c>
      <c r="GY85" s="182">
        <v>0</v>
      </c>
      <c r="GZ85" s="182" t="s">
        <v>2699</v>
      </c>
      <c r="HA85" s="182" t="s">
        <v>30</v>
      </c>
      <c r="HB85" s="182">
        <v>2</v>
      </c>
      <c r="HC85" s="182" t="s">
        <v>14</v>
      </c>
      <c r="HD85" s="182" t="s">
        <v>14</v>
      </c>
      <c r="HE85" s="179">
        <v>44865</v>
      </c>
      <c r="HF85" s="189" t="s">
        <v>3861</v>
      </c>
      <c r="HG85" s="189">
        <v>2</v>
      </c>
      <c r="HH85" s="189" t="s">
        <v>2699</v>
      </c>
      <c r="HI85" s="189" t="s">
        <v>30</v>
      </c>
      <c r="HJ85" s="189">
        <v>2</v>
      </c>
      <c r="HK85" s="189" t="s">
        <v>14</v>
      </c>
      <c r="HL85" s="189" t="s">
        <v>14</v>
      </c>
      <c r="HM85" s="190">
        <v>44865</v>
      </c>
      <c r="HN85" s="188" t="s">
        <v>3867</v>
      </c>
      <c r="HO85" s="182">
        <v>2</v>
      </c>
      <c r="HP85" s="182" t="s">
        <v>2699</v>
      </c>
      <c r="HQ85" s="182" t="s">
        <v>30</v>
      </c>
      <c r="HR85" s="182">
        <v>2</v>
      </c>
      <c r="HS85" s="182" t="s">
        <v>14</v>
      </c>
      <c r="HT85" s="182" t="s">
        <v>14</v>
      </c>
      <c r="HU85" s="179">
        <v>44865</v>
      </c>
      <c r="HV85" s="189" t="s">
        <v>3864</v>
      </c>
      <c r="HW85" s="189">
        <v>0</v>
      </c>
      <c r="HX85" s="189" t="s">
        <v>2699</v>
      </c>
      <c r="HY85" s="189" t="s">
        <v>30</v>
      </c>
      <c r="HZ85" s="189">
        <v>2</v>
      </c>
      <c r="IA85" s="189" t="s">
        <v>14</v>
      </c>
      <c r="IB85" s="189" t="s">
        <v>14</v>
      </c>
      <c r="IC85" s="190">
        <v>44865</v>
      </c>
      <c r="ID85" s="188" t="s">
        <v>3866</v>
      </c>
      <c r="IE85" s="182">
        <v>0</v>
      </c>
      <c r="IF85" s="182" t="s">
        <v>2699</v>
      </c>
      <c r="IG85" s="182" t="s">
        <v>30</v>
      </c>
      <c r="IH85" s="182">
        <v>2</v>
      </c>
      <c r="II85" s="182" t="s">
        <v>14</v>
      </c>
      <c r="IJ85" s="182" t="s">
        <v>14</v>
      </c>
      <c r="IK85" s="179">
        <v>44865</v>
      </c>
      <c r="IL85" s="189" t="s">
        <v>3865</v>
      </c>
      <c r="IM85" s="189">
        <v>0</v>
      </c>
      <c r="IN85" s="189" t="s">
        <v>2699</v>
      </c>
      <c r="IO85" s="189" t="s">
        <v>30</v>
      </c>
      <c r="IP85" s="189">
        <v>2</v>
      </c>
      <c r="IQ85" s="189" t="s">
        <v>14</v>
      </c>
      <c r="IR85" s="189" t="s">
        <v>14</v>
      </c>
      <c r="IS85" s="190">
        <v>44865</v>
      </c>
    </row>
    <row r="86" spans="1:253" s="283" customFormat="1" ht="12.95" customHeight="1" x14ac:dyDescent="0.2">
      <c r="A86" s="283" t="s">
        <v>964</v>
      </c>
      <c r="B86" s="283" t="s">
        <v>9282</v>
      </c>
      <c r="C86" s="283" t="s">
        <v>965</v>
      </c>
      <c r="D86" s="283" t="s">
        <v>966</v>
      </c>
      <c r="E86" s="283" t="s">
        <v>8899</v>
      </c>
      <c r="F86" s="283" t="s">
        <v>6024</v>
      </c>
      <c r="G86" s="177">
        <v>2590000</v>
      </c>
      <c r="H86" s="178" t="s">
        <v>6022</v>
      </c>
      <c r="I86" s="178" t="s">
        <v>2025</v>
      </c>
      <c r="J86" s="178">
        <v>2</v>
      </c>
      <c r="K86" s="178" t="s">
        <v>6023</v>
      </c>
      <c r="L86" s="178" t="s">
        <v>2586</v>
      </c>
      <c r="M86" s="179">
        <v>44976</v>
      </c>
      <c r="N86" s="188" t="s">
        <v>2588</v>
      </c>
      <c r="O86" s="180">
        <v>823290</v>
      </c>
      <c r="P86" s="180" t="s">
        <v>2582</v>
      </c>
      <c r="Q86" s="180" t="s">
        <v>2025</v>
      </c>
      <c r="R86" s="180">
        <v>2</v>
      </c>
      <c r="S86" s="180" t="s">
        <v>2587</v>
      </c>
      <c r="T86" s="180" t="s">
        <v>2586</v>
      </c>
      <c r="U86" s="181">
        <v>44823</v>
      </c>
      <c r="V86" s="188" t="s">
        <v>1497</v>
      </c>
      <c r="W86" s="178">
        <v>2551000</v>
      </c>
      <c r="X86" s="178" t="s">
        <v>1494</v>
      </c>
      <c r="Y86" s="178" t="s">
        <v>30</v>
      </c>
      <c r="Z86" s="178">
        <v>2</v>
      </c>
      <c r="AA86" s="178" t="s">
        <v>1496</v>
      </c>
      <c r="AB86" s="178" t="s">
        <v>1495</v>
      </c>
      <c r="AC86" s="179">
        <v>44557</v>
      </c>
      <c r="AD86" s="188" t="s">
        <v>1499</v>
      </c>
      <c r="AE86" s="186">
        <v>1587000</v>
      </c>
      <c r="AF86" s="186" t="s">
        <v>1494</v>
      </c>
      <c r="AG86" s="186" t="s">
        <v>30</v>
      </c>
      <c r="AH86" s="186">
        <v>2</v>
      </c>
      <c r="AI86" s="186" t="s">
        <v>1498</v>
      </c>
      <c r="AJ86" s="186" t="s">
        <v>1495</v>
      </c>
      <c r="AK86" s="187">
        <v>44557</v>
      </c>
      <c r="AL86" s="188" t="s">
        <v>967</v>
      </c>
      <c r="AM86" s="178">
        <v>0</v>
      </c>
      <c r="AN86" s="178" t="s">
        <v>14</v>
      </c>
      <c r="AO86" s="178" t="s">
        <v>14</v>
      </c>
      <c r="AP86" s="178" t="s">
        <v>14</v>
      </c>
      <c r="AQ86" s="178" t="s">
        <v>14</v>
      </c>
      <c r="AR86" s="178" t="s">
        <v>14</v>
      </c>
      <c r="AS86" s="179">
        <v>43868</v>
      </c>
      <c r="AT86" s="189" t="s">
        <v>977</v>
      </c>
      <c r="AU86" s="186">
        <v>0</v>
      </c>
      <c r="AV86" s="186" t="s">
        <v>14</v>
      </c>
      <c r="AW86" s="186" t="s">
        <v>14</v>
      </c>
      <c r="AX86" s="186" t="s">
        <v>14</v>
      </c>
      <c r="AY86" s="186" t="s">
        <v>14</v>
      </c>
      <c r="AZ86" s="186" t="s">
        <v>14</v>
      </c>
      <c r="BA86" s="187">
        <v>43874</v>
      </c>
      <c r="BB86" s="188" t="s">
        <v>976</v>
      </c>
      <c r="BC86" s="178">
        <v>0</v>
      </c>
      <c r="BD86" s="178" t="s">
        <v>14</v>
      </c>
      <c r="BE86" s="178" t="s">
        <v>14</v>
      </c>
      <c r="BF86" s="178" t="s">
        <v>14</v>
      </c>
      <c r="BG86" s="178" t="s">
        <v>14</v>
      </c>
      <c r="BH86" s="178" t="s">
        <v>14</v>
      </c>
      <c r="BI86" s="179">
        <v>43874</v>
      </c>
      <c r="BJ86" s="189" t="s">
        <v>6027</v>
      </c>
      <c r="BK86" s="189">
        <v>0</v>
      </c>
      <c r="BL86" s="189" t="s">
        <v>6025</v>
      </c>
      <c r="BM86" s="189" t="s">
        <v>2025</v>
      </c>
      <c r="BN86" s="189">
        <v>2</v>
      </c>
      <c r="BO86" s="189" t="s">
        <v>6026</v>
      </c>
      <c r="BP86" s="186" t="s">
        <v>1181</v>
      </c>
      <c r="BQ86" s="190">
        <v>44976</v>
      </c>
      <c r="BR86" s="188" t="s">
        <v>10017</v>
      </c>
      <c r="BS86" s="182" t="e">
        <v>#N/A</v>
      </c>
      <c r="BT86" s="182" t="e">
        <v>#N/A</v>
      </c>
      <c r="BU86" s="182" t="e">
        <v>#N/A</v>
      </c>
      <c r="BV86" s="182" t="e">
        <v>#N/A</v>
      </c>
      <c r="BW86" s="182" t="e">
        <v>#N/A</v>
      </c>
      <c r="BX86" s="182" t="e">
        <v>#N/A</v>
      </c>
      <c r="BY86" s="179" t="e">
        <v>#N/A</v>
      </c>
      <c r="BZ86" s="189" t="s">
        <v>10018</v>
      </c>
      <c r="CA86" s="189" t="e">
        <v>#N/A</v>
      </c>
      <c r="CB86" s="189" t="e">
        <v>#N/A</v>
      </c>
      <c r="CC86" s="189" t="e">
        <v>#N/A</v>
      </c>
      <c r="CD86" s="189" t="e">
        <v>#N/A</v>
      </c>
      <c r="CE86" s="189" t="e">
        <v>#N/A</v>
      </c>
      <c r="CF86" s="189" t="e">
        <v>#N/A</v>
      </c>
      <c r="CG86" s="190" t="e">
        <v>#N/A</v>
      </c>
      <c r="CH86" s="188" t="s">
        <v>10019</v>
      </c>
      <c r="CI86" s="189" t="e">
        <v>#N/A</v>
      </c>
      <c r="CJ86" s="189" t="e">
        <v>#N/A</v>
      </c>
      <c r="CK86" s="189" t="e">
        <v>#N/A</v>
      </c>
      <c r="CL86" s="189" t="e">
        <v>#N/A</v>
      </c>
      <c r="CM86" s="189" t="e">
        <v>#N/A</v>
      </c>
      <c r="CN86" s="189" t="e">
        <v>#N/A</v>
      </c>
      <c r="CO86" s="191" t="e">
        <v>#N/A</v>
      </c>
      <c r="CP86" s="189" t="s">
        <v>10020</v>
      </c>
      <c r="CQ86" s="182" t="e">
        <v>#N/A</v>
      </c>
      <c r="CR86" s="182" t="e">
        <v>#N/A</v>
      </c>
      <c r="CS86" s="182" t="e">
        <v>#N/A</v>
      </c>
      <c r="CT86" s="182" t="e">
        <v>#N/A</v>
      </c>
      <c r="CU86" s="182" t="e">
        <v>#N/A</v>
      </c>
      <c r="CV86" s="182" t="e">
        <v>#N/A</v>
      </c>
      <c r="CW86" s="179" t="e">
        <v>#N/A</v>
      </c>
      <c r="CX86" s="189" t="s">
        <v>1500</v>
      </c>
      <c r="CY86" s="186">
        <v>751000</v>
      </c>
      <c r="CZ86" s="186" t="s">
        <v>1494</v>
      </c>
      <c r="DA86" s="186" t="s">
        <v>30</v>
      </c>
      <c r="DB86" s="186">
        <v>2</v>
      </c>
      <c r="DC86" s="186" t="s">
        <v>1505</v>
      </c>
      <c r="DD86" s="186" t="s">
        <v>1495</v>
      </c>
      <c r="DE86" s="192">
        <v>44557</v>
      </c>
      <c r="DF86" s="188" t="s">
        <v>1502</v>
      </c>
      <c r="DG86" s="178">
        <v>964000</v>
      </c>
      <c r="DH86" s="182" t="s">
        <v>1494</v>
      </c>
      <c r="DI86" s="182" t="s">
        <v>30</v>
      </c>
      <c r="DJ86" s="182">
        <v>2</v>
      </c>
      <c r="DK86" s="182" t="s">
        <v>1501</v>
      </c>
      <c r="DL86" s="182" t="s">
        <v>1495</v>
      </c>
      <c r="DM86" s="179">
        <v>44557</v>
      </c>
      <c r="DN86" s="189" t="s">
        <v>1504</v>
      </c>
      <c r="DO86" s="186">
        <v>836000</v>
      </c>
      <c r="DP86" s="189" t="s">
        <v>1494</v>
      </c>
      <c r="DQ86" s="189" t="s">
        <v>30</v>
      </c>
      <c r="DR86" s="189">
        <v>2</v>
      </c>
      <c r="DS86" s="189" t="s">
        <v>1503</v>
      </c>
      <c r="DT86" s="189" t="s">
        <v>1495</v>
      </c>
      <c r="DU86" s="190">
        <v>44557</v>
      </c>
      <c r="DV86" s="188" t="s">
        <v>1506</v>
      </c>
      <c r="DW86" s="178">
        <v>632000</v>
      </c>
      <c r="DX86" s="182" t="s">
        <v>1494</v>
      </c>
      <c r="DY86" s="182" t="s">
        <v>30</v>
      </c>
      <c r="DZ86" s="182">
        <v>2</v>
      </c>
      <c r="EA86" s="182" t="s">
        <v>1505</v>
      </c>
      <c r="EB86" s="182" t="s">
        <v>1495</v>
      </c>
      <c r="EC86" s="179">
        <v>44557</v>
      </c>
      <c r="ED86" s="189" t="s">
        <v>1508</v>
      </c>
      <c r="EE86" s="186">
        <v>119000</v>
      </c>
      <c r="EF86" s="189" t="s">
        <v>1494</v>
      </c>
      <c r="EG86" s="189" t="s">
        <v>30</v>
      </c>
      <c r="EH86" s="189">
        <v>2</v>
      </c>
      <c r="EI86" s="189" t="s">
        <v>1507</v>
      </c>
      <c r="EJ86" s="189" t="s">
        <v>1495</v>
      </c>
      <c r="EK86" s="190">
        <v>44557</v>
      </c>
      <c r="EL86" s="188" t="s">
        <v>1510</v>
      </c>
      <c r="EM86" s="178">
        <v>0</v>
      </c>
      <c r="EN86" s="182" t="s">
        <v>1494</v>
      </c>
      <c r="EO86" s="182" t="s">
        <v>30</v>
      </c>
      <c r="EP86" s="182">
        <v>2</v>
      </c>
      <c r="EQ86" s="182" t="s">
        <v>1509</v>
      </c>
      <c r="ER86" s="182" t="s">
        <v>1495</v>
      </c>
      <c r="ES86" s="179">
        <v>44557</v>
      </c>
      <c r="ET86" s="189" t="s">
        <v>6029</v>
      </c>
      <c r="EU86" s="189">
        <v>0</v>
      </c>
      <c r="EV86" s="189" t="s">
        <v>6025</v>
      </c>
      <c r="EW86" s="189" t="s">
        <v>2025</v>
      </c>
      <c r="EX86" s="189">
        <v>2</v>
      </c>
      <c r="EY86" s="189" t="s">
        <v>6028</v>
      </c>
      <c r="EZ86" s="189" t="s">
        <v>1181</v>
      </c>
      <c r="FA86" s="190">
        <v>44976</v>
      </c>
      <c r="FB86" s="188" t="s">
        <v>1433</v>
      </c>
      <c r="FC86" s="182">
        <v>1</v>
      </c>
      <c r="FD86" s="182" t="s">
        <v>14</v>
      </c>
      <c r="FE86" s="182" t="s">
        <v>74</v>
      </c>
      <c r="FF86" s="182">
        <v>1</v>
      </c>
      <c r="FG86" s="182" t="s">
        <v>1432</v>
      </c>
      <c r="FH86" s="182" t="s">
        <v>14</v>
      </c>
      <c r="FI86" s="179">
        <v>44388</v>
      </c>
      <c r="FJ86" s="188" t="s">
        <v>10021</v>
      </c>
      <c r="FK86" s="189" t="e">
        <v>#N/A</v>
      </c>
      <c r="FL86" s="189" t="e">
        <v>#N/A</v>
      </c>
      <c r="FM86" s="189" t="e">
        <v>#N/A</v>
      </c>
      <c r="FN86" s="189" t="e">
        <v>#N/A</v>
      </c>
      <c r="FO86" s="189" t="e">
        <v>#N/A</v>
      </c>
      <c r="FP86" s="186" t="e">
        <v>#N/A</v>
      </c>
      <c r="FQ86" s="187" t="e">
        <v>#N/A</v>
      </c>
      <c r="FR86" s="188" t="s">
        <v>10022</v>
      </c>
      <c r="FS86" s="182" t="e">
        <v>#N/A</v>
      </c>
      <c r="FT86" s="182" t="e">
        <v>#N/A</v>
      </c>
      <c r="FU86" s="182" t="e">
        <v>#N/A</v>
      </c>
      <c r="FV86" s="182" t="e">
        <v>#N/A</v>
      </c>
      <c r="FW86" s="182" t="e">
        <v>#N/A</v>
      </c>
      <c r="FX86" s="182" t="e">
        <v>#N/A</v>
      </c>
      <c r="FY86" s="179" t="e">
        <v>#N/A</v>
      </c>
      <c r="FZ86" s="189" t="s">
        <v>2936</v>
      </c>
      <c r="GA86" s="189">
        <v>1</v>
      </c>
      <c r="GB86" s="189" t="s">
        <v>2699</v>
      </c>
      <c r="GC86" s="189" t="s">
        <v>30</v>
      </c>
      <c r="GD86" s="189">
        <v>2</v>
      </c>
      <c r="GE86" s="189" t="s">
        <v>14</v>
      </c>
      <c r="GF86" s="189" t="s">
        <v>14</v>
      </c>
      <c r="GG86" s="190">
        <v>44861</v>
      </c>
      <c r="GH86" s="188" t="s">
        <v>2942</v>
      </c>
      <c r="GI86" s="182">
        <v>1</v>
      </c>
      <c r="GJ86" s="182" t="s">
        <v>2699</v>
      </c>
      <c r="GK86" s="182" t="s">
        <v>30</v>
      </c>
      <c r="GL86" s="182">
        <v>2</v>
      </c>
      <c r="GM86" s="182" t="s">
        <v>14</v>
      </c>
      <c r="GN86" s="182" t="s">
        <v>14</v>
      </c>
      <c r="GO86" s="179">
        <v>44861</v>
      </c>
      <c r="GP86" s="189" t="s">
        <v>2937</v>
      </c>
      <c r="GQ86" s="189">
        <v>0</v>
      </c>
      <c r="GR86" s="189" t="s">
        <v>2699</v>
      </c>
      <c r="GS86" s="189" t="s">
        <v>30</v>
      </c>
      <c r="GT86" s="189">
        <v>2</v>
      </c>
      <c r="GU86" s="189" t="s">
        <v>14</v>
      </c>
      <c r="GV86" s="189" t="s">
        <v>14</v>
      </c>
      <c r="GW86" s="190">
        <v>44861</v>
      </c>
      <c r="GX86" s="188" t="s">
        <v>2943</v>
      </c>
      <c r="GY86" s="182">
        <v>0</v>
      </c>
      <c r="GZ86" s="182" t="s">
        <v>2699</v>
      </c>
      <c r="HA86" s="182" t="s">
        <v>30</v>
      </c>
      <c r="HB86" s="182">
        <v>2</v>
      </c>
      <c r="HC86" s="182" t="s">
        <v>14</v>
      </c>
      <c r="HD86" s="182" t="s">
        <v>14</v>
      </c>
      <c r="HE86" s="179">
        <v>44861</v>
      </c>
      <c r="HF86" s="189" t="s">
        <v>2935</v>
      </c>
      <c r="HG86" s="189">
        <v>0</v>
      </c>
      <c r="HH86" s="189" t="s">
        <v>2699</v>
      </c>
      <c r="HI86" s="189" t="s">
        <v>30</v>
      </c>
      <c r="HJ86" s="189">
        <v>2</v>
      </c>
      <c r="HK86" s="189" t="s">
        <v>14</v>
      </c>
      <c r="HL86" s="189" t="s">
        <v>14</v>
      </c>
      <c r="HM86" s="190">
        <v>44861</v>
      </c>
      <c r="HN86" s="188" t="s">
        <v>2941</v>
      </c>
      <c r="HO86" s="182">
        <v>0</v>
      </c>
      <c r="HP86" s="182" t="s">
        <v>2699</v>
      </c>
      <c r="HQ86" s="182" t="s">
        <v>30</v>
      </c>
      <c r="HR86" s="182">
        <v>2</v>
      </c>
      <c r="HS86" s="182" t="s">
        <v>14</v>
      </c>
      <c r="HT86" s="182" t="s">
        <v>14</v>
      </c>
      <c r="HU86" s="179">
        <v>44861</v>
      </c>
      <c r="HV86" s="189" t="s">
        <v>2938</v>
      </c>
      <c r="HW86" s="189">
        <v>0</v>
      </c>
      <c r="HX86" s="189" t="s">
        <v>2699</v>
      </c>
      <c r="HY86" s="189" t="s">
        <v>30</v>
      </c>
      <c r="HZ86" s="189">
        <v>2</v>
      </c>
      <c r="IA86" s="189" t="s">
        <v>14</v>
      </c>
      <c r="IB86" s="189" t="s">
        <v>14</v>
      </c>
      <c r="IC86" s="190">
        <v>44861</v>
      </c>
      <c r="ID86" s="188" t="s">
        <v>2940</v>
      </c>
      <c r="IE86" s="182">
        <v>0</v>
      </c>
      <c r="IF86" s="182" t="s">
        <v>2699</v>
      </c>
      <c r="IG86" s="182" t="s">
        <v>30</v>
      </c>
      <c r="IH86" s="182">
        <v>2</v>
      </c>
      <c r="II86" s="182" t="s">
        <v>14</v>
      </c>
      <c r="IJ86" s="182" t="s">
        <v>14</v>
      </c>
      <c r="IK86" s="179">
        <v>44861</v>
      </c>
      <c r="IL86" s="189" t="s">
        <v>2939</v>
      </c>
      <c r="IM86" s="189">
        <v>2</v>
      </c>
      <c r="IN86" s="189" t="s">
        <v>2699</v>
      </c>
      <c r="IO86" s="189" t="s">
        <v>30</v>
      </c>
      <c r="IP86" s="189">
        <v>2</v>
      </c>
      <c r="IQ86" s="189" t="s">
        <v>14</v>
      </c>
      <c r="IR86" s="189" t="s">
        <v>14</v>
      </c>
      <c r="IS86" s="190">
        <v>44861</v>
      </c>
    </row>
    <row r="87" spans="1:253" s="283" customFormat="1" ht="12.95" customHeight="1" x14ac:dyDescent="0.2">
      <c r="A87" s="283" t="s">
        <v>183</v>
      </c>
      <c r="B87" s="283" t="s">
        <v>9289</v>
      </c>
      <c r="C87" s="283" t="s">
        <v>184</v>
      </c>
      <c r="D87" s="283" t="s">
        <v>185</v>
      </c>
      <c r="E87" s="283" t="s">
        <v>8900</v>
      </c>
      <c r="F87" s="283" t="s">
        <v>5284</v>
      </c>
      <c r="G87" s="177">
        <v>26000000</v>
      </c>
      <c r="H87" s="178" t="s">
        <v>5281</v>
      </c>
      <c r="I87" s="178" t="s">
        <v>74</v>
      </c>
      <c r="J87" s="178">
        <v>1</v>
      </c>
      <c r="K87" s="178" t="s">
        <v>5283</v>
      </c>
      <c r="L87" s="178" t="s">
        <v>5282</v>
      </c>
      <c r="M87" s="179">
        <v>44953</v>
      </c>
      <c r="N87" s="188" t="s">
        <v>2493</v>
      </c>
      <c r="O87" s="180">
        <v>1267000</v>
      </c>
      <c r="P87" s="180" t="s">
        <v>2490</v>
      </c>
      <c r="Q87" s="180" t="s">
        <v>19</v>
      </c>
      <c r="R87" s="180">
        <v>3</v>
      </c>
      <c r="S87" s="180" t="s">
        <v>2492</v>
      </c>
      <c r="T87" s="180" t="s">
        <v>2491</v>
      </c>
      <c r="U87" s="181">
        <v>44804</v>
      </c>
      <c r="V87" s="188" t="s">
        <v>5286</v>
      </c>
      <c r="W87" s="178">
        <v>26000000</v>
      </c>
      <c r="X87" s="178" t="s">
        <v>5281</v>
      </c>
      <c r="Y87" s="178" t="s">
        <v>74</v>
      </c>
      <c r="Z87" s="178">
        <v>1</v>
      </c>
      <c r="AA87" s="178" t="s">
        <v>5285</v>
      </c>
      <c r="AB87" s="178" t="s">
        <v>5282</v>
      </c>
      <c r="AC87" s="179">
        <v>44953</v>
      </c>
      <c r="AD87" s="188" t="s">
        <v>5288</v>
      </c>
      <c r="AE87" s="186">
        <v>9900000</v>
      </c>
      <c r="AF87" s="186" t="s">
        <v>5281</v>
      </c>
      <c r="AG87" s="186" t="s">
        <v>74</v>
      </c>
      <c r="AH87" s="186">
        <v>1</v>
      </c>
      <c r="AI87" s="186" t="s">
        <v>5287</v>
      </c>
      <c r="AJ87" s="186" t="s">
        <v>5282</v>
      </c>
      <c r="AK87" s="187">
        <v>44953</v>
      </c>
      <c r="AL87" s="188" t="s">
        <v>6165</v>
      </c>
      <c r="AM87" s="178">
        <v>701000</v>
      </c>
      <c r="AN87" s="178" t="s">
        <v>6162</v>
      </c>
      <c r="AO87" s="178" t="s">
        <v>74</v>
      </c>
      <c r="AP87" s="178">
        <v>1</v>
      </c>
      <c r="AQ87" s="178" t="s">
        <v>6164</v>
      </c>
      <c r="AR87" s="178" t="s">
        <v>6163</v>
      </c>
      <c r="AS87" s="179">
        <v>44977</v>
      </c>
      <c r="AT87" s="189" t="s">
        <v>4140</v>
      </c>
      <c r="AU87" s="186">
        <v>5</v>
      </c>
      <c r="AV87" s="186" t="s">
        <v>4137</v>
      </c>
      <c r="AW87" s="186" t="s">
        <v>30</v>
      </c>
      <c r="AX87" s="186">
        <v>2</v>
      </c>
      <c r="AY87" s="186" t="s">
        <v>4139</v>
      </c>
      <c r="AZ87" s="186" t="s">
        <v>4138</v>
      </c>
      <c r="BA87" s="187">
        <v>44869</v>
      </c>
      <c r="BB87" s="188" t="s">
        <v>189</v>
      </c>
      <c r="BC87" s="178" t="s">
        <v>14</v>
      </c>
      <c r="BD87" s="178">
        <v>0</v>
      </c>
      <c r="BE87" s="178" t="s">
        <v>14</v>
      </c>
      <c r="BF87" s="178" t="s">
        <v>14</v>
      </c>
      <c r="BG87" s="178" t="s">
        <v>177</v>
      </c>
      <c r="BH87" s="178">
        <v>0</v>
      </c>
      <c r="BI87" s="179">
        <v>43508</v>
      </c>
      <c r="BJ87" s="189" t="s">
        <v>6167</v>
      </c>
      <c r="BK87" s="189">
        <v>363</v>
      </c>
      <c r="BL87" s="189" t="s">
        <v>6145</v>
      </c>
      <c r="BM87" s="189" t="s">
        <v>74</v>
      </c>
      <c r="BN87" s="189">
        <v>1</v>
      </c>
      <c r="BO87" s="189" t="s">
        <v>6166</v>
      </c>
      <c r="BP87" s="186" t="s">
        <v>1485</v>
      </c>
      <c r="BQ87" s="190">
        <v>44977</v>
      </c>
      <c r="BR87" s="188" t="s">
        <v>186</v>
      </c>
      <c r="BS87" s="182" t="s">
        <v>14</v>
      </c>
      <c r="BT87" s="182">
        <v>0</v>
      </c>
      <c r="BU87" s="182" t="s">
        <v>14</v>
      </c>
      <c r="BV87" s="182" t="s">
        <v>14</v>
      </c>
      <c r="BW87" s="182" t="s">
        <v>177</v>
      </c>
      <c r="BX87" s="182">
        <v>0</v>
      </c>
      <c r="BY87" s="179">
        <v>43508</v>
      </c>
      <c r="BZ87" s="189" t="s">
        <v>187</v>
      </c>
      <c r="CA87" s="189" t="s">
        <v>14</v>
      </c>
      <c r="CB87" s="189">
        <v>0</v>
      </c>
      <c r="CC87" s="189" t="s">
        <v>14</v>
      </c>
      <c r="CD87" s="189" t="s">
        <v>14</v>
      </c>
      <c r="CE87" s="189" t="s">
        <v>177</v>
      </c>
      <c r="CF87" s="189">
        <v>0</v>
      </c>
      <c r="CG87" s="190">
        <v>43508</v>
      </c>
      <c r="CH87" s="188" t="s">
        <v>10023</v>
      </c>
      <c r="CI87" s="189" t="e">
        <v>#N/A</v>
      </c>
      <c r="CJ87" s="189" t="e">
        <v>#N/A</v>
      </c>
      <c r="CK87" s="189" t="e">
        <v>#N/A</v>
      </c>
      <c r="CL87" s="189" t="e">
        <v>#N/A</v>
      </c>
      <c r="CM87" s="189" t="e">
        <v>#N/A</v>
      </c>
      <c r="CN87" s="189" t="e">
        <v>#N/A</v>
      </c>
      <c r="CO87" s="191" t="e">
        <v>#N/A</v>
      </c>
      <c r="CP87" s="189" t="s">
        <v>188</v>
      </c>
      <c r="CQ87" s="182" t="s">
        <v>14</v>
      </c>
      <c r="CR87" s="182">
        <v>0</v>
      </c>
      <c r="CS87" s="182" t="s">
        <v>14</v>
      </c>
      <c r="CT87" s="182" t="s">
        <v>14</v>
      </c>
      <c r="CU87" s="182" t="s">
        <v>177</v>
      </c>
      <c r="CV87" s="182">
        <v>0</v>
      </c>
      <c r="CW87" s="179">
        <v>43508</v>
      </c>
      <c r="CX87" s="189" t="s">
        <v>5289</v>
      </c>
      <c r="CY87" s="186">
        <v>3470000</v>
      </c>
      <c r="CZ87" s="186" t="s">
        <v>5281</v>
      </c>
      <c r="DA87" s="186" t="s">
        <v>74</v>
      </c>
      <c r="DB87" s="186">
        <v>1</v>
      </c>
      <c r="DC87" s="186" t="s">
        <v>5294</v>
      </c>
      <c r="DD87" s="186" t="s">
        <v>5282</v>
      </c>
      <c r="DE87" s="192">
        <v>44953</v>
      </c>
      <c r="DF87" s="188" t="s">
        <v>5291</v>
      </c>
      <c r="DG87" s="178">
        <v>21680000</v>
      </c>
      <c r="DH87" s="182" t="s">
        <v>5281</v>
      </c>
      <c r="DI87" s="182" t="s">
        <v>74</v>
      </c>
      <c r="DJ87" s="182">
        <v>1</v>
      </c>
      <c r="DK87" s="182" t="s">
        <v>5290</v>
      </c>
      <c r="DL87" s="182" t="s">
        <v>5282</v>
      </c>
      <c r="DM87" s="179">
        <v>44953</v>
      </c>
      <c r="DN87" s="189" t="s">
        <v>5293</v>
      </c>
      <c r="DO87" s="186">
        <v>850000</v>
      </c>
      <c r="DP87" s="189" t="s">
        <v>5281</v>
      </c>
      <c r="DQ87" s="189" t="s">
        <v>74</v>
      </c>
      <c r="DR87" s="189">
        <v>1</v>
      </c>
      <c r="DS87" s="189" t="s">
        <v>5292</v>
      </c>
      <c r="DT87" s="189" t="s">
        <v>5282</v>
      </c>
      <c r="DU87" s="190">
        <v>44953</v>
      </c>
      <c r="DV87" s="188" t="s">
        <v>5295</v>
      </c>
      <c r="DW87" s="178">
        <v>2030000</v>
      </c>
      <c r="DX87" s="182" t="s">
        <v>5281</v>
      </c>
      <c r="DY87" s="182" t="s">
        <v>74</v>
      </c>
      <c r="DZ87" s="182">
        <v>1</v>
      </c>
      <c r="EA87" s="182" t="s">
        <v>5294</v>
      </c>
      <c r="EB87" s="182" t="s">
        <v>5282</v>
      </c>
      <c r="EC87" s="179">
        <v>44953</v>
      </c>
      <c r="ED87" s="189" t="s">
        <v>5297</v>
      </c>
      <c r="EE87" s="186">
        <v>1440000</v>
      </c>
      <c r="EF87" s="189" t="s">
        <v>5281</v>
      </c>
      <c r="EG87" s="189" t="s">
        <v>74</v>
      </c>
      <c r="EH87" s="189">
        <v>1</v>
      </c>
      <c r="EI87" s="189" t="s">
        <v>5296</v>
      </c>
      <c r="EJ87" s="189" t="s">
        <v>5282</v>
      </c>
      <c r="EK87" s="190">
        <v>44953</v>
      </c>
      <c r="EL87" s="188" t="s">
        <v>5299</v>
      </c>
      <c r="EM87" s="178">
        <v>0</v>
      </c>
      <c r="EN87" s="182" t="s">
        <v>5281</v>
      </c>
      <c r="EO87" s="182" t="s">
        <v>74</v>
      </c>
      <c r="EP87" s="182">
        <v>1</v>
      </c>
      <c r="EQ87" s="182" t="s">
        <v>5298</v>
      </c>
      <c r="ER87" s="182" t="s">
        <v>5282</v>
      </c>
      <c r="ES87" s="179">
        <v>44953</v>
      </c>
      <c r="ET87" s="189" t="s">
        <v>6169</v>
      </c>
      <c r="EU87" s="189">
        <v>363</v>
      </c>
      <c r="EV87" s="189" t="s">
        <v>6145</v>
      </c>
      <c r="EW87" s="189" t="s">
        <v>74</v>
      </c>
      <c r="EX87" s="189">
        <v>1</v>
      </c>
      <c r="EY87" s="189" t="s">
        <v>6168</v>
      </c>
      <c r="EZ87" s="189" t="s">
        <v>1485</v>
      </c>
      <c r="FA87" s="190">
        <v>44977</v>
      </c>
      <c r="FB87" s="188" t="s">
        <v>6171</v>
      </c>
      <c r="FC87" s="182">
        <v>4</v>
      </c>
      <c r="FD87" s="182" t="s">
        <v>6162</v>
      </c>
      <c r="FE87" s="182" t="s">
        <v>74</v>
      </c>
      <c r="FF87" s="182">
        <v>1</v>
      </c>
      <c r="FG87" s="182" t="s">
        <v>6170</v>
      </c>
      <c r="FH87" s="182" t="s">
        <v>6163</v>
      </c>
      <c r="FI87" s="179">
        <v>44977</v>
      </c>
      <c r="FJ87" s="188" t="s">
        <v>190</v>
      </c>
      <c r="FK87" s="189" t="s">
        <v>14</v>
      </c>
      <c r="FL87" s="189">
        <v>0</v>
      </c>
      <c r="FM87" s="189" t="s">
        <v>14</v>
      </c>
      <c r="FN87" s="189" t="s">
        <v>14</v>
      </c>
      <c r="FO87" s="189" t="s">
        <v>177</v>
      </c>
      <c r="FP87" s="186">
        <v>0</v>
      </c>
      <c r="FQ87" s="187">
        <v>43508</v>
      </c>
      <c r="FR87" s="188" t="s">
        <v>191</v>
      </c>
      <c r="FS87" s="182" t="s">
        <v>14</v>
      </c>
      <c r="FT87" s="182">
        <v>0</v>
      </c>
      <c r="FU87" s="182" t="s">
        <v>14</v>
      </c>
      <c r="FV87" s="182" t="s">
        <v>14</v>
      </c>
      <c r="FW87" s="182" t="s">
        <v>177</v>
      </c>
      <c r="FX87" s="182">
        <v>0</v>
      </c>
      <c r="FY87" s="179">
        <v>43508</v>
      </c>
      <c r="FZ87" s="189" t="s">
        <v>3362</v>
      </c>
      <c r="GA87" s="189">
        <v>1</v>
      </c>
      <c r="GB87" s="189" t="s">
        <v>2699</v>
      </c>
      <c r="GC87" s="189" t="s">
        <v>30</v>
      </c>
      <c r="GD87" s="189">
        <v>2</v>
      </c>
      <c r="GE87" s="189" t="s">
        <v>14</v>
      </c>
      <c r="GF87" s="189" t="s">
        <v>14</v>
      </c>
      <c r="GG87" s="190">
        <v>44863</v>
      </c>
      <c r="GH87" s="188" t="s">
        <v>3368</v>
      </c>
      <c r="GI87" s="182">
        <v>3</v>
      </c>
      <c r="GJ87" s="182" t="s">
        <v>2699</v>
      </c>
      <c r="GK87" s="182" t="s">
        <v>30</v>
      </c>
      <c r="GL87" s="182">
        <v>2</v>
      </c>
      <c r="GM87" s="182" t="s">
        <v>14</v>
      </c>
      <c r="GN87" s="182" t="s">
        <v>14</v>
      </c>
      <c r="GO87" s="179">
        <v>44863</v>
      </c>
      <c r="GP87" s="189" t="s">
        <v>3363</v>
      </c>
      <c r="GQ87" s="189">
        <v>1</v>
      </c>
      <c r="GR87" s="189" t="s">
        <v>2699</v>
      </c>
      <c r="GS87" s="189" t="s">
        <v>30</v>
      </c>
      <c r="GT87" s="189">
        <v>2</v>
      </c>
      <c r="GU87" s="189" t="s">
        <v>14</v>
      </c>
      <c r="GV87" s="189" t="s">
        <v>14</v>
      </c>
      <c r="GW87" s="190">
        <v>44863</v>
      </c>
      <c r="GX87" s="188" t="s">
        <v>3369</v>
      </c>
      <c r="GY87" s="182">
        <v>2</v>
      </c>
      <c r="GZ87" s="182" t="s">
        <v>2699</v>
      </c>
      <c r="HA87" s="182" t="s">
        <v>30</v>
      </c>
      <c r="HB87" s="182">
        <v>2</v>
      </c>
      <c r="HC87" s="182" t="s">
        <v>14</v>
      </c>
      <c r="HD87" s="182" t="s">
        <v>14</v>
      </c>
      <c r="HE87" s="179">
        <v>44863</v>
      </c>
      <c r="HF87" s="189" t="s">
        <v>3361</v>
      </c>
      <c r="HG87" s="189">
        <v>2</v>
      </c>
      <c r="HH87" s="189" t="s">
        <v>2699</v>
      </c>
      <c r="HI87" s="189" t="s">
        <v>30</v>
      </c>
      <c r="HJ87" s="189">
        <v>2</v>
      </c>
      <c r="HK87" s="189" t="s">
        <v>14</v>
      </c>
      <c r="HL87" s="189" t="s">
        <v>14</v>
      </c>
      <c r="HM87" s="190">
        <v>44863</v>
      </c>
      <c r="HN87" s="188" t="s">
        <v>3367</v>
      </c>
      <c r="HO87" s="182">
        <v>2</v>
      </c>
      <c r="HP87" s="182" t="s">
        <v>2699</v>
      </c>
      <c r="HQ87" s="182" t="s">
        <v>30</v>
      </c>
      <c r="HR87" s="182">
        <v>2</v>
      </c>
      <c r="HS87" s="182" t="s">
        <v>14</v>
      </c>
      <c r="HT87" s="182" t="s">
        <v>14</v>
      </c>
      <c r="HU87" s="179">
        <v>44863</v>
      </c>
      <c r="HV87" s="189" t="s">
        <v>3364</v>
      </c>
      <c r="HW87" s="189">
        <v>3</v>
      </c>
      <c r="HX87" s="189" t="s">
        <v>2699</v>
      </c>
      <c r="HY87" s="189" t="s">
        <v>30</v>
      </c>
      <c r="HZ87" s="189">
        <v>2</v>
      </c>
      <c r="IA87" s="189" t="s">
        <v>14</v>
      </c>
      <c r="IB87" s="189" t="s">
        <v>14</v>
      </c>
      <c r="IC87" s="190">
        <v>44863</v>
      </c>
      <c r="ID87" s="188" t="s">
        <v>3366</v>
      </c>
      <c r="IE87" s="182">
        <v>2</v>
      </c>
      <c r="IF87" s="182" t="s">
        <v>2699</v>
      </c>
      <c r="IG87" s="182" t="s">
        <v>30</v>
      </c>
      <c r="IH87" s="182">
        <v>2</v>
      </c>
      <c r="II87" s="182" t="s">
        <v>14</v>
      </c>
      <c r="IJ87" s="182" t="s">
        <v>14</v>
      </c>
      <c r="IK87" s="179">
        <v>44863</v>
      </c>
      <c r="IL87" s="189" t="s">
        <v>3365</v>
      </c>
      <c r="IM87" s="189">
        <v>3</v>
      </c>
      <c r="IN87" s="189" t="s">
        <v>2699</v>
      </c>
      <c r="IO87" s="189" t="s">
        <v>30</v>
      </c>
      <c r="IP87" s="189">
        <v>2</v>
      </c>
      <c r="IQ87" s="189" t="s">
        <v>14</v>
      </c>
      <c r="IR87" s="189" t="s">
        <v>14</v>
      </c>
      <c r="IS87" s="190">
        <v>44863</v>
      </c>
    </row>
    <row r="88" spans="1:253" s="283" customFormat="1" ht="12.95" customHeight="1" x14ac:dyDescent="0.2">
      <c r="A88" s="283" t="s">
        <v>192</v>
      </c>
      <c r="B88" s="283" t="s">
        <v>9302</v>
      </c>
      <c r="C88" s="283" t="s">
        <v>193</v>
      </c>
      <c r="D88" s="283" t="s">
        <v>185</v>
      </c>
      <c r="E88" s="283" t="s">
        <v>8900</v>
      </c>
      <c r="F88" s="283" t="s">
        <v>2414</v>
      </c>
      <c r="G88" s="185">
        <v>24500000</v>
      </c>
      <c r="H88" s="186" t="s">
        <v>2365</v>
      </c>
      <c r="I88" s="186" t="s">
        <v>74</v>
      </c>
      <c r="J88" s="186">
        <v>1</v>
      </c>
      <c r="K88" s="186" t="s">
        <v>2413</v>
      </c>
      <c r="L88" s="186" t="s">
        <v>2366</v>
      </c>
      <c r="M88" s="187">
        <v>44803</v>
      </c>
      <c r="N88" s="188" t="s">
        <v>200</v>
      </c>
      <c r="O88" s="186">
        <v>156906</v>
      </c>
      <c r="P88" s="186" t="s">
        <v>197</v>
      </c>
      <c r="Q88" s="186" t="s">
        <v>74</v>
      </c>
      <c r="R88" s="186">
        <v>1</v>
      </c>
      <c r="S88" s="186" t="s">
        <v>199</v>
      </c>
      <c r="T88" s="186" t="s">
        <v>198</v>
      </c>
      <c r="U88" s="187">
        <v>43508</v>
      </c>
      <c r="V88" s="188" t="s">
        <v>2410</v>
      </c>
      <c r="W88" s="186">
        <v>655000</v>
      </c>
      <c r="X88" s="186" t="s">
        <v>2365</v>
      </c>
      <c r="Y88" s="186" t="s">
        <v>74</v>
      </c>
      <c r="Z88" s="186">
        <v>1</v>
      </c>
      <c r="AA88" s="186" t="s">
        <v>1951</v>
      </c>
      <c r="AB88" s="186" t="s">
        <v>2366</v>
      </c>
      <c r="AC88" s="187">
        <v>44803</v>
      </c>
      <c r="AD88" s="188" t="s">
        <v>2411</v>
      </c>
      <c r="AE88" s="186">
        <v>655000</v>
      </c>
      <c r="AF88" s="186" t="s">
        <v>2365</v>
      </c>
      <c r="AG88" s="186" t="s">
        <v>74</v>
      </c>
      <c r="AH88" s="186">
        <v>1</v>
      </c>
      <c r="AI88" s="186" t="s">
        <v>1955</v>
      </c>
      <c r="AJ88" s="186" t="s">
        <v>2366</v>
      </c>
      <c r="AK88" s="187">
        <v>44803</v>
      </c>
      <c r="AL88" s="188" t="s">
        <v>4645</v>
      </c>
      <c r="AM88" s="186">
        <v>319000</v>
      </c>
      <c r="AN88" s="186" t="s">
        <v>4642</v>
      </c>
      <c r="AO88" s="186" t="s">
        <v>74</v>
      </c>
      <c r="AP88" s="186">
        <v>1</v>
      </c>
      <c r="AQ88" s="186" t="s">
        <v>4644</v>
      </c>
      <c r="AR88" s="186" t="s">
        <v>4643</v>
      </c>
      <c r="AS88" s="187">
        <v>44897</v>
      </c>
      <c r="AT88" s="189" t="s">
        <v>1075</v>
      </c>
      <c r="AU88" s="186">
        <v>141012</v>
      </c>
      <c r="AV88" s="186" t="s">
        <v>1072</v>
      </c>
      <c r="AW88" s="186" t="s">
        <v>30</v>
      </c>
      <c r="AX88" s="186">
        <v>2</v>
      </c>
      <c r="AY88" s="186" t="s">
        <v>1074</v>
      </c>
      <c r="AZ88" s="186" t="s">
        <v>1073</v>
      </c>
      <c r="BA88" s="187">
        <v>43951</v>
      </c>
      <c r="BB88" s="188" t="s">
        <v>195</v>
      </c>
      <c r="BC88" s="186" t="s">
        <v>14</v>
      </c>
      <c r="BD88" s="186">
        <v>0</v>
      </c>
      <c r="BE88" s="186" t="s">
        <v>14</v>
      </c>
      <c r="BF88" s="186" t="s">
        <v>14</v>
      </c>
      <c r="BG88" s="186" t="s">
        <v>177</v>
      </c>
      <c r="BH88" s="186">
        <v>0</v>
      </c>
      <c r="BI88" s="187">
        <v>43508</v>
      </c>
      <c r="BJ88" s="189" t="s">
        <v>4648</v>
      </c>
      <c r="BK88" s="189">
        <v>119</v>
      </c>
      <c r="BL88" s="189" t="s">
        <v>4646</v>
      </c>
      <c r="BM88" s="189" t="s">
        <v>74</v>
      </c>
      <c r="BN88" s="189">
        <v>1</v>
      </c>
      <c r="BO88" s="189" t="s">
        <v>4647</v>
      </c>
      <c r="BP88" s="186" t="s">
        <v>1485</v>
      </c>
      <c r="BQ88" s="190">
        <v>44897</v>
      </c>
      <c r="BR88" s="188" t="s">
        <v>642</v>
      </c>
      <c r="BS88" s="189" t="s">
        <v>14</v>
      </c>
      <c r="BT88" s="189">
        <v>0</v>
      </c>
      <c r="BU88" s="189" t="s">
        <v>30</v>
      </c>
      <c r="BV88" s="189">
        <v>2</v>
      </c>
      <c r="BW88" s="189" t="s">
        <v>641</v>
      </c>
      <c r="BX88" s="189" t="s">
        <v>460</v>
      </c>
      <c r="BY88" s="187">
        <v>43552</v>
      </c>
      <c r="BZ88" s="189" t="s">
        <v>643</v>
      </c>
      <c r="CA88" s="189" t="s">
        <v>14</v>
      </c>
      <c r="CB88" s="189">
        <v>0</v>
      </c>
      <c r="CC88" s="189" t="s">
        <v>30</v>
      </c>
      <c r="CD88" s="189">
        <v>2</v>
      </c>
      <c r="CE88" s="189" t="s">
        <v>641</v>
      </c>
      <c r="CF88" s="189" t="s">
        <v>460</v>
      </c>
      <c r="CG88" s="190">
        <v>43552</v>
      </c>
      <c r="CH88" s="188" t="s">
        <v>10024</v>
      </c>
      <c r="CI88" s="189" t="e">
        <v>#N/A</v>
      </c>
      <c r="CJ88" s="189" t="e">
        <v>#N/A</v>
      </c>
      <c r="CK88" s="189" t="e">
        <v>#N/A</v>
      </c>
      <c r="CL88" s="189" t="e">
        <v>#N/A</v>
      </c>
      <c r="CM88" s="189" t="e">
        <v>#N/A</v>
      </c>
      <c r="CN88" s="189" t="e">
        <v>#N/A</v>
      </c>
      <c r="CO88" s="191" t="e">
        <v>#N/A</v>
      </c>
      <c r="CP88" s="189" t="s">
        <v>194</v>
      </c>
      <c r="CQ88" s="189" t="s">
        <v>14</v>
      </c>
      <c r="CR88" s="189">
        <v>0</v>
      </c>
      <c r="CS88" s="189" t="s">
        <v>14</v>
      </c>
      <c r="CT88" s="189" t="s">
        <v>14</v>
      </c>
      <c r="CU88" s="189" t="s">
        <v>177</v>
      </c>
      <c r="CV88" s="189">
        <v>0</v>
      </c>
      <c r="CW88" s="187">
        <v>43508</v>
      </c>
      <c r="CX88" s="189" t="s">
        <v>2412</v>
      </c>
      <c r="CY88" s="186">
        <v>606000</v>
      </c>
      <c r="CZ88" s="186" t="s">
        <v>2365</v>
      </c>
      <c r="DA88" s="186" t="s">
        <v>74</v>
      </c>
      <c r="DB88" s="186">
        <v>1</v>
      </c>
      <c r="DC88" s="186" t="s">
        <v>2398</v>
      </c>
      <c r="DD88" s="186" t="s">
        <v>2366</v>
      </c>
      <c r="DE88" s="192">
        <v>44803</v>
      </c>
      <c r="DF88" s="188" t="s">
        <v>2405</v>
      </c>
      <c r="DG88" s="186">
        <v>0</v>
      </c>
      <c r="DH88" s="189" t="s">
        <v>2365</v>
      </c>
      <c r="DI88" s="189" t="s">
        <v>74</v>
      </c>
      <c r="DJ88" s="189">
        <v>1</v>
      </c>
      <c r="DK88" s="189" t="s">
        <v>2404</v>
      </c>
      <c r="DL88" s="189" t="s">
        <v>2366</v>
      </c>
      <c r="DM88" s="187">
        <v>44803</v>
      </c>
      <c r="DN88" s="189" t="s">
        <v>2406</v>
      </c>
      <c r="DO88" s="186">
        <v>48000</v>
      </c>
      <c r="DP88" s="189" t="s">
        <v>2365</v>
      </c>
      <c r="DQ88" s="189" t="s">
        <v>74</v>
      </c>
      <c r="DR88" s="189">
        <v>1</v>
      </c>
      <c r="DS88" s="189" t="s">
        <v>2398</v>
      </c>
      <c r="DT88" s="189" t="s">
        <v>2366</v>
      </c>
      <c r="DU88" s="190">
        <v>44803</v>
      </c>
      <c r="DV88" s="188" t="s">
        <v>2407</v>
      </c>
      <c r="DW88" s="186">
        <v>589000</v>
      </c>
      <c r="DX88" s="189" t="s">
        <v>2365</v>
      </c>
      <c r="DY88" s="189" t="s">
        <v>74</v>
      </c>
      <c r="DZ88" s="189">
        <v>1</v>
      </c>
      <c r="EA88" s="189" t="s">
        <v>2398</v>
      </c>
      <c r="EB88" s="189" t="s">
        <v>2366</v>
      </c>
      <c r="EC88" s="187">
        <v>44803</v>
      </c>
      <c r="ED88" s="189" t="s">
        <v>2408</v>
      </c>
      <c r="EE88" s="186">
        <v>14000</v>
      </c>
      <c r="EF88" s="189" t="s">
        <v>2365</v>
      </c>
      <c r="EG88" s="189" t="s">
        <v>74</v>
      </c>
      <c r="EH88" s="189">
        <v>1</v>
      </c>
      <c r="EI88" s="189" t="s">
        <v>2398</v>
      </c>
      <c r="EJ88" s="189" t="s">
        <v>2366</v>
      </c>
      <c r="EK88" s="190">
        <v>44803</v>
      </c>
      <c r="EL88" s="188" t="s">
        <v>2409</v>
      </c>
      <c r="EM88" s="186">
        <v>3000</v>
      </c>
      <c r="EN88" s="189" t="s">
        <v>2365</v>
      </c>
      <c r="EO88" s="189" t="s">
        <v>74</v>
      </c>
      <c r="EP88" s="189">
        <v>1</v>
      </c>
      <c r="EQ88" s="189" t="s">
        <v>2398</v>
      </c>
      <c r="ER88" s="189" t="s">
        <v>2366</v>
      </c>
      <c r="ES88" s="187">
        <v>44803</v>
      </c>
      <c r="ET88" s="189" t="s">
        <v>4649</v>
      </c>
      <c r="EU88" s="189">
        <v>462</v>
      </c>
      <c r="EV88" s="189" t="s">
        <v>4646</v>
      </c>
      <c r="EW88" s="189" t="s">
        <v>74</v>
      </c>
      <c r="EX88" s="189">
        <v>1</v>
      </c>
      <c r="EY88" s="189" t="s">
        <v>4647</v>
      </c>
      <c r="EZ88" s="189" t="s">
        <v>1485</v>
      </c>
      <c r="FA88" s="190">
        <v>44897</v>
      </c>
      <c r="FB88" s="188" t="s">
        <v>2368</v>
      </c>
      <c r="FC88" s="189">
        <v>3</v>
      </c>
      <c r="FD88" s="189" t="s">
        <v>2365</v>
      </c>
      <c r="FE88" s="189" t="s">
        <v>74</v>
      </c>
      <c r="FF88" s="189">
        <v>1</v>
      </c>
      <c r="FG88" s="189" t="s">
        <v>2367</v>
      </c>
      <c r="FH88" s="189" t="s">
        <v>2366</v>
      </c>
      <c r="FI88" s="187">
        <v>44803</v>
      </c>
      <c r="FJ88" s="188" t="s">
        <v>201</v>
      </c>
      <c r="FK88" s="189" t="s">
        <v>14</v>
      </c>
      <c r="FL88" s="189">
        <v>0</v>
      </c>
      <c r="FM88" s="189" t="s">
        <v>14</v>
      </c>
      <c r="FN88" s="189" t="s">
        <v>14</v>
      </c>
      <c r="FO88" s="189" t="s">
        <v>177</v>
      </c>
      <c r="FP88" s="186">
        <v>0</v>
      </c>
      <c r="FQ88" s="187">
        <v>43508</v>
      </c>
      <c r="FR88" s="188" t="s">
        <v>202</v>
      </c>
      <c r="FS88" s="189" t="s">
        <v>14</v>
      </c>
      <c r="FT88" s="189">
        <v>0</v>
      </c>
      <c r="FU88" s="189" t="s">
        <v>14</v>
      </c>
      <c r="FV88" s="189" t="s">
        <v>14</v>
      </c>
      <c r="FW88" s="189" t="s">
        <v>177</v>
      </c>
      <c r="FX88" s="189">
        <v>0</v>
      </c>
      <c r="FY88" s="187">
        <v>43508</v>
      </c>
      <c r="FZ88" s="189" t="s">
        <v>3371</v>
      </c>
      <c r="GA88" s="189">
        <v>1</v>
      </c>
      <c r="GB88" s="189" t="s">
        <v>2699</v>
      </c>
      <c r="GC88" s="189" t="s">
        <v>30</v>
      </c>
      <c r="GD88" s="189">
        <v>2</v>
      </c>
      <c r="GE88" s="189" t="s">
        <v>14</v>
      </c>
      <c r="GF88" s="189" t="s">
        <v>14</v>
      </c>
      <c r="GG88" s="190">
        <v>44863</v>
      </c>
      <c r="GH88" s="188" t="s">
        <v>3377</v>
      </c>
      <c r="GI88" s="189">
        <v>3</v>
      </c>
      <c r="GJ88" s="189" t="s">
        <v>2699</v>
      </c>
      <c r="GK88" s="189" t="s">
        <v>30</v>
      </c>
      <c r="GL88" s="189">
        <v>2</v>
      </c>
      <c r="GM88" s="189" t="s">
        <v>14</v>
      </c>
      <c r="GN88" s="189" t="s">
        <v>14</v>
      </c>
      <c r="GO88" s="187">
        <v>44863</v>
      </c>
      <c r="GP88" s="189" t="s">
        <v>3372</v>
      </c>
      <c r="GQ88" s="189">
        <v>1</v>
      </c>
      <c r="GR88" s="189" t="s">
        <v>2699</v>
      </c>
      <c r="GS88" s="189" t="s">
        <v>30</v>
      </c>
      <c r="GT88" s="189">
        <v>2</v>
      </c>
      <c r="GU88" s="189" t="s">
        <v>14</v>
      </c>
      <c r="GV88" s="189" t="s">
        <v>14</v>
      </c>
      <c r="GW88" s="190">
        <v>44863</v>
      </c>
      <c r="GX88" s="188" t="s">
        <v>3378</v>
      </c>
      <c r="GY88" s="189">
        <v>0</v>
      </c>
      <c r="GZ88" s="189" t="s">
        <v>2699</v>
      </c>
      <c r="HA88" s="189" t="s">
        <v>30</v>
      </c>
      <c r="HB88" s="189">
        <v>2</v>
      </c>
      <c r="HC88" s="189" t="s">
        <v>14</v>
      </c>
      <c r="HD88" s="189" t="s">
        <v>14</v>
      </c>
      <c r="HE88" s="187">
        <v>44863</v>
      </c>
      <c r="HF88" s="189" t="s">
        <v>3370</v>
      </c>
      <c r="HG88" s="189">
        <v>0</v>
      </c>
      <c r="HH88" s="189" t="s">
        <v>2699</v>
      </c>
      <c r="HI88" s="189" t="s">
        <v>30</v>
      </c>
      <c r="HJ88" s="189">
        <v>2</v>
      </c>
      <c r="HK88" s="189" t="s">
        <v>14</v>
      </c>
      <c r="HL88" s="189" t="s">
        <v>14</v>
      </c>
      <c r="HM88" s="190">
        <v>44863</v>
      </c>
      <c r="HN88" s="188" t="s">
        <v>3376</v>
      </c>
      <c r="HO88" s="189">
        <v>2</v>
      </c>
      <c r="HP88" s="189" t="s">
        <v>2699</v>
      </c>
      <c r="HQ88" s="189" t="s">
        <v>30</v>
      </c>
      <c r="HR88" s="189">
        <v>2</v>
      </c>
      <c r="HS88" s="189" t="s">
        <v>14</v>
      </c>
      <c r="HT88" s="189" t="s">
        <v>14</v>
      </c>
      <c r="HU88" s="187">
        <v>44863</v>
      </c>
      <c r="HV88" s="189" t="s">
        <v>3373</v>
      </c>
      <c r="HW88" s="189">
        <v>3</v>
      </c>
      <c r="HX88" s="189" t="s">
        <v>2699</v>
      </c>
      <c r="HY88" s="189" t="s">
        <v>30</v>
      </c>
      <c r="HZ88" s="189">
        <v>2</v>
      </c>
      <c r="IA88" s="189" t="s">
        <v>14</v>
      </c>
      <c r="IB88" s="189" t="s">
        <v>14</v>
      </c>
      <c r="IC88" s="190">
        <v>44863</v>
      </c>
      <c r="ID88" s="188" t="s">
        <v>3375</v>
      </c>
      <c r="IE88" s="189">
        <v>2</v>
      </c>
      <c r="IF88" s="189" t="s">
        <v>2699</v>
      </c>
      <c r="IG88" s="189" t="s">
        <v>30</v>
      </c>
      <c r="IH88" s="189">
        <v>2</v>
      </c>
      <c r="II88" s="189" t="s">
        <v>14</v>
      </c>
      <c r="IJ88" s="189" t="s">
        <v>14</v>
      </c>
      <c r="IK88" s="187">
        <v>44863</v>
      </c>
      <c r="IL88" s="189" t="s">
        <v>3374</v>
      </c>
      <c r="IM88" s="189">
        <v>3</v>
      </c>
      <c r="IN88" s="189" t="s">
        <v>2699</v>
      </c>
      <c r="IO88" s="189" t="s">
        <v>30</v>
      </c>
      <c r="IP88" s="189">
        <v>2</v>
      </c>
      <c r="IQ88" s="189" t="s">
        <v>14</v>
      </c>
      <c r="IR88" s="189" t="s">
        <v>14</v>
      </c>
      <c r="IS88" s="190">
        <v>44863</v>
      </c>
    </row>
    <row r="89" spans="1:253" s="283" customFormat="1" ht="12.95" customHeight="1" x14ac:dyDescent="0.2">
      <c r="A89" s="283" t="s">
        <v>203</v>
      </c>
      <c r="B89" s="283" t="s">
        <v>9302</v>
      </c>
      <c r="C89" s="283" t="s">
        <v>204</v>
      </c>
      <c r="D89" s="283" t="s">
        <v>185</v>
      </c>
      <c r="E89" s="283" t="s">
        <v>8900</v>
      </c>
      <c r="F89" s="283" t="s">
        <v>2415</v>
      </c>
      <c r="G89" s="177">
        <v>24500000</v>
      </c>
      <c r="H89" s="178" t="s">
        <v>2365</v>
      </c>
      <c r="I89" s="178" t="s">
        <v>74</v>
      </c>
      <c r="J89" s="178">
        <v>1</v>
      </c>
      <c r="K89" s="178" t="s">
        <v>2413</v>
      </c>
      <c r="L89" s="178" t="s">
        <v>2366</v>
      </c>
      <c r="M89" s="179">
        <v>44803</v>
      </c>
      <c r="N89" s="188" t="s">
        <v>213</v>
      </c>
      <c r="O89" s="180">
        <v>210600</v>
      </c>
      <c r="P89" s="180" t="s">
        <v>210</v>
      </c>
      <c r="Q89" s="180" t="s">
        <v>30</v>
      </c>
      <c r="R89" s="180">
        <v>2</v>
      </c>
      <c r="S89" s="180" t="s">
        <v>212</v>
      </c>
      <c r="T89" s="180" t="s">
        <v>211</v>
      </c>
      <c r="U89" s="181">
        <v>43508</v>
      </c>
      <c r="V89" s="188" t="s">
        <v>2537</v>
      </c>
      <c r="W89" s="178">
        <v>6050000</v>
      </c>
      <c r="X89" s="178" t="s">
        <v>2532</v>
      </c>
      <c r="Y89" s="178" t="s">
        <v>2025</v>
      </c>
      <c r="Z89" s="178">
        <v>2</v>
      </c>
      <c r="AA89" s="178" t="s">
        <v>1951</v>
      </c>
      <c r="AB89" s="178" t="s">
        <v>2533</v>
      </c>
      <c r="AC89" s="179">
        <v>44816</v>
      </c>
      <c r="AD89" s="188" t="s">
        <v>2538</v>
      </c>
      <c r="AE89" s="186">
        <v>2410000</v>
      </c>
      <c r="AF89" s="186" t="s">
        <v>2532</v>
      </c>
      <c r="AG89" s="186" t="s">
        <v>2025</v>
      </c>
      <c r="AH89" s="186">
        <v>2</v>
      </c>
      <c r="AI89" s="186" t="s">
        <v>1955</v>
      </c>
      <c r="AJ89" s="186" t="s">
        <v>2533</v>
      </c>
      <c r="AK89" s="187">
        <v>44816</v>
      </c>
      <c r="AL89" s="188" t="s">
        <v>6173</v>
      </c>
      <c r="AM89" s="178">
        <v>307000</v>
      </c>
      <c r="AN89" s="178" t="s">
        <v>6162</v>
      </c>
      <c r="AO89" s="178" t="s">
        <v>74</v>
      </c>
      <c r="AP89" s="178">
        <v>1</v>
      </c>
      <c r="AQ89" s="178" t="s">
        <v>6172</v>
      </c>
      <c r="AR89" s="178" t="s">
        <v>6163</v>
      </c>
      <c r="AS89" s="179">
        <v>44977</v>
      </c>
      <c r="AT89" s="189" t="s">
        <v>209</v>
      </c>
      <c r="AU89" s="186" t="s">
        <v>14</v>
      </c>
      <c r="AV89" s="186">
        <v>0</v>
      </c>
      <c r="AW89" s="186" t="s">
        <v>30</v>
      </c>
      <c r="AX89" s="186">
        <v>2</v>
      </c>
      <c r="AY89" s="186" t="s">
        <v>177</v>
      </c>
      <c r="AZ89" s="186">
        <v>0</v>
      </c>
      <c r="BA89" s="187">
        <v>43508</v>
      </c>
      <c r="BB89" s="188" t="s">
        <v>208</v>
      </c>
      <c r="BC89" s="178" t="s">
        <v>14</v>
      </c>
      <c r="BD89" s="178">
        <v>0</v>
      </c>
      <c r="BE89" s="178" t="s">
        <v>30</v>
      </c>
      <c r="BF89" s="178">
        <v>2</v>
      </c>
      <c r="BG89" s="178" t="s">
        <v>177</v>
      </c>
      <c r="BH89" s="178">
        <v>0</v>
      </c>
      <c r="BI89" s="179">
        <v>43508</v>
      </c>
      <c r="BJ89" s="189" t="s">
        <v>6175</v>
      </c>
      <c r="BK89" s="189">
        <v>254</v>
      </c>
      <c r="BL89" s="189" t="s">
        <v>6145</v>
      </c>
      <c r="BM89" s="189" t="s">
        <v>74</v>
      </c>
      <c r="BN89" s="189">
        <v>1</v>
      </c>
      <c r="BO89" s="189" t="s">
        <v>6174</v>
      </c>
      <c r="BP89" s="186" t="s">
        <v>1485</v>
      </c>
      <c r="BQ89" s="190">
        <v>44977</v>
      </c>
      <c r="BR89" s="188" t="s">
        <v>205</v>
      </c>
      <c r="BS89" s="182" t="s">
        <v>14</v>
      </c>
      <c r="BT89" s="182">
        <v>0</v>
      </c>
      <c r="BU89" s="182" t="s">
        <v>30</v>
      </c>
      <c r="BV89" s="182">
        <v>2</v>
      </c>
      <c r="BW89" s="182" t="s">
        <v>177</v>
      </c>
      <c r="BX89" s="182">
        <v>0</v>
      </c>
      <c r="BY89" s="179">
        <v>43508</v>
      </c>
      <c r="BZ89" s="189" t="s">
        <v>206</v>
      </c>
      <c r="CA89" s="189" t="s">
        <v>14</v>
      </c>
      <c r="CB89" s="189">
        <v>0</v>
      </c>
      <c r="CC89" s="189" t="s">
        <v>14</v>
      </c>
      <c r="CD89" s="189" t="s">
        <v>14</v>
      </c>
      <c r="CE89" s="189" t="s">
        <v>177</v>
      </c>
      <c r="CF89" s="189">
        <v>0</v>
      </c>
      <c r="CG89" s="190">
        <v>43508</v>
      </c>
      <c r="CH89" s="188" t="s">
        <v>10025</v>
      </c>
      <c r="CI89" s="189" t="e">
        <v>#N/A</v>
      </c>
      <c r="CJ89" s="189" t="e">
        <v>#N/A</v>
      </c>
      <c r="CK89" s="189" t="e">
        <v>#N/A</v>
      </c>
      <c r="CL89" s="189" t="e">
        <v>#N/A</v>
      </c>
      <c r="CM89" s="189" t="e">
        <v>#N/A</v>
      </c>
      <c r="CN89" s="189" t="e">
        <v>#N/A</v>
      </c>
      <c r="CO89" s="191" t="e">
        <v>#N/A</v>
      </c>
      <c r="CP89" s="189" t="s">
        <v>207</v>
      </c>
      <c r="CQ89" s="182" t="s">
        <v>14</v>
      </c>
      <c r="CR89" s="182">
        <v>0</v>
      </c>
      <c r="CS89" s="182" t="s">
        <v>30</v>
      </c>
      <c r="CT89" s="182">
        <v>2</v>
      </c>
      <c r="CU89" s="182" t="s">
        <v>177</v>
      </c>
      <c r="CV89" s="182">
        <v>0</v>
      </c>
      <c r="CW89" s="179">
        <v>43508</v>
      </c>
      <c r="CX89" s="189" t="s">
        <v>2403</v>
      </c>
      <c r="CY89" s="186">
        <v>1960000</v>
      </c>
      <c r="CZ89" s="186" t="s">
        <v>2365</v>
      </c>
      <c r="DA89" s="186" t="s">
        <v>74</v>
      </c>
      <c r="DB89" s="186">
        <v>1</v>
      </c>
      <c r="DC89" s="186" t="s">
        <v>2398</v>
      </c>
      <c r="DD89" s="186" t="s">
        <v>2366</v>
      </c>
      <c r="DE89" s="192">
        <v>44803</v>
      </c>
      <c r="DF89" s="188" t="s">
        <v>2536</v>
      </c>
      <c r="DG89" s="178">
        <v>3640000</v>
      </c>
      <c r="DH89" s="182" t="s">
        <v>2532</v>
      </c>
      <c r="DI89" s="182" t="s">
        <v>2025</v>
      </c>
      <c r="DJ89" s="182">
        <v>2</v>
      </c>
      <c r="DK89" s="182" t="s">
        <v>2398</v>
      </c>
      <c r="DL89" s="182" t="s">
        <v>2533</v>
      </c>
      <c r="DM89" s="179">
        <v>44816</v>
      </c>
      <c r="DN89" s="189" t="s">
        <v>2399</v>
      </c>
      <c r="DO89" s="186">
        <v>450000</v>
      </c>
      <c r="DP89" s="189" t="s">
        <v>2365</v>
      </c>
      <c r="DQ89" s="189" t="s">
        <v>74</v>
      </c>
      <c r="DR89" s="189">
        <v>1</v>
      </c>
      <c r="DS89" s="189" t="s">
        <v>2398</v>
      </c>
      <c r="DT89" s="189" t="s">
        <v>2366</v>
      </c>
      <c r="DU89" s="190">
        <v>44803</v>
      </c>
      <c r="DV89" s="188" t="s">
        <v>2400</v>
      </c>
      <c r="DW89" s="178">
        <v>1599000</v>
      </c>
      <c r="DX89" s="182" t="s">
        <v>2365</v>
      </c>
      <c r="DY89" s="182" t="s">
        <v>74</v>
      </c>
      <c r="DZ89" s="182">
        <v>1</v>
      </c>
      <c r="EA89" s="182" t="s">
        <v>2398</v>
      </c>
      <c r="EB89" s="182" t="s">
        <v>2366</v>
      </c>
      <c r="EC89" s="179">
        <v>44803</v>
      </c>
      <c r="ED89" s="189" t="s">
        <v>2401</v>
      </c>
      <c r="EE89" s="186">
        <v>304000</v>
      </c>
      <c r="EF89" s="189" t="s">
        <v>2365</v>
      </c>
      <c r="EG89" s="189" t="s">
        <v>74</v>
      </c>
      <c r="EH89" s="189">
        <v>1</v>
      </c>
      <c r="EI89" s="189" t="s">
        <v>2398</v>
      </c>
      <c r="EJ89" s="189" t="s">
        <v>2366</v>
      </c>
      <c r="EK89" s="190">
        <v>44803</v>
      </c>
      <c r="EL89" s="188" t="s">
        <v>2402</v>
      </c>
      <c r="EM89" s="178">
        <v>57000</v>
      </c>
      <c r="EN89" s="182" t="s">
        <v>2365</v>
      </c>
      <c r="EO89" s="182" t="s">
        <v>74</v>
      </c>
      <c r="EP89" s="182">
        <v>1</v>
      </c>
      <c r="EQ89" s="182" t="s">
        <v>2398</v>
      </c>
      <c r="ER89" s="182" t="s">
        <v>2366</v>
      </c>
      <c r="ES89" s="179">
        <v>44803</v>
      </c>
      <c r="ET89" s="189" t="s">
        <v>5149</v>
      </c>
      <c r="EU89" s="189">
        <v>213</v>
      </c>
      <c r="EV89" s="189" t="s">
        <v>5147</v>
      </c>
      <c r="EW89" s="189" t="s">
        <v>74</v>
      </c>
      <c r="EX89" s="189">
        <v>1</v>
      </c>
      <c r="EY89" s="189" t="s">
        <v>5148</v>
      </c>
      <c r="EZ89" s="189" t="s">
        <v>1485</v>
      </c>
      <c r="FA89" s="190">
        <v>44924</v>
      </c>
      <c r="FB89" s="188" t="s">
        <v>6176</v>
      </c>
      <c r="FC89" s="182">
        <v>4</v>
      </c>
      <c r="FD89" s="182" t="s">
        <v>6162</v>
      </c>
      <c r="FE89" s="182" t="s">
        <v>74</v>
      </c>
      <c r="FF89" s="182">
        <v>1</v>
      </c>
      <c r="FG89" s="182" t="s">
        <v>6170</v>
      </c>
      <c r="FH89" s="182" t="s">
        <v>6163</v>
      </c>
      <c r="FI89" s="179">
        <v>44977</v>
      </c>
      <c r="FJ89" s="188" t="s">
        <v>214</v>
      </c>
      <c r="FK89" s="189" t="s">
        <v>14</v>
      </c>
      <c r="FL89" s="189">
        <v>0</v>
      </c>
      <c r="FM89" s="189" t="s">
        <v>30</v>
      </c>
      <c r="FN89" s="189">
        <v>2</v>
      </c>
      <c r="FO89" s="189" t="s">
        <v>177</v>
      </c>
      <c r="FP89" s="186">
        <v>0</v>
      </c>
      <c r="FQ89" s="187">
        <v>43508</v>
      </c>
      <c r="FR89" s="188" t="s">
        <v>215</v>
      </c>
      <c r="FS89" s="182" t="s">
        <v>14</v>
      </c>
      <c r="FT89" s="182">
        <v>0</v>
      </c>
      <c r="FU89" s="182" t="s">
        <v>30</v>
      </c>
      <c r="FV89" s="182">
        <v>2</v>
      </c>
      <c r="FW89" s="182" t="s">
        <v>177</v>
      </c>
      <c r="FX89" s="182">
        <v>0</v>
      </c>
      <c r="FY89" s="179">
        <v>43508</v>
      </c>
      <c r="FZ89" s="189" t="s">
        <v>3380</v>
      </c>
      <c r="GA89" s="189">
        <v>1</v>
      </c>
      <c r="GB89" s="189" t="s">
        <v>2699</v>
      </c>
      <c r="GC89" s="189" t="s">
        <v>30</v>
      </c>
      <c r="GD89" s="189">
        <v>2</v>
      </c>
      <c r="GE89" s="189" t="s">
        <v>14</v>
      </c>
      <c r="GF89" s="189" t="s">
        <v>14</v>
      </c>
      <c r="GG89" s="190">
        <v>44863</v>
      </c>
      <c r="GH89" s="188" t="s">
        <v>3386</v>
      </c>
      <c r="GI89" s="182">
        <v>3</v>
      </c>
      <c r="GJ89" s="182" t="s">
        <v>2699</v>
      </c>
      <c r="GK89" s="182" t="s">
        <v>30</v>
      </c>
      <c r="GL89" s="182">
        <v>2</v>
      </c>
      <c r="GM89" s="182" t="s">
        <v>14</v>
      </c>
      <c r="GN89" s="182" t="s">
        <v>14</v>
      </c>
      <c r="GO89" s="179">
        <v>44863</v>
      </c>
      <c r="GP89" s="189" t="s">
        <v>3381</v>
      </c>
      <c r="GQ89" s="189">
        <v>1</v>
      </c>
      <c r="GR89" s="189" t="s">
        <v>2699</v>
      </c>
      <c r="GS89" s="189" t="s">
        <v>30</v>
      </c>
      <c r="GT89" s="189">
        <v>2</v>
      </c>
      <c r="GU89" s="189" t="s">
        <v>14</v>
      </c>
      <c r="GV89" s="189" t="s">
        <v>14</v>
      </c>
      <c r="GW89" s="190">
        <v>44863</v>
      </c>
      <c r="GX89" s="188" t="s">
        <v>3387</v>
      </c>
      <c r="GY89" s="182">
        <v>2</v>
      </c>
      <c r="GZ89" s="182" t="s">
        <v>2699</v>
      </c>
      <c r="HA89" s="182" t="s">
        <v>30</v>
      </c>
      <c r="HB89" s="182">
        <v>2</v>
      </c>
      <c r="HC89" s="182" t="s">
        <v>14</v>
      </c>
      <c r="HD89" s="182" t="s">
        <v>14</v>
      </c>
      <c r="HE89" s="179">
        <v>44863</v>
      </c>
      <c r="HF89" s="189" t="s">
        <v>3379</v>
      </c>
      <c r="HG89" s="189">
        <v>2</v>
      </c>
      <c r="HH89" s="189" t="s">
        <v>2699</v>
      </c>
      <c r="HI89" s="189" t="s">
        <v>30</v>
      </c>
      <c r="HJ89" s="189">
        <v>2</v>
      </c>
      <c r="HK89" s="189" t="s">
        <v>14</v>
      </c>
      <c r="HL89" s="189" t="s">
        <v>14</v>
      </c>
      <c r="HM89" s="190">
        <v>44863</v>
      </c>
      <c r="HN89" s="188" t="s">
        <v>3385</v>
      </c>
      <c r="HO89" s="182">
        <v>2</v>
      </c>
      <c r="HP89" s="182" t="s">
        <v>2699</v>
      </c>
      <c r="HQ89" s="182" t="s">
        <v>30</v>
      </c>
      <c r="HR89" s="182">
        <v>2</v>
      </c>
      <c r="HS89" s="182" t="s">
        <v>14</v>
      </c>
      <c r="HT89" s="182" t="s">
        <v>14</v>
      </c>
      <c r="HU89" s="179">
        <v>44863</v>
      </c>
      <c r="HV89" s="189" t="s">
        <v>3382</v>
      </c>
      <c r="HW89" s="189">
        <v>3</v>
      </c>
      <c r="HX89" s="189" t="s">
        <v>2699</v>
      </c>
      <c r="HY89" s="189" t="s">
        <v>30</v>
      </c>
      <c r="HZ89" s="189">
        <v>2</v>
      </c>
      <c r="IA89" s="189" t="s">
        <v>14</v>
      </c>
      <c r="IB89" s="189" t="s">
        <v>14</v>
      </c>
      <c r="IC89" s="190">
        <v>44863</v>
      </c>
      <c r="ID89" s="188" t="s">
        <v>3384</v>
      </c>
      <c r="IE89" s="182">
        <v>2</v>
      </c>
      <c r="IF89" s="182" t="s">
        <v>2699</v>
      </c>
      <c r="IG89" s="182" t="s">
        <v>30</v>
      </c>
      <c r="IH89" s="182">
        <v>2</v>
      </c>
      <c r="II89" s="182" t="s">
        <v>14</v>
      </c>
      <c r="IJ89" s="182" t="s">
        <v>14</v>
      </c>
      <c r="IK89" s="179">
        <v>44863</v>
      </c>
      <c r="IL89" s="189" t="s">
        <v>3383</v>
      </c>
      <c r="IM89" s="189">
        <v>3</v>
      </c>
      <c r="IN89" s="189" t="s">
        <v>2699</v>
      </c>
      <c r="IO89" s="189" t="s">
        <v>30</v>
      </c>
      <c r="IP89" s="189">
        <v>2</v>
      </c>
      <c r="IQ89" s="189" t="s">
        <v>14</v>
      </c>
      <c r="IR89" s="189" t="s">
        <v>14</v>
      </c>
      <c r="IS89" s="190">
        <v>44863</v>
      </c>
    </row>
    <row r="90" spans="1:253" s="283" customFormat="1" ht="12.95" customHeight="1" x14ac:dyDescent="0.2">
      <c r="A90" s="283" t="s">
        <v>911</v>
      </c>
      <c r="B90" s="283" t="s">
        <v>9316</v>
      </c>
      <c r="C90" s="283" t="s">
        <v>912</v>
      </c>
      <c r="D90" s="283" t="s">
        <v>185</v>
      </c>
      <c r="E90" s="283" t="s">
        <v>8900</v>
      </c>
      <c r="F90" s="283" t="s">
        <v>2416</v>
      </c>
      <c r="G90" s="177">
        <v>24500000</v>
      </c>
      <c r="H90" s="178" t="s">
        <v>2365</v>
      </c>
      <c r="I90" s="178" t="s">
        <v>74</v>
      </c>
      <c r="J90" s="178">
        <v>1</v>
      </c>
      <c r="K90" s="178" t="s">
        <v>2413</v>
      </c>
      <c r="L90" s="178" t="s">
        <v>2366</v>
      </c>
      <c r="M90" s="179">
        <v>44803</v>
      </c>
      <c r="N90" s="188" t="s">
        <v>1312</v>
      </c>
      <c r="O90" s="180">
        <v>8616</v>
      </c>
      <c r="P90" s="180" t="s">
        <v>1309</v>
      </c>
      <c r="Q90" s="180" t="s">
        <v>30</v>
      </c>
      <c r="R90" s="180">
        <v>2</v>
      </c>
      <c r="S90" s="180" t="s">
        <v>1311</v>
      </c>
      <c r="T90" s="180" t="s">
        <v>1310</v>
      </c>
      <c r="U90" s="181">
        <v>44225</v>
      </c>
      <c r="V90" s="188" t="s">
        <v>2535</v>
      </c>
      <c r="W90" s="178">
        <v>4359000</v>
      </c>
      <c r="X90" s="178" t="s">
        <v>2532</v>
      </c>
      <c r="Y90" s="178" t="s">
        <v>2025</v>
      </c>
      <c r="Z90" s="178">
        <v>2</v>
      </c>
      <c r="AA90" s="178" t="s">
        <v>1951</v>
      </c>
      <c r="AB90" s="178" t="s">
        <v>2533</v>
      </c>
      <c r="AC90" s="179">
        <v>44816</v>
      </c>
      <c r="AD90" s="188" t="s">
        <v>2577</v>
      </c>
      <c r="AE90" s="186">
        <v>957000</v>
      </c>
      <c r="AF90" s="186" t="s">
        <v>2365</v>
      </c>
      <c r="AG90" s="186" t="s">
        <v>2025</v>
      </c>
      <c r="AH90" s="186">
        <v>2</v>
      </c>
      <c r="AI90" s="186" t="s">
        <v>2398</v>
      </c>
      <c r="AJ90" s="186" t="s">
        <v>2366</v>
      </c>
      <c r="AK90" s="187">
        <v>44823</v>
      </c>
      <c r="AL90" s="188" t="s">
        <v>6178</v>
      </c>
      <c r="AM90" s="178">
        <v>65000</v>
      </c>
      <c r="AN90" s="178" t="s">
        <v>6162</v>
      </c>
      <c r="AO90" s="178" t="s">
        <v>74</v>
      </c>
      <c r="AP90" s="178">
        <v>1</v>
      </c>
      <c r="AQ90" s="178" t="s">
        <v>6177</v>
      </c>
      <c r="AR90" s="178" t="s">
        <v>6163</v>
      </c>
      <c r="AS90" s="179">
        <v>44977</v>
      </c>
      <c r="AT90" s="189" t="s">
        <v>918</v>
      </c>
      <c r="AU90" s="186" t="s">
        <v>14</v>
      </c>
      <c r="AV90" s="186" t="s">
        <v>14</v>
      </c>
      <c r="AW90" s="186" t="s">
        <v>14</v>
      </c>
      <c r="AX90" s="186" t="s">
        <v>14</v>
      </c>
      <c r="AY90" s="186" t="s">
        <v>15</v>
      </c>
      <c r="AZ90" s="186" t="s">
        <v>14</v>
      </c>
      <c r="BA90" s="187">
        <v>43815</v>
      </c>
      <c r="BB90" s="188" t="s">
        <v>917</v>
      </c>
      <c r="BC90" s="178" t="s">
        <v>14</v>
      </c>
      <c r="BD90" s="178" t="s">
        <v>14</v>
      </c>
      <c r="BE90" s="178" t="s">
        <v>14</v>
      </c>
      <c r="BF90" s="178" t="s">
        <v>14</v>
      </c>
      <c r="BG90" s="178" t="s">
        <v>15</v>
      </c>
      <c r="BH90" s="178" t="s">
        <v>14</v>
      </c>
      <c r="BI90" s="179">
        <v>43815</v>
      </c>
      <c r="BJ90" s="189" t="s">
        <v>6180</v>
      </c>
      <c r="BK90" s="189">
        <v>24</v>
      </c>
      <c r="BL90" s="189" t="s">
        <v>6145</v>
      </c>
      <c r="BM90" s="189" t="s">
        <v>74</v>
      </c>
      <c r="BN90" s="189">
        <v>1</v>
      </c>
      <c r="BO90" s="189" t="s">
        <v>6179</v>
      </c>
      <c r="BP90" s="186" t="s">
        <v>1485</v>
      </c>
      <c r="BQ90" s="190">
        <v>44977</v>
      </c>
      <c r="BR90" s="188" t="s">
        <v>914</v>
      </c>
      <c r="BS90" s="182">
        <v>0</v>
      </c>
      <c r="BT90" s="182" t="s">
        <v>14</v>
      </c>
      <c r="BU90" s="182" t="s">
        <v>74</v>
      </c>
      <c r="BV90" s="182">
        <v>1</v>
      </c>
      <c r="BW90" s="182" t="s">
        <v>913</v>
      </c>
      <c r="BX90" s="182" t="s">
        <v>14</v>
      </c>
      <c r="BY90" s="179">
        <v>43815</v>
      </c>
      <c r="BZ90" s="189" t="s">
        <v>915</v>
      </c>
      <c r="CA90" s="189">
        <v>0</v>
      </c>
      <c r="CB90" s="189" t="s">
        <v>14</v>
      </c>
      <c r="CC90" s="189" t="s">
        <v>74</v>
      </c>
      <c r="CD90" s="189">
        <v>1</v>
      </c>
      <c r="CE90" s="189" t="s">
        <v>913</v>
      </c>
      <c r="CF90" s="189" t="s">
        <v>14</v>
      </c>
      <c r="CG90" s="190">
        <v>43815</v>
      </c>
      <c r="CH90" s="188" t="s">
        <v>10026</v>
      </c>
      <c r="CI90" s="189" t="e">
        <v>#N/A</v>
      </c>
      <c r="CJ90" s="189" t="e">
        <v>#N/A</v>
      </c>
      <c r="CK90" s="189" t="e">
        <v>#N/A</v>
      </c>
      <c r="CL90" s="189" t="e">
        <v>#N/A</v>
      </c>
      <c r="CM90" s="189" t="e">
        <v>#N/A</v>
      </c>
      <c r="CN90" s="189" t="e">
        <v>#N/A</v>
      </c>
      <c r="CO90" s="191" t="e">
        <v>#N/A</v>
      </c>
      <c r="CP90" s="189" t="s">
        <v>916</v>
      </c>
      <c r="CQ90" s="182">
        <v>0</v>
      </c>
      <c r="CR90" s="182" t="s">
        <v>14</v>
      </c>
      <c r="CS90" s="182" t="s">
        <v>74</v>
      </c>
      <c r="CT90" s="182">
        <v>1</v>
      </c>
      <c r="CU90" s="182" t="s">
        <v>913</v>
      </c>
      <c r="CV90" s="182" t="s">
        <v>14</v>
      </c>
      <c r="CW90" s="179">
        <v>43815</v>
      </c>
      <c r="CX90" s="189" t="s">
        <v>2578</v>
      </c>
      <c r="CY90" s="186">
        <v>589000</v>
      </c>
      <c r="CZ90" s="186" t="s">
        <v>2365</v>
      </c>
      <c r="DA90" s="186" t="s">
        <v>2025</v>
      </c>
      <c r="DB90" s="186">
        <v>2</v>
      </c>
      <c r="DC90" s="186" t="s">
        <v>2398</v>
      </c>
      <c r="DD90" s="186" t="s">
        <v>2366</v>
      </c>
      <c r="DE90" s="192">
        <v>44823</v>
      </c>
      <c r="DF90" s="188" t="s">
        <v>2534</v>
      </c>
      <c r="DG90" s="178">
        <v>3402000</v>
      </c>
      <c r="DH90" s="182" t="s">
        <v>2532</v>
      </c>
      <c r="DI90" s="182" t="s">
        <v>30</v>
      </c>
      <c r="DJ90" s="182">
        <v>2</v>
      </c>
      <c r="DK90" s="182" t="s">
        <v>2398</v>
      </c>
      <c r="DL90" s="182" t="s">
        <v>2533</v>
      </c>
      <c r="DM90" s="179">
        <v>44816</v>
      </c>
      <c r="DN90" s="189" t="s">
        <v>2573</v>
      </c>
      <c r="DO90" s="186">
        <v>368000</v>
      </c>
      <c r="DP90" s="189" t="s">
        <v>2365</v>
      </c>
      <c r="DQ90" s="189" t="s">
        <v>2025</v>
      </c>
      <c r="DR90" s="189">
        <v>2</v>
      </c>
      <c r="DS90" s="189" t="s">
        <v>2398</v>
      </c>
      <c r="DT90" s="189" t="s">
        <v>2366</v>
      </c>
      <c r="DU90" s="190">
        <v>44823</v>
      </c>
      <c r="DV90" s="188" t="s">
        <v>2574</v>
      </c>
      <c r="DW90" s="178">
        <v>551000</v>
      </c>
      <c r="DX90" s="182" t="s">
        <v>2365</v>
      </c>
      <c r="DY90" s="182" t="s">
        <v>2025</v>
      </c>
      <c r="DZ90" s="182">
        <v>2</v>
      </c>
      <c r="EA90" s="182" t="s">
        <v>2398</v>
      </c>
      <c r="EB90" s="182" t="s">
        <v>2366</v>
      </c>
      <c r="EC90" s="179">
        <v>44823</v>
      </c>
      <c r="ED90" s="189" t="s">
        <v>2575</v>
      </c>
      <c r="EE90" s="186">
        <v>32000</v>
      </c>
      <c r="EF90" s="189" t="s">
        <v>2365</v>
      </c>
      <c r="EG90" s="189" t="s">
        <v>2025</v>
      </c>
      <c r="EH90" s="189">
        <v>2</v>
      </c>
      <c r="EI90" s="189" t="s">
        <v>2398</v>
      </c>
      <c r="EJ90" s="189" t="s">
        <v>2366</v>
      </c>
      <c r="EK90" s="190">
        <v>44823</v>
      </c>
      <c r="EL90" s="188" t="s">
        <v>2576</v>
      </c>
      <c r="EM90" s="178">
        <v>6000</v>
      </c>
      <c r="EN90" s="182" t="s">
        <v>2365</v>
      </c>
      <c r="EO90" s="182" t="s">
        <v>2025</v>
      </c>
      <c r="EP90" s="182">
        <v>2</v>
      </c>
      <c r="EQ90" s="182" t="s">
        <v>2398</v>
      </c>
      <c r="ER90" s="182" t="s">
        <v>2366</v>
      </c>
      <c r="ES90" s="179">
        <v>44823</v>
      </c>
      <c r="ET90" s="189" t="s">
        <v>5151</v>
      </c>
      <c r="EU90" s="189">
        <v>24</v>
      </c>
      <c r="EV90" s="189" t="s">
        <v>5147</v>
      </c>
      <c r="EW90" s="189" t="s">
        <v>74</v>
      </c>
      <c r="EX90" s="189">
        <v>1</v>
      </c>
      <c r="EY90" s="189" t="s">
        <v>5150</v>
      </c>
      <c r="EZ90" s="189" t="s">
        <v>1485</v>
      </c>
      <c r="FA90" s="190">
        <v>44924</v>
      </c>
      <c r="FB90" s="188" t="s">
        <v>6182</v>
      </c>
      <c r="FC90" s="182">
        <v>2</v>
      </c>
      <c r="FD90" s="182" t="s">
        <v>6162</v>
      </c>
      <c r="FE90" s="182" t="s">
        <v>74</v>
      </c>
      <c r="FF90" s="182">
        <v>1</v>
      </c>
      <c r="FG90" s="182" t="s">
        <v>6181</v>
      </c>
      <c r="FH90" s="182" t="s">
        <v>6163</v>
      </c>
      <c r="FI90" s="179">
        <v>44977</v>
      </c>
      <c r="FJ90" s="188" t="s">
        <v>919</v>
      </c>
      <c r="FK90" s="189" t="s">
        <v>14</v>
      </c>
      <c r="FL90" s="189" t="s">
        <v>14</v>
      </c>
      <c r="FM90" s="189" t="s">
        <v>14</v>
      </c>
      <c r="FN90" s="189" t="s">
        <v>14</v>
      </c>
      <c r="FO90" s="189" t="s">
        <v>15</v>
      </c>
      <c r="FP90" s="186" t="s">
        <v>14</v>
      </c>
      <c r="FQ90" s="187">
        <v>43815</v>
      </c>
      <c r="FR90" s="188" t="s">
        <v>920</v>
      </c>
      <c r="FS90" s="182" t="s">
        <v>14</v>
      </c>
      <c r="FT90" s="182" t="s">
        <v>14</v>
      </c>
      <c r="FU90" s="182" t="s">
        <v>14</v>
      </c>
      <c r="FV90" s="182" t="s">
        <v>14</v>
      </c>
      <c r="FW90" s="182" t="s">
        <v>15</v>
      </c>
      <c r="FX90" s="182" t="s">
        <v>14</v>
      </c>
      <c r="FY90" s="179">
        <v>43815</v>
      </c>
      <c r="FZ90" s="189" t="s">
        <v>3389</v>
      </c>
      <c r="GA90" s="189">
        <v>1</v>
      </c>
      <c r="GB90" s="189" t="s">
        <v>2699</v>
      </c>
      <c r="GC90" s="189" t="s">
        <v>30</v>
      </c>
      <c r="GD90" s="189">
        <v>2</v>
      </c>
      <c r="GE90" s="189" t="s">
        <v>14</v>
      </c>
      <c r="GF90" s="189" t="s">
        <v>14</v>
      </c>
      <c r="GG90" s="190">
        <v>44863</v>
      </c>
      <c r="GH90" s="188" t="s">
        <v>3395</v>
      </c>
      <c r="GI90" s="182">
        <v>3</v>
      </c>
      <c r="GJ90" s="182" t="s">
        <v>2699</v>
      </c>
      <c r="GK90" s="182" t="s">
        <v>30</v>
      </c>
      <c r="GL90" s="182">
        <v>2</v>
      </c>
      <c r="GM90" s="182" t="s">
        <v>14</v>
      </c>
      <c r="GN90" s="182" t="s">
        <v>14</v>
      </c>
      <c r="GO90" s="179">
        <v>44863</v>
      </c>
      <c r="GP90" s="189" t="s">
        <v>3390</v>
      </c>
      <c r="GQ90" s="189">
        <v>1</v>
      </c>
      <c r="GR90" s="189" t="s">
        <v>2699</v>
      </c>
      <c r="GS90" s="189" t="s">
        <v>30</v>
      </c>
      <c r="GT90" s="189">
        <v>2</v>
      </c>
      <c r="GU90" s="189" t="s">
        <v>14</v>
      </c>
      <c r="GV90" s="189" t="s">
        <v>14</v>
      </c>
      <c r="GW90" s="190">
        <v>44863</v>
      </c>
      <c r="GX90" s="188" t="s">
        <v>3396</v>
      </c>
      <c r="GY90" s="182">
        <v>0</v>
      </c>
      <c r="GZ90" s="182" t="s">
        <v>2699</v>
      </c>
      <c r="HA90" s="182" t="s">
        <v>30</v>
      </c>
      <c r="HB90" s="182">
        <v>2</v>
      </c>
      <c r="HC90" s="182" t="s">
        <v>14</v>
      </c>
      <c r="HD90" s="182" t="s">
        <v>14</v>
      </c>
      <c r="HE90" s="179">
        <v>44863</v>
      </c>
      <c r="HF90" s="189" t="s">
        <v>3388</v>
      </c>
      <c r="HG90" s="189">
        <v>0</v>
      </c>
      <c r="HH90" s="189" t="s">
        <v>2699</v>
      </c>
      <c r="HI90" s="189" t="s">
        <v>30</v>
      </c>
      <c r="HJ90" s="189">
        <v>2</v>
      </c>
      <c r="HK90" s="189" t="s">
        <v>14</v>
      </c>
      <c r="HL90" s="189" t="s">
        <v>14</v>
      </c>
      <c r="HM90" s="190">
        <v>44863</v>
      </c>
      <c r="HN90" s="188" t="s">
        <v>3394</v>
      </c>
      <c r="HO90" s="182">
        <v>2</v>
      </c>
      <c r="HP90" s="182" t="s">
        <v>2699</v>
      </c>
      <c r="HQ90" s="182" t="s">
        <v>30</v>
      </c>
      <c r="HR90" s="182">
        <v>2</v>
      </c>
      <c r="HS90" s="182" t="s">
        <v>14</v>
      </c>
      <c r="HT90" s="182" t="s">
        <v>14</v>
      </c>
      <c r="HU90" s="179">
        <v>44863</v>
      </c>
      <c r="HV90" s="189" t="s">
        <v>3391</v>
      </c>
      <c r="HW90" s="189">
        <v>3</v>
      </c>
      <c r="HX90" s="189" t="s">
        <v>2699</v>
      </c>
      <c r="HY90" s="189" t="s">
        <v>30</v>
      </c>
      <c r="HZ90" s="189">
        <v>2</v>
      </c>
      <c r="IA90" s="189" t="s">
        <v>14</v>
      </c>
      <c r="IB90" s="189" t="s">
        <v>14</v>
      </c>
      <c r="IC90" s="190">
        <v>44863</v>
      </c>
      <c r="ID90" s="188" t="s">
        <v>3393</v>
      </c>
      <c r="IE90" s="182">
        <v>2</v>
      </c>
      <c r="IF90" s="182" t="s">
        <v>2699</v>
      </c>
      <c r="IG90" s="182" t="s">
        <v>30</v>
      </c>
      <c r="IH90" s="182">
        <v>2</v>
      </c>
      <c r="II90" s="182" t="s">
        <v>14</v>
      </c>
      <c r="IJ90" s="182" t="s">
        <v>14</v>
      </c>
      <c r="IK90" s="179">
        <v>44863</v>
      </c>
      <c r="IL90" s="189" t="s">
        <v>3392</v>
      </c>
      <c r="IM90" s="189">
        <v>3</v>
      </c>
      <c r="IN90" s="189" t="s">
        <v>2699</v>
      </c>
      <c r="IO90" s="189" t="s">
        <v>30</v>
      </c>
      <c r="IP90" s="189">
        <v>2</v>
      </c>
      <c r="IQ90" s="189" t="s">
        <v>14</v>
      </c>
      <c r="IR90" s="189" t="s">
        <v>14</v>
      </c>
      <c r="IS90" s="190">
        <v>44863</v>
      </c>
    </row>
    <row r="91" spans="1:253" s="283" customFormat="1" ht="12.95" customHeight="1" x14ac:dyDescent="0.2">
      <c r="A91" s="283" t="s">
        <v>791</v>
      </c>
      <c r="B91" s="283" t="s">
        <v>9301</v>
      </c>
      <c r="C91" s="283" t="s">
        <v>792</v>
      </c>
      <c r="D91" s="283" t="s">
        <v>767</v>
      </c>
      <c r="E91" s="283" t="s">
        <v>8901</v>
      </c>
      <c r="F91" s="283" t="s">
        <v>4202</v>
      </c>
      <c r="G91" s="177">
        <v>220473000</v>
      </c>
      <c r="H91" s="178" t="s">
        <v>4201</v>
      </c>
      <c r="I91" s="178" t="s">
        <v>2025</v>
      </c>
      <c r="J91" s="178">
        <v>2</v>
      </c>
      <c r="K91" s="178" t="s">
        <v>4195</v>
      </c>
      <c r="L91" s="178" t="s">
        <v>4192</v>
      </c>
      <c r="M91" s="179">
        <v>44888</v>
      </c>
      <c r="N91" s="188" t="s">
        <v>2653</v>
      </c>
      <c r="O91" s="180">
        <v>910770</v>
      </c>
      <c r="P91" s="180" t="s">
        <v>2650</v>
      </c>
      <c r="Q91" s="180" t="s">
        <v>2025</v>
      </c>
      <c r="R91" s="180">
        <v>2</v>
      </c>
      <c r="S91" s="180" t="s">
        <v>2652</v>
      </c>
      <c r="T91" s="180" t="s">
        <v>2651</v>
      </c>
      <c r="U91" s="181">
        <v>44833</v>
      </c>
      <c r="V91" s="188" t="s">
        <v>4205</v>
      </c>
      <c r="W91" s="178">
        <v>220473000</v>
      </c>
      <c r="X91" s="178" t="s">
        <v>4203</v>
      </c>
      <c r="Y91" s="178" t="s">
        <v>2025</v>
      </c>
      <c r="Z91" s="178">
        <v>2</v>
      </c>
      <c r="AA91" s="178" t="s">
        <v>4204</v>
      </c>
      <c r="AB91" s="178" t="s">
        <v>4192</v>
      </c>
      <c r="AC91" s="179">
        <v>44888</v>
      </c>
      <c r="AD91" s="188" t="s">
        <v>7986</v>
      </c>
      <c r="AE91" s="186">
        <v>22641000</v>
      </c>
      <c r="AF91" s="186" t="s">
        <v>7983</v>
      </c>
      <c r="AG91" s="186" t="s">
        <v>19</v>
      </c>
      <c r="AH91" s="186">
        <v>3</v>
      </c>
      <c r="AI91" s="186" t="s">
        <v>7985</v>
      </c>
      <c r="AJ91" s="186" t="s">
        <v>7984</v>
      </c>
      <c r="AK91" s="187">
        <v>44985</v>
      </c>
      <c r="AL91" s="188" t="s">
        <v>7990</v>
      </c>
      <c r="AM91" s="178">
        <v>5540000</v>
      </c>
      <c r="AN91" s="178" t="s">
        <v>7987</v>
      </c>
      <c r="AO91" s="178" t="s">
        <v>19</v>
      </c>
      <c r="AP91" s="178">
        <v>3</v>
      </c>
      <c r="AQ91" s="178" t="s">
        <v>7989</v>
      </c>
      <c r="AR91" s="178" t="s">
        <v>7988</v>
      </c>
      <c r="AS91" s="179">
        <v>44985</v>
      </c>
      <c r="AT91" s="189" t="s">
        <v>5240</v>
      </c>
      <c r="AU91" s="186">
        <v>2416</v>
      </c>
      <c r="AV91" s="186" t="s">
        <v>5237</v>
      </c>
      <c r="AW91" s="186" t="s">
        <v>19</v>
      </c>
      <c r="AX91" s="186">
        <v>3</v>
      </c>
      <c r="AY91" s="186" t="s">
        <v>5239</v>
      </c>
      <c r="AZ91" s="186" t="s">
        <v>5238</v>
      </c>
      <c r="BA91" s="187">
        <v>44952</v>
      </c>
      <c r="BB91" s="188" t="s">
        <v>8011</v>
      </c>
      <c r="BC91" s="178">
        <v>5934949</v>
      </c>
      <c r="BD91" s="178" t="s">
        <v>8008</v>
      </c>
      <c r="BE91" s="178" t="s">
        <v>2025</v>
      </c>
      <c r="BF91" s="178">
        <v>2</v>
      </c>
      <c r="BG91" s="178" t="s">
        <v>8010</v>
      </c>
      <c r="BH91" s="178" t="s">
        <v>8009</v>
      </c>
      <c r="BI91" s="179">
        <v>44985</v>
      </c>
      <c r="BJ91" s="189" t="s">
        <v>7991</v>
      </c>
      <c r="BK91" s="189">
        <v>4637</v>
      </c>
      <c r="BL91" s="189" t="s">
        <v>7917</v>
      </c>
      <c r="BM91" s="189" t="s">
        <v>2025</v>
      </c>
      <c r="BN91" s="189">
        <v>2</v>
      </c>
      <c r="BO91" s="189" t="s">
        <v>7918</v>
      </c>
      <c r="BP91" s="186" t="s">
        <v>1485</v>
      </c>
      <c r="BQ91" s="190">
        <v>44985</v>
      </c>
      <c r="BR91" s="188" t="s">
        <v>4713</v>
      </c>
      <c r="BS91" s="182">
        <v>174000</v>
      </c>
      <c r="BT91" s="182" t="s">
        <v>4710</v>
      </c>
      <c r="BU91" s="182" t="s">
        <v>2025</v>
      </c>
      <c r="BV91" s="182">
        <v>2</v>
      </c>
      <c r="BW91" s="182" t="s">
        <v>4712</v>
      </c>
      <c r="BX91" s="182" t="s">
        <v>4711</v>
      </c>
      <c r="BY91" s="179">
        <v>44919</v>
      </c>
      <c r="BZ91" s="189" t="s">
        <v>2381</v>
      </c>
      <c r="CA91" s="189" t="s">
        <v>14</v>
      </c>
      <c r="CB91" s="189" t="s">
        <v>14</v>
      </c>
      <c r="CC91" s="189" t="s">
        <v>14</v>
      </c>
      <c r="CD91" s="189" t="s">
        <v>14</v>
      </c>
      <c r="CE91" s="189" t="s">
        <v>2380</v>
      </c>
      <c r="CF91" s="189" t="s">
        <v>14</v>
      </c>
      <c r="CG91" s="190">
        <v>44803</v>
      </c>
      <c r="CH91" s="188" t="s">
        <v>10027</v>
      </c>
      <c r="CI91" s="189" t="e">
        <v>#N/A</v>
      </c>
      <c r="CJ91" s="189" t="e">
        <v>#N/A</v>
      </c>
      <c r="CK91" s="189" t="e">
        <v>#N/A</v>
      </c>
      <c r="CL91" s="189" t="e">
        <v>#N/A</v>
      </c>
      <c r="CM91" s="189" t="e">
        <v>#N/A</v>
      </c>
      <c r="CN91" s="189" t="e">
        <v>#N/A</v>
      </c>
      <c r="CO91" s="191" t="e">
        <v>#N/A</v>
      </c>
      <c r="CP91" s="189" t="s">
        <v>796</v>
      </c>
      <c r="CQ91" s="182" t="s">
        <v>14</v>
      </c>
      <c r="CR91" s="182" t="s">
        <v>772</v>
      </c>
      <c r="CS91" s="182" t="s">
        <v>14</v>
      </c>
      <c r="CT91" s="182" t="s">
        <v>14</v>
      </c>
      <c r="CU91" s="182" t="s">
        <v>795</v>
      </c>
      <c r="CV91" s="182" t="s">
        <v>773</v>
      </c>
      <c r="CW91" s="179">
        <v>43649</v>
      </c>
      <c r="CX91" s="189" t="s">
        <v>7996</v>
      </c>
      <c r="CY91" s="186">
        <v>15446000</v>
      </c>
      <c r="CZ91" s="186" t="s">
        <v>7993</v>
      </c>
      <c r="DA91" s="186" t="s">
        <v>19</v>
      </c>
      <c r="DB91" s="186">
        <v>3</v>
      </c>
      <c r="DC91" s="186" t="s">
        <v>8002</v>
      </c>
      <c r="DD91" s="186" t="s">
        <v>7994</v>
      </c>
      <c r="DE91" s="192">
        <v>44985</v>
      </c>
      <c r="DF91" s="188" t="s">
        <v>7999</v>
      </c>
      <c r="DG91" s="178">
        <v>197832000</v>
      </c>
      <c r="DH91" s="182" t="s">
        <v>7997</v>
      </c>
      <c r="DI91" s="182" t="s">
        <v>19</v>
      </c>
      <c r="DJ91" s="182">
        <v>3</v>
      </c>
      <c r="DK91" s="182" t="s">
        <v>7995</v>
      </c>
      <c r="DL91" s="182" t="s">
        <v>7998</v>
      </c>
      <c r="DM91" s="179">
        <v>44985</v>
      </c>
      <c r="DN91" s="189" t="s">
        <v>8001</v>
      </c>
      <c r="DO91" s="186">
        <v>7195000</v>
      </c>
      <c r="DP91" s="189" t="s">
        <v>7993</v>
      </c>
      <c r="DQ91" s="189" t="s">
        <v>19</v>
      </c>
      <c r="DR91" s="189">
        <v>3</v>
      </c>
      <c r="DS91" s="189" t="s">
        <v>8000</v>
      </c>
      <c r="DT91" s="189" t="s">
        <v>7994</v>
      </c>
      <c r="DU91" s="190">
        <v>44985</v>
      </c>
      <c r="DV91" s="188" t="s">
        <v>8003</v>
      </c>
      <c r="DW91" s="178">
        <v>11324000</v>
      </c>
      <c r="DX91" s="182" t="s">
        <v>7993</v>
      </c>
      <c r="DY91" s="182" t="s">
        <v>19</v>
      </c>
      <c r="DZ91" s="182">
        <v>3</v>
      </c>
      <c r="EA91" s="182" t="s">
        <v>8002</v>
      </c>
      <c r="EB91" s="182" t="s">
        <v>7994</v>
      </c>
      <c r="EC91" s="179">
        <v>44985</v>
      </c>
      <c r="ED91" s="189" t="s">
        <v>8006</v>
      </c>
      <c r="EE91" s="186">
        <v>4122000</v>
      </c>
      <c r="EF91" s="189" t="s">
        <v>8004</v>
      </c>
      <c r="EG91" s="189" t="s">
        <v>19</v>
      </c>
      <c r="EH91" s="189">
        <v>3</v>
      </c>
      <c r="EI91" s="189" t="s">
        <v>7995</v>
      </c>
      <c r="EJ91" s="189" t="s">
        <v>8005</v>
      </c>
      <c r="EK91" s="190">
        <v>44985</v>
      </c>
      <c r="EL91" s="188" t="s">
        <v>8007</v>
      </c>
      <c r="EM91" s="178">
        <v>0</v>
      </c>
      <c r="EN91" s="182" t="s">
        <v>8004</v>
      </c>
      <c r="EO91" s="182" t="s">
        <v>19</v>
      </c>
      <c r="EP91" s="182">
        <v>3</v>
      </c>
      <c r="EQ91" s="182" t="s">
        <v>7995</v>
      </c>
      <c r="ER91" s="182" t="s">
        <v>8005</v>
      </c>
      <c r="ES91" s="179">
        <v>44985</v>
      </c>
      <c r="ET91" s="189" t="s">
        <v>7992</v>
      </c>
      <c r="EU91" s="189">
        <v>4637</v>
      </c>
      <c r="EV91" s="189" t="s">
        <v>7917</v>
      </c>
      <c r="EW91" s="189" t="s">
        <v>2025</v>
      </c>
      <c r="EX91" s="189">
        <v>2</v>
      </c>
      <c r="EY91" s="189" t="s">
        <v>7918</v>
      </c>
      <c r="EZ91" s="189" t="s">
        <v>1485</v>
      </c>
      <c r="FA91" s="190">
        <v>44985</v>
      </c>
      <c r="FB91" s="188" t="s">
        <v>794</v>
      </c>
      <c r="FC91" s="182">
        <v>5</v>
      </c>
      <c r="FD91" s="182" t="s">
        <v>14</v>
      </c>
      <c r="FE91" s="182" t="s">
        <v>30</v>
      </c>
      <c r="FF91" s="182">
        <v>2</v>
      </c>
      <c r="FG91" s="182" t="s">
        <v>793</v>
      </c>
      <c r="FH91" s="182" t="s">
        <v>14</v>
      </c>
      <c r="FI91" s="179">
        <v>43649</v>
      </c>
      <c r="FJ91" s="188" t="s">
        <v>797</v>
      </c>
      <c r="FK91" s="189" t="s">
        <v>14</v>
      </c>
      <c r="FL91" s="189" t="s">
        <v>14</v>
      </c>
      <c r="FM91" s="189" t="s">
        <v>14</v>
      </c>
      <c r="FN91" s="189" t="s">
        <v>14</v>
      </c>
      <c r="FO91" s="189" t="s">
        <v>768</v>
      </c>
      <c r="FP91" s="186" t="s">
        <v>14</v>
      </c>
      <c r="FQ91" s="187">
        <v>43649</v>
      </c>
      <c r="FR91" s="188" t="s">
        <v>798</v>
      </c>
      <c r="FS91" s="182">
        <v>800000</v>
      </c>
      <c r="FT91" s="182" t="s">
        <v>777</v>
      </c>
      <c r="FU91" s="182" t="s">
        <v>30</v>
      </c>
      <c r="FV91" s="182">
        <v>2</v>
      </c>
      <c r="FW91" s="182" t="s">
        <v>779</v>
      </c>
      <c r="FX91" s="182" t="s">
        <v>778</v>
      </c>
      <c r="FY91" s="179">
        <v>43649</v>
      </c>
      <c r="FZ91" s="189" t="s">
        <v>3871</v>
      </c>
      <c r="GA91" s="189">
        <v>1</v>
      </c>
      <c r="GB91" s="189" t="s">
        <v>2699</v>
      </c>
      <c r="GC91" s="189" t="s">
        <v>30</v>
      </c>
      <c r="GD91" s="189">
        <v>2</v>
      </c>
      <c r="GE91" s="189" t="s">
        <v>14</v>
      </c>
      <c r="GF91" s="189" t="s">
        <v>14</v>
      </c>
      <c r="GG91" s="190">
        <v>44865</v>
      </c>
      <c r="GH91" s="188" t="s">
        <v>3877</v>
      </c>
      <c r="GI91" s="182">
        <v>3</v>
      </c>
      <c r="GJ91" s="182" t="s">
        <v>2699</v>
      </c>
      <c r="GK91" s="182" t="s">
        <v>30</v>
      </c>
      <c r="GL91" s="182">
        <v>2</v>
      </c>
      <c r="GM91" s="182" t="s">
        <v>14</v>
      </c>
      <c r="GN91" s="182" t="s">
        <v>14</v>
      </c>
      <c r="GO91" s="179">
        <v>44865</v>
      </c>
      <c r="GP91" s="189" t="s">
        <v>3872</v>
      </c>
      <c r="GQ91" s="189">
        <v>1</v>
      </c>
      <c r="GR91" s="189" t="s">
        <v>2699</v>
      </c>
      <c r="GS91" s="189" t="s">
        <v>30</v>
      </c>
      <c r="GT91" s="189">
        <v>2</v>
      </c>
      <c r="GU91" s="189" t="s">
        <v>14</v>
      </c>
      <c r="GV91" s="189" t="s">
        <v>14</v>
      </c>
      <c r="GW91" s="190">
        <v>44865</v>
      </c>
      <c r="GX91" s="188" t="s">
        <v>3878</v>
      </c>
      <c r="GY91" s="182">
        <v>1</v>
      </c>
      <c r="GZ91" s="182" t="s">
        <v>2699</v>
      </c>
      <c r="HA91" s="182" t="s">
        <v>30</v>
      </c>
      <c r="HB91" s="182">
        <v>2</v>
      </c>
      <c r="HC91" s="182" t="s">
        <v>14</v>
      </c>
      <c r="HD91" s="182" t="s">
        <v>14</v>
      </c>
      <c r="HE91" s="179">
        <v>44865</v>
      </c>
      <c r="HF91" s="189" t="s">
        <v>3870</v>
      </c>
      <c r="HG91" s="189">
        <v>2</v>
      </c>
      <c r="HH91" s="189" t="s">
        <v>2699</v>
      </c>
      <c r="HI91" s="189" t="s">
        <v>30</v>
      </c>
      <c r="HJ91" s="189">
        <v>2</v>
      </c>
      <c r="HK91" s="189" t="s">
        <v>14</v>
      </c>
      <c r="HL91" s="189" t="s">
        <v>14</v>
      </c>
      <c r="HM91" s="190">
        <v>44865</v>
      </c>
      <c r="HN91" s="188" t="s">
        <v>3876</v>
      </c>
      <c r="HO91" s="182">
        <v>3</v>
      </c>
      <c r="HP91" s="182" t="s">
        <v>2699</v>
      </c>
      <c r="HQ91" s="182" t="s">
        <v>30</v>
      </c>
      <c r="HR91" s="182">
        <v>2</v>
      </c>
      <c r="HS91" s="182" t="s">
        <v>14</v>
      </c>
      <c r="HT91" s="182" t="s">
        <v>14</v>
      </c>
      <c r="HU91" s="179">
        <v>44865</v>
      </c>
      <c r="HV91" s="189" t="s">
        <v>3873</v>
      </c>
      <c r="HW91" s="189">
        <v>3</v>
      </c>
      <c r="HX91" s="189" t="s">
        <v>2699</v>
      </c>
      <c r="HY91" s="189" t="s">
        <v>30</v>
      </c>
      <c r="HZ91" s="189">
        <v>2</v>
      </c>
      <c r="IA91" s="189" t="s">
        <v>14</v>
      </c>
      <c r="IB91" s="189" t="s">
        <v>14</v>
      </c>
      <c r="IC91" s="190">
        <v>44865</v>
      </c>
      <c r="ID91" s="188" t="s">
        <v>3875</v>
      </c>
      <c r="IE91" s="182">
        <v>1</v>
      </c>
      <c r="IF91" s="182" t="s">
        <v>2699</v>
      </c>
      <c r="IG91" s="182" t="s">
        <v>30</v>
      </c>
      <c r="IH91" s="182">
        <v>2</v>
      </c>
      <c r="II91" s="182" t="s">
        <v>14</v>
      </c>
      <c r="IJ91" s="182" t="s">
        <v>14</v>
      </c>
      <c r="IK91" s="179">
        <v>44865</v>
      </c>
      <c r="IL91" s="189" t="s">
        <v>3874</v>
      </c>
      <c r="IM91" s="189">
        <v>3</v>
      </c>
      <c r="IN91" s="189" t="s">
        <v>2699</v>
      </c>
      <c r="IO91" s="189" t="s">
        <v>30</v>
      </c>
      <c r="IP91" s="189">
        <v>2</v>
      </c>
      <c r="IQ91" s="189" t="s">
        <v>14</v>
      </c>
      <c r="IR91" s="189" t="s">
        <v>14</v>
      </c>
      <c r="IS91" s="190">
        <v>44865</v>
      </c>
    </row>
    <row r="92" spans="1:253" s="283" customFormat="1" ht="12.95" customHeight="1" x14ac:dyDescent="0.2">
      <c r="A92" s="283" t="s">
        <v>781</v>
      </c>
      <c r="B92" s="283" t="s">
        <v>9567</v>
      </c>
      <c r="C92" s="283" t="s">
        <v>782</v>
      </c>
      <c r="D92" s="283" t="s">
        <v>767</v>
      </c>
      <c r="E92" s="283" t="s">
        <v>8901</v>
      </c>
      <c r="F92" s="283" t="s">
        <v>4200</v>
      </c>
      <c r="G92" s="177">
        <v>220473000</v>
      </c>
      <c r="H92" s="178" t="s">
        <v>4191</v>
      </c>
      <c r="I92" s="178" t="s">
        <v>2025</v>
      </c>
      <c r="J92" s="178">
        <v>2</v>
      </c>
      <c r="K92" s="178" t="s">
        <v>4199</v>
      </c>
      <c r="L92" s="178" t="s">
        <v>4192</v>
      </c>
      <c r="M92" s="179">
        <v>44888</v>
      </c>
      <c r="N92" s="188" t="s">
        <v>2649</v>
      </c>
      <c r="O92" s="180">
        <v>142964</v>
      </c>
      <c r="P92" s="180" t="s">
        <v>2619</v>
      </c>
      <c r="Q92" s="180" t="s">
        <v>2025</v>
      </c>
      <c r="R92" s="180">
        <v>2</v>
      </c>
      <c r="S92" s="180" t="s">
        <v>2648</v>
      </c>
      <c r="T92" s="180" t="s">
        <v>2625</v>
      </c>
      <c r="U92" s="181">
        <v>44833</v>
      </c>
      <c r="V92" s="188" t="s">
        <v>1832</v>
      </c>
      <c r="W92" s="178">
        <v>15532000</v>
      </c>
      <c r="X92" s="178" t="s">
        <v>1829</v>
      </c>
      <c r="Y92" s="178" t="s">
        <v>30</v>
      </c>
      <c r="Z92" s="178">
        <v>2</v>
      </c>
      <c r="AA92" s="178" t="s">
        <v>1831</v>
      </c>
      <c r="AB92" s="178" t="s">
        <v>1830</v>
      </c>
      <c r="AC92" s="179">
        <v>44741</v>
      </c>
      <c r="AD92" s="188" t="s">
        <v>7966</v>
      </c>
      <c r="AE92" s="186">
        <v>2161000</v>
      </c>
      <c r="AF92" s="186" t="s">
        <v>7932</v>
      </c>
      <c r="AG92" s="186" t="s">
        <v>19</v>
      </c>
      <c r="AH92" s="186">
        <v>3</v>
      </c>
      <c r="AI92" s="186" t="s">
        <v>7965</v>
      </c>
      <c r="AJ92" s="186" t="s">
        <v>7933</v>
      </c>
      <c r="AK92" s="187">
        <v>44985</v>
      </c>
      <c r="AL92" s="188" t="s">
        <v>4709</v>
      </c>
      <c r="AM92" s="178">
        <v>521000</v>
      </c>
      <c r="AN92" s="178" t="s">
        <v>4706</v>
      </c>
      <c r="AO92" s="178" t="s">
        <v>19</v>
      </c>
      <c r="AP92" s="178">
        <v>3</v>
      </c>
      <c r="AQ92" s="178" t="s">
        <v>4708</v>
      </c>
      <c r="AR92" s="178" t="s">
        <v>4707</v>
      </c>
      <c r="AS92" s="179">
        <v>44919</v>
      </c>
      <c r="AT92" s="189" t="s">
        <v>802</v>
      </c>
      <c r="AU92" s="186" t="s">
        <v>14</v>
      </c>
      <c r="AV92" s="186" t="s">
        <v>14</v>
      </c>
      <c r="AW92" s="186" t="s">
        <v>14</v>
      </c>
      <c r="AX92" s="186" t="s">
        <v>14</v>
      </c>
      <c r="AY92" s="186" t="s">
        <v>800</v>
      </c>
      <c r="AZ92" s="186" t="s">
        <v>14</v>
      </c>
      <c r="BA92" s="187">
        <v>43672</v>
      </c>
      <c r="BB92" s="188" t="s">
        <v>801</v>
      </c>
      <c r="BC92" s="178" t="s">
        <v>14</v>
      </c>
      <c r="BD92" s="178" t="s">
        <v>14</v>
      </c>
      <c r="BE92" s="178" t="s">
        <v>14</v>
      </c>
      <c r="BF92" s="178" t="s">
        <v>14</v>
      </c>
      <c r="BG92" s="178" t="s">
        <v>800</v>
      </c>
      <c r="BH92" s="178" t="s">
        <v>14</v>
      </c>
      <c r="BI92" s="179">
        <v>43672</v>
      </c>
      <c r="BJ92" s="189" t="s">
        <v>7969</v>
      </c>
      <c r="BK92" s="189">
        <v>383</v>
      </c>
      <c r="BL92" s="189" t="s">
        <v>7967</v>
      </c>
      <c r="BM92" s="189" t="s">
        <v>2025</v>
      </c>
      <c r="BN92" s="189">
        <v>2</v>
      </c>
      <c r="BO92" s="189" t="s">
        <v>7968</v>
      </c>
      <c r="BP92" s="186" t="s">
        <v>1485</v>
      </c>
      <c r="BQ92" s="190">
        <v>44985</v>
      </c>
      <c r="BR92" s="188" t="s">
        <v>783</v>
      </c>
      <c r="BS92" s="182" t="s">
        <v>14</v>
      </c>
      <c r="BT92" s="182" t="s">
        <v>14</v>
      </c>
      <c r="BU92" s="182" t="s">
        <v>14</v>
      </c>
      <c r="BV92" s="182" t="s">
        <v>14</v>
      </c>
      <c r="BW92" s="182" t="s">
        <v>768</v>
      </c>
      <c r="BX92" s="182" t="s">
        <v>14</v>
      </c>
      <c r="BY92" s="179">
        <v>43648</v>
      </c>
      <c r="BZ92" s="189" t="s">
        <v>2382</v>
      </c>
      <c r="CA92" s="189" t="s">
        <v>14</v>
      </c>
      <c r="CB92" s="189" t="s">
        <v>14</v>
      </c>
      <c r="CC92" s="189" t="s">
        <v>14</v>
      </c>
      <c r="CD92" s="189" t="s">
        <v>14</v>
      </c>
      <c r="CE92" s="189" t="s">
        <v>2380</v>
      </c>
      <c r="CF92" s="189" t="s">
        <v>14</v>
      </c>
      <c r="CG92" s="190">
        <v>44803</v>
      </c>
      <c r="CH92" s="188" t="s">
        <v>10028</v>
      </c>
      <c r="CI92" s="189" t="e">
        <v>#N/A</v>
      </c>
      <c r="CJ92" s="189" t="e">
        <v>#N/A</v>
      </c>
      <c r="CK92" s="189" t="e">
        <v>#N/A</v>
      </c>
      <c r="CL92" s="189" t="e">
        <v>#N/A</v>
      </c>
      <c r="CM92" s="189" t="e">
        <v>#N/A</v>
      </c>
      <c r="CN92" s="189" t="e">
        <v>#N/A</v>
      </c>
      <c r="CO92" s="191" t="e">
        <v>#N/A</v>
      </c>
      <c r="CP92" s="189" t="s">
        <v>786</v>
      </c>
      <c r="CQ92" s="182" t="s">
        <v>14</v>
      </c>
      <c r="CR92" s="182" t="s">
        <v>14</v>
      </c>
      <c r="CS92" s="182" t="s">
        <v>14</v>
      </c>
      <c r="CT92" s="182" t="s">
        <v>14</v>
      </c>
      <c r="CU92" s="182" t="s">
        <v>768</v>
      </c>
      <c r="CV92" s="182" t="s">
        <v>14</v>
      </c>
      <c r="CW92" s="179">
        <v>43648</v>
      </c>
      <c r="CX92" s="189" t="s">
        <v>7972</v>
      </c>
      <c r="CY92" s="186">
        <v>2161000</v>
      </c>
      <c r="CZ92" s="186" t="s">
        <v>7932</v>
      </c>
      <c r="DA92" s="186" t="s">
        <v>19</v>
      </c>
      <c r="DB92" s="186">
        <v>3</v>
      </c>
      <c r="DC92" s="186" t="s">
        <v>7979</v>
      </c>
      <c r="DD92" s="186" t="s">
        <v>7933</v>
      </c>
      <c r="DE92" s="192">
        <v>44985</v>
      </c>
      <c r="DF92" s="188" t="s">
        <v>7976</v>
      </c>
      <c r="DG92" s="178">
        <v>13372000</v>
      </c>
      <c r="DH92" s="182" t="s">
        <v>7973</v>
      </c>
      <c r="DI92" s="182" t="s">
        <v>19</v>
      </c>
      <c r="DJ92" s="182">
        <v>3</v>
      </c>
      <c r="DK92" s="182" t="s">
        <v>7975</v>
      </c>
      <c r="DL92" s="182" t="s">
        <v>7974</v>
      </c>
      <c r="DM92" s="179">
        <v>44985</v>
      </c>
      <c r="DN92" s="189" t="s">
        <v>7978</v>
      </c>
      <c r="DO92" s="186">
        <v>0</v>
      </c>
      <c r="DP92" s="189" t="s">
        <v>7932</v>
      </c>
      <c r="DQ92" s="189" t="s">
        <v>19</v>
      </c>
      <c r="DR92" s="189">
        <v>3</v>
      </c>
      <c r="DS92" s="189" t="s">
        <v>7977</v>
      </c>
      <c r="DT92" s="189" t="s">
        <v>7933</v>
      </c>
      <c r="DU92" s="190">
        <v>44985</v>
      </c>
      <c r="DV92" s="188" t="s">
        <v>7980</v>
      </c>
      <c r="DW92" s="178">
        <v>2014000</v>
      </c>
      <c r="DX92" s="182" t="s">
        <v>7932</v>
      </c>
      <c r="DY92" s="182" t="s">
        <v>19</v>
      </c>
      <c r="DZ92" s="182">
        <v>3</v>
      </c>
      <c r="EA92" s="182" t="s">
        <v>7979</v>
      </c>
      <c r="EB92" s="182" t="s">
        <v>7933</v>
      </c>
      <c r="EC92" s="179">
        <v>44985</v>
      </c>
      <c r="ED92" s="189" t="s">
        <v>7981</v>
      </c>
      <c r="EE92" s="186">
        <v>147000</v>
      </c>
      <c r="EF92" s="189" t="s">
        <v>7932</v>
      </c>
      <c r="EG92" s="189" t="s">
        <v>19</v>
      </c>
      <c r="EH92" s="189">
        <v>3</v>
      </c>
      <c r="EI92" s="189" t="s">
        <v>7979</v>
      </c>
      <c r="EJ92" s="189" t="s">
        <v>7933</v>
      </c>
      <c r="EK92" s="190">
        <v>44985</v>
      </c>
      <c r="EL92" s="188" t="s">
        <v>7982</v>
      </c>
      <c r="EM92" s="178">
        <v>0</v>
      </c>
      <c r="EN92" s="182" t="s">
        <v>7932</v>
      </c>
      <c r="EO92" s="182" t="s">
        <v>19</v>
      </c>
      <c r="EP92" s="182">
        <v>3</v>
      </c>
      <c r="EQ92" s="182" t="s">
        <v>7979</v>
      </c>
      <c r="ER92" s="182" t="s">
        <v>7933</v>
      </c>
      <c r="ES92" s="179">
        <v>44985</v>
      </c>
      <c r="ET92" s="189" t="s">
        <v>7971</v>
      </c>
      <c r="EU92" s="189">
        <v>4637</v>
      </c>
      <c r="EV92" s="189" t="s">
        <v>7917</v>
      </c>
      <c r="EW92" s="189" t="s">
        <v>2025</v>
      </c>
      <c r="EX92" s="189">
        <v>2</v>
      </c>
      <c r="EY92" s="189" t="s">
        <v>7970</v>
      </c>
      <c r="EZ92" s="189" t="s">
        <v>7963</v>
      </c>
      <c r="FA92" s="190">
        <v>44985</v>
      </c>
      <c r="FB92" s="188" t="s">
        <v>785</v>
      </c>
      <c r="FC92" s="182">
        <v>5</v>
      </c>
      <c r="FD92" s="182" t="s">
        <v>14</v>
      </c>
      <c r="FE92" s="182" t="s">
        <v>30</v>
      </c>
      <c r="FF92" s="182">
        <v>2</v>
      </c>
      <c r="FG92" s="182" t="s">
        <v>784</v>
      </c>
      <c r="FH92" s="182" t="s">
        <v>14</v>
      </c>
      <c r="FI92" s="179">
        <v>43648</v>
      </c>
      <c r="FJ92" s="188" t="s">
        <v>788</v>
      </c>
      <c r="FK92" s="189" t="s">
        <v>14</v>
      </c>
      <c r="FL92" s="189" t="s">
        <v>14</v>
      </c>
      <c r="FM92" s="189" t="s">
        <v>14</v>
      </c>
      <c r="FN92" s="189" t="s">
        <v>14</v>
      </c>
      <c r="FO92" s="189" t="s">
        <v>787</v>
      </c>
      <c r="FP92" s="186" t="s">
        <v>14</v>
      </c>
      <c r="FQ92" s="187">
        <v>43648</v>
      </c>
      <c r="FR92" s="188" t="s">
        <v>790</v>
      </c>
      <c r="FS92" s="182" t="s">
        <v>14</v>
      </c>
      <c r="FT92" s="182" t="s">
        <v>14</v>
      </c>
      <c r="FU92" s="182" t="s">
        <v>14</v>
      </c>
      <c r="FV92" s="182" t="s">
        <v>14</v>
      </c>
      <c r="FW92" s="182" t="s">
        <v>789</v>
      </c>
      <c r="FX92" s="182" t="s">
        <v>14</v>
      </c>
      <c r="FY92" s="179">
        <v>43648</v>
      </c>
      <c r="FZ92" s="189" t="s">
        <v>3542</v>
      </c>
      <c r="GA92" s="189">
        <v>1</v>
      </c>
      <c r="GB92" s="189" t="s">
        <v>2699</v>
      </c>
      <c r="GC92" s="189" t="s">
        <v>30</v>
      </c>
      <c r="GD92" s="189">
        <v>2</v>
      </c>
      <c r="GE92" s="189" t="s">
        <v>14</v>
      </c>
      <c r="GF92" s="189" t="s">
        <v>14</v>
      </c>
      <c r="GG92" s="190">
        <v>44864</v>
      </c>
      <c r="GH92" s="188" t="s">
        <v>3548</v>
      </c>
      <c r="GI92" s="182">
        <v>2</v>
      </c>
      <c r="GJ92" s="182" t="s">
        <v>2699</v>
      </c>
      <c r="GK92" s="182" t="s">
        <v>30</v>
      </c>
      <c r="GL92" s="182">
        <v>2</v>
      </c>
      <c r="GM92" s="182" t="s">
        <v>14</v>
      </c>
      <c r="GN92" s="182" t="s">
        <v>14</v>
      </c>
      <c r="GO92" s="179">
        <v>44864</v>
      </c>
      <c r="GP92" s="189" t="s">
        <v>3543</v>
      </c>
      <c r="GQ92" s="189">
        <v>0</v>
      </c>
      <c r="GR92" s="189" t="s">
        <v>2699</v>
      </c>
      <c r="GS92" s="189" t="s">
        <v>30</v>
      </c>
      <c r="GT92" s="189">
        <v>2</v>
      </c>
      <c r="GU92" s="189" t="s">
        <v>14</v>
      </c>
      <c r="GV92" s="189" t="s">
        <v>14</v>
      </c>
      <c r="GW92" s="190">
        <v>44864</v>
      </c>
      <c r="GX92" s="188" t="s">
        <v>3549</v>
      </c>
      <c r="GY92" s="182">
        <v>0</v>
      </c>
      <c r="GZ92" s="182" t="s">
        <v>2699</v>
      </c>
      <c r="HA92" s="182" t="s">
        <v>30</v>
      </c>
      <c r="HB92" s="182">
        <v>2</v>
      </c>
      <c r="HC92" s="182" t="s">
        <v>14</v>
      </c>
      <c r="HD92" s="182" t="s">
        <v>14</v>
      </c>
      <c r="HE92" s="179">
        <v>44864</v>
      </c>
      <c r="HF92" s="189" t="s">
        <v>3541</v>
      </c>
      <c r="HG92" s="189">
        <v>0</v>
      </c>
      <c r="HH92" s="189" t="s">
        <v>2699</v>
      </c>
      <c r="HI92" s="189" t="s">
        <v>30</v>
      </c>
      <c r="HJ92" s="189">
        <v>2</v>
      </c>
      <c r="HK92" s="189" t="s">
        <v>14</v>
      </c>
      <c r="HL92" s="189" t="s">
        <v>14</v>
      </c>
      <c r="HM92" s="190">
        <v>44864</v>
      </c>
      <c r="HN92" s="188" t="s">
        <v>3547</v>
      </c>
      <c r="HO92" s="182">
        <v>0</v>
      </c>
      <c r="HP92" s="182" t="s">
        <v>2699</v>
      </c>
      <c r="HQ92" s="182" t="s">
        <v>30</v>
      </c>
      <c r="HR92" s="182">
        <v>2</v>
      </c>
      <c r="HS92" s="182" t="s">
        <v>14</v>
      </c>
      <c r="HT92" s="182" t="s">
        <v>14</v>
      </c>
      <c r="HU92" s="179">
        <v>44864</v>
      </c>
      <c r="HV92" s="189" t="s">
        <v>3544</v>
      </c>
      <c r="HW92" s="189">
        <v>2</v>
      </c>
      <c r="HX92" s="189" t="s">
        <v>2699</v>
      </c>
      <c r="HY92" s="189" t="s">
        <v>30</v>
      </c>
      <c r="HZ92" s="189">
        <v>2</v>
      </c>
      <c r="IA92" s="189" t="s">
        <v>14</v>
      </c>
      <c r="IB92" s="189" t="s">
        <v>14</v>
      </c>
      <c r="IC92" s="190">
        <v>44864</v>
      </c>
      <c r="ID92" s="188" t="s">
        <v>3546</v>
      </c>
      <c r="IE92" s="182">
        <v>1</v>
      </c>
      <c r="IF92" s="182" t="s">
        <v>2699</v>
      </c>
      <c r="IG92" s="182" t="s">
        <v>30</v>
      </c>
      <c r="IH92" s="182">
        <v>2</v>
      </c>
      <c r="II92" s="182" t="s">
        <v>14</v>
      </c>
      <c r="IJ92" s="182" t="s">
        <v>14</v>
      </c>
      <c r="IK92" s="179">
        <v>44864</v>
      </c>
      <c r="IL92" s="189" t="s">
        <v>3545</v>
      </c>
      <c r="IM92" s="189">
        <v>3</v>
      </c>
      <c r="IN92" s="189" t="s">
        <v>2699</v>
      </c>
      <c r="IO92" s="189" t="s">
        <v>30</v>
      </c>
      <c r="IP92" s="189">
        <v>2</v>
      </c>
      <c r="IQ92" s="189" t="s">
        <v>14</v>
      </c>
      <c r="IR92" s="189" t="s">
        <v>14</v>
      </c>
      <c r="IS92" s="190">
        <v>44864</v>
      </c>
    </row>
    <row r="93" spans="1:253" s="283" customFormat="1" ht="12.95" customHeight="1" x14ac:dyDescent="0.2">
      <c r="A93" s="283" t="s">
        <v>765</v>
      </c>
      <c r="B93" s="283" t="s">
        <v>9289</v>
      </c>
      <c r="C93" s="283" t="s">
        <v>766</v>
      </c>
      <c r="D93" s="283" t="s">
        <v>767</v>
      </c>
      <c r="E93" s="283" t="s">
        <v>8901</v>
      </c>
      <c r="F93" s="283" t="s">
        <v>4198</v>
      </c>
      <c r="G93" s="177">
        <v>220473000</v>
      </c>
      <c r="H93" s="178" t="s">
        <v>4191</v>
      </c>
      <c r="I93" s="178" t="s">
        <v>2025</v>
      </c>
      <c r="J93" s="178">
        <v>2</v>
      </c>
      <c r="K93" s="178" t="s">
        <v>4197</v>
      </c>
      <c r="L93" s="178" t="s">
        <v>4192</v>
      </c>
      <c r="M93" s="179">
        <v>44888</v>
      </c>
      <c r="N93" s="188" t="s">
        <v>2633</v>
      </c>
      <c r="O93" s="180">
        <v>157918</v>
      </c>
      <c r="P93" s="180" t="s">
        <v>2619</v>
      </c>
      <c r="Q93" s="180" t="s">
        <v>2025</v>
      </c>
      <c r="R93" s="180">
        <v>2</v>
      </c>
      <c r="S93" s="180" t="s">
        <v>2632</v>
      </c>
      <c r="T93" s="180" t="s">
        <v>2625</v>
      </c>
      <c r="U93" s="181">
        <v>44833</v>
      </c>
      <c r="V93" s="188" t="s">
        <v>7954</v>
      </c>
      <c r="W93" s="178">
        <v>15595000</v>
      </c>
      <c r="X93" s="178" t="s">
        <v>7932</v>
      </c>
      <c r="Y93" s="178" t="s">
        <v>2025</v>
      </c>
      <c r="Z93" s="178">
        <v>2</v>
      </c>
      <c r="AA93" s="178" t="s">
        <v>7953</v>
      </c>
      <c r="AB93" s="178" t="s">
        <v>7933</v>
      </c>
      <c r="AC93" s="179">
        <v>44985</v>
      </c>
      <c r="AD93" s="188" t="s">
        <v>7956</v>
      </c>
      <c r="AE93" s="186">
        <v>15595000</v>
      </c>
      <c r="AF93" s="186" t="s">
        <v>7932</v>
      </c>
      <c r="AG93" s="186" t="s">
        <v>2025</v>
      </c>
      <c r="AH93" s="186">
        <v>2</v>
      </c>
      <c r="AI93" s="186" t="s">
        <v>7955</v>
      </c>
      <c r="AJ93" s="186" t="s">
        <v>7933</v>
      </c>
      <c r="AK93" s="187">
        <v>44985</v>
      </c>
      <c r="AL93" s="188" t="s">
        <v>7960</v>
      </c>
      <c r="AM93" s="178">
        <v>4311000</v>
      </c>
      <c r="AN93" s="178" t="s">
        <v>7957</v>
      </c>
      <c r="AO93" s="178" t="s">
        <v>2025</v>
      </c>
      <c r="AP93" s="178">
        <v>2</v>
      </c>
      <c r="AQ93" s="178" t="s">
        <v>7959</v>
      </c>
      <c r="AR93" s="178" t="s">
        <v>7958</v>
      </c>
      <c r="AS93" s="179">
        <v>44985</v>
      </c>
      <c r="AT93" s="189" t="s">
        <v>803</v>
      </c>
      <c r="AU93" s="186" t="s">
        <v>14</v>
      </c>
      <c r="AV93" s="186" t="s">
        <v>14</v>
      </c>
      <c r="AW93" s="186" t="s">
        <v>14</v>
      </c>
      <c r="AX93" s="186" t="s">
        <v>14</v>
      </c>
      <c r="AY93" s="186" t="s">
        <v>800</v>
      </c>
      <c r="AZ93" s="186" t="s">
        <v>14</v>
      </c>
      <c r="BA93" s="187">
        <v>43672</v>
      </c>
      <c r="BB93" s="188" t="s">
        <v>2647</v>
      </c>
      <c r="BC93" s="178">
        <v>1529500</v>
      </c>
      <c r="BD93" s="178" t="s">
        <v>2644</v>
      </c>
      <c r="BE93" s="178" t="s">
        <v>2025</v>
      </c>
      <c r="BF93" s="178">
        <v>2</v>
      </c>
      <c r="BG93" s="178" t="s">
        <v>2646</v>
      </c>
      <c r="BH93" s="178" t="s">
        <v>2645</v>
      </c>
      <c r="BI93" s="179">
        <v>44833</v>
      </c>
      <c r="BJ93" s="189" t="s">
        <v>7962</v>
      </c>
      <c r="BK93" s="189">
        <v>1663</v>
      </c>
      <c r="BL93" s="189" t="s">
        <v>7940</v>
      </c>
      <c r="BM93" s="189" t="s">
        <v>2025</v>
      </c>
      <c r="BN93" s="189">
        <v>2</v>
      </c>
      <c r="BO93" s="189" t="s">
        <v>7961</v>
      </c>
      <c r="BP93" s="186" t="s">
        <v>1485</v>
      </c>
      <c r="BQ93" s="190">
        <v>44985</v>
      </c>
      <c r="BR93" s="188" t="s">
        <v>769</v>
      </c>
      <c r="BS93" s="182" t="s">
        <v>14</v>
      </c>
      <c r="BT93" s="182" t="s">
        <v>14</v>
      </c>
      <c r="BU93" s="182" t="s">
        <v>14</v>
      </c>
      <c r="BV93" s="182" t="s">
        <v>14</v>
      </c>
      <c r="BW93" s="182" t="s">
        <v>768</v>
      </c>
      <c r="BX93" s="182" t="s">
        <v>14</v>
      </c>
      <c r="BY93" s="179">
        <v>43647</v>
      </c>
      <c r="BZ93" s="189" t="s">
        <v>2383</v>
      </c>
      <c r="CA93" s="189" t="s">
        <v>14</v>
      </c>
      <c r="CB93" s="189" t="s">
        <v>14</v>
      </c>
      <c r="CC93" s="189" t="s">
        <v>14</v>
      </c>
      <c r="CD93" s="189" t="s">
        <v>14</v>
      </c>
      <c r="CE93" s="189" t="s">
        <v>2380</v>
      </c>
      <c r="CF93" s="189" t="s">
        <v>14</v>
      </c>
      <c r="CG93" s="190">
        <v>44803</v>
      </c>
      <c r="CH93" s="188" t="s">
        <v>10029</v>
      </c>
      <c r="CI93" s="189" t="e">
        <v>#N/A</v>
      </c>
      <c r="CJ93" s="189" t="e">
        <v>#N/A</v>
      </c>
      <c r="CK93" s="189" t="e">
        <v>#N/A</v>
      </c>
      <c r="CL93" s="189" t="e">
        <v>#N/A</v>
      </c>
      <c r="CM93" s="189" t="e">
        <v>#N/A</v>
      </c>
      <c r="CN93" s="189" t="e">
        <v>#N/A</v>
      </c>
      <c r="CO93" s="191" t="e">
        <v>#N/A</v>
      </c>
      <c r="CP93" s="189" t="s">
        <v>775</v>
      </c>
      <c r="CQ93" s="182" t="s">
        <v>14</v>
      </c>
      <c r="CR93" s="182" t="s">
        <v>772</v>
      </c>
      <c r="CS93" s="182" t="s">
        <v>14</v>
      </c>
      <c r="CT93" s="182" t="s">
        <v>14</v>
      </c>
      <c r="CU93" s="182" t="s">
        <v>774</v>
      </c>
      <c r="CV93" s="182" t="s">
        <v>773</v>
      </c>
      <c r="CW93" s="179">
        <v>43647</v>
      </c>
      <c r="CX93" s="189" t="s">
        <v>1828</v>
      </c>
      <c r="CY93" s="186">
        <v>8400000</v>
      </c>
      <c r="CZ93" s="186" t="s">
        <v>1826</v>
      </c>
      <c r="DA93" s="186" t="s">
        <v>2025</v>
      </c>
      <c r="DB93" s="186">
        <v>2</v>
      </c>
      <c r="DC93" s="186" t="s">
        <v>2636</v>
      </c>
      <c r="DD93" s="186" t="s">
        <v>1827</v>
      </c>
      <c r="DE93" s="192">
        <v>44833</v>
      </c>
      <c r="DF93" s="188" t="s">
        <v>2637</v>
      </c>
      <c r="DG93" s="178">
        <v>0</v>
      </c>
      <c r="DH93" s="182" t="s">
        <v>2634</v>
      </c>
      <c r="DI93" s="182" t="s">
        <v>2025</v>
      </c>
      <c r="DJ93" s="182">
        <v>2</v>
      </c>
      <c r="DK93" s="182" t="s">
        <v>2636</v>
      </c>
      <c r="DL93" s="182" t="s">
        <v>2635</v>
      </c>
      <c r="DM93" s="179">
        <v>44833</v>
      </c>
      <c r="DN93" s="189" t="s">
        <v>2640</v>
      </c>
      <c r="DO93" s="186">
        <v>7651000</v>
      </c>
      <c r="DP93" s="189" t="s">
        <v>2638</v>
      </c>
      <c r="DQ93" s="189" t="s">
        <v>2025</v>
      </c>
      <c r="DR93" s="189">
        <v>2</v>
      </c>
      <c r="DS93" s="189" t="s">
        <v>2636</v>
      </c>
      <c r="DT93" s="189" t="s">
        <v>2639</v>
      </c>
      <c r="DU93" s="190">
        <v>44833</v>
      </c>
      <c r="DV93" s="188" t="s">
        <v>2641</v>
      </c>
      <c r="DW93" s="178">
        <v>4600000</v>
      </c>
      <c r="DX93" s="182" t="s">
        <v>1826</v>
      </c>
      <c r="DY93" s="182" t="s">
        <v>2025</v>
      </c>
      <c r="DZ93" s="182">
        <v>2</v>
      </c>
      <c r="EA93" s="182" t="s">
        <v>2636</v>
      </c>
      <c r="EB93" s="182" t="s">
        <v>1827</v>
      </c>
      <c r="EC93" s="179">
        <v>44833</v>
      </c>
      <c r="ED93" s="189" t="s">
        <v>2642</v>
      </c>
      <c r="EE93" s="186">
        <v>3800000</v>
      </c>
      <c r="EF93" s="189" t="s">
        <v>1826</v>
      </c>
      <c r="EG93" s="189" t="s">
        <v>2025</v>
      </c>
      <c r="EH93" s="189">
        <v>2</v>
      </c>
      <c r="EI93" s="189" t="s">
        <v>2636</v>
      </c>
      <c r="EJ93" s="189" t="s">
        <v>1827</v>
      </c>
      <c r="EK93" s="190">
        <v>44833</v>
      </c>
      <c r="EL93" s="188" t="s">
        <v>2643</v>
      </c>
      <c r="EM93" s="178">
        <v>0</v>
      </c>
      <c r="EN93" s="182" t="s">
        <v>1826</v>
      </c>
      <c r="EO93" s="182" t="s">
        <v>19</v>
      </c>
      <c r="EP93" s="182">
        <v>3</v>
      </c>
      <c r="EQ93" s="182" t="s">
        <v>2636</v>
      </c>
      <c r="ER93" s="182" t="s">
        <v>1827</v>
      </c>
      <c r="ES93" s="179">
        <v>44833</v>
      </c>
      <c r="ET93" s="189" t="s">
        <v>7964</v>
      </c>
      <c r="EU93" s="189">
        <v>4637</v>
      </c>
      <c r="EV93" s="189" t="s">
        <v>7917</v>
      </c>
      <c r="EW93" s="189" t="s">
        <v>2025</v>
      </c>
      <c r="EX93" s="189">
        <v>2</v>
      </c>
      <c r="EY93" s="189" t="s">
        <v>7918</v>
      </c>
      <c r="EZ93" s="189" t="s">
        <v>7963</v>
      </c>
      <c r="FA93" s="190">
        <v>44985</v>
      </c>
      <c r="FB93" s="188" t="s">
        <v>771</v>
      </c>
      <c r="FC93" s="182">
        <v>4</v>
      </c>
      <c r="FD93" s="182" t="s">
        <v>14</v>
      </c>
      <c r="FE93" s="182" t="s">
        <v>14</v>
      </c>
      <c r="FF93" s="182" t="s">
        <v>14</v>
      </c>
      <c r="FG93" s="182" t="s">
        <v>770</v>
      </c>
      <c r="FH93" s="182" t="s">
        <v>14</v>
      </c>
      <c r="FI93" s="179">
        <v>43647</v>
      </c>
      <c r="FJ93" s="188" t="s">
        <v>776</v>
      </c>
      <c r="FK93" s="189" t="s">
        <v>14</v>
      </c>
      <c r="FL93" s="189" t="s">
        <v>14</v>
      </c>
      <c r="FM93" s="189" t="s">
        <v>14</v>
      </c>
      <c r="FN93" s="189" t="s">
        <v>14</v>
      </c>
      <c r="FO93" s="189" t="s">
        <v>768</v>
      </c>
      <c r="FP93" s="186" t="s">
        <v>14</v>
      </c>
      <c r="FQ93" s="187">
        <v>43647</v>
      </c>
      <c r="FR93" s="188" t="s">
        <v>780</v>
      </c>
      <c r="FS93" s="182">
        <v>800000</v>
      </c>
      <c r="FT93" s="182" t="s">
        <v>777</v>
      </c>
      <c r="FU93" s="182" t="s">
        <v>30</v>
      </c>
      <c r="FV93" s="182">
        <v>2</v>
      </c>
      <c r="FW93" s="182" t="s">
        <v>779</v>
      </c>
      <c r="FX93" s="182" t="s">
        <v>778</v>
      </c>
      <c r="FY93" s="179">
        <v>43647</v>
      </c>
      <c r="FZ93" s="189" t="s">
        <v>3551</v>
      </c>
      <c r="GA93" s="189">
        <v>1</v>
      </c>
      <c r="GB93" s="189" t="s">
        <v>2699</v>
      </c>
      <c r="GC93" s="189" t="s">
        <v>30</v>
      </c>
      <c r="GD93" s="189">
        <v>2</v>
      </c>
      <c r="GE93" s="189" t="s">
        <v>14</v>
      </c>
      <c r="GF93" s="189" t="s">
        <v>14</v>
      </c>
      <c r="GG93" s="190">
        <v>44864</v>
      </c>
      <c r="GH93" s="188" t="s">
        <v>3557</v>
      </c>
      <c r="GI93" s="182">
        <v>3</v>
      </c>
      <c r="GJ93" s="182" t="s">
        <v>2699</v>
      </c>
      <c r="GK93" s="182" t="s">
        <v>30</v>
      </c>
      <c r="GL93" s="182">
        <v>2</v>
      </c>
      <c r="GM93" s="182" t="s">
        <v>14</v>
      </c>
      <c r="GN93" s="182" t="s">
        <v>14</v>
      </c>
      <c r="GO93" s="179">
        <v>44864</v>
      </c>
      <c r="GP93" s="189" t="s">
        <v>3552</v>
      </c>
      <c r="GQ93" s="189">
        <v>1</v>
      </c>
      <c r="GR93" s="189" t="s">
        <v>2699</v>
      </c>
      <c r="GS93" s="189" t="s">
        <v>30</v>
      </c>
      <c r="GT93" s="189">
        <v>2</v>
      </c>
      <c r="GU93" s="189" t="s">
        <v>14</v>
      </c>
      <c r="GV93" s="189" t="s">
        <v>14</v>
      </c>
      <c r="GW93" s="190">
        <v>44864</v>
      </c>
      <c r="GX93" s="188" t="s">
        <v>3558</v>
      </c>
      <c r="GY93" s="182">
        <v>1</v>
      </c>
      <c r="GZ93" s="182" t="s">
        <v>2699</v>
      </c>
      <c r="HA93" s="182" t="s">
        <v>30</v>
      </c>
      <c r="HB93" s="182">
        <v>2</v>
      </c>
      <c r="HC93" s="182" t="s">
        <v>14</v>
      </c>
      <c r="HD93" s="182" t="s">
        <v>14</v>
      </c>
      <c r="HE93" s="179">
        <v>44864</v>
      </c>
      <c r="HF93" s="189" t="s">
        <v>3550</v>
      </c>
      <c r="HG93" s="189">
        <v>2</v>
      </c>
      <c r="HH93" s="189" t="s">
        <v>2699</v>
      </c>
      <c r="HI93" s="189" t="s">
        <v>30</v>
      </c>
      <c r="HJ93" s="189">
        <v>2</v>
      </c>
      <c r="HK93" s="189" t="s">
        <v>14</v>
      </c>
      <c r="HL93" s="189" t="s">
        <v>14</v>
      </c>
      <c r="HM93" s="190">
        <v>44864</v>
      </c>
      <c r="HN93" s="188" t="s">
        <v>3556</v>
      </c>
      <c r="HO93" s="182">
        <v>3</v>
      </c>
      <c r="HP93" s="182" t="s">
        <v>2699</v>
      </c>
      <c r="HQ93" s="182" t="s">
        <v>30</v>
      </c>
      <c r="HR93" s="182">
        <v>2</v>
      </c>
      <c r="HS93" s="182" t="s">
        <v>14</v>
      </c>
      <c r="HT93" s="182" t="s">
        <v>14</v>
      </c>
      <c r="HU93" s="179">
        <v>44864</v>
      </c>
      <c r="HV93" s="189" t="s">
        <v>3553</v>
      </c>
      <c r="HW93" s="189">
        <v>3</v>
      </c>
      <c r="HX93" s="189" t="s">
        <v>2699</v>
      </c>
      <c r="HY93" s="189" t="s">
        <v>30</v>
      </c>
      <c r="HZ93" s="189">
        <v>2</v>
      </c>
      <c r="IA93" s="189" t="s">
        <v>14</v>
      </c>
      <c r="IB93" s="189" t="s">
        <v>14</v>
      </c>
      <c r="IC93" s="190">
        <v>44864</v>
      </c>
      <c r="ID93" s="188" t="s">
        <v>3555</v>
      </c>
      <c r="IE93" s="182">
        <v>1</v>
      </c>
      <c r="IF93" s="182" t="s">
        <v>2699</v>
      </c>
      <c r="IG93" s="182" t="s">
        <v>30</v>
      </c>
      <c r="IH93" s="182">
        <v>2</v>
      </c>
      <c r="II93" s="182" t="s">
        <v>14</v>
      </c>
      <c r="IJ93" s="182" t="s">
        <v>14</v>
      </c>
      <c r="IK93" s="179">
        <v>44864</v>
      </c>
      <c r="IL93" s="189" t="s">
        <v>3554</v>
      </c>
      <c r="IM93" s="189">
        <v>3</v>
      </c>
      <c r="IN93" s="189" t="s">
        <v>2699</v>
      </c>
      <c r="IO93" s="189" t="s">
        <v>30</v>
      </c>
      <c r="IP93" s="189">
        <v>2</v>
      </c>
      <c r="IQ93" s="189" t="s">
        <v>14</v>
      </c>
      <c r="IR93" s="189" t="s">
        <v>14</v>
      </c>
      <c r="IS93" s="190">
        <v>44864</v>
      </c>
    </row>
    <row r="94" spans="1:253" s="283" customFormat="1" ht="12.95" customHeight="1" x14ac:dyDescent="0.2">
      <c r="A94" s="283" t="s">
        <v>921</v>
      </c>
      <c r="B94" s="283" t="s">
        <v>9499</v>
      </c>
      <c r="C94" s="283" t="s">
        <v>922</v>
      </c>
      <c r="D94" s="283" t="s">
        <v>767</v>
      </c>
      <c r="E94" s="283" t="s">
        <v>8901</v>
      </c>
      <c r="F94" s="283" t="s">
        <v>4196</v>
      </c>
      <c r="G94" s="177">
        <v>220473000</v>
      </c>
      <c r="H94" s="178" t="s">
        <v>4191</v>
      </c>
      <c r="I94" s="178" t="s">
        <v>2025</v>
      </c>
      <c r="J94" s="178">
        <v>2</v>
      </c>
      <c r="K94" s="178" t="s">
        <v>4195</v>
      </c>
      <c r="L94" s="178" t="s">
        <v>4192</v>
      </c>
      <c r="M94" s="179">
        <v>44888</v>
      </c>
      <c r="N94" s="188" t="s">
        <v>2627</v>
      </c>
      <c r="O94" s="180">
        <v>237708</v>
      </c>
      <c r="P94" s="180" t="s">
        <v>2619</v>
      </c>
      <c r="Q94" s="180" t="s">
        <v>2025</v>
      </c>
      <c r="R94" s="180">
        <v>2</v>
      </c>
      <c r="S94" s="180" t="s">
        <v>2626</v>
      </c>
      <c r="T94" s="180" t="s">
        <v>2625</v>
      </c>
      <c r="U94" s="181">
        <v>44833</v>
      </c>
      <c r="V94" s="188" t="s">
        <v>2631</v>
      </c>
      <c r="W94" s="178">
        <v>41531000</v>
      </c>
      <c r="X94" s="178" t="s">
        <v>2628</v>
      </c>
      <c r="Y94" s="178" t="s">
        <v>2025</v>
      </c>
      <c r="Z94" s="178">
        <v>2</v>
      </c>
      <c r="AA94" s="178" t="s">
        <v>2630</v>
      </c>
      <c r="AB94" s="178" t="s">
        <v>2629</v>
      </c>
      <c r="AC94" s="179">
        <v>44833</v>
      </c>
      <c r="AD94" s="188" t="s">
        <v>7935</v>
      </c>
      <c r="AE94" s="186">
        <v>4783000</v>
      </c>
      <c r="AF94" s="186" t="s">
        <v>7932</v>
      </c>
      <c r="AG94" s="186" t="s">
        <v>19</v>
      </c>
      <c r="AH94" s="186">
        <v>3</v>
      </c>
      <c r="AI94" s="186" t="s">
        <v>7934</v>
      </c>
      <c r="AJ94" s="186" t="s">
        <v>7933</v>
      </c>
      <c r="AK94" s="187">
        <v>44985</v>
      </c>
      <c r="AL94" s="188" t="s">
        <v>7939</v>
      </c>
      <c r="AM94" s="178">
        <v>605000</v>
      </c>
      <c r="AN94" s="178" t="s">
        <v>7936</v>
      </c>
      <c r="AO94" s="178" t="s">
        <v>2025</v>
      </c>
      <c r="AP94" s="178">
        <v>2</v>
      </c>
      <c r="AQ94" s="178" t="s">
        <v>7938</v>
      </c>
      <c r="AR94" s="178" t="s">
        <v>7937</v>
      </c>
      <c r="AS94" s="179">
        <v>44985</v>
      </c>
      <c r="AT94" s="189" t="s">
        <v>930</v>
      </c>
      <c r="AU94" s="186" t="s">
        <v>14</v>
      </c>
      <c r="AV94" s="186" t="s">
        <v>14</v>
      </c>
      <c r="AW94" s="186" t="s">
        <v>14</v>
      </c>
      <c r="AX94" s="186" t="s">
        <v>14</v>
      </c>
      <c r="AY94" s="186" t="s">
        <v>800</v>
      </c>
      <c r="AZ94" s="186" t="s">
        <v>14</v>
      </c>
      <c r="BA94" s="187">
        <v>43815</v>
      </c>
      <c r="BB94" s="188" t="s">
        <v>929</v>
      </c>
      <c r="BC94" s="178" t="s">
        <v>14</v>
      </c>
      <c r="BD94" s="178" t="s">
        <v>14</v>
      </c>
      <c r="BE94" s="178" t="s">
        <v>14</v>
      </c>
      <c r="BF94" s="178" t="s">
        <v>14</v>
      </c>
      <c r="BG94" s="178" t="s">
        <v>800</v>
      </c>
      <c r="BH94" s="178" t="s">
        <v>14</v>
      </c>
      <c r="BI94" s="179">
        <v>43815</v>
      </c>
      <c r="BJ94" s="189" t="s">
        <v>7942</v>
      </c>
      <c r="BK94" s="189">
        <v>1765</v>
      </c>
      <c r="BL94" s="189" t="s">
        <v>7940</v>
      </c>
      <c r="BM94" s="189" t="s">
        <v>2025</v>
      </c>
      <c r="BN94" s="189">
        <v>2</v>
      </c>
      <c r="BO94" s="189" t="s">
        <v>7941</v>
      </c>
      <c r="BP94" s="186" t="s">
        <v>1485</v>
      </c>
      <c r="BQ94" s="190">
        <v>44985</v>
      </c>
      <c r="BR94" s="188" t="s">
        <v>2395</v>
      </c>
      <c r="BS94" s="182" t="s">
        <v>14</v>
      </c>
      <c r="BT94" s="182" t="s">
        <v>14</v>
      </c>
      <c r="BU94" s="182" t="s">
        <v>14</v>
      </c>
      <c r="BV94" s="182" t="s">
        <v>14</v>
      </c>
      <c r="BW94" s="182" t="s">
        <v>2380</v>
      </c>
      <c r="BX94" s="182" t="s">
        <v>14</v>
      </c>
      <c r="BY94" s="179">
        <v>44803</v>
      </c>
      <c r="BZ94" s="189" t="s">
        <v>2384</v>
      </c>
      <c r="CA94" s="189" t="s">
        <v>14</v>
      </c>
      <c r="CB94" s="189" t="s">
        <v>14</v>
      </c>
      <c r="CC94" s="189" t="s">
        <v>14</v>
      </c>
      <c r="CD94" s="189" t="s">
        <v>14</v>
      </c>
      <c r="CE94" s="189" t="s">
        <v>2380</v>
      </c>
      <c r="CF94" s="189" t="s">
        <v>14</v>
      </c>
      <c r="CG94" s="190">
        <v>44803</v>
      </c>
      <c r="CH94" s="188" t="s">
        <v>10030</v>
      </c>
      <c r="CI94" s="189" t="e">
        <v>#N/A</v>
      </c>
      <c r="CJ94" s="189" t="e">
        <v>#N/A</v>
      </c>
      <c r="CK94" s="189" t="e">
        <v>#N/A</v>
      </c>
      <c r="CL94" s="189" t="e">
        <v>#N/A</v>
      </c>
      <c r="CM94" s="189" t="e">
        <v>#N/A</v>
      </c>
      <c r="CN94" s="189" t="e">
        <v>#N/A</v>
      </c>
      <c r="CO94" s="191" t="e">
        <v>#N/A</v>
      </c>
      <c r="CP94" s="189" t="s">
        <v>928</v>
      </c>
      <c r="CQ94" s="182">
        <v>49</v>
      </c>
      <c r="CR94" s="182" t="s">
        <v>925</v>
      </c>
      <c r="CS94" s="182" t="s">
        <v>19</v>
      </c>
      <c r="CT94" s="182">
        <v>3</v>
      </c>
      <c r="CU94" s="182" t="s">
        <v>927</v>
      </c>
      <c r="CV94" s="182" t="s">
        <v>926</v>
      </c>
      <c r="CW94" s="179">
        <v>43815</v>
      </c>
      <c r="CX94" s="189" t="s">
        <v>7944</v>
      </c>
      <c r="CY94" s="186">
        <v>4784000</v>
      </c>
      <c r="CZ94" s="186" t="s">
        <v>7932</v>
      </c>
      <c r="DA94" s="186" t="s">
        <v>19</v>
      </c>
      <c r="DB94" s="186">
        <v>3</v>
      </c>
      <c r="DC94" s="186" t="s">
        <v>7949</v>
      </c>
      <c r="DD94" s="186" t="s">
        <v>7933</v>
      </c>
      <c r="DE94" s="192">
        <v>44985</v>
      </c>
      <c r="DF94" s="188" t="s">
        <v>7946</v>
      </c>
      <c r="DG94" s="178">
        <v>36748000</v>
      </c>
      <c r="DH94" s="182" t="s">
        <v>7932</v>
      </c>
      <c r="DI94" s="182" t="s">
        <v>19</v>
      </c>
      <c r="DJ94" s="182">
        <v>3</v>
      </c>
      <c r="DK94" s="182" t="s">
        <v>7945</v>
      </c>
      <c r="DL94" s="182" t="s">
        <v>7933</v>
      </c>
      <c r="DM94" s="179">
        <v>44985</v>
      </c>
      <c r="DN94" s="189" t="s">
        <v>7948</v>
      </c>
      <c r="DO94" s="186">
        <v>0</v>
      </c>
      <c r="DP94" s="189" t="s">
        <v>7932</v>
      </c>
      <c r="DQ94" s="189" t="s">
        <v>19</v>
      </c>
      <c r="DR94" s="189">
        <v>3</v>
      </c>
      <c r="DS94" s="189" t="s">
        <v>7947</v>
      </c>
      <c r="DT94" s="189" t="s">
        <v>7933</v>
      </c>
      <c r="DU94" s="190">
        <v>44985</v>
      </c>
      <c r="DV94" s="188" t="s">
        <v>7950</v>
      </c>
      <c r="DW94" s="178">
        <v>4608000</v>
      </c>
      <c r="DX94" s="182" t="s">
        <v>7932</v>
      </c>
      <c r="DY94" s="182" t="s">
        <v>19</v>
      </c>
      <c r="DZ94" s="182">
        <v>3</v>
      </c>
      <c r="EA94" s="182" t="s">
        <v>7949</v>
      </c>
      <c r="EB94" s="182" t="s">
        <v>7933</v>
      </c>
      <c r="EC94" s="179">
        <v>44985</v>
      </c>
      <c r="ED94" s="189" t="s">
        <v>7951</v>
      </c>
      <c r="EE94" s="186">
        <v>176000</v>
      </c>
      <c r="EF94" s="189" t="s">
        <v>7932</v>
      </c>
      <c r="EG94" s="189" t="s">
        <v>19</v>
      </c>
      <c r="EH94" s="189">
        <v>3</v>
      </c>
      <c r="EI94" s="189" t="s">
        <v>7949</v>
      </c>
      <c r="EJ94" s="189" t="s">
        <v>7933</v>
      </c>
      <c r="EK94" s="190">
        <v>44985</v>
      </c>
      <c r="EL94" s="188" t="s">
        <v>7952</v>
      </c>
      <c r="EM94" s="178">
        <v>0</v>
      </c>
      <c r="EN94" s="182" t="s">
        <v>7932</v>
      </c>
      <c r="EO94" s="182" t="s">
        <v>19</v>
      </c>
      <c r="EP94" s="182">
        <v>3</v>
      </c>
      <c r="EQ94" s="182" t="s">
        <v>7949</v>
      </c>
      <c r="ER94" s="182" t="s">
        <v>7933</v>
      </c>
      <c r="ES94" s="179">
        <v>44985</v>
      </c>
      <c r="ET94" s="189" t="s">
        <v>7943</v>
      </c>
      <c r="EU94" s="189">
        <v>4637</v>
      </c>
      <c r="EV94" s="189" t="s">
        <v>7917</v>
      </c>
      <c r="EW94" s="189" t="s">
        <v>2025</v>
      </c>
      <c r="EX94" s="189">
        <v>2</v>
      </c>
      <c r="EY94" s="189" t="s">
        <v>7918</v>
      </c>
      <c r="EZ94" s="189" t="s">
        <v>1485</v>
      </c>
      <c r="FA94" s="190">
        <v>44985</v>
      </c>
      <c r="FB94" s="188" t="s">
        <v>924</v>
      </c>
      <c r="FC94" s="182">
        <v>5</v>
      </c>
      <c r="FD94" s="182" t="s">
        <v>14</v>
      </c>
      <c r="FE94" s="182" t="s">
        <v>74</v>
      </c>
      <c r="FF94" s="182">
        <v>1</v>
      </c>
      <c r="FG94" s="182" t="s">
        <v>923</v>
      </c>
      <c r="FH94" s="182" t="s">
        <v>14</v>
      </c>
      <c r="FI94" s="179">
        <v>43815</v>
      </c>
      <c r="FJ94" s="188" t="s">
        <v>939</v>
      </c>
      <c r="FK94" s="189" t="s">
        <v>14</v>
      </c>
      <c r="FL94" s="189" t="s">
        <v>14</v>
      </c>
      <c r="FM94" s="189" t="s">
        <v>14</v>
      </c>
      <c r="FN94" s="189" t="s">
        <v>14</v>
      </c>
      <c r="FO94" s="189" t="s">
        <v>14</v>
      </c>
      <c r="FP94" s="186" t="s">
        <v>14</v>
      </c>
      <c r="FQ94" s="187">
        <v>43818</v>
      </c>
      <c r="FR94" s="188" t="s">
        <v>940</v>
      </c>
      <c r="FS94" s="182" t="s">
        <v>14</v>
      </c>
      <c r="FT94" s="182" t="s">
        <v>14</v>
      </c>
      <c r="FU94" s="182" t="s">
        <v>14</v>
      </c>
      <c r="FV94" s="182" t="s">
        <v>14</v>
      </c>
      <c r="FW94" s="182" t="s">
        <v>14</v>
      </c>
      <c r="FX94" s="182" t="s">
        <v>14</v>
      </c>
      <c r="FY94" s="179">
        <v>43818</v>
      </c>
      <c r="FZ94" s="189" t="s">
        <v>3560</v>
      </c>
      <c r="GA94" s="189">
        <v>1</v>
      </c>
      <c r="GB94" s="189" t="s">
        <v>2699</v>
      </c>
      <c r="GC94" s="189" t="s">
        <v>30</v>
      </c>
      <c r="GD94" s="189">
        <v>2</v>
      </c>
      <c r="GE94" s="189" t="s">
        <v>14</v>
      </c>
      <c r="GF94" s="189" t="s">
        <v>14</v>
      </c>
      <c r="GG94" s="190">
        <v>44864</v>
      </c>
      <c r="GH94" s="188" t="s">
        <v>3566</v>
      </c>
      <c r="GI94" s="182">
        <v>2</v>
      </c>
      <c r="GJ94" s="182" t="s">
        <v>2699</v>
      </c>
      <c r="GK94" s="182" t="s">
        <v>30</v>
      </c>
      <c r="GL94" s="182">
        <v>2</v>
      </c>
      <c r="GM94" s="182" t="s">
        <v>14</v>
      </c>
      <c r="GN94" s="182" t="s">
        <v>14</v>
      </c>
      <c r="GO94" s="179">
        <v>44864</v>
      </c>
      <c r="GP94" s="189" t="s">
        <v>3561</v>
      </c>
      <c r="GQ94" s="189">
        <v>0</v>
      </c>
      <c r="GR94" s="189" t="s">
        <v>2699</v>
      </c>
      <c r="GS94" s="189" t="s">
        <v>30</v>
      </c>
      <c r="GT94" s="189">
        <v>2</v>
      </c>
      <c r="GU94" s="189" t="s">
        <v>14</v>
      </c>
      <c r="GV94" s="189" t="s">
        <v>14</v>
      </c>
      <c r="GW94" s="190">
        <v>44864</v>
      </c>
      <c r="GX94" s="188" t="s">
        <v>3567</v>
      </c>
      <c r="GY94" s="182">
        <v>0</v>
      </c>
      <c r="GZ94" s="182" t="s">
        <v>2699</v>
      </c>
      <c r="HA94" s="182" t="s">
        <v>30</v>
      </c>
      <c r="HB94" s="182">
        <v>2</v>
      </c>
      <c r="HC94" s="182" t="s">
        <v>14</v>
      </c>
      <c r="HD94" s="182" t="s">
        <v>14</v>
      </c>
      <c r="HE94" s="179">
        <v>44864</v>
      </c>
      <c r="HF94" s="189" t="s">
        <v>3559</v>
      </c>
      <c r="HG94" s="189">
        <v>0</v>
      </c>
      <c r="HH94" s="189" t="s">
        <v>2699</v>
      </c>
      <c r="HI94" s="189" t="s">
        <v>30</v>
      </c>
      <c r="HJ94" s="189">
        <v>2</v>
      </c>
      <c r="HK94" s="189" t="s">
        <v>14</v>
      </c>
      <c r="HL94" s="189" t="s">
        <v>14</v>
      </c>
      <c r="HM94" s="190">
        <v>44864</v>
      </c>
      <c r="HN94" s="188" t="s">
        <v>3565</v>
      </c>
      <c r="HO94" s="182">
        <v>2</v>
      </c>
      <c r="HP94" s="182" t="s">
        <v>2699</v>
      </c>
      <c r="HQ94" s="182" t="s">
        <v>30</v>
      </c>
      <c r="HR94" s="182">
        <v>2</v>
      </c>
      <c r="HS94" s="182" t="s">
        <v>14</v>
      </c>
      <c r="HT94" s="182" t="s">
        <v>14</v>
      </c>
      <c r="HU94" s="179">
        <v>44864</v>
      </c>
      <c r="HV94" s="189" t="s">
        <v>3562</v>
      </c>
      <c r="HW94" s="189">
        <v>2</v>
      </c>
      <c r="HX94" s="189" t="s">
        <v>2699</v>
      </c>
      <c r="HY94" s="189" t="s">
        <v>30</v>
      </c>
      <c r="HZ94" s="189">
        <v>2</v>
      </c>
      <c r="IA94" s="189" t="s">
        <v>14</v>
      </c>
      <c r="IB94" s="189" t="s">
        <v>14</v>
      </c>
      <c r="IC94" s="190">
        <v>44864</v>
      </c>
      <c r="ID94" s="188" t="s">
        <v>3564</v>
      </c>
      <c r="IE94" s="182">
        <v>1</v>
      </c>
      <c r="IF94" s="182" t="s">
        <v>2699</v>
      </c>
      <c r="IG94" s="182" t="s">
        <v>30</v>
      </c>
      <c r="IH94" s="182">
        <v>2</v>
      </c>
      <c r="II94" s="182" t="s">
        <v>14</v>
      </c>
      <c r="IJ94" s="182" t="s">
        <v>14</v>
      </c>
      <c r="IK94" s="179">
        <v>44864</v>
      </c>
      <c r="IL94" s="189" t="s">
        <v>3563</v>
      </c>
      <c r="IM94" s="189">
        <v>3</v>
      </c>
      <c r="IN94" s="189" t="s">
        <v>2699</v>
      </c>
      <c r="IO94" s="189" t="s">
        <v>30</v>
      </c>
      <c r="IP94" s="189">
        <v>2</v>
      </c>
      <c r="IQ94" s="189" t="s">
        <v>14</v>
      </c>
      <c r="IR94" s="189" t="s">
        <v>14</v>
      </c>
      <c r="IS94" s="190">
        <v>44864</v>
      </c>
    </row>
    <row r="95" spans="1:253" s="283" customFormat="1" ht="12.95" customHeight="1" x14ac:dyDescent="0.2">
      <c r="A95" s="283" t="s">
        <v>944</v>
      </c>
      <c r="B95" s="283" t="s">
        <v>9316</v>
      </c>
      <c r="C95" s="283" t="s">
        <v>945</v>
      </c>
      <c r="D95" s="283" t="s">
        <v>767</v>
      </c>
      <c r="E95" s="283" t="s">
        <v>8901</v>
      </c>
      <c r="F95" s="283" t="s">
        <v>4194</v>
      </c>
      <c r="G95" s="177">
        <v>220473000</v>
      </c>
      <c r="H95" s="178" t="s">
        <v>4191</v>
      </c>
      <c r="I95" s="178" t="s">
        <v>2025</v>
      </c>
      <c r="J95" s="178">
        <v>2</v>
      </c>
      <c r="K95" s="178" t="s">
        <v>4193</v>
      </c>
      <c r="L95" s="178" t="s">
        <v>4192</v>
      </c>
      <c r="M95" s="179">
        <v>44888</v>
      </c>
      <c r="N95" s="188" t="s">
        <v>2622</v>
      </c>
      <c r="O95" s="180">
        <v>108869</v>
      </c>
      <c r="P95" s="180" t="s">
        <v>2619</v>
      </c>
      <c r="Q95" s="180" t="s">
        <v>2025</v>
      </c>
      <c r="R95" s="180">
        <v>2</v>
      </c>
      <c r="S95" s="180" t="s">
        <v>2621</v>
      </c>
      <c r="T95" s="180" t="s">
        <v>2620</v>
      </c>
      <c r="U95" s="181">
        <v>44833</v>
      </c>
      <c r="V95" s="188" t="s">
        <v>2624</v>
      </c>
      <c r="W95" s="178">
        <v>12675000</v>
      </c>
      <c r="X95" s="178" t="s">
        <v>2619</v>
      </c>
      <c r="Y95" s="178" t="s">
        <v>19</v>
      </c>
      <c r="Z95" s="178">
        <v>3</v>
      </c>
      <c r="AA95" s="178" t="s">
        <v>2623</v>
      </c>
      <c r="AB95" s="178" t="s">
        <v>2620</v>
      </c>
      <c r="AC95" s="179">
        <v>44833</v>
      </c>
      <c r="AD95" s="188" t="s">
        <v>7914</v>
      </c>
      <c r="AE95" s="186">
        <v>102000</v>
      </c>
      <c r="AF95" s="186" t="s">
        <v>7911</v>
      </c>
      <c r="AG95" s="186" t="s">
        <v>2025</v>
      </c>
      <c r="AH95" s="186">
        <v>2</v>
      </c>
      <c r="AI95" s="186" t="s">
        <v>7913</v>
      </c>
      <c r="AJ95" s="186" t="s">
        <v>7912</v>
      </c>
      <c r="AK95" s="187">
        <v>44985</v>
      </c>
      <c r="AL95" s="188" t="s">
        <v>7916</v>
      </c>
      <c r="AM95" s="178">
        <v>102000</v>
      </c>
      <c r="AN95" s="178" t="s">
        <v>7911</v>
      </c>
      <c r="AO95" s="178" t="s">
        <v>2025</v>
      </c>
      <c r="AP95" s="178">
        <v>2</v>
      </c>
      <c r="AQ95" s="178" t="s">
        <v>7915</v>
      </c>
      <c r="AR95" s="178" t="s">
        <v>7912</v>
      </c>
      <c r="AS95" s="179">
        <v>44985</v>
      </c>
      <c r="AT95" s="189" t="s">
        <v>949</v>
      </c>
      <c r="AU95" s="186" t="s">
        <v>14</v>
      </c>
      <c r="AV95" s="186" t="s">
        <v>14</v>
      </c>
      <c r="AW95" s="186" t="s">
        <v>14</v>
      </c>
      <c r="AX95" s="186" t="s">
        <v>14</v>
      </c>
      <c r="AY95" s="186" t="s">
        <v>14</v>
      </c>
      <c r="AZ95" s="186" t="s">
        <v>14</v>
      </c>
      <c r="BA95" s="187">
        <v>43840</v>
      </c>
      <c r="BB95" s="188" t="s">
        <v>948</v>
      </c>
      <c r="BC95" s="178" t="s">
        <v>14</v>
      </c>
      <c r="BD95" s="178" t="s">
        <v>14</v>
      </c>
      <c r="BE95" s="178" t="s">
        <v>14</v>
      </c>
      <c r="BF95" s="178" t="s">
        <v>14</v>
      </c>
      <c r="BG95" s="178" t="s">
        <v>14</v>
      </c>
      <c r="BH95" s="178" t="s">
        <v>14</v>
      </c>
      <c r="BI95" s="179">
        <v>43840</v>
      </c>
      <c r="BJ95" s="189" t="s">
        <v>1988</v>
      </c>
      <c r="BK95" s="189" t="s">
        <v>14</v>
      </c>
      <c r="BL95" s="189" t="s">
        <v>14</v>
      </c>
      <c r="BM95" s="189" t="s">
        <v>14</v>
      </c>
      <c r="BN95" s="189" t="s">
        <v>14</v>
      </c>
      <c r="BO95" s="189" t="s">
        <v>1987</v>
      </c>
      <c r="BP95" s="186" t="s">
        <v>14</v>
      </c>
      <c r="BQ95" s="190">
        <v>44767</v>
      </c>
      <c r="BR95" s="188" t="s">
        <v>946</v>
      </c>
      <c r="BS95" s="182" t="s">
        <v>14</v>
      </c>
      <c r="BT95" s="182" t="s">
        <v>14</v>
      </c>
      <c r="BU95" s="182" t="s">
        <v>14</v>
      </c>
      <c r="BV95" s="182" t="s">
        <v>14</v>
      </c>
      <c r="BW95" s="182" t="s">
        <v>14</v>
      </c>
      <c r="BX95" s="182" t="s">
        <v>828</v>
      </c>
      <c r="BY95" s="179">
        <v>43840</v>
      </c>
      <c r="BZ95" s="189" t="s">
        <v>2385</v>
      </c>
      <c r="CA95" s="189" t="s">
        <v>14</v>
      </c>
      <c r="CB95" s="189" t="s">
        <v>14</v>
      </c>
      <c r="CC95" s="189" t="s">
        <v>14</v>
      </c>
      <c r="CD95" s="189" t="s">
        <v>14</v>
      </c>
      <c r="CE95" s="189" t="s">
        <v>2380</v>
      </c>
      <c r="CF95" s="189" t="s">
        <v>14</v>
      </c>
      <c r="CG95" s="190">
        <v>44803</v>
      </c>
      <c r="CH95" s="188" t="s">
        <v>10031</v>
      </c>
      <c r="CI95" s="189" t="e">
        <v>#N/A</v>
      </c>
      <c r="CJ95" s="189" t="e">
        <v>#N/A</v>
      </c>
      <c r="CK95" s="189" t="e">
        <v>#N/A</v>
      </c>
      <c r="CL95" s="189" t="e">
        <v>#N/A</v>
      </c>
      <c r="CM95" s="189" t="e">
        <v>#N/A</v>
      </c>
      <c r="CN95" s="189" t="e">
        <v>#N/A</v>
      </c>
      <c r="CO95" s="191" t="e">
        <v>#N/A</v>
      </c>
      <c r="CP95" s="189" t="s">
        <v>947</v>
      </c>
      <c r="CQ95" s="182" t="s">
        <v>14</v>
      </c>
      <c r="CR95" s="182" t="s">
        <v>14</v>
      </c>
      <c r="CS95" s="182" t="s">
        <v>14</v>
      </c>
      <c r="CT95" s="182" t="s">
        <v>14</v>
      </c>
      <c r="CU95" s="182" t="s">
        <v>14</v>
      </c>
      <c r="CV95" s="182" t="s">
        <v>828</v>
      </c>
      <c r="CW95" s="179">
        <v>43840</v>
      </c>
      <c r="CX95" s="189" t="s">
        <v>7920</v>
      </c>
      <c r="CY95" s="186">
        <v>102000</v>
      </c>
      <c r="CZ95" s="186" t="s">
        <v>7911</v>
      </c>
      <c r="DA95" s="186" t="s">
        <v>2025</v>
      </c>
      <c r="DB95" s="186">
        <v>2</v>
      </c>
      <c r="DC95" s="186" t="s">
        <v>7926</v>
      </c>
      <c r="DD95" s="186" t="s">
        <v>7912</v>
      </c>
      <c r="DE95" s="192">
        <v>44985</v>
      </c>
      <c r="DF95" s="188" t="s">
        <v>7923</v>
      </c>
      <c r="DG95" s="178">
        <v>12573000</v>
      </c>
      <c r="DH95" s="182" t="s">
        <v>7911</v>
      </c>
      <c r="DI95" s="182" t="s">
        <v>2025</v>
      </c>
      <c r="DJ95" s="182">
        <v>2</v>
      </c>
      <c r="DK95" s="182" t="s">
        <v>7922</v>
      </c>
      <c r="DL95" s="182" t="s">
        <v>7921</v>
      </c>
      <c r="DM95" s="179">
        <v>44985</v>
      </c>
      <c r="DN95" s="189" t="s">
        <v>7925</v>
      </c>
      <c r="DO95" s="186">
        <v>0</v>
      </c>
      <c r="DP95" s="189" t="s">
        <v>7911</v>
      </c>
      <c r="DQ95" s="189" t="s">
        <v>2025</v>
      </c>
      <c r="DR95" s="189">
        <v>2</v>
      </c>
      <c r="DS95" s="189" t="s">
        <v>7924</v>
      </c>
      <c r="DT95" s="189" t="s">
        <v>7912</v>
      </c>
      <c r="DU95" s="190">
        <v>44985</v>
      </c>
      <c r="DV95" s="188" t="s">
        <v>7927</v>
      </c>
      <c r="DW95" s="178">
        <v>102000</v>
      </c>
      <c r="DX95" s="182" t="s">
        <v>7911</v>
      </c>
      <c r="DY95" s="182" t="s">
        <v>2025</v>
      </c>
      <c r="DZ95" s="182">
        <v>2</v>
      </c>
      <c r="EA95" s="182" t="s">
        <v>7926</v>
      </c>
      <c r="EB95" s="182" t="s">
        <v>7912</v>
      </c>
      <c r="EC95" s="179">
        <v>44985</v>
      </c>
      <c r="ED95" s="189" t="s">
        <v>7929</v>
      </c>
      <c r="EE95" s="186">
        <v>0</v>
      </c>
      <c r="EF95" s="189" t="s">
        <v>828</v>
      </c>
      <c r="EG95" s="189" t="s">
        <v>14</v>
      </c>
      <c r="EH95" s="189" t="s">
        <v>14</v>
      </c>
      <c r="EI95" s="189" t="s">
        <v>7928</v>
      </c>
      <c r="EJ95" s="189" t="s">
        <v>828</v>
      </c>
      <c r="EK95" s="190">
        <v>44985</v>
      </c>
      <c r="EL95" s="188" t="s">
        <v>7931</v>
      </c>
      <c r="EM95" s="178">
        <v>0</v>
      </c>
      <c r="EN95" s="182" t="s">
        <v>828</v>
      </c>
      <c r="EO95" s="182" t="s">
        <v>14</v>
      </c>
      <c r="EP95" s="182" t="s">
        <v>14</v>
      </c>
      <c r="EQ95" s="182" t="s">
        <v>7930</v>
      </c>
      <c r="ER95" s="182" t="s">
        <v>828</v>
      </c>
      <c r="ES95" s="179">
        <v>44985</v>
      </c>
      <c r="ET95" s="189" t="s">
        <v>7919</v>
      </c>
      <c r="EU95" s="189">
        <v>4637</v>
      </c>
      <c r="EV95" s="189" t="s">
        <v>7917</v>
      </c>
      <c r="EW95" s="189" t="s">
        <v>2025</v>
      </c>
      <c r="EX95" s="189">
        <v>2</v>
      </c>
      <c r="EY95" s="189" t="s">
        <v>7918</v>
      </c>
      <c r="EZ95" s="189" t="s">
        <v>1485</v>
      </c>
      <c r="FA95" s="190">
        <v>44985</v>
      </c>
      <c r="FB95" s="188" t="s">
        <v>955</v>
      </c>
      <c r="FC95" s="182">
        <v>2139</v>
      </c>
      <c r="FD95" s="182" t="s">
        <v>952</v>
      </c>
      <c r="FE95" s="182" t="s">
        <v>30</v>
      </c>
      <c r="FF95" s="182">
        <v>2</v>
      </c>
      <c r="FG95" s="182" t="s">
        <v>954</v>
      </c>
      <c r="FH95" s="182" t="s">
        <v>953</v>
      </c>
      <c r="FI95" s="179">
        <v>43859</v>
      </c>
      <c r="FJ95" s="188" t="s">
        <v>950</v>
      </c>
      <c r="FK95" s="189" t="s">
        <v>14</v>
      </c>
      <c r="FL95" s="189" t="s">
        <v>14</v>
      </c>
      <c r="FM95" s="189" t="s">
        <v>14</v>
      </c>
      <c r="FN95" s="189" t="s">
        <v>14</v>
      </c>
      <c r="FO95" s="189" t="s">
        <v>14</v>
      </c>
      <c r="FP95" s="186" t="s">
        <v>14</v>
      </c>
      <c r="FQ95" s="187">
        <v>43840</v>
      </c>
      <c r="FR95" s="188" t="s">
        <v>951</v>
      </c>
      <c r="FS95" s="182" t="s">
        <v>14</v>
      </c>
      <c r="FT95" s="182" t="s">
        <v>14</v>
      </c>
      <c r="FU95" s="182" t="s">
        <v>14</v>
      </c>
      <c r="FV95" s="182" t="s">
        <v>14</v>
      </c>
      <c r="FW95" s="182" t="s">
        <v>14</v>
      </c>
      <c r="FX95" s="182" t="s">
        <v>14</v>
      </c>
      <c r="FY95" s="179">
        <v>43840</v>
      </c>
      <c r="FZ95" s="189" t="s">
        <v>3569</v>
      </c>
      <c r="GA95" s="189">
        <v>1</v>
      </c>
      <c r="GB95" s="189" t="s">
        <v>2699</v>
      </c>
      <c r="GC95" s="189" t="s">
        <v>30</v>
      </c>
      <c r="GD95" s="189">
        <v>2</v>
      </c>
      <c r="GE95" s="189" t="s">
        <v>14</v>
      </c>
      <c r="GF95" s="189" t="s">
        <v>14</v>
      </c>
      <c r="GG95" s="190">
        <v>44864</v>
      </c>
      <c r="GH95" s="188" t="s">
        <v>3575</v>
      </c>
      <c r="GI95" s="182">
        <v>3</v>
      </c>
      <c r="GJ95" s="182" t="s">
        <v>2699</v>
      </c>
      <c r="GK95" s="182" t="s">
        <v>30</v>
      </c>
      <c r="GL95" s="182">
        <v>2</v>
      </c>
      <c r="GM95" s="182" t="s">
        <v>14</v>
      </c>
      <c r="GN95" s="182" t="s">
        <v>14</v>
      </c>
      <c r="GO95" s="179">
        <v>44864</v>
      </c>
      <c r="GP95" s="189" t="s">
        <v>3570</v>
      </c>
      <c r="GQ95" s="189">
        <v>0</v>
      </c>
      <c r="GR95" s="189" t="s">
        <v>2699</v>
      </c>
      <c r="GS95" s="189" t="s">
        <v>30</v>
      </c>
      <c r="GT95" s="189">
        <v>2</v>
      </c>
      <c r="GU95" s="189" t="s">
        <v>14</v>
      </c>
      <c r="GV95" s="189" t="s">
        <v>14</v>
      </c>
      <c r="GW95" s="190">
        <v>44864</v>
      </c>
      <c r="GX95" s="188" t="s">
        <v>3576</v>
      </c>
      <c r="GY95" s="182">
        <v>0</v>
      </c>
      <c r="GZ95" s="182" t="s">
        <v>2699</v>
      </c>
      <c r="HA95" s="182" t="s">
        <v>30</v>
      </c>
      <c r="HB95" s="182">
        <v>2</v>
      </c>
      <c r="HC95" s="182" t="s">
        <v>14</v>
      </c>
      <c r="HD95" s="182" t="s">
        <v>14</v>
      </c>
      <c r="HE95" s="179">
        <v>44864</v>
      </c>
      <c r="HF95" s="189" t="s">
        <v>3568</v>
      </c>
      <c r="HG95" s="189">
        <v>0</v>
      </c>
      <c r="HH95" s="189" t="s">
        <v>2699</v>
      </c>
      <c r="HI95" s="189" t="s">
        <v>30</v>
      </c>
      <c r="HJ95" s="189">
        <v>2</v>
      </c>
      <c r="HK95" s="189" t="s">
        <v>14</v>
      </c>
      <c r="HL95" s="189" t="s">
        <v>14</v>
      </c>
      <c r="HM95" s="190">
        <v>44864</v>
      </c>
      <c r="HN95" s="188" t="s">
        <v>3574</v>
      </c>
      <c r="HO95" s="182">
        <v>0</v>
      </c>
      <c r="HP95" s="182" t="s">
        <v>2699</v>
      </c>
      <c r="HQ95" s="182" t="s">
        <v>30</v>
      </c>
      <c r="HR95" s="182">
        <v>2</v>
      </c>
      <c r="HS95" s="182" t="s">
        <v>14</v>
      </c>
      <c r="HT95" s="182" t="s">
        <v>14</v>
      </c>
      <c r="HU95" s="179">
        <v>44864</v>
      </c>
      <c r="HV95" s="189" t="s">
        <v>3571</v>
      </c>
      <c r="HW95" s="189">
        <v>0</v>
      </c>
      <c r="HX95" s="189" t="s">
        <v>2699</v>
      </c>
      <c r="HY95" s="189" t="s">
        <v>30</v>
      </c>
      <c r="HZ95" s="189">
        <v>2</v>
      </c>
      <c r="IA95" s="189" t="s">
        <v>14</v>
      </c>
      <c r="IB95" s="189" t="s">
        <v>14</v>
      </c>
      <c r="IC95" s="190">
        <v>44864</v>
      </c>
      <c r="ID95" s="188" t="s">
        <v>3573</v>
      </c>
      <c r="IE95" s="182">
        <v>1</v>
      </c>
      <c r="IF95" s="182" t="s">
        <v>2699</v>
      </c>
      <c r="IG95" s="182" t="s">
        <v>30</v>
      </c>
      <c r="IH95" s="182">
        <v>2</v>
      </c>
      <c r="II95" s="182" t="s">
        <v>14</v>
      </c>
      <c r="IJ95" s="182" t="s">
        <v>14</v>
      </c>
      <c r="IK95" s="179">
        <v>44864</v>
      </c>
      <c r="IL95" s="189" t="s">
        <v>3572</v>
      </c>
      <c r="IM95" s="189">
        <v>3</v>
      </c>
      <c r="IN95" s="189" t="s">
        <v>2699</v>
      </c>
      <c r="IO95" s="189" t="s">
        <v>30</v>
      </c>
      <c r="IP95" s="189">
        <v>2</v>
      </c>
      <c r="IQ95" s="189" t="s">
        <v>14</v>
      </c>
      <c r="IR95" s="189" t="s">
        <v>14</v>
      </c>
      <c r="IS95" s="190">
        <v>44864</v>
      </c>
    </row>
    <row r="96" spans="1:253" s="283" customFormat="1" ht="12.95" customHeight="1" x14ac:dyDescent="0.2">
      <c r="A96" s="283" t="s">
        <v>3397</v>
      </c>
      <c r="B96" s="283" t="s">
        <v>9426</v>
      </c>
      <c r="C96" s="283" t="s">
        <v>3398</v>
      </c>
      <c r="D96" s="283" t="s">
        <v>3399</v>
      </c>
      <c r="E96" s="283" t="s">
        <v>8902</v>
      </c>
      <c r="F96" s="283" t="s">
        <v>5012</v>
      </c>
      <c r="G96" s="177">
        <v>6201000</v>
      </c>
      <c r="H96" s="178" t="s">
        <v>5009</v>
      </c>
      <c r="I96" s="178" t="s">
        <v>2025</v>
      </c>
      <c r="J96" s="178">
        <v>2</v>
      </c>
      <c r="K96" s="178" t="s">
        <v>5011</v>
      </c>
      <c r="L96" s="178" t="s">
        <v>5010</v>
      </c>
      <c r="M96" s="179">
        <v>44921</v>
      </c>
      <c r="N96" s="188" t="s">
        <v>5014</v>
      </c>
      <c r="O96" s="180">
        <v>120340</v>
      </c>
      <c r="P96" s="180" t="s">
        <v>2166</v>
      </c>
      <c r="Q96" s="180" t="s">
        <v>2025</v>
      </c>
      <c r="R96" s="180">
        <v>2</v>
      </c>
      <c r="S96" s="180" t="s">
        <v>4960</v>
      </c>
      <c r="T96" s="180" t="s">
        <v>5013</v>
      </c>
      <c r="U96" s="181">
        <v>44921</v>
      </c>
      <c r="V96" s="188" t="s">
        <v>5015</v>
      </c>
      <c r="W96" s="178">
        <v>6201000</v>
      </c>
      <c r="X96" s="178" t="s">
        <v>5009</v>
      </c>
      <c r="Y96" s="178" t="s">
        <v>2025</v>
      </c>
      <c r="Z96" s="178">
        <v>2</v>
      </c>
      <c r="AA96" s="178" t="s">
        <v>5011</v>
      </c>
      <c r="AB96" s="178" t="s">
        <v>5010</v>
      </c>
      <c r="AC96" s="179">
        <v>44921</v>
      </c>
      <c r="AD96" s="188" t="s">
        <v>5018</v>
      </c>
      <c r="AE96" s="186">
        <v>200000</v>
      </c>
      <c r="AF96" s="186" t="s">
        <v>4934</v>
      </c>
      <c r="AG96" s="186" t="s">
        <v>2025</v>
      </c>
      <c r="AH96" s="186">
        <v>2</v>
      </c>
      <c r="AI96" s="186" t="s">
        <v>5017</v>
      </c>
      <c r="AJ96" s="186" t="s">
        <v>5016</v>
      </c>
      <c r="AK96" s="187">
        <v>44921</v>
      </c>
      <c r="AL96" s="188" t="s">
        <v>5019</v>
      </c>
      <c r="AM96" s="178">
        <v>200000</v>
      </c>
      <c r="AN96" s="178" t="s">
        <v>4934</v>
      </c>
      <c r="AO96" s="178" t="s">
        <v>2025</v>
      </c>
      <c r="AP96" s="178">
        <v>2</v>
      </c>
      <c r="AQ96" s="178" t="s">
        <v>5017</v>
      </c>
      <c r="AR96" s="178" t="s">
        <v>5016</v>
      </c>
      <c r="AS96" s="179">
        <v>44921</v>
      </c>
      <c r="AT96" s="189" t="s">
        <v>5020</v>
      </c>
      <c r="AU96" s="186" t="s">
        <v>14</v>
      </c>
      <c r="AV96" s="186" t="s">
        <v>14</v>
      </c>
      <c r="AW96" s="186" t="s">
        <v>14</v>
      </c>
      <c r="AX96" s="186" t="s">
        <v>14</v>
      </c>
      <c r="AY96" s="186" t="s">
        <v>4729</v>
      </c>
      <c r="AZ96" s="186" t="s">
        <v>14</v>
      </c>
      <c r="BA96" s="187">
        <v>44921</v>
      </c>
      <c r="BB96" s="188" t="s">
        <v>5032</v>
      </c>
      <c r="BC96" s="178" t="s">
        <v>14</v>
      </c>
      <c r="BD96" s="178" t="s">
        <v>14</v>
      </c>
      <c r="BE96" s="178" t="s">
        <v>14</v>
      </c>
      <c r="BF96" s="178" t="s">
        <v>14</v>
      </c>
      <c r="BG96" s="178" t="s">
        <v>4740</v>
      </c>
      <c r="BH96" s="178" t="s">
        <v>14</v>
      </c>
      <c r="BI96" s="179">
        <v>44921</v>
      </c>
      <c r="BJ96" s="189" t="s">
        <v>5205</v>
      </c>
      <c r="BK96" s="189">
        <v>7</v>
      </c>
      <c r="BL96" s="189" t="s">
        <v>5203</v>
      </c>
      <c r="BM96" s="189" t="s">
        <v>2025</v>
      </c>
      <c r="BN96" s="189">
        <v>2</v>
      </c>
      <c r="BO96" s="189" t="s">
        <v>5204</v>
      </c>
      <c r="BP96" s="186" t="s">
        <v>1485</v>
      </c>
      <c r="BQ96" s="190">
        <v>44950</v>
      </c>
      <c r="BR96" s="188" t="s">
        <v>5033</v>
      </c>
      <c r="BS96" s="182" t="s">
        <v>14</v>
      </c>
      <c r="BT96" s="182" t="s">
        <v>14</v>
      </c>
      <c r="BU96" s="182" t="s">
        <v>14</v>
      </c>
      <c r="BV96" s="182" t="s">
        <v>14</v>
      </c>
      <c r="BW96" s="182" t="s">
        <v>4742</v>
      </c>
      <c r="BX96" s="182" t="s">
        <v>14</v>
      </c>
      <c r="BY96" s="179">
        <v>44921</v>
      </c>
      <c r="BZ96" s="189" t="s">
        <v>5034</v>
      </c>
      <c r="CA96" s="189" t="s">
        <v>14</v>
      </c>
      <c r="CB96" s="189" t="s">
        <v>14</v>
      </c>
      <c r="CC96" s="189" t="s">
        <v>14</v>
      </c>
      <c r="CD96" s="189" t="s">
        <v>14</v>
      </c>
      <c r="CE96" s="189" t="s">
        <v>4744</v>
      </c>
      <c r="CF96" s="189" t="s">
        <v>14</v>
      </c>
      <c r="CG96" s="190">
        <v>44921</v>
      </c>
      <c r="CH96" s="188" t="s">
        <v>10032</v>
      </c>
      <c r="CI96" s="189" t="e">
        <v>#N/A</v>
      </c>
      <c r="CJ96" s="189" t="e">
        <v>#N/A</v>
      </c>
      <c r="CK96" s="189" t="e">
        <v>#N/A</v>
      </c>
      <c r="CL96" s="189" t="e">
        <v>#N/A</v>
      </c>
      <c r="CM96" s="189" t="e">
        <v>#N/A</v>
      </c>
      <c r="CN96" s="189" t="e">
        <v>#N/A</v>
      </c>
      <c r="CO96" s="191" t="e">
        <v>#N/A</v>
      </c>
      <c r="CP96" s="189" t="s">
        <v>5035</v>
      </c>
      <c r="CQ96" s="182" t="s">
        <v>14</v>
      </c>
      <c r="CR96" s="182" t="s">
        <v>14</v>
      </c>
      <c r="CS96" s="182" t="s">
        <v>14</v>
      </c>
      <c r="CT96" s="182" t="s">
        <v>14</v>
      </c>
      <c r="CU96" s="182" t="s">
        <v>4746</v>
      </c>
      <c r="CV96" s="182" t="s">
        <v>14</v>
      </c>
      <c r="CW96" s="179">
        <v>44921</v>
      </c>
      <c r="CX96" s="189" t="s">
        <v>5021</v>
      </c>
      <c r="CY96" s="186" t="s">
        <v>14</v>
      </c>
      <c r="CZ96" s="186" t="s">
        <v>14</v>
      </c>
      <c r="DA96" s="186" t="s">
        <v>14</v>
      </c>
      <c r="DB96" s="186" t="s">
        <v>14</v>
      </c>
      <c r="DC96" s="186" t="s">
        <v>4767</v>
      </c>
      <c r="DD96" s="186" t="s">
        <v>14</v>
      </c>
      <c r="DE96" s="192">
        <v>44921</v>
      </c>
      <c r="DF96" s="188" t="s">
        <v>5023</v>
      </c>
      <c r="DG96" s="178">
        <v>6001000</v>
      </c>
      <c r="DH96" s="182" t="s">
        <v>1442</v>
      </c>
      <c r="DI96" s="182" t="s">
        <v>2025</v>
      </c>
      <c r="DJ96" s="182">
        <v>2</v>
      </c>
      <c r="DK96" s="182" t="s">
        <v>2071</v>
      </c>
      <c r="DL96" s="182" t="s">
        <v>5022</v>
      </c>
      <c r="DM96" s="179">
        <v>44921</v>
      </c>
      <c r="DN96" s="189" t="s">
        <v>5024</v>
      </c>
      <c r="DO96" s="186">
        <v>200000</v>
      </c>
      <c r="DP96" s="189" t="s">
        <v>4934</v>
      </c>
      <c r="DQ96" s="189" t="s">
        <v>2025</v>
      </c>
      <c r="DR96" s="189">
        <v>2</v>
      </c>
      <c r="DS96" s="189" t="s">
        <v>4765</v>
      </c>
      <c r="DT96" s="189" t="s">
        <v>4943</v>
      </c>
      <c r="DU96" s="190">
        <v>44921</v>
      </c>
      <c r="DV96" s="188" t="s">
        <v>5025</v>
      </c>
      <c r="DW96" s="178" t="s">
        <v>14</v>
      </c>
      <c r="DX96" s="182" t="s">
        <v>14</v>
      </c>
      <c r="DY96" s="182" t="s">
        <v>14</v>
      </c>
      <c r="DZ96" s="182" t="s">
        <v>14</v>
      </c>
      <c r="EA96" s="182" t="s">
        <v>4767</v>
      </c>
      <c r="EB96" s="182" t="s">
        <v>14</v>
      </c>
      <c r="EC96" s="179">
        <v>44921</v>
      </c>
      <c r="ED96" s="189" t="s">
        <v>5026</v>
      </c>
      <c r="EE96" s="186" t="s">
        <v>14</v>
      </c>
      <c r="EF96" s="189" t="s">
        <v>14</v>
      </c>
      <c r="EG96" s="189" t="s">
        <v>14</v>
      </c>
      <c r="EH96" s="189" t="s">
        <v>14</v>
      </c>
      <c r="EI96" s="189" t="s">
        <v>4731</v>
      </c>
      <c r="EJ96" s="189" t="s">
        <v>14</v>
      </c>
      <c r="EK96" s="190">
        <v>44921</v>
      </c>
      <c r="EL96" s="188" t="s">
        <v>5027</v>
      </c>
      <c r="EM96" s="178" t="s">
        <v>14</v>
      </c>
      <c r="EN96" s="182" t="s">
        <v>14</v>
      </c>
      <c r="EO96" s="182" t="s">
        <v>14</v>
      </c>
      <c r="EP96" s="182" t="s">
        <v>14</v>
      </c>
      <c r="EQ96" s="182" t="s">
        <v>4733</v>
      </c>
      <c r="ER96" s="182" t="s">
        <v>14</v>
      </c>
      <c r="ES96" s="179">
        <v>44921</v>
      </c>
      <c r="ET96" s="189" t="s">
        <v>5206</v>
      </c>
      <c r="EU96" s="189">
        <v>7</v>
      </c>
      <c r="EV96" s="189" t="s">
        <v>5203</v>
      </c>
      <c r="EW96" s="189" t="s">
        <v>2025</v>
      </c>
      <c r="EX96" s="189">
        <v>2</v>
      </c>
      <c r="EY96" s="189" t="s">
        <v>5204</v>
      </c>
      <c r="EZ96" s="189" t="s">
        <v>1485</v>
      </c>
      <c r="FA96" s="190">
        <v>44950</v>
      </c>
      <c r="FB96" s="188" t="s">
        <v>5029</v>
      </c>
      <c r="FC96" s="182" t="s">
        <v>14</v>
      </c>
      <c r="FD96" s="182" t="s">
        <v>14</v>
      </c>
      <c r="FE96" s="182" t="s">
        <v>14</v>
      </c>
      <c r="FF96" s="182" t="s">
        <v>14</v>
      </c>
      <c r="FG96" s="182" t="s">
        <v>5028</v>
      </c>
      <c r="FH96" s="182" t="s">
        <v>14</v>
      </c>
      <c r="FI96" s="179">
        <v>44921</v>
      </c>
      <c r="FJ96" s="188" t="s">
        <v>5030</v>
      </c>
      <c r="FK96" s="189" t="s">
        <v>14</v>
      </c>
      <c r="FL96" s="189" t="s">
        <v>14</v>
      </c>
      <c r="FM96" s="189" t="s">
        <v>14</v>
      </c>
      <c r="FN96" s="189" t="s">
        <v>14</v>
      </c>
      <c r="FO96" s="189" t="s">
        <v>4736</v>
      </c>
      <c r="FP96" s="186" t="s">
        <v>14</v>
      </c>
      <c r="FQ96" s="187">
        <v>44921</v>
      </c>
      <c r="FR96" s="188" t="s">
        <v>5031</v>
      </c>
      <c r="FS96" s="182" t="s">
        <v>14</v>
      </c>
      <c r="FT96" s="182" t="s">
        <v>14</v>
      </c>
      <c r="FU96" s="182" t="s">
        <v>14</v>
      </c>
      <c r="FV96" s="182" t="s">
        <v>14</v>
      </c>
      <c r="FW96" s="182" t="s">
        <v>4738</v>
      </c>
      <c r="FX96" s="182" t="s">
        <v>14</v>
      </c>
      <c r="FY96" s="179">
        <v>44921</v>
      </c>
      <c r="FZ96" s="189" t="s">
        <v>3401</v>
      </c>
      <c r="GA96" s="189">
        <v>2</v>
      </c>
      <c r="GB96" s="189" t="s">
        <v>2699</v>
      </c>
      <c r="GC96" s="189" t="s">
        <v>30</v>
      </c>
      <c r="GD96" s="189">
        <v>2</v>
      </c>
      <c r="GE96" s="189" t="s">
        <v>14</v>
      </c>
      <c r="GF96" s="189" t="s">
        <v>14</v>
      </c>
      <c r="GG96" s="190">
        <v>44863</v>
      </c>
      <c r="GH96" s="188" t="s">
        <v>3407</v>
      </c>
      <c r="GI96" s="182">
        <v>0</v>
      </c>
      <c r="GJ96" s="182" t="s">
        <v>2699</v>
      </c>
      <c r="GK96" s="182" t="s">
        <v>30</v>
      </c>
      <c r="GL96" s="182">
        <v>2</v>
      </c>
      <c r="GM96" s="182" t="s">
        <v>14</v>
      </c>
      <c r="GN96" s="182" t="s">
        <v>14</v>
      </c>
      <c r="GO96" s="179">
        <v>44863</v>
      </c>
      <c r="GP96" s="189" t="s">
        <v>3402</v>
      </c>
      <c r="GQ96" s="189">
        <v>3</v>
      </c>
      <c r="GR96" s="189" t="s">
        <v>2699</v>
      </c>
      <c r="GS96" s="189" t="s">
        <v>30</v>
      </c>
      <c r="GT96" s="189">
        <v>2</v>
      </c>
      <c r="GU96" s="189" t="s">
        <v>14</v>
      </c>
      <c r="GV96" s="189" t="s">
        <v>14</v>
      </c>
      <c r="GW96" s="190">
        <v>44863</v>
      </c>
      <c r="GX96" s="188" t="s">
        <v>3408</v>
      </c>
      <c r="GY96" s="182">
        <v>0</v>
      </c>
      <c r="GZ96" s="182" t="s">
        <v>2699</v>
      </c>
      <c r="HA96" s="182" t="s">
        <v>30</v>
      </c>
      <c r="HB96" s="182">
        <v>2</v>
      </c>
      <c r="HC96" s="182" t="s">
        <v>14</v>
      </c>
      <c r="HD96" s="182" t="s">
        <v>14</v>
      </c>
      <c r="HE96" s="179">
        <v>44863</v>
      </c>
      <c r="HF96" s="189" t="s">
        <v>3400</v>
      </c>
      <c r="HG96" s="189">
        <v>3</v>
      </c>
      <c r="HH96" s="189" t="s">
        <v>2699</v>
      </c>
      <c r="HI96" s="189" t="s">
        <v>30</v>
      </c>
      <c r="HJ96" s="189">
        <v>2</v>
      </c>
      <c r="HK96" s="189" t="s">
        <v>14</v>
      </c>
      <c r="HL96" s="189" t="s">
        <v>14</v>
      </c>
      <c r="HM96" s="190">
        <v>44863</v>
      </c>
      <c r="HN96" s="188" t="s">
        <v>3406</v>
      </c>
      <c r="HO96" s="182">
        <v>1</v>
      </c>
      <c r="HP96" s="182" t="s">
        <v>2699</v>
      </c>
      <c r="HQ96" s="182" t="s">
        <v>30</v>
      </c>
      <c r="HR96" s="182">
        <v>2</v>
      </c>
      <c r="HS96" s="182" t="s">
        <v>14</v>
      </c>
      <c r="HT96" s="182" t="s">
        <v>14</v>
      </c>
      <c r="HU96" s="179">
        <v>44863</v>
      </c>
      <c r="HV96" s="189" t="s">
        <v>3403</v>
      </c>
      <c r="HW96" s="189">
        <v>1</v>
      </c>
      <c r="HX96" s="189" t="s">
        <v>2699</v>
      </c>
      <c r="HY96" s="189" t="s">
        <v>30</v>
      </c>
      <c r="HZ96" s="189">
        <v>2</v>
      </c>
      <c r="IA96" s="189" t="s">
        <v>14</v>
      </c>
      <c r="IB96" s="189" t="s">
        <v>14</v>
      </c>
      <c r="IC96" s="190">
        <v>44863</v>
      </c>
      <c r="ID96" s="188" t="s">
        <v>3405</v>
      </c>
      <c r="IE96" s="182">
        <v>0</v>
      </c>
      <c r="IF96" s="182" t="s">
        <v>2699</v>
      </c>
      <c r="IG96" s="182" t="s">
        <v>30</v>
      </c>
      <c r="IH96" s="182">
        <v>2</v>
      </c>
      <c r="II96" s="182" t="s">
        <v>14</v>
      </c>
      <c r="IJ96" s="182" t="s">
        <v>14</v>
      </c>
      <c r="IK96" s="179">
        <v>44863</v>
      </c>
      <c r="IL96" s="189" t="s">
        <v>3404</v>
      </c>
      <c r="IM96" s="189">
        <v>1</v>
      </c>
      <c r="IN96" s="189" t="s">
        <v>2699</v>
      </c>
      <c r="IO96" s="189" t="s">
        <v>30</v>
      </c>
      <c r="IP96" s="189">
        <v>2</v>
      </c>
      <c r="IQ96" s="189" t="s">
        <v>14</v>
      </c>
      <c r="IR96" s="189" t="s">
        <v>14</v>
      </c>
      <c r="IS96" s="190">
        <v>44863</v>
      </c>
    </row>
    <row r="97" spans="1:253" s="283" customFormat="1" ht="12.95" customHeight="1" x14ac:dyDescent="0.2">
      <c r="A97" s="283" t="s">
        <v>144</v>
      </c>
      <c r="B97" s="283" t="s">
        <v>9483</v>
      </c>
      <c r="C97" s="283" t="s">
        <v>145</v>
      </c>
      <c r="D97" s="283" t="s">
        <v>146</v>
      </c>
      <c r="E97" s="283" t="s">
        <v>8915</v>
      </c>
      <c r="F97" s="283" t="s">
        <v>8317</v>
      </c>
      <c r="G97" s="177">
        <v>231402000</v>
      </c>
      <c r="H97" s="178" t="s">
        <v>8314</v>
      </c>
      <c r="I97" s="178" t="s">
        <v>2025</v>
      </c>
      <c r="J97" s="178">
        <v>2</v>
      </c>
      <c r="K97" s="178" t="s">
        <v>8316</v>
      </c>
      <c r="L97" s="178" t="s">
        <v>8315</v>
      </c>
      <c r="M97" s="179">
        <v>44985</v>
      </c>
      <c r="N97" s="188" t="s">
        <v>1514</v>
      </c>
      <c r="O97" s="180">
        <v>770880</v>
      </c>
      <c r="P97" s="180" t="s">
        <v>1511</v>
      </c>
      <c r="Q97" s="180" t="s">
        <v>74</v>
      </c>
      <c r="R97" s="180">
        <v>1</v>
      </c>
      <c r="S97" s="180" t="s">
        <v>1513</v>
      </c>
      <c r="T97" s="180" t="s">
        <v>1512</v>
      </c>
      <c r="U97" s="181">
        <v>44558</v>
      </c>
      <c r="V97" s="188" t="s">
        <v>8319</v>
      </c>
      <c r="W97" s="178">
        <v>231402000</v>
      </c>
      <c r="X97" s="178" t="s">
        <v>8314</v>
      </c>
      <c r="Y97" s="178" t="s">
        <v>2025</v>
      </c>
      <c r="Z97" s="178">
        <v>2</v>
      </c>
      <c r="AA97" s="178" t="s">
        <v>8318</v>
      </c>
      <c r="AB97" s="178" t="s">
        <v>8315</v>
      </c>
      <c r="AC97" s="179">
        <v>44985</v>
      </c>
      <c r="AD97" s="188" t="s">
        <v>8323</v>
      </c>
      <c r="AE97" s="186">
        <v>50677000</v>
      </c>
      <c r="AF97" s="186" t="s">
        <v>8320</v>
      </c>
      <c r="AG97" s="186" t="s">
        <v>2025</v>
      </c>
      <c r="AH97" s="186">
        <v>2</v>
      </c>
      <c r="AI97" s="186" t="s">
        <v>8322</v>
      </c>
      <c r="AJ97" s="186" t="s">
        <v>8321</v>
      </c>
      <c r="AK97" s="187">
        <v>44985</v>
      </c>
      <c r="AL97" s="188" t="s">
        <v>5414</v>
      </c>
      <c r="AM97" s="178">
        <v>1796000</v>
      </c>
      <c r="AN97" s="178" t="s">
        <v>5411</v>
      </c>
      <c r="AO97" s="178" t="s">
        <v>2025</v>
      </c>
      <c r="AP97" s="178">
        <v>2</v>
      </c>
      <c r="AQ97" s="178" t="s">
        <v>5413</v>
      </c>
      <c r="AR97" s="178" t="s">
        <v>5412</v>
      </c>
      <c r="AS97" s="179">
        <v>44956</v>
      </c>
      <c r="AT97" s="189" t="s">
        <v>5416</v>
      </c>
      <c r="AU97" s="186">
        <v>12900</v>
      </c>
      <c r="AV97" s="186" t="s">
        <v>3613</v>
      </c>
      <c r="AW97" s="186" t="s">
        <v>2025</v>
      </c>
      <c r="AX97" s="186">
        <v>2</v>
      </c>
      <c r="AY97" s="186" t="s">
        <v>5415</v>
      </c>
      <c r="AZ97" s="186" t="s">
        <v>3614</v>
      </c>
      <c r="BA97" s="187">
        <v>44956</v>
      </c>
      <c r="BB97" s="188" t="s">
        <v>856</v>
      </c>
      <c r="BC97" s="178" t="s">
        <v>14</v>
      </c>
      <c r="BD97" s="178" t="s">
        <v>14</v>
      </c>
      <c r="BE97" s="178" t="s">
        <v>14</v>
      </c>
      <c r="BF97" s="178" t="s">
        <v>14</v>
      </c>
      <c r="BG97" s="178" t="s">
        <v>855</v>
      </c>
      <c r="BH97" s="178" t="s">
        <v>14</v>
      </c>
      <c r="BI97" s="179">
        <v>43742</v>
      </c>
      <c r="BJ97" s="189" t="s">
        <v>8325</v>
      </c>
      <c r="BK97" s="189">
        <v>922</v>
      </c>
      <c r="BL97" s="189" t="s">
        <v>5300</v>
      </c>
      <c r="BM97" s="189" t="s">
        <v>2025</v>
      </c>
      <c r="BN97" s="189">
        <v>2</v>
      </c>
      <c r="BO97" s="189" t="s">
        <v>8324</v>
      </c>
      <c r="BP97" s="186" t="s">
        <v>1181</v>
      </c>
      <c r="BQ97" s="190">
        <v>44985</v>
      </c>
      <c r="BR97" s="188" t="s">
        <v>2603</v>
      </c>
      <c r="BS97" s="182">
        <v>1200000</v>
      </c>
      <c r="BT97" s="182" t="s">
        <v>2600</v>
      </c>
      <c r="BU97" s="182" t="s">
        <v>74</v>
      </c>
      <c r="BV97" s="182">
        <v>1</v>
      </c>
      <c r="BW97" s="182" t="s">
        <v>2602</v>
      </c>
      <c r="BX97" s="182" t="s">
        <v>2601</v>
      </c>
      <c r="BY97" s="179">
        <v>44830</v>
      </c>
      <c r="BZ97" s="189" t="s">
        <v>2605</v>
      </c>
      <c r="CA97" s="189">
        <v>805000</v>
      </c>
      <c r="CB97" s="189" t="s">
        <v>2600</v>
      </c>
      <c r="CC97" s="189" t="s">
        <v>74</v>
      </c>
      <c r="CD97" s="189">
        <v>1</v>
      </c>
      <c r="CE97" s="189" t="s">
        <v>2604</v>
      </c>
      <c r="CF97" s="189" t="s">
        <v>2601</v>
      </c>
      <c r="CG97" s="190">
        <v>44830</v>
      </c>
      <c r="CH97" s="188" t="s">
        <v>10033</v>
      </c>
      <c r="CI97" s="189" t="e">
        <v>#N/A</v>
      </c>
      <c r="CJ97" s="189" t="e">
        <v>#N/A</v>
      </c>
      <c r="CK97" s="189" t="e">
        <v>#N/A</v>
      </c>
      <c r="CL97" s="189" t="e">
        <v>#N/A</v>
      </c>
      <c r="CM97" s="189" t="e">
        <v>#N/A</v>
      </c>
      <c r="CN97" s="189" t="e">
        <v>#N/A</v>
      </c>
      <c r="CO97" s="191" t="e">
        <v>#N/A</v>
      </c>
      <c r="CP97" s="189" t="s">
        <v>153</v>
      </c>
      <c r="CQ97" s="182" t="s">
        <v>14</v>
      </c>
      <c r="CR97" s="182" t="s">
        <v>150</v>
      </c>
      <c r="CS97" s="182" t="s">
        <v>14</v>
      </c>
      <c r="CT97" s="182" t="s">
        <v>14</v>
      </c>
      <c r="CU97" s="182" t="s">
        <v>152</v>
      </c>
      <c r="CV97" s="182" t="s">
        <v>151</v>
      </c>
      <c r="CW97" s="179">
        <v>43503</v>
      </c>
      <c r="CX97" s="189" t="s">
        <v>8331</v>
      </c>
      <c r="CY97" s="186">
        <v>20600000</v>
      </c>
      <c r="CZ97" s="186" t="s">
        <v>8320</v>
      </c>
      <c r="DA97" s="186" t="s">
        <v>2025</v>
      </c>
      <c r="DB97" s="186">
        <v>2</v>
      </c>
      <c r="DC97" s="186" t="s">
        <v>8339</v>
      </c>
      <c r="DD97" s="186" t="s">
        <v>8338</v>
      </c>
      <c r="DE97" s="192">
        <v>44985</v>
      </c>
      <c r="DF97" s="188" t="s">
        <v>8334</v>
      </c>
      <c r="DG97" s="178">
        <v>180725000</v>
      </c>
      <c r="DH97" s="182" t="s">
        <v>8332</v>
      </c>
      <c r="DI97" s="182" t="s">
        <v>2025</v>
      </c>
      <c r="DJ97" s="182">
        <v>2</v>
      </c>
      <c r="DK97" s="182" t="s">
        <v>8333</v>
      </c>
      <c r="DL97" s="182" t="s">
        <v>8321</v>
      </c>
      <c r="DM97" s="179">
        <v>44985</v>
      </c>
      <c r="DN97" s="189" t="s">
        <v>8337</v>
      </c>
      <c r="DO97" s="186">
        <v>30077000</v>
      </c>
      <c r="DP97" s="189" t="s">
        <v>8335</v>
      </c>
      <c r="DQ97" s="189" t="s">
        <v>2025</v>
      </c>
      <c r="DR97" s="189">
        <v>2</v>
      </c>
      <c r="DS97" s="189" t="s">
        <v>4765</v>
      </c>
      <c r="DT97" s="189" t="s">
        <v>8336</v>
      </c>
      <c r="DU97" s="190">
        <v>44985</v>
      </c>
      <c r="DV97" s="188" t="s">
        <v>8340</v>
      </c>
      <c r="DW97" s="178">
        <v>17979000</v>
      </c>
      <c r="DX97" s="182" t="s">
        <v>8320</v>
      </c>
      <c r="DY97" s="182" t="s">
        <v>2025</v>
      </c>
      <c r="DZ97" s="182">
        <v>2</v>
      </c>
      <c r="EA97" s="182" t="s">
        <v>8339</v>
      </c>
      <c r="EB97" s="182" t="s">
        <v>8338</v>
      </c>
      <c r="EC97" s="179">
        <v>44985</v>
      </c>
      <c r="ED97" s="189" t="s">
        <v>8344</v>
      </c>
      <c r="EE97" s="186">
        <v>2621000</v>
      </c>
      <c r="EF97" s="189" t="s">
        <v>8341</v>
      </c>
      <c r="EG97" s="189" t="s">
        <v>2025</v>
      </c>
      <c r="EH97" s="189">
        <v>2</v>
      </c>
      <c r="EI97" s="189" t="s">
        <v>8343</v>
      </c>
      <c r="EJ97" s="189" t="s">
        <v>8342</v>
      </c>
      <c r="EK97" s="190">
        <v>44985</v>
      </c>
      <c r="EL97" s="188" t="s">
        <v>8348</v>
      </c>
      <c r="EM97" s="178">
        <v>0</v>
      </c>
      <c r="EN97" s="182" t="s">
        <v>8345</v>
      </c>
      <c r="EO97" s="182" t="s">
        <v>2025</v>
      </c>
      <c r="EP97" s="182">
        <v>2</v>
      </c>
      <c r="EQ97" s="182" t="s">
        <v>8347</v>
      </c>
      <c r="ER97" s="182" t="s">
        <v>8346</v>
      </c>
      <c r="ES97" s="179">
        <v>44985</v>
      </c>
      <c r="ET97" s="189" t="s">
        <v>8328</v>
      </c>
      <c r="EU97" s="189">
        <v>2661</v>
      </c>
      <c r="EV97" s="189" t="s">
        <v>8326</v>
      </c>
      <c r="EW97" s="189" t="s">
        <v>2025</v>
      </c>
      <c r="EX97" s="189">
        <v>2</v>
      </c>
      <c r="EY97" s="189" t="s">
        <v>8327</v>
      </c>
      <c r="EZ97" s="189" t="s">
        <v>5663</v>
      </c>
      <c r="FA97" s="190">
        <v>44985</v>
      </c>
      <c r="FB97" s="188" t="s">
        <v>149</v>
      </c>
      <c r="FC97" s="182">
        <v>5</v>
      </c>
      <c r="FD97" s="182" t="s">
        <v>147</v>
      </c>
      <c r="FE97" s="182" t="s">
        <v>74</v>
      </c>
      <c r="FF97" s="182">
        <v>1</v>
      </c>
      <c r="FG97" s="182" t="s">
        <v>148</v>
      </c>
      <c r="FH97" s="182">
        <v>0</v>
      </c>
      <c r="FI97" s="179">
        <v>43503</v>
      </c>
      <c r="FJ97" s="188" t="s">
        <v>659</v>
      </c>
      <c r="FK97" s="189" t="s">
        <v>14</v>
      </c>
      <c r="FL97" s="189" t="s">
        <v>656</v>
      </c>
      <c r="FM97" s="189" t="s">
        <v>14</v>
      </c>
      <c r="FN97" s="189" t="s">
        <v>14</v>
      </c>
      <c r="FO97" s="189" t="s">
        <v>658</v>
      </c>
      <c r="FP97" s="186" t="s">
        <v>657</v>
      </c>
      <c r="FQ97" s="187">
        <v>43578</v>
      </c>
      <c r="FR97" s="188" t="s">
        <v>660</v>
      </c>
      <c r="FS97" s="182" t="s">
        <v>14</v>
      </c>
      <c r="FT97" s="182" t="s">
        <v>656</v>
      </c>
      <c r="FU97" s="182" t="s">
        <v>14</v>
      </c>
      <c r="FV97" s="182" t="s">
        <v>14</v>
      </c>
      <c r="FW97" s="182" t="s">
        <v>658</v>
      </c>
      <c r="FX97" s="182" t="s">
        <v>657</v>
      </c>
      <c r="FY97" s="179">
        <v>43578</v>
      </c>
      <c r="FZ97" s="189" t="s">
        <v>3880</v>
      </c>
      <c r="GA97" s="189">
        <v>2</v>
      </c>
      <c r="GB97" s="189" t="s">
        <v>2699</v>
      </c>
      <c r="GC97" s="189" t="s">
        <v>30</v>
      </c>
      <c r="GD97" s="189">
        <v>2</v>
      </c>
      <c r="GE97" s="189" t="s">
        <v>14</v>
      </c>
      <c r="GF97" s="189" t="s">
        <v>14</v>
      </c>
      <c r="GG97" s="190">
        <v>44865</v>
      </c>
      <c r="GH97" s="188" t="s">
        <v>3886</v>
      </c>
      <c r="GI97" s="182">
        <v>1</v>
      </c>
      <c r="GJ97" s="182" t="s">
        <v>2699</v>
      </c>
      <c r="GK97" s="182" t="s">
        <v>30</v>
      </c>
      <c r="GL97" s="182">
        <v>2</v>
      </c>
      <c r="GM97" s="182" t="s">
        <v>14</v>
      </c>
      <c r="GN97" s="182" t="s">
        <v>14</v>
      </c>
      <c r="GO97" s="179">
        <v>44865</v>
      </c>
      <c r="GP97" s="189" t="s">
        <v>3881</v>
      </c>
      <c r="GQ97" s="189">
        <v>1</v>
      </c>
      <c r="GR97" s="189" t="s">
        <v>2699</v>
      </c>
      <c r="GS97" s="189" t="s">
        <v>30</v>
      </c>
      <c r="GT97" s="189">
        <v>2</v>
      </c>
      <c r="GU97" s="189" t="s">
        <v>14</v>
      </c>
      <c r="GV97" s="189" t="s">
        <v>14</v>
      </c>
      <c r="GW97" s="190">
        <v>44865</v>
      </c>
      <c r="GX97" s="188" t="s">
        <v>3887</v>
      </c>
      <c r="GY97" s="182">
        <v>1</v>
      </c>
      <c r="GZ97" s="182" t="s">
        <v>2699</v>
      </c>
      <c r="HA97" s="182" t="s">
        <v>30</v>
      </c>
      <c r="HB97" s="182">
        <v>2</v>
      </c>
      <c r="HC97" s="182" t="s">
        <v>14</v>
      </c>
      <c r="HD97" s="182" t="s">
        <v>14</v>
      </c>
      <c r="HE97" s="179">
        <v>44865</v>
      </c>
      <c r="HF97" s="189" t="s">
        <v>3879</v>
      </c>
      <c r="HG97" s="189">
        <v>0</v>
      </c>
      <c r="HH97" s="189" t="s">
        <v>2699</v>
      </c>
      <c r="HI97" s="189" t="s">
        <v>30</v>
      </c>
      <c r="HJ97" s="189">
        <v>2</v>
      </c>
      <c r="HK97" s="189" t="s">
        <v>14</v>
      </c>
      <c r="HL97" s="189" t="s">
        <v>14</v>
      </c>
      <c r="HM97" s="190">
        <v>44865</v>
      </c>
      <c r="HN97" s="188" t="s">
        <v>3885</v>
      </c>
      <c r="HO97" s="182">
        <v>2</v>
      </c>
      <c r="HP97" s="182" t="s">
        <v>2699</v>
      </c>
      <c r="HQ97" s="182" t="s">
        <v>30</v>
      </c>
      <c r="HR97" s="182">
        <v>2</v>
      </c>
      <c r="HS97" s="182" t="s">
        <v>14</v>
      </c>
      <c r="HT97" s="182" t="s">
        <v>14</v>
      </c>
      <c r="HU97" s="179">
        <v>44865</v>
      </c>
      <c r="HV97" s="189" t="s">
        <v>3882</v>
      </c>
      <c r="HW97" s="189">
        <v>0</v>
      </c>
      <c r="HX97" s="189" t="s">
        <v>2699</v>
      </c>
      <c r="HY97" s="189" t="s">
        <v>30</v>
      </c>
      <c r="HZ97" s="189">
        <v>2</v>
      </c>
      <c r="IA97" s="189" t="s">
        <v>14</v>
      </c>
      <c r="IB97" s="189" t="s">
        <v>14</v>
      </c>
      <c r="IC97" s="190">
        <v>44865</v>
      </c>
      <c r="ID97" s="188" t="s">
        <v>3884</v>
      </c>
      <c r="IE97" s="182">
        <v>1</v>
      </c>
      <c r="IF97" s="182" t="s">
        <v>2699</v>
      </c>
      <c r="IG97" s="182" t="s">
        <v>30</v>
      </c>
      <c r="IH97" s="182">
        <v>2</v>
      </c>
      <c r="II97" s="182" t="s">
        <v>14</v>
      </c>
      <c r="IJ97" s="182" t="s">
        <v>14</v>
      </c>
      <c r="IK97" s="179">
        <v>44865</v>
      </c>
      <c r="IL97" s="189" t="s">
        <v>3883</v>
      </c>
      <c r="IM97" s="189">
        <v>3</v>
      </c>
      <c r="IN97" s="189" t="s">
        <v>2699</v>
      </c>
      <c r="IO97" s="189" t="s">
        <v>30</v>
      </c>
      <c r="IP97" s="189">
        <v>2</v>
      </c>
      <c r="IQ97" s="189" t="s">
        <v>14</v>
      </c>
      <c r="IR97" s="189" t="s">
        <v>14</v>
      </c>
      <c r="IS97" s="190">
        <v>44865</v>
      </c>
    </row>
    <row r="98" spans="1:253" s="283" customFormat="1" ht="12.95" customHeight="1" x14ac:dyDescent="0.2">
      <c r="A98" s="283" t="s">
        <v>598</v>
      </c>
      <c r="B98" s="283" t="s">
        <v>9302</v>
      </c>
      <c r="C98" s="283" t="s">
        <v>599</v>
      </c>
      <c r="D98" s="283" t="s">
        <v>146</v>
      </c>
      <c r="E98" s="283" t="s">
        <v>8915</v>
      </c>
      <c r="F98" s="283" t="s">
        <v>8355</v>
      </c>
      <c r="G98" s="177">
        <v>231402000</v>
      </c>
      <c r="H98" s="178" t="s">
        <v>8314</v>
      </c>
      <c r="I98" s="178" t="s">
        <v>2025</v>
      </c>
      <c r="J98" s="178">
        <v>2</v>
      </c>
      <c r="K98" s="178" t="s">
        <v>8354</v>
      </c>
      <c r="L98" s="178" t="s">
        <v>8353</v>
      </c>
      <c r="M98" s="179">
        <v>44985</v>
      </c>
      <c r="N98" s="188" t="s">
        <v>2276</v>
      </c>
      <c r="O98" s="180">
        <v>13297</v>
      </c>
      <c r="P98" s="180" t="s">
        <v>2274</v>
      </c>
      <c r="Q98" s="180" t="s">
        <v>74</v>
      </c>
      <c r="R98" s="180">
        <v>1</v>
      </c>
      <c r="S98" s="180" t="s">
        <v>2274</v>
      </c>
      <c r="T98" s="180" t="s">
        <v>2275</v>
      </c>
      <c r="U98" s="181">
        <v>44800</v>
      </c>
      <c r="V98" s="188" t="s">
        <v>2278</v>
      </c>
      <c r="W98" s="178">
        <v>4240000</v>
      </c>
      <c r="X98" s="178" t="s">
        <v>2274</v>
      </c>
      <c r="Y98" s="178" t="s">
        <v>74</v>
      </c>
      <c r="Z98" s="178">
        <v>1</v>
      </c>
      <c r="AA98" s="178" t="s">
        <v>2277</v>
      </c>
      <c r="AB98" s="178" t="s">
        <v>2275</v>
      </c>
      <c r="AC98" s="179">
        <v>44800</v>
      </c>
      <c r="AD98" s="188" t="s">
        <v>1516</v>
      </c>
      <c r="AE98" s="186" t="s">
        <v>14</v>
      </c>
      <c r="AF98" s="186" t="s">
        <v>828</v>
      </c>
      <c r="AG98" s="186" t="s">
        <v>14</v>
      </c>
      <c r="AH98" s="186" t="s">
        <v>14</v>
      </c>
      <c r="AI98" s="186" t="s">
        <v>1515</v>
      </c>
      <c r="AJ98" s="186" t="s">
        <v>828</v>
      </c>
      <c r="AK98" s="187">
        <v>44558</v>
      </c>
      <c r="AL98" s="188" t="s">
        <v>1519</v>
      </c>
      <c r="AM98" s="178" t="s">
        <v>14</v>
      </c>
      <c r="AN98" s="178" t="s">
        <v>828</v>
      </c>
      <c r="AO98" s="178" t="s">
        <v>14</v>
      </c>
      <c r="AP98" s="178" t="s">
        <v>14</v>
      </c>
      <c r="AQ98" s="178" t="s">
        <v>1518</v>
      </c>
      <c r="AR98" s="178" t="s">
        <v>1517</v>
      </c>
      <c r="AS98" s="179">
        <v>44558</v>
      </c>
      <c r="AT98" s="189" t="s">
        <v>613</v>
      </c>
      <c r="AU98" s="186" t="s">
        <v>14</v>
      </c>
      <c r="AV98" s="186" t="s">
        <v>14</v>
      </c>
      <c r="AW98" s="186" t="s">
        <v>30</v>
      </c>
      <c r="AX98" s="186">
        <v>2</v>
      </c>
      <c r="AY98" s="186" t="s">
        <v>612</v>
      </c>
      <c r="AZ98" s="186" t="s">
        <v>14</v>
      </c>
      <c r="BA98" s="187">
        <v>43523</v>
      </c>
      <c r="BB98" s="188" t="s">
        <v>611</v>
      </c>
      <c r="BC98" s="178" t="s">
        <v>14</v>
      </c>
      <c r="BD98" s="178" t="s">
        <v>14</v>
      </c>
      <c r="BE98" s="178" t="s">
        <v>30</v>
      </c>
      <c r="BF98" s="178">
        <v>2</v>
      </c>
      <c r="BG98" s="178" t="s">
        <v>610</v>
      </c>
      <c r="BH98" s="178" t="s">
        <v>14</v>
      </c>
      <c r="BI98" s="179">
        <v>43523</v>
      </c>
      <c r="BJ98" s="189" t="s">
        <v>8357</v>
      </c>
      <c r="BK98" s="189">
        <v>3</v>
      </c>
      <c r="BL98" s="189" t="s">
        <v>5300</v>
      </c>
      <c r="BM98" s="189" t="s">
        <v>19</v>
      </c>
      <c r="BN98" s="189">
        <v>3</v>
      </c>
      <c r="BO98" s="189" t="s">
        <v>8356</v>
      </c>
      <c r="BP98" s="186" t="s">
        <v>1181</v>
      </c>
      <c r="BQ98" s="190">
        <v>44985</v>
      </c>
      <c r="BR98" s="188" t="s">
        <v>601</v>
      </c>
      <c r="BS98" s="182" t="s">
        <v>14</v>
      </c>
      <c r="BT98" s="182" t="s">
        <v>14</v>
      </c>
      <c r="BU98" s="182" t="s">
        <v>30</v>
      </c>
      <c r="BV98" s="182">
        <v>2</v>
      </c>
      <c r="BW98" s="182" t="s">
        <v>600</v>
      </c>
      <c r="BX98" s="182" t="s">
        <v>14</v>
      </c>
      <c r="BY98" s="179">
        <v>43523</v>
      </c>
      <c r="BZ98" s="189" t="s">
        <v>603</v>
      </c>
      <c r="CA98" s="189" t="s">
        <v>14</v>
      </c>
      <c r="CB98" s="189" t="s">
        <v>14</v>
      </c>
      <c r="CC98" s="189" t="s">
        <v>14</v>
      </c>
      <c r="CD98" s="189" t="s">
        <v>14</v>
      </c>
      <c r="CE98" s="189" t="s">
        <v>602</v>
      </c>
      <c r="CF98" s="189" t="s">
        <v>14</v>
      </c>
      <c r="CG98" s="190">
        <v>43523</v>
      </c>
      <c r="CH98" s="188" t="s">
        <v>10034</v>
      </c>
      <c r="CI98" s="189" t="e">
        <v>#N/A</v>
      </c>
      <c r="CJ98" s="189" t="e">
        <v>#N/A</v>
      </c>
      <c r="CK98" s="189" t="e">
        <v>#N/A</v>
      </c>
      <c r="CL98" s="189" t="e">
        <v>#N/A</v>
      </c>
      <c r="CM98" s="189" t="e">
        <v>#N/A</v>
      </c>
      <c r="CN98" s="189" t="e">
        <v>#N/A</v>
      </c>
      <c r="CO98" s="191" t="e">
        <v>#N/A</v>
      </c>
      <c r="CP98" s="189" t="s">
        <v>609</v>
      </c>
      <c r="CQ98" s="182" t="s">
        <v>14</v>
      </c>
      <c r="CR98" s="182" t="s">
        <v>14</v>
      </c>
      <c r="CS98" s="182" t="s">
        <v>30</v>
      </c>
      <c r="CT98" s="182">
        <v>2</v>
      </c>
      <c r="CU98" s="182" t="s">
        <v>608</v>
      </c>
      <c r="CV98" s="182" t="s">
        <v>14</v>
      </c>
      <c r="CW98" s="179">
        <v>43523</v>
      </c>
      <c r="CX98" s="189" t="s">
        <v>1521</v>
      </c>
      <c r="CY98" s="186" t="s">
        <v>14</v>
      </c>
      <c r="CZ98" s="186" t="s">
        <v>14</v>
      </c>
      <c r="DA98" s="186" t="s">
        <v>14</v>
      </c>
      <c r="DB98" s="186" t="s">
        <v>14</v>
      </c>
      <c r="DC98" s="186" t="s">
        <v>1520</v>
      </c>
      <c r="DD98" s="186" t="s">
        <v>828</v>
      </c>
      <c r="DE98" s="192">
        <v>44558</v>
      </c>
      <c r="DF98" s="188" t="s">
        <v>1522</v>
      </c>
      <c r="DG98" s="178" t="s">
        <v>14</v>
      </c>
      <c r="DH98" s="182" t="s">
        <v>14</v>
      </c>
      <c r="DI98" s="182" t="s">
        <v>14</v>
      </c>
      <c r="DJ98" s="182" t="s">
        <v>14</v>
      </c>
      <c r="DK98" s="182" t="s">
        <v>1520</v>
      </c>
      <c r="DL98" s="182" t="s">
        <v>828</v>
      </c>
      <c r="DM98" s="179">
        <v>44558</v>
      </c>
      <c r="DN98" s="189" t="s">
        <v>1523</v>
      </c>
      <c r="DO98" s="186" t="s">
        <v>14</v>
      </c>
      <c r="DP98" s="189" t="s">
        <v>14</v>
      </c>
      <c r="DQ98" s="189" t="s">
        <v>14</v>
      </c>
      <c r="DR98" s="189" t="s">
        <v>14</v>
      </c>
      <c r="DS98" s="189" t="s">
        <v>1520</v>
      </c>
      <c r="DT98" s="189" t="s">
        <v>828</v>
      </c>
      <c r="DU98" s="190">
        <v>44558</v>
      </c>
      <c r="DV98" s="188" t="s">
        <v>1524</v>
      </c>
      <c r="DW98" s="178" t="s">
        <v>14</v>
      </c>
      <c r="DX98" s="182" t="s">
        <v>14</v>
      </c>
      <c r="DY98" s="182" t="s">
        <v>14</v>
      </c>
      <c r="DZ98" s="182" t="s">
        <v>14</v>
      </c>
      <c r="EA98" s="182" t="s">
        <v>1520</v>
      </c>
      <c r="EB98" s="182" t="s">
        <v>828</v>
      </c>
      <c r="EC98" s="179">
        <v>44558</v>
      </c>
      <c r="ED98" s="189" t="s">
        <v>1525</v>
      </c>
      <c r="EE98" s="186" t="s">
        <v>14</v>
      </c>
      <c r="EF98" s="189" t="s">
        <v>14</v>
      </c>
      <c r="EG98" s="189" t="s">
        <v>14</v>
      </c>
      <c r="EH98" s="189" t="s">
        <v>14</v>
      </c>
      <c r="EI98" s="189" t="s">
        <v>1520</v>
      </c>
      <c r="EJ98" s="189" t="s">
        <v>828</v>
      </c>
      <c r="EK98" s="190">
        <v>44558</v>
      </c>
      <c r="EL98" s="188" t="s">
        <v>1526</v>
      </c>
      <c r="EM98" s="178" t="s">
        <v>14</v>
      </c>
      <c r="EN98" s="182" t="s">
        <v>1294</v>
      </c>
      <c r="EO98" s="182" t="s">
        <v>14</v>
      </c>
      <c r="EP98" s="182" t="s">
        <v>14</v>
      </c>
      <c r="EQ98" s="182" t="s">
        <v>1520</v>
      </c>
      <c r="ER98" s="182" t="s">
        <v>828</v>
      </c>
      <c r="ES98" s="179">
        <v>44558</v>
      </c>
      <c r="ET98" s="189" t="s">
        <v>8358</v>
      </c>
      <c r="EU98" s="189">
        <v>2661</v>
      </c>
      <c r="EV98" s="189" t="s">
        <v>8326</v>
      </c>
      <c r="EW98" s="189" t="s">
        <v>2025</v>
      </c>
      <c r="EX98" s="189">
        <v>2</v>
      </c>
      <c r="EY98" s="189" t="s">
        <v>8327</v>
      </c>
      <c r="EZ98" s="189" t="s">
        <v>5663</v>
      </c>
      <c r="FA98" s="190">
        <v>44985</v>
      </c>
      <c r="FB98" s="188" t="s">
        <v>607</v>
      </c>
      <c r="FC98" s="182">
        <v>3</v>
      </c>
      <c r="FD98" s="182" t="s">
        <v>604</v>
      </c>
      <c r="FE98" s="182" t="s">
        <v>30</v>
      </c>
      <c r="FF98" s="182">
        <v>2</v>
      </c>
      <c r="FG98" s="182" t="s">
        <v>606</v>
      </c>
      <c r="FH98" s="182" t="s">
        <v>605</v>
      </c>
      <c r="FI98" s="179">
        <v>43523</v>
      </c>
      <c r="FJ98" s="188" t="s">
        <v>661</v>
      </c>
      <c r="FK98" s="189" t="s">
        <v>14</v>
      </c>
      <c r="FL98" s="189" t="s">
        <v>656</v>
      </c>
      <c r="FM98" s="189" t="s">
        <v>14</v>
      </c>
      <c r="FN98" s="189" t="s">
        <v>14</v>
      </c>
      <c r="FO98" s="189" t="s">
        <v>658</v>
      </c>
      <c r="FP98" s="186" t="s">
        <v>657</v>
      </c>
      <c r="FQ98" s="187">
        <v>43578</v>
      </c>
      <c r="FR98" s="188" t="s">
        <v>662</v>
      </c>
      <c r="FS98" s="182" t="s">
        <v>14</v>
      </c>
      <c r="FT98" s="182" t="s">
        <v>656</v>
      </c>
      <c r="FU98" s="182" t="s">
        <v>14</v>
      </c>
      <c r="FV98" s="182" t="s">
        <v>14</v>
      </c>
      <c r="FW98" s="182" t="s">
        <v>658</v>
      </c>
      <c r="FX98" s="182" t="s">
        <v>657</v>
      </c>
      <c r="FY98" s="179">
        <v>43578</v>
      </c>
      <c r="FZ98" s="189" t="s">
        <v>3889</v>
      </c>
      <c r="GA98" s="189">
        <v>2</v>
      </c>
      <c r="GB98" s="189" t="s">
        <v>2699</v>
      </c>
      <c r="GC98" s="189" t="s">
        <v>30</v>
      </c>
      <c r="GD98" s="189">
        <v>2</v>
      </c>
      <c r="GE98" s="189" t="s">
        <v>14</v>
      </c>
      <c r="GF98" s="189" t="s">
        <v>14</v>
      </c>
      <c r="GG98" s="190">
        <v>44865</v>
      </c>
      <c r="GH98" s="188" t="s">
        <v>3895</v>
      </c>
      <c r="GI98" s="182">
        <v>1</v>
      </c>
      <c r="GJ98" s="182" t="s">
        <v>2699</v>
      </c>
      <c r="GK98" s="182" t="s">
        <v>30</v>
      </c>
      <c r="GL98" s="182">
        <v>2</v>
      </c>
      <c r="GM98" s="182" t="s">
        <v>14</v>
      </c>
      <c r="GN98" s="182" t="s">
        <v>14</v>
      </c>
      <c r="GO98" s="179">
        <v>44865</v>
      </c>
      <c r="GP98" s="189" t="s">
        <v>3890</v>
      </c>
      <c r="GQ98" s="189">
        <v>1</v>
      </c>
      <c r="GR98" s="189" t="s">
        <v>2699</v>
      </c>
      <c r="GS98" s="189" t="s">
        <v>30</v>
      </c>
      <c r="GT98" s="189">
        <v>2</v>
      </c>
      <c r="GU98" s="189" t="s">
        <v>14</v>
      </c>
      <c r="GV98" s="189" t="s">
        <v>14</v>
      </c>
      <c r="GW98" s="190">
        <v>44865</v>
      </c>
      <c r="GX98" s="188" t="s">
        <v>3896</v>
      </c>
      <c r="GY98" s="182">
        <v>0</v>
      </c>
      <c r="GZ98" s="182" t="s">
        <v>2699</v>
      </c>
      <c r="HA98" s="182" t="s">
        <v>30</v>
      </c>
      <c r="HB98" s="182">
        <v>2</v>
      </c>
      <c r="HC98" s="182" t="s">
        <v>14</v>
      </c>
      <c r="HD98" s="182" t="s">
        <v>14</v>
      </c>
      <c r="HE98" s="179">
        <v>44865</v>
      </c>
      <c r="HF98" s="189" t="s">
        <v>3888</v>
      </c>
      <c r="HG98" s="189">
        <v>0</v>
      </c>
      <c r="HH98" s="189" t="s">
        <v>2699</v>
      </c>
      <c r="HI98" s="189" t="s">
        <v>30</v>
      </c>
      <c r="HJ98" s="189">
        <v>2</v>
      </c>
      <c r="HK98" s="189" t="s">
        <v>14</v>
      </c>
      <c r="HL98" s="189" t="s">
        <v>14</v>
      </c>
      <c r="HM98" s="190">
        <v>44865</v>
      </c>
      <c r="HN98" s="188" t="s">
        <v>3894</v>
      </c>
      <c r="HO98" s="182">
        <v>2</v>
      </c>
      <c r="HP98" s="182" t="s">
        <v>2699</v>
      </c>
      <c r="HQ98" s="182" t="s">
        <v>30</v>
      </c>
      <c r="HR98" s="182">
        <v>2</v>
      </c>
      <c r="HS98" s="182" t="s">
        <v>14</v>
      </c>
      <c r="HT98" s="182" t="s">
        <v>14</v>
      </c>
      <c r="HU98" s="179">
        <v>44865</v>
      </c>
      <c r="HV98" s="189" t="s">
        <v>3891</v>
      </c>
      <c r="HW98" s="189">
        <v>0</v>
      </c>
      <c r="HX98" s="189" t="s">
        <v>2699</v>
      </c>
      <c r="HY98" s="189" t="s">
        <v>30</v>
      </c>
      <c r="HZ98" s="189">
        <v>2</v>
      </c>
      <c r="IA98" s="189" t="s">
        <v>14</v>
      </c>
      <c r="IB98" s="189" t="s">
        <v>14</v>
      </c>
      <c r="IC98" s="190">
        <v>44865</v>
      </c>
      <c r="ID98" s="188" t="s">
        <v>3893</v>
      </c>
      <c r="IE98" s="182">
        <v>1</v>
      </c>
      <c r="IF98" s="182" t="s">
        <v>2699</v>
      </c>
      <c r="IG98" s="182" t="s">
        <v>30</v>
      </c>
      <c r="IH98" s="182">
        <v>2</v>
      </c>
      <c r="II98" s="182" t="s">
        <v>14</v>
      </c>
      <c r="IJ98" s="182" t="s">
        <v>14</v>
      </c>
      <c r="IK98" s="179">
        <v>44865</v>
      </c>
      <c r="IL98" s="189" t="s">
        <v>3892</v>
      </c>
      <c r="IM98" s="189">
        <v>3</v>
      </c>
      <c r="IN98" s="189" t="s">
        <v>2699</v>
      </c>
      <c r="IO98" s="189" t="s">
        <v>30</v>
      </c>
      <c r="IP98" s="189">
        <v>2</v>
      </c>
      <c r="IQ98" s="189" t="s">
        <v>14</v>
      </c>
      <c r="IR98" s="189" t="s">
        <v>14</v>
      </c>
      <c r="IS98" s="190">
        <v>44865</v>
      </c>
    </row>
    <row r="99" spans="1:253" s="283" customFormat="1" ht="12.95" customHeight="1" x14ac:dyDescent="0.2">
      <c r="A99" s="283" t="s">
        <v>2102</v>
      </c>
      <c r="B99" s="283" t="s">
        <v>9590</v>
      </c>
      <c r="C99" s="283" t="s">
        <v>2103</v>
      </c>
      <c r="D99" s="283" t="s">
        <v>146</v>
      </c>
      <c r="E99" s="283" t="s">
        <v>8915</v>
      </c>
      <c r="F99" s="283" t="s">
        <v>8359</v>
      </c>
      <c r="G99" s="177">
        <v>231402000</v>
      </c>
      <c r="H99" s="178" t="s">
        <v>8314</v>
      </c>
      <c r="I99" s="178" t="s">
        <v>2025</v>
      </c>
      <c r="J99" s="178">
        <v>2</v>
      </c>
      <c r="K99" s="178" t="s">
        <v>8354</v>
      </c>
      <c r="L99" s="178" t="s">
        <v>8353</v>
      </c>
      <c r="M99" s="179">
        <v>44985</v>
      </c>
      <c r="N99" s="188" t="s">
        <v>8363</v>
      </c>
      <c r="O99" s="180">
        <v>669831</v>
      </c>
      <c r="P99" s="180" t="s">
        <v>8360</v>
      </c>
      <c r="Q99" s="180" t="s">
        <v>19</v>
      </c>
      <c r="R99" s="180">
        <v>3</v>
      </c>
      <c r="S99" s="180" t="s">
        <v>8362</v>
      </c>
      <c r="T99" s="180" t="s">
        <v>8361</v>
      </c>
      <c r="U99" s="181">
        <v>44985</v>
      </c>
      <c r="V99" s="188" t="s">
        <v>2500</v>
      </c>
      <c r="W99" s="178">
        <v>33000000</v>
      </c>
      <c r="X99" s="178" t="s">
        <v>2497</v>
      </c>
      <c r="Y99" s="178" t="s">
        <v>19</v>
      </c>
      <c r="Z99" s="178">
        <v>3</v>
      </c>
      <c r="AA99" s="178" t="s">
        <v>2499</v>
      </c>
      <c r="AB99" s="178" t="s">
        <v>2498</v>
      </c>
      <c r="AC99" s="179">
        <v>44804</v>
      </c>
      <c r="AD99" s="188" t="s">
        <v>2502</v>
      </c>
      <c r="AE99" s="186">
        <v>33000000</v>
      </c>
      <c r="AF99" s="186" t="s">
        <v>2497</v>
      </c>
      <c r="AG99" s="186" t="s">
        <v>2025</v>
      </c>
      <c r="AH99" s="186">
        <v>2</v>
      </c>
      <c r="AI99" s="186" t="s">
        <v>2501</v>
      </c>
      <c r="AJ99" s="186" t="s">
        <v>2498</v>
      </c>
      <c r="AK99" s="187">
        <v>44804</v>
      </c>
      <c r="AL99" s="188" t="s">
        <v>8371</v>
      </c>
      <c r="AM99" s="178">
        <v>30000</v>
      </c>
      <c r="AN99" s="178" t="s">
        <v>8368</v>
      </c>
      <c r="AO99" s="178" t="s">
        <v>74</v>
      </c>
      <c r="AP99" s="178">
        <v>1</v>
      </c>
      <c r="AQ99" s="178" t="s">
        <v>8370</v>
      </c>
      <c r="AR99" s="178" t="s">
        <v>8369</v>
      </c>
      <c r="AS99" s="179">
        <v>44985</v>
      </c>
      <c r="AT99" s="189" t="s">
        <v>3616</v>
      </c>
      <c r="AU99" s="186">
        <v>12900</v>
      </c>
      <c r="AV99" s="186" t="s">
        <v>3613</v>
      </c>
      <c r="AW99" s="186" t="s">
        <v>74</v>
      </c>
      <c r="AX99" s="186">
        <v>1</v>
      </c>
      <c r="AY99" s="186" t="s">
        <v>3615</v>
      </c>
      <c r="AZ99" s="186" t="s">
        <v>3614</v>
      </c>
      <c r="BA99" s="187">
        <v>44865</v>
      </c>
      <c r="BB99" s="188" t="s">
        <v>2104</v>
      </c>
      <c r="BC99" s="178">
        <v>0</v>
      </c>
      <c r="BD99" s="178" t="s">
        <v>14</v>
      </c>
      <c r="BE99" s="178" t="s">
        <v>14</v>
      </c>
      <c r="BF99" s="178" t="s">
        <v>14</v>
      </c>
      <c r="BG99" s="178" t="s">
        <v>14</v>
      </c>
      <c r="BH99" s="178" t="s">
        <v>14</v>
      </c>
      <c r="BI99" s="179">
        <v>44770</v>
      </c>
      <c r="BJ99" s="189" t="s">
        <v>4596</v>
      </c>
      <c r="BK99" s="189">
        <v>1739</v>
      </c>
      <c r="BL99" s="189" t="s">
        <v>4593</v>
      </c>
      <c r="BM99" s="189" t="s">
        <v>2025</v>
      </c>
      <c r="BN99" s="189">
        <v>2</v>
      </c>
      <c r="BO99" s="189" t="s">
        <v>4595</v>
      </c>
      <c r="BP99" s="186" t="s">
        <v>4594</v>
      </c>
      <c r="BQ99" s="190">
        <v>44895</v>
      </c>
      <c r="BR99" s="188" t="s">
        <v>2606</v>
      </c>
      <c r="BS99" s="182">
        <v>1200000</v>
      </c>
      <c r="BT99" s="182" t="s">
        <v>2600</v>
      </c>
      <c r="BU99" s="182" t="s">
        <v>74</v>
      </c>
      <c r="BV99" s="182">
        <v>1</v>
      </c>
      <c r="BW99" s="182" t="s">
        <v>2602</v>
      </c>
      <c r="BX99" s="182" t="s">
        <v>2601</v>
      </c>
      <c r="BY99" s="179">
        <v>44830</v>
      </c>
      <c r="BZ99" s="189" t="s">
        <v>2607</v>
      </c>
      <c r="CA99" s="189">
        <v>805000</v>
      </c>
      <c r="CB99" s="189" t="s">
        <v>2600</v>
      </c>
      <c r="CC99" s="189" t="s">
        <v>74</v>
      </c>
      <c r="CD99" s="189">
        <v>1</v>
      </c>
      <c r="CE99" s="189" t="s">
        <v>2604</v>
      </c>
      <c r="CF99" s="189" t="s">
        <v>2601</v>
      </c>
      <c r="CG99" s="190">
        <v>44830</v>
      </c>
      <c r="CH99" s="188" t="s">
        <v>10035</v>
      </c>
      <c r="CI99" s="189" t="e">
        <v>#N/A</v>
      </c>
      <c r="CJ99" s="189" t="e">
        <v>#N/A</v>
      </c>
      <c r="CK99" s="189" t="e">
        <v>#N/A</v>
      </c>
      <c r="CL99" s="189" t="e">
        <v>#N/A</v>
      </c>
      <c r="CM99" s="189" t="e">
        <v>#N/A</v>
      </c>
      <c r="CN99" s="189" t="e">
        <v>#N/A</v>
      </c>
      <c r="CO99" s="191" t="e">
        <v>#N/A</v>
      </c>
      <c r="CP99" s="189" t="s">
        <v>2105</v>
      </c>
      <c r="CQ99" s="182">
        <v>0</v>
      </c>
      <c r="CR99" s="182" t="s">
        <v>14</v>
      </c>
      <c r="CS99" s="182" t="s">
        <v>14</v>
      </c>
      <c r="CT99" s="182" t="s">
        <v>14</v>
      </c>
      <c r="CU99" s="182" t="s">
        <v>14</v>
      </c>
      <c r="CV99" s="182" t="s">
        <v>14</v>
      </c>
      <c r="CW99" s="179">
        <v>44770</v>
      </c>
      <c r="CX99" s="189" t="s">
        <v>3619</v>
      </c>
      <c r="CY99" s="186">
        <v>20600000</v>
      </c>
      <c r="CZ99" s="186" t="s">
        <v>3617</v>
      </c>
      <c r="DA99" s="186" t="s">
        <v>2025</v>
      </c>
      <c r="DB99" s="186">
        <v>2</v>
      </c>
      <c r="DC99" s="186" t="s">
        <v>3622</v>
      </c>
      <c r="DD99" s="186" t="s">
        <v>3618</v>
      </c>
      <c r="DE99" s="192">
        <v>44865</v>
      </c>
      <c r="DF99" s="188" t="s">
        <v>2506</v>
      </c>
      <c r="DG99" s="178">
        <v>0</v>
      </c>
      <c r="DH99" s="182" t="s">
        <v>2503</v>
      </c>
      <c r="DI99" s="182" t="s">
        <v>2025</v>
      </c>
      <c r="DJ99" s="182">
        <v>2</v>
      </c>
      <c r="DK99" s="182" t="s">
        <v>2505</v>
      </c>
      <c r="DL99" s="182" t="s">
        <v>2504</v>
      </c>
      <c r="DM99" s="179">
        <v>44804</v>
      </c>
      <c r="DN99" s="189" t="s">
        <v>3621</v>
      </c>
      <c r="DO99" s="186">
        <v>12400000</v>
      </c>
      <c r="DP99" s="189" t="s">
        <v>2507</v>
      </c>
      <c r="DQ99" s="189" t="s">
        <v>2025</v>
      </c>
      <c r="DR99" s="189">
        <v>2</v>
      </c>
      <c r="DS99" s="189" t="s">
        <v>3620</v>
      </c>
      <c r="DT99" s="189" t="s">
        <v>2504</v>
      </c>
      <c r="DU99" s="190">
        <v>44865</v>
      </c>
      <c r="DV99" s="188" t="s">
        <v>3623</v>
      </c>
      <c r="DW99" s="178">
        <v>20570000</v>
      </c>
      <c r="DX99" s="182" t="s">
        <v>3617</v>
      </c>
      <c r="DY99" s="182" t="s">
        <v>2025</v>
      </c>
      <c r="DZ99" s="182">
        <v>2</v>
      </c>
      <c r="EA99" s="182" t="s">
        <v>3622</v>
      </c>
      <c r="EB99" s="182" t="s">
        <v>3618</v>
      </c>
      <c r="EC99" s="179">
        <v>44865</v>
      </c>
      <c r="ED99" s="189" t="s">
        <v>2509</v>
      </c>
      <c r="EE99" s="186">
        <v>30000</v>
      </c>
      <c r="EF99" s="189" t="s">
        <v>2507</v>
      </c>
      <c r="EG99" s="189" t="s">
        <v>2025</v>
      </c>
      <c r="EH99" s="189">
        <v>2</v>
      </c>
      <c r="EI99" s="189" t="s">
        <v>2508</v>
      </c>
      <c r="EJ99" s="189" t="s">
        <v>2108</v>
      </c>
      <c r="EK99" s="190">
        <v>44804</v>
      </c>
      <c r="EL99" s="188" t="s">
        <v>2106</v>
      </c>
      <c r="EM99" s="178">
        <v>0</v>
      </c>
      <c r="EN99" s="182" t="s">
        <v>14</v>
      </c>
      <c r="EO99" s="182" t="s">
        <v>30</v>
      </c>
      <c r="EP99" s="182">
        <v>2</v>
      </c>
      <c r="EQ99" s="182" t="s">
        <v>14</v>
      </c>
      <c r="ER99" s="182" t="s">
        <v>14</v>
      </c>
      <c r="ES99" s="179">
        <v>44770</v>
      </c>
      <c r="ET99" s="189" t="s">
        <v>8372</v>
      </c>
      <c r="EU99" s="189">
        <v>2661</v>
      </c>
      <c r="EV99" s="189" t="s">
        <v>8326</v>
      </c>
      <c r="EW99" s="189" t="s">
        <v>2025</v>
      </c>
      <c r="EX99" s="189">
        <v>2</v>
      </c>
      <c r="EY99" s="189" t="s">
        <v>8362</v>
      </c>
      <c r="EZ99" s="189" t="s">
        <v>5663</v>
      </c>
      <c r="FA99" s="190">
        <v>44985</v>
      </c>
      <c r="FB99" s="188" t="s">
        <v>2110</v>
      </c>
      <c r="FC99" s="182">
        <v>1</v>
      </c>
      <c r="FD99" s="182" t="s">
        <v>2107</v>
      </c>
      <c r="FE99" s="182" t="s">
        <v>30</v>
      </c>
      <c r="FF99" s="182">
        <v>2</v>
      </c>
      <c r="FG99" s="182" t="s">
        <v>2109</v>
      </c>
      <c r="FH99" s="182" t="s">
        <v>2108</v>
      </c>
      <c r="FI99" s="179">
        <v>44770</v>
      </c>
      <c r="FJ99" s="188" t="s">
        <v>10036</v>
      </c>
      <c r="FK99" s="189" t="e">
        <v>#N/A</v>
      </c>
      <c r="FL99" s="189" t="e">
        <v>#N/A</v>
      </c>
      <c r="FM99" s="189" t="e">
        <v>#N/A</v>
      </c>
      <c r="FN99" s="189" t="e">
        <v>#N/A</v>
      </c>
      <c r="FO99" s="189" t="e">
        <v>#N/A</v>
      </c>
      <c r="FP99" s="186" t="e">
        <v>#N/A</v>
      </c>
      <c r="FQ99" s="187" t="e">
        <v>#N/A</v>
      </c>
      <c r="FR99" s="188" t="s">
        <v>10037</v>
      </c>
      <c r="FS99" s="182" t="e">
        <v>#N/A</v>
      </c>
      <c r="FT99" s="182" t="e">
        <v>#N/A</v>
      </c>
      <c r="FU99" s="182" t="e">
        <v>#N/A</v>
      </c>
      <c r="FV99" s="182" t="e">
        <v>#N/A</v>
      </c>
      <c r="FW99" s="182" t="e">
        <v>#N/A</v>
      </c>
      <c r="FX99" s="182" t="e">
        <v>#N/A</v>
      </c>
      <c r="FY99" s="179" t="e">
        <v>#N/A</v>
      </c>
      <c r="FZ99" s="189" t="s">
        <v>3898</v>
      </c>
      <c r="GA99" s="189">
        <v>2</v>
      </c>
      <c r="GB99" s="189" t="s">
        <v>2699</v>
      </c>
      <c r="GC99" s="189" t="s">
        <v>30</v>
      </c>
      <c r="GD99" s="189">
        <v>2</v>
      </c>
      <c r="GE99" s="189" t="s">
        <v>14</v>
      </c>
      <c r="GF99" s="189" t="s">
        <v>14</v>
      </c>
      <c r="GG99" s="190">
        <v>44865</v>
      </c>
      <c r="GH99" s="188" t="s">
        <v>3904</v>
      </c>
      <c r="GI99" s="182">
        <v>1</v>
      </c>
      <c r="GJ99" s="182" t="s">
        <v>2699</v>
      </c>
      <c r="GK99" s="182" t="s">
        <v>30</v>
      </c>
      <c r="GL99" s="182">
        <v>2</v>
      </c>
      <c r="GM99" s="182" t="s">
        <v>14</v>
      </c>
      <c r="GN99" s="182" t="s">
        <v>14</v>
      </c>
      <c r="GO99" s="179">
        <v>44865</v>
      </c>
      <c r="GP99" s="189" t="s">
        <v>3899</v>
      </c>
      <c r="GQ99" s="189">
        <v>1</v>
      </c>
      <c r="GR99" s="189" t="s">
        <v>2699</v>
      </c>
      <c r="GS99" s="189" t="s">
        <v>30</v>
      </c>
      <c r="GT99" s="189">
        <v>2</v>
      </c>
      <c r="GU99" s="189" t="s">
        <v>14</v>
      </c>
      <c r="GV99" s="189" t="s">
        <v>14</v>
      </c>
      <c r="GW99" s="190">
        <v>44865</v>
      </c>
      <c r="GX99" s="188" t="s">
        <v>3905</v>
      </c>
      <c r="GY99" s="182">
        <v>1</v>
      </c>
      <c r="GZ99" s="182" t="s">
        <v>2699</v>
      </c>
      <c r="HA99" s="182" t="s">
        <v>30</v>
      </c>
      <c r="HB99" s="182">
        <v>2</v>
      </c>
      <c r="HC99" s="182" t="s">
        <v>14</v>
      </c>
      <c r="HD99" s="182" t="s">
        <v>14</v>
      </c>
      <c r="HE99" s="179">
        <v>44865</v>
      </c>
      <c r="HF99" s="189" t="s">
        <v>3897</v>
      </c>
      <c r="HG99" s="189">
        <v>0</v>
      </c>
      <c r="HH99" s="189" t="s">
        <v>2699</v>
      </c>
      <c r="HI99" s="189" t="s">
        <v>30</v>
      </c>
      <c r="HJ99" s="189">
        <v>2</v>
      </c>
      <c r="HK99" s="189" t="s">
        <v>14</v>
      </c>
      <c r="HL99" s="189" t="s">
        <v>14</v>
      </c>
      <c r="HM99" s="190">
        <v>44865</v>
      </c>
      <c r="HN99" s="188" t="s">
        <v>3903</v>
      </c>
      <c r="HO99" s="182">
        <v>1</v>
      </c>
      <c r="HP99" s="182" t="s">
        <v>2699</v>
      </c>
      <c r="HQ99" s="182" t="s">
        <v>30</v>
      </c>
      <c r="HR99" s="182">
        <v>2</v>
      </c>
      <c r="HS99" s="182" t="s">
        <v>14</v>
      </c>
      <c r="HT99" s="182" t="s">
        <v>14</v>
      </c>
      <c r="HU99" s="179">
        <v>44865</v>
      </c>
      <c r="HV99" s="189" t="s">
        <v>3900</v>
      </c>
      <c r="HW99" s="189">
        <v>0</v>
      </c>
      <c r="HX99" s="189" t="s">
        <v>2699</v>
      </c>
      <c r="HY99" s="189" t="s">
        <v>30</v>
      </c>
      <c r="HZ99" s="189">
        <v>2</v>
      </c>
      <c r="IA99" s="189" t="s">
        <v>14</v>
      </c>
      <c r="IB99" s="189" t="s">
        <v>14</v>
      </c>
      <c r="IC99" s="190">
        <v>44865</v>
      </c>
      <c r="ID99" s="188" t="s">
        <v>3902</v>
      </c>
      <c r="IE99" s="182">
        <v>1</v>
      </c>
      <c r="IF99" s="182" t="s">
        <v>2699</v>
      </c>
      <c r="IG99" s="182" t="s">
        <v>30</v>
      </c>
      <c r="IH99" s="182">
        <v>2</v>
      </c>
      <c r="II99" s="182" t="s">
        <v>14</v>
      </c>
      <c r="IJ99" s="182" t="s">
        <v>14</v>
      </c>
      <c r="IK99" s="179">
        <v>44865</v>
      </c>
      <c r="IL99" s="189" t="s">
        <v>3901</v>
      </c>
      <c r="IM99" s="189">
        <v>3</v>
      </c>
      <c r="IN99" s="189" t="s">
        <v>2699</v>
      </c>
      <c r="IO99" s="189" t="s">
        <v>30</v>
      </c>
      <c r="IP99" s="189">
        <v>2</v>
      </c>
      <c r="IQ99" s="189" t="s">
        <v>14</v>
      </c>
      <c r="IR99" s="189" t="s">
        <v>14</v>
      </c>
      <c r="IS99" s="190">
        <v>44865</v>
      </c>
    </row>
    <row r="100" spans="1:253" s="283" customFormat="1" ht="12.95" customHeight="1" x14ac:dyDescent="0.2">
      <c r="A100" s="283" t="s">
        <v>3409</v>
      </c>
      <c r="B100" s="283" t="s">
        <v>9316</v>
      </c>
      <c r="C100" s="283" t="s">
        <v>3410</v>
      </c>
      <c r="D100" s="283" t="s">
        <v>3411</v>
      </c>
      <c r="E100" s="283" t="s">
        <v>8916</v>
      </c>
      <c r="F100" s="283" t="s">
        <v>5059</v>
      </c>
      <c r="G100" s="177">
        <v>4514000</v>
      </c>
      <c r="H100" s="178" t="s">
        <v>5036</v>
      </c>
      <c r="I100" s="178" t="s">
        <v>2025</v>
      </c>
      <c r="J100" s="178">
        <v>2</v>
      </c>
      <c r="K100" s="178" t="s">
        <v>5058</v>
      </c>
      <c r="L100" s="178" t="s">
        <v>5057</v>
      </c>
      <c r="M100" s="179">
        <v>44921</v>
      </c>
      <c r="N100" s="188" t="s">
        <v>5061</v>
      </c>
      <c r="O100" s="180">
        <v>74177</v>
      </c>
      <c r="P100" s="180" t="s">
        <v>2166</v>
      </c>
      <c r="Q100" s="180" t="s">
        <v>2025</v>
      </c>
      <c r="R100" s="180">
        <v>2</v>
      </c>
      <c r="S100" s="180" t="s">
        <v>4960</v>
      </c>
      <c r="T100" s="180" t="s">
        <v>5060</v>
      </c>
      <c r="U100" s="181">
        <v>44921</v>
      </c>
      <c r="V100" s="188" t="s">
        <v>5221</v>
      </c>
      <c r="W100" s="178">
        <v>145000</v>
      </c>
      <c r="X100" s="178" t="s">
        <v>2361</v>
      </c>
      <c r="Y100" s="178" t="s">
        <v>2025</v>
      </c>
      <c r="Z100" s="178">
        <v>2</v>
      </c>
      <c r="AA100" s="178" t="s">
        <v>5220</v>
      </c>
      <c r="AB100" s="178" t="s">
        <v>5211</v>
      </c>
      <c r="AC100" s="179">
        <v>44950</v>
      </c>
      <c r="AD100" s="188" t="s">
        <v>5223</v>
      </c>
      <c r="AE100" s="186">
        <v>73000</v>
      </c>
      <c r="AF100" s="186" t="s">
        <v>2361</v>
      </c>
      <c r="AG100" s="186" t="s">
        <v>2025</v>
      </c>
      <c r="AH100" s="186">
        <v>2</v>
      </c>
      <c r="AI100" s="186" t="s">
        <v>5222</v>
      </c>
      <c r="AJ100" s="186" t="s">
        <v>5211</v>
      </c>
      <c r="AK100" s="187">
        <v>44950</v>
      </c>
      <c r="AL100" s="188" t="s">
        <v>5224</v>
      </c>
      <c r="AM100" s="178">
        <v>145000</v>
      </c>
      <c r="AN100" s="178" t="s">
        <v>2361</v>
      </c>
      <c r="AO100" s="178" t="s">
        <v>2025</v>
      </c>
      <c r="AP100" s="178">
        <v>2</v>
      </c>
      <c r="AQ100" s="178" t="s">
        <v>5220</v>
      </c>
      <c r="AR100" s="178" t="s">
        <v>5211</v>
      </c>
      <c r="AS100" s="179">
        <v>44950</v>
      </c>
      <c r="AT100" s="189" t="s">
        <v>5062</v>
      </c>
      <c r="AU100" s="186" t="s">
        <v>14</v>
      </c>
      <c r="AV100" s="186" t="s">
        <v>14</v>
      </c>
      <c r="AW100" s="186" t="s">
        <v>14</v>
      </c>
      <c r="AX100" s="186" t="s">
        <v>14</v>
      </c>
      <c r="AY100" s="186" t="s">
        <v>4729</v>
      </c>
      <c r="AZ100" s="186" t="s">
        <v>14</v>
      </c>
      <c r="BA100" s="187">
        <v>44921</v>
      </c>
      <c r="BB100" s="188" t="s">
        <v>5068</v>
      </c>
      <c r="BC100" s="178" t="s">
        <v>14</v>
      </c>
      <c r="BD100" s="178" t="s">
        <v>14</v>
      </c>
      <c r="BE100" s="178" t="s">
        <v>14</v>
      </c>
      <c r="BF100" s="178" t="s">
        <v>14</v>
      </c>
      <c r="BG100" s="178" t="s">
        <v>4740</v>
      </c>
      <c r="BH100" s="178" t="s">
        <v>14</v>
      </c>
      <c r="BI100" s="179">
        <v>44921</v>
      </c>
      <c r="BJ100" s="189" t="s">
        <v>6723</v>
      </c>
      <c r="BK100" s="189">
        <v>89</v>
      </c>
      <c r="BL100" s="189" t="s">
        <v>6720</v>
      </c>
      <c r="BM100" s="189" t="s">
        <v>19</v>
      </c>
      <c r="BN100" s="189">
        <v>3</v>
      </c>
      <c r="BO100" s="189" t="s">
        <v>6722</v>
      </c>
      <c r="BP100" s="186" t="s">
        <v>6721</v>
      </c>
      <c r="BQ100" s="190">
        <v>44978</v>
      </c>
      <c r="BR100" s="188" t="s">
        <v>5069</v>
      </c>
      <c r="BS100" s="182" t="s">
        <v>14</v>
      </c>
      <c r="BT100" s="182" t="s">
        <v>14</v>
      </c>
      <c r="BU100" s="182" t="s">
        <v>14</v>
      </c>
      <c r="BV100" s="182" t="s">
        <v>14</v>
      </c>
      <c r="BW100" s="182" t="s">
        <v>4742</v>
      </c>
      <c r="BX100" s="182" t="s">
        <v>14</v>
      </c>
      <c r="BY100" s="179">
        <v>44921</v>
      </c>
      <c r="BZ100" s="189" t="s">
        <v>5070</v>
      </c>
      <c r="CA100" s="189" t="s">
        <v>14</v>
      </c>
      <c r="CB100" s="189" t="s">
        <v>14</v>
      </c>
      <c r="CC100" s="189" t="s">
        <v>14</v>
      </c>
      <c r="CD100" s="189" t="s">
        <v>14</v>
      </c>
      <c r="CE100" s="189" t="s">
        <v>4744</v>
      </c>
      <c r="CF100" s="189" t="s">
        <v>14</v>
      </c>
      <c r="CG100" s="190">
        <v>44921</v>
      </c>
      <c r="CH100" s="188" t="s">
        <v>10038</v>
      </c>
      <c r="CI100" s="189" t="e">
        <v>#N/A</v>
      </c>
      <c r="CJ100" s="189" t="e">
        <v>#N/A</v>
      </c>
      <c r="CK100" s="189" t="e">
        <v>#N/A</v>
      </c>
      <c r="CL100" s="189" t="e">
        <v>#N/A</v>
      </c>
      <c r="CM100" s="189" t="e">
        <v>#N/A</v>
      </c>
      <c r="CN100" s="189" t="e">
        <v>#N/A</v>
      </c>
      <c r="CO100" s="191" t="e">
        <v>#N/A</v>
      </c>
      <c r="CP100" s="189" t="s">
        <v>5071</v>
      </c>
      <c r="CQ100" s="182" t="s">
        <v>14</v>
      </c>
      <c r="CR100" s="182" t="s">
        <v>14</v>
      </c>
      <c r="CS100" s="182" t="s">
        <v>14</v>
      </c>
      <c r="CT100" s="182" t="s">
        <v>14</v>
      </c>
      <c r="CU100" s="182" t="s">
        <v>4746</v>
      </c>
      <c r="CV100" s="182" t="s">
        <v>14</v>
      </c>
      <c r="CW100" s="179">
        <v>44921</v>
      </c>
      <c r="CX100" s="189" t="s">
        <v>5225</v>
      </c>
      <c r="CY100" s="186">
        <v>73000</v>
      </c>
      <c r="CZ100" s="186" t="s">
        <v>2361</v>
      </c>
      <c r="DA100" s="186" t="s">
        <v>2025</v>
      </c>
      <c r="DB100" s="186">
        <v>2</v>
      </c>
      <c r="DC100" s="186" t="s">
        <v>5218</v>
      </c>
      <c r="DD100" s="186" t="s">
        <v>5211</v>
      </c>
      <c r="DE100" s="192">
        <v>44950</v>
      </c>
      <c r="DF100" s="188" t="s">
        <v>5227</v>
      </c>
      <c r="DG100" s="178">
        <v>72000</v>
      </c>
      <c r="DH100" s="182" t="s">
        <v>2361</v>
      </c>
      <c r="DI100" s="182" t="s">
        <v>2025</v>
      </c>
      <c r="DJ100" s="182">
        <v>2</v>
      </c>
      <c r="DK100" s="182" t="s">
        <v>2071</v>
      </c>
      <c r="DL100" s="182" t="s">
        <v>5226</v>
      </c>
      <c r="DM100" s="179">
        <v>44950</v>
      </c>
      <c r="DN100" s="189" t="s">
        <v>5228</v>
      </c>
      <c r="DO100" s="186">
        <v>0</v>
      </c>
      <c r="DP100" s="189" t="s">
        <v>2361</v>
      </c>
      <c r="DQ100" s="189" t="s">
        <v>2025</v>
      </c>
      <c r="DR100" s="189">
        <v>2</v>
      </c>
      <c r="DS100" s="189" t="s">
        <v>4945</v>
      </c>
      <c r="DT100" s="189" t="s">
        <v>5226</v>
      </c>
      <c r="DU100" s="190">
        <v>44950</v>
      </c>
      <c r="DV100" s="188" t="s">
        <v>5229</v>
      </c>
      <c r="DW100" s="178">
        <v>73000</v>
      </c>
      <c r="DX100" s="182" t="s">
        <v>2361</v>
      </c>
      <c r="DY100" s="182" t="s">
        <v>2025</v>
      </c>
      <c r="DZ100" s="182">
        <v>2</v>
      </c>
      <c r="EA100" s="182" t="s">
        <v>5218</v>
      </c>
      <c r="EB100" s="182" t="s">
        <v>5211</v>
      </c>
      <c r="EC100" s="179">
        <v>44950</v>
      </c>
      <c r="ED100" s="189" t="s">
        <v>5063</v>
      </c>
      <c r="EE100" s="186">
        <v>0</v>
      </c>
      <c r="EF100" s="189" t="s">
        <v>828</v>
      </c>
      <c r="EG100" s="189" t="s">
        <v>14</v>
      </c>
      <c r="EH100" s="189" t="s">
        <v>14</v>
      </c>
      <c r="EI100" s="189" t="s">
        <v>4731</v>
      </c>
      <c r="EJ100" s="189" t="s">
        <v>828</v>
      </c>
      <c r="EK100" s="190">
        <v>44921</v>
      </c>
      <c r="EL100" s="188" t="s">
        <v>5064</v>
      </c>
      <c r="EM100" s="178">
        <v>0</v>
      </c>
      <c r="EN100" s="182" t="s">
        <v>828</v>
      </c>
      <c r="EO100" s="182" t="s">
        <v>14</v>
      </c>
      <c r="EP100" s="182" t="s">
        <v>14</v>
      </c>
      <c r="EQ100" s="182" t="s">
        <v>4733</v>
      </c>
      <c r="ER100" s="182" t="s">
        <v>828</v>
      </c>
      <c r="ES100" s="179">
        <v>44921</v>
      </c>
      <c r="ET100" s="189" t="s">
        <v>6724</v>
      </c>
      <c r="EU100" s="189">
        <v>89</v>
      </c>
      <c r="EV100" s="189" t="s">
        <v>6720</v>
      </c>
      <c r="EW100" s="189" t="s">
        <v>19</v>
      </c>
      <c r="EX100" s="189">
        <v>3</v>
      </c>
      <c r="EY100" s="189" t="s">
        <v>6722</v>
      </c>
      <c r="EZ100" s="189" t="s">
        <v>6721</v>
      </c>
      <c r="FA100" s="190">
        <v>44978</v>
      </c>
      <c r="FB100" s="188" t="s">
        <v>5065</v>
      </c>
      <c r="FC100" s="182">
        <v>2</v>
      </c>
      <c r="FD100" s="182" t="s">
        <v>2361</v>
      </c>
      <c r="FE100" s="182" t="s">
        <v>2025</v>
      </c>
      <c r="FF100" s="182">
        <v>2</v>
      </c>
      <c r="FG100" s="182" t="s">
        <v>5049</v>
      </c>
      <c r="FH100" s="182" t="s">
        <v>5048</v>
      </c>
      <c r="FI100" s="179">
        <v>44921</v>
      </c>
      <c r="FJ100" s="188" t="s">
        <v>5066</v>
      </c>
      <c r="FK100" s="189" t="s">
        <v>14</v>
      </c>
      <c r="FL100" s="189" t="s">
        <v>14</v>
      </c>
      <c r="FM100" s="189" t="s">
        <v>14</v>
      </c>
      <c r="FN100" s="189" t="s">
        <v>14</v>
      </c>
      <c r="FO100" s="189" t="s">
        <v>4736</v>
      </c>
      <c r="FP100" s="186" t="s">
        <v>14</v>
      </c>
      <c r="FQ100" s="187">
        <v>44921</v>
      </c>
      <c r="FR100" s="188" t="s">
        <v>5067</v>
      </c>
      <c r="FS100" s="182" t="s">
        <v>14</v>
      </c>
      <c r="FT100" s="182" t="s">
        <v>14</v>
      </c>
      <c r="FU100" s="182" t="s">
        <v>14</v>
      </c>
      <c r="FV100" s="182" t="s">
        <v>14</v>
      </c>
      <c r="FW100" s="182" t="s">
        <v>4738</v>
      </c>
      <c r="FX100" s="182" t="s">
        <v>14</v>
      </c>
      <c r="FY100" s="179">
        <v>44921</v>
      </c>
      <c r="FZ100" s="189" t="s">
        <v>3413</v>
      </c>
      <c r="GA100" s="189">
        <v>0</v>
      </c>
      <c r="GB100" s="189" t="s">
        <v>2699</v>
      </c>
      <c r="GC100" s="189" t="s">
        <v>30</v>
      </c>
      <c r="GD100" s="189">
        <v>2</v>
      </c>
      <c r="GE100" s="189" t="s">
        <v>14</v>
      </c>
      <c r="GF100" s="189" t="s">
        <v>14</v>
      </c>
      <c r="GG100" s="190">
        <v>44863</v>
      </c>
      <c r="GH100" s="188" t="s">
        <v>3419</v>
      </c>
      <c r="GI100" s="182">
        <v>1</v>
      </c>
      <c r="GJ100" s="182" t="s">
        <v>2699</v>
      </c>
      <c r="GK100" s="182" t="s">
        <v>30</v>
      </c>
      <c r="GL100" s="182">
        <v>2</v>
      </c>
      <c r="GM100" s="182" t="s">
        <v>14</v>
      </c>
      <c r="GN100" s="182" t="s">
        <v>14</v>
      </c>
      <c r="GO100" s="179">
        <v>44863</v>
      </c>
      <c r="GP100" s="189" t="s">
        <v>3414</v>
      </c>
      <c r="GQ100" s="189">
        <v>0</v>
      </c>
      <c r="GR100" s="189" t="s">
        <v>2699</v>
      </c>
      <c r="GS100" s="189" t="s">
        <v>30</v>
      </c>
      <c r="GT100" s="189">
        <v>2</v>
      </c>
      <c r="GU100" s="189" t="s">
        <v>14</v>
      </c>
      <c r="GV100" s="189" t="s">
        <v>14</v>
      </c>
      <c r="GW100" s="190">
        <v>44863</v>
      </c>
      <c r="GX100" s="188" t="s">
        <v>3420</v>
      </c>
      <c r="GY100" s="182">
        <v>0</v>
      </c>
      <c r="GZ100" s="182" t="s">
        <v>2699</v>
      </c>
      <c r="HA100" s="182" t="s">
        <v>30</v>
      </c>
      <c r="HB100" s="182">
        <v>2</v>
      </c>
      <c r="HC100" s="182" t="s">
        <v>14</v>
      </c>
      <c r="HD100" s="182" t="s">
        <v>14</v>
      </c>
      <c r="HE100" s="179">
        <v>44863</v>
      </c>
      <c r="HF100" s="189" t="s">
        <v>3412</v>
      </c>
      <c r="HG100" s="189">
        <v>0</v>
      </c>
      <c r="HH100" s="189" t="s">
        <v>2699</v>
      </c>
      <c r="HI100" s="189" t="s">
        <v>30</v>
      </c>
      <c r="HJ100" s="189">
        <v>2</v>
      </c>
      <c r="HK100" s="189" t="s">
        <v>14</v>
      </c>
      <c r="HL100" s="189" t="s">
        <v>14</v>
      </c>
      <c r="HM100" s="190">
        <v>44863</v>
      </c>
      <c r="HN100" s="188" t="s">
        <v>3418</v>
      </c>
      <c r="HO100" s="182">
        <v>2</v>
      </c>
      <c r="HP100" s="182" t="s">
        <v>2699</v>
      </c>
      <c r="HQ100" s="182" t="s">
        <v>30</v>
      </c>
      <c r="HR100" s="182">
        <v>2</v>
      </c>
      <c r="HS100" s="182" t="s">
        <v>14</v>
      </c>
      <c r="HT100" s="182" t="s">
        <v>14</v>
      </c>
      <c r="HU100" s="179">
        <v>44863</v>
      </c>
      <c r="HV100" s="189" t="s">
        <v>3415</v>
      </c>
      <c r="HW100" s="189">
        <v>1</v>
      </c>
      <c r="HX100" s="189" t="s">
        <v>2699</v>
      </c>
      <c r="HY100" s="189" t="s">
        <v>30</v>
      </c>
      <c r="HZ100" s="189">
        <v>2</v>
      </c>
      <c r="IA100" s="189" t="s">
        <v>14</v>
      </c>
      <c r="IB100" s="189" t="s">
        <v>14</v>
      </c>
      <c r="IC100" s="190">
        <v>44863</v>
      </c>
      <c r="ID100" s="188" t="s">
        <v>3417</v>
      </c>
      <c r="IE100" s="182">
        <v>0</v>
      </c>
      <c r="IF100" s="182" t="s">
        <v>2699</v>
      </c>
      <c r="IG100" s="182" t="s">
        <v>30</v>
      </c>
      <c r="IH100" s="182">
        <v>2</v>
      </c>
      <c r="II100" s="182" t="s">
        <v>14</v>
      </c>
      <c r="IJ100" s="182" t="s">
        <v>14</v>
      </c>
      <c r="IK100" s="179">
        <v>44863</v>
      </c>
      <c r="IL100" s="189" t="s">
        <v>3416</v>
      </c>
      <c r="IM100" s="189">
        <v>3</v>
      </c>
      <c r="IN100" s="189" t="s">
        <v>2699</v>
      </c>
      <c r="IO100" s="189" t="s">
        <v>30</v>
      </c>
      <c r="IP100" s="189">
        <v>2</v>
      </c>
      <c r="IQ100" s="189" t="s">
        <v>14</v>
      </c>
      <c r="IR100" s="189" t="s">
        <v>14</v>
      </c>
      <c r="IS100" s="190">
        <v>44863</v>
      </c>
    </row>
    <row r="101" spans="1:253" s="283" customFormat="1" ht="12.95" customHeight="1" x14ac:dyDescent="0.2">
      <c r="A101" s="283" t="s">
        <v>3421</v>
      </c>
      <c r="B101" s="283" t="s">
        <v>9316</v>
      </c>
      <c r="C101" s="283" t="s">
        <v>3422</v>
      </c>
      <c r="D101" s="283" t="s">
        <v>3423</v>
      </c>
      <c r="E101" s="283" t="s">
        <v>8917</v>
      </c>
      <c r="F101" s="283" t="s">
        <v>7726</v>
      </c>
      <c r="G101" s="177">
        <v>33359000</v>
      </c>
      <c r="H101" s="178" t="s">
        <v>7724</v>
      </c>
      <c r="I101" s="178" t="s">
        <v>2025</v>
      </c>
      <c r="J101" s="178">
        <v>2</v>
      </c>
      <c r="K101" s="178" t="s">
        <v>7689</v>
      </c>
      <c r="L101" s="178" t="s">
        <v>7725</v>
      </c>
      <c r="M101" s="179">
        <v>44985</v>
      </c>
      <c r="N101" s="188" t="s">
        <v>7728</v>
      </c>
      <c r="O101" s="180">
        <v>1280000</v>
      </c>
      <c r="P101" s="180" t="s">
        <v>5453</v>
      </c>
      <c r="Q101" s="180" t="s">
        <v>74</v>
      </c>
      <c r="R101" s="180">
        <v>1</v>
      </c>
      <c r="S101" s="180" t="s">
        <v>7691</v>
      </c>
      <c r="T101" s="180" t="s">
        <v>7727</v>
      </c>
      <c r="U101" s="181">
        <v>44985</v>
      </c>
      <c r="V101" s="188" t="s">
        <v>7729</v>
      </c>
      <c r="W101" s="178">
        <v>33359000</v>
      </c>
      <c r="X101" s="178" t="s">
        <v>5453</v>
      </c>
      <c r="Y101" s="178" t="s">
        <v>2025</v>
      </c>
      <c r="Z101" s="178">
        <v>2</v>
      </c>
      <c r="AA101" s="178" t="s">
        <v>7693</v>
      </c>
      <c r="AB101" s="178" t="s">
        <v>7725</v>
      </c>
      <c r="AC101" s="179">
        <v>44985</v>
      </c>
      <c r="AD101" s="188" t="s">
        <v>7732</v>
      </c>
      <c r="AE101" s="186">
        <v>10081000</v>
      </c>
      <c r="AF101" s="186" t="s">
        <v>7730</v>
      </c>
      <c r="AG101" s="186" t="s">
        <v>2025</v>
      </c>
      <c r="AH101" s="186">
        <v>2</v>
      </c>
      <c r="AI101" s="186" t="s">
        <v>7731</v>
      </c>
      <c r="AJ101" s="186" t="s">
        <v>7696</v>
      </c>
      <c r="AK101" s="187">
        <v>44985</v>
      </c>
      <c r="AL101" s="188" t="s">
        <v>7733</v>
      </c>
      <c r="AM101" s="178">
        <v>1570000</v>
      </c>
      <c r="AN101" s="178" t="s">
        <v>7699</v>
      </c>
      <c r="AO101" s="178" t="s">
        <v>2025</v>
      </c>
      <c r="AP101" s="178">
        <v>2</v>
      </c>
      <c r="AQ101" s="178" t="s">
        <v>7701</v>
      </c>
      <c r="AR101" s="178" t="s">
        <v>7700</v>
      </c>
      <c r="AS101" s="179">
        <v>44985</v>
      </c>
      <c r="AT101" s="189" t="s">
        <v>7734</v>
      </c>
      <c r="AU101" s="186" t="s">
        <v>14</v>
      </c>
      <c r="AV101" s="186" t="s">
        <v>14</v>
      </c>
      <c r="AW101" s="186" t="s">
        <v>14</v>
      </c>
      <c r="AX101" s="186" t="s">
        <v>14</v>
      </c>
      <c r="AY101" s="186" t="s">
        <v>15</v>
      </c>
      <c r="AZ101" s="186" t="s">
        <v>14</v>
      </c>
      <c r="BA101" s="187">
        <v>44985</v>
      </c>
      <c r="BB101" s="188" t="s">
        <v>7750</v>
      </c>
      <c r="BC101" s="178" t="s">
        <v>14</v>
      </c>
      <c r="BD101" s="178" t="s">
        <v>14</v>
      </c>
      <c r="BE101" s="178" t="s">
        <v>14</v>
      </c>
      <c r="BF101" s="178" t="s">
        <v>14</v>
      </c>
      <c r="BG101" s="178" t="s">
        <v>15</v>
      </c>
      <c r="BH101" s="178" t="s">
        <v>14</v>
      </c>
      <c r="BI101" s="179">
        <v>44985</v>
      </c>
      <c r="BJ101" s="189" t="s">
        <v>7735</v>
      </c>
      <c r="BK101" s="189">
        <v>1</v>
      </c>
      <c r="BL101" s="189" t="s">
        <v>7704</v>
      </c>
      <c r="BM101" s="189" t="s">
        <v>74</v>
      </c>
      <c r="BN101" s="189">
        <v>1</v>
      </c>
      <c r="BO101" s="189" t="s">
        <v>7666</v>
      </c>
      <c r="BP101" s="186" t="s">
        <v>1485</v>
      </c>
      <c r="BQ101" s="190">
        <v>44985</v>
      </c>
      <c r="BR101" s="188" t="s">
        <v>7751</v>
      </c>
      <c r="BS101" s="182" t="s">
        <v>14</v>
      </c>
      <c r="BT101" s="182" t="s">
        <v>14</v>
      </c>
      <c r="BU101" s="182" t="s">
        <v>14</v>
      </c>
      <c r="BV101" s="182" t="s">
        <v>14</v>
      </c>
      <c r="BW101" s="182" t="s">
        <v>15</v>
      </c>
      <c r="BX101" s="182" t="s">
        <v>14</v>
      </c>
      <c r="BY101" s="179">
        <v>44985</v>
      </c>
      <c r="BZ101" s="189" t="s">
        <v>7752</v>
      </c>
      <c r="CA101" s="189" t="s">
        <v>14</v>
      </c>
      <c r="CB101" s="189" t="s">
        <v>14</v>
      </c>
      <c r="CC101" s="189" t="s">
        <v>14</v>
      </c>
      <c r="CD101" s="189" t="s">
        <v>14</v>
      </c>
      <c r="CE101" s="189" t="s">
        <v>15</v>
      </c>
      <c r="CF101" s="189" t="s">
        <v>14</v>
      </c>
      <c r="CG101" s="190">
        <v>44985</v>
      </c>
      <c r="CH101" s="188" t="s">
        <v>10039</v>
      </c>
      <c r="CI101" s="189" t="e">
        <v>#N/A</v>
      </c>
      <c r="CJ101" s="189" t="e">
        <v>#N/A</v>
      </c>
      <c r="CK101" s="189" t="e">
        <v>#N/A</v>
      </c>
      <c r="CL101" s="189" t="e">
        <v>#N/A</v>
      </c>
      <c r="CM101" s="189" t="e">
        <v>#N/A</v>
      </c>
      <c r="CN101" s="189" t="e">
        <v>#N/A</v>
      </c>
      <c r="CO101" s="191" t="e">
        <v>#N/A</v>
      </c>
      <c r="CP101" s="189" t="s">
        <v>7753</v>
      </c>
      <c r="CQ101" s="182" t="s">
        <v>14</v>
      </c>
      <c r="CR101" s="182" t="s">
        <v>14</v>
      </c>
      <c r="CS101" s="182" t="s">
        <v>14</v>
      </c>
      <c r="CT101" s="182" t="s">
        <v>14</v>
      </c>
      <c r="CU101" s="182" t="s">
        <v>15</v>
      </c>
      <c r="CV101" s="182" t="s">
        <v>14</v>
      </c>
      <c r="CW101" s="179">
        <v>44985</v>
      </c>
      <c r="CX101" s="189" t="s">
        <v>7738</v>
      </c>
      <c r="CY101" s="186">
        <v>1700000</v>
      </c>
      <c r="CZ101" s="186" t="s">
        <v>2361</v>
      </c>
      <c r="DA101" s="186" t="s">
        <v>2025</v>
      </c>
      <c r="DB101" s="186">
        <v>2</v>
      </c>
      <c r="DC101" s="186" t="s">
        <v>7741</v>
      </c>
      <c r="DD101" s="186" t="s">
        <v>7700</v>
      </c>
      <c r="DE101" s="192">
        <v>44985</v>
      </c>
      <c r="DF101" s="188" t="s">
        <v>7742</v>
      </c>
      <c r="DG101" s="178">
        <v>23278000</v>
      </c>
      <c r="DH101" s="182" t="s">
        <v>7739</v>
      </c>
      <c r="DI101" s="182" t="s">
        <v>30</v>
      </c>
      <c r="DJ101" s="182">
        <v>2</v>
      </c>
      <c r="DK101" s="182" t="s">
        <v>7741</v>
      </c>
      <c r="DL101" s="182" t="s">
        <v>7740</v>
      </c>
      <c r="DM101" s="179">
        <v>44985</v>
      </c>
      <c r="DN101" s="189" t="s">
        <v>7743</v>
      </c>
      <c r="DO101" s="186">
        <v>8381000</v>
      </c>
      <c r="DP101" s="189" t="s">
        <v>7739</v>
      </c>
      <c r="DQ101" s="189" t="s">
        <v>2025</v>
      </c>
      <c r="DR101" s="189">
        <v>2</v>
      </c>
      <c r="DS101" s="189" t="s">
        <v>7741</v>
      </c>
      <c r="DT101" s="189" t="s">
        <v>7740</v>
      </c>
      <c r="DU101" s="190">
        <v>44985</v>
      </c>
      <c r="DV101" s="188" t="s">
        <v>7744</v>
      </c>
      <c r="DW101" s="178">
        <v>1700000</v>
      </c>
      <c r="DX101" s="182" t="s">
        <v>2361</v>
      </c>
      <c r="DY101" s="182" t="s">
        <v>2025</v>
      </c>
      <c r="DZ101" s="182">
        <v>2</v>
      </c>
      <c r="EA101" s="182" t="s">
        <v>7741</v>
      </c>
      <c r="EB101" s="182" t="s">
        <v>7700</v>
      </c>
      <c r="EC101" s="179">
        <v>44985</v>
      </c>
      <c r="ED101" s="189" t="s">
        <v>7745</v>
      </c>
      <c r="EE101" s="186">
        <v>0</v>
      </c>
      <c r="EF101" s="189" t="s">
        <v>828</v>
      </c>
      <c r="EG101" s="189" t="s">
        <v>14</v>
      </c>
      <c r="EH101" s="189" t="s">
        <v>14</v>
      </c>
      <c r="EI101" s="189" t="s">
        <v>15</v>
      </c>
      <c r="EJ101" s="189" t="s">
        <v>14</v>
      </c>
      <c r="EK101" s="190">
        <v>44985</v>
      </c>
      <c r="EL101" s="188" t="s">
        <v>7746</v>
      </c>
      <c r="EM101" s="178">
        <v>0</v>
      </c>
      <c r="EN101" s="182" t="s">
        <v>828</v>
      </c>
      <c r="EO101" s="182" t="s">
        <v>14</v>
      </c>
      <c r="EP101" s="182" t="s">
        <v>14</v>
      </c>
      <c r="EQ101" s="182" t="s">
        <v>15</v>
      </c>
      <c r="ER101" s="182" t="s">
        <v>14</v>
      </c>
      <c r="ES101" s="179">
        <v>44985</v>
      </c>
      <c r="ET101" s="189" t="s">
        <v>7737</v>
      </c>
      <c r="EU101" s="189">
        <v>16</v>
      </c>
      <c r="EV101" s="189" t="s">
        <v>7704</v>
      </c>
      <c r="EW101" s="189" t="s">
        <v>74</v>
      </c>
      <c r="EX101" s="189">
        <v>1</v>
      </c>
      <c r="EY101" s="189" t="s">
        <v>7736</v>
      </c>
      <c r="EZ101" s="189" t="s">
        <v>1485</v>
      </c>
      <c r="FA101" s="190">
        <v>44985</v>
      </c>
      <c r="FB101" s="188" t="s">
        <v>7747</v>
      </c>
      <c r="FC101" s="182">
        <v>3</v>
      </c>
      <c r="FD101" s="182" t="s">
        <v>2361</v>
      </c>
      <c r="FE101" s="182" t="s">
        <v>74</v>
      </c>
      <c r="FF101" s="182">
        <v>1</v>
      </c>
      <c r="FG101" s="182" t="s">
        <v>7680</v>
      </c>
      <c r="FH101" s="182" t="s">
        <v>7700</v>
      </c>
      <c r="FI101" s="179">
        <v>44985</v>
      </c>
      <c r="FJ101" s="188" t="s">
        <v>7748</v>
      </c>
      <c r="FK101" s="189" t="s">
        <v>14</v>
      </c>
      <c r="FL101" s="189" t="s">
        <v>14</v>
      </c>
      <c r="FM101" s="189" t="s">
        <v>14</v>
      </c>
      <c r="FN101" s="189" t="s">
        <v>14</v>
      </c>
      <c r="FO101" s="189" t="s">
        <v>15</v>
      </c>
      <c r="FP101" s="186" t="s">
        <v>14</v>
      </c>
      <c r="FQ101" s="187">
        <v>44985</v>
      </c>
      <c r="FR101" s="188" t="s">
        <v>7749</v>
      </c>
      <c r="FS101" s="182" t="s">
        <v>14</v>
      </c>
      <c r="FT101" s="182" t="s">
        <v>14</v>
      </c>
      <c r="FU101" s="182" t="s">
        <v>14</v>
      </c>
      <c r="FV101" s="182" t="s">
        <v>14</v>
      </c>
      <c r="FW101" s="182" t="s">
        <v>15</v>
      </c>
      <c r="FX101" s="182" t="s">
        <v>14</v>
      </c>
      <c r="FY101" s="179">
        <v>44985</v>
      </c>
      <c r="FZ101" s="189" t="s">
        <v>3425</v>
      </c>
      <c r="GA101" s="189">
        <v>0</v>
      </c>
      <c r="GB101" s="189" t="s">
        <v>2699</v>
      </c>
      <c r="GC101" s="189" t="s">
        <v>30</v>
      </c>
      <c r="GD101" s="189">
        <v>2</v>
      </c>
      <c r="GE101" s="189" t="s">
        <v>14</v>
      </c>
      <c r="GF101" s="189" t="s">
        <v>14</v>
      </c>
      <c r="GG101" s="190">
        <v>44863</v>
      </c>
      <c r="GH101" s="188" t="s">
        <v>3431</v>
      </c>
      <c r="GI101" s="182">
        <v>0</v>
      </c>
      <c r="GJ101" s="182" t="s">
        <v>2699</v>
      </c>
      <c r="GK101" s="182" t="s">
        <v>30</v>
      </c>
      <c r="GL101" s="182">
        <v>2</v>
      </c>
      <c r="GM101" s="182" t="s">
        <v>14</v>
      </c>
      <c r="GN101" s="182" t="s">
        <v>14</v>
      </c>
      <c r="GO101" s="179">
        <v>44863</v>
      </c>
      <c r="GP101" s="189" t="s">
        <v>3426</v>
      </c>
      <c r="GQ101" s="189">
        <v>0</v>
      </c>
      <c r="GR101" s="189" t="s">
        <v>2699</v>
      </c>
      <c r="GS101" s="189" t="s">
        <v>30</v>
      </c>
      <c r="GT101" s="189">
        <v>2</v>
      </c>
      <c r="GU101" s="189" t="s">
        <v>14</v>
      </c>
      <c r="GV101" s="189" t="s">
        <v>14</v>
      </c>
      <c r="GW101" s="190">
        <v>44863</v>
      </c>
      <c r="GX101" s="188" t="s">
        <v>3432</v>
      </c>
      <c r="GY101" s="182">
        <v>0</v>
      </c>
      <c r="GZ101" s="182" t="s">
        <v>2699</v>
      </c>
      <c r="HA101" s="182" t="s">
        <v>30</v>
      </c>
      <c r="HB101" s="182">
        <v>2</v>
      </c>
      <c r="HC101" s="182" t="s">
        <v>14</v>
      </c>
      <c r="HD101" s="182" t="s">
        <v>14</v>
      </c>
      <c r="HE101" s="179">
        <v>44863</v>
      </c>
      <c r="HF101" s="189" t="s">
        <v>3424</v>
      </c>
      <c r="HG101" s="189">
        <v>0</v>
      </c>
      <c r="HH101" s="189" t="s">
        <v>2699</v>
      </c>
      <c r="HI101" s="189" t="s">
        <v>30</v>
      </c>
      <c r="HJ101" s="189">
        <v>2</v>
      </c>
      <c r="HK101" s="189" t="s">
        <v>14</v>
      </c>
      <c r="HL101" s="189" t="s">
        <v>14</v>
      </c>
      <c r="HM101" s="190">
        <v>44863</v>
      </c>
      <c r="HN101" s="188" t="s">
        <v>3430</v>
      </c>
      <c r="HO101" s="182">
        <v>0</v>
      </c>
      <c r="HP101" s="182" t="s">
        <v>2699</v>
      </c>
      <c r="HQ101" s="182" t="s">
        <v>30</v>
      </c>
      <c r="HR101" s="182">
        <v>2</v>
      </c>
      <c r="HS101" s="182" t="s">
        <v>14</v>
      </c>
      <c r="HT101" s="182" t="s">
        <v>14</v>
      </c>
      <c r="HU101" s="179">
        <v>44863</v>
      </c>
      <c r="HV101" s="189" t="s">
        <v>3427</v>
      </c>
      <c r="HW101" s="189">
        <v>1</v>
      </c>
      <c r="HX101" s="189" t="s">
        <v>2699</v>
      </c>
      <c r="HY101" s="189" t="s">
        <v>30</v>
      </c>
      <c r="HZ101" s="189">
        <v>2</v>
      </c>
      <c r="IA101" s="189" t="s">
        <v>14</v>
      </c>
      <c r="IB101" s="189" t="s">
        <v>14</v>
      </c>
      <c r="IC101" s="190">
        <v>44863</v>
      </c>
      <c r="ID101" s="188" t="s">
        <v>3429</v>
      </c>
      <c r="IE101" s="182">
        <v>2</v>
      </c>
      <c r="IF101" s="182" t="s">
        <v>2699</v>
      </c>
      <c r="IG101" s="182" t="s">
        <v>30</v>
      </c>
      <c r="IH101" s="182">
        <v>2</v>
      </c>
      <c r="II101" s="182" t="s">
        <v>14</v>
      </c>
      <c r="IJ101" s="182" t="s">
        <v>14</v>
      </c>
      <c r="IK101" s="179">
        <v>44863</v>
      </c>
      <c r="IL101" s="189" t="s">
        <v>3428</v>
      </c>
      <c r="IM101" s="189">
        <v>3</v>
      </c>
      <c r="IN101" s="189" t="s">
        <v>2699</v>
      </c>
      <c r="IO101" s="189" t="s">
        <v>30</v>
      </c>
      <c r="IP101" s="189">
        <v>2</v>
      </c>
      <c r="IQ101" s="189" t="s">
        <v>14</v>
      </c>
      <c r="IR101" s="189" t="s">
        <v>14</v>
      </c>
      <c r="IS101" s="190">
        <v>44863</v>
      </c>
    </row>
    <row r="102" spans="1:253" s="283" customFormat="1" ht="12.95" customHeight="1" x14ac:dyDescent="0.2">
      <c r="A102" s="283" t="s">
        <v>1488</v>
      </c>
      <c r="B102" s="283" t="s">
        <v>9598</v>
      </c>
      <c r="C102" s="283" t="s">
        <v>1489</v>
      </c>
      <c r="D102" s="283" t="s">
        <v>665</v>
      </c>
      <c r="E102" s="283" t="s">
        <v>8918</v>
      </c>
      <c r="F102" s="283" t="s">
        <v>4369</v>
      </c>
      <c r="G102" s="177">
        <v>109033000</v>
      </c>
      <c r="H102" s="178" t="s">
        <v>1436</v>
      </c>
      <c r="I102" s="178" t="s">
        <v>74</v>
      </c>
      <c r="J102" s="178">
        <v>1</v>
      </c>
      <c r="K102" s="178" t="s">
        <v>1438</v>
      </c>
      <c r="L102" s="178" t="s">
        <v>1437</v>
      </c>
      <c r="M102" s="179">
        <v>44893</v>
      </c>
      <c r="N102" s="188" t="s">
        <v>4371</v>
      </c>
      <c r="O102" s="180">
        <v>300000</v>
      </c>
      <c r="P102" s="180" t="s">
        <v>4370</v>
      </c>
      <c r="Q102" s="180" t="s">
        <v>74</v>
      </c>
      <c r="R102" s="180">
        <v>1</v>
      </c>
      <c r="S102" s="180" t="s">
        <v>4222</v>
      </c>
      <c r="T102" s="180" t="s">
        <v>1437</v>
      </c>
      <c r="U102" s="181">
        <v>44893</v>
      </c>
      <c r="V102" s="188" t="s">
        <v>5712</v>
      </c>
      <c r="W102" s="178">
        <v>109033000</v>
      </c>
      <c r="X102" s="178" t="s">
        <v>1436</v>
      </c>
      <c r="Y102" s="178" t="s">
        <v>2025</v>
      </c>
      <c r="Z102" s="178">
        <v>2</v>
      </c>
      <c r="AA102" s="178" t="s">
        <v>5711</v>
      </c>
      <c r="AB102" s="178" t="s">
        <v>1437</v>
      </c>
      <c r="AC102" s="179">
        <v>44959</v>
      </c>
      <c r="AD102" s="188" t="s">
        <v>8170</v>
      </c>
      <c r="AE102" s="186">
        <v>8671000</v>
      </c>
      <c r="AF102" s="186" t="s">
        <v>8167</v>
      </c>
      <c r="AG102" s="186" t="s">
        <v>2025</v>
      </c>
      <c r="AH102" s="186">
        <v>2</v>
      </c>
      <c r="AI102" s="186" t="s">
        <v>8169</v>
      </c>
      <c r="AJ102" s="186" t="s">
        <v>8168</v>
      </c>
      <c r="AK102" s="187">
        <v>44985</v>
      </c>
      <c r="AL102" s="188" t="s">
        <v>8174</v>
      </c>
      <c r="AM102" s="178">
        <v>184000</v>
      </c>
      <c r="AN102" s="178" t="s">
        <v>8171</v>
      </c>
      <c r="AO102" s="178" t="s">
        <v>2025</v>
      </c>
      <c r="AP102" s="178">
        <v>2</v>
      </c>
      <c r="AQ102" s="178" t="s">
        <v>8173</v>
      </c>
      <c r="AR102" s="178" t="s">
        <v>8172</v>
      </c>
      <c r="AS102" s="179">
        <v>44985</v>
      </c>
      <c r="AT102" s="189" t="s">
        <v>8177</v>
      </c>
      <c r="AU102" s="186">
        <v>281</v>
      </c>
      <c r="AV102" s="186" t="s">
        <v>8175</v>
      </c>
      <c r="AW102" s="186" t="s">
        <v>19</v>
      </c>
      <c r="AX102" s="186">
        <v>3</v>
      </c>
      <c r="AY102" s="186" t="s">
        <v>4236</v>
      </c>
      <c r="AZ102" s="186" t="s">
        <v>8176</v>
      </c>
      <c r="BA102" s="187">
        <v>44985</v>
      </c>
      <c r="BB102" s="188" t="s">
        <v>1490</v>
      </c>
      <c r="BC102" s="178" t="s">
        <v>14</v>
      </c>
      <c r="BD102" s="178" t="s">
        <v>14</v>
      </c>
      <c r="BE102" s="178" t="s">
        <v>14</v>
      </c>
      <c r="BF102" s="178" t="s">
        <v>14</v>
      </c>
      <c r="BG102" s="178" t="s">
        <v>14</v>
      </c>
      <c r="BH102" s="178" t="s">
        <v>14</v>
      </c>
      <c r="BI102" s="179">
        <v>44549</v>
      </c>
      <c r="BJ102" s="189" t="s">
        <v>8178</v>
      </c>
      <c r="BK102" s="189">
        <v>395</v>
      </c>
      <c r="BL102" s="189" t="s">
        <v>8114</v>
      </c>
      <c r="BM102" s="189" t="s">
        <v>2025</v>
      </c>
      <c r="BN102" s="189">
        <v>2</v>
      </c>
      <c r="BO102" s="189" t="s">
        <v>8158</v>
      </c>
      <c r="BP102" s="186" t="s">
        <v>8115</v>
      </c>
      <c r="BQ102" s="190">
        <v>44985</v>
      </c>
      <c r="BR102" s="188" t="s">
        <v>8199</v>
      </c>
      <c r="BS102" s="182">
        <v>70057</v>
      </c>
      <c r="BT102" s="182" t="s">
        <v>8196</v>
      </c>
      <c r="BU102" s="182" t="s">
        <v>2025</v>
      </c>
      <c r="BV102" s="182">
        <v>2</v>
      </c>
      <c r="BW102" s="182" t="s">
        <v>8198</v>
      </c>
      <c r="BX102" s="182" t="s">
        <v>8197</v>
      </c>
      <c r="BY102" s="179">
        <v>44985</v>
      </c>
      <c r="BZ102" s="189" t="s">
        <v>8201</v>
      </c>
      <c r="CA102" s="189">
        <v>8064</v>
      </c>
      <c r="CB102" s="189" t="s">
        <v>8196</v>
      </c>
      <c r="CC102" s="189" t="s">
        <v>2025</v>
      </c>
      <c r="CD102" s="189">
        <v>2</v>
      </c>
      <c r="CE102" s="189" t="s">
        <v>8200</v>
      </c>
      <c r="CF102" s="189" t="s">
        <v>8197</v>
      </c>
      <c r="CG102" s="190">
        <v>44985</v>
      </c>
      <c r="CH102" s="188" t="s">
        <v>10040</v>
      </c>
      <c r="CI102" s="189" t="e">
        <v>#N/A</v>
      </c>
      <c r="CJ102" s="189" t="e">
        <v>#N/A</v>
      </c>
      <c r="CK102" s="189" t="e">
        <v>#N/A</v>
      </c>
      <c r="CL102" s="189" t="e">
        <v>#N/A</v>
      </c>
      <c r="CM102" s="189" t="e">
        <v>#N/A</v>
      </c>
      <c r="CN102" s="189" t="e">
        <v>#N/A</v>
      </c>
      <c r="CO102" s="191" t="e">
        <v>#N/A</v>
      </c>
      <c r="CP102" s="189" t="s">
        <v>8203</v>
      </c>
      <c r="CQ102" s="182">
        <v>290000000</v>
      </c>
      <c r="CR102" s="182" t="s">
        <v>8175</v>
      </c>
      <c r="CS102" s="182" t="s">
        <v>2025</v>
      </c>
      <c r="CT102" s="182">
        <v>2</v>
      </c>
      <c r="CU102" s="182" t="s">
        <v>8202</v>
      </c>
      <c r="CV102" s="182" t="s">
        <v>8176</v>
      </c>
      <c r="CW102" s="179">
        <v>44985</v>
      </c>
      <c r="CX102" s="189" t="s">
        <v>8181</v>
      </c>
      <c r="CY102" s="186">
        <v>184000</v>
      </c>
      <c r="CZ102" s="186" t="s">
        <v>8171</v>
      </c>
      <c r="DA102" s="186" t="s">
        <v>19</v>
      </c>
      <c r="DB102" s="186">
        <v>3</v>
      </c>
      <c r="DC102" s="186" t="s">
        <v>8190</v>
      </c>
      <c r="DD102" s="186" t="s">
        <v>8172</v>
      </c>
      <c r="DE102" s="192">
        <v>44985</v>
      </c>
      <c r="DF102" s="188" t="s">
        <v>8185</v>
      </c>
      <c r="DG102" s="178">
        <v>100362000</v>
      </c>
      <c r="DH102" s="182" t="s">
        <v>8182</v>
      </c>
      <c r="DI102" s="182" t="s">
        <v>19</v>
      </c>
      <c r="DJ102" s="182">
        <v>3</v>
      </c>
      <c r="DK102" s="182" t="s">
        <v>8184</v>
      </c>
      <c r="DL102" s="182" t="s">
        <v>8183</v>
      </c>
      <c r="DM102" s="179">
        <v>44985</v>
      </c>
      <c r="DN102" s="189" t="s">
        <v>8189</v>
      </c>
      <c r="DO102" s="186">
        <v>8487000</v>
      </c>
      <c r="DP102" s="189" t="s">
        <v>8186</v>
      </c>
      <c r="DQ102" s="189" t="s">
        <v>19</v>
      </c>
      <c r="DR102" s="189">
        <v>3</v>
      </c>
      <c r="DS102" s="189" t="s">
        <v>8188</v>
      </c>
      <c r="DT102" s="189" t="s">
        <v>8187</v>
      </c>
      <c r="DU102" s="190">
        <v>44985</v>
      </c>
      <c r="DV102" s="188" t="s">
        <v>8191</v>
      </c>
      <c r="DW102" s="178">
        <v>184000</v>
      </c>
      <c r="DX102" s="182" t="s">
        <v>8171</v>
      </c>
      <c r="DY102" s="182" t="s">
        <v>19</v>
      </c>
      <c r="DZ102" s="182">
        <v>3</v>
      </c>
      <c r="EA102" s="182" t="s">
        <v>8190</v>
      </c>
      <c r="EB102" s="182" t="s">
        <v>8172</v>
      </c>
      <c r="EC102" s="179">
        <v>44985</v>
      </c>
      <c r="ED102" s="189" t="s">
        <v>8194</v>
      </c>
      <c r="EE102" s="186">
        <v>0</v>
      </c>
      <c r="EF102" s="189" t="s">
        <v>8192</v>
      </c>
      <c r="EG102" s="189" t="s">
        <v>19</v>
      </c>
      <c r="EH102" s="189">
        <v>3</v>
      </c>
      <c r="EI102" s="189" t="s">
        <v>8127</v>
      </c>
      <c r="EJ102" s="189" t="s">
        <v>8193</v>
      </c>
      <c r="EK102" s="190">
        <v>44985</v>
      </c>
      <c r="EL102" s="188" t="s">
        <v>8195</v>
      </c>
      <c r="EM102" s="178">
        <v>0</v>
      </c>
      <c r="EN102" s="182" t="s">
        <v>8192</v>
      </c>
      <c r="EO102" s="182" t="s">
        <v>19</v>
      </c>
      <c r="EP102" s="182">
        <v>3</v>
      </c>
      <c r="EQ102" s="182" t="s">
        <v>8127</v>
      </c>
      <c r="ER102" s="182" t="s">
        <v>8193</v>
      </c>
      <c r="ES102" s="179">
        <v>44985</v>
      </c>
      <c r="ET102" s="189" t="s">
        <v>8180</v>
      </c>
      <c r="EU102" s="189">
        <v>395</v>
      </c>
      <c r="EV102" s="189" t="s">
        <v>8114</v>
      </c>
      <c r="EW102" s="189" t="s">
        <v>2025</v>
      </c>
      <c r="EX102" s="189">
        <v>2</v>
      </c>
      <c r="EY102" s="189" t="s">
        <v>8179</v>
      </c>
      <c r="EZ102" s="189" t="s">
        <v>8115</v>
      </c>
      <c r="FA102" s="190">
        <v>44985</v>
      </c>
      <c r="FB102" s="188" t="s">
        <v>4372</v>
      </c>
      <c r="FC102" s="182">
        <v>4</v>
      </c>
      <c r="FD102" s="182" t="s">
        <v>4359</v>
      </c>
      <c r="FE102" s="182" t="s">
        <v>2025</v>
      </c>
      <c r="FF102" s="182">
        <v>2</v>
      </c>
      <c r="FG102" s="182" t="s">
        <v>4256</v>
      </c>
      <c r="FH102" s="182" t="s">
        <v>4360</v>
      </c>
      <c r="FI102" s="179">
        <v>44893</v>
      </c>
      <c r="FJ102" s="188" t="s">
        <v>10041</v>
      </c>
      <c r="FK102" s="189" t="e">
        <v>#N/A</v>
      </c>
      <c r="FL102" s="189" t="e">
        <v>#N/A</v>
      </c>
      <c r="FM102" s="189" t="e">
        <v>#N/A</v>
      </c>
      <c r="FN102" s="189" t="e">
        <v>#N/A</v>
      </c>
      <c r="FO102" s="189" t="e">
        <v>#N/A</v>
      </c>
      <c r="FP102" s="186" t="e">
        <v>#N/A</v>
      </c>
      <c r="FQ102" s="187" t="e">
        <v>#N/A</v>
      </c>
      <c r="FR102" s="188" t="s">
        <v>10042</v>
      </c>
      <c r="FS102" s="182" t="e">
        <v>#N/A</v>
      </c>
      <c r="FT102" s="182" t="e">
        <v>#N/A</v>
      </c>
      <c r="FU102" s="182" t="e">
        <v>#N/A</v>
      </c>
      <c r="FV102" s="182" t="e">
        <v>#N/A</v>
      </c>
      <c r="FW102" s="182" t="e">
        <v>#N/A</v>
      </c>
      <c r="FX102" s="182" t="e">
        <v>#N/A</v>
      </c>
      <c r="FY102" s="179" t="e">
        <v>#N/A</v>
      </c>
      <c r="FZ102" s="189" t="s">
        <v>4612</v>
      </c>
      <c r="GA102" s="189">
        <v>0</v>
      </c>
      <c r="GB102" s="189" t="s">
        <v>2699</v>
      </c>
      <c r="GC102" s="189" t="s">
        <v>30</v>
      </c>
      <c r="GD102" s="189">
        <v>2</v>
      </c>
      <c r="GE102" s="189" t="s">
        <v>14</v>
      </c>
      <c r="GF102" s="189" t="s">
        <v>14</v>
      </c>
      <c r="GG102" s="190">
        <v>44895</v>
      </c>
      <c r="GH102" s="188" t="s">
        <v>4618</v>
      </c>
      <c r="GI102" s="182">
        <v>1</v>
      </c>
      <c r="GJ102" s="182" t="s">
        <v>2699</v>
      </c>
      <c r="GK102" s="182" t="s">
        <v>30</v>
      </c>
      <c r="GL102" s="182">
        <v>2</v>
      </c>
      <c r="GM102" s="182" t="s">
        <v>14</v>
      </c>
      <c r="GN102" s="182" t="s">
        <v>14</v>
      </c>
      <c r="GO102" s="179">
        <v>44895</v>
      </c>
      <c r="GP102" s="189" t="s">
        <v>4613</v>
      </c>
      <c r="GQ102" s="189">
        <v>0</v>
      </c>
      <c r="GR102" s="189" t="s">
        <v>2699</v>
      </c>
      <c r="GS102" s="189" t="s">
        <v>30</v>
      </c>
      <c r="GT102" s="189">
        <v>2</v>
      </c>
      <c r="GU102" s="189" t="s">
        <v>14</v>
      </c>
      <c r="GV102" s="189" t="s">
        <v>14</v>
      </c>
      <c r="GW102" s="190">
        <v>44895</v>
      </c>
      <c r="GX102" s="188" t="s">
        <v>4619</v>
      </c>
      <c r="GY102" s="182">
        <v>0</v>
      </c>
      <c r="GZ102" s="182" t="s">
        <v>2699</v>
      </c>
      <c r="HA102" s="182" t="s">
        <v>30</v>
      </c>
      <c r="HB102" s="182">
        <v>2</v>
      </c>
      <c r="HC102" s="182" t="s">
        <v>14</v>
      </c>
      <c r="HD102" s="182" t="s">
        <v>14</v>
      </c>
      <c r="HE102" s="179">
        <v>44895</v>
      </c>
      <c r="HF102" s="189" t="s">
        <v>4611</v>
      </c>
      <c r="HG102" s="189">
        <v>0</v>
      </c>
      <c r="HH102" s="189" t="s">
        <v>2699</v>
      </c>
      <c r="HI102" s="189" t="s">
        <v>30</v>
      </c>
      <c r="HJ102" s="189">
        <v>2</v>
      </c>
      <c r="HK102" s="189" t="s">
        <v>14</v>
      </c>
      <c r="HL102" s="189" t="s">
        <v>14</v>
      </c>
      <c r="HM102" s="190">
        <v>44895</v>
      </c>
      <c r="HN102" s="188" t="s">
        <v>4617</v>
      </c>
      <c r="HO102" s="182">
        <v>0</v>
      </c>
      <c r="HP102" s="182" t="s">
        <v>2699</v>
      </c>
      <c r="HQ102" s="182" t="s">
        <v>30</v>
      </c>
      <c r="HR102" s="182">
        <v>2</v>
      </c>
      <c r="HS102" s="182" t="s">
        <v>14</v>
      </c>
      <c r="HT102" s="182" t="s">
        <v>14</v>
      </c>
      <c r="HU102" s="179">
        <v>44895</v>
      </c>
      <c r="HV102" s="189" t="s">
        <v>4614</v>
      </c>
      <c r="HW102" s="189">
        <v>0</v>
      </c>
      <c r="HX102" s="189" t="s">
        <v>2699</v>
      </c>
      <c r="HY102" s="189" t="s">
        <v>30</v>
      </c>
      <c r="HZ102" s="189">
        <v>2</v>
      </c>
      <c r="IA102" s="189" t="s">
        <v>14</v>
      </c>
      <c r="IB102" s="189" t="s">
        <v>14</v>
      </c>
      <c r="IC102" s="190">
        <v>44895</v>
      </c>
      <c r="ID102" s="188" t="s">
        <v>4616</v>
      </c>
      <c r="IE102" s="182">
        <v>1</v>
      </c>
      <c r="IF102" s="182" t="s">
        <v>2699</v>
      </c>
      <c r="IG102" s="182" t="s">
        <v>30</v>
      </c>
      <c r="IH102" s="182">
        <v>2</v>
      </c>
      <c r="II102" s="182" t="s">
        <v>14</v>
      </c>
      <c r="IJ102" s="182" t="s">
        <v>14</v>
      </c>
      <c r="IK102" s="179">
        <v>44895</v>
      </c>
      <c r="IL102" s="189" t="s">
        <v>4615</v>
      </c>
      <c r="IM102" s="189">
        <v>3</v>
      </c>
      <c r="IN102" s="189" t="s">
        <v>2699</v>
      </c>
      <c r="IO102" s="189" t="s">
        <v>30</v>
      </c>
      <c r="IP102" s="189">
        <v>2</v>
      </c>
      <c r="IQ102" s="189" t="s">
        <v>14</v>
      </c>
      <c r="IR102" s="189" t="s">
        <v>14</v>
      </c>
      <c r="IS102" s="190">
        <v>44895</v>
      </c>
    </row>
    <row r="103" spans="1:253" s="283" customFormat="1" ht="12.95" customHeight="1" x14ac:dyDescent="0.2">
      <c r="A103" s="283" t="s">
        <v>663</v>
      </c>
      <c r="B103" s="283" t="s">
        <v>9600</v>
      </c>
      <c r="C103" s="283" t="s">
        <v>664</v>
      </c>
      <c r="D103" s="283" t="s">
        <v>665</v>
      </c>
      <c r="E103" s="283" t="s">
        <v>8918</v>
      </c>
      <c r="F103" s="283" t="s">
        <v>1439</v>
      </c>
      <c r="G103" s="177">
        <v>109033000</v>
      </c>
      <c r="H103" s="178" t="s">
        <v>1436</v>
      </c>
      <c r="I103" s="178" t="s">
        <v>74</v>
      </c>
      <c r="J103" s="178">
        <v>1</v>
      </c>
      <c r="K103" s="178" t="s">
        <v>1438</v>
      </c>
      <c r="L103" s="178" t="s">
        <v>1437</v>
      </c>
      <c r="M103" s="179">
        <v>44403</v>
      </c>
      <c r="N103" s="188" t="s">
        <v>900</v>
      </c>
      <c r="O103" s="180">
        <v>138354</v>
      </c>
      <c r="P103" s="180" t="s">
        <v>897</v>
      </c>
      <c r="Q103" s="180" t="s">
        <v>30</v>
      </c>
      <c r="R103" s="180">
        <v>2</v>
      </c>
      <c r="S103" s="180" t="s">
        <v>899</v>
      </c>
      <c r="T103" s="180" t="s">
        <v>898</v>
      </c>
      <c r="U103" s="181">
        <v>43798</v>
      </c>
      <c r="V103" s="188" t="s">
        <v>1441</v>
      </c>
      <c r="W103" s="178">
        <v>26252000</v>
      </c>
      <c r="X103" s="178" t="s">
        <v>1436</v>
      </c>
      <c r="Y103" s="178" t="s">
        <v>30</v>
      </c>
      <c r="Z103" s="178">
        <v>2</v>
      </c>
      <c r="AA103" s="178" t="s">
        <v>1440</v>
      </c>
      <c r="AB103" s="178" t="s">
        <v>1437</v>
      </c>
      <c r="AC103" s="179">
        <v>44403</v>
      </c>
      <c r="AD103" s="188" t="s">
        <v>8152</v>
      </c>
      <c r="AE103" s="186">
        <v>122000</v>
      </c>
      <c r="AF103" s="186" t="s">
        <v>8149</v>
      </c>
      <c r="AG103" s="186" t="s">
        <v>19</v>
      </c>
      <c r="AH103" s="186">
        <v>3</v>
      </c>
      <c r="AI103" s="186" t="s">
        <v>8151</v>
      </c>
      <c r="AJ103" s="186" t="s">
        <v>8150</v>
      </c>
      <c r="AK103" s="187">
        <v>44985</v>
      </c>
      <c r="AL103" s="188" t="s">
        <v>8154</v>
      </c>
      <c r="AM103" s="178">
        <v>122000</v>
      </c>
      <c r="AN103" s="178" t="s">
        <v>8149</v>
      </c>
      <c r="AO103" s="178" t="s">
        <v>2025</v>
      </c>
      <c r="AP103" s="178">
        <v>2</v>
      </c>
      <c r="AQ103" s="178" t="s">
        <v>8153</v>
      </c>
      <c r="AR103" s="178" t="s">
        <v>8150</v>
      </c>
      <c r="AS103" s="179">
        <v>44985</v>
      </c>
      <c r="AT103" s="189" t="s">
        <v>896</v>
      </c>
      <c r="AU103" s="186" t="s">
        <v>14</v>
      </c>
      <c r="AV103" s="186" t="s">
        <v>14</v>
      </c>
      <c r="AW103" s="186" t="s">
        <v>14</v>
      </c>
      <c r="AX103" s="186" t="s">
        <v>14</v>
      </c>
      <c r="AY103" s="186" t="s">
        <v>14</v>
      </c>
      <c r="AZ103" s="186" t="s">
        <v>14</v>
      </c>
      <c r="BA103" s="187">
        <v>43798</v>
      </c>
      <c r="BB103" s="188" t="s">
        <v>943</v>
      </c>
      <c r="BC103" s="178" t="s">
        <v>14</v>
      </c>
      <c r="BD103" s="178" t="s">
        <v>14</v>
      </c>
      <c r="BE103" s="178" t="s">
        <v>14</v>
      </c>
      <c r="BF103" s="178" t="s">
        <v>14</v>
      </c>
      <c r="BG103" s="178" t="s">
        <v>941</v>
      </c>
      <c r="BH103" s="178" t="s">
        <v>14</v>
      </c>
      <c r="BI103" s="179">
        <v>43819</v>
      </c>
      <c r="BJ103" s="189" t="s">
        <v>8157</v>
      </c>
      <c r="BK103" s="189">
        <v>186</v>
      </c>
      <c r="BL103" s="189" t="s">
        <v>8155</v>
      </c>
      <c r="BM103" s="189" t="s">
        <v>19</v>
      </c>
      <c r="BN103" s="189">
        <v>3</v>
      </c>
      <c r="BO103" s="189" t="s">
        <v>8156</v>
      </c>
      <c r="BP103" s="186" t="s">
        <v>1485</v>
      </c>
      <c r="BQ103" s="190">
        <v>44985</v>
      </c>
      <c r="BR103" s="188" t="s">
        <v>891</v>
      </c>
      <c r="BS103" s="182" t="s">
        <v>14</v>
      </c>
      <c r="BT103" s="182" t="s">
        <v>14</v>
      </c>
      <c r="BU103" s="182" t="s">
        <v>14</v>
      </c>
      <c r="BV103" s="182" t="s">
        <v>14</v>
      </c>
      <c r="BW103" s="182" t="s">
        <v>14</v>
      </c>
      <c r="BX103" s="182" t="s">
        <v>14</v>
      </c>
      <c r="BY103" s="179">
        <v>43798</v>
      </c>
      <c r="BZ103" s="189" t="s">
        <v>892</v>
      </c>
      <c r="CA103" s="189" t="s">
        <v>14</v>
      </c>
      <c r="CB103" s="189" t="s">
        <v>14</v>
      </c>
      <c r="CC103" s="189" t="s">
        <v>14</v>
      </c>
      <c r="CD103" s="189" t="s">
        <v>14</v>
      </c>
      <c r="CE103" s="189" t="s">
        <v>14</v>
      </c>
      <c r="CF103" s="189" t="s">
        <v>14</v>
      </c>
      <c r="CG103" s="190">
        <v>43798</v>
      </c>
      <c r="CH103" s="188" t="s">
        <v>10043</v>
      </c>
      <c r="CI103" s="189" t="e">
        <v>#N/A</v>
      </c>
      <c r="CJ103" s="189" t="e">
        <v>#N/A</v>
      </c>
      <c r="CK103" s="189" t="e">
        <v>#N/A</v>
      </c>
      <c r="CL103" s="189" t="e">
        <v>#N/A</v>
      </c>
      <c r="CM103" s="189" t="e">
        <v>#N/A</v>
      </c>
      <c r="CN103" s="189" t="e">
        <v>#N/A</v>
      </c>
      <c r="CO103" s="191" t="e">
        <v>#N/A</v>
      </c>
      <c r="CP103" s="189" t="s">
        <v>895</v>
      </c>
      <c r="CQ103" s="182" t="s">
        <v>14</v>
      </c>
      <c r="CR103" s="182" t="s">
        <v>14</v>
      </c>
      <c r="CS103" s="182" t="s">
        <v>14</v>
      </c>
      <c r="CT103" s="182" t="s">
        <v>14</v>
      </c>
      <c r="CU103" s="182" t="s">
        <v>14</v>
      </c>
      <c r="CV103" s="182" t="s">
        <v>14</v>
      </c>
      <c r="CW103" s="179">
        <v>43798</v>
      </c>
      <c r="CX103" s="189" t="s">
        <v>8160</v>
      </c>
      <c r="CY103" s="186">
        <v>122000</v>
      </c>
      <c r="CZ103" s="186" t="s">
        <v>8149</v>
      </c>
      <c r="DA103" s="186" t="s">
        <v>19</v>
      </c>
      <c r="DB103" s="186">
        <v>3</v>
      </c>
      <c r="DC103" s="186" t="s">
        <v>8165</v>
      </c>
      <c r="DD103" s="186" t="s">
        <v>8150</v>
      </c>
      <c r="DE103" s="192">
        <v>44985</v>
      </c>
      <c r="DF103" s="188" t="s">
        <v>8164</v>
      </c>
      <c r="DG103" s="178">
        <v>26131000</v>
      </c>
      <c r="DH103" s="182" t="s">
        <v>8161</v>
      </c>
      <c r="DI103" s="182" t="s">
        <v>19</v>
      </c>
      <c r="DJ103" s="182">
        <v>3</v>
      </c>
      <c r="DK103" s="182" t="s">
        <v>8163</v>
      </c>
      <c r="DL103" s="182" t="s">
        <v>8162</v>
      </c>
      <c r="DM103" s="179">
        <v>44985</v>
      </c>
      <c r="DN103" s="189" t="s">
        <v>1329</v>
      </c>
      <c r="DO103" s="186">
        <v>0</v>
      </c>
      <c r="DP103" s="189" t="s">
        <v>1326</v>
      </c>
      <c r="DQ103" s="189" t="s">
        <v>30</v>
      </c>
      <c r="DR103" s="189">
        <v>2</v>
      </c>
      <c r="DS103" s="189" t="s">
        <v>1328</v>
      </c>
      <c r="DT103" s="189" t="s">
        <v>1327</v>
      </c>
      <c r="DU103" s="190">
        <v>44258</v>
      </c>
      <c r="DV103" s="188" t="s">
        <v>8166</v>
      </c>
      <c r="DW103" s="178">
        <v>122000</v>
      </c>
      <c r="DX103" s="182" t="s">
        <v>8149</v>
      </c>
      <c r="DY103" s="182" t="s">
        <v>19</v>
      </c>
      <c r="DZ103" s="182">
        <v>3</v>
      </c>
      <c r="EA103" s="182" t="s">
        <v>8165</v>
      </c>
      <c r="EB103" s="182" t="s">
        <v>8150</v>
      </c>
      <c r="EC103" s="179">
        <v>44985</v>
      </c>
      <c r="ED103" s="189" t="s">
        <v>1330</v>
      </c>
      <c r="EE103" s="186">
        <v>0</v>
      </c>
      <c r="EF103" s="189" t="s">
        <v>1326</v>
      </c>
      <c r="EG103" s="189" t="s">
        <v>30</v>
      </c>
      <c r="EH103" s="189">
        <v>2</v>
      </c>
      <c r="EI103" s="189" t="s">
        <v>1328</v>
      </c>
      <c r="EJ103" s="189" t="s">
        <v>1327</v>
      </c>
      <c r="EK103" s="190">
        <v>44258</v>
      </c>
      <c r="EL103" s="188" t="s">
        <v>1331</v>
      </c>
      <c r="EM103" s="178">
        <v>0</v>
      </c>
      <c r="EN103" s="182" t="s">
        <v>1326</v>
      </c>
      <c r="EO103" s="182" t="s">
        <v>30</v>
      </c>
      <c r="EP103" s="182">
        <v>2</v>
      </c>
      <c r="EQ103" s="182" t="s">
        <v>1328</v>
      </c>
      <c r="ER103" s="182" t="s">
        <v>1327</v>
      </c>
      <c r="ES103" s="179">
        <v>44258</v>
      </c>
      <c r="ET103" s="189" t="s">
        <v>8159</v>
      </c>
      <c r="EU103" s="189">
        <v>395</v>
      </c>
      <c r="EV103" s="189" t="s">
        <v>8114</v>
      </c>
      <c r="EW103" s="189" t="s">
        <v>2025</v>
      </c>
      <c r="EX103" s="189">
        <v>2</v>
      </c>
      <c r="EY103" s="189" t="s">
        <v>8158</v>
      </c>
      <c r="EZ103" s="189" t="s">
        <v>8115</v>
      </c>
      <c r="FA103" s="190">
        <v>44985</v>
      </c>
      <c r="FB103" s="188" t="s">
        <v>894</v>
      </c>
      <c r="FC103" s="182">
        <v>4</v>
      </c>
      <c r="FD103" s="182">
        <v>0</v>
      </c>
      <c r="FE103" s="182" t="s">
        <v>30</v>
      </c>
      <c r="FF103" s="182">
        <v>2</v>
      </c>
      <c r="FG103" s="182" t="s">
        <v>893</v>
      </c>
      <c r="FH103" s="182">
        <v>0</v>
      </c>
      <c r="FI103" s="179">
        <v>43798</v>
      </c>
      <c r="FJ103" s="188" t="s">
        <v>666</v>
      </c>
      <c r="FK103" s="189" t="s">
        <v>14</v>
      </c>
      <c r="FL103" s="189" t="s">
        <v>656</v>
      </c>
      <c r="FM103" s="189" t="s">
        <v>14</v>
      </c>
      <c r="FN103" s="189" t="s">
        <v>14</v>
      </c>
      <c r="FO103" s="189">
        <v>0</v>
      </c>
      <c r="FP103" s="186">
        <v>0</v>
      </c>
      <c r="FQ103" s="187">
        <v>43578</v>
      </c>
      <c r="FR103" s="188" t="s">
        <v>667</v>
      </c>
      <c r="FS103" s="182" t="s">
        <v>14</v>
      </c>
      <c r="FT103" s="182" t="s">
        <v>656</v>
      </c>
      <c r="FU103" s="182" t="s">
        <v>14</v>
      </c>
      <c r="FV103" s="182" t="s">
        <v>14</v>
      </c>
      <c r="FW103" s="182">
        <v>0</v>
      </c>
      <c r="FX103" s="182">
        <v>0</v>
      </c>
      <c r="FY103" s="179">
        <v>43578</v>
      </c>
      <c r="FZ103" s="189" t="s">
        <v>3907</v>
      </c>
      <c r="GA103" s="189">
        <v>0</v>
      </c>
      <c r="GB103" s="189" t="s">
        <v>2699</v>
      </c>
      <c r="GC103" s="189" t="s">
        <v>30</v>
      </c>
      <c r="GD103" s="189">
        <v>2</v>
      </c>
      <c r="GE103" s="189" t="s">
        <v>14</v>
      </c>
      <c r="GF103" s="189" t="s">
        <v>14</v>
      </c>
      <c r="GG103" s="190">
        <v>44865</v>
      </c>
      <c r="GH103" s="188" t="s">
        <v>3913</v>
      </c>
      <c r="GI103" s="182">
        <v>1</v>
      </c>
      <c r="GJ103" s="182" t="s">
        <v>2699</v>
      </c>
      <c r="GK103" s="182" t="s">
        <v>30</v>
      </c>
      <c r="GL103" s="182">
        <v>2</v>
      </c>
      <c r="GM103" s="182" t="s">
        <v>14</v>
      </c>
      <c r="GN103" s="182" t="s">
        <v>14</v>
      </c>
      <c r="GO103" s="179">
        <v>44865</v>
      </c>
      <c r="GP103" s="189" t="s">
        <v>3908</v>
      </c>
      <c r="GQ103" s="189">
        <v>0</v>
      </c>
      <c r="GR103" s="189" t="s">
        <v>2699</v>
      </c>
      <c r="GS103" s="189" t="s">
        <v>30</v>
      </c>
      <c r="GT103" s="189">
        <v>2</v>
      </c>
      <c r="GU103" s="189" t="s">
        <v>14</v>
      </c>
      <c r="GV103" s="189" t="s">
        <v>14</v>
      </c>
      <c r="GW103" s="190">
        <v>44865</v>
      </c>
      <c r="GX103" s="188" t="s">
        <v>3914</v>
      </c>
      <c r="GY103" s="182">
        <v>0</v>
      </c>
      <c r="GZ103" s="182" t="s">
        <v>2699</v>
      </c>
      <c r="HA103" s="182" t="s">
        <v>30</v>
      </c>
      <c r="HB103" s="182">
        <v>2</v>
      </c>
      <c r="HC103" s="182" t="s">
        <v>14</v>
      </c>
      <c r="HD103" s="182" t="s">
        <v>14</v>
      </c>
      <c r="HE103" s="179">
        <v>44865</v>
      </c>
      <c r="HF103" s="189" t="s">
        <v>3906</v>
      </c>
      <c r="HG103" s="189">
        <v>0</v>
      </c>
      <c r="HH103" s="189" t="s">
        <v>2699</v>
      </c>
      <c r="HI103" s="189" t="s">
        <v>30</v>
      </c>
      <c r="HJ103" s="189">
        <v>2</v>
      </c>
      <c r="HK103" s="189" t="s">
        <v>14</v>
      </c>
      <c r="HL103" s="189" t="s">
        <v>14</v>
      </c>
      <c r="HM103" s="190">
        <v>44865</v>
      </c>
      <c r="HN103" s="188" t="s">
        <v>3912</v>
      </c>
      <c r="HO103" s="182">
        <v>0</v>
      </c>
      <c r="HP103" s="182" t="s">
        <v>2699</v>
      </c>
      <c r="HQ103" s="182" t="s">
        <v>30</v>
      </c>
      <c r="HR103" s="182">
        <v>2</v>
      </c>
      <c r="HS103" s="182" t="s">
        <v>14</v>
      </c>
      <c r="HT103" s="182" t="s">
        <v>14</v>
      </c>
      <c r="HU103" s="179">
        <v>44865</v>
      </c>
      <c r="HV103" s="189" t="s">
        <v>3909</v>
      </c>
      <c r="HW103" s="189">
        <v>0</v>
      </c>
      <c r="HX103" s="189" t="s">
        <v>2699</v>
      </c>
      <c r="HY103" s="189" t="s">
        <v>30</v>
      </c>
      <c r="HZ103" s="189">
        <v>2</v>
      </c>
      <c r="IA103" s="189" t="s">
        <v>14</v>
      </c>
      <c r="IB103" s="189" t="s">
        <v>14</v>
      </c>
      <c r="IC103" s="190">
        <v>44865</v>
      </c>
      <c r="ID103" s="188" t="s">
        <v>3911</v>
      </c>
      <c r="IE103" s="182">
        <v>1</v>
      </c>
      <c r="IF103" s="182" t="s">
        <v>2699</v>
      </c>
      <c r="IG103" s="182" t="s">
        <v>30</v>
      </c>
      <c r="IH103" s="182">
        <v>2</v>
      </c>
      <c r="II103" s="182" t="s">
        <v>14</v>
      </c>
      <c r="IJ103" s="182" t="s">
        <v>14</v>
      </c>
      <c r="IK103" s="179">
        <v>44865</v>
      </c>
      <c r="IL103" s="189" t="s">
        <v>3910</v>
      </c>
      <c r="IM103" s="189">
        <v>1</v>
      </c>
      <c r="IN103" s="189" t="s">
        <v>2699</v>
      </c>
      <c r="IO103" s="189" t="s">
        <v>30</v>
      </c>
      <c r="IP103" s="189">
        <v>2</v>
      </c>
      <c r="IQ103" s="189" t="s">
        <v>14</v>
      </c>
      <c r="IR103" s="189" t="s">
        <v>14</v>
      </c>
      <c r="IS103" s="190">
        <v>44865</v>
      </c>
    </row>
    <row r="104" spans="1:253" s="283" customFormat="1" ht="12.95" customHeight="1" x14ac:dyDescent="0.2">
      <c r="A104" s="283" t="s">
        <v>4350</v>
      </c>
      <c r="B104" s="283" t="s">
        <v>9495</v>
      </c>
      <c r="C104" s="283" t="s">
        <v>4351</v>
      </c>
      <c r="D104" s="283" t="s">
        <v>665</v>
      </c>
      <c r="E104" s="283" t="s">
        <v>8918</v>
      </c>
      <c r="F104" s="283" t="s">
        <v>4352</v>
      </c>
      <c r="G104" s="177">
        <v>109033000</v>
      </c>
      <c r="H104" s="178" t="s">
        <v>1436</v>
      </c>
      <c r="I104" s="178" t="s">
        <v>74</v>
      </c>
      <c r="J104" s="178">
        <v>1</v>
      </c>
      <c r="K104" s="178" t="s">
        <v>1438</v>
      </c>
      <c r="L104" s="178" t="s">
        <v>1437</v>
      </c>
      <c r="M104" s="179">
        <v>44893</v>
      </c>
      <c r="N104" s="188" t="s">
        <v>4356</v>
      </c>
      <c r="O104" s="180">
        <v>238000</v>
      </c>
      <c r="P104" s="180" t="s">
        <v>4353</v>
      </c>
      <c r="Q104" s="180" t="s">
        <v>74</v>
      </c>
      <c r="R104" s="180">
        <v>1</v>
      </c>
      <c r="S104" s="180" t="s">
        <v>4355</v>
      </c>
      <c r="T104" s="180" t="s">
        <v>4354</v>
      </c>
      <c r="U104" s="181">
        <v>44893</v>
      </c>
      <c r="V104" s="188" t="s">
        <v>4358</v>
      </c>
      <c r="W104" s="178">
        <v>95962000</v>
      </c>
      <c r="X104" s="178" t="s">
        <v>4353</v>
      </c>
      <c r="Y104" s="178" t="s">
        <v>2025</v>
      </c>
      <c r="Z104" s="178">
        <v>2</v>
      </c>
      <c r="AA104" s="178" t="s">
        <v>4357</v>
      </c>
      <c r="AB104" s="178" t="s">
        <v>4354</v>
      </c>
      <c r="AC104" s="179">
        <v>44893</v>
      </c>
      <c r="AD104" s="188" t="s">
        <v>5319</v>
      </c>
      <c r="AE104" s="186">
        <v>6328000</v>
      </c>
      <c r="AF104" s="186" t="s">
        <v>5316</v>
      </c>
      <c r="AG104" s="186" t="s">
        <v>2025</v>
      </c>
      <c r="AH104" s="186">
        <v>2</v>
      </c>
      <c r="AI104" s="186" t="s">
        <v>5318</v>
      </c>
      <c r="AJ104" s="186" t="s">
        <v>5317</v>
      </c>
      <c r="AK104" s="187">
        <v>44956</v>
      </c>
      <c r="AL104" s="188" t="s">
        <v>8139</v>
      </c>
      <c r="AM104" s="178">
        <v>54000</v>
      </c>
      <c r="AN104" s="178" t="s">
        <v>8136</v>
      </c>
      <c r="AO104" s="178" t="s">
        <v>74</v>
      </c>
      <c r="AP104" s="178">
        <v>1</v>
      </c>
      <c r="AQ104" s="178" t="s">
        <v>8138</v>
      </c>
      <c r="AR104" s="178" t="s">
        <v>8137</v>
      </c>
      <c r="AS104" s="179">
        <v>44985</v>
      </c>
      <c r="AT104" s="189" t="s">
        <v>4362</v>
      </c>
      <c r="AU104" s="186">
        <v>270</v>
      </c>
      <c r="AV104" s="186" t="s">
        <v>4359</v>
      </c>
      <c r="AW104" s="186" t="s">
        <v>2025</v>
      </c>
      <c r="AX104" s="186">
        <v>2</v>
      </c>
      <c r="AY104" s="186" t="s">
        <v>4361</v>
      </c>
      <c r="AZ104" s="186" t="s">
        <v>4360</v>
      </c>
      <c r="BA104" s="187">
        <v>44893</v>
      </c>
      <c r="BB104" s="188" t="s">
        <v>10044</v>
      </c>
      <c r="BC104" s="178" t="e">
        <v>#N/A</v>
      </c>
      <c r="BD104" s="178" t="e">
        <v>#N/A</v>
      </c>
      <c r="BE104" s="178" t="e">
        <v>#N/A</v>
      </c>
      <c r="BF104" s="178" t="e">
        <v>#N/A</v>
      </c>
      <c r="BG104" s="178" t="e">
        <v>#N/A</v>
      </c>
      <c r="BH104" s="178" t="e">
        <v>#N/A</v>
      </c>
      <c r="BI104" s="179" t="e">
        <v>#N/A</v>
      </c>
      <c r="BJ104" s="189" t="s">
        <v>4364</v>
      </c>
      <c r="BK104" s="189">
        <v>164</v>
      </c>
      <c r="BL104" s="189" t="s">
        <v>4359</v>
      </c>
      <c r="BM104" s="189" t="s">
        <v>2025</v>
      </c>
      <c r="BN104" s="189">
        <v>2</v>
      </c>
      <c r="BO104" s="189" t="s">
        <v>4363</v>
      </c>
      <c r="BP104" s="186" t="s">
        <v>4360</v>
      </c>
      <c r="BQ104" s="190">
        <v>44893</v>
      </c>
      <c r="BR104" s="188" t="s">
        <v>5321</v>
      </c>
      <c r="BS104" s="182">
        <v>68330</v>
      </c>
      <c r="BT104" s="182" t="s">
        <v>5316</v>
      </c>
      <c r="BU104" s="182" t="s">
        <v>2025</v>
      </c>
      <c r="BV104" s="182">
        <v>2</v>
      </c>
      <c r="BW104" s="182" t="s">
        <v>5320</v>
      </c>
      <c r="BX104" s="182" t="s">
        <v>5317</v>
      </c>
      <c r="BY104" s="179">
        <v>44956</v>
      </c>
      <c r="BZ104" s="189" t="s">
        <v>5323</v>
      </c>
      <c r="CA104" s="189">
        <v>7502</v>
      </c>
      <c r="CB104" s="189" t="s">
        <v>5316</v>
      </c>
      <c r="CC104" s="189" t="s">
        <v>2025</v>
      </c>
      <c r="CD104" s="189">
        <v>2</v>
      </c>
      <c r="CE104" s="189" t="s">
        <v>5322</v>
      </c>
      <c r="CF104" s="189" t="s">
        <v>5317</v>
      </c>
      <c r="CG104" s="190">
        <v>44956</v>
      </c>
      <c r="CH104" s="188" t="s">
        <v>10045</v>
      </c>
      <c r="CI104" s="189" t="e">
        <v>#N/A</v>
      </c>
      <c r="CJ104" s="189" t="e">
        <v>#N/A</v>
      </c>
      <c r="CK104" s="189" t="e">
        <v>#N/A</v>
      </c>
      <c r="CL104" s="189" t="e">
        <v>#N/A</v>
      </c>
      <c r="CM104" s="189" t="e">
        <v>#N/A</v>
      </c>
      <c r="CN104" s="189" t="e">
        <v>#N/A</v>
      </c>
      <c r="CO104" s="191" t="e">
        <v>#N/A</v>
      </c>
      <c r="CP104" s="189" t="s">
        <v>4368</v>
      </c>
      <c r="CQ104" s="182">
        <v>261000000</v>
      </c>
      <c r="CR104" s="182" t="s">
        <v>4359</v>
      </c>
      <c r="CS104" s="182" t="s">
        <v>2025</v>
      </c>
      <c r="CT104" s="182">
        <v>2</v>
      </c>
      <c r="CU104" s="182" t="s">
        <v>4367</v>
      </c>
      <c r="CV104" s="182" t="s">
        <v>4360</v>
      </c>
      <c r="CW104" s="179">
        <v>44893</v>
      </c>
      <c r="CX104" s="189" t="s">
        <v>8141</v>
      </c>
      <c r="CY104" s="186">
        <v>54000</v>
      </c>
      <c r="CZ104" s="186" t="s">
        <v>8136</v>
      </c>
      <c r="DA104" s="186" t="s">
        <v>2025</v>
      </c>
      <c r="DB104" s="186">
        <v>2</v>
      </c>
      <c r="DC104" s="186" t="s">
        <v>8125</v>
      </c>
      <c r="DD104" s="186" t="s">
        <v>8137</v>
      </c>
      <c r="DE104" s="192">
        <v>44985</v>
      </c>
      <c r="DF104" s="188" t="s">
        <v>8144</v>
      </c>
      <c r="DG104" s="178">
        <v>89635000</v>
      </c>
      <c r="DH104" s="182" t="s">
        <v>8142</v>
      </c>
      <c r="DI104" s="182" t="s">
        <v>2025</v>
      </c>
      <c r="DJ104" s="182">
        <v>2</v>
      </c>
      <c r="DK104" s="182" t="s">
        <v>8121</v>
      </c>
      <c r="DL104" s="182" t="s">
        <v>8143</v>
      </c>
      <c r="DM104" s="179">
        <v>44985</v>
      </c>
      <c r="DN104" s="189" t="s">
        <v>8145</v>
      </c>
      <c r="DO104" s="186">
        <v>6274000</v>
      </c>
      <c r="DP104" s="189" t="s">
        <v>8136</v>
      </c>
      <c r="DQ104" s="189" t="s">
        <v>2025</v>
      </c>
      <c r="DR104" s="189">
        <v>2</v>
      </c>
      <c r="DS104" s="189" t="s">
        <v>8123</v>
      </c>
      <c r="DT104" s="189" t="s">
        <v>8137</v>
      </c>
      <c r="DU104" s="190">
        <v>44985</v>
      </c>
      <c r="DV104" s="188" t="s">
        <v>8146</v>
      </c>
      <c r="DW104" s="178">
        <v>54000</v>
      </c>
      <c r="DX104" s="182" t="s">
        <v>8136</v>
      </c>
      <c r="DY104" s="182" t="s">
        <v>2025</v>
      </c>
      <c r="DZ104" s="182">
        <v>2</v>
      </c>
      <c r="EA104" s="182" t="s">
        <v>8125</v>
      </c>
      <c r="EB104" s="182" t="s">
        <v>8137</v>
      </c>
      <c r="EC104" s="179">
        <v>44985</v>
      </c>
      <c r="ED104" s="189" t="s">
        <v>8147</v>
      </c>
      <c r="EE104" s="186">
        <v>0</v>
      </c>
      <c r="EF104" s="189" t="s">
        <v>14</v>
      </c>
      <c r="EG104" s="189" t="s">
        <v>14</v>
      </c>
      <c r="EH104" s="189" t="s">
        <v>14</v>
      </c>
      <c r="EI104" s="189" t="s">
        <v>8127</v>
      </c>
      <c r="EJ104" s="189" t="s">
        <v>14</v>
      </c>
      <c r="EK104" s="190">
        <v>44985</v>
      </c>
      <c r="EL104" s="188" t="s">
        <v>8148</v>
      </c>
      <c r="EM104" s="178">
        <v>0</v>
      </c>
      <c r="EN104" s="182" t="s">
        <v>14</v>
      </c>
      <c r="EO104" s="182" t="s">
        <v>14</v>
      </c>
      <c r="EP104" s="182" t="s">
        <v>14</v>
      </c>
      <c r="EQ104" s="182" t="s">
        <v>8127</v>
      </c>
      <c r="ER104" s="182" t="s">
        <v>14</v>
      </c>
      <c r="ES104" s="179">
        <v>44985</v>
      </c>
      <c r="ET104" s="189" t="s">
        <v>8140</v>
      </c>
      <c r="EU104" s="189">
        <v>395</v>
      </c>
      <c r="EV104" s="189" t="s">
        <v>8114</v>
      </c>
      <c r="EW104" s="189" t="s">
        <v>2025</v>
      </c>
      <c r="EX104" s="189">
        <v>2</v>
      </c>
      <c r="EY104" s="189" t="s">
        <v>8116</v>
      </c>
      <c r="EZ104" s="189" t="s">
        <v>8115</v>
      </c>
      <c r="FA104" s="190">
        <v>44985</v>
      </c>
      <c r="FB104" s="188" t="s">
        <v>4366</v>
      </c>
      <c r="FC104" s="182">
        <v>4</v>
      </c>
      <c r="FD104" s="182" t="s">
        <v>4359</v>
      </c>
      <c r="FE104" s="182" t="s">
        <v>2025</v>
      </c>
      <c r="FF104" s="182">
        <v>2</v>
      </c>
      <c r="FG104" s="182" t="s">
        <v>4365</v>
      </c>
      <c r="FH104" s="182" t="s">
        <v>4360</v>
      </c>
      <c r="FI104" s="179">
        <v>44893</v>
      </c>
      <c r="FJ104" s="188" t="s">
        <v>10046</v>
      </c>
      <c r="FK104" s="189" t="e">
        <v>#N/A</v>
      </c>
      <c r="FL104" s="189" t="e">
        <v>#N/A</v>
      </c>
      <c r="FM104" s="189" t="e">
        <v>#N/A</v>
      </c>
      <c r="FN104" s="189" t="e">
        <v>#N/A</v>
      </c>
      <c r="FO104" s="189" t="e">
        <v>#N/A</v>
      </c>
      <c r="FP104" s="186" t="e">
        <v>#N/A</v>
      </c>
      <c r="FQ104" s="187" t="e">
        <v>#N/A</v>
      </c>
      <c r="FR104" s="188" t="s">
        <v>10047</v>
      </c>
      <c r="FS104" s="182" t="e">
        <v>#N/A</v>
      </c>
      <c r="FT104" s="182" t="e">
        <v>#N/A</v>
      </c>
      <c r="FU104" s="182" t="e">
        <v>#N/A</v>
      </c>
      <c r="FV104" s="182" t="e">
        <v>#N/A</v>
      </c>
      <c r="FW104" s="182" t="e">
        <v>#N/A</v>
      </c>
      <c r="FX104" s="182" t="e">
        <v>#N/A</v>
      </c>
      <c r="FY104" s="179" t="e">
        <v>#N/A</v>
      </c>
      <c r="FZ104" s="189" t="s">
        <v>4621</v>
      </c>
      <c r="GA104" s="189">
        <v>0</v>
      </c>
      <c r="GB104" s="189" t="s">
        <v>2699</v>
      </c>
      <c r="GC104" s="189" t="s">
        <v>30</v>
      </c>
      <c r="GD104" s="189">
        <v>2</v>
      </c>
      <c r="GE104" s="189" t="s">
        <v>14</v>
      </c>
      <c r="GF104" s="189" t="s">
        <v>14</v>
      </c>
      <c r="GG104" s="190">
        <v>44895</v>
      </c>
      <c r="GH104" s="188" t="s">
        <v>4627</v>
      </c>
      <c r="GI104" s="182">
        <v>0</v>
      </c>
      <c r="GJ104" s="182" t="s">
        <v>2699</v>
      </c>
      <c r="GK104" s="182" t="s">
        <v>30</v>
      </c>
      <c r="GL104" s="182">
        <v>2</v>
      </c>
      <c r="GM104" s="182" t="s">
        <v>14</v>
      </c>
      <c r="GN104" s="182" t="s">
        <v>14</v>
      </c>
      <c r="GO104" s="179">
        <v>44895</v>
      </c>
      <c r="GP104" s="189" t="s">
        <v>4622</v>
      </c>
      <c r="GQ104" s="189">
        <v>0</v>
      </c>
      <c r="GR104" s="189" t="s">
        <v>2699</v>
      </c>
      <c r="GS104" s="189" t="s">
        <v>30</v>
      </c>
      <c r="GT104" s="189">
        <v>2</v>
      </c>
      <c r="GU104" s="189" t="s">
        <v>14</v>
      </c>
      <c r="GV104" s="189" t="s">
        <v>14</v>
      </c>
      <c r="GW104" s="190">
        <v>44895</v>
      </c>
      <c r="GX104" s="188" t="s">
        <v>4628</v>
      </c>
      <c r="GY104" s="182">
        <v>0</v>
      </c>
      <c r="GZ104" s="182" t="s">
        <v>2699</v>
      </c>
      <c r="HA104" s="182" t="s">
        <v>30</v>
      </c>
      <c r="HB104" s="182">
        <v>2</v>
      </c>
      <c r="HC104" s="182" t="s">
        <v>14</v>
      </c>
      <c r="HD104" s="182" t="s">
        <v>14</v>
      </c>
      <c r="HE104" s="179">
        <v>44895</v>
      </c>
      <c r="HF104" s="189" t="s">
        <v>4620</v>
      </c>
      <c r="HG104" s="189">
        <v>0</v>
      </c>
      <c r="HH104" s="189" t="s">
        <v>2699</v>
      </c>
      <c r="HI104" s="189" t="s">
        <v>30</v>
      </c>
      <c r="HJ104" s="189">
        <v>2</v>
      </c>
      <c r="HK104" s="189" t="s">
        <v>14</v>
      </c>
      <c r="HL104" s="189" t="s">
        <v>14</v>
      </c>
      <c r="HM104" s="190">
        <v>44895</v>
      </c>
      <c r="HN104" s="188" t="s">
        <v>4626</v>
      </c>
      <c r="HO104" s="182">
        <v>0</v>
      </c>
      <c r="HP104" s="182" t="s">
        <v>2699</v>
      </c>
      <c r="HQ104" s="182" t="s">
        <v>30</v>
      </c>
      <c r="HR104" s="182">
        <v>2</v>
      </c>
      <c r="HS104" s="182" t="s">
        <v>14</v>
      </c>
      <c r="HT104" s="182" t="s">
        <v>14</v>
      </c>
      <c r="HU104" s="179">
        <v>44895</v>
      </c>
      <c r="HV104" s="189" t="s">
        <v>4623</v>
      </c>
      <c r="HW104" s="189">
        <v>0</v>
      </c>
      <c r="HX104" s="189" t="s">
        <v>2699</v>
      </c>
      <c r="HY104" s="189" t="s">
        <v>30</v>
      </c>
      <c r="HZ104" s="189">
        <v>2</v>
      </c>
      <c r="IA104" s="189" t="s">
        <v>14</v>
      </c>
      <c r="IB104" s="189" t="s">
        <v>14</v>
      </c>
      <c r="IC104" s="190">
        <v>44895</v>
      </c>
      <c r="ID104" s="188" t="s">
        <v>4625</v>
      </c>
      <c r="IE104" s="182">
        <v>1</v>
      </c>
      <c r="IF104" s="182" t="s">
        <v>2699</v>
      </c>
      <c r="IG104" s="182" t="s">
        <v>30</v>
      </c>
      <c r="IH104" s="182">
        <v>2</v>
      </c>
      <c r="II104" s="182" t="s">
        <v>14</v>
      </c>
      <c r="IJ104" s="182" t="s">
        <v>14</v>
      </c>
      <c r="IK104" s="179">
        <v>44895</v>
      </c>
      <c r="IL104" s="189" t="s">
        <v>4624</v>
      </c>
      <c r="IM104" s="189">
        <v>3</v>
      </c>
      <c r="IN104" s="189" t="s">
        <v>2699</v>
      </c>
      <c r="IO104" s="189" t="s">
        <v>30</v>
      </c>
      <c r="IP104" s="189">
        <v>2</v>
      </c>
      <c r="IQ104" s="189" t="s">
        <v>14</v>
      </c>
      <c r="IR104" s="189" t="s">
        <v>14</v>
      </c>
      <c r="IS104" s="190">
        <v>44895</v>
      </c>
    </row>
    <row r="105" spans="1:253" s="283" customFormat="1" ht="12.95" customHeight="1" x14ac:dyDescent="0.2">
      <c r="A105" s="283" t="s">
        <v>5690</v>
      </c>
      <c r="B105" s="283" t="s">
        <v>9606</v>
      </c>
      <c r="C105" s="283" t="s">
        <v>5691</v>
      </c>
      <c r="D105" s="283" t="s">
        <v>665</v>
      </c>
      <c r="E105" s="283" t="s">
        <v>8918</v>
      </c>
      <c r="F105" s="283" t="s">
        <v>5692</v>
      </c>
      <c r="G105" s="177">
        <v>109033000</v>
      </c>
      <c r="H105" s="178" t="s">
        <v>1436</v>
      </c>
      <c r="I105" s="178" t="s">
        <v>74</v>
      </c>
      <c r="J105" s="178">
        <v>1</v>
      </c>
      <c r="K105" s="178" t="s">
        <v>1438</v>
      </c>
      <c r="L105" s="178" t="s">
        <v>1437</v>
      </c>
      <c r="M105" s="179">
        <v>44957</v>
      </c>
      <c r="N105" s="188" t="s">
        <v>5696</v>
      </c>
      <c r="O105" s="180">
        <v>192553</v>
      </c>
      <c r="P105" s="180" t="s">
        <v>5693</v>
      </c>
      <c r="Q105" s="180" t="s">
        <v>74</v>
      </c>
      <c r="R105" s="180">
        <v>1</v>
      </c>
      <c r="S105" s="180" t="s">
        <v>5695</v>
      </c>
      <c r="T105" s="180" t="s">
        <v>5694</v>
      </c>
      <c r="U105" s="181">
        <v>44957</v>
      </c>
      <c r="V105" s="188" t="s">
        <v>5698</v>
      </c>
      <c r="W105" s="178">
        <v>51181000</v>
      </c>
      <c r="X105" s="178" t="s">
        <v>5693</v>
      </c>
      <c r="Y105" s="178" t="s">
        <v>2025</v>
      </c>
      <c r="Z105" s="178">
        <v>2</v>
      </c>
      <c r="AA105" s="178" t="s">
        <v>5697</v>
      </c>
      <c r="AB105" s="178" t="s">
        <v>5694</v>
      </c>
      <c r="AC105" s="179">
        <v>44957</v>
      </c>
      <c r="AD105" s="188" t="s">
        <v>8106</v>
      </c>
      <c r="AE105" s="186">
        <v>2222000</v>
      </c>
      <c r="AF105" s="186" t="s">
        <v>8103</v>
      </c>
      <c r="AG105" s="186" t="s">
        <v>2025</v>
      </c>
      <c r="AH105" s="186">
        <v>2</v>
      </c>
      <c r="AI105" s="186" t="s">
        <v>8105</v>
      </c>
      <c r="AJ105" s="186" t="s">
        <v>8104</v>
      </c>
      <c r="AK105" s="187">
        <v>44985</v>
      </c>
      <c r="AL105" s="188" t="s">
        <v>8108</v>
      </c>
      <c r="AM105" s="178">
        <v>9000</v>
      </c>
      <c r="AN105" s="178" t="s">
        <v>8103</v>
      </c>
      <c r="AO105" s="178" t="s">
        <v>74</v>
      </c>
      <c r="AP105" s="178">
        <v>1</v>
      </c>
      <c r="AQ105" s="178" t="s">
        <v>8107</v>
      </c>
      <c r="AR105" s="178" t="s">
        <v>8104</v>
      </c>
      <c r="AS105" s="179">
        <v>44985</v>
      </c>
      <c r="AT105" s="189" t="s">
        <v>8111</v>
      </c>
      <c r="AU105" s="186">
        <v>11</v>
      </c>
      <c r="AV105" s="186" t="s">
        <v>8109</v>
      </c>
      <c r="AW105" s="186" t="s">
        <v>2025</v>
      </c>
      <c r="AX105" s="186">
        <v>2</v>
      </c>
      <c r="AY105" s="186" t="s">
        <v>4361</v>
      </c>
      <c r="AZ105" s="186" t="s">
        <v>8110</v>
      </c>
      <c r="BA105" s="187">
        <v>44985</v>
      </c>
      <c r="BB105" s="188" t="s">
        <v>10048</v>
      </c>
      <c r="BC105" s="178" t="e">
        <v>#N/A</v>
      </c>
      <c r="BD105" s="178" t="e">
        <v>#N/A</v>
      </c>
      <c r="BE105" s="178" t="e">
        <v>#N/A</v>
      </c>
      <c r="BF105" s="178" t="e">
        <v>#N/A</v>
      </c>
      <c r="BG105" s="178" t="e">
        <v>#N/A</v>
      </c>
      <c r="BH105" s="178" t="e">
        <v>#N/A</v>
      </c>
      <c r="BI105" s="179" t="e">
        <v>#N/A</v>
      </c>
      <c r="BJ105" s="189" t="s">
        <v>8113</v>
      </c>
      <c r="BK105" s="189">
        <v>45</v>
      </c>
      <c r="BL105" s="189" t="s">
        <v>8109</v>
      </c>
      <c r="BM105" s="189" t="s">
        <v>2025</v>
      </c>
      <c r="BN105" s="189">
        <v>2</v>
      </c>
      <c r="BO105" s="189" t="s">
        <v>8112</v>
      </c>
      <c r="BP105" s="186" t="s">
        <v>8110</v>
      </c>
      <c r="BQ105" s="190">
        <v>44985</v>
      </c>
      <c r="BR105" s="188" t="s">
        <v>8131</v>
      </c>
      <c r="BS105" s="182">
        <v>1727</v>
      </c>
      <c r="BT105" s="182" t="s">
        <v>8103</v>
      </c>
      <c r="BU105" s="182" t="s">
        <v>2025</v>
      </c>
      <c r="BV105" s="182">
        <v>2</v>
      </c>
      <c r="BW105" s="182" t="s">
        <v>8130</v>
      </c>
      <c r="BX105" s="182" t="s">
        <v>8104</v>
      </c>
      <c r="BY105" s="179">
        <v>44985</v>
      </c>
      <c r="BZ105" s="189" t="s">
        <v>8133</v>
      </c>
      <c r="CA105" s="189">
        <v>562</v>
      </c>
      <c r="CB105" s="189" t="s">
        <v>8103</v>
      </c>
      <c r="CC105" s="189" t="s">
        <v>2025</v>
      </c>
      <c r="CD105" s="189">
        <v>2</v>
      </c>
      <c r="CE105" s="189" t="s">
        <v>8132</v>
      </c>
      <c r="CF105" s="189" t="s">
        <v>8104</v>
      </c>
      <c r="CG105" s="190">
        <v>44985</v>
      </c>
      <c r="CH105" s="188" t="s">
        <v>10049</v>
      </c>
      <c r="CI105" s="189" t="e">
        <v>#N/A</v>
      </c>
      <c r="CJ105" s="189" t="e">
        <v>#N/A</v>
      </c>
      <c r="CK105" s="189" t="e">
        <v>#N/A</v>
      </c>
      <c r="CL105" s="189" t="e">
        <v>#N/A</v>
      </c>
      <c r="CM105" s="189" t="e">
        <v>#N/A</v>
      </c>
      <c r="CN105" s="189" t="e">
        <v>#N/A</v>
      </c>
      <c r="CO105" s="191" t="e">
        <v>#N/A</v>
      </c>
      <c r="CP105" s="189" t="s">
        <v>8135</v>
      </c>
      <c r="CQ105" s="182">
        <v>29000000</v>
      </c>
      <c r="CR105" s="182" t="s">
        <v>8109</v>
      </c>
      <c r="CS105" s="182" t="s">
        <v>2025</v>
      </c>
      <c r="CT105" s="182">
        <v>2</v>
      </c>
      <c r="CU105" s="182" t="s">
        <v>8134</v>
      </c>
      <c r="CV105" s="182" t="s">
        <v>8110</v>
      </c>
      <c r="CW105" s="179">
        <v>44985</v>
      </c>
      <c r="CX105" s="189" t="s">
        <v>8118</v>
      </c>
      <c r="CY105" s="186">
        <v>9000</v>
      </c>
      <c r="CZ105" s="186" t="s">
        <v>8103</v>
      </c>
      <c r="DA105" s="186" t="s">
        <v>2025</v>
      </c>
      <c r="DB105" s="186">
        <v>2</v>
      </c>
      <c r="DC105" s="186" t="s">
        <v>8125</v>
      </c>
      <c r="DD105" s="186" t="s">
        <v>8104</v>
      </c>
      <c r="DE105" s="192">
        <v>44985</v>
      </c>
      <c r="DF105" s="188" t="s">
        <v>8122</v>
      </c>
      <c r="DG105" s="178">
        <v>48959000</v>
      </c>
      <c r="DH105" s="182" t="s">
        <v>8119</v>
      </c>
      <c r="DI105" s="182" t="s">
        <v>2025</v>
      </c>
      <c r="DJ105" s="182">
        <v>2</v>
      </c>
      <c r="DK105" s="182" t="s">
        <v>8121</v>
      </c>
      <c r="DL105" s="182" t="s">
        <v>8120</v>
      </c>
      <c r="DM105" s="179">
        <v>44985</v>
      </c>
      <c r="DN105" s="189" t="s">
        <v>8124</v>
      </c>
      <c r="DO105" s="186">
        <v>2213000</v>
      </c>
      <c r="DP105" s="189" t="s">
        <v>8103</v>
      </c>
      <c r="DQ105" s="189" t="s">
        <v>2025</v>
      </c>
      <c r="DR105" s="189">
        <v>2</v>
      </c>
      <c r="DS105" s="189" t="s">
        <v>8123</v>
      </c>
      <c r="DT105" s="189" t="s">
        <v>8104</v>
      </c>
      <c r="DU105" s="190">
        <v>44985</v>
      </c>
      <c r="DV105" s="188" t="s">
        <v>8126</v>
      </c>
      <c r="DW105" s="178">
        <v>9000</v>
      </c>
      <c r="DX105" s="182" t="s">
        <v>8103</v>
      </c>
      <c r="DY105" s="182" t="s">
        <v>2025</v>
      </c>
      <c r="DZ105" s="182">
        <v>2</v>
      </c>
      <c r="EA105" s="182" t="s">
        <v>8125</v>
      </c>
      <c r="EB105" s="182" t="s">
        <v>8104</v>
      </c>
      <c r="EC105" s="179">
        <v>44985</v>
      </c>
      <c r="ED105" s="189" t="s">
        <v>8128</v>
      </c>
      <c r="EE105" s="186">
        <v>0</v>
      </c>
      <c r="EF105" s="189" t="s">
        <v>14</v>
      </c>
      <c r="EG105" s="189" t="s">
        <v>14</v>
      </c>
      <c r="EH105" s="189" t="s">
        <v>14</v>
      </c>
      <c r="EI105" s="189" t="s">
        <v>8127</v>
      </c>
      <c r="EJ105" s="189" t="s">
        <v>14</v>
      </c>
      <c r="EK105" s="190">
        <v>44985</v>
      </c>
      <c r="EL105" s="188" t="s">
        <v>8129</v>
      </c>
      <c r="EM105" s="178">
        <v>0</v>
      </c>
      <c r="EN105" s="182" t="s">
        <v>14</v>
      </c>
      <c r="EO105" s="182" t="s">
        <v>14</v>
      </c>
      <c r="EP105" s="182" t="s">
        <v>14</v>
      </c>
      <c r="EQ105" s="182" t="s">
        <v>8127</v>
      </c>
      <c r="ER105" s="182" t="s">
        <v>14</v>
      </c>
      <c r="ES105" s="179">
        <v>44985</v>
      </c>
      <c r="ET105" s="189" t="s">
        <v>8117</v>
      </c>
      <c r="EU105" s="189">
        <v>395</v>
      </c>
      <c r="EV105" s="189" t="s">
        <v>8114</v>
      </c>
      <c r="EW105" s="189" t="s">
        <v>2025</v>
      </c>
      <c r="EX105" s="189">
        <v>2</v>
      </c>
      <c r="EY105" s="189" t="s">
        <v>8116</v>
      </c>
      <c r="EZ105" s="189" t="s">
        <v>8115</v>
      </c>
      <c r="FA105" s="190">
        <v>44985</v>
      </c>
      <c r="FB105" s="188" t="s">
        <v>5701</v>
      </c>
      <c r="FC105" s="182">
        <v>4</v>
      </c>
      <c r="FD105" s="182" t="s">
        <v>5699</v>
      </c>
      <c r="FE105" s="182" t="s">
        <v>2025</v>
      </c>
      <c r="FF105" s="182">
        <v>2</v>
      </c>
      <c r="FG105" s="182" t="s">
        <v>4365</v>
      </c>
      <c r="FH105" s="182" t="s">
        <v>5700</v>
      </c>
      <c r="FI105" s="179">
        <v>44957</v>
      </c>
      <c r="FJ105" s="188" t="s">
        <v>10050</v>
      </c>
      <c r="FK105" s="189" t="e">
        <v>#N/A</v>
      </c>
      <c r="FL105" s="189" t="e">
        <v>#N/A</v>
      </c>
      <c r="FM105" s="189" t="e">
        <v>#N/A</v>
      </c>
      <c r="FN105" s="189" t="e">
        <v>#N/A</v>
      </c>
      <c r="FO105" s="189" t="e">
        <v>#N/A</v>
      </c>
      <c r="FP105" s="186" t="e">
        <v>#N/A</v>
      </c>
      <c r="FQ105" s="187" t="e">
        <v>#N/A</v>
      </c>
      <c r="FR105" s="188" t="s">
        <v>10051</v>
      </c>
      <c r="FS105" s="182" t="e">
        <v>#N/A</v>
      </c>
      <c r="FT105" s="182" t="e">
        <v>#N/A</v>
      </c>
      <c r="FU105" s="182" t="e">
        <v>#N/A</v>
      </c>
      <c r="FV105" s="182" t="e">
        <v>#N/A</v>
      </c>
      <c r="FW105" s="182" t="e">
        <v>#N/A</v>
      </c>
      <c r="FX105" s="182" t="e">
        <v>#N/A</v>
      </c>
      <c r="FY105" s="179" t="e">
        <v>#N/A</v>
      </c>
      <c r="FZ105" s="189" t="s">
        <v>5703</v>
      </c>
      <c r="GA105" s="189">
        <v>0</v>
      </c>
      <c r="GB105" s="189" t="s">
        <v>2699</v>
      </c>
      <c r="GC105" s="189" t="s">
        <v>30</v>
      </c>
      <c r="GD105" s="189">
        <v>2</v>
      </c>
      <c r="GE105" s="189" t="s">
        <v>14</v>
      </c>
      <c r="GF105" s="189" t="s">
        <v>14</v>
      </c>
      <c r="GG105" s="190">
        <v>44957</v>
      </c>
      <c r="GH105" s="188" t="s">
        <v>5709</v>
      </c>
      <c r="GI105" s="182">
        <v>0</v>
      </c>
      <c r="GJ105" s="182" t="s">
        <v>2699</v>
      </c>
      <c r="GK105" s="182" t="s">
        <v>30</v>
      </c>
      <c r="GL105" s="182">
        <v>2</v>
      </c>
      <c r="GM105" s="182" t="s">
        <v>14</v>
      </c>
      <c r="GN105" s="182" t="s">
        <v>14</v>
      </c>
      <c r="GO105" s="179">
        <v>44957</v>
      </c>
      <c r="GP105" s="189" t="s">
        <v>5704</v>
      </c>
      <c r="GQ105" s="189">
        <v>0</v>
      </c>
      <c r="GR105" s="189" t="s">
        <v>2699</v>
      </c>
      <c r="GS105" s="189" t="s">
        <v>30</v>
      </c>
      <c r="GT105" s="189">
        <v>2</v>
      </c>
      <c r="GU105" s="189" t="s">
        <v>14</v>
      </c>
      <c r="GV105" s="189" t="s">
        <v>14</v>
      </c>
      <c r="GW105" s="190">
        <v>44957</v>
      </c>
      <c r="GX105" s="188" t="s">
        <v>5710</v>
      </c>
      <c r="GY105" s="182">
        <v>0</v>
      </c>
      <c r="GZ105" s="182" t="s">
        <v>2699</v>
      </c>
      <c r="HA105" s="182" t="s">
        <v>30</v>
      </c>
      <c r="HB105" s="182">
        <v>2</v>
      </c>
      <c r="HC105" s="182" t="s">
        <v>14</v>
      </c>
      <c r="HD105" s="182" t="s">
        <v>14</v>
      </c>
      <c r="HE105" s="179">
        <v>44957</v>
      </c>
      <c r="HF105" s="189" t="s">
        <v>5702</v>
      </c>
      <c r="HG105" s="189">
        <v>0</v>
      </c>
      <c r="HH105" s="189" t="s">
        <v>2699</v>
      </c>
      <c r="HI105" s="189" t="s">
        <v>30</v>
      </c>
      <c r="HJ105" s="189">
        <v>2</v>
      </c>
      <c r="HK105" s="189" t="s">
        <v>14</v>
      </c>
      <c r="HL105" s="189" t="s">
        <v>14</v>
      </c>
      <c r="HM105" s="190">
        <v>44957</v>
      </c>
      <c r="HN105" s="188" t="s">
        <v>5708</v>
      </c>
      <c r="HO105" s="182">
        <v>0</v>
      </c>
      <c r="HP105" s="182" t="s">
        <v>2699</v>
      </c>
      <c r="HQ105" s="182" t="s">
        <v>30</v>
      </c>
      <c r="HR105" s="182">
        <v>2</v>
      </c>
      <c r="HS105" s="182" t="s">
        <v>14</v>
      </c>
      <c r="HT105" s="182" t="s">
        <v>14</v>
      </c>
      <c r="HU105" s="179">
        <v>44957</v>
      </c>
      <c r="HV105" s="189" t="s">
        <v>5705</v>
      </c>
      <c r="HW105" s="189">
        <v>0</v>
      </c>
      <c r="HX105" s="189" t="s">
        <v>2699</v>
      </c>
      <c r="HY105" s="189" t="s">
        <v>30</v>
      </c>
      <c r="HZ105" s="189">
        <v>2</v>
      </c>
      <c r="IA105" s="189" t="s">
        <v>14</v>
      </c>
      <c r="IB105" s="189" t="s">
        <v>14</v>
      </c>
      <c r="IC105" s="190">
        <v>44957</v>
      </c>
      <c r="ID105" s="188" t="s">
        <v>5707</v>
      </c>
      <c r="IE105" s="182">
        <v>1</v>
      </c>
      <c r="IF105" s="182" t="s">
        <v>2699</v>
      </c>
      <c r="IG105" s="182" t="s">
        <v>30</v>
      </c>
      <c r="IH105" s="182">
        <v>2</v>
      </c>
      <c r="II105" s="182" t="s">
        <v>14</v>
      </c>
      <c r="IJ105" s="182" t="s">
        <v>14</v>
      </c>
      <c r="IK105" s="179">
        <v>44957</v>
      </c>
      <c r="IL105" s="189" t="s">
        <v>5706</v>
      </c>
      <c r="IM105" s="189">
        <v>3</v>
      </c>
      <c r="IN105" s="189" t="s">
        <v>2699</v>
      </c>
      <c r="IO105" s="189" t="s">
        <v>30</v>
      </c>
      <c r="IP105" s="189">
        <v>2</v>
      </c>
      <c r="IQ105" s="189" t="s">
        <v>14</v>
      </c>
      <c r="IR105" s="189" t="s">
        <v>14</v>
      </c>
      <c r="IS105" s="190">
        <v>44957</v>
      </c>
    </row>
    <row r="106" spans="1:253" s="283" customFormat="1" ht="12.95" customHeight="1" x14ac:dyDescent="0.2">
      <c r="A106" s="283" t="s">
        <v>2555</v>
      </c>
      <c r="B106" s="283" t="s">
        <v>9275</v>
      </c>
      <c r="C106" s="283" t="s">
        <v>2556</v>
      </c>
      <c r="D106" s="283" t="s">
        <v>2557</v>
      </c>
      <c r="E106" s="283" t="s">
        <v>8921</v>
      </c>
      <c r="F106" s="283" t="s">
        <v>2561</v>
      </c>
      <c r="G106" s="177">
        <v>7275000</v>
      </c>
      <c r="H106" s="178" t="s">
        <v>2558</v>
      </c>
      <c r="I106" s="178" t="s">
        <v>2025</v>
      </c>
      <c r="J106" s="178">
        <v>2</v>
      </c>
      <c r="K106" s="178" t="s">
        <v>2560</v>
      </c>
      <c r="L106" s="178" t="s">
        <v>2559</v>
      </c>
      <c r="M106" s="179">
        <v>44822</v>
      </c>
      <c r="N106" s="188" t="s">
        <v>2929</v>
      </c>
      <c r="O106" s="180">
        <v>63679</v>
      </c>
      <c r="P106" s="180" t="s">
        <v>2926</v>
      </c>
      <c r="Q106" s="180" t="s">
        <v>2025</v>
      </c>
      <c r="R106" s="180">
        <v>2</v>
      </c>
      <c r="S106" s="180" t="s">
        <v>2928</v>
      </c>
      <c r="T106" s="180" t="s">
        <v>2927</v>
      </c>
      <c r="U106" s="181">
        <v>44861</v>
      </c>
      <c r="V106" s="188" t="s">
        <v>2932</v>
      </c>
      <c r="W106" s="178">
        <v>2855000</v>
      </c>
      <c r="X106" s="178" t="s">
        <v>2930</v>
      </c>
      <c r="Y106" s="178" t="s">
        <v>2025</v>
      </c>
      <c r="Z106" s="178">
        <v>2</v>
      </c>
      <c r="AA106" s="178" t="s">
        <v>1440</v>
      </c>
      <c r="AB106" s="178" t="s">
        <v>2931</v>
      </c>
      <c r="AC106" s="179">
        <v>44861</v>
      </c>
      <c r="AD106" s="188" t="s">
        <v>2565</v>
      </c>
      <c r="AE106" s="186">
        <v>265000</v>
      </c>
      <c r="AF106" s="186" t="s">
        <v>2562</v>
      </c>
      <c r="AG106" s="186" t="s">
        <v>2025</v>
      </c>
      <c r="AH106" s="186">
        <v>2</v>
      </c>
      <c r="AI106" s="186" t="s">
        <v>2564</v>
      </c>
      <c r="AJ106" s="186" t="s">
        <v>2563</v>
      </c>
      <c r="AK106" s="187">
        <v>44822</v>
      </c>
      <c r="AL106" s="188" t="s">
        <v>5109</v>
      </c>
      <c r="AM106" s="178">
        <v>31000</v>
      </c>
      <c r="AN106" s="178" t="s">
        <v>5106</v>
      </c>
      <c r="AO106" s="178" t="s">
        <v>74</v>
      </c>
      <c r="AP106" s="178">
        <v>1</v>
      </c>
      <c r="AQ106" s="178" t="s">
        <v>5108</v>
      </c>
      <c r="AR106" s="178" t="s">
        <v>5107</v>
      </c>
      <c r="AS106" s="179">
        <v>44924</v>
      </c>
      <c r="AT106" s="189" t="s">
        <v>10052</v>
      </c>
      <c r="AU106" s="186" t="e">
        <v>#N/A</v>
      </c>
      <c r="AV106" s="186" t="e">
        <v>#N/A</v>
      </c>
      <c r="AW106" s="186" t="e">
        <v>#N/A</v>
      </c>
      <c r="AX106" s="186" t="e">
        <v>#N/A</v>
      </c>
      <c r="AY106" s="186" t="e">
        <v>#N/A</v>
      </c>
      <c r="AZ106" s="186" t="e">
        <v>#N/A</v>
      </c>
      <c r="BA106" s="187" t="e">
        <v>#N/A</v>
      </c>
      <c r="BB106" s="188" t="s">
        <v>10053</v>
      </c>
      <c r="BC106" s="178" t="e">
        <v>#N/A</v>
      </c>
      <c r="BD106" s="178" t="e">
        <v>#N/A</v>
      </c>
      <c r="BE106" s="178" t="e">
        <v>#N/A</v>
      </c>
      <c r="BF106" s="178" t="e">
        <v>#N/A</v>
      </c>
      <c r="BG106" s="178" t="e">
        <v>#N/A</v>
      </c>
      <c r="BH106" s="178" t="e">
        <v>#N/A</v>
      </c>
      <c r="BI106" s="179" t="e">
        <v>#N/A</v>
      </c>
      <c r="BJ106" s="189" t="s">
        <v>8063</v>
      </c>
      <c r="BK106" s="189">
        <v>65</v>
      </c>
      <c r="BL106" s="189" t="s">
        <v>8050</v>
      </c>
      <c r="BM106" s="189" t="s">
        <v>2025</v>
      </c>
      <c r="BN106" s="189">
        <v>2</v>
      </c>
      <c r="BO106" s="189" t="s">
        <v>8062</v>
      </c>
      <c r="BP106" s="186" t="s">
        <v>1181</v>
      </c>
      <c r="BQ106" s="190">
        <v>44985</v>
      </c>
      <c r="BR106" s="188" t="s">
        <v>10054</v>
      </c>
      <c r="BS106" s="182" t="e">
        <v>#N/A</v>
      </c>
      <c r="BT106" s="182" t="e">
        <v>#N/A</v>
      </c>
      <c r="BU106" s="182" t="e">
        <v>#N/A</v>
      </c>
      <c r="BV106" s="182" t="e">
        <v>#N/A</v>
      </c>
      <c r="BW106" s="182" t="e">
        <v>#N/A</v>
      </c>
      <c r="BX106" s="182" t="e">
        <v>#N/A</v>
      </c>
      <c r="BY106" s="179" t="e">
        <v>#N/A</v>
      </c>
      <c r="BZ106" s="189" t="s">
        <v>10055</v>
      </c>
      <c r="CA106" s="189" t="e">
        <v>#N/A</v>
      </c>
      <c r="CB106" s="189" t="e">
        <v>#N/A</v>
      </c>
      <c r="CC106" s="189" t="e">
        <v>#N/A</v>
      </c>
      <c r="CD106" s="189" t="e">
        <v>#N/A</v>
      </c>
      <c r="CE106" s="189" t="e">
        <v>#N/A</v>
      </c>
      <c r="CF106" s="189" t="e">
        <v>#N/A</v>
      </c>
      <c r="CG106" s="190" t="e">
        <v>#N/A</v>
      </c>
      <c r="CH106" s="188" t="s">
        <v>10056</v>
      </c>
      <c r="CI106" s="189" t="e">
        <v>#N/A</v>
      </c>
      <c r="CJ106" s="189" t="e">
        <v>#N/A</v>
      </c>
      <c r="CK106" s="189" t="e">
        <v>#N/A</v>
      </c>
      <c r="CL106" s="189" t="e">
        <v>#N/A</v>
      </c>
      <c r="CM106" s="189" t="e">
        <v>#N/A</v>
      </c>
      <c r="CN106" s="189" t="e">
        <v>#N/A</v>
      </c>
      <c r="CO106" s="191" t="e">
        <v>#N/A</v>
      </c>
      <c r="CP106" s="189" t="s">
        <v>10057</v>
      </c>
      <c r="CQ106" s="182" t="e">
        <v>#N/A</v>
      </c>
      <c r="CR106" s="182" t="e">
        <v>#N/A</v>
      </c>
      <c r="CS106" s="182" t="e">
        <v>#N/A</v>
      </c>
      <c r="CT106" s="182" t="e">
        <v>#N/A</v>
      </c>
      <c r="CU106" s="182" t="e">
        <v>#N/A</v>
      </c>
      <c r="CV106" s="182" t="e">
        <v>#N/A</v>
      </c>
      <c r="CW106" s="179" t="e">
        <v>#N/A</v>
      </c>
      <c r="CX106" s="189" t="s">
        <v>2566</v>
      </c>
      <c r="CY106" s="186">
        <v>265000</v>
      </c>
      <c r="CZ106" s="186" t="s">
        <v>5110</v>
      </c>
      <c r="DA106" s="186" t="s">
        <v>2025</v>
      </c>
      <c r="DB106" s="186">
        <v>2</v>
      </c>
      <c r="DC106" s="186" t="s">
        <v>5111</v>
      </c>
      <c r="DD106" s="186" t="s">
        <v>2563</v>
      </c>
      <c r="DE106" s="192">
        <v>44924</v>
      </c>
      <c r="DF106" s="188" t="s">
        <v>2934</v>
      </c>
      <c r="DG106" s="178">
        <v>2590000</v>
      </c>
      <c r="DH106" s="182" t="s">
        <v>2933</v>
      </c>
      <c r="DI106" s="182" t="s">
        <v>2025</v>
      </c>
      <c r="DJ106" s="182">
        <v>2</v>
      </c>
      <c r="DK106" s="182" t="s">
        <v>2071</v>
      </c>
      <c r="DL106" s="182" t="s">
        <v>2563</v>
      </c>
      <c r="DM106" s="179">
        <v>44861</v>
      </c>
      <c r="DN106" s="189" t="s">
        <v>2570</v>
      </c>
      <c r="DO106" s="186">
        <v>0</v>
      </c>
      <c r="DP106" s="189" t="s">
        <v>2562</v>
      </c>
      <c r="DQ106" s="189" t="s">
        <v>14</v>
      </c>
      <c r="DR106" s="189" t="s">
        <v>14</v>
      </c>
      <c r="DS106" s="189" t="s">
        <v>2569</v>
      </c>
      <c r="DT106" s="189" t="s">
        <v>2563</v>
      </c>
      <c r="DU106" s="190">
        <v>44823</v>
      </c>
      <c r="DV106" s="188" t="s">
        <v>5112</v>
      </c>
      <c r="DW106" s="178">
        <v>233000</v>
      </c>
      <c r="DX106" s="182" t="s">
        <v>5110</v>
      </c>
      <c r="DY106" s="182" t="s">
        <v>2025</v>
      </c>
      <c r="DZ106" s="182">
        <v>2</v>
      </c>
      <c r="EA106" s="182" t="s">
        <v>5111</v>
      </c>
      <c r="EB106" s="182" t="s">
        <v>2563</v>
      </c>
      <c r="EC106" s="179">
        <v>44924</v>
      </c>
      <c r="ED106" s="189" t="s">
        <v>5115</v>
      </c>
      <c r="EE106" s="186">
        <v>32000</v>
      </c>
      <c r="EF106" s="189" t="s">
        <v>5106</v>
      </c>
      <c r="EG106" s="189" t="s">
        <v>74</v>
      </c>
      <c r="EH106" s="189">
        <v>1</v>
      </c>
      <c r="EI106" s="189" t="s">
        <v>5114</v>
      </c>
      <c r="EJ106" s="189" t="s">
        <v>5113</v>
      </c>
      <c r="EK106" s="190">
        <v>44924</v>
      </c>
      <c r="EL106" s="188" t="s">
        <v>2572</v>
      </c>
      <c r="EM106" s="178">
        <v>0</v>
      </c>
      <c r="EN106" s="182" t="s">
        <v>2562</v>
      </c>
      <c r="EO106" s="182" t="s">
        <v>14</v>
      </c>
      <c r="EP106" s="182" t="s">
        <v>14</v>
      </c>
      <c r="EQ106" s="182" t="s">
        <v>2571</v>
      </c>
      <c r="ER106" s="182" t="s">
        <v>2563</v>
      </c>
      <c r="ES106" s="179">
        <v>44823</v>
      </c>
      <c r="ET106" s="189" t="s">
        <v>8065</v>
      </c>
      <c r="EU106" s="189">
        <v>152</v>
      </c>
      <c r="EV106" s="189" t="s">
        <v>8050</v>
      </c>
      <c r="EW106" s="189" t="s">
        <v>2025</v>
      </c>
      <c r="EX106" s="189">
        <v>2</v>
      </c>
      <c r="EY106" s="189" t="s">
        <v>8064</v>
      </c>
      <c r="EZ106" s="189" t="s">
        <v>1181</v>
      </c>
      <c r="FA106" s="190">
        <v>44985</v>
      </c>
      <c r="FB106" s="188" t="s">
        <v>2568</v>
      </c>
      <c r="FC106" s="182">
        <v>4</v>
      </c>
      <c r="FD106" s="182" t="s">
        <v>2562</v>
      </c>
      <c r="FE106" s="182" t="s">
        <v>74</v>
      </c>
      <c r="FF106" s="182">
        <v>1</v>
      </c>
      <c r="FG106" s="182" t="s">
        <v>2567</v>
      </c>
      <c r="FH106" s="182" t="s">
        <v>2563</v>
      </c>
      <c r="FI106" s="179">
        <v>44822</v>
      </c>
      <c r="FJ106" s="188" t="s">
        <v>10058</v>
      </c>
      <c r="FK106" s="189" t="e">
        <v>#N/A</v>
      </c>
      <c r="FL106" s="189" t="e">
        <v>#N/A</v>
      </c>
      <c r="FM106" s="189" t="e">
        <v>#N/A</v>
      </c>
      <c r="FN106" s="189" t="e">
        <v>#N/A</v>
      </c>
      <c r="FO106" s="189" t="e">
        <v>#N/A</v>
      </c>
      <c r="FP106" s="186" t="e">
        <v>#N/A</v>
      </c>
      <c r="FQ106" s="187" t="e">
        <v>#N/A</v>
      </c>
      <c r="FR106" s="188" t="s">
        <v>10059</v>
      </c>
      <c r="FS106" s="182" t="e">
        <v>#N/A</v>
      </c>
      <c r="FT106" s="182" t="e">
        <v>#N/A</v>
      </c>
      <c r="FU106" s="182" t="e">
        <v>#N/A</v>
      </c>
      <c r="FV106" s="182" t="e">
        <v>#N/A</v>
      </c>
      <c r="FW106" s="182" t="e">
        <v>#N/A</v>
      </c>
      <c r="FX106" s="182" t="e">
        <v>#N/A</v>
      </c>
      <c r="FY106" s="179" t="e">
        <v>#N/A</v>
      </c>
      <c r="FZ106" s="189" t="s">
        <v>3916</v>
      </c>
      <c r="GA106" s="189">
        <v>0</v>
      </c>
      <c r="GB106" s="189" t="s">
        <v>2699</v>
      </c>
      <c r="GC106" s="189" t="s">
        <v>30</v>
      </c>
      <c r="GD106" s="189">
        <v>2</v>
      </c>
      <c r="GE106" s="189" t="s">
        <v>14</v>
      </c>
      <c r="GF106" s="189" t="s">
        <v>14</v>
      </c>
      <c r="GG106" s="190">
        <v>44865</v>
      </c>
      <c r="GH106" s="188" t="s">
        <v>3922</v>
      </c>
      <c r="GI106" s="182">
        <v>2</v>
      </c>
      <c r="GJ106" s="182" t="s">
        <v>2699</v>
      </c>
      <c r="GK106" s="182" t="s">
        <v>30</v>
      </c>
      <c r="GL106" s="182">
        <v>2</v>
      </c>
      <c r="GM106" s="182" t="s">
        <v>14</v>
      </c>
      <c r="GN106" s="182" t="s">
        <v>14</v>
      </c>
      <c r="GO106" s="179">
        <v>44865</v>
      </c>
      <c r="GP106" s="189" t="s">
        <v>3917</v>
      </c>
      <c r="GQ106" s="189">
        <v>1</v>
      </c>
      <c r="GR106" s="189" t="s">
        <v>2699</v>
      </c>
      <c r="GS106" s="189" t="s">
        <v>30</v>
      </c>
      <c r="GT106" s="189">
        <v>2</v>
      </c>
      <c r="GU106" s="189" t="s">
        <v>14</v>
      </c>
      <c r="GV106" s="189" t="s">
        <v>14</v>
      </c>
      <c r="GW106" s="190">
        <v>44865</v>
      </c>
      <c r="GX106" s="188" t="s">
        <v>3923</v>
      </c>
      <c r="GY106" s="182">
        <v>0</v>
      </c>
      <c r="GZ106" s="182" t="s">
        <v>2699</v>
      </c>
      <c r="HA106" s="182" t="s">
        <v>30</v>
      </c>
      <c r="HB106" s="182">
        <v>2</v>
      </c>
      <c r="HC106" s="182" t="s">
        <v>14</v>
      </c>
      <c r="HD106" s="182" t="s">
        <v>14</v>
      </c>
      <c r="HE106" s="179">
        <v>44865</v>
      </c>
      <c r="HF106" s="189" t="s">
        <v>3915</v>
      </c>
      <c r="HG106" s="189">
        <v>0</v>
      </c>
      <c r="HH106" s="189" t="s">
        <v>2699</v>
      </c>
      <c r="HI106" s="189" t="s">
        <v>30</v>
      </c>
      <c r="HJ106" s="189">
        <v>2</v>
      </c>
      <c r="HK106" s="189" t="s">
        <v>14</v>
      </c>
      <c r="HL106" s="189" t="s">
        <v>14</v>
      </c>
      <c r="HM106" s="190">
        <v>44865</v>
      </c>
      <c r="HN106" s="188" t="s">
        <v>3921</v>
      </c>
      <c r="HO106" s="182">
        <v>0</v>
      </c>
      <c r="HP106" s="182" t="s">
        <v>2699</v>
      </c>
      <c r="HQ106" s="182" t="s">
        <v>30</v>
      </c>
      <c r="HR106" s="182">
        <v>2</v>
      </c>
      <c r="HS106" s="182" t="s">
        <v>14</v>
      </c>
      <c r="HT106" s="182" t="s">
        <v>14</v>
      </c>
      <c r="HU106" s="179">
        <v>44865</v>
      </c>
      <c r="HV106" s="189" t="s">
        <v>3918</v>
      </c>
      <c r="HW106" s="189">
        <v>3</v>
      </c>
      <c r="HX106" s="189" t="s">
        <v>2699</v>
      </c>
      <c r="HY106" s="189" t="s">
        <v>30</v>
      </c>
      <c r="HZ106" s="189">
        <v>2</v>
      </c>
      <c r="IA106" s="189" t="s">
        <v>14</v>
      </c>
      <c r="IB106" s="189" t="s">
        <v>14</v>
      </c>
      <c r="IC106" s="190">
        <v>44865</v>
      </c>
      <c r="ID106" s="188" t="s">
        <v>3920</v>
      </c>
      <c r="IE106" s="182">
        <v>0</v>
      </c>
      <c r="IF106" s="182" t="s">
        <v>2699</v>
      </c>
      <c r="IG106" s="182" t="s">
        <v>30</v>
      </c>
      <c r="IH106" s="182">
        <v>2</v>
      </c>
      <c r="II106" s="182" t="s">
        <v>14</v>
      </c>
      <c r="IJ106" s="182" t="s">
        <v>14</v>
      </c>
      <c r="IK106" s="179">
        <v>44865</v>
      </c>
      <c r="IL106" s="189" t="s">
        <v>3919</v>
      </c>
      <c r="IM106" s="189">
        <v>2</v>
      </c>
      <c r="IN106" s="189" t="s">
        <v>2699</v>
      </c>
      <c r="IO106" s="189" t="s">
        <v>30</v>
      </c>
      <c r="IP106" s="189">
        <v>2</v>
      </c>
      <c r="IQ106" s="189" t="s">
        <v>14</v>
      </c>
      <c r="IR106" s="189" t="s">
        <v>14</v>
      </c>
      <c r="IS106" s="190">
        <v>44865</v>
      </c>
    </row>
    <row r="107" spans="1:253" s="283" customFormat="1" ht="12.95" customHeight="1" x14ac:dyDescent="0.2">
      <c r="A107" s="283" t="s">
        <v>2185</v>
      </c>
      <c r="B107" s="283" t="s">
        <v>9483</v>
      </c>
      <c r="C107" s="283" t="s">
        <v>2186</v>
      </c>
      <c r="D107" s="283" t="s">
        <v>2187</v>
      </c>
      <c r="E107" s="283" t="s">
        <v>8922</v>
      </c>
      <c r="F107" s="283" t="s">
        <v>7164</v>
      </c>
      <c r="G107" s="177">
        <v>42939000</v>
      </c>
      <c r="H107" s="178" t="s">
        <v>7161</v>
      </c>
      <c r="I107" s="178" t="s">
        <v>74</v>
      </c>
      <c r="J107" s="178">
        <v>1</v>
      </c>
      <c r="K107" s="178" t="s">
        <v>7163</v>
      </c>
      <c r="L107" s="178" t="s">
        <v>7162</v>
      </c>
      <c r="M107" s="179">
        <v>44979</v>
      </c>
      <c r="N107" s="188" t="s">
        <v>2191</v>
      </c>
      <c r="O107" s="180">
        <v>147500</v>
      </c>
      <c r="P107" s="180" t="s">
        <v>2188</v>
      </c>
      <c r="Q107" s="180" t="s">
        <v>74</v>
      </c>
      <c r="R107" s="180">
        <v>1</v>
      </c>
      <c r="S107" s="180" t="s">
        <v>2190</v>
      </c>
      <c r="T107" s="180" t="s">
        <v>2189</v>
      </c>
      <c r="U107" s="181">
        <v>44773</v>
      </c>
      <c r="V107" s="188" t="s">
        <v>7166</v>
      </c>
      <c r="W107" s="178">
        <v>1923000</v>
      </c>
      <c r="X107" s="178" t="s">
        <v>7161</v>
      </c>
      <c r="Y107" s="178" t="s">
        <v>74</v>
      </c>
      <c r="Z107" s="178">
        <v>1</v>
      </c>
      <c r="AA107" s="178" t="s">
        <v>7165</v>
      </c>
      <c r="AB107" s="178" t="s">
        <v>7162</v>
      </c>
      <c r="AC107" s="179">
        <v>44979</v>
      </c>
      <c r="AD107" s="188" t="s">
        <v>7169</v>
      </c>
      <c r="AE107" s="186">
        <v>1563000</v>
      </c>
      <c r="AF107" s="186" t="s">
        <v>7167</v>
      </c>
      <c r="AG107" s="186" t="s">
        <v>2025</v>
      </c>
      <c r="AH107" s="186">
        <v>2</v>
      </c>
      <c r="AI107" s="186" t="s">
        <v>7168</v>
      </c>
      <c r="AJ107" s="186" t="s">
        <v>6086</v>
      </c>
      <c r="AK107" s="187">
        <v>44979</v>
      </c>
      <c r="AL107" s="188" t="s">
        <v>7170</v>
      </c>
      <c r="AM107" s="178">
        <v>1563000</v>
      </c>
      <c r="AN107" s="178" t="s">
        <v>7167</v>
      </c>
      <c r="AO107" s="178" t="s">
        <v>2025</v>
      </c>
      <c r="AP107" s="178">
        <v>2</v>
      </c>
      <c r="AQ107" s="178" t="s">
        <v>7168</v>
      </c>
      <c r="AR107" s="178" t="s">
        <v>6086</v>
      </c>
      <c r="AS107" s="179">
        <v>44979</v>
      </c>
      <c r="AT107" s="189" t="s">
        <v>10060</v>
      </c>
      <c r="AU107" s="186" t="e">
        <v>#N/A</v>
      </c>
      <c r="AV107" s="186" t="e">
        <v>#N/A</v>
      </c>
      <c r="AW107" s="186" t="e">
        <v>#N/A</v>
      </c>
      <c r="AX107" s="186" t="e">
        <v>#N/A</v>
      </c>
      <c r="AY107" s="186" t="e">
        <v>#N/A</v>
      </c>
      <c r="AZ107" s="186" t="e">
        <v>#N/A</v>
      </c>
      <c r="BA107" s="187" t="e">
        <v>#N/A</v>
      </c>
      <c r="BB107" s="188" t="s">
        <v>10061</v>
      </c>
      <c r="BC107" s="178" t="e">
        <v>#N/A</v>
      </c>
      <c r="BD107" s="178" t="e">
        <v>#N/A</v>
      </c>
      <c r="BE107" s="178" t="e">
        <v>#N/A</v>
      </c>
      <c r="BF107" s="178" t="e">
        <v>#N/A</v>
      </c>
      <c r="BG107" s="178" t="e">
        <v>#N/A</v>
      </c>
      <c r="BH107" s="178" t="e">
        <v>#N/A</v>
      </c>
      <c r="BI107" s="179" t="e">
        <v>#N/A</v>
      </c>
      <c r="BJ107" s="189" t="s">
        <v>7172</v>
      </c>
      <c r="BK107" s="189">
        <v>0</v>
      </c>
      <c r="BL107" s="189" t="s">
        <v>6971</v>
      </c>
      <c r="BM107" s="189" t="s">
        <v>2025</v>
      </c>
      <c r="BN107" s="189">
        <v>2</v>
      </c>
      <c r="BO107" s="189" t="s">
        <v>7171</v>
      </c>
      <c r="BP107" s="186" t="s">
        <v>1181</v>
      </c>
      <c r="BQ107" s="190">
        <v>44979</v>
      </c>
      <c r="BR107" s="188" t="s">
        <v>10062</v>
      </c>
      <c r="BS107" s="182" t="e">
        <v>#N/A</v>
      </c>
      <c r="BT107" s="182" t="e">
        <v>#N/A</v>
      </c>
      <c r="BU107" s="182" t="e">
        <v>#N/A</v>
      </c>
      <c r="BV107" s="182" t="e">
        <v>#N/A</v>
      </c>
      <c r="BW107" s="182" t="e">
        <v>#N/A</v>
      </c>
      <c r="BX107" s="182" t="e">
        <v>#N/A</v>
      </c>
      <c r="BY107" s="179" t="e">
        <v>#N/A</v>
      </c>
      <c r="BZ107" s="189" t="s">
        <v>10063</v>
      </c>
      <c r="CA107" s="189" t="e">
        <v>#N/A</v>
      </c>
      <c r="CB107" s="189" t="e">
        <v>#N/A</v>
      </c>
      <c r="CC107" s="189" t="e">
        <v>#N/A</v>
      </c>
      <c r="CD107" s="189" t="e">
        <v>#N/A</v>
      </c>
      <c r="CE107" s="189" t="e">
        <v>#N/A</v>
      </c>
      <c r="CF107" s="189" t="e">
        <v>#N/A</v>
      </c>
      <c r="CG107" s="190" t="e">
        <v>#N/A</v>
      </c>
      <c r="CH107" s="188" t="s">
        <v>10064</v>
      </c>
      <c r="CI107" s="189" t="e">
        <v>#N/A</v>
      </c>
      <c r="CJ107" s="189" t="e">
        <v>#N/A</v>
      </c>
      <c r="CK107" s="189" t="e">
        <v>#N/A</v>
      </c>
      <c r="CL107" s="189" t="e">
        <v>#N/A</v>
      </c>
      <c r="CM107" s="189" t="e">
        <v>#N/A</v>
      </c>
      <c r="CN107" s="189" t="e">
        <v>#N/A</v>
      </c>
      <c r="CO107" s="191" t="e">
        <v>#N/A</v>
      </c>
      <c r="CP107" s="189" t="s">
        <v>10065</v>
      </c>
      <c r="CQ107" s="182" t="e">
        <v>#N/A</v>
      </c>
      <c r="CR107" s="182" t="e">
        <v>#N/A</v>
      </c>
      <c r="CS107" s="182" t="e">
        <v>#N/A</v>
      </c>
      <c r="CT107" s="182" t="e">
        <v>#N/A</v>
      </c>
      <c r="CU107" s="182" t="e">
        <v>#N/A</v>
      </c>
      <c r="CV107" s="182" t="e">
        <v>#N/A</v>
      </c>
      <c r="CW107" s="179" t="e">
        <v>#N/A</v>
      </c>
      <c r="CX107" s="189" t="s">
        <v>7175</v>
      </c>
      <c r="CY107" s="186">
        <v>1563000</v>
      </c>
      <c r="CZ107" s="186" t="s">
        <v>7167</v>
      </c>
      <c r="DA107" s="186" t="s">
        <v>2025</v>
      </c>
      <c r="DB107" s="186">
        <v>2</v>
      </c>
      <c r="DC107" s="186" t="s">
        <v>2178</v>
      </c>
      <c r="DD107" s="186" t="s">
        <v>6086</v>
      </c>
      <c r="DE107" s="192">
        <v>44979</v>
      </c>
      <c r="DF107" s="188" t="s">
        <v>7176</v>
      </c>
      <c r="DG107" s="178">
        <v>360000</v>
      </c>
      <c r="DH107" s="182" t="s">
        <v>7161</v>
      </c>
      <c r="DI107" s="182" t="s">
        <v>2025</v>
      </c>
      <c r="DJ107" s="182">
        <v>2</v>
      </c>
      <c r="DK107" s="182" t="s">
        <v>6054</v>
      </c>
      <c r="DL107" s="182" t="s">
        <v>7162</v>
      </c>
      <c r="DM107" s="179">
        <v>44979</v>
      </c>
      <c r="DN107" s="189" t="s">
        <v>7177</v>
      </c>
      <c r="DO107" s="186">
        <v>0</v>
      </c>
      <c r="DP107" s="189" t="s">
        <v>7167</v>
      </c>
      <c r="DQ107" s="189" t="s">
        <v>2025</v>
      </c>
      <c r="DR107" s="189">
        <v>2</v>
      </c>
      <c r="DS107" s="189" t="s">
        <v>6056</v>
      </c>
      <c r="DT107" s="189" t="s">
        <v>6086</v>
      </c>
      <c r="DU107" s="190">
        <v>44979</v>
      </c>
      <c r="DV107" s="188" t="s">
        <v>7178</v>
      </c>
      <c r="DW107" s="178">
        <v>1563000</v>
      </c>
      <c r="DX107" s="182" t="s">
        <v>7167</v>
      </c>
      <c r="DY107" s="182" t="s">
        <v>2025</v>
      </c>
      <c r="DZ107" s="182">
        <v>2</v>
      </c>
      <c r="EA107" s="182" t="s">
        <v>2178</v>
      </c>
      <c r="EB107" s="182" t="s">
        <v>6086</v>
      </c>
      <c r="EC107" s="179">
        <v>44979</v>
      </c>
      <c r="ED107" s="189" t="s">
        <v>7179</v>
      </c>
      <c r="EE107" s="186">
        <v>0</v>
      </c>
      <c r="EF107" s="189" t="s">
        <v>7167</v>
      </c>
      <c r="EG107" s="189" t="s">
        <v>2025</v>
      </c>
      <c r="EH107" s="189">
        <v>2</v>
      </c>
      <c r="EI107" s="189" t="s">
        <v>2180</v>
      </c>
      <c r="EJ107" s="189" t="s">
        <v>6086</v>
      </c>
      <c r="EK107" s="190">
        <v>44979</v>
      </c>
      <c r="EL107" s="188" t="s">
        <v>7180</v>
      </c>
      <c r="EM107" s="178">
        <v>0</v>
      </c>
      <c r="EN107" s="182" t="s">
        <v>7167</v>
      </c>
      <c r="EO107" s="182" t="s">
        <v>2025</v>
      </c>
      <c r="EP107" s="182">
        <v>2</v>
      </c>
      <c r="EQ107" s="182" t="s">
        <v>2180</v>
      </c>
      <c r="ER107" s="182" t="s">
        <v>6086</v>
      </c>
      <c r="ES107" s="179">
        <v>44979</v>
      </c>
      <c r="ET107" s="189" t="s">
        <v>7174</v>
      </c>
      <c r="EU107" s="189">
        <v>2</v>
      </c>
      <c r="EV107" s="189" t="s">
        <v>6971</v>
      </c>
      <c r="EW107" s="189" t="s">
        <v>2025</v>
      </c>
      <c r="EX107" s="189">
        <v>2</v>
      </c>
      <c r="EY107" s="189" t="s">
        <v>7173</v>
      </c>
      <c r="EZ107" s="189" t="s">
        <v>1181</v>
      </c>
      <c r="FA107" s="190">
        <v>44979</v>
      </c>
      <c r="FB107" s="188" t="s">
        <v>2194</v>
      </c>
      <c r="FC107" s="182">
        <v>2</v>
      </c>
      <c r="FD107" s="182" t="s">
        <v>2192</v>
      </c>
      <c r="FE107" s="182" t="s">
        <v>30</v>
      </c>
      <c r="FF107" s="182">
        <v>2</v>
      </c>
      <c r="FG107" s="182" t="s">
        <v>2144</v>
      </c>
      <c r="FH107" s="182" t="s">
        <v>2193</v>
      </c>
      <c r="FI107" s="179">
        <v>44773</v>
      </c>
      <c r="FJ107" s="188" t="s">
        <v>10066</v>
      </c>
      <c r="FK107" s="189" t="e">
        <v>#N/A</v>
      </c>
      <c r="FL107" s="189" t="e">
        <v>#N/A</v>
      </c>
      <c r="FM107" s="189" t="e">
        <v>#N/A</v>
      </c>
      <c r="FN107" s="189" t="e">
        <v>#N/A</v>
      </c>
      <c r="FO107" s="189" t="e">
        <v>#N/A</v>
      </c>
      <c r="FP107" s="186" t="e">
        <v>#N/A</v>
      </c>
      <c r="FQ107" s="187" t="e">
        <v>#N/A</v>
      </c>
      <c r="FR107" s="188" t="s">
        <v>10067</v>
      </c>
      <c r="FS107" s="182" t="e">
        <v>#N/A</v>
      </c>
      <c r="FT107" s="182" t="e">
        <v>#N/A</v>
      </c>
      <c r="FU107" s="182" t="e">
        <v>#N/A</v>
      </c>
      <c r="FV107" s="182" t="e">
        <v>#N/A</v>
      </c>
      <c r="FW107" s="182" t="e">
        <v>#N/A</v>
      </c>
      <c r="FX107" s="182" t="e">
        <v>#N/A</v>
      </c>
      <c r="FY107" s="179" t="e">
        <v>#N/A</v>
      </c>
      <c r="FZ107" s="189" t="s">
        <v>3017</v>
      </c>
      <c r="GA107" s="189">
        <v>0</v>
      </c>
      <c r="GB107" s="189" t="s">
        <v>2699</v>
      </c>
      <c r="GC107" s="189" t="s">
        <v>30</v>
      </c>
      <c r="GD107" s="189">
        <v>2</v>
      </c>
      <c r="GE107" s="189" t="s">
        <v>14</v>
      </c>
      <c r="GF107" s="189" t="s">
        <v>14</v>
      </c>
      <c r="GG107" s="190">
        <v>44862</v>
      </c>
      <c r="GH107" s="188" t="s">
        <v>3023</v>
      </c>
      <c r="GI107" s="182">
        <v>0</v>
      </c>
      <c r="GJ107" s="182" t="s">
        <v>2699</v>
      </c>
      <c r="GK107" s="182" t="s">
        <v>30</v>
      </c>
      <c r="GL107" s="182">
        <v>2</v>
      </c>
      <c r="GM107" s="182" t="s">
        <v>14</v>
      </c>
      <c r="GN107" s="182" t="s">
        <v>14</v>
      </c>
      <c r="GO107" s="179">
        <v>44862</v>
      </c>
      <c r="GP107" s="189" t="s">
        <v>3018</v>
      </c>
      <c r="GQ107" s="189">
        <v>0</v>
      </c>
      <c r="GR107" s="189" t="s">
        <v>2699</v>
      </c>
      <c r="GS107" s="189" t="s">
        <v>30</v>
      </c>
      <c r="GT107" s="189">
        <v>2</v>
      </c>
      <c r="GU107" s="189" t="s">
        <v>14</v>
      </c>
      <c r="GV107" s="189" t="s">
        <v>14</v>
      </c>
      <c r="GW107" s="190">
        <v>44862</v>
      </c>
      <c r="GX107" s="188" t="s">
        <v>3024</v>
      </c>
      <c r="GY107" s="182">
        <v>0</v>
      </c>
      <c r="GZ107" s="182" t="s">
        <v>2699</v>
      </c>
      <c r="HA107" s="182" t="s">
        <v>30</v>
      </c>
      <c r="HB107" s="182">
        <v>2</v>
      </c>
      <c r="HC107" s="182" t="s">
        <v>14</v>
      </c>
      <c r="HD107" s="182" t="s">
        <v>14</v>
      </c>
      <c r="HE107" s="179">
        <v>44862</v>
      </c>
      <c r="HF107" s="189" t="s">
        <v>3016</v>
      </c>
      <c r="HG107" s="189">
        <v>0</v>
      </c>
      <c r="HH107" s="189" t="s">
        <v>2699</v>
      </c>
      <c r="HI107" s="189" t="s">
        <v>30</v>
      </c>
      <c r="HJ107" s="189">
        <v>2</v>
      </c>
      <c r="HK107" s="189" t="s">
        <v>14</v>
      </c>
      <c r="HL107" s="189" t="s">
        <v>14</v>
      </c>
      <c r="HM107" s="190">
        <v>44862</v>
      </c>
      <c r="HN107" s="188" t="s">
        <v>3022</v>
      </c>
      <c r="HO107" s="182">
        <v>0</v>
      </c>
      <c r="HP107" s="182" t="s">
        <v>2699</v>
      </c>
      <c r="HQ107" s="182" t="s">
        <v>30</v>
      </c>
      <c r="HR107" s="182">
        <v>2</v>
      </c>
      <c r="HS107" s="182" t="s">
        <v>14</v>
      </c>
      <c r="HT107" s="182" t="s">
        <v>14</v>
      </c>
      <c r="HU107" s="179">
        <v>44862</v>
      </c>
      <c r="HV107" s="189" t="s">
        <v>3019</v>
      </c>
      <c r="HW107" s="189">
        <v>0</v>
      </c>
      <c r="HX107" s="189" t="s">
        <v>2699</v>
      </c>
      <c r="HY107" s="189" t="s">
        <v>30</v>
      </c>
      <c r="HZ107" s="189">
        <v>2</v>
      </c>
      <c r="IA107" s="189" t="s">
        <v>14</v>
      </c>
      <c r="IB107" s="189" t="s">
        <v>14</v>
      </c>
      <c r="IC107" s="190">
        <v>44862</v>
      </c>
      <c r="ID107" s="188" t="s">
        <v>3021</v>
      </c>
      <c r="IE107" s="182">
        <v>0</v>
      </c>
      <c r="IF107" s="182" t="s">
        <v>2699</v>
      </c>
      <c r="IG107" s="182" t="s">
        <v>30</v>
      </c>
      <c r="IH107" s="182">
        <v>2</v>
      </c>
      <c r="II107" s="182" t="s">
        <v>14</v>
      </c>
      <c r="IJ107" s="182" t="s">
        <v>14</v>
      </c>
      <c r="IK107" s="179">
        <v>44862</v>
      </c>
      <c r="IL107" s="189" t="s">
        <v>3020</v>
      </c>
      <c r="IM107" s="189">
        <v>0</v>
      </c>
      <c r="IN107" s="189" t="s">
        <v>2699</v>
      </c>
      <c r="IO107" s="189" t="s">
        <v>30</v>
      </c>
      <c r="IP107" s="189">
        <v>2</v>
      </c>
      <c r="IQ107" s="189" t="s">
        <v>14</v>
      </c>
      <c r="IR107" s="189" t="s">
        <v>14</v>
      </c>
      <c r="IS107" s="190">
        <v>44862</v>
      </c>
    </row>
    <row r="108" spans="1:253" s="283" customFormat="1" ht="12.95" customHeight="1" x14ac:dyDescent="0.2">
      <c r="A108" s="283" t="s">
        <v>39</v>
      </c>
      <c r="B108" s="283" t="s">
        <v>9620</v>
      </c>
      <c r="C108" s="283" t="s">
        <v>40</v>
      </c>
      <c r="D108" s="283" t="s">
        <v>41</v>
      </c>
      <c r="E108" s="283" t="s">
        <v>8923</v>
      </c>
      <c r="F108" s="283" t="s">
        <v>8015</v>
      </c>
      <c r="G108" s="177">
        <v>25972000</v>
      </c>
      <c r="H108" s="178" t="s">
        <v>2166</v>
      </c>
      <c r="I108" s="178" t="s">
        <v>2025</v>
      </c>
      <c r="J108" s="178">
        <v>2</v>
      </c>
      <c r="K108" s="178" t="s">
        <v>8014</v>
      </c>
      <c r="L108" s="178" t="s">
        <v>8013</v>
      </c>
      <c r="M108" s="179">
        <v>44985</v>
      </c>
      <c r="N108" s="188" t="s">
        <v>1349</v>
      </c>
      <c r="O108" s="180">
        <v>120410</v>
      </c>
      <c r="P108" s="180" t="s">
        <v>1346</v>
      </c>
      <c r="Q108" s="180" t="s">
        <v>30</v>
      </c>
      <c r="R108" s="180">
        <v>2</v>
      </c>
      <c r="S108" s="180" t="s">
        <v>1348</v>
      </c>
      <c r="T108" s="180" t="s">
        <v>1347</v>
      </c>
      <c r="U108" s="181">
        <v>44278</v>
      </c>
      <c r="V108" s="188" t="s">
        <v>8018</v>
      </c>
      <c r="W108" s="178">
        <v>25972000</v>
      </c>
      <c r="X108" s="178" t="s">
        <v>1442</v>
      </c>
      <c r="Y108" s="178" t="s">
        <v>19</v>
      </c>
      <c r="Z108" s="178">
        <v>3</v>
      </c>
      <c r="AA108" s="178" t="s">
        <v>8017</v>
      </c>
      <c r="AB108" s="178" t="s">
        <v>8016</v>
      </c>
      <c r="AC108" s="179">
        <v>44985</v>
      </c>
      <c r="AD108" s="188" t="s">
        <v>8020</v>
      </c>
      <c r="AE108" s="186">
        <v>25972000</v>
      </c>
      <c r="AF108" s="186" t="s">
        <v>1442</v>
      </c>
      <c r="AG108" s="186" t="s">
        <v>19</v>
      </c>
      <c r="AH108" s="186">
        <v>3</v>
      </c>
      <c r="AI108" s="186" t="s">
        <v>8019</v>
      </c>
      <c r="AJ108" s="186" t="s">
        <v>8016</v>
      </c>
      <c r="AK108" s="187">
        <v>44985</v>
      </c>
      <c r="AL108" s="188" t="s">
        <v>1410</v>
      </c>
      <c r="AM108" s="178">
        <v>34000</v>
      </c>
      <c r="AN108" s="178" t="s">
        <v>1407</v>
      </c>
      <c r="AO108" s="178" t="s">
        <v>19</v>
      </c>
      <c r="AP108" s="178">
        <v>3</v>
      </c>
      <c r="AQ108" s="178" t="s">
        <v>1409</v>
      </c>
      <c r="AR108" s="178" t="s">
        <v>1408</v>
      </c>
      <c r="AS108" s="179">
        <v>44364</v>
      </c>
      <c r="AT108" s="189" t="s">
        <v>49</v>
      </c>
      <c r="AU108" s="186" t="s">
        <v>14</v>
      </c>
      <c r="AV108" s="186">
        <v>0</v>
      </c>
      <c r="AW108" s="186" t="s">
        <v>14</v>
      </c>
      <c r="AX108" s="186" t="s">
        <v>14</v>
      </c>
      <c r="AY108" s="186">
        <v>0</v>
      </c>
      <c r="AZ108" s="186">
        <v>0</v>
      </c>
      <c r="BA108" s="187">
        <v>43493</v>
      </c>
      <c r="BB108" s="188" t="s">
        <v>48</v>
      </c>
      <c r="BC108" s="178" t="s">
        <v>14</v>
      </c>
      <c r="BD108" s="178">
        <v>0</v>
      </c>
      <c r="BE108" s="178" t="s">
        <v>14</v>
      </c>
      <c r="BF108" s="178" t="s">
        <v>14</v>
      </c>
      <c r="BG108" s="178">
        <v>0</v>
      </c>
      <c r="BH108" s="178">
        <v>0</v>
      </c>
      <c r="BI108" s="179">
        <v>43493</v>
      </c>
      <c r="BJ108" s="189" t="s">
        <v>8023</v>
      </c>
      <c r="BK108" s="189">
        <v>13</v>
      </c>
      <c r="BL108" s="189" t="s">
        <v>8021</v>
      </c>
      <c r="BM108" s="189" t="s">
        <v>19</v>
      </c>
      <c r="BN108" s="189">
        <v>3</v>
      </c>
      <c r="BO108" s="189" t="s">
        <v>4595</v>
      </c>
      <c r="BP108" s="186" t="s">
        <v>8022</v>
      </c>
      <c r="BQ108" s="190">
        <v>44985</v>
      </c>
      <c r="BR108" s="188" t="s">
        <v>42</v>
      </c>
      <c r="BS108" s="182" t="s">
        <v>14</v>
      </c>
      <c r="BT108" s="182">
        <v>0</v>
      </c>
      <c r="BU108" s="182" t="s">
        <v>14</v>
      </c>
      <c r="BV108" s="182" t="s">
        <v>14</v>
      </c>
      <c r="BW108" s="182">
        <v>0</v>
      </c>
      <c r="BX108" s="182">
        <v>0</v>
      </c>
      <c r="BY108" s="179">
        <v>43493</v>
      </c>
      <c r="BZ108" s="189" t="s">
        <v>43</v>
      </c>
      <c r="CA108" s="189" t="s">
        <v>14</v>
      </c>
      <c r="CB108" s="189">
        <v>0</v>
      </c>
      <c r="CC108" s="189" t="s">
        <v>14</v>
      </c>
      <c r="CD108" s="189" t="s">
        <v>14</v>
      </c>
      <c r="CE108" s="189">
        <v>0</v>
      </c>
      <c r="CF108" s="189">
        <v>0</v>
      </c>
      <c r="CG108" s="190">
        <v>43493</v>
      </c>
      <c r="CH108" s="188" t="s">
        <v>10068</v>
      </c>
      <c r="CI108" s="189" t="e">
        <v>#N/A</v>
      </c>
      <c r="CJ108" s="189" t="e">
        <v>#N/A</v>
      </c>
      <c r="CK108" s="189" t="e">
        <v>#N/A</v>
      </c>
      <c r="CL108" s="189" t="e">
        <v>#N/A</v>
      </c>
      <c r="CM108" s="189" t="e">
        <v>#N/A</v>
      </c>
      <c r="CN108" s="189" t="e">
        <v>#N/A</v>
      </c>
      <c r="CO108" s="191" t="e">
        <v>#N/A</v>
      </c>
      <c r="CP108" s="189" t="s">
        <v>47</v>
      </c>
      <c r="CQ108" s="182" t="s">
        <v>14</v>
      </c>
      <c r="CR108" s="182">
        <v>0</v>
      </c>
      <c r="CS108" s="182" t="s">
        <v>14</v>
      </c>
      <c r="CT108" s="182" t="s">
        <v>14</v>
      </c>
      <c r="CU108" s="182">
        <v>0</v>
      </c>
      <c r="CV108" s="182">
        <v>0</v>
      </c>
      <c r="CW108" s="179">
        <v>43493</v>
      </c>
      <c r="CX108" s="189" t="s">
        <v>671</v>
      </c>
      <c r="CY108" s="186">
        <v>10429000</v>
      </c>
      <c r="CZ108" s="186" t="s">
        <v>8025</v>
      </c>
      <c r="DA108" s="186" t="s">
        <v>19</v>
      </c>
      <c r="DB108" s="186">
        <v>3</v>
      </c>
      <c r="DC108" s="186" t="s">
        <v>8027</v>
      </c>
      <c r="DD108" s="186" t="s">
        <v>8026</v>
      </c>
      <c r="DE108" s="192">
        <v>44985</v>
      </c>
      <c r="DF108" s="188" t="s">
        <v>8028</v>
      </c>
      <c r="DG108" s="178">
        <v>0</v>
      </c>
      <c r="DH108" s="182" t="s">
        <v>8025</v>
      </c>
      <c r="DI108" s="182" t="s">
        <v>19</v>
      </c>
      <c r="DJ108" s="182">
        <v>3</v>
      </c>
      <c r="DK108" s="182" t="s">
        <v>8027</v>
      </c>
      <c r="DL108" s="182" t="s">
        <v>8026</v>
      </c>
      <c r="DM108" s="179">
        <v>44985</v>
      </c>
      <c r="DN108" s="189" t="s">
        <v>8029</v>
      </c>
      <c r="DO108" s="186">
        <v>15542000</v>
      </c>
      <c r="DP108" s="189" t="s">
        <v>8025</v>
      </c>
      <c r="DQ108" s="189" t="s">
        <v>19</v>
      </c>
      <c r="DR108" s="189">
        <v>3</v>
      </c>
      <c r="DS108" s="189" t="s">
        <v>8027</v>
      </c>
      <c r="DT108" s="189" t="s">
        <v>8026</v>
      </c>
      <c r="DU108" s="190">
        <v>44985</v>
      </c>
      <c r="DV108" s="188" t="s">
        <v>8030</v>
      </c>
      <c r="DW108" s="178">
        <v>4970000</v>
      </c>
      <c r="DX108" s="182" t="s">
        <v>8025</v>
      </c>
      <c r="DY108" s="182" t="s">
        <v>19</v>
      </c>
      <c r="DZ108" s="182">
        <v>3</v>
      </c>
      <c r="EA108" s="182" t="s">
        <v>8027</v>
      </c>
      <c r="EB108" s="182" t="s">
        <v>8026</v>
      </c>
      <c r="EC108" s="179">
        <v>44985</v>
      </c>
      <c r="ED108" s="189" t="s">
        <v>8031</v>
      </c>
      <c r="EE108" s="186">
        <v>5459000</v>
      </c>
      <c r="EF108" s="189" t="s">
        <v>8025</v>
      </c>
      <c r="EG108" s="189" t="s">
        <v>19</v>
      </c>
      <c r="EH108" s="189">
        <v>3</v>
      </c>
      <c r="EI108" s="189" t="s">
        <v>8027</v>
      </c>
      <c r="EJ108" s="189" t="s">
        <v>8026</v>
      </c>
      <c r="EK108" s="190">
        <v>44985</v>
      </c>
      <c r="EL108" s="188" t="s">
        <v>8032</v>
      </c>
      <c r="EM108" s="178">
        <v>0</v>
      </c>
      <c r="EN108" s="182" t="s">
        <v>8025</v>
      </c>
      <c r="EO108" s="182" t="s">
        <v>19</v>
      </c>
      <c r="EP108" s="182">
        <v>3</v>
      </c>
      <c r="EQ108" s="182" t="s">
        <v>8027</v>
      </c>
      <c r="ER108" s="182" t="s">
        <v>8026</v>
      </c>
      <c r="ES108" s="179">
        <v>44985</v>
      </c>
      <c r="ET108" s="189" t="s">
        <v>8024</v>
      </c>
      <c r="EU108" s="189">
        <v>13</v>
      </c>
      <c r="EV108" s="189" t="s">
        <v>8021</v>
      </c>
      <c r="EW108" s="189" t="s">
        <v>19</v>
      </c>
      <c r="EX108" s="189">
        <v>3</v>
      </c>
      <c r="EY108" s="189" t="s">
        <v>4595</v>
      </c>
      <c r="EZ108" s="189" t="s">
        <v>8022</v>
      </c>
      <c r="FA108" s="190">
        <v>44985</v>
      </c>
      <c r="FB108" s="188" t="s">
        <v>46</v>
      </c>
      <c r="FC108" s="182">
        <v>1</v>
      </c>
      <c r="FD108" s="182">
        <v>0</v>
      </c>
      <c r="FE108" s="182" t="s">
        <v>30</v>
      </c>
      <c r="FF108" s="182">
        <v>2</v>
      </c>
      <c r="FG108" s="182" t="s">
        <v>45</v>
      </c>
      <c r="FH108" s="182">
        <v>0</v>
      </c>
      <c r="FI108" s="179">
        <v>43493</v>
      </c>
      <c r="FJ108" s="188" t="s">
        <v>50</v>
      </c>
      <c r="FK108" s="189" t="s">
        <v>14</v>
      </c>
      <c r="FL108" s="189">
        <v>0</v>
      </c>
      <c r="FM108" s="189" t="s">
        <v>14</v>
      </c>
      <c r="FN108" s="189" t="s">
        <v>14</v>
      </c>
      <c r="FO108" s="189">
        <v>0</v>
      </c>
      <c r="FP108" s="186">
        <v>0</v>
      </c>
      <c r="FQ108" s="187">
        <v>43493</v>
      </c>
      <c r="FR108" s="188" t="s">
        <v>51</v>
      </c>
      <c r="FS108" s="182" t="s">
        <v>14</v>
      </c>
      <c r="FT108" s="182">
        <v>0</v>
      </c>
      <c r="FU108" s="182" t="s">
        <v>14</v>
      </c>
      <c r="FV108" s="182" t="s">
        <v>14</v>
      </c>
      <c r="FW108" s="182">
        <v>0</v>
      </c>
      <c r="FX108" s="182">
        <v>0</v>
      </c>
      <c r="FY108" s="179">
        <v>43493</v>
      </c>
      <c r="FZ108" s="189" t="s">
        <v>3925</v>
      </c>
      <c r="GA108" s="189">
        <v>1</v>
      </c>
      <c r="GB108" s="189" t="s">
        <v>2699</v>
      </c>
      <c r="GC108" s="189" t="s">
        <v>30</v>
      </c>
      <c r="GD108" s="189">
        <v>2</v>
      </c>
      <c r="GE108" s="189" t="s">
        <v>14</v>
      </c>
      <c r="GF108" s="189" t="s">
        <v>14</v>
      </c>
      <c r="GG108" s="190">
        <v>44865</v>
      </c>
      <c r="GH108" s="188" t="s">
        <v>3931</v>
      </c>
      <c r="GI108" s="182">
        <v>2</v>
      </c>
      <c r="GJ108" s="182" t="s">
        <v>2699</v>
      </c>
      <c r="GK108" s="182" t="s">
        <v>30</v>
      </c>
      <c r="GL108" s="182">
        <v>2</v>
      </c>
      <c r="GM108" s="182" t="s">
        <v>14</v>
      </c>
      <c r="GN108" s="182" t="s">
        <v>14</v>
      </c>
      <c r="GO108" s="179">
        <v>44865</v>
      </c>
      <c r="GP108" s="189" t="s">
        <v>3926</v>
      </c>
      <c r="GQ108" s="189">
        <v>2</v>
      </c>
      <c r="GR108" s="189" t="s">
        <v>2699</v>
      </c>
      <c r="GS108" s="189" t="s">
        <v>30</v>
      </c>
      <c r="GT108" s="189">
        <v>2</v>
      </c>
      <c r="GU108" s="189" t="s">
        <v>14</v>
      </c>
      <c r="GV108" s="189" t="s">
        <v>14</v>
      </c>
      <c r="GW108" s="190">
        <v>44865</v>
      </c>
      <c r="GX108" s="188" t="s">
        <v>3932</v>
      </c>
      <c r="GY108" s="182">
        <v>0</v>
      </c>
      <c r="GZ108" s="182" t="s">
        <v>2699</v>
      </c>
      <c r="HA108" s="182" t="s">
        <v>30</v>
      </c>
      <c r="HB108" s="182">
        <v>2</v>
      </c>
      <c r="HC108" s="182" t="s">
        <v>14</v>
      </c>
      <c r="HD108" s="182" t="s">
        <v>14</v>
      </c>
      <c r="HE108" s="179">
        <v>44865</v>
      </c>
      <c r="HF108" s="189" t="s">
        <v>3924</v>
      </c>
      <c r="HG108" s="189">
        <v>3</v>
      </c>
      <c r="HH108" s="189" t="s">
        <v>2699</v>
      </c>
      <c r="HI108" s="189" t="s">
        <v>30</v>
      </c>
      <c r="HJ108" s="189">
        <v>2</v>
      </c>
      <c r="HK108" s="189" t="s">
        <v>14</v>
      </c>
      <c r="HL108" s="189" t="s">
        <v>14</v>
      </c>
      <c r="HM108" s="190">
        <v>44865</v>
      </c>
      <c r="HN108" s="188" t="s">
        <v>3930</v>
      </c>
      <c r="HO108" s="182">
        <v>3</v>
      </c>
      <c r="HP108" s="182" t="s">
        <v>2699</v>
      </c>
      <c r="HQ108" s="182" t="s">
        <v>30</v>
      </c>
      <c r="HR108" s="182">
        <v>2</v>
      </c>
      <c r="HS108" s="182" t="s">
        <v>14</v>
      </c>
      <c r="HT108" s="182" t="s">
        <v>14</v>
      </c>
      <c r="HU108" s="179">
        <v>44865</v>
      </c>
      <c r="HV108" s="189" t="s">
        <v>3927</v>
      </c>
      <c r="HW108" s="189">
        <v>0</v>
      </c>
      <c r="HX108" s="189" t="s">
        <v>2699</v>
      </c>
      <c r="HY108" s="189" t="s">
        <v>30</v>
      </c>
      <c r="HZ108" s="189">
        <v>2</v>
      </c>
      <c r="IA108" s="189" t="s">
        <v>14</v>
      </c>
      <c r="IB108" s="189" t="s">
        <v>14</v>
      </c>
      <c r="IC108" s="190">
        <v>44865</v>
      </c>
      <c r="ID108" s="188" t="s">
        <v>3929</v>
      </c>
      <c r="IE108" s="182">
        <v>0</v>
      </c>
      <c r="IF108" s="182" t="s">
        <v>2699</v>
      </c>
      <c r="IG108" s="182" t="s">
        <v>30</v>
      </c>
      <c r="IH108" s="182">
        <v>2</v>
      </c>
      <c r="II108" s="182" t="s">
        <v>14</v>
      </c>
      <c r="IJ108" s="182" t="s">
        <v>14</v>
      </c>
      <c r="IK108" s="179">
        <v>44865</v>
      </c>
      <c r="IL108" s="189" t="s">
        <v>3928</v>
      </c>
      <c r="IM108" s="189">
        <v>3</v>
      </c>
      <c r="IN108" s="189" t="s">
        <v>2699</v>
      </c>
      <c r="IO108" s="189" t="s">
        <v>30</v>
      </c>
      <c r="IP108" s="189">
        <v>2</v>
      </c>
      <c r="IQ108" s="189" t="s">
        <v>14</v>
      </c>
      <c r="IR108" s="189" t="s">
        <v>14</v>
      </c>
      <c r="IS108" s="190">
        <v>44865</v>
      </c>
    </row>
    <row r="109" spans="1:253" s="283" customFormat="1" ht="12.95" customHeight="1" x14ac:dyDescent="0.2">
      <c r="A109" s="283" t="s">
        <v>154</v>
      </c>
      <c r="B109" s="283" t="s">
        <v>9441</v>
      </c>
      <c r="C109" s="283" t="s">
        <v>155</v>
      </c>
      <c r="D109" s="283" t="s">
        <v>156</v>
      </c>
      <c r="E109" s="283" t="s">
        <v>8928</v>
      </c>
      <c r="F109" s="283" t="s">
        <v>4478</v>
      </c>
      <c r="G109" s="177">
        <v>5355000</v>
      </c>
      <c r="H109" s="178" t="s">
        <v>4475</v>
      </c>
      <c r="I109" s="178" t="s">
        <v>74</v>
      </c>
      <c r="J109" s="178">
        <v>1</v>
      </c>
      <c r="K109" s="178" t="s">
        <v>4477</v>
      </c>
      <c r="L109" s="178" t="s">
        <v>4476</v>
      </c>
      <c r="M109" s="179">
        <v>44894</v>
      </c>
      <c r="N109" s="188" t="s">
        <v>4482</v>
      </c>
      <c r="O109" s="180">
        <v>6025</v>
      </c>
      <c r="P109" s="180" t="s">
        <v>4479</v>
      </c>
      <c r="Q109" s="180" t="s">
        <v>74</v>
      </c>
      <c r="R109" s="180">
        <v>1</v>
      </c>
      <c r="S109" s="180" t="s">
        <v>4481</v>
      </c>
      <c r="T109" s="180" t="s">
        <v>4480</v>
      </c>
      <c r="U109" s="181">
        <v>44894</v>
      </c>
      <c r="V109" s="188" t="s">
        <v>4484</v>
      </c>
      <c r="W109" s="178">
        <v>5355000</v>
      </c>
      <c r="X109" s="178" t="s">
        <v>1608</v>
      </c>
      <c r="Y109" s="178" t="s">
        <v>74</v>
      </c>
      <c r="Z109" s="178">
        <v>1</v>
      </c>
      <c r="AA109" s="178" t="s">
        <v>4483</v>
      </c>
      <c r="AB109" s="178" t="s">
        <v>1609</v>
      </c>
      <c r="AC109" s="179">
        <v>44894</v>
      </c>
      <c r="AD109" s="188" t="s">
        <v>4486</v>
      </c>
      <c r="AE109" s="186">
        <v>5355000</v>
      </c>
      <c r="AF109" s="186" t="s">
        <v>1608</v>
      </c>
      <c r="AG109" s="186" t="s">
        <v>74</v>
      </c>
      <c r="AH109" s="186">
        <v>1</v>
      </c>
      <c r="AI109" s="186" t="s">
        <v>4485</v>
      </c>
      <c r="AJ109" s="186" t="s">
        <v>1609</v>
      </c>
      <c r="AK109" s="187">
        <v>44894</v>
      </c>
      <c r="AL109" s="188" t="s">
        <v>4490</v>
      </c>
      <c r="AM109" s="178">
        <v>6401000</v>
      </c>
      <c r="AN109" s="178" t="s">
        <v>4487</v>
      </c>
      <c r="AO109" s="178" t="s">
        <v>19</v>
      </c>
      <c r="AP109" s="178">
        <v>3</v>
      </c>
      <c r="AQ109" s="178" t="s">
        <v>4489</v>
      </c>
      <c r="AR109" s="178" t="s">
        <v>4488</v>
      </c>
      <c r="AS109" s="179">
        <v>44894</v>
      </c>
      <c r="AT109" s="189" t="s">
        <v>4494</v>
      </c>
      <c r="AU109" s="186">
        <v>2580</v>
      </c>
      <c r="AV109" s="186" t="s">
        <v>4491</v>
      </c>
      <c r="AW109" s="186" t="s">
        <v>2025</v>
      </c>
      <c r="AX109" s="186">
        <v>2</v>
      </c>
      <c r="AY109" s="186" t="s">
        <v>4493</v>
      </c>
      <c r="AZ109" s="186" t="s">
        <v>4492</v>
      </c>
      <c r="BA109" s="187">
        <v>44894</v>
      </c>
      <c r="BB109" s="188" t="s">
        <v>167</v>
      </c>
      <c r="BC109" s="178" t="s">
        <v>14</v>
      </c>
      <c r="BD109" s="178">
        <v>0</v>
      </c>
      <c r="BE109" s="178" t="s">
        <v>14</v>
      </c>
      <c r="BF109" s="178" t="s">
        <v>14</v>
      </c>
      <c r="BG109" s="178" t="s">
        <v>166</v>
      </c>
      <c r="BH109" s="178">
        <v>0</v>
      </c>
      <c r="BI109" s="179">
        <v>43503</v>
      </c>
      <c r="BJ109" s="189" t="s">
        <v>6185</v>
      </c>
      <c r="BK109" s="189">
        <v>185</v>
      </c>
      <c r="BL109" s="189" t="s">
        <v>6183</v>
      </c>
      <c r="BM109" s="189" t="s">
        <v>2025</v>
      </c>
      <c r="BN109" s="189">
        <v>2</v>
      </c>
      <c r="BO109" s="189" t="s">
        <v>6184</v>
      </c>
      <c r="BP109" s="186" t="s">
        <v>1485</v>
      </c>
      <c r="BQ109" s="190">
        <v>44977</v>
      </c>
      <c r="BR109" s="188" t="s">
        <v>160</v>
      </c>
      <c r="BS109" s="182">
        <v>160000</v>
      </c>
      <c r="BT109" s="182" t="s">
        <v>157</v>
      </c>
      <c r="BU109" s="182" t="s">
        <v>30</v>
      </c>
      <c r="BV109" s="182">
        <v>2</v>
      </c>
      <c r="BW109" s="182" t="s">
        <v>159</v>
      </c>
      <c r="BX109" s="182" t="s">
        <v>158</v>
      </c>
      <c r="BY109" s="179">
        <v>43503</v>
      </c>
      <c r="BZ109" s="189" t="s">
        <v>163</v>
      </c>
      <c r="CA109" s="189">
        <v>11422</v>
      </c>
      <c r="CB109" s="189" t="s">
        <v>157</v>
      </c>
      <c r="CC109" s="189" t="s">
        <v>30</v>
      </c>
      <c r="CD109" s="189">
        <v>2</v>
      </c>
      <c r="CE109" s="189" t="s">
        <v>162</v>
      </c>
      <c r="CF109" s="189" t="s">
        <v>161</v>
      </c>
      <c r="CG109" s="190">
        <v>43503</v>
      </c>
      <c r="CH109" s="188" t="s">
        <v>10069</v>
      </c>
      <c r="CI109" s="189" t="e">
        <v>#N/A</v>
      </c>
      <c r="CJ109" s="189" t="e">
        <v>#N/A</v>
      </c>
      <c r="CK109" s="189" t="e">
        <v>#N/A</v>
      </c>
      <c r="CL109" s="189" t="e">
        <v>#N/A</v>
      </c>
      <c r="CM109" s="189" t="e">
        <v>#N/A</v>
      </c>
      <c r="CN109" s="189" t="e">
        <v>#N/A</v>
      </c>
      <c r="CO109" s="191" t="e">
        <v>#N/A</v>
      </c>
      <c r="CP109" s="189" t="s">
        <v>938</v>
      </c>
      <c r="CQ109" s="182" t="s">
        <v>14</v>
      </c>
      <c r="CR109" s="182" t="s">
        <v>935</v>
      </c>
      <c r="CS109" s="182" t="s">
        <v>14</v>
      </c>
      <c r="CT109" s="182" t="s">
        <v>14</v>
      </c>
      <c r="CU109" s="182" t="s">
        <v>937</v>
      </c>
      <c r="CV109" s="182" t="s">
        <v>936</v>
      </c>
      <c r="CW109" s="179">
        <v>43816</v>
      </c>
      <c r="CX109" s="189" t="s">
        <v>4495</v>
      </c>
      <c r="CY109" s="186">
        <v>2100000</v>
      </c>
      <c r="CZ109" s="186" t="s">
        <v>1608</v>
      </c>
      <c r="DA109" s="186" t="s">
        <v>74</v>
      </c>
      <c r="DB109" s="186">
        <v>1</v>
      </c>
      <c r="DC109" s="186" t="s">
        <v>1610</v>
      </c>
      <c r="DD109" s="186" t="s">
        <v>1609</v>
      </c>
      <c r="DE109" s="192">
        <v>44894</v>
      </c>
      <c r="DF109" s="188" t="s">
        <v>4496</v>
      </c>
      <c r="DG109" s="178">
        <v>0</v>
      </c>
      <c r="DH109" s="182" t="s">
        <v>1608</v>
      </c>
      <c r="DI109" s="182" t="s">
        <v>74</v>
      </c>
      <c r="DJ109" s="182">
        <v>1</v>
      </c>
      <c r="DK109" s="182" t="s">
        <v>1610</v>
      </c>
      <c r="DL109" s="182" t="s">
        <v>1609</v>
      </c>
      <c r="DM109" s="179">
        <v>44894</v>
      </c>
      <c r="DN109" s="189" t="s">
        <v>4497</v>
      </c>
      <c r="DO109" s="186">
        <v>3255000</v>
      </c>
      <c r="DP109" s="189" t="s">
        <v>1608</v>
      </c>
      <c r="DQ109" s="189" t="s">
        <v>74</v>
      </c>
      <c r="DR109" s="189">
        <v>1</v>
      </c>
      <c r="DS109" s="189" t="s">
        <v>1610</v>
      </c>
      <c r="DT109" s="189" t="s">
        <v>1609</v>
      </c>
      <c r="DU109" s="190">
        <v>44894</v>
      </c>
      <c r="DV109" s="188" t="s">
        <v>4498</v>
      </c>
      <c r="DW109" s="178">
        <v>1974000</v>
      </c>
      <c r="DX109" s="182" t="s">
        <v>1608</v>
      </c>
      <c r="DY109" s="182" t="s">
        <v>74</v>
      </c>
      <c r="DZ109" s="182">
        <v>1</v>
      </c>
      <c r="EA109" s="182" t="s">
        <v>1610</v>
      </c>
      <c r="EB109" s="182" t="s">
        <v>1609</v>
      </c>
      <c r="EC109" s="179">
        <v>44894</v>
      </c>
      <c r="ED109" s="189" t="s">
        <v>2970</v>
      </c>
      <c r="EE109" s="186">
        <v>126000</v>
      </c>
      <c r="EF109" s="189" t="s">
        <v>1608</v>
      </c>
      <c r="EG109" s="189" t="s">
        <v>74</v>
      </c>
      <c r="EH109" s="189">
        <v>1</v>
      </c>
      <c r="EI109" s="189" t="s">
        <v>1610</v>
      </c>
      <c r="EJ109" s="189" t="s">
        <v>1609</v>
      </c>
      <c r="EK109" s="190">
        <v>44862</v>
      </c>
      <c r="EL109" s="188" t="s">
        <v>1611</v>
      </c>
      <c r="EM109" s="178">
        <v>0</v>
      </c>
      <c r="EN109" s="182" t="s">
        <v>1608</v>
      </c>
      <c r="EO109" s="182" t="s">
        <v>74</v>
      </c>
      <c r="EP109" s="182">
        <v>1</v>
      </c>
      <c r="EQ109" s="182" t="s">
        <v>1610</v>
      </c>
      <c r="ER109" s="182" t="s">
        <v>1609</v>
      </c>
      <c r="ES109" s="179">
        <v>44656</v>
      </c>
      <c r="ET109" s="189" t="s">
        <v>6186</v>
      </c>
      <c r="EU109" s="189">
        <v>185</v>
      </c>
      <c r="EV109" s="189" t="s">
        <v>6183</v>
      </c>
      <c r="EW109" s="189" t="s">
        <v>2025</v>
      </c>
      <c r="EX109" s="189">
        <v>2</v>
      </c>
      <c r="EY109" s="189" t="s">
        <v>6184</v>
      </c>
      <c r="EZ109" s="189" t="s">
        <v>1485</v>
      </c>
      <c r="FA109" s="190">
        <v>44977</v>
      </c>
      <c r="FB109" s="188" t="s">
        <v>165</v>
      </c>
      <c r="FC109" s="182">
        <v>4</v>
      </c>
      <c r="FD109" s="182">
        <v>0</v>
      </c>
      <c r="FE109" s="182" t="s">
        <v>30</v>
      </c>
      <c r="FF109" s="182">
        <v>2</v>
      </c>
      <c r="FG109" s="182" t="s">
        <v>164</v>
      </c>
      <c r="FH109" s="182">
        <v>0</v>
      </c>
      <c r="FI109" s="179">
        <v>43503</v>
      </c>
      <c r="FJ109" s="188" t="s">
        <v>168</v>
      </c>
      <c r="FK109" s="189" t="s">
        <v>14</v>
      </c>
      <c r="FL109" s="189">
        <v>0</v>
      </c>
      <c r="FM109" s="189" t="s">
        <v>14</v>
      </c>
      <c r="FN109" s="189" t="s">
        <v>14</v>
      </c>
      <c r="FO109" s="189">
        <v>0</v>
      </c>
      <c r="FP109" s="186">
        <v>0</v>
      </c>
      <c r="FQ109" s="187">
        <v>43503</v>
      </c>
      <c r="FR109" s="188" t="s">
        <v>706</v>
      </c>
      <c r="FS109" s="182">
        <v>4950000</v>
      </c>
      <c r="FT109" s="182" t="s">
        <v>703</v>
      </c>
      <c r="FU109" s="182" t="s">
        <v>30</v>
      </c>
      <c r="FV109" s="182">
        <v>2</v>
      </c>
      <c r="FW109" s="182" t="s">
        <v>705</v>
      </c>
      <c r="FX109" s="182" t="s">
        <v>704</v>
      </c>
      <c r="FY109" s="179">
        <v>43585</v>
      </c>
      <c r="FZ109" s="189" t="s">
        <v>3934</v>
      </c>
      <c r="GA109" s="189">
        <v>1</v>
      </c>
      <c r="GB109" s="189" t="s">
        <v>2699</v>
      </c>
      <c r="GC109" s="189" t="s">
        <v>30</v>
      </c>
      <c r="GD109" s="189">
        <v>2</v>
      </c>
      <c r="GE109" s="189" t="s">
        <v>14</v>
      </c>
      <c r="GF109" s="189" t="s">
        <v>14</v>
      </c>
      <c r="GG109" s="190">
        <v>44865</v>
      </c>
      <c r="GH109" s="188" t="s">
        <v>3940</v>
      </c>
      <c r="GI109" s="182">
        <v>2</v>
      </c>
      <c r="GJ109" s="182" t="s">
        <v>2699</v>
      </c>
      <c r="GK109" s="182" t="s">
        <v>30</v>
      </c>
      <c r="GL109" s="182">
        <v>2</v>
      </c>
      <c r="GM109" s="182" t="s">
        <v>14</v>
      </c>
      <c r="GN109" s="182" t="s">
        <v>14</v>
      </c>
      <c r="GO109" s="179">
        <v>44865</v>
      </c>
      <c r="GP109" s="189" t="s">
        <v>3935</v>
      </c>
      <c r="GQ109" s="189">
        <v>3</v>
      </c>
      <c r="GR109" s="189" t="s">
        <v>2699</v>
      </c>
      <c r="GS109" s="189" t="s">
        <v>30</v>
      </c>
      <c r="GT109" s="189">
        <v>2</v>
      </c>
      <c r="GU109" s="189" t="s">
        <v>14</v>
      </c>
      <c r="GV109" s="189" t="s">
        <v>14</v>
      </c>
      <c r="GW109" s="190">
        <v>44865</v>
      </c>
      <c r="GX109" s="188" t="s">
        <v>3941</v>
      </c>
      <c r="GY109" s="182">
        <v>0</v>
      </c>
      <c r="GZ109" s="182" t="s">
        <v>2699</v>
      </c>
      <c r="HA109" s="182" t="s">
        <v>30</v>
      </c>
      <c r="HB109" s="182">
        <v>2</v>
      </c>
      <c r="HC109" s="182" t="s">
        <v>14</v>
      </c>
      <c r="HD109" s="182" t="s">
        <v>14</v>
      </c>
      <c r="HE109" s="179">
        <v>44865</v>
      </c>
      <c r="HF109" s="189" t="s">
        <v>3933</v>
      </c>
      <c r="HG109" s="189">
        <v>2</v>
      </c>
      <c r="HH109" s="189" t="s">
        <v>2699</v>
      </c>
      <c r="HI109" s="189" t="s">
        <v>30</v>
      </c>
      <c r="HJ109" s="189">
        <v>2</v>
      </c>
      <c r="HK109" s="189" t="s">
        <v>14</v>
      </c>
      <c r="HL109" s="189" t="s">
        <v>14</v>
      </c>
      <c r="HM109" s="190">
        <v>44865</v>
      </c>
      <c r="HN109" s="188" t="s">
        <v>3939</v>
      </c>
      <c r="HO109" s="182">
        <v>3</v>
      </c>
      <c r="HP109" s="182" t="s">
        <v>2699</v>
      </c>
      <c r="HQ109" s="182" t="s">
        <v>30</v>
      </c>
      <c r="HR109" s="182">
        <v>2</v>
      </c>
      <c r="HS109" s="182" t="s">
        <v>14</v>
      </c>
      <c r="HT109" s="182" t="s">
        <v>14</v>
      </c>
      <c r="HU109" s="179">
        <v>44865</v>
      </c>
      <c r="HV109" s="189" t="s">
        <v>3936</v>
      </c>
      <c r="HW109" s="189">
        <v>3</v>
      </c>
      <c r="HX109" s="189" t="s">
        <v>2699</v>
      </c>
      <c r="HY109" s="189" t="s">
        <v>30</v>
      </c>
      <c r="HZ109" s="189">
        <v>2</v>
      </c>
      <c r="IA109" s="189" t="s">
        <v>14</v>
      </c>
      <c r="IB109" s="189" t="s">
        <v>14</v>
      </c>
      <c r="IC109" s="190">
        <v>44865</v>
      </c>
      <c r="ID109" s="188" t="s">
        <v>3938</v>
      </c>
      <c r="IE109" s="182">
        <v>2</v>
      </c>
      <c r="IF109" s="182" t="s">
        <v>2699</v>
      </c>
      <c r="IG109" s="182" t="s">
        <v>30</v>
      </c>
      <c r="IH109" s="182">
        <v>2</v>
      </c>
      <c r="II109" s="182" t="s">
        <v>14</v>
      </c>
      <c r="IJ109" s="182" t="s">
        <v>14</v>
      </c>
      <c r="IK109" s="179">
        <v>44865</v>
      </c>
      <c r="IL109" s="189" t="s">
        <v>3937</v>
      </c>
      <c r="IM109" s="189">
        <v>2</v>
      </c>
      <c r="IN109" s="189" t="s">
        <v>2699</v>
      </c>
      <c r="IO109" s="189" t="s">
        <v>30</v>
      </c>
      <c r="IP109" s="189">
        <v>2</v>
      </c>
      <c r="IQ109" s="189" t="s">
        <v>14</v>
      </c>
      <c r="IR109" s="189" t="s">
        <v>14</v>
      </c>
      <c r="IS109" s="190">
        <v>44865</v>
      </c>
    </row>
    <row r="110" spans="1:253" s="283" customFormat="1" ht="12.95" customHeight="1" x14ac:dyDescent="0.2">
      <c r="A110" s="283" t="s">
        <v>623</v>
      </c>
      <c r="B110" s="283">
        <v>0</v>
      </c>
      <c r="C110" s="283" t="s">
        <v>624</v>
      </c>
      <c r="D110" s="283" t="s">
        <v>625</v>
      </c>
      <c r="E110" s="283" t="s">
        <v>9623</v>
      </c>
      <c r="F110" s="283" t="s">
        <v>1360</v>
      </c>
      <c r="G110" s="177">
        <v>267437000</v>
      </c>
      <c r="H110" s="178" t="s">
        <v>1358</v>
      </c>
      <c r="I110" s="178" t="s">
        <v>74</v>
      </c>
      <c r="J110" s="178">
        <v>1</v>
      </c>
      <c r="K110" s="178" t="s">
        <v>1359</v>
      </c>
      <c r="L110" s="178" t="s">
        <v>1358</v>
      </c>
      <c r="M110" s="179">
        <v>44281</v>
      </c>
      <c r="N110" s="188" t="s">
        <v>1079</v>
      </c>
      <c r="O110" s="180">
        <v>369002</v>
      </c>
      <c r="P110" s="180" t="s">
        <v>1076</v>
      </c>
      <c r="Q110" s="180" t="s">
        <v>30</v>
      </c>
      <c r="R110" s="180">
        <v>2</v>
      </c>
      <c r="S110" s="180" t="s">
        <v>1078</v>
      </c>
      <c r="T110" s="180" t="s">
        <v>1077</v>
      </c>
      <c r="U110" s="181">
        <v>43979</v>
      </c>
      <c r="V110" s="188" t="s">
        <v>2426</v>
      </c>
      <c r="W110" s="178">
        <v>20474000</v>
      </c>
      <c r="X110" s="178" t="s">
        <v>2417</v>
      </c>
      <c r="Y110" s="178" t="s">
        <v>30</v>
      </c>
      <c r="Z110" s="178">
        <v>2</v>
      </c>
      <c r="AA110" s="178" t="s">
        <v>2425</v>
      </c>
      <c r="AB110" s="178" t="s">
        <v>2418</v>
      </c>
      <c r="AC110" s="179">
        <v>44803</v>
      </c>
      <c r="AD110" s="188" t="s">
        <v>2428</v>
      </c>
      <c r="AE110" s="186">
        <v>16984000</v>
      </c>
      <c r="AF110" s="186" t="s">
        <v>2417</v>
      </c>
      <c r="AG110" s="186" t="s">
        <v>30</v>
      </c>
      <c r="AH110" s="186">
        <v>2</v>
      </c>
      <c r="AI110" s="186" t="s">
        <v>2427</v>
      </c>
      <c r="AJ110" s="186" t="s">
        <v>2418</v>
      </c>
      <c r="AK110" s="187">
        <v>44803</v>
      </c>
      <c r="AL110" s="188" t="s">
        <v>2433</v>
      </c>
      <c r="AM110" s="178">
        <v>5744000</v>
      </c>
      <c r="AN110" s="178" t="s">
        <v>2430</v>
      </c>
      <c r="AO110" s="178" t="s">
        <v>30</v>
      </c>
      <c r="AP110" s="178">
        <v>2</v>
      </c>
      <c r="AQ110" s="178" t="s">
        <v>2432</v>
      </c>
      <c r="AR110" s="178" t="s">
        <v>2431</v>
      </c>
      <c r="AS110" s="179">
        <v>44803</v>
      </c>
      <c r="AT110" s="189" t="s">
        <v>873</v>
      </c>
      <c r="AU110" s="186" t="s">
        <v>14</v>
      </c>
      <c r="AV110" s="186">
        <v>0</v>
      </c>
      <c r="AW110" s="186" t="s">
        <v>14</v>
      </c>
      <c r="AX110" s="186" t="s">
        <v>14</v>
      </c>
      <c r="AY110" s="186">
        <v>0</v>
      </c>
      <c r="AZ110" s="186">
        <v>0</v>
      </c>
      <c r="BA110" s="187">
        <v>43769</v>
      </c>
      <c r="BB110" s="188" t="s">
        <v>872</v>
      </c>
      <c r="BC110" s="178" t="s">
        <v>14</v>
      </c>
      <c r="BD110" s="178">
        <v>0</v>
      </c>
      <c r="BE110" s="178" t="s">
        <v>14</v>
      </c>
      <c r="BF110" s="178" t="s">
        <v>14</v>
      </c>
      <c r="BG110" s="178">
        <v>0</v>
      </c>
      <c r="BH110" s="178">
        <v>0</v>
      </c>
      <c r="BI110" s="179">
        <v>43769</v>
      </c>
      <c r="BJ110" s="189" t="s">
        <v>2436</v>
      </c>
      <c r="BK110" s="189">
        <v>1583</v>
      </c>
      <c r="BL110" s="189" t="s">
        <v>2434</v>
      </c>
      <c r="BM110" s="189" t="s">
        <v>74</v>
      </c>
      <c r="BN110" s="189">
        <v>1</v>
      </c>
      <c r="BO110" s="189" t="s">
        <v>2435</v>
      </c>
      <c r="BP110" s="186" t="s">
        <v>1485</v>
      </c>
      <c r="BQ110" s="190">
        <v>44803</v>
      </c>
      <c r="BR110" s="188" t="s">
        <v>626</v>
      </c>
      <c r="BS110" s="182">
        <v>0</v>
      </c>
      <c r="BT110" s="182">
        <v>0</v>
      </c>
      <c r="BU110" s="182" t="s">
        <v>30</v>
      </c>
      <c r="BV110" s="182">
        <v>2</v>
      </c>
      <c r="BW110" s="182">
        <v>0</v>
      </c>
      <c r="BX110" s="182">
        <v>0</v>
      </c>
      <c r="BY110" s="179">
        <v>43545</v>
      </c>
      <c r="BZ110" s="189" t="s">
        <v>629</v>
      </c>
      <c r="CA110" s="189">
        <v>4300</v>
      </c>
      <c r="CB110" s="189" t="s">
        <v>627</v>
      </c>
      <c r="CC110" s="189" t="s">
        <v>30</v>
      </c>
      <c r="CD110" s="189">
        <v>2</v>
      </c>
      <c r="CE110" s="189" t="s">
        <v>628</v>
      </c>
      <c r="CF110" s="189">
        <v>0</v>
      </c>
      <c r="CG110" s="190">
        <v>43545</v>
      </c>
      <c r="CH110" s="188" t="s">
        <v>10070</v>
      </c>
      <c r="CI110" s="189" t="e">
        <v>#N/A</v>
      </c>
      <c r="CJ110" s="189" t="e">
        <v>#N/A</v>
      </c>
      <c r="CK110" s="189" t="e">
        <v>#N/A</v>
      </c>
      <c r="CL110" s="189" t="e">
        <v>#N/A</v>
      </c>
      <c r="CM110" s="189" t="e">
        <v>#N/A</v>
      </c>
      <c r="CN110" s="189" t="e">
        <v>#N/A</v>
      </c>
      <c r="CO110" s="191" t="e">
        <v>#N/A</v>
      </c>
      <c r="CP110" s="189" t="s">
        <v>632</v>
      </c>
      <c r="CQ110" s="182">
        <v>5200000</v>
      </c>
      <c r="CR110" s="182" t="s">
        <v>630</v>
      </c>
      <c r="CS110" s="182" t="s">
        <v>30</v>
      </c>
      <c r="CT110" s="182">
        <v>2</v>
      </c>
      <c r="CU110" s="182" t="s">
        <v>631</v>
      </c>
      <c r="CV110" s="182">
        <v>0</v>
      </c>
      <c r="CW110" s="179">
        <v>43545</v>
      </c>
      <c r="CX110" s="189" t="s">
        <v>2429</v>
      </c>
      <c r="CY110" s="186">
        <v>10772000</v>
      </c>
      <c r="CZ110" s="186" t="s">
        <v>2417</v>
      </c>
      <c r="DA110" s="186" t="s">
        <v>30</v>
      </c>
      <c r="DB110" s="186">
        <v>2</v>
      </c>
      <c r="DC110" s="186" t="s">
        <v>2419</v>
      </c>
      <c r="DD110" s="186" t="s">
        <v>2418</v>
      </c>
      <c r="DE110" s="192">
        <v>44803</v>
      </c>
      <c r="DF110" s="188" t="s">
        <v>2420</v>
      </c>
      <c r="DG110" s="178">
        <v>3490000</v>
      </c>
      <c r="DH110" s="182" t="s">
        <v>2417</v>
      </c>
      <c r="DI110" s="182" t="s">
        <v>30</v>
      </c>
      <c r="DJ110" s="182">
        <v>2</v>
      </c>
      <c r="DK110" s="182" t="s">
        <v>2419</v>
      </c>
      <c r="DL110" s="182" t="s">
        <v>2418</v>
      </c>
      <c r="DM110" s="179">
        <v>44803</v>
      </c>
      <c r="DN110" s="189" t="s">
        <v>2421</v>
      </c>
      <c r="DO110" s="186">
        <v>6212000</v>
      </c>
      <c r="DP110" s="189" t="s">
        <v>2417</v>
      </c>
      <c r="DQ110" s="189" t="s">
        <v>30</v>
      </c>
      <c r="DR110" s="189">
        <v>2</v>
      </c>
      <c r="DS110" s="189" t="s">
        <v>2419</v>
      </c>
      <c r="DT110" s="189" t="s">
        <v>2418</v>
      </c>
      <c r="DU110" s="190">
        <v>44803</v>
      </c>
      <c r="DV110" s="188" t="s">
        <v>2422</v>
      </c>
      <c r="DW110" s="178">
        <v>6409000</v>
      </c>
      <c r="DX110" s="182" t="s">
        <v>2417</v>
      </c>
      <c r="DY110" s="182" t="s">
        <v>30</v>
      </c>
      <c r="DZ110" s="182">
        <v>2</v>
      </c>
      <c r="EA110" s="182" t="s">
        <v>2419</v>
      </c>
      <c r="EB110" s="182" t="s">
        <v>2418</v>
      </c>
      <c r="EC110" s="179">
        <v>44803</v>
      </c>
      <c r="ED110" s="189" t="s">
        <v>2423</v>
      </c>
      <c r="EE110" s="186">
        <v>3452000</v>
      </c>
      <c r="EF110" s="189" t="s">
        <v>2417</v>
      </c>
      <c r="EG110" s="189" t="s">
        <v>30</v>
      </c>
      <c r="EH110" s="189">
        <v>2</v>
      </c>
      <c r="EI110" s="189" t="s">
        <v>2419</v>
      </c>
      <c r="EJ110" s="189" t="s">
        <v>2418</v>
      </c>
      <c r="EK110" s="190">
        <v>44803</v>
      </c>
      <c r="EL110" s="188" t="s">
        <v>2424</v>
      </c>
      <c r="EM110" s="178">
        <v>911000</v>
      </c>
      <c r="EN110" s="182" t="s">
        <v>2417</v>
      </c>
      <c r="EO110" s="182" t="s">
        <v>30</v>
      </c>
      <c r="EP110" s="182">
        <v>2</v>
      </c>
      <c r="EQ110" s="182" t="s">
        <v>2419</v>
      </c>
      <c r="ER110" s="182" t="s">
        <v>2418</v>
      </c>
      <c r="ES110" s="179">
        <v>44803</v>
      </c>
      <c r="ET110" s="189" t="s">
        <v>1362</v>
      </c>
      <c r="EU110" s="189">
        <v>4189</v>
      </c>
      <c r="EV110" s="189" t="s">
        <v>1358</v>
      </c>
      <c r="EW110" s="189" t="s">
        <v>30</v>
      </c>
      <c r="EX110" s="189">
        <v>2</v>
      </c>
      <c r="EY110" s="189" t="s">
        <v>1361</v>
      </c>
      <c r="EZ110" s="189" t="s">
        <v>1358</v>
      </c>
      <c r="FA110" s="190">
        <v>44281</v>
      </c>
      <c r="FB110" s="188" t="s">
        <v>721</v>
      </c>
      <c r="FC110" s="182">
        <v>5</v>
      </c>
      <c r="FD110" s="182" t="s">
        <v>14</v>
      </c>
      <c r="FE110" s="182" t="s">
        <v>30</v>
      </c>
      <c r="FF110" s="182">
        <v>2</v>
      </c>
      <c r="FG110" s="182" t="s">
        <v>14</v>
      </c>
      <c r="FH110" s="182" t="s">
        <v>14</v>
      </c>
      <c r="FI110" s="179">
        <v>43586</v>
      </c>
      <c r="FJ110" s="188" t="s">
        <v>723</v>
      </c>
      <c r="FK110" s="189" t="s">
        <v>14</v>
      </c>
      <c r="FL110" s="189" t="s">
        <v>722</v>
      </c>
      <c r="FM110" s="189" t="s">
        <v>30</v>
      </c>
      <c r="FN110" s="189">
        <v>2</v>
      </c>
      <c r="FO110" s="189" t="s">
        <v>14</v>
      </c>
      <c r="FP110" s="186" t="s">
        <v>14</v>
      </c>
      <c r="FQ110" s="187">
        <v>43586</v>
      </c>
      <c r="FR110" s="188" t="s">
        <v>726</v>
      </c>
      <c r="FS110" s="182">
        <v>800000</v>
      </c>
      <c r="FT110" s="182" t="s">
        <v>722</v>
      </c>
      <c r="FU110" s="182" t="s">
        <v>30</v>
      </c>
      <c r="FV110" s="182">
        <v>2</v>
      </c>
      <c r="FW110" s="182" t="s">
        <v>725</v>
      </c>
      <c r="FX110" s="182" t="s">
        <v>724</v>
      </c>
      <c r="FY110" s="179">
        <v>43586</v>
      </c>
      <c r="FZ110" s="189" t="s">
        <v>3434</v>
      </c>
      <c r="GA110" s="189">
        <v>1</v>
      </c>
      <c r="GB110" s="189" t="s">
        <v>2699</v>
      </c>
      <c r="GC110" s="189" t="s">
        <v>30</v>
      </c>
      <c r="GD110" s="189">
        <v>2</v>
      </c>
      <c r="GE110" s="189" t="s">
        <v>14</v>
      </c>
      <c r="GF110" s="189" t="s">
        <v>14</v>
      </c>
      <c r="GG110" s="190">
        <v>44863</v>
      </c>
      <c r="GH110" s="188" t="s">
        <v>3440</v>
      </c>
      <c r="GI110" s="182">
        <v>3</v>
      </c>
      <c r="GJ110" s="182" t="s">
        <v>2699</v>
      </c>
      <c r="GK110" s="182" t="s">
        <v>30</v>
      </c>
      <c r="GL110" s="182">
        <v>2</v>
      </c>
      <c r="GM110" s="182" t="s">
        <v>14</v>
      </c>
      <c r="GN110" s="182" t="s">
        <v>14</v>
      </c>
      <c r="GO110" s="179">
        <v>44863</v>
      </c>
      <c r="GP110" s="189" t="s">
        <v>3435</v>
      </c>
      <c r="GQ110" s="189">
        <v>1</v>
      </c>
      <c r="GR110" s="189" t="s">
        <v>2699</v>
      </c>
      <c r="GS110" s="189" t="s">
        <v>30</v>
      </c>
      <c r="GT110" s="189">
        <v>2</v>
      </c>
      <c r="GU110" s="189" t="s">
        <v>14</v>
      </c>
      <c r="GV110" s="189" t="s">
        <v>14</v>
      </c>
      <c r="GW110" s="190">
        <v>44863</v>
      </c>
      <c r="GX110" s="188" t="s">
        <v>3441</v>
      </c>
      <c r="GY110" s="182">
        <v>3</v>
      </c>
      <c r="GZ110" s="182" t="s">
        <v>2699</v>
      </c>
      <c r="HA110" s="182" t="s">
        <v>30</v>
      </c>
      <c r="HB110" s="182">
        <v>2</v>
      </c>
      <c r="HC110" s="182" t="s">
        <v>14</v>
      </c>
      <c r="HD110" s="182" t="s">
        <v>14</v>
      </c>
      <c r="HE110" s="179">
        <v>44863</v>
      </c>
      <c r="HF110" s="189" t="s">
        <v>3433</v>
      </c>
      <c r="HG110" s="189">
        <v>2</v>
      </c>
      <c r="HH110" s="189" t="s">
        <v>2699</v>
      </c>
      <c r="HI110" s="189" t="s">
        <v>30</v>
      </c>
      <c r="HJ110" s="189">
        <v>2</v>
      </c>
      <c r="HK110" s="189" t="s">
        <v>14</v>
      </c>
      <c r="HL110" s="189" t="s">
        <v>14</v>
      </c>
      <c r="HM110" s="190">
        <v>44863</v>
      </c>
      <c r="HN110" s="188" t="s">
        <v>3439</v>
      </c>
      <c r="HO110" s="182">
        <v>3</v>
      </c>
      <c r="HP110" s="182" t="s">
        <v>2699</v>
      </c>
      <c r="HQ110" s="182" t="s">
        <v>30</v>
      </c>
      <c r="HR110" s="182">
        <v>2</v>
      </c>
      <c r="HS110" s="182" t="s">
        <v>14</v>
      </c>
      <c r="HT110" s="182" t="s">
        <v>14</v>
      </c>
      <c r="HU110" s="179">
        <v>44863</v>
      </c>
      <c r="HV110" s="189" t="s">
        <v>3436</v>
      </c>
      <c r="HW110" s="189">
        <v>3</v>
      </c>
      <c r="HX110" s="189" t="s">
        <v>2699</v>
      </c>
      <c r="HY110" s="189" t="s">
        <v>30</v>
      </c>
      <c r="HZ110" s="189">
        <v>2</v>
      </c>
      <c r="IA110" s="189" t="s">
        <v>14</v>
      </c>
      <c r="IB110" s="189" t="s">
        <v>14</v>
      </c>
      <c r="IC110" s="190">
        <v>44863</v>
      </c>
      <c r="ID110" s="188" t="s">
        <v>3438</v>
      </c>
      <c r="IE110" s="182">
        <v>3</v>
      </c>
      <c r="IF110" s="182" t="s">
        <v>2699</v>
      </c>
      <c r="IG110" s="182" t="s">
        <v>30</v>
      </c>
      <c r="IH110" s="182">
        <v>2</v>
      </c>
      <c r="II110" s="182" t="s">
        <v>14</v>
      </c>
      <c r="IJ110" s="182" t="s">
        <v>14</v>
      </c>
      <c r="IK110" s="179">
        <v>44863</v>
      </c>
      <c r="IL110" s="189" t="s">
        <v>3437</v>
      </c>
      <c r="IM110" s="189">
        <v>3</v>
      </c>
      <c r="IN110" s="189" t="s">
        <v>2699</v>
      </c>
      <c r="IO110" s="189" t="s">
        <v>30</v>
      </c>
      <c r="IP110" s="189">
        <v>2</v>
      </c>
      <c r="IQ110" s="189" t="s">
        <v>14</v>
      </c>
      <c r="IR110" s="189" t="s">
        <v>14</v>
      </c>
      <c r="IS110" s="190">
        <v>44863</v>
      </c>
    </row>
    <row r="111" spans="1:253" s="283" customFormat="1" ht="12.95" customHeight="1" x14ac:dyDescent="0.2">
      <c r="A111" s="283" t="s">
        <v>707</v>
      </c>
      <c r="B111" s="283">
        <v>0</v>
      </c>
      <c r="C111" s="283" t="s">
        <v>708</v>
      </c>
      <c r="D111" s="283" t="s">
        <v>709</v>
      </c>
      <c r="E111" s="283" t="s">
        <v>9629</v>
      </c>
      <c r="F111" s="283" t="s">
        <v>2317</v>
      </c>
      <c r="G111" s="177">
        <v>837127000</v>
      </c>
      <c r="H111" s="178" t="s">
        <v>2314</v>
      </c>
      <c r="I111" s="178" t="s">
        <v>74</v>
      </c>
      <c r="J111" s="178">
        <v>1</v>
      </c>
      <c r="K111" s="178" t="s">
        <v>2316</v>
      </c>
      <c r="L111" s="178" t="s">
        <v>2315</v>
      </c>
      <c r="M111" s="179">
        <v>44802</v>
      </c>
      <c r="N111" s="188" t="s">
        <v>2321</v>
      </c>
      <c r="O111" s="180">
        <v>5811256</v>
      </c>
      <c r="P111" s="180" t="s">
        <v>2318</v>
      </c>
      <c r="Q111" s="180" t="s">
        <v>30</v>
      </c>
      <c r="R111" s="180">
        <v>2</v>
      </c>
      <c r="S111" s="180" t="s">
        <v>2320</v>
      </c>
      <c r="T111" s="180" t="s">
        <v>2319</v>
      </c>
      <c r="U111" s="181">
        <v>44802</v>
      </c>
      <c r="V111" s="188" t="s">
        <v>2325</v>
      </c>
      <c r="W111" s="178">
        <v>214402000</v>
      </c>
      <c r="X111" s="178" t="s">
        <v>2322</v>
      </c>
      <c r="Y111" s="178" t="s">
        <v>30</v>
      </c>
      <c r="Z111" s="178">
        <v>2</v>
      </c>
      <c r="AA111" s="178" t="s">
        <v>2324</v>
      </c>
      <c r="AB111" s="178" t="s">
        <v>2323</v>
      </c>
      <c r="AC111" s="179">
        <v>44802</v>
      </c>
      <c r="AD111" s="188" t="s">
        <v>2329</v>
      </c>
      <c r="AE111" s="186">
        <v>64593000</v>
      </c>
      <c r="AF111" s="186" t="s">
        <v>2326</v>
      </c>
      <c r="AG111" s="186" t="s">
        <v>30</v>
      </c>
      <c r="AH111" s="186">
        <v>2</v>
      </c>
      <c r="AI111" s="186" t="s">
        <v>2328</v>
      </c>
      <c r="AJ111" s="186" t="s">
        <v>2327</v>
      </c>
      <c r="AK111" s="187">
        <v>44802</v>
      </c>
      <c r="AL111" s="188" t="s">
        <v>2333</v>
      </c>
      <c r="AM111" s="178">
        <v>11996000</v>
      </c>
      <c r="AN111" s="178" t="s">
        <v>2330</v>
      </c>
      <c r="AO111" s="178" t="s">
        <v>30</v>
      </c>
      <c r="AP111" s="178">
        <v>2</v>
      </c>
      <c r="AQ111" s="178" t="s">
        <v>2332</v>
      </c>
      <c r="AR111" s="178" t="s">
        <v>2331</v>
      </c>
      <c r="AS111" s="179">
        <v>44802</v>
      </c>
      <c r="AT111" s="189" t="s">
        <v>2336</v>
      </c>
      <c r="AU111" s="186" t="s">
        <v>14</v>
      </c>
      <c r="AV111" s="186" t="s">
        <v>1294</v>
      </c>
      <c r="AW111" s="186" t="s">
        <v>14</v>
      </c>
      <c r="AX111" s="186" t="s">
        <v>14</v>
      </c>
      <c r="AY111" s="186" t="s">
        <v>2334</v>
      </c>
      <c r="AZ111" s="186" t="s">
        <v>14</v>
      </c>
      <c r="BA111" s="187">
        <v>44802</v>
      </c>
      <c r="BB111" s="188" t="s">
        <v>2335</v>
      </c>
      <c r="BC111" s="178" t="s">
        <v>14</v>
      </c>
      <c r="BD111" s="178" t="s">
        <v>1294</v>
      </c>
      <c r="BE111" s="178" t="s">
        <v>14</v>
      </c>
      <c r="BF111" s="178" t="s">
        <v>14</v>
      </c>
      <c r="BG111" s="178" t="s">
        <v>2334</v>
      </c>
      <c r="BH111" s="178" t="s">
        <v>14</v>
      </c>
      <c r="BI111" s="179">
        <v>44802</v>
      </c>
      <c r="BJ111" s="189" t="s">
        <v>2340</v>
      </c>
      <c r="BK111" s="189">
        <v>512</v>
      </c>
      <c r="BL111" s="189" t="s">
        <v>2337</v>
      </c>
      <c r="BM111" s="189" t="s">
        <v>30</v>
      </c>
      <c r="BN111" s="189">
        <v>2</v>
      </c>
      <c r="BO111" s="189" t="s">
        <v>2339</v>
      </c>
      <c r="BP111" s="186" t="s">
        <v>2338</v>
      </c>
      <c r="BQ111" s="190">
        <v>44802</v>
      </c>
      <c r="BR111" s="188" t="s">
        <v>2345</v>
      </c>
      <c r="BS111" s="182" t="s">
        <v>14</v>
      </c>
      <c r="BT111" s="182" t="s">
        <v>1294</v>
      </c>
      <c r="BU111" s="182" t="s">
        <v>14</v>
      </c>
      <c r="BV111" s="182" t="s">
        <v>14</v>
      </c>
      <c r="BW111" s="182" t="s">
        <v>15</v>
      </c>
      <c r="BX111" s="182" t="s">
        <v>14</v>
      </c>
      <c r="BY111" s="179">
        <v>44802</v>
      </c>
      <c r="BZ111" s="189" t="s">
        <v>2346</v>
      </c>
      <c r="CA111" s="189" t="s">
        <v>14</v>
      </c>
      <c r="CB111" s="189" t="s">
        <v>1294</v>
      </c>
      <c r="CC111" s="189" t="s">
        <v>14</v>
      </c>
      <c r="CD111" s="189" t="s">
        <v>14</v>
      </c>
      <c r="CE111" s="189" t="s">
        <v>15</v>
      </c>
      <c r="CF111" s="189" t="s">
        <v>14</v>
      </c>
      <c r="CG111" s="190">
        <v>44802</v>
      </c>
      <c r="CH111" s="188" t="s">
        <v>10071</v>
      </c>
      <c r="CI111" s="189" t="e">
        <v>#N/A</v>
      </c>
      <c r="CJ111" s="189" t="e">
        <v>#N/A</v>
      </c>
      <c r="CK111" s="189" t="e">
        <v>#N/A</v>
      </c>
      <c r="CL111" s="189" t="e">
        <v>#N/A</v>
      </c>
      <c r="CM111" s="189" t="e">
        <v>#N/A</v>
      </c>
      <c r="CN111" s="189" t="e">
        <v>#N/A</v>
      </c>
      <c r="CO111" s="191" t="e">
        <v>#N/A</v>
      </c>
      <c r="CP111" s="189" t="s">
        <v>2347</v>
      </c>
      <c r="CQ111" s="182" t="s">
        <v>14</v>
      </c>
      <c r="CR111" s="182" t="s">
        <v>1294</v>
      </c>
      <c r="CS111" s="182" t="s">
        <v>14</v>
      </c>
      <c r="CT111" s="182" t="s">
        <v>14</v>
      </c>
      <c r="CU111" s="182" t="s">
        <v>15</v>
      </c>
      <c r="CV111" s="182" t="s">
        <v>14</v>
      </c>
      <c r="CW111" s="179">
        <v>44802</v>
      </c>
      <c r="CX111" s="189" t="s">
        <v>2350</v>
      </c>
      <c r="CY111" s="186">
        <v>26943000</v>
      </c>
      <c r="CZ111" s="186" t="s">
        <v>2348</v>
      </c>
      <c r="DA111" s="186" t="s">
        <v>30</v>
      </c>
      <c r="DB111" s="186">
        <v>2</v>
      </c>
      <c r="DC111" s="186" t="s">
        <v>2357</v>
      </c>
      <c r="DD111" s="186" t="s">
        <v>2349</v>
      </c>
      <c r="DE111" s="192">
        <v>44802</v>
      </c>
      <c r="DF111" s="188" t="s">
        <v>2354</v>
      </c>
      <c r="DG111" s="178">
        <v>149809000</v>
      </c>
      <c r="DH111" s="182" t="s">
        <v>2351</v>
      </c>
      <c r="DI111" s="182" t="s">
        <v>30</v>
      </c>
      <c r="DJ111" s="182">
        <v>2</v>
      </c>
      <c r="DK111" s="182" t="s">
        <v>2353</v>
      </c>
      <c r="DL111" s="182" t="s">
        <v>2352</v>
      </c>
      <c r="DM111" s="179">
        <v>44802</v>
      </c>
      <c r="DN111" s="189" t="s">
        <v>2356</v>
      </c>
      <c r="DO111" s="186">
        <v>37651000</v>
      </c>
      <c r="DP111" s="189" t="s">
        <v>2351</v>
      </c>
      <c r="DQ111" s="189" t="s">
        <v>30</v>
      </c>
      <c r="DR111" s="189">
        <v>2</v>
      </c>
      <c r="DS111" s="189" t="s">
        <v>2355</v>
      </c>
      <c r="DT111" s="189" t="s">
        <v>2352</v>
      </c>
      <c r="DU111" s="190">
        <v>44802</v>
      </c>
      <c r="DV111" s="188" t="s">
        <v>2358</v>
      </c>
      <c r="DW111" s="178">
        <v>26943000</v>
      </c>
      <c r="DX111" s="182" t="s">
        <v>2348</v>
      </c>
      <c r="DY111" s="182" t="s">
        <v>30</v>
      </c>
      <c r="DZ111" s="182">
        <v>2</v>
      </c>
      <c r="EA111" s="182" t="s">
        <v>2357</v>
      </c>
      <c r="EB111" s="182" t="s">
        <v>2349</v>
      </c>
      <c r="EC111" s="179">
        <v>44802</v>
      </c>
      <c r="ED111" s="189" t="s">
        <v>2360</v>
      </c>
      <c r="EE111" s="186">
        <v>0</v>
      </c>
      <c r="EF111" s="189" t="s">
        <v>2348</v>
      </c>
      <c r="EG111" s="189" t="s">
        <v>19</v>
      </c>
      <c r="EH111" s="189">
        <v>3</v>
      </c>
      <c r="EI111" s="189" t="s">
        <v>2359</v>
      </c>
      <c r="EJ111" s="189" t="s">
        <v>2349</v>
      </c>
      <c r="EK111" s="190">
        <v>44802</v>
      </c>
      <c r="EL111" s="188" t="s">
        <v>1565</v>
      </c>
      <c r="EM111" s="178">
        <v>0</v>
      </c>
      <c r="EN111" s="182" t="s">
        <v>1294</v>
      </c>
      <c r="EO111" s="182" t="s">
        <v>19</v>
      </c>
      <c r="EP111" s="182">
        <v>3</v>
      </c>
      <c r="EQ111" s="182" t="s">
        <v>1564</v>
      </c>
      <c r="ER111" s="182" t="s">
        <v>14</v>
      </c>
      <c r="ES111" s="179">
        <v>44634</v>
      </c>
      <c r="ET111" s="189" t="s">
        <v>2344</v>
      </c>
      <c r="EU111" s="189">
        <v>4004</v>
      </c>
      <c r="EV111" s="189" t="s">
        <v>2341</v>
      </c>
      <c r="EW111" s="189" t="s">
        <v>30</v>
      </c>
      <c r="EX111" s="189">
        <v>2</v>
      </c>
      <c r="EY111" s="189" t="s">
        <v>2343</v>
      </c>
      <c r="EZ111" s="189" t="s">
        <v>2342</v>
      </c>
      <c r="FA111" s="190">
        <v>44802</v>
      </c>
      <c r="FB111" s="188" t="s">
        <v>2364</v>
      </c>
      <c r="FC111" s="182">
        <v>5</v>
      </c>
      <c r="FD111" s="182" t="s">
        <v>2361</v>
      </c>
      <c r="FE111" s="182" t="s">
        <v>30</v>
      </c>
      <c r="FF111" s="182">
        <v>2</v>
      </c>
      <c r="FG111" s="182" t="s">
        <v>2363</v>
      </c>
      <c r="FH111" s="182" t="s">
        <v>2362</v>
      </c>
      <c r="FI111" s="179">
        <v>44802</v>
      </c>
      <c r="FJ111" s="188" t="s">
        <v>711</v>
      </c>
      <c r="FK111" s="189" t="s">
        <v>14</v>
      </c>
      <c r="FL111" s="189">
        <v>0</v>
      </c>
      <c r="FM111" s="189" t="s">
        <v>14</v>
      </c>
      <c r="FN111" s="189" t="s">
        <v>14</v>
      </c>
      <c r="FO111" s="189" t="s">
        <v>710</v>
      </c>
      <c r="FP111" s="186">
        <v>0</v>
      </c>
      <c r="FQ111" s="187">
        <v>43585</v>
      </c>
      <c r="FR111" s="188" t="s">
        <v>712</v>
      </c>
      <c r="FS111" s="182" t="s">
        <v>14</v>
      </c>
      <c r="FT111" s="182">
        <v>0</v>
      </c>
      <c r="FU111" s="182" t="s">
        <v>14</v>
      </c>
      <c r="FV111" s="182" t="s">
        <v>14</v>
      </c>
      <c r="FW111" s="182">
        <v>0</v>
      </c>
      <c r="FX111" s="182">
        <v>0</v>
      </c>
      <c r="FY111" s="179">
        <v>43585</v>
      </c>
      <c r="FZ111" s="189" t="s">
        <v>3943</v>
      </c>
      <c r="GA111" s="189">
        <v>1</v>
      </c>
      <c r="GB111" s="189" t="s">
        <v>2699</v>
      </c>
      <c r="GC111" s="189" t="s">
        <v>30</v>
      </c>
      <c r="GD111" s="189">
        <v>2</v>
      </c>
      <c r="GE111" s="189" t="s">
        <v>14</v>
      </c>
      <c r="GF111" s="189" t="s">
        <v>14</v>
      </c>
      <c r="GG111" s="190">
        <v>44865</v>
      </c>
      <c r="GH111" s="188" t="s">
        <v>3949</v>
      </c>
      <c r="GI111" s="182">
        <v>2</v>
      </c>
      <c r="GJ111" s="182" t="s">
        <v>2699</v>
      </c>
      <c r="GK111" s="182" t="s">
        <v>30</v>
      </c>
      <c r="GL111" s="182">
        <v>2</v>
      </c>
      <c r="GM111" s="182" t="s">
        <v>14</v>
      </c>
      <c r="GN111" s="182" t="s">
        <v>14</v>
      </c>
      <c r="GO111" s="179">
        <v>44865</v>
      </c>
      <c r="GP111" s="189" t="s">
        <v>3944</v>
      </c>
      <c r="GQ111" s="189">
        <v>2</v>
      </c>
      <c r="GR111" s="189" t="s">
        <v>2699</v>
      </c>
      <c r="GS111" s="189" t="s">
        <v>30</v>
      </c>
      <c r="GT111" s="189">
        <v>2</v>
      </c>
      <c r="GU111" s="189" t="s">
        <v>14</v>
      </c>
      <c r="GV111" s="189" t="s">
        <v>14</v>
      </c>
      <c r="GW111" s="190">
        <v>44865</v>
      </c>
      <c r="GX111" s="188" t="s">
        <v>3950</v>
      </c>
      <c r="GY111" s="182">
        <v>1</v>
      </c>
      <c r="GZ111" s="182" t="s">
        <v>2699</v>
      </c>
      <c r="HA111" s="182" t="s">
        <v>30</v>
      </c>
      <c r="HB111" s="182">
        <v>2</v>
      </c>
      <c r="HC111" s="182" t="s">
        <v>14</v>
      </c>
      <c r="HD111" s="182" t="s">
        <v>14</v>
      </c>
      <c r="HE111" s="179">
        <v>44865</v>
      </c>
      <c r="HF111" s="189" t="s">
        <v>3942</v>
      </c>
      <c r="HG111" s="189">
        <v>2</v>
      </c>
      <c r="HH111" s="189" t="s">
        <v>2699</v>
      </c>
      <c r="HI111" s="189" t="s">
        <v>30</v>
      </c>
      <c r="HJ111" s="189">
        <v>2</v>
      </c>
      <c r="HK111" s="189" t="s">
        <v>14</v>
      </c>
      <c r="HL111" s="189" t="s">
        <v>14</v>
      </c>
      <c r="HM111" s="190">
        <v>44865</v>
      </c>
      <c r="HN111" s="188" t="s">
        <v>3948</v>
      </c>
      <c r="HO111" s="182">
        <v>2</v>
      </c>
      <c r="HP111" s="182" t="s">
        <v>2699</v>
      </c>
      <c r="HQ111" s="182" t="s">
        <v>30</v>
      </c>
      <c r="HR111" s="182">
        <v>2</v>
      </c>
      <c r="HS111" s="182" t="s">
        <v>14</v>
      </c>
      <c r="HT111" s="182" t="s">
        <v>14</v>
      </c>
      <c r="HU111" s="179">
        <v>44865</v>
      </c>
      <c r="HV111" s="189" t="s">
        <v>3945</v>
      </c>
      <c r="HW111" s="189">
        <v>2</v>
      </c>
      <c r="HX111" s="189" t="s">
        <v>2699</v>
      </c>
      <c r="HY111" s="189" t="s">
        <v>30</v>
      </c>
      <c r="HZ111" s="189">
        <v>2</v>
      </c>
      <c r="IA111" s="189" t="s">
        <v>14</v>
      </c>
      <c r="IB111" s="189" t="s">
        <v>14</v>
      </c>
      <c r="IC111" s="190">
        <v>44865</v>
      </c>
      <c r="ID111" s="188" t="s">
        <v>3947</v>
      </c>
      <c r="IE111" s="182">
        <v>3</v>
      </c>
      <c r="IF111" s="182" t="s">
        <v>2699</v>
      </c>
      <c r="IG111" s="182" t="s">
        <v>30</v>
      </c>
      <c r="IH111" s="182">
        <v>2</v>
      </c>
      <c r="II111" s="182" t="s">
        <v>14</v>
      </c>
      <c r="IJ111" s="182" t="s">
        <v>14</v>
      </c>
      <c r="IK111" s="179">
        <v>44865</v>
      </c>
      <c r="IL111" s="189" t="s">
        <v>3946</v>
      </c>
      <c r="IM111" s="189">
        <v>3</v>
      </c>
      <c r="IN111" s="189" t="s">
        <v>2699</v>
      </c>
      <c r="IO111" s="189" t="s">
        <v>30</v>
      </c>
      <c r="IP111" s="189">
        <v>2</v>
      </c>
      <c r="IQ111" s="189" t="s">
        <v>14</v>
      </c>
      <c r="IR111" s="189" t="s">
        <v>14</v>
      </c>
      <c r="IS111" s="190">
        <v>44865</v>
      </c>
    </row>
    <row r="112" spans="1:253" s="283" customFormat="1" ht="12.95" customHeight="1" x14ac:dyDescent="0.2">
      <c r="A112" s="283" t="s">
        <v>672</v>
      </c>
      <c r="B112" s="283">
        <v>0</v>
      </c>
      <c r="C112" s="283" t="s">
        <v>673</v>
      </c>
      <c r="D112" s="283" t="s">
        <v>674</v>
      </c>
      <c r="E112" s="283" t="s">
        <v>9634</v>
      </c>
      <c r="F112" s="283" t="s">
        <v>1986</v>
      </c>
      <c r="G112" s="177">
        <v>1583009000</v>
      </c>
      <c r="H112" s="178" t="s">
        <v>1983</v>
      </c>
      <c r="I112" s="178" t="s">
        <v>30</v>
      </c>
      <c r="J112" s="178">
        <v>2</v>
      </c>
      <c r="K112" s="178" t="s">
        <v>1985</v>
      </c>
      <c r="L112" s="178" t="s">
        <v>1984</v>
      </c>
      <c r="M112" s="179">
        <v>44766</v>
      </c>
      <c r="N112" s="188" t="s">
        <v>2282</v>
      </c>
      <c r="O112" s="180">
        <v>235533</v>
      </c>
      <c r="P112" s="180" t="s">
        <v>2279</v>
      </c>
      <c r="Q112" s="180" t="s">
        <v>2025</v>
      </c>
      <c r="R112" s="180">
        <v>2</v>
      </c>
      <c r="S112" s="180" t="s">
        <v>2281</v>
      </c>
      <c r="T112" s="180" t="s">
        <v>2280</v>
      </c>
      <c r="U112" s="181">
        <v>44800</v>
      </c>
      <c r="V112" s="188" t="s">
        <v>2284</v>
      </c>
      <c r="W112" s="178">
        <v>16781000</v>
      </c>
      <c r="X112" s="178" t="s">
        <v>2279</v>
      </c>
      <c r="Y112" s="178" t="s">
        <v>19</v>
      </c>
      <c r="Z112" s="178">
        <v>3</v>
      </c>
      <c r="AA112" s="178" t="s">
        <v>2283</v>
      </c>
      <c r="AB112" s="178" t="s">
        <v>2280</v>
      </c>
      <c r="AC112" s="179">
        <v>44800</v>
      </c>
      <c r="AD112" s="188" t="s">
        <v>1194</v>
      </c>
      <c r="AE112" s="186">
        <v>16991000</v>
      </c>
      <c r="AF112" s="186" t="s">
        <v>1191</v>
      </c>
      <c r="AG112" s="186" t="s">
        <v>30</v>
      </c>
      <c r="AH112" s="186">
        <v>2</v>
      </c>
      <c r="AI112" s="186" t="s">
        <v>1193</v>
      </c>
      <c r="AJ112" s="186" t="s">
        <v>1192</v>
      </c>
      <c r="AK112" s="187">
        <v>44110</v>
      </c>
      <c r="AL112" s="188" t="s">
        <v>883</v>
      </c>
      <c r="AM112" s="178" t="s">
        <v>14</v>
      </c>
      <c r="AN112" s="178" t="s">
        <v>14</v>
      </c>
      <c r="AO112" s="178" t="s">
        <v>14</v>
      </c>
      <c r="AP112" s="178" t="s">
        <v>14</v>
      </c>
      <c r="AQ112" s="178" t="s">
        <v>882</v>
      </c>
      <c r="AR112" s="178" t="s">
        <v>14</v>
      </c>
      <c r="AS112" s="179">
        <v>43787</v>
      </c>
      <c r="AT112" s="189" t="s">
        <v>682</v>
      </c>
      <c r="AU112" s="186" t="s">
        <v>14</v>
      </c>
      <c r="AV112" s="186" t="s">
        <v>14</v>
      </c>
      <c r="AW112" s="186" t="s">
        <v>14</v>
      </c>
      <c r="AX112" s="186" t="s">
        <v>14</v>
      </c>
      <c r="AY112" s="186" t="s">
        <v>558</v>
      </c>
      <c r="AZ112" s="186" t="s">
        <v>14</v>
      </c>
      <c r="BA112" s="187">
        <v>43580</v>
      </c>
      <c r="BB112" s="188" t="s">
        <v>681</v>
      </c>
      <c r="BC112" s="178" t="s">
        <v>14</v>
      </c>
      <c r="BD112" s="178" t="s">
        <v>14</v>
      </c>
      <c r="BE112" s="178" t="s">
        <v>14</v>
      </c>
      <c r="BF112" s="178" t="s">
        <v>14</v>
      </c>
      <c r="BG112" s="178" t="s">
        <v>558</v>
      </c>
      <c r="BH112" s="178" t="s">
        <v>14</v>
      </c>
      <c r="BI112" s="179">
        <v>43580</v>
      </c>
      <c r="BJ112" s="189" t="s">
        <v>5661</v>
      </c>
      <c r="BK112" s="189">
        <v>100</v>
      </c>
      <c r="BL112" s="189" t="s">
        <v>5300</v>
      </c>
      <c r="BM112" s="189" t="s">
        <v>19</v>
      </c>
      <c r="BN112" s="189">
        <v>3</v>
      </c>
      <c r="BO112" s="189" t="s">
        <v>5660</v>
      </c>
      <c r="BP112" s="186" t="s">
        <v>5659</v>
      </c>
      <c r="BQ112" s="190">
        <v>44957</v>
      </c>
      <c r="BR112" s="188" t="s">
        <v>675</v>
      </c>
      <c r="BS112" s="182" t="s">
        <v>14</v>
      </c>
      <c r="BT112" s="182" t="s">
        <v>14</v>
      </c>
      <c r="BU112" s="182" t="s">
        <v>14</v>
      </c>
      <c r="BV112" s="182" t="s">
        <v>14</v>
      </c>
      <c r="BW112" s="182" t="s">
        <v>558</v>
      </c>
      <c r="BX112" s="182" t="s">
        <v>14</v>
      </c>
      <c r="BY112" s="179">
        <v>43580</v>
      </c>
      <c r="BZ112" s="189" t="s">
        <v>676</v>
      </c>
      <c r="CA112" s="189" t="s">
        <v>14</v>
      </c>
      <c r="CB112" s="189" t="s">
        <v>14</v>
      </c>
      <c r="CC112" s="189" t="s">
        <v>14</v>
      </c>
      <c r="CD112" s="189" t="s">
        <v>14</v>
      </c>
      <c r="CE112" s="189" t="s">
        <v>558</v>
      </c>
      <c r="CF112" s="189" t="s">
        <v>14</v>
      </c>
      <c r="CG112" s="190">
        <v>43580</v>
      </c>
      <c r="CH112" s="188" t="s">
        <v>10072</v>
      </c>
      <c r="CI112" s="189" t="e">
        <v>#N/A</v>
      </c>
      <c r="CJ112" s="189" t="e">
        <v>#N/A</v>
      </c>
      <c r="CK112" s="189" t="e">
        <v>#N/A</v>
      </c>
      <c r="CL112" s="189" t="e">
        <v>#N/A</v>
      </c>
      <c r="CM112" s="189" t="e">
        <v>#N/A</v>
      </c>
      <c r="CN112" s="189" t="e">
        <v>#N/A</v>
      </c>
      <c r="CO112" s="191" t="e">
        <v>#N/A</v>
      </c>
      <c r="CP112" s="189" t="s">
        <v>679</v>
      </c>
      <c r="CQ112" s="182" t="s">
        <v>14</v>
      </c>
      <c r="CR112" s="182" t="s">
        <v>14</v>
      </c>
      <c r="CS112" s="182" t="s">
        <v>14</v>
      </c>
      <c r="CT112" s="182" t="s">
        <v>14</v>
      </c>
      <c r="CU112" s="182" t="s">
        <v>558</v>
      </c>
      <c r="CV112" s="182" t="s">
        <v>14</v>
      </c>
      <c r="CW112" s="179">
        <v>43580</v>
      </c>
      <c r="CX112" s="189" t="s">
        <v>686</v>
      </c>
      <c r="CY112" s="186" t="s">
        <v>14</v>
      </c>
      <c r="CZ112" s="186" t="s">
        <v>14</v>
      </c>
      <c r="DA112" s="186" t="s">
        <v>19</v>
      </c>
      <c r="DB112" s="186">
        <v>3</v>
      </c>
      <c r="DC112" s="186" t="s">
        <v>558</v>
      </c>
      <c r="DD112" s="186" t="s">
        <v>14</v>
      </c>
      <c r="DE112" s="192">
        <v>43580</v>
      </c>
      <c r="DF112" s="188" t="s">
        <v>881</v>
      </c>
      <c r="DG112" s="178" t="s">
        <v>14</v>
      </c>
      <c r="DH112" s="182" t="s">
        <v>14</v>
      </c>
      <c r="DI112" s="182" t="s">
        <v>14</v>
      </c>
      <c r="DJ112" s="182" t="s">
        <v>14</v>
      </c>
      <c r="DK112" s="182" t="s">
        <v>14</v>
      </c>
      <c r="DL112" s="182" t="s">
        <v>14</v>
      </c>
      <c r="DM112" s="179">
        <v>43787</v>
      </c>
      <c r="DN112" s="189" t="s">
        <v>688</v>
      </c>
      <c r="DO112" s="186" t="s">
        <v>14</v>
      </c>
      <c r="DP112" s="189" t="s">
        <v>14</v>
      </c>
      <c r="DQ112" s="189" t="s">
        <v>19</v>
      </c>
      <c r="DR112" s="189">
        <v>3</v>
      </c>
      <c r="DS112" s="189" t="s">
        <v>558</v>
      </c>
      <c r="DT112" s="189" t="s">
        <v>14</v>
      </c>
      <c r="DU112" s="190">
        <v>43580</v>
      </c>
      <c r="DV112" s="188" t="s">
        <v>683</v>
      </c>
      <c r="DW112" s="178" t="s">
        <v>14</v>
      </c>
      <c r="DX112" s="182" t="s">
        <v>14</v>
      </c>
      <c r="DY112" s="182" t="s">
        <v>19</v>
      </c>
      <c r="DZ112" s="182">
        <v>3</v>
      </c>
      <c r="EA112" s="182" t="s">
        <v>558</v>
      </c>
      <c r="EB112" s="182" t="s">
        <v>14</v>
      </c>
      <c r="EC112" s="179">
        <v>43580</v>
      </c>
      <c r="ED112" s="189" t="s">
        <v>687</v>
      </c>
      <c r="EE112" s="186" t="s">
        <v>14</v>
      </c>
      <c r="EF112" s="189" t="s">
        <v>14</v>
      </c>
      <c r="EG112" s="189" t="s">
        <v>19</v>
      </c>
      <c r="EH112" s="189">
        <v>3</v>
      </c>
      <c r="EI112" s="189" t="s">
        <v>558</v>
      </c>
      <c r="EJ112" s="189" t="s">
        <v>14</v>
      </c>
      <c r="EK112" s="190">
        <v>43580</v>
      </c>
      <c r="EL112" s="188" t="s">
        <v>680</v>
      </c>
      <c r="EM112" s="178" t="s">
        <v>14</v>
      </c>
      <c r="EN112" s="182" t="s">
        <v>14</v>
      </c>
      <c r="EO112" s="182" t="s">
        <v>19</v>
      </c>
      <c r="EP112" s="182">
        <v>3</v>
      </c>
      <c r="EQ112" s="182" t="s">
        <v>558</v>
      </c>
      <c r="ER112" s="182" t="s">
        <v>14</v>
      </c>
      <c r="ES112" s="179">
        <v>43580</v>
      </c>
      <c r="ET112" s="189" t="s">
        <v>5665</v>
      </c>
      <c r="EU112" s="189">
        <v>2716</v>
      </c>
      <c r="EV112" s="189" t="s">
        <v>5662</v>
      </c>
      <c r="EW112" s="189" t="s">
        <v>19</v>
      </c>
      <c r="EX112" s="189">
        <v>3</v>
      </c>
      <c r="EY112" s="189" t="s">
        <v>5664</v>
      </c>
      <c r="EZ112" s="189" t="s">
        <v>5663</v>
      </c>
      <c r="FA112" s="190">
        <v>44957</v>
      </c>
      <c r="FB112" s="188" t="s">
        <v>678</v>
      </c>
      <c r="FC112" s="182">
        <v>3</v>
      </c>
      <c r="FD112" s="182" t="s">
        <v>604</v>
      </c>
      <c r="FE112" s="182" t="s">
        <v>30</v>
      </c>
      <c r="FF112" s="182">
        <v>2</v>
      </c>
      <c r="FG112" s="182" t="s">
        <v>677</v>
      </c>
      <c r="FH112" s="182" t="s">
        <v>605</v>
      </c>
      <c r="FI112" s="179">
        <v>43580</v>
      </c>
      <c r="FJ112" s="188" t="s">
        <v>684</v>
      </c>
      <c r="FK112" s="189" t="s">
        <v>14</v>
      </c>
      <c r="FL112" s="189" t="s">
        <v>14</v>
      </c>
      <c r="FM112" s="189" t="s">
        <v>14</v>
      </c>
      <c r="FN112" s="189" t="s">
        <v>14</v>
      </c>
      <c r="FO112" s="189" t="s">
        <v>14</v>
      </c>
      <c r="FP112" s="186" t="s">
        <v>14</v>
      </c>
      <c r="FQ112" s="187">
        <v>43580</v>
      </c>
      <c r="FR112" s="188" t="s">
        <v>685</v>
      </c>
      <c r="FS112" s="182" t="s">
        <v>14</v>
      </c>
      <c r="FT112" s="182" t="s">
        <v>14</v>
      </c>
      <c r="FU112" s="182" t="s">
        <v>14</v>
      </c>
      <c r="FV112" s="182" t="s">
        <v>14</v>
      </c>
      <c r="FW112" s="182" t="s">
        <v>14</v>
      </c>
      <c r="FX112" s="182" t="s">
        <v>14</v>
      </c>
      <c r="FY112" s="179">
        <v>43580</v>
      </c>
      <c r="FZ112" s="189" t="s">
        <v>3952</v>
      </c>
      <c r="GA112" s="189">
        <v>2</v>
      </c>
      <c r="GB112" s="189" t="s">
        <v>2699</v>
      </c>
      <c r="GC112" s="189" t="s">
        <v>30</v>
      </c>
      <c r="GD112" s="189">
        <v>2</v>
      </c>
      <c r="GE112" s="189" t="s">
        <v>14</v>
      </c>
      <c r="GF112" s="189" t="s">
        <v>14</v>
      </c>
      <c r="GG112" s="190">
        <v>44865</v>
      </c>
      <c r="GH112" s="188" t="s">
        <v>3958</v>
      </c>
      <c r="GI112" s="182">
        <v>1</v>
      </c>
      <c r="GJ112" s="182" t="s">
        <v>2699</v>
      </c>
      <c r="GK112" s="182" t="s">
        <v>30</v>
      </c>
      <c r="GL112" s="182">
        <v>2</v>
      </c>
      <c r="GM112" s="182" t="s">
        <v>14</v>
      </c>
      <c r="GN112" s="182" t="s">
        <v>14</v>
      </c>
      <c r="GO112" s="179">
        <v>44865</v>
      </c>
      <c r="GP112" s="189" t="s">
        <v>3953</v>
      </c>
      <c r="GQ112" s="189">
        <v>2</v>
      </c>
      <c r="GR112" s="189" t="s">
        <v>2699</v>
      </c>
      <c r="GS112" s="189" t="s">
        <v>30</v>
      </c>
      <c r="GT112" s="189">
        <v>2</v>
      </c>
      <c r="GU112" s="189" t="s">
        <v>14</v>
      </c>
      <c r="GV112" s="189" t="s">
        <v>14</v>
      </c>
      <c r="GW112" s="190">
        <v>44865</v>
      </c>
      <c r="GX112" s="188" t="s">
        <v>3959</v>
      </c>
      <c r="GY112" s="182">
        <v>0</v>
      </c>
      <c r="GZ112" s="182" t="s">
        <v>2699</v>
      </c>
      <c r="HA112" s="182" t="s">
        <v>30</v>
      </c>
      <c r="HB112" s="182">
        <v>2</v>
      </c>
      <c r="HC112" s="182" t="s">
        <v>14</v>
      </c>
      <c r="HD112" s="182" t="s">
        <v>14</v>
      </c>
      <c r="HE112" s="179">
        <v>44865</v>
      </c>
      <c r="HF112" s="189" t="s">
        <v>3951</v>
      </c>
      <c r="HG112" s="189">
        <v>0</v>
      </c>
      <c r="HH112" s="189" t="s">
        <v>2699</v>
      </c>
      <c r="HI112" s="189" t="s">
        <v>30</v>
      </c>
      <c r="HJ112" s="189">
        <v>2</v>
      </c>
      <c r="HK112" s="189" t="s">
        <v>14</v>
      </c>
      <c r="HL112" s="189" t="s">
        <v>14</v>
      </c>
      <c r="HM112" s="190">
        <v>44865</v>
      </c>
      <c r="HN112" s="188" t="s">
        <v>3957</v>
      </c>
      <c r="HO112" s="182">
        <v>2</v>
      </c>
      <c r="HP112" s="182" t="s">
        <v>2699</v>
      </c>
      <c r="HQ112" s="182" t="s">
        <v>30</v>
      </c>
      <c r="HR112" s="182">
        <v>2</v>
      </c>
      <c r="HS112" s="182" t="s">
        <v>14</v>
      </c>
      <c r="HT112" s="182" t="s">
        <v>14</v>
      </c>
      <c r="HU112" s="179">
        <v>44865</v>
      </c>
      <c r="HV112" s="189" t="s">
        <v>3954</v>
      </c>
      <c r="HW112" s="189">
        <v>0</v>
      </c>
      <c r="HX112" s="189" t="s">
        <v>2699</v>
      </c>
      <c r="HY112" s="189" t="s">
        <v>30</v>
      </c>
      <c r="HZ112" s="189">
        <v>2</v>
      </c>
      <c r="IA112" s="189" t="s">
        <v>14</v>
      </c>
      <c r="IB112" s="189" t="s">
        <v>14</v>
      </c>
      <c r="IC112" s="190">
        <v>44865</v>
      </c>
      <c r="ID112" s="188" t="s">
        <v>3956</v>
      </c>
      <c r="IE112" s="182">
        <v>1</v>
      </c>
      <c r="IF112" s="182" t="s">
        <v>2699</v>
      </c>
      <c r="IG112" s="182" t="s">
        <v>30</v>
      </c>
      <c r="IH112" s="182">
        <v>2</v>
      </c>
      <c r="II112" s="182" t="s">
        <v>14</v>
      </c>
      <c r="IJ112" s="182" t="s">
        <v>14</v>
      </c>
      <c r="IK112" s="179">
        <v>44865</v>
      </c>
      <c r="IL112" s="189" t="s">
        <v>3955</v>
      </c>
      <c r="IM112" s="189">
        <v>3</v>
      </c>
      <c r="IN112" s="189" t="s">
        <v>2699</v>
      </c>
      <c r="IO112" s="189" t="s">
        <v>30</v>
      </c>
      <c r="IP112" s="189">
        <v>2</v>
      </c>
      <c r="IQ112" s="189" t="s">
        <v>14</v>
      </c>
      <c r="IR112" s="189" t="s">
        <v>14</v>
      </c>
      <c r="IS112" s="190">
        <v>44865</v>
      </c>
    </row>
    <row r="113" spans="1:253" s="283" customFormat="1" ht="12.95" customHeight="1" x14ac:dyDescent="0.2">
      <c r="A113" s="283" t="s">
        <v>739</v>
      </c>
      <c r="B113" s="283">
        <v>0</v>
      </c>
      <c r="C113" s="283" t="s">
        <v>740</v>
      </c>
      <c r="D113" s="283" t="s">
        <v>741</v>
      </c>
      <c r="E113" s="283" t="s">
        <v>9637</v>
      </c>
      <c r="F113" s="283" t="s">
        <v>7592</v>
      </c>
      <c r="G113" s="177">
        <v>273420000</v>
      </c>
      <c r="H113" s="178" t="s">
        <v>7590</v>
      </c>
      <c r="I113" s="178" t="s">
        <v>2025</v>
      </c>
      <c r="J113" s="178">
        <v>2</v>
      </c>
      <c r="K113" s="178" t="s">
        <v>7591</v>
      </c>
      <c r="L113" s="178" t="s">
        <v>7590</v>
      </c>
      <c r="M113" s="179">
        <v>44981</v>
      </c>
      <c r="N113" s="188" t="s">
        <v>7594</v>
      </c>
      <c r="O113" s="180">
        <v>497843</v>
      </c>
      <c r="P113" s="180" t="s">
        <v>7590</v>
      </c>
      <c r="Q113" s="180" t="s">
        <v>2025</v>
      </c>
      <c r="R113" s="180">
        <v>2</v>
      </c>
      <c r="S113" s="180" t="s">
        <v>7593</v>
      </c>
      <c r="T113" s="180" t="s">
        <v>7590</v>
      </c>
      <c r="U113" s="181">
        <v>44981</v>
      </c>
      <c r="V113" s="188" t="s">
        <v>7596</v>
      </c>
      <c r="W113" s="178">
        <v>89444000</v>
      </c>
      <c r="X113" s="178" t="s">
        <v>7590</v>
      </c>
      <c r="Y113" s="178" t="s">
        <v>2025</v>
      </c>
      <c r="Z113" s="178">
        <v>2</v>
      </c>
      <c r="AA113" s="178" t="s">
        <v>7595</v>
      </c>
      <c r="AB113" s="178" t="s">
        <v>7590</v>
      </c>
      <c r="AC113" s="179">
        <v>44981</v>
      </c>
      <c r="AD113" s="188" t="s">
        <v>7598</v>
      </c>
      <c r="AE113" s="186">
        <v>39275000</v>
      </c>
      <c r="AF113" s="186" t="s">
        <v>7590</v>
      </c>
      <c r="AG113" s="186" t="s">
        <v>2025</v>
      </c>
      <c r="AH113" s="186">
        <v>2</v>
      </c>
      <c r="AI113" s="186" t="s">
        <v>7597</v>
      </c>
      <c r="AJ113" s="186" t="s">
        <v>7590</v>
      </c>
      <c r="AK113" s="187">
        <v>44981</v>
      </c>
      <c r="AL113" s="188" t="s">
        <v>7600</v>
      </c>
      <c r="AM113" s="178">
        <v>23504000</v>
      </c>
      <c r="AN113" s="178" t="s">
        <v>7590</v>
      </c>
      <c r="AO113" s="178" t="s">
        <v>19</v>
      </c>
      <c r="AP113" s="178">
        <v>3</v>
      </c>
      <c r="AQ113" s="178" t="s">
        <v>7599</v>
      </c>
      <c r="AR113" s="178" t="s">
        <v>7590</v>
      </c>
      <c r="AS113" s="179">
        <v>44981</v>
      </c>
      <c r="AT113" s="189" t="s">
        <v>934</v>
      </c>
      <c r="AU113" s="186" t="s">
        <v>14</v>
      </c>
      <c r="AV113" s="186" t="s">
        <v>742</v>
      </c>
      <c r="AW113" s="186" t="s">
        <v>30</v>
      </c>
      <c r="AX113" s="186">
        <v>2</v>
      </c>
      <c r="AY113" s="186" t="s">
        <v>933</v>
      </c>
      <c r="AZ113" s="186" t="s">
        <v>742</v>
      </c>
      <c r="BA113" s="187">
        <v>43815</v>
      </c>
      <c r="BB113" s="188" t="s">
        <v>932</v>
      </c>
      <c r="BC113" s="178" t="s">
        <v>14</v>
      </c>
      <c r="BD113" s="178" t="s">
        <v>742</v>
      </c>
      <c r="BE113" s="178" t="s">
        <v>30</v>
      </c>
      <c r="BF113" s="178">
        <v>2</v>
      </c>
      <c r="BG113" s="178" t="s">
        <v>931</v>
      </c>
      <c r="BH113" s="178" t="s">
        <v>742</v>
      </c>
      <c r="BI113" s="179">
        <v>43815</v>
      </c>
      <c r="BJ113" s="189" t="s">
        <v>7602</v>
      </c>
      <c r="BK113" s="189">
        <v>2556</v>
      </c>
      <c r="BL113" s="189" t="s">
        <v>7590</v>
      </c>
      <c r="BM113" s="189" t="s">
        <v>19</v>
      </c>
      <c r="BN113" s="189">
        <v>3</v>
      </c>
      <c r="BO113" s="189" t="s">
        <v>7601</v>
      </c>
      <c r="BP113" s="186" t="s">
        <v>7590</v>
      </c>
      <c r="BQ113" s="190">
        <v>44981</v>
      </c>
      <c r="BR113" s="188" t="s">
        <v>744</v>
      </c>
      <c r="BS113" s="182" t="s">
        <v>14</v>
      </c>
      <c r="BT113" s="182" t="s">
        <v>742</v>
      </c>
      <c r="BU113" s="182" t="s">
        <v>30</v>
      </c>
      <c r="BV113" s="182">
        <v>2</v>
      </c>
      <c r="BW113" s="182" t="s">
        <v>743</v>
      </c>
      <c r="BX113" s="182" t="s">
        <v>742</v>
      </c>
      <c r="BY113" s="179">
        <v>43606</v>
      </c>
      <c r="BZ113" s="189" t="s">
        <v>745</v>
      </c>
      <c r="CA113" s="189" t="s">
        <v>14</v>
      </c>
      <c r="CB113" s="189" t="s">
        <v>742</v>
      </c>
      <c r="CC113" s="189" t="s">
        <v>30</v>
      </c>
      <c r="CD113" s="189">
        <v>2</v>
      </c>
      <c r="CE113" s="189" t="s">
        <v>743</v>
      </c>
      <c r="CF113" s="189" t="s">
        <v>742</v>
      </c>
      <c r="CG113" s="190">
        <v>43606</v>
      </c>
      <c r="CH113" s="188" t="s">
        <v>10073</v>
      </c>
      <c r="CI113" s="189" t="e">
        <v>#N/A</v>
      </c>
      <c r="CJ113" s="189" t="e">
        <v>#N/A</v>
      </c>
      <c r="CK113" s="189" t="e">
        <v>#N/A</v>
      </c>
      <c r="CL113" s="189" t="e">
        <v>#N/A</v>
      </c>
      <c r="CM113" s="189" t="e">
        <v>#N/A</v>
      </c>
      <c r="CN113" s="189" t="e">
        <v>#N/A</v>
      </c>
      <c r="CO113" s="191" t="e">
        <v>#N/A</v>
      </c>
      <c r="CP113" s="189" t="s">
        <v>748</v>
      </c>
      <c r="CQ113" s="182" t="s">
        <v>14</v>
      </c>
      <c r="CR113" s="182" t="s">
        <v>742</v>
      </c>
      <c r="CS113" s="182" t="s">
        <v>30</v>
      </c>
      <c r="CT113" s="182">
        <v>2</v>
      </c>
      <c r="CU113" s="182" t="s">
        <v>743</v>
      </c>
      <c r="CV113" s="182" t="s">
        <v>742</v>
      </c>
      <c r="CW113" s="179">
        <v>43606</v>
      </c>
      <c r="CX113" s="189" t="s">
        <v>7605</v>
      </c>
      <c r="CY113" s="186">
        <v>19466000</v>
      </c>
      <c r="CZ113" s="186" t="s">
        <v>7590</v>
      </c>
      <c r="DA113" s="186" t="s">
        <v>2025</v>
      </c>
      <c r="DB113" s="186">
        <v>2</v>
      </c>
      <c r="DC113" s="186" t="s">
        <v>7606</v>
      </c>
      <c r="DD113" s="186" t="s">
        <v>7590</v>
      </c>
      <c r="DE113" s="192">
        <v>44981</v>
      </c>
      <c r="DF113" s="188" t="s">
        <v>7607</v>
      </c>
      <c r="DG113" s="178">
        <v>50168000</v>
      </c>
      <c r="DH113" s="182" t="s">
        <v>7590</v>
      </c>
      <c r="DI113" s="182" t="s">
        <v>2025</v>
      </c>
      <c r="DJ113" s="182">
        <v>2</v>
      </c>
      <c r="DK113" s="182" t="s">
        <v>7606</v>
      </c>
      <c r="DL113" s="182" t="s">
        <v>7590</v>
      </c>
      <c r="DM113" s="179">
        <v>44981</v>
      </c>
      <c r="DN113" s="189" t="s">
        <v>7608</v>
      </c>
      <c r="DO113" s="186">
        <v>19811000</v>
      </c>
      <c r="DP113" s="189" t="s">
        <v>7590</v>
      </c>
      <c r="DQ113" s="189" t="s">
        <v>2025</v>
      </c>
      <c r="DR113" s="189">
        <v>2</v>
      </c>
      <c r="DS113" s="189" t="s">
        <v>7606</v>
      </c>
      <c r="DT113" s="189" t="s">
        <v>7590</v>
      </c>
      <c r="DU113" s="190">
        <v>44981</v>
      </c>
      <c r="DV113" s="188" t="s">
        <v>7609</v>
      </c>
      <c r="DW113" s="178">
        <v>13038000</v>
      </c>
      <c r="DX113" s="182" t="s">
        <v>7590</v>
      </c>
      <c r="DY113" s="182" t="s">
        <v>2025</v>
      </c>
      <c r="DZ113" s="182">
        <v>2</v>
      </c>
      <c r="EA113" s="182" t="s">
        <v>7606</v>
      </c>
      <c r="EB113" s="182" t="s">
        <v>7590</v>
      </c>
      <c r="EC113" s="179">
        <v>44981</v>
      </c>
      <c r="ED113" s="189" t="s">
        <v>7610</v>
      </c>
      <c r="EE113" s="186">
        <v>6301000</v>
      </c>
      <c r="EF113" s="189" t="s">
        <v>7590</v>
      </c>
      <c r="EG113" s="189" t="s">
        <v>2025</v>
      </c>
      <c r="EH113" s="189">
        <v>2</v>
      </c>
      <c r="EI113" s="189" t="s">
        <v>7606</v>
      </c>
      <c r="EJ113" s="189" t="s">
        <v>7590</v>
      </c>
      <c r="EK113" s="190">
        <v>44981</v>
      </c>
      <c r="EL113" s="188" t="s">
        <v>7611</v>
      </c>
      <c r="EM113" s="178">
        <v>127000</v>
      </c>
      <c r="EN113" s="182" t="s">
        <v>7590</v>
      </c>
      <c r="EO113" s="182" t="s">
        <v>2025</v>
      </c>
      <c r="EP113" s="182">
        <v>2</v>
      </c>
      <c r="EQ113" s="182" t="s">
        <v>7606</v>
      </c>
      <c r="ER113" s="182" t="s">
        <v>7590</v>
      </c>
      <c r="ES113" s="179">
        <v>44981</v>
      </c>
      <c r="ET113" s="189" t="s">
        <v>7604</v>
      </c>
      <c r="EU113" s="189">
        <v>830910</v>
      </c>
      <c r="EV113" s="189" t="s">
        <v>7590</v>
      </c>
      <c r="EW113" s="189" t="s">
        <v>19</v>
      </c>
      <c r="EX113" s="189">
        <v>3</v>
      </c>
      <c r="EY113" s="189" t="s">
        <v>7603</v>
      </c>
      <c r="EZ113" s="189" t="s">
        <v>7590</v>
      </c>
      <c r="FA113" s="190">
        <v>44981</v>
      </c>
      <c r="FB113" s="188" t="s">
        <v>747</v>
      </c>
      <c r="FC113" s="182">
        <v>5</v>
      </c>
      <c r="FD113" s="182" t="s">
        <v>742</v>
      </c>
      <c r="FE113" s="182" t="s">
        <v>30</v>
      </c>
      <c r="FF113" s="182">
        <v>2</v>
      </c>
      <c r="FG113" s="182" t="s">
        <v>746</v>
      </c>
      <c r="FH113" s="182" t="s">
        <v>742</v>
      </c>
      <c r="FI113" s="179">
        <v>43606</v>
      </c>
      <c r="FJ113" s="188" t="s">
        <v>10074</v>
      </c>
      <c r="FK113" s="189" t="e">
        <v>#N/A</v>
      </c>
      <c r="FL113" s="189" t="e">
        <v>#N/A</v>
      </c>
      <c r="FM113" s="189" t="e">
        <v>#N/A</v>
      </c>
      <c r="FN113" s="189" t="e">
        <v>#N/A</v>
      </c>
      <c r="FO113" s="189" t="e">
        <v>#N/A</v>
      </c>
      <c r="FP113" s="186" t="e">
        <v>#N/A</v>
      </c>
      <c r="FQ113" s="187" t="e">
        <v>#N/A</v>
      </c>
      <c r="FR113" s="188" t="s">
        <v>1154</v>
      </c>
      <c r="FS113" s="182" t="s">
        <v>14</v>
      </c>
      <c r="FT113" s="182" t="s">
        <v>14</v>
      </c>
      <c r="FU113" s="182" t="s">
        <v>14</v>
      </c>
      <c r="FV113" s="182" t="s">
        <v>14</v>
      </c>
      <c r="FW113" s="182" t="s">
        <v>14</v>
      </c>
      <c r="FX113" s="182" t="s">
        <v>14</v>
      </c>
      <c r="FY113" s="179">
        <v>44015</v>
      </c>
      <c r="FZ113" s="189" t="s">
        <v>3961</v>
      </c>
      <c r="GA113" s="189">
        <v>1</v>
      </c>
      <c r="GB113" s="189" t="s">
        <v>2699</v>
      </c>
      <c r="GC113" s="189" t="s">
        <v>30</v>
      </c>
      <c r="GD113" s="189">
        <v>2</v>
      </c>
      <c r="GE113" s="189" t="s">
        <v>14</v>
      </c>
      <c r="GF113" s="189" t="s">
        <v>14</v>
      </c>
      <c r="GG113" s="190">
        <v>44865</v>
      </c>
      <c r="GH113" s="188" t="s">
        <v>3967</v>
      </c>
      <c r="GI113" s="182">
        <v>3</v>
      </c>
      <c r="GJ113" s="182" t="s">
        <v>2699</v>
      </c>
      <c r="GK113" s="182" t="s">
        <v>30</v>
      </c>
      <c r="GL113" s="182">
        <v>2</v>
      </c>
      <c r="GM113" s="182" t="s">
        <v>14</v>
      </c>
      <c r="GN113" s="182" t="s">
        <v>14</v>
      </c>
      <c r="GO113" s="179">
        <v>44865</v>
      </c>
      <c r="GP113" s="189" t="s">
        <v>3962</v>
      </c>
      <c r="GQ113" s="189">
        <v>2</v>
      </c>
      <c r="GR113" s="189" t="s">
        <v>2699</v>
      </c>
      <c r="GS113" s="189" t="s">
        <v>30</v>
      </c>
      <c r="GT113" s="189">
        <v>2</v>
      </c>
      <c r="GU113" s="189" t="s">
        <v>14</v>
      </c>
      <c r="GV113" s="189" t="s">
        <v>14</v>
      </c>
      <c r="GW113" s="190">
        <v>44865</v>
      </c>
      <c r="GX113" s="188" t="s">
        <v>3968</v>
      </c>
      <c r="GY113" s="182">
        <v>0</v>
      </c>
      <c r="GZ113" s="182" t="s">
        <v>2699</v>
      </c>
      <c r="HA113" s="182" t="s">
        <v>30</v>
      </c>
      <c r="HB113" s="182">
        <v>2</v>
      </c>
      <c r="HC113" s="182" t="s">
        <v>14</v>
      </c>
      <c r="HD113" s="182" t="s">
        <v>14</v>
      </c>
      <c r="HE113" s="179">
        <v>44865</v>
      </c>
      <c r="HF113" s="189" t="s">
        <v>3960</v>
      </c>
      <c r="HG113" s="189">
        <v>3</v>
      </c>
      <c r="HH113" s="189" t="s">
        <v>2699</v>
      </c>
      <c r="HI113" s="189" t="s">
        <v>30</v>
      </c>
      <c r="HJ113" s="189">
        <v>2</v>
      </c>
      <c r="HK113" s="189" t="s">
        <v>14</v>
      </c>
      <c r="HL113" s="189" t="s">
        <v>14</v>
      </c>
      <c r="HM113" s="190">
        <v>44865</v>
      </c>
      <c r="HN113" s="188" t="s">
        <v>3966</v>
      </c>
      <c r="HO113" s="182">
        <v>3</v>
      </c>
      <c r="HP113" s="182" t="s">
        <v>2699</v>
      </c>
      <c r="HQ113" s="182" t="s">
        <v>30</v>
      </c>
      <c r="HR113" s="182">
        <v>2</v>
      </c>
      <c r="HS113" s="182" t="s">
        <v>14</v>
      </c>
      <c r="HT113" s="182" t="s">
        <v>14</v>
      </c>
      <c r="HU113" s="179">
        <v>44865</v>
      </c>
      <c r="HV113" s="189" t="s">
        <v>3963</v>
      </c>
      <c r="HW113" s="189">
        <v>3</v>
      </c>
      <c r="HX113" s="189" t="s">
        <v>2699</v>
      </c>
      <c r="HY113" s="189" t="s">
        <v>30</v>
      </c>
      <c r="HZ113" s="189">
        <v>2</v>
      </c>
      <c r="IA113" s="189" t="s">
        <v>14</v>
      </c>
      <c r="IB113" s="189" t="s">
        <v>14</v>
      </c>
      <c r="IC113" s="190">
        <v>44865</v>
      </c>
      <c r="ID113" s="188" t="s">
        <v>3965</v>
      </c>
      <c r="IE113" s="182">
        <v>3</v>
      </c>
      <c r="IF113" s="182" t="s">
        <v>2699</v>
      </c>
      <c r="IG113" s="182" t="s">
        <v>30</v>
      </c>
      <c r="IH113" s="182">
        <v>2</v>
      </c>
      <c r="II113" s="182" t="s">
        <v>14</v>
      </c>
      <c r="IJ113" s="182" t="s">
        <v>14</v>
      </c>
      <c r="IK113" s="179">
        <v>44865</v>
      </c>
      <c r="IL113" s="189" t="s">
        <v>3964</v>
      </c>
      <c r="IM113" s="189">
        <v>0</v>
      </c>
      <c r="IN113" s="189" t="s">
        <v>2699</v>
      </c>
      <c r="IO113" s="189" t="s">
        <v>30</v>
      </c>
      <c r="IP113" s="189">
        <v>2</v>
      </c>
      <c r="IQ113" s="189" t="s">
        <v>14</v>
      </c>
      <c r="IR113" s="189" t="s">
        <v>14</v>
      </c>
      <c r="IS113" s="190">
        <v>44865</v>
      </c>
    </row>
    <row r="114" spans="1:253" s="283" customFormat="1" ht="12.95" customHeight="1" x14ac:dyDescent="0.2">
      <c r="A114" s="283" t="s">
        <v>727</v>
      </c>
      <c r="B114" s="283">
        <v>0</v>
      </c>
      <c r="C114" s="283" t="s">
        <v>728</v>
      </c>
      <c r="D114" s="283" t="s">
        <v>729</v>
      </c>
      <c r="E114" s="283" t="s">
        <v>9643</v>
      </c>
      <c r="F114" s="283" t="s">
        <v>8375</v>
      </c>
      <c r="G114" s="177">
        <v>95475000</v>
      </c>
      <c r="H114" s="178" t="s">
        <v>8373</v>
      </c>
      <c r="I114" s="178" t="s">
        <v>74</v>
      </c>
      <c r="J114" s="178">
        <v>1</v>
      </c>
      <c r="K114" s="178" t="s">
        <v>8374</v>
      </c>
      <c r="L114" s="178" t="s">
        <v>8373</v>
      </c>
      <c r="M114" s="179">
        <v>44985</v>
      </c>
      <c r="N114" s="188" t="s">
        <v>8377</v>
      </c>
      <c r="O114" s="180">
        <v>180868</v>
      </c>
      <c r="P114" s="180" t="s">
        <v>8373</v>
      </c>
      <c r="Q114" s="180" t="s">
        <v>2025</v>
      </c>
      <c r="R114" s="180">
        <v>2</v>
      </c>
      <c r="S114" s="180" t="s">
        <v>8376</v>
      </c>
      <c r="T114" s="180" t="s">
        <v>8373</v>
      </c>
      <c r="U114" s="181">
        <v>44985</v>
      </c>
      <c r="V114" s="188" t="s">
        <v>8379</v>
      </c>
      <c r="W114" s="178">
        <v>38031000</v>
      </c>
      <c r="X114" s="178" t="s">
        <v>8373</v>
      </c>
      <c r="Y114" s="178" t="s">
        <v>2025</v>
      </c>
      <c r="Z114" s="178">
        <v>2</v>
      </c>
      <c r="AA114" s="178" t="s">
        <v>8378</v>
      </c>
      <c r="AB114" s="178" t="s">
        <v>8373</v>
      </c>
      <c r="AC114" s="179">
        <v>44985</v>
      </c>
      <c r="AD114" s="188" t="s">
        <v>8381</v>
      </c>
      <c r="AE114" s="186">
        <v>8990000</v>
      </c>
      <c r="AF114" s="186" t="s">
        <v>8373</v>
      </c>
      <c r="AG114" s="186" t="s">
        <v>2025</v>
      </c>
      <c r="AH114" s="186">
        <v>2</v>
      </c>
      <c r="AI114" s="186" t="s">
        <v>8380</v>
      </c>
      <c r="AJ114" s="186" t="s">
        <v>8373</v>
      </c>
      <c r="AK114" s="187">
        <v>44985</v>
      </c>
      <c r="AL114" s="188" t="s">
        <v>8383</v>
      </c>
      <c r="AM114" s="178">
        <v>490000</v>
      </c>
      <c r="AN114" s="178" t="s">
        <v>8373</v>
      </c>
      <c r="AO114" s="178" t="s">
        <v>2025</v>
      </c>
      <c r="AP114" s="178">
        <v>2</v>
      </c>
      <c r="AQ114" s="178" t="s">
        <v>8382</v>
      </c>
      <c r="AR114" s="178" t="s">
        <v>8373</v>
      </c>
      <c r="AS114" s="179">
        <v>44985</v>
      </c>
      <c r="AT114" s="189" t="s">
        <v>736</v>
      </c>
      <c r="AU114" s="186" t="s">
        <v>14</v>
      </c>
      <c r="AV114" s="186" t="s">
        <v>14</v>
      </c>
      <c r="AW114" s="186" t="s">
        <v>14</v>
      </c>
      <c r="AX114" s="186" t="s">
        <v>14</v>
      </c>
      <c r="AY114" s="186" t="s">
        <v>14</v>
      </c>
      <c r="AZ114" s="186" t="s">
        <v>14</v>
      </c>
      <c r="BA114" s="187">
        <v>43603</v>
      </c>
      <c r="BB114" s="188" t="s">
        <v>735</v>
      </c>
      <c r="BC114" s="178" t="s">
        <v>14</v>
      </c>
      <c r="BD114" s="178" t="s">
        <v>14</v>
      </c>
      <c r="BE114" s="178" t="s">
        <v>14</v>
      </c>
      <c r="BF114" s="178" t="s">
        <v>14</v>
      </c>
      <c r="BG114" s="178" t="s">
        <v>14</v>
      </c>
      <c r="BH114" s="178" t="s">
        <v>14</v>
      </c>
      <c r="BI114" s="179">
        <v>43603</v>
      </c>
      <c r="BJ114" s="189" t="s">
        <v>8385</v>
      </c>
      <c r="BK114" s="189">
        <v>188</v>
      </c>
      <c r="BL114" s="189" t="s">
        <v>8373</v>
      </c>
      <c r="BM114" s="189" t="s">
        <v>19</v>
      </c>
      <c r="BN114" s="189">
        <v>3</v>
      </c>
      <c r="BO114" s="189" t="s">
        <v>8384</v>
      </c>
      <c r="BP114" s="186" t="s">
        <v>8373</v>
      </c>
      <c r="BQ114" s="190">
        <v>44985</v>
      </c>
      <c r="BR114" s="188" t="s">
        <v>730</v>
      </c>
      <c r="BS114" s="182" t="s">
        <v>14</v>
      </c>
      <c r="BT114" s="182" t="s">
        <v>14</v>
      </c>
      <c r="BU114" s="182" t="s">
        <v>14</v>
      </c>
      <c r="BV114" s="182" t="s">
        <v>14</v>
      </c>
      <c r="BW114" s="182" t="s">
        <v>14</v>
      </c>
      <c r="BX114" s="182" t="s">
        <v>14</v>
      </c>
      <c r="BY114" s="179">
        <v>43603</v>
      </c>
      <c r="BZ114" s="189" t="s">
        <v>731</v>
      </c>
      <c r="CA114" s="189" t="s">
        <v>14</v>
      </c>
      <c r="CB114" s="189" t="s">
        <v>14</v>
      </c>
      <c r="CC114" s="189" t="s">
        <v>14</v>
      </c>
      <c r="CD114" s="189" t="s">
        <v>14</v>
      </c>
      <c r="CE114" s="189" t="s">
        <v>14</v>
      </c>
      <c r="CF114" s="189" t="s">
        <v>14</v>
      </c>
      <c r="CG114" s="190">
        <v>43603</v>
      </c>
      <c r="CH114" s="188" t="s">
        <v>10075</v>
      </c>
      <c r="CI114" s="189" t="e">
        <v>#N/A</v>
      </c>
      <c r="CJ114" s="189" t="e">
        <v>#N/A</v>
      </c>
      <c r="CK114" s="189" t="e">
        <v>#N/A</v>
      </c>
      <c r="CL114" s="189" t="e">
        <v>#N/A</v>
      </c>
      <c r="CM114" s="189" t="e">
        <v>#N/A</v>
      </c>
      <c r="CN114" s="189" t="e">
        <v>#N/A</v>
      </c>
      <c r="CO114" s="191" t="e">
        <v>#N/A</v>
      </c>
      <c r="CP114" s="189" t="s">
        <v>734</v>
      </c>
      <c r="CQ114" s="182" t="s">
        <v>14</v>
      </c>
      <c r="CR114" s="182" t="s">
        <v>14</v>
      </c>
      <c r="CS114" s="182" t="s">
        <v>14</v>
      </c>
      <c r="CT114" s="182" t="s">
        <v>14</v>
      </c>
      <c r="CU114" s="182" t="s">
        <v>14</v>
      </c>
      <c r="CV114" s="182" t="s">
        <v>14</v>
      </c>
      <c r="CW114" s="179">
        <v>43603</v>
      </c>
      <c r="CX114" s="189" t="s">
        <v>8387</v>
      </c>
      <c r="CY114" s="186">
        <v>203000</v>
      </c>
      <c r="CZ114" s="186" t="s">
        <v>8373</v>
      </c>
      <c r="DA114" s="186" t="s">
        <v>19</v>
      </c>
      <c r="DB114" s="186">
        <v>3</v>
      </c>
      <c r="DC114" s="186" t="s">
        <v>8388</v>
      </c>
      <c r="DD114" s="186" t="s">
        <v>8373</v>
      </c>
      <c r="DE114" s="192">
        <v>44985</v>
      </c>
      <c r="DF114" s="188" t="s">
        <v>8389</v>
      </c>
      <c r="DG114" s="178">
        <v>29041000</v>
      </c>
      <c r="DH114" s="182" t="s">
        <v>8373</v>
      </c>
      <c r="DI114" s="182" t="s">
        <v>19</v>
      </c>
      <c r="DJ114" s="182">
        <v>3</v>
      </c>
      <c r="DK114" s="182" t="s">
        <v>8388</v>
      </c>
      <c r="DL114" s="182" t="s">
        <v>8373</v>
      </c>
      <c r="DM114" s="179">
        <v>44985</v>
      </c>
      <c r="DN114" s="189" t="s">
        <v>8390</v>
      </c>
      <c r="DO114" s="186">
        <v>8787000</v>
      </c>
      <c r="DP114" s="189" t="s">
        <v>8373</v>
      </c>
      <c r="DQ114" s="189" t="s">
        <v>19</v>
      </c>
      <c r="DR114" s="189">
        <v>3</v>
      </c>
      <c r="DS114" s="189" t="s">
        <v>8388</v>
      </c>
      <c r="DT114" s="189" t="s">
        <v>8373</v>
      </c>
      <c r="DU114" s="190">
        <v>44985</v>
      </c>
      <c r="DV114" s="188" t="s">
        <v>8391</v>
      </c>
      <c r="DW114" s="178">
        <v>167000</v>
      </c>
      <c r="DX114" s="182" t="s">
        <v>8373</v>
      </c>
      <c r="DY114" s="182" t="s">
        <v>19</v>
      </c>
      <c r="DZ114" s="182">
        <v>3</v>
      </c>
      <c r="EA114" s="182" t="s">
        <v>8388</v>
      </c>
      <c r="EB114" s="182" t="s">
        <v>8373</v>
      </c>
      <c r="EC114" s="179">
        <v>44985</v>
      </c>
      <c r="ED114" s="189" t="s">
        <v>8392</v>
      </c>
      <c r="EE114" s="186">
        <v>36000</v>
      </c>
      <c r="EF114" s="189" t="s">
        <v>8373</v>
      </c>
      <c r="EG114" s="189" t="s">
        <v>19</v>
      </c>
      <c r="EH114" s="189">
        <v>3</v>
      </c>
      <c r="EI114" s="189" t="s">
        <v>8388</v>
      </c>
      <c r="EJ114" s="189" t="s">
        <v>8373</v>
      </c>
      <c r="EK114" s="190">
        <v>44985</v>
      </c>
      <c r="EL114" s="188" t="s">
        <v>8393</v>
      </c>
      <c r="EM114" s="178">
        <v>0</v>
      </c>
      <c r="EN114" s="182" t="s">
        <v>8373</v>
      </c>
      <c r="EO114" s="182" t="s">
        <v>19</v>
      </c>
      <c r="EP114" s="182">
        <v>3</v>
      </c>
      <c r="EQ114" s="182" t="s">
        <v>8388</v>
      </c>
      <c r="ER114" s="182" t="s">
        <v>8373</v>
      </c>
      <c r="ES114" s="179">
        <v>44985</v>
      </c>
      <c r="ET114" s="189" t="s">
        <v>8386</v>
      </c>
      <c r="EU114" s="189">
        <v>40788</v>
      </c>
      <c r="EV114" s="189" t="s">
        <v>8373</v>
      </c>
      <c r="EW114" s="189" t="s">
        <v>19</v>
      </c>
      <c r="EX114" s="189">
        <v>3</v>
      </c>
      <c r="EY114" s="189" t="s">
        <v>8384</v>
      </c>
      <c r="EZ114" s="189" t="s">
        <v>8373</v>
      </c>
      <c r="FA114" s="190">
        <v>44985</v>
      </c>
      <c r="FB114" s="188" t="s">
        <v>733</v>
      </c>
      <c r="FC114" s="182">
        <v>2</v>
      </c>
      <c r="FD114" s="182" t="s">
        <v>14</v>
      </c>
      <c r="FE114" s="182" t="s">
        <v>14</v>
      </c>
      <c r="FF114" s="182" t="s">
        <v>14</v>
      </c>
      <c r="FG114" s="182" t="s">
        <v>732</v>
      </c>
      <c r="FH114" s="182" t="s">
        <v>14</v>
      </c>
      <c r="FI114" s="179">
        <v>43603</v>
      </c>
      <c r="FJ114" s="188" t="s">
        <v>737</v>
      </c>
      <c r="FK114" s="189" t="s">
        <v>14</v>
      </c>
      <c r="FL114" s="189" t="s">
        <v>14</v>
      </c>
      <c r="FM114" s="189" t="s">
        <v>14</v>
      </c>
      <c r="FN114" s="189" t="s">
        <v>14</v>
      </c>
      <c r="FO114" s="189" t="s">
        <v>14</v>
      </c>
      <c r="FP114" s="186" t="s">
        <v>14</v>
      </c>
      <c r="FQ114" s="187">
        <v>43603</v>
      </c>
      <c r="FR114" s="188" t="s">
        <v>738</v>
      </c>
      <c r="FS114" s="182" t="s">
        <v>14</v>
      </c>
      <c r="FT114" s="182" t="s">
        <v>14</v>
      </c>
      <c r="FU114" s="182" t="s">
        <v>14</v>
      </c>
      <c r="FV114" s="182" t="s">
        <v>14</v>
      </c>
      <c r="FW114" s="182" t="s">
        <v>14</v>
      </c>
      <c r="FX114" s="182" t="s">
        <v>14</v>
      </c>
      <c r="FY114" s="179">
        <v>43603</v>
      </c>
      <c r="FZ114" s="189" t="s">
        <v>3970</v>
      </c>
      <c r="GA114" s="189">
        <v>1</v>
      </c>
      <c r="GB114" s="189" t="s">
        <v>2699</v>
      </c>
      <c r="GC114" s="189" t="s">
        <v>30</v>
      </c>
      <c r="GD114" s="189">
        <v>2</v>
      </c>
      <c r="GE114" s="189" t="s">
        <v>14</v>
      </c>
      <c r="GF114" s="189" t="s">
        <v>14</v>
      </c>
      <c r="GG114" s="190">
        <v>44865</v>
      </c>
      <c r="GH114" s="188" t="s">
        <v>3976</v>
      </c>
      <c r="GI114" s="182">
        <v>0</v>
      </c>
      <c r="GJ114" s="182" t="s">
        <v>2699</v>
      </c>
      <c r="GK114" s="182" t="s">
        <v>30</v>
      </c>
      <c r="GL114" s="182">
        <v>2</v>
      </c>
      <c r="GM114" s="182" t="s">
        <v>14</v>
      </c>
      <c r="GN114" s="182" t="s">
        <v>14</v>
      </c>
      <c r="GO114" s="179">
        <v>44865</v>
      </c>
      <c r="GP114" s="189" t="s">
        <v>3971</v>
      </c>
      <c r="GQ114" s="189">
        <v>0</v>
      </c>
      <c r="GR114" s="189" t="s">
        <v>2699</v>
      </c>
      <c r="GS114" s="189" t="s">
        <v>30</v>
      </c>
      <c r="GT114" s="189">
        <v>2</v>
      </c>
      <c r="GU114" s="189" t="s">
        <v>14</v>
      </c>
      <c r="GV114" s="189" t="s">
        <v>14</v>
      </c>
      <c r="GW114" s="190">
        <v>44865</v>
      </c>
      <c r="GX114" s="188" t="s">
        <v>3977</v>
      </c>
      <c r="GY114" s="182">
        <v>0</v>
      </c>
      <c r="GZ114" s="182" t="s">
        <v>2699</v>
      </c>
      <c r="HA114" s="182" t="s">
        <v>30</v>
      </c>
      <c r="HB114" s="182">
        <v>2</v>
      </c>
      <c r="HC114" s="182" t="s">
        <v>14</v>
      </c>
      <c r="HD114" s="182" t="s">
        <v>14</v>
      </c>
      <c r="HE114" s="179">
        <v>44865</v>
      </c>
      <c r="HF114" s="189" t="s">
        <v>3969</v>
      </c>
      <c r="HG114" s="189">
        <v>0</v>
      </c>
      <c r="HH114" s="189" t="s">
        <v>2699</v>
      </c>
      <c r="HI114" s="189" t="s">
        <v>30</v>
      </c>
      <c r="HJ114" s="189">
        <v>2</v>
      </c>
      <c r="HK114" s="189" t="s">
        <v>14</v>
      </c>
      <c r="HL114" s="189" t="s">
        <v>14</v>
      </c>
      <c r="HM114" s="190">
        <v>44865</v>
      </c>
      <c r="HN114" s="188" t="s">
        <v>3975</v>
      </c>
      <c r="HO114" s="182">
        <v>1</v>
      </c>
      <c r="HP114" s="182" t="s">
        <v>2699</v>
      </c>
      <c r="HQ114" s="182" t="s">
        <v>30</v>
      </c>
      <c r="HR114" s="182">
        <v>2</v>
      </c>
      <c r="HS114" s="182" t="s">
        <v>14</v>
      </c>
      <c r="HT114" s="182" t="s">
        <v>14</v>
      </c>
      <c r="HU114" s="179">
        <v>44865</v>
      </c>
      <c r="HV114" s="189" t="s">
        <v>3972</v>
      </c>
      <c r="HW114" s="189">
        <v>0</v>
      </c>
      <c r="HX114" s="189" t="s">
        <v>2699</v>
      </c>
      <c r="HY114" s="189" t="s">
        <v>30</v>
      </c>
      <c r="HZ114" s="189">
        <v>2</v>
      </c>
      <c r="IA114" s="189" t="s">
        <v>14</v>
      </c>
      <c r="IB114" s="189" t="s">
        <v>14</v>
      </c>
      <c r="IC114" s="190">
        <v>44865</v>
      </c>
      <c r="ID114" s="188" t="s">
        <v>3974</v>
      </c>
      <c r="IE114" s="182">
        <v>3</v>
      </c>
      <c r="IF114" s="182" t="s">
        <v>2699</v>
      </c>
      <c r="IG114" s="182" t="s">
        <v>30</v>
      </c>
      <c r="IH114" s="182">
        <v>2</v>
      </c>
      <c r="II114" s="182" t="s">
        <v>14</v>
      </c>
      <c r="IJ114" s="182" t="s">
        <v>14</v>
      </c>
      <c r="IK114" s="179">
        <v>44865</v>
      </c>
      <c r="IL114" s="189" t="s">
        <v>3973</v>
      </c>
      <c r="IM114" s="189">
        <v>0</v>
      </c>
      <c r="IN114" s="189" t="s">
        <v>2699</v>
      </c>
      <c r="IO114" s="189" t="s">
        <v>30</v>
      </c>
      <c r="IP114" s="189">
        <v>2</v>
      </c>
      <c r="IQ114" s="189" t="s">
        <v>14</v>
      </c>
      <c r="IR114" s="189" t="s">
        <v>14</v>
      </c>
      <c r="IS114" s="190">
        <v>44865</v>
      </c>
    </row>
    <row r="115" spans="1:253" s="283" customFormat="1" ht="12.95" customHeight="1" x14ac:dyDescent="0.2">
      <c r="A115" s="283" t="s">
        <v>2287</v>
      </c>
      <c r="B115" s="283">
        <v>0</v>
      </c>
      <c r="C115" s="283" t="s">
        <v>2288</v>
      </c>
      <c r="D115" s="283" t="s">
        <v>2289</v>
      </c>
      <c r="E115" s="283" t="s">
        <v>9648</v>
      </c>
      <c r="F115" s="283" t="s">
        <v>7018</v>
      </c>
      <c r="G115" s="177">
        <v>124849000</v>
      </c>
      <c r="H115" s="178" t="s">
        <v>7015</v>
      </c>
      <c r="I115" s="178" t="s">
        <v>30</v>
      </c>
      <c r="J115" s="178">
        <v>2</v>
      </c>
      <c r="K115" s="178" t="s">
        <v>7017</v>
      </c>
      <c r="L115" s="178" t="s">
        <v>7016</v>
      </c>
      <c r="M115" s="179">
        <v>44979</v>
      </c>
      <c r="N115" s="188" t="s">
        <v>7022</v>
      </c>
      <c r="O115" s="180">
        <v>4345946</v>
      </c>
      <c r="P115" s="180" t="s">
        <v>7019</v>
      </c>
      <c r="Q115" s="180" t="s">
        <v>30</v>
      </c>
      <c r="R115" s="180">
        <v>2</v>
      </c>
      <c r="S115" s="180" t="s">
        <v>7021</v>
      </c>
      <c r="T115" s="180" t="s">
        <v>7020</v>
      </c>
      <c r="U115" s="181">
        <v>44979</v>
      </c>
      <c r="V115" s="188" t="s">
        <v>7025</v>
      </c>
      <c r="W115" s="178">
        <v>71270000</v>
      </c>
      <c r="X115" s="178" t="s">
        <v>7023</v>
      </c>
      <c r="Y115" s="178" t="s">
        <v>30</v>
      </c>
      <c r="Z115" s="178">
        <v>2</v>
      </c>
      <c r="AA115" s="178" t="s">
        <v>1496</v>
      </c>
      <c r="AB115" s="178" t="s">
        <v>7024</v>
      </c>
      <c r="AC115" s="179">
        <v>44979</v>
      </c>
      <c r="AD115" s="188" t="s">
        <v>7028</v>
      </c>
      <c r="AE115" s="186">
        <v>1247000</v>
      </c>
      <c r="AF115" s="186" t="s">
        <v>7026</v>
      </c>
      <c r="AG115" s="186" t="s">
        <v>30</v>
      </c>
      <c r="AH115" s="186">
        <v>2</v>
      </c>
      <c r="AI115" s="186" t="s">
        <v>1498</v>
      </c>
      <c r="AJ115" s="186" t="s">
        <v>7027</v>
      </c>
      <c r="AK115" s="187">
        <v>44979</v>
      </c>
      <c r="AL115" s="188" t="s">
        <v>7030</v>
      </c>
      <c r="AM115" s="178">
        <v>1247000</v>
      </c>
      <c r="AN115" s="178" t="s">
        <v>7026</v>
      </c>
      <c r="AO115" s="178" t="s">
        <v>30</v>
      </c>
      <c r="AP115" s="178">
        <v>2</v>
      </c>
      <c r="AQ115" s="178" t="s">
        <v>7029</v>
      </c>
      <c r="AR115" s="178" t="s">
        <v>7027</v>
      </c>
      <c r="AS115" s="179">
        <v>44979</v>
      </c>
      <c r="AT115" s="189" t="s">
        <v>2292</v>
      </c>
      <c r="AU115" s="186" t="s">
        <v>14</v>
      </c>
      <c r="AV115" s="186" t="s">
        <v>2290</v>
      </c>
      <c r="AW115" s="186" t="s">
        <v>14</v>
      </c>
      <c r="AX115" s="186" t="s">
        <v>14</v>
      </c>
      <c r="AY115" s="186" t="s">
        <v>14</v>
      </c>
      <c r="AZ115" s="186" t="s">
        <v>14</v>
      </c>
      <c r="BA115" s="187">
        <v>44801</v>
      </c>
      <c r="BB115" s="188" t="s">
        <v>2291</v>
      </c>
      <c r="BC115" s="178" t="s">
        <v>14</v>
      </c>
      <c r="BD115" s="178" t="s">
        <v>2290</v>
      </c>
      <c r="BE115" s="178" t="s">
        <v>14</v>
      </c>
      <c r="BF115" s="178" t="s">
        <v>14</v>
      </c>
      <c r="BG115" s="178" t="s">
        <v>14</v>
      </c>
      <c r="BH115" s="178" t="s">
        <v>14</v>
      </c>
      <c r="BI115" s="179">
        <v>44801</v>
      </c>
      <c r="BJ115" s="189" t="s">
        <v>7034</v>
      </c>
      <c r="BK115" s="189">
        <v>549</v>
      </c>
      <c r="BL115" s="189" t="s">
        <v>7031</v>
      </c>
      <c r="BM115" s="189" t="s">
        <v>19</v>
      </c>
      <c r="BN115" s="189">
        <v>3</v>
      </c>
      <c r="BO115" s="189" t="s">
        <v>7033</v>
      </c>
      <c r="BP115" s="186" t="s">
        <v>7032</v>
      </c>
      <c r="BQ115" s="190">
        <v>44979</v>
      </c>
      <c r="BR115" s="188" t="s">
        <v>2293</v>
      </c>
      <c r="BS115" s="182" t="s">
        <v>14</v>
      </c>
      <c r="BT115" s="182" t="s">
        <v>14</v>
      </c>
      <c r="BU115" s="182" t="s">
        <v>14</v>
      </c>
      <c r="BV115" s="182" t="s">
        <v>14</v>
      </c>
      <c r="BW115" s="182" t="s">
        <v>14</v>
      </c>
      <c r="BX115" s="182" t="s">
        <v>14</v>
      </c>
      <c r="BY115" s="179">
        <v>44801</v>
      </c>
      <c r="BZ115" s="189" t="s">
        <v>2294</v>
      </c>
      <c r="CA115" s="189" t="s">
        <v>14</v>
      </c>
      <c r="CB115" s="189" t="s">
        <v>14</v>
      </c>
      <c r="CC115" s="189" t="s">
        <v>14</v>
      </c>
      <c r="CD115" s="189" t="s">
        <v>14</v>
      </c>
      <c r="CE115" s="189" t="s">
        <v>14</v>
      </c>
      <c r="CF115" s="189" t="s">
        <v>14</v>
      </c>
      <c r="CG115" s="190">
        <v>44801</v>
      </c>
      <c r="CH115" s="188" t="s">
        <v>10076</v>
      </c>
      <c r="CI115" s="189" t="e">
        <v>#N/A</v>
      </c>
      <c r="CJ115" s="189" t="e">
        <v>#N/A</v>
      </c>
      <c r="CK115" s="189" t="e">
        <v>#N/A</v>
      </c>
      <c r="CL115" s="189" t="e">
        <v>#N/A</v>
      </c>
      <c r="CM115" s="189" t="e">
        <v>#N/A</v>
      </c>
      <c r="CN115" s="189" t="e">
        <v>#N/A</v>
      </c>
      <c r="CO115" s="191" t="e">
        <v>#N/A</v>
      </c>
      <c r="CP115" s="189" t="s">
        <v>2295</v>
      </c>
      <c r="CQ115" s="182" t="s">
        <v>14</v>
      </c>
      <c r="CR115" s="182" t="s">
        <v>14</v>
      </c>
      <c r="CS115" s="182" t="s">
        <v>14</v>
      </c>
      <c r="CT115" s="182" t="s">
        <v>14</v>
      </c>
      <c r="CU115" s="182" t="s">
        <v>14</v>
      </c>
      <c r="CV115" s="182" t="s">
        <v>14</v>
      </c>
      <c r="CW115" s="179">
        <v>44801</v>
      </c>
      <c r="CX115" s="189" t="s">
        <v>7039</v>
      </c>
      <c r="CY115" s="186">
        <v>1247000</v>
      </c>
      <c r="CZ115" s="186" t="s">
        <v>7026</v>
      </c>
      <c r="DA115" s="186" t="s">
        <v>30</v>
      </c>
      <c r="DB115" s="186">
        <v>2</v>
      </c>
      <c r="DC115" s="186" t="s">
        <v>7046</v>
      </c>
      <c r="DD115" s="186" t="s">
        <v>7027</v>
      </c>
      <c r="DE115" s="192">
        <v>44979</v>
      </c>
      <c r="DF115" s="188" t="s">
        <v>7043</v>
      </c>
      <c r="DG115" s="178">
        <v>70023000</v>
      </c>
      <c r="DH115" s="182" t="s">
        <v>7040</v>
      </c>
      <c r="DI115" s="182" t="s">
        <v>30</v>
      </c>
      <c r="DJ115" s="182">
        <v>2</v>
      </c>
      <c r="DK115" s="182" t="s">
        <v>7042</v>
      </c>
      <c r="DL115" s="182" t="s">
        <v>7041</v>
      </c>
      <c r="DM115" s="179">
        <v>44979</v>
      </c>
      <c r="DN115" s="189" t="s">
        <v>7045</v>
      </c>
      <c r="DO115" s="186">
        <v>0</v>
      </c>
      <c r="DP115" s="189" t="s">
        <v>7026</v>
      </c>
      <c r="DQ115" s="189" t="s">
        <v>30</v>
      </c>
      <c r="DR115" s="189">
        <v>2</v>
      </c>
      <c r="DS115" s="189" t="s">
        <v>7044</v>
      </c>
      <c r="DT115" s="189" t="s">
        <v>7027</v>
      </c>
      <c r="DU115" s="190">
        <v>44979</v>
      </c>
      <c r="DV115" s="188" t="s">
        <v>7047</v>
      </c>
      <c r="DW115" s="178">
        <v>1247000</v>
      </c>
      <c r="DX115" s="182" t="s">
        <v>7026</v>
      </c>
      <c r="DY115" s="182" t="s">
        <v>30</v>
      </c>
      <c r="DZ115" s="182">
        <v>2</v>
      </c>
      <c r="EA115" s="182" t="s">
        <v>7046</v>
      </c>
      <c r="EB115" s="182" t="s">
        <v>7027</v>
      </c>
      <c r="EC115" s="179">
        <v>44979</v>
      </c>
      <c r="ED115" s="189" t="s">
        <v>7049</v>
      </c>
      <c r="EE115" s="186">
        <v>0</v>
      </c>
      <c r="EF115" s="189" t="s">
        <v>7026</v>
      </c>
      <c r="EG115" s="189" t="s">
        <v>30</v>
      </c>
      <c r="EH115" s="189">
        <v>2</v>
      </c>
      <c r="EI115" s="189" t="s">
        <v>7048</v>
      </c>
      <c r="EJ115" s="189" t="s">
        <v>7027</v>
      </c>
      <c r="EK115" s="190">
        <v>44979</v>
      </c>
      <c r="EL115" s="188" t="s">
        <v>7051</v>
      </c>
      <c r="EM115" s="178">
        <v>0</v>
      </c>
      <c r="EN115" s="182" t="s">
        <v>7026</v>
      </c>
      <c r="EO115" s="182" t="s">
        <v>30</v>
      </c>
      <c r="EP115" s="182">
        <v>2</v>
      </c>
      <c r="EQ115" s="182" t="s">
        <v>7050</v>
      </c>
      <c r="ER115" s="182" t="s">
        <v>7027</v>
      </c>
      <c r="ES115" s="179">
        <v>44979</v>
      </c>
      <c r="ET115" s="189" t="s">
        <v>7038</v>
      </c>
      <c r="EU115" s="189">
        <v>665</v>
      </c>
      <c r="EV115" s="189" t="s">
        <v>7035</v>
      </c>
      <c r="EW115" s="189" t="s">
        <v>19</v>
      </c>
      <c r="EX115" s="189">
        <v>3</v>
      </c>
      <c r="EY115" s="189" t="s">
        <v>7037</v>
      </c>
      <c r="EZ115" s="189" t="s">
        <v>7036</v>
      </c>
      <c r="FA115" s="190">
        <v>44979</v>
      </c>
      <c r="FB115" s="188" t="s">
        <v>2298</v>
      </c>
      <c r="FC115" s="182">
        <v>4</v>
      </c>
      <c r="FD115" s="182" t="s">
        <v>2296</v>
      </c>
      <c r="FE115" s="182" t="s">
        <v>74</v>
      </c>
      <c r="FF115" s="182">
        <v>1</v>
      </c>
      <c r="FG115" s="182" t="s">
        <v>2115</v>
      </c>
      <c r="FH115" s="182" t="s">
        <v>2297</v>
      </c>
      <c r="FI115" s="179">
        <v>44801</v>
      </c>
      <c r="FJ115" s="188" t="s">
        <v>2299</v>
      </c>
      <c r="FK115" s="189" t="s">
        <v>14</v>
      </c>
      <c r="FL115" s="189" t="s">
        <v>14</v>
      </c>
      <c r="FM115" s="189" t="s">
        <v>14</v>
      </c>
      <c r="FN115" s="189" t="s">
        <v>14</v>
      </c>
      <c r="FO115" s="189" t="s">
        <v>14</v>
      </c>
      <c r="FP115" s="186" t="s">
        <v>14</v>
      </c>
      <c r="FQ115" s="187">
        <v>44801</v>
      </c>
      <c r="FR115" s="188" t="s">
        <v>2300</v>
      </c>
      <c r="FS115" s="182" t="s">
        <v>14</v>
      </c>
      <c r="FT115" s="182" t="s">
        <v>14</v>
      </c>
      <c r="FU115" s="182" t="s">
        <v>14</v>
      </c>
      <c r="FV115" s="182" t="s">
        <v>14</v>
      </c>
      <c r="FW115" s="182" t="s">
        <v>14</v>
      </c>
      <c r="FX115" s="182" t="s">
        <v>14</v>
      </c>
      <c r="FY115" s="179">
        <v>44801</v>
      </c>
      <c r="FZ115" s="189" t="s">
        <v>2890</v>
      </c>
      <c r="GA115" s="189">
        <v>1</v>
      </c>
      <c r="GB115" s="189" t="s">
        <v>2699</v>
      </c>
      <c r="GC115" s="189" t="s">
        <v>30</v>
      </c>
      <c r="GD115" s="189">
        <v>2</v>
      </c>
      <c r="GE115" s="189" t="s">
        <v>14</v>
      </c>
      <c r="GF115" s="189" t="s">
        <v>14</v>
      </c>
      <c r="GG115" s="190">
        <v>44860</v>
      </c>
      <c r="GH115" s="188" t="s">
        <v>2896</v>
      </c>
      <c r="GI115" s="182">
        <v>3</v>
      </c>
      <c r="GJ115" s="182" t="s">
        <v>2699</v>
      </c>
      <c r="GK115" s="182" t="s">
        <v>30</v>
      </c>
      <c r="GL115" s="182">
        <v>2</v>
      </c>
      <c r="GM115" s="182" t="s">
        <v>14</v>
      </c>
      <c r="GN115" s="182" t="s">
        <v>14</v>
      </c>
      <c r="GO115" s="179">
        <v>44860</v>
      </c>
      <c r="GP115" s="189" t="s">
        <v>2891</v>
      </c>
      <c r="GQ115" s="189">
        <v>2</v>
      </c>
      <c r="GR115" s="189" t="s">
        <v>2699</v>
      </c>
      <c r="GS115" s="189" t="s">
        <v>30</v>
      </c>
      <c r="GT115" s="189">
        <v>2</v>
      </c>
      <c r="GU115" s="189" t="s">
        <v>14</v>
      </c>
      <c r="GV115" s="189" t="s">
        <v>14</v>
      </c>
      <c r="GW115" s="190">
        <v>44860</v>
      </c>
      <c r="GX115" s="188" t="s">
        <v>2897</v>
      </c>
      <c r="GY115" s="182">
        <v>0</v>
      </c>
      <c r="GZ115" s="182" t="s">
        <v>2699</v>
      </c>
      <c r="HA115" s="182" t="s">
        <v>30</v>
      </c>
      <c r="HB115" s="182">
        <v>2</v>
      </c>
      <c r="HC115" s="182" t="s">
        <v>14</v>
      </c>
      <c r="HD115" s="182" t="s">
        <v>14</v>
      </c>
      <c r="HE115" s="179">
        <v>44860</v>
      </c>
      <c r="HF115" s="189" t="s">
        <v>2889</v>
      </c>
      <c r="HG115" s="189">
        <v>2</v>
      </c>
      <c r="HH115" s="189" t="s">
        <v>2699</v>
      </c>
      <c r="HI115" s="189" t="s">
        <v>30</v>
      </c>
      <c r="HJ115" s="189">
        <v>2</v>
      </c>
      <c r="HK115" s="189" t="s">
        <v>14</v>
      </c>
      <c r="HL115" s="189" t="s">
        <v>14</v>
      </c>
      <c r="HM115" s="190">
        <v>44860</v>
      </c>
      <c r="HN115" s="188" t="s">
        <v>2895</v>
      </c>
      <c r="HO115" s="182">
        <v>3</v>
      </c>
      <c r="HP115" s="182" t="s">
        <v>2699</v>
      </c>
      <c r="HQ115" s="182" t="s">
        <v>30</v>
      </c>
      <c r="HR115" s="182">
        <v>2</v>
      </c>
      <c r="HS115" s="182" t="s">
        <v>14</v>
      </c>
      <c r="HT115" s="182" t="s">
        <v>14</v>
      </c>
      <c r="HU115" s="179">
        <v>44860</v>
      </c>
      <c r="HV115" s="189" t="s">
        <v>2892</v>
      </c>
      <c r="HW115" s="189">
        <v>2</v>
      </c>
      <c r="HX115" s="189" t="s">
        <v>2699</v>
      </c>
      <c r="HY115" s="189" t="s">
        <v>30</v>
      </c>
      <c r="HZ115" s="189">
        <v>2</v>
      </c>
      <c r="IA115" s="189" t="s">
        <v>14</v>
      </c>
      <c r="IB115" s="189" t="s">
        <v>14</v>
      </c>
      <c r="IC115" s="190">
        <v>44860</v>
      </c>
      <c r="ID115" s="188" t="s">
        <v>2894</v>
      </c>
      <c r="IE115" s="182">
        <v>1</v>
      </c>
      <c r="IF115" s="182" t="s">
        <v>2699</v>
      </c>
      <c r="IG115" s="182" t="s">
        <v>30</v>
      </c>
      <c r="IH115" s="182">
        <v>2</v>
      </c>
      <c r="II115" s="182" t="s">
        <v>14</v>
      </c>
      <c r="IJ115" s="182" t="s">
        <v>14</v>
      </c>
      <c r="IK115" s="179">
        <v>44860</v>
      </c>
      <c r="IL115" s="189" t="s">
        <v>2893</v>
      </c>
      <c r="IM115" s="189">
        <v>2</v>
      </c>
      <c r="IN115" s="189" t="s">
        <v>2699</v>
      </c>
      <c r="IO115" s="189" t="s">
        <v>30</v>
      </c>
      <c r="IP115" s="189">
        <v>2</v>
      </c>
      <c r="IQ115" s="189" t="s">
        <v>14</v>
      </c>
      <c r="IR115" s="189" t="s">
        <v>14</v>
      </c>
      <c r="IS115" s="190">
        <v>44860</v>
      </c>
    </row>
    <row r="116" spans="1:253" s="283" customFormat="1" ht="12.95" customHeight="1" x14ac:dyDescent="0.2">
      <c r="A116" s="283" t="s">
        <v>2301</v>
      </c>
      <c r="B116" s="283">
        <v>0</v>
      </c>
      <c r="C116" s="283" t="s">
        <v>2302</v>
      </c>
      <c r="D116" s="283" t="s">
        <v>2303</v>
      </c>
      <c r="E116" s="283" t="s">
        <v>9651</v>
      </c>
      <c r="F116" s="283" t="s">
        <v>7285</v>
      </c>
      <c r="G116" s="177">
        <v>130572000</v>
      </c>
      <c r="H116" s="178" t="s">
        <v>7282</v>
      </c>
      <c r="I116" s="178" t="s">
        <v>30</v>
      </c>
      <c r="J116" s="178">
        <v>2</v>
      </c>
      <c r="K116" s="178" t="s">
        <v>7284</v>
      </c>
      <c r="L116" s="178" t="s">
        <v>7283</v>
      </c>
      <c r="M116" s="179">
        <v>44979</v>
      </c>
      <c r="N116" s="188" t="s">
        <v>7289</v>
      </c>
      <c r="O116" s="180">
        <v>2928041</v>
      </c>
      <c r="P116" s="180" t="s">
        <v>7286</v>
      </c>
      <c r="Q116" s="180" t="s">
        <v>30</v>
      </c>
      <c r="R116" s="180">
        <v>2</v>
      </c>
      <c r="S116" s="180" t="s">
        <v>7288</v>
      </c>
      <c r="T116" s="180" t="s">
        <v>7287</v>
      </c>
      <c r="U116" s="181">
        <v>44979</v>
      </c>
      <c r="V116" s="188" t="s">
        <v>7292</v>
      </c>
      <c r="W116" s="178">
        <v>95192000</v>
      </c>
      <c r="X116" s="178" t="s">
        <v>7290</v>
      </c>
      <c r="Y116" s="178" t="s">
        <v>30</v>
      </c>
      <c r="Z116" s="178">
        <v>2</v>
      </c>
      <c r="AA116" s="178" t="s">
        <v>1496</v>
      </c>
      <c r="AB116" s="178" t="s">
        <v>7291</v>
      </c>
      <c r="AC116" s="179">
        <v>44979</v>
      </c>
      <c r="AD116" s="188" t="s">
        <v>7295</v>
      </c>
      <c r="AE116" s="186">
        <v>422000</v>
      </c>
      <c r="AF116" s="186" t="s">
        <v>7293</v>
      </c>
      <c r="AG116" s="186" t="s">
        <v>30</v>
      </c>
      <c r="AH116" s="186">
        <v>2</v>
      </c>
      <c r="AI116" s="186" t="s">
        <v>1498</v>
      </c>
      <c r="AJ116" s="186" t="s">
        <v>7294</v>
      </c>
      <c r="AK116" s="187">
        <v>44979</v>
      </c>
      <c r="AL116" s="188" t="s">
        <v>7297</v>
      </c>
      <c r="AM116" s="178">
        <v>422000</v>
      </c>
      <c r="AN116" s="178" t="s">
        <v>7293</v>
      </c>
      <c r="AO116" s="178" t="s">
        <v>30</v>
      </c>
      <c r="AP116" s="178">
        <v>2</v>
      </c>
      <c r="AQ116" s="178" t="s">
        <v>7296</v>
      </c>
      <c r="AR116" s="178" t="s">
        <v>7294</v>
      </c>
      <c r="AS116" s="179">
        <v>44979</v>
      </c>
      <c r="AT116" s="189" t="s">
        <v>2305</v>
      </c>
      <c r="AU116" s="186" t="s">
        <v>14</v>
      </c>
      <c r="AV116" s="186" t="s">
        <v>14</v>
      </c>
      <c r="AW116" s="186" t="s">
        <v>14</v>
      </c>
      <c r="AX116" s="186" t="s">
        <v>14</v>
      </c>
      <c r="AY116" s="186" t="s">
        <v>14</v>
      </c>
      <c r="AZ116" s="186" t="s">
        <v>14</v>
      </c>
      <c r="BA116" s="187">
        <v>44801</v>
      </c>
      <c r="BB116" s="188" t="s">
        <v>2304</v>
      </c>
      <c r="BC116" s="178" t="s">
        <v>14</v>
      </c>
      <c r="BD116" s="178" t="s">
        <v>14</v>
      </c>
      <c r="BE116" s="178" t="s">
        <v>14</v>
      </c>
      <c r="BF116" s="178" t="s">
        <v>14</v>
      </c>
      <c r="BG116" s="178" t="s">
        <v>14</v>
      </c>
      <c r="BH116" s="178" t="s">
        <v>14</v>
      </c>
      <c r="BI116" s="179">
        <v>44801</v>
      </c>
      <c r="BJ116" s="189" t="s">
        <v>7300</v>
      </c>
      <c r="BK116" s="189">
        <v>341</v>
      </c>
      <c r="BL116" s="189" t="s">
        <v>7152</v>
      </c>
      <c r="BM116" s="189" t="s">
        <v>19</v>
      </c>
      <c r="BN116" s="189">
        <v>3</v>
      </c>
      <c r="BO116" s="189" t="s">
        <v>7299</v>
      </c>
      <c r="BP116" s="186" t="s">
        <v>7298</v>
      </c>
      <c r="BQ116" s="190">
        <v>44979</v>
      </c>
      <c r="BR116" s="188" t="s">
        <v>2306</v>
      </c>
      <c r="BS116" s="182" t="s">
        <v>14</v>
      </c>
      <c r="BT116" s="182" t="s">
        <v>14</v>
      </c>
      <c r="BU116" s="182" t="s">
        <v>14</v>
      </c>
      <c r="BV116" s="182" t="s">
        <v>14</v>
      </c>
      <c r="BW116" s="182" t="s">
        <v>14</v>
      </c>
      <c r="BX116" s="182" t="s">
        <v>14</v>
      </c>
      <c r="BY116" s="179">
        <v>44801</v>
      </c>
      <c r="BZ116" s="189" t="s">
        <v>2307</v>
      </c>
      <c r="CA116" s="189" t="s">
        <v>14</v>
      </c>
      <c r="CB116" s="189" t="s">
        <v>14</v>
      </c>
      <c r="CC116" s="189" t="s">
        <v>14</v>
      </c>
      <c r="CD116" s="189" t="s">
        <v>14</v>
      </c>
      <c r="CE116" s="189" t="s">
        <v>14</v>
      </c>
      <c r="CF116" s="189" t="s">
        <v>14</v>
      </c>
      <c r="CG116" s="190">
        <v>44801</v>
      </c>
      <c r="CH116" s="188" t="s">
        <v>10077</v>
      </c>
      <c r="CI116" s="189" t="e">
        <v>#N/A</v>
      </c>
      <c r="CJ116" s="189" t="e">
        <v>#N/A</v>
      </c>
      <c r="CK116" s="189" t="e">
        <v>#N/A</v>
      </c>
      <c r="CL116" s="189" t="e">
        <v>#N/A</v>
      </c>
      <c r="CM116" s="189" t="e">
        <v>#N/A</v>
      </c>
      <c r="CN116" s="189" t="e">
        <v>#N/A</v>
      </c>
      <c r="CO116" s="191" t="e">
        <v>#N/A</v>
      </c>
      <c r="CP116" s="189" t="s">
        <v>2308</v>
      </c>
      <c r="CQ116" s="182" t="s">
        <v>14</v>
      </c>
      <c r="CR116" s="182" t="s">
        <v>14</v>
      </c>
      <c r="CS116" s="182" t="s">
        <v>14</v>
      </c>
      <c r="CT116" s="182" t="s">
        <v>14</v>
      </c>
      <c r="CU116" s="182" t="s">
        <v>14</v>
      </c>
      <c r="CV116" s="182" t="s">
        <v>14</v>
      </c>
      <c r="CW116" s="179">
        <v>44801</v>
      </c>
      <c r="CX116" s="189" t="s">
        <v>7304</v>
      </c>
      <c r="CY116" s="186">
        <v>422000</v>
      </c>
      <c r="CZ116" s="186" t="s">
        <v>7293</v>
      </c>
      <c r="DA116" s="186" t="s">
        <v>30</v>
      </c>
      <c r="DB116" s="186">
        <v>2</v>
      </c>
      <c r="DC116" s="186" t="s">
        <v>7311</v>
      </c>
      <c r="DD116" s="186" t="s">
        <v>7294</v>
      </c>
      <c r="DE116" s="192">
        <v>44979</v>
      </c>
      <c r="DF116" s="188" t="s">
        <v>7308</v>
      </c>
      <c r="DG116" s="178">
        <v>94770000</v>
      </c>
      <c r="DH116" s="182" t="s">
        <v>7305</v>
      </c>
      <c r="DI116" s="182" t="s">
        <v>30</v>
      </c>
      <c r="DJ116" s="182">
        <v>2</v>
      </c>
      <c r="DK116" s="182" t="s">
        <v>7307</v>
      </c>
      <c r="DL116" s="182" t="s">
        <v>7306</v>
      </c>
      <c r="DM116" s="179">
        <v>44979</v>
      </c>
      <c r="DN116" s="189" t="s">
        <v>7310</v>
      </c>
      <c r="DO116" s="186">
        <v>0</v>
      </c>
      <c r="DP116" s="189" t="s">
        <v>7293</v>
      </c>
      <c r="DQ116" s="189" t="s">
        <v>30</v>
      </c>
      <c r="DR116" s="189">
        <v>2</v>
      </c>
      <c r="DS116" s="189" t="s">
        <v>7309</v>
      </c>
      <c r="DT116" s="189" t="s">
        <v>7294</v>
      </c>
      <c r="DU116" s="190">
        <v>44979</v>
      </c>
      <c r="DV116" s="188" t="s">
        <v>7312</v>
      </c>
      <c r="DW116" s="178">
        <v>422000</v>
      </c>
      <c r="DX116" s="182" t="s">
        <v>7293</v>
      </c>
      <c r="DY116" s="182" t="s">
        <v>30</v>
      </c>
      <c r="DZ116" s="182">
        <v>2</v>
      </c>
      <c r="EA116" s="182" t="s">
        <v>7311</v>
      </c>
      <c r="EB116" s="182" t="s">
        <v>7294</v>
      </c>
      <c r="EC116" s="179">
        <v>44979</v>
      </c>
      <c r="ED116" s="189" t="s">
        <v>7314</v>
      </c>
      <c r="EE116" s="186">
        <v>0</v>
      </c>
      <c r="EF116" s="189" t="s">
        <v>7293</v>
      </c>
      <c r="EG116" s="189" t="s">
        <v>30</v>
      </c>
      <c r="EH116" s="189">
        <v>2</v>
      </c>
      <c r="EI116" s="189" t="s">
        <v>7313</v>
      </c>
      <c r="EJ116" s="189" t="s">
        <v>7294</v>
      </c>
      <c r="EK116" s="190">
        <v>44979</v>
      </c>
      <c r="EL116" s="188" t="s">
        <v>7316</v>
      </c>
      <c r="EM116" s="178">
        <v>0</v>
      </c>
      <c r="EN116" s="182" t="s">
        <v>7293</v>
      </c>
      <c r="EO116" s="182" t="s">
        <v>30</v>
      </c>
      <c r="EP116" s="182">
        <v>2</v>
      </c>
      <c r="EQ116" s="182" t="s">
        <v>7315</v>
      </c>
      <c r="ER116" s="182" t="s">
        <v>7294</v>
      </c>
      <c r="ES116" s="179">
        <v>44979</v>
      </c>
      <c r="ET116" s="189" t="s">
        <v>7303</v>
      </c>
      <c r="EU116" s="189">
        <v>703</v>
      </c>
      <c r="EV116" s="189" t="s">
        <v>6974</v>
      </c>
      <c r="EW116" s="189" t="s">
        <v>19</v>
      </c>
      <c r="EX116" s="189">
        <v>3</v>
      </c>
      <c r="EY116" s="189" t="s">
        <v>7302</v>
      </c>
      <c r="EZ116" s="189" t="s">
        <v>7301</v>
      </c>
      <c r="FA116" s="190">
        <v>44979</v>
      </c>
      <c r="FB116" s="188" t="s">
        <v>2311</v>
      </c>
      <c r="FC116" s="182">
        <v>4</v>
      </c>
      <c r="FD116" s="182" t="s">
        <v>2309</v>
      </c>
      <c r="FE116" s="182" t="s">
        <v>74</v>
      </c>
      <c r="FF116" s="182">
        <v>1</v>
      </c>
      <c r="FG116" s="182" t="s">
        <v>2115</v>
      </c>
      <c r="FH116" s="182" t="s">
        <v>2310</v>
      </c>
      <c r="FI116" s="179">
        <v>44801</v>
      </c>
      <c r="FJ116" s="188" t="s">
        <v>2312</v>
      </c>
      <c r="FK116" s="189" t="s">
        <v>14</v>
      </c>
      <c r="FL116" s="189" t="s">
        <v>14</v>
      </c>
      <c r="FM116" s="189" t="s">
        <v>14</v>
      </c>
      <c r="FN116" s="189" t="s">
        <v>14</v>
      </c>
      <c r="FO116" s="189" t="s">
        <v>14</v>
      </c>
      <c r="FP116" s="186" t="s">
        <v>14</v>
      </c>
      <c r="FQ116" s="187">
        <v>44801</v>
      </c>
      <c r="FR116" s="188" t="s">
        <v>2313</v>
      </c>
      <c r="FS116" s="182" t="s">
        <v>14</v>
      </c>
      <c r="FT116" s="182" t="s">
        <v>14</v>
      </c>
      <c r="FU116" s="182" t="s">
        <v>14</v>
      </c>
      <c r="FV116" s="182" t="s">
        <v>14</v>
      </c>
      <c r="FW116" s="182" t="s">
        <v>14</v>
      </c>
      <c r="FX116" s="182" t="s">
        <v>14</v>
      </c>
      <c r="FY116" s="179">
        <v>44801</v>
      </c>
      <c r="FZ116" s="189" t="s">
        <v>2899</v>
      </c>
      <c r="GA116" s="189">
        <v>2</v>
      </c>
      <c r="GB116" s="189" t="s">
        <v>2699</v>
      </c>
      <c r="GC116" s="189" t="s">
        <v>30</v>
      </c>
      <c r="GD116" s="189">
        <v>2</v>
      </c>
      <c r="GE116" s="189" t="s">
        <v>14</v>
      </c>
      <c r="GF116" s="189" t="s">
        <v>14</v>
      </c>
      <c r="GG116" s="190">
        <v>44860</v>
      </c>
      <c r="GH116" s="188" t="s">
        <v>2905</v>
      </c>
      <c r="GI116" s="182">
        <v>2</v>
      </c>
      <c r="GJ116" s="182" t="s">
        <v>2699</v>
      </c>
      <c r="GK116" s="182" t="s">
        <v>30</v>
      </c>
      <c r="GL116" s="182">
        <v>2</v>
      </c>
      <c r="GM116" s="182" t="s">
        <v>14</v>
      </c>
      <c r="GN116" s="182" t="s">
        <v>14</v>
      </c>
      <c r="GO116" s="179">
        <v>44860</v>
      </c>
      <c r="GP116" s="189" t="s">
        <v>2900</v>
      </c>
      <c r="GQ116" s="189">
        <v>1</v>
      </c>
      <c r="GR116" s="189" t="s">
        <v>2699</v>
      </c>
      <c r="GS116" s="189" t="s">
        <v>30</v>
      </c>
      <c r="GT116" s="189">
        <v>2</v>
      </c>
      <c r="GU116" s="189" t="s">
        <v>14</v>
      </c>
      <c r="GV116" s="189" t="s">
        <v>14</v>
      </c>
      <c r="GW116" s="190">
        <v>44860</v>
      </c>
      <c r="GX116" s="188" t="s">
        <v>2906</v>
      </c>
      <c r="GY116" s="182">
        <v>0</v>
      </c>
      <c r="GZ116" s="182" t="s">
        <v>2699</v>
      </c>
      <c r="HA116" s="182" t="s">
        <v>30</v>
      </c>
      <c r="HB116" s="182">
        <v>2</v>
      </c>
      <c r="HC116" s="182" t="s">
        <v>14</v>
      </c>
      <c r="HD116" s="182" t="s">
        <v>14</v>
      </c>
      <c r="HE116" s="179">
        <v>44860</v>
      </c>
      <c r="HF116" s="189" t="s">
        <v>2898</v>
      </c>
      <c r="HG116" s="189">
        <v>1</v>
      </c>
      <c r="HH116" s="189" t="s">
        <v>2699</v>
      </c>
      <c r="HI116" s="189" t="s">
        <v>30</v>
      </c>
      <c r="HJ116" s="189">
        <v>2</v>
      </c>
      <c r="HK116" s="189" t="s">
        <v>14</v>
      </c>
      <c r="HL116" s="189" t="s">
        <v>14</v>
      </c>
      <c r="HM116" s="190">
        <v>44860</v>
      </c>
      <c r="HN116" s="188" t="s">
        <v>2904</v>
      </c>
      <c r="HO116" s="182">
        <v>2</v>
      </c>
      <c r="HP116" s="182" t="s">
        <v>2699</v>
      </c>
      <c r="HQ116" s="182" t="s">
        <v>30</v>
      </c>
      <c r="HR116" s="182">
        <v>2</v>
      </c>
      <c r="HS116" s="182" t="s">
        <v>14</v>
      </c>
      <c r="HT116" s="182" t="s">
        <v>14</v>
      </c>
      <c r="HU116" s="179">
        <v>44860</v>
      </c>
      <c r="HV116" s="189" t="s">
        <v>2901</v>
      </c>
      <c r="HW116" s="189">
        <v>0</v>
      </c>
      <c r="HX116" s="189" t="s">
        <v>2699</v>
      </c>
      <c r="HY116" s="189" t="s">
        <v>30</v>
      </c>
      <c r="HZ116" s="189">
        <v>2</v>
      </c>
      <c r="IA116" s="189" t="s">
        <v>14</v>
      </c>
      <c r="IB116" s="189" t="s">
        <v>14</v>
      </c>
      <c r="IC116" s="190">
        <v>44860</v>
      </c>
      <c r="ID116" s="188" t="s">
        <v>2903</v>
      </c>
      <c r="IE116" s="182">
        <v>1</v>
      </c>
      <c r="IF116" s="182" t="s">
        <v>2699</v>
      </c>
      <c r="IG116" s="182" t="s">
        <v>30</v>
      </c>
      <c r="IH116" s="182">
        <v>2</v>
      </c>
      <c r="II116" s="182" t="s">
        <v>14</v>
      </c>
      <c r="IJ116" s="182" t="s">
        <v>14</v>
      </c>
      <c r="IK116" s="179">
        <v>44860</v>
      </c>
      <c r="IL116" s="189" t="s">
        <v>2902</v>
      </c>
      <c r="IM116" s="189">
        <v>2</v>
      </c>
      <c r="IN116" s="189" t="s">
        <v>2699</v>
      </c>
      <c r="IO116" s="189" t="s">
        <v>30</v>
      </c>
      <c r="IP116" s="189">
        <v>2</v>
      </c>
      <c r="IQ116" s="189" t="s">
        <v>14</v>
      </c>
      <c r="IR116" s="189" t="s">
        <v>14</v>
      </c>
      <c r="IS116" s="190">
        <v>44860</v>
      </c>
    </row>
    <row r="117" spans="1:253" s="283" customFormat="1" ht="12.95" customHeight="1" x14ac:dyDescent="0.2">
      <c r="A117" s="283" t="s">
        <v>713</v>
      </c>
      <c r="B117" s="283">
        <v>0</v>
      </c>
      <c r="C117" s="283" t="s">
        <v>714</v>
      </c>
      <c r="D117" s="283" t="s">
        <v>715</v>
      </c>
      <c r="E117" s="283" t="s">
        <v>9654</v>
      </c>
      <c r="F117" s="283" t="s">
        <v>5673</v>
      </c>
      <c r="G117" s="177">
        <v>227428000</v>
      </c>
      <c r="H117" s="178" t="s">
        <v>5670</v>
      </c>
      <c r="I117" s="178" t="s">
        <v>2025</v>
      </c>
      <c r="J117" s="178">
        <v>2</v>
      </c>
      <c r="K117" s="178" t="s">
        <v>5672</v>
      </c>
      <c r="L117" s="178" t="s">
        <v>5671</v>
      </c>
      <c r="M117" s="179">
        <v>44957</v>
      </c>
      <c r="N117" s="193" t="s">
        <v>5677</v>
      </c>
      <c r="O117" s="180">
        <v>37508</v>
      </c>
      <c r="P117" s="180" t="s">
        <v>5674</v>
      </c>
      <c r="Q117" s="180" t="s">
        <v>74</v>
      </c>
      <c r="R117" s="180">
        <v>1</v>
      </c>
      <c r="S117" s="180" t="s">
        <v>5676</v>
      </c>
      <c r="T117" s="180" t="s">
        <v>5675</v>
      </c>
      <c r="U117" s="181">
        <v>44957</v>
      </c>
      <c r="V117" s="193" t="s">
        <v>8248</v>
      </c>
      <c r="W117" s="178">
        <v>4968000</v>
      </c>
      <c r="X117" s="178" t="s">
        <v>8245</v>
      </c>
      <c r="Y117" s="178" t="s">
        <v>2025</v>
      </c>
      <c r="Z117" s="178">
        <v>2</v>
      </c>
      <c r="AA117" s="178" t="s">
        <v>8247</v>
      </c>
      <c r="AB117" s="178" t="s">
        <v>8246</v>
      </c>
      <c r="AC117" s="179">
        <v>44985</v>
      </c>
      <c r="AD117" s="193" t="s">
        <v>8252</v>
      </c>
      <c r="AE117" s="186">
        <v>4968000</v>
      </c>
      <c r="AF117" s="186" t="s">
        <v>8249</v>
      </c>
      <c r="AG117" s="186" t="s">
        <v>2025</v>
      </c>
      <c r="AH117" s="186">
        <v>2</v>
      </c>
      <c r="AI117" s="186" t="s">
        <v>8251</v>
      </c>
      <c r="AJ117" s="186" t="s">
        <v>8250</v>
      </c>
      <c r="AK117" s="187">
        <v>44985</v>
      </c>
      <c r="AL117" s="193" t="s">
        <v>8254</v>
      </c>
      <c r="AM117" s="178">
        <v>1304000</v>
      </c>
      <c r="AN117" s="178" t="s">
        <v>8234</v>
      </c>
      <c r="AO117" s="178" t="s">
        <v>2025</v>
      </c>
      <c r="AP117" s="178">
        <v>2</v>
      </c>
      <c r="AQ117" s="178" t="s">
        <v>8253</v>
      </c>
      <c r="AR117" s="178" t="s">
        <v>8235</v>
      </c>
      <c r="AS117" s="179">
        <v>44985</v>
      </c>
      <c r="AT117" s="194" t="s">
        <v>902</v>
      </c>
      <c r="AU117" s="186" t="s">
        <v>14</v>
      </c>
      <c r="AV117" s="186" t="s">
        <v>14</v>
      </c>
      <c r="AW117" s="186" t="s">
        <v>14</v>
      </c>
      <c r="AX117" s="186" t="s">
        <v>14</v>
      </c>
      <c r="AY117" s="186" t="s">
        <v>14</v>
      </c>
      <c r="AZ117" s="186" t="s">
        <v>14</v>
      </c>
      <c r="BA117" s="187">
        <v>43798</v>
      </c>
      <c r="BB117" s="193" t="s">
        <v>901</v>
      </c>
      <c r="BC117" s="178" t="s">
        <v>14</v>
      </c>
      <c r="BD117" s="178" t="s">
        <v>14</v>
      </c>
      <c r="BE117" s="178" t="s">
        <v>14</v>
      </c>
      <c r="BF117" s="178" t="s">
        <v>14</v>
      </c>
      <c r="BG117" s="178" t="s">
        <v>14</v>
      </c>
      <c r="BH117" s="178" t="s">
        <v>14</v>
      </c>
      <c r="BI117" s="179">
        <v>43798</v>
      </c>
      <c r="BJ117" s="194" t="s">
        <v>8256</v>
      </c>
      <c r="BK117" s="194">
        <v>361</v>
      </c>
      <c r="BL117" s="194" t="s">
        <v>7893</v>
      </c>
      <c r="BM117" s="194" t="s">
        <v>2025</v>
      </c>
      <c r="BN117" s="194">
        <v>2</v>
      </c>
      <c r="BO117" s="194" t="s">
        <v>8255</v>
      </c>
      <c r="BP117" s="186" t="s">
        <v>1181</v>
      </c>
      <c r="BQ117" s="195">
        <v>44985</v>
      </c>
      <c r="BR117" s="193" t="s">
        <v>716</v>
      </c>
      <c r="BS117" s="196" t="s">
        <v>14</v>
      </c>
      <c r="BT117" s="196">
        <v>0</v>
      </c>
      <c r="BU117" s="196" t="s">
        <v>14</v>
      </c>
      <c r="BV117" s="196" t="s">
        <v>14</v>
      </c>
      <c r="BW117" s="196" t="s">
        <v>14</v>
      </c>
      <c r="BX117" s="196">
        <v>0</v>
      </c>
      <c r="BY117" s="179">
        <v>43585</v>
      </c>
      <c r="BZ117" s="194" t="s">
        <v>717</v>
      </c>
      <c r="CA117" s="194" t="s">
        <v>14</v>
      </c>
      <c r="CB117" s="194" t="s">
        <v>14</v>
      </c>
      <c r="CC117" s="194" t="s">
        <v>14</v>
      </c>
      <c r="CD117" s="194" t="s">
        <v>14</v>
      </c>
      <c r="CE117" s="194" t="s">
        <v>14</v>
      </c>
      <c r="CF117" s="194" t="s">
        <v>14</v>
      </c>
      <c r="CG117" s="195">
        <v>43585</v>
      </c>
      <c r="CH117" s="193" t="s">
        <v>10078</v>
      </c>
      <c r="CI117" s="194" t="e">
        <v>#N/A</v>
      </c>
      <c r="CJ117" s="194" t="e">
        <v>#N/A</v>
      </c>
      <c r="CK117" s="194" t="e">
        <v>#N/A</v>
      </c>
      <c r="CL117" s="194" t="e">
        <v>#N/A</v>
      </c>
      <c r="CM117" s="194" t="e">
        <v>#N/A</v>
      </c>
      <c r="CN117" s="194" t="e">
        <v>#N/A</v>
      </c>
      <c r="CO117" s="197" t="e">
        <v>#N/A</v>
      </c>
      <c r="CP117" s="194" t="s">
        <v>718</v>
      </c>
      <c r="CQ117" s="196" t="s">
        <v>14</v>
      </c>
      <c r="CR117" s="196">
        <v>0</v>
      </c>
      <c r="CS117" s="196" t="s">
        <v>14</v>
      </c>
      <c r="CT117" s="196" t="s">
        <v>14</v>
      </c>
      <c r="CU117" s="196" t="s">
        <v>14</v>
      </c>
      <c r="CV117" s="196">
        <v>0</v>
      </c>
      <c r="CW117" s="179">
        <v>43585</v>
      </c>
      <c r="CX117" s="194" t="s">
        <v>8259</v>
      </c>
      <c r="CY117" s="186">
        <v>3168000</v>
      </c>
      <c r="CZ117" s="186" t="s">
        <v>8245</v>
      </c>
      <c r="DA117" s="186" t="s">
        <v>2025</v>
      </c>
      <c r="DB117" s="186">
        <v>2</v>
      </c>
      <c r="DC117" s="186" t="s">
        <v>5680</v>
      </c>
      <c r="DD117" s="186" t="s">
        <v>8246</v>
      </c>
      <c r="DE117" s="192">
        <v>44985</v>
      </c>
      <c r="DF117" s="193" t="s">
        <v>5681</v>
      </c>
      <c r="DG117" s="178">
        <v>0</v>
      </c>
      <c r="DH117" s="196" t="s">
        <v>5678</v>
      </c>
      <c r="DI117" s="196" t="s">
        <v>2025</v>
      </c>
      <c r="DJ117" s="196">
        <v>2</v>
      </c>
      <c r="DK117" s="196" t="s">
        <v>5680</v>
      </c>
      <c r="DL117" s="196" t="s">
        <v>5679</v>
      </c>
      <c r="DM117" s="179">
        <v>44957</v>
      </c>
      <c r="DN117" s="194" t="s">
        <v>5682</v>
      </c>
      <c r="DO117" s="186">
        <v>1800000</v>
      </c>
      <c r="DP117" s="194" t="s">
        <v>5678</v>
      </c>
      <c r="DQ117" s="194" t="s">
        <v>2025</v>
      </c>
      <c r="DR117" s="194">
        <v>2</v>
      </c>
      <c r="DS117" s="194" t="s">
        <v>5680</v>
      </c>
      <c r="DT117" s="194" t="s">
        <v>5679</v>
      </c>
      <c r="DU117" s="195">
        <v>44957</v>
      </c>
      <c r="DV117" s="193" t="s">
        <v>8260</v>
      </c>
      <c r="DW117" s="178">
        <v>1930000</v>
      </c>
      <c r="DX117" s="196" t="s">
        <v>8245</v>
      </c>
      <c r="DY117" s="196" t="s">
        <v>2025</v>
      </c>
      <c r="DZ117" s="196">
        <v>2</v>
      </c>
      <c r="EA117" s="196" t="s">
        <v>5680</v>
      </c>
      <c r="EB117" s="196" t="s">
        <v>8246</v>
      </c>
      <c r="EC117" s="179">
        <v>44985</v>
      </c>
      <c r="ED117" s="194" t="s">
        <v>5684</v>
      </c>
      <c r="EE117" s="186">
        <v>1238000</v>
      </c>
      <c r="EF117" s="194" t="s">
        <v>5678</v>
      </c>
      <c r="EG117" s="194" t="s">
        <v>2025</v>
      </c>
      <c r="EH117" s="194">
        <v>2</v>
      </c>
      <c r="EI117" s="194" t="s">
        <v>5680</v>
      </c>
      <c r="EJ117" s="194" t="s">
        <v>5683</v>
      </c>
      <c r="EK117" s="195">
        <v>44957</v>
      </c>
      <c r="EL117" s="193" t="s">
        <v>5685</v>
      </c>
      <c r="EM117" s="178">
        <v>0</v>
      </c>
      <c r="EN117" s="196" t="s">
        <v>5678</v>
      </c>
      <c r="EO117" s="196" t="s">
        <v>2025</v>
      </c>
      <c r="EP117" s="196">
        <v>2</v>
      </c>
      <c r="EQ117" s="196" t="s">
        <v>5680</v>
      </c>
      <c r="ER117" s="196" t="s">
        <v>5683</v>
      </c>
      <c r="ES117" s="179">
        <v>44957</v>
      </c>
      <c r="ET117" s="194" t="s">
        <v>8258</v>
      </c>
      <c r="EU117" s="194">
        <v>7881</v>
      </c>
      <c r="EV117" s="194" t="s">
        <v>7893</v>
      </c>
      <c r="EW117" s="194" t="s">
        <v>2025</v>
      </c>
      <c r="EX117" s="194">
        <v>2</v>
      </c>
      <c r="EY117" s="194" t="s">
        <v>8257</v>
      </c>
      <c r="EZ117" s="194" t="s">
        <v>1181</v>
      </c>
      <c r="FA117" s="195">
        <v>44985</v>
      </c>
      <c r="FB117" s="193" t="s">
        <v>1335</v>
      </c>
      <c r="FC117" s="196">
        <v>4</v>
      </c>
      <c r="FD117" s="196" t="s">
        <v>1332</v>
      </c>
      <c r="FE117" s="196" t="s">
        <v>30</v>
      </c>
      <c r="FF117" s="196">
        <v>2</v>
      </c>
      <c r="FG117" s="196" t="s">
        <v>1334</v>
      </c>
      <c r="FH117" s="196" t="s">
        <v>1333</v>
      </c>
      <c r="FI117" s="179">
        <v>44270</v>
      </c>
      <c r="FJ117" s="193" t="s">
        <v>719</v>
      </c>
      <c r="FK117" s="194" t="s">
        <v>14</v>
      </c>
      <c r="FL117" s="194">
        <v>0</v>
      </c>
      <c r="FM117" s="194" t="s">
        <v>14</v>
      </c>
      <c r="FN117" s="194" t="s">
        <v>14</v>
      </c>
      <c r="FO117" s="194" t="s">
        <v>14</v>
      </c>
      <c r="FP117" s="186">
        <v>0</v>
      </c>
      <c r="FQ117" s="187">
        <v>43585</v>
      </c>
      <c r="FR117" s="193" t="s">
        <v>720</v>
      </c>
      <c r="FS117" s="196" t="s">
        <v>14</v>
      </c>
      <c r="FT117" s="196">
        <v>0</v>
      </c>
      <c r="FU117" s="196" t="s">
        <v>14</v>
      </c>
      <c r="FV117" s="196" t="s">
        <v>14</v>
      </c>
      <c r="FW117" s="196" t="s">
        <v>14</v>
      </c>
      <c r="FX117" s="196">
        <v>0</v>
      </c>
      <c r="FY117" s="179">
        <v>43585</v>
      </c>
      <c r="FZ117" s="194" t="s">
        <v>3979</v>
      </c>
      <c r="GA117" s="194">
        <v>2</v>
      </c>
      <c r="GB117" s="194" t="s">
        <v>2699</v>
      </c>
      <c r="GC117" s="194" t="s">
        <v>30</v>
      </c>
      <c r="GD117" s="194">
        <v>2</v>
      </c>
      <c r="GE117" s="194" t="s">
        <v>14</v>
      </c>
      <c r="GF117" s="194" t="s">
        <v>14</v>
      </c>
      <c r="GG117" s="195">
        <v>44865</v>
      </c>
      <c r="GH117" s="193" t="s">
        <v>3985</v>
      </c>
      <c r="GI117" s="196">
        <v>3</v>
      </c>
      <c r="GJ117" s="196" t="s">
        <v>2699</v>
      </c>
      <c r="GK117" s="196" t="s">
        <v>30</v>
      </c>
      <c r="GL117" s="196">
        <v>2</v>
      </c>
      <c r="GM117" s="196" t="s">
        <v>14</v>
      </c>
      <c r="GN117" s="196" t="s">
        <v>14</v>
      </c>
      <c r="GO117" s="179">
        <v>44865</v>
      </c>
      <c r="GP117" s="194" t="s">
        <v>3980</v>
      </c>
      <c r="GQ117" s="194">
        <v>2</v>
      </c>
      <c r="GR117" s="194" t="s">
        <v>2699</v>
      </c>
      <c r="GS117" s="194" t="s">
        <v>30</v>
      </c>
      <c r="GT117" s="194">
        <v>2</v>
      </c>
      <c r="GU117" s="194" t="s">
        <v>14</v>
      </c>
      <c r="GV117" s="194" t="s">
        <v>14</v>
      </c>
      <c r="GW117" s="195">
        <v>44865</v>
      </c>
      <c r="GX117" s="193" t="s">
        <v>3986</v>
      </c>
      <c r="GY117" s="196">
        <v>0</v>
      </c>
      <c r="GZ117" s="196" t="s">
        <v>2699</v>
      </c>
      <c r="HA117" s="196" t="s">
        <v>30</v>
      </c>
      <c r="HB117" s="196">
        <v>2</v>
      </c>
      <c r="HC117" s="196" t="s">
        <v>14</v>
      </c>
      <c r="HD117" s="196" t="s">
        <v>14</v>
      </c>
      <c r="HE117" s="179">
        <v>44865</v>
      </c>
      <c r="HF117" s="194" t="s">
        <v>3978</v>
      </c>
      <c r="HG117" s="194">
        <v>3</v>
      </c>
      <c r="HH117" s="194" t="s">
        <v>2699</v>
      </c>
      <c r="HI117" s="194" t="s">
        <v>30</v>
      </c>
      <c r="HJ117" s="194">
        <v>2</v>
      </c>
      <c r="HK117" s="194" t="s">
        <v>14</v>
      </c>
      <c r="HL117" s="194" t="s">
        <v>14</v>
      </c>
      <c r="HM117" s="195">
        <v>44865</v>
      </c>
      <c r="HN117" s="193" t="s">
        <v>3984</v>
      </c>
      <c r="HO117" s="196">
        <v>3</v>
      </c>
      <c r="HP117" s="196" t="s">
        <v>2699</v>
      </c>
      <c r="HQ117" s="196" t="s">
        <v>30</v>
      </c>
      <c r="HR117" s="196">
        <v>2</v>
      </c>
      <c r="HS117" s="196" t="s">
        <v>14</v>
      </c>
      <c r="HT117" s="196" t="s">
        <v>14</v>
      </c>
      <c r="HU117" s="179">
        <v>44865</v>
      </c>
      <c r="HV117" s="194" t="s">
        <v>3981</v>
      </c>
      <c r="HW117" s="194">
        <v>3</v>
      </c>
      <c r="HX117" s="194" t="s">
        <v>2699</v>
      </c>
      <c r="HY117" s="194" t="s">
        <v>30</v>
      </c>
      <c r="HZ117" s="194">
        <v>2</v>
      </c>
      <c r="IA117" s="194" t="s">
        <v>14</v>
      </c>
      <c r="IB117" s="194" t="s">
        <v>14</v>
      </c>
      <c r="IC117" s="195">
        <v>44865</v>
      </c>
      <c r="ID117" s="193" t="s">
        <v>3983</v>
      </c>
      <c r="IE117" s="196">
        <v>1</v>
      </c>
      <c r="IF117" s="196" t="s">
        <v>2699</v>
      </c>
      <c r="IG117" s="196" t="s">
        <v>30</v>
      </c>
      <c r="IH117" s="196">
        <v>2</v>
      </c>
      <c r="II117" s="196" t="s">
        <v>14</v>
      </c>
      <c r="IJ117" s="196" t="s">
        <v>14</v>
      </c>
      <c r="IK117" s="179">
        <v>44865</v>
      </c>
      <c r="IL117" s="194" t="s">
        <v>3982</v>
      </c>
      <c r="IM117" s="194">
        <v>3</v>
      </c>
      <c r="IN117" s="194" t="s">
        <v>2699</v>
      </c>
      <c r="IO117" s="194" t="s">
        <v>30</v>
      </c>
      <c r="IP117" s="194">
        <v>2</v>
      </c>
      <c r="IQ117" s="194" t="s">
        <v>14</v>
      </c>
      <c r="IR117" s="194" t="s">
        <v>14</v>
      </c>
      <c r="IS117" s="195">
        <v>44865</v>
      </c>
    </row>
    <row r="118" spans="1:253" s="283" customFormat="1" ht="12.95" customHeight="1" x14ac:dyDescent="0.2">
      <c r="A118" s="283" t="s">
        <v>984</v>
      </c>
      <c r="B118" s="283">
        <v>0</v>
      </c>
      <c r="C118" s="283" t="s">
        <v>985</v>
      </c>
      <c r="D118" s="283" t="s">
        <v>986</v>
      </c>
      <c r="E118" s="283" t="s">
        <v>9656</v>
      </c>
      <c r="F118" s="283" t="s">
        <v>6917</v>
      </c>
      <c r="G118" s="177">
        <v>139288000</v>
      </c>
      <c r="H118" s="178" t="s">
        <v>6914</v>
      </c>
      <c r="I118" s="178" t="s">
        <v>30</v>
      </c>
      <c r="J118" s="178">
        <v>2</v>
      </c>
      <c r="K118" s="178" t="s">
        <v>6916</v>
      </c>
      <c r="L118" s="178" t="s">
        <v>6915</v>
      </c>
      <c r="M118" s="179">
        <v>44979</v>
      </c>
      <c r="N118" s="188" t="s">
        <v>6921</v>
      </c>
      <c r="O118" s="180">
        <v>2606909</v>
      </c>
      <c r="P118" s="180" t="s">
        <v>6918</v>
      </c>
      <c r="Q118" s="180" t="s">
        <v>30</v>
      </c>
      <c r="R118" s="180">
        <v>2</v>
      </c>
      <c r="S118" s="180" t="s">
        <v>6920</v>
      </c>
      <c r="T118" s="180" t="s">
        <v>6919</v>
      </c>
      <c r="U118" s="181">
        <v>44979</v>
      </c>
      <c r="V118" s="188" t="s">
        <v>6924</v>
      </c>
      <c r="W118" s="178">
        <v>71851000</v>
      </c>
      <c r="X118" s="178" t="s">
        <v>6922</v>
      </c>
      <c r="Y118" s="178" t="s">
        <v>30</v>
      </c>
      <c r="Z118" s="178">
        <v>2</v>
      </c>
      <c r="AA118" s="178" t="s">
        <v>1496</v>
      </c>
      <c r="AB118" s="178" t="s">
        <v>6923</v>
      </c>
      <c r="AC118" s="179">
        <v>44979</v>
      </c>
      <c r="AD118" s="188" t="s">
        <v>6927</v>
      </c>
      <c r="AE118" s="186">
        <v>47795000</v>
      </c>
      <c r="AF118" s="186" t="s">
        <v>6925</v>
      </c>
      <c r="AG118" s="186" t="s">
        <v>30</v>
      </c>
      <c r="AH118" s="186">
        <v>2</v>
      </c>
      <c r="AI118" s="186" t="s">
        <v>1498</v>
      </c>
      <c r="AJ118" s="186" t="s">
        <v>6926</v>
      </c>
      <c r="AK118" s="187">
        <v>44979</v>
      </c>
      <c r="AL118" s="188" t="s">
        <v>6931</v>
      </c>
      <c r="AM118" s="178">
        <v>196000</v>
      </c>
      <c r="AN118" s="178" t="s">
        <v>6928</v>
      </c>
      <c r="AO118" s="178" t="s">
        <v>30</v>
      </c>
      <c r="AP118" s="178">
        <v>2</v>
      </c>
      <c r="AQ118" s="178" t="s">
        <v>6930</v>
      </c>
      <c r="AR118" s="178" t="s">
        <v>6929</v>
      </c>
      <c r="AS118" s="179">
        <v>44979</v>
      </c>
      <c r="AT118" s="189" t="s">
        <v>5669</v>
      </c>
      <c r="AU118" s="186">
        <v>206</v>
      </c>
      <c r="AV118" s="186" t="s">
        <v>5666</v>
      </c>
      <c r="AW118" s="186" t="s">
        <v>2025</v>
      </c>
      <c r="AX118" s="186">
        <v>2</v>
      </c>
      <c r="AY118" s="186" t="s">
        <v>5668</v>
      </c>
      <c r="AZ118" s="186" t="s">
        <v>5667</v>
      </c>
      <c r="BA118" s="187">
        <v>44957</v>
      </c>
      <c r="BB118" s="188" t="s">
        <v>6935</v>
      </c>
      <c r="BC118" s="178">
        <v>42163</v>
      </c>
      <c r="BD118" s="178" t="s">
        <v>6932</v>
      </c>
      <c r="BE118" s="178" t="s">
        <v>30</v>
      </c>
      <c r="BF118" s="178">
        <v>2</v>
      </c>
      <c r="BG118" s="178" t="s">
        <v>6934</v>
      </c>
      <c r="BH118" s="178" t="s">
        <v>6933</v>
      </c>
      <c r="BI118" s="179">
        <v>44979</v>
      </c>
      <c r="BJ118" s="189" t="s">
        <v>6939</v>
      </c>
      <c r="BK118" s="189">
        <v>2203</v>
      </c>
      <c r="BL118" s="189" t="s">
        <v>6936</v>
      </c>
      <c r="BM118" s="189" t="s">
        <v>30</v>
      </c>
      <c r="BN118" s="189">
        <v>2</v>
      </c>
      <c r="BO118" s="189" t="s">
        <v>6938</v>
      </c>
      <c r="BP118" s="186" t="s">
        <v>6937</v>
      </c>
      <c r="BQ118" s="190">
        <v>44979</v>
      </c>
      <c r="BR118" s="188" t="s">
        <v>987</v>
      </c>
      <c r="BS118" s="182">
        <v>0</v>
      </c>
      <c r="BT118" s="182" t="s">
        <v>14</v>
      </c>
      <c r="BU118" s="182" t="s">
        <v>14</v>
      </c>
      <c r="BV118" s="182" t="s">
        <v>14</v>
      </c>
      <c r="BW118" s="182" t="s">
        <v>14</v>
      </c>
      <c r="BX118" s="182" t="s">
        <v>14</v>
      </c>
      <c r="BY118" s="179">
        <v>43878</v>
      </c>
      <c r="BZ118" s="189" t="s">
        <v>5687</v>
      </c>
      <c r="CA118" s="189">
        <v>228</v>
      </c>
      <c r="CB118" s="189" t="s">
        <v>5230</v>
      </c>
      <c r="CC118" s="189" t="s">
        <v>2025</v>
      </c>
      <c r="CD118" s="189">
        <v>2</v>
      </c>
      <c r="CE118" s="189" t="s">
        <v>5686</v>
      </c>
      <c r="CF118" s="189" t="s">
        <v>5667</v>
      </c>
      <c r="CG118" s="190">
        <v>44957</v>
      </c>
      <c r="CH118" s="188" t="s">
        <v>10079</v>
      </c>
      <c r="CI118" s="189" t="e">
        <v>#N/A</v>
      </c>
      <c r="CJ118" s="189" t="e">
        <v>#N/A</v>
      </c>
      <c r="CK118" s="189" t="e">
        <v>#N/A</v>
      </c>
      <c r="CL118" s="189" t="e">
        <v>#N/A</v>
      </c>
      <c r="CM118" s="189" t="e">
        <v>#N/A</v>
      </c>
      <c r="CN118" s="189" t="e">
        <v>#N/A</v>
      </c>
      <c r="CO118" s="191" t="e">
        <v>#N/A</v>
      </c>
      <c r="CP118" s="189" t="s">
        <v>5689</v>
      </c>
      <c r="CQ118" s="182">
        <v>228</v>
      </c>
      <c r="CR118" s="182" t="s">
        <v>5666</v>
      </c>
      <c r="CS118" s="182" t="s">
        <v>2025</v>
      </c>
      <c r="CT118" s="182">
        <v>2</v>
      </c>
      <c r="CU118" s="182" t="s">
        <v>5688</v>
      </c>
      <c r="CV118" s="182" t="s">
        <v>5667</v>
      </c>
      <c r="CW118" s="179">
        <v>44957</v>
      </c>
      <c r="CX118" s="189" t="s">
        <v>6946</v>
      </c>
      <c r="CY118" s="186">
        <v>13439000</v>
      </c>
      <c r="CZ118" s="186" t="s">
        <v>6944</v>
      </c>
      <c r="DA118" s="186" t="s">
        <v>30</v>
      </c>
      <c r="DB118" s="186">
        <v>2</v>
      </c>
      <c r="DC118" s="186" t="s">
        <v>6955</v>
      </c>
      <c r="DD118" s="186" t="s">
        <v>6945</v>
      </c>
      <c r="DE118" s="192">
        <v>44979</v>
      </c>
      <c r="DF118" s="188" t="s">
        <v>6950</v>
      </c>
      <c r="DG118" s="178">
        <v>24056000</v>
      </c>
      <c r="DH118" s="182" t="s">
        <v>6947</v>
      </c>
      <c r="DI118" s="182" t="s">
        <v>30</v>
      </c>
      <c r="DJ118" s="182">
        <v>2</v>
      </c>
      <c r="DK118" s="182" t="s">
        <v>6949</v>
      </c>
      <c r="DL118" s="182" t="s">
        <v>6948</v>
      </c>
      <c r="DM118" s="179">
        <v>44979</v>
      </c>
      <c r="DN118" s="189" t="s">
        <v>6954</v>
      </c>
      <c r="DO118" s="186">
        <v>34356000</v>
      </c>
      <c r="DP118" s="189" t="s">
        <v>6951</v>
      </c>
      <c r="DQ118" s="189" t="s">
        <v>30</v>
      </c>
      <c r="DR118" s="189">
        <v>2</v>
      </c>
      <c r="DS118" s="189" t="s">
        <v>6953</v>
      </c>
      <c r="DT118" s="189" t="s">
        <v>6952</v>
      </c>
      <c r="DU118" s="190">
        <v>44979</v>
      </c>
      <c r="DV118" s="188" t="s">
        <v>6956</v>
      </c>
      <c r="DW118" s="178">
        <v>13013000</v>
      </c>
      <c r="DX118" s="182" t="s">
        <v>6944</v>
      </c>
      <c r="DY118" s="182" t="s">
        <v>30</v>
      </c>
      <c r="DZ118" s="182">
        <v>2</v>
      </c>
      <c r="EA118" s="182" t="s">
        <v>6955</v>
      </c>
      <c r="EB118" s="182" t="s">
        <v>6945</v>
      </c>
      <c r="EC118" s="179">
        <v>44979</v>
      </c>
      <c r="ED118" s="189" t="s">
        <v>6958</v>
      </c>
      <c r="EE118" s="186">
        <v>426000</v>
      </c>
      <c r="EF118" s="189" t="s">
        <v>6944</v>
      </c>
      <c r="EG118" s="189" t="s">
        <v>30</v>
      </c>
      <c r="EH118" s="189">
        <v>2</v>
      </c>
      <c r="EI118" s="189" t="s">
        <v>6957</v>
      </c>
      <c r="EJ118" s="189" t="s">
        <v>6945</v>
      </c>
      <c r="EK118" s="190">
        <v>44979</v>
      </c>
      <c r="EL118" s="188" t="s">
        <v>6960</v>
      </c>
      <c r="EM118" s="178">
        <v>0</v>
      </c>
      <c r="EN118" s="182" t="s">
        <v>6944</v>
      </c>
      <c r="EO118" s="182" t="s">
        <v>30</v>
      </c>
      <c r="EP118" s="182">
        <v>2</v>
      </c>
      <c r="EQ118" s="182" t="s">
        <v>6959</v>
      </c>
      <c r="ER118" s="182" t="s">
        <v>6945</v>
      </c>
      <c r="ES118" s="179">
        <v>44979</v>
      </c>
      <c r="ET118" s="189" t="s">
        <v>6943</v>
      </c>
      <c r="EU118" s="189">
        <v>2248</v>
      </c>
      <c r="EV118" s="189" t="s">
        <v>6940</v>
      </c>
      <c r="EW118" s="189" t="s">
        <v>30</v>
      </c>
      <c r="EX118" s="189">
        <v>2</v>
      </c>
      <c r="EY118" s="189" t="s">
        <v>6942</v>
      </c>
      <c r="EZ118" s="189" t="s">
        <v>6941</v>
      </c>
      <c r="FA118" s="190">
        <v>44979</v>
      </c>
      <c r="FB118" s="188" t="s">
        <v>6964</v>
      </c>
      <c r="FC118" s="182">
        <v>5</v>
      </c>
      <c r="FD118" s="182" t="s">
        <v>6961</v>
      </c>
      <c r="FE118" s="182" t="s">
        <v>30</v>
      </c>
      <c r="FF118" s="182">
        <v>2</v>
      </c>
      <c r="FG118" s="182" t="s">
        <v>6963</v>
      </c>
      <c r="FH118" s="182" t="s">
        <v>6962</v>
      </c>
      <c r="FI118" s="179">
        <v>44979</v>
      </c>
      <c r="FJ118" s="188" t="s">
        <v>10080</v>
      </c>
      <c r="FK118" s="189" t="e">
        <v>#N/A</v>
      </c>
      <c r="FL118" s="189" t="e">
        <v>#N/A</v>
      </c>
      <c r="FM118" s="189" t="e">
        <v>#N/A</v>
      </c>
      <c r="FN118" s="189" t="e">
        <v>#N/A</v>
      </c>
      <c r="FO118" s="189" t="e">
        <v>#N/A</v>
      </c>
      <c r="FP118" s="186" t="e">
        <v>#N/A</v>
      </c>
      <c r="FQ118" s="187" t="e">
        <v>#N/A</v>
      </c>
      <c r="FR118" s="188" t="s">
        <v>10081</v>
      </c>
      <c r="FS118" s="182" t="e">
        <v>#N/A</v>
      </c>
      <c r="FT118" s="182" t="e">
        <v>#N/A</v>
      </c>
      <c r="FU118" s="182" t="e">
        <v>#N/A</v>
      </c>
      <c r="FV118" s="182" t="e">
        <v>#N/A</v>
      </c>
      <c r="FW118" s="182" t="e">
        <v>#N/A</v>
      </c>
      <c r="FX118" s="182" t="e">
        <v>#N/A</v>
      </c>
      <c r="FY118" s="179" t="e">
        <v>#N/A</v>
      </c>
      <c r="FZ118" s="189" t="s">
        <v>3988</v>
      </c>
      <c r="GA118" s="189">
        <v>1</v>
      </c>
      <c r="GB118" s="189" t="s">
        <v>2699</v>
      </c>
      <c r="GC118" s="189" t="s">
        <v>30</v>
      </c>
      <c r="GD118" s="189">
        <v>2</v>
      </c>
      <c r="GE118" s="189" t="s">
        <v>14</v>
      </c>
      <c r="GF118" s="189" t="s">
        <v>14</v>
      </c>
      <c r="GG118" s="190">
        <v>44865</v>
      </c>
      <c r="GH118" s="188" t="s">
        <v>3994</v>
      </c>
      <c r="GI118" s="182">
        <v>1</v>
      </c>
      <c r="GJ118" s="182" t="s">
        <v>2699</v>
      </c>
      <c r="GK118" s="182" t="s">
        <v>30</v>
      </c>
      <c r="GL118" s="182">
        <v>2</v>
      </c>
      <c r="GM118" s="182" t="s">
        <v>14</v>
      </c>
      <c r="GN118" s="182" t="s">
        <v>14</v>
      </c>
      <c r="GO118" s="179">
        <v>44865</v>
      </c>
      <c r="GP118" s="189" t="s">
        <v>3989</v>
      </c>
      <c r="GQ118" s="189">
        <v>1</v>
      </c>
      <c r="GR118" s="189" t="s">
        <v>2699</v>
      </c>
      <c r="GS118" s="189" t="s">
        <v>30</v>
      </c>
      <c r="GT118" s="189">
        <v>2</v>
      </c>
      <c r="GU118" s="189" t="s">
        <v>14</v>
      </c>
      <c r="GV118" s="189" t="s">
        <v>14</v>
      </c>
      <c r="GW118" s="190">
        <v>44865</v>
      </c>
      <c r="GX118" s="188" t="s">
        <v>3995</v>
      </c>
      <c r="GY118" s="182">
        <v>0</v>
      </c>
      <c r="GZ118" s="182" t="s">
        <v>2699</v>
      </c>
      <c r="HA118" s="182" t="s">
        <v>30</v>
      </c>
      <c r="HB118" s="182">
        <v>2</v>
      </c>
      <c r="HC118" s="182" t="s">
        <v>14</v>
      </c>
      <c r="HD118" s="182" t="s">
        <v>14</v>
      </c>
      <c r="HE118" s="179">
        <v>44865</v>
      </c>
      <c r="HF118" s="189" t="s">
        <v>3987</v>
      </c>
      <c r="HG118" s="189">
        <v>0</v>
      </c>
      <c r="HH118" s="189" t="s">
        <v>2699</v>
      </c>
      <c r="HI118" s="189" t="s">
        <v>30</v>
      </c>
      <c r="HJ118" s="189">
        <v>2</v>
      </c>
      <c r="HK118" s="189" t="s">
        <v>14</v>
      </c>
      <c r="HL118" s="189" t="s">
        <v>14</v>
      </c>
      <c r="HM118" s="190">
        <v>44865</v>
      </c>
      <c r="HN118" s="188" t="s">
        <v>3993</v>
      </c>
      <c r="HO118" s="182">
        <v>1</v>
      </c>
      <c r="HP118" s="182" t="s">
        <v>2699</v>
      </c>
      <c r="HQ118" s="182" t="s">
        <v>30</v>
      </c>
      <c r="HR118" s="182">
        <v>2</v>
      </c>
      <c r="HS118" s="182" t="s">
        <v>14</v>
      </c>
      <c r="HT118" s="182" t="s">
        <v>14</v>
      </c>
      <c r="HU118" s="179">
        <v>44865</v>
      </c>
      <c r="HV118" s="189" t="s">
        <v>3990</v>
      </c>
      <c r="HW118" s="189">
        <v>2</v>
      </c>
      <c r="HX118" s="189" t="s">
        <v>2699</v>
      </c>
      <c r="HY118" s="189" t="s">
        <v>30</v>
      </c>
      <c r="HZ118" s="189">
        <v>2</v>
      </c>
      <c r="IA118" s="189" t="s">
        <v>14</v>
      </c>
      <c r="IB118" s="189" t="s">
        <v>14</v>
      </c>
      <c r="IC118" s="190">
        <v>44865</v>
      </c>
      <c r="ID118" s="188" t="s">
        <v>3992</v>
      </c>
      <c r="IE118" s="182">
        <v>1</v>
      </c>
      <c r="IF118" s="182" t="s">
        <v>2699</v>
      </c>
      <c r="IG118" s="182" t="s">
        <v>30</v>
      </c>
      <c r="IH118" s="182">
        <v>2</v>
      </c>
      <c r="II118" s="182" t="s">
        <v>14</v>
      </c>
      <c r="IJ118" s="182" t="s">
        <v>14</v>
      </c>
      <c r="IK118" s="179">
        <v>44865</v>
      </c>
      <c r="IL118" s="189" t="s">
        <v>3991</v>
      </c>
      <c r="IM118" s="189">
        <v>2</v>
      </c>
      <c r="IN118" s="189" t="s">
        <v>2699</v>
      </c>
      <c r="IO118" s="189" t="s">
        <v>30</v>
      </c>
      <c r="IP118" s="189">
        <v>2</v>
      </c>
      <c r="IQ118" s="189" t="s">
        <v>14</v>
      </c>
      <c r="IR118" s="189" t="s">
        <v>14</v>
      </c>
      <c r="IS118" s="190">
        <v>44865</v>
      </c>
    </row>
    <row r="119" spans="1:253" s="283" customFormat="1" ht="12.95" customHeight="1" x14ac:dyDescent="0.2">
      <c r="A119" s="283" t="s">
        <v>1221</v>
      </c>
      <c r="B119" s="283">
        <v>0</v>
      </c>
      <c r="C119" s="283" t="s">
        <v>1222</v>
      </c>
      <c r="D119" s="283" t="s">
        <v>1223</v>
      </c>
      <c r="E119" s="283" t="s">
        <v>9662</v>
      </c>
      <c r="F119" s="283" t="s">
        <v>1767</v>
      </c>
      <c r="G119" s="177">
        <v>13029000</v>
      </c>
      <c r="H119" s="178" t="s">
        <v>1764</v>
      </c>
      <c r="I119" s="178" t="s">
        <v>30</v>
      </c>
      <c r="J119" s="178">
        <v>2</v>
      </c>
      <c r="K119" s="178" t="s">
        <v>1766</v>
      </c>
      <c r="L119" s="178" t="s">
        <v>1765</v>
      </c>
      <c r="M119" s="179">
        <v>44735</v>
      </c>
      <c r="N119" s="188" t="s">
        <v>1800</v>
      </c>
      <c r="O119" s="180">
        <v>35959</v>
      </c>
      <c r="P119" s="180" t="s">
        <v>1797</v>
      </c>
      <c r="Q119" s="180" t="s">
        <v>30</v>
      </c>
      <c r="R119" s="180">
        <v>2</v>
      </c>
      <c r="S119" s="180" t="s">
        <v>1799</v>
      </c>
      <c r="T119" s="180" t="s">
        <v>1798</v>
      </c>
      <c r="U119" s="181">
        <v>44739</v>
      </c>
      <c r="V119" s="188" t="s">
        <v>1804</v>
      </c>
      <c r="W119" s="178">
        <v>4452000</v>
      </c>
      <c r="X119" s="178" t="s">
        <v>1801</v>
      </c>
      <c r="Y119" s="178" t="s">
        <v>30</v>
      </c>
      <c r="Z119" s="178">
        <v>2</v>
      </c>
      <c r="AA119" s="178" t="s">
        <v>1803</v>
      </c>
      <c r="AB119" s="178" t="s">
        <v>1802</v>
      </c>
      <c r="AC119" s="179">
        <v>44739</v>
      </c>
      <c r="AD119" s="188" t="s">
        <v>1808</v>
      </c>
      <c r="AE119" s="186">
        <v>2860000</v>
      </c>
      <c r="AF119" s="186" t="s">
        <v>1805</v>
      </c>
      <c r="AG119" s="186" t="s">
        <v>19</v>
      </c>
      <c r="AH119" s="186">
        <v>3</v>
      </c>
      <c r="AI119" s="186" t="s">
        <v>1807</v>
      </c>
      <c r="AJ119" s="186" t="s">
        <v>1806</v>
      </c>
      <c r="AK119" s="187">
        <v>44739</v>
      </c>
      <c r="AL119" s="188" t="s">
        <v>8079</v>
      </c>
      <c r="AM119" s="178">
        <v>117000</v>
      </c>
      <c r="AN119" s="178" t="s">
        <v>8076</v>
      </c>
      <c r="AO119" s="178" t="s">
        <v>19</v>
      </c>
      <c r="AP119" s="178">
        <v>3</v>
      </c>
      <c r="AQ119" s="178" t="s">
        <v>8078</v>
      </c>
      <c r="AR119" s="178" t="s">
        <v>8077</v>
      </c>
      <c r="AS119" s="179">
        <v>44985</v>
      </c>
      <c r="AT119" s="189" t="s">
        <v>1228</v>
      </c>
      <c r="AU119" s="186" t="s">
        <v>14</v>
      </c>
      <c r="AV119" s="186" t="s">
        <v>14</v>
      </c>
      <c r="AW119" s="186" t="s">
        <v>14</v>
      </c>
      <c r="AX119" s="186" t="s">
        <v>14</v>
      </c>
      <c r="AY119" s="186" t="s">
        <v>14</v>
      </c>
      <c r="AZ119" s="186" t="s">
        <v>14</v>
      </c>
      <c r="BA119" s="187">
        <v>44139</v>
      </c>
      <c r="BB119" s="188" t="s">
        <v>1227</v>
      </c>
      <c r="BC119" s="178" t="s">
        <v>14</v>
      </c>
      <c r="BD119" s="178" t="s">
        <v>14</v>
      </c>
      <c r="BE119" s="178" t="s">
        <v>14</v>
      </c>
      <c r="BF119" s="178" t="s">
        <v>14</v>
      </c>
      <c r="BG119" s="178" t="s">
        <v>14</v>
      </c>
      <c r="BH119" s="178" t="s">
        <v>14</v>
      </c>
      <c r="BI119" s="179">
        <v>44139</v>
      </c>
      <c r="BJ119" s="189" t="s">
        <v>8082</v>
      </c>
      <c r="BK119" s="189">
        <v>13</v>
      </c>
      <c r="BL119" s="189" t="s">
        <v>8080</v>
      </c>
      <c r="BM119" s="189" t="s">
        <v>2025</v>
      </c>
      <c r="BN119" s="189">
        <v>2</v>
      </c>
      <c r="BO119" s="189" t="s">
        <v>8081</v>
      </c>
      <c r="BP119" s="186" t="s">
        <v>1485</v>
      </c>
      <c r="BQ119" s="190">
        <v>44985</v>
      </c>
      <c r="BR119" s="188" t="s">
        <v>1224</v>
      </c>
      <c r="BS119" s="182" t="s">
        <v>14</v>
      </c>
      <c r="BT119" s="182" t="s">
        <v>14</v>
      </c>
      <c r="BU119" s="182" t="s">
        <v>14</v>
      </c>
      <c r="BV119" s="182" t="s">
        <v>14</v>
      </c>
      <c r="BW119" s="182" t="s">
        <v>14</v>
      </c>
      <c r="BX119" s="182" t="s">
        <v>14</v>
      </c>
      <c r="BY119" s="179">
        <v>44139</v>
      </c>
      <c r="BZ119" s="189" t="s">
        <v>1225</v>
      </c>
      <c r="CA119" s="189" t="s">
        <v>14</v>
      </c>
      <c r="CB119" s="189" t="s">
        <v>14</v>
      </c>
      <c r="CC119" s="189" t="s">
        <v>14</v>
      </c>
      <c r="CD119" s="189" t="s">
        <v>14</v>
      </c>
      <c r="CE119" s="189" t="s">
        <v>14</v>
      </c>
      <c r="CF119" s="189" t="s">
        <v>14</v>
      </c>
      <c r="CG119" s="190">
        <v>44139</v>
      </c>
      <c r="CH119" s="188" t="s">
        <v>10082</v>
      </c>
      <c r="CI119" s="189" t="e">
        <v>#N/A</v>
      </c>
      <c r="CJ119" s="189" t="e">
        <v>#N/A</v>
      </c>
      <c r="CK119" s="189" t="e">
        <v>#N/A</v>
      </c>
      <c r="CL119" s="189" t="e">
        <v>#N/A</v>
      </c>
      <c r="CM119" s="189" t="e">
        <v>#N/A</v>
      </c>
      <c r="CN119" s="189" t="e">
        <v>#N/A</v>
      </c>
      <c r="CO119" s="191" t="e">
        <v>#N/A</v>
      </c>
      <c r="CP119" s="189" t="s">
        <v>1226</v>
      </c>
      <c r="CQ119" s="182" t="s">
        <v>14</v>
      </c>
      <c r="CR119" s="182" t="s">
        <v>14</v>
      </c>
      <c r="CS119" s="182" t="s">
        <v>14</v>
      </c>
      <c r="CT119" s="182" t="s">
        <v>14</v>
      </c>
      <c r="CU119" s="182" t="s">
        <v>14</v>
      </c>
      <c r="CV119" s="182" t="s">
        <v>14</v>
      </c>
      <c r="CW119" s="179">
        <v>44139</v>
      </c>
      <c r="CX119" s="189" t="s">
        <v>1809</v>
      </c>
      <c r="CY119" s="186">
        <v>27000</v>
      </c>
      <c r="CZ119" s="186" t="s">
        <v>1818</v>
      </c>
      <c r="DA119" s="186" t="s">
        <v>30</v>
      </c>
      <c r="DB119" s="186">
        <v>2</v>
      </c>
      <c r="DC119" s="186" t="s">
        <v>1820</v>
      </c>
      <c r="DD119" s="186" t="s">
        <v>1819</v>
      </c>
      <c r="DE119" s="192">
        <v>44739</v>
      </c>
      <c r="DF119" s="188" t="s">
        <v>1813</v>
      </c>
      <c r="DG119" s="178">
        <v>1593000</v>
      </c>
      <c r="DH119" s="182" t="s">
        <v>1810</v>
      </c>
      <c r="DI119" s="182" t="s">
        <v>30</v>
      </c>
      <c r="DJ119" s="182">
        <v>2</v>
      </c>
      <c r="DK119" s="182" t="s">
        <v>1812</v>
      </c>
      <c r="DL119" s="182" t="s">
        <v>1811</v>
      </c>
      <c r="DM119" s="179">
        <v>44739</v>
      </c>
      <c r="DN119" s="189" t="s">
        <v>1817</v>
      </c>
      <c r="DO119" s="186">
        <v>2833000</v>
      </c>
      <c r="DP119" s="189" t="s">
        <v>1814</v>
      </c>
      <c r="DQ119" s="189" t="s">
        <v>19</v>
      </c>
      <c r="DR119" s="189">
        <v>3</v>
      </c>
      <c r="DS119" s="189" t="s">
        <v>1816</v>
      </c>
      <c r="DT119" s="189" t="s">
        <v>1815</v>
      </c>
      <c r="DU119" s="190">
        <v>44739</v>
      </c>
      <c r="DV119" s="188" t="s">
        <v>1821</v>
      </c>
      <c r="DW119" s="178">
        <v>27000</v>
      </c>
      <c r="DX119" s="182" t="s">
        <v>1818</v>
      </c>
      <c r="DY119" s="182" t="s">
        <v>30</v>
      </c>
      <c r="DZ119" s="182">
        <v>2</v>
      </c>
      <c r="EA119" s="182" t="s">
        <v>1820</v>
      </c>
      <c r="EB119" s="182" t="s">
        <v>1819</v>
      </c>
      <c r="EC119" s="179">
        <v>44739</v>
      </c>
      <c r="ED119" s="189" t="s">
        <v>1824</v>
      </c>
      <c r="EE119" s="186">
        <v>0</v>
      </c>
      <c r="EF119" s="189" t="s">
        <v>14</v>
      </c>
      <c r="EG119" s="189" t="s">
        <v>14</v>
      </c>
      <c r="EH119" s="189" t="s">
        <v>14</v>
      </c>
      <c r="EI119" s="189">
        <v>0</v>
      </c>
      <c r="EJ119" s="189" t="s">
        <v>14</v>
      </c>
      <c r="EK119" s="190">
        <v>44739</v>
      </c>
      <c r="EL119" s="188" t="s">
        <v>1825</v>
      </c>
      <c r="EM119" s="178">
        <v>0</v>
      </c>
      <c r="EN119" s="182" t="s">
        <v>14</v>
      </c>
      <c r="EO119" s="182" t="s">
        <v>14</v>
      </c>
      <c r="EP119" s="182" t="s">
        <v>14</v>
      </c>
      <c r="EQ119" s="182">
        <v>0</v>
      </c>
      <c r="ER119" s="182" t="s">
        <v>14</v>
      </c>
      <c r="ES119" s="179">
        <v>44739</v>
      </c>
      <c r="ET119" s="189" t="s">
        <v>8083</v>
      </c>
      <c r="EU119" s="189">
        <v>13</v>
      </c>
      <c r="EV119" s="189" t="s">
        <v>8080</v>
      </c>
      <c r="EW119" s="189" t="s">
        <v>2025</v>
      </c>
      <c r="EX119" s="189">
        <v>2</v>
      </c>
      <c r="EY119" s="189" t="s">
        <v>8081</v>
      </c>
      <c r="EZ119" s="189" t="s">
        <v>1485</v>
      </c>
      <c r="FA119" s="190">
        <v>44985</v>
      </c>
      <c r="FB119" s="188" t="s">
        <v>1823</v>
      </c>
      <c r="FC119" s="182">
        <v>2</v>
      </c>
      <c r="FD119" s="182" t="s">
        <v>1721</v>
      </c>
      <c r="FE119" s="182" t="s">
        <v>19</v>
      </c>
      <c r="FF119" s="182">
        <v>3</v>
      </c>
      <c r="FG119" s="182" t="s">
        <v>1822</v>
      </c>
      <c r="FH119" s="182" t="s">
        <v>1305</v>
      </c>
      <c r="FI119" s="179">
        <v>44739</v>
      </c>
      <c r="FJ119" s="188" t="s">
        <v>1229</v>
      </c>
      <c r="FK119" s="189" t="s">
        <v>14</v>
      </c>
      <c r="FL119" s="189" t="s">
        <v>14</v>
      </c>
      <c r="FM119" s="189" t="s">
        <v>14</v>
      </c>
      <c r="FN119" s="189" t="s">
        <v>14</v>
      </c>
      <c r="FO119" s="189" t="s">
        <v>14</v>
      </c>
      <c r="FP119" s="186" t="s">
        <v>14</v>
      </c>
      <c r="FQ119" s="187">
        <v>44139</v>
      </c>
      <c r="FR119" s="188" t="s">
        <v>1230</v>
      </c>
      <c r="FS119" s="182" t="s">
        <v>14</v>
      </c>
      <c r="FT119" s="182" t="s">
        <v>14</v>
      </c>
      <c r="FU119" s="182" t="s">
        <v>14</v>
      </c>
      <c r="FV119" s="182" t="s">
        <v>14</v>
      </c>
      <c r="FW119" s="182" t="s">
        <v>14</v>
      </c>
      <c r="FX119" s="182" t="s">
        <v>14</v>
      </c>
      <c r="FY119" s="179">
        <v>44139</v>
      </c>
      <c r="FZ119" s="189" t="s">
        <v>3997</v>
      </c>
      <c r="GA119" s="189">
        <v>1</v>
      </c>
      <c r="GB119" s="189" t="s">
        <v>2699</v>
      </c>
      <c r="GC119" s="189" t="s">
        <v>30</v>
      </c>
      <c r="GD119" s="189">
        <v>2</v>
      </c>
      <c r="GE119" s="189" t="s">
        <v>14</v>
      </c>
      <c r="GF119" s="189" t="s">
        <v>14</v>
      </c>
      <c r="GG119" s="190">
        <v>44865</v>
      </c>
      <c r="GH119" s="188" t="s">
        <v>4003</v>
      </c>
      <c r="GI119" s="182">
        <v>0</v>
      </c>
      <c r="GJ119" s="182" t="s">
        <v>2699</v>
      </c>
      <c r="GK119" s="182" t="s">
        <v>30</v>
      </c>
      <c r="GL119" s="182">
        <v>2</v>
      </c>
      <c r="GM119" s="182" t="s">
        <v>14</v>
      </c>
      <c r="GN119" s="182" t="s">
        <v>14</v>
      </c>
      <c r="GO119" s="179">
        <v>44865</v>
      </c>
      <c r="GP119" s="189" t="s">
        <v>3998</v>
      </c>
      <c r="GQ119" s="189">
        <v>1</v>
      </c>
      <c r="GR119" s="189" t="s">
        <v>2699</v>
      </c>
      <c r="GS119" s="189" t="s">
        <v>30</v>
      </c>
      <c r="GT119" s="189">
        <v>2</v>
      </c>
      <c r="GU119" s="189" t="s">
        <v>14</v>
      </c>
      <c r="GV119" s="189" t="s">
        <v>14</v>
      </c>
      <c r="GW119" s="190">
        <v>44865</v>
      </c>
      <c r="GX119" s="188" t="s">
        <v>4004</v>
      </c>
      <c r="GY119" s="182">
        <v>0</v>
      </c>
      <c r="GZ119" s="182" t="s">
        <v>2699</v>
      </c>
      <c r="HA119" s="182" t="s">
        <v>30</v>
      </c>
      <c r="HB119" s="182">
        <v>2</v>
      </c>
      <c r="HC119" s="182" t="s">
        <v>14</v>
      </c>
      <c r="HD119" s="182" t="s">
        <v>14</v>
      </c>
      <c r="HE119" s="179">
        <v>44865</v>
      </c>
      <c r="HF119" s="189" t="s">
        <v>3996</v>
      </c>
      <c r="HG119" s="189">
        <v>0</v>
      </c>
      <c r="HH119" s="189" t="s">
        <v>2699</v>
      </c>
      <c r="HI119" s="189" t="s">
        <v>30</v>
      </c>
      <c r="HJ119" s="189">
        <v>2</v>
      </c>
      <c r="HK119" s="189" t="s">
        <v>14</v>
      </c>
      <c r="HL119" s="189" t="s">
        <v>14</v>
      </c>
      <c r="HM119" s="190">
        <v>44865</v>
      </c>
      <c r="HN119" s="188" t="s">
        <v>4002</v>
      </c>
      <c r="HO119" s="182">
        <v>0</v>
      </c>
      <c r="HP119" s="182" t="s">
        <v>2699</v>
      </c>
      <c r="HQ119" s="182" t="s">
        <v>30</v>
      </c>
      <c r="HR119" s="182">
        <v>2</v>
      </c>
      <c r="HS119" s="182" t="s">
        <v>14</v>
      </c>
      <c r="HT119" s="182" t="s">
        <v>14</v>
      </c>
      <c r="HU119" s="179">
        <v>44865</v>
      </c>
      <c r="HV119" s="189" t="s">
        <v>3999</v>
      </c>
      <c r="HW119" s="189">
        <v>0</v>
      </c>
      <c r="HX119" s="189" t="s">
        <v>2699</v>
      </c>
      <c r="HY119" s="189" t="s">
        <v>30</v>
      </c>
      <c r="HZ119" s="189">
        <v>2</v>
      </c>
      <c r="IA119" s="189" t="s">
        <v>14</v>
      </c>
      <c r="IB119" s="189" t="s">
        <v>14</v>
      </c>
      <c r="IC119" s="190">
        <v>44865</v>
      </c>
      <c r="ID119" s="188" t="s">
        <v>4001</v>
      </c>
      <c r="IE119" s="182">
        <v>2</v>
      </c>
      <c r="IF119" s="182" t="s">
        <v>2699</v>
      </c>
      <c r="IG119" s="182" t="s">
        <v>30</v>
      </c>
      <c r="IH119" s="182">
        <v>2</v>
      </c>
      <c r="II119" s="182" t="s">
        <v>14</v>
      </c>
      <c r="IJ119" s="182" t="s">
        <v>14</v>
      </c>
      <c r="IK119" s="179">
        <v>44865</v>
      </c>
      <c r="IL119" s="189" t="s">
        <v>4000</v>
      </c>
      <c r="IM119" s="189">
        <v>0</v>
      </c>
      <c r="IN119" s="189" t="s">
        <v>2699</v>
      </c>
      <c r="IO119" s="189" t="s">
        <v>30</v>
      </c>
      <c r="IP119" s="189">
        <v>2</v>
      </c>
      <c r="IQ119" s="189" t="s">
        <v>14</v>
      </c>
      <c r="IR119" s="189" t="s">
        <v>14</v>
      </c>
      <c r="IS119" s="190">
        <v>44865</v>
      </c>
    </row>
    <row r="120" spans="1:253" s="283" customFormat="1" ht="12.95" customHeight="1" x14ac:dyDescent="0.2">
      <c r="A120" s="283" t="s">
        <v>1551</v>
      </c>
      <c r="B120" s="283" t="s">
        <v>9282</v>
      </c>
      <c r="C120" s="283" t="s">
        <v>1552</v>
      </c>
      <c r="D120" s="283" t="s">
        <v>1553</v>
      </c>
      <c r="E120" s="283" t="s">
        <v>9667</v>
      </c>
      <c r="F120" s="283" t="s">
        <v>7789</v>
      </c>
      <c r="G120" s="177">
        <v>196999000</v>
      </c>
      <c r="H120" s="178" t="s">
        <v>7786</v>
      </c>
      <c r="I120" s="178" t="s">
        <v>2025</v>
      </c>
      <c r="J120" s="178">
        <v>2</v>
      </c>
      <c r="K120" s="178" t="s">
        <v>7788</v>
      </c>
      <c r="L120" s="178" t="s">
        <v>7787</v>
      </c>
      <c r="M120" s="179">
        <v>44985</v>
      </c>
      <c r="N120" s="193" t="s">
        <v>7793</v>
      </c>
      <c r="O120" s="180">
        <v>1955270</v>
      </c>
      <c r="P120" s="180" t="s">
        <v>7790</v>
      </c>
      <c r="Q120" s="180" t="s">
        <v>2025</v>
      </c>
      <c r="R120" s="180">
        <v>2</v>
      </c>
      <c r="S120" s="180" t="s">
        <v>7792</v>
      </c>
      <c r="T120" s="180" t="s">
        <v>7791</v>
      </c>
      <c r="U120" s="181">
        <v>44985</v>
      </c>
      <c r="V120" s="193" t="s">
        <v>7796</v>
      </c>
      <c r="W120" s="178">
        <v>101640000</v>
      </c>
      <c r="X120" s="178" t="s">
        <v>7794</v>
      </c>
      <c r="Y120" s="178" t="s">
        <v>2025</v>
      </c>
      <c r="Z120" s="178">
        <v>2</v>
      </c>
      <c r="AA120" s="178" t="s">
        <v>1496</v>
      </c>
      <c r="AB120" s="178" t="s">
        <v>7795</v>
      </c>
      <c r="AC120" s="179">
        <v>44985</v>
      </c>
      <c r="AD120" s="193" t="s">
        <v>7799</v>
      </c>
      <c r="AE120" s="186">
        <v>65740000</v>
      </c>
      <c r="AF120" s="186" t="s">
        <v>7797</v>
      </c>
      <c r="AG120" s="186" t="s">
        <v>2025</v>
      </c>
      <c r="AH120" s="186">
        <v>2</v>
      </c>
      <c r="AI120" s="186" t="s">
        <v>1498</v>
      </c>
      <c r="AJ120" s="186" t="s">
        <v>7798</v>
      </c>
      <c r="AK120" s="187">
        <v>44985</v>
      </c>
      <c r="AL120" s="193" t="s">
        <v>7803</v>
      </c>
      <c r="AM120" s="178">
        <v>5425000</v>
      </c>
      <c r="AN120" s="178" t="s">
        <v>7800</v>
      </c>
      <c r="AO120" s="178" t="s">
        <v>19</v>
      </c>
      <c r="AP120" s="178">
        <v>3</v>
      </c>
      <c r="AQ120" s="178" t="s">
        <v>7802</v>
      </c>
      <c r="AR120" s="178" t="s">
        <v>7801</v>
      </c>
      <c r="AS120" s="179">
        <v>44985</v>
      </c>
      <c r="AT120" s="194" t="s">
        <v>7810</v>
      </c>
      <c r="AU120" s="186">
        <v>4893</v>
      </c>
      <c r="AV120" s="186" t="s">
        <v>7807</v>
      </c>
      <c r="AW120" s="186" t="s">
        <v>2025</v>
      </c>
      <c r="AX120" s="186">
        <v>2</v>
      </c>
      <c r="AY120" s="186" t="s">
        <v>7809</v>
      </c>
      <c r="AZ120" s="186" t="s">
        <v>7808</v>
      </c>
      <c r="BA120" s="187">
        <v>44985</v>
      </c>
      <c r="BB120" s="193" t="s">
        <v>7806</v>
      </c>
      <c r="BC120" s="178">
        <v>2206875</v>
      </c>
      <c r="BD120" s="178" t="s">
        <v>7804</v>
      </c>
      <c r="BE120" s="178" t="s">
        <v>2025</v>
      </c>
      <c r="BF120" s="178">
        <v>2</v>
      </c>
      <c r="BG120" s="178" t="s">
        <v>2530</v>
      </c>
      <c r="BH120" s="178" t="s">
        <v>7805</v>
      </c>
      <c r="BI120" s="179">
        <v>44985</v>
      </c>
      <c r="BJ120" s="194" t="s">
        <v>7814</v>
      </c>
      <c r="BK120" s="194">
        <v>4893</v>
      </c>
      <c r="BL120" s="194" t="s">
        <v>7811</v>
      </c>
      <c r="BM120" s="194" t="s">
        <v>2025</v>
      </c>
      <c r="BN120" s="194">
        <v>2</v>
      </c>
      <c r="BO120" s="194" t="s">
        <v>7813</v>
      </c>
      <c r="BP120" s="186" t="s">
        <v>7812</v>
      </c>
      <c r="BQ120" s="195">
        <v>44985</v>
      </c>
      <c r="BR120" s="193" t="s">
        <v>1554</v>
      </c>
      <c r="BS120" s="196" t="s">
        <v>14</v>
      </c>
      <c r="BT120" s="196" t="s">
        <v>14</v>
      </c>
      <c r="BU120" s="196" t="s">
        <v>19</v>
      </c>
      <c r="BV120" s="196">
        <v>3</v>
      </c>
      <c r="BW120" s="196" t="s">
        <v>14</v>
      </c>
      <c r="BX120" s="196" t="s">
        <v>14</v>
      </c>
      <c r="BY120" s="179">
        <v>44622</v>
      </c>
      <c r="BZ120" s="194" t="s">
        <v>1555</v>
      </c>
      <c r="CA120" s="194" t="s">
        <v>14</v>
      </c>
      <c r="CB120" s="194" t="s">
        <v>14</v>
      </c>
      <c r="CC120" s="194" t="s">
        <v>19</v>
      </c>
      <c r="CD120" s="194">
        <v>3</v>
      </c>
      <c r="CE120" s="194" t="s">
        <v>14</v>
      </c>
      <c r="CF120" s="194" t="s">
        <v>14</v>
      </c>
      <c r="CG120" s="195">
        <v>44622</v>
      </c>
      <c r="CH120" s="193" t="s">
        <v>10083</v>
      </c>
      <c r="CI120" s="194" t="e">
        <v>#N/A</v>
      </c>
      <c r="CJ120" s="194" t="e">
        <v>#N/A</v>
      </c>
      <c r="CK120" s="194" t="e">
        <v>#N/A</v>
      </c>
      <c r="CL120" s="194" t="e">
        <v>#N/A</v>
      </c>
      <c r="CM120" s="194" t="e">
        <v>#N/A</v>
      </c>
      <c r="CN120" s="194" t="e">
        <v>#N/A</v>
      </c>
      <c r="CO120" s="197" t="e">
        <v>#N/A</v>
      </c>
      <c r="CP120" s="194" t="s">
        <v>7820</v>
      </c>
      <c r="CQ120" s="196">
        <v>7852053</v>
      </c>
      <c r="CR120" s="196" t="s">
        <v>7818</v>
      </c>
      <c r="CS120" s="196" t="s">
        <v>74</v>
      </c>
      <c r="CT120" s="196">
        <v>1</v>
      </c>
      <c r="CU120" s="196" t="s">
        <v>5254</v>
      </c>
      <c r="CV120" s="196" t="s">
        <v>7819</v>
      </c>
      <c r="CW120" s="179">
        <v>44985</v>
      </c>
      <c r="CX120" s="194" t="s">
        <v>7821</v>
      </c>
      <c r="CY120" s="186">
        <v>25130000</v>
      </c>
      <c r="CZ120" s="186" t="s">
        <v>7830</v>
      </c>
      <c r="DA120" s="186" t="s">
        <v>2025</v>
      </c>
      <c r="DB120" s="186">
        <v>2</v>
      </c>
      <c r="DC120" s="186" t="s">
        <v>7832</v>
      </c>
      <c r="DD120" s="186" t="s">
        <v>7831</v>
      </c>
      <c r="DE120" s="192">
        <v>44985</v>
      </c>
      <c r="DF120" s="193" t="s">
        <v>7825</v>
      </c>
      <c r="DG120" s="178">
        <v>35900000</v>
      </c>
      <c r="DH120" s="196" t="s">
        <v>7822</v>
      </c>
      <c r="DI120" s="196" t="s">
        <v>2025</v>
      </c>
      <c r="DJ120" s="196">
        <v>2</v>
      </c>
      <c r="DK120" s="196" t="s">
        <v>7824</v>
      </c>
      <c r="DL120" s="196" t="s">
        <v>7823</v>
      </c>
      <c r="DM120" s="179">
        <v>44985</v>
      </c>
      <c r="DN120" s="194" t="s">
        <v>7829</v>
      </c>
      <c r="DO120" s="186">
        <v>40609000</v>
      </c>
      <c r="DP120" s="194" t="s">
        <v>7826</v>
      </c>
      <c r="DQ120" s="194" t="s">
        <v>2025</v>
      </c>
      <c r="DR120" s="194">
        <v>2</v>
      </c>
      <c r="DS120" s="194" t="s">
        <v>7828</v>
      </c>
      <c r="DT120" s="194" t="s">
        <v>7827</v>
      </c>
      <c r="DU120" s="195">
        <v>44985</v>
      </c>
      <c r="DV120" s="193" t="s">
        <v>7833</v>
      </c>
      <c r="DW120" s="178">
        <v>17561000</v>
      </c>
      <c r="DX120" s="196" t="s">
        <v>7830</v>
      </c>
      <c r="DY120" s="196" t="s">
        <v>2025</v>
      </c>
      <c r="DZ120" s="196">
        <v>2</v>
      </c>
      <c r="EA120" s="196" t="s">
        <v>7832</v>
      </c>
      <c r="EB120" s="196" t="s">
        <v>7831</v>
      </c>
      <c r="EC120" s="179">
        <v>44985</v>
      </c>
      <c r="ED120" s="194" t="s">
        <v>7837</v>
      </c>
      <c r="EE120" s="186">
        <v>5347000</v>
      </c>
      <c r="EF120" s="194" t="s">
        <v>7834</v>
      </c>
      <c r="EG120" s="194" t="s">
        <v>2025</v>
      </c>
      <c r="EH120" s="194">
        <v>2</v>
      </c>
      <c r="EI120" s="194" t="s">
        <v>7836</v>
      </c>
      <c r="EJ120" s="194" t="s">
        <v>7835</v>
      </c>
      <c r="EK120" s="195">
        <v>44985</v>
      </c>
      <c r="EL120" s="193" t="s">
        <v>7840</v>
      </c>
      <c r="EM120" s="178">
        <v>2222000</v>
      </c>
      <c r="EN120" s="196" t="s">
        <v>7834</v>
      </c>
      <c r="EO120" s="196" t="s">
        <v>2025</v>
      </c>
      <c r="EP120" s="196">
        <v>2</v>
      </c>
      <c r="EQ120" s="196" t="s">
        <v>7839</v>
      </c>
      <c r="ER120" s="196" t="s">
        <v>7838</v>
      </c>
      <c r="ES120" s="179">
        <v>44985</v>
      </c>
      <c r="ET120" s="194" t="s">
        <v>7817</v>
      </c>
      <c r="EU120" s="194">
        <v>6637</v>
      </c>
      <c r="EV120" s="194" t="s">
        <v>7815</v>
      </c>
      <c r="EW120" s="194" t="s">
        <v>2025</v>
      </c>
      <c r="EX120" s="194">
        <v>2</v>
      </c>
      <c r="EY120" s="194" t="s">
        <v>7813</v>
      </c>
      <c r="EZ120" s="194" t="s">
        <v>7816</v>
      </c>
      <c r="FA120" s="195">
        <v>44985</v>
      </c>
      <c r="FB120" s="193" t="s">
        <v>1557</v>
      </c>
      <c r="FC120" s="196">
        <v>5</v>
      </c>
      <c r="FD120" s="196" t="s">
        <v>14</v>
      </c>
      <c r="FE120" s="196" t="s">
        <v>30</v>
      </c>
      <c r="FF120" s="196">
        <v>2</v>
      </c>
      <c r="FG120" s="196" t="s">
        <v>1556</v>
      </c>
      <c r="FH120" s="196" t="s">
        <v>14</v>
      </c>
      <c r="FI120" s="179">
        <v>44622</v>
      </c>
      <c r="FJ120" s="193" t="s">
        <v>1558</v>
      </c>
      <c r="FK120" s="194" t="s">
        <v>14</v>
      </c>
      <c r="FL120" s="194" t="s">
        <v>14</v>
      </c>
      <c r="FM120" s="194" t="s">
        <v>19</v>
      </c>
      <c r="FN120" s="194">
        <v>3</v>
      </c>
      <c r="FO120" s="194" t="s">
        <v>14</v>
      </c>
      <c r="FP120" s="186" t="s">
        <v>14</v>
      </c>
      <c r="FQ120" s="187">
        <v>44622</v>
      </c>
      <c r="FR120" s="193" t="s">
        <v>1559</v>
      </c>
      <c r="FS120" s="196" t="s">
        <v>14</v>
      </c>
      <c r="FT120" s="196" t="s">
        <v>14</v>
      </c>
      <c r="FU120" s="196" t="s">
        <v>19</v>
      </c>
      <c r="FV120" s="196">
        <v>3</v>
      </c>
      <c r="FW120" s="196" t="s">
        <v>14</v>
      </c>
      <c r="FX120" s="196" t="s">
        <v>14</v>
      </c>
      <c r="FY120" s="179">
        <v>44622</v>
      </c>
      <c r="FZ120" s="194" t="s">
        <v>4173</v>
      </c>
      <c r="GA120" s="194">
        <v>2</v>
      </c>
      <c r="GB120" s="194" t="s">
        <v>2699</v>
      </c>
      <c r="GC120" s="194" t="s">
        <v>30</v>
      </c>
      <c r="GD120" s="194">
        <v>2</v>
      </c>
      <c r="GE120" s="194" t="s">
        <v>14</v>
      </c>
      <c r="GF120" s="194" t="s">
        <v>14</v>
      </c>
      <c r="GG120" s="195">
        <v>44872</v>
      </c>
      <c r="GH120" s="193" t="s">
        <v>4179</v>
      </c>
      <c r="GI120" s="196">
        <v>3</v>
      </c>
      <c r="GJ120" s="196" t="s">
        <v>2699</v>
      </c>
      <c r="GK120" s="196" t="s">
        <v>30</v>
      </c>
      <c r="GL120" s="196">
        <v>2</v>
      </c>
      <c r="GM120" s="196" t="s">
        <v>14</v>
      </c>
      <c r="GN120" s="196" t="s">
        <v>14</v>
      </c>
      <c r="GO120" s="179">
        <v>44872</v>
      </c>
      <c r="GP120" s="194" t="s">
        <v>4174</v>
      </c>
      <c r="GQ120" s="194">
        <v>3</v>
      </c>
      <c r="GR120" s="194" t="s">
        <v>2699</v>
      </c>
      <c r="GS120" s="194" t="s">
        <v>30</v>
      </c>
      <c r="GT120" s="194">
        <v>2</v>
      </c>
      <c r="GU120" s="194" t="s">
        <v>14</v>
      </c>
      <c r="GV120" s="194" t="s">
        <v>14</v>
      </c>
      <c r="GW120" s="195">
        <v>44872</v>
      </c>
      <c r="GX120" s="193" t="s">
        <v>4180</v>
      </c>
      <c r="GY120" s="196">
        <v>3</v>
      </c>
      <c r="GZ120" s="196" t="s">
        <v>2699</v>
      </c>
      <c r="HA120" s="196" t="s">
        <v>30</v>
      </c>
      <c r="HB120" s="196">
        <v>2</v>
      </c>
      <c r="HC120" s="196" t="s">
        <v>14</v>
      </c>
      <c r="HD120" s="196" t="s">
        <v>14</v>
      </c>
      <c r="HE120" s="179">
        <v>44872</v>
      </c>
      <c r="HF120" s="194" t="s">
        <v>4172</v>
      </c>
      <c r="HG120" s="194">
        <v>2</v>
      </c>
      <c r="HH120" s="194" t="s">
        <v>2699</v>
      </c>
      <c r="HI120" s="194" t="s">
        <v>30</v>
      </c>
      <c r="HJ120" s="194">
        <v>2</v>
      </c>
      <c r="HK120" s="194" t="s">
        <v>14</v>
      </c>
      <c r="HL120" s="194" t="s">
        <v>14</v>
      </c>
      <c r="HM120" s="195">
        <v>44872</v>
      </c>
      <c r="HN120" s="193" t="s">
        <v>4178</v>
      </c>
      <c r="HO120" s="196">
        <v>3</v>
      </c>
      <c r="HP120" s="196" t="s">
        <v>2699</v>
      </c>
      <c r="HQ120" s="196" t="s">
        <v>30</v>
      </c>
      <c r="HR120" s="196">
        <v>2</v>
      </c>
      <c r="HS120" s="196" t="s">
        <v>14</v>
      </c>
      <c r="HT120" s="196" t="s">
        <v>14</v>
      </c>
      <c r="HU120" s="179">
        <v>44872</v>
      </c>
      <c r="HV120" s="194" t="s">
        <v>4175</v>
      </c>
      <c r="HW120" s="194">
        <v>3</v>
      </c>
      <c r="HX120" s="194" t="s">
        <v>2699</v>
      </c>
      <c r="HY120" s="194" t="s">
        <v>30</v>
      </c>
      <c r="HZ120" s="194">
        <v>2</v>
      </c>
      <c r="IA120" s="194" t="s">
        <v>14</v>
      </c>
      <c r="IB120" s="194" t="s">
        <v>14</v>
      </c>
      <c r="IC120" s="195">
        <v>44872</v>
      </c>
      <c r="ID120" s="193" t="s">
        <v>4177</v>
      </c>
      <c r="IE120" s="196">
        <v>3</v>
      </c>
      <c r="IF120" s="196" t="s">
        <v>2699</v>
      </c>
      <c r="IG120" s="196" t="s">
        <v>30</v>
      </c>
      <c r="IH120" s="196">
        <v>2</v>
      </c>
      <c r="II120" s="196" t="s">
        <v>14</v>
      </c>
      <c r="IJ120" s="196" t="s">
        <v>14</v>
      </c>
      <c r="IK120" s="179">
        <v>44872</v>
      </c>
      <c r="IL120" s="194" t="s">
        <v>4176</v>
      </c>
      <c r="IM120" s="194">
        <v>3</v>
      </c>
      <c r="IN120" s="194" t="s">
        <v>2699</v>
      </c>
      <c r="IO120" s="194" t="s">
        <v>30</v>
      </c>
      <c r="IP120" s="194">
        <v>2</v>
      </c>
      <c r="IQ120" s="194" t="s">
        <v>14</v>
      </c>
      <c r="IR120" s="194" t="s">
        <v>14</v>
      </c>
      <c r="IS120" s="195">
        <v>44872</v>
      </c>
    </row>
    <row r="121" spans="1:253" s="283" customFormat="1" ht="12.95" customHeight="1" x14ac:dyDescent="0.2">
      <c r="A121" s="283" t="s">
        <v>5741</v>
      </c>
      <c r="B121" s="283" t="s">
        <v>9275</v>
      </c>
      <c r="C121" s="283" t="s">
        <v>5742</v>
      </c>
      <c r="D121" s="283" t="s">
        <v>5743</v>
      </c>
      <c r="E121" s="283" t="s">
        <v>9674</v>
      </c>
      <c r="F121" s="283" t="s">
        <v>8264</v>
      </c>
      <c r="G121" s="177">
        <v>107097000</v>
      </c>
      <c r="H121" s="178" t="s">
        <v>8261</v>
      </c>
      <c r="I121" s="178" t="s">
        <v>19</v>
      </c>
      <c r="J121" s="178">
        <v>3</v>
      </c>
      <c r="K121" s="178" t="s">
        <v>8263</v>
      </c>
      <c r="L121" s="178" t="s">
        <v>8262</v>
      </c>
      <c r="M121" s="179">
        <v>44985</v>
      </c>
      <c r="N121" s="188" t="s">
        <v>8268</v>
      </c>
      <c r="O121" s="180">
        <v>157336</v>
      </c>
      <c r="P121" s="180" t="s">
        <v>8265</v>
      </c>
      <c r="Q121" s="180" t="s">
        <v>19</v>
      </c>
      <c r="R121" s="180">
        <v>3</v>
      </c>
      <c r="S121" s="180" t="s">
        <v>8267</v>
      </c>
      <c r="T121" s="180" t="s">
        <v>8266</v>
      </c>
      <c r="U121" s="181">
        <v>44985</v>
      </c>
      <c r="V121" s="188" t="s">
        <v>8272</v>
      </c>
      <c r="W121" s="178">
        <v>24947000</v>
      </c>
      <c r="X121" s="178" t="s">
        <v>8269</v>
      </c>
      <c r="Y121" s="178" t="s">
        <v>19</v>
      </c>
      <c r="Z121" s="178">
        <v>3</v>
      </c>
      <c r="AA121" s="178" t="s">
        <v>8271</v>
      </c>
      <c r="AB121" s="178" t="s">
        <v>8270</v>
      </c>
      <c r="AC121" s="179">
        <v>44985</v>
      </c>
      <c r="AD121" s="188" t="s">
        <v>8276</v>
      </c>
      <c r="AE121" s="186">
        <v>8805000</v>
      </c>
      <c r="AF121" s="186" t="s">
        <v>8273</v>
      </c>
      <c r="AG121" s="186" t="s">
        <v>19</v>
      </c>
      <c r="AH121" s="186">
        <v>3</v>
      </c>
      <c r="AI121" s="186" t="s">
        <v>8275</v>
      </c>
      <c r="AJ121" s="186" t="s">
        <v>8274</v>
      </c>
      <c r="AK121" s="187">
        <v>44985</v>
      </c>
      <c r="AL121" s="188" t="s">
        <v>8280</v>
      </c>
      <c r="AM121" s="178">
        <v>429000</v>
      </c>
      <c r="AN121" s="178" t="s">
        <v>8277</v>
      </c>
      <c r="AO121" s="178" t="s">
        <v>19</v>
      </c>
      <c r="AP121" s="178">
        <v>3</v>
      </c>
      <c r="AQ121" s="178" t="s">
        <v>8279</v>
      </c>
      <c r="AR121" s="178" t="s">
        <v>8278</v>
      </c>
      <c r="AS121" s="179">
        <v>44985</v>
      </c>
      <c r="AT121" s="189" t="s">
        <v>8284</v>
      </c>
      <c r="AU121" s="186">
        <v>115449</v>
      </c>
      <c r="AV121" s="186" t="s">
        <v>8281</v>
      </c>
      <c r="AW121" s="186" t="s">
        <v>19</v>
      </c>
      <c r="AX121" s="186">
        <v>3</v>
      </c>
      <c r="AY121" s="186" t="s">
        <v>8283</v>
      </c>
      <c r="AZ121" s="186" t="s">
        <v>8282</v>
      </c>
      <c r="BA121" s="187">
        <v>44985</v>
      </c>
      <c r="BB121" s="188" t="s">
        <v>8301</v>
      </c>
      <c r="BC121" s="178" t="s">
        <v>14</v>
      </c>
      <c r="BD121" s="178" t="s">
        <v>828</v>
      </c>
      <c r="BE121" s="178" t="s">
        <v>19</v>
      </c>
      <c r="BF121" s="178">
        <v>3</v>
      </c>
      <c r="BG121" s="178" t="s">
        <v>8298</v>
      </c>
      <c r="BH121" s="178" t="s">
        <v>828</v>
      </c>
      <c r="BI121" s="179">
        <v>44985</v>
      </c>
      <c r="BJ121" s="189" t="s">
        <v>8286</v>
      </c>
      <c r="BK121" s="189">
        <v>46314</v>
      </c>
      <c r="BL121" s="189" t="s">
        <v>8281</v>
      </c>
      <c r="BM121" s="189" t="s">
        <v>19</v>
      </c>
      <c r="BN121" s="189">
        <v>3</v>
      </c>
      <c r="BO121" s="189" t="s">
        <v>8285</v>
      </c>
      <c r="BP121" s="186" t="s">
        <v>8282</v>
      </c>
      <c r="BQ121" s="190">
        <v>44985</v>
      </c>
      <c r="BR121" s="188" t="s">
        <v>8303</v>
      </c>
      <c r="BS121" s="182">
        <v>7600</v>
      </c>
      <c r="BT121" s="182" t="s">
        <v>8281</v>
      </c>
      <c r="BU121" s="182" t="s">
        <v>19</v>
      </c>
      <c r="BV121" s="182">
        <v>3</v>
      </c>
      <c r="BW121" s="182" t="s">
        <v>8302</v>
      </c>
      <c r="BX121" s="182" t="s">
        <v>8282</v>
      </c>
      <c r="BY121" s="179">
        <v>44985</v>
      </c>
      <c r="BZ121" s="189" t="s">
        <v>8305</v>
      </c>
      <c r="CA121" s="189">
        <v>6075</v>
      </c>
      <c r="CB121" s="189" t="s">
        <v>8281</v>
      </c>
      <c r="CC121" s="189" t="s">
        <v>19</v>
      </c>
      <c r="CD121" s="189">
        <v>3</v>
      </c>
      <c r="CE121" s="189" t="s">
        <v>8304</v>
      </c>
      <c r="CF121" s="189" t="s">
        <v>8282</v>
      </c>
      <c r="CG121" s="190">
        <v>44985</v>
      </c>
      <c r="CH121" s="188" t="s">
        <v>10084</v>
      </c>
      <c r="CI121" s="189" t="e">
        <v>#N/A</v>
      </c>
      <c r="CJ121" s="189" t="e">
        <v>#N/A</v>
      </c>
      <c r="CK121" s="189" t="e">
        <v>#N/A</v>
      </c>
      <c r="CL121" s="189" t="e">
        <v>#N/A</v>
      </c>
      <c r="CM121" s="189" t="e">
        <v>#N/A</v>
      </c>
      <c r="CN121" s="189" t="e">
        <v>#N/A</v>
      </c>
      <c r="CO121" s="191" t="e">
        <v>#N/A</v>
      </c>
      <c r="CP121" s="189" t="s">
        <v>8306</v>
      </c>
      <c r="CQ121" s="182" t="s">
        <v>14</v>
      </c>
      <c r="CR121" s="182" t="s">
        <v>828</v>
      </c>
      <c r="CS121" s="182" t="s">
        <v>19</v>
      </c>
      <c r="CT121" s="182">
        <v>3</v>
      </c>
      <c r="CU121" s="182" t="s">
        <v>8298</v>
      </c>
      <c r="CV121" s="182" t="s">
        <v>828</v>
      </c>
      <c r="CW121" s="179">
        <v>44985</v>
      </c>
      <c r="CX121" s="189" t="s">
        <v>8288</v>
      </c>
      <c r="CY121" s="186" t="s">
        <v>14</v>
      </c>
      <c r="CZ121" s="186" t="s">
        <v>828</v>
      </c>
      <c r="DA121" s="186" t="s">
        <v>19</v>
      </c>
      <c r="DB121" s="186">
        <v>3</v>
      </c>
      <c r="DC121" s="186" t="s">
        <v>8292</v>
      </c>
      <c r="DD121" s="186" t="s">
        <v>828</v>
      </c>
      <c r="DE121" s="192">
        <v>44985</v>
      </c>
      <c r="DF121" s="188" t="s">
        <v>8290</v>
      </c>
      <c r="DG121" s="178">
        <v>16142000</v>
      </c>
      <c r="DH121" s="182" t="s">
        <v>8273</v>
      </c>
      <c r="DI121" s="182" t="s">
        <v>19</v>
      </c>
      <c r="DJ121" s="182">
        <v>3</v>
      </c>
      <c r="DK121" s="182" t="s">
        <v>8289</v>
      </c>
      <c r="DL121" s="182" t="s">
        <v>8274</v>
      </c>
      <c r="DM121" s="179">
        <v>44985</v>
      </c>
      <c r="DN121" s="189" t="s">
        <v>8291</v>
      </c>
      <c r="DO121" s="186">
        <v>8805000</v>
      </c>
      <c r="DP121" s="189" t="s">
        <v>8273</v>
      </c>
      <c r="DQ121" s="189" t="s">
        <v>19</v>
      </c>
      <c r="DR121" s="189">
        <v>3</v>
      </c>
      <c r="DS121" s="189" t="s">
        <v>8289</v>
      </c>
      <c r="DT121" s="189" t="s">
        <v>8274</v>
      </c>
      <c r="DU121" s="190">
        <v>44985</v>
      </c>
      <c r="DV121" s="188" t="s">
        <v>8293</v>
      </c>
      <c r="DW121" s="178" t="s">
        <v>14</v>
      </c>
      <c r="DX121" s="182" t="s">
        <v>828</v>
      </c>
      <c r="DY121" s="182" t="s">
        <v>19</v>
      </c>
      <c r="DZ121" s="182">
        <v>3</v>
      </c>
      <c r="EA121" s="182" t="s">
        <v>8292</v>
      </c>
      <c r="EB121" s="182" t="s">
        <v>828</v>
      </c>
      <c r="EC121" s="179">
        <v>44985</v>
      </c>
      <c r="ED121" s="189" t="s">
        <v>8294</v>
      </c>
      <c r="EE121" s="186" t="s">
        <v>14</v>
      </c>
      <c r="EF121" s="189" t="s">
        <v>828</v>
      </c>
      <c r="EG121" s="189" t="s">
        <v>19</v>
      </c>
      <c r="EH121" s="189">
        <v>3</v>
      </c>
      <c r="EI121" s="189" t="s">
        <v>8292</v>
      </c>
      <c r="EJ121" s="189" t="s">
        <v>828</v>
      </c>
      <c r="EK121" s="190">
        <v>44985</v>
      </c>
      <c r="EL121" s="188" t="s">
        <v>8295</v>
      </c>
      <c r="EM121" s="178" t="s">
        <v>14</v>
      </c>
      <c r="EN121" s="182" t="s">
        <v>828</v>
      </c>
      <c r="EO121" s="182" t="s">
        <v>19</v>
      </c>
      <c r="EP121" s="182">
        <v>3</v>
      </c>
      <c r="EQ121" s="182" t="s">
        <v>8292</v>
      </c>
      <c r="ER121" s="182" t="s">
        <v>828</v>
      </c>
      <c r="ES121" s="179">
        <v>44985</v>
      </c>
      <c r="ET121" s="189" t="s">
        <v>8287</v>
      </c>
      <c r="EU121" s="189">
        <v>46314</v>
      </c>
      <c r="EV121" s="189" t="s">
        <v>8281</v>
      </c>
      <c r="EW121" s="189" t="s">
        <v>19</v>
      </c>
      <c r="EX121" s="189">
        <v>3</v>
      </c>
      <c r="EY121" s="189" t="s">
        <v>8285</v>
      </c>
      <c r="EZ121" s="189" t="s">
        <v>8282</v>
      </c>
      <c r="FA121" s="190">
        <v>44985</v>
      </c>
      <c r="FB121" s="188" t="s">
        <v>8297</v>
      </c>
      <c r="FC121" s="182">
        <v>5</v>
      </c>
      <c r="FD121" s="182" t="s">
        <v>8277</v>
      </c>
      <c r="FE121" s="182" t="s">
        <v>19</v>
      </c>
      <c r="FF121" s="182">
        <v>3</v>
      </c>
      <c r="FG121" s="182" t="s">
        <v>8296</v>
      </c>
      <c r="FH121" s="182" t="s">
        <v>8278</v>
      </c>
      <c r="FI121" s="179">
        <v>44985</v>
      </c>
      <c r="FJ121" s="188" t="s">
        <v>8299</v>
      </c>
      <c r="FK121" s="189" t="s">
        <v>14</v>
      </c>
      <c r="FL121" s="189" t="s">
        <v>828</v>
      </c>
      <c r="FM121" s="189" t="s">
        <v>19</v>
      </c>
      <c r="FN121" s="189">
        <v>3</v>
      </c>
      <c r="FO121" s="189" t="s">
        <v>8298</v>
      </c>
      <c r="FP121" s="186" t="s">
        <v>828</v>
      </c>
      <c r="FQ121" s="187">
        <v>44985</v>
      </c>
      <c r="FR121" s="188" t="s">
        <v>8300</v>
      </c>
      <c r="FS121" s="182" t="s">
        <v>14</v>
      </c>
      <c r="FT121" s="182" t="s">
        <v>828</v>
      </c>
      <c r="FU121" s="182" t="s">
        <v>19</v>
      </c>
      <c r="FV121" s="182">
        <v>3</v>
      </c>
      <c r="FW121" s="182" t="s">
        <v>8298</v>
      </c>
      <c r="FX121" s="182" t="s">
        <v>828</v>
      </c>
      <c r="FY121" s="179">
        <v>44985</v>
      </c>
      <c r="FZ121" s="189" t="s">
        <v>5745</v>
      </c>
      <c r="GA121" s="189">
        <v>1</v>
      </c>
      <c r="GB121" s="189" t="s">
        <v>2699</v>
      </c>
      <c r="GC121" s="189" t="s">
        <v>30</v>
      </c>
      <c r="GD121" s="189">
        <v>2</v>
      </c>
      <c r="GE121" s="189" t="s">
        <v>14</v>
      </c>
      <c r="GF121" s="189" t="s">
        <v>14</v>
      </c>
      <c r="GG121" s="190">
        <v>44964</v>
      </c>
      <c r="GH121" s="188" t="s">
        <v>5751</v>
      </c>
      <c r="GI121" s="182">
        <v>3</v>
      </c>
      <c r="GJ121" s="182" t="s">
        <v>2699</v>
      </c>
      <c r="GK121" s="182" t="s">
        <v>30</v>
      </c>
      <c r="GL121" s="182">
        <v>2</v>
      </c>
      <c r="GM121" s="182" t="s">
        <v>14</v>
      </c>
      <c r="GN121" s="182" t="s">
        <v>14</v>
      </c>
      <c r="GO121" s="179">
        <v>44964</v>
      </c>
      <c r="GP121" s="189" t="s">
        <v>5746</v>
      </c>
      <c r="GQ121" s="189">
        <v>2</v>
      </c>
      <c r="GR121" s="189" t="s">
        <v>2699</v>
      </c>
      <c r="GS121" s="189" t="s">
        <v>30</v>
      </c>
      <c r="GT121" s="189">
        <v>2</v>
      </c>
      <c r="GU121" s="189" t="s">
        <v>14</v>
      </c>
      <c r="GV121" s="189" t="s">
        <v>14</v>
      </c>
      <c r="GW121" s="190">
        <v>44964</v>
      </c>
      <c r="GX121" s="188" t="s">
        <v>5752</v>
      </c>
      <c r="GY121" s="182">
        <v>3</v>
      </c>
      <c r="GZ121" s="182" t="s">
        <v>2699</v>
      </c>
      <c r="HA121" s="182" t="s">
        <v>30</v>
      </c>
      <c r="HB121" s="182">
        <v>2</v>
      </c>
      <c r="HC121" s="182" t="s">
        <v>14</v>
      </c>
      <c r="HD121" s="182" t="s">
        <v>14</v>
      </c>
      <c r="HE121" s="179">
        <v>44964</v>
      </c>
      <c r="HF121" s="189" t="s">
        <v>5744</v>
      </c>
      <c r="HG121" s="189">
        <v>0</v>
      </c>
      <c r="HH121" s="189" t="s">
        <v>2699</v>
      </c>
      <c r="HI121" s="189" t="s">
        <v>30</v>
      </c>
      <c r="HJ121" s="189">
        <v>2</v>
      </c>
      <c r="HK121" s="189" t="s">
        <v>14</v>
      </c>
      <c r="HL121" s="189" t="s">
        <v>14</v>
      </c>
      <c r="HM121" s="190">
        <v>44964</v>
      </c>
      <c r="HN121" s="188" t="s">
        <v>5750</v>
      </c>
      <c r="HO121" s="182">
        <v>2</v>
      </c>
      <c r="HP121" s="182" t="s">
        <v>2699</v>
      </c>
      <c r="HQ121" s="182" t="s">
        <v>30</v>
      </c>
      <c r="HR121" s="182">
        <v>2</v>
      </c>
      <c r="HS121" s="182" t="s">
        <v>14</v>
      </c>
      <c r="HT121" s="182" t="s">
        <v>14</v>
      </c>
      <c r="HU121" s="179">
        <v>44964</v>
      </c>
      <c r="HV121" s="189" t="s">
        <v>5747</v>
      </c>
      <c r="HW121" s="189">
        <v>3</v>
      </c>
      <c r="HX121" s="189" t="s">
        <v>2699</v>
      </c>
      <c r="HY121" s="189" t="s">
        <v>30</v>
      </c>
      <c r="HZ121" s="189">
        <v>2</v>
      </c>
      <c r="IA121" s="189" t="s">
        <v>14</v>
      </c>
      <c r="IB121" s="189" t="s">
        <v>14</v>
      </c>
      <c r="IC121" s="190">
        <v>44964</v>
      </c>
      <c r="ID121" s="188" t="s">
        <v>5749</v>
      </c>
      <c r="IE121" s="182">
        <v>2</v>
      </c>
      <c r="IF121" s="182" t="s">
        <v>2699</v>
      </c>
      <c r="IG121" s="182" t="s">
        <v>30</v>
      </c>
      <c r="IH121" s="182">
        <v>2</v>
      </c>
      <c r="II121" s="182" t="s">
        <v>14</v>
      </c>
      <c r="IJ121" s="182" t="s">
        <v>14</v>
      </c>
      <c r="IK121" s="179">
        <v>44964</v>
      </c>
      <c r="IL121" s="189" t="s">
        <v>5748</v>
      </c>
      <c r="IM121" s="189">
        <v>3</v>
      </c>
      <c r="IN121" s="189" t="s">
        <v>2699</v>
      </c>
      <c r="IO121" s="189" t="s">
        <v>30</v>
      </c>
      <c r="IP121" s="189">
        <v>2</v>
      </c>
      <c r="IQ121" s="189" t="s">
        <v>14</v>
      </c>
      <c r="IR121" s="189" t="s">
        <v>14</v>
      </c>
      <c r="IS121" s="190">
        <v>44964</v>
      </c>
    </row>
    <row r="122" spans="1:253" s="283" customFormat="1" ht="12.95" customHeight="1" x14ac:dyDescent="0.2">
      <c r="A122" s="283" t="s">
        <v>2195</v>
      </c>
      <c r="B122" s="283" t="s">
        <v>9289</v>
      </c>
      <c r="C122" s="283" t="s">
        <v>2196</v>
      </c>
      <c r="D122" s="283" t="s">
        <v>2197</v>
      </c>
      <c r="E122" s="283" t="s">
        <v>8933</v>
      </c>
      <c r="F122" s="283" t="s">
        <v>7183</v>
      </c>
      <c r="G122" s="177">
        <v>20012000</v>
      </c>
      <c r="H122" s="178" t="s">
        <v>6036</v>
      </c>
      <c r="I122" s="178" t="s">
        <v>74</v>
      </c>
      <c r="J122" s="178">
        <v>1</v>
      </c>
      <c r="K122" s="178" t="s">
        <v>7182</v>
      </c>
      <c r="L122" s="178" t="s">
        <v>7181</v>
      </c>
      <c r="M122" s="179">
        <v>44979</v>
      </c>
      <c r="N122" s="193" t="s">
        <v>2201</v>
      </c>
      <c r="O122" s="180">
        <v>62918</v>
      </c>
      <c r="P122" s="180" t="s">
        <v>2198</v>
      </c>
      <c r="Q122" s="180" t="s">
        <v>30</v>
      </c>
      <c r="R122" s="180">
        <v>2</v>
      </c>
      <c r="S122" s="180" t="s">
        <v>2200</v>
      </c>
      <c r="T122" s="180" t="s">
        <v>2199</v>
      </c>
      <c r="U122" s="181">
        <v>44773</v>
      </c>
      <c r="V122" s="193" t="s">
        <v>7187</v>
      </c>
      <c r="W122" s="178">
        <v>5159000</v>
      </c>
      <c r="X122" s="178" t="s">
        <v>7184</v>
      </c>
      <c r="Y122" s="178" t="s">
        <v>2025</v>
      </c>
      <c r="Z122" s="178">
        <v>2</v>
      </c>
      <c r="AA122" s="178" t="s">
        <v>7186</v>
      </c>
      <c r="AB122" s="178" t="s">
        <v>7185</v>
      </c>
      <c r="AC122" s="179">
        <v>44979</v>
      </c>
      <c r="AD122" s="193" t="s">
        <v>7189</v>
      </c>
      <c r="AE122" s="186">
        <v>110000</v>
      </c>
      <c r="AF122" s="186" t="s">
        <v>7167</v>
      </c>
      <c r="AG122" s="186" t="s">
        <v>2025</v>
      </c>
      <c r="AH122" s="186">
        <v>2</v>
      </c>
      <c r="AI122" s="186" t="s">
        <v>7188</v>
      </c>
      <c r="AJ122" s="186" t="s">
        <v>6086</v>
      </c>
      <c r="AK122" s="187">
        <v>44979</v>
      </c>
      <c r="AL122" s="193" t="s">
        <v>7190</v>
      </c>
      <c r="AM122" s="178">
        <v>110000</v>
      </c>
      <c r="AN122" s="178" t="s">
        <v>7167</v>
      </c>
      <c r="AO122" s="178" t="s">
        <v>2025</v>
      </c>
      <c r="AP122" s="178">
        <v>2</v>
      </c>
      <c r="AQ122" s="178" t="s">
        <v>7188</v>
      </c>
      <c r="AR122" s="178" t="s">
        <v>6086</v>
      </c>
      <c r="AS122" s="179">
        <v>44979</v>
      </c>
      <c r="AT122" s="194" t="s">
        <v>10085</v>
      </c>
      <c r="AU122" s="186" t="e">
        <v>#N/A</v>
      </c>
      <c r="AV122" s="186" t="e">
        <v>#N/A</v>
      </c>
      <c r="AW122" s="186" t="e">
        <v>#N/A</v>
      </c>
      <c r="AX122" s="186" t="e">
        <v>#N/A</v>
      </c>
      <c r="AY122" s="186" t="e">
        <v>#N/A</v>
      </c>
      <c r="AZ122" s="186" t="e">
        <v>#N/A</v>
      </c>
      <c r="BA122" s="187" t="e">
        <v>#N/A</v>
      </c>
      <c r="BB122" s="193" t="s">
        <v>10086</v>
      </c>
      <c r="BC122" s="178" t="e">
        <v>#N/A</v>
      </c>
      <c r="BD122" s="178" t="e">
        <v>#N/A</v>
      </c>
      <c r="BE122" s="178" t="e">
        <v>#N/A</v>
      </c>
      <c r="BF122" s="178" t="e">
        <v>#N/A</v>
      </c>
      <c r="BG122" s="178" t="e">
        <v>#N/A</v>
      </c>
      <c r="BH122" s="178" t="e">
        <v>#N/A</v>
      </c>
      <c r="BI122" s="179" t="e">
        <v>#N/A</v>
      </c>
      <c r="BJ122" s="194" t="s">
        <v>7191</v>
      </c>
      <c r="BK122" s="194">
        <v>0</v>
      </c>
      <c r="BL122" s="194" t="s">
        <v>6971</v>
      </c>
      <c r="BM122" s="194" t="s">
        <v>2025</v>
      </c>
      <c r="BN122" s="194">
        <v>2</v>
      </c>
      <c r="BO122" s="194" t="s">
        <v>7171</v>
      </c>
      <c r="BP122" s="186" t="s">
        <v>1181</v>
      </c>
      <c r="BQ122" s="195">
        <v>44979</v>
      </c>
      <c r="BR122" s="193" t="s">
        <v>10087</v>
      </c>
      <c r="BS122" s="196" t="e">
        <v>#N/A</v>
      </c>
      <c r="BT122" s="196" t="e">
        <v>#N/A</v>
      </c>
      <c r="BU122" s="196" t="e">
        <v>#N/A</v>
      </c>
      <c r="BV122" s="196" t="e">
        <v>#N/A</v>
      </c>
      <c r="BW122" s="196" t="e">
        <v>#N/A</v>
      </c>
      <c r="BX122" s="196" t="e">
        <v>#N/A</v>
      </c>
      <c r="BY122" s="179" t="e">
        <v>#N/A</v>
      </c>
      <c r="BZ122" s="194" t="s">
        <v>10088</v>
      </c>
      <c r="CA122" s="194" t="e">
        <v>#N/A</v>
      </c>
      <c r="CB122" s="194" t="e">
        <v>#N/A</v>
      </c>
      <c r="CC122" s="194" t="e">
        <v>#N/A</v>
      </c>
      <c r="CD122" s="194" t="e">
        <v>#N/A</v>
      </c>
      <c r="CE122" s="194" t="e">
        <v>#N/A</v>
      </c>
      <c r="CF122" s="194" t="e">
        <v>#N/A</v>
      </c>
      <c r="CG122" s="195" t="e">
        <v>#N/A</v>
      </c>
      <c r="CH122" s="193" t="s">
        <v>10089</v>
      </c>
      <c r="CI122" s="194" t="e">
        <v>#N/A</v>
      </c>
      <c r="CJ122" s="194" t="e">
        <v>#N/A</v>
      </c>
      <c r="CK122" s="194" t="e">
        <v>#N/A</v>
      </c>
      <c r="CL122" s="194" t="e">
        <v>#N/A</v>
      </c>
      <c r="CM122" s="194" t="e">
        <v>#N/A</v>
      </c>
      <c r="CN122" s="194" t="e">
        <v>#N/A</v>
      </c>
      <c r="CO122" s="197" t="e">
        <v>#N/A</v>
      </c>
      <c r="CP122" s="194" t="s">
        <v>10090</v>
      </c>
      <c r="CQ122" s="196" t="e">
        <v>#N/A</v>
      </c>
      <c r="CR122" s="196" t="e">
        <v>#N/A</v>
      </c>
      <c r="CS122" s="196" t="e">
        <v>#N/A</v>
      </c>
      <c r="CT122" s="196" t="e">
        <v>#N/A</v>
      </c>
      <c r="CU122" s="196" t="e">
        <v>#N/A</v>
      </c>
      <c r="CV122" s="196" t="e">
        <v>#N/A</v>
      </c>
      <c r="CW122" s="179" t="e">
        <v>#N/A</v>
      </c>
      <c r="CX122" s="194" t="s">
        <v>7193</v>
      </c>
      <c r="CY122" s="186">
        <v>110000</v>
      </c>
      <c r="CZ122" s="186" t="s">
        <v>7167</v>
      </c>
      <c r="DA122" s="186" t="s">
        <v>2025</v>
      </c>
      <c r="DB122" s="186">
        <v>2</v>
      </c>
      <c r="DC122" s="186" t="s">
        <v>2178</v>
      </c>
      <c r="DD122" s="186" t="s">
        <v>6086</v>
      </c>
      <c r="DE122" s="192">
        <v>44979</v>
      </c>
      <c r="DF122" s="193" t="s">
        <v>7194</v>
      </c>
      <c r="DG122" s="178">
        <v>5049000</v>
      </c>
      <c r="DH122" s="196" t="s">
        <v>7184</v>
      </c>
      <c r="DI122" s="196" t="s">
        <v>2025</v>
      </c>
      <c r="DJ122" s="196">
        <v>2</v>
      </c>
      <c r="DK122" s="196" t="s">
        <v>6054</v>
      </c>
      <c r="DL122" s="196" t="s">
        <v>7185</v>
      </c>
      <c r="DM122" s="179">
        <v>44979</v>
      </c>
      <c r="DN122" s="194" t="s">
        <v>7195</v>
      </c>
      <c r="DO122" s="186">
        <v>0</v>
      </c>
      <c r="DP122" s="194" t="s">
        <v>7167</v>
      </c>
      <c r="DQ122" s="194" t="s">
        <v>2025</v>
      </c>
      <c r="DR122" s="194">
        <v>2</v>
      </c>
      <c r="DS122" s="194" t="s">
        <v>6056</v>
      </c>
      <c r="DT122" s="194" t="s">
        <v>6086</v>
      </c>
      <c r="DU122" s="195">
        <v>44979</v>
      </c>
      <c r="DV122" s="193" t="s">
        <v>7196</v>
      </c>
      <c r="DW122" s="178">
        <v>110000</v>
      </c>
      <c r="DX122" s="196" t="s">
        <v>7167</v>
      </c>
      <c r="DY122" s="196" t="s">
        <v>2025</v>
      </c>
      <c r="DZ122" s="196">
        <v>2</v>
      </c>
      <c r="EA122" s="196" t="s">
        <v>2178</v>
      </c>
      <c r="EB122" s="196" t="s">
        <v>6086</v>
      </c>
      <c r="EC122" s="179">
        <v>44979</v>
      </c>
      <c r="ED122" s="194" t="s">
        <v>7197</v>
      </c>
      <c r="EE122" s="186">
        <v>0</v>
      </c>
      <c r="EF122" s="194" t="s">
        <v>7167</v>
      </c>
      <c r="EG122" s="194" t="s">
        <v>2025</v>
      </c>
      <c r="EH122" s="194">
        <v>2</v>
      </c>
      <c r="EI122" s="194" t="s">
        <v>2180</v>
      </c>
      <c r="EJ122" s="194" t="s">
        <v>6086</v>
      </c>
      <c r="EK122" s="195">
        <v>44979</v>
      </c>
      <c r="EL122" s="193" t="s">
        <v>7198</v>
      </c>
      <c r="EM122" s="178">
        <v>0</v>
      </c>
      <c r="EN122" s="196" t="s">
        <v>7167</v>
      </c>
      <c r="EO122" s="196" t="s">
        <v>2025</v>
      </c>
      <c r="EP122" s="196">
        <v>2</v>
      </c>
      <c r="EQ122" s="196" t="s">
        <v>2180</v>
      </c>
      <c r="ER122" s="196" t="s">
        <v>6086</v>
      </c>
      <c r="ES122" s="179">
        <v>44979</v>
      </c>
      <c r="ET122" s="194" t="s">
        <v>7192</v>
      </c>
      <c r="EU122" s="194">
        <v>0</v>
      </c>
      <c r="EV122" s="194" t="s">
        <v>6971</v>
      </c>
      <c r="EW122" s="194" t="s">
        <v>2025</v>
      </c>
      <c r="EX122" s="194">
        <v>2</v>
      </c>
      <c r="EY122" s="194" t="s">
        <v>7173</v>
      </c>
      <c r="EZ122" s="194" t="s">
        <v>1181</v>
      </c>
      <c r="FA122" s="195">
        <v>44979</v>
      </c>
      <c r="FB122" s="193" t="s">
        <v>2204</v>
      </c>
      <c r="FC122" s="196">
        <v>2</v>
      </c>
      <c r="FD122" s="196" t="s">
        <v>2202</v>
      </c>
      <c r="FE122" s="196" t="s">
        <v>30</v>
      </c>
      <c r="FF122" s="196">
        <v>2</v>
      </c>
      <c r="FG122" s="196" t="s">
        <v>2144</v>
      </c>
      <c r="FH122" s="196" t="s">
        <v>2203</v>
      </c>
      <c r="FI122" s="179">
        <v>44773</v>
      </c>
      <c r="FJ122" s="193" t="s">
        <v>10091</v>
      </c>
      <c r="FK122" s="194" t="e">
        <v>#N/A</v>
      </c>
      <c r="FL122" s="194" t="e">
        <v>#N/A</v>
      </c>
      <c r="FM122" s="194" t="e">
        <v>#N/A</v>
      </c>
      <c r="FN122" s="194" t="e">
        <v>#N/A</v>
      </c>
      <c r="FO122" s="194" t="e">
        <v>#N/A</v>
      </c>
      <c r="FP122" s="186" t="e">
        <v>#N/A</v>
      </c>
      <c r="FQ122" s="187" t="e">
        <v>#N/A</v>
      </c>
      <c r="FR122" s="193" t="s">
        <v>10092</v>
      </c>
      <c r="FS122" s="196" t="e">
        <v>#N/A</v>
      </c>
      <c r="FT122" s="196" t="e">
        <v>#N/A</v>
      </c>
      <c r="FU122" s="196" t="e">
        <v>#N/A</v>
      </c>
      <c r="FV122" s="196" t="e">
        <v>#N/A</v>
      </c>
      <c r="FW122" s="196" t="e">
        <v>#N/A</v>
      </c>
      <c r="FX122" s="196" t="e">
        <v>#N/A</v>
      </c>
      <c r="FY122" s="179" t="e">
        <v>#N/A</v>
      </c>
      <c r="FZ122" s="194" t="s">
        <v>3026</v>
      </c>
      <c r="GA122" s="194">
        <v>0</v>
      </c>
      <c r="GB122" s="194" t="s">
        <v>2699</v>
      </c>
      <c r="GC122" s="194" t="s">
        <v>30</v>
      </c>
      <c r="GD122" s="194">
        <v>2</v>
      </c>
      <c r="GE122" s="194" t="s">
        <v>14</v>
      </c>
      <c r="GF122" s="194" t="s">
        <v>14</v>
      </c>
      <c r="GG122" s="195">
        <v>44862</v>
      </c>
      <c r="GH122" s="193" t="s">
        <v>3032</v>
      </c>
      <c r="GI122" s="196">
        <v>0</v>
      </c>
      <c r="GJ122" s="196" t="s">
        <v>2699</v>
      </c>
      <c r="GK122" s="196" t="s">
        <v>30</v>
      </c>
      <c r="GL122" s="196">
        <v>2</v>
      </c>
      <c r="GM122" s="196" t="s">
        <v>14</v>
      </c>
      <c r="GN122" s="196" t="s">
        <v>14</v>
      </c>
      <c r="GO122" s="179">
        <v>44862</v>
      </c>
      <c r="GP122" s="194" t="s">
        <v>3027</v>
      </c>
      <c r="GQ122" s="194">
        <v>0</v>
      </c>
      <c r="GR122" s="194" t="s">
        <v>2699</v>
      </c>
      <c r="GS122" s="194" t="s">
        <v>30</v>
      </c>
      <c r="GT122" s="194">
        <v>2</v>
      </c>
      <c r="GU122" s="194" t="s">
        <v>14</v>
      </c>
      <c r="GV122" s="194" t="s">
        <v>14</v>
      </c>
      <c r="GW122" s="195">
        <v>44862</v>
      </c>
      <c r="GX122" s="193" t="s">
        <v>3033</v>
      </c>
      <c r="GY122" s="196">
        <v>0</v>
      </c>
      <c r="GZ122" s="196" t="s">
        <v>2699</v>
      </c>
      <c r="HA122" s="196" t="s">
        <v>30</v>
      </c>
      <c r="HB122" s="196">
        <v>2</v>
      </c>
      <c r="HC122" s="196" t="s">
        <v>14</v>
      </c>
      <c r="HD122" s="196" t="s">
        <v>14</v>
      </c>
      <c r="HE122" s="179">
        <v>44862</v>
      </c>
      <c r="HF122" s="194" t="s">
        <v>3025</v>
      </c>
      <c r="HG122" s="194">
        <v>0</v>
      </c>
      <c r="HH122" s="194" t="s">
        <v>2699</v>
      </c>
      <c r="HI122" s="194" t="s">
        <v>30</v>
      </c>
      <c r="HJ122" s="194">
        <v>2</v>
      </c>
      <c r="HK122" s="194" t="s">
        <v>14</v>
      </c>
      <c r="HL122" s="194" t="s">
        <v>14</v>
      </c>
      <c r="HM122" s="195">
        <v>44862</v>
      </c>
      <c r="HN122" s="193" t="s">
        <v>3031</v>
      </c>
      <c r="HO122" s="196">
        <v>0</v>
      </c>
      <c r="HP122" s="196" t="s">
        <v>2699</v>
      </c>
      <c r="HQ122" s="196" t="s">
        <v>30</v>
      </c>
      <c r="HR122" s="196">
        <v>2</v>
      </c>
      <c r="HS122" s="196" t="s">
        <v>14</v>
      </c>
      <c r="HT122" s="196" t="s">
        <v>14</v>
      </c>
      <c r="HU122" s="179">
        <v>44862</v>
      </c>
      <c r="HV122" s="194" t="s">
        <v>3028</v>
      </c>
      <c r="HW122" s="194">
        <v>0</v>
      </c>
      <c r="HX122" s="194" t="s">
        <v>2699</v>
      </c>
      <c r="HY122" s="194" t="s">
        <v>30</v>
      </c>
      <c r="HZ122" s="194">
        <v>2</v>
      </c>
      <c r="IA122" s="194" t="s">
        <v>14</v>
      </c>
      <c r="IB122" s="194" t="s">
        <v>14</v>
      </c>
      <c r="IC122" s="195">
        <v>44862</v>
      </c>
      <c r="ID122" s="193" t="s">
        <v>3030</v>
      </c>
      <c r="IE122" s="196">
        <v>0</v>
      </c>
      <c r="IF122" s="196" t="s">
        <v>2699</v>
      </c>
      <c r="IG122" s="196" t="s">
        <v>30</v>
      </c>
      <c r="IH122" s="196">
        <v>2</v>
      </c>
      <c r="II122" s="196" t="s">
        <v>14</v>
      </c>
      <c r="IJ122" s="196" t="s">
        <v>14</v>
      </c>
      <c r="IK122" s="179">
        <v>44862</v>
      </c>
      <c r="IL122" s="194" t="s">
        <v>3029</v>
      </c>
      <c r="IM122" s="194">
        <v>0</v>
      </c>
      <c r="IN122" s="194" t="s">
        <v>2699</v>
      </c>
      <c r="IO122" s="194" t="s">
        <v>30</v>
      </c>
      <c r="IP122" s="194">
        <v>2</v>
      </c>
      <c r="IQ122" s="194" t="s">
        <v>14</v>
      </c>
      <c r="IR122" s="194" t="s">
        <v>14</v>
      </c>
      <c r="IS122" s="195">
        <v>44862</v>
      </c>
    </row>
    <row r="123" spans="1:253" s="283" customFormat="1" ht="12.95" customHeight="1" x14ac:dyDescent="0.2">
      <c r="A123" s="283" t="s">
        <v>419</v>
      </c>
      <c r="B123" s="283" t="s">
        <v>9316</v>
      </c>
      <c r="C123" s="283" t="s">
        <v>420</v>
      </c>
      <c r="D123" s="283" t="s">
        <v>421</v>
      </c>
      <c r="E123" s="283" t="s">
        <v>8936</v>
      </c>
      <c r="F123" s="283" t="s">
        <v>7320</v>
      </c>
      <c r="G123" s="177">
        <v>13978000</v>
      </c>
      <c r="H123" s="178" t="s">
        <v>7317</v>
      </c>
      <c r="I123" s="178" t="s">
        <v>2025</v>
      </c>
      <c r="J123" s="178">
        <v>2</v>
      </c>
      <c r="K123" s="178" t="s">
        <v>7319</v>
      </c>
      <c r="L123" s="178" t="s">
        <v>7318</v>
      </c>
      <c r="M123" s="179">
        <v>44979</v>
      </c>
      <c r="N123" s="188" t="s">
        <v>1599</v>
      </c>
      <c r="O123" s="180">
        <v>20524</v>
      </c>
      <c r="P123" s="180" t="s">
        <v>1596</v>
      </c>
      <c r="Q123" s="180" t="s">
        <v>30</v>
      </c>
      <c r="R123" s="180">
        <v>2</v>
      </c>
      <c r="S123" s="180" t="s">
        <v>1598</v>
      </c>
      <c r="T123" s="180" t="s">
        <v>1597</v>
      </c>
      <c r="U123" s="181">
        <v>44650</v>
      </c>
      <c r="V123" s="188" t="s">
        <v>1601</v>
      </c>
      <c r="W123" s="178">
        <v>2369000</v>
      </c>
      <c r="X123" s="178" t="s">
        <v>1596</v>
      </c>
      <c r="Y123" s="178" t="s">
        <v>30</v>
      </c>
      <c r="Z123" s="178">
        <v>2</v>
      </c>
      <c r="AA123" s="178" t="s">
        <v>1600</v>
      </c>
      <c r="AB123" s="178" t="s">
        <v>1597</v>
      </c>
      <c r="AC123" s="179">
        <v>44650</v>
      </c>
      <c r="AD123" s="188" t="s">
        <v>7323</v>
      </c>
      <c r="AE123" s="186">
        <v>127000</v>
      </c>
      <c r="AF123" s="186" t="s">
        <v>6105</v>
      </c>
      <c r="AG123" s="186" t="s">
        <v>2025</v>
      </c>
      <c r="AH123" s="186">
        <v>2</v>
      </c>
      <c r="AI123" s="186" t="s">
        <v>7322</v>
      </c>
      <c r="AJ123" s="186" t="s">
        <v>7321</v>
      </c>
      <c r="AK123" s="187">
        <v>44979</v>
      </c>
      <c r="AL123" s="188" t="s">
        <v>7325</v>
      </c>
      <c r="AM123" s="178">
        <v>127000</v>
      </c>
      <c r="AN123" s="178" t="s">
        <v>6105</v>
      </c>
      <c r="AO123" s="178" t="s">
        <v>2025</v>
      </c>
      <c r="AP123" s="178">
        <v>2</v>
      </c>
      <c r="AQ123" s="178" t="s">
        <v>7324</v>
      </c>
      <c r="AR123" s="178" t="s">
        <v>7321</v>
      </c>
      <c r="AS123" s="179">
        <v>44979</v>
      </c>
      <c r="AT123" s="189" t="s">
        <v>432</v>
      </c>
      <c r="AU123" s="186" t="s">
        <v>14</v>
      </c>
      <c r="AV123" s="186" t="s">
        <v>427</v>
      </c>
      <c r="AW123" s="186" t="s">
        <v>30</v>
      </c>
      <c r="AX123" s="186">
        <v>2</v>
      </c>
      <c r="AY123" s="186" t="s">
        <v>431</v>
      </c>
      <c r="AZ123" s="186" t="s">
        <v>428</v>
      </c>
      <c r="BA123" s="187">
        <v>43511</v>
      </c>
      <c r="BB123" s="188" t="s">
        <v>430</v>
      </c>
      <c r="BC123" s="178" t="s">
        <v>14</v>
      </c>
      <c r="BD123" s="178" t="s">
        <v>427</v>
      </c>
      <c r="BE123" s="178" t="s">
        <v>30</v>
      </c>
      <c r="BF123" s="178">
        <v>2</v>
      </c>
      <c r="BG123" s="178" t="s">
        <v>429</v>
      </c>
      <c r="BH123" s="178" t="s">
        <v>428</v>
      </c>
      <c r="BI123" s="179">
        <v>43511</v>
      </c>
      <c r="BJ123" s="189" t="s">
        <v>1198</v>
      </c>
      <c r="BK123" s="189" t="s">
        <v>14</v>
      </c>
      <c r="BL123" s="189" t="s">
        <v>14</v>
      </c>
      <c r="BM123" s="189" t="s">
        <v>14</v>
      </c>
      <c r="BN123" s="189" t="s">
        <v>14</v>
      </c>
      <c r="BO123" s="189" t="s">
        <v>1196</v>
      </c>
      <c r="BP123" s="186" t="s">
        <v>14</v>
      </c>
      <c r="BQ123" s="190">
        <v>44134</v>
      </c>
      <c r="BR123" s="188" t="s">
        <v>423</v>
      </c>
      <c r="BS123" s="182">
        <v>0</v>
      </c>
      <c r="BT123" s="182">
        <v>0</v>
      </c>
      <c r="BU123" s="182" t="s">
        <v>30</v>
      </c>
      <c r="BV123" s="182">
        <v>2</v>
      </c>
      <c r="BW123" s="182" t="s">
        <v>422</v>
      </c>
      <c r="BX123" s="182">
        <v>0</v>
      </c>
      <c r="BY123" s="179">
        <v>43511</v>
      </c>
      <c r="BZ123" s="189" t="s">
        <v>424</v>
      </c>
      <c r="CA123" s="189">
        <v>0</v>
      </c>
      <c r="CB123" s="189">
        <v>0</v>
      </c>
      <c r="CC123" s="189" t="s">
        <v>30</v>
      </c>
      <c r="CD123" s="189">
        <v>2</v>
      </c>
      <c r="CE123" s="189" t="s">
        <v>422</v>
      </c>
      <c r="CF123" s="189">
        <v>0</v>
      </c>
      <c r="CG123" s="190">
        <v>43511</v>
      </c>
      <c r="CH123" s="188" t="s">
        <v>10093</v>
      </c>
      <c r="CI123" s="189" t="e">
        <v>#N/A</v>
      </c>
      <c r="CJ123" s="189" t="e">
        <v>#N/A</v>
      </c>
      <c r="CK123" s="189" t="e">
        <v>#N/A</v>
      </c>
      <c r="CL123" s="189" t="e">
        <v>#N/A</v>
      </c>
      <c r="CM123" s="189" t="e">
        <v>#N/A</v>
      </c>
      <c r="CN123" s="189" t="e">
        <v>#N/A</v>
      </c>
      <c r="CO123" s="191" t="e">
        <v>#N/A</v>
      </c>
      <c r="CP123" s="189" t="s">
        <v>426</v>
      </c>
      <c r="CQ123" s="182">
        <v>0</v>
      </c>
      <c r="CR123" s="182">
        <v>0</v>
      </c>
      <c r="CS123" s="182" t="s">
        <v>30</v>
      </c>
      <c r="CT123" s="182">
        <v>2</v>
      </c>
      <c r="CU123" s="182" t="s">
        <v>425</v>
      </c>
      <c r="CV123" s="182">
        <v>0</v>
      </c>
      <c r="CW123" s="179">
        <v>43511</v>
      </c>
      <c r="CX123" s="189" t="s">
        <v>7326</v>
      </c>
      <c r="CY123" s="186">
        <v>127000</v>
      </c>
      <c r="CZ123" s="186" t="s">
        <v>6105</v>
      </c>
      <c r="DA123" s="186" t="s">
        <v>2025</v>
      </c>
      <c r="DB123" s="186">
        <v>2</v>
      </c>
      <c r="DC123" s="186" t="s">
        <v>7329</v>
      </c>
      <c r="DD123" s="186" t="s">
        <v>7332</v>
      </c>
      <c r="DE123" s="192">
        <v>44979</v>
      </c>
      <c r="DF123" s="188" t="s">
        <v>7330</v>
      </c>
      <c r="DG123" s="178">
        <v>2255000</v>
      </c>
      <c r="DH123" s="182" t="s">
        <v>7327</v>
      </c>
      <c r="DI123" s="182" t="s">
        <v>2025</v>
      </c>
      <c r="DJ123" s="182">
        <v>2</v>
      </c>
      <c r="DK123" s="182" t="s">
        <v>7329</v>
      </c>
      <c r="DL123" s="182" t="s">
        <v>7328</v>
      </c>
      <c r="DM123" s="179">
        <v>44979</v>
      </c>
      <c r="DN123" s="189" t="s">
        <v>7331</v>
      </c>
      <c r="DO123" s="186">
        <v>0</v>
      </c>
      <c r="DP123" s="189" t="s">
        <v>6105</v>
      </c>
      <c r="DQ123" s="189" t="s">
        <v>2025</v>
      </c>
      <c r="DR123" s="189">
        <v>2</v>
      </c>
      <c r="DS123" s="189" t="s">
        <v>7329</v>
      </c>
      <c r="DT123" s="189" t="s">
        <v>7321</v>
      </c>
      <c r="DU123" s="190">
        <v>44979</v>
      </c>
      <c r="DV123" s="188" t="s">
        <v>7333</v>
      </c>
      <c r="DW123" s="178">
        <v>127000</v>
      </c>
      <c r="DX123" s="182" t="s">
        <v>6105</v>
      </c>
      <c r="DY123" s="182" t="s">
        <v>2025</v>
      </c>
      <c r="DZ123" s="182">
        <v>2</v>
      </c>
      <c r="EA123" s="182" t="s">
        <v>7329</v>
      </c>
      <c r="EB123" s="182" t="s">
        <v>7332</v>
      </c>
      <c r="EC123" s="179">
        <v>44979</v>
      </c>
      <c r="ED123" s="189" t="s">
        <v>7335</v>
      </c>
      <c r="EE123" s="186">
        <v>0</v>
      </c>
      <c r="EF123" s="189" t="s">
        <v>14</v>
      </c>
      <c r="EG123" s="189" t="s">
        <v>14</v>
      </c>
      <c r="EH123" s="189" t="s">
        <v>14</v>
      </c>
      <c r="EI123" s="189" t="s">
        <v>7334</v>
      </c>
      <c r="EJ123" s="189" t="s">
        <v>14</v>
      </c>
      <c r="EK123" s="190">
        <v>44979</v>
      </c>
      <c r="EL123" s="188" t="s">
        <v>7336</v>
      </c>
      <c r="EM123" s="178">
        <v>0</v>
      </c>
      <c r="EN123" s="182" t="s">
        <v>14</v>
      </c>
      <c r="EO123" s="182" t="s">
        <v>14</v>
      </c>
      <c r="EP123" s="182" t="s">
        <v>14</v>
      </c>
      <c r="EQ123" s="182" t="s">
        <v>7329</v>
      </c>
      <c r="ER123" s="182" t="s">
        <v>14</v>
      </c>
      <c r="ES123" s="179">
        <v>44979</v>
      </c>
      <c r="ET123" s="189" t="s">
        <v>1197</v>
      </c>
      <c r="EU123" s="189" t="s">
        <v>14</v>
      </c>
      <c r="EV123" s="189" t="s">
        <v>14</v>
      </c>
      <c r="EW123" s="189" t="s">
        <v>14</v>
      </c>
      <c r="EX123" s="189" t="s">
        <v>14</v>
      </c>
      <c r="EY123" s="189" t="s">
        <v>1196</v>
      </c>
      <c r="EZ123" s="189" t="s">
        <v>14</v>
      </c>
      <c r="FA123" s="190">
        <v>44134</v>
      </c>
      <c r="FB123" s="188" t="s">
        <v>1603</v>
      </c>
      <c r="FC123" s="182">
        <v>2</v>
      </c>
      <c r="FD123" s="182" t="s">
        <v>14</v>
      </c>
      <c r="FE123" s="182" t="s">
        <v>30</v>
      </c>
      <c r="FF123" s="182">
        <v>2</v>
      </c>
      <c r="FG123" s="182" t="s">
        <v>1602</v>
      </c>
      <c r="FH123" s="182" t="s">
        <v>14</v>
      </c>
      <c r="FI123" s="179">
        <v>44650</v>
      </c>
      <c r="FJ123" s="188" t="s">
        <v>434</v>
      </c>
      <c r="FK123" s="189">
        <v>0</v>
      </c>
      <c r="FL123" s="189">
        <v>0</v>
      </c>
      <c r="FM123" s="189" t="s">
        <v>30</v>
      </c>
      <c r="FN123" s="189">
        <v>2</v>
      </c>
      <c r="FO123" s="189" t="s">
        <v>433</v>
      </c>
      <c r="FP123" s="186">
        <v>0</v>
      </c>
      <c r="FQ123" s="187">
        <v>43511</v>
      </c>
      <c r="FR123" s="188" t="s">
        <v>435</v>
      </c>
      <c r="FS123" s="182">
        <v>0</v>
      </c>
      <c r="FT123" s="182">
        <v>0</v>
      </c>
      <c r="FU123" s="182" t="s">
        <v>30</v>
      </c>
      <c r="FV123" s="182">
        <v>2</v>
      </c>
      <c r="FW123" s="182">
        <v>0</v>
      </c>
      <c r="FX123" s="182">
        <v>0</v>
      </c>
      <c r="FY123" s="179">
        <v>43511</v>
      </c>
      <c r="FZ123" s="189" t="s">
        <v>3578</v>
      </c>
      <c r="GA123" s="189">
        <v>1</v>
      </c>
      <c r="GB123" s="189" t="s">
        <v>2699</v>
      </c>
      <c r="GC123" s="189" t="s">
        <v>30</v>
      </c>
      <c r="GD123" s="189">
        <v>2</v>
      </c>
      <c r="GE123" s="189" t="s">
        <v>14</v>
      </c>
      <c r="GF123" s="189" t="s">
        <v>14</v>
      </c>
      <c r="GG123" s="190">
        <v>44864</v>
      </c>
      <c r="GH123" s="188" t="s">
        <v>3584</v>
      </c>
      <c r="GI123" s="182">
        <v>0</v>
      </c>
      <c r="GJ123" s="182" t="s">
        <v>2699</v>
      </c>
      <c r="GK123" s="182" t="s">
        <v>30</v>
      </c>
      <c r="GL123" s="182">
        <v>2</v>
      </c>
      <c r="GM123" s="182" t="s">
        <v>14</v>
      </c>
      <c r="GN123" s="182" t="s">
        <v>14</v>
      </c>
      <c r="GO123" s="179">
        <v>44864</v>
      </c>
      <c r="GP123" s="189" t="s">
        <v>3579</v>
      </c>
      <c r="GQ123" s="189">
        <v>1</v>
      </c>
      <c r="GR123" s="189" t="s">
        <v>2699</v>
      </c>
      <c r="GS123" s="189" t="s">
        <v>30</v>
      </c>
      <c r="GT123" s="189">
        <v>2</v>
      </c>
      <c r="GU123" s="189" t="s">
        <v>14</v>
      </c>
      <c r="GV123" s="189" t="s">
        <v>14</v>
      </c>
      <c r="GW123" s="190">
        <v>44864</v>
      </c>
      <c r="GX123" s="188" t="s">
        <v>3585</v>
      </c>
      <c r="GY123" s="182">
        <v>0</v>
      </c>
      <c r="GZ123" s="182" t="s">
        <v>2699</v>
      </c>
      <c r="HA123" s="182" t="s">
        <v>30</v>
      </c>
      <c r="HB123" s="182">
        <v>2</v>
      </c>
      <c r="HC123" s="182" t="s">
        <v>14</v>
      </c>
      <c r="HD123" s="182" t="s">
        <v>14</v>
      </c>
      <c r="HE123" s="179">
        <v>44864</v>
      </c>
      <c r="HF123" s="189" t="s">
        <v>3577</v>
      </c>
      <c r="HG123" s="189">
        <v>0</v>
      </c>
      <c r="HH123" s="189" t="s">
        <v>2699</v>
      </c>
      <c r="HI123" s="189" t="s">
        <v>30</v>
      </c>
      <c r="HJ123" s="189">
        <v>2</v>
      </c>
      <c r="HK123" s="189" t="s">
        <v>14</v>
      </c>
      <c r="HL123" s="189" t="s">
        <v>14</v>
      </c>
      <c r="HM123" s="190">
        <v>44864</v>
      </c>
      <c r="HN123" s="188" t="s">
        <v>3583</v>
      </c>
      <c r="HO123" s="182">
        <v>0</v>
      </c>
      <c r="HP123" s="182" t="s">
        <v>2699</v>
      </c>
      <c r="HQ123" s="182" t="s">
        <v>30</v>
      </c>
      <c r="HR123" s="182">
        <v>2</v>
      </c>
      <c r="HS123" s="182" t="s">
        <v>14</v>
      </c>
      <c r="HT123" s="182" t="s">
        <v>14</v>
      </c>
      <c r="HU123" s="179">
        <v>44864</v>
      </c>
      <c r="HV123" s="189" t="s">
        <v>3580</v>
      </c>
      <c r="HW123" s="189">
        <v>0</v>
      </c>
      <c r="HX123" s="189" t="s">
        <v>2699</v>
      </c>
      <c r="HY123" s="189" t="s">
        <v>30</v>
      </c>
      <c r="HZ123" s="189">
        <v>2</v>
      </c>
      <c r="IA123" s="189" t="s">
        <v>14</v>
      </c>
      <c r="IB123" s="189" t="s">
        <v>14</v>
      </c>
      <c r="IC123" s="190">
        <v>44864</v>
      </c>
      <c r="ID123" s="188" t="s">
        <v>3582</v>
      </c>
      <c r="IE123" s="182">
        <v>0</v>
      </c>
      <c r="IF123" s="182" t="s">
        <v>2699</v>
      </c>
      <c r="IG123" s="182" t="s">
        <v>30</v>
      </c>
      <c r="IH123" s="182">
        <v>2</v>
      </c>
      <c r="II123" s="182" t="s">
        <v>14</v>
      </c>
      <c r="IJ123" s="182" t="s">
        <v>14</v>
      </c>
      <c r="IK123" s="179">
        <v>44864</v>
      </c>
      <c r="IL123" s="189" t="s">
        <v>3581</v>
      </c>
      <c r="IM123" s="189">
        <v>0</v>
      </c>
      <c r="IN123" s="189" t="s">
        <v>2699</v>
      </c>
      <c r="IO123" s="189" t="s">
        <v>30</v>
      </c>
      <c r="IP123" s="189">
        <v>2</v>
      </c>
      <c r="IQ123" s="189" t="s">
        <v>14</v>
      </c>
      <c r="IR123" s="189" t="s">
        <v>14</v>
      </c>
      <c r="IS123" s="190">
        <v>44864</v>
      </c>
    </row>
    <row r="124" spans="1:253" s="283" customFormat="1" ht="12.95" customHeight="1" x14ac:dyDescent="0.2">
      <c r="A124" s="283" t="s">
        <v>436</v>
      </c>
      <c r="B124" s="283" t="s">
        <v>9689</v>
      </c>
      <c r="C124" s="283" t="s">
        <v>437</v>
      </c>
      <c r="D124" s="283" t="s">
        <v>438</v>
      </c>
      <c r="E124" s="283" t="s">
        <v>8939</v>
      </c>
      <c r="F124" s="283" t="s">
        <v>4502</v>
      </c>
      <c r="G124" s="177">
        <v>49800000</v>
      </c>
      <c r="H124" s="178" t="s">
        <v>4499</v>
      </c>
      <c r="I124" s="178" t="s">
        <v>74</v>
      </c>
      <c r="J124" s="178">
        <v>1</v>
      </c>
      <c r="K124" s="178" t="s">
        <v>4501</v>
      </c>
      <c r="L124" s="178" t="s">
        <v>4500</v>
      </c>
      <c r="M124" s="179">
        <v>44894</v>
      </c>
      <c r="N124" s="193" t="s">
        <v>1427</v>
      </c>
      <c r="O124" s="180">
        <v>1840687</v>
      </c>
      <c r="P124" s="180" t="s">
        <v>1424</v>
      </c>
      <c r="Q124" s="180" t="s">
        <v>30</v>
      </c>
      <c r="R124" s="180">
        <v>2</v>
      </c>
      <c r="S124" s="180" t="s">
        <v>1426</v>
      </c>
      <c r="T124" s="180" t="s">
        <v>1425</v>
      </c>
      <c r="U124" s="181">
        <v>44375</v>
      </c>
      <c r="V124" s="193" t="s">
        <v>4651</v>
      </c>
      <c r="W124" s="178">
        <v>49800000</v>
      </c>
      <c r="X124" s="178" t="s">
        <v>4499</v>
      </c>
      <c r="Y124" s="178" t="s">
        <v>74</v>
      </c>
      <c r="Z124" s="178">
        <v>1</v>
      </c>
      <c r="AA124" s="178" t="s">
        <v>4650</v>
      </c>
      <c r="AB124" s="178" t="s">
        <v>4500</v>
      </c>
      <c r="AC124" s="179">
        <v>44914</v>
      </c>
      <c r="AD124" s="193" t="s">
        <v>4653</v>
      </c>
      <c r="AE124" s="186">
        <v>29300000</v>
      </c>
      <c r="AF124" s="186" t="s">
        <v>4499</v>
      </c>
      <c r="AG124" s="186" t="s">
        <v>74</v>
      </c>
      <c r="AH124" s="186">
        <v>1</v>
      </c>
      <c r="AI124" s="186" t="s">
        <v>4652</v>
      </c>
      <c r="AJ124" s="186" t="s">
        <v>4500</v>
      </c>
      <c r="AK124" s="187">
        <v>44914</v>
      </c>
      <c r="AL124" s="193" t="s">
        <v>6490</v>
      </c>
      <c r="AM124" s="178">
        <v>5541000</v>
      </c>
      <c r="AN124" s="178" t="s">
        <v>6487</v>
      </c>
      <c r="AO124" s="178" t="s">
        <v>74</v>
      </c>
      <c r="AP124" s="178">
        <v>1</v>
      </c>
      <c r="AQ124" s="178" t="s">
        <v>6489</v>
      </c>
      <c r="AR124" s="178" t="s">
        <v>6488</v>
      </c>
      <c r="AS124" s="179">
        <v>44978</v>
      </c>
      <c r="AT124" s="194" t="s">
        <v>4697</v>
      </c>
      <c r="AU124" s="186">
        <v>122</v>
      </c>
      <c r="AV124" s="186" t="s">
        <v>4694</v>
      </c>
      <c r="AW124" s="186" t="s">
        <v>2025</v>
      </c>
      <c r="AX124" s="186">
        <v>2</v>
      </c>
      <c r="AY124" s="186" t="s">
        <v>4696</v>
      </c>
      <c r="AZ124" s="186" t="s">
        <v>4695</v>
      </c>
      <c r="BA124" s="187">
        <v>44917</v>
      </c>
      <c r="BB124" s="193" t="s">
        <v>968</v>
      </c>
      <c r="BC124" s="178" t="s">
        <v>14</v>
      </c>
      <c r="BD124" s="178" t="s">
        <v>14</v>
      </c>
      <c r="BE124" s="178" t="s">
        <v>14</v>
      </c>
      <c r="BF124" s="178" t="s">
        <v>14</v>
      </c>
      <c r="BG124" s="178" t="s">
        <v>800</v>
      </c>
      <c r="BH124" s="178" t="s">
        <v>14</v>
      </c>
      <c r="BI124" s="179">
        <v>43868</v>
      </c>
      <c r="BJ124" s="194" t="s">
        <v>6516</v>
      </c>
      <c r="BK124" s="194">
        <v>1658</v>
      </c>
      <c r="BL124" s="194" t="s">
        <v>6513</v>
      </c>
      <c r="BM124" s="194" t="s">
        <v>2025</v>
      </c>
      <c r="BN124" s="194">
        <v>2</v>
      </c>
      <c r="BO124" s="194" t="s">
        <v>6515</v>
      </c>
      <c r="BP124" s="186" t="s">
        <v>6514</v>
      </c>
      <c r="BQ124" s="195">
        <v>44978</v>
      </c>
      <c r="BR124" s="193" t="s">
        <v>6522</v>
      </c>
      <c r="BS124" s="196">
        <v>48200</v>
      </c>
      <c r="BT124" s="196" t="s">
        <v>6519</v>
      </c>
      <c r="BU124" s="196" t="s">
        <v>2025</v>
      </c>
      <c r="BV124" s="196">
        <v>2</v>
      </c>
      <c r="BW124" s="196" t="s">
        <v>6521</v>
      </c>
      <c r="BX124" s="196" t="s">
        <v>6520</v>
      </c>
      <c r="BY124" s="179">
        <v>44978</v>
      </c>
      <c r="BZ124" s="194" t="s">
        <v>6524</v>
      </c>
      <c r="CA124" s="194">
        <v>24800</v>
      </c>
      <c r="CB124" s="194" t="s">
        <v>6519</v>
      </c>
      <c r="CC124" s="194" t="s">
        <v>2025</v>
      </c>
      <c r="CD124" s="194">
        <v>2</v>
      </c>
      <c r="CE124" s="194" t="s">
        <v>6523</v>
      </c>
      <c r="CF124" s="194" t="s">
        <v>6520</v>
      </c>
      <c r="CG124" s="195">
        <v>44978</v>
      </c>
      <c r="CH124" s="193" t="s">
        <v>10094</v>
      </c>
      <c r="CI124" s="194" t="e">
        <v>#N/A</v>
      </c>
      <c r="CJ124" s="194" t="e">
        <v>#N/A</v>
      </c>
      <c r="CK124" s="194" t="e">
        <v>#N/A</v>
      </c>
      <c r="CL124" s="194" t="e">
        <v>#N/A</v>
      </c>
      <c r="CM124" s="194" t="e">
        <v>#N/A</v>
      </c>
      <c r="CN124" s="194" t="e">
        <v>#N/A</v>
      </c>
      <c r="CO124" s="197" t="e">
        <v>#N/A</v>
      </c>
      <c r="CP124" s="194" t="s">
        <v>2681</v>
      </c>
      <c r="CQ124" s="196">
        <v>14851</v>
      </c>
      <c r="CR124" s="196" t="s">
        <v>2678</v>
      </c>
      <c r="CS124" s="196" t="s">
        <v>2025</v>
      </c>
      <c r="CT124" s="196">
        <v>2</v>
      </c>
      <c r="CU124" s="196" t="s">
        <v>2680</v>
      </c>
      <c r="CV124" s="196" t="s">
        <v>2679</v>
      </c>
      <c r="CW124" s="179">
        <v>44851</v>
      </c>
      <c r="CX124" s="194" t="s">
        <v>4503</v>
      </c>
      <c r="CY124" s="186">
        <v>15800000</v>
      </c>
      <c r="CZ124" s="186" t="s">
        <v>4499</v>
      </c>
      <c r="DA124" s="186" t="s">
        <v>74</v>
      </c>
      <c r="DB124" s="186">
        <v>1</v>
      </c>
      <c r="DC124" s="186" t="s">
        <v>4508</v>
      </c>
      <c r="DD124" s="186" t="s">
        <v>4500</v>
      </c>
      <c r="DE124" s="192">
        <v>44894</v>
      </c>
      <c r="DF124" s="193" t="s">
        <v>4505</v>
      </c>
      <c r="DG124" s="178">
        <v>20500000</v>
      </c>
      <c r="DH124" s="196" t="s">
        <v>4499</v>
      </c>
      <c r="DI124" s="196" t="s">
        <v>74</v>
      </c>
      <c r="DJ124" s="196">
        <v>1</v>
      </c>
      <c r="DK124" s="196" t="s">
        <v>4504</v>
      </c>
      <c r="DL124" s="196" t="s">
        <v>4500</v>
      </c>
      <c r="DM124" s="179">
        <v>44894</v>
      </c>
      <c r="DN124" s="194" t="s">
        <v>4507</v>
      </c>
      <c r="DO124" s="186">
        <v>13500000</v>
      </c>
      <c r="DP124" s="194" t="s">
        <v>4499</v>
      </c>
      <c r="DQ124" s="194" t="s">
        <v>74</v>
      </c>
      <c r="DR124" s="194">
        <v>1</v>
      </c>
      <c r="DS124" s="194" t="s">
        <v>4506</v>
      </c>
      <c r="DT124" s="194" t="s">
        <v>4500</v>
      </c>
      <c r="DU124" s="195">
        <v>44894</v>
      </c>
      <c r="DV124" s="193" t="s">
        <v>4509</v>
      </c>
      <c r="DW124" s="178">
        <v>10200000</v>
      </c>
      <c r="DX124" s="196" t="s">
        <v>4499</v>
      </c>
      <c r="DY124" s="196" t="s">
        <v>74</v>
      </c>
      <c r="DZ124" s="196">
        <v>1</v>
      </c>
      <c r="EA124" s="196" t="s">
        <v>4508</v>
      </c>
      <c r="EB124" s="196" t="s">
        <v>4500</v>
      </c>
      <c r="EC124" s="179">
        <v>44894</v>
      </c>
      <c r="ED124" s="194" t="s">
        <v>4511</v>
      </c>
      <c r="EE124" s="186">
        <v>5500000</v>
      </c>
      <c r="EF124" s="194" t="s">
        <v>4499</v>
      </c>
      <c r="EG124" s="194" t="s">
        <v>74</v>
      </c>
      <c r="EH124" s="194">
        <v>1</v>
      </c>
      <c r="EI124" s="194" t="s">
        <v>4510</v>
      </c>
      <c r="EJ124" s="194" t="s">
        <v>4500</v>
      </c>
      <c r="EK124" s="195">
        <v>44894</v>
      </c>
      <c r="EL124" s="193" t="s">
        <v>4513</v>
      </c>
      <c r="EM124" s="178">
        <v>100000</v>
      </c>
      <c r="EN124" s="196" t="s">
        <v>4499</v>
      </c>
      <c r="EO124" s="196" t="s">
        <v>74</v>
      </c>
      <c r="EP124" s="196">
        <v>1</v>
      </c>
      <c r="EQ124" s="196" t="s">
        <v>4512</v>
      </c>
      <c r="ER124" s="196" t="s">
        <v>4500</v>
      </c>
      <c r="ES124" s="179">
        <v>44894</v>
      </c>
      <c r="ET124" s="194" t="s">
        <v>6518</v>
      </c>
      <c r="EU124" s="194">
        <v>1658</v>
      </c>
      <c r="EV124" s="194" t="s">
        <v>6513</v>
      </c>
      <c r="EW124" s="194" t="s">
        <v>2025</v>
      </c>
      <c r="EX124" s="194">
        <v>2</v>
      </c>
      <c r="EY124" s="194" t="s">
        <v>6517</v>
      </c>
      <c r="EZ124" s="194" t="s">
        <v>6514</v>
      </c>
      <c r="FA124" s="195">
        <v>44978</v>
      </c>
      <c r="FB124" s="193" t="s">
        <v>4514</v>
      </c>
      <c r="FC124" s="196">
        <v>5</v>
      </c>
      <c r="FD124" s="196" t="s">
        <v>4499</v>
      </c>
      <c r="FE124" s="196" t="s">
        <v>2025</v>
      </c>
      <c r="FF124" s="196">
        <v>2</v>
      </c>
      <c r="FG124" s="196" t="s">
        <v>2517</v>
      </c>
      <c r="FH124" s="196" t="s">
        <v>4500</v>
      </c>
      <c r="FI124" s="179">
        <v>44894</v>
      </c>
      <c r="FJ124" s="193" t="s">
        <v>439</v>
      </c>
      <c r="FK124" s="194" t="s">
        <v>14</v>
      </c>
      <c r="FL124" s="194">
        <v>0</v>
      </c>
      <c r="FM124" s="194" t="s">
        <v>30</v>
      </c>
      <c r="FN124" s="194">
        <v>2</v>
      </c>
      <c r="FO124" s="194" t="s">
        <v>15</v>
      </c>
      <c r="FP124" s="186">
        <v>0</v>
      </c>
      <c r="FQ124" s="187">
        <v>43511</v>
      </c>
      <c r="FR124" s="193" t="s">
        <v>440</v>
      </c>
      <c r="FS124" s="196" t="s">
        <v>14</v>
      </c>
      <c r="FT124" s="196">
        <v>0</v>
      </c>
      <c r="FU124" s="196" t="s">
        <v>30</v>
      </c>
      <c r="FV124" s="196">
        <v>2</v>
      </c>
      <c r="FW124" s="196" t="s">
        <v>15</v>
      </c>
      <c r="FX124" s="196">
        <v>0</v>
      </c>
      <c r="FY124" s="179">
        <v>43511</v>
      </c>
      <c r="FZ124" s="194" t="s">
        <v>2782</v>
      </c>
      <c r="GA124" s="194">
        <v>2</v>
      </c>
      <c r="GB124" s="194" t="s">
        <v>2699</v>
      </c>
      <c r="GC124" s="194" t="s">
        <v>30</v>
      </c>
      <c r="GD124" s="194">
        <v>2</v>
      </c>
      <c r="GE124" s="194" t="s">
        <v>14</v>
      </c>
      <c r="GF124" s="194" t="s">
        <v>14</v>
      </c>
      <c r="GG124" s="195">
        <v>44859</v>
      </c>
      <c r="GH124" s="193" t="s">
        <v>2788</v>
      </c>
      <c r="GI124" s="196">
        <v>1</v>
      </c>
      <c r="GJ124" s="196" t="s">
        <v>2699</v>
      </c>
      <c r="GK124" s="196" t="s">
        <v>30</v>
      </c>
      <c r="GL124" s="196">
        <v>2</v>
      </c>
      <c r="GM124" s="196" t="s">
        <v>14</v>
      </c>
      <c r="GN124" s="196" t="s">
        <v>14</v>
      </c>
      <c r="GO124" s="179">
        <v>44859</v>
      </c>
      <c r="GP124" s="194" t="s">
        <v>2783</v>
      </c>
      <c r="GQ124" s="194">
        <v>1</v>
      </c>
      <c r="GR124" s="194" t="s">
        <v>2699</v>
      </c>
      <c r="GS124" s="194" t="s">
        <v>30</v>
      </c>
      <c r="GT124" s="194">
        <v>2</v>
      </c>
      <c r="GU124" s="194" t="s">
        <v>14</v>
      </c>
      <c r="GV124" s="194" t="s">
        <v>14</v>
      </c>
      <c r="GW124" s="195">
        <v>44859</v>
      </c>
      <c r="GX124" s="193" t="s">
        <v>2789</v>
      </c>
      <c r="GY124" s="196">
        <v>0</v>
      </c>
      <c r="GZ124" s="196" t="s">
        <v>2699</v>
      </c>
      <c r="HA124" s="196" t="s">
        <v>30</v>
      </c>
      <c r="HB124" s="196">
        <v>2</v>
      </c>
      <c r="HC124" s="196" t="s">
        <v>14</v>
      </c>
      <c r="HD124" s="196" t="s">
        <v>14</v>
      </c>
      <c r="HE124" s="179">
        <v>44859</v>
      </c>
      <c r="HF124" s="194" t="s">
        <v>2781</v>
      </c>
      <c r="HG124" s="194">
        <v>2</v>
      </c>
      <c r="HH124" s="194" t="s">
        <v>2699</v>
      </c>
      <c r="HI124" s="194" t="s">
        <v>30</v>
      </c>
      <c r="HJ124" s="194">
        <v>2</v>
      </c>
      <c r="HK124" s="194" t="s">
        <v>14</v>
      </c>
      <c r="HL124" s="194" t="s">
        <v>14</v>
      </c>
      <c r="HM124" s="195">
        <v>44859</v>
      </c>
      <c r="HN124" s="193" t="s">
        <v>2787</v>
      </c>
      <c r="HO124" s="196">
        <v>1</v>
      </c>
      <c r="HP124" s="196" t="s">
        <v>2699</v>
      </c>
      <c r="HQ124" s="196" t="s">
        <v>30</v>
      </c>
      <c r="HR124" s="196">
        <v>2</v>
      </c>
      <c r="HS124" s="196" t="s">
        <v>14</v>
      </c>
      <c r="HT124" s="196" t="s">
        <v>14</v>
      </c>
      <c r="HU124" s="179">
        <v>44859</v>
      </c>
      <c r="HV124" s="194" t="s">
        <v>2784</v>
      </c>
      <c r="HW124" s="194">
        <v>3</v>
      </c>
      <c r="HX124" s="194" t="s">
        <v>2699</v>
      </c>
      <c r="HY124" s="194" t="s">
        <v>30</v>
      </c>
      <c r="HZ124" s="194">
        <v>2</v>
      </c>
      <c r="IA124" s="194" t="s">
        <v>14</v>
      </c>
      <c r="IB124" s="194" t="s">
        <v>14</v>
      </c>
      <c r="IC124" s="195">
        <v>44859</v>
      </c>
      <c r="ID124" s="193" t="s">
        <v>2786</v>
      </c>
      <c r="IE124" s="196">
        <v>1</v>
      </c>
      <c r="IF124" s="196" t="s">
        <v>2699</v>
      </c>
      <c r="IG124" s="196" t="s">
        <v>30</v>
      </c>
      <c r="IH124" s="196">
        <v>2</v>
      </c>
      <c r="II124" s="196" t="s">
        <v>14</v>
      </c>
      <c r="IJ124" s="196" t="s">
        <v>14</v>
      </c>
      <c r="IK124" s="179">
        <v>44859</v>
      </c>
      <c r="IL124" s="194" t="s">
        <v>2785</v>
      </c>
      <c r="IM124" s="194">
        <v>3</v>
      </c>
      <c r="IN124" s="194" t="s">
        <v>2699</v>
      </c>
      <c r="IO124" s="194" t="s">
        <v>30</v>
      </c>
      <c r="IP124" s="194">
        <v>2</v>
      </c>
      <c r="IQ124" s="194" t="s">
        <v>14</v>
      </c>
      <c r="IR124" s="194" t="s">
        <v>14</v>
      </c>
      <c r="IS124" s="195">
        <v>44859</v>
      </c>
    </row>
    <row r="125" spans="1:253" s="283" customFormat="1" ht="12.95" customHeight="1" x14ac:dyDescent="0.2">
      <c r="A125" s="283" t="s">
        <v>969</v>
      </c>
      <c r="B125" s="283" t="s">
        <v>9316</v>
      </c>
      <c r="C125" s="283" t="s">
        <v>970</v>
      </c>
      <c r="D125" s="283" t="s">
        <v>438</v>
      </c>
      <c r="E125" s="283" t="s">
        <v>8939</v>
      </c>
      <c r="F125" s="283" t="s">
        <v>4518</v>
      </c>
      <c r="G125" s="177">
        <v>49800000</v>
      </c>
      <c r="H125" s="178" t="s">
        <v>4499</v>
      </c>
      <c r="I125" s="178" t="s">
        <v>74</v>
      </c>
      <c r="J125" s="178">
        <v>1</v>
      </c>
      <c r="K125" s="178" t="s">
        <v>4501</v>
      </c>
      <c r="L125" s="178" t="s">
        <v>4500</v>
      </c>
      <c r="M125" s="179">
        <v>44894</v>
      </c>
      <c r="N125" s="188" t="s">
        <v>1431</v>
      </c>
      <c r="O125" s="180">
        <v>89263</v>
      </c>
      <c r="P125" s="180" t="s">
        <v>1428</v>
      </c>
      <c r="Q125" s="180" t="s">
        <v>30</v>
      </c>
      <c r="R125" s="180">
        <v>2</v>
      </c>
      <c r="S125" s="180" t="s">
        <v>1430</v>
      </c>
      <c r="T125" s="180" t="s">
        <v>1429</v>
      </c>
      <c r="U125" s="181">
        <v>44375</v>
      </c>
      <c r="V125" s="188" t="s">
        <v>6544</v>
      </c>
      <c r="W125" s="178">
        <v>14770000</v>
      </c>
      <c r="X125" s="178" t="s">
        <v>6541</v>
      </c>
      <c r="Y125" s="178" t="s">
        <v>2025</v>
      </c>
      <c r="Z125" s="178">
        <v>2</v>
      </c>
      <c r="AA125" s="178" t="s">
        <v>6543</v>
      </c>
      <c r="AB125" s="178" t="s">
        <v>6542</v>
      </c>
      <c r="AC125" s="179">
        <v>44978</v>
      </c>
      <c r="AD125" s="188" t="s">
        <v>6547</v>
      </c>
      <c r="AE125" s="186">
        <v>14770000</v>
      </c>
      <c r="AF125" s="186" t="s">
        <v>6545</v>
      </c>
      <c r="AG125" s="186" t="s">
        <v>2025</v>
      </c>
      <c r="AH125" s="186">
        <v>2</v>
      </c>
      <c r="AI125" s="186" t="s">
        <v>6546</v>
      </c>
      <c r="AJ125" s="186" t="s">
        <v>6542</v>
      </c>
      <c r="AK125" s="187">
        <v>44978</v>
      </c>
      <c r="AL125" s="188" t="s">
        <v>6551</v>
      </c>
      <c r="AM125" s="178">
        <v>1129000</v>
      </c>
      <c r="AN125" s="178" t="s">
        <v>6548</v>
      </c>
      <c r="AO125" s="178" t="s">
        <v>2025</v>
      </c>
      <c r="AP125" s="178">
        <v>2</v>
      </c>
      <c r="AQ125" s="178" t="s">
        <v>6550</v>
      </c>
      <c r="AR125" s="178" t="s">
        <v>6549</v>
      </c>
      <c r="AS125" s="179">
        <v>44978</v>
      </c>
      <c r="AT125" s="189" t="s">
        <v>975</v>
      </c>
      <c r="AU125" s="186" t="s">
        <v>14</v>
      </c>
      <c r="AV125" s="186" t="s">
        <v>14</v>
      </c>
      <c r="AW125" s="186" t="s">
        <v>14</v>
      </c>
      <c r="AX125" s="186" t="s">
        <v>14</v>
      </c>
      <c r="AY125" s="186" t="s">
        <v>14</v>
      </c>
      <c r="AZ125" s="186" t="s">
        <v>14</v>
      </c>
      <c r="BA125" s="187">
        <v>43868</v>
      </c>
      <c r="BB125" s="188" t="s">
        <v>974</v>
      </c>
      <c r="BC125" s="178" t="s">
        <v>14</v>
      </c>
      <c r="BD125" s="178" t="s">
        <v>14</v>
      </c>
      <c r="BE125" s="178" t="s">
        <v>14</v>
      </c>
      <c r="BF125" s="178" t="s">
        <v>14</v>
      </c>
      <c r="BG125" s="178" t="s">
        <v>14</v>
      </c>
      <c r="BH125" s="178" t="s">
        <v>14</v>
      </c>
      <c r="BI125" s="179">
        <v>43868</v>
      </c>
      <c r="BJ125" s="189" t="s">
        <v>6555</v>
      </c>
      <c r="BK125" s="189">
        <v>2</v>
      </c>
      <c r="BL125" s="189" t="s">
        <v>6552</v>
      </c>
      <c r="BM125" s="189" t="s">
        <v>2025</v>
      </c>
      <c r="BN125" s="189">
        <v>2</v>
      </c>
      <c r="BO125" s="189" t="s">
        <v>6554</v>
      </c>
      <c r="BP125" s="186" t="s">
        <v>6553</v>
      </c>
      <c r="BQ125" s="190">
        <v>44978</v>
      </c>
      <c r="BR125" s="188" t="s">
        <v>971</v>
      </c>
      <c r="BS125" s="182" t="s">
        <v>14</v>
      </c>
      <c r="BT125" s="182" t="s">
        <v>14</v>
      </c>
      <c r="BU125" s="182" t="s">
        <v>14</v>
      </c>
      <c r="BV125" s="182" t="s">
        <v>14</v>
      </c>
      <c r="BW125" s="182" t="s">
        <v>14</v>
      </c>
      <c r="BX125" s="182" t="s">
        <v>14</v>
      </c>
      <c r="BY125" s="179">
        <v>43868</v>
      </c>
      <c r="BZ125" s="189" t="s">
        <v>972</v>
      </c>
      <c r="CA125" s="189" t="s">
        <v>14</v>
      </c>
      <c r="CB125" s="189" t="s">
        <v>14</v>
      </c>
      <c r="CC125" s="189" t="s">
        <v>14</v>
      </c>
      <c r="CD125" s="189" t="s">
        <v>14</v>
      </c>
      <c r="CE125" s="189" t="s">
        <v>14</v>
      </c>
      <c r="CF125" s="189" t="s">
        <v>14</v>
      </c>
      <c r="CG125" s="190">
        <v>43868</v>
      </c>
      <c r="CH125" s="188" t="s">
        <v>10095</v>
      </c>
      <c r="CI125" s="189" t="e">
        <v>#N/A</v>
      </c>
      <c r="CJ125" s="189" t="e">
        <v>#N/A</v>
      </c>
      <c r="CK125" s="189" t="e">
        <v>#N/A</v>
      </c>
      <c r="CL125" s="189" t="e">
        <v>#N/A</v>
      </c>
      <c r="CM125" s="189" t="e">
        <v>#N/A</v>
      </c>
      <c r="CN125" s="189" t="e">
        <v>#N/A</v>
      </c>
      <c r="CO125" s="191" t="e">
        <v>#N/A</v>
      </c>
      <c r="CP125" s="189" t="s">
        <v>973</v>
      </c>
      <c r="CQ125" s="182" t="s">
        <v>14</v>
      </c>
      <c r="CR125" s="182" t="s">
        <v>14</v>
      </c>
      <c r="CS125" s="182" t="s">
        <v>14</v>
      </c>
      <c r="CT125" s="182" t="s">
        <v>14</v>
      </c>
      <c r="CU125" s="182" t="s">
        <v>14</v>
      </c>
      <c r="CV125" s="182" t="s">
        <v>14</v>
      </c>
      <c r="CW125" s="179">
        <v>43868</v>
      </c>
      <c r="CX125" s="189" t="s">
        <v>6557</v>
      </c>
      <c r="CY125" s="186">
        <v>1129000</v>
      </c>
      <c r="CZ125" s="186" t="s">
        <v>6548</v>
      </c>
      <c r="DA125" s="186" t="s">
        <v>2025</v>
      </c>
      <c r="DB125" s="186">
        <v>2</v>
      </c>
      <c r="DC125" s="186" t="s">
        <v>6560</v>
      </c>
      <c r="DD125" s="186" t="s">
        <v>6549</v>
      </c>
      <c r="DE125" s="192">
        <v>44978</v>
      </c>
      <c r="DF125" s="188" t="s">
        <v>6558</v>
      </c>
      <c r="DG125" s="178">
        <v>0</v>
      </c>
      <c r="DH125" s="182" t="s">
        <v>6541</v>
      </c>
      <c r="DI125" s="182" t="s">
        <v>2025</v>
      </c>
      <c r="DJ125" s="182">
        <v>2</v>
      </c>
      <c r="DK125" s="182" t="s">
        <v>4527</v>
      </c>
      <c r="DL125" s="182" t="s">
        <v>6542</v>
      </c>
      <c r="DM125" s="179">
        <v>44978</v>
      </c>
      <c r="DN125" s="189" t="s">
        <v>6559</v>
      </c>
      <c r="DO125" s="186">
        <v>13641000</v>
      </c>
      <c r="DP125" s="189" t="s">
        <v>6541</v>
      </c>
      <c r="DQ125" s="189" t="s">
        <v>2025</v>
      </c>
      <c r="DR125" s="189">
        <v>2</v>
      </c>
      <c r="DS125" s="189" t="s">
        <v>4531</v>
      </c>
      <c r="DT125" s="189" t="s">
        <v>6542</v>
      </c>
      <c r="DU125" s="190">
        <v>44978</v>
      </c>
      <c r="DV125" s="188" t="s">
        <v>6561</v>
      </c>
      <c r="DW125" s="178">
        <v>1129000</v>
      </c>
      <c r="DX125" s="182" t="s">
        <v>6548</v>
      </c>
      <c r="DY125" s="182" t="s">
        <v>2025</v>
      </c>
      <c r="DZ125" s="182">
        <v>2</v>
      </c>
      <c r="EA125" s="182" t="s">
        <v>6560</v>
      </c>
      <c r="EB125" s="182" t="s">
        <v>6549</v>
      </c>
      <c r="EC125" s="179">
        <v>44978</v>
      </c>
      <c r="ED125" s="189" t="s">
        <v>6562</v>
      </c>
      <c r="EE125" s="186">
        <v>0</v>
      </c>
      <c r="EF125" s="189" t="s">
        <v>6548</v>
      </c>
      <c r="EG125" s="189" t="s">
        <v>2025</v>
      </c>
      <c r="EH125" s="189">
        <v>2</v>
      </c>
      <c r="EI125" s="189" t="s">
        <v>6560</v>
      </c>
      <c r="EJ125" s="189" t="s">
        <v>6549</v>
      </c>
      <c r="EK125" s="190">
        <v>44978</v>
      </c>
      <c r="EL125" s="188" t="s">
        <v>6563</v>
      </c>
      <c r="EM125" s="178">
        <v>0</v>
      </c>
      <c r="EN125" s="182" t="s">
        <v>6548</v>
      </c>
      <c r="EO125" s="182" t="s">
        <v>2025</v>
      </c>
      <c r="EP125" s="182">
        <v>2</v>
      </c>
      <c r="EQ125" s="182" t="s">
        <v>6560</v>
      </c>
      <c r="ER125" s="182" t="s">
        <v>6549</v>
      </c>
      <c r="ES125" s="179">
        <v>44978</v>
      </c>
      <c r="ET125" s="189" t="s">
        <v>6556</v>
      </c>
      <c r="EU125" s="189">
        <v>1658</v>
      </c>
      <c r="EV125" s="189" t="s">
        <v>6513</v>
      </c>
      <c r="EW125" s="189" t="s">
        <v>2025</v>
      </c>
      <c r="EX125" s="189">
        <v>2</v>
      </c>
      <c r="EY125" s="189" t="s">
        <v>6517</v>
      </c>
      <c r="EZ125" s="189" t="s">
        <v>6514</v>
      </c>
      <c r="FA125" s="190">
        <v>44978</v>
      </c>
      <c r="FB125" s="188" t="s">
        <v>1455</v>
      </c>
      <c r="FC125" s="182">
        <v>2</v>
      </c>
      <c r="FD125" s="182" t="s">
        <v>14</v>
      </c>
      <c r="FE125" s="182" t="s">
        <v>30</v>
      </c>
      <c r="FF125" s="182">
        <v>2</v>
      </c>
      <c r="FG125" s="182" t="s">
        <v>1454</v>
      </c>
      <c r="FH125" s="182" t="s">
        <v>14</v>
      </c>
      <c r="FI125" s="179">
        <v>44452</v>
      </c>
      <c r="FJ125" s="188" t="s">
        <v>10096</v>
      </c>
      <c r="FK125" s="189" t="e">
        <v>#N/A</v>
      </c>
      <c r="FL125" s="189" t="e">
        <v>#N/A</v>
      </c>
      <c r="FM125" s="189" t="e">
        <v>#N/A</v>
      </c>
      <c r="FN125" s="189" t="e">
        <v>#N/A</v>
      </c>
      <c r="FO125" s="189" t="e">
        <v>#N/A</v>
      </c>
      <c r="FP125" s="186" t="e">
        <v>#N/A</v>
      </c>
      <c r="FQ125" s="187" t="e">
        <v>#N/A</v>
      </c>
      <c r="FR125" s="188" t="s">
        <v>10097</v>
      </c>
      <c r="FS125" s="182" t="e">
        <v>#N/A</v>
      </c>
      <c r="FT125" s="182" t="e">
        <v>#N/A</v>
      </c>
      <c r="FU125" s="182" t="e">
        <v>#N/A</v>
      </c>
      <c r="FV125" s="182" t="e">
        <v>#N/A</v>
      </c>
      <c r="FW125" s="182" t="e">
        <v>#N/A</v>
      </c>
      <c r="FX125" s="182" t="e">
        <v>#N/A</v>
      </c>
      <c r="FY125" s="179" t="e">
        <v>#N/A</v>
      </c>
      <c r="FZ125" s="189" t="s">
        <v>2791</v>
      </c>
      <c r="GA125" s="189">
        <v>2</v>
      </c>
      <c r="GB125" s="189" t="s">
        <v>2699</v>
      </c>
      <c r="GC125" s="189" t="s">
        <v>30</v>
      </c>
      <c r="GD125" s="189">
        <v>2</v>
      </c>
      <c r="GE125" s="189" t="s">
        <v>14</v>
      </c>
      <c r="GF125" s="189" t="s">
        <v>14</v>
      </c>
      <c r="GG125" s="190">
        <v>44859</v>
      </c>
      <c r="GH125" s="188" t="s">
        <v>2797</v>
      </c>
      <c r="GI125" s="182">
        <v>1</v>
      </c>
      <c r="GJ125" s="182" t="s">
        <v>2699</v>
      </c>
      <c r="GK125" s="182" t="s">
        <v>30</v>
      </c>
      <c r="GL125" s="182">
        <v>2</v>
      </c>
      <c r="GM125" s="182" t="s">
        <v>14</v>
      </c>
      <c r="GN125" s="182" t="s">
        <v>14</v>
      </c>
      <c r="GO125" s="179">
        <v>44859</v>
      </c>
      <c r="GP125" s="189" t="s">
        <v>2792</v>
      </c>
      <c r="GQ125" s="189">
        <v>1</v>
      </c>
      <c r="GR125" s="189" t="s">
        <v>2699</v>
      </c>
      <c r="GS125" s="189" t="s">
        <v>30</v>
      </c>
      <c r="GT125" s="189">
        <v>2</v>
      </c>
      <c r="GU125" s="189" t="s">
        <v>14</v>
      </c>
      <c r="GV125" s="189" t="s">
        <v>14</v>
      </c>
      <c r="GW125" s="190">
        <v>44859</v>
      </c>
      <c r="GX125" s="188" t="s">
        <v>2798</v>
      </c>
      <c r="GY125" s="182">
        <v>0</v>
      </c>
      <c r="GZ125" s="182" t="s">
        <v>2699</v>
      </c>
      <c r="HA125" s="182" t="s">
        <v>30</v>
      </c>
      <c r="HB125" s="182">
        <v>2</v>
      </c>
      <c r="HC125" s="182" t="s">
        <v>14</v>
      </c>
      <c r="HD125" s="182" t="s">
        <v>14</v>
      </c>
      <c r="HE125" s="179">
        <v>44859</v>
      </c>
      <c r="HF125" s="189" t="s">
        <v>2790</v>
      </c>
      <c r="HG125" s="189">
        <v>0</v>
      </c>
      <c r="HH125" s="189" t="s">
        <v>2699</v>
      </c>
      <c r="HI125" s="189" t="s">
        <v>30</v>
      </c>
      <c r="HJ125" s="189">
        <v>2</v>
      </c>
      <c r="HK125" s="189" t="s">
        <v>14</v>
      </c>
      <c r="HL125" s="189" t="s">
        <v>14</v>
      </c>
      <c r="HM125" s="190">
        <v>44859</v>
      </c>
      <c r="HN125" s="188" t="s">
        <v>2796</v>
      </c>
      <c r="HO125" s="182">
        <v>1</v>
      </c>
      <c r="HP125" s="182" t="s">
        <v>2699</v>
      </c>
      <c r="HQ125" s="182" t="s">
        <v>30</v>
      </c>
      <c r="HR125" s="182">
        <v>2</v>
      </c>
      <c r="HS125" s="182" t="s">
        <v>14</v>
      </c>
      <c r="HT125" s="182" t="s">
        <v>14</v>
      </c>
      <c r="HU125" s="179">
        <v>44859</v>
      </c>
      <c r="HV125" s="189" t="s">
        <v>2793</v>
      </c>
      <c r="HW125" s="189">
        <v>3</v>
      </c>
      <c r="HX125" s="189" t="s">
        <v>2699</v>
      </c>
      <c r="HY125" s="189" t="s">
        <v>30</v>
      </c>
      <c r="HZ125" s="189">
        <v>2</v>
      </c>
      <c r="IA125" s="189" t="s">
        <v>14</v>
      </c>
      <c r="IB125" s="189" t="s">
        <v>14</v>
      </c>
      <c r="IC125" s="190">
        <v>44859</v>
      </c>
      <c r="ID125" s="188" t="s">
        <v>2795</v>
      </c>
      <c r="IE125" s="182">
        <v>1</v>
      </c>
      <c r="IF125" s="182" t="s">
        <v>2699</v>
      </c>
      <c r="IG125" s="182" t="s">
        <v>30</v>
      </c>
      <c r="IH125" s="182">
        <v>2</v>
      </c>
      <c r="II125" s="182" t="s">
        <v>14</v>
      </c>
      <c r="IJ125" s="182" t="s">
        <v>14</v>
      </c>
      <c r="IK125" s="179">
        <v>44859</v>
      </c>
      <c r="IL125" s="189" t="s">
        <v>2794</v>
      </c>
      <c r="IM125" s="189">
        <v>2</v>
      </c>
      <c r="IN125" s="189" t="s">
        <v>2699</v>
      </c>
      <c r="IO125" s="189" t="s">
        <v>30</v>
      </c>
      <c r="IP125" s="189">
        <v>2</v>
      </c>
      <c r="IQ125" s="189" t="s">
        <v>14</v>
      </c>
      <c r="IR125" s="189" t="s">
        <v>14</v>
      </c>
      <c r="IS125" s="190">
        <v>44859</v>
      </c>
    </row>
    <row r="126" spans="1:253" s="283" customFormat="1" ht="12.95" customHeight="1" x14ac:dyDescent="0.2">
      <c r="A126" s="283" t="s">
        <v>2510</v>
      </c>
      <c r="B126" s="283" t="s">
        <v>9321</v>
      </c>
      <c r="C126" s="283" t="s">
        <v>2511</v>
      </c>
      <c r="D126" s="283" t="s">
        <v>438</v>
      </c>
      <c r="E126" s="283" t="s">
        <v>8939</v>
      </c>
      <c r="F126" s="283" t="s">
        <v>4515</v>
      </c>
      <c r="G126" s="177">
        <v>49800000</v>
      </c>
      <c r="H126" s="178" t="s">
        <v>4499</v>
      </c>
      <c r="I126" s="178" t="s">
        <v>74</v>
      </c>
      <c r="J126" s="178">
        <v>1</v>
      </c>
      <c r="K126" s="178" t="s">
        <v>4501</v>
      </c>
      <c r="L126" s="178" t="s">
        <v>4500</v>
      </c>
      <c r="M126" s="179">
        <v>44894</v>
      </c>
      <c r="N126" s="193" t="s">
        <v>2513</v>
      </c>
      <c r="O126" s="180">
        <v>1840687</v>
      </c>
      <c r="P126" s="180" t="s">
        <v>1424</v>
      </c>
      <c r="Q126" s="180" t="s">
        <v>2025</v>
      </c>
      <c r="R126" s="180">
        <v>2</v>
      </c>
      <c r="S126" s="180" t="s">
        <v>2512</v>
      </c>
      <c r="T126" s="180" t="s">
        <v>1425</v>
      </c>
      <c r="U126" s="181">
        <v>44804</v>
      </c>
      <c r="V126" s="193" t="s">
        <v>4517</v>
      </c>
      <c r="W126" s="178">
        <v>49800000</v>
      </c>
      <c r="X126" s="178" t="s">
        <v>4499</v>
      </c>
      <c r="Y126" s="178" t="s">
        <v>74</v>
      </c>
      <c r="Z126" s="178">
        <v>1</v>
      </c>
      <c r="AA126" s="178" t="s">
        <v>4516</v>
      </c>
      <c r="AB126" s="178" t="s">
        <v>4500</v>
      </c>
      <c r="AC126" s="179">
        <v>44894</v>
      </c>
      <c r="AD126" s="193" t="s">
        <v>6526</v>
      </c>
      <c r="AE126" s="186">
        <v>349000</v>
      </c>
      <c r="AF126" s="186" t="s">
        <v>6519</v>
      </c>
      <c r="AG126" s="186" t="s">
        <v>2025</v>
      </c>
      <c r="AH126" s="186">
        <v>2</v>
      </c>
      <c r="AI126" s="186" t="s">
        <v>6525</v>
      </c>
      <c r="AJ126" s="186" t="s">
        <v>6520</v>
      </c>
      <c r="AK126" s="187">
        <v>44978</v>
      </c>
      <c r="AL126" s="193" t="s">
        <v>6528</v>
      </c>
      <c r="AM126" s="178">
        <v>139000</v>
      </c>
      <c r="AN126" s="178" t="s">
        <v>6519</v>
      </c>
      <c r="AO126" s="178" t="s">
        <v>2025</v>
      </c>
      <c r="AP126" s="178">
        <v>2</v>
      </c>
      <c r="AQ126" s="178" t="s">
        <v>6527</v>
      </c>
      <c r="AR126" s="178" t="s">
        <v>6520</v>
      </c>
      <c r="AS126" s="179">
        <v>44978</v>
      </c>
      <c r="AT126" s="194" t="s">
        <v>4698</v>
      </c>
      <c r="AU126" s="186">
        <v>122</v>
      </c>
      <c r="AV126" s="186" t="s">
        <v>4694</v>
      </c>
      <c r="AW126" s="186" t="s">
        <v>2025</v>
      </c>
      <c r="AX126" s="186">
        <v>2</v>
      </c>
      <c r="AY126" s="186" t="s">
        <v>4696</v>
      </c>
      <c r="AZ126" s="186" t="s">
        <v>4695</v>
      </c>
      <c r="BA126" s="187">
        <v>44917</v>
      </c>
      <c r="BB126" s="193" t="s">
        <v>2514</v>
      </c>
      <c r="BC126" s="178" t="s">
        <v>14</v>
      </c>
      <c r="BD126" s="178" t="s">
        <v>14</v>
      </c>
      <c r="BE126" s="178" t="s">
        <v>14</v>
      </c>
      <c r="BF126" s="178" t="s">
        <v>14</v>
      </c>
      <c r="BG126" s="178" t="s">
        <v>14</v>
      </c>
      <c r="BH126" s="178" t="s">
        <v>14</v>
      </c>
      <c r="BI126" s="179">
        <v>44804</v>
      </c>
      <c r="BJ126" s="194" t="s">
        <v>4700</v>
      </c>
      <c r="BK126" s="194">
        <v>146</v>
      </c>
      <c r="BL126" s="194" t="s">
        <v>4694</v>
      </c>
      <c r="BM126" s="194" t="s">
        <v>2025</v>
      </c>
      <c r="BN126" s="194">
        <v>2</v>
      </c>
      <c r="BO126" s="194" t="s">
        <v>4699</v>
      </c>
      <c r="BP126" s="186" t="s">
        <v>4695</v>
      </c>
      <c r="BQ126" s="195">
        <v>44917</v>
      </c>
      <c r="BR126" s="193" t="s">
        <v>6530</v>
      </c>
      <c r="BS126" s="196">
        <v>48200</v>
      </c>
      <c r="BT126" s="196" t="s">
        <v>6519</v>
      </c>
      <c r="BU126" s="196" t="s">
        <v>2025</v>
      </c>
      <c r="BV126" s="196">
        <v>2</v>
      </c>
      <c r="BW126" s="196" t="s">
        <v>6521</v>
      </c>
      <c r="BX126" s="196" t="s">
        <v>6520</v>
      </c>
      <c r="BY126" s="179">
        <v>44978</v>
      </c>
      <c r="BZ126" s="194" t="s">
        <v>6531</v>
      </c>
      <c r="CA126" s="194">
        <v>24800</v>
      </c>
      <c r="CB126" s="194" t="s">
        <v>6519</v>
      </c>
      <c r="CC126" s="194" t="s">
        <v>2025</v>
      </c>
      <c r="CD126" s="194">
        <v>2</v>
      </c>
      <c r="CE126" s="194" t="s">
        <v>6523</v>
      </c>
      <c r="CF126" s="194" t="s">
        <v>6520</v>
      </c>
      <c r="CG126" s="195">
        <v>44978</v>
      </c>
      <c r="CH126" s="193" t="s">
        <v>10098</v>
      </c>
      <c r="CI126" s="194" t="e">
        <v>#N/A</v>
      </c>
      <c r="CJ126" s="194" t="e">
        <v>#N/A</v>
      </c>
      <c r="CK126" s="194" t="e">
        <v>#N/A</v>
      </c>
      <c r="CL126" s="194" t="e">
        <v>#N/A</v>
      </c>
      <c r="CM126" s="194" t="e">
        <v>#N/A</v>
      </c>
      <c r="CN126" s="194" t="e">
        <v>#N/A</v>
      </c>
      <c r="CO126" s="197" t="e">
        <v>#N/A</v>
      </c>
      <c r="CP126" s="194" t="s">
        <v>2682</v>
      </c>
      <c r="CQ126" s="196">
        <v>14851</v>
      </c>
      <c r="CR126" s="196" t="s">
        <v>2678</v>
      </c>
      <c r="CS126" s="196" t="s">
        <v>2025</v>
      </c>
      <c r="CT126" s="196">
        <v>2</v>
      </c>
      <c r="CU126" s="196" t="s">
        <v>2680</v>
      </c>
      <c r="CV126" s="196" t="s">
        <v>2679</v>
      </c>
      <c r="CW126" s="179">
        <v>44851</v>
      </c>
      <c r="CX126" s="194" t="s">
        <v>6532</v>
      </c>
      <c r="CY126" s="186">
        <v>139000</v>
      </c>
      <c r="CZ126" s="186" t="s">
        <v>6519</v>
      </c>
      <c r="DA126" s="186" t="s">
        <v>2025</v>
      </c>
      <c r="DB126" s="186">
        <v>2</v>
      </c>
      <c r="DC126" s="186" t="s">
        <v>5984</v>
      </c>
      <c r="DD126" s="186" t="s">
        <v>6520</v>
      </c>
      <c r="DE126" s="192">
        <v>44978</v>
      </c>
      <c r="DF126" s="193" t="s">
        <v>6535</v>
      </c>
      <c r="DG126" s="178">
        <v>49451000</v>
      </c>
      <c r="DH126" s="196" t="s">
        <v>6533</v>
      </c>
      <c r="DI126" s="196" t="s">
        <v>2025</v>
      </c>
      <c r="DJ126" s="196">
        <v>2</v>
      </c>
      <c r="DK126" s="196" t="s">
        <v>4527</v>
      </c>
      <c r="DL126" s="196" t="s">
        <v>6534</v>
      </c>
      <c r="DM126" s="179">
        <v>44978</v>
      </c>
      <c r="DN126" s="194" t="s">
        <v>6536</v>
      </c>
      <c r="DO126" s="186">
        <v>210000</v>
      </c>
      <c r="DP126" s="194" t="s">
        <v>6519</v>
      </c>
      <c r="DQ126" s="194" t="s">
        <v>2025</v>
      </c>
      <c r="DR126" s="194">
        <v>2</v>
      </c>
      <c r="DS126" s="194" t="s">
        <v>4531</v>
      </c>
      <c r="DT126" s="194" t="s">
        <v>6520</v>
      </c>
      <c r="DU126" s="195">
        <v>44978</v>
      </c>
      <c r="DV126" s="193" t="s">
        <v>6537</v>
      </c>
      <c r="DW126" s="178">
        <v>139000</v>
      </c>
      <c r="DX126" s="196" t="s">
        <v>6519</v>
      </c>
      <c r="DY126" s="196" t="s">
        <v>2025</v>
      </c>
      <c r="DZ126" s="196">
        <v>2</v>
      </c>
      <c r="EA126" s="196" t="s">
        <v>5984</v>
      </c>
      <c r="EB126" s="196" t="s">
        <v>6520</v>
      </c>
      <c r="EC126" s="179">
        <v>44978</v>
      </c>
      <c r="ED126" s="194" t="s">
        <v>6538</v>
      </c>
      <c r="EE126" s="186">
        <v>0</v>
      </c>
      <c r="EF126" s="194" t="s">
        <v>6519</v>
      </c>
      <c r="EG126" s="194" t="s">
        <v>2025</v>
      </c>
      <c r="EH126" s="194">
        <v>2</v>
      </c>
      <c r="EI126" s="194" t="s">
        <v>5986</v>
      </c>
      <c r="EJ126" s="194" t="s">
        <v>6520</v>
      </c>
      <c r="EK126" s="195">
        <v>44978</v>
      </c>
      <c r="EL126" s="193" t="s">
        <v>6540</v>
      </c>
      <c r="EM126" s="178">
        <v>0</v>
      </c>
      <c r="EN126" s="196" t="s">
        <v>6519</v>
      </c>
      <c r="EO126" s="196" t="s">
        <v>2025</v>
      </c>
      <c r="EP126" s="196">
        <v>2</v>
      </c>
      <c r="EQ126" s="196" t="s">
        <v>6539</v>
      </c>
      <c r="ER126" s="196" t="s">
        <v>6520</v>
      </c>
      <c r="ES126" s="179">
        <v>44978</v>
      </c>
      <c r="ET126" s="194" t="s">
        <v>6529</v>
      </c>
      <c r="EU126" s="194">
        <v>1658</v>
      </c>
      <c r="EV126" s="194" t="s">
        <v>6513</v>
      </c>
      <c r="EW126" s="194" t="s">
        <v>2025</v>
      </c>
      <c r="EX126" s="194">
        <v>2</v>
      </c>
      <c r="EY126" s="194" t="s">
        <v>6517</v>
      </c>
      <c r="EZ126" s="194" t="s">
        <v>6514</v>
      </c>
      <c r="FA126" s="195">
        <v>44978</v>
      </c>
      <c r="FB126" s="193" t="s">
        <v>2518</v>
      </c>
      <c r="FC126" s="196">
        <v>5</v>
      </c>
      <c r="FD126" s="196" t="s">
        <v>2515</v>
      </c>
      <c r="FE126" s="196" t="s">
        <v>2025</v>
      </c>
      <c r="FF126" s="196">
        <v>2</v>
      </c>
      <c r="FG126" s="196" t="s">
        <v>2517</v>
      </c>
      <c r="FH126" s="196" t="s">
        <v>2516</v>
      </c>
      <c r="FI126" s="179">
        <v>44804</v>
      </c>
      <c r="FJ126" s="193" t="s">
        <v>2519</v>
      </c>
      <c r="FK126" s="194" t="s">
        <v>14</v>
      </c>
      <c r="FL126" s="194" t="s">
        <v>14</v>
      </c>
      <c r="FM126" s="194" t="s">
        <v>14</v>
      </c>
      <c r="FN126" s="194" t="s">
        <v>14</v>
      </c>
      <c r="FO126" s="194" t="s">
        <v>14</v>
      </c>
      <c r="FP126" s="186" t="s">
        <v>14</v>
      </c>
      <c r="FQ126" s="187">
        <v>44804</v>
      </c>
      <c r="FR126" s="193" t="s">
        <v>2520</v>
      </c>
      <c r="FS126" s="196" t="s">
        <v>14</v>
      </c>
      <c r="FT126" s="196" t="s">
        <v>14</v>
      </c>
      <c r="FU126" s="196" t="s">
        <v>14</v>
      </c>
      <c r="FV126" s="196" t="s">
        <v>14</v>
      </c>
      <c r="FW126" s="196" t="s">
        <v>14</v>
      </c>
      <c r="FX126" s="196" t="s">
        <v>14</v>
      </c>
      <c r="FY126" s="179">
        <v>44804</v>
      </c>
      <c r="FZ126" s="194" t="s">
        <v>2800</v>
      </c>
      <c r="GA126" s="194">
        <v>2</v>
      </c>
      <c r="GB126" s="194" t="s">
        <v>2699</v>
      </c>
      <c r="GC126" s="194" t="s">
        <v>30</v>
      </c>
      <c r="GD126" s="194">
        <v>2</v>
      </c>
      <c r="GE126" s="194" t="s">
        <v>14</v>
      </c>
      <c r="GF126" s="194" t="s">
        <v>14</v>
      </c>
      <c r="GG126" s="195">
        <v>44859</v>
      </c>
      <c r="GH126" s="193" t="s">
        <v>2806</v>
      </c>
      <c r="GI126" s="196">
        <v>0</v>
      </c>
      <c r="GJ126" s="196" t="s">
        <v>2699</v>
      </c>
      <c r="GK126" s="196" t="s">
        <v>30</v>
      </c>
      <c r="GL126" s="196">
        <v>2</v>
      </c>
      <c r="GM126" s="196" t="s">
        <v>14</v>
      </c>
      <c r="GN126" s="196" t="s">
        <v>14</v>
      </c>
      <c r="GO126" s="179">
        <v>44859</v>
      </c>
      <c r="GP126" s="194" t="s">
        <v>2801</v>
      </c>
      <c r="GQ126" s="194">
        <v>1</v>
      </c>
      <c r="GR126" s="194" t="s">
        <v>2699</v>
      </c>
      <c r="GS126" s="194" t="s">
        <v>30</v>
      </c>
      <c r="GT126" s="194">
        <v>2</v>
      </c>
      <c r="GU126" s="194" t="s">
        <v>14</v>
      </c>
      <c r="GV126" s="194" t="s">
        <v>14</v>
      </c>
      <c r="GW126" s="195">
        <v>44859</v>
      </c>
      <c r="GX126" s="193" t="s">
        <v>2807</v>
      </c>
      <c r="GY126" s="196">
        <v>0</v>
      </c>
      <c r="GZ126" s="196" t="s">
        <v>2699</v>
      </c>
      <c r="HA126" s="196" t="s">
        <v>30</v>
      </c>
      <c r="HB126" s="196">
        <v>2</v>
      </c>
      <c r="HC126" s="196" t="s">
        <v>14</v>
      </c>
      <c r="HD126" s="196" t="s">
        <v>14</v>
      </c>
      <c r="HE126" s="179">
        <v>44859</v>
      </c>
      <c r="HF126" s="194" t="s">
        <v>2799</v>
      </c>
      <c r="HG126" s="194">
        <v>0</v>
      </c>
      <c r="HH126" s="194" t="s">
        <v>2699</v>
      </c>
      <c r="HI126" s="194" t="s">
        <v>30</v>
      </c>
      <c r="HJ126" s="194">
        <v>2</v>
      </c>
      <c r="HK126" s="194" t="s">
        <v>14</v>
      </c>
      <c r="HL126" s="194" t="s">
        <v>14</v>
      </c>
      <c r="HM126" s="195">
        <v>44859</v>
      </c>
      <c r="HN126" s="193" t="s">
        <v>2805</v>
      </c>
      <c r="HO126" s="196">
        <v>1</v>
      </c>
      <c r="HP126" s="196" t="s">
        <v>2699</v>
      </c>
      <c r="HQ126" s="196" t="s">
        <v>30</v>
      </c>
      <c r="HR126" s="196">
        <v>2</v>
      </c>
      <c r="HS126" s="196" t="s">
        <v>14</v>
      </c>
      <c r="HT126" s="196" t="s">
        <v>14</v>
      </c>
      <c r="HU126" s="179">
        <v>44859</v>
      </c>
      <c r="HV126" s="194" t="s">
        <v>2802</v>
      </c>
      <c r="HW126" s="194">
        <v>3</v>
      </c>
      <c r="HX126" s="194" t="s">
        <v>2699</v>
      </c>
      <c r="HY126" s="194" t="s">
        <v>30</v>
      </c>
      <c r="HZ126" s="194">
        <v>2</v>
      </c>
      <c r="IA126" s="194" t="s">
        <v>14</v>
      </c>
      <c r="IB126" s="194" t="s">
        <v>14</v>
      </c>
      <c r="IC126" s="195">
        <v>44859</v>
      </c>
      <c r="ID126" s="193" t="s">
        <v>2804</v>
      </c>
      <c r="IE126" s="196">
        <v>1</v>
      </c>
      <c r="IF126" s="196" t="s">
        <v>2699</v>
      </c>
      <c r="IG126" s="196" t="s">
        <v>30</v>
      </c>
      <c r="IH126" s="196">
        <v>2</v>
      </c>
      <c r="II126" s="196" t="s">
        <v>14</v>
      </c>
      <c r="IJ126" s="196" t="s">
        <v>14</v>
      </c>
      <c r="IK126" s="179">
        <v>44859</v>
      </c>
      <c r="IL126" s="194" t="s">
        <v>2803</v>
      </c>
      <c r="IM126" s="194">
        <v>2</v>
      </c>
      <c r="IN126" s="194" t="s">
        <v>2699</v>
      </c>
      <c r="IO126" s="194" t="s">
        <v>30</v>
      </c>
      <c r="IP126" s="194">
        <v>2</v>
      </c>
      <c r="IQ126" s="194" t="s">
        <v>14</v>
      </c>
      <c r="IR126" s="194" t="s">
        <v>14</v>
      </c>
      <c r="IS126" s="195">
        <v>44859</v>
      </c>
    </row>
    <row r="127" spans="1:253" s="283" customFormat="1" ht="12.95" customHeight="1" x14ac:dyDescent="0.2">
      <c r="A127" s="283" t="s">
        <v>1370</v>
      </c>
      <c r="B127" s="283" t="s">
        <v>9567</v>
      </c>
      <c r="C127" s="283" t="s">
        <v>1371</v>
      </c>
      <c r="D127" s="283" t="s">
        <v>438</v>
      </c>
      <c r="E127" s="283" t="s">
        <v>8939</v>
      </c>
      <c r="F127" s="283" t="s">
        <v>4519</v>
      </c>
      <c r="G127" s="177">
        <v>49800000</v>
      </c>
      <c r="H127" s="178" t="s">
        <v>4499</v>
      </c>
      <c r="I127" s="178" t="s">
        <v>74</v>
      </c>
      <c r="J127" s="178">
        <v>1</v>
      </c>
      <c r="K127" s="178" t="s">
        <v>4501</v>
      </c>
      <c r="L127" s="178" t="s">
        <v>4500</v>
      </c>
      <c r="M127" s="179">
        <v>44894</v>
      </c>
      <c r="N127" s="188" t="s">
        <v>1796</v>
      </c>
      <c r="O127" s="180">
        <v>880145</v>
      </c>
      <c r="P127" s="180" t="s">
        <v>1424</v>
      </c>
      <c r="Q127" s="180" t="s">
        <v>30</v>
      </c>
      <c r="R127" s="180">
        <v>2</v>
      </c>
      <c r="S127" s="180" t="s">
        <v>1795</v>
      </c>
      <c r="T127" s="180" t="s">
        <v>1425</v>
      </c>
      <c r="U127" s="181">
        <v>44738</v>
      </c>
      <c r="V127" s="188" t="s">
        <v>4523</v>
      </c>
      <c r="W127" s="178">
        <v>17139000</v>
      </c>
      <c r="X127" s="178" t="s">
        <v>4520</v>
      </c>
      <c r="Y127" s="178" t="s">
        <v>2025</v>
      </c>
      <c r="Z127" s="178">
        <v>2</v>
      </c>
      <c r="AA127" s="178" t="s">
        <v>4522</v>
      </c>
      <c r="AB127" s="178" t="s">
        <v>4521</v>
      </c>
      <c r="AC127" s="179">
        <v>44894</v>
      </c>
      <c r="AD127" s="188" t="s">
        <v>4525</v>
      </c>
      <c r="AE127" s="186">
        <v>17139000</v>
      </c>
      <c r="AF127" s="186" t="s">
        <v>4520</v>
      </c>
      <c r="AG127" s="186" t="s">
        <v>2025</v>
      </c>
      <c r="AH127" s="186">
        <v>2</v>
      </c>
      <c r="AI127" s="186" t="s">
        <v>4524</v>
      </c>
      <c r="AJ127" s="186" t="s">
        <v>4521</v>
      </c>
      <c r="AK127" s="187">
        <v>44894</v>
      </c>
      <c r="AL127" s="188" t="s">
        <v>7589</v>
      </c>
      <c r="AM127" s="178">
        <v>182000</v>
      </c>
      <c r="AN127" s="178" t="s">
        <v>7586</v>
      </c>
      <c r="AO127" s="178" t="s">
        <v>2025</v>
      </c>
      <c r="AP127" s="178">
        <v>2</v>
      </c>
      <c r="AQ127" s="178" t="s">
        <v>7588</v>
      </c>
      <c r="AR127" s="178" t="s">
        <v>7587</v>
      </c>
      <c r="AS127" s="179">
        <v>44981</v>
      </c>
      <c r="AT127" s="189" t="s">
        <v>1372</v>
      </c>
      <c r="AU127" s="186">
        <v>0</v>
      </c>
      <c r="AV127" s="186" t="s">
        <v>14</v>
      </c>
      <c r="AW127" s="186" t="s">
        <v>14</v>
      </c>
      <c r="AX127" s="186" t="s">
        <v>14</v>
      </c>
      <c r="AY127" s="186" t="s">
        <v>14</v>
      </c>
      <c r="AZ127" s="186" t="s">
        <v>14</v>
      </c>
      <c r="BA127" s="187">
        <v>44316</v>
      </c>
      <c r="BB127" s="188" t="s">
        <v>1373</v>
      </c>
      <c r="BC127" s="178">
        <v>0</v>
      </c>
      <c r="BD127" s="178" t="s">
        <v>14</v>
      </c>
      <c r="BE127" s="178" t="s">
        <v>14</v>
      </c>
      <c r="BF127" s="178" t="s">
        <v>14</v>
      </c>
      <c r="BG127" s="178" t="s">
        <v>14</v>
      </c>
      <c r="BH127" s="178" t="s">
        <v>14</v>
      </c>
      <c r="BI127" s="179">
        <v>44316</v>
      </c>
      <c r="BJ127" s="189" t="s">
        <v>6566</v>
      </c>
      <c r="BK127" s="189">
        <v>847</v>
      </c>
      <c r="BL127" s="189" t="s">
        <v>6564</v>
      </c>
      <c r="BM127" s="189" t="s">
        <v>2025</v>
      </c>
      <c r="BN127" s="189">
        <v>2</v>
      </c>
      <c r="BO127" s="189" t="s">
        <v>6565</v>
      </c>
      <c r="BP127" s="186" t="s">
        <v>1181</v>
      </c>
      <c r="BQ127" s="190">
        <v>44978</v>
      </c>
      <c r="BR127" s="188" t="s">
        <v>1377</v>
      </c>
      <c r="BS127" s="182">
        <v>55</v>
      </c>
      <c r="BT127" s="182" t="s">
        <v>1374</v>
      </c>
      <c r="BU127" s="182" t="s">
        <v>19</v>
      </c>
      <c r="BV127" s="182">
        <v>3</v>
      </c>
      <c r="BW127" s="182" t="s">
        <v>1376</v>
      </c>
      <c r="BX127" s="182" t="s">
        <v>1375</v>
      </c>
      <c r="BY127" s="179">
        <v>44316</v>
      </c>
      <c r="BZ127" s="189" t="s">
        <v>1378</v>
      </c>
      <c r="CA127" s="189">
        <v>0</v>
      </c>
      <c r="CB127" s="189" t="s">
        <v>14</v>
      </c>
      <c r="CC127" s="189" t="s">
        <v>14</v>
      </c>
      <c r="CD127" s="189" t="s">
        <v>14</v>
      </c>
      <c r="CE127" s="189" t="s">
        <v>14</v>
      </c>
      <c r="CF127" s="189" t="s">
        <v>14</v>
      </c>
      <c r="CG127" s="190">
        <v>44316</v>
      </c>
      <c r="CH127" s="188" t="s">
        <v>10099</v>
      </c>
      <c r="CI127" s="189" t="e">
        <v>#N/A</v>
      </c>
      <c r="CJ127" s="189" t="e">
        <v>#N/A</v>
      </c>
      <c r="CK127" s="189" t="e">
        <v>#N/A</v>
      </c>
      <c r="CL127" s="189" t="e">
        <v>#N/A</v>
      </c>
      <c r="CM127" s="189" t="e">
        <v>#N/A</v>
      </c>
      <c r="CN127" s="189" t="e">
        <v>#N/A</v>
      </c>
      <c r="CO127" s="191" t="e">
        <v>#N/A</v>
      </c>
      <c r="CP127" s="189" t="s">
        <v>1379</v>
      </c>
      <c r="CQ127" s="182">
        <v>0</v>
      </c>
      <c r="CR127" s="182" t="s">
        <v>14</v>
      </c>
      <c r="CS127" s="182" t="s">
        <v>14</v>
      </c>
      <c r="CT127" s="182" t="s">
        <v>14</v>
      </c>
      <c r="CU127" s="182" t="s">
        <v>14</v>
      </c>
      <c r="CV127" s="182" t="s">
        <v>14</v>
      </c>
      <c r="CW127" s="179">
        <v>44316</v>
      </c>
      <c r="CX127" s="189" t="s">
        <v>4526</v>
      </c>
      <c r="CY127" s="186">
        <v>7840000</v>
      </c>
      <c r="CZ127" s="186" t="s">
        <v>4499</v>
      </c>
      <c r="DA127" s="186" t="s">
        <v>74</v>
      </c>
      <c r="DB127" s="186">
        <v>1</v>
      </c>
      <c r="DC127" s="186" t="s">
        <v>4533</v>
      </c>
      <c r="DD127" s="186" t="s">
        <v>4500</v>
      </c>
      <c r="DE127" s="192">
        <v>44894</v>
      </c>
      <c r="DF127" s="188" t="s">
        <v>4528</v>
      </c>
      <c r="DG127" s="178">
        <v>0</v>
      </c>
      <c r="DH127" s="182" t="s">
        <v>4520</v>
      </c>
      <c r="DI127" s="182" t="s">
        <v>2025</v>
      </c>
      <c r="DJ127" s="182">
        <v>2</v>
      </c>
      <c r="DK127" s="182" t="s">
        <v>4527</v>
      </c>
      <c r="DL127" s="182" t="s">
        <v>4521</v>
      </c>
      <c r="DM127" s="179">
        <v>44894</v>
      </c>
      <c r="DN127" s="189" t="s">
        <v>4532</v>
      </c>
      <c r="DO127" s="186">
        <v>9299000</v>
      </c>
      <c r="DP127" s="189" t="s">
        <v>4529</v>
      </c>
      <c r="DQ127" s="189" t="s">
        <v>2025</v>
      </c>
      <c r="DR127" s="189">
        <v>2</v>
      </c>
      <c r="DS127" s="189" t="s">
        <v>4531</v>
      </c>
      <c r="DT127" s="189" t="s">
        <v>4530</v>
      </c>
      <c r="DU127" s="190">
        <v>44894</v>
      </c>
      <c r="DV127" s="188" t="s">
        <v>4534</v>
      </c>
      <c r="DW127" s="178">
        <v>3730000</v>
      </c>
      <c r="DX127" s="182" t="s">
        <v>4499</v>
      </c>
      <c r="DY127" s="182" t="s">
        <v>74</v>
      </c>
      <c r="DZ127" s="182">
        <v>1</v>
      </c>
      <c r="EA127" s="182" t="s">
        <v>4533</v>
      </c>
      <c r="EB127" s="182" t="s">
        <v>4500</v>
      </c>
      <c r="EC127" s="179">
        <v>44894</v>
      </c>
      <c r="ED127" s="189" t="s">
        <v>4536</v>
      </c>
      <c r="EE127" s="186">
        <v>4110000</v>
      </c>
      <c r="EF127" s="189" t="s">
        <v>4499</v>
      </c>
      <c r="EG127" s="189" t="s">
        <v>74</v>
      </c>
      <c r="EH127" s="189">
        <v>1</v>
      </c>
      <c r="EI127" s="189" t="s">
        <v>4535</v>
      </c>
      <c r="EJ127" s="189" t="s">
        <v>4500</v>
      </c>
      <c r="EK127" s="190">
        <v>44894</v>
      </c>
      <c r="EL127" s="188" t="s">
        <v>4538</v>
      </c>
      <c r="EM127" s="178">
        <v>0</v>
      </c>
      <c r="EN127" s="182" t="s">
        <v>4499</v>
      </c>
      <c r="EO127" s="182" t="s">
        <v>74</v>
      </c>
      <c r="EP127" s="182">
        <v>1</v>
      </c>
      <c r="EQ127" s="182" t="s">
        <v>4537</v>
      </c>
      <c r="ER127" s="182" t="s">
        <v>4500</v>
      </c>
      <c r="ES127" s="179">
        <v>44894</v>
      </c>
      <c r="ET127" s="189" t="s">
        <v>6567</v>
      </c>
      <c r="EU127" s="189">
        <v>1658</v>
      </c>
      <c r="EV127" s="189" t="s">
        <v>6513</v>
      </c>
      <c r="EW127" s="189" t="s">
        <v>2025</v>
      </c>
      <c r="EX127" s="189">
        <v>2</v>
      </c>
      <c r="EY127" s="189" t="s">
        <v>6517</v>
      </c>
      <c r="EZ127" s="189" t="s">
        <v>6514</v>
      </c>
      <c r="FA127" s="190">
        <v>44978</v>
      </c>
      <c r="FB127" s="188" t="s">
        <v>1383</v>
      </c>
      <c r="FC127" s="182">
        <v>2</v>
      </c>
      <c r="FD127" s="182" t="s">
        <v>1380</v>
      </c>
      <c r="FE127" s="182" t="s">
        <v>30</v>
      </c>
      <c r="FF127" s="182">
        <v>2</v>
      </c>
      <c r="FG127" s="182" t="s">
        <v>1382</v>
      </c>
      <c r="FH127" s="182" t="s">
        <v>1381</v>
      </c>
      <c r="FI127" s="179">
        <v>44316</v>
      </c>
      <c r="FJ127" s="188" t="s">
        <v>1384</v>
      </c>
      <c r="FK127" s="189">
        <v>0</v>
      </c>
      <c r="FL127" s="189" t="s">
        <v>14</v>
      </c>
      <c r="FM127" s="189" t="s">
        <v>14</v>
      </c>
      <c r="FN127" s="189" t="s">
        <v>14</v>
      </c>
      <c r="FO127" s="189" t="s">
        <v>14</v>
      </c>
      <c r="FP127" s="186" t="s">
        <v>14</v>
      </c>
      <c r="FQ127" s="187">
        <v>44316</v>
      </c>
      <c r="FR127" s="188" t="s">
        <v>1385</v>
      </c>
      <c r="FS127" s="182">
        <v>0</v>
      </c>
      <c r="FT127" s="182" t="s">
        <v>14</v>
      </c>
      <c r="FU127" s="182" t="s">
        <v>14</v>
      </c>
      <c r="FV127" s="182" t="s">
        <v>14</v>
      </c>
      <c r="FW127" s="182" t="s">
        <v>14</v>
      </c>
      <c r="FX127" s="182" t="s">
        <v>14</v>
      </c>
      <c r="FY127" s="179">
        <v>44316</v>
      </c>
      <c r="FZ127" s="189" t="s">
        <v>2809</v>
      </c>
      <c r="GA127" s="189">
        <v>2</v>
      </c>
      <c r="GB127" s="189" t="s">
        <v>2699</v>
      </c>
      <c r="GC127" s="189" t="s">
        <v>30</v>
      </c>
      <c r="GD127" s="189">
        <v>2</v>
      </c>
      <c r="GE127" s="189" t="s">
        <v>14</v>
      </c>
      <c r="GF127" s="189" t="s">
        <v>14</v>
      </c>
      <c r="GG127" s="190">
        <v>44859</v>
      </c>
      <c r="GH127" s="188" t="s">
        <v>2815</v>
      </c>
      <c r="GI127" s="182">
        <v>1</v>
      </c>
      <c r="GJ127" s="182" t="s">
        <v>2699</v>
      </c>
      <c r="GK127" s="182" t="s">
        <v>30</v>
      </c>
      <c r="GL127" s="182">
        <v>2</v>
      </c>
      <c r="GM127" s="182" t="s">
        <v>14</v>
      </c>
      <c r="GN127" s="182" t="s">
        <v>14</v>
      </c>
      <c r="GO127" s="179">
        <v>44859</v>
      </c>
      <c r="GP127" s="189" t="s">
        <v>2810</v>
      </c>
      <c r="GQ127" s="189">
        <v>1</v>
      </c>
      <c r="GR127" s="189" t="s">
        <v>2699</v>
      </c>
      <c r="GS127" s="189" t="s">
        <v>30</v>
      </c>
      <c r="GT127" s="189">
        <v>2</v>
      </c>
      <c r="GU127" s="189" t="s">
        <v>14</v>
      </c>
      <c r="GV127" s="189" t="s">
        <v>14</v>
      </c>
      <c r="GW127" s="190">
        <v>44859</v>
      </c>
      <c r="GX127" s="188" t="s">
        <v>2816</v>
      </c>
      <c r="GY127" s="182">
        <v>0</v>
      </c>
      <c r="GZ127" s="182" t="s">
        <v>2699</v>
      </c>
      <c r="HA127" s="182" t="s">
        <v>30</v>
      </c>
      <c r="HB127" s="182">
        <v>2</v>
      </c>
      <c r="HC127" s="182" t="s">
        <v>14</v>
      </c>
      <c r="HD127" s="182" t="s">
        <v>14</v>
      </c>
      <c r="HE127" s="179">
        <v>44859</v>
      </c>
      <c r="HF127" s="189" t="s">
        <v>2808</v>
      </c>
      <c r="HG127" s="189">
        <v>2</v>
      </c>
      <c r="HH127" s="189" t="s">
        <v>2699</v>
      </c>
      <c r="HI127" s="189" t="s">
        <v>30</v>
      </c>
      <c r="HJ127" s="189">
        <v>2</v>
      </c>
      <c r="HK127" s="189" t="s">
        <v>14</v>
      </c>
      <c r="HL127" s="189" t="s">
        <v>14</v>
      </c>
      <c r="HM127" s="190">
        <v>44859</v>
      </c>
      <c r="HN127" s="188" t="s">
        <v>2814</v>
      </c>
      <c r="HO127" s="182">
        <v>1</v>
      </c>
      <c r="HP127" s="182" t="s">
        <v>2699</v>
      </c>
      <c r="HQ127" s="182" t="s">
        <v>30</v>
      </c>
      <c r="HR127" s="182">
        <v>2</v>
      </c>
      <c r="HS127" s="182" t="s">
        <v>14</v>
      </c>
      <c r="HT127" s="182" t="s">
        <v>14</v>
      </c>
      <c r="HU127" s="179">
        <v>44859</v>
      </c>
      <c r="HV127" s="189" t="s">
        <v>2811</v>
      </c>
      <c r="HW127" s="189">
        <v>3</v>
      </c>
      <c r="HX127" s="189" t="s">
        <v>2699</v>
      </c>
      <c r="HY127" s="189" t="s">
        <v>30</v>
      </c>
      <c r="HZ127" s="189">
        <v>2</v>
      </c>
      <c r="IA127" s="189" t="s">
        <v>14</v>
      </c>
      <c r="IB127" s="189" t="s">
        <v>14</v>
      </c>
      <c r="IC127" s="190">
        <v>44859</v>
      </c>
      <c r="ID127" s="188" t="s">
        <v>2813</v>
      </c>
      <c r="IE127" s="182">
        <v>1</v>
      </c>
      <c r="IF127" s="182" t="s">
        <v>2699</v>
      </c>
      <c r="IG127" s="182" t="s">
        <v>30</v>
      </c>
      <c r="IH127" s="182">
        <v>2</v>
      </c>
      <c r="II127" s="182" t="s">
        <v>14</v>
      </c>
      <c r="IJ127" s="182" t="s">
        <v>14</v>
      </c>
      <c r="IK127" s="179">
        <v>44859</v>
      </c>
      <c r="IL127" s="189" t="s">
        <v>2812</v>
      </c>
      <c r="IM127" s="189">
        <v>2</v>
      </c>
      <c r="IN127" s="189" t="s">
        <v>2699</v>
      </c>
      <c r="IO127" s="189" t="s">
        <v>30</v>
      </c>
      <c r="IP127" s="189">
        <v>2</v>
      </c>
      <c r="IQ127" s="189" t="s">
        <v>14</v>
      </c>
      <c r="IR127" s="189" t="s">
        <v>14</v>
      </c>
      <c r="IS127" s="190">
        <v>44859</v>
      </c>
    </row>
    <row r="128" spans="1:253" s="283" customFormat="1" ht="12.95" customHeight="1" x14ac:dyDescent="0.2">
      <c r="A128" s="283" t="s">
        <v>27</v>
      </c>
      <c r="B128" s="283" t="s">
        <v>9282</v>
      </c>
      <c r="C128" s="283" t="s">
        <v>28</v>
      </c>
      <c r="D128" s="283" t="s">
        <v>29</v>
      </c>
      <c r="E128" s="283" t="s">
        <v>8940</v>
      </c>
      <c r="F128" s="283" t="s">
        <v>5082</v>
      </c>
      <c r="G128" s="177">
        <v>18276000</v>
      </c>
      <c r="H128" s="178" t="s">
        <v>5079</v>
      </c>
      <c r="I128" s="178" t="s">
        <v>74</v>
      </c>
      <c r="J128" s="178">
        <v>1</v>
      </c>
      <c r="K128" s="178" t="s">
        <v>5081</v>
      </c>
      <c r="L128" s="178" t="s">
        <v>5080</v>
      </c>
      <c r="M128" s="179">
        <v>44922</v>
      </c>
      <c r="N128" s="193" t="s">
        <v>2443</v>
      </c>
      <c r="O128" s="180">
        <v>196712</v>
      </c>
      <c r="P128" s="180" t="s">
        <v>2440</v>
      </c>
      <c r="Q128" s="180" t="s">
        <v>30</v>
      </c>
      <c r="R128" s="180">
        <v>2</v>
      </c>
      <c r="S128" s="180" t="s">
        <v>2442</v>
      </c>
      <c r="T128" s="180" t="s">
        <v>2441</v>
      </c>
      <c r="U128" s="181">
        <v>44804</v>
      </c>
      <c r="V128" s="193" t="s">
        <v>5084</v>
      </c>
      <c r="W128" s="178">
        <v>18276000</v>
      </c>
      <c r="X128" s="178" t="s">
        <v>5079</v>
      </c>
      <c r="Y128" s="178" t="s">
        <v>74</v>
      </c>
      <c r="Z128" s="178">
        <v>1</v>
      </c>
      <c r="AA128" s="178" t="s">
        <v>5083</v>
      </c>
      <c r="AB128" s="178" t="s">
        <v>5080</v>
      </c>
      <c r="AC128" s="179">
        <v>44922</v>
      </c>
      <c r="AD128" s="193" t="s">
        <v>5086</v>
      </c>
      <c r="AE128" s="186">
        <v>5847000</v>
      </c>
      <c r="AF128" s="186" t="s">
        <v>5079</v>
      </c>
      <c r="AG128" s="186" t="s">
        <v>74</v>
      </c>
      <c r="AH128" s="186">
        <v>1</v>
      </c>
      <c r="AI128" s="186" t="s">
        <v>5085</v>
      </c>
      <c r="AJ128" s="186" t="s">
        <v>5080</v>
      </c>
      <c r="AK128" s="187">
        <v>44922</v>
      </c>
      <c r="AL128" s="193" t="s">
        <v>4134</v>
      </c>
      <c r="AM128" s="178">
        <v>4000</v>
      </c>
      <c r="AN128" s="178" t="s">
        <v>4131</v>
      </c>
      <c r="AO128" s="178" t="s">
        <v>74</v>
      </c>
      <c r="AP128" s="178">
        <v>1</v>
      </c>
      <c r="AQ128" s="178" t="s">
        <v>4133</v>
      </c>
      <c r="AR128" s="178" t="s">
        <v>4132</v>
      </c>
      <c r="AS128" s="179">
        <v>44869</v>
      </c>
      <c r="AT128" s="194" t="s">
        <v>38</v>
      </c>
      <c r="AU128" s="186">
        <v>0</v>
      </c>
      <c r="AV128" s="186">
        <v>0</v>
      </c>
      <c r="AW128" s="186" t="s">
        <v>30</v>
      </c>
      <c r="AX128" s="186">
        <v>2</v>
      </c>
      <c r="AY128" s="186">
        <v>0</v>
      </c>
      <c r="AZ128" s="186">
        <v>0</v>
      </c>
      <c r="BA128" s="187">
        <v>43489</v>
      </c>
      <c r="BB128" s="193" t="s">
        <v>36</v>
      </c>
      <c r="BC128" s="178">
        <v>0</v>
      </c>
      <c r="BD128" s="178">
        <v>0</v>
      </c>
      <c r="BE128" s="178" t="s">
        <v>30</v>
      </c>
      <c r="BF128" s="178">
        <v>2</v>
      </c>
      <c r="BG128" s="178">
        <v>0</v>
      </c>
      <c r="BH128" s="178">
        <v>0</v>
      </c>
      <c r="BI128" s="179">
        <v>43489</v>
      </c>
      <c r="BJ128" s="194" t="s">
        <v>2446</v>
      </c>
      <c r="BK128" s="194">
        <v>15</v>
      </c>
      <c r="BL128" s="194" t="s">
        <v>2444</v>
      </c>
      <c r="BM128" s="194" t="s">
        <v>74</v>
      </c>
      <c r="BN128" s="194">
        <v>1</v>
      </c>
      <c r="BO128" s="194" t="s">
        <v>2445</v>
      </c>
      <c r="BP128" s="186" t="s">
        <v>1485</v>
      </c>
      <c r="BQ128" s="195">
        <v>44804</v>
      </c>
      <c r="BR128" s="193" t="s">
        <v>31</v>
      </c>
      <c r="BS128" s="196">
        <v>0</v>
      </c>
      <c r="BT128" s="196">
        <v>0</v>
      </c>
      <c r="BU128" s="196" t="s">
        <v>30</v>
      </c>
      <c r="BV128" s="196">
        <v>2</v>
      </c>
      <c r="BW128" s="196">
        <v>0</v>
      </c>
      <c r="BX128" s="196">
        <v>0</v>
      </c>
      <c r="BY128" s="179">
        <v>43489</v>
      </c>
      <c r="BZ128" s="194" t="s">
        <v>32</v>
      </c>
      <c r="CA128" s="194">
        <v>0</v>
      </c>
      <c r="CB128" s="194">
        <v>0</v>
      </c>
      <c r="CC128" s="194" t="s">
        <v>30</v>
      </c>
      <c r="CD128" s="194">
        <v>2</v>
      </c>
      <c r="CE128" s="194">
        <v>0</v>
      </c>
      <c r="CF128" s="194">
        <v>0</v>
      </c>
      <c r="CG128" s="195">
        <v>43489</v>
      </c>
      <c r="CH128" s="193" t="s">
        <v>10100</v>
      </c>
      <c r="CI128" s="194" t="e">
        <v>#N/A</v>
      </c>
      <c r="CJ128" s="194" t="e">
        <v>#N/A</v>
      </c>
      <c r="CK128" s="194" t="e">
        <v>#N/A</v>
      </c>
      <c r="CL128" s="194" t="e">
        <v>#N/A</v>
      </c>
      <c r="CM128" s="194" t="e">
        <v>#N/A</v>
      </c>
      <c r="CN128" s="194" t="e">
        <v>#N/A</v>
      </c>
      <c r="CO128" s="197" t="e">
        <v>#N/A</v>
      </c>
      <c r="CP128" s="194" t="s">
        <v>34</v>
      </c>
      <c r="CQ128" s="196" t="s">
        <v>14</v>
      </c>
      <c r="CR128" s="196">
        <v>0</v>
      </c>
      <c r="CS128" s="196" t="s">
        <v>19</v>
      </c>
      <c r="CT128" s="196">
        <v>3</v>
      </c>
      <c r="CU128" s="196" t="s">
        <v>33</v>
      </c>
      <c r="CV128" s="196">
        <v>0</v>
      </c>
      <c r="CW128" s="179">
        <v>43489</v>
      </c>
      <c r="CX128" s="194" t="s">
        <v>5087</v>
      </c>
      <c r="CY128" s="186">
        <v>876000</v>
      </c>
      <c r="CZ128" s="186" t="s">
        <v>5079</v>
      </c>
      <c r="DA128" s="186" t="s">
        <v>74</v>
      </c>
      <c r="DB128" s="186">
        <v>1</v>
      </c>
      <c r="DC128" s="186" t="s">
        <v>5092</v>
      </c>
      <c r="DD128" s="186" t="s">
        <v>5080</v>
      </c>
      <c r="DE128" s="192">
        <v>44922</v>
      </c>
      <c r="DF128" s="193" t="s">
        <v>5089</v>
      </c>
      <c r="DG128" s="178">
        <v>12429000</v>
      </c>
      <c r="DH128" s="196" t="s">
        <v>5079</v>
      </c>
      <c r="DI128" s="196" t="s">
        <v>74</v>
      </c>
      <c r="DJ128" s="196">
        <v>1</v>
      </c>
      <c r="DK128" s="196" t="s">
        <v>5088</v>
      </c>
      <c r="DL128" s="196" t="s">
        <v>5080</v>
      </c>
      <c r="DM128" s="179">
        <v>44922</v>
      </c>
      <c r="DN128" s="194" t="s">
        <v>5091</v>
      </c>
      <c r="DO128" s="186">
        <v>4971000</v>
      </c>
      <c r="DP128" s="194" t="s">
        <v>5079</v>
      </c>
      <c r="DQ128" s="194" t="s">
        <v>74</v>
      </c>
      <c r="DR128" s="194">
        <v>1</v>
      </c>
      <c r="DS128" s="194" t="s">
        <v>5090</v>
      </c>
      <c r="DT128" s="194" t="s">
        <v>5080</v>
      </c>
      <c r="DU128" s="195">
        <v>44922</v>
      </c>
      <c r="DV128" s="193" t="s">
        <v>5093</v>
      </c>
      <c r="DW128" s="178">
        <v>846000</v>
      </c>
      <c r="DX128" s="196" t="s">
        <v>5079</v>
      </c>
      <c r="DY128" s="196" t="s">
        <v>74</v>
      </c>
      <c r="DZ128" s="196">
        <v>1</v>
      </c>
      <c r="EA128" s="196" t="s">
        <v>5092</v>
      </c>
      <c r="EB128" s="196" t="s">
        <v>5080</v>
      </c>
      <c r="EC128" s="179">
        <v>44922</v>
      </c>
      <c r="ED128" s="194" t="s">
        <v>5095</v>
      </c>
      <c r="EE128" s="186">
        <v>30000</v>
      </c>
      <c r="EF128" s="194" t="s">
        <v>5079</v>
      </c>
      <c r="EG128" s="194" t="s">
        <v>74</v>
      </c>
      <c r="EH128" s="194">
        <v>1</v>
      </c>
      <c r="EI128" s="194" t="s">
        <v>5094</v>
      </c>
      <c r="EJ128" s="194" t="s">
        <v>5080</v>
      </c>
      <c r="EK128" s="195">
        <v>44922</v>
      </c>
      <c r="EL128" s="193" t="s">
        <v>5097</v>
      </c>
      <c r="EM128" s="178">
        <v>0</v>
      </c>
      <c r="EN128" s="196" t="s">
        <v>5079</v>
      </c>
      <c r="EO128" s="196" t="s">
        <v>74</v>
      </c>
      <c r="EP128" s="196">
        <v>1</v>
      </c>
      <c r="EQ128" s="196" t="s">
        <v>5096</v>
      </c>
      <c r="ER128" s="196" t="s">
        <v>5080</v>
      </c>
      <c r="ES128" s="179">
        <v>44922</v>
      </c>
      <c r="ET128" s="194" t="s">
        <v>2448</v>
      </c>
      <c r="EU128" s="194">
        <v>15</v>
      </c>
      <c r="EV128" s="194" t="s">
        <v>2444</v>
      </c>
      <c r="EW128" s="194" t="s">
        <v>74</v>
      </c>
      <c r="EX128" s="194">
        <v>1</v>
      </c>
      <c r="EY128" s="194" t="s">
        <v>2447</v>
      </c>
      <c r="EZ128" s="194" t="s">
        <v>1485</v>
      </c>
      <c r="FA128" s="195">
        <v>44804</v>
      </c>
      <c r="FB128" s="193" t="s">
        <v>4136</v>
      </c>
      <c r="FC128" s="196">
        <v>1</v>
      </c>
      <c r="FD128" s="196" t="s">
        <v>4131</v>
      </c>
      <c r="FE128" s="196" t="s">
        <v>74</v>
      </c>
      <c r="FF128" s="196">
        <v>1</v>
      </c>
      <c r="FG128" s="196" t="s">
        <v>4135</v>
      </c>
      <c r="FH128" s="196" t="s">
        <v>4132</v>
      </c>
      <c r="FI128" s="179">
        <v>44869</v>
      </c>
      <c r="FJ128" s="193" t="s">
        <v>689</v>
      </c>
      <c r="FK128" s="194">
        <v>0</v>
      </c>
      <c r="FL128" s="194">
        <v>0</v>
      </c>
      <c r="FM128" s="194" t="s">
        <v>30</v>
      </c>
      <c r="FN128" s="194">
        <v>2</v>
      </c>
      <c r="FO128" s="194">
        <v>0</v>
      </c>
      <c r="FP128" s="186">
        <v>0</v>
      </c>
      <c r="FQ128" s="187">
        <v>43580</v>
      </c>
      <c r="FR128" s="193" t="s">
        <v>690</v>
      </c>
      <c r="FS128" s="196">
        <v>0</v>
      </c>
      <c r="FT128" s="196">
        <v>0</v>
      </c>
      <c r="FU128" s="196" t="s">
        <v>30</v>
      </c>
      <c r="FV128" s="196">
        <v>2</v>
      </c>
      <c r="FW128" s="196">
        <v>0</v>
      </c>
      <c r="FX128" s="196">
        <v>0</v>
      </c>
      <c r="FY128" s="179">
        <v>43580</v>
      </c>
      <c r="FZ128" s="194" t="s">
        <v>3443</v>
      </c>
      <c r="GA128" s="194">
        <v>0</v>
      </c>
      <c r="GB128" s="194" t="s">
        <v>2699</v>
      </c>
      <c r="GC128" s="194" t="s">
        <v>30</v>
      </c>
      <c r="GD128" s="194">
        <v>2</v>
      </c>
      <c r="GE128" s="194" t="s">
        <v>14</v>
      </c>
      <c r="GF128" s="194" t="s">
        <v>14</v>
      </c>
      <c r="GG128" s="195">
        <v>44863</v>
      </c>
      <c r="GH128" s="193" t="s">
        <v>3449</v>
      </c>
      <c r="GI128" s="196">
        <v>0</v>
      </c>
      <c r="GJ128" s="196" t="s">
        <v>2699</v>
      </c>
      <c r="GK128" s="196" t="s">
        <v>30</v>
      </c>
      <c r="GL128" s="196">
        <v>2</v>
      </c>
      <c r="GM128" s="196" t="s">
        <v>14</v>
      </c>
      <c r="GN128" s="196" t="s">
        <v>14</v>
      </c>
      <c r="GO128" s="179">
        <v>44863</v>
      </c>
      <c r="GP128" s="194" t="s">
        <v>3444</v>
      </c>
      <c r="GQ128" s="194">
        <v>0</v>
      </c>
      <c r="GR128" s="194" t="s">
        <v>2699</v>
      </c>
      <c r="GS128" s="194" t="s">
        <v>30</v>
      </c>
      <c r="GT128" s="194">
        <v>2</v>
      </c>
      <c r="GU128" s="194" t="s">
        <v>14</v>
      </c>
      <c r="GV128" s="194" t="s">
        <v>14</v>
      </c>
      <c r="GW128" s="195">
        <v>44863</v>
      </c>
      <c r="GX128" s="193" t="s">
        <v>3450</v>
      </c>
      <c r="GY128" s="196">
        <v>0</v>
      </c>
      <c r="GZ128" s="196" t="s">
        <v>2699</v>
      </c>
      <c r="HA128" s="196" t="s">
        <v>30</v>
      </c>
      <c r="HB128" s="196">
        <v>2</v>
      </c>
      <c r="HC128" s="196" t="s">
        <v>14</v>
      </c>
      <c r="HD128" s="196" t="s">
        <v>14</v>
      </c>
      <c r="HE128" s="179">
        <v>44863</v>
      </c>
      <c r="HF128" s="194" t="s">
        <v>3442</v>
      </c>
      <c r="HG128" s="194">
        <v>0</v>
      </c>
      <c r="HH128" s="194" t="s">
        <v>2699</v>
      </c>
      <c r="HI128" s="194" t="s">
        <v>30</v>
      </c>
      <c r="HJ128" s="194">
        <v>2</v>
      </c>
      <c r="HK128" s="194" t="s">
        <v>14</v>
      </c>
      <c r="HL128" s="194" t="s">
        <v>14</v>
      </c>
      <c r="HM128" s="195">
        <v>44863</v>
      </c>
      <c r="HN128" s="193" t="s">
        <v>3448</v>
      </c>
      <c r="HO128" s="196">
        <v>1</v>
      </c>
      <c r="HP128" s="196" t="s">
        <v>2699</v>
      </c>
      <c r="HQ128" s="196" t="s">
        <v>30</v>
      </c>
      <c r="HR128" s="196">
        <v>2</v>
      </c>
      <c r="HS128" s="196" t="s">
        <v>14</v>
      </c>
      <c r="HT128" s="196" t="s">
        <v>14</v>
      </c>
      <c r="HU128" s="179">
        <v>44863</v>
      </c>
      <c r="HV128" s="194" t="s">
        <v>3445</v>
      </c>
      <c r="HW128" s="194">
        <v>0</v>
      </c>
      <c r="HX128" s="194" t="s">
        <v>2699</v>
      </c>
      <c r="HY128" s="194" t="s">
        <v>30</v>
      </c>
      <c r="HZ128" s="194">
        <v>2</v>
      </c>
      <c r="IA128" s="194" t="s">
        <v>14</v>
      </c>
      <c r="IB128" s="194" t="s">
        <v>14</v>
      </c>
      <c r="IC128" s="195">
        <v>44863</v>
      </c>
      <c r="ID128" s="193" t="s">
        <v>3447</v>
      </c>
      <c r="IE128" s="196">
        <v>1</v>
      </c>
      <c r="IF128" s="196" t="s">
        <v>2699</v>
      </c>
      <c r="IG128" s="196" t="s">
        <v>30</v>
      </c>
      <c r="IH128" s="196">
        <v>2</v>
      </c>
      <c r="II128" s="196" t="s">
        <v>14</v>
      </c>
      <c r="IJ128" s="196" t="s">
        <v>14</v>
      </c>
      <c r="IK128" s="179">
        <v>44863</v>
      </c>
      <c r="IL128" s="194" t="s">
        <v>3446</v>
      </c>
      <c r="IM128" s="194">
        <v>0</v>
      </c>
      <c r="IN128" s="194" t="s">
        <v>2699</v>
      </c>
      <c r="IO128" s="194" t="s">
        <v>30</v>
      </c>
      <c r="IP128" s="194">
        <v>2</v>
      </c>
      <c r="IQ128" s="194" t="s">
        <v>14</v>
      </c>
      <c r="IR128" s="194" t="s">
        <v>14</v>
      </c>
      <c r="IS128" s="195">
        <v>44863</v>
      </c>
    </row>
    <row r="129" spans="1:253" s="283" customFormat="1" ht="12.95" customHeight="1" x14ac:dyDescent="0.2">
      <c r="A129" s="283" t="s">
        <v>3451</v>
      </c>
      <c r="B129" s="283" t="s">
        <v>9702</v>
      </c>
      <c r="C129" s="283" t="s">
        <v>3452</v>
      </c>
      <c r="D129" s="283" t="s">
        <v>3453</v>
      </c>
      <c r="E129" s="283" t="s">
        <v>8947</v>
      </c>
      <c r="F129" s="283" t="s">
        <v>6706</v>
      </c>
      <c r="G129" s="177">
        <v>6300000</v>
      </c>
      <c r="H129" s="178" t="s">
        <v>4803</v>
      </c>
      <c r="I129" s="178" t="s">
        <v>2025</v>
      </c>
      <c r="J129" s="178">
        <v>2</v>
      </c>
      <c r="K129" s="178" t="s">
        <v>6705</v>
      </c>
      <c r="L129" s="178" t="s">
        <v>6704</v>
      </c>
      <c r="M129" s="179">
        <v>44978</v>
      </c>
      <c r="N129" s="188" t="s">
        <v>6709</v>
      </c>
      <c r="O129" s="180">
        <v>20720</v>
      </c>
      <c r="P129" s="180" t="s">
        <v>2166</v>
      </c>
      <c r="Q129" s="180" t="s">
        <v>2025</v>
      </c>
      <c r="R129" s="180">
        <v>2</v>
      </c>
      <c r="S129" s="180" t="s">
        <v>6708</v>
      </c>
      <c r="T129" s="180" t="s">
        <v>6707</v>
      </c>
      <c r="U129" s="181">
        <v>44978</v>
      </c>
      <c r="V129" s="188" t="s">
        <v>6710</v>
      </c>
      <c r="W129" s="178">
        <v>6300000</v>
      </c>
      <c r="X129" s="178" t="s">
        <v>4803</v>
      </c>
      <c r="Y129" s="178" t="s">
        <v>2025</v>
      </c>
      <c r="Z129" s="178">
        <v>2</v>
      </c>
      <c r="AA129" s="178" t="s">
        <v>6705</v>
      </c>
      <c r="AB129" s="178" t="s">
        <v>6704</v>
      </c>
      <c r="AC129" s="179">
        <v>44978</v>
      </c>
      <c r="AD129" s="188" t="s">
        <v>4898</v>
      </c>
      <c r="AE129" s="186">
        <v>3200000</v>
      </c>
      <c r="AF129" s="186" t="s">
        <v>4826</v>
      </c>
      <c r="AG129" s="186" t="s">
        <v>2025</v>
      </c>
      <c r="AH129" s="186">
        <v>2</v>
      </c>
      <c r="AI129" s="186" t="s">
        <v>4897</v>
      </c>
      <c r="AJ129" s="186" t="s">
        <v>4896</v>
      </c>
      <c r="AK129" s="187">
        <v>44921</v>
      </c>
      <c r="AL129" s="188" t="s">
        <v>4901</v>
      </c>
      <c r="AM129" s="178">
        <v>176000</v>
      </c>
      <c r="AN129" s="178" t="s">
        <v>4899</v>
      </c>
      <c r="AO129" s="178" t="s">
        <v>19</v>
      </c>
      <c r="AP129" s="178">
        <v>3</v>
      </c>
      <c r="AQ129" s="178" t="s">
        <v>4900</v>
      </c>
      <c r="AR129" s="178" t="s">
        <v>4756</v>
      </c>
      <c r="AS129" s="179">
        <v>44921</v>
      </c>
      <c r="AT129" s="189" t="s">
        <v>4902</v>
      </c>
      <c r="AU129" s="186" t="s">
        <v>14</v>
      </c>
      <c r="AV129" s="186" t="s">
        <v>14</v>
      </c>
      <c r="AW129" s="186" t="s">
        <v>14</v>
      </c>
      <c r="AX129" s="186" t="s">
        <v>14</v>
      </c>
      <c r="AY129" s="186" t="s">
        <v>4729</v>
      </c>
      <c r="AZ129" s="186" t="s">
        <v>14</v>
      </c>
      <c r="BA129" s="187">
        <v>44921</v>
      </c>
      <c r="BB129" s="188" t="s">
        <v>4912</v>
      </c>
      <c r="BC129" s="178">
        <v>1269</v>
      </c>
      <c r="BD129" s="178" t="s">
        <v>4909</v>
      </c>
      <c r="BE129" s="178" t="s">
        <v>2025</v>
      </c>
      <c r="BF129" s="178">
        <v>2</v>
      </c>
      <c r="BG129" s="178" t="s">
        <v>4911</v>
      </c>
      <c r="BH129" s="178" t="s">
        <v>4910</v>
      </c>
      <c r="BI129" s="179">
        <v>44921</v>
      </c>
      <c r="BJ129" s="189" t="s">
        <v>6711</v>
      </c>
      <c r="BK129" s="189">
        <v>232</v>
      </c>
      <c r="BL129" s="189" t="s">
        <v>6686</v>
      </c>
      <c r="BM129" s="189" t="s">
        <v>2025</v>
      </c>
      <c r="BN129" s="189">
        <v>2</v>
      </c>
      <c r="BO129" s="189" t="s">
        <v>6675</v>
      </c>
      <c r="BP129" s="186" t="s">
        <v>1485</v>
      </c>
      <c r="BQ129" s="190">
        <v>44978</v>
      </c>
      <c r="BR129" s="188" t="s">
        <v>4913</v>
      </c>
      <c r="BS129" s="182" t="s">
        <v>14</v>
      </c>
      <c r="BT129" s="182" t="s">
        <v>14</v>
      </c>
      <c r="BU129" s="182" t="s">
        <v>14</v>
      </c>
      <c r="BV129" s="182" t="s">
        <v>14</v>
      </c>
      <c r="BW129" s="182" t="s">
        <v>4742</v>
      </c>
      <c r="BX129" s="182" t="s">
        <v>14</v>
      </c>
      <c r="BY129" s="179">
        <v>44921</v>
      </c>
      <c r="BZ129" s="189" t="s">
        <v>4914</v>
      </c>
      <c r="CA129" s="189" t="s">
        <v>14</v>
      </c>
      <c r="CB129" s="189" t="s">
        <v>14</v>
      </c>
      <c r="CC129" s="189" t="s">
        <v>14</v>
      </c>
      <c r="CD129" s="189" t="s">
        <v>14</v>
      </c>
      <c r="CE129" s="189" t="s">
        <v>4744</v>
      </c>
      <c r="CF129" s="189" t="s">
        <v>14</v>
      </c>
      <c r="CG129" s="190">
        <v>44921</v>
      </c>
      <c r="CH129" s="188" t="s">
        <v>10101</v>
      </c>
      <c r="CI129" s="189" t="e">
        <v>#N/A</v>
      </c>
      <c r="CJ129" s="189" t="e">
        <v>#N/A</v>
      </c>
      <c r="CK129" s="189" t="e">
        <v>#N/A</v>
      </c>
      <c r="CL129" s="189" t="e">
        <v>#N/A</v>
      </c>
      <c r="CM129" s="189" t="e">
        <v>#N/A</v>
      </c>
      <c r="CN129" s="189" t="e">
        <v>#N/A</v>
      </c>
      <c r="CO129" s="191" t="e">
        <v>#N/A</v>
      </c>
      <c r="CP129" s="189" t="s">
        <v>4918</v>
      </c>
      <c r="CQ129" s="182">
        <v>977450</v>
      </c>
      <c r="CR129" s="182" t="s">
        <v>4915</v>
      </c>
      <c r="CS129" s="182" t="s">
        <v>19</v>
      </c>
      <c r="CT129" s="182">
        <v>3</v>
      </c>
      <c r="CU129" s="182" t="s">
        <v>4917</v>
      </c>
      <c r="CV129" s="182" t="s">
        <v>4916</v>
      </c>
      <c r="CW129" s="179">
        <v>44921</v>
      </c>
      <c r="CX129" s="189" t="s">
        <v>6713</v>
      </c>
      <c r="CY129" s="186">
        <v>1100000</v>
      </c>
      <c r="CZ129" s="186" t="s">
        <v>4803</v>
      </c>
      <c r="DA129" s="186" t="s">
        <v>2025</v>
      </c>
      <c r="DB129" s="186">
        <v>2</v>
      </c>
      <c r="DC129" s="186" t="s">
        <v>4947</v>
      </c>
      <c r="DD129" s="186" t="s">
        <v>6704</v>
      </c>
      <c r="DE129" s="192">
        <v>44978</v>
      </c>
      <c r="DF129" s="188" t="s">
        <v>8012</v>
      </c>
      <c r="DG129" s="178">
        <v>3100000</v>
      </c>
      <c r="DH129" s="182" t="s">
        <v>4826</v>
      </c>
      <c r="DI129" s="182" t="s">
        <v>2025</v>
      </c>
      <c r="DJ129" s="182">
        <v>2</v>
      </c>
      <c r="DK129" s="182" t="s">
        <v>2071</v>
      </c>
      <c r="DL129" s="182" t="s">
        <v>4896</v>
      </c>
      <c r="DM129" s="179">
        <v>44985</v>
      </c>
      <c r="DN129" s="189" t="s">
        <v>6714</v>
      </c>
      <c r="DO129" s="186">
        <v>2100000</v>
      </c>
      <c r="DP129" s="189" t="s">
        <v>4803</v>
      </c>
      <c r="DQ129" s="189" t="s">
        <v>2025</v>
      </c>
      <c r="DR129" s="189">
        <v>2</v>
      </c>
      <c r="DS129" s="189" t="s">
        <v>4765</v>
      </c>
      <c r="DT129" s="189" t="s">
        <v>6704</v>
      </c>
      <c r="DU129" s="190">
        <v>44978</v>
      </c>
      <c r="DV129" s="188" t="s">
        <v>6715</v>
      </c>
      <c r="DW129" s="178">
        <v>1100000</v>
      </c>
      <c r="DX129" s="182" t="s">
        <v>4803</v>
      </c>
      <c r="DY129" s="182" t="s">
        <v>2025</v>
      </c>
      <c r="DZ129" s="182">
        <v>2</v>
      </c>
      <c r="EA129" s="182" t="s">
        <v>4947</v>
      </c>
      <c r="EB129" s="182" t="s">
        <v>6704</v>
      </c>
      <c r="EC129" s="179">
        <v>44978</v>
      </c>
      <c r="ED129" s="189" t="s">
        <v>4903</v>
      </c>
      <c r="EE129" s="186">
        <v>0</v>
      </c>
      <c r="EF129" s="189" t="s">
        <v>14</v>
      </c>
      <c r="EG129" s="189" t="s">
        <v>14</v>
      </c>
      <c r="EH129" s="189" t="s">
        <v>14</v>
      </c>
      <c r="EI129" s="189" t="s">
        <v>4731</v>
      </c>
      <c r="EJ129" s="189" t="s">
        <v>14</v>
      </c>
      <c r="EK129" s="190">
        <v>44921</v>
      </c>
      <c r="EL129" s="188" t="s">
        <v>4904</v>
      </c>
      <c r="EM129" s="178">
        <v>0</v>
      </c>
      <c r="EN129" s="182" t="s">
        <v>14</v>
      </c>
      <c r="EO129" s="182" t="s">
        <v>14</v>
      </c>
      <c r="EP129" s="182" t="s">
        <v>14</v>
      </c>
      <c r="EQ129" s="182" t="s">
        <v>4733</v>
      </c>
      <c r="ER129" s="182" t="s">
        <v>14</v>
      </c>
      <c r="ES129" s="179">
        <v>44921</v>
      </c>
      <c r="ET129" s="189" t="s">
        <v>6712</v>
      </c>
      <c r="EU129" s="189">
        <v>232</v>
      </c>
      <c r="EV129" s="189" t="s">
        <v>6686</v>
      </c>
      <c r="EW129" s="189" t="s">
        <v>2025</v>
      </c>
      <c r="EX129" s="189">
        <v>2</v>
      </c>
      <c r="EY129" s="189" t="s">
        <v>6675</v>
      </c>
      <c r="EZ129" s="189" t="s">
        <v>1485</v>
      </c>
      <c r="FA129" s="190">
        <v>44978</v>
      </c>
      <c r="FB129" s="188" t="s">
        <v>4906</v>
      </c>
      <c r="FC129" s="182">
        <v>3</v>
      </c>
      <c r="FD129" s="182" t="s">
        <v>4826</v>
      </c>
      <c r="FE129" s="182" t="s">
        <v>2025</v>
      </c>
      <c r="FF129" s="182">
        <v>2</v>
      </c>
      <c r="FG129" s="182" t="s">
        <v>4905</v>
      </c>
      <c r="FH129" s="182" t="s">
        <v>4896</v>
      </c>
      <c r="FI129" s="179">
        <v>44921</v>
      </c>
      <c r="FJ129" s="188" t="s">
        <v>4907</v>
      </c>
      <c r="FK129" s="189" t="s">
        <v>14</v>
      </c>
      <c r="FL129" s="189" t="s">
        <v>14</v>
      </c>
      <c r="FM129" s="189" t="s">
        <v>14</v>
      </c>
      <c r="FN129" s="189" t="s">
        <v>14</v>
      </c>
      <c r="FO129" s="189" t="s">
        <v>4795</v>
      </c>
      <c r="FP129" s="186" t="s">
        <v>14</v>
      </c>
      <c r="FQ129" s="187">
        <v>44921</v>
      </c>
      <c r="FR129" s="188" t="s">
        <v>4908</v>
      </c>
      <c r="FS129" s="182" t="s">
        <v>14</v>
      </c>
      <c r="FT129" s="182" t="s">
        <v>14</v>
      </c>
      <c r="FU129" s="182" t="s">
        <v>14</v>
      </c>
      <c r="FV129" s="182" t="s">
        <v>14</v>
      </c>
      <c r="FW129" s="182" t="s">
        <v>4797</v>
      </c>
      <c r="FX129" s="182" t="s">
        <v>14</v>
      </c>
      <c r="FY129" s="179">
        <v>44921</v>
      </c>
      <c r="FZ129" s="189" t="s">
        <v>3455</v>
      </c>
      <c r="GA129" s="189">
        <v>0</v>
      </c>
      <c r="GB129" s="189" t="s">
        <v>2699</v>
      </c>
      <c r="GC129" s="189" t="s">
        <v>30</v>
      </c>
      <c r="GD129" s="189">
        <v>2</v>
      </c>
      <c r="GE129" s="189" t="s">
        <v>14</v>
      </c>
      <c r="GF129" s="189" t="s">
        <v>14</v>
      </c>
      <c r="GG129" s="190">
        <v>44863</v>
      </c>
      <c r="GH129" s="188" t="s">
        <v>3461</v>
      </c>
      <c r="GI129" s="182">
        <v>2</v>
      </c>
      <c r="GJ129" s="182" t="s">
        <v>2699</v>
      </c>
      <c r="GK129" s="182" t="s">
        <v>30</v>
      </c>
      <c r="GL129" s="182">
        <v>2</v>
      </c>
      <c r="GM129" s="182" t="s">
        <v>14</v>
      </c>
      <c r="GN129" s="182" t="s">
        <v>14</v>
      </c>
      <c r="GO129" s="179">
        <v>44863</v>
      </c>
      <c r="GP129" s="189" t="s">
        <v>3456</v>
      </c>
      <c r="GQ129" s="189">
        <v>1</v>
      </c>
      <c r="GR129" s="189" t="s">
        <v>2699</v>
      </c>
      <c r="GS129" s="189" t="s">
        <v>30</v>
      </c>
      <c r="GT129" s="189">
        <v>2</v>
      </c>
      <c r="GU129" s="189" t="s">
        <v>14</v>
      </c>
      <c r="GV129" s="189" t="s">
        <v>14</v>
      </c>
      <c r="GW129" s="190">
        <v>44863</v>
      </c>
      <c r="GX129" s="188" t="s">
        <v>3462</v>
      </c>
      <c r="GY129" s="182">
        <v>0</v>
      </c>
      <c r="GZ129" s="182" t="s">
        <v>2699</v>
      </c>
      <c r="HA129" s="182" t="s">
        <v>30</v>
      </c>
      <c r="HB129" s="182">
        <v>2</v>
      </c>
      <c r="HC129" s="182" t="s">
        <v>14</v>
      </c>
      <c r="HD129" s="182" t="s">
        <v>14</v>
      </c>
      <c r="HE129" s="179">
        <v>44863</v>
      </c>
      <c r="HF129" s="189" t="s">
        <v>3454</v>
      </c>
      <c r="HG129" s="189">
        <v>2</v>
      </c>
      <c r="HH129" s="189" t="s">
        <v>2699</v>
      </c>
      <c r="HI129" s="189" t="s">
        <v>30</v>
      </c>
      <c r="HJ129" s="189">
        <v>2</v>
      </c>
      <c r="HK129" s="189" t="s">
        <v>14</v>
      </c>
      <c r="HL129" s="189" t="s">
        <v>14</v>
      </c>
      <c r="HM129" s="190">
        <v>44863</v>
      </c>
      <c r="HN129" s="188" t="s">
        <v>3460</v>
      </c>
      <c r="HO129" s="182">
        <v>2</v>
      </c>
      <c r="HP129" s="182" t="s">
        <v>2699</v>
      </c>
      <c r="HQ129" s="182" t="s">
        <v>30</v>
      </c>
      <c r="HR129" s="182">
        <v>2</v>
      </c>
      <c r="HS129" s="182" t="s">
        <v>14</v>
      </c>
      <c r="HT129" s="182" t="s">
        <v>14</v>
      </c>
      <c r="HU129" s="179">
        <v>44863</v>
      </c>
      <c r="HV129" s="189" t="s">
        <v>3457</v>
      </c>
      <c r="HW129" s="189">
        <v>1</v>
      </c>
      <c r="HX129" s="189" t="s">
        <v>2699</v>
      </c>
      <c r="HY129" s="189" t="s">
        <v>30</v>
      </c>
      <c r="HZ129" s="189">
        <v>2</v>
      </c>
      <c r="IA129" s="189" t="s">
        <v>14</v>
      </c>
      <c r="IB129" s="189" t="s">
        <v>14</v>
      </c>
      <c r="IC129" s="190">
        <v>44863</v>
      </c>
      <c r="ID129" s="188" t="s">
        <v>3459</v>
      </c>
      <c r="IE129" s="182">
        <v>0</v>
      </c>
      <c r="IF129" s="182" t="s">
        <v>2699</v>
      </c>
      <c r="IG129" s="182" t="s">
        <v>30</v>
      </c>
      <c r="IH129" s="182">
        <v>2</v>
      </c>
      <c r="II129" s="182" t="s">
        <v>14</v>
      </c>
      <c r="IJ129" s="182" t="s">
        <v>14</v>
      </c>
      <c r="IK129" s="179">
        <v>44863</v>
      </c>
      <c r="IL129" s="189" t="s">
        <v>3458</v>
      </c>
      <c r="IM129" s="189">
        <v>1</v>
      </c>
      <c r="IN129" s="189" t="s">
        <v>2699</v>
      </c>
      <c r="IO129" s="189" t="s">
        <v>30</v>
      </c>
      <c r="IP129" s="189">
        <v>2</v>
      </c>
      <c r="IQ129" s="189" t="s">
        <v>14</v>
      </c>
      <c r="IR129" s="189" t="s">
        <v>14</v>
      </c>
      <c r="IS129" s="190">
        <v>44863</v>
      </c>
    </row>
    <row r="130" spans="1:253" s="283" customFormat="1" ht="12.95" customHeight="1" x14ac:dyDescent="0.2">
      <c r="A130" s="283" t="s">
        <v>93</v>
      </c>
      <c r="B130" s="283" t="s">
        <v>9704</v>
      </c>
      <c r="C130" s="283" t="s">
        <v>94</v>
      </c>
      <c r="D130" s="283" t="s">
        <v>95</v>
      </c>
      <c r="E130" s="283" t="s">
        <v>8948</v>
      </c>
      <c r="F130" s="283" t="s">
        <v>5917</v>
      </c>
      <c r="G130" s="177">
        <v>16955000</v>
      </c>
      <c r="H130" s="178" t="s">
        <v>5914</v>
      </c>
      <c r="I130" s="178" t="s">
        <v>19</v>
      </c>
      <c r="J130" s="178">
        <v>3</v>
      </c>
      <c r="K130" s="178" t="s">
        <v>5916</v>
      </c>
      <c r="L130" s="178" t="s">
        <v>5915</v>
      </c>
      <c r="M130" s="179">
        <v>44970</v>
      </c>
      <c r="N130" s="193" t="s">
        <v>863</v>
      </c>
      <c r="O130" s="180">
        <v>627340</v>
      </c>
      <c r="P130" s="180" t="s">
        <v>860</v>
      </c>
      <c r="Q130" s="180" t="s">
        <v>74</v>
      </c>
      <c r="R130" s="180">
        <v>1</v>
      </c>
      <c r="S130" s="180" t="s">
        <v>862</v>
      </c>
      <c r="T130" s="180" t="s">
        <v>861</v>
      </c>
      <c r="U130" s="181">
        <v>43759</v>
      </c>
      <c r="V130" s="193" t="s">
        <v>5919</v>
      </c>
      <c r="W130" s="178">
        <v>16955000</v>
      </c>
      <c r="X130" s="178" t="s">
        <v>5914</v>
      </c>
      <c r="Y130" s="178" t="s">
        <v>19</v>
      </c>
      <c r="Z130" s="178">
        <v>3</v>
      </c>
      <c r="AA130" s="178" t="s">
        <v>5918</v>
      </c>
      <c r="AB130" s="178" t="s">
        <v>5915</v>
      </c>
      <c r="AC130" s="179">
        <v>44970</v>
      </c>
      <c r="AD130" s="193" t="s">
        <v>5921</v>
      </c>
      <c r="AE130" s="186">
        <v>16955000</v>
      </c>
      <c r="AF130" s="186" t="s">
        <v>5914</v>
      </c>
      <c r="AG130" s="186">
        <v>0</v>
      </c>
      <c r="AH130" s="186">
        <v>0</v>
      </c>
      <c r="AI130" s="186" t="s">
        <v>5920</v>
      </c>
      <c r="AJ130" s="186" t="s">
        <v>5915</v>
      </c>
      <c r="AK130" s="187">
        <v>44970</v>
      </c>
      <c r="AL130" s="193" t="s">
        <v>5925</v>
      </c>
      <c r="AM130" s="178">
        <v>4653000</v>
      </c>
      <c r="AN130" s="178" t="s">
        <v>5922</v>
      </c>
      <c r="AO130" s="178" t="s">
        <v>19</v>
      </c>
      <c r="AP130" s="178">
        <v>3</v>
      </c>
      <c r="AQ130" s="178" t="s">
        <v>5924</v>
      </c>
      <c r="AR130" s="178" t="s">
        <v>5923</v>
      </c>
      <c r="AS130" s="179">
        <v>44970</v>
      </c>
      <c r="AT130" s="194" t="s">
        <v>5929</v>
      </c>
      <c r="AU130" s="186">
        <v>114</v>
      </c>
      <c r="AV130" s="186" t="s">
        <v>5926</v>
      </c>
      <c r="AW130" s="186" t="s">
        <v>19</v>
      </c>
      <c r="AX130" s="186">
        <v>3</v>
      </c>
      <c r="AY130" s="186" t="s">
        <v>5928</v>
      </c>
      <c r="AZ130" s="186" t="s">
        <v>5927</v>
      </c>
      <c r="BA130" s="187">
        <v>44970</v>
      </c>
      <c r="BB130" s="193" t="s">
        <v>2550</v>
      </c>
      <c r="BC130" s="178">
        <v>1800000</v>
      </c>
      <c r="BD130" s="178" t="s">
        <v>2547</v>
      </c>
      <c r="BE130" s="178" t="s">
        <v>2025</v>
      </c>
      <c r="BF130" s="178">
        <v>2</v>
      </c>
      <c r="BG130" s="178" t="s">
        <v>2549</v>
      </c>
      <c r="BH130" s="178" t="s">
        <v>2548</v>
      </c>
      <c r="BI130" s="179">
        <v>44821</v>
      </c>
      <c r="BJ130" s="194" t="s">
        <v>5933</v>
      </c>
      <c r="BK130" s="194">
        <v>6137</v>
      </c>
      <c r="BL130" s="194" t="s">
        <v>5930</v>
      </c>
      <c r="BM130" s="194" t="s">
        <v>2025</v>
      </c>
      <c r="BN130" s="194">
        <v>2</v>
      </c>
      <c r="BO130" s="194" t="s">
        <v>5932</v>
      </c>
      <c r="BP130" s="186" t="s">
        <v>5931</v>
      </c>
      <c r="BQ130" s="195">
        <v>44970</v>
      </c>
      <c r="BR130" s="193" t="s">
        <v>96</v>
      </c>
      <c r="BS130" s="196" t="s">
        <v>14</v>
      </c>
      <c r="BT130" s="196">
        <v>0</v>
      </c>
      <c r="BU130" s="196" t="s">
        <v>14</v>
      </c>
      <c r="BV130" s="196" t="s">
        <v>14</v>
      </c>
      <c r="BW130" s="196">
        <v>0</v>
      </c>
      <c r="BX130" s="196">
        <v>0</v>
      </c>
      <c r="BY130" s="179">
        <v>43496</v>
      </c>
      <c r="BZ130" s="194" t="s">
        <v>97</v>
      </c>
      <c r="CA130" s="194" t="s">
        <v>14</v>
      </c>
      <c r="CB130" s="194">
        <v>0</v>
      </c>
      <c r="CC130" s="194" t="s">
        <v>14</v>
      </c>
      <c r="CD130" s="194" t="s">
        <v>14</v>
      </c>
      <c r="CE130" s="194">
        <v>0</v>
      </c>
      <c r="CF130" s="194">
        <v>0</v>
      </c>
      <c r="CG130" s="195">
        <v>43496</v>
      </c>
      <c r="CH130" s="193" t="s">
        <v>10102</v>
      </c>
      <c r="CI130" s="194" t="e">
        <v>#N/A</v>
      </c>
      <c r="CJ130" s="194" t="e">
        <v>#N/A</v>
      </c>
      <c r="CK130" s="194" t="e">
        <v>#N/A</v>
      </c>
      <c r="CL130" s="194" t="e">
        <v>#N/A</v>
      </c>
      <c r="CM130" s="194" t="e">
        <v>#N/A</v>
      </c>
      <c r="CN130" s="194" t="e">
        <v>#N/A</v>
      </c>
      <c r="CO130" s="197" t="e">
        <v>#N/A</v>
      </c>
      <c r="CP130" s="194" t="s">
        <v>859</v>
      </c>
      <c r="CQ130" s="196" t="s">
        <v>14</v>
      </c>
      <c r="CR130" s="196" t="s">
        <v>14</v>
      </c>
      <c r="CS130" s="196" t="s">
        <v>14</v>
      </c>
      <c r="CT130" s="196" t="s">
        <v>14</v>
      </c>
      <c r="CU130" s="196" t="s">
        <v>14</v>
      </c>
      <c r="CV130" s="196" t="s">
        <v>14</v>
      </c>
      <c r="CW130" s="179">
        <v>43759</v>
      </c>
      <c r="CX130" s="194" t="s">
        <v>5938</v>
      </c>
      <c r="CY130" s="186">
        <v>8245000</v>
      </c>
      <c r="CZ130" s="186" t="s">
        <v>5936</v>
      </c>
      <c r="DA130" s="186" t="s">
        <v>2025</v>
      </c>
      <c r="DB130" s="186">
        <v>2</v>
      </c>
      <c r="DC130" s="186" t="s">
        <v>5939</v>
      </c>
      <c r="DD130" s="186" t="s">
        <v>5915</v>
      </c>
      <c r="DE130" s="192">
        <v>44970</v>
      </c>
      <c r="DF130" s="193" t="s">
        <v>5940</v>
      </c>
      <c r="DG130" s="178">
        <v>0</v>
      </c>
      <c r="DH130" s="196" t="s">
        <v>5914</v>
      </c>
      <c r="DI130" s="196" t="s">
        <v>2025</v>
      </c>
      <c r="DJ130" s="196">
        <v>2</v>
      </c>
      <c r="DK130" s="196" t="s">
        <v>5939</v>
      </c>
      <c r="DL130" s="196" t="s">
        <v>5915</v>
      </c>
      <c r="DM130" s="179">
        <v>44970</v>
      </c>
      <c r="DN130" s="194" t="s">
        <v>5943</v>
      </c>
      <c r="DO130" s="186">
        <v>8710000</v>
      </c>
      <c r="DP130" s="194" t="s">
        <v>5941</v>
      </c>
      <c r="DQ130" s="194" t="s">
        <v>2025</v>
      </c>
      <c r="DR130" s="194">
        <v>2</v>
      </c>
      <c r="DS130" s="194" t="s">
        <v>5939</v>
      </c>
      <c r="DT130" s="194" t="s">
        <v>5942</v>
      </c>
      <c r="DU130" s="195">
        <v>44970</v>
      </c>
      <c r="DV130" s="193" t="s">
        <v>5944</v>
      </c>
      <c r="DW130" s="178">
        <v>4150000</v>
      </c>
      <c r="DX130" s="196" t="s">
        <v>5936</v>
      </c>
      <c r="DY130" s="196" t="s">
        <v>2025</v>
      </c>
      <c r="DZ130" s="196">
        <v>2</v>
      </c>
      <c r="EA130" s="196" t="s">
        <v>5939</v>
      </c>
      <c r="EB130" s="196" t="s">
        <v>5915</v>
      </c>
      <c r="EC130" s="179">
        <v>44970</v>
      </c>
      <c r="ED130" s="194" t="s">
        <v>5946</v>
      </c>
      <c r="EE130" s="186">
        <v>2578000</v>
      </c>
      <c r="EF130" s="194" t="s">
        <v>5936</v>
      </c>
      <c r="EG130" s="194" t="s">
        <v>2025</v>
      </c>
      <c r="EH130" s="194">
        <v>2</v>
      </c>
      <c r="EI130" s="194" t="s">
        <v>5939</v>
      </c>
      <c r="EJ130" s="194" t="s">
        <v>5945</v>
      </c>
      <c r="EK130" s="195">
        <v>44970</v>
      </c>
      <c r="EL130" s="193" t="s">
        <v>5947</v>
      </c>
      <c r="EM130" s="178">
        <v>1517000</v>
      </c>
      <c r="EN130" s="196" t="s">
        <v>5936</v>
      </c>
      <c r="EO130" s="196" t="s">
        <v>2025</v>
      </c>
      <c r="EP130" s="196">
        <v>2</v>
      </c>
      <c r="EQ130" s="196" t="s">
        <v>5939</v>
      </c>
      <c r="ER130" s="196" t="s">
        <v>5945</v>
      </c>
      <c r="ES130" s="179">
        <v>44970</v>
      </c>
      <c r="ET130" s="194" t="s">
        <v>5935</v>
      </c>
      <c r="EU130" s="194">
        <v>6137</v>
      </c>
      <c r="EV130" s="194" t="s">
        <v>5934</v>
      </c>
      <c r="EW130" s="194" t="s">
        <v>2025</v>
      </c>
      <c r="EX130" s="194">
        <v>2</v>
      </c>
      <c r="EY130" s="194" t="s">
        <v>5932</v>
      </c>
      <c r="EZ130" s="194" t="s">
        <v>5931</v>
      </c>
      <c r="FA130" s="195">
        <v>44970</v>
      </c>
      <c r="FB130" s="193" t="s">
        <v>5950</v>
      </c>
      <c r="FC130" s="196">
        <v>5</v>
      </c>
      <c r="FD130" s="196" t="s">
        <v>5948</v>
      </c>
      <c r="FE130" s="196" t="s">
        <v>74</v>
      </c>
      <c r="FF130" s="196">
        <v>1</v>
      </c>
      <c r="FG130" s="196" t="s">
        <v>5949</v>
      </c>
      <c r="FH130" s="196" t="s">
        <v>5937</v>
      </c>
      <c r="FI130" s="179">
        <v>44970</v>
      </c>
      <c r="FJ130" s="193" t="s">
        <v>98</v>
      </c>
      <c r="FK130" s="194" t="s">
        <v>14</v>
      </c>
      <c r="FL130" s="194">
        <v>0</v>
      </c>
      <c r="FM130" s="194" t="s">
        <v>14</v>
      </c>
      <c r="FN130" s="194" t="s">
        <v>14</v>
      </c>
      <c r="FO130" s="194">
        <v>0</v>
      </c>
      <c r="FP130" s="186">
        <v>0</v>
      </c>
      <c r="FQ130" s="187">
        <v>43496</v>
      </c>
      <c r="FR130" s="193" t="s">
        <v>99</v>
      </c>
      <c r="FS130" s="196" t="s">
        <v>14</v>
      </c>
      <c r="FT130" s="196">
        <v>0</v>
      </c>
      <c r="FU130" s="196" t="s">
        <v>14</v>
      </c>
      <c r="FV130" s="196" t="s">
        <v>14</v>
      </c>
      <c r="FW130" s="196">
        <v>0</v>
      </c>
      <c r="FX130" s="196">
        <v>0</v>
      </c>
      <c r="FY130" s="179">
        <v>43496</v>
      </c>
      <c r="FZ130" s="194" t="s">
        <v>3035</v>
      </c>
      <c r="GA130" s="194">
        <v>1</v>
      </c>
      <c r="GB130" s="194" t="s">
        <v>2699</v>
      </c>
      <c r="GC130" s="194" t="s">
        <v>30</v>
      </c>
      <c r="GD130" s="194">
        <v>2</v>
      </c>
      <c r="GE130" s="194" t="s">
        <v>14</v>
      </c>
      <c r="GF130" s="194" t="s">
        <v>14</v>
      </c>
      <c r="GG130" s="195">
        <v>44862</v>
      </c>
      <c r="GH130" s="193" t="s">
        <v>3041</v>
      </c>
      <c r="GI130" s="196">
        <v>3</v>
      </c>
      <c r="GJ130" s="196" t="s">
        <v>2699</v>
      </c>
      <c r="GK130" s="196" t="s">
        <v>30</v>
      </c>
      <c r="GL130" s="196">
        <v>2</v>
      </c>
      <c r="GM130" s="196" t="s">
        <v>14</v>
      </c>
      <c r="GN130" s="196" t="s">
        <v>14</v>
      </c>
      <c r="GO130" s="179">
        <v>44862</v>
      </c>
      <c r="GP130" s="194" t="s">
        <v>3036</v>
      </c>
      <c r="GQ130" s="194">
        <v>2</v>
      </c>
      <c r="GR130" s="194" t="s">
        <v>2699</v>
      </c>
      <c r="GS130" s="194" t="s">
        <v>30</v>
      </c>
      <c r="GT130" s="194">
        <v>2</v>
      </c>
      <c r="GU130" s="194" t="s">
        <v>14</v>
      </c>
      <c r="GV130" s="194" t="s">
        <v>14</v>
      </c>
      <c r="GW130" s="195">
        <v>44862</v>
      </c>
      <c r="GX130" s="193" t="s">
        <v>3042</v>
      </c>
      <c r="GY130" s="196">
        <v>3</v>
      </c>
      <c r="GZ130" s="196" t="s">
        <v>2699</v>
      </c>
      <c r="HA130" s="196" t="s">
        <v>30</v>
      </c>
      <c r="HB130" s="196">
        <v>2</v>
      </c>
      <c r="HC130" s="196" t="s">
        <v>14</v>
      </c>
      <c r="HD130" s="196" t="s">
        <v>14</v>
      </c>
      <c r="HE130" s="179">
        <v>44862</v>
      </c>
      <c r="HF130" s="194" t="s">
        <v>3034</v>
      </c>
      <c r="HG130" s="194">
        <v>2</v>
      </c>
      <c r="HH130" s="194" t="s">
        <v>2699</v>
      </c>
      <c r="HI130" s="194" t="s">
        <v>30</v>
      </c>
      <c r="HJ130" s="194">
        <v>2</v>
      </c>
      <c r="HK130" s="194" t="s">
        <v>14</v>
      </c>
      <c r="HL130" s="194" t="s">
        <v>14</v>
      </c>
      <c r="HM130" s="195">
        <v>44862</v>
      </c>
      <c r="HN130" s="193" t="s">
        <v>3040</v>
      </c>
      <c r="HO130" s="196">
        <v>2</v>
      </c>
      <c r="HP130" s="196" t="s">
        <v>2699</v>
      </c>
      <c r="HQ130" s="196" t="s">
        <v>30</v>
      </c>
      <c r="HR130" s="196">
        <v>2</v>
      </c>
      <c r="HS130" s="196" t="s">
        <v>14</v>
      </c>
      <c r="HT130" s="196" t="s">
        <v>14</v>
      </c>
      <c r="HU130" s="179">
        <v>44862</v>
      </c>
      <c r="HV130" s="194" t="s">
        <v>3037</v>
      </c>
      <c r="HW130" s="194">
        <v>3</v>
      </c>
      <c r="HX130" s="194" t="s">
        <v>2699</v>
      </c>
      <c r="HY130" s="194" t="s">
        <v>30</v>
      </c>
      <c r="HZ130" s="194">
        <v>2</v>
      </c>
      <c r="IA130" s="194" t="s">
        <v>14</v>
      </c>
      <c r="IB130" s="194" t="s">
        <v>14</v>
      </c>
      <c r="IC130" s="195">
        <v>44862</v>
      </c>
      <c r="ID130" s="193" t="s">
        <v>3039</v>
      </c>
      <c r="IE130" s="196">
        <v>2</v>
      </c>
      <c r="IF130" s="196" t="s">
        <v>2699</v>
      </c>
      <c r="IG130" s="196" t="s">
        <v>30</v>
      </c>
      <c r="IH130" s="196">
        <v>2</v>
      </c>
      <c r="II130" s="196" t="s">
        <v>14</v>
      </c>
      <c r="IJ130" s="196" t="s">
        <v>14</v>
      </c>
      <c r="IK130" s="179">
        <v>44862</v>
      </c>
      <c r="IL130" s="194" t="s">
        <v>3038</v>
      </c>
      <c r="IM130" s="194">
        <v>2</v>
      </c>
      <c r="IN130" s="194" t="s">
        <v>2699</v>
      </c>
      <c r="IO130" s="194" t="s">
        <v>30</v>
      </c>
      <c r="IP130" s="194">
        <v>2</v>
      </c>
      <c r="IQ130" s="194" t="s">
        <v>14</v>
      </c>
      <c r="IR130" s="194" t="s">
        <v>14</v>
      </c>
      <c r="IS130" s="195">
        <v>44862</v>
      </c>
    </row>
    <row r="131" spans="1:253" s="283" customFormat="1" ht="12.95" customHeight="1" x14ac:dyDescent="0.2">
      <c r="A131" s="283" t="s">
        <v>694</v>
      </c>
      <c r="B131" s="283" t="s">
        <v>9316</v>
      </c>
      <c r="C131" s="283" t="s">
        <v>695</v>
      </c>
      <c r="D131" s="283" t="s">
        <v>95</v>
      </c>
      <c r="E131" s="283" t="s">
        <v>8948</v>
      </c>
      <c r="F131" s="283" t="s">
        <v>4209</v>
      </c>
      <c r="G131" s="177">
        <v>17803000</v>
      </c>
      <c r="H131" s="178" t="s">
        <v>4206</v>
      </c>
      <c r="I131" s="178" t="s">
        <v>2025</v>
      </c>
      <c r="J131" s="178">
        <v>2</v>
      </c>
      <c r="K131" s="178" t="s">
        <v>4208</v>
      </c>
      <c r="L131" s="178" t="s">
        <v>4207</v>
      </c>
      <c r="M131" s="179">
        <v>44889</v>
      </c>
      <c r="N131" s="188" t="s">
        <v>2247</v>
      </c>
      <c r="O131" s="180">
        <v>98924</v>
      </c>
      <c r="P131" s="180" t="s">
        <v>2244</v>
      </c>
      <c r="Q131" s="180" t="s">
        <v>74</v>
      </c>
      <c r="R131" s="180">
        <v>1</v>
      </c>
      <c r="S131" s="180" t="s">
        <v>2246</v>
      </c>
      <c r="T131" s="180" t="s">
        <v>2245</v>
      </c>
      <c r="U131" s="181">
        <v>44775</v>
      </c>
      <c r="V131" s="188" t="s">
        <v>2554</v>
      </c>
      <c r="W131" s="178">
        <v>2694000</v>
      </c>
      <c r="X131" s="178" t="s">
        <v>2551</v>
      </c>
      <c r="Y131" s="178" t="s">
        <v>19</v>
      </c>
      <c r="Z131" s="178">
        <v>3</v>
      </c>
      <c r="AA131" s="178" t="s">
        <v>2553</v>
      </c>
      <c r="AB131" s="178" t="s">
        <v>2552</v>
      </c>
      <c r="AC131" s="179">
        <v>44821</v>
      </c>
      <c r="AD131" s="188" t="s">
        <v>5999</v>
      </c>
      <c r="AE131" s="186">
        <v>35000</v>
      </c>
      <c r="AF131" s="186" t="s">
        <v>5996</v>
      </c>
      <c r="AG131" s="186" t="s">
        <v>2025</v>
      </c>
      <c r="AH131" s="186">
        <v>2</v>
      </c>
      <c r="AI131" s="186" t="s">
        <v>5998</v>
      </c>
      <c r="AJ131" s="186" t="s">
        <v>5997</v>
      </c>
      <c r="AK131" s="187">
        <v>44971</v>
      </c>
      <c r="AL131" s="188" t="s">
        <v>6002</v>
      </c>
      <c r="AM131" s="178">
        <v>35000</v>
      </c>
      <c r="AN131" s="178" t="s">
        <v>6000</v>
      </c>
      <c r="AO131" s="178" t="s">
        <v>2025</v>
      </c>
      <c r="AP131" s="178">
        <v>2</v>
      </c>
      <c r="AQ131" s="178" t="s">
        <v>6001</v>
      </c>
      <c r="AR131" s="178" t="s">
        <v>5997</v>
      </c>
      <c r="AS131" s="179">
        <v>44971</v>
      </c>
      <c r="AT131" s="189" t="s">
        <v>2372</v>
      </c>
      <c r="AU131" s="186" t="s">
        <v>14</v>
      </c>
      <c r="AV131" s="186" t="s">
        <v>14</v>
      </c>
      <c r="AW131" s="186" t="s">
        <v>14</v>
      </c>
      <c r="AX131" s="186" t="s">
        <v>14</v>
      </c>
      <c r="AY131" s="186" t="s">
        <v>2371</v>
      </c>
      <c r="AZ131" s="186" t="s">
        <v>14</v>
      </c>
      <c r="BA131" s="187">
        <v>44803</v>
      </c>
      <c r="BB131" s="188" t="s">
        <v>699</v>
      </c>
      <c r="BC131" s="178" t="s">
        <v>14</v>
      </c>
      <c r="BD131" s="178" t="s">
        <v>14</v>
      </c>
      <c r="BE131" s="178" t="s">
        <v>14</v>
      </c>
      <c r="BF131" s="178" t="s">
        <v>14</v>
      </c>
      <c r="BG131" s="178" t="s">
        <v>259</v>
      </c>
      <c r="BH131" s="178" t="s">
        <v>14</v>
      </c>
      <c r="BI131" s="179">
        <v>43584</v>
      </c>
      <c r="BJ131" s="189" t="s">
        <v>6006</v>
      </c>
      <c r="BK131" s="189">
        <v>4</v>
      </c>
      <c r="BL131" s="189" t="s">
        <v>6003</v>
      </c>
      <c r="BM131" s="189" t="s">
        <v>19</v>
      </c>
      <c r="BN131" s="189">
        <v>3</v>
      </c>
      <c r="BO131" s="189" t="s">
        <v>6005</v>
      </c>
      <c r="BP131" s="186" t="s">
        <v>6004</v>
      </c>
      <c r="BQ131" s="190">
        <v>44971</v>
      </c>
      <c r="BR131" s="188" t="s">
        <v>696</v>
      </c>
      <c r="BS131" s="182">
        <v>0</v>
      </c>
      <c r="BT131" s="182" t="s">
        <v>14</v>
      </c>
      <c r="BU131" s="182" t="s">
        <v>74</v>
      </c>
      <c r="BV131" s="182">
        <v>1</v>
      </c>
      <c r="BW131" s="182" t="s">
        <v>14</v>
      </c>
      <c r="BX131" s="182" t="s">
        <v>14</v>
      </c>
      <c r="BY131" s="179">
        <v>43584</v>
      </c>
      <c r="BZ131" s="189" t="s">
        <v>697</v>
      </c>
      <c r="CA131" s="189">
        <v>0</v>
      </c>
      <c r="CB131" s="189" t="s">
        <v>14</v>
      </c>
      <c r="CC131" s="189" t="s">
        <v>74</v>
      </c>
      <c r="CD131" s="189">
        <v>1</v>
      </c>
      <c r="CE131" s="189" t="s">
        <v>14</v>
      </c>
      <c r="CF131" s="189" t="s">
        <v>14</v>
      </c>
      <c r="CG131" s="190">
        <v>43584</v>
      </c>
      <c r="CH131" s="188" t="s">
        <v>10103</v>
      </c>
      <c r="CI131" s="189" t="e">
        <v>#N/A</v>
      </c>
      <c r="CJ131" s="189" t="e">
        <v>#N/A</v>
      </c>
      <c r="CK131" s="189" t="e">
        <v>#N/A</v>
      </c>
      <c r="CL131" s="189" t="e">
        <v>#N/A</v>
      </c>
      <c r="CM131" s="189" t="e">
        <v>#N/A</v>
      </c>
      <c r="CN131" s="189" t="e">
        <v>#N/A</v>
      </c>
      <c r="CO131" s="191" t="e">
        <v>#N/A</v>
      </c>
      <c r="CP131" s="189" t="s">
        <v>698</v>
      </c>
      <c r="CQ131" s="182">
        <v>0</v>
      </c>
      <c r="CR131" s="182" t="s">
        <v>14</v>
      </c>
      <c r="CS131" s="182" t="s">
        <v>74</v>
      </c>
      <c r="CT131" s="182">
        <v>1</v>
      </c>
      <c r="CU131" s="182" t="s">
        <v>14</v>
      </c>
      <c r="CV131" s="182" t="s">
        <v>14</v>
      </c>
      <c r="CW131" s="179">
        <v>43584</v>
      </c>
      <c r="CX131" s="189" t="s">
        <v>6008</v>
      </c>
      <c r="CY131" s="186">
        <v>35000</v>
      </c>
      <c r="CZ131" s="186" t="s">
        <v>6000</v>
      </c>
      <c r="DA131" s="186" t="s">
        <v>2025</v>
      </c>
      <c r="DB131" s="186">
        <v>2</v>
      </c>
      <c r="DC131" s="186" t="s">
        <v>6016</v>
      </c>
      <c r="DD131" s="186" t="s">
        <v>5997</v>
      </c>
      <c r="DE131" s="192">
        <v>44971</v>
      </c>
      <c r="DF131" s="188" t="s">
        <v>6012</v>
      </c>
      <c r="DG131" s="178">
        <v>2659000</v>
      </c>
      <c r="DH131" s="182" t="s">
        <v>6009</v>
      </c>
      <c r="DI131" s="182" t="s">
        <v>2025</v>
      </c>
      <c r="DJ131" s="182">
        <v>2</v>
      </c>
      <c r="DK131" s="182" t="s">
        <v>6011</v>
      </c>
      <c r="DL131" s="182" t="s">
        <v>6010</v>
      </c>
      <c r="DM131" s="179">
        <v>44971</v>
      </c>
      <c r="DN131" s="189" t="s">
        <v>6015</v>
      </c>
      <c r="DO131" s="186">
        <v>0</v>
      </c>
      <c r="DP131" s="189" t="s">
        <v>6013</v>
      </c>
      <c r="DQ131" s="189" t="s">
        <v>2025</v>
      </c>
      <c r="DR131" s="189">
        <v>2</v>
      </c>
      <c r="DS131" s="189" t="s">
        <v>6014</v>
      </c>
      <c r="DT131" s="189" t="s">
        <v>5997</v>
      </c>
      <c r="DU131" s="190">
        <v>44971</v>
      </c>
      <c r="DV131" s="188" t="s">
        <v>6017</v>
      </c>
      <c r="DW131" s="178">
        <v>35000</v>
      </c>
      <c r="DX131" s="182" t="s">
        <v>6000</v>
      </c>
      <c r="DY131" s="182" t="s">
        <v>2025</v>
      </c>
      <c r="DZ131" s="182">
        <v>2</v>
      </c>
      <c r="EA131" s="182" t="s">
        <v>6016</v>
      </c>
      <c r="EB131" s="182" t="s">
        <v>5997</v>
      </c>
      <c r="EC131" s="179">
        <v>44971</v>
      </c>
      <c r="ED131" s="189" t="s">
        <v>6019</v>
      </c>
      <c r="EE131" s="186">
        <v>0</v>
      </c>
      <c r="EF131" s="189" t="s">
        <v>14</v>
      </c>
      <c r="EG131" s="189" t="s">
        <v>14</v>
      </c>
      <c r="EH131" s="189" t="s">
        <v>14</v>
      </c>
      <c r="EI131" s="189" t="s">
        <v>6018</v>
      </c>
      <c r="EJ131" s="189" t="s">
        <v>14</v>
      </c>
      <c r="EK131" s="190">
        <v>44971</v>
      </c>
      <c r="EL131" s="188" t="s">
        <v>6021</v>
      </c>
      <c r="EM131" s="178">
        <v>0</v>
      </c>
      <c r="EN131" s="182" t="s">
        <v>14</v>
      </c>
      <c r="EO131" s="182" t="s">
        <v>14</v>
      </c>
      <c r="EP131" s="182" t="s">
        <v>14</v>
      </c>
      <c r="EQ131" s="182" t="s">
        <v>6020</v>
      </c>
      <c r="ER131" s="182" t="s">
        <v>14</v>
      </c>
      <c r="ES131" s="179">
        <v>44971</v>
      </c>
      <c r="ET131" s="189" t="s">
        <v>6007</v>
      </c>
      <c r="EU131" s="189">
        <v>6137</v>
      </c>
      <c r="EV131" s="189" t="s">
        <v>5934</v>
      </c>
      <c r="EW131" s="189" t="s">
        <v>2025</v>
      </c>
      <c r="EX131" s="189">
        <v>2</v>
      </c>
      <c r="EY131" s="189" t="s">
        <v>5932</v>
      </c>
      <c r="EZ131" s="189" t="s">
        <v>5931</v>
      </c>
      <c r="FA131" s="190">
        <v>44971</v>
      </c>
      <c r="FB131" s="188" t="s">
        <v>1388</v>
      </c>
      <c r="FC131" s="182">
        <v>1</v>
      </c>
      <c r="FD131" s="182" t="s">
        <v>14</v>
      </c>
      <c r="FE131" s="182" t="s">
        <v>30</v>
      </c>
      <c r="FF131" s="182">
        <v>2</v>
      </c>
      <c r="FG131" s="182" t="s">
        <v>1387</v>
      </c>
      <c r="FH131" s="182" t="s">
        <v>14</v>
      </c>
      <c r="FI131" s="179">
        <v>44340</v>
      </c>
      <c r="FJ131" s="188" t="s">
        <v>700</v>
      </c>
      <c r="FK131" s="189" t="s">
        <v>14</v>
      </c>
      <c r="FL131" s="189" t="s">
        <v>14</v>
      </c>
      <c r="FM131" s="189" t="s">
        <v>14</v>
      </c>
      <c r="FN131" s="189" t="s">
        <v>14</v>
      </c>
      <c r="FO131" s="189" t="s">
        <v>259</v>
      </c>
      <c r="FP131" s="186" t="s">
        <v>14</v>
      </c>
      <c r="FQ131" s="187">
        <v>43584</v>
      </c>
      <c r="FR131" s="188" t="s">
        <v>701</v>
      </c>
      <c r="FS131" s="182" t="s">
        <v>14</v>
      </c>
      <c r="FT131" s="182" t="s">
        <v>14</v>
      </c>
      <c r="FU131" s="182" t="s">
        <v>14</v>
      </c>
      <c r="FV131" s="182" t="s">
        <v>14</v>
      </c>
      <c r="FW131" s="182" t="s">
        <v>259</v>
      </c>
      <c r="FX131" s="182" t="s">
        <v>14</v>
      </c>
      <c r="FY131" s="179">
        <v>43584</v>
      </c>
      <c r="FZ131" s="189" t="s">
        <v>3044</v>
      </c>
      <c r="GA131" s="189">
        <v>1</v>
      </c>
      <c r="GB131" s="189" t="s">
        <v>2699</v>
      </c>
      <c r="GC131" s="189" t="s">
        <v>30</v>
      </c>
      <c r="GD131" s="189">
        <v>2</v>
      </c>
      <c r="GE131" s="189" t="s">
        <v>14</v>
      </c>
      <c r="GF131" s="189" t="s">
        <v>14</v>
      </c>
      <c r="GG131" s="190">
        <v>44862</v>
      </c>
      <c r="GH131" s="188" t="s">
        <v>3050</v>
      </c>
      <c r="GI131" s="182">
        <v>3</v>
      </c>
      <c r="GJ131" s="182" t="s">
        <v>2699</v>
      </c>
      <c r="GK131" s="182" t="s">
        <v>30</v>
      </c>
      <c r="GL131" s="182">
        <v>2</v>
      </c>
      <c r="GM131" s="182" t="s">
        <v>14</v>
      </c>
      <c r="GN131" s="182" t="s">
        <v>14</v>
      </c>
      <c r="GO131" s="179">
        <v>44862</v>
      </c>
      <c r="GP131" s="189" t="s">
        <v>3045</v>
      </c>
      <c r="GQ131" s="189">
        <v>2</v>
      </c>
      <c r="GR131" s="189" t="s">
        <v>2699</v>
      </c>
      <c r="GS131" s="189" t="s">
        <v>30</v>
      </c>
      <c r="GT131" s="189">
        <v>2</v>
      </c>
      <c r="GU131" s="189" t="s">
        <v>14</v>
      </c>
      <c r="GV131" s="189" t="s">
        <v>14</v>
      </c>
      <c r="GW131" s="190">
        <v>44862</v>
      </c>
      <c r="GX131" s="188" t="s">
        <v>3051</v>
      </c>
      <c r="GY131" s="182">
        <v>3</v>
      </c>
      <c r="GZ131" s="182" t="s">
        <v>2699</v>
      </c>
      <c r="HA131" s="182" t="s">
        <v>30</v>
      </c>
      <c r="HB131" s="182">
        <v>2</v>
      </c>
      <c r="HC131" s="182" t="s">
        <v>14</v>
      </c>
      <c r="HD131" s="182" t="s">
        <v>14</v>
      </c>
      <c r="HE131" s="179">
        <v>44862</v>
      </c>
      <c r="HF131" s="189" t="s">
        <v>3043</v>
      </c>
      <c r="HG131" s="189">
        <v>2</v>
      </c>
      <c r="HH131" s="189" t="s">
        <v>2699</v>
      </c>
      <c r="HI131" s="189" t="s">
        <v>30</v>
      </c>
      <c r="HJ131" s="189">
        <v>2</v>
      </c>
      <c r="HK131" s="189" t="s">
        <v>14</v>
      </c>
      <c r="HL131" s="189" t="s">
        <v>14</v>
      </c>
      <c r="HM131" s="190">
        <v>44862</v>
      </c>
      <c r="HN131" s="188" t="s">
        <v>3049</v>
      </c>
      <c r="HO131" s="182">
        <v>2</v>
      </c>
      <c r="HP131" s="182" t="s">
        <v>2699</v>
      </c>
      <c r="HQ131" s="182" t="s">
        <v>30</v>
      </c>
      <c r="HR131" s="182">
        <v>2</v>
      </c>
      <c r="HS131" s="182" t="s">
        <v>14</v>
      </c>
      <c r="HT131" s="182" t="s">
        <v>14</v>
      </c>
      <c r="HU131" s="179">
        <v>44862</v>
      </c>
      <c r="HV131" s="189" t="s">
        <v>3046</v>
      </c>
      <c r="HW131" s="189">
        <v>3</v>
      </c>
      <c r="HX131" s="189" t="s">
        <v>2699</v>
      </c>
      <c r="HY131" s="189" t="s">
        <v>30</v>
      </c>
      <c r="HZ131" s="189">
        <v>2</v>
      </c>
      <c r="IA131" s="189" t="s">
        <v>14</v>
      </c>
      <c r="IB131" s="189" t="s">
        <v>14</v>
      </c>
      <c r="IC131" s="190">
        <v>44862</v>
      </c>
      <c r="ID131" s="188" t="s">
        <v>3048</v>
      </c>
      <c r="IE131" s="182">
        <v>2</v>
      </c>
      <c r="IF131" s="182" t="s">
        <v>2699</v>
      </c>
      <c r="IG131" s="182" t="s">
        <v>30</v>
      </c>
      <c r="IH131" s="182">
        <v>2</v>
      </c>
      <c r="II131" s="182" t="s">
        <v>14</v>
      </c>
      <c r="IJ131" s="182" t="s">
        <v>14</v>
      </c>
      <c r="IK131" s="179">
        <v>44862</v>
      </c>
      <c r="IL131" s="189" t="s">
        <v>3047</v>
      </c>
      <c r="IM131" s="189">
        <v>2</v>
      </c>
      <c r="IN131" s="189" t="s">
        <v>2699</v>
      </c>
      <c r="IO131" s="189" t="s">
        <v>30</v>
      </c>
      <c r="IP131" s="189">
        <v>2</v>
      </c>
      <c r="IQ131" s="189" t="s">
        <v>14</v>
      </c>
      <c r="IR131" s="189" t="s">
        <v>14</v>
      </c>
      <c r="IS131" s="190">
        <v>44862</v>
      </c>
    </row>
    <row r="132" spans="1:253" s="283" customFormat="1" ht="12.95" customHeight="1" x14ac:dyDescent="0.2">
      <c r="A132" s="283" t="s">
        <v>336</v>
      </c>
      <c r="B132" s="283" t="s">
        <v>9711</v>
      </c>
      <c r="C132" s="283" t="s">
        <v>337</v>
      </c>
      <c r="D132" s="283" t="s">
        <v>338</v>
      </c>
      <c r="E132" s="283" t="s">
        <v>8951</v>
      </c>
      <c r="F132" s="283" t="s">
        <v>4450</v>
      </c>
      <c r="G132" s="177">
        <v>12777000</v>
      </c>
      <c r="H132" s="178" t="s">
        <v>4424</v>
      </c>
      <c r="I132" s="178" t="s">
        <v>2025</v>
      </c>
      <c r="J132" s="178">
        <v>2</v>
      </c>
      <c r="K132" s="178" t="s">
        <v>4449</v>
      </c>
      <c r="L132" s="178" t="s">
        <v>4425</v>
      </c>
      <c r="M132" s="179">
        <v>44893</v>
      </c>
      <c r="N132" s="193" t="s">
        <v>4452</v>
      </c>
      <c r="O132" s="180">
        <v>644329</v>
      </c>
      <c r="P132" s="180" t="s">
        <v>4428</v>
      </c>
      <c r="Q132" s="180" t="s">
        <v>19</v>
      </c>
      <c r="R132" s="180">
        <v>3</v>
      </c>
      <c r="S132" s="180" t="s">
        <v>4451</v>
      </c>
      <c r="T132" s="180" t="s">
        <v>4429</v>
      </c>
      <c r="U132" s="181">
        <v>44893</v>
      </c>
      <c r="V132" s="193" t="s">
        <v>4454</v>
      </c>
      <c r="W132" s="178">
        <v>12777000</v>
      </c>
      <c r="X132" s="178" t="s">
        <v>4424</v>
      </c>
      <c r="Y132" s="178" t="s">
        <v>2025</v>
      </c>
      <c r="Z132" s="178">
        <v>2</v>
      </c>
      <c r="AA132" s="178" t="s">
        <v>4453</v>
      </c>
      <c r="AB132" s="178" t="s">
        <v>4425</v>
      </c>
      <c r="AC132" s="179">
        <v>44893</v>
      </c>
      <c r="AD132" s="193" t="s">
        <v>4456</v>
      </c>
      <c r="AE132" s="186">
        <v>12777000</v>
      </c>
      <c r="AF132" s="186" t="s">
        <v>4424</v>
      </c>
      <c r="AG132" s="186" t="s">
        <v>2025</v>
      </c>
      <c r="AH132" s="186">
        <v>2</v>
      </c>
      <c r="AI132" s="186" t="s">
        <v>4455</v>
      </c>
      <c r="AJ132" s="186" t="s">
        <v>4425</v>
      </c>
      <c r="AK132" s="187">
        <v>44893</v>
      </c>
      <c r="AL132" s="193" t="s">
        <v>6494</v>
      </c>
      <c r="AM132" s="178">
        <v>5371000</v>
      </c>
      <c r="AN132" s="178" t="s">
        <v>6491</v>
      </c>
      <c r="AO132" s="178" t="s">
        <v>2025</v>
      </c>
      <c r="AP132" s="178">
        <v>2</v>
      </c>
      <c r="AQ132" s="178" t="s">
        <v>6493</v>
      </c>
      <c r="AR132" s="178" t="s">
        <v>6492</v>
      </c>
      <c r="AS132" s="179">
        <v>44978</v>
      </c>
      <c r="AT132" s="194" t="s">
        <v>345</v>
      </c>
      <c r="AU132" s="186" t="s">
        <v>14</v>
      </c>
      <c r="AV132" s="186">
        <v>0</v>
      </c>
      <c r="AW132" s="186" t="s">
        <v>30</v>
      </c>
      <c r="AX132" s="186">
        <v>2</v>
      </c>
      <c r="AY132" s="186">
        <v>0</v>
      </c>
      <c r="AZ132" s="186">
        <v>0</v>
      </c>
      <c r="BA132" s="187">
        <v>43510</v>
      </c>
      <c r="BB132" s="193" t="s">
        <v>6510</v>
      </c>
      <c r="BC132" s="178">
        <v>2764424</v>
      </c>
      <c r="BD132" s="178" t="s">
        <v>6507</v>
      </c>
      <c r="BE132" s="178" t="s">
        <v>2025</v>
      </c>
      <c r="BF132" s="178">
        <v>2</v>
      </c>
      <c r="BG132" s="178" t="s">
        <v>6509</v>
      </c>
      <c r="BH132" s="178" t="s">
        <v>6508</v>
      </c>
      <c r="BI132" s="179">
        <v>44978</v>
      </c>
      <c r="BJ132" s="194" t="s">
        <v>6498</v>
      </c>
      <c r="BK132" s="194">
        <v>771</v>
      </c>
      <c r="BL132" s="194" t="s">
        <v>6495</v>
      </c>
      <c r="BM132" s="194" t="s">
        <v>19</v>
      </c>
      <c r="BN132" s="194">
        <v>3</v>
      </c>
      <c r="BO132" s="194" t="s">
        <v>6497</v>
      </c>
      <c r="BP132" s="186" t="s">
        <v>6496</v>
      </c>
      <c r="BQ132" s="195">
        <v>44978</v>
      </c>
      <c r="BR132" s="193" t="s">
        <v>339</v>
      </c>
      <c r="BS132" s="196" t="s">
        <v>14</v>
      </c>
      <c r="BT132" s="196">
        <v>0</v>
      </c>
      <c r="BU132" s="196" t="s">
        <v>30</v>
      </c>
      <c r="BV132" s="196">
        <v>2</v>
      </c>
      <c r="BW132" s="196">
        <v>0</v>
      </c>
      <c r="BX132" s="196">
        <v>0</v>
      </c>
      <c r="BY132" s="179">
        <v>43510</v>
      </c>
      <c r="BZ132" s="194" t="s">
        <v>340</v>
      </c>
      <c r="CA132" s="194" t="s">
        <v>14</v>
      </c>
      <c r="CB132" s="194">
        <v>0</v>
      </c>
      <c r="CC132" s="194" t="s">
        <v>14</v>
      </c>
      <c r="CD132" s="194" t="s">
        <v>14</v>
      </c>
      <c r="CE132" s="194">
        <v>0</v>
      </c>
      <c r="CF132" s="194">
        <v>0</v>
      </c>
      <c r="CG132" s="195">
        <v>43510</v>
      </c>
      <c r="CH132" s="193" t="s">
        <v>10104</v>
      </c>
      <c r="CI132" s="194" t="e">
        <v>#N/A</v>
      </c>
      <c r="CJ132" s="194" t="e">
        <v>#N/A</v>
      </c>
      <c r="CK132" s="194" t="e">
        <v>#N/A</v>
      </c>
      <c r="CL132" s="194" t="e">
        <v>#N/A</v>
      </c>
      <c r="CM132" s="194" t="e">
        <v>#N/A</v>
      </c>
      <c r="CN132" s="194" t="e">
        <v>#N/A</v>
      </c>
      <c r="CO132" s="197" t="e">
        <v>#N/A</v>
      </c>
      <c r="CP132" s="194" t="s">
        <v>344</v>
      </c>
      <c r="CQ132" s="196">
        <v>14369</v>
      </c>
      <c r="CR132" s="196" t="s">
        <v>341</v>
      </c>
      <c r="CS132" s="196" t="s">
        <v>30</v>
      </c>
      <c r="CT132" s="196">
        <v>2</v>
      </c>
      <c r="CU132" s="196" t="s">
        <v>343</v>
      </c>
      <c r="CV132" s="196" t="s">
        <v>342</v>
      </c>
      <c r="CW132" s="179">
        <v>43510</v>
      </c>
      <c r="CX132" s="194" t="s">
        <v>4457</v>
      </c>
      <c r="CY132" s="186">
        <v>9400000</v>
      </c>
      <c r="CZ132" s="186" t="s">
        <v>4424</v>
      </c>
      <c r="DA132" s="186" t="s">
        <v>2025</v>
      </c>
      <c r="DB132" s="186">
        <v>2</v>
      </c>
      <c r="DC132" s="186" t="s">
        <v>6501</v>
      </c>
      <c r="DD132" s="186" t="s">
        <v>4425</v>
      </c>
      <c r="DE132" s="192">
        <v>44978</v>
      </c>
      <c r="DF132" s="193" t="s">
        <v>6502</v>
      </c>
      <c r="DG132" s="178">
        <v>0</v>
      </c>
      <c r="DH132" s="196" t="s">
        <v>4424</v>
      </c>
      <c r="DI132" s="196" t="s">
        <v>2025</v>
      </c>
      <c r="DJ132" s="196">
        <v>2</v>
      </c>
      <c r="DK132" s="196" t="s">
        <v>6501</v>
      </c>
      <c r="DL132" s="196" t="s">
        <v>4425</v>
      </c>
      <c r="DM132" s="179">
        <v>44978</v>
      </c>
      <c r="DN132" s="194" t="s">
        <v>6503</v>
      </c>
      <c r="DO132" s="186">
        <v>3370000</v>
      </c>
      <c r="DP132" s="194" t="s">
        <v>4424</v>
      </c>
      <c r="DQ132" s="194" t="s">
        <v>2025</v>
      </c>
      <c r="DR132" s="194">
        <v>2</v>
      </c>
      <c r="DS132" s="194" t="s">
        <v>6501</v>
      </c>
      <c r="DT132" s="194" t="s">
        <v>4425</v>
      </c>
      <c r="DU132" s="195">
        <v>44978</v>
      </c>
      <c r="DV132" s="193" t="s">
        <v>6504</v>
      </c>
      <c r="DW132" s="178">
        <v>1410000</v>
      </c>
      <c r="DX132" s="196" t="s">
        <v>4424</v>
      </c>
      <c r="DY132" s="196" t="s">
        <v>2025</v>
      </c>
      <c r="DZ132" s="196">
        <v>2</v>
      </c>
      <c r="EA132" s="196" t="s">
        <v>6501</v>
      </c>
      <c r="EB132" s="196" t="s">
        <v>4425</v>
      </c>
      <c r="EC132" s="179">
        <v>44978</v>
      </c>
      <c r="ED132" s="194" t="s">
        <v>6505</v>
      </c>
      <c r="EE132" s="186">
        <v>7896000</v>
      </c>
      <c r="EF132" s="194" t="s">
        <v>4424</v>
      </c>
      <c r="EG132" s="194" t="s">
        <v>2025</v>
      </c>
      <c r="EH132" s="194">
        <v>2</v>
      </c>
      <c r="EI132" s="194" t="s">
        <v>6501</v>
      </c>
      <c r="EJ132" s="194" t="s">
        <v>4425</v>
      </c>
      <c r="EK132" s="195">
        <v>44978</v>
      </c>
      <c r="EL132" s="193" t="s">
        <v>6506</v>
      </c>
      <c r="EM132" s="178">
        <v>94000</v>
      </c>
      <c r="EN132" s="196" t="s">
        <v>4424</v>
      </c>
      <c r="EO132" s="196" t="s">
        <v>2025</v>
      </c>
      <c r="EP132" s="196">
        <v>2</v>
      </c>
      <c r="EQ132" s="196" t="s">
        <v>6501</v>
      </c>
      <c r="ER132" s="196" t="s">
        <v>4425</v>
      </c>
      <c r="ES132" s="179">
        <v>44978</v>
      </c>
      <c r="ET132" s="194" t="s">
        <v>6500</v>
      </c>
      <c r="EU132" s="194">
        <v>771</v>
      </c>
      <c r="EV132" s="194" t="s">
        <v>6495</v>
      </c>
      <c r="EW132" s="194" t="s">
        <v>19</v>
      </c>
      <c r="EX132" s="194">
        <v>3</v>
      </c>
      <c r="EY132" s="194" t="s">
        <v>6499</v>
      </c>
      <c r="EZ132" s="194" t="s">
        <v>6496</v>
      </c>
      <c r="FA132" s="195">
        <v>44978</v>
      </c>
      <c r="FB132" s="193" t="s">
        <v>4459</v>
      </c>
      <c r="FC132" s="196">
        <v>5</v>
      </c>
      <c r="FD132" s="196" t="s">
        <v>4424</v>
      </c>
      <c r="FE132" s="196" t="s">
        <v>2025</v>
      </c>
      <c r="FF132" s="196">
        <v>2</v>
      </c>
      <c r="FG132" s="196" t="s">
        <v>4458</v>
      </c>
      <c r="FH132" s="196" t="s">
        <v>4425</v>
      </c>
      <c r="FI132" s="179">
        <v>44893</v>
      </c>
      <c r="FJ132" s="193" t="s">
        <v>346</v>
      </c>
      <c r="FK132" s="194" t="s">
        <v>14</v>
      </c>
      <c r="FL132" s="194">
        <v>0</v>
      </c>
      <c r="FM132" s="194" t="s">
        <v>30</v>
      </c>
      <c r="FN132" s="194">
        <v>2</v>
      </c>
      <c r="FO132" s="194">
        <v>0</v>
      </c>
      <c r="FP132" s="186">
        <v>0</v>
      </c>
      <c r="FQ132" s="187">
        <v>43510</v>
      </c>
      <c r="FR132" s="193" t="s">
        <v>349</v>
      </c>
      <c r="FS132" s="196">
        <v>1500000</v>
      </c>
      <c r="FT132" s="196" t="s">
        <v>347</v>
      </c>
      <c r="FU132" s="196" t="s">
        <v>30</v>
      </c>
      <c r="FV132" s="196">
        <v>2</v>
      </c>
      <c r="FW132" s="196">
        <v>0</v>
      </c>
      <c r="FX132" s="196" t="s">
        <v>348</v>
      </c>
      <c r="FY132" s="179">
        <v>43510</v>
      </c>
      <c r="FZ132" s="194" t="s">
        <v>3053</v>
      </c>
      <c r="GA132" s="194">
        <v>2</v>
      </c>
      <c r="GB132" s="194" t="s">
        <v>2699</v>
      </c>
      <c r="GC132" s="194" t="s">
        <v>30</v>
      </c>
      <c r="GD132" s="194">
        <v>2</v>
      </c>
      <c r="GE132" s="194" t="s">
        <v>14</v>
      </c>
      <c r="GF132" s="194" t="s">
        <v>14</v>
      </c>
      <c r="GG132" s="195">
        <v>44862</v>
      </c>
      <c r="GH132" s="193" t="s">
        <v>3059</v>
      </c>
      <c r="GI132" s="196">
        <v>2</v>
      </c>
      <c r="GJ132" s="196" t="s">
        <v>2699</v>
      </c>
      <c r="GK132" s="196" t="s">
        <v>30</v>
      </c>
      <c r="GL132" s="196">
        <v>2</v>
      </c>
      <c r="GM132" s="196" t="s">
        <v>14</v>
      </c>
      <c r="GN132" s="196" t="s">
        <v>14</v>
      </c>
      <c r="GO132" s="179">
        <v>44862</v>
      </c>
      <c r="GP132" s="194" t="s">
        <v>3054</v>
      </c>
      <c r="GQ132" s="194">
        <v>1</v>
      </c>
      <c r="GR132" s="194" t="s">
        <v>2699</v>
      </c>
      <c r="GS132" s="194" t="s">
        <v>30</v>
      </c>
      <c r="GT132" s="194">
        <v>2</v>
      </c>
      <c r="GU132" s="194" t="s">
        <v>14</v>
      </c>
      <c r="GV132" s="194" t="s">
        <v>14</v>
      </c>
      <c r="GW132" s="195">
        <v>44862</v>
      </c>
      <c r="GX132" s="193" t="s">
        <v>3060</v>
      </c>
      <c r="GY132" s="196">
        <v>3</v>
      </c>
      <c r="GZ132" s="196" t="s">
        <v>2699</v>
      </c>
      <c r="HA132" s="196" t="s">
        <v>30</v>
      </c>
      <c r="HB132" s="196">
        <v>2</v>
      </c>
      <c r="HC132" s="196" t="s">
        <v>14</v>
      </c>
      <c r="HD132" s="196" t="s">
        <v>14</v>
      </c>
      <c r="HE132" s="179">
        <v>44862</v>
      </c>
      <c r="HF132" s="194" t="s">
        <v>3052</v>
      </c>
      <c r="HG132" s="194">
        <v>2</v>
      </c>
      <c r="HH132" s="194" t="s">
        <v>2699</v>
      </c>
      <c r="HI132" s="194" t="s">
        <v>30</v>
      </c>
      <c r="HJ132" s="194">
        <v>2</v>
      </c>
      <c r="HK132" s="194" t="s">
        <v>14</v>
      </c>
      <c r="HL132" s="194" t="s">
        <v>14</v>
      </c>
      <c r="HM132" s="195">
        <v>44862</v>
      </c>
      <c r="HN132" s="193" t="s">
        <v>3058</v>
      </c>
      <c r="HO132" s="196">
        <v>2</v>
      </c>
      <c r="HP132" s="196" t="s">
        <v>2699</v>
      </c>
      <c r="HQ132" s="196" t="s">
        <v>30</v>
      </c>
      <c r="HR132" s="196">
        <v>2</v>
      </c>
      <c r="HS132" s="196" t="s">
        <v>14</v>
      </c>
      <c r="HT132" s="196" t="s">
        <v>14</v>
      </c>
      <c r="HU132" s="179">
        <v>44862</v>
      </c>
      <c r="HV132" s="194" t="s">
        <v>3055</v>
      </c>
      <c r="HW132" s="194">
        <v>3</v>
      </c>
      <c r="HX132" s="194" t="s">
        <v>2699</v>
      </c>
      <c r="HY132" s="194" t="s">
        <v>30</v>
      </c>
      <c r="HZ132" s="194">
        <v>2</v>
      </c>
      <c r="IA132" s="194" t="s">
        <v>14</v>
      </c>
      <c r="IB132" s="194" t="s">
        <v>14</v>
      </c>
      <c r="IC132" s="195">
        <v>44862</v>
      </c>
      <c r="ID132" s="193" t="s">
        <v>3057</v>
      </c>
      <c r="IE132" s="196">
        <v>3</v>
      </c>
      <c r="IF132" s="196" t="s">
        <v>2699</v>
      </c>
      <c r="IG132" s="196" t="s">
        <v>30</v>
      </c>
      <c r="IH132" s="196">
        <v>2</v>
      </c>
      <c r="II132" s="196" t="s">
        <v>14</v>
      </c>
      <c r="IJ132" s="196" t="s">
        <v>14</v>
      </c>
      <c r="IK132" s="179">
        <v>44862</v>
      </c>
      <c r="IL132" s="194" t="s">
        <v>3056</v>
      </c>
      <c r="IM132" s="194">
        <v>3</v>
      </c>
      <c r="IN132" s="194" t="s">
        <v>2699</v>
      </c>
      <c r="IO132" s="194" t="s">
        <v>30</v>
      </c>
      <c r="IP132" s="194">
        <v>2</v>
      </c>
      <c r="IQ132" s="194" t="s">
        <v>14</v>
      </c>
      <c r="IR132" s="194" t="s">
        <v>14</v>
      </c>
      <c r="IS132" s="195">
        <v>44862</v>
      </c>
    </row>
    <row r="133" spans="1:253" s="283" customFormat="1" ht="12.95" customHeight="1" x14ac:dyDescent="0.2">
      <c r="A133" s="283" t="s">
        <v>2709</v>
      </c>
      <c r="B133" s="283" t="s">
        <v>9321</v>
      </c>
      <c r="C133" s="283" t="s">
        <v>2710</v>
      </c>
      <c r="D133" s="283" t="s">
        <v>338</v>
      </c>
      <c r="E133" s="283" t="s">
        <v>8951</v>
      </c>
      <c r="F133" s="283" t="s">
        <v>4427</v>
      </c>
      <c r="G133" s="177">
        <v>12777000</v>
      </c>
      <c r="H133" s="178" t="s">
        <v>4424</v>
      </c>
      <c r="I133" s="178" t="s">
        <v>2025</v>
      </c>
      <c r="J133" s="178">
        <v>2</v>
      </c>
      <c r="K133" s="178" t="s">
        <v>4426</v>
      </c>
      <c r="L133" s="178" t="s">
        <v>4425</v>
      </c>
      <c r="M133" s="179">
        <v>44893</v>
      </c>
      <c r="N133" s="188" t="s">
        <v>4431</v>
      </c>
      <c r="O133" s="180">
        <v>601297</v>
      </c>
      <c r="P133" s="180" t="s">
        <v>4428</v>
      </c>
      <c r="Q133" s="180" t="s">
        <v>19</v>
      </c>
      <c r="R133" s="180">
        <v>3</v>
      </c>
      <c r="S133" s="180" t="s">
        <v>4430</v>
      </c>
      <c r="T133" s="180" t="s">
        <v>4429</v>
      </c>
      <c r="U133" s="181">
        <v>44893</v>
      </c>
      <c r="V133" s="188" t="s">
        <v>4433</v>
      </c>
      <c r="W133" s="178">
        <v>11643000</v>
      </c>
      <c r="X133" s="178" t="s">
        <v>4428</v>
      </c>
      <c r="Y133" s="178" t="s">
        <v>19</v>
      </c>
      <c r="Z133" s="178">
        <v>3</v>
      </c>
      <c r="AA133" s="178" t="s">
        <v>4432</v>
      </c>
      <c r="AB133" s="178" t="s">
        <v>4429</v>
      </c>
      <c r="AC133" s="179">
        <v>44893</v>
      </c>
      <c r="AD133" s="188" t="s">
        <v>4437</v>
      </c>
      <c r="AE133" s="186">
        <v>1000000</v>
      </c>
      <c r="AF133" s="186" t="s">
        <v>4434</v>
      </c>
      <c r="AG133" s="186" t="s">
        <v>2025</v>
      </c>
      <c r="AH133" s="186">
        <v>2</v>
      </c>
      <c r="AI133" s="186" t="s">
        <v>4436</v>
      </c>
      <c r="AJ133" s="186" t="s">
        <v>4435</v>
      </c>
      <c r="AK133" s="187">
        <v>44893</v>
      </c>
      <c r="AL133" s="188" t="s">
        <v>2714</v>
      </c>
      <c r="AM133" s="178">
        <v>182000</v>
      </c>
      <c r="AN133" s="178" t="s">
        <v>2711</v>
      </c>
      <c r="AO133" s="178" t="s">
        <v>19</v>
      </c>
      <c r="AP133" s="178">
        <v>3</v>
      </c>
      <c r="AQ133" s="178" t="s">
        <v>2713</v>
      </c>
      <c r="AR133" s="178" t="s">
        <v>2712</v>
      </c>
      <c r="AS133" s="179">
        <v>44858</v>
      </c>
      <c r="AT133" s="189" t="s">
        <v>2716</v>
      </c>
      <c r="AU133" s="186" t="s">
        <v>14</v>
      </c>
      <c r="AV133" s="186" t="s">
        <v>828</v>
      </c>
      <c r="AW133" s="186" t="s">
        <v>14</v>
      </c>
      <c r="AX133" s="186" t="s">
        <v>14</v>
      </c>
      <c r="AY133" s="186" t="s">
        <v>2715</v>
      </c>
      <c r="AZ133" s="186" t="s">
        <v>828</v>
      </c>
      <c r="BA133" s="187">
        <v>44858</v>
      </c>
      <c r="BB133" s="188" t="s">
        <v>2724</v>
      </c>
      <c r="BC133" s="178" t="s">
        <v>14</v>
      </c>
      <c r="BD133" s="178" t="s">
        <v>14</v>
      </c>
      <c r="BE133" s="178" t="s">
        <v>14</v>
      </c>
      <c r="BF133" s="178" t="s">
        <v>14</v>
      </c>
      <c r="BG133" s="178" t="s">
        <v>2722</v>
      </c>
      <c r="BH133" s="178" t="s">
        <v>14</v>
      </c>
      <c r="BI133" s="179">
        <v>44858</v>
      </c>
      <c r="BJ133" s="189" t="s">
        <v>2720</v>
      </c>
      <c r="BK133" s="189">
        <v>62</v>
      </c>
      <c r="BL133" s="189" t="s">
        <v>2717</v>
      </c>
      <c r="BM133" s="189" t="s">
        <v>19</v>
      </c>
      <c r="BN133" s="189">
        <v>3</v>
      </c>
      <c r="BO133" s="189" t="s">
        <v>2719</v>
      </c>
      <c r="BP133" s="186" t="s">
        <v>2718</v>
      </c>
      <c r="BQ133" s="190">
        <v>44858</v>
      </c>
      <c r="BR133" s="188" t="s">
        <v>2725</v>
      </c>
      <c r="BS133" s="182" t="s">
        <v>14</v>
      </c>
      <c r="BT133" s="182" t="s">
        <v>14</v>
      </c>
      <c r="BU133" s="182" t="s">
        <v>14</v>
      </c>
      <c r="BV133" s="182" t="s">
        <v>14</v>
      </c>
      <c r="BW133" s="182" t="s">
        <v>2722</v>
      </c>
      <c r="BX133" s="182" t="s">
        <v>14</v>
      </c>
      <c r="BY133" s="179">
        <v>44858</v>
      </c>
      <c r="BZ133" s="189" t="s">
        <v>2726</v>
      </c>
      <c r="CA133" s="189" t="s">
        <v>14</v>
      </c>
      <c r="CB133" s="189" t="s">
        <v>14</v>
      </c>
      <c r="CC133" s="189" t="s">
        <v>14</v>
      </c>
      <c r="CD133" s="189" t="s">
        <v>14</v>
      </c>
      <c r="CE133" s="189" t="s">
        <v>2722</v>
      </c>
      <c r="CF133" s="189" t="s">
        <v>14</v>
      </c>
      <c r="CG133" s="190">
        <v>44858</v>
      </c>
      <c r="CH133" s="188" t="s">
        <v>10105</v>
      </c>
      <c r="CI133" s="189" t="e">
        <v>#N/A</v>
      </c>
      <c r="CJ133" s="189" t="e">
        <v>#N/A</v>
      </c>
      <c r="CK133" s="189" t="e">
        <v>#N/A</v>
      </c>
      <c r="CL133" s="189" t="e">
        <v>#N/A</v>
      </c>
      <c r="CM133" s="189" t="e">
        <v>#N/A</v>
      </c>
      <c r="CN133" s="189" t="e">
        <v>#N/A</v>
      </c>
      <c r="CO133" s="191" t="e">
        <v>#N/A</v>
      </c>
      <c r="CP133" s="189" t="s">
        <v>2727</v>
      </c>
      <c r="CQ133" s="182" t="s">
        <v>14</v>
      </c>
      <c r="CR133" s="182" t="s">
        <v>14</v>
      </c>
      <c r="CS133" s="182" t="s">
        <v>14</v>
      </c>
      <c r="CT133" s="182" t="s">
        <v>14</v>
      </c>
      <c r="CU133" s="182" t="s">
        <v>2722</v>
      </c>
      <c r="CV133" s="182" t="s">
        <v>14</v>
      </c>
      <c r="CW133" s="179">
        <v>44858</v>
      </c>
      <c r="CX133" s="189" t="s">
        <v>4438</v>
      </c>
      <c r="CY133" s="186">
        <v>1000000</v>
      </c>
      <c r="CZ133" s="186" t="s">
        <v>4434</v>
      </c>
      <c r="DA133" s="186" t="s">
        <v>2025</v>
      </c>
      <c r="DB133" s="186">
        <v>2</v>
      </c>
      <c r="DC133" s="186" t="s">
        <v>4441</v>
      </c>
      <c r="DD133" s="186" t="s">
        <v>4435</v>
      </c>
      <c r="DE133" s="192">
        <v>44893</v>
      </c>
      <c r="DF133" s="188" t="s">
        <v>4442</v>
      </c>
      <c r="DG133" s="178">
        <v>10643000</v>
      </c>
      <c r="DH133" s="182" t="s">
        <v>4439</v>
      </c>
      <c r="DI133" s="182" t="s">
        <v>19</v>
      </c>
      <c r="DJ133" s="182">
        <v>3</v>
      </c>
      <c r="DK133" s="182" t="s">
        <v>4441</v>
      </c>
      <c r="DL133" s="182" t="s">
        <v>4440</v>
      </c>
      <c r="DM133" s="179">
        <v>44893</v>
      </c>
      <c r="DN133" s="189" t="s">
        <v>4443</v>
      </c>
      <c r="DO133" s="186">
        <v>0</v>
      </c>
      <c r="DP133" s="189" t="s">
        <v>4434</v>
      </c>
      <c r="DQ133" s="189" t="s">
        <v>19</v>
      </c>
      <c r="DR133" s="189">
        <v>3</v>
      </c>
      <c r="DS133" s="189" t="s">
        <v>4441</v>
      </c>
      <c r="DT133" s="189" t="s">
        <v>4435</v>
      </c>
      <c r="DU133" s="190">
        <v>44893</v>
      </c>
      <c r="DV133" s="188" t="s">
        <v>4444</v>
      </c>
      <c r="DW133" s="178">
        <v>1000000</v>
      </c>
      <c r="DX133" s="182" t="s">
        <v>4434</v>
      </c>
      <c r="DY133" s="182" t="s">
        <v>2025</v>
      </c>
      <c r="DZ133" s="182">
        <v>2</v>
      </c>
      <c r="EA133" s="182" t="s">
        <v>4441</v>
      </c>
      <c r="EB133" s="182" t="s">
        <v>4435</v>
      </c>
      <c r="EC133" s="179">
        <v>44893</v>
      </c>
      <c r="ED133" s="189" t="s">
        <v>4445</v>
      </c>
      <c r="EE133" s="186">
        <v>0</v>
      </c>
      <c r="EF133" s="189" t="s">
        <v>4434</v>
      </c>
      <c r="EG133" s="189" t="s">
        <v>19</v>
      </c>
      <c r="EH133" s="189">
        <v>3</v>
      </c>
      <c r="EI133" s="189" t="s">
        <v>4441</v>
      </c>
      <c r="EJ133" s="189" t="s">
        <v>4435</v>
      </c>
      <c r="EK133" s="190">
        <v>44893</v>
      </c>
      <c r="EL133" s="188" t="s">
        <v>4446</v>
      </c>
      <c r="EM133" s="178">
        <v>0</v>
      </c>
      <c r="EN133" s="182" t="s">
        <v>4434</v>
      </c>
      <c r="EO133" s="182" t="s">
        <v>19</v>
      </c>
      <c r="EP133" s="182">
        <v>3</v>
      </c>
      <c r="EQ133" s="182" t="s">
        <v>4441</v>
      </c>
      <c r="ER133" s="182" t="s">
        <v>4435</v>
      </c>
      <c r="ES133" s="179">
        <v>44893</v>
      </c>
      <c r="ET133" s="189" t="s">
        <v>6512</v>
      </c>
      <c r="EU133" s="189">
        <v>771</v>
      </c>
      <c r="EV133" s="189" t="s">
        <v>6511</v>
      </c>
      <c r="EW133" s="189" t="s">
        <v>19</v>
      </c>
      <c r="EX133" s="189">
        <v>3</v>
      </c>
      <c r="EY133" s="189" t="s">
        <v>6497</v>
      </c>
      <c r="EZ133" s="189" t="s">
        <v>6496</v>
      </c>
      <c r="FA133" s="190">
        <v>44978</v>
      </c>
      <c r="FB133" s="188" t="s">
        <v>4448</v>
      </c>
      <c r="FC133" s="182">
        <v>5</v>
      </c>
      <c r="FD133" s="182" t="s">
        <v>4424</v>
      </c>
      <c r="FE133" s="182" t="s">
        <v>74</v>
      </c>
      <c r="FF133" s="182">
        <v>1</v>
      </c>
      <c r="FG133" s="182" t="s">
        <v>4447</v>
      </c>
      <c r="FH133" s="182" t="s">
        <v>4425</v>
      </c>
      <c r="FI133" s="179">
        <v>44893</v>
      </c>
      <c r="FJ133" s="188" t="s">
        <v>2721</v>
      </c>
      <c r="FK133" s="189" t="s">
        <v>14</v>
      </c>
      <c r="FL133" s="189" t="s">
        <v>14</v>
      </c>
      <c r="FM133" s="189" t="s">
        <v>14</v>
      </c>
      <c r="FN133" s="189" t="s">
        <v>14</v>
      </c>
      <c r="FO133" s="189" t="s">
        <v>2715</v>
      </c>
      <c r="FP133" s="186" t="s">
        <v>14</v>
      </c>
      <c r="FQ133" s="187">
        <v>44858</v>
      </c>
      <c r="FR133" s="188" t="s">
        <v>2723</v>
      </c>
      <c r="FS133" s="182" t="s">
        <v>14</v>
      </c>
      <c r="FT133" s="182" t="s">
        <v>14</v>
      </c>
      <c r="FU133" s="182" t="s">
        <v>14</v>
      </c>
      <c r="FV133" s="182" t="s">
        <v>14</v>
      </c>
      <c r="FW133" s="182" t="s">
        <v>2722</v>
      </c>
      <c r="FX133" s="182" t="s">
        <v>14</v>
      </c>
      <c r="FY133" s="179">
        <v>44858</v>
      </c>
      <c r="FZ133" s="189" t="s">
        <v>3062</v>
      </c>
      <c r="GA133" s="189">
        <v>2</v>
      </c>
      <c r="GB133" s="189" t="s">
        <v>2699</v>
      </c>
      <c r="GC133" s="189" t="s">
        <v>30</v>
      </c>
      <c r="GD133" s="189">
        <v>2</v>
      </c>
      <c r="GE133" s="189" t="s">
        <v>14</v>
      </c>
      <c r="GF133" s="189" t="s">
        <v>14</v>
      </c>
      <c r="GG133" s="190">
        <v>44862</v>
      </c>
      <c r="GH133" s="188" t="s">
        <v>3068</v>
      </c>
      <c r="GI133" s="182">
        <v>2</v>
      </c>
      <c r="GJ133" s="182" t="s">
        <v>2699</v>
      </c>
      <c r="GK133" s="182" t="s">
        <v>30</v>
      </c>
      <c r="GL133" s="182">
        <v>2</v>
      </c>
      <c r="GM133" s="182" t="s">
        <v>14</v>
      </c>
      <c r="GN133" s="182" t="s">
        <v>14</v>
      </c>
      <c r="GO133" s="179">
        <v>44862</v>
      </c>
      <c r="GP133" s="189" t="s">
        <v>3063</v>
      </c>
      <c r="GQ133" s="189">
        <v>1</v>
      </c>
      <c r="GR133" s="189" t="s">
        <v>2699</v>
      </c>
      <c r="GS133" s="189" t="s">
        <v>30</v>
      </c>
      <c r="GT133" s="189">
        <v>2</v>
      </c>
      <c r="GU133" s="189" t="s">
        <v>14</v>
      </c>
      <c r="GV133" s="189" t="s">
        <v>14</v>
      </c>
      <c r="GW133" s="190">
        <v>44862</v>
      </c>
      <c r="GX133" s="188" t="s">
        <v>3069</v>
      </c>
      <c r="GY133" s="182">
        <v>3</v>
      </c>
      <c r="GZ133" s="182" t="s">
        <v>2699</v>
      </c>
      <c r="HA133" s="182" t="s">
        <v>30</v>
      </c>
      <c r="HB133" s="182">
        <v>2</v>
      </c>
      <c r="HC133" s="182" t="s">
        <v>14</v>
      </c>
      <c r="HD133" s="182" t="s">
        <v>14</v>
      </c>
      <c r="HE133" s="179">
        <v>44862</v>
      </c>
      <c r="HF133" s="189" t="s">
        <v>3061</v>
      </c>
      <c r="HG133" s="189">
        <v>2</v>
      </c>
      <c r="HH133" s="189" t="s">
        <v>2699</v>
      </c>
      <c r="HI133" s="189" t="s">
        <v>30</v>
      </c>
      <c r="HJ133" s="189">
        <v>2</v>
      </c>
      <c r="HK133" s="189" t="s">
        <v>14</v>
      </c>
      <c r="HL133" s="189" t="s">
        <v>14</v>
      </c>
      <c r="HM133" s="190">
        <v>44862</v>
      </c>
      <c r="HN133" s="188" t="s">
        <v>3067</v>
      </c>
      <c r="HO133" s="182">
        <v>2</v>
      </c>
      <c r="HP133" s="182" t="s">
        <v>2699</v>
      </c>
      <c r="HQ133" s="182" t="s">
        <v>30</v>
      </c>
      <c r="HR133" s="182">
        <v>2</v>
      </c>
      <c r="HS133" s="182" t="s">
        <v>14</v>
      </c>
      <c r="HT133" s="182" t="s">
        <v>14</v>
      </c>
      <c r="HU133" s="179">
        <v>44862</v>
      </c>
      <c r="HV133" s="189" t="s">
        <v>3064</v>
      </c>
      <c r="HW133" s="189">
        <v>3</v>
      </c>
      <c r="HX133" s="189" t="s">
        <v>2699</v>
      </c>
      <c r="HY133" s="189" t="s">
        <v>30</v>
      </c>
      <c r="HZ133" s="189">
        <v>2</v>
      </c>
      <c r="IA133" s="189" t="s">
        <v>14</v>
      </c>
      <c r="IB133" s="189" t="s">
        <v>14</v>
      </c>
      <c r="IC133" s="190">
        <v>44862</v>
      </c>
      <c r="ID133" s="188" t="s">
        <v>3066</v>
      </c>
      <c r="IE133" s="182">
        <v>3</v>
      </c>
      <c r="IF133" s="182" t="s">
        <v>2699</v>
      </c>
      <c r="IG133" s="182" t="s">
        <v>30</v>
      </c>
      <c r="IH133" s="182">
        <v>2</v>
      </c>
      <c r="II133" s="182" t="s">
        <v>14</v>
      </c>
      <c r="IJ133" s="182" t="s">
        <v>14</v>
      </c>
      <c r="IK133" s="179">
        <v>44862</v>
      </c>
      <c r="IL133" s="189" t="s">
        <v>3065</v>
      </c>
      <c r="IM133" s="189">
        <v>3</v>
      </c>
      <c r="IN133" s="189" t="s">
        <v>2699</v>
      </c>
      <c r="IO133" s="189" t="s">
        <v>30</v>
      </c>
      <c r="IP133" s="189">
        <v>2</v>
      </c>
      <c r="IQ133" s="189" t="s">
        <v>14</v>
      </c>
      <c r="IR133" s="189" t="s">
        <v>14</v>
      </c>
      <c r="IS133" s="190">
        <v>44862</v>
      </c>
    </row>
    <row r="134" spans="1:253" s="283" customFormat="1" ht="12.95" customHeight="1" x14ac:dyDescent="0.2">
      <c r="A134" s="283" t="s">
        <v>2205</v>
      </c>
      <c r="B134" s="283" t="s">
        <v>9483</v>
      </c>
      <c r="C134" s="283" t="s">
        <v>2206</v>
      </c>
      <c r="D134" s="283" t="s">
        <v>2207</v>
      </c>
      <c r="E134" s="283" t="s">
        <v>8956</v>
      </c>
      <c r="F134" s="283" t="s">
        <v>6081</v>
      </c>
      <c r="G134" s="177">
        <v>5834000</v>
      </c>
      <c r="H134" s="178" t="s">
        <v>6036</v>
      </c>
      <c r="I134" s="178" t="s">
        <v>74</v>
      </c>
      <c r="J134" s="178">
        <v>1</v>
      </c>
      <c r="K134" s="178" t="s">
        <v>6080</v>
      </c>
      <c r="L134" s="178" t="s">
        <v>6079</v>
      </c>
      <c r="M134" s="179">
        <v>44976</v>
      </c>
      <c r="N134" s="188" t="s">
        <v>2211</v>
      </c>
      <c r="O134" s="180">
        <v>15700</v>
      </c>
      <c r="P134" s="180" t="s">
        <v>2208</v>
      </c>
      <c r="Q134" s="180" t="s">
        <v>30</v>
      </c>
      <c r="R134" s="180">
        <v>2</v>
      </c>
      <c r="S134" s="180" t="s">
        <v>2210</v>
      </c>
      <c r="T134" s="180" t="s">
        <v>2209</v>
      </c>
      <c r="U134" s="181">
        <v>44773</v>
      </c>
      <c r="V134" s="188" t="s">
        <v>6085</v>
      </c>
      <c r="W134" s="178">
        <v>1680000</v>
      </c>
      <c r="X134" s="178" t="s">
        <v>6082</v>
      </c>
      <c r="Y134" s="178" t="s">
        <v>2025</v>
      </c>
      <c r="Z134" s="178">
        <v>2</v>
      </c>
      <c r="AA134" s="178" t="s">
        <v>6084</v>
      </c>
      <c r="AB134" s="178" t="s">
        <v>6083</v>
      </c>
      <c r="AC134" s="179">
        <v>44976</v>
      </c>
      <c r="AD134" s="188" t="s">
        <v>6088</v>
      </c>
      <c r="AE134" s="186">
        <v>109000</v>
      </c>
      <c r="AF134" s="186" t="s">
        <v>6044</v>
      </c>
      <c r="AG134" s="186" t="s">
        <v>2025</v>
      </c>
      <c r="AH134" s="186">
        <v>2</v>
      </c>
      <c r="AI134" s="186" t="s">
        <v>6087</v>
      </c>
      <c r="AJ134" s="186" t="s">
        <v>6086</v>
      </c>
      <c r="AK134" s="187">
        <v>44976</v>
      </c>
      <c r="AL134" s="188" t="s">
        <v>6089</v>
      </c>
      <c r="AM134" s="178">
        <v>109000</v>
      </c>
      <c r="AN134" s="178" t="s">
        <v>6044</v>
      </c>
      <c r="AO134" s="178" t="s">
        <v>2025</v>
      </c>
      <c r="AP134" s="178">
        <v>2</v>
      </c>
      <c r="AQ134" s="178" t="s">
        <v>6087</v>
      </c>
      <c r="AR134" s="178" t="s">
        <v>6086</v>
      </c>
      <c r="AS134" s="179">
        <v>44976</v>
      </c>
      <c r="AT134" s="189" t="s">
        <v>10106</v>
      </c>
      <c r="AU134" s="186" t="e">
        <v>#N/A</v>
      </c>
      <c r="AV134" s="186" t="e">
        <v>#N/A</v>
      </c>
      <c r="AW134" s="186" t="e">
        <v>#N/A</v>
      </c>
      <c r="AX134" s="186" t="e">
        <v>#N/A</v>
      </c>
      <c r="AY134" s="186" t="e">
        <v>#N/A</v>
      </c>
      <c r="AZ134" s="186" t="e">
        <v>#N/A</v>
      </c>
      <c r="BA134" s="187" t="e">
        <v>#N/A</v>
      </c>
      <c r="BB134" s="188" t="s">
        <v>10107</v>
      </c>
      <c r="BC134" s="178" t="e">
        <v>#N/A</v>
      </c>
      <c r="BD134" s="178" t="e">
        <v>#N/A</v>
      </c>
      <c r="BE134" s="178" t="e">
        <v>#N/A</v>
      </c>
      <c r="BF134" s="178" t="e">
        <v>#N/A</v>
      </c>
      <c r="BG134" s="178" t="e">
        <v>#N/A</v>
      </c>
      <c r="BH134" s="178" t="e">
        <v>#N/A</v>
      </c>
      <c r="BI134" s="179" t="e">
        <v>#N/A</v>
      </c>
      <c r="BJ134" s="189" t="s">
        <v>6090</v>
      </c>
      <c r="BK134" s="189">
        <v>0</v>
      </c>
      <c r="BL134" s="189" t="s">
        <v>6048</v>
      </c>
      <c r="BM134" s="189" t="s">
        <v>2025</v>
      </c>
      <c r="BN134" s="189">
        <v>2</v>
      </c>
      <c r="BO134" s="189" t="s">
        <v>6049</v>
      </c>
      <c r="BP134" s="186" t="s">
        <v>1181</v>
      </c>
      <c r="BQ134" s="190">
        <v>44976</v>
      </c>
      <c r="BR134" s="188" t="s">
        <v>10108</v>
      </c>
      <c r="BS134" s="182" t="e">
        <v>#N/A</v>
      </c>
      <c r="BT134" s="182" t="e">
        <v>#N/A</v>
      </c>
      <c r="BU134" s="182" t="e">
        <v>#N/A</v>
      </c>
      <c r="BV134" s="182" t="e">
        <v>#N/A</v>
      </c>
      <c r="BW134" s="182" t="e">
        <v>#N/A</v>
      </c>
      <c r="BX134" s="182" t="e">
        <v>#N/A</v>
      </c>
      <c r="BY134" s="179" t="e">
        <v>#N/A</v>
      </c>
      <c r="BZ134" s="189" t="s">
        <v>10109</v>
      </c>
      <c r="CA134" s="189" t="e">
        <v>#N/A</v>
      </c>
      <c r="CB134" s="189" t="e">
        <v>#N/A</v>
      </c>
      <c r="CC134" s="189" t="e">
        <v>#N/A</v>
      </c>
      <c r="CD134" s="189" t="e">
        <v>#N/A</v>
      </c>
      <c r="CE134" s="189" t="e">
        <v>#N/A</v>
      </c>
      <c r="CF134" s="189" t="e">
        <v>#N/A</v>
      </c>
      <c r="CG134" s="190" t="e">
        <v>#N/A</v>
      </c>
      <c r="CH134" s="188" t="s">
        <v>10110</v>
      </c>
      <c r="CI134" s="189" t="e">
        <v>#N/A</v>
      </c>
      <c r="CJ134" s="189" t="e">
        <v>#N/A</v>
      </c>
      <c r="CK134" s="189" t="e">
        <v>#N/A</v>
      </c>
      <c r="CL134" s="189" t="e">
        <v>#N/A</v>
      </c>
      <c r="CM134" s="189" t="e">
        <v>#N/A</v>
      </c>
      <c r="CN134" s="189" t="e">
        <v>#N/A</v>
      </c>
      <c r="CO134" s="191" t="e">
        <v>#N/A</v>
      </c>
      <c r="CP134" s="189" t="s">
        <v>10111</v>
      </c>
      <c r="CQ134" s="182" t="e">
        <v>#N/A</v>
      </c>
      <c r="CR134" s="182" t="e">
        <v>#N/A</v>
      </c>
      <c r="CS134" s="182" t="e">
        <v>#N/A</v>
      </c>
      <c r="CT134" s="182" t="e">
        <v>#N/A</v>
      </c>
      <c r="CU134" s="182" t="e">
        <v>#N/A</v>
      </c>
      <c r="CV134" s="182" t="e">
        <v>#N/A</v>
      </c>
      <c r="CW134" s="179" t="e">
        <v>#N/A</v>
      </c>
      <c r="CX134" s="189" t="s">
        <v>6093</v>
      </c>
      <c r="CY134" s="186">
        <v>109000</v>
      </c>
      <c r="CZ134" s="186" t="s">
        <v>6044</v>
      </c>
      <c r="DA134" s="186" t="s">
        <v>2025</v>
      </c>
      <c r="DB134" s="186">
        <v>2</v>
      </c>
      <c r="DC134" s="186" t="s">
        <v>2178</v>
      </c>
      <c r="DD134" s="186" t="s">
        <v>6086</v>
      </c>
      <c r="DE134" s="192">
        <v>44976</v>
      </c>
      <c r="DF134" s="188" t="s">
        <v>6094</v>
      </c>
      <c r="DG134" s="178">
        <v>1571000</v>
      </c>
      <c r="DH134" s="182" t="s">
        <v>6082</v>
      </c>
      <c r="DI134" s="182" t="s">
        <v>2025</v>
      </c>
      <c r="DJ134" s="182">
        <v>2</v>
      </c>
      <c r="DK134" s="182" t="s">
        <v>6054</v>
      </c>
      <c r="DL134" s="182" t="s">
        <v>6083</v>
      </c>
      <c r="DM134" s="179">
        <v>44976</v>
      </c>
      <c r="DN134" s="189" t="s">
        <v>6095</v>
      </c>
      <c r="DO134" s="186">
        <v>0</v>
      </c>
      <c r="DP134" s="189" t="s">
        <v>6044</v>
      </c>
      <c r="DQ134" s="189" t="s">
        <v>2025</v>
      </c>
      <c r="DR134" s="189">
        <v>2</v>
      </c>
      <c r="DS134" s="189" t="s">
        <v>6056</v>
      </c>
      <c r="DT134" s="189" t="s">
        <v>6086</v>
      </c>
      <c r="DU134" s="190">
        <v>44976</v>
      </c>
      <c r="DV134" s="188" t="s">
        <v>6096</v>
      </c>
      <c r="DW134" s="178">
        <v>109000</v>
      </c>
      <c r="DX134" s="182" t="s">
        <v>6044</v>
      </c>
      <c r="DY134" s="182" t="s">
        <v>2025</v>
      </c>
      <c r="DZ134" s="182">
        <v>2</v>
      </c>
      <c r="EA134" s="182" t="s">
        <v>2178</v>
      </c>
      <c r="EB134" s="182" t="s">
        <v>6086</v>
      </c>
      <c r="EC134" s="179">
        <v>44976</v>
      </c>
      <c r="ED134" s="189" t="s">
        <v>6097</v>
      </c>
      <c r="EE134" s="186">
        <v>0</v>
      </c>
      <c r="EF134" s="189" t="s">
        <v>6044</v>
      </c>
      <c r="EG134" s="189" t="s">
        <v>2025</v>
      </c>
      <c r="EH134" s="189">
        <v>2</v>
      </c>
      <c r="EI134" s="189" t="s">
        <v>2180</v>
      </c>
      <c r="EJ134" s="189" t="s">
        <v>6086</v>
      </c>
      <c r="EK134" s="190">
        <v>44976</v>
      </c>
      <c r="EL134" s="188" t="s">
        <v>6098</v>
      </c>
      <c r="EM134" s="178">
        <v>0</v>
      </c>
      <c r="EN134" s="182" t="s">
        <v>6044</v>
      </c>
      <c r="EO134" s="182" t="s">
        <v>2025</v>
      </c>
      <c r="EP134" s="182">
        <v>2</v>
      </c>
      <c r="EQ134" s="182" t="s">
        <v>2180</v>
      </c>
      <c r="ER134" s="182" t="s">
        <v>6086</v>
      </c>
      <c r="ES134" s="179">
        <v>44976</v>
      </c>
      <c r="ET134" s="189" t="s">
        <v>6092</v>
      </c>
      <c r="EU134" s="189">
        <v>0</v>
      </c>
      <c r="EV134" s="189" t="s">
        <v>6048</v>
      </c>
      <c r="EW134" s="189" t="s">
        <v>2025</v>
      </c>
      <c r="EX134" s="189">
        <v>2</v>
      </c>
      <c r="EY134" s="189" t="s">
        <v>6091</v>
      </c>
      <c r="EZ134" s="189" t="s">
        <v>1181</v>
      </c>
      <c r="FA134" s="190">
        <v>44976</v>
      </c>
      <c r="FB134" s="188" t="s">
        <v>2212</v>
      </c>
      <c r="FC134" s="182">
        <v>2</v>
      </c>
      <c r="FD134" s="182" t="s">
        <v>14</v>
      </c>
      <c r="FE134" s="182" t="s">
        <v>30</v>
      </c>
      <c r="FF134" s="182">
        <v>2</v>
      </c>
      <c r="FG134" s="182" t="s">
        <v>2144</v>
      </c>
      <c r="FH134" s="182" t="s">
        <v>14</v>
      </c>
      <c r="FI134" s="179">
        <v>44773</v>
      </c>
      <c r="FJ134" s="188" t="s">
        <v>10112</v>
      </c>
      <c r="FK134" s="189" t="e">
        <v>#N/A</v>
      </c>
      <c r="FL134" s="189" t="e">
        <v>#N/A</v>
      </c>
      <c r="FM134" s="189" t="e">
        <v>#N/A</v>
      </c>
      <c r="FN134" s="189" t="e">
        <v>#N/A</v>
      </c>
      <c r="FO134" s="189" t="e">
        <v>#N/A</v>
      </c>
      <c r="FP134" s="186" t="e">
        <v>#N/A</v>
      </c>
      <c r="FQ134" s="187" t="e">
        <v>#N/A</v>
      </c>
      <c r="FR134" s="188" t="s">
        <v>10113</v>
      </c>
      <c r="FS134" s="182" t="e">
        <v>#N/A</v>
      </c>
      <c r="FT134" s="182" t="e">
        <v>#N/A</v>
      </c>
      <c r="FU134" s="182" t="e">
        <v>#N/A</v>
      </c>
      <c r="FV134" s="182" t="e">
        <v>#N/A</v>
      </c>
      <c r="FW134" s="182" t="e">
        <v>#N/A</v>
      </c>
      <c r="FX134" s="182" t="e">
        <v>#N/A</v>
      </c>
      <c r="FY134" s="179" t="e">
        <v>#N/A</v>
      </c>
      <c r="FZ134" s="189" t="s">
        <v>3071</v>
      </c>
      <c r="GA134" s="189">
        <v>0</v>
      </c>
      <c r="GB134" s="189" t="s">
        <v>2699</v>
      </c>
      <c r="GC134" s="189" t="s">
        <v>30</v>
      </c>
      <c r="GD134" s="189">
        <v>2</v>
      </c>
      <c r="GE134" s="189" t="s">
        <v>14</v>
      </c>
      <c r="GF134" s="189" t="s">
        <v>14</v>
      </c>
      <c r="GG134" s="190">
        <v>44862</v>
      </c>
      <c r="GH134" s="188" t="s">
        <v>3077</v>
      </c>
      <c r="GI134" s="182">
        <v>0</v>
      </c>
      <c r="GJ134" s="182" t="s">
        <v>2699</v>
      </c>
      <c r="GK134" s="182" t="s">
        <v>30</v>
      </c>
      <c r="GL134" s="182">
        <v>2</v>
      </c>
      <c r="GM134" s="182" t="s">
        <v>14</v>
      </c>
      <c r="GN134" s="182" t="s">
        <v>14</v>
      </c>
      <c r="GO134" s="179">
        <v>44862</v>
      </c>
      <c r="GP134" s="189" t="s">
        <v>3072</v>
      </c>
      <c r="GQ134" s="189">
        <v>0</v>
      </c>
      <c r="GR134" s="189" t="s">
        <v>2699</v>
      </c>
      <c r="GS134" s="189" t="s">
        <v>30</v>
      </c>
      <c r="GT134" s="189">
        <v>2</v>
      </c>
      <c r="GU134" s="189" t="s">
        <v>14</v>
      </c>
      <c r="GV134" s="189" t="s">
        <v>14</v>
      </c>
      <c r="GW134" s="190">
        <v>44862</v>
      </c>
      <c r="GX134" s="188" t="s">
        <v>3078</v>
      </c>
      <c r="GY134" s="182">
        <v>0</v>
      </c>
      <c r="GZ134" s="182" t="s">
        <v>2699</v>
      </c>
      <c r="HA134" s="182" t="s">
        <v>30</v>
      </c>
      <c r="HB134" s="182">
        <v>2</v>
      </c>
      <c r="HC134" s="182" t="s">
        <v>14</v>
      </c>
      <c r="HD134" s="182" t="s">
        <v>14</v>
      </c>
      <c r="HE134" s="179">
        <v>44862</v>
      </c>
      <c r="HF134" s="189" t="s">
        <v>3070</v>
      </c>
      <c r="HG134" s="189">
        <v>0</v>
      </c>
      <c r="HH134" s="189" t="s">
        <v>2699</v>
      </c>
      <c r="HI134" s="189" t="s">
        <v>30</v>
      </c>
      <c r="HJ134" s="189">
        <v>2</v>
      </c>
      <c r="HK134" s="189" t="s">
        <v>14</v>
      </c>
      <c r="HL134" s="189" t="s">
        <v>14</v>
      </c>
      <c r="HM134" s="190">
        <v>44862</v>
      </c>
      <c r="HN134" s="188" t="s">
        <v>3076</v>
      </c>
      <c r="HO134" s="182">
        <v>0</v>
      </c>
      <c r="HP134" s="182" t="s">
        <v>2699</v>
      </c>
      <c r="HQ134" s="182" t="s">
        <v>30</v>
      </c>
      <c r="HR134" s="182">
        <v>2</v>
      </c>
      <c r="HS134" s="182" t="s">
        <v>14</v>
      </c>
      <c r="HT134" s="182" t="s">
        <v>14</v>
      </c>
      <c r="HU134" s="179">
        <v>44862</v>
      </c>
      <c r="HV134" s="189" t="s">
        <v>3073</v>
      </c>
      <c r="HW134" s="189">
        <v>0</v>
      </c>
      <c r="HX134" s="189" t="s">
        <v>2699</v>
      </c>
      <c r="HY134" s="189" t="s">
        <v>30</v>
      </c>
      <c r="HZ134" s="189">
        <v>2</v>
      </c>
      <c r="IA134" s="189" t="s">
        <v>14</v>
      </c>
      <c r="IB134" s="189" t="s">
        <v>14</v>
      </c>
      <c r="IC134" s="190">
        <v>44862</v>
      </c>
      <c r="ID134" s="188" t="s">
        <v>3075</v>
      </c>
      <c r="IE134" s="182">
        <v>0</v>
      </c>
      <c r="IF134" s="182" t="s">
        <v>2699</v>
      </c>
      <c r="IG134" s="182" t="s">
        <v>30</v>
      </c>
      <c r="IH134" s="182">
        <v>2</v>
      </c>
      <c r="II134" s="182" t="s">
        <v>14</v>
      </c>
      <c r="IJ134" s="182" t="s">
        <v>14</v>
      </c>
      <c r="IK134" s="179">
        <v>44862</v>
      </c>
      <c r="IL134" s="189" t="s">
        <v>3074</v>
      </c>
      <c r="IM134" s="189">
        <v>0</v>
      </c>
      <c r="IN134" s="189" t="s">
        <v>2699</v>
      </c>
      <c r="IO134" s="189" t="s">
        <v>30</v>
      </c>
      <c r="IP134" s="189">
        <v>2</v>
      </c>
      <c r="IQ134" s="189" t="s">
        <v>14</v>
      </c>
      <c r="IR134" s="189" t="s">
        <v>14</v>
      </c>
      <c r="IS134" s="190">
        <v>44862</v>
      </c>
    </row>
    <row r="135" spans="1:253" s="283" customFormat="1" ht="12.95" customHeight="1" x14ac:dyDescent="0.2">
      <c r="A135" s="283" t="s">
        <v>978</v>
      </c>
      <c r="B135" s="283" t="s">
        <v>9282</v>
      </c>
      <c r="C135" s="283" t="s">
        <v>979</v>
      </c>
      <c r="D135" s="283" t="s">
        <v>980</v>
      </c>
      <c r="E135" s="283" t="s">
        <v>8961</v>
      </c>
      <c r="F135" s="283" t="s">
        <v>5990</v>
      </c>
      <c r="G135" s="177">
        <v>1207000</v>
      </c>
      <c r="H135" s="178" t="s">
        <v>5951</v>
      </c>
      <c r="I135" s="178" t="s">
        <v>74</v>
      </c>
      <c r="J135" s="178">
        <v>1</v>
      </c>
      <c r="K135" s="178" t="s">
        <v>5989</v>
      </c>
      <c r="L135" s="178" t="s">
        <v>2583</v>
      </c>
      <c r="M135" s="179">
        <v>44970</v>
      </c>
      <c r="N135" s="193" t="s">
        <v>2585</v>
      </c>
      <c r="O135" s="180">
        <v>17200</v>
      </c>
      <c r="P135" s="180" t="s">
        <v>2582</v>
      </c>
      <c r="Q135" s="180" t="s">
        <v>74</v>
      </c>
      <c r="R135" s="180">
        <v>1</v>
      </c>
      <c r="S135" s="180" t="s">
        <v>2584</v>
      </c>
      <c r="T135" s="180" t="s">
        <v>2583</v>
      </c>
      <c r="U135" s="181">
        <v>44823</v>
      </c>
      <c r="V135" s="193" t="s">
        <v>2663</v>
      </c>
      <c r="W135" s="178">
        <v>1174000</v>
      </c>
      <c r="X135" s="178" t="s">
        <v>2661</v>
      </c>
      <c r="Y135" s="178" t="s">
        <v>74</v>
      </c>
      <c r="Z135" s="178">
        <v>1</v>
      </c>
      <c r="AA135" s="178" t="s">
        <v>1496</v>
      </c>
      <c r="AB135" s="178" t="s">
        <v>2662</v>
      </c>
      <c r="AC135" s="179">
        <v>44847</v>
      </c>
      <c r="AD135" s="193" t="s">
        <v>2664</v>
      </c>
      <c r="AE135" s="186">
        <v>697000</v>
      </c>
      <c r="AF135" s="186" t="s">
        <v>2661</v>
      </c>
      <c r="AG135" s="186" t="s">
        <v>74</v>
      </c>
      <c r="AH135" s="186">
        <v>1</v>
      </c>
      <c r="AI135" s="186" t="s">
        <v>1498</v>
      </c>
      <c r="AJ135" s="186" t="s">
        <v>2662</v>
      </c>
      <c r="AK135" s="187">
        <v>44847</v>
      </c>
      <c r="AL135" s="193" t="s">
        <v>983</v>
      </c>
      <c r="AM135" s="178">
        <v>0</v>
      </c>
      <c r="AN135" s="178" t="s">
        <v>14</v>
      </c>
      <c r="AO135" s="178" t="s">
        <v>14</v>
      </c>
      <c r="AP135" s="178" t="s">
        <v>14</v>
      </c>
      <c r="AQ135" s="178" t="s">
        <v>14</v>
      </c>
      <c r="AR135" s="178" t="s">
        <v>14</v>
      </c>
      <c r="AS135" s="179">
        <v>43874</v>
      </c>
      <c r="AT135" s="194" t="s">
        <v>982</v>
      </c>
      <c r="AU135" s="186">
        <v>0</v>
      </c>
      <c r="AV135" s="186" t="s">
        <v>14</v>
      </c>
      <c r="AW135" s="186" t="s">
        <v>14</v>
      </c>
      <c r="AX135" s="186" t="s">
        <v>14</v>
      </c>
      <c r="AY135" s="186" t="s">
        <v>14</v>
      </c>
      <c r="AZ135" s="186" t="s">
        <v>14</v>
      </c>
      <c r="BA135" s="187">
        <v>43874</v>
      </c>
      <c r="BB135" s="193" t="s">
        <v>981</v>
      </c>
      <c r="BC135" s="178">
        <v>0</v>
      </c>
      <c r="BD135" s="178" t="s">
        <v>14</v>
      </c>
      <c r="BE135" s="178" t="s">
        <v>14</v>
      </c>
      <c r="BF135" s="178" t="s">
        <v>14</v>
      </c>
      <c r="BG135" s="178" t="s">
        <v>14</v>
      </c>
      <c r="BH135" s="178" t="s">
        <v>14</v>
      </c>
      <c r="BI135" s="179">
        <v>43874</v>
      </c>
      <c r="BJ135" s="194" t="s">
        <v>5993</v>
      </c>
      <c r="BK135" s="198">
        <v>0</v>
      </c>
      <c r="BL135" s="194" t="s">
        <v>5991</v>
      </c>
      <c r="BM135" s="194" t="s">
        <v>2025</v>
      </c>
      <c r="BN135" s="194">
        <v>2</v>
      </c>
      <c r="BO135" s="194" t="s">
        <v>5992</v>
      </c>
      <c r="BP135" s="186" t="s">
        <v>1181</v>
      </c>
      <c r="BQ135" s="195">
        <v>44970</v>
      </c>
      <c r="BR135" s="193" t="s">
        <v>10114</v>
      </c>
      <c r="BS135" s="196" t="e">
        <v>#N/A</v>
      </c>
      <c r="BT135" s="196" t="e">
        <v>#N/A</v>
      </c>
      <c r="BU135" s="196" t="e">
        <v>#N/A</v>
      </c>
      <c r="BV135" s="196" t="e">
        <v>#N/A</v>
      </c>
      <c r="BW135" s="196" t="e">
        <v>#N/A</v>
      </c>
      <c r="BX135" s="196" t="e">
        <v>#N/A</v>
      </c>
      <c r="BY135" s="179" t="e">
        <v>#N/A</v>
      </c>
      <c r="BZ135" s="194" t="s">
        <v>10115</v>
      </c>
      <c r="CA135" s="194" t="e">
        <v>#N/A</v>
      </c>
      <c r="CB135" s="194" t="e">
        <v>#N/A</v>
      </c>
      <c r="CC135" s="194" t="e">
        <v>#N/A</v>
      </c>
      <c r="CD135" s="194" t="e">
        <v>#N/A</v>
      </c>
      <c r="CE135" s="194" t="e">
        <v>#N/A</v>
      </c>
      <c r="CF135" s="194" t="e">
        <v>#N/A</v>
      </c>
      <c r="CG135" s="195" t="e">
        <v>#N/A</v>
      </c>
      <c r="CH135" s="193" t="s">
        <v>10116</v>
      </c>
      <c r="CI135" s="194" t="e">
        <v>#N/A</v>
      </c>
      <c r="CJ135" s="194" t="e">
        <v>#N/A</v>
      </c>
      <c r="CK135" s="194" t="e">
        <v>#N/A</v>
      </c>
      <c r="CL135" s="194" t="e">
        <v>#N/A</v>
      </c>
      <c r="CM135" s="194" t="e">
        <v>#N/A</v>
      </c>
      <c r="CN135" s="194" t="e">
        <v>#N/A</v>
      </c>
      <c r="CO135" s="197" t="e">
        <v>#N/A</v>
      </c>
      <c r="CP135" s="194" t="s">
        <v>10117</v>
      </c>
      <c r="CQ135" s="196" t="e">
        <v>#N/A</v>
      </c>
      <c r="CR135" s="196" t="e">
        <v>#N/A</v>
      </c>
      <c r="CS135" s="196" t="e">
        <v>#N/A</v>
      </c>
      <c r="CT135" s="196" t="e">
        <v>#N/A</v>
      </c>
      <c r="CU135" s="196" t="e">
        <v>#N/A</v>
      </c>
      <c r="CV135" s="196" t="e">
        <v>#N/A</v>
      </c>
      <c r="CW135" s="179" t="e">
        <v>#N/A</v>
      </c>
      <c r="CX135" s="194" t="s">
        <v>2665</v>
      </c>
      <c r="CY135" s="186">
        <v>259000</v>
      </c>
      <c r="CZ135" s="186" t="s">
        <v>2661</v>
      </c>
      <c r="DA135" s="186" t="s">
        <v>74</v>
      </c>
      <c r="DB135" s="186">
        <v>1</v>
      </c>
      <c r="DC135" s="186" t="s">
        <v>2670</v>
      </c>
      <c r="DD135" s="186" t="s">
        <v>2662</v>
      </c>
      <c r="DE135" s="192">
        <v>44847</v>
      </c>
      <c r="DF135" s="193" t="s">
        <v>2667</v>
      </c>
      <c r="DG135" s="178">
        <v>477000</v>
      </c>
      <c r="DH135" s="196" t="s">
        <v>2661</v>
      </c>
      <c r="DI135" s="196" t="s">
        <v>74</v>
      </c>
      <c r="DJ135" s="196">
        <v>1</v>
      </c>
      <c r="DK135" s="196" t="s">
        <v>2666</v>
      </c>
      <c r="DL135" s="196" t="s">
        <v>2662</v>
      </c>
      <c r="DM135" s="179">
        <v>44847</v>
      </c>
      <c r="DN135" s="194" t="s">
        <v>2669</v>
      </c>
      <c r="DO135" s="186">
        <v>438000</v>
      </c>
      <c r="DP135" s="194" t="s">
        <v>2661</v>
      </c>
      <c r="DQ135" s="194" t="s">
        <v>74</v>
      </c>
      <c r="DR135" s="194">
        <v>1</v>
      </c>
      <c r="DS135" s="194" t="s">
        <v>2668</v>
      </c>
      <c r="DT135" s="194" t="s">
        <v>2662</v>
      </c>
      <c r="DU135" s="195">
        <v>44847</v>
      </c>
      <c r="DV135" s="193" t="s">
        <v>2671</v>
      </c>
      <c r="DW135" s="178">
        <v>222000</v>
      </c>
      <c r="DX135" s="196" t="s">
        <v>2661</v>
      </c>
      <c r="DY135" s="196" t="s">
        <v>74</v>
      </c>
      <c r="DZ135" s="196">
        <v>1</v>
      </c>
      <c r="EA135" s="196" t="s">
        <v>2670</v>
      </c>
      <c r="EB135" s="196" t="s">
        <v>2662</v>
      </c>
      <c r="EC135" s="179">
        <v>44847</v>
      </c>
      <c r="ED135" s="194" t="s">
        <v>2673</v>
      </c>
      <c r="EE135" s="186">
        <v>37000</v>
      </c>
      <c r="EF135" s="194" t="s">
        <v>2661</v>
      </c>
      <c r="EG135" s="194" t="s">
        <v>74</v>
      </c>
      <c r="EH135" s="194">
        <v>1</v>
      </c>
      <c r="EI135" s="194" t="s">
        <v>2672</v>
      </c>
      <c r="EJ135" s="194" t="s">
        <v>2662</v>
      </c>
      <c r="EK135" s="195">
        <v>44847</v>
      </c>
      <c r="EL135" s="193" t="s">
        <v>2675</v>
      </c>
      <c r="EM135" s="178">
        <v>0</v>
      </c>
      <c r="EN135" s="196" t="s">
        <v>2661</v>
      </c>
      <c r="EO135" s="196" t="s">
        <v>74</v>
      </c>
      <c r="EP135" s="196">
        <v>1</v>
      </c>
      <c r="EQ135" s="196" t="s">
        <v>2674</v>
      </c>
      <c r="ER135" s="196" t="s">
        <v>2662</v>
      </c>
      <c r="ES135" s="179">
        <v>44847</v>
      </c>
      <c r="ET135" s="194" t="s">
        <v>5995</v>
      </c>
      <c r="EU135" s="194">
        <v>0</v>
      </c>
      <c r="EV135" s="194" t="s">
        <v>5991</v>
      </c>
      <c r="EW135" s="194" t="s">
        <v>2025</v>
      </c>
      <c r="EX135" s="194">
        <v>2</v>
      </c>
      <c r="EY135" s="194" t="s">
        <v>5994</v>
      </c>
      <c r="EZ135" s="194" t="s">
        <v>1181</v>
      </c>
      <c r="FA135" s="195">
        <v>44970</v>
      </c>
      <c r="FB135" s="193" t="s">
        <v>2677</v>
      </c>
      <c r="FC135" s="196">
        <v>1</v>
      </c>
      <c r="FD135" s="196" t="s">
        <v>2661</v>
      </c>
      <c r="FE135" s="196" t="s">
        <v>2025</v>
      </c>
      <c r="FF135" s="196">
        <v>2</v>
      </c>
      <c r="FG135" s="196" t="s">
        <v>2676</v>
      </c>
      <c r="FH135" s="196" t="s">
        <v>2662</v>
      </c>
      <c r="FI135" s="179">
        <v>44847</v>
      </c>
      <c r="FJ135" s="193" t="s">
        <v>10118</v>
      </c>
      <c r="FK135" s="194" t="e">
        <v>#N/A</v>
      </c>
      <c r="FL135" s="194" t="e">
        <v>#N/A</v>
      </c>
      <c r="FM135" s="194" t="e">
        <v>#N/A</v>
      </c>
      <c r="FN135" s="194" t="e">
        <v>#N/A</v>
      </c>
      <c r="FO135" s="194" t="e">
        <v>#N/A</v>
      </c>
      <c r="FP135" s="186" t="e">
        <v>#N/A</v>
      </c>
      <c r="FQ135" s="187" t="e">
        <v>#N/A</v>
      </c>
      <c r="FR135" s="193" t="s">
        <v>10119</v>
      </c>
      <c r="FS135" s="196" t="e">
        <v>#N/A</v>
      </c>
      <c r="FT135" s="196" t="e">
        <v>#N/A</v>
      </c>
      <c r="FU135" s="196" t="e">
        <v>#N/A</v>
      </c>
      <c r="FV135" s="196" t="e">
        <v>#N/A</v>
      </c>
      <c r="FW135" s="196" t="e">
        <v>#N/A</v>
      </c>
      <c r="FX135" s="196" t="e">
        <v>#N/A</v>
      </c>
      <c r="FY135" s="179" t="e">
        <v>#N/A</v>
      </c>
      <c r="FZ135" s="194" t="s">
        <v>4006</v>
      </c>
      <c r="GA135" s="194">
        <v>0</v>
      </c>
      <c r="GB135" s="194" t="s">
        <v>2699</v>
      </c>
      <c r="GC135" s="194" t="s">
        <v>30</v>
      </c>
      <c r="GD135" s="194">
        <v>2</v>
      </c>
      <c r="GE135" s="194" t="s">
        <v>14</v>
      </c>
      <c r="GF135" s="194" t="s">
        <v>14</v>
      </c>
      <c r="GG135" s="195">
        <v>44865</v>
      </c>
      <c r="GH135" s="193" t="s">
        <v>4012</v>
      </c>
      <c r="GI135" s="196">
        <v>1</v>
      </c>
      <c r="GJ135" s="196" t="s">
        <v>2699</v>
      </c>
      <c r="GK135" s="196" t="s">
        <v>30</v>
      </c>
      <c r="GL135" s="196">
        <v>2</v>
      </c>
      <c r="GM135" s="196" t="s">
        <v>14</v>
      </c>
      <c r="GN135" s="196" t="s">
        <v>14</v>
      </c>
      <c r="GO135" s="179">
        <v>44865</v>
      </c>
      <c r="GP135" s="194" t="s">
        <v>4007</v>
      </c>
      <c r="GQ135" s="194">
        <v>0</v>
      </c>
      <c r="GR135" s="194" t="s">
        <v>2699</v>
      </c>
      <c r="GS135" s="194" t="s">
        <v>30</v>
      </c>
      <c r="GT135" s="194">
        <v>2</v>
      </c>
      <c r="GU135" s="194" t="s">
        <v>14</v>
      </c>
      <c r="GV135" s="194" t="s">
        <v>14</v>
      </c>
      <c r="GW135" s="195">
        <v>44865</v>
      </c>
      <c r="GX135" s="193" t="s">
        <v>4013</v>
      </c>
      <c r="GY135" s="196">
        <v>0</v>
      </c>
      <c r="GZ135" s="196" t="s">
        <v>2699</v>
      </c>
      <c r="HA135" s="196" t="s">
        <v>30</v>
      </c>
      <c r="HB135" s="196">
        <v>2</v>
      </c>
      <c r="HC135" s="196" t="s">
        <v>14</v>
      </c>
      <c r="HD135" s="196" t="s">
        <v>14</v>
      </c>
      <c r="HE135" s="179">
        <v>44865</v>
      </c>
      <c r="HF135" s="194" t="s">
        <v>4005</v>
      </c>
      <c r="HG135" s="194">
        <v>0</v>
      </c>
      <c r="HH135" s="194" t="s">
        <v>2699</v>
      </c>
      <c r="HI135" s="194" t="s">
        <v>30</v>
      </c>
      <c r="HJ135" s="194">
        <v>2</v>
      </c>
      <c r="HK135" s="194" t="s">
        <v>14</v>
      </c>
      <c r="HL135" s="194" t="s">
        <v>14</v>
      </c>
      <c r="HM135" s="195">
        <v>44865</v>
      </c>
      <c r="HN135" s="193" t="s">
        <v>4011</v>
      </c>
      <c r="HO135" s="196">
        <v>0</v>
      </c>
      <c r="HP135" s="196" t="s">
        <v>2699</v>
      </c>
      <c r="HQ135" s="196" t="s">
        <v>30</v>
      </c>
      <c r="HR135" s="196">
        <v>2</v>
      </c>
      <c r="HS135" s="196" t="s">
        <v>14</v>
      </c>
      <c r="HT135" s="196" t="s">
        <v>14</v>
      </c>
      <c r="HU135" s="179">
        <v>44865</v>
      </c>
      <c r="HV135" s="194" t="s">
        <v>4008</v>
      </c>
      <c r="HW135" s="194">
        <v>0</v>
      </c>
      <c r="HX135" s="194" t="s">
        <v>2699</v>
      </c>
      <c r="HY135" s="194" t="s">
        <v>30</v>
      </c>
      <c r="HZ135" s="194">
        <v>2</v>
      </c>
      <c r="IA135" s="194" t="s">
        <v>14</v>
      </c>
      <c r="IB135" s="194" t="s">
        <v>14</v>
      </c>
      <c r="IC135" s="195">
        <v>44865</v>
      </c>
      <c r="ID135" s="193" t="s">
        <v>4010</v>
      </c>
      <c r="IE135" s="196">
        <v>0</v>
      </c>
      <c r="IF135" s="196" t="s">
        <v>2699</v>
      </c>
      <c r="IG135" s="196" t="s">
        <v>30</v>
      </c>
      <c r="IH135" s="196">
        <v>2</v>
      </c>
      <c r="II135" s="196" t="s">
        <v>14</v>
      </c>
      <c r="IJ135" s="196" t="s">
        <v>14</v>
      </c>
      <c r="IK135" s="179">
        <v>44865</v>
      </c>
      <c r="IL135" s="194" t="s">
        <v>4009</v>
      </c>
      <c r="IM135" s="194">
        <v>1</v>
      </c>
      <c r="IN135" s="194" t="s">
        <v>2699</v>
      </c>
      <c r="IO135" s="194" t="s">
        <v>30</v>
      </c>
      <c r="IP135" s="194">
        <v>2</v>
      </c>
      <c r="IQ135" s="194" t="s">
        <v>14</v>
      </c>
      <c r="IR135" s="194" t="s">
        <v>14</v>
      </c>
      <c r="IS135" s="195">
        <v>44865</v>
      </c>
    </row>
    <row r="136" spans="1:253" s="283" customFormat="1" ht="12.95" customHeight="1" x14ac:dyDescent="0.2">
      <c r="A136" s="283" t="s">
        <v>71</v>
      </c>
      <c r="B136" s="283" t="s">
        <v>9301</v>
      </c>
      <c r="C136" s="283" t="s">
        <v>72</v>
      </c>
      <c r="D136" s="283" t="s">
        <v>73</v>
      </c>
      <c r="E136" s="283" t="s">
        <v>8964</v>
      </c>
      <c r="F136" s="283" t="s">
        <v>6728</v>
      </c>
      <c r="G136" s="177">
        <v>18523000</v>
      </c>
      <c r="H136" s="178" t="s">
        <v>6725</v>
      </c>
      <c r="I136" s="178" t="s">
        <v>74</v>
      </c>
      <c r="J136" s="178">
        <v>1</v>
      </c>
      <c r="K136" s="178" t="s">
        <v>6727</v>
      </c>
      <c r="L136" s="178" t="s">
        <v>6726</v>
      </c>
      <c r="M136" s="179">
        <v>44978</v>
      </c>
      <c r="N136" s="188" t="s">
        <v>6731</v>
      </c>
      <c r="O136" s="180">
        <v>185180</v>
      </c>
      <c r="P136" s="180" t="s">
        <v>1184</v>
      </c>
      <c r="Q136" s="180" t="s">
        <v>2025</v>
      </c>
      <c r="R136" s="180">
        <v>2</v>
      </c>
      <c r="S136" s="180" t="s">
        <v>6730</v>
      </c>
      <c r="T136" s="180" t="s">
        <v>6729</v>
      </c>
      <c r="U136" s="181">
        <v>44978</v>
      </c>
      <c r="V136" s="188" t="s">
        <v>6733</v>
      </c>
      <c r="W136" s="178">
        <v>18523000</v>
      </c>
      <c r="X136" s="178" t="s">
        <v>6725</v>
      </c>
      <c r="Y136" s="178" t="s">
        <v>74</v>
      </c>
      <c r="Z136" s="178">
        <v>1</v>
      </c>
      <c r="AA136" s="178" t="s">
        <v>6732</v>
      </c>
      <c r="AB136" s="178" t="s">
        <v>6726</v>
      </c>
      <c r="AC136" s="179">
        <v>44978</v>
      </c>
      <c r="AD136" s="188" t="s">
        <v>6735</v>
      </c>
      <c r="AE136" s="186">
        <v>18523000</v>
      </c>
      <c r="AF136" s="186" t="s">
        <v>6725</v>
      </c>
      <c r="AG136" s="186" t="s">
        <v>74</v>
      </c>
      <c r="AH136" s="186">
        <v>1</v>
      </c>
      <c r="AI136" s="186" t="s">
        <v>6734</v>
      </c>
      <c r="AJ136" s="186" t="s">
        <v>6726</v>
      </c>
      <c r="AK136" s="187">
        <v>44978</v>
      </c>
      <c r="AL136" s="188" t="s">
        <v>6739</v>
      </c>
      <c r="AM136" s="178">
        <v>16749000</v>
      </c>
      <c r="AN136" s="178" t="s">
        <v>6736</v>
      </c>
      <c r="AO136" s="178" t="s">
        <v>19</v>
      </c>
      <c r="AP136" s="178">
        <v>3</v>
      </c>
      <c r="AQ136" s="178" t="s">
        <v>6738</v>
      </c>
      <c r="AR136" s="178" t="s">
        <v>6737</v>
      </c>
      <c r="AS136" s="179">
        <v>44978</v>
      </c>
      <c r="AT136" s="189" t="s">
        <v>871</v>
      </c>
      <c r="AU136" s="186" t="s">
        <v>14</v>
      </c>
      <c r="AV136" s="186" t="s">
        <v>868</v>
      </c>
      <c r="AW136" s="186" t="s">
        <v>14</v>
      </c>
      <c r="AX136" s="186" t="s">
        <v>14</v>
      </c>
      <c r="AY136" s="186" t="s">
        <v>870</v>
      </c>
      <c r="AZ136" s="186" t="s">
        <v>869</v>
      </c>
      <c r="BA136" s="187">
        <v>43767</v>
      </c>
      <c r="BB136" s="188" t="s">
        <v>78</v>
      </c>
      <c r="BC136" s="178" t="s">
        <v>14</v>
      </c>
      <c r="BD136" s="178" t="s">
        <v>14</v>
      </c>
      <c r="BE136" s="178" t="s">
        <v>14</v>
      </c>
      <c r="BF136" s="178" t="s">
        <v>14</v>
      </c>
      <c r="BG136" s="178" t="s">
        <v>77</v>
      </c>
      <c r="BH136" s="178">
        <v>0</v>
      </c>
      <c r="BI136" s="179">
        <v>43495</v>
      </c>
      <c r="BJ136" s="189" t="s">
        <v>6742</v>
      </c>
      <c r="BK136" s="189">
        <v>2556</v>
      </c>
      <c r="BL136" s="189" t="s">
        <v>6740</v>
      </c>
      <c r="BM136" s="189" t="s">
        <v>19</v>
      </c>
      <c r="BN136" s="189">
        <v>3</v>
      </c>
      <c r="BO136" s="189" t="s">
        <v>6741</v>
      </c>
      <c r="BP136" s="186" t="s">
        <v>460</v>
      </c>
      <c r="BQ136" s="190">
        <v>44978</v>
      </c>
      <c r="BR136" s="188" t="s">
        <v>866</v>
      </c>
      <c r="BS136" s="182" t="s">
        <v>14</v>
      </c>
      <c r="BT136" s="182" t="s">
        <v>14</v>
      </c>
      <c r="BU136" s="182" t="s">
        <v>14</v>
      </c>
      <c r="BV136" s="182" t="s">
        <v>14</v>
      </c>
      <c r="BW136" s="182" t="s">
        <v>14</v>
      </c>
      <c r="BX136" s="182" t="s">
        <v>14</v>
      </c>
      <c r="BY136" s="179">
        <v>43767</v>
      </c>
      <c r="BZ136" s="189" t="s">
        <v>867</v>
      </c>
      <c r="CA136" s="189" t="s">
        <v>14</v>
      </c>
      <c r="CB136" s="189" t="s">
        <v>14</v>
      </c>
      <c r="CC136" s="189" t="s">
        <v>14</v>
      </c>
      <c r="CD136" s="189" t="s">
        <v>14</v>
      </c>
      <c r="CE136" s="189" t="s">
        <v>14</v>
      </c>
      <c r="CF136" s="189" t="s">
        <v>14</v>
      </c>
      <c r="CG136" s="190">
        <v>43767</v>
      </c>
      <c r="CH136" s="188" t="s">
        <v>10120</v>
      </c>
      <c r="CI136" s="189" t="e">
        <v>#N/A</v>
      </c>
      <c r="CJ136" s="189" t="e">
        <v>#N/A</v>
      </c>
      <c r="CK136" s="189" t="e">
        <v>#N/A</v>
      </c>
      <c r="CL136" s="189" t="e">
        <v>#N/A</v>
      </c>
      <c r="CM136" s="189" t="e">
        <v>#N/A</v>
      </c>
      <c r="CN136" s="189" t="e">
        <v>#N/A</v>
      </c>
      <c r="CO136" s="191" t="e">
        <v>#N/A</v>
      </c>
      <c r="CP136" s="189" t="s">
        <v>1167</v>
      </c>
      <c r="CQ136" s="182" t="s">
        <v>14</v>
      </c>
      <c r="CR136" s="182" t="s">
        <v>1164</v>
      </c>
      <c r="CS136" s="182" t="s">
        <v>14</v>
      </c>
      <c r="CT136" s="182" t="s">
        <v>14</v>
      </c>
      <c r="CU136" s="182" t="s">
        <v>1166</v>
      </c>
      <c r="CV136" s="182" t="s">
        <v>1165</v>
      </c>
      <c r="CW136" s="179">
        <v>44064</v>
      </c>
      <c r="CX136" s="189" t="s">
        <v>6748</v>
      </c>
      <c r="CY136" s="186">
        <v>14560000</v>
      </c>
      <c r="CZ136" s="186" t="s">
        <v>6745</v>
      </c>
      <c r="DA136" s="186" t="s">
        <v>74</v>
      </c>
      <c r="DB136" s="186">
        <v>1</v>
      </c>
      <c r="DC136" s="186" t="s">
        <v>6747</v>
      </c>
      <c r="DD136" s="186" t="s">
        <v>6746</v>
      </c>
      <c r="DE136" s="192">
        <v>44978</v>
      </c>
      <c r="DF136" s="188" t="s">
        <v>6749</v>
      </c>
      <c r="DG136" s="178">
        <v>0</v>
      </c>
      <c r="DH136" s="182" t="s">
        <v>6745</v>
      </c>
      <c r="DI136" s="182" t="s">
        <v>74</v>
      </c>
      <c r="DJ136" s="182">
        <v>1</v>
      </c>
      <c r="DK136" s="182" t="s">
        <v>6747</v>
      </c>
      <c r="DL136" s="182" t="s">
        <v>6746</v>
      </c>
      <c r="DM136" s="179">
        <v>44978</v>
      </c>
      <c r="DN136" s="189" t="s">
        <v>6750</v>
      </c>
      <c r="DO136" s="186">
        <v>3963000</v>
      </c>
      <c r="DP136" s="189" t="s">
        <v>6745</v>
      </c>
      <c r="DQ136" s="189" t="s">
        <v>74</v>
      </c>
      <c r="DR136" s="189">
        <v>1</v>
      </c>
      <c r="DS136" s="189" t="s">
        <v>6747</v>
      </c>
      <c r="DT136" s="189" t="s">
        <v>6746</v>
      </c>
      <c r="DU136" s="190">
        <v>44978</v>
      </c>
      <c r="DV136" s="188" t="s">
        <v>6751</v>
      </c>
      <c r="DW136" s="178">
        <v>9600000</v>
      </c>
      <c r="DX136" s="182" t="s">
        <v>6745</v>
      </c>
      <c r="DY136" s="182" t="s">
        <v>74</v>
      </c>
      <c r="DZ136" s="182">
        <v>1</v>
      </c>
      <c r="EA136" s="182" t="s">
        <v>6747</v>
      </c>
      <c r="EB136" s="182" t="s">
        <v>6746</v>
      </c>
      <c r="EC136" s="179">
        <v>44978</v>
      </c>
      <c r="ED136" s="189" t="s">
        <v>6752</v>
      </c>
      <c r="EE136" s="186">
        <v>4900000</v>
      </c>
      <c r="EF136" s="189" t="s">
        <v>6745</v>
      </c>
      <c r="EG136" s="189" t="s">
        <v>74</v>
      </c>
      <c r="EH136" s="189">
        <v>1</v>
      </c>
      <c r="EI136" s="189" t="s">
        <v>6747</v>
      </c>
      <c r="EJ136" s="189" t="s">
        <v>6746</v>
      </c>
      <c r="EK136" s="190">
        <v>44978</v>
      </c>
      <c r="EL136" s="188" t="s">
        <v>6753</v>
      </c>
      <c r="EM136" s="178">
        <v>60000</v>
      </c>
      <c r="EN136" s="182" t="s">
        <v>6745</v>
      </c>
      <c r="EO136" s="182" t="s">
        <v>74</v>
      </c>
      <c r="EP136" s="182">
        <v>1</v>
      </c>
      <c r="EQ136" s="182" t="s">
        <v>6747</v>
      </c>
      <c r="ER136" s="182" t="s">
        <v>6746</v>
      </c>
      <c r="ES136" s="179">
        <v>44978</v>
      </c>
      <c r="ET136" s="189" t="s">
        <v>6744</v>
      </c>
      <c r="EU136" s="189">
        <v>11056</v>
      </c>
      <c r="EV136" s="189" t="s">
        <v>6743</v>
      </c>
      <c r="EW136" s="189" t="s">
        <v>19</v>
      </c>
      <c r="EX136" s="189">
        <v>3</v>
      </c>
      <c r="EY136" s="189" t="s">
        <v>6741</v>
      </c>
      <c r="EZ136" s="189" t="s">
        <v>460</v>
      </c>
      <c r="FA136" s="190">
        <v>44978</v>
      </c>
      <c r="FB136" s="188" t="s">
        <v>76</v>
      </c>
      <c r="FC136" s="182">
        <v>5</v>
      </c>
      <c r="FD136" s="182">
        <v>0</v>
      </c>
      <c r="FE136" s="182" t="s">
        <v>74</v>
      </c>
      <c r="FF136" s="182">
        <v>1</v>
      </c>
      <c r="FG136" s="182" t="s">
        <v>75</v>
      </c>
      <c r="FH136" s="182">
        <v>0</v>
      </c>
      <c r="FI136" s="179">
        <v>43495</v>
      </c>
      <c r="FJ136" s="188" t="s">
        <v>80</v>
      </c>
      <c r="FK136" s="189" t="s">
        <v>14</v>
      </c>
      <c r="FL136" s="189">
        <v>0</v>
      </c>
      <c r="FM136" s="189" t="s">
        <v>14</v>
      </c>
      <c r="FN136" s="189" t="s">
        <v>14</v>
      </c>
      <c r="FO136" s="189" t="s">
        <v>79</v>
      </c>
      <c r="FP136" s="186">
        <v>0</v>
      </c>
      <c r="FQ136" s="187">
        <v>43495</v>
      </c>
      <c r="FR136" s="188" t="s">
        <v>84</v>
      </c>
      <c r="FS136" s="182">
        <v>1160000</v>
      </c>
      <c r="FT136" s="182" t="s">
        <v>81</v>
      </c>
      <c r="FU136" s="182" t="s">
        <v>30</v>
      </c>
      <c r="FV136" s="182">
        <v>2</v>
      </c>
      <c r="FW136" s="182" t="s">
        <v>83</v>
      </c>
      <c r="FX136" s="182" t="s">
        <v>82</v>
      </c>
      <c r="FY136" s="179">
        <v>43495</v>
      </c>
      <c r="FZ136" s="189" t="s">
        <v>4015</v>
      </c>
      <c r="GA136" s="189">
        <v>1</v>
      </c>
      <c r="GB136" s="189" t="s">
        <v>2699</v>
      </c>
      <c r="GC136" s="189" t="s">
        <v>30</v>
      </c>
      <c r="GD136" s="189">
        <v>2</v>
      </c>
      <c r="GE136" s="189" t="s">
        <v>14</v>
      </c>
      <c r="GF136" s="189" t="s">
        <v>14</v>
      </c>
      <c r="GG136" s="190">
        <v>44865</v>
      </c>
      <c r="GH136" s="188" t="s">
        <v>4021</v>
      </c>
      <c r="GI136" s="182">
        <v>3</v>
      </c>
      <c r="GJ136" s="182" t="s">
        <v>2699</v>
      </c>
      <c r="GK136" s="182" t="s">
        <v>30</v>
      </c>
      <c r="GL136" s="182">
        <v>2</v>
      </c>
      <c r="GM136" s="182" t="s">
        <v>14</v>
      </c>
      <c r="GN136" s="182" t="s">
        <v>14</v>
      </c>
      <c r="GO136" s="179">
        <v>44865</v>
      </c>
      <c r="GP136" s="189" t="s">
        <v>4016</v>
      </c>
      <c r="GQ136" s="189">
        <v>2</v>
      </c>
      <c r="GR136" s="189" t="s">
        <v>2699</v>
      </c>
      <c r="GS136" s="189" t="s">
        <v>30</v>
      </c>
      <c r="GT136" s="189">
        <v>2</v>
      </c>
      <c r="GU136" s="189" t="s">
        <v>14</v>
      </c>
      <c r="GV136" s="189" t="s">
        <v>14</v>
      </c>
      <c r="GW136" s="190">
        <v>44865</v>
      </c>
      <c r="GX136" s="188" t="s">
        <v>4022</v>
      </c>
      <c r="GY136" s="182">
        <v>0</v>
      </c>
      <c r="GZ136" s="182" t="s">
        <v>2699</v>
      </c>
      <c r="HA136" s="182" t="s">
        <v>30</v>
      </c>
      <c r="HB136" s="182">
        <v>2</v>
      </c>
      <c r="HC136" s="182" t="s">
        <v>14</v>
      </c>
      <c r="HD136" s="182" t="s">
        <v>14</v>
      </c>
      <c r="HE136" s="179">
        <v>44865</v>
      </c>
      <c r="HF136" s="189" t="s">
        <v>4014</v>
      </c>
      <c r="HG136" s="189">
        <v>3</v>
      </c>
      <c r="HH136" s="189" t="s">
        <v>2699</v>
      </c>
      <c r="HI136" s="189" t="s">
        <v>30</v>
      </c>
      <c r="HJ136" s="189">
        <v>2</v>
      </c>
      <c r="HK136" s="189" t="s">
        <v>14</v>
      </c>
      <c r="HL136" s="189" t="s">
        <v>14</v>
      </c>
      <c r="HM136" s="190">
        <v>44865</v>
      </c>
      <c r="HN136" s="188" t="s">
        <v>4020</v>
      </c>
      <c r="HO136" s="182">
        <v>2</v>
      </c>
      <c r="HP136" s="182" t="s">
        <v>2699</v>
      </c>
      <c r="HQ136" s="182" t="s">
        <v>30</v>
      </c>
      <c r="HR136" s="182">
        <v>2</v>
      </c>
      <c r="HS136" s="182" t="s">
        <v>14</v>
      </c>
      <c r="HT136" s="182" t="s">
        <v>14</v>
      </c>
      <c r="HU136" s="179">
        <v>44865</v>
      </c>
      <c r="HV136" s="189" t="s">
        <v>4017</v>
      </c>
      <c r="HW136" s="189">
        <v>3</v>
      </c>
      <c r="HX136" s="189" t="s">
        <v>2699</v>
      </c>
      <c r="HY136" s="189" t="s">
        <v>30</v>
      </c>
      <c r="HZ136" s="189">
        <v>2</v>
      </c>
      <c r="IA136" s="189" t="s">
        <v>14</v>
      </c>
      <c r="IB136" s="189" t="s">
        <v>14</v>
      </c>
      <c r="IC136" s="190">
        <v>44865</v>
      </c>
      <c r="ID136" s="188" t="s">
        <v>4019</v>
      </c>
      <c r="IE136" s="182">
        <v>2</v>
      </c>
      <c r="IF136" s="182" t="s">
        <v>2699</v>
      </c>
      <c r="IG136" s="182" t="s">
        <v>30</v>
      </c>
      <c r="IH136" s="182">
        <v>2</v>
      </c>
      <c r="II136" s="182" t="s">
        <v>14</v>
      </c>
      <c r="IJ136" s="182" t="s">
        <v>14</v>
      </c>
      <c r="IK136" s="179">
        <v>44865</v>
      </c>
      <c r="IL136" s="189" t="s">
        <v>4018</v>
      </c>
      <c r="IM136" s="189">
        <v>3</v>
      </c>
      <c r="IN136" s="189" t="s">
        <v>2699</v>
      </c>
      <c r="IO136" s="189" t="s">
        <v>30</v>
      </c>
      <c r="IP136" s="189">
        <v>2</v>
      </c>
      <c r="IQ136" s="189" t="s">
        <v>14</v>
      </c>
      <c r="IR136" s="189" t="s">
        <v>14</v>
      </c>
      <c r="IS136" s="190">
        <v>44865</v>
      </c>
    </row>
    <row r="137" spans="1:253" s="283" customFormat="1" ht="12.95" customHeight="1" x14ac:dyDescent="0.2">
      <c r="A137" s="283" t="s">
        <v>5734</v>
      </c>
      <c r="B137" s="283" t="s">
        <v>9275</v>
      </c>
      <c r="C137" s="283" t="s">
        <v>5735</v>
      </c>
      <c r="D137" s="283" t="s">
        <v>73</v>
      </c>
      <c r="E137" s="283" t="s">
        <v>8964</v>
      </c>
      <c r="F137" s="283" t="s">
        <v>6757</v>
      </c>
      <c r="G137" s="177">
        <v>22054000</v>
      </c>
      <c r="H137" s="178" t="s">
        <v>6754</v>
      </c>
      <c r="I137" s="178" t="s">
        <v>19</v>
      </c>
      <c r="J137" s="178">
        <v>3</v>
      </c>
      <c r="K137" s="178" t="s">
        <v>6756</v>
      </c>
      <c r="L137" s="178" t="s">
        <v>6755</v>
      </c>
      <c r="M137" s="179">
        <v>44978</v>
      </c>
      <c r="N137" s="188" t="s">
        <v>6761</v>
      </c>
      <c r="O137" s="180">
        <v>57285</v>
      </c>
      <c r="P137" s="180" t="s">
        <v>6758</v>
      </c>
      <c r="Q137" s="180" t="s">
        <v>19</v>
      </c>
      <c r="R137" s="180">
        <v>3</v>
      </c>
      <c r="S137" s="180" t="s">
        <v>6760</v>
      </c>
      <c r="T137" s="180" t="s">
        <v>6759</v>
      </c>
      <c r="U137" s="181">
        <v>44978</v>
      </c>
      <c r="V137" s="188" t="s">
        <v>6763</v>
      </c>
      <c r="W137" s="178">
        <v>11637000</v>
      </c>
      <c r="X137" s="178" t="s">
        <v>6754</v>
      </c>
      <c r="Y137" s="178" t="s">
        <v>19</v>
      </c>
      <c r="Z137" s="178">
        <v>3</v>
      </c>
      <c r="AA137" s="178" t="s">
        <v>6762</v>
      </c>
      <c r="AB137" s="178" t="s">
        <v>6755</v>
      </c>
      <c r="AC137" s="179">
        <v>44978</v>
      </c>
      <c r="AD137" s="188" t="s">
        <v>6767</v>
      </c>
      <c r="AE137" s="186">
        <v>6262000</v>
      </c>
      <c r="AF137" s="186" t="s">
        <v>6764</v>
      </c>
      <c r="AG137" s="186" t="s">
        <v>19</v>
      </c>
      <c r="AH137" s="186">
        <v>3</v>
      </c>
      <c r="AI137" s="186" t="s">
        <v>6766</v>
      </c>
      <c r="AJ137" s="186" t="s">
        <v>6765</v>
      </c>
      <c r="AK137" s="187">
        <v>44978</v>
      </c>
      <c r="AL137" s="188" t="s">
        <v>6771</v>
      </c>
      <c r="AM137" s="178">
        <v>172000</v>
      </c>
      <c r="AN137" s="178" t="s">
        <v>6768</v>
      </c>
      <c r="AO137" s="178" t="s">
        <v>19</v>
      </c>
      <c r="AP137" s="178">
        <v>3</v>
      </c>
      <c r="AQ137" s="178" t="s">
        <v>6770</v>
      </c>
      <c r="AR137" s="178" t="s">
        <v>6769</v>
      </c>
      <c r="AS137" s="179">
        <v>44978</v>
      </c>
      <c r="AT137" s="189" t="s">
        <v>6773</v>
      </c>
      <c r="AU137" s="186">
        <v>9949</v>
      </c>
      <c r="AV137" s="186" t="s">
        <v>6768</v>
      </c>
      <c r="AW137" s="186" t="s">
        <v>19</v>
      </c>
      <c r="AX137" s="186">
        <v>3</v>
      </c>
      <c r="AY137" s="186" t="s">
        <v>6772</v>
      </c>
      <c r="AZ137" s="186" t="s">
        <v>6769</v>
      </c>
      <c r="BA137" s="187">
        <v>44978</v>
      </c>
      <c r="BB137" s="188" t="s">
        <v>5889</v>
      </c>
      <c r="BC137" s="178" t="s">
        <v>14</v>
      </c>
      <c r="BD137" s="178" t="s">
        <v>828</v>
      </c>
      <c r="BE137" s="178" t="s">
        <v>14</v>
      </c>
      <c r="BF137" s="178" t="s">
        <v>14</v>
      </c>
      <c r="BG137" s="178" t="s">
        <v>5849</v>
      </c>
      <c r="BH137" s="178" t="s">
        <v>14</v>
      </c>
      <c r="BI137" s="179">
        <v>44965</v>
      </c>
      <c r="BJ137" s="189" t="s">
        <v>6775</v>
      </c>
      <c r="BK137" s="189">
        <v>8500</v>
      </c>
      <c r="BL137" s="189" t="s">
        <v>6768</v>
      </c>
      <c r="BM137" s="189" t="s">
        <v>19</v>
      </c>
      <c r="BN137" s="189">
        <v>3</v>
      </c>
      <c r="BO137" s="189" t="s">
        <v>6774</v>
      </c>
      <c r="BP137" s="186" t="s">
        <v>6769</v>
      </c>
      <c r="BQ137" s="190">
        <v>44978</v>
      </c>
      <c r="BR137" s="188" t="s">
        <v>6784</v>
      </c>
      <c r="BS137" s="182">
        <v>550</v>
      </c>
      <c r="BT137" s="182" t="s">
        <v>6768</v>
      </c>
      <c r="BU137" s="182" t="s">
        <v>19</v>
      </c>
      <c r="BV137" s="182">
        <v>3</v>
      </c>
      <c r="BW137" s="182" t="s">
        <v>6783</v>
      </c>
      <c r="BX137" s="182" t="s">
        <v>6769</v>
      </c>
      <c r="BY137" s="179">
        <v>44978</v>
      </c>
      <c r="BZ137" s="189" t="s">
        <v>6786</v>
      </c>
      <c r="CA137" s="189">
        <v>1570</v>
      </c>
      <c r="CB137" s="189" t="s">
        <v>6768</v>
      </c>
      <c r="CC137" s="189" t="s">
        <v>19</v>
      </c>
      <c r="CD137" s="189">
        <v>3</v>
      </c>
      <c r="CE137" s="189" t="s">
        <v>6785</v>
      </c>
      <c r="CF137" s="189" t="s">
        <v>6769</v>
      </c>
      <c r="CG137" s="190">
        <v>44978</v>
      </c>
      <c r="CH137" s="188" t="s">
        <v>10121</v>
      </c>
      <c r="CI137" s="189" t="e">
        <v>#N/A</v>
      </c>
      <c r="CJ137" s="189" t="e">
        <v>#N/A</v>
      </c>
      <c r="CK137" s="189" t="e">
        <v>#N/A</v>
      </c>
      <c r="CL137" s="189" t="e">
        <v>#N/A</v>
      </c>
      <c r="CM137" s="189" t="e">
        <v>#N/A</v>
      </c>
      <c r="CN137" s="189" t="e">
        <v>#N/A</v>
      </c>
      <c r="CO137" s="191" t="e">
        <v>#N/A</v>
      </c>
      <c r="CP137" s="189" t="s">
        <v>5890</v>
      </c>
      <c r="CQ137" s="182" t="s">
        <v>14</v>
      </c>
      <c r="CR137" s="182" t="s">
        <v>828</v>
      </c>
      <c r="CS137" s="182" t="s">
        <v>14</v>
      </c>
      <c r="CT137" s="182" t="s">
        <v>14</v>
      </c>
      <c r="CU137" s="182" t="s">
        <v>5849</v>
      </c>
      <c r="CV137" s="182" t="s">
        <v>14</v>
      </c>
      <c r="CW137" s="179">
        <v>44965</v>
      </c>
      <c r="CX137" s="189" t="s">
        <v>5736</v>
      </c>
      <c r="CY137" s="186" t="s">
        <v>14</v>
      </c>
      <c r="CZ137" s="186" t="s">
        <v>828</v>
      </c>
      <c r="DA137" s="186" t="s">
        <v>14</v>
      </c>
      <c r="DB137" s="186" t="s">
        <v>14</v>
      </c>
      <c r="DC137" s="186" t="s">
        <v>5737</v>
      </c>
      <c r="DD137" s="186" t="s">
        <v>14</v>
      </c>
      <c r="DE137" s="192">
        <v>44964</v>
      </c>
      <c r="DF137" s="188" t="s">
        <v>6779</v>
      </c>
      <c r="DG137" s="178">
        <v>5375000</v>
      </c>
      <c r="DH137" s="182" t="s">
        <v>6764</v>
      </c>
      <c r="DI137" s="182" t="s">
        <v>19</v>
      </c>
      <c r="DJ137" s="182">
        <v>3</v>
      </c>
      <c r="DK137" s="182" t="s">
        <v>6766</v>
      </c>
      <c r="DL137" s="182" t="s">
        <v>6765</v>
      </c>
      <c r="DM137" s="179">
        <v>44978</v>
      </c>
      <c r="DN137" s="189" t="s">
        <v>6780</v>
      </c>
      <c r="DO137" s="186">
        <v>6262000</v>
      </c>
      <c r="DP137" s="189" t="s">
        <v>6764</v>
      </c>
      <c r="DQ137" s="189" t="s">
        <v>19</v>
      </c>
      <c r="DR137" s="189">
        <v>3</v>
      </c>
      <c r="DS137" s="189" t="s">
        <v>6766</v>
      </c>
      <c r="DT137" s="189" t="s">
        <v>6765</v>
      </c>
      <c r="DU137" s="190">
        <v>44978</v>
      </c>
      <c r="DV137" s="188" t="s">
        <v>5738</v>
      </c>
      <c r="DW137" s="178" t="s">
        <v>14</v>
      </c>
      <c r="DX137" s="182" t="s">
        <v>828</v>
      </c>
      <c r="DY137" s="182" t="s">
        <v>14</v>
      </c>
      <c r="DZ137" s="182" t="s">
        <v>14</v>
      </c>
      <c r="EA137" s="182" t="s">
        <v>5737</v>
      </c>
      <c r="EB137" s="182" t="s">
        <v>14</v>
      </c>
      <c r="EC137" s="179">
        <v>44964</v>
      </c>
      <c r="ED137" s="189" t="s">
        <v>5739</v>
      </c>
      <c r="EE137" s="186" t="s">
        <v>14</v>
      </c>
      <c r="EF137" s="189" t="s">
        <v>828</v>
      </c>
      <c r="EG137" s="189" t="s">
        <v>14</v>
      </c>
      <c r="EH137" s="189" t="s">
        <v>14</v>
      </c>
      <c r="EI137" s="189" t="s">
        <v>5737</v>
      </c>
      <c r="EJ137" s="189" t="s">
        <v>14</v>
      </c>
      <c r="EK137" s="190">
        <v>44964</v>
      </c>
      <c r="EL137" s="188" t="s">
        <v>5740</v>
      </c>
      <c r="EM137" s="178" t="s">
        <v>14</v>
      </c>
      <c r="EN137" s="182" t="s">
        <v>828</v>
      </c>
      <c r="EO137" s="182" t="s">
        <v>14</v>
      </c>
      <c r="EP137" s="182" t="s">
        <v>14</v>
      </c>
      <c r="EQ137" s="182" t="s">
        <v>5737</v>
      </c>
      <c r="ER137" s="182" t="s">
        <v>14</v>
      </c>
      <c r="ES137" s="179">
        <v>44964</v>
      </c>
      <c r="ET137" s="189" t="s">
        <v>6778</v>
      </c>
      <c r="EU137" s="189">
        <v>11056</v>
      </c>
      <c r="EV137" s="189" t="s">
        <v>6743</v>
      </c>
      <c r="EW137" s="189" t="s">
        <v>19</v>
      </c>
      <c r="EX137" s="189">
        <v>3</v>
      </c>
      <c r="EY137" s="189" t="s">
        <v>6777</v>
      </c>
      <c r="EZ137" s="189" t="s">
        <v>6776</v>
      </c>
      <c r="FA137" s="190">
        <v>44978</v>
      </c>
      <c r="FB137" s="188" t="s">
        <v>6782</v>
      </c>
      <c r="FC137" s="182">
        <v>5</v>
      </c>
      <c r="FD137" s="182" t="s">
        <v>6768</v>
      </c>
      <c r="FE137" s="182" t="s">
        <v>19</v>
      </c>
      <c r="FF137" s="182">
        <v>3</v>
      </c>
      <c r="FG137" s="182" t="s">
        <v>6781</v>
      </c>
      <c r="FH137" s="182" t="s">
        <v>6769</v>
      </c>
      <c r="FI137" s="179">
        <v>44978</v>
      </c>
      <c r="FJ137" s="188" t="s">
        <v>5887</v>
      </c>
      <c r="FK137" s="189" t="s">
        <v>14</v>
      </c>
      <c r="FL137" s="189" t="s">
        <v>828</v>
      </c>
      <c r="FM137" s="189" t="s">
        <v>14</v>
      </c>
      <c r="FN137" s="189" t="s">
        <v>14</v>
      </c>
      <c r="FO137" s="189" t="s">
        <v>5849</v>
      </c>
      <c r="FP137" s="186" t="s">
        <v>14</v>
      </c>
      <c r="FQ137" s="187">
        <v>44965</v>
      </c>
      <c r="FR137" s="188" t="s">
        <v>5888</v>
      </c>
      <c r="FS137" s="182" t="s">
        <v>14</v>
      </c>
      <c r="FT137" s="182" t="s">
        <v>828</v>
      </c>
      <c r="FU137" s="182" t="s">
        <v>14</v>
      </c>
      <c r="FV137" s="182" t="s">
        <v>14</v>
      </c>
      <c r="FW137" s="182" t="s">
        <v>5849</v>
      </c>
      <c r="FX137" s="182" t="s">
        <v>14</v>
      </c>
      <c r="FY137" s="179">
        <v>44965</v>
      </c>
      <c r="FZ137" s="189" t="s">
        <v>5754</v>
      </c>
      <c r="GA137" s="189">
        <v>1</v>
      </c>
      <c r="GB137" s="189" t="s">
        <v>2699</v>
      </c>
      <c r="GC137" s="189" t="s">
        <v>30</v>
      </c>
      <c r="GD137" s="189">
        <v>2</v>
      </c>
      <c r="GE137" s="189" t="s">
        <v>14</v>
      </c>
      <c r="GF137" s="189" t="s">
        <v>14</v>
      </c>
      <c r="GG137" s="190">
        <v>44964</v>
      </c>
      <c r="GH137" s="188" t="s">
        <v>5760</v>
      </c>
      <c r="GI137" s="182">
        <v>3</v>
      </c>
      <c r="GJ137" s="182" t="s">
        <v>2699</v>
      </c>
      <c r="GK137" s="182" t="s">
        <v>30</v>
      </c>
      <c r="GL137" s="182">
        <v>2</v>
      </c>
      <c r="GM137" s="182" t="s">
        <v>14</v>
      </c>
      <c r="GN137" s="182" t="s">
        <v>14</v>
      </c>
      <c r="GO137" s="179">
        <v>44964</v>
      </c>
      <c r="GP137" s="189" t="s">
        <v>5755</v>
      </c>
      <c r="GQ137" s="189">
        <v>2</v>
      </c>
      <c r="GR137" s="189" t="s">
        <v>2699</v>
      </c>
      <c r="GS137" s="189" t="s">
        <v>30</v>
      </c>
      <c r="GT137" s="189">
        <v>2</v>
      </c>
      <c r="GU137" s="189" t="s">
        <v>14</v>
      </c>
      <c r="GV137" s="189" t="s">
        <v>14</v>
      </c>
      <c r="GW137" s="190">
        <v>44964</v>
      </c>
      <c r="GX137" s="188" t="s">
        <v>5761</v>
      </c>
      <c r="GY137" s="182">
        <v>3</v>
      </c>
      <c r="GZ137" s="182" t="s">
        <v>2699</v>
      </c>
      <c r="HA137" s="182" t="s">
        <v>30</v>
      </c>
      <c r="HB137" s="182">
        <v>2</v>
      </c>
      <c r="HC137" s="182" t="s">
        <v>14</v>
      </c>
      <c r="HD137" s="182" t="s">
        <v>14</v>
      </c>
      <c r="HE137" s="179">
        <v>44964</v>
      </c>
      <c r="HF137" s="189" t="s">
        <v>5753</v>
      </c>
      <c r="HG137" s="189">
        <v>0</v>
      </c>
      <c r="HH137" s="189" t="s">
        <v>2699</v>
      </c>
      <c r="HI137" s="189" t="s">
        <v>30</v>
      </c>
      <c r="HJ137" s="189">
        <v>2</v>
      </c>
      <c r="HK137" s="189" t="s">
        <v>14</v>
      </c>
      <c r="HL137" s="189" t="s">
        <v>14</v>
      </c>
      <c r="HM137" s="190">
        <v>44964</v>
      </c>
      <c r="HN137" s="188" t="s">
        <v>5759</v>
      </c>
      <c r="HO137" s="182">
        <v>2</v>
      </c>
      <c r="HP137" s="182" t="s">
        <v>2699</v>
      </c>
      <c r="HQ137" s="182" t="s">
        <v>30</v>
      </c>
      <c r="HR137" s="182">
        <v>2</v>
      </c>
      <c r="HS137" s="182" t="s">
        <v>14</v>
      </c>
      <c r="HT137" s="182" t="s">
        <v>14</v>
      </c>
      <c r="HU137" s="179">
        <v>44964</v>
      </c>
      <c r="HV137" s="189" t="s">
        <v>5756</v>
      </c>
      <c r="HW137" s="189">
        <v>3</v>
      </c>
      <c r="HX137" s="189" t="s">
        <v>2699</v>
      </c>
      <c r="HY137" s="189" t="s">
        <v>30</v>
      </c>
      <c r="HZ137" s="189">
        <v>2</v>
      </c>
      <c r="IA137" s="189" t="s">
        <v>14</v>
      </c>
      <c r="IB137" s="189" t="s">
        <v>14</v>
      </c>
      <c r="IC137" s="190">
        <v>44964</v>
      </c>
      <c r="ID137" s="188" t="s">
        <v>5758</v>
      </c>
      <c r="IE137" s="182">
        <v>2</v>
      </c>
      <c r="IF137" s="182" t="s">
        <v>2699</v>
      </c>
      <c r="IG137" s="182" t="s">
        <v>30</v>
      </c>
      <c r="IH137" s="182">
        <v>2</v>
      </c>
      <c r="II137" s="182" t="s">
        <v>14</v>
      </c>
      <c r="IJ137" s="182" t="s">
        <v>14</v>
      </c>
      <c r="IK137" s="179">
        <v>44964</v>
      </c>
      <c r="IL137" s="189" t="s">
        <v>5757</v>
      </c>
      <c r="IM137" s="189">
        <v>3</v>
      </c>
      <c r="IN137" s="189" t="s">
        <v>2699</v>
      </c>
      <c r="IO137" s="189" t="s">
        <v>30</v>
      </c>
      <c r="IP137" s="189">
        <v>2</v>
      </c>
      <c r="IQ137" s="189" t="s">
        <v>14</v>
      </c>
      <c r="IR137" s="189" t="s">
        <v>14</v>
      </c>
      <c r="IS137" s="190">
        <v>44964</v>
      </c>
    </row>
    <row r="138" spans="1:253" s="283" customFormat="1" ht="12.95" customHeight="1" x14ac:dyDescent="0.2">
      <c r="A138" s="283" t="s">
        <v>1235</v>
      </c>
      <c r="B138" s="283" t="s">
        <v>9289</v>
      </c>
      <c r="C138" s="283" t="s">
        <v>1236</v>
      </c>
      <c r="D138" s="283" t="s">
        <v>443</v>
      </c>
      <c r="E138" s="283" t="s">
        <v>8965</v>
      </c>
      <c r="F138" s="283" t="s">
        <v>2052</v>
      </c>
      <c r="G138" s="177">
        <v>18315000</v>
      </c>
      <c r="H138" s="178" t="s">
        <v>2049</v>
      </c>
      <c r="I138" s="178" t="s">
        <v>30</v>
      </c>
      <c r="J138" s="178">
        <v>2</v>
      </c>
      <c r="K138" s="178" t="s">
        <v>2051</v>
      </c>
      <c r="L138" s="178" t="s">
        <v>2050</v>
      </c>
      <c r="M138" s="179">
        <v>44769</v>
      </c>
      <c r="N138" s="193" t="s">
        <v>1247</v>
      </c>
      <c r="O138" s="180">
        <v>1259200</v>
      </c>
      <c r="P138" s="180" t="s">
        <v>1244</v>
      </c>
      <c r="Q138" s="180" t="s">
        <v>74</v>
      </c>
      <c r="R138" s="180">
        <v>1</v>
      </c>
      <c r="S138" s="180" t="s">
        <v>1246</v>
      </c>
      <c r="T138" s="180" t="s">
        <v>1245</v>
      </c>
      <c r="U138" s="181">
        <v>44187</v>
      </c>
      <c r="V138" s="193" t="s">
        <v>1357</v>
      </c>
      <c r="W138" s="178">
        <v>16797000</v>
      </c>
      <c r="X138" s="178" t="s">
        <v>1354</v>
      </c>
      <c r="Y138" s="178" t="s">
        <v>30</v>
      </c>
      <c r="Z138" s="178">
        <v>2</v>
      </c>
      <c r="AA138" s="178" t="s">
        <v>1356</v>
      </c>
      <c r="AB138" s="178" t="s">
        <v>1355</v>
      </c>
      <c r="AC138" s="179">
        <v>44281</v>
      </c>
      <c r="AD138" s="193" t="s">
        <v>1254</v>
      </c>
      <c r="AE138" s="186">
        <v>7607000</v>
      </c>
      <c r="AF138" s="186" t="s">
        <v>1248</v>
      </c>
      <c r="AG138" s="186" t="s">
        <v>19</v>
      </c>
      <c r="AH138" s="186">
        <v>3</v>
      </c>
      <c r="AI138" s="186" t="s">
        <v>1253</v>
      </c>
      <c r="AJ138" s="186" t="s">
        <v>1252</v>
      </c>
      <c r="AK138" s="187">
        <v>44187</v>
      </c>
      <c r="AL138" s="193" t="s">
        <v>8471</v>
      </c>
      <c r="AM138" s="178">
        <v>1082000</v>
      </c>
      <c r="AN138" s="178" t="s">
        <v>8468</v>
      </c>
      <c r="AO138" s="178" t="s">
        <v>2025</v>
      </c>
      <c r="AP138" s="178">
        <v>2</v>
      </c>
      <c r="AQ138" s="178" t="s">
        <v>8470</v>
      </c>
      <c r="AR138" s="178" t="s">
        <v>8469</v>
      </c>
      <c r="AS138" s="179">
        <v>44985</v>
      </c>
      <c r="AT138" s="194" t="s">
        <v>1243</v>
      </c>
      <c r="AU138" s="186" t="s">
        <v>14</v>
      </c>
      <c r="AV138" s="186" t="s">
        <v>14</v>
      </c>
      <c r="AW138" s="186" t="s">
        <v>19</v>
      </c>
      <c r="AX138" s="186">
        <v>3</v>
      </c>
      <c r="AY138" s="186" t="s">
        <v>14</v>
      </c>
      <c r="AZ138" s="186" t="s">
        <v>14</v>
      </c>
      <c r="BA138" s="187">
        <v>44187</v>
      </c>
      <c r="BB138" s="193" t="s">
        <v>1242</v>
      </c>
      <c r="BC138" s="178" t="s">
        <v>14</v>
      </c>
      <c r="BD138" s="178" t="s">
        <v>14</v>
      </c>
      <c r="BE138" s="178" t="s">
        <v>19</v>
      </c>
      <c r="BF138" s="178">
        <v>3</v>
      </c>
      <c r="BG138" s="178" t="s">
        <v>14</v>
      </c>
      <c r="BH138" s="178" t="s">
        <v>14</v>
      </c>
      <c r="BI138" s="179">
        <v>44187</v>
      </c>
      <c r="BJ138" s="194" t="s">
        <v>8473</v>
      </c>
      <c r="BK138" s="194">
        <v>242</v>
      </c>
      <c r="BL138" s="194" t="s">
        <v>8414</v>
      </c>
      <c r="BM138" s="194" t="s">
        <v>2025</v>
      </c>
      <c r="BN138" s="194">
        <v>2</v>
      </c>
      <c r="BO138" s="194" t="s">
        <v>8472</v>
      </c>
      <c r="BP138" s="186" t="s">
        <v>8365</v>
      </c>
      <c r="BQ138" s="195">
        <v>44985</v>
      </c>
      <c r="BR138" s="193" t="s">
        <v>1237</v>
      </c>
      <c r="BS138" s="196" t="s">
        <v>14</v>
      </c>
      <c r="BT138" s="196" t="s">
        <v>14</v>
      </c>
      <c r="BU138" s="196" t="s">
        <v>19</v>
      </c>
      <c r="BV138" s="196">
        <v>3</v>
      </c>
      <c r="BW138" s="196" t="s">
        <v>14</v>
      </c>
      <c r="BX138" s="196" t="s">
        <v>14</v>
      </c>
      <c r="BY138" s="179">
        <v>44187</v>
      </c>
      <c r="BZ138" s="194" t="s">
        <v>1238</v>
      </c>
      <c r="CA138" s="194" t="s">
        <v>14</v>
      </c>
      <c r="CB138" s="194" t="s">
        <v>14</v>
      </c>
      <c r="CC138" s="194" t="s">
        <v>19</v>
      </c>
      <c r="CD138" s="194">
        <v>3</v>
      </c>
      <c r="CE138" s="194" t="s">
        <v>14</v>
      </c>
      <c r="CF138" s="194" t="s">
        <v>14</v>
      </c>
      <c r="CG138" s="195">
        <v>44187</v>
      </c>
      <c r="CH138" s="193" t="s">
        <v>10122</v>
      </c>
      <c r="CI138" s="194" t="e">
        <v>#N/A</v>
      </c>
      <c r="CJ138" s="194" t="e">
        <v>#N/A</v>
      </c>
      <c r="CK138" s="194" t="e">
        <v>#N/A</v>
      </c>
      <c r="CL138" s="194" t="e">
        <v>#N/A</v>
      </c>
      <c r="CM138" s="194" t="e">
        <v>#N/A</v>
      </c>
      <c r="CN138" s="194" t="e">
        <v>#N/A</v>
      </c>
      <c r="CO138" s="197" t="e">
        <v>#N/A</v>
      </c>
      <c r="CP138" s="194" t="s">
        <v>1241</v>
      </c>
      <c r="CQ138" s="196" t="s">
        <v>14</v>
      </c>
      <c r="CR138" s="196" t="s">
        <v>14</v>
      </c>
      <c r="CS138" s="196" t="s">
        <v>19</v>
      </c>
      <c r="CT138" s="196">
        <v>3</v>
      </c>
      <c r="CU138" s="196" t="s">
        <v>14</v>
      </c>
      <c r="CV138" s="196" t="s">
        <v>14</v>
      </c>
      <c r="CW138" s="179">
        <v>44187</v>
      </c>
      <c r="CX138" s="194" t="s">
        <v>2055</v>
      </c>
      <c r="CY138" s="186">
        <v>6150000</v>
      </c>
      <c r="CZ138" s="186" t="s">
        <v>2053</v>
      </c>
      <c r="DA138" s="186" t="s">
        <v>19</v>
      </c>
      <c r="DB138" s="186">
        <v>3</v>
      </c>
      <c r="DC138" s="186" t="s">
        <v>2056</v>
      </c>
      <c r="DD138" s="186" t="s">
        <v>2054</v>
      </c>
      <c r="DE138" s="192">
        <v>44769</v>
      </c>
      <c r="DF138" s="193" t="s">
        <v>1251</v>
      </c>
      <c r="DG138" s="178">
        <v>9175000</v>
      </c>
      <c r="DH138" s="196" t="s">
        <v>1248</v>
      </c>
      <c r="DI138" s="196" t="s">
        <v>19</v>
      </c>
      <c r="DJ138" s="196">
        <v>3</v>
      </c>
      <c r="DK138" s="196" t="s">
        <v>1250</v>
      </c>
      <c r="DL138" s="196" t="s">
        <v>1249</v>
      </c>
      <c r="DM138" s="179">
        <v>44187</v>
      </c>
      <c r="DN138" s="194" t="s">
        <v>1257</v>
      </c>
      <c r="DO138" s="186">
        <v>1207000</v>
      </c>
      <c r="DP138" s="194" t="s">
        <v>1248</v>
      </c>
      <c r="DQ138" s="194" t="s">
        <v>19</v>
      </c>
      <c r="DR138" s="194">
        <v>3</v>
      </c>
      <c r="DS138" s="194" t="s">
        <v>1250</v>
      </c>
      <c r="DT138" s="194" t="s">
        <v>1249</v>
      </c>
      <c r="DU138" s="195">
        <v>44187</v>
      </c>
      <c r="DV138" s="193" t="s">
        <v>2057</v>
      </c>
      <c r="DW138" s="178">
        <v>715000</v>
      </c>
      <c r="DX138" s="196" t="s">
        <v>2053</v>
      </c>
      <c r="DY138" s="196" t="s">
        <v>19</v>
      </c>
      <c r="DZ138" s="196">
        <v>3</v>
      </c>
      <c r="EA138" s="196" t="s">
        <v>2056</v>
      </c>
      <c r="EB138" s="196" t="s">
        <v>2054</v>
      </c>
      <c r="EC138" s="179">
        <v>44769</v>
      </c>
      <c r="ED138" s="194" t="s">
        <v>2059</v>
      </c>
      <c r="EE138" s="186">
        <v>1910000</v>
      </c>
      <c r="EF138" s="194" t="s">
        <v>2053</v>
      </c>
      <c r="EG138" s="194" t="s">
        <v>19</v>
      </c>
      <c r="EH138" s="194">
        <v>3</v>
      </c>
      <c r="EI138" s="194" t="s">
        <v>2058</v>
      </c>
      <c r="EJ138" s="194" t="s">
        <v>2054</v>
      </c>
      <c r="EK138" s="195">
        <v>44769</v>
      </c>
      <c r="EL138" s="193" t="s">
        <v>2061</v>
      </c>
      <c r="EM138" s="178">
        <v>3525000</v>
      </c>
      <c r="EN138" s="196" t="s">
        <v>2053</v>
      </c>
      <c r="EO138" s="196" t="s">
        <v>19</v>
      </c>
      <c r="EP138" s="196">
        <v>3</v>
      </c>
      <c r="EQ138" s="196" t="s">
        <v>2060</v>
      </c>
      <c r="ER138" s="196" t="s">
        <v>2054</v>
      </c>
      <c r="ES138" s="179">
        <v>44769</v>
      </c>
      <c r="ET138" s="194" t="s">
        <v>8474</v>
      </c>
      <c r="EU138" s="194">
        <v>242</v>
      </c>
      <c r="EV138" s="194" t="s">
        <v>8414</v>
      </c>
      <c r="EW138" s="194" t="s">
        <v>2025</v>
      </c>
      <c r="EX138" s="194">
        <v>2</v>
      </c>
      <c r="EY138" s="194" t="s">
        <v>8417</v>
      </c>
      <c r="EZ138" s="194" t="s">
        <v>8365</v>
      </c>
      <c r="FA138" s="195">
        <v>44985</v>
      </c>
      <c r="FB138" s="193" t="s">
        <v>1240</v>
      </c>
      <c r="FC138" s="196">
        <v>5</v>
      </c>
      <c r="FD138" s="196" t="s">
        <v>14</v>
      </c>
      <c r="FE138" s="196" t="s">
        <v>74</v>
      </c>
      <c r="FF138" s="196">
        <v>1</v>
      </c>
      <c r="FG138" s="196" t="s">
        <v>1239</v>
      </c>
      <c r="FH138" s="196" t="s">
        <v>14</v>
      </c>
      <c r="FI138" s="179">
        <v>44187</v>
      </c>
      <c r="FJ138" s="193" t="s">
        <v>1255</v>
      </c>
      <c r="FK138" s="194" t="s">
        <v>14</v>
      </c>
      <c r="FL138" s="194" t="s">
        <v>14</v>
      </c>
      <c r="FM138" s="194" t="s">
        <v>19</v>
      </c>
      <c r="FN138" s="194">
        <v>3</v>
      </c>
      <c r="FO138" s="194" t="s">
        <v>14</v>
      </c>
      <c r="FP138" s="186" t="s">
        <v>14</v>
      </c>
      <c r="FQ138" s="187">
        <v>44187</v>
      </c>
      <c r="FR138" s="193" t="s">
        <v>1256</v>
      </c>
      <c r="FS138" s="196" t="s">
        <v>14</v>
      </c>
      <c r="FT138" s="196" t="s">
        <v>14</v>
      </c>
      <c r="FU138" s="196" t="s">
        <v>19</v>
      </c>
      <c r="FV138" s="196">
        <v>3</v>
      </c>
      <c r="FW138" s="196" t="s">
        <v>14</v>
      </c>
      <c r="FX138" s="196" t="s">
        <v>14</v>
      </c>
      <c r="FY138" s="179">
        <v>44187</v>
      </c>
      <c r="FZ138" s="194" t="s">
        <v>3464</v>
      </c>
      <c r="GA138" s="194">
        <v>1</v>
      </c>
      <c r="GB138" s="194" t="s">
        <v>2699</v>
      </c>
      <c r="GC138" s="194" t="s">
        <v>30</v>
      </c>
      <c r="GD138" s="194">
        <v>2</v>
      </c>
      <c r="GE138" s="194" t="s">
        <v>14</v>
      </c>
      <c r="GF138" s="194" t="s">
        <v>14</v>
      </c>
      <c r="GG138" s="195">
        <v>44863</v>
      </c>
      <c r="GH138" s="193" t="s">
        <v>3470</v>
      </c>
      <c r="GI138" s="196">
        <v>3</v>
      </c>
      <c r="GJ138" s="196" t="s">
        <v>2699</v>
      </c>
      <c r="GK138" s="196" t="s">
        <v>30</v>
      </c>
      <c r="GL138" s="196">
        <v>2</v>
      </c>
      <c r="GM138" s="196" t="s">
        <v>14</v>
      </c>
      <c r="GN138" s="196" t="s">
        <v>14</v>
      </c>
      <c r="GO138" s="179">
        <v>44863</v>
      </c>
      <c r="GP138" s="194" t="s">
        <v>3465</v>
      </c>
      <c r="GQ138" s="194">
        <v>2</v>
      </c>
      <c r="GR138" s="194" t="s">
        <v>2699</v>
      </c>
      <c r="GS138" s="194" t="s">
        <v>30</v>
      </c>
      <c r="GT138" s="194">
        <v>2</v>
      </c>
      <c r="GU138" s="194" t="s">
        <v>14</v>
      </c>
      <c r="GV138" s="194" t="s">
        <v>14</v>
      </c>
      <c r="GW138" s="195">
        <v>44863</v>
      </c>
      <c r="GX138" s="193" t="s">
        <v>3471</v>
      </c>
      <c r="GY138" s="196">
        <v>0</v>
      </c>
      <c r="GZ138" s="196" t="s">
        <v>2699</v>
      </c>
      <c r="HA138" s="196" t="s">
        <v>30</v>
      </c>
      <c r="HB138" s="196">
        <v>2</v>
      </c>
      <c r="HC138" s="196" t="s">
        <v>14</v>
      </c>
      <c r="HD138" s="196" t="s">
        <v>14</v>
      </c>
      <c r="HE138" s="179">
        <v>44863</v>
      </c>
      <c r="HF138" s="194" t="s">
        <v>3463</v>
      </c>
      <c r="HG138" s="194">
        <v>2</v>
      </c>
      <c r="HH138" s="194" t="s">
        <v>2699</v>
      </c>
      <c r="HI138" s="194" t="s">
        <v>30</v>
      </c>
      <c r="HJ138" s="194">
        <v>2</v>
      </c>
      <c r="HK138" s="194" t="s">
        <v>14</v>
      </c>
      <c r="HL138" s="194" t="s">
        <v>14</v>
      </c>
      <c r="HM138" s="195">
        <v>44863</v>
      </c>
      <c r="HN138" s="193" t="s">
        <v>3469</v>
      </c>
      <c r="HO138" s="196">
        <v>3</v>
      </c>
      <c r="HP138" s="196" t="s">
        <v>2699</v>
      </c>
      <c r="HQ138" s="196" t="s">
        <v>30</v>
      </c>
      <c r="HR138" s="196">
        <v>2</v>
      </c>
      <c r="HS138" s="196" t="s">
        <v>14</v>
      </c>
      <c r="HT138" s="196" t="s">
        <v>14</v>
      </c>
      <c r="HU138" s="179">
        <v>44863</v>
      </c>
      <c r="HV138" s="194" t="s">
        <v>3466</v>
      </c>
      <c r="HW138" s="194">
        <v>3</v>
      </c>
      <c r="HX138" s="194" t="s">
        <v>2699</v>
      </c>
      <c r="HY138" s="194" t="s">
        <v>30</v>
      </c>
      <c r="HZ138" s="194">
        <v>2</v>
      </c>
      <c r="IA138" s="194" t="s">
        <v>14</v>
      </c>
      <c r="IB138" s="194" t="s">
        <v>14</v>
      </c>
      <c r="IC138" s="195">
        <v>44863</v>
      </c>
      <c r="ID138" s="193" t="s">
        <v>3468</v>
      </c>
      <c r="IE138" s="196">
        <v>2</v>
      </c>
      <c r="IF138" s="196" t="s">
        <v>2699</v>
      </c>
      <c r="IG138" s="196" t="s">
        <v>30</v>
      </c>
      <c r="IH138" s="196">
        <v>2</v>
      </c>
      <c r="II138" s="196" t="s">
        <v>14</v>
      </c>
      <c r="IJ138" s="196" t="s">
        <v>14</v>
      </c>
      <c r="IK138" s="179">
        <v>44863</v>
      </c>
      <c r="IL138" s="194" t="s">
        <v>3467</v>
      </c>
      <c r="IM138" s="194">
        <v>3</v>
      </c>
      <c r="IN138" s="194" t="s">
        <v>2699</v>
      </c>
      <c r="IO138" s="194" t="s">
        <v>30</v>
      </c>
      <c r="IP138" s="194">
        <v>2</v>
      </c>
      <c r="IQ138" s="194" t="s">
        <v>14</v>
      </c>
      <c r="IR138" s="194" t="s">
        <v>14</v>
      </c>
      <c r="IS138" s="195">
        <v>44863</v>
      </c>
    </row>
    <row r="139" spans="1:253" s="283" customFormat="1" ht="12.95" customHeight="1" x14ac:dyDescent="0.2">
      <c r="A139" s="283" t="s">
        <v>441</v>
      </c>
      <c r="B139" s="283" t="s">
        <v>9302</v>
      </c>
      <c r="C139" s="283" t="s">
        <v>442</v>
      </c>
      <c r="D139" s="283" t="s">
        <v>443</v>
      </c>
      <c r="E139" s="283" t="s">
        <v>8965</v>
      </c>
      <c r="F139" s="283" t="s">
        <v>2063</v>
      </c>
      <c r="G139" s="177">
        <v>18315000</v>
      </c>
      <c r="H139" s="178" t="s">
        <v>2049</v>
      </c>
      <c r="I139" s="178" t="s">
        <v>30</v>
      </c>
      <c r="J139" s="178">
        <v>2</v>
      </c>
      <c r="K139" s="178" t="s">
        <v>2051</v>
      </c>
      <c r="L139" s="178" t="s">
        <v>2062</v>
      </c>
      <c r="M139" s="179">
        <v>44769</v>
      </c>
      <c r="N139" s="188" t="s">
        <v>454</v>
      </c>
      <c r="O139" s="180">
        <v>19915</v>
      </c>
      <c r="P139" s="180" t="s">
        <v>451</v>
      </c>
      <c r="Q139" s="180" t="s">
        <v>30</v>
      </c>
      <c r="R139" s="180">
        <v>2</v>
      </c>
      <c r="S139" s="180" t="s">
        <v>453</v>
      </c>
      <c r="T139" s="180" t="s">
        <v>452</v>
      </c>
      <c r="U139" s="181">
        <v>43511</v>
      </c>
      <c r="V139" s="188" t="s">
        <v>2067</v>
      </c>
      <c r="W139" s="178">
        <v>1104000</v>
      </c>
      <c r="X139" s="178" t="s">
        <v>2064</v>
      </c>
      <c r="Y139" s="178" t="s">
        <v>30</v>
      </c>
      <c r="Z139" s="178">
        <v>2</v>
      </c>
      <c r="AA139" s="178" t="s">
        <v>2066</v>
      </c>
      <c r="AB139" s="178" t="s">
        <v>2065</v>
      </c>
      <c r="AC139" s="179">
        <v>44769</v>
      </c>
      <c r="AD139" s="188" t="s">
        <v>2069</v>
      </c>
      <c r="AE139" s="186">
        <v>827000</v>
      </c>
      <c r="AF139" s="186" t="s">
        <v>2064</v>
      </c>
      <c r="AG139" s="186" t="s">
        <v>30</v>
      </c>
      <c r="AH139" s="186">
        <v>2</v>
      </c>
      <c r="AI139" s="186" t="s">
        <v>2068</v>
      </c>
      <c r="AJ139" s="186" t="s">
        <v>2065</v>
      </c>
      <c r="AK139" s="187">
        <v>44769</v>
      </c>
      <c r="AL139" s="188" t="s">
        <v>8476</v>
      </c>
      <c r="AM139" s="178">
        <v>405000</v>
      </c>
      <c r="AN139" s="178" t="s">
        <v>8468</v>
      </c>
      <c r="AO139" s="178" t="s">
        <v>2025</v>
      </c>
      <c r="AP139" s="178">
        <v>2</v>
      </c>
      <c r="AQ139" s="178" t="s">
        <v>8475</v>
      </c>
      <c r="AR139" s="178" t="s">
        <v>8469</v>
      </c>
      <c r="AS139" s="179">
        <v>44985</v>
      </c>
      <c r="AT139" s="189" t="s">
        <v>450</v>
      </c>
      <c r="AU139" s="186" t="s">
        <v>14</v>
      </c>
      <c r="AV139" s="186">
        <v>0</v>
      </c>
      <c r="AW139" s="186" t="s">
        <v>30</v>
      </c>
      <c r="AX139" s="186">
        <v>2</v>
      </c>
      <c r="AY139" s="186" t="s">
        <v>15</v>
      </c>
      <c r="AZ139" s="186">
        <v>0</v>
      </c>
      <c r="BA139" s="187">
        <v>43511</v>
      </c>
      <c r="BB139" s="188" t="s">
        <v>449</v>
      </c>
      <c r="BC139" s="178" t="s">
        <v>14</v>
      </c>
      <c r="BD139" s="178">
        <v>0</v>
      </c>
      <c r="BE139" s="178" t="s">
        <v>30</v>
      </c>
      <c r="BF139" s="178">
        <v>2</v>
      </c>
      <c r="BG139" s="178" t="s">
        <v>15</v>
      </c>
      <c r="BH139" s="178">
        <v>0</v>
      </c>
      <c r="BI139" s="179">
        <v>43511</v>
      </c>
      <c r="BJ139" s="189" t="s">
        <v>8478</v>
      </c>
      <c r="BK139" s="189">
        <v>58</v>
      </c>
      <c r="BL139" s="189" t="s">
        <v>8414</v>
      </c>
      <c r="BM139" s="189" t="s">
        <v>2025</v>
      </c>
      <c r="BN139" s="189">
        <v>2</v>
      </c>
      <c r="BO139" s="189" t="s">
        <v>8477</v>
      </c>
      <c r="BP139" s="186" t="s">
        <v>8365</v>
      </c>
      <c r="BQ139" s="190">
        <v>44985</v>
      </c>
      <c r="BR139" s="188" t="s">
        <v>444</v>
      </c>
      <c r="BS139" s="182" t="s">
        <v>14</v>
      </c>
      <c r="BT139" s="182">
        <v>0</v>
      </c>
      <c r="BU139" s="182" t="s">
        <v>30</v>
      </c>
      <c r="BV139" s="182">
        <v>2</v>
      </c>
      <c r="BW139" s="182" t="s">
        <v>15</v>
      </c>
      <c r="BX139" s="182">
        <v>0</v>
      </c>
      <c r="BY139" s="179">
        <v>43511</v>
      </c>
      <c r="BZ139" s="189" t="s">
        <v>445</v>
      </c>
      <c r="CA139" s="189" t="s">
        <v>14</v>
      </c>
      <c r="CB139" s="189">
        <v>0</v>
      </c>
      <c r="CC139" s="189" t="s">
        <v>14</v>
      </c>
      <c r="CD139" s="189" t="s">
        <v>14</v>
      </c>
      <c r="CE139" s="189" t="s">
        <v>15</v>
      </c>
      <c r="CF139" s="189">
        <v>0</v>
      </c>
      <c r="CG139" s="190">
        <v>43511</v>
      </c>
      <c r="CH139" s="188" t="s">
        <v>10123</v>
      </c>
      <c r="CI139" s="189" t="e">
        <v>#N/A</v>
      </c>
      <c r="CJ139" s="189" t="e">
        <v>#N/A</v>
      </c>
      <c r="CK139" s="189" t="e">
        <v>#N/A</v>
      </c>
      <c r="CL139" s="189" t="e">
        <v>#N/A</v>
      </c>
      <c r="CM139" s="189" t="e">
        <v>#N/A</v>
      </c>
      <c r="CN139" s="189" t="e">
        <v>#N/A</v>
      </c>
      <c r="CO139" s="191" t="e">
        <v>#N/A</v>
      </c>
      <c r="CP139" s="189" t="s">
        <v>448</v>
      </c>
      <c r="CQ139" s="182" t="s">
        <v>14</v>
      </c>
      <c r="CR139" s="182">
        <v>0</v>
      </c>
      <c r="CS139" s="182" t="s">
        <v>30</v>
      </c>
      <c r="CT139" s="182">
        <v>2</v>
      </c>
      <c r="CU139" s="182" t="s">
        <v>15</v>
      </c>
      <c r="CV139" s="182">
        <v>0</v>
      </c>
      <c r="CW139" s="179">
        <v>43511</v>
      </c>
      <c r="CX139" s="189" t="s">
        <v>2070</v>
      </c>
      <c r="CY139" s="186">
        <v>827000</v>
      </c>
      <c r="CZ139" s="186" t="s">
        <v>2053</v>
      </c>
      <c r="DA139" s="186" t="s">
        <v>19</v>
      </c>
      <c r="DB139" s="186">
        <v>3</v>
      </c>
      <c r="DC139" s="186" t="s">
        <v>2075</v>
      </c>
      <c r="DD139" s="186" t="s">
        <v>997</v>
      </c>
      <c r="DE139" s="192">
        <v>44769</v>
      </c>
      <c r="DF139" s="188" t="s">
        <v>2072</v>
      </c>
      <c r="DG139" s="178">
        <v>277000</v>
      </c>
      <c r="DH139" s="182" t="s">
        <v>2053</v>
      </c>
      <c r="DI139" s="182" t="s">
        <v>19</v>
      </c>
      <c r="DJ139" s="182">
        <v>3</v>
      </c>
      <c r="DK139" s="182" t="s">
        <v>2071</v>
      </c>
      <c r="DL139" s="182" t="s">
        <v>997</v>
      </c>
      <c r="DM139" s="179">
        <v>44769</v>
      </c>
      <c r="DN139" s="189" t="s">
        <v>2074</v>
      </c>
      <c r="DO139" s="186">
        <v>0</v>
      </c>
      <c r="DP139" s="189" t="s">
        <v>2053</v>
      </c>
      <c r="DQ139" s="189" t="s">
        <v>19</v>
      </c>
      <c r="DR139" s="189">
        <v>3</v>
      </c>
      <c r="DS139" s="189" t="s">
        <v>2073</v>
      </c>
      <c r="DT139" s="189" t="s">
        <v>997</v>
      </c>
      <c r="DU139" s="190">
        <v>44769</v>
      </c>
      <c r="DV139" s="188" t="s">
        <v>2076</v>
      </c>
      <c r="DW139" s="178">
        <v>0</v>
      </c>
      <c r="DX139" s="182" t="s">
        <v>2053</v>
      </c>
      <c r="DY139" s="182" t="s">
        <v>19</v>
      </c>
      <c r="DZ139" s="182">
        <v>3</v>
      </c>
      <c r="EA139" s="182" t="s">
        <v>2075</v>
      </c>
      <c r="EB139" s="182" t="s">
        <v>997</v>
      </c>
      <c r="EC139" s="179">
        <v>44769</v>
      </c>
      <c r="ED139" s="189" t="s">
        <v>2078</v>
      </c>
      <c r="EE139" s="186">
        <v>0</v>
      </c>
      <c r="EF139" s="189" t="s">
        <v>2053</v>
      </c>
      <c r="EG139" s="189" t="s">
        <v>19</v>
      </c>
      <c r="EH139" s="189">
        <v>3</v>
      </c>
      <c r="EI139" s="189" t="s">
        <v>2077</v>
      </c>
      <c r="EJ139" s="189" t="s">
        <v>997</v>
      </c>
      <c r="EK139" s="190">
        <v>44769</v>
      </c>
      <c r="EL139" s="188" t="s">
        <v>2080</v>
      </c>
      <c r="EM139" s="178">
        <v>827000</v>
      </c>
      <c r="EN139" s="182" t="s">
        <v>2053</v>
      </c>
      <c r="EO139" s="182" t="s">
        <v>19</v>
      </c>
      <c r="EP139" s="182">
        <v>3</v>
      </c>
      <c r="EQ139" s="182" t="s">
        <v>2079</v>
      </c>
      <c r="ER139" s="182" t="s">
        <v>997</v>
      </c>
      <c r="ES139" s="179">
        <v>44769</v>
      </c>
      <c r="ET139" s="189" t="s">
        <v>8480</v>
      </c>
      <c r="EU139" s="189">
        <v>242</v>
      </c>
      <c r="EV139" s="189" t="s">
        <v>8414</v>
      </c>
      <c r="EW139" s="189" t="s">
        <v>2025</v>
      </c>
      <c r="EX139" s="189">
        <v>2</v>
      </c>
      <c r="EY139" s="189" t="s">
        <v>8479</v>
      </c>
      <c r="EZ139" s="189" t="s">
        <v>8365</v>
      </c>
      <c r="FA139" s="190">
        <v>44985</v>
      </c>
      <c r="FB139" s="188" t="s">
        <v>447</v>
      </c>
      <c r="FC139" s="182">
        <v>5</v>
      </c>
      <c r="FD139" s="182">
        <v>0</v>
      </c>
      <c r="FE139" s="182" t="s">
        <v>30</v>
      </c>
      <c r="FF139" s="182">
        <v>2</v>
      </c>
      <c r="FG139" s="182" t="s">
        <v>446</v>
      </c>
      <c r="FH139" s="182">
        <v>0</v>
      </c>
      <c r="FI139" s="179">
        <v>43511</v>
      </c>
      <c r="FJ139" s="188" t="s">
        <v>455</v>
      </c>
      <c r="FK139" s="189" t="s">
        <v>14</v>
      </c>
      <c r="FL139" s="189">
        <v>0</v>
      </c>
      <c r="FM139" s="189" t="s">
        <v>30</v>
      </c>
      <c r="FN139" s="189">
        <v>2</v>
      </c>
      <c r="FO139" s="189">
        <v>0</v>
      </c>
      <c r="FP139" s="186">
        <v>0</v>
      </c>
      <c r="FQ139" s="187">
        <v>43511</v>
      </c>
      <c r="FR139" s="188" t="s">
        <v>456</v>
      </c>
      <c r="FS139" s="182" t="s">
        <v>14</v>
      </c>
      <c r="FT139" s="182">
        <v>0</v>
      </c>
      <c r="FU139" s="182" t="s">
        <v>30</v>
      </c>
      <c r="FV139" s="182">
        <v>2</v>
      </c>
      <c r="FW139" s="182">
        <v>0</v>
      </c>
      <c r="FX139" s="182">
        <v>0</v>
      </c>
      <c r="FY139" s="179">
        <v>43511</v>
      </c>
      <c r="FZ139" s="189" t="s">
        <v>3473</v>
      </c>
      <c r="GA139" s="189">
        <v>1</v>
      </c>
      <c r="GB139" s="189" t="s">
        <v>2699</v>
      </c>
      <c r="GC139" s="189" t="s">
        <v>30</v>
      </c>
      <c r="GD139" s="189">
        <v>2</v>
      </c>
      <c r="GE139" s="189" t="s">
        <v>14</v>
      </c>
      <c r="GF139" s="189" t="s">
        <v>14</v>
      </c>
      <c r="GG139" s="190">
        <v>44863</v>
      </c>
      <c r="GH139" s="188" t="s">
        <v>3479</v>
      </c>
      <c r="GI139" s="182">
        <v>3</v>
      </c>
      <c r="GJ139" s="182" t="s">
        <v>2699</v>
      </c>
      <c r="GK139" s="182" t="s">
        <v>30</v>
      </c>
      <c r="GL139" s="182">
        <v>2</v>
      </c>
      <c r="GM139" s="182" t="s">
        <v>14</v>
      </c>
      <c r="GN139" s="182" t="s">
        <v>14</v>
      </c>
      <c r="GO139" s="179">
        <v>44863</v>
      </c>
      <c r="GP139" s="189" t="s">
        <v>3474</v>
      </c>
      <c r="GQ139" s="189">
        <v>2</v>
      </c>
      <c r="GR139" s="189" t="s">
        <v>2699</v>
      </c>
      <c r="GS139" s="189" t="s">
        <v>30</v>
      </c>
      <c r="GT139" s="189">
        <v>2</v>
      </c>
      <c r="GU139" s="189" t="s">
        <v>14</v>
      </c>
      <c r="GV139" s="189" t="s">
        <v>14</v>
      </c>
      <c r="GW139" s="190">
        <v>44863</v>
      </c>
      <c r="GX139" s="188" t="s">
        <v>3480</v>
      </c>
      <c r="GY139" s="182">
        <v>0</v>
      </c>
      <c r="GZ139" s="182" t="s">
        <v>2699</v>
      </c>
      <c r="HA139" s="182" t="s">
        <v>30</v>
      </c>
      <c r="HB139" s="182">
        <v>2</v>
      </c>
      <c r="HC139" s="182" t="s">
        <v>14</v>
      </c>
      <c r="HD139" s="182" t="s">
        <v>14</v>
      </c>
      <c r="HE139" s="179">
        <v>44863</v>
      </c>
      <c r="HF139" s="189" t="s">
        <v>3472</v>
      </c>
      <c r="HG139" s="189">
        <v>2</v>
      </c>
      <c r="HH139" s="189" t="s">
        <v>2699</v>
      </c>
      <c r="HI139" s="189" t="s">
        <v>30</v>
      </c>
      <c r="HJ139" s="189">
        <v>2</v>
      </c>
      <c r="HK139" s="189" t="s">
        <v>14</v>
      </c>
      <c r="HL139" s="189" t="s">
        <v>14</v>
      </c>
      <c r="HM139" s="190">
        <v>44863</v>
      </c>
      <c r="HN139" s="188" t="s">
        <v>3478</v>
      </c>
      <c r="HO139" s="182">
        <v>3</v>
      </c>
      <c r="HP139" s="182" t="s">
        <v>2699</v>
      </c>
      <c r="HQ139" s="182" t="s">
        <v>30</v>
      </c>
      <c r="HR139" s="182">
        <v>2</v>
      </c>
      <c r="HS139" s="182" t="s">
        <v>14</v>
      </c>
      <c r="HT139" s="182" t="s">
        <v>14</v>
      </c>
      <c r="HU139" s="179">
        <v>44863</v>
      </c>
      <c r="HV139" s="189" t="s">
        <v>3475</v>
      </c>
      <c r="HW139" s="189">
        <v>3</v>
      </c>
      <c r="HX139" s="189" t="s">
        <v>2699</v>
      </c>
      <c r="HY139" s="189" t="s">
        <v>30</v>
      </c>
      <c r="HZ139" s="189">
        <v>2</v>
      </c>
      <c r="IA139" s="189" t="s">
        <v>14</v>
      </c>
      <c r="IB139" s="189" t="s">
        <v>14</v>
      </c>
      <c r="IC139" s="190">
        <v>44863</v>
      </c>
      <c r="ID139" s="188" t="s">
        <v>3477</v>
      </c>
      <c r="IE139" s="182">
        <v>2</v>
      </c>
      <c r="IF139" s="182" t="s">
        <v>2699</v>
      </c>
      <c r="IG139" s="182" t="s">
        <v>30</v>
      </c>
      <c r="IH139" s="182">
        <v>2</v>
      </c>
      <c r="II139" s="182" t="s">
        <v>14</v>
      </c>
      <c r="IJ139" s="182" t="s">
        <v>14</v>
      </c>
      <c r="IK139" s="179">
        <v>44863</v>
      </c>
      <c r="IL139" s="189" t="s">
        <v>3476</v>
      </c>
      <c r="IM139" s="189">
        <v>3</v>
      </c>
      <c r="IN139" s="189" t="s">
        <v>2699</v>
      </c>
      <c r="IO139" s="189" t="s">
        <v>30</v>
      </c>
      <c r="IP139" s="189">
        <v>2</v>
      </c>
      <c r="IQ139" s="189" t="s">
        <v>14</v>
      </c>
      <c r="IR139" s="189" t="s">
        <v>14</v>
      </c>
      <c r="IS139" s="190">
        <v>44863</v>
      </c>
    </row>
    <row r="140" spans="1:253" s="283" customFormat="1" ht="12.95" customHeight="1" x14ac:dyDescent="0.2">
      <c r="A140" s="283" t="s">
        <v>457</v>
      </c>
      <c r="B140" s="283" t="s">
        <v>9316</v>
      </c>
      <c r="C140" s="283" t="s">
        <v>458</v>
      </c>
      <c r="D140" s="283" t="s">
        <v>443</v>
      </c>
      <c r="E140" s="283" t="s">
        <v>8965</v>
      </c>
      <c r="F140" s="283" t="s">
        <v>2082</v>
      </c>
      <c r="G140" s="177">
        <v>18315000</v>
      </c>
      <c r="H140" s="178" t="s">
        <v>2081</v>
      </c>
      <c r="I140" s="178" t="s">
        <v>30</v>
      </c>
      <c r="J140" s="178">
        <v>2</v>
      </c>
      <c r="K140" s="178" t="s">
        <v>2051</v>
      </c>
      <c r="L140" s="178" t="s">
        <v>2050</v>
      </c>
      <c r="M140" s="179">
        <v>44769</v>
      </c>
      <c r="N140" s="188" t="s">
        <v>991</v>
      </c>
      <c r="O140" s="180">
        <v>154623</v>
      </c>
      <c r="P140" s="180" t="s">
        <v>988</v>
      </c>
      <c r="Q140" s="180" t="s">
        <v>30</v>
      </c>
      <c r="R140" s="180">
        <v>2</v>
      </c>
      <c r="S140" s="180" t="s">
        <v>990</v>
      </c>
      <c r="T140" s="180" t="s">
        <v>989</v>
      </c>
      <c r="U140" s="181">
        <v>43914</v>
      </c>
      <c r="V140" s="188" t="s">
        <v>2238</v>
      </c>
      <c r="W140" s="178">
        <v>3187000</v>
      </c>
      <c r="X140" s="178" t="s">
        <v>2083</v>
      </c>
      <c r="Y140" s="178" t="s">
        <v>2025</v>
      </c>
      <c r="Z140" s="178">
        <v>2</v>
      </c>
      <c r="AA140" s="178" t="s">
        <v>2237</v>
      </c>
      <c r="AB140" s="178" t="s">
        <v>2084</v>
      </c>
      <c r="AC140" s="179">
        <v>44774</v>
      </c>
      <c r="AD140" s="188" t="s">
        <v>2240</v>
      </c>
      <c r="AE140" s="186">
        <v>1248000</v>
      </c>
      <c r="AF140" s="186" t="s">
        <v>2083</v>
      </c>
      <c r="AG140" s="186" t="s">
        <v>2025</v>
      </c>
      <c r="AH140" s="186">
        <v>2</v>
      </c>
      <c r="AI140" s="186" t="s">
        <v>2239</v>
      </c>
      <c r="AJ140" s="186" t="s">
        <v>2084</v>
      </c>
      <c r="AK140" s="187">
        <v>44774</v>
      </c>
      <c r="AL140" s="188" t="s">
        <v>8482</v>
      </c>
      <c r="AM140" s="178">
        <v>125000</v>
      </c>
      <c r="AN140" s="178" t="s">
        <v>8468</v>
      </c>
      <c r="AO140" s="178" t="s">
        <v>2025</v>
      </c>
      <c r="AP140" s="178">
        <v>2</v>
      </c>
      <c r="AQ140" s="178" t="s">
        <v>8481</v>
      </c>
      <c r="AR140" s="178" t="s">
        <v>8469</v>
      </c>
      <c r="AS140" s="179">
        <v>44985</v>
      </c>
      <c r="AT140" s="189" t="s">
        <v>468</v>
      </c>
      <c r="AU140" s="186" t="s">
        <v>14</v>
      </c>
      <c r="AV140" s="186">
        <v>0</v>
      </c>
      <c r="AW140" s="186" t="s">
        <v>30</v>
      </c>
      <c r="AX140" s="186">
        <v>2</v>
      </c>
      <c r="AY140" s="186" t="s">
        <v>259</v>
      </c>
      <c r="AZ140" s="186" t="s">
        <v>463</v>
      </c>
      <c r="BA140" s="187">
        <v>43511</v>
      </c>
      <c r="BB140" s="188" t="s">
        <v>467</v>
      </c>
      <c r="BC140" s="178" t="s">
        <v>14</v>
      </c>
      <c r="BD140" s="178">
        <v>0</v>
      </c>
      <c r="BE140" s="178" t="s">
        <v>30</v>
      </c>
      <c r="BF140" s="178">
        <v>2</v>
      </c>
      <c r="BG140" s="178" t="s">
        <v>259</v>
      </c>
      <c r="BH140" s="178" t="s">
        <v>463</v>
      </c>
      <c r="BI140" s="179">
        <v>43511</v>
      </c>
      <c r="BJ140" s="189" t="s">
        <v>8484</v>
      </c>
      <c r="BK140" s="189">
        <v>35</v>
      </c>
      <c r="BL140" s="189" t="s">
        <v>8414</v>
      </c>
      <c r="BM140" s="189" t="s">
        <v>2025</v>
      </c>
      <c r="BN140" s="189">
        <v>2</v>
      </c>
      <c r="BO140" s="189" t="s">
        <v>8483</v>
      </c>
      <c r="BP140" s="186" t="s">
        <v>8365</v>
      </c>
      <c r="BQ140" s="190">
        <v>44985</v>
      </c>
      <c r="BR140" s="188" t="s">
        <v>459</v>
      </c>
      <c r="BS140" s="182" t="s">
        <v>14</v>
      </c>
      <c r="BT140" s="182">
        <v>0</v>
      </c>
      <c r="BU140" s="182" t="s">
        <v>30</v>
      </c>
      <c r="BV140" s="182">
        <v>2</v>
      </c>
      <c r="BW140" s="182" t="s">
        <v>259</v>
      </c>
      <c r="BX140" s="182">
        <v>0</v>
      </c>
      <c r="BY140" s="179">
        <v>43511</v>
      </c>
      <c r="BZ140" s="189" t="s">
        <v>462</v>
      </c>
      <c r="CA140" s="189">
        <v>0</v>
      </c>
      <c r="CB140" s="189" t="s">
        <v>14</v>
      </c>
      <c r="CC140" s="189" t="s">
        <v>30</v>
      </c>
      <c r="CD140" s="189">
        <v>2</v>
      </c>
      <c r="CE140" s="189" t="s">
        <v>461</v>
      </c>
      <c r="CF140" s="189" t="s">
        <v>460</v>
      </c>
      <c r="CG140" s="190">
        <v>43511</v>
      </c>
      <c r="CH140" s="188" t="s">
        <v>10124</v>
      </c>
      <c r="CI140" s="189" t="e">
        <v>#N/A</v>
      </c>
      <c r="CJ140" s="189" t="e">
        <v>#N/A</v>
      </c>
      <c r="CK140" s="189" t="e">
        <v>#N/A</v>
      </c>
      <c r="CL140" s="189" t="e">
        <v>#N/A</v>
      </c>
      <c r="CM140" s="189" t="e">
        <v>#N/A</v>
      </c>
      <c r="CN140" s="189" t="e">
        <v>#N/A</v>
      </c>
      <c r="CO140" s="191" t="e">
        <v>#N/A</v>
      </c>
      <c r="CP140" s="189" t="s">
        <v>466</v>
      </c>
      <c r="CQ140" s="182" t="s">
        <v>14</v>
      </c>
      <c r="CR140" s="182">
        <v>0</v>
      </c>
      <c r="CS140" s="182" t="s">
        <v>30</v>
      </c>
      <c r="CT140" s="182">
        <v>2</v>
      </c>
      <c r="CU140" s="182" t="s">
        <v>259</v>
      </c>
      <c r="CV140" s="182">
        <v>0</v>
      </c>
      <c r="CW140" s="179">
        <v>43511</v>
      </c>
      <c r="CX140" s="189" t="s">
        <v>2085</v>
      </c>
      <c r="CY140" s="186">
        <v>1248000</v>
      </c>
      <c r="CZ140" s="186" t="s">
        <v>2083</v>
      </c>
      <c r="DA140" s="186" t="s">
        <v>2025</v>
      </c>
      <c r="DB140" s="186">
        <v>2</v>
      </c>
      <c r="DC140" s="186" t="s">
        <v>2232</v>
      </c>
      <c r="DD140" s="186" t="s">
        <v>2084</v>
      </c>
      <c r="DE140" s="192">
        <v>44774</v>
      </c>
      <c r="DF140" s="188" t="s">
        <v>2089</v>
      </c>
      <c r="DG140" s="178">
        <v>1939000</v>
      </c>
      <c r="DH140" s="182" t="s">
        <v>2086</v>
      </c>
      <c r="DI140" s="182" t="s">
        <v>19</v>
      </c>
      <c r="DJ140" s="182">
        <v>3</v>
      </c>
      <c r="DK140" s="182" t="s">
        <v>2088</v>
      </c>
      <c r="DL140" s="182" t="s">
        <v>2087</v>
      </c>
      <c r="DM140" s="179">
        <v>44769</v>
      </c>
      <c r="DN140" s="189" t="s">
        <v>2236</v>
      </c>
      <c r="DO140" s="186">
        <v>0</v>
      </c>
      <c r="DP140" s="189" t="s">
        <v>2083</v>
      </c>
      <c r="DQ140" s="189" t="s">
        <v>2025</v>
      </c>
      <c r="DR140" s="189">
        <v>2</v>
      </c>
      <c r="DS140" s="189" t="s">
        <v>2232</v>
      </c>
      <c r="DT140" s="189" t="s">
        <v>2084</v>
      </c>
      <c r="DU140" s="190">
        <v>44774</v>
      </c>
      <c r="DV140" s="188" t="s">
        <v>2235</v>
      </c>
      <c r="DW140" s="178">
        <v>0</v>
      </c>
      <c r="DX140" s="182" t="s">
        <v>2083</v>
      </c>
      <c r="DY140" s="182" t="s">
        <v>2025</v>
      </c>
      <c r="DZ140" s="182">
        <v>2</v>
      </c>
      <c r="EA140" s="182" t="s">
        <v>2232</v>
      </c>
      <c r="EB140" s="182" t="s">
        <v>2084</v>
      </c>
      <c r="EC140" s="179">
        <v>44774</v>
      </c>
      <c r="ED140" s="189" t="s">
        <v>2234</v>
      </c>
      <c r="EE140" s="186">
        <v>0</v>
      </c>
      <c r="EF140" s="189" t="s">
        <v>2083</v>
      </c>
      <c r="EG140" s="189" t="s">
        <v>2025</v>
      </c>
      <c r="EH140" s="189">
        <v>2</v>
      </c>
      <c r="EI140" s="189" t="s">
        <v>2232</v>
      </c>
      <c r="EJ140" s="189" t="s">
        <v>2084</v>
      </c>
      <c r="EK140" s="190">
        <v>44774</v>
      </c>
      <c r="EL140" s="188" t="s">
        <v>2233</v>
      </c>
      <c r="EM140" s="178">
        <v>1248000</v>
      </c>
      <c r="EN140" s="182" t="s">
        <v>2083</v>
      </c>
      <c r="EO140" s="182" t="s">
        <v>30</v>
      </c>
      <c r="EP140" s="182">
        <v>2</v>
      </c>
      <c r="EQ140" s="182" t="s">
        <v>2232</v>
      </c>
      <c r="ER140" s="182" t="s">
        <v>2084</v>
      </c>
      <c r="ES140" s="179">
        <v>44774</v>
      </c>
      <c r="ET140" s="189" t="s">
        <v>8485</v>
      </c>
      <c r="EU140" s="189">
        <v>242</v>
      </c>
      <c r="EV140" s="189" t="s">
        <v>8414</v>
      </c>
      <c r="EW140" s="189" t="s">
        <v>2025</v>
      </c>
      <c r="EX140" s="189">
        <v>2</v>
      </c>
      <c r="EY140" s="189" t="s">
        <v>8479</v>
      </c>
      <c r="EZ140" s="189" t="s">
        <v>8365</v>
      </c>
      <c r="FA140" s="190">
        <v>44985</v>
      </c>
      <c r="FB140" s="188" t="s">
        <v>465</v>
      </c>
      <c r="FC140" s="182">
        <v>3</v>
      </c>
      <c r="FD140" s="182">
        <v>0</v>
      </c>
      <c r="FE140" s="182" t="s">
        <v>30</v>
      </c>
      <c r="FF140" s="182">
        <v>2</v>
      </c>
      <c r="FG140" s="182" t="s">
        <v>464</v>
      </c>
      <c r="FH140" s="182" t="s">
        <v>463</v>
      </c>
      <c r="FI140" s="179">
        <v>43511</v>
      </c>
      <c r="FJ140" s="188" t="s">
        <v>469</v>
      </c>
      <c r="FK140" s="189" t="s">
        <v>14</v>
      </c>
      <c r="FL140" s="189">
        <v>0</v>
      </c>
      <c r="FM140" s="189" t="s">
        <v>30</v>
      </c>
      <c r="FN140" s="189">
        <v>2</v>
      </c>
      <c r="FO140" s="189" t="s">
        <v>259</v>
      </c>
      <c r="FP140" s="186" t="s">
        <v>463</v>
      </c>
      <c r="FQ140" s="187">
        <v>43511</v>
      </c>
      <c r="FR140" s="188" t="s">
        <v>470</v>
      </c>
      <c r="FS140" s="182" t="s">
        <v>14</v>
      </c>
      <c r="FT140" s="182">
        <v>0</v>
      </c>
      <c r="FU140" s="182" t="s">
        <v>30</v>
      </c>
      <c r="FV140" s="182">
        <v>2</v>
      </c>
      <c r="FW140" s="182" t="s">
        <v>259</v>
      </c>
      <c r="FX140" s="182">
        <v>0</v>
      </c>
      <c r="FY140" s="179">
        <v>43511</v>
      </c>
      <c r="FZ140" s="189" t="s">
        <v>3482</v>
      </c>
      <c r="GA140" s="189">
        <v>1</v>
      </c>
      <c r="GB140" s="189" t="s">
        <v>2699</v>
      </c>
      <c r="GC140" s="189" t="s">
        <v>30</v>
      </c>
      <c r="GD140" s="189">
        <v>2</v>
      </c>
      <c r="GE140" s="189" t="s">
        <v>14</v>
      </c>
      <c r="GF140" s="189" t="s">
        <v>14</v>
      </c>
      <c r="GG140" s="190">
        <v>44863</v>
      </c>
      <c r="GH140" s="188" t="s">
        <v>3488</v>
      </c>
      <c r="GI140" s="182">
        <v>3</v>
      </c>
      <c r="GJ140" s="182" t="s">
        <v>2699</v>
      </c>
      <c r="GK140" s="182" t="s">
        <v>30</v>
      </c>
      <c r="GL140" s="182">
        <v>2</v>
      </c>
      <c r="GM140" s="182" t="s">
        <v>14</v>
      </c>
      <c r="GN140" s="182" t="s">
        <v>14</v>
      </c>
      <c r="GO140" s="179">
        <v>44863</v>
      </c>
      <c r="GP140" s="189" t="s">
        <v>3483</v>
      </c>
      <c r="GQ140" s="189">
        <v>2</v>
      </c>
      <c r="GR140" s="189" t="s">
        <v>2699</v>
      </c>
      <c r="GS140" s="189" t="s">
        <v>30</v>
      </c>
      <c r="GT140" s="189">
        <v>2</v>
      </c>
      <c r="GU140" s="189" t="s">
        <v>14</v>
      </c>
      <c r="GV140" s="189" t="s">
        <v>14</v>
      </c>
      <c r="GW140" s="190">
        <v>44863</v>
      </c>
      <c r="GX140" s="188" t="s">
        <v>3489</v>
      </c>
      <c r="GY140" s="182">
        <v>0</v>
      </c>
      <c r="GZ140" s="182" t="s">
        <v>2699</v>
      </c>
      <c r="HA140" s="182" t="s">
        <v>30</v>
      </c>
      <c r="HB140" s="182">
        <v>2</v>
      </c>
      <c r="HC140" s="182" t="s">
        <v>14</v>
      </c>
      <c r="HD140" s="182" t="s">
        <v>14</v>
      </c>
      <c r="HE140" s="179">
        <v>44863</v>
      </c>
      <c r="HF140" s="189" t="s">
        <v>3481</v>
      </c>
      <c r="HG140" s="189">
        <v>2</v>
      </c>
      <c r="HH140" s="189" t="s">
        <v>2699</v>
      </c>
      <c r="HI140" s="189" t="s">
        <v>30</v>
      </c>
      <c r="HJ140" s="189">
        <v>2</v>
      </c>
      <c r="HK140" s="189" t="s">
        <v>14</v>
      </c>
      <c r="HL140" s="189" t="s">
        <v>14</v>
      </c>
      <c r="HM140" s="190">
        <v>44863</v>
      </c>
      <c r="HN140" s="188" t="s">
        <v>3487</v>
      </c>
      <c r="HO140" s="182">
        <v>1</v>
      </c>
      <c r="HP140" s="182" t="s">
        <v>2699</v>
      </c>
      <c r="HQ140" s="182" t="s">
        <v>30</v>
      </c>
      <c r="HR140" s="182">
        <v>2</v>
      </c>
      <c r="HS140" s="182" t="s">
        <v>14</v>
      </c>
      <c r="HT140" s="182" t="s">
        <v>14</v>
      </c>
      <c r="HU140" s="179">
        <v>44863</v>
      </c>
      <c r="HV140" s="189" t="s">
        <v>3484</v>
      </c>
      <c r="HW140" s="189">
        <v>2</v>
      </c>
      <c r="HX140" s="189" t="s">
        <v>2699</v>
      </c>
      <c r="HY140" s="189" t="s">
        <v>30</v>
      </c>
      <c r="HZ140" s="189">
        <v>2</v>
      </c>
      <c r="IA140" s="189" t="s">
        <v>14</v>
      </c>
      <c r="IB140" s="189" t="s">
        <v>14</v>
      </c>
      <c r="IC140" s="190">
        <v>44863</v>
      </c>
      <c r="ID140" s="188" t="s">
        <v>3486</v>
      </c>
      <c r="IE140" s="182">
        <v>2</v>
      </c>
      <c r="IF140" s="182" t="s">
        <v>2699</v>
      </c>
      <c r="IG140" s="182" t="s">
        <v>30</v>
      </c>
      <c r="IH140" s="182">
        <v>2</v>
      </c>
      <c r="II140" s="182" t="s">
        <v>14</v>
      </c>
      <c r="IJ140" s="182" t="s">
        <v>14</v>
      </c>
      <c r="IK140" s="179">
        <v>44863</v>
      </c>
      <c r="IL140" s="189" t="s">
        <v>3485</v>
      </c>
      <c r="IM140" s="189">
        <v>3</v>
      </c>
      <c r="IN140" s="189" t="s">
        <v>2699</v>
      </c>
      <c r="IO140" s="189" t="s">
        <v>30</v>
      </c>
      <c r="IP140" s="189">
        <v>2</v>
      </c>
      <c r="IQ140" s="189" t="s">
        <v>14</v>
      </c>
      <c r="IR140" s="189" t="s">
        <v>14</v>
      </c>
      <c r="IS140" s="190">
        <v>44863</v>
      </c>
    </row>
    <row r="141" spans="1:253" s="283" customFormat="1" ht="12.95" customHeight="1" x14ac:dyDescent="0.2">
      <c r="A141" s="283" t="s">
        <v>471</v>
      </c>
      <c r="B141" s="283" t="s">
        <v>9316</v>
      </c>
      <c r="C141" s="283" t="s">
        <v>472</v>
      </c>
      <c r="D141" s="283" t="s">
        <v>443</v>
      </c>
      <c r="E141" s="283" t="s">
        <v>8965</v>
      </c>
      <c r="F141" s="283" t="s">
        <v>2090</v>
      </c>
      <c r="G141" s="177">
        <v>18315000</v>
      </c>
      <c r="H141" s="178" t="s">
        <v>2081</v>
      </c>
      <c r="I141" s="178" t="s">
        <v>30</v>
      </c>
      <c r="J141" s="178">
        <v>2</v>
      </c>
      <c r="K141" s="178" t="s">
        <v>2051</v>
      </c>
      <c r="L141" s="178" t="s">
        <v>2050</v>
      </c>
      <c r="M141" s="179">
        <v>44769</v>
      </c>
      <c r="N141" s="193" t="s">
        <v>995</v>
      </c>
      <c r="O141" s="180">
        <v>205671</v>
      </c>
      <c r="P141" s="180" t="s">
        <v>992</v>
      </c>
      <c r="Q141" s="180" t="s">
        <v>30</v>
      </c>
      <c r="R141" s="180">
        <v>2</v>
      </c>
      <c r="S141" s="180" t="s">
        <v>994</v>
      </c>
      <c r="T141" s="180" t="s">
        <v>993</v>
      </c>
      <c r="U141" s="181">
        <v>43914</v>
      </c>
      <c r="V141" s="193" t="s">
        <v>2100</v>
      </c>
      <c r="W141" s="178">
        <v>2448000</v>
      </c>
      <c r="X141" s="178" t="s">
        <v>2053</v>
      </c>
      <c r="Y141" s="178" t="s">
        <v>30</v>
      </c>
      <c r="Z141" s="178">
        <v>2</v>
      </c>
      <c r="AA141" s="178" t="s">
        <v>2099</v>
      </c>
      <c r="AB141" s="178" t="s">
        <v>2084</v>
      </c>
      <c r="AC141" s="179">
        <v>44769</v>
      </c>
      <c r="AD141" s="193" t="s">
        <v>2101</v>
      </c>
      <c r="AE141" s="186">
        <v>1281000</v>
      </c>
      <c r="AF141" s="186" t="s">
        <v>2053</v>
      </c>
      <c r="AG141" s="186" t="s">
        <v>30</v>
      </c>
      <c r="AH141" s="186">
        <v>2</v>
      </c>
      <c r="AI141" s="186" t="s">
        <v>2099</v>
      </c>
      <c r="AJ141" s="186" t="s">
        <v>2084</v>
      </c>
      <c r="AK141" s="187">
        <v>44769</v>
      </c>
      <c r="AL141" s="193" t="s">
        <v>8487</v>
      </c>
      <c r="AM141" s="178">
        <v>405000</v>
      </c>
      <c r="AN141" s="178" t="s">
        <v>8468</v>
      </c>
      <c r="AO141" s="178" t="s">
        <v>2025</v>
      </c>
      <c r="AP141" s="178">
        <v>2</v>
      </c>
      <c r="AQ141" s="178" t="s">
        <v>8486</v>
      </c>
      <c r="AR141" s="178" t="s">
        <v>8469</v>
      </c>
      <c r="AS141" s="179">
        <v>44985</v>
      </c>
      <c r="AT141" s="194" t="s">
        <v>478</v>
      </c>
      <c r="AU141" s="186" t="s">
        <v>14</v>
      </c>
      <c r="AV141" s="186">
        <v>0</v>
      </c>
      <c r="AW141" s="186" t="s">
        <v>30</v>
      </c>
      <c r="AX141" s="186">
        <v>2</v>
      </c>
      <c r="AY141" s="186" t="s">
        <v>259</v>
      </c>
      <c r="AZ141" s="186">
        <v>0</v>
      </c>
      <c r="BA141" s="187">
        <v>43511</v>
      </c>
      <c r="BB141" s="193" t="s">
        <v>477</v>
      </c>
      <c r="BC141" s="178" t="s">
        <v>14</v>
      </c>
      <c r="BD141" s="178">
        <v>0</v>
      </c>
      <c r="BE141" s="178" t="s">
        <v>30</v>
      </c>
      <c r="BF141" s="178">
        <v>2</v>
      </c>
      <c r="BG141" s="178" t="s">
        <v>259</v>
      </c>
      <c r="BH141" s="178">
        <v>0</v>
      </c>
      <c r="BI141" s="179">
        <v>43511</v>
      </c>
      <c r="BJ141" s="194" t="s">
        <v>8489</v>
      </c>
      <c r="BK141" s="194">
        <v>12</v>
      </c>
      <c r="BL141" s="194" t="s">
        <v>8414</v>
      </c>
      <c r="BM141" s="194" t="s">
        <v>2025</v>
      </c>
      <c r="BN141" s="194">
        <v>2</v>
      </c>
      <c r="BO141" s="194" t="s">
        <v>8488</v>
      </c>
      <c r="BP141" s="186" t="s">
        <v>8365</v>
      </c>
      <c r="BQ141" s="195">
        <v>44985</v>
      </c>
      <c r="BR141" s="193" t="s">
        <v>473</v>
      </c>
      <c r="BS141" s="196" t="s">
        <v>14</v>
      </c>
      <c r="BT141" s="196">
        <v>0</v>
      </c>
      <c r="BU141" s="196" t="s">
        <v>30</v>
      </c>
      <c r="BV141" s="196">
        <v>2</v>
      </c>
      <c r="BW141" s="196" t="s">
        <v>259</v>
      </c>
      <c r="BX141" s="196">
        <v>0</v>
      </c>
      <c r="BY141" s="179">
        <v>43511</v>
      </c>
      <c r="BZ141" s="194" t="s">
        <v>475</v>
      </c>
      <c r="CA141" s="194">
        <v>0</v>
      </c>
      <c r="CB141" s="194" t="s">
        <v>14</v>
      </c>
      <c r="CC141" s="194" t="s">
        <v>30</v>
      </c>
      <c r="CD141" s="194">
        <v>2</v>
      </c>
      <c r="CE141" s="194" t="s">
        <v>474</v>
      </c>
      <c r="CF141" s="194" t="s">
        <v>14</v>
      </c>
      <c r="CG141" s="195">
        <v>43511</v>
      </c>
      <c r="CH141" s="193" t="s">
        <v>10125</v>
      </c>
      <c r="CI141" s="194" t="e">
        <v>#N/A</v>
      </c>
      <c r="CJ141" s="194" t="e">
        <v>#N/A</v>
      </c>
      <c r="CK141" s="194" t="e">
        <v>#N/A</v>
      </c>
      <c r="CL141" s="194" t="e">
        <v>#N/A</v>
      </c>
      <c r="CM141" s="194" t="e">
        <v>#N/A</v>
      </c>
      <c r="CN141" s="194" t="e">
        <v>#N/A</v>
      </c>
      <c r="CO141" s="197" t="e">
        <v>#N/A</v>
      </c>
      <c r="CP141" s="194" t="s">
        <v>476</v>
      </c>
      <c r="CQ141" s="196" t="s">
        <v>14</v>
      </c>
      <c r="CR141" s="196">
        <v>0</v>
      </c>
      <c r="CS141" s="196" t="s">
        <v>30</v>
      </c>
      <c r="CT141" s="196">
        <v>2</v>
      </c>
      <c r="CU141" s="196" t="s">
        <v>259</v>
      </c>
      <c r="CV141" s="196">
        <v>0</v>
      </c>
      <c r="CW141" s="179">
        <v>43511</v>
      </c>
      <c r="CX141" s="194" t="s">
        <v>2091</v>
      </c>
      <c r="CY141" s="186">
        <v>1281000</v>
      </c>
      <c r="CZ141" s="186" t="s">
        <v>2083</v>
      </c>
      <c r="DA141" s="186" t="s">
        <v>2025</v>
      </c>
      <c r="DB141" s="186">
        <v>2</v>
      </c>
      <c r="DC141" s="186" t="s">
        <v>2241</v>
      </c>
      <c r="DD141" s="186" t="s">
        <v>2084</v>
      </c>
      <c r="DE141" s="192">
        <v>44774</v>
      </c>
      <c r="DF141" s="193" t="s">
        <v>2093</v>
      </c>
      <c r="DG141" s="178">
        <v>1167000</v>
      </c>
      <c r="DH141" s="196" t="s">
        <v>2053</v>
      </c>
      <c r="DI141" s="196" t="s">
        <v>19</v>
      </c>
      <c r="DJ141" s="196">
        <v>3</v>
      </c>
      <c r="DK141" s="196" t="s">
        <v>2092</v>
      </c>
      <c r="DL141" s="196" t="s">
        <v>2054</v>
      </c>
      <c r="DM141" s="179">
        <v>44769</v>
      </c>
      <c r="DN141" s="194" t="s">
        <v>2243</v>
      </c>
      <c r="DO141" s="186">
        <v>0</v>
      </c>
      <c r="DP141" s="194" t="s">
        <v>2083</v>
      </c>
      <c r="DQ141" s="194" t="s">
        <v>2025</v>
      </c>
      <c r="DR141" s="194">
        <v>2</v>
      </c>
      <c r="DS141" s="194" t="s">
        <v>2241</v>
      </c>
      <c r="DT141" s="194" t="s">
        <v>2084</v>
      </c>
      <c r="DU141" s="195">
        <v>44774</v>
      </c>
      <c r="DV141" s="193" t="s">
        <v>2242</v>
      </c>
      <c r="DW141" s="178">
        <v>0</v>
      </c>
      <c r="DX141" s="196" t="s">
        <v>2083</v>
      </c>
      <c r="DY141" s="196" t="s">
        <v>2025</v>
      </c>
      <c r="DZ141" s="196">
        <v>2</v>
      </c>
      <c r="EA141" s="196" t="s">
        <v>2241</v>
      </c>
      <c r="EB141" s="196" t="s">
        <v>2084</v>
      </c>
      <c r="EC141" s="179">
        <v>44774</v>
      </c>
      <c r="ED141" s="194" t="s">
        <v>2095</v>
      </c>
      <c r="EE141" s="186">
        <v>631000</v>
      </c>
      <c r="EF141" s="194" t="s">
        <v>2053</v>
      </c>
      <c r="EG141" s="194">
        <v>0</v>
      </c>
      <c r="EH141" s="194">
        <v>0</v>
      </c>
      <c r="EI141" s="194" t="s">
        <v>2094</v>
      </c>
      <c r="EJ141" s="194" t="s">
        <v>2054</v>
      </c>
      <c r="EK141" s="195">
        <v>44769</v>
      </c>
      <c r="EL141" s="193" t="s">
        <v>2097</v>
      </c>
      <c r="EM141" s="178">
        <v>650000</v>
      </c>
      <c r="EN141" s="196" t="s">
        <v>2053</v>
      </c>
      <c r="EO141" s="196">
        <v>0</v>
      </c>
      <c r="EP141" s="196">
        <v>0</v>
      </c>
      <c r="EQ141" s="196" t="s">
        <v>2096</v>
      </c>
      <c r="ER141" s="196">
        <v>0</v>
      </c>
      <c r="ES141" s="179">
        <v>44769</v>
      </c>
      <c r="ET141" s="194" t="s">
        <v>8490</v>
      </c>
      <c r="EU141" s="194">
        <v>242</v>
      </c>
      <c r="EV141" s="194" t="s">
        <v>8414</v>
      </c>
      <c r="EW141" s="194" t="s">
        <v>2025</v>
      </c>
      <c r="EX141" s="194">
        <v>2</v>
      </c>
      <c r="EY141" s="194" t="s">
        <v>8479</v>
      </c>
      <c r="EZ141" s="194" t="s">
        <v>8365</v>
      </c>
      <c r="FA141" s="195">
        <v>44985</v>
      </c>
      <c r="FB141" s="193" t="s">
        <v>2379</v>
      </c>
      <c r="FC141" s="196">
        <v>3</v>
      </c>
      <c r="FD141" s="196" t="s">
        <v>2083</v>
      </c>
      <c r="FE141" s="196" t="s">
        <v>74</v>
      </c>
      <c r="FF141" s="196">
        <v>1</v>
      </c>
      <c r="FG141" s="196" t="s">
        <v>2378</v>
      </c>
      <c r="FH141" s="196" t="s">
        <v>2084</v>
      </c>
      <c r="FI141" s="179">
        <v>44803</v>
      </c>
      <c r="FJ141" s="193" t="s">
        <v>479</v>
      </c>
      <c r="FK141" s="194" t="s">
        <v>14</v>
      </c>
      <c r="FL141" s="194">
        <v>0</v>
      </c>
      <c r="FM141" s="194" t="s">
        <v>30</v>
      </c>
      <c r="FN141" s="194">
        <v>2</v>
      </c>
      <c r="FO141" s="194" t="s">
        <v>259</v>
      </c>
      <c r="FP141" s="186">
        <v>0</v>
      </c>
      <c r="FQ141" s="187">
        <v>43511</v>
      </c>
      <c r="FR141" s="193" t="s">
        <v>480</v>
      </c>
      <c r="FS141" s="196" t="s">
        <v>14</v>
      </c>
      <c r="FT141" s="196">
        <v>0</v>
      </c>
      <c r="FU141" s="196" t="s">
        <v>30</v>
      </c>
      <c r="FV141" s="196">
        <v>2</v>
      </c>
      <c r="FW141" s="196" t="s">
        <v>259</v>
      </c>
      <c r="FX141" s="196">
        <v>0</v>
      </c>
      <c r="FY141" s="179">
        <v>43511</v>
      </c>
      <c r="FZ141" s="194" t="s">
        <v>3491</v>
      </c>
      <c r="GA141" s="194">
        <v>1</v>
      </c>
      <c r="GB141" s="194" t="s">
        <v>2699</v>
      </c>
      <c r="GC141" s="194" t="s">
        <v>30</v>
      </c>
      <c r="GD141" s="194">
        <v>2</v>
      </c>
      <c r="GE141" s="194" t="s">
        <v>14</v>
      </c>
      <c r="GF141" s="194" t="s">
        <v>14</v>
      </c>
      <c r="GG141" s="195">
        <v>44863</v>
      </c>
      <c r="GH141" s="193" t="s">
        <v>3497</v>
      </c>
      <c r="GI141" s="196">
        <v>3</v>
      </c>
      <c r="GJ141" s="196" t="s">
        <v>2699</v>
      </c>
      <c r="GK141" s="196" t="s">
        <v>30</v>
      </c>
      <c r="GL141" s="196">
        <v>2</v>
      </c>
      <c r="GM141" s="196" t="s">
        <v>14</v>
      </c>
      <c r="GN141" s="196" t="s">
        <v>14</v>
      </c>
      <c r="GO141" s="179">
        <v>44863</v>
      </c>
      <c r="GP141" s="194" t="s">
        <v>3492</v>
      </c>
      <c r="GQ141" s="194">
        <v>2</v>
      </c>
      <c r="GR141" s="194" t="s">
        <v>2699</v>
      </c>
      <c r="GS141" s="194" t="s">
        <v>30</v>
      </c>
      <c r="GT141" s="194">
        <v>2</v>
      </c>
      <c r="GU141" s="194" t="s">
        <v>14</v>
      </c>
      <c r="GV141" s="194" t="s">
        <v>14</v>
      </c>
      <c r="GW141" s="195">
        <v>44863</v>
      </c>
      <c r="GX141" s="193" t="s">
        <v>3498</v>
      </c>
      <c r="GY141" s="196">
        <v>0</v>
      </c>
      <c r="GZ141" s="196" t="s">
        <v>2699</v>
      </c>
      <c r="HA141" s="196" t="s">
        <v>30</v>
      </c>
      <c r="HB141" s="196">
        <v>2</v>
      </c>
      <c r="HC141" s="196" t="s">
        <v>14</v>
      </c>
      <c r="HD141" s="196" t="s">
        <v>14</v>
      </c>
      <c r="HE141" s="179">
        <v>44863</v>
      </c>
      <c r="HF141" s="194" t="s">
        <v>3490</v>
      </c>
      <c r="HG141" s="194">
        <v>2</v>
      </c>
      <c r="HH141" s="194" t="s">
        <v>2699</v>
      </c>
      <c r="HI141" s="194" t="s">
        <v>30</v>
      </c>
      <c r="HJ141" s="194">
        <v>2</v>
      </c>
      <c r="HK141" s="194" t="s">
        <v>14</v>
      </c>
      <c r="HL141" s="194" t="s">
        <v>14</v>
      </c>
      <c r="HM141" s="195">
        <v>44863</v>
      </c>
      <c r="HN141" s="193" t="s">
        <v>3496</v>
      </c>
      <c r="HO141" s="196">
        <v>1</v>
      </c>
      <c r="HP141" s="196" t="s">
        <v>2699</v>
      </c>
      <c r="HQ141" s="196" t="s">
        <v>30</v>
      </c>
      <c r="HR141" s="196">
        <v>2</v>
      </c>
      <c r="HS141" s="196" t="s">
        <v>14</v>
      </c>
      <c r="HT141" s="196" t="s">
        <v>14</v>
      </c>
      <c r="HU141" s="179">
        <v>44863</v>
      </c>
      <c r="HV141" s="194" t="s">
        <v>3493</v>
      </c>
      <c r="HW141" s="194">
        <v>2</v>
      </c>
      <c r="HX141" s="194" t="s">
        <v>2699</v>
      </c>
      <c r="HY141" s="194" t="s">
        <v>30</v>
      </c>
      <c r="HZ141" s="194">
        <v>2</v>
      </c>
      <c r="IA141" s="194" t="s">
        <v>14</v>
      </c>
      <c r="IB141" s="194" t="s">
        <v>14</v>
      </c>
      <c r="IC141" s="195">
        <v>44863</v>
      </c>
      <c r="ID141" s="193" t="s">
        <v>3495</v>
      </c>
      <c r="IE141" s="196">
        <v>2</v>
      </c>
      <c r="IF141" s="196" t="s">
        <v>2699</v>
      </c>
      <c r="IG141" s="196" t="s">
        <v>30</v>
      </c>
      <c r="IH141" s="196">
        <v>2</v>
      </c>
      <c r="II141" s="196" t="s">
        <v>14</v>
      </c>
      <c r="IJ141" s="196" t="s">
        <v>14</v>
      </c>
      <c r="IK141" s="179">
        <v>44863</v>
      </c>
      <c r="IL141" s="194" t="s">
        <v>3494</v>
      </c>
      <c r="IM141" s="194">
        <v>3</v>
      </c>
      <c r="IN141" s="194" t="s">
        <v>2699</v>
      </c>
      <c r="IO141" s="194" t="s">
        <v>30</v>
      </c>
      <c r="IP141" s="194">
        <v>2</v>
      </c>
      <c r="IQ141" s="194" t="s">
        <v>14</v>
      </c>
      <c r="IR141" s="194" t="s">
        <v>14</v>
      </c>
      <c r="IS141" s="195">
        <v>44863</v>
      </c>
    </row>
    <row r="142" spans="1:253" x14ac:dyDescent="0.25">
      <c r="A142" s="283" t="s">
        <v>481</v>
      </c>
      <c r="B142" s="283" t="s">
        <v>9302</v>
      </c>
      <c r="C142" s="283" t="s">
        <v>482</v>
      </c>
      <c r="D142" s="283" t="s">
        <v>443</v>
      </c>
      <c r="E142" s="283" t="s">
        <v>8965</v>
      </c>
      <c r="F142" s="283" t="s">
        <v>2098</v>
      </c>
      <c r="G142" s="177">
        <v>18315000</v>
      </c>
      <c r="H142" s="178" t="s">
        <v>2081</v>
      </c>
      <c r="I142" s="178" t="s">
        <v>30</v>
      </c>
      <c r="J142" s="178">
        <v>2</v>
      </c>
      <c r="K142" s="178" t="s">
        <v>2051</v>
      </c>
      <c r="L142" s="178" t="s">
        <v>2050</v>
      </c>
      <c r="M142" s="179">
        <v>44769</v>
      </c>
      <c r="N142" s="193" t="s">
        <v>489</v>
      </c>
      <c r="O142" s="180">
        <v>220000</v>
      </c>
      <c r="P142" s="180">
        <v>0</v>
      </c>
      <c r="Q142" s="180" t="s">
        <v>30</v>
      </c>
      <c r="R142" s="180">
        <v>2</v>
      </c>
      <c r="S142" s="180" t="s">
        <v>488</v>
      </c>
      <c r="T142" s="180">
        <v>0</v>
      </c>
      <c r="U142" s="181">
        <v>43511</v>
      </c>
      <c r="V142" s="193" t="s">
        <v>1000</v>
      </c>
      <c r="W142" s="178">
        <v>38000</v>
      </c>
      <c r="X142" s="178" t="s">
        <v>996</v>
      </c>
      <c r="Y142" s="178" t="s">
        <v>19</v>
      </c>
      <c r="Z142" s="178">
        <v>3</v>
      </c>
      <c r="AA142" s="178" t="s">
        <v>998</v>
      </c>
      <c r="AB142" s="178" t="s">
        <v>997</v>
      </c>
      <c r="AC142" s="179">
        <v>43914</v>
      </c>
      <c r="AD142" s="193" t="s">
        <v>999</v>
      </c>
      <c r="AE142" s="186">
        <v>38000</v>
      </c>
      <c r="AF142" s="186" t="s">
        <v>996</v>
      </c>
      <c r="AG142" s="186" t="s">
        <v>19</v>
      </c>
      <c r="AH142" s="186">
        <v>3</v>
      </c>
      <c r="AI142" s="186" t="s">
        <v>998</v>
      </c>
      <c r="AJ142" s="186" t="s">
        <v>997</v>
      </c>
      <c r="AK142" s="187">
        <v>43914</v>
      </c>
      <c r="AL142" s="193" t="s">
        <v>8494</v>
      </c>
      <c r="AM142" s="178">
        <v>0</v>
      </c>
      <c r="AN142" s="178" t="s">
        <v>8491</v>
      </c>
      <c r="AO142" s="178" t="s">
        <v>19</v>
      </c>
      <c r="AP142" s="178">
        <v>3</v>
      </c>
      <c r="AQ142" s="178" t="s">
        <v>8493</v>
      </c>
      <c r="AR142" s="178" t="s">
        <v>8492</v>
      </c>
      <c r="AS142" s="179">
        <v>44985</v>
      </c>
      <c r="AT142" s="194" t="s">
        <v>487</v>
      </c>
      <c r="AU142" s="186" t="s">
        <v>14</v>
      </c>
      <c r="AV142" s="186">
        <v>0</v>
      </c>
      <c r="AW142" s="186" t="s">
        <v>30</v>
      </c>
      <c r="AX142" s="186">
        <v>2</v>
      </c>
      <c r="AY142" s="186" t="s">
        <v>259</v>
      </c>
      <c r="AZ142" s="186">
        <v>0</v>
      </c>
      <c r="BA142" s="187">
        <v>43511</v>
      </c>
      <c r="BB142" s="193" t="s">
        <v>486</v>
      </c>
      <c r="BC142" s="178" t="s">
        <v>14</v>
      </c>
      <c r="BD142" s="178">
        <v>0</v>
      </c>
      <c r="BE142" s="178" t="s">
        <v>30</v>
      </c>
      <c r="BF142" s="178">
        <v>2</v>
      </c>
      <c r="BG142" s="178" t="s">
        <v>259</v>
      </c>
      <c r="BH142" s="178">
        <v>0</v>
      </c>
      <c r="BI142" s="179">
        <v>43511</v>
      </c>
      <c r="BJ142" s="194" t="s">
        <v>8496</v>
      </c>
      <c r="BK142" s="194">
        <v>14</v>
      </c>
      <c r="BL142" s="194" t="s">
        <v>8414</v>
      </c>
      <c r="BM142" s="194" t="s">
        <v>19</v>
      </c>
      <c r="BN142" s="194">
        <v>3</v>
      </c>
      <c r="BO142" s="194" t="s">
        <v>8495</v>
      </c>
      <c r="BP142" s="186" t="s">
        <v>8365</v>
      </c>
      <c r="BQ142" s="195">
        <v>44985</v>
      </c>
      <c r="BR142" s="193" t="s">
        <v>483</v>
      </c>
      <c r="BS142" s="196" t="s">
        <v>14</v>
      </c>
      <c r="BT142" s="196">
        <v>0</v>
      </c>
      <c r="BU142" s="196" t="s">
        <v>30</v>
      </c>
      <c r="BV142" s="196">
        <v>2</v>
      </c>
      <c r="BW142" s="196" t="s">
        <v>259</v>
      </c>
      <c r="BX142" s="196">
        <v>0</v>
      </c>
      <c r="BY142" s="179">
        <v>43511</v>
      </c>
      <c r="BZ142" s="194" t="s">
        <v>484</v>
      </c>
      <c r="CA142" s="194" t="s">
        <v>14</v>
      </c>
      <c r="CB142" s="194">
        <v>0</v>
      </c>
      <c r="CC142" s="194" t="s">
        <v>14</v>
      </c>
      <c r="CD142" s="194" t="s">
        <v>14</v>
      </c>
      <c r="CE142" s="194" t="s">
        <v>259</v>
      </c>
      <c r="CF142" s="194">
        <v>0</v>
      </c>
      <c r="CG142" s="195">
        <v>43511</v>
      </c>
      <c r="CH142" s="193" t="s">
        <v>10126</v>
      </c>
      <c r="CI142" s="194" t="e">
        <v>#N/A</v>
      </c>
      <c r="CJ142" s="194" t="e">
        <v>#N/A</v>
      </c>
      <c r="CK142" s="194" t="e">
        <v>#N/A</v>
      </c>
      <c r="CL142" s="194" t="e">
        <v>#N/A</v>
      </c>
      <c r="CM142" s="194" t="e">
        <v>#N/A</v>
      </c>
      <c r="CN142" s="194" t="e">
        <v>#N/A</v>
      </c>
      <c r="CO142" s="197" t="e">
        <v>#N/A</v>
      </c>
      <c r="CP142" s="194" t="s">
        <v>485</v>
      </c>
      <c r="CQ142" s="196" t="s">
        <v>14</v>
      </c>
      <c r="CR142" s="196">
        <v>0</v>
      </c>
      <c r="CS142" s="196" t="s">
        <v>30</v>
      </c>
      <c r="CT142" s="196">
        <v>2</v>
      </c>
      <c r="CU142" s="196" t="s">
        <v>259</v>
      </c>
      <c r="CV142" s="196">
        <v>0</v>
      </c>
      <c r="CW142" s="179">
        <v>43511</v>
      </c>
      <c r="CX142" s="194" t="s">
        <v>1161</v>
      </c>
      <c r="CY142" s="186">
        <v>18000</v>
      </c>
      <c r="CZ142" s="186" t="s">
        <v>1155</v>
      </c>
      <c r="DA142" s="186" t="s">
        <v>19</v>
      </c>
      <c r="DB142" s="186">
        <v>3</v>
      </c>
      <c r="DC142" s="186" t="s">
        <v>1157</v>
      </c>
      <c r="DD142" s="186" t="s">
        <v>1156</v>
      </c>
      <c r="DE142" s="192">
        <v>44041</v>
      </c>
      <c r="DF142" s="193" t="s">
        <v>1159</v>
      </c>
      <c r="DG142" s="178">
        <v>0</v>
      </c>
      <c r="DH142" s="196" t="s">
        <v>1155</v>
      </c>
      <c r="DI142" s="196" t="s">
        <v>19</v>
      </c>
      <c r="DJ142" s="196">
        <v>3</v>
      </c>
      <c r="DK142" s="196" t="s">
        <v>1157</v>
      </c>
      <c r="DL142" s="196" t="s">
        <v>1156</v>
      </c>
      <c r="DM142" s="179">
        <v>44041</v>
      </c>
      <c r="DN142" s="194" t="s">
        <v>1163</v>
      </c>
      <c r="DO142" s="186">
        <v>20000</v>
      </c>
      <c r="DP142" s="194" t="s">
        <v>1155</v>
      </c>
      <c r="DQ142" s="194" t="s">
        <v>19</v>
      </c>
      <c r="DR142" s="194">
        <v>3</v>
      </c>
      <c r="DS142" s="194" t="s">
        <v>1157</v>
      </c>
      <c r="DT142" s="194" t="s">
        <v>1156</v>
      </c>
      <c r="DU142" s="195">
        <v>44041</v>
      </c>
      <c r="DV142" s="193" t="s">
        <v>1160</v>
      </c>
      <c r="DW142" s="178">
        <v>11000</v>
      </c>
      <c r="DX142" s="196" t="s">
        <v>1155</v>
      </c>
      <c r="DY142" s="196" t="s">
        <v>19</v>
      </c>
      <c r="DZ142" s="196">
        <v>3</v>
      </c>
      <c r="EA142" s="196" t="s">
        <v>1157</v>
      </c>
      <c r="EB142" s="196" t="s">
        <v>1156</v>
      </c>
      <c r="EC142" s="179">
        <v>44041</v>
      </c>
      <c r="ED142" s="194" t="s">
        <v>1162</v>
      </c>
      <c r="EE142" s="186">
        <v>6000</v>
      </c>
      <c r="EF142" s="194" t="s">
        <v>1155</v>
      </c>
      <c r="EG142" s="194" t="s">
        <v>19</v>
      </c>
      <c r="EH142" s="194">
        <v>3</v>
      </c>
      <c r="EI142" s="194" t="s">
        <v>1157</v>
      </c>
      <c r="EJ142" s="194" t="s">
        <v>1156</v>
      </c>
      <c r="EK142" s="195">
        <v>44041</v>
      </c>
      <c r="EL142" s="193" t="s">
        <v>1158</v>
      </c>
      <c r="EM142" s="178">
        <v>1000</v>
      </c>
      <c r="EN142" s="196" t="s">
        <v>1155</v>
      </c>
      <c r="EO142" s="196" t="s">
        <v>19</v>
      </c>
      <c r="EP142" s="196">
        <v>3</v>
      </c>
      <c r="EQ142" s="196" t="s">
        <v>1157</v>
      </c>
      <c r="ER142" s="196" t="s">
        <v>1156</v>
      </c>
      <c r="ES142" s="179">
        <v>44041</v>
      </c>
      <c r="ET142" s="194" t="s">
        <v>8497</v>
      </c>
      <c r="EU142" s="194">
        <v>242</v>
      </c>
      <c r="EV142" s="194" t="s">
        <v>8414</v>
      </c>
      <c r="EW142" s="194" t="s">
        <v>19</v>
      </c>
      <c r="EX142" s="194">
        <v>3</v>
      </c>
      <c r="EY142" s="194" t="s">
        <v>8417</v>
      </c>
      <c r="EZ142" s="194" t="s">
        <v>8365</v>
      </c>
      <c r="FA142" s="195">
        <v>44985</v>
      </c>
      <c r="FB142" s="193" t="s">
        <v>875</v>
      </c>
      <c r="FC142" s="196">
        <v>3</v>
      </c>
      <c r="FD142" s="196" t="s">
        <v>14</v>
      </c>
      <c r="FE142" s="196" t="s">
        <v>74</v>
      </c>
      <c r="FF142" s="196">
        <v>1</v>
      </c>
      <c r="FG142" s="196" t="s">
        <v>874</v>
      </c>
      <c r="FH142" s="196" t="s">
        <v>14</v>
      </c>
      <c r="FI142" s="179">
        <v>43769</v>
      </c>
      <c r="FJ142" s="193" t="s">
        <v>490</v>
      </c>
      <c r="FK142" s="194" t="s">
        <v>14</v>
      </c>
      <c r="FL142" s="194">
        <v>0</v>
      </c>
      <c r="FM142" s="194" t="s">
        <v>30</v>
      </c>
      <c r="FN142" s="194">
        <v>2</v>
      </c>
      <c r="FO142" s="194" t="s">
        <v>259</v>
      </c>
      <c r="FP142" s="186">
        <v>0</v>
      </c>
      <c r="FQ142" s="187">
        <v>43511</v>
      </c>
      <c r="FR142" s="193" t="s">
        <v>491</v>
      </c>
      <c r="FS142" s="196" t="s">
        <v>14</v>
      </c>
      <c r="FT142" s="196">
        <v>0</v>
      </c>
      <c r="FU142" s="196" t="s">
        <v>30</v>
      </c>
      <c r="FV142" s="196">
        <v>2</v>
      </c>
      <c r="FW142" s="196" t="s">
        <v>259</v>
      </c>
      <c r="FX142" s="196">
        <v>0</v>
      </c>
      <c r="FY142" s="179">
        <v>43511</v>
      </c>
      <c r="FZ142" s="194" t="s">
        <v>3500</v>
      </c>
      <c r="GA142" s="194">
        <v>1</v>
      </c>
      <c r="GB142" s="194" t="s">
        <v>2699</v>
      </c>
      <c r="GC142" s="194" t="s">
        <v>30</v>
      </c>
      <c r="GD142" s="194">
        <v>2</v>
      </c>
      <c r="GE142" s="194" t="s">
        <v>14</v>
      </c>
      <c r="GF142" s="194" t="s">
        <v>14</v>
      </c>
      <c r="GG142" s="195">
        <v>44863</v>
      </c>
      <c r="GH142" s="193" t="s">
        <v>3506</v>
      </c>
      <c r="GI142" s="196">
        <v>3</v>
      </c>
      <c r="GJ142" s="196" t="s">
        <v>2699</v>
      </c>
      <c r="GK142" s="196" t="s">
        <v>30</v>
      </c>
      <c r="GL142" s="196">
        <v>2</v>
      </c>
      <c r="GM142" s="196" t="s">
        <v>14</v>
      </c>
      <c r="GN142" s="196" t="s">
        <v>14</v>
      </c>
      <c r="GO142" s="179">
        <v>44863</v>
      </c>
      <c r="GP142" s="194" t="s">
        <v>3501</v>
      </c>
      <c r="GQ142" s="194">
        <v>2</v>
      </c>
      <c r="GR142" s="194" t="s">
        <v>2699</v>
      </c>
      <c r="GS142" s="194" t="s">
        <v>30</v>
      </c>
      <c r="GT142" s="194">
        <v>2</v>
      </c>
      <c r="GU142" s="194" t="s">
        <v>14</v>
      </c>
      <c r="GV142" s="194" t="s">
        <v>14</v>
      </c>
      <c r="GW142" s="195">
        <v>44863</v>
      </c>
      <c r="GX142" s="193" t="s">
        <v>3507</v>
      </c>
      <c r="GY142" s="196">
        <v>0</v>
      </c>
      <c r="GZ142" s="196" t="s">
        <v>2699</v>
      </c>
      <c r="HA142" s="196" t="s">
        <v>30</v>
      </c>
      <c r="HB142" s="196">
        <v>2</v>
      </c>
      <c r="HC142" s="196" t="s">
        <v>14</v>
      </c>
      <c r="HD142" s="196" t="s">
        <v>14</v>
      </c>
      <c r="HE142" s="179">
        <v>44863</v>
      </c>
      <c r="HF142" s="194" t="s">
        <v>3499</v>
      </c>
      <c r="HG142" s="194">
        <v>2</v>
      </c>
      <c r="HH142" s="194" t="s">
        <v>2699</v>
      </c>
      <c r="HI142" s="194" t="s">
        <v>30</v>
      </c>
      <c r="HJ142" s="194">
        <v>2</v>
      </c>
      <c r="HK142" s="194" t="s">
        <v>14</v>
      </c>
      <c r="HL142" s="194" t="s">
        <v>14</v>
      </c>
      <c r="HM142" s="195">
        <v>44863</v>
      </c>
      <c r="HN142" s="193" t="s">
        <v>3505</v>
      </c>
      <c r="HO142" s="196">
        <v>1</v>
      </c>
      <c r="HP142" s="196" t="s">
        <v>2699</v>
      </c>
      <c r="HQ142" s="196" t="s">
        <v>30</v>
      </c>
      <c r="HR142" s="196">
        <v>2</v>
      </c>
      <c r="HS142" s="196" t="s">
        <v>14</v>
      </c>
      <c r="HT142" s="196" t="s">
        <v>14</v>
      </c>
      <c r="HU142" s="179">
        <v>44863</v>
      </c>
      <c r="HV142" s="194" t="s">
        <v>3502</v>
      </c>
      <c r="HW142" s="194">
        <v>2</v>
      </c>
      <c r="HX142" s="194" t="s">
        <v>2699</v>
      </c>
      <c r="HY142" s="194" t="s">
        <v>30</v>
      </c>
      <c r="HZ142" s="194">
        <v>2</v>
      </c>
      <c r="IA142" s="194" t="s">
        <v>14</v>
      </c>
      <c r="IB142" s="194" t="s">
        <v>14</v>
      </c>
      <c r="IC142" s="195">
        <v>44863</v>
      </c>
      <c r="ID142" s="193" t="s">
        <v>3504</v>
      </c>
      <c r="IE142" s="196">
        <v>2</v>
      </c>
      <c r="IF142" s="196" t="s">
        <v>2699</v>
      </c>
      <c r="IG142" s="196" t="s">
        <v>30</v>
      </c>
      <c r="IH142" s="196">
        <v>2</v>
      </c>
      <c r="II142" s="196" t="s">
        <v>14</v>
      </c>
      <c r="IJ142" s="196" t="s">
        <v>14</v>
      </c>
      <c r="IK142" s="179">
        <v>44863</v>
      </c>
      <c r="IL142" s="194" t="s">
        <v>3503</v>
      </c>
      <c r="IM142" s="194">
        <v>2</v>
      </c>
      <c r="IN142" s="194" t="s">
        <v>2699</v>
      </c>
      <c r="IO142" s="194" t="s">
        <v>30</v>
      </c>
      <c r="IP142" s="194">
        <v>2</v>
      </c>
      <c r="IQ142" s="194" t="s">
        <v>14</v>
      </c>
      <c r="IR142" s="194" t="s">
        <v>14</v>
      </c>
      <c r="IS142" s="195">
        <v>44863</v>
      </c>
    </row>
    <row r="143" spans="1:253" x14ac:dyDescent="0.25">
      <c r="A143" s="283" t="s">
        <v>264</v>
      </c>
      <c r="B143" s="283" t="s">
        <v>9289</v>
      </c>
      <c r="C143" s="283" t="s">
        <v>265</v>
      </c>
      <c r="D143" s="283" t="s">
        <v>266</v>
      </c>
      <c r="E143" s="283" t="s">
        <v>8968</v>
      </c>
      <c r="F143" s="283" t="s">
        <v>1631</v>
      </c>
      <c r="G143" s="177">
        <v>63878000</v>
      </c>
      <c r="H143" s="178" t="s">
        <v>1629</v>
      </c>
      <c r="I143" s="178" t="s">
        <v>19</v>
      </c>
      <c r="J143" s="178">
        <v>3</v>
      </c>
      <c r="K143" s="178" t="s">
        <v>1630</v>
      </c>
      <c r="L143" s="178" t="s">
        <v>819</v>
      </c>
      <c r="M143" s="179">
        <v>44683</v>
      </c>
      <c r="N143" s="193" t="s">
        <v>821</v>
      </c>
      <c r="O143" s="180">
        <v>30342</v>
      </c>
      <c r="P143" s="180" t="s">
        <v>818</v>
      </c>
      <c r="Q143" s="180" t="s">
        <v>30</v>
      </c>
      <c r="R143" s="180">
        <v>2</v>
      </c>
      <c r="S143" s="180" t="s">
        <v>820</v>
      </c>
      <c r="T143" s="180" t="s">
        <v>819</v>
      </c>
      <c r="U143" s="181">
        <v>43676</v>
      </c>
      <c r="V143" s="193" t="s">
        <v>5119</v>
      </c>
      <c r="W143" s="178">
        <v>3800000</v>
      </c>
      <c r="X143" s="178" t="s">
        <v>5116</v>
      </c>
      <c r="Y143" s="178" t="s">
        <v>2025</v>
      </c>
      <c r="Z143" s="178">
        <v>2</v>
      </c>
      <c r="AA143" s="178" t="s">
        <v>5118</v>
      </c>
      <c r="AB143" s="178" t="s">
        <v>5117</v>
      </c>
      <c r="AC143" s="179">
        <v>44924</v>
      </c>
      <c r="AD143" s="193" t="s">
        <v>5123</v>
      </c>
      <c r="AE143" s="186">
        <v>91000</v>
      </c>
      <c r="AF143" s="186" t="s">
        <v>5120</v>
      </c>
      <c r="AG143" s="186" t="s">
        <v>2025</v>
      </c>
      <c r="AH143" s="186">
        <v>2</v>
      </c>
      <c r="AI143" s="186" t="s">
        <v>5122</v>
      </c>
      <c r="AJ143" s="186" t="s">
        <v>5121</v>
      </c>
      <c r="AK143" s="187">
        <v>44924</v>
      </c>
      <c r="AL143" s="193" t="s">
        <v>5125</v>
      </c>
      <c r="AM143" s="178">
        <v>91000</v>
      </c>
      <c r="AN143" s="178" t="s">
        <v>5120</v>
      </c>
      <c r="AO143" s="178" t="s">
        <v>2025</v>
      </c>
      <c r="AP143" s="178">
        <v>2</v>
      </c>
      <c r="AQ143" s="178" t="s">
        <v>5124</v>
      </c>
      <c r="AR143" s="178" t="s">
        <v>5121</v>
      </c>
      <c r="AS143" s="179">
        <v>44924</v>
      </c>
      <c r="AT143" s="194" t="s">
        <v>956</v>
      </c>
      <c r="AU143" s="186" t="s">
        <v>14</v>
      </c>
      <c r="AV143" s="186" t="s">
        <v>14</v>
      </c>
      <c r="AW143" s="186" t="s">
        <v>14</v>
      </c>
      <c r="AX143" s="186" t="s">
        <v>14</v>
      </c>
      <c r="AY143" s="186" t="s">
        <v>14</v>
      </c>
      <c r="AZ143" s="186" t="s">
        <v>14</v>
      </c>
      <c r="BA143" s="187">
        <v>43859</v>
      </c>
      <c r="BB143" s="193" t="s">
        <v>274</v>
      </c>
      <c r="BC143" s="178" t="s">
        <v>14</v>
      </c>
      <c r="BD143" s="178">
        <v>0</v>
      </c>
      <c r="BE143" s="178" t="s">
        <v>30</v>
      </c>
      <c r="BF143" s="178">
        <v>2</v>
      </c>
      <c r="BG143" s="178" t="s">
        <v>15</v>
      </c>
      <c r="BH143" s="178">
        <v>0</v>
      </c>
      <c r="BI143" s="179">
        <v>43509</v>
      </c>
      <c r="BJ143" s="194" t="s">
        <v>8051</v>
      </c>
      <c r="BK143" s="194">
        <v>24</v>
      </c>
      <c r="BL143" s="194" t="s">
        <v>8050</v>
      </c>
      <c r="BM143" s="194" t="s">
        <v>2025</v>
      </c>
      <c r="BN143" s="194">
        <v>2</v>
      </c>
      <c r="BO143" s="194" t="s">
        <v>8048</v>
      </c>
      <c r="BP143" s="186" t="s">
        <v>1181</v>
      </c>
      <c r="BQ143" s="195">
        <v>44985</v>
      </c>
      <c r="BR143" s="193" t="s">
        <v>267</v>
      </c>
      <c r="BS143" s="196" t="s">
        <v>14</v>
      </c>
      <c r="BT143" s="196">
        <v>0</v>
      </c>
      <c r="BU143" s="196" t="s">
        <v>30</v>
      </c>
      <c r="BV143" s="196">
        <v>2</v>
      </c>
      <c r="BW143" s="196" t="s">
        <v>15</v>
      </c>
      <c r="BX143" s="196">
        <v>0</v>
      </c>
      <c r="BY143" s="179">
        <v>43509</v>
      </c>
      <c r="BZ143" s="194" t="s">
        <v>268</v>
      </c>
      <c r="CA143" s="194" t="s">
        <v>14</v>
      </c>
      <c r="CB143" s="194">
        <v>0</v>
      </c>
      <c r="CC143" s="194" t="s">
        <v>14</v>
      </c>
      <c r="CD143" s="194" t="s">
        <v>14</v>
      </c>
      <c r="CE143" s="194" t="s">
        <v>15</v>
      </c>
      <c r="CF143" s="194">
        <v>0</v>
      </c>
      <c r="CG143" s="195">
        <v>43509</v>
      </c>
      <c r="CH143" s="193" t="s">
        <v>10127</v>
      </c>
      <c r="CI143" s="194" t="e">
        <v>#N/A</v>
      </c>
      <c r="CJ143" s="194" t="e">
        <v>#N/A</v>
      </c>
      <c r="CK143" s="194" t="e">
        <v>#N/A</v>
      </c>
      <c r="CL143" s="194" t="e">
        <v>#N/A</v>
      </c>
      <c r="CM143" s="194" t="e">
        <v>#N/A</v>
      </c>
      <c r="CN143" s="194" t="e">
        <v>#N/A</v>
      </c>
      <c r="CO143" s="197" t="e">
        <v>#N/A</v>
      </c>
      <c r="CP143" s="194" t="s">
        <v>273</v>
      </c>
      <c r="CQ143" s="196" t="s">
        <v>14</v>
      </c>
      <c r="CR143" s="196">
        <v>0</v>
      </c>
      <c r="CS143" s="196" t="s">
        <v>30</v>
      </c>
      <c r="CT143" s="196">
        <v>2</v>
      </c>
      <c r="CU143" s="196" t="s">
        <v>15</v>
      </c>
      <c r="CV143" s="196">
        <v>0</v>
      </c>
      <c r="CW143" s="179">
        <v>43509</v>
      </c>
      <c r="CX143" s="194" t="s">
        <v>5152</v>
      </c>
      <c r="CY143" s="186">
        <v>91000</v>
      </c>
      <c r="CZ143" s="186" t="s">
        <v>5120</v>
      </c>
      <c r="DA143" s="186" t="s">
        <v>2025</v>
      </c>
      <c r="DB143" s="186">
        <v>2</v>
      </c>
      <c r="DC143" s="186" t="s">
        <v>1634</v>
      </c>
      <c r="DD143" s="186" t="s">
        <v>5127</v>
      </c>
      <c r="DE143" s="192">
        <v>44924</v>
      </c>
      <c r="DF143" s="193" t="s">
        <v>5129</v>
      </c>
      <c r="DG143" s="178">
        <v>3709000</v>
      </c>
      <c r="DH143" s="196" t="s">
        <v>5126</v>
      </c>
      <c r="DI143" s="196" t="s">
        <v>19</v>
      </c>
      <c r="DJ143" s="196">
        <v>3</v>
      </c>
      <c r="DK143" s="196" t="s">
        <v>5128</v>
      </c>
      <c r="DL143" s="196" t="s">
        <v>5127</v>
      </c>
      <c r="DM143" s="179">
        <v>44924</v>
      </c>
      <c r="DN143" s="194" t="s">
        <v>1632</v>
      </c>
      <c r="DO143" s="186">
        <v>0</v>
      </c>
      <c r="DP143" s="194" t="s">
        <v>14</v>
      </c>
      <c r="DQ143" s="194" t="s">
        <v>30</v>
      </c>
      <c r="DR143" s="194">
        <v>2</v>
      </c>
      <c r="DS143" s="194" t="s">
        <v>14</v>
      </c>
      <c r="DT143" s="194" t="s">
        <v>14</v>
      </c>
      <c r="DU143" s="195">
        <v>44683</v>
      </c>
      <c r="DV143" s="193" t="s">
        <v>5130</v>
      </c>
      <c r="DW143" s="178">
        <v>91000</v>
      </c>
      <c r="DX143" s="196" t="s">
        <v>5120</v>
      </c>
      <c r="DY143" s="196" t="s">
        <v>2025</v>
      </c>
      <c r="DZ143" s="196">
        <v>2</v>
      </c>
      <c r="EA143" s="196" t="s">
        <v>1634</v>
      </c>
      <c r="EB143" s="196" t="s">
        <v>5127</v>
      </c>
      <c r="EC143" s="179">
        <v>44924</v>
      </c>
      <c r="ED143" s="194" t="s">
        <v>1635</v>
      </c>
      <c r="EE143" s="186">
        <v>0</v>
      </c>
      <c r="EF143" s="194" t="s">
        <v>14</v>
      </c>
      <c r="EG143" s="194" t="s">
        <v>30</v>
      </c>
      <c r="EH143" s="194">
        <v>2</v>
      </c>
      <c r="EI143" s="194" t="s">
        <v>1634</v>
      </c>
      <c r="EJ143" s="194" t="s">
        <v>1633</v>
      </c>
      <c r="EK143" s="195">
        <v>44683</v>
      </c>
      <c r="EL143" s="193" t="s">
        <v>1636</v>
      </c>
      <c r="EM143" s="178">
        <v>0</v>
      </c>
      <c r="EN143" s="196" t="s">
        <v>14</v>
      </c>
      <c r="EO143" s="196" t="s">
        <v>30</v>
      </c>
      <c r="EP143" s="196">
        <v>2</v>
      </c>
      <c r="EQ143" s="196" t="s">
        <v>1634</v>
      </c>
      <c r="ER143" s="196" t="s">
        <v>1633</v>
      </c>
      <c r="ES143" s="179">
        <v>44683</v>
      </c>
      <c r="ET143" s="194" t="s">
        <v>8052</v>
      </c>
      <c r="EU143" s="194">
        <v>24</v>
      </c>
      <c r="EV143" s="194" t="s">
        <v>8050</v>
      </c>
      <c r="EW143" s="194" t="s">
        <v>2025</v>
      </c>
      <c r="EX143" s="194">
        <v>2</v>
      </c>
      <c r="EY143" s="194" t="s">
        <v>8048</v>
      </c>
      <c r="EZ143" s="194" t="s">
        <v>1181</v>
      </c>
      <c r="FA143" s="195">
        <v>44985</v>
      </c>
      <c r="FB143" s="193" t="s">
        <v>272</v>
      </c>
      <c r="FC143" s="196">
        <v>2</v>
      </c>
      <c r="FD143" s="196" t="s">
        <v>269</v>
      </c>
      <c r="FE143" s="196" t="s">
        <v>30</v>
      </c>
      <c r="FF143" s="196">
        <v>2</v>
      </c>
      <c r="FG143" s="196" t="s">
        <v>271</v>
      </c>
      <c r="FH143" s="196" t="s">
        <v>270</v>
      </c>
      <c r="FI143" s="179">
        <v>43509</v>
      </c>
      <c r="FJ143" s="193" t="s">
        <v>275</v>
      </c>
      <c r="FK143" s="194" t="s">
        <v>14</v>
      </c>
      <c r="FL143" s="194">
        <v>0</v>
      </c>
      <c r="FM143" s="194" t="s">
        <v>30</v>
      </c>
      <c r="FN143" s="194">
        <v>2</v>
      </c>
      <c r="FO143" s="194" t="s">
        <v>15</v>
      </c>
      <c r="FP143" s="186">
        <v>0</v>
      </c>
      <c r="FQ143" s="187">
        <v>43509</v>
      </c>
      <c r="FR143" s="193" t="s">
        <v>276</v>
      </c>
      <c r="FS143" s="196" t="s">
        <v>14</v>
      </c>
      <c r="FT143" s="196">
        <v>0</v>
      </c>
      <c r="FU143" s="196" t="s">
        <v>30</v>
      </c>
      <c r="FV143" s="196">
        <v>2</v>
      </c>
      <c r="FW143" s="196" t="s">
        <v>15</v>
      </c>
      <c r="FX143" s="196">
        <v>0</v>
      </c>
      <c r="FY143" s="179">
        <v>43509</v>
      </c>
      <c r="FZ143" s="194" t="s">
        <v>4024</v>
      </c>
      <c r="GA143" s="194">
        <v>1</v>
      </c>
      <c r="GB143" s="194" t="s">
        <v>2699</v>
      </c>
      <c r="GC143" s="194" t="s">
        <v>30</v>
      </c>
      <c r="GD143" s="194">
        <v>2</v>
      </c>
      <c r="GE143" s="194" t="s">
        <v>14</v>
      </c>
      <c r="GF143" s="194" t="s">
        <v>14</v>
      </c>
      <c r="GG143" s="195">
        <v>44865</v>
      </c>
      <c r="GH143" s="193" t="s">
        <v>4030</v>
      </c>
      <c r="GI143" s="196">
        <v>1</v>
      </c>
      <c r="GJ143" s="196" t="s">
        <v>2699</v>
      </c>
      <c r="GK143" s="196" t="s">
        <v>30</v>
      </c>
      <c r="GL143" s="196">
        <v>2</v>
      </c>
      <c r="GM143" s="196" t="s">
        <v>14</v>
      </c>
      <c r="GN143" s="196" t="s">
        <v>14</v>
      </c>
      <c r="GO143" s="179">
        <v>44865</v>
      </c>
      <c r="GP143" s="194" t="s">
        <v>4025</v>
      </c>
      <c r="GQ143" s="194">
        <v>1</v>
      </c>
      <c r="GR143" s="194" t="s">
        <v>2699</v>
      </c>
      <c r="GS143" s="194" t="s">
        <v>30</v>
      </c>
      <c r="GT143" s="194">
        <v>2</v>
      </c>
      <c r="GU143" s="194" t="s">
        <v>14</v>
      </c>
      <c r="GV143" s="194" t="s">
        <v>14</v>
      </c>
      <c r="GW143" s="195">
        <v>44865</v>
      </c>
      <c r="GX143" s="193" t="s">
        <v>4031</v>
      </c>
      <c r="GY143" s="196">
        <v>0</v>
      </c>
      <c r="GZ143" s="196" t="s">
        <v>2699</v>
      </c>
      <c r="HA143" s="196" t="s">
        <v>30</v>
      </c>
      <c r="HB143" s="196">
        <v>2</v>
      </c>
      <c r="HC143" s="196" t="s">
        <v>14</v>
      </c>
      <c r="HD143" s="196" t="s">
        <v>14</v>
      </c>
      <c r="HE143" s="179">
        <v>44865</v>
      </c>
      <c r="HF143" s="194" t="s">
        <v>4023</v>
      </c>
      <c r="HG143" s="194">
        <v>0</v>
      </c>
      <c r="HH143" s="194" t="s">
        <v>2699</v>
      </c>
      <c r="HI143" s="194" t="s">
        <v>30</v>
      </c>
      <c r="HJ143" s="194">
        <v>2</v>
      </c>
      <c r="HK143" s="194" t="s">
        <v>14</v>
      </c>
      <c r="HL143" s="194" t="s">
        <v>14</v>
      </c>
      <c r="HM143" s="195">
        <v>44865</v>
      </c>
      <c r="HN143" s="193" t="s">
        <v>4029</v>
      </c>
      <c r="HO143" s="196">
        <v>2</v>
      </c>
      <c r="HP143" s="196" t="s">
        <v>2699</v>
      </c>
      <c r="HQ143" s="196" t="s">
        <v>30</v>
      </c>
      <c r="HR143" s="196">
        <v>2</v>
      </c>
      <c r="HS143" s="196" t="s">
        <v>14</v>
      </c>
      <c r="HT143" s="196" t="s">
        <v>14</v>
      </c>
      <c r="HU143" s="179">
        <v>44865</v>
      </c>
      <c r="HV143" s="194" t="s">
        <v>4026</v>
      </c>
      <c r="HW143" s="194">
        <v>1</v>
      </c>
      <c r="HX143" s="194" t="s">
        <v>2699</v>
      </c>
      <c r="HY143" s="194" t="s">
        <v>30</v>
      </c>
      <c r="HZ143" s="194">
        <v>2</v>
      </c>
      <c r="IA143" s="194" t="s">
        <v>14</v>
      </c>
      <c r="IB143" s="194" t="s">
        <v>14</v>
      </c>
      <c r="IC143" s="195">
        <v>44865</v>
      </c>
      <c r="ID143" s="193" t="s">
        <v>4028</v>
      </c>
      <c r="IE143" s="196">
        <v>3</v>
      </c>
      <c r="IF143" s="196" t="s">
        <v>2699</v>
      </c>
      <c r="IG143" s="196" t="s">
        <v>30</v>
      </c>
      <c r="IH143" s="196">
        <v>2</v>
      </c>
      <c r="II143" s="196" t="s">
        <v>14</v>
      </c>
      <c r="IJ143" s="196" t="s">
        <v>14</v>
      </c>
      <c r="IK143" s="179">
        <v>44865</v>
      </c>
      <c r="IL143" s="194" t="s">
        <v>4027</v>
      </c>
      <c r="IM143" s="194">
        <v>2</v>
      </c>
      <c r="IN143" s="194" t="s">
        <v>2699</v>
      </c>
      <c r="IO143" s="194" t="s">
        <v>30</v>
      </c>
      <c r="IP143" s="194">
        <v>2</v>
      </c>
      <c r="IQ143" s="194" t="s">
        <v>14</v>
      </c>
      <c r="IR143" s="194" t="s">
        <v>14</v>
      </c>
      <c r="IS143" s="195">
        <v>44865</v>
      </c>
    </row>
    <row r="144" spans="1:253" x14ac:dyDescent="0.25">
      <c r="A144" s="283" t="s">
        <v>277</v>
      </c>
      <c r="B144" s="283" t="s">
        <v>9302</v>
      </c>
      <c r="C144" s="283" t="s">
        <v>278</v>
      </c>
      <c r="D144" s="283" t="s">
        <v>266</v>
      </c>
      <c r="E144" s="283" t="s">
        <v>8968</v>
      </c>
      <c r="F144" s="283" t="s">
        <v>1637</v>
      </c>
      <c r="G144" s="177">
        <v>63878000</v>
      </c>
      <c r="H144" s="178" t="s">
        <v>1629</v>
      </c>
      <c r="I144" s="178" t="s">
        <v>19</v>
      </c>
      <c r="J144" s="178">
        <v>3</v>
      </c>
      <c r="K144" s="178" t="s">
        <v>1630</v>
      </c>
      <c r="L144" s="178" t="s">
        <v>819</v>
      </c>
      <c r="M144" s="179">
        <v>44683</v>
      </c>
      <c r="N144" s="193" t="s">
        <v>823</v>
      </c>
      <c r="O144" s="180">
        <v>18330</v>
      </c>
      <c r="P144" s="180" t="s">
        <v>818</v>
      </c>
      <c r="Q144" s="180" t="s">
        <v>30</v>
      </c>
      <c r="R144" s="180">
        <v>2</v>
      </c>
      <c r="S144" s="180" t="s">
        <v>822</v>
      </c>
      <c r="T144" s="180" t="s">
        <v>819</v>
      </c>
      <c r="U144" s="181">
        <v>43676</v>
      </c>
      <c r="V144" s="193" t="s">
        <v>827</v>
      </c>
      <c r="W144" s="178">
        <v>3458000</v>
      </c>
      <c r="X144" s="178" t="s">
        <v>818</v>
      </c>
      <c r="Y144" s="178" t="s">
        <v>30</v>
      </c>
      <c r="Z144" s="178">
        <v>2</v>
      </c>
      <c r="AA144" s="178" t="s">
        <v>826</v>
      </c>
      <c r="AB144" s="178" t="s">
        <v>819</v>
      </c>
      <c r="AC144" s="179">
        <v>43676</v>
      </c>
      <c r="AD144" s="193" t="s">
        <v>1476</v>
      </c>
      <c r="AE144" s="186" t="s">
        <v>14</v>
      </c>
      <c r="AF144" s="186" t="s">
        <v>14</v>
      </c>
      <c r="AG144" s="186" t="s">
        <v>14</v>
      </c>
      <c r="AH144" s="186" t="s">
        <v>14</v>
      </c>
      <c r="AI144" s="186" t="s">
        <v>1475</v>
      </c>
      <c r="AJ144" s="186" t="s">
        <v>14</v>
      </c>
      <c r="AK144" s="187">
        <v>44496</v>
      </c>
      <c r="AL144" s="193" t="s">
        <v>824</v>
      </c>
      <c r="AM144" s="178" t="s">
        <v>14</v>
      </c>
      <c r="AN144" s="178" t="s">
        <v>14</v>
      </c>
      <c r="AO144" s="178" t="s">
        <v>14</v>
      </c>
      <c r="AP144" s="178" t="s">
        <v>14</v>
      </c>
      <c r="AQ144" s="178" t="s">
        <v>15</v>
      </c>
      <c r="AR144" s="178" t="s">
        <v>14</v>
      </c>
      <c r="AS144" s="179">
        <v>43676</v>
      </c>
      <c r="AT144" s="194" t="s">
        <v>957</v>
      </c>
      <c r="AU144" s="186" t="s">
        <v>14</v>
      </c>
      <c r="AV144" s="186" t="s">
        <v>14</v>
      </c>
      <c r="AW144" s="186" t="s">
        <v>14</v>
      </c>
      <c r="AX144" s="186" t="s">
        <v>14</v>
      </c>
      <c r="AY144" s="186" t="s">
        <v>14</v>
      </c>
      <c r="AZ144" s="186" t="s">
        <v>14</v>
      </c>
      <c r="BA144" s="187">
        <v>43859</v>
      </c>
      <c r="BB144" s="193" t="s">
        <v>284</v>
      </c>
      <c r="BC144" s="178" t="s">
        <v>14</v>
      </c>
      <c r="BD144" s="178">
        <v>0</v>
      </c>
      <c r="BE144" s="178" t="s">
        <v>30</v>
      </c>
      <c r="BF144" s="178">
        <v>2</v>
      </c>
      <c r="BG144" s="178" t="s">
        <v>15</v>
      </c>
      <c r="BH144" s="178">
        <v>0</v>
      </c>
      <c r="BI144" s="179">
        <v>43509</v>
      </c>
      <c r="BJ144" s="194" t="s">
        <v>8053</v>
      </c>
      <c r="BK144" s="194">
        <v>24</v>
      </c>
      <c r="BL144" s="194" t="s">
        <v>8050</v>
      </c>
      <c r="BM144" s="194" t="s">
        <v>2025</v>
      </c>
      <c r="BN144" s="194">
        <v>2</v>
      </c>
      <c r="BO144" s="194" t="s">
        <v>8048</v>
      </c>
      <c r="BP144" s="186" t="s">
        <v>1181</v>
      </c>
      <c r="BQ144" s="195">
        <v>44985</v>
      </c>
      <c r="BR144" s="193" t="s">
        <v>279</v>
      </c>
      <c r="BS144" s="196" t="s">
        <v>14</v>
      </c>
      <c r="BT144" s="196">
        <v>0</v>
      </c>
      <c r="BU144" s="196" t="s">
        <v>30</v>
      </c>
      <c r="BV144" s="196">
        <v>2</v>
      </c>
      <c r="BW144" s="196" t="s">
        <v>15</v>
      </c>
      <c r="BX144" s="196">
        <v>0</v>
      </c>
      <c r="BY144" s="179">
        <v>43509</v>
      </c>
      <c r="BZ144" s="194" t="s">
        <v>280</v>
      </c>
      <c r="CA144" s="194" t="s">
        <v>14</v>
      </c>
      <c r="CB144" s="194">
        <v>0</v>
      </c>
      <c r="CC144" s="194" t="s">
        <v>14</v>
      </c>
      <c r="CD144" s="194" t="s">
        <v>14</v>
      </c>
      <c r="CE144" s="194" t="s">
        <v>15</v>
      </c>
      <c r="CF144" s="194">
        <v>0</v>
      </c>
      <c r="CG144" s="195">
        <v>43509</v>
      </c>
      <c r="CH144" s="193" t="s">
        <v>10128</v>
      </c>
      <c r="CI144" s="194" t="e">
        <v>#N/A</v>
      </c>
      <c r="CJ144" s="194" t="e">
        <v>#N/A</v>
      </c>
      <c r="CK144" s="194" t="e">
        <v>#N/A</v>
      </c>
      <c r="CL144" s="194" t="e">
        <v>#N/A</v>
      </c>
      <c r="CM144" s="194" t="e">
        <v>#N/A</v>
      </c>
      <c r="CN144" s="194" t="e">
        <v>#N/A</v>
      </c>
      <c r="CO144" s="197" t="e">
        <v>#N/A</v>
      </c>
      <c r="CP144" s="194" t="s">
        <v>283</v>
      </c>
      <c r="CQ144" s="196" t="s">
        <v>14</v>
      </c>
      <c r="CR144" s="196">
        <v>0</v>
      </c>
      <c r="CS144" s="196" t="s">
        <v>30</v>
      </c>
      <c r="CT144" s="196">
        <v>2</v>
      </c>
      <c r="CU144" s="196" t="s">
        <v>15</v>
      </c>
      <c r="CV144" s="196">
        <v>0</v>
      </c>
      <c r="CW144" s="179">
        <v>43509</v>
      </c>
      <c r="CX144" s="194" t="s">
        <v>829</v>
      </c>
      <c r="CY144" s="186" t="s">
        <v>14</v>
      </c>
      <c r="CZ144" s="186" t="s">
        <v>14</v>
      </c>
      <c r="DA144" s="186" t="s">
        <v>14</v>
      </c>
      <c r="DB144" s="186" t="s">
        <v>14</v>
      </c>
      <c r="DC144" s="186" t="s">
        <v>1024</v>
      </c>
      <c r="DD144" s="186" t="s">
        <v>14</v>
      </c>
      <c r="DE144" s="192">
        <v>43920</v>
      </c>
      <c r="DF144" s="193" t="s">
        <v>1640</v>
      </c>
      <c r="DG144" s="178">
        <v>3458000</v>
      </c>
      <c r="DH144" s="196" t="s">
        <v>1629</v>
      </c>
      <c r="DI144" s="196" t="s">
        <v>30</v>
      </c>
      <c r="DJ144" s="196">
        <v>2</v>
      </c>
      <c r="DK144" s="196" t="s">
        <v>1639</v>
      </c>
      <c r="DL144" s="196" t="s">
        <v>1638</v>
      </c>
      <c r="DM144" s="179">
        <v>44683</v>
      </c>
      <c r="DN144" s="194" t="s">
        <v>1028</v>
      </c>
      <c r="DO144" s="186" t="s">
        <v>14</v>
      </c>
      <c r="DP144" s="194" t="s">
        <v>14</v>
      </c>
      <c r="DQ144" s="194" t="s">
        <v>14</v>
      </c>
      <c r="DR144" s="194" t="s">
        <v>14</v>
      </c>
      <c r="DS144" s="194" t="s">
        <v>1024</v>
      </c>
      <c r="DT144" s="194" t="s">
        <v>14</v>
      </c>
      <c r="DU144" s="195">
        <v>43920</v>
      </c>
      <c r="DV144" s="193" t="s">
        <v>1026</v>
      </c>
      <c r="DW144" s="178" t="s">
        <v>14</v>
      </c>
      <c r="DX144" s="196" t="s">
        <v>14</v>
      </c>
      <c r="DY144" s="196" t="s">
        <v>14</v>
      </c>
      <c r="DZ144" s="196" t="s">
        <v>14</v>
      </c>
      <c r="EA144" s="196" t="s">
        <v>1024</v>
      </c>
      <c r="EB144" s="196" t="s">
        <v>14</v>
      </c>
      <c r="EC144" s="179">
        <v>43920</v>
      </c>
      <c r="ED144" s="194" t="s">
        <v>1027</v>
      </c>
      <c r="EE144" s="186" t="s">
        <v>14</v>
      </c>
      <c r="EF144" s="194" t="s">
        <v>14</v>
      </c>
      <c r="EG144" s="194" t="s">
        <v>14</v>
      </c>
      <c r="EH144" s="194" t="s">
        <v>14</v>
      </c>
      <c r="EI144" s="194" t="s">
        <v>1024</v>
      </c>
      <c r="EJ144" s="194" t="s">
        <v>14</v>
      </c>
      <c r="EK144" s="195">
        <v>43920</v>
      </c>
      <c r="EL144" s="193" t="s">
        <v>1025</v>
      </c>
      <c r="EM144" s="178" t="s">
        <v>14</v>
      </c>
      <c r="EN144" s="196" t="s">
        <v>14</v>
      </c>
      <c r="EO144" s="196" t="s">
        <v>14</v>
      </c>
      <c r="EP144" s="196" t="s">
        <v>14</v>
      </c>
      <c r="EQ144" s="196" t="s">
        <v>1024</v>
      </c>
      <c r="ER144" s="196" t="s">
        <v>14</v>
      </c>
      <c r="ES144" s="179">
        <v>43920</v>
      </c>
      <c r="ET144" s="194" t="s">
        <v>8054</v>
      </c>
      <c r="EU144" s="194">
        <v>24</v>
      </c>
      <c r="EV144" s="194" t="s">
        <v>8050</v>
      </c>
      <c r="EW144" s="194" t="s">
        <v>2025</v>
      </c>
      <c r="EX144" s="194">
        <v>2</v>
      </c>
      <c r="EY144" s="194" t="s">
        <v>8048</v>
      </c>
      <c r="EZ144" s="194" t="s">
        <v>1181</v>
      </c>
      <c r="FA144" s="195">
        <v>44985</v>
      </c>
      <c r="FB144" s="193" t="s">
        <v>282</v>
      </c>
      <c r="FC144" s="196">
        <v>1</v>
      </c>
      <c r="FD144" s="196" t="s">
        <v>14</v>
      </c>
      <c r="FE144" s="196" t="s">
        <v>30</v>
      </c>
      <c r="FF144" s="196">
        <v>2</v>
      </c>
      <c r="FG144" s="196" t="s">
        <v>281</v>
      </c>
      <c r="FH144" s="196" t="s">
        <v>14</v>
      </c>
      <c r="FI144" s="179">
        <v>43509</v>
      </c>
      <c r="FJ144" s="193" t="s">
        <v>285</v>
      </c>
      <c r="FK144" s="194" t="s">
        <v>14</v>
      </c>
      <c r="FL144" s="194">
        <v>0</v>
      </c>
      <c r="FM144" s="194" t="s">
        <v>30</v>
      </c>
      <c r="FN144" s="194">
        <v>2</v>
      </c>
      <c r="FO144" s="194" t="s">
        <v>15</v>
      </c>
      <c r="FP144" s="186">
        <v>0</v>
      </c>
      <c r="FQ144" s="187">
        <v>43509</v>
      </c>
      <c r="FR144" s="193" t="s">
        <v>286</v>
      </c>
      <c r="FS144" s="196" t="s">
        <v>14</v>
      </c>
      <c r="FT144" s="196">
        <v>0</v>
      </c>
      <c r="FU144" s="196" t="s">
        <v>30</v>
      </c>
      <c r="FV144" s="196">
        <v>2</v>
      </c>
      <c r="FW144" s="196" t="s">
        <v>15</v>
      </c>
      <c r="FX144" s="196">
        <v>0</v>
      </c>
      <c r="FY144" s="179">
        <v>43509</v>
      </c>
      <c r="FZ144" s="194" t="s">
        <v>4033</v>
      </c>
      <c r="GA144" s="194">
        <v>1</v>
      </c>
      <c r="GB144" s="194" t="s">
        <v>2699</v>
      </c>
      <c r="GC144" s="194" t="s">
        <v>30</v>
      </c>
      <c r="GD144" s="194">
        <v>2</v>
      </c>
      <c r="GE144" s="194" t="s">
        <v>14</v>
      </c>
      <c r="GF144" s="194" t="s">
        <v>14</v>
      </c>
      <c r="GG144" s="195">
        <v>44865</v>
      </c>
      <c r="GH144" s="193" t="s">
        <v>4039</v>
      </c>
      <c r="GI144" s="196">
        <v>1</v>
      </c>
      <c r="GJ144" s="196" t="s">
        <v>2699</v>
      </c>
      <c r="GK144" s="196" t="s">
        <v>30</v>
      </c>
      <c r="GL144" s="196">
        <v>2</v>
      </c>
      <c r="GM144" s="196" t="s">
        <v>14</v>
      </c>
      <c r="GN144" s="196" t="s">
        <v>14</v>
      </c>
      <c r="GO144" s="179">
        <v>44865</v>
      </c>
      <c r="GP144" s="194" t="s">
        <v>4034</v>
      </c>
      <c r="GQ144" s="194">
        <v>0</v>
      </c>
      <c r="GR144" s="194" t="s">
        <v>2699</v>
      </c>
      <c r="GS144" s="194" t="s">
        <v>30</v>
      </c>
      <c r="GT144" s="194">
        <v>2</v>
      </c>
      <c r="GU144" s="194" t="s">
        <v>14</v>
      </c>
      <c r="GV144" s="194" t="s">
        <v>14</v>
      </c>
      <c r="GW144" s="195">
        <v>44865</v>
      </c>
      <c r="GX144" s="193" t="s">
        <v>4040</v>
      </c>
      <c r="GY144" s="196">
        <v>0</v>
      </c>
      <c r="GZ144" s="196" t="s">
        <v>2699</v>
      </c>
      <c r="HA144" s="196" t="s">
        <v>30</v>
      </c>
      <c r="HB144" s="196">
        <v>2</v>
      </c>
      <c r="HC144" s="196" t="s">
        <v>14</v>
      </c>
      <c r="HD144" s="196" t="s">
        <v>14</v>
      </c>
      <c r="HE144" s="179">
        <v>44865</v>
      </c>
      <c r="HF144" s="194" t="s">
        <v>4032</v>
      </c>
      <c r="HG144" s="194">
        <v>0</v>
      </c>
      <c r="HH144" s="194" t="s">
        <v>2699</v>
      </c>
      <c r="HI144" s="194" t="s">
        <v>30</v>
      </c>
      <c r="HJ144" s="194">
        <v>2</v>
      </c>
      <c r="HK144" s="194" t="s">
        <v>14</v>
      </c>
      <c r="HL144" s="194" t="s">
        <v>14</v>
      </c>
      <c r="HM144" s="195">
        <v>44865</v>
      </c>
      <c r="HN144" s="193" t="s">
        <v>4038</v>
      </c>
      <c r="HO144" s="196">
        <v>0</v>
      </c>
      <c r="HP144" s="196" t="s">
        <v>2699</v>
      </c>
      <c r="HQ144" s="196" t="s">
        <v>30</v>
      </c>
      <c r="HR144" s="196">
        <v>2</v>
      </c>
      <c r="HS144" s="196" t="s">
        <v>14</v>
      </c>
      <c r="HT144" s="196" t="s">
        <v>14</v>
      </c>
      <c r="HU144" s="179">
        <v>44865</v>
      </c>
      <c r="HV144" s="194" t="s">
        <v>4035</v>
      </c>
      <c r="HW144" s="194">
        <v>1</v>
      </c>
      <c r="HX144" s="194" t="s">
        <v>2699</v>
      </c>
      <c r="HY144" s="194" t="s">
        <v>30</v>
      </c>
      <c r="HZ144" s="194">
        <v>2</v>
      </c>
      <c r="IA144" s="194" t="s">
        <v>14</v>
      </c>
      <c r="IB144" s="194" t="s">
        <v>14</v>
      </c>
      <c r="IC144" s="195">
        <v>44865</v>
      </c>
      <c r="ID144" s="193" t="s">
        <v>4037</v>
      </c>
      <c r="IE144" s="196">
        <v>3</v>
      </c>
      <c r="IF144" s="196" t="s">
        <v>2699</v>
      </c>
      <c r="IG144" s="196" t="s">
        <v>30</v>
      </c>
      <c r="IH144" s="196">
        <v>2</v>
      </c>
      <c r="II144" s="196" t="s">
        <v>14</v>
      </c>
      <c r="IJ144" s="196" t="s">
        <v>14</v>
      </c>
      <c r="IK144" s="179">
        <v>44865</v>
      </c>
      <c r="IL144" s="194" t="s">
        <v>4036</v>
      </c>
      <c r="IM144" s="194">
        <v>1</v>
      </c>
      <c r="IN144" s="194" t="s">
        <v>2699</v>
      </c>
      <c r="IO144" s="194" t="s">
        <v>30</v>
      </c>
      <c r="IP144" s="194">
        <v>2</v>
      </c>
      <c r="IQ144" s="194" t="s">
        <v>14</v>
      </c>
      <c r="IR144" s="194" t="s">
        <v>14</v>
      </c>
      <c r="IS144" s="195">
        <v>44865</v>
      </c>
    </row>
    <row r="145" spans="1:253" x14ac:dyDescent="0.25">
      <c r="A145" s="283" t="s">
        <v>287</v>
      </c>
      <c r="B145" s="283" t="s">
        <v>9302</v>
      </c>
      <c r="C145" s="283" t="s">
        <v>288</v>
      </c>
      <c r="D145" s="283" t="s">
        <v>266</v>
      </c>
      <c r="E145" s="283" t="s">
        <v>8968</v>
      </c>
      <c r="F145" s="283" t="s">
        <v>1641</v>
      </c>
      <c r="G145" s="177">
        <v>63878000</v>
      </c>
      <c r="H145" s="178" t="s">
        <v>1629</v>
      </c>
      <c r="I145" s="178" t="s">
        <v>19</v>
      </c>
      <c r="J145" s="178">
        <v>3</v>
      </c>
      <c r="K145" s="178" t="s">
        <v>1630</v>
      </c>
      <c r="L145" s="178" t="s">
        <v>819</v>
      </c>
      <c r="M145" s="179">
        <v>44683</v>
      </c>
      <c r="N145" s="193" t="s">
        <v>1644</v>
      </c>
      <c r="O145" s="180">
        <v>12012</v>
      </c>
      <c r="P145" s="180" t="s">
        <v>1629</v>
      </c>
      <c r="Q145" s="180" t="s">
        <v>30</v>
      </c>
      <c r="R145" s="180">
        <v>2</v>
      </c>
      <c r="S145" s="180" t="s">
        <v>1643</v>
      </c>
      <c r="T145" s="180" t="s">
        <v>1642</v>
      </c>
      <c r="U145" s="181">
        <v>44683</v>
      </c>
      <c r="V145" s="193" t="s">
        <v>5133</v>
      </c>
      <c r="W145" s="178">
        <v>342000</v>
      </c>
      <c r="X145" s="178" t="s">
        <v>5131</v>
      </c>
      <c r="Y145" s="178" t="s">
        <v>2025</v>
      </c>
      <c r="Z145" s="178">
        <v>2</v>
      </c>
      <c r="AA145" s="178" t="s">
        <v>5132</v>
      </c>
      <c r="AB145" s="178" t="s">
        <v>5127</v>
      </c>
      <c r="AC145" s="179">
        <v>44924</v>
      </c>
      <c r="AD145" s="193" t="s">
        <v>5135</v>
      </c>
      <c r="AE145" s="186">
        <v>91000</v>
      </c>
      <c r="AF145" s="186" t="s">
        <v>5120</v>
      </c>
      <c r="AG145" s="186" t="s">
        <v>2025</v>
      </c>
      <c r="AH145" s="186">
        <v>2</v>
      </c>
      <c r="AI145" s="186" t="s">
        <v>5134</v>
      </c>
      <c r="AJ145" s="186" t="s">
        <v>5121</v>
      </c>
      <c r="AK145" s="187">
        <v>44924</v>
      </c>
      <c r="AL145" s="193" t="s">
        <v>5137</v>
      </c>
      <c r="AM145" s="178">
        <v>91000</v>
      </c>
      <c r="AN145" s="178" t="s">
        <v>5120</v>
      </c>
      <c r="AO145" s="178" t="s">
        <v>2025</v>
      </c>
      <c r="AP145" s="178">
        <v>2</v>
      </c>
      <c r="AQ145" s="178" t="s">
        <v>5136</v>
      </c>
      <c r="AR145" s="178" t="s">
        <v>5121</v>
      </c>
      <c r="AS145" s="179">
        <v>44924</v>
      </c>
      <c r="AT145" s="194" t="s">
        <v>831</v>
      </c>
      <c r="AU145" s="186">
        <v>0</v>
      </c>
      <c r="AV145" s="186" t="s">
        <v>14</v>
      </c>
      <c r="AW145" s="186" t="s">
        <v>14</v>
      </c>
      <c r="AX145" s="186" t="s">
        <v>14</v>
      </c>
      <c r="AY145" s="186" t="s">
        <v>830</v>
      </c>
      <c r="AZ145" s="186" t="s">
        <v>14</v>
      </c>
      <c r="BA145" s="187">
        <v>43676</v>
      </c>
      <c r="BB145" s="193" t="s">
        <v>294</v>
      </c>
      <c r="BC145" s="178" t="s">
        <v>14</v>
      </c>
      <c r="BD145" s="178">
        <v>0</v>
      </c>
      <c r="BE145" s="178" t="s">
        <v>30</v>
      </c>
      <c r="BF145" s="178">
        <v>2</v>
      </c>
      <c r="BG145" s="178" t="s">
        <v>15</v>
      </c>
      <c r="BH145" s="178">
        <v>0</v>
      </c>
      <c r="BI145" s="179">
        <v>43509</v>
      </c>
      <c r="BJ145" s="194" t="s">
        <v>1308</v>
      </c>
      <c r="BK145" s="194" t="s">
        <v>14</v>
      </c>
      <c r="BL145" s="194" t="s">
        <v>1294</v>
      </c>
      <c r="BM145" s="194" t="s">
        <v>14</v>
      </c>
      <c r="BN145" s="194" t="s">
        <v>14</v>
      </c>
      <c r="BO145" s="194" t="s">
        <v>14</v>
      </c>
      <c r="BP145" s="186" t="s">
        <v>14</v>
      </c>
      <c r="BQ145" s="195">
        <v>44224</v>
      </c>
      <c r="BR145" s="193" t="s">
        <v>289</v>
      </c>
      <c r="BS145" s="196" t="s">
        <v>14</v>
      </c>
      <c r="BT145" s="196">
        <v>0</v>
      </c>
      <c r="BU145" s="196" t="s">
        <v>30</v>
      </c>
      <c r="BV145" s="196">
        <v>2</v>
      </c>
      <c r="BW145" s="196" t="s">
        <v>15</v>
      </c>
      <c r="BX145" s="196">
        <v>0</v>
      </c>
      <c r="BY145" s="179">
        <v>43509</v>
      </c>
      <c r="BZ145" s="194" t="s">
        <v>290</v>
      </c>
      <c r="CA145" s="194" t="s">
        <v>14</v>
      </c>
      <c r="CB145" s="194">
        <v>0</v>
      </c>
      <c r="CC145" s="194" t="s">
        <v>14</v>
      </c>
      <c r="CD145" s="194" t="s">
        <v>14</v>
      </c>
      <c r="CE145" s="194" t="s">
        <v>15</v>
      </c>
      <c r="CF145" s="194">
        <v>0</v>
      </c>
      <c r="CG145" s="195">
        <v>43509</v>
      </c>
      <c r="CH145" s="193" t="s">
        <v>10129</v>
      </c>
      <c r="CI145" s="194" t="e">
        <v>#N/A</v>
      </c>
      <c r="CJ145" s="194" t="e">
        <v>#N/A</v>
      </c>
      <c r="CK145" s="194" t="e">
        <v>#N/A</v>
      </c>
      <c r="CL145" s="194" t="e">
        <v>#N/A</v>
      </c>
      <c r="CM145" s="194" t="e">
        <v>#N/A</v>
      </c>
      <c r="CN145" s="194" t="e">
        <v>#N/A</v>
      </c>
      <c r="CO145" s="197" t="e">
        <v>#N/A</v>
      </c>
      <c r="CP145" s="194" t="s">
        <v>293</v>
      </c>
      <c r="CQ145" s="196" t="s">
        <v>14</v>
      </c>
      <c r="CR145" s="196">
        <v>0</v>
      </c>
      <c r="CS145" s="196" t="s">
        <v>30</v>
      </c>
      <c r="CT145" s="196">
        <v>2</v>
      </c>
      <c r="CU145" s="196" t="s">
        <v>15</v>
      </c>
      <c r="CV145" s="196">
        <v>0</v>
      </c>
      <c r="CW145" s="179">
        <v>43509</v>
      </c>
      <c r="CX145" s="194" t="s">
        <v>5138</v>
      </c>
      <c r="CY145" s="186">
        <v>91000</v>
      </c>
      <c r="CZ145" s="186" t="s">
        <v>5120</v>
      </c>
      <c r="DA145" s="186" t="s">
        <v>2025</v>
      </c>
      <c r="DB145" s="186">
        <v>2</v>
      </c>
      <c r="DC145" s="186" t="s">
        <v>1645</v>
      </c>
      <c r="DD145" s="186" t="s">
        <v>5121</v>
      </c>
      <c r="DE145" s="192">
        <v>44924</v>
      </c>
      <c r="DF145" s="193" t="s">
        <v>5139</v>
      </c>
      <c r="DG145" s="178">
        <v>252000</v>
      </c>
      <c r="DH145" s="196" t="s">
        <v>5126</v>
      </c>
      <c r="DI145" s="196" t="s">
        <v>2025</v>
      </c>
      <c r="DJ145" s="196">
        <v>2</v>
      </c>
      <c r="DK145" s="196" t="s">
        <v>5128</v>
      </c>
      <c r="DL145" s="196" t="s">
        <v>5127</v>
      </c>
      <c r="DM145" s="179">
        <v>44924</v>
      </c>
      <c r="DN145" s="194" t="s">
        <v>1646</v>
      </c>
      <c r="DO145" s="186">
        <v>0</v>
      </c>
      <c r="DP145" s="194" t="s">
        <v>14</v>
      </c>
      <c r="DQ145" s="194" t="s">
        <v>30</v>
      </c>
      <c r="DR145" s="194">
        <v>2</v>
      </c>
      <c r="DS145" s="194" t="s">
        <v>1645</v>
      </c>
      <c r="DT145" s="194">
        <v>0</v>
      </c>
      <c r="DU145" s="195">
        <v>44683</v>
      </c>
      <c r="DV145" s="193" t="s">
        <v>5140</v>
      </c>
      <c r="DW145" s="178">
        <v>91000</v>
      </c>
      <c r="DX145" s="196" t="s">
        <v>5120</v>
      </c>
      <c r="DY145" s="196" t="s">
        <v>2025</v>
      </c>
      <c r="DZ145" s="196">
        <v>2</v>
      </c>
      <c r="EA145" s="196" t="s">
        <v>1645</v>
      </c>
      <c r="EB145" s="196" t="s">
        <v>5121</v>
      </c>
      <c r="EC145" s="179">
        <v>44924</v>
      </c>
      <c r="ED145" s="194" t="s">
        <v>1647</v>
      </c>
      <c r="EE145" s="186">
        <v>0</v>
      </c>
      <c r="EF145" s="194" t="s">
        <v>14</v>
      </c>
      <c r="EG145" s="194" t="s">
        <v>30</v>
      </c>
      <c r="EH145" s="194">
        <v>2</v>
      </c>
      <c r="EI145" s="194" t="s">
        <v>1645</v>
      </c>
      <c r="EJ145" s="194">
        <v>0</v>
      </c>
      <c r="EK145" s="195">
        <v>44683</v>
      </c>
      <c r="EL145" s="193" t="s">
        <v>1648</v>
      </c>
      <c r="EM145" s="178">
        <v>0</v>
      </c>
      <c r="EN145" s="196" t="s">
        <v>14</v>
      </c>
      <c r="EO145" s="196" t="s">
        <v>30</v>
      </c>
      <c r="EP145" s="196">
        <v>2</v>
      </c>
      <c r="EQ145" s="196" t="s">
        <v>1645</v>
      </c>
      <c r="ER145" s="196">
        <v>0</v>
      </c>
      <c r="ES145" s="179">
        <v>44683</v>
      </c>
      <c r="ET145" s="194" t="s">
        <v>8056</v>
      </c>
      <c r="EU145" s="194">
        <v>24</v>
      </c>
      <c r="EV145" s="194" t="s">
        <v>8050</v>
      </c>
      <c r="EW145" s="194" t="s">
        <v>2025</v>
      </c>
      <c r="EX145" s="194">
        <v>2</v>
      </c>
      <c r="EY145" s="194" t="s">
        <v>8055</v>
      </c>
      <c r="EZ145" s="194" t="s">
        <v>1181</v>
      </c>
      <c r="FA145" s="195">
        <v>44985</v>
      </c>
      <c r="FB145" s="193" t="s">
        <v>292</v>
      </c>
      <c r="FC145" s="196">
        <v>1</v>
      </c>
      <c r="FD145" s="196" t="s">
        <v>269</v>
      </c>
      <c r="FE145" s="196" t="s">
        <v>30</v>
      </c>
      <c r="FF145" s="196">
        <v>2</v>
      </c>
      <c r="FG145" s="196" t="s">
        <v>291</v>
      </c>
      <c r="FH145" s="196" t="s">
        <v>270</v>
      </c>
      <c r="FI145" s="179">
        <v>43509</v>
      </c>
      <c r="FJ145" s="193" t="s">
        <v>295</v>
      </c>
      <c r="FK145" s="194" t="s">
        <v>14</v>
      </c>
      <c r="FL145" s="194">
        <v>0</v>
      </c>
      <c r="FM145" s="194" t="s">
        <v>30</v>
      </c>
      <c r="FN145" s="194">
        <v>2</v>
      </c>
      <c r="FO145" s="194" t="s">
        <v>15</v>
      </c>
      <c r="FP145" s="186">
        <v>0</v>
      </c>
      <c r="FQ145" s="187">
        <v>43509</v>
      </c>
      <c r="FR145" s="193" t="s">
        <v>296</v>
      </c>
      <c r="FS145" s="196" t="s">
        <v>14</v>
      </c>
      <c r="FT145" s="196">
        <v>0</v>
      </c>
      <c r="FU145" s="196" t="s">
        <v>30</v>
      </c>
      <c r="FV145" s="196">
        <v>2</v>
      </c>
      <c r="FW145" s="196" t="s">
        <v>15</v>
      </c>
      <c r="FX145" s="196">
        <v>0</v>
      </c>
      <c r="FY145" s="179">
        <v>43509</v>
      </c>
      <c r="FZ145" s="194" t="s">
        <v>4042</v>
      </c>
      <c r="GA145" s="194">
        <v>1</v>
      </c>
      <c r="GB145" s="194" t="s">
        <v>2699</v>
      </c>
      <c r="GC145" s="194" t="s">
        <v>30</v>
      </c>
      <c r="GD145" s="194">
        <v>2</v>
      </c>
      <c r="GE145" s="194" t="s">
        <v>14</v>
      </c>
      <c r="GF145" s="194" t="s">
        <v>14</v>
      </c>
      <c r="GG145" s="195">
        <v>44865</v>
      </c>
      <c r="GH145" s="193" t="s">
        <v>4048</v>
      </c>
      <c r="GI145" s="196">
        <v>0</v>
      </c>
      <c r="GJ145" s="196" t="s">
        <v>2699</v>
      </c>
      <c r="GK145" s="196" t="s">
        <v>30</v>
      </c>
      <c r="GL145" s="196">
        <v>2</v>
      </c>
      <c r="GM145" s="196" t="s">
        <v>14</v>
      </c>
      <c r="GN145" s="196" t="s">
        <v>14</v>
      </c>
      <c r="GO145" s="179">
        <v>44865</v>
      </c>
      <c r="GP145" s="194" t="s">
        <v>4043</v>
      </c>
      <c r="GQ145" s="194">
        <v>1</v>
      </c>
      <c r="GR145" s="194" t="s">
        <v>2699</v>
      </c>
      <c r="GS145" s="194" t="s">
        <v>30</v>
      </c>
      <c r="GT145" s="194">
        <v>2</v>
      </c>
      <c r="GU145" s="194" t="s">
        <v>14</v>
      </c>
      <c r="GV145" s="194" t="s">
        <v>14</v>
      </c>
      <c r="GW145" s="195">
        <v>44865</v>
      </c>
      <c r="GX145" s="193" t="s">
        <v>4049</v>
      </c>
      <c r="GY145" s="196">
        <v>0</v>
      </c>
      <c r="GZ145" s="196" t="s">
        <v>2699</v>
      </c>
      <c r="HA145" s="196" t="s">
        <v>30</v>
      </c>
      <c r="HB145" s="196">
        <v>2</v>
      </c>
      <c r="HC145" s="196" t="s">
        <v>14</v>
      </c>
      <c r="HD145" s="196" t="s">
        <v>14</v>
      </c>
      <c r="HE145" s="179">
        <v>44865</v>
      </c>
      <c r="HF145" s="194" t="s">
        <v>4041</v>
      </c>
      <c r="HG145" s="194">
        <v>0</v>
      </c>
      <c r="HH145" s="194" t="s">
        <v>2699</v>
      </c>
      <c r="HI145" s="194" t="s">
        <v>30</v>
      </c>
      <c r="HJ145" s="194">
        <v>2</v>
      </c>
      <c r="HK145" s="194" t="s">
        <v>14</v>
      </c>
      <c r="HL145" s="194" t="s">
        <v>14</v>
      </c>
      <c r="HM145" s="195">
        <v>44865</v>
      </c>
      <c r="HN145" s="193" t="s">
        <v>4047</v>
      </c>
      <c r="HO145" s="196">
        <v>2</v>
      </c>
      <c r="HP145" s="196" t="s">
        <v>2699</v>
      </c>
      <c r="HQ145" s="196" t="s">
        <v>30</v>
      </c>
      <c r="HR145" s="196">
        <v>2</v>
      </c>
      <c r="HS145" s="196" t="s">
        <v>14</v>
      </c>
      <c r="HT145" s="196" t="s">
        <v>14</v>
      </c>
      <c r="HU145" s="179">
        <v>44865</v>
      </c>
      <c r="HV145" s="194" t="s">
        <v>4044</v>
      </c>
      <c r="HW145" s="194">
        <v>0</v>
      </c>
      <c r="HX145" s="194" t="s">
        <v>2699</v>
      </c>
      <c r="HY145" s="194" t="s">
        <v>30</v>
      </c>
      <c r="HZ145" s="194">
        <v>2</v>
      </c>
      <c r="IA145" s="194" t="s">
        <v>14</v>
      </c>
      <c r="IB145" s="194" t="s">
        <v>14</v>
      </c>
      <c r="IC145" s="195">
        <v>44865</v>
      </c>
      <c r="ID145" s="193" t="s">
        <v>4046</v>
      </c>
      <c r="IE145" s="196">
        <v>3</v>
      </c>
      <c r="IF145" s="196" t="s">
        <v>2699</v>
      </c>
      <c r="IG145" s="196" t="s">
        <v>30</v>
      </c>
      <c r="IH145" s="196">
        <v>2</v>
      </c>
      <c r="II145" s="196" t="s">
        <v>14</v>
      </c>
      <c r="IJ145" s="196" t="s">
        <v>14</v>
      </c>
      <c r="IK145" s="179">
        <v>44865</v>
      </c>
      <c r="IL145" s="194" t="s">
        <v>4045</v>
      </c>
      <c r="IM145" s="194">
        <v>2</v>
      </c>
      <c r="IN145" s="194" t="s">
        <v>2699</v>
      </c>
      <c r="IO145" s="194" t="s">
        <v>30</v>
      </c>
      <c r="IP145" s="194">
        <v>2</v>
      </c>
      <c r="IQ145" s="194" t="s">
        <v>14</v>
      </c>
      <c r="IR145" s="194" t="s">
        <v>14</v>
      </c>
      <c r="IS145" s="195">
        <v>44865</v>
      </c>
    </row>
    <row r="146" spans="1:253" x14ac:dyDescent="0.25">
      <c r="A146" s="283" t="s">
        <v>3508</v>
      </c>
      <c r="B146" s="283" t="s">
        <v>9316</v>
      </c>
      <c r="C146" s="283" t="s">
        <v>3509</v>
      </c>
      <c r="D146" s="283" t="s">
        <v>3510</v>
      </c>
      <c r="E146" s="283" t="s">
        <v>8977</v>
      </c>
      <c r="F146" s="283" t="s">
        <v>7755</v>
      </c>
      <c r="G146" s="177">
        <v>1403000</v>
      </c>
      <c r="H146" s="178" t="s">
        <v>5453</v>
      </c>
      <c r="I146" s="178" t="s">
        <v>2025</v>
      </c>
      <c r="J146" s="178">
        <v>2</v>
      </c>
      <c r="K146" s="178" t="s">
        <v>7689</v>
      </c>
      <c r="L146" s="178" t="s">
        <v>7754</v>
      </c>
      <c r="M146" s="179">
        <v>44985</v>
      </c>
      <c r="N146" s="193" t="s">
        <v>7757</v>
      </c>
      <c r="O146" s="180">
        <v>5130</v>
      </c>
      <c r="P146" s="180" t="s">
        <v>5453</v>
      </c>
      <c r="Q146" s="180" t="s">
        <v>74</v>
      </c>
      <c r="R146" s="180">
        <v>1</v>
      </c>
      <c r="S146" s="180" t="s">
        <v>7691</v>
      </c>
      <c r="T146" s="180" t="s">
        <v>7756</v>
      </c>
      <c r="U146" s="181">
        <v>44985</v>
      </c>
      <c r="V146" s="193" t="s">
        <v>7758</v>
      </c>
      <c r="W146" s="178">
        <v>1403000</v>
      </c>
      <c r="X146" s="178" t="s">
        <v>5453</v>
      </c>
      <c r="Y146" s="178" t="s">
        <v>30</v>
      </c>
      <c r="Z146" s="178">
        <v>2</v>
      </c>
      <c r="AA146" s="178" t="s">
        <v>7693</v>
      </c>
      <c r="AB146" s="178" t="s">
        <v>7754</v>
      </c>
      <c r="AC146" s="179">
        <v>44985</v>
      </c>
      <c r="AD146" s="193" t="s">
        <v>7762</v>
      </c>
      <c r="AE146" s="186">
        <v>212000</v>
      </c>
      <c r="AF146" s="186" t="s">
        <v>7759</v>
      </c>
      <c r="AG146" s="186" t="s">
        <v>30</v>
      </c>
      <c r="AH146" s="186">
        <v>2</v>
      </c>
      <c r="AI146" s="186" t="s">
        <v>7761</v>
      </c>
      <c r="AJ146" s="186" t="s">
        <v>7760</v>
      </c>
      <c r="AK146" s="187">
        <v>44985</v>
      </c>
      <c r="AL146" s="193" t="s">
        <v>7765</v>
      </c>
      <c r="AM146" s="178">
        <v>34000</v>
      </c>
      <c r="AN146" s="178" t="s">
        <v>7699</v>
      </c>
      <c r="AO146" s="178" t="s">
        <v>2025</v>
      </c>
      <c r="AP146" s="178">
        <v>2</v>
      </c>
      <c r="AQ146" s="178" t="s">
        <v>7764</v>
      </c>
      <c r="AR146" s="178" t="s">
        <v>7763</v>
      </c>
      <c r="AS146" s="179">
        <v>44985</v>
      </c>
      <c r="AT146" s="194" t="s">
        <v>7766</v>
      </c>
      <c r="AU146" s="186" t="s">
        <v>14</v>
      </c>
      <c r="AV146" s="186" t="s">
        <v>14</v>
      </c>
      <c r="AW146" s="186" t="s">
        <v>14</v>
      </c>
      <c r="AX146" s="186" t="s">
        <v>14</v>
      </c>
      <c r="AY146" s="186" t="s">
        <v>15</v>
      </c>
      <c r="AZ146" s="186" t="s">
        <v>14</v>
      </c>
      <c r="BA146" s="187">
        <v>44985</v>
      </c>
      <c r="BB146" s="193" t="s">
        <v>7782</v>
      </c>
      <c r="BC146" s="178" t="s">
        <v>14</v>
      </c>
      <c r="BD146" s="178" t="s">
        <v>14</v>
      </c>
      <c r="BE146" s="178" t="s">
        <v>14</v>
      </c>
      <c r="BF146" s="178" t="s">
        <v>14</v>
      </c>
      <c r="BG146" s="178" t="s">
        <v>15</v>
      </c>
      <c r="BH146" s="178" t="s">
        <v>14</v>
      </c>
      <c r="BI146" s="179">
        <v>44985</v>
      </c>
      <c r="BJ146" s="194" t="s">
        <v>7767</v>
      </c>
      <c r="BK146" s="194">
        <v>159</v>
      </c>
      <c r="BL146" s="194" t="s">
        <v>691</v>
      </c>
      <c r="BM146" s="194" t="s">
        <v>74</v>
      </c>
      <c r="BN146" s="194">
        <v>1</v>
      </c>
      <c r="BO146" s="194" t="s">
        <v>7736</v>
      </c>
      <c r="BP146" s="186" t="s">
        <v>1485</v>
      </c>
      <c r="BQ146" s="195">
        <v>44985</v>
      </c>
      <c r="BR146" s="193" t="s">
        <v>7783</v>
      </c>
      <c r="BS146" s="196" t="s">
        <v>14</v>
      </c>
      <c r="BT146" s="196" t="s">
        <v>14</v>
      </c>
      <c r="BU146" s="196" t="s">
        <v>14</v>
      </c>
      <c r="BV146" s="196" t="s">
        <v>14</v>
      </c>
      <c r="BW146" s="196" t="s">
        <v>15</v>
      </c>
      <c r="BX146" s="196" t="s">
        <v>14</v>
      </c>
      <c r="BY146" s="179">
        <v>44985</v>
      </c>
      <c r="BZ146" s="194" t="s">
        <v>7784</v>
      </c>
      <c r="CA146" s="194" t="s">
        <v>14</v>
      </c>
      <c r="CB146" s="194" t="s">
        <v>14</v>
      </c>
      <c r="CC146" s="194" t="s">
        <v>14</v>
      </c>
      <c r="CD146" s="194" t="s">
        <v>14</v>
      </c>
      <c r="CE146" s="194" t="s">
        <v>15</v>
      </c>
      <c r="CF146" s="194" t="s">
        <v>14</v>
      </c>
      <c r="CG146" s="195">
        <v>44985</v>
      </c>
      <c r="CH146" s="193" t="s">
        <v>10130</v>
      </c>
      <c r="CI146" s="194" t="e">
        <v>#N/A</v>
      </c>
      <c r="CJ146" s="194" t="e">
        <v>#N/A</v>
      </c>
      <c r="CK146" s="194" t="e">
        <v>#N/A</v>
      </c>
      <c r="CL146" s="194" t="e">
        <v>#N/A</v>
      </c>
      <c r="CM146" s="194" t="e">
        <v>#N/A</v>
      </c>
      <c r="CN146" s="194" t="e">
        <v>#N/A</v>
      </c>
      <c r="CO146" s="197" t="e">
        <v>#N/A</v>
      </c>
      <c r="CP146" s="194" t="s">
        <v>7785</v>
      </c>
      <c r="CQ146" s="196" t="s">
        <v>14</v>
      </c>
      <c r="CR146" s="196" t="s">
        <v>14</v>
      </c>
      <c r="CS146" s="196" t="s">
        <v>14</v>
      </c>
      <c r="CT146" s="196" t="s">
        <v>14</v>
      </c>
      <c r="CU146" s="196" t="s">
        <v>15</v>
      </c>
      <c r="CV146" s="196" t="s">
        <v>14</v>
      </c>
      <c r="CW146" s="179">
        <v>44985</v>
      </c>
      <c r="CX146" s="194" t="s">
        <v>7769</v>
      </c>
      <c r="CY146" s="186">
        <v>35000</v>
      </c>
      <c r="CZ146" s="186" t="s">
        <v>2361</v>
      </c>
      <c r="DA146" s="186" t="s">
        <v>30</v>
      </c>
      <c r="DB146" s="186">
        <v>2</v>
      </c>
      <c r="DC146" s="186" t="s">
        <v>7775</v>
      </c>
      <c r="DD146" s="186" t="s">
        <v>7700</v>
      </c>
      <c r="DE146" s="192">
        <v>44985</v>
      </c>
      <c r="DF146" s="193" t="s">
        <v>7773</v>
      </c>
      <c r="DG146" s="178">
        <v>1191000</v>
      </c>
      <c r="DH146" s="196" t="s">
        <v>7770</v>
      </c>
      <c r="DI146" s="196" t="s">
        <v>30</v>
      </c>
      <c r="DJ146" s="196">
        <v>2</v>
      </c>
      <c r="DK146" s="196" t="s">
        <v>7772</v>
      </c>
      <c r="DL146" s="196" t="s">
        <v>7771</v>
      </c>
      <c r="DM146" s="179">
        <v>44985</v>
      </c>
      <c r="DN146" s="194" t="s">
        <v>7774</v>
      </c>
      <c r="DO146" s="186">
        <v>177000</v>
      </c>
      <c r="DP146" s="194" t="s">
        <v>7770</v>
      </c>
      <c r="DQ146" s="194" t="s">
        <v>30</v>
      </c>
      <c r="DR146" s="194">
        <v>2</v>
      </c>
      <c r="DS146" s="194" t="s">
        <v>7772</v>
      </c>
      <c r="DT146" s="194" t="s">
        <v>7771</v>
      </c>
      <c r="DU146" s="195">
        <v>44985</v>
      </c>
      <c r="DV146" s="193" t="s">
        <v>7776</v>
      </c>
      <c r="DW146" s="178">
        <v>35000</v>
      </c>
      <c r="DX146" s="196" t="s">
        <v>2361</v>
      </c>
      <c r="DY146" s="196" t="s">
        <v>30</v>
      </c>
      <c r="DZ146" s="196">
        <v>2</v>
      </c>
      <c r="EA146" s="196" t="s">
        <v>7775</v>
      </c>
      <c r="EB146" s="196" t="s">
        <v>7700</v>
      </c>
      <c r="EC146" s="179">
        <v>44985</v>
      </c>
      <c r="ED146" s="194" t="s">
        <v>7777</v>
      </c>
      <c r="EE146" s="186">
        <v>0</v>
      </c>
      <c r="EF146" s="194" t="s">
        <v>14</v>
      </c>
      <c r="EG146" s="194" t="s">
        <v>14</v>
      </c>
      <c r="EH146" s="194" t="s">
        <v>14</v>
      </c>
      <c r="EI146" s="194" t="s">
        <v>15</v>
      </c>
      <c r="EJ146" s="194" t="s">
        <v>14</v>
      </c>
      <c r="EK146" s="195">
        <v>44985</v>
      </c>
      <c r="EL146" s="193" t="s">
        <v>7778</v>
      </c>
      <c r="EM146" s="178">
        <v>0</v>
      </c>
      <c r="EN146" s="196" t="s">
        <v>14</v>
      </c>
      <c r="EO146" s="196" t="s">
        <v>14</v>
      </c>
      <c r="EP146" s="196" t="s">
        <v>14</v>
      </c>
      <c r="EQ146" s="196" t="s">
        <v>15</v>
      </c>
      <c r="ER146" s="196" t="s">
        <v>14</v>
      </c>
      <c r="ES146" s="179">
        <v>44985</v>
      </c>
      <c r="ET146" s="194" t="s">
        <v>7768</v>
      </c>
      <c r="EU146" s="194">
        <v>168</v>
      </c>
      <c r="EV146" s="194" t="s">
        <v>691</v>
      </c>
      <c r="EW146" s="194" t="s">
        <v>74</v>
      </c>
      <c r="EX146" s="194">
        <v>1</v>
      </c>
      <c r="EY146" s="194" t="s">
        <v>7666</v>
      </c>
      <c r="EZ146" s="194" t="s">
        <v>1485</v>
      </c>
      <c r="FA146" s="195">
        <v>44985</v>
      </c>
      <c r="FB146" s="193" t="s">
        <v>7779</v>
      </c>
      <c r="FC146" s="196">
        <v>3</v>
      </c>
      <c r="FD146" s="196" t="s">
        <v>2361</v>
      </c>
      <c r="FE146" s="196" t="s">
        <v>74</v>
      </c>
      <c r="FF146" s="196">
        <v>1</v>
      </c>
      <c r="FG146" s="196" t="s">
        <v>7680</v>
      </c>
      <c r="FH146" s="196" t="s">
        <v>7700</v>
      </c>
      <c r="FI146" s="179">
        <v>44985</v>
      </c>
      <c r="FJ146" s="193" t="s">
        <v>7780</v>
      </c>
      <c r="FK146" s="194" t="s">
        <v>14</v>
      </c>
      <c r="FL146" s="194" t="s">
        <v>14</v>
      </c>
      <c r="FM146" s="194" t="s">
        <v>14</v>
      </c>
      <c r="FN146" s="194" t="s">
        <v>14</v>
      </c>
      <c r="FO146" s="194" t="s">
        <v>15</v>
      </c>
      <c r="FP146" s="186" t="s">
        <v>14</v>
      </c>
      <c r="FQ146" s="187">
        <v>44985</v>
      </c>
      <c r="FR146" s="193" t="s">
        <v>7781</v>
      </c>
      <c r="FS146" s="196" t="s">
        <v>14</v>
      </c>
      <c r="FT146" s="196" t="s">
        <v>14</v>
      </c>
      <c r="FU146" s="196" t="s">
        <v>14</v>
      </c>
      <c r="FV146" s="196" t="s">
        <v>14</v>
      </c>
      <c r="FW146" s="196" t="s">
        <v>15</v>
      </c>
      <c r="FX146" s="196" t="s">
        <v>14</v>
      </c>
      <c r="FY146" s="179">
        <v>44985</v>
      </c>
      <c r="FZ146" s="194" t="s">
        <v>3512</v>
      </c>
      <c r="GA146" s="194">
        <v>0</v>
      </c>
      <c r="GB146" s="194" t="s">
        <v>2699</v>
      </c>
      <c r="GC146" s="194" t="s">
        <v>30</v>
      </c>
      <c r="GD146" s="194">
        <v>2</v>
      </c>
      <c r="GE146" s="194" t="s">
        <v>14</v>
      </c>
      <c r="GF146" s="194" t="s">
        <v>14</v>
      </c>
      <c r="GG146" s="195">
        <v>44863</v>
      </c>
      <c r="GH146" s="193" t="s">
        <v>3518</v>
      </c>
      <c r="GI146" s="196">
        <v>0</v>
      </c>
      <c r="GJ146" s="196" t="s">
        <v>2699</v>
      </c>
      <c r="GK146" s="196" t="s">
        <v>30</v>
      </c>
      <c r="GL146" s="196">
        <v>2</v>
      </c>
      <c r="GM146" s="196" t="s">
        <v>14</v>
      </c>
      <c r="GN146" s="196" t="s">
        <v>14</v>
      </c>
      <c r="GO146" s="179">
        <v>44863</v>
      </c>
      <c r="GP146" s="194" t="s">
        <v>3513</v>
      </c>
      <c r="GQ146" s="194">
        <v>0</v>
      </c>
      <c r="GR146" s="194" t="s">
        <v>2699</v>
      </c>
      <c r="GS146" s="194" t="s">
        <v>30</v>
      </c>
      <c r="GT146" s="194">
        <v>2</v>
      </c>
      <c r="GU146" s="194" t="s">
        <v>14</v>
      </c>
      <c r="GV146" s="194" t="s">
        <v>14</v>
      </c>
      <c r="GW146" s="195">
        <v>44863</v>
      </c>
      <c r="GX146" s="193" t="s">
        <v>3519</v>
      </c>
      <c r="GY146" s="196">
        <v>0</v>
      </c>
      <c r="GZ146" s="196" t="s">
        <v>2699</v>
      </c>
      <c r="HA146" s="196" t="s">
        <v>30</v>
      </c>
      <c r="HB146" s="196">
        <v>2</v>
      </c>
      <c r="HC146" s="196" t="s">
        <v>14</v>
      </c>
      <c r="HD146" s="196" t="s">
        <v>14</v>
      </c>
      <c r="HE146" s="179">
        <v>44863</v>
      </c>
      <c r="HF146" s="194" t="s">
        <v>3511</v>
      </c>
      <c r="HG146" s="194">
        <v>2</v>
      </c>
      <c r="HH146" s="194" t="s">
        <v>2699</v>
      </c>
      <c r="HI146" s="194" t="s">
        <v>30</v>
      </c>
      <c r="HJ146" s="194">
        <v>2</v>
      </c>
      <c r="HK146" s="194" t="s">
        <v>14</v>
      </c>
      <c r="HL146" s="194" t="s">
        <v>14</v>
      </c>
      <c r="HM146" s="195">
        <v>44863</v>
      </c>
      <c r="HN146" s="193" t="s">
        <v>3517</v>
      </c>
      <c r="HO146" s="196">
        <v>2</v>
      </c>
      <c r="HP146" s="196" t="s">
        <v>2699</v>
      </c>
      <c r="HQ146" s="196" t="s">
        <v>30</v>
      </c>
      <c r="HR146" s="196">
        <v>2</v>
      </c>
      <c r="HS146" s="196" t="s">
        <v>14</v>
      </c>
      <c r="HT146" s="196" t="s">
        <v>14</v>
      </c>
      <c r="HU146" s="179">
        <v>44863</v>
      </c>
      <c r="HV146" s="194" t="s">
        <v>3514</v>
      </c>
      <c r="HW146" s="194">
        <v>1</v>
      </c>
      <c r="HX146" s="194" t="s">
        <v>2699</v>
      </c>
      <c r="HY146" s="194" t="s">
        <v>30</v>
      </c>
      <c r="HZ146" s="194">
        <v>2</v>
      </c>
      <c r="IA146" s="194" t="s">
        <v>14</v>
      </c>
      <c r="IB146" s="194" t="s">
        <v>14</v>
      </c>
      <c r="IC146" s="195">
        <v>44863</v>
      </c>
      <c r="ID146" s="193" t="s">
        <v>3516</v>
      </c>
      <c r="IE146" s="196">
        <v>0</v>
      </c>
      <c r="IF146" s="196" t="s">
        <v>2699</v>
      </c>
      <c r="IG146" s="196" t="s">
        <v>30</v>
      </c>
      <c r="IH146" s="196">
        <v>2</v>
      </c>
      <c r="II146" s="196" t="s">
        <v>14</v>
      </c>
      <c r="IJ146" s="196" t="s">
        <v>14</v>
      </c>
      <c r="IK146" s="179">
        <v>44863</v>
      </c>
      <c r="IL146" s="194" t="s">
        <v>3515</v>
      </c>
      <c r="IM146" s="194">
        <v>2</v>
      </c>
      <c r="IN146" s="194" t="s">
        <v>2699</v>
      </c>
      <c r="IO146" s="194" t="s">
        <v>30</v>
      </c>
      <c r="IP146" s="194">
        <v>2</v>
      </c>
      <c r="IQ146" s="194" t="s">
        <v>14</v>
      </c>
      <c r="IR146" s="194" t="s">
        <v>14</v>
      </c>
      <c r="IS146" s="195">
        <v>44863</v>
      </c>
    </row>
    <row r="147" spans="1:253" x14ac:dyDescent="0.25">
      <c r="A147" s="283" t="s">
        <v>492</v>
      </c>
      <c r="B147" s="283" t="s">
        <v>9316</v>
      </c>
      <c r="C147" s="283" t="s">
        <v>493</v>
      </c>
      <c r="D147" s="283" t="s">
        <v>494</v>
      </c>
      <c r="E147" s="283" t="s">
        <v>8978</v>
      </c>
      <c r="F147" s="283" t="s">
        <v>7226</v>
      </c>
      <c r="G147" s="177">
        <v>12417000</v>
      </c>
      <c r="H147" s="178" t="s">
        <v>6036</v>
      </c>
      <c r="I147" s="178" t="s">
        <v>74</v>
      </c>
      <c r="J147" s="178">
        <v>1</v>
      </c>
      <c r="K147" s="178" t="s">
        <v>7225</v>
      </c>
      <c r="L147" s="178" t="s">
        <v>7224</v>
      </c>
      <c r="M147" s="179">
        <v>44979</v>
      </c>
      <c r="N147" s="193" t="s">
        <v>2221</v>
      </c>
      <c r="O147" s="180">
        <v>163610</v>
      </c>
      <c r="P147" s="180" t="s">
        <v>1442</v>
      </c>
      <c r="Q147" s="180" t="s">
        <v>30</v>
      </c>
      <c r="R147" s="180">
        <v>2</v>
      </c>
      <c r="S147" s="180" t="s">
        <v>2220</v>
      </c>
      <c r="T147" s="180" t="s">
        <v>2219</v>
      </c>
      <c r="U147" s="181">
        <v>44773</v>
      </c>
      <c r="V147" s="193" t="s">
        <v>7228</v>
      </c>
      <c r="W147" s="178">
        <v>12417000</v>
      </c>
      <c r="X147" s="178" t="s">
        <v>6036</v>
      </c>
      <c r="Y147" s="178" t="s">
        <v>74</v>
      </c>
      <c r="Z147" s="178">
        <v>1</v>
      </c>
      <c r="AA147" s="178" t="s">
        <v>7227</v>
      </c>
      <c r="AB147" s="178" t="s">
        <v>7224</v>
      </c>
      <c r="AC147" s="179">
        <v>44979</v>
      </c>
      <c r="AD147" s="193" t="s">
        <v>7232</v>
      </c>
      <c r="AE147" s="186">
        <v>11000</v>
      </c>
      <c r="AF147" s="186" t="s">
        <v>7229</v>
      </c>
      <c r="AG147" s="186" t="s">
        <v>2025</v>
      </c>
      <c r="AH147" s="186">
        <v>2</v>
      </c>
      <c r="AI147" s="186" t="s">
        <v>7231</v>
      </c>
      <c r="AJ147" s="186" t="s">
        <v>7230</v>
      </c>
      <c r="AK147" s="187">
        <v>44979</v>
      </c>
      <c r="AL147" s="193" t="s">
        <v>7233</v>
      </c>
      <c r="AM147" s="178">
        <v>11000</v>
      </c>
      <c r="AN147" s="178" t="s">
        <v>7229</v>
      </c>
      <c r="AO147" s="178" t="s">
        <v>2025</v>
      </c>
      <c r="AP147" s="178">
        <v>2</v>
      </c>
      <c r="AQ147" s="178" t="s">
        <v>7231</v>
      </c>
      <c r="AR147" s="178" t="s">
        <v>7230</v>
      </c>
      <c r="AS147" s="179">
        <v>44979</v>
      </c>
      <c r="AT147" s="194" t="s">
        <v>499</v>
      </c>
      <c r="AU147" s="186" t="s">
        <v>14</v>
      </c>
      <c r="AV147" s="186">
        <v>0</v>
      </c>
      <c r="AW147" s="186" t="s">
        <v>30</v>
      </c>
      <c r="AX147" s="186">
        <v>2</v>
      </c>
      <c r="AY147" s="186">
        <v>0</v>
      </c>
      <c r="AZ147" s="186">
        <v>0</v>
      </c>
      <c r="BA147" s="187">
        <v>43511</v>
      </c>
      <c r="BB147" s="193" t="s">
        <v>498</v>
      </c>
      <c r="BC147" s="178" t="s">
        <v>14</v>
      </c>
      <c r="BD147" s="178">
        <v>0</v>
      </c>
      <c r="BE147" s="178" t="s">
        <v>30</v>
      </c>
      <c r="BF147" s="178">
        <v>2</v>
      </c>
      <c r="BG147" s="178">
        <v>0</v>
      </c>
      <c r="BH147" s="178">
        <v>0</v>
      </c>
      <c r="BI147" s="179">
        <v>43511</v>
      </c>
      <c r="BJ147" s="194" t="s">
        <v>7236</v>
      </c>
      <c r="BK147" s="194">
        <v>549</v>
      </c>
      <c r="BL147" s="194" t="s">
        <v>7031</v>
      </c>
      <c r="BM147" s="194" t="s">
        <v>19</v>
      </c>
      <c r="BN147" s="194">
        <v>3</v>
      </c>
      <c r="BO147" s="194" t="s">
        <v>7235</v>
      </c>
      <c r="BP147" s="186" t="s">
        <v>7234</v>
      </c>
      <c r="BQ147" s="195">
        <v>44979</v>
      </c>
      <c r="BR147" s="193" t="s">
        <v>495</v>
      </c>
      <c r="BS147" s="196">
        <v>0</v>
      </c>
      <c r="BT147" s="196">
        <v>0</v>
      </c>
      <c r="BU147" s="196" t="s">
        <v>30</v>
      </c>
      <c r="BV147" s="196">
        <v>2</v>
      </c>
      <c r="BW147" s="196">
        <v>0</v>
      </c>
      <c r="BX147" s="196">
        <v>0</v>
      </c>
      <c r="BY147" s="179">
        <v>43511</v>
      </c>
      <c r="BZ147" s="194" t="s">
        <v>496</v>
      </c>
      <c r="CA147" s="194">
        <v>0</v>
      </c>
      <c r="CB147" s="194" t="s">
        <v>14</v>
      </c>
      <c r="CC147" s="194" t="s">
        <v>30</v>
      </c>
      <c r="CD147" s="194">
        <v>2</v>
      </c>
      <c r="CE147" s="194" t="s">
        <v>14</v>
      </c>
      <c r="CF147" s="194" t="s">
        <v>14</v>
      </c>
      <c r="CG147" s="195">
        <v>43511</v>
      </c>
      <c r="CH147" s="193" t="s">
        <v>10131</v>
      </c>
      <c r="CI147" s="194" t="e">
        <v>#N/A</v>
      </c>
      <c r="CJ147" s="194" t="e">
        <v>#N/A</v>
      </c>
      <c r="CK147" s="194" t="e">
        <v>#N/A</v>
      </c>
      <c r="CL147" s="194" t="e">
        <v>#N/A</v>
      </c>
      <c r="CM147" s="194" t="e">
        <v>#N/A</v>
      </c>
      <c r="CN147" s="194" t="e">
        <v>#N/A</v>
      </c>
      <c r="CO147" s="197" t="e">
        <v>#N/A</v>
      </c>
      <c r="CP147" s="194" t="s">
        <v>497</v>
      </c>
      <c r="CQ147" s="196" t="s">
        <v>14</v>
      </c>
      <c r="CR147" s="196">
        <v>0</v>
      </c>
      <c r="CS147" s="196" t="s">
        <v>30</v>
      </c>
      <c r="CT147" s="196">
        <v>2</v>
      </c>
      <c r="CU147" s="196">
        <v>0</v>
      </c>
      <c r="CV147" s="196">
        <v>0</v>
      </c>
      <c r="CW147" s="179">
        <v>43511</v>
      </c>
      <c r="CX147" s="194" t="s">
        <v>7241</v>
      </c>
      <c r="CY147" s="186">
        <v>11000</v>
      </c>
      <c r="CZ147" s="186" t="s">
        <v>7229</v>
      </c>
      <c r="DA147" s="186" t="s">
        <v>2025</v>
      </c>
      <c r="DB147" s="186">
        <v>2</v>
      </c>
      <c r="DC147" s="186" t="s">
        <v>2178</v>
      </c>
      <c r="DD147" s="186" t="s">
        <v>7230</v>
      </c>
      <c r="DE147" s="192">
        <v>44979</v>
      </c>
      <c r="DF147" s="193" t="s">
        <v>7244</v>
      </c>
      <c r="DG147" s="178">
        <v>12406000</v>
      </c>
      <c r="DH147" s="196" t="s">
        <v>7242</v>
      </c>
      <c r="DI147" s="196" t="s">
        <v>2025</v>
      </c>
      <c r="DJ147" s="196">
        <v>2</v>
      </c>
      <c r="DK147" s="196" t="s">
        <v>2253</v>
      </c>
      <c r="DL147" s="196" t="s">
        <v>7243</v>
      </c>
      <c r="DM147" s="179">
        <v>44979</v>
      </c>
      <c r="DN147" s="194" t="s">
        <v>7245</v>
      </c>
      <c r="DO147" s="186">
        <v>0</v>
      </c>
      <c r="DP147" s="194" t="s">
        <v>7229</v>
      </c>
      <c r="DQ147" s="194" t="s">
        <v>2025</v>
      </c>
      <c r="DR147" s="194">
        <v>2</v>
      </c>
      <c r="DS147" s="194" t="s">
        <v>2176</v>
      </c>
      <c r="DT147" s="194" t="s">
        <v>7230</v>
      </c>
      <c r="DU147" s="195">
        <v>44979</v>
      </c>
      <c r="DV147" s="193" t="s">
        <v>7246</v>
      </c>
      <c r="DW147" s="178">
        <v>11000</v>
      </c>
      <c r="DX147" s="196" t="s">
        <v>7229</v>
      </c>
      <c r="DY147" s="196" t="s">
        <v>2025</v>
      </c>
      <c r="DZ147" s="196">
        <v>2</v>
      </c>
      <c r="EA147" s="196" t="s">
        <v>2178</v>
      </c>
      <c r="EB147" s="196" t="s">
        <v>7230</v>
      </c>
      <c r="EC147" s="179">
        <v>44979</v>
      </c>
      <c r="ED147" s="194" t="s">
        <v>7247</v>
      </c>
      <c r="EE147" s="186">
        <v>0</v>
      </c>
      <c r="EF147" s="194" t="s">
        <v>7229</v>
      </c>
      <c r="EG147" s="194" t="s">
        <v>2025</v>
      </c>
      <c r="EH147" s="194">
        <v>2</v>
      </c>
      <c r="EI147" s="194" t="s">
        <v>2180</v>
      </c>
      <c r="EJ147" s="194" t="s">
        <v>7230</v>
      </c>
      <c r="EK147" s="195">
        <v>44979</v>
      </c>
      <c r="EL147" s="193" t="s">
        <v>7248</v>
      </c>
      <c r="EM147" s="178">
        <v>0</v>
      </c>
      <c r="EN147" s="196" t="s">
        <v>7229</v>
      </c>
      <c r="EO147" s="196" t="s">
        <v>2025</v>
      </c>
      <c r="EP147" s="196">
        <v>2</v>
      </c>
      <c r="EQ147" s="196" t="s">
        <v>2180</v>
      </c>
      <c r="ER147" s="196" t="s">
        <v>7230</v>
      </c>
      <c r="ES147" s="179">
        <v>44979</v>
      </c>
      <c r="ET147" s="194" t="s">
        <v>7240</v>
      </c>
      <c r="EU147" s="194">
        <v>550</v>
      </c>
      <c r="EV147" s="194" t="s">
        <v>7237</v>
      </c>
      <c r="EW147" s="194" t="s">
        <v>19</v>
      </c>
      <c r="EX147" s="194">
        <v>3</v>
      </c>
      <c r="EY147" s="194" t="s">
        <v>7239</v>
      </c>
      <c r="EZ147" s="194" t="s">
        <v>7238</v>
      </c>
      <c r="FA147" s="195">
        <v>44979</v>
      </c>
      <c r="FB147" s="193" t="s">
        <v>2224</v>
      </c>
      <c r="FC147" s="196">
        <v>4</v>
      </c>
      <c r="FD147" s="196" t="s">
        <v>2222</v>
      </c>
      <c r="FE147" s="196" t="s">
        <v>19</v>
      </c>
      <c r="FF147" s="196">
        <v>3</v>
      </c>
      <c r="FG147" s="196" t="s">
        <v>2115</v>
      </c>
      <c r="FH147" s="196" t="s">
        <v>2223</v>
      </c>
      <c r="FI147" s="179">
        <v>44773</v>
      </c>
      <c r="FJ147" s="193" t="s">
        <v>500</v>
      </c>
      <c r="FK147" s="194" t="s">
        <v>14</v>
      </c>
      <c r="FL147" s="194">
        <v>0</v>
      </c>
      <c r="FM147" s="194" t="s">
        <v>30</v>
      </c>
      <c r="FN147" s="194">
        <v>2</v>
      </c>
      <c r="FO147" s="194">
        <v>0</v>
      </c>
      <c r="FP147" s="186">
        <v>0</v>
      </c>
      <c r="FQ147" s="187">
        <v>43511</v>
      </c>
      <c r="FR147" s="193" t="s">
        <v>501</v>
      </c>
      <c r="FS147" s="196" t="s">
        <v>14</v>
      </c>
      <c r="FT147" s="196">
        <v>0</v>
      </c>
      <c r="FU147" s="196" t="s">
        <v>30</v>
      </c>
      <c r="FV147" s="196">
        <v>2</v>
      </c>
      <c r="FW147" s="196">
        <v>0</v>
      </c>
      <c r="FX147" s="196">
        <v>0</v>
      </c>
      <c r="FY147" s="179">
        <v>43511</v>
      </c>
      <c r="FZ147" s="194" t="s">
        <v>2818</v>
      </c>
      <c r="GA147" s="194">
        <v>0</v>
      </c>
      <c r="GB147" s="194" t="s">
        <v>2699</v>
      </c>
      <c r="GC147" s="194" t="s">
        <v>30</v>
      </c>
      <c r="GD147" s="194">
        <v>2</v>
      </c>
      <c r="GE147" s="194" t="s">
        <v>14</v>
      </c>
      <c r="GF147" s="194" t="s">
        <v>14</v>
      </c>
      <c r="GG147" s="195">
        <v>44859</v>
      </c>
      <c r="GH147" s="193" t="s">
        <v>2824</v>
      </c>
      <c r="GI147" s="196">
        <v>0</v>
      </c>
      <c r="GJ147" s="196" t="s">
        <v>2699</v>
      </c>
      <c r="GK147" s="196" t="s">
        <v>30</v>
      </c>
      <c r="GL147" s="196">
        <v>2</v>
      </c>
      <c r="GM147" s="196" t="s">
        <v>14</v>
      </c>
      <c r="GN147" s="196" t="s">
        <v>14</v>
      </c>
      <c r="GO147" s="179">
        <v>44859</v>
      </c>
      <c r="GP147" s="194" t="s">
        <v>2819</v>
      </c>
      <c r="GQ147" s="194">
        <v>0</v>
      </c>
      <c r="GR147" s="194" t="s">
        <v>2699</v>
      </c>
      <c r="GS147" s="194" t="s">
        <v>30</v>
      </c>
      <c r="GT147" s="194">
        <v>2</v>
      </c>
      <c r="GU147" s="194" t="s">
        <v>14</v>
      </c>
      <c r="GV147" s="194" t="s">
        <v>14</v>
      </c>
      <c r="GW147" s="195">
        <v>44859</v>
      </c>
      <c r="GX147" s="193" t="s">
        <v>2825</v>
      </c>
      <c r="GY147" s="196">
        <v>0</v>
      </c>
      <c r="GZ147" s="196" t="s">
        <v>2699</v>
      </c>
      <c r="HA147" s="196" t="s">
        <v>30</v>
      </c>
      <c r="HB147" s="196">
        <v>2</v>
      </c>
      <c r="HC147" s="196" t="s">
        <v>14</v>
      </c>
      <c r="HD147" s="196" t="s">
        <v>14</v>
      </c>
      <c r="HE147" s="179">
        <v>44859</v>
      </c>
      <c r="HF147" s="194" t="s">
        <v>2817</v>
      </c>
      <c r="HG147" s="194">
        <v>0</v>
      </c>
      <c r="HH147" s="194" t="s">
        <v>2699</v>
      </c>
      <c r="HI147" s="194" t="s">
        <v>30</v>
      </c>
      <c r="HJ147" s="194">
        <v>2</v>
      </c>
      <c r="HK147" s="194" t="s">
        <v>14</v>
      </c>
      <c r="HL147" s="194" t="s">
        <v>14</v>
      </c>
      <c r="HM147" s="195">
        <v>44859</v>
      </c>
      <c r="HN147" s="193" t="s">
        <v>2823</v>
      </c>
      <c r="HO147" s="196">
        <v>0</v>
      </c>
      <c r="HP147" s="196" t="s">
        <v>2699</v>
      </c>
      <c r="HQ147" s="196" t="s">
        <v>30</v>
      </c>
      <c r="HR147" s="196">
        <v>2</v>
      </c>
      <c r="HS147" s="196" t="s">
        <v>14</v>
      </c>
      <c r="HT147" s="196" t="s">
        <v>14</v>
      </c>
      <c r="HU147" s="179">
        <v>44859</v>
      </c>
      <c r="HV147" s="194" t="s">
        <v>2820</v>
      </c>
      <c r="HW147" s="194">
        <v>0</v>
      </c>
      <c r="HX147" s="194" t="s">
        <v>2699</v>
      </c>
      <c r="HY147" s="194" t="s">
        <v>30</v>
      </c>
      <c r="HZ147" s="194">
        <v>2</v>
      </c>
      <c r="IA147" s="194" t="s">
        <v>14</v>
      </c>
      <c r="IB147" s="194" t="s">
        <v>14</v>
      </c>
      <c r="IC147" s="195">
        <v>44859</v>
      </c>
      <c r="ID147" s="193" t="s">
        <v>2822</v>
      </c>
      <c r="IE147" s="196">
        <v>1</v>
      </c>
      <c r="IF147" s="196" t="s">
        <v>2699</v>
      </c>
      <c r="IG147" s="196" t="s">
        <v>30</v>
      </c>
      <c r="IH147" s="196">
        <v>2</v>
      </c>
      <c r="II147" s="196" t="s">
        <v>14</v>
      </c>
      <c r="IJ147" s="196" t="s">
        <v>14</v>
      </c>
      <c r="IK147" s="179">
        <v>44859</v>
      </c>
      <c r="IL147" s="194" t="s">
        <v>2821</v>
      </c>
      <c r="IM147" s="194">
        <v>0</v>
      </c>
      <c r="IN147" s="194" t="s">
        <v>2699</v>
      </c>
      <c r="IO147" s="194" t="s">
        <v>30</v>
      </c>
      <c r="IP147" s="194">
        <v>2</v>
      </c>
      <c r="IQ147" s="194" t="s">
        <v>14</v>
      </c>
      <c r="IR147" s="194" t="s">
        <v>14</v>
      </c>
      <c r="IS147" s="195">
        <v>44859</v>
      </c>
    </row>
    <row r="148" spans="1:253" x14ac:dyDescent="0.25">
      <c r="A148" s="283" t="s">
        <v>502</v>
      </c>
      <c r="B148" s="283" t="s">
        <v>9483</v>
      </c>
      <c r="C148" s="283" t="s">
        <v>503</v>
      </c>
      <c r="D148" s="283" t="s">
        <v>504</v>
      </c>
      <c r="E148" s="283" t="s">
        <v>8979</v>
      </c>
      <c r="F148" s="283" t="s">
        <v>4566</v>
      </c>
      <c r="G148" s="177">
        <v>85043000</v>
      </c>
      <c r="H148" s="178" t="s">
        <v>1442</v>
      </c>
      <c r="I148" s="178" t="s">
        <v>74</v>
      </c>
      <c r="J148" s="178">
        <v>1</v>
      </c>
      <c r="K148" s="178" t="s">
        <v>4565</v>
      </c>
      <c r="L148" s="178" t="s">
        <v>4564</v>
      </c>
      <c r="M148" s="179">
        <v>44894</v>
      </c>
      <c r="N148" s="193" t="s">
        <v>4570</v>
      </c>
      <c r="O148" s="180">
        <v>373091</v>
      </c>
      <c r="P148" s="180" t="s">
        <v>4567</v>
      </c>
      <c r="Q148" s="180" t="s">
        <v>2025</v>
      </c>
      <c r="R148" s="180">
        <v>2</v>
      </c>
      <c r="S148" s="180" t="s">
        <v>4569</v>
      </c>
      <c r="T148" s="180" t="s">
        <v>4568</v>
      </c>
      <c r="U148" s="181">
        <v>44894</v>
      </c>
      <c r="V148" s="193" t="s">
        <v>7615</v>
      </c>
      <c r="W148" s="178">
        <v>86757000</v>
      </c>
      <c r="X148" s="178" t="s">
        <v>7612</v>
      </c>
      <c r="Y148" s="178" t="s">
        <v>30</v>
      </c>
      <c r="Z148" s="178">
        <v>2</v>
      </c>
      <c r="AA148" s="178" t="s">
        <v>7614</v>
      </c>
      <c r="AB148" s="178" t="s">
        <v>7613</v>
      </c>
      <c r="AC148" s="179">
        <v>44981</v>
      </c>
      <c r="AD148" s="193" t="s">
        <v>7481</v>
      </c>
      <c r="AE148" s="186">
        <v>23374000</v>
      </c>
      <c r="AF148" s="186" t="s">
        <v>7478</v>
      </c>
      <c r="AG148" s="186" t="s">
        <v>2025</v>
      </c>
      <c r="AH148" s="186">
        <v>2</v>
      </c>
      <c r="AI148" s="186" t="s">
        <v>7480</v>
      </c>
      <c r="AJ148" s="186" t="s">
        <v>7479</v>
      </c>
      <c r="AK148" s="187">
        <v>44981</v>
      </c>
      <c r="AL148" s="193" t="s">
        <v>7485</v>
      </c>
      <c r="AM148" s="178">
        <v>4205000</v>
      </c>
      <c r="AN148" s="178" t="s">
        <v>7482</v>
      </c>
      <c r="AO148" s="178" t="s">
        <v>2025</v>
      </c>
      <c r="AP148" s="178">
        <v>2</v>
      </c>
      <c r="AQ148" s="178" t="s">
        <v>7484</v>
      </c>
      <c r="AR148" s="178" t="s">
        <v>7483</v>
      </c>
      <c r="AS148" s="179">
        <v>44981</v>
      </c>
      <c r="AT148" s="194" t="s">
        <v>513</v>
      </c>
      <c r="AU148" s="186" t="s">
        <v>14</v>
      </c>
      <c r="AV148" s="186">
        <v>0</v>
      </c>
      <c r="AW148" s="186" t="s">
        <v>30</v>
      </c>
      <c r="AX148" s="186">
        <v>2</v>
      </c>
      <c r="AY148" s="186" t="s">
        <v>507</v>
      </c>
      <c r="AZ148" s="186">
        <v>0</v>
      </c>
      <c r="BA148" s="187">
        <v>43511</v>
      </c>
      <c r="BB148" s="193" t="s">
        <v>512</v>
      </c>
      <c r="BC148" s="178" t="s">
        <v>14</v>
      </c>
      <c r="BD148" s="178">
        <v>0</v>
      </c>
      <c r="BE148" s="178" t="s">
        <v>30</v>
      </c>
      <c r="BF148" s="178">
        <v>2</v>
      </c>
      <c r="BG148" s="178" t="s">
        <v>507</v>
      </c>
      <c r="BH148" s="178">
        <v>0</v>
      </c>
      <c r="BI148" s="179">
        <v>43511</v>
      </c>
      <c r="BJ148" s="194" t="s">
        <v>7487</v>
      </c>
      <c r="BK148" s="194">
        <v>40786</v>
      </c>
      <c r="BL148" s="194" t="s">
        <v>7486</v>
      </c>
      <c r="BM148" s="194" t="s">
        <v>19</v>
      </c>
      <c r="BN148" s="194">
        <v>3</v>
      </c>
      <c r="BO148" s="194" t="s">
        <v>2495</v>
      </c>
      <c r="BP148" s="186" t="s">
        <v>1485</v>
      </c>
      <c r="BQ148" s="195">
        <v>44981</v>
      </c>
      <c r="BR148" s="193" t="s">
        <v>506</v>
      </c>
      <c r="BS148" s="196" t="s">
        <v>14</v>
      </c>
      <c r="BT148" s="196">
        <v>0</v>
      </c>
      <c r="BU148" s="196" t="s">
        <v>30</v>
      </c>
      <c r="BV148" s="196">
        <v>2</v>
      </c>
      <c r="BW148" s="196" t="s">
        <v>505</v>
      </c>
      <c r="BX148" s="196">
        <v>0</v>
      </c>
      <c r="BY148" s="179">
        <v>43511</v>
      </c>
      <c r="BZ148" s="194" t="s">
        <v>508</v>
      </c>
      <c r="CA148" s="194" t="s">
        <v>14</v>
      </c>
      <c r="CB148" s="194">
        <v>0</v>
      </c>
      <c r="CC148" s="194" t="s">
        <v>14</v>
      </c>
      <c r="CD148" s="194" t="s">
        <v>14</v>
      </c>
      <c r="CE148" s="194" t="s">
        <v>507</v>
      </c>
      <c r="CF148" s="194">
        <v>0</v>
      </c>
      <c r="CG148" s="195">
        <v>43511</v>
      </c>
      <c r="CH148" s="193" t="s">
        <v>10132</v>
      </c>
      <c r="CI148" s="194" t="e">
        <v>#N/A</v>
      </c>
      <c r="CJ148" s="194" t="e">
        <v>#N/A</v>
      </c>
      <c r="CK148" s="194" t="e">
        <v>#N/A</v>
      </c>
      <c r="CL148" s="194" t="e">
        <v>#N/A</v>
      </c>
      <c r="CM148" s="194" t="e">
        <v>#N/A</v>
      </c>
      <c r="CN148" s="194" t="e">
        <v>#N/A</v>
      </c>
      <c r="CO148" s="197" t="e">
        <v>#N/A</v>
      </c>
      <c r="CP148" s="194" t="s">
        <v>511</v>
      </c>
      <c r="CQ148" s="196" t="s">
        <v>14</v>
      </c>
      <c r="CR148" s="196">
        <v>0</v>
      </c>
      <c r="CS148" s="196" t="s">
        <v>30</v>
      </c>
      <c r="CT148" s="196">
        <v>2</v>
      </c>
      <c r="CU148" s="196" t="s">
        <v>507</v>
      </c>
      <c r="CV148" s="196">
        <v>0</v>
      </c>
      <c r="CW148" s="179">
        <v>43511</v>
      </c>
      <c r="CX148" s="194" t="s">
        <v>7492</v>
      </c>
      <c r="CY148" s="186">
        <v>2145000</v>
      </c>
      <c r="CZ148" s="186" t="s">
        <v>7490</v>
      </c>
      <c r="DA148" s="186" t="s">
        <v>2025</v>
      </c>
      <c r="DB148" s="186">
        <v>2</v>
      </c>
      <c r="DC148" s="186" t="s">
        <v>7491</v>
      </c>
      <c r="DD148" s="186" t="s">
        <v>5200</v>
      </c>
      <c r="DE148" s="192">
        <v>44981</v>
      </c>
      <c r="DF148" s="193" t="s">
        <v>7493</v>
      </c>
      <c r="DG148" s="178">
        <v>63383000</v>
      </c>
      <c r="DH148" s="196" t="s">
        <v>7490</v>
      </c>
      <c r="DI148" s="196" t="s">
        <v>2025</v>
      </c>
      <c r="DJ148" s="196">
        <v>2</v>
      </c>
      <c r="DK148" s="196" t="s">
        <v>7491</v>
      </c>
      <c r="DL148" s="196" t="s">
        <v>5200</v>
      </c>
      <c r="DM148" s="179">
        <v>44981</v>
      </c>
      <c r="DN148" s="194" t="s">
        <v>7494</v>
      </c>
      <c r="DO148" s="186">
        <v>21229000</v>
      </c>
      <c r="DP148" s="194" t="s">
        <v>7490</v>
      </c>
      <c r="DQ148" s="194" t="s">
        <v>2025</v>
      </c>
      <c r="DR148" s="194">
        <v>2</v>
      </c>
      <c r="DS148" s="194" t="s">
        <v>7491</v>
      </c>
      <c r="DT148" s="194" t="s">
        <v>5200</v>
      </c>
      <c r="DU148" s="195">
        <v>44981</v>
      </c>
      <c r="DV148" s="193" t="s">
        <v>7495</v>
      </c>
      <c r="DW148" s="178">
        <v>1724000</v>
      </c>
      <c r="DX148" s="196" t="s">
        <v>7490</v>
      </c>
      <c r="DY148" s="196" t="s">
        <v>2025</v>
      </c>
      <c r="DZ148" s="196">
        <v>2</v>
      </c>
      <c r="EA148" s="196" t="s">
        <v>7491</v>
      </c>
      <c r="EB148" s="196" t="s">
        <v>5200</v>
      </c>
      <c r="EC148" s="179">
        <v>44981</v>
      </c>
      <c r="ED148" s="194" t="s">
        <v>7496</v>
      </c>
      <c r="EE148" s="186">
        <v>421000</v>
      </c>
      <c r="EF148" s="194" t="s">
        <v>7490</v>
      </c>
      <c r="EG148" s="194" t="s">
        <v>2025</v>
      </c>
      <c r="EH148" s="194">
        <v>2</v>
      </c>
      <c r="EI148" s="194" t="s">
        <v>7491</v>
      </c>
      <c r="EJ148" s="194" t="s">
        <v>5200</v>
      </c>
      <c r="EK148" s="195">
        <v>44981</v>
      </c>
      <c r="EL148" s="193" t="s">
        <v>7497</v>
      </c>
      <c r="EM148" s="178">
        <v>0</v>
      </c>
      <c r="EN148" s="196" t="s">
        <v>7490</v>
      </c>
      <c r="EO148" s="196" t="s">
        <v>2025</v>
      </c>
      <c r="EP148" s="196">
        <v>2</v>
      </c>
      <c r="EQ148" s="196" t="s">
        <v>7491</v>
      </c>
      <c r="ER148" s="196" t="s">
        <v>5200</v>
      </c>
      <c r="ES148" s="179">
        <v>44981</v>
      </c>
      <c r="ET148" s="194" t="s">
        <v>7489</v>
      </c>
      <c r="EU148" s="194">
        <v>40786</v>
      </c>
      <c r="EV148" s="194" t="s">
        <v>7486</v>
      </c>
      <c r="EW148" s="194" t="s">
        <v>19</v>
      </c>
      <c r="EX148" s="194">
        <v>3</v>
      </c>
      <c r="EY148" s="194" t="s">
        <v>7488</v>
      </c>
      <c r="EZ148" s="194" t="s">
        <v>1485</v>
      </c>
      <c r="FA148" s="195">
        <v>44981</v>
      </c>
      <c r="FB148" s="193" t="s">
        <v>510</v>
      </c>
      <c r="FC148" s="196">
        <v>4</v>
      </c>
      <c r="FD148" s="196">
        <v>0</v>
      </c>
      <c r="FE148" s="196" t="s">
        <v>30</v>
      </c>
      <c r="FF148" s="196">
        <v>2</v>
      </c>
      <c r="FG148" s="196" t="s">
        <v>509</v>
      </c>
      <c r="FH148" s="196">
        <v>0</v>
      </c>
      <c r="FI148" s="179">
        <v>43511</v>
      </c>
      <c r="FJ148" s="193" t="s">
        <v>514</v>
      </c>
      <c r="FK148" s="194" t="s">
        <v>14</v>
      </c>
      <c r="FL148" s="194">
        <v>0</v>
      </c>
      <c r="FM148" s="194" t="s">
        <v>30</v>
      </c>
      <c r="FN148" s="194">
        <v>2</v>
      </c>
      <c r="FO148" s="194" t="s">
        <v>507</v>
      </c>
      <c r="FP148" s="186">
        <v>0</v>
      </c>
      <c r="FQ148" s="187">
        <v>43511</v>
      </c>
      <c r="FR148" s="193" t="s">
        <v>515</v>
      </c>
      <c r="FS148" s="196" t="s">
        <v>14</v>
      </c>
      <c r="FT148" s="196">
        <v>0</v>
      </c>
      <c r="FU148" s="196" t="s">
        <v>30</v>
      </c>
      <c r="FV148" s="196">
        <v>2</v>
      </c>
      <c r="FW148" s="196" t="s">
        <v>507</v>
      </c>
      <c r="FX148" s="196">
        <v>0</v>
      </c>
      <c r="FY148" s="179">
        <v>43511</v>
      </c>
      <c r="FZ148" s="194" t="s">
        <v>4051</v>
      </c>
      <c r="GA148" s="194">
        <v>1</v>
      </c>
      <c r="GB148" s="194" t="s">
        <v>2699</v>
      </c>
      <c r="GC148" s="194" t="s">
        <v>30</v>
      </c>
      <c r="GD148" s="194">
        <v>2</v>
      </c>
      <c r="GE148" s="194" t="s">
        <v>14</v>
      </c>
      <c r="GF148" s="194" t="s">
        <v>14</v>
      </c>
      <c r="GG148" s="195">
        <v>44865</v>
      </c>
      <c r="GH148" s="193" t="s">
        <v>4057</v>
      </c>
      <c r="GI148" s="196">
        <v>1</v>
      </c>
      <c r="GJ148" s="196" t="s">
        <v>2699</v>
      </c>
      <c r="GK148" s="196" t="s">
        <v>30</v>
      </c>
      <c r="GL148" s="196">
        <v>2</v>
      </c>
      <c r="GM148" s="196" t="s">
        <v>14</v>
      </c>
      <c r="GN148" s="196" t="s">
        <v>14</v>
      </c>
      <c r="GO148" s="179">
        <v>44865</v>
      </c>
      <c r="GP148" s="194" t="s">
        <v>4052</v>
      </c>
      <c r="GQ148" s="194">
        <v>1</v>
      </c>
      <c r="GR148" s="194" t="s">
        <v>2699</v>
      </c>
      <c r="GS148" s="194" t="s">
        <v>30</v>
      </c>
      <c r="GT148" s="194">
        <v>2</v>
      </c>
      <c r="GU148" s="194" t="s">
        <v>14</v>
      </c>
      <c r="GV148" s="194" t="s">
        <v>14</v>
      </c>
      <c r="GW148" s="195">
        <v>44865</v>
      </c>
      <c r="GX148" s="193" t="s">
        <v>4058</v>
      </c>
      <c r="GY148" s="196">
        <v>0</v>
      </c>
      <c r="GZ148" s="196" t="s">
        <v>2699</v>
      </c>
      <c r="HA148" s="196" t="s">
        <v>30</v>
      </c>
      <c r="HB148" s="196">
        <v>2</v>
      </c>
      <c r="HC148" s="196" t="s">
        <v>14</v>
      </c>
      <c r="HD148" s="196" t="s">
        <v>14</v>
      </c>
      <c r="HE148" s="179">
        <v>44865</v>
      </c>
      <c r="HF148" s="194" t="s">
        <v>4050</v>
      </c>
      <c r="HG148" s="194">
        <v>0</v>
      </c>
      <c r="HH148" s="194" t="s">
        <v>2699</v>
      </c>
      <c r="HI148" s="194" t="s">
        <v>30</v>
      </c>
      <c r="HJ148" s="194">
        <v>2</v>
      </c>
      <c r="HK148" s="194" t="s">
        <v>14</v>
      </c>
      <c r="HL148" s="194" t="s">
        <v>14</v>
      </c>
      <c r="HM148" s="195">
        <v>44865</v>
      </c>
      <c r="HN148" s="193" t="s">
        <v>4056</v>
      </c>
      <c r="HO148" s="196">
        <v>1</v>
      </c>
      <c r="HP148" s="196" t="s">
        <v>2699</v>
      </c>
      <c r="HQ148" s="196" t="s">
        <v>30</v>
      </c>
      <c r="HR148" s="196">
        <v>2</v>
      </c>
      <c r="HS148" s="196" t="s">
        <v>14</v>
      </c>
      <c r="HT148" s="196" t="s">
        <v>14</v>
      </c>
      <c r="HU148" s="179">
        <v>44865</v>
      </c>
      <c r="HV148" s="194" t="s">
        <v>4053</v>
      </c>
      <c r="HW148" s="194">
        <v>0</v>
      </c>
      <c r="HX148" s="194" t="s">
        <v>2699</v>
      </c>
      <c r="HY148" s="194" t="s">
        <v>30</v>
      </c>
      <c r="HZ148" s="194">
        <v>2</v>
      </c>
      <c r="IA148" s="194" t="s">
        <v>14</v>
      </c>
      <c r="IB148" s="194" t="s">
        <v>14</v>
      </c>
      <c r="IC148" s="195">
        <v>44865</v>
      </c>
      <c r="ID148" s="193" t="s">
        <v>4055</v>
      </c>
      <c r="IE148" s="196">
        <v>3</v>
      </c>
      <c r="IF148" s="196" t="s">
        <v>2699</v>
      </c>
      <c r="IG148" s="196" t="s">
        <v>30</v>
      </c>
      <c r="IH148" s="196">
        <v>2</v>
      </c>
      <c r="II148" s="196" t="s">
        <v>14</v>
      </c>
      <c r="IJ148" s="196" t="s">
        <v>14</v>
      </c>
      <c r="IK148" s="179">
        <v>44865</v>
      </c>
      <c r="IL148" s="194" t="s">
        <v>4054</v>
      </c>
      <c r="IM148" s="194">
        <v>3</v>
      </c>
      <c r="IN148" s="194" t="s">
        <v>2699</v>
      </c>
      <c r="IO148" s="194" t="s">
        <v>30</v>
      </c>
      <c r="IP148" s="194">
        <v>2</v>
      </c>
      <c r="IQ148" s="194" t="s">
        <v>14</v>
      </c>
      <c r="IR148" s="194" t="s">
        <v>14</v>
      </c>
      <c r="IS148" s="195">
        <v>44865</v>
      </c>
    </row>
    <row r="149" spans="1:253" x14ac:dyDescent="0.25">
      <c r="A149" s="283" t="s">
        <v>516</v>
      </c>
      <c r="B149" s="283" t="s">
        <v>9316</v>
      </c>
      <c r="C149" s="283" t="s">
        <v>517</v>
      </c>
      <c r="D149" s="283" t="s">
        <v>504</v>
      </c>
      <c r="E149" s="283" t="s">
        <v>8979</v>
      </c>
      <c r="F149" s="283" t="s">
        <v>7498</v>
      </c>
      <c r="G149" s="177">
        <v>85043000</v>
      </c>
      <c r="H149" s="178" t="s">
        <v>1442</v>
      </c>
      <c r="I149" s="178" t="s">
        <v>74</v>
      </c>
      <c r="J149" s="178">
        <v>1</v>
      </c>
      <c r="K149" s="178" t="s">
        <v>4565</v>
      </c>
      <c r="L149" s="178" t="s">
        <v>4564</v>
      </c>
      <c r="M149" s="179">
        <v>44981</v>
      </c>
      <c r="N149" s="193" t="s">
        <v>7502</v>
      </c>
      <c r="O149" s="180">
        <v>132028</v>
      </c>
      <c r="P149" s="180" t="s">
        <v>7499</v>
      </c>
      <c r="Q149" s="180" t="s">
        <v>2025</v>
      </c>
      <c r="R149" s="180">
        <v>2</v>
      </c>
      <c r="S149" s="180" t="s">
        <v>7501</v>
      </c>
      <c r="T149" s="180" t="s">
        <v>7500</v>
      </c>
      <c r="U149" s="181">
        <v>44981</v>
      </c>
      <c r="V149" s="193" t="s">
        <v>7506</v>
      </c>
      <c r="W149" s="178">
        <v>36158000</v>
      </c>
      <c r="X149" s="178" t="s">
        <v>7503</v>
      </c>
      <c r="Y149" s="178" t="s">
        <v>2025</v>
      </c>
      <c r="Z149" s="178">
        <v>2</v>
      </c>
      <c r="AA149" s="178" t="s">
        <v>7505</v>
      </c>
      <c r="AB149" s="178" t="s">
        <v>7504</v>
      </c>
      <c r="AC149" s="179">
        <v>44981</v>
      </c>
      <c r="AD149" s="193" t="s">
        <v>7509</v>
      </c>
      <c r="AE149" s="186">
        <v>12001000</v>
      </c>
      <c r="AF149" s="186" t="s">
        <v>7507</v>
      </c>
      <c r="AG149" s="186" t="s">
        <v>2025</v>
      </c>
      <c r="AH149" s="186">
        <v>2</v>
      </c>
      <c r="AI149" s="186" t="s">
        <v>7508</v>
      </c>
      <c r="AJ149" s="186" t="s">
        <v>7483</v>
      </c>
      <c r="AK149" s="187">
        <v>44981</v>
      </c>
      <c r="AL149" s="193" t="s">
        <v>7513</v>
      </c>
      <c r="AM149" s="178">
        <v>3501000</v>
      </c>
      <c r="AN149" s="178" t="s">
        <v>7510</v>
      </c>
      <c r="AO149" s="178" t="s">
        <v>2025</v>
      </c>
      <c r="AP149" s="178">
        <v>2</v>
      </c>
      <c r="AQ149" s="178" t="s">
        <v>7512</v>
      </c>
      <c r="AR149" s="178" t="s">
        <v>7511</v>
      </c>
      <c r="AS149" s="179">
        <v>44981</v>
      </c>
      <c r="AT149" s="194" t="s">
        <v>529</v>
      </c>
      <c r="AU149" s="186" t="s">
        <v>14</v>
      </c>
      <c r="AV149" s="186">
        <v>0</v>
      </c>
      <c r="AW149" s="186" t="s">
        <v>30</v>
      </c>
      <c r="AX149" s="186">
        <v>2</v>
      </c>
      <c r="AY149" s="186" t="s">
        <v>528</v>
      </c>
      <c r="AZ149" s="186">
        <v>0</v>
      </c>
      <c r="BA149" s="187">
        <v>43511</v>
      </c>
      <c r="BB149" s="193" t="s">
        <v>527</v>
      </c>
      <c r="BC149" s="178" t="s">
        <v>14</v>
      </c>
      <c r="BD149" s="178">
        <v>0</v>
      </c>
      <c r="BE149" s="178" t="s">
        <v>30</v>
      </c>
      <c r="BF149" s="178">
        <v>2</v>
      </c>
      <c r="BG149" s="178" t="s">
        <v>526</v>
      </c>
      <c r="BH149" s="178">
        <v>0</v>
      </c>
      <c r="BI149" s="179">
        <v>43511</v>
      </c>
      <c r="BJ149" s="194" t="s">
        <v>1628</v>
      </c>
      <c r="BK149" s="194" t="s">
        <v>14</v>
      </c>
      <c r="BL149" s="194" t="s">
        <v>828</v>
      </c>
      <c r="BM149" s="194" t="s">
        <v>14</v>
      </c>
      <c r="BN149" s="194" t="s">
        <v>14</v>
      </c>
      <c r="BO149" s="194" t="s">
        <v>828</v>
      </c>
      <c r="BP149" s="186" t="s">
        <v>828</v>
      </c>
      <c r="BQ149" s="195">
        <v>44671</v>
      </c>
      <c r="BR149" s="193" t="s">
        <v>519</v>
      </c>
      <c r="BS149" s="196">
        <v>0</v>
      </c>
      <c r="BT149" s="196">
        <v>0</v>
      </c>
      <c r="BU149" s="196" t="s">
        <v>30</v>
      </c>
      <c r="BV149" s="196">
        <v>2</v>
      </c>
      <c r="BW149" s="196" t="s">
        <v>518</v>
      </c>
      <c r="BX149" s="196">
        <v>0</v>
      </c>
      <c r="BY149" s="179">
        <v>43511</v>
      </c>
      <c r="BZ149" s="194" t="s">
        <v>521</v>
      </c>
      <c r="CA149" s="194">
        <v>0</v>
      </c>
      <c r="CB149" s="194">
        <v>0</v>
      </c>
      <c r="CC149" s="194" t="s">
        <v>30</v>
      </c>
      <c r="CD149" s="194">
        <v>2</v>
      </c>
      <c r="CE149" s="194" t="s">
        <v>520</v>
      </c>
      <c r="CF149" s="194">
        <v>0</v>
      </c>
      <c r="CG149" s="195">
        <v>43511</v>
      </c>
      <c r="CH149" s="193" t="s">
        <v>10133</v>
      </c>
      <c r="CI149" s="194" t="e">
        <v>#N/A</v>
      </c>
      <c r="CJ149" s="194" t="e">
        <v>#N/A</v>
      </c>
      <c r="CK149" s="194" t="e">
        <v>#N/A</v>
      </c>
      <c r="CL149" s="194" t="e">
        <v>#N/A</v>
      </c>
      <c r="CM149" s="194" t="e">
        <v>#N/A</v>
      </c>
      <c r="CN149" s="194" t="e">
        <v>#N/A</v>
      </c>
      <c r="CO149" s="197" t="e">
        <v>#N/A</v>
      </c>
      <c r="CP149" s="194" t="s">
        <v>525</v>
      </c>
      <c r="CQ149" s="196" t="s">
        <v>14</v>
      </c>
      <c r="CR149" s="196">
        <v>0</v>
      </c>
      <c r="CS149" s="196" t="s">
        <v>30</v>
      </c>
      <c r="CT149" s="196">
        <v>2</v>
      </c>
      <c r="CU149" s="196" t="s">
        <v>524</v>
      </c>
      <c r="CV149" s="196">
        <v>0</v>
      </c>
      <c r="CW149" s="179">
        <v>43511</v>
      </c>
      <c r="CX149" s="194" t="s">
        <v>7518</v>
      </c>
      <c r="CY149" s="186">
        <v>1960000</v>
      </c>
      <c r="CZ149" s="186" t="s">
        <v>7515</v>
      </c>
      <c r="DA149" s="186" t="s">
        <v>2025</v>
      </c>
      <c r="DB149" s="186">
        <v>2</v>
      </c>
      <c r="DC149" s="186" t="s">
        <v>7517</v>
      </c>
      <c r="DD149" s="186" t="s">
        <v>7516</v>
      </c>
      <c r="DE149" s="192">
        <v>44981</v>
      </c>
      <c r="DF149" s="193" t="s">
        <v>7519</v>
      </c>
      <c r="DG149" s="178">
        <v>24157000</v>
      </c>
      <c r="DH149" s="196" t="s">
        <v>7515</v>
      </c>
      <c r="DI149" s="196" t="s">
        <v>2025</v>
      </c>
      <c r="DJ149" s="196">
        <v>2</v>
      </c>
      <c r="DK149" s="196" t="s">
        <v>7517</v>
      </c>
      <c r="DL149" s="196" t="s">
        <v>7516</v>
      </c>
      <c r="DM149" s="179">
        <v>44981</v>
      </c>
      <c r="DN149" s="194" t="s">
        <v>7520</v>
      </c>
      <c r="DO149" s="186">
        <v>10040000</v>
      </c>
      <c r="DP149" s="194" t="s">
        <v>7515</v>
      </c>
      <c r="DQ149" s="194" t="s">
        <v>2025</v>
      </c>
      <c r="DR149" s="194">
        <v>2</v>
      </c>
      <c r="DS149" s="194" t="s">
        <v>7517</v>
      </c>
      <c r="DT149" s="194" t="s">
        <v>7516</v>
      </c>
      <c r="DU149" s="195">
        <v>44981</v>
      </c>
      <c r="DV149" s="193" t="s">
        <v>7521</v>
      </c>
      <c r="DW149" s="178">
        <v>1575000</v>
      </c>
      <c r="DX149" s="196" t="s">
        <v>7515</v>
      </c>
      <c r="DY149" s="196" t="s">
        <v>2025</v>
      </c>
      <c r="DZ149" s="196">
        <v>2</v>
      </c>
      <c r="EA149" s="196" t="s">
        <v>7517</v>
      </c>
      <c r="EB149" s="196" t="s">
        <v>7516</v>
      </c>
      <c r="EC149" s="179">
        <v>44981</v>
      </c>
      <c r="ED149" s="194" t="s">
        <v>7522</v>
      </c>
      <c r="EE149" s="186">
        <v>385000</v>
      </c>
      <c r="EF149" s="194" t="s">
        <v>7515</v>
      </c>
      <c r="EG149" s="194" t="s">
        <v>2025</v>
      </c>
      <c r="EH149" s="194">
        <v>2</v>
      </c>
      <c r="EI149" s="194" t="s">
        <v>7517</v>
      </c>
      <c r="EJ149" s="194" t="s">
        <v>7516</v>
      </c>
      <c r="EK149" s="195">
        <v>44981</v>
      </c>
      <c r="EL149" s="193" t="s">
        <v>7523</v>
      </c>
      <c r="EM149" s="178">
        <v>0</v>
      </c>
      <c r="EN149" s="196" t="s">
        <v>7515</v>
      </c>
      <c r="EO149" s="196" t="s">
        <v>2025</v>
      </c>
      <c r="EP149" s="196">
        <v>2</v>
      </c>
      <c r="EQ149" s="196" t="s">
        <v>7517</v>
      </c>
      <c r="ER149" s="196" t="s">
        <v>7516</v>
      </c>
      <c r="ES149" s="179">
        <v>44981</v>
      </c>
      <c r="ET149" s="194" t="s">
        <v>7514</v>
      </c>
      <c r="EU149" s="194">
        <v>40786</v>
      </c>
      <c r="EV149" s="194" t="s">
        <v>7486</v>
      </c>
      <c r="EW149" s="194" t="s">
        <v>19</v>
      </c>
      <c r="EX149" s="194">
        <v>3</v>
      </c>
      <c r="EY149" s="194" t="s">
        <v>7488</v>
      </c>
      <c r="EZ149" s="194" t="s">
        <v>1485</v>
      </c>
      <c r="FA149" s="195">
        <v>44981</v>
      </c>
      <c r="FB149" s="193" t="s">
        <v>523</v>
      </c>
      <c r="FC149" s="196">
        <v>2</v>
      </c>
      <c r="FD149" s="196">
        <v>0</v>
      </c>
      <c r="FE149" s="196" t="s">
        <v>30</v>
      </c>
      <c r="FF149" s="196">
        <v>2</v>
      </c>
      <c r="FG149" s="196" t="s">
        <v>522</v>
      </c>
      <c r="FH149" s="196">
        <v>0</v>
      </c>
      <c r="FI149" s="179">
        <v>43511</v>
      </c>
      <c r="FJ149" s="193" t="s">
        <v>531</v>
      </c>
      <c r="FK149" s="194" t="s">
        <v>14</v>
      </c>
      <c r="FL149" s="194">
        <v>0</v>
      </c>
      <c r="FM149" s="194" t="s">
        <v>30</v>
      </c>
      <c r="FN149" s="194">
        <v>2</v>
      </c>
      <c r="FO149" s="194" t="s">
        <v>530</v>
      </c>
      <c r="FP149" s="186">
        <v>0</v>
      </c>
      <c r="FQ149" s="187">
        <v>43511</v>
      </c>
      <c r="FR149" s="193" t="s">
        <v>532</v>
      </c>
      <c r="FS149" s="196" t="s">
        <v>14</v>
      </c>
      <c r="FT149" s="196">
        <v>0</v>
      </c>
      <c r="FU149" s="196" t="s">
        <v>30</v>
      </c>
      <c r="FV149" s="196">
        <v>2</v>
      </c>
      <c r="FW149" s="196" t="s">
        <v>530</v>
      </c>
      <c r="FX149" s="196">
        <v>0</v>
      </c>
      <c r="FY149" s="179">
        <v>43511</v>
      </c>
      <c r="FZ149" s="194" t="s">
        <v>4060</v>
      </c>
      <c r="GA149" s="194">
        <v>1</v>
      </c>
      <c r="GB149" s="194" t="s">
        <v>2699</v>
      </c>
      <c r="GC149" s="194" t="s">
        <v>30</v>
      </c>
      <c r="GD149" s="194">
        <v>2</v>
      </c>
      <c r="GE149" s="194" t="s">
        <v>14</v>
      </c>
      <c r="GF149" s="194" t="s">
        <v>14</v>
      </c>
      <c r="GG149" s="195">
        <v>44865</v>
      </c>
      <c r="GH149" s="193" t="s">
        <v>4066</v>
      </c>
      <c r="GI149" s="196">
        <v>0</v>
      </c>
      <c r="GJ149" s="196" t="s">
        <v>2699</v>
      </c>
      <c r="GK149" s="196" t="s">
        <v>30</v>
      </c>
      <c r="GL149" s="196">
        <v>2</v>
      </c>
      <c r="GM149" s="196" t="s">
        <v>14</v>
      </c>
      <c r="GN149" s="196" t="s">
        <v>14</v>
      </c>
      <c r="GO149" s="179">
        <v>44865</v>
      </c>
      <c r="GP149" s="194" t="s">
        <v>4061</v>
      </c>
      <c r="GQ149" s="194">
        <v>0</v>
      </c>
      <c r="GR149" s="194" t="s">
        <v>2699</v>
      </c>
      <c r="GS149" s="194" t="s">
        <v>30</v>
      </c>
      <c r="GT149" s="194">
        <v>2</v>
      </c>
      <c r="GU149" s="194" t="s">
        <v>14</v>
      </c>
      <c r="GV149" s="194" t="s">
        <v>14</v>
      </c>
      <c r="GW149" s="195">
        <v>44865</v>
      </c>
      <c r="GX149" s="193" t="s">
        <v>4067</v>
      </c>
      <c r="GY149" s="196">
        <v>0</v>
      </c>
      <c r="GZ149" s="196" t="s">
        <v>2699</v>
      </c>
      <c r="HA149" s="196" t="s">
        <v>30</v>
      </c>
      <c r="HB149" s="196">
        <v>2</v>
      </c>
      <c r="HC149" s="196" t="s">
        <v>14</v>
      </c>
      <c r="HD149" s="196" t="s">
        <v>14</v>
      </c>
      <c r="HE149" s="179">
        <v>44865</v>
      </c>
      <c r="HF149" s="194" t="s">
        <v>4059</v>
      </c>
      <c r="HG149" s="194">
        <v>0</v>
      </c>
      <c r="HH149" s="194" t="s">
        <v>2699</v>
      </c>
      <c r="HI149" s="194" t="s">
        <v>30</v>
      </c>
      <c r="HJ149" s="194">
        <v>2</v>
      </c>
      <c r="HK149" s="194" t="s">
        <v>14</v>
      </c>
      <c r="HL149" s="194" t="s">
        <v>14</v>
      </c>
      <c r="HM149" s="195">
        <v>44865</v>
      </c>
      <c r="HN149" s="193" t="s">
        <v>4065</v>
      </c>
      <c r="HO149" s="196">
        <v>1</v>
      </c>
      <c r="HP149" s="196" t="s">
        <v>2699</v>
      </c>
      <c r="HQ149" s="196" t="s">
        <v>30</v>
      </c>
      <c r="HR149" s="196">
        <v>2</v>
      </c>
      <c r="HS149" s="196" t="s">
        <v>14</v>
      </c>
      <c r="HT149" s="196" t="s">
        <v>14</v>
      </c>
      <c r="HU149" s="179">
        <v>44865</v>
      </c>
      <c r="HV149" s="194" t="s">
        <v>4062</v>
      </c>
      <c r="HW149" s="194">
        <v>0</v>
      </c>
      <c r="HX149" s="194" t="s">
        <v>2699</v>
      </c>
      <c r="HY149" s="194" t="s">
        <v>30</v>
      </c>
      <c r="HZ149" s="194">
        <v>2</v>
      </c>
      <c r="IA149" s="194" t="s">
        <v>14</v>
      </c>
      <c r="IB149" s="194" t="s">
        <v>14</v>
      </c>
      <c r="IC149" s="195">
        <v>44865</v>
      </c>
      <c r="ID149" s="193" t="s">
        <v>4064</v>
      </c>
      <c r="IE149" s="196">
        <v>3</v>
      </c>
      <c r="IF149" s="196" t="s">
        <v>2699</v>
      </c>
      <c r="IG149" s="196" t="s">
        <v>30</v>
      </c>
      <c r="IH149" s="196">
        <v>2</v>
      </c>
      <c r="II149" s="196" t="s">
        <v>14</v>
      </c>
      <c r="IJ149" s="196" t="s">
        <v>14</v>
      </c>
      <c r="IK149" s="179">
        <v>44865</v>
      </c>
      <c r="IL149" s="194" t="s">
        <v>4063</v>
      </c>
      <c r="IM149" s="194">
        <v>0</v>
      </c>
      <c r="IN149" s="194" t="s">
        <v>2699</v>
      </c>
      <c r="IO149" s="194" t="s">
        <v>30</v>
      </c>
      <c r="IP149" s="194">
        <v>2</v>
      </c>
      <c r="IQ149" s="194" t="s">
        <v>14</v>
      </c>
      <c r="IR149" s="194" t="s">
        <v>14</v>
      </c>
      <c r="IS149" s="195">
        <v>44865</v>
      </c>
    </row>
    <row r="150" spans="1:253" x14ac:dyDescent="0.25">
      <c r="A150" s="283" t="s">
        <v>533</v>
      </c>
      <c r="B150" s="283" t="s">
        <v>9316</v>
      </c>
      <c r="C150" s="283" t="s">
        <v>534</v>
      </c>
      <c r="D150" s="283" t="s">
        <v>504</v>
      </c>
      <c r="E150" s="283" t="s">
        <v>8979</v>
      </c>
      <c r="F150" s="283" t="s">
        <v>7525</v>
      </c>
      <c r="G150" s="177">
        <v>85043000</v>
      </c>
      <c r="H150" s="178" t="s">
        <v>1442</v>
      </c>
      <c r="I150" s="178" t="s">
        <v>74</v>
      </c>
      <c r="J150" s="178">
        <v>1</v>
      </c>
      <c r="K150" s="178" t="s">
        <v>7524</v>
      </c>
      <c r="L150" s="178" t="s">
        <v>4564</v>
      </c>
      <c r="M150" s="179">
        <v>44981</v>
      </c>
      <c r="N150" s="193" t="s">
        <v>7529</v>
      </c>
      <c r="O150" s="180">
        <v>177504</v>
      </c>
      <c r="P150" s="180" t="s">
        <v>7526</v>
      </c>
      <c r="Q150" s="180" t="s">
        <v>2025</v>
      </c>
      <c r="R150" s="180">
        <v>2</v>
      </c>
      <c r="S150" s="180" t="s">
        <v>7528</v>
      </c>
      <c r="T150" s="180" t="s">
        <v>7527</v>
      </c>
      <c r="U150" s="181">
        <v>44981</v>
      </c>
      <c r="V150" s="193" t="s">
        <v>7532</v>
      </c>
      <c r="W150" s="178">
        <v>37626000</v>
      </c>
      <c r="X150" s="178" t="s">
        <v>7530</v>
      </c>
      <c r="Y150" s="178" t="s">
        <v>2025</v>
      </c>
      <c r="Z150" s="178">
        <v>2</v>
      </c>
      <c r="AA150" s="178" t="s">
        <v>7524</v>
      </c>
      <c r="AB150" s="178" t="s">
        <v>7531</v>
      </c>
      <c r="AC150" s="179">
        <v>44981</v>
      </c>
      <c r="AD150" s="193" t="s">
        <v>7534</v>
      </c>
      <c r="AE150" s="186">
        <v>8830000</v>
      </c>
      <c r="AF150" s="186" t="s">
        <v>7478</v>
      </c>
      <c r="AG150" s="186" t="s">
        <v>2025</v>
      </c>
      <c r="AH150" s="186">
        <v>2</v>
      </c>
      <c r="AI150" s="186" t="s">
        <v>7533</v>
      </c>
      <c r="AJ150" s="186" t="s">
        <v>7479</v>
      </c>
      <c r="AK150" s="187">
        <v>44981</v>
      </c>
      <c r="AL150" s="193" t="s">
        <v>7536</v>
      </c>
      <c r="AM150" s="178">
        <v>330000</v>
      </c>
      <c r="AN150" s="178" t="s">
        <v>7507</v>
      </c>
      <c r="AO150" s="178" t="s">
        <v>2025</v>
      </c>
      <c r="AP150" s="178">
        <v>2</v>
      </c>
      <c r="AQ150" s="178" t="s">
        <v>7535</v>
      </c>
      <c r="AR150" s="178" t="s">
        <v>7483</v>
      </c>
      <c r="AS150" s="179">
        <v>44981</v>
      </c>
      <c r="AT150" s="194" t="s">
        <v>541</v>
      </c>
      <c r="AU150" s="186" t="s">
        <v>14</v>
      </c>
      <c r="AV150" s="186">
        <v>0</v>
      </c>
      <c r="AW150" s="186" t="s">
        <v>30</v>
      </c>
      <c r="AX150" s="186">
        <v>2</v>
      </c>
      <c r="AY150" s="186">
        <v>0</v>
      </c>
      <c r="AZ150" s="186">
        <v>0</v>
      </c>
      <c r="BA150" s="187">
        <v>43511</v>
      </c>
      <c r="BB150" s="193" t="s">
        <v>540</v>
      </c>
      <c r="BC150" s="178" t="s">
        <v>14</v>
      </c>
      <c r="BD150" s="178">
        <v>0</v>
      </c>
      <c r="BE150" s="178" t="s">
        <v>30</v>
      </c>
      <c r="BF150" s="178">
        <v>2</v>
      </c>
      <c r="BG150" s="178">
        <v>0</v>
      </c>
      <c r="BH150" s="178">
        <v>0</v>
      </c>
      <c r="BI150" s="179">
        <v>43511</v>
      </c>
      <c r="BJ150" s="194" t="s">
        <v>7539</v>
      </c>
      <c r="BK150" s="194">
        <v>186</v>
      </c>
      <c r="BL150" s="194" t="s">
        <v>7537</v>
      </c>
      <c r="BM150" s="194" t="s">
        <v>19</v>
      </c>
      <c r="BN150" s="194">
        <v>3</v>
      </c>
      <c r="BO150" s="194" t="s">
        <v>7538</v>
      </c>
      <c r="BP150" s="186" t="s">
        <v>6188</v>
      </c>
      <c r="BQ150" s="195">
        <v>44981</v>
      </c>
      <c r="BR150" s="193" t="s">
        <v>535</v>
      </c>
      <c r="BS150" s="196">
        <v>0</v>
      </c>
      <c r="BT150" s="196">
        <v>0</v>
      </c>
      <c r="BU150" s="196" t="s">
        <v>30</v>
      </c>
      <c r="BV150" s="196">
        <v>2</v>
      </c>
      <c r="BW150" s="196">
        <v>0</v>
      </c>
      <c r="BX150" s="196">
        <v>0</v>
      </c>
      <c r="BY150" s="179">
        <v>43511</v>
      </c>
      <c r="BZ150" s="194" t="s">
        <v>536</v>
      </c>
      <c r="CA150" s="194">
        <v>0</v>
      </c>
      <c r="CB150" s="194">
        <v>0</v>
      </c>
      <c r="CC150" s="194" t="s">
        <v>30</v>
      </c>
      <c r="CD150" s="194">
        <v>2</v>
      </c>
      <c r="CE150" s="194">
        <v>0</v>
      </c>
      <c r="CF150" s="194">
        <v>0</v>
      </c>
      <c r="CG150" s="195">
        <v>43511</v>
      </c>
      <c r="CH150" s="193" t="s">
        <v>10134</v>
      </c>
      <c r="CI150" s="194" t="e">
        <v>#N/A</v>
      </c>
      <c r="CJ150" s="194" t="e">
        <v>#N/A</v>
      </c>
      <c r="CK150" s="194" t="e">
        <v>#N/A</v>
      </c>
      <c r="CL150" s="194" t="e">
        <v>#N/A</v>
      </c>
      <c r="CM150" s="194" t="e">
        <v>#N/A</v>
      </c>
      <c r="CN150" s="194" t="e">
        <v>#N/A</v>
      </c>
      <c r="CO150" s="197" t="e">
        <v>#N/A</v>
      </c>
      <c r="CP150" s="194" t="s">
        <v>539</v>
      </c>
      <c r="CQ150" s="196" t="s">
        <v>14</v>
      </c>
      <c r="CR150" s="196">
        <v>0</v>
      </c>
      <c r="CS150" s="196" t="s">
        <v>30</v>
      </c>
      <c r="CT150" s="196">
        <v>2</v>
      </c>
      <c r="CU150" s="196">
        <v>0</v>
      </c>
      <c r="CV150" s="196">
        <v>0</v>
      </c>
      <c r="CW150" s="179">
        <v>43511</v>
      </c>
      <c r="CX150" s="194" t="s">
        <v>7541</v>
      </c>
      <c r="CY150" s="186">
        <v>185000</v>
      </c>
      <c r="CZ150" s="186" t="s">
        <v>7490</v>
      </c>
      <c r="DA150" s="186" t="s">
        <v>2025</v>
      </c>
      <c r="DB150" s="186">
        <v>2</v>
      </c>
      <c r="DC150" s="186" t="s">
        <v>5201</v>
      </c>
      <c r="DD150" s="186" t="s">
        <v>5200</v>
      </c>
      <c r="DE150" s="192">
        <v>44981</v>
      </c>
      <c r="DF150" s="193" t="s">
        <v>7542</v>
      </c>
      <c r="DG150" s="178">
        <v>28796000</v>
      </c>
      <c r="DH150" s="196" t="s">
        <v>7490</v>
      </c>
      <c r="DI150" s="196" t="s">
        <v>2025</v>
      </c>
      <c r="DJ150" s="196">
        <v>2</v>
      </c>
      <c r="DK150" s="196" t="s">
        <v>5201</v>
      </c>
      <c r="DL150" s="196" t="s">
        <v>5200</v>
      </c>
      <c r="DM150" s="179">
        <v>44981</v>
      </c>
      <c r="DN150" s="194" t="s">
        <v>7543</v>
      </c>
      <c r="DO150" s="186">
        <v>8645000</v>
      </c>
      <c r="DP150" s="194" t="s">
        <v>7490</v>
      </c>
      <c r="DQ150" s="194" t="s">
        <v>2025</v>
      </c>
      <c r="DR150" s="194">
        <v>2</v>
      </c>
      <c r="DS150" s="194" t="s">
        <v>5201</v>
      </c>
      <c r="DT150" s="194" t="s">
        <v>5200</v>
      </c>
      <c r="DU150" s="195">
        <v>44981</v>
      </c>
      <c r="DV150" s="193" t="s">
        <v>7544</v>
      </c>
      <c r="DW150" s="178">
        <v>149000</v>
      </c>
      <c r="DX150" s="196" t="s">
        <v>7490</v>
      </c>
      <c r="DY150" s="196" t="s">
        <v>2025</v>
      </c>
      <c r="DZ150" s="196">
        <v>2</v>
      </c>
      <c r="EA150" s="196" t="s">
        <v>5201</v>
      </c>
      <c r="EB150" s="196" t="s">
        <v>5200</v>
      </c>
      <c r="EC150" s="179">
        <v>44981</v>
      </c>
      <c r="ED150" s="194" t="s">
        <v>7545</v>
      </c>
      <c r="EE150" s="186">
        <v>36000</v>
      </c>
      <c r="EF150" s="194" t="s">
        <v>7490</v>
      </c>
      <c r="EG150" s="194" t="s">
        <v>2025</v>
      </c>
      <c r="EH150" s="194">
        <v>2</v>
      </c>
      <c r="EI150" s="194" t="s">
        <v>5201</v>
      </c>
      <c r="EJ150" s="194" t="s">
        <v>5200</v>
      </c>
      <c r="EK150" s="195">
        <v>44981</v>
      </c>
      <c r="EL150" s="193" t="s">
        <v>5202</v>
      </c>
      <c r="EM150" s="178">
        <v>0</v>
      </c>
      <c r="EN150" s="196" t="s">
        <v>5199</v>
      </c>
      <c r="EO150" s="196" t="s">
        <v>2025</v>
      </c>
      <c r="EP150" s="196">
        <v>2</v>
      </c>
      <c r="EQ150" s="196" t="s">
        <v>5201</v>
      </c>
      <c r="ER150" s="196" t="s">
        <v>5200</v>
      </c>
      <c r="ES150" s="179">
        <v>44946</v>
      </c>
      <c r="ET150" s="194" t="s">
        <v>7540</v>
      </c>
      <c r="EU150" s="194">
        <v>40786</v>
      </c>
      <c r="EV150" s="194" t="s">
        <v>7486</v>
      </c>
      <c r="EW150" s="194" t="s">
        <v>19</v>
      </c>
      <c r="EX150" s="194">
        <v>3</v>
      </c>
      <c r="EY150" s="194" t="s">
        <v>7488</v>
      </c>
      <c r="EZ150" s="194" t="s">
        <v>1485</v>
      </c>
      <c r="FA150" s="195">
        <v>44981</v>
      </c>
      <c r="FB150" s="193" t="s">
        <v>538</v>
      </c>
      <c r="FC150" s="196">
        <v>2</v>
      </c>
      <c r="FD150" s="196">
        <v>0</v>
      </c>
      <c r="FE150" s="196" t="s">
        <v>30</v>
      </c>
      <c r="FF150" s="196">
        <v>2</v>
      </c>
      <c r="FG150" s="196" t="s">
        <v>537</v>
      </c>
      <c r="FH150" s="196">
        <v>0</v>
      </c>
      <c r="FI150" s="179">
        <v>43511</v>
      </c>
      <c r="FJ150" s="193" t="s">
        <v>543</v>
      </c>
      <c r="FK150" s="194" t="s">
        <v>14</v>
      </c>
      <c r="FL150" s="194">
        <v>0</v>
      </c>
      <c r="FM150" s="194" t="s">
        <v>30</v>
      </c>
      <c r="FN150" s="194">
        <v>2</v>
      </c>
      <c r="FO150" s="194" t="s">
        <v>542</v>
      </c>
      <c r="FP150" s="186">
        <v>0</v>
      </c>
      <c r="FQ150" s="187">
        <v>43511</v>
      </c>
      <c r="FR150" s="193" t="s">
        <v>545</v>
      </c>
      <c r="FS150" s="196" t="s">
        <v>14</v>
      </c>
      <c r="FT150" s="196">
        <v>0</v>
      </c>
      <c r="FU150" s="196" t="s">
        <v>30</v>
      </c>
      <c r="FV150" s="196">
        <v>2</v>
      </c>
      <c r="FW150" s="196" t="s">
        <v>544</v>
      </c>
      <c r="FX150" s="196">
        <v>0</v>
      </c>
      <c r="FY150" s="179">
        <v>43511</v>
      </c>
      <c r="FZ150" s="194" t="s">
        <v>4069</v>
      </c>
      <c r="GA150" s="194">
        <v>1</v>
      </c>
      <c r="GB150" s="194" t="s">
        <v>2699</v>
      </c>
      <c r="GC150" s="194" t="s">
        <v>30</v>
      </c>
      <c r="GD150" s="194">
        <v>2</v>
      </c>
      <c r="GE150" s="194" t="s">
        <v>14</v>
      </c>
      <c r="GF150" s="194" t="s">
        <v>14</v>
      </c>
      <c r="GG150" s="195">
        <v>44865</v>
      </c>
      <c r="GH150" s="193" t="s">
        <v>4075</v>
      </c>
      <c r="GI150" s="196">
        <v>0</v>
      </c>
      <c r="GJ150" s="196" t="s">
        <v>2699</v>
      </c>
      <c r="GK150" s="196" t="s">
        <v>30</v>
      </c>
      <c r="GL150" s="196">
        <v>2</v>
      </c>
      <c r="GM150" s="196" t="s">
        <v>14</v>
      </c>
      <c r="GN150" s="196" t="s">
        <v>14</v>
      </c>
      <c r="GO150" s="179">
        <v>44865</v>
      </c>
      <c r="GP150" s="194" t="s">
        <v>4070</v>
      </c>
      <c r="GQ150" s="194">
        <v>0</v>
      </c>
      <c r="GR150" s="194" t="s">
        <v>2699</v>
      </c>
      <c r="GS150" s="194" t="s">
        <v>30</v>
      </c>
      <c r="GT150" s="194">
        <v>2</v>
      </c>
      <c r="GU150" s="194" t="s">
        <v>14</v>
      </c>
      <c r="GV150" s="194" t="s">
        <v>14</v>
      </c>
      <c r="GW150" s="195">
        <v>44865</v>
      </c>
      <c r="GX150" s="193" t="s">
        <v>4076</v>
      </c>
      <c r="GY150" s="196">
        <v>0</v>
      </c>
      <c r="GZ150" s="196" t="s">
        <v>2699</v>
      </c>
      <c r="HA150" s="196" t="s">
        <v>30</v>
      </c>
      <c r="HB150" s="196">
        <v>2</v>
      </c>
      <c r="HC150" s="196" t="s">
        <v>14</v>
      </c>
      <c r="HD150" s="196" t="s">
        <v>14</v>
      </c>
      <c r="HE150" s="179">
        <v>44865</v>
      </c>
      <c r="HF150" s="194" t="s">
        <v>4068</v>
      </c>
      <c r="HG150" s="194">
        <v>0</v>
      </c>
      <c r="HH150" s="194" t="s">
        <v>2699</v>
      </c>
      <c r="HI150" s="194" t="s">
        <v>30</v>
      </c>
      <c r="HJ150" s="194">
        <v>2</v>
      </c>
      <c r="HK150" s="194" t="s">
        <v>14</v>
      </c>
      <c r="HL150" s="194" t="s">
        <v>14</v>
      </c>
      <c r="HM150" s="195">
        <v>44865</v>
      </c>
      <c r="HN150" s="193" t="s">
        <v>4074</v>
      </c>
      <c r="HO150" s="196">
        <v>1</v>
      </c>
      <c r="HP150" s="196" t="s">
        <v>2699</v>
      </c>
      <c r="HQ150" s="196" t="s">
        <v>30</v>
      </c>
      <c r="HR150" s="196">
        <v>2</v>
      </c>
      <c r="HS150" s="196" t="s">
        <v>14</v>
      </c>
      <c r="HT150" s="196" t="s">
        <v>14</v>
      </c>
      <c r="HU150" s="179">
        <v>44865</v>
      </c>
      <c r="HV150" s="194" t="s">
        <v>4071</v>
      </c>
      <c r="HW150" s="194">
        <v>0</v>
      </c>
      <c r="HX150" s="194" t="s">
        <v>2699</v>
      </c>
      <c r="HY150" s="194" t="s">
        <v>30</v>
      </c>
      <c r="HZ150" s="194">
        <v>2</v>
      </c>
      <c r="IA150" s="194" t="s">
        <v>14</v>
      </c>
      <c r="IB150" s="194" t="s">
        <v>14</v>
      </c>
      <c r="IC150" s="195">
        <v>44865</v>
      </c>
      <c r="ID150" s="193" t="s">
        <v>4073</v>
      </c>
      <c r="IE150" s="196">
        <v>3</v>
      </c>
      <c r="IF150" s="196" t="s">
        <v>2699</v>
      </c>
      <c r="IG150" s="196" t="s">
        <v>30</v>
      </c>
      <c r="IH150" s="196">
        <v>2</v>
      </c>
      <c r="II150" s="196" t="s">
        <v>14</v>
      </c>
      <c r="IJ150" s="196" t="s">
        <v>14</v>
      </c>
      <c r="IK150" s="179">
        <v>44865</v>
      </c>
      <c r="IL150" s="194" t="s">
        <v>4072</v>
      </c>
      <c r="IM150" s="194">
        <v>0</v>
      </c>
      <c r="IN150" s="194" t="s">
        <v>2699</v>
      </c>
      <c r="IO150" s="194" t="s">
        <v>30</v>
      </c>
      <c r="IP150" s="194">
        <v>2</v>
      </c>
      <c r="IQ150" s="194" t="s">
        <v>14</v>
      </c>
      <c r="IR150" s="194" t="s">
        <v>14</v>
      </c>
      <c r="IS150" s="195">
        <v>44865</v>
      </c>
    </row>
    <row r="151" spans="1:253" x14ac:dyDescent="0.25">
      <c r="A151" s="283" t="s">
        <v>546</v>
      </c>
      <c r="B151" s="283" t="s">
        <v>9302</v>
      </c>
      <c r="C151" s="283" t="s">
        <v>547</v>
      </c>
      <c r="D151" s="283" t="s">
        <v>504</v>
      </c>
      <c r="E151" s="283" t="s">
        <v>8979</v>
      </c>
      <c r="F151" s="283" t="s">
        <v>7546</v>
      </c>
      <c r="G151" s="177">
        <v>85043000</v>
      </c>
      <c r="H151" s="178" t="s">
        <v>1442</v>
      </c>
      <c r="I151" s="178" t="s">
        <v>74</v>
      </c>
      <c r="J151" s="178">
        <v>1</v>
      </c>
      <c r="K151" s="178" t="s">
        <v>4565</v>
      </c>
      <c r="L151" s="178" t="s">
        <v>4564</v>
      </c>
      <c r="M151" s="179">
        <v>44981</v>
      </c>
      <c r="N151" s="193" t="s">
        <v>7550</v>
      </c>
      <c r="O151" s="180">
        <v>195587</v>
      </c>
      <c r="P151" s="180" t="s">
        <v>7547</v>
      </c>
      <c r="Q151" s="180" t="s">
        <v>2025</v>
      </c>
      <c r="R151" s="180">
        <v>2</v>
      </c>
      <c r="S151" s="180" t="s">
        <v>7549</v>
      </c>
      <c r="T151" s="180" t="s">
        <v>7548</v>
      </c>
      <c r="U151" s="181">
        <v>44981</v>
      </c>
      <c r="V151" s="193" t="s">
        <v>7554</v>
      </c>
      <c r="W151" s="178">
        <v>12974000</v>
      </c>
      <c r="X151" s="178" t="s">
        <v>7551</v>
      </c>
      <c r="Y151" s="178" t="s">
        <v>2025</v>
      </c>
      <c r="Z151" s="178">
        <v>2</v>
      </c>
      <c r="AA151" s="178" t="s">
        <v>7553</v>
      </c>
      <c r="AB151" s="178" t="s">
        <v>7552</v>
      </c>
      <c r="AC151" s="179">
        <v>44981</v>
      </c>
      <c r="AD151" s="193" t="s">
        <v>563</v>
      </c>
      <c r="AE151" s="186" t="s">
        <v>14</v>
      </c>
      <c r="AF151" s="186">
        <v>0</v>
      </c>
      <c r="AG151" s="186" t="s">
        <v>30</v>
      </c>
      <c r="AH151" s="186">
        <v>2</v>
      </c>
      <c r="AI151" s="186">
        <v>0</v>
      </c>
      <c r="AJ151" s="186">
        <v>0</v>
      </c>
      <c r="AK151" s="187">
        <v>43511</v>
      </c>
      <c r="AL151" s="193" t="s">
        <v>567</v>
      </c>
      <c r="AM151" s="178" t="s">
        <v>14</v>
      </c>
      <c r="AN151" s="178">
        <v>0</v>
      </c>
      <c r="AO151" s="178" t="s">
        <v>30</v>
      </c>
      <c r="AP151" s="178">
        <v>2</v>
      </c>
      <c r="AQ151" s="178" t="s">
        <v>566</v>
      </c>
      <c r="AR151" s="178" t="s">
        <v>565</v>
      </c>
      <c r="AS151" s="179">
        <v>43511</v>
      </c>
      <c r="AT151" s="194" t="s">
        <v>556</v>
      </c>
      <c r="AU151" s="186" t="s">
        <v>14</v>
      </c>
      <c r="AV151" s="186">
        <v>0</v>
      </c>
      <c r="AW151" s="186" t="s">
        <v>30</v>
      </c>
      <c r="AX151" s="186">
        <v>2</v>
      </c>
      <c r="AY151" s="186">
        <v>0</v>
      </c>
      <c r="AZ151" s="186">
        <v>0</v>
      </c>
      <c r="BA151" s="187">
        <v>43511</v>
      </c>
      <c r="BB151" s="193" t="s">
        <v>555</v>
      </c>
      <c r="BC151" s="178" t="s">
        <v>14</v>
      </c>
      <c r="BD151" s="178">
        <v>0</v>
      </c>
      <c r="BE151" s="178" t="s">
        <v>30</v>
      </c>
      <c r="BF151" s="178">
        <v>2</v>
      </c>
      <c r="BG151" s="178">
        <v>0</v>
      </c>
      <c r="BH151" s="178">
        <v>0</v>
      </c>
      <c r="BI151" s="179">
        <v>43511</v>
      </c>
      <c r="BJ151" s="194" t="s">
        <v>2496</v>
      </c>
      <c r="BK151" s="194">
        <v>134</v>
      </c>
      <c r="BL151" s="194" t="s">
        <v>2494</v>
      </c>
      <c r="BM151" s="194" t="s">
        <v>19</v>
      </c>
      <c r="BN151" s="194">
        <v>3</v>
      </c>
      <c r="BO151" s="194" t="s">
        <v>2495</v>
      </c>
      <c r="BP151" s="186" t="s">
        <v>151</v>
      </c>
      <c r="BQ151" s="195">
        <v>44804</v>
      </c>
      <c r="BR151" s="193" t="s">
        <v>548</v>
      </c>
      <c r="BS151" s="196" t="s">
        <v>14</v>
      </c>
      <c r="BT151" s="196">
        <v>0</v>
      </c>
      <c r="BU151" s="196" t="s">
        <v>30</v>
      </c>
      <c r="BV151" s="196">
        <v>2</v>
      </c>
      <c r="BW151" s="196">
        <v>0</v>
      </c>
      <c r="BX151" s="196">
        <v>0</v>
      </c>
      <c r="BY151" s="179">
        <v>43511</v>
      </c>
      <c r="BZ151" s="194" t="s">
        <v>549</v>
      </c>
      <c r="CA151" s="194" t="s">
        <v>14</v>
      </c>
      <c r="CB151" s="194" t="s">
        <v>14</v>
      </c>
      <c r="CC151" s="194" t="s">
        <v>14</v>
      </c>
      <c r="CD151" s="194" t="s">
        <v>14</v>
      </c>
      <c r="CE151" s="194">
        <v>0</v>
      </c>
      <c r="CF151" s="194">
        <v>0</v>
      </c>
      <c r="CG151" s="195">
        <v>43511</v>
      </c>
      <c r="CH151" s="193" t="s">
        <v>10135</v>
      </c>
      <c r="CI151" s="194" t="e">
        <v>#N/A</v>
      </c>
      <c r="CJ151" s="194" t="e">
        <v>#N/A</v>
      </c>
      <c r="CK151" s="194" t="e">
        <v>#N/A</v>
      </c>
      <c r="CL151" s="194" t="e">
        <v>#N/A</v>
      </c>
      <c r="CM151" s="194" t="e">
        <v>#N/A</v>
      </c>
      <c r="CN151" s="194" t="e">
        <v>#N/A</v>
      </c>
      <c r="CO151" s="197" t="e">
        <v>#N/A</v>
      </c>
      <c r="CP151" s="194" t="s">
        <v>552</v>
      </c>
      <c r="CQ151" s="196" t="s">
        <v>14</v>
      </c>
      <c r="CR151" s="196">
        <v>0</v>
      </c>
      <c r="CS151" s="196" t="s">
        <v>30</v>
      </c>
      <c r="CT151" s="196">
        <v>2</v>
      </c>
      <c r="CU151" s="196">
        <v>0</v>
      </c>
      <c r="CV151" s="196">
        <v>0</v>
      </c>
      <c r="CW151" s="179">
        <v>43511</v>
      </c>
      <c r="CX151" s="194" t="s">
        <v>572</v>
      </c>
      <c r="CY151" s="186" t="s">
        <v>14</v>
      </c>
      <c r="CZ151" s="186">
        <v>0</v>
      </c>
      <c r="DA151" s="186" t="s">
        <v>30</v>
      </c>
      <c r="DB151" s="186">
        <v>2</v>
      </c>
      <c r="DC151" s="186" t="s">
        <v>558</v>
      </c>
      <c r="DD151" s="186">
        <v>0</v>
      </c>
      <c r="DE151" s="192">
        <v>43511</v>
      </c>
      <c r="DF151" s="193" t="s">
        <v>559</v>
      </c>
      <c r="DG151" s="178" t="s">
        <v>14</v>
      </c>
      <c r="DH151" s="196">
        <v>0</v>
      </c>
      <c r="DI151" s="196" t="s">
        <v>30</v>
      </c>
      <c r="DJ151" s="196">
        <v>2</v>
      </c>
      <c r="DK151" s="196" t="s">
        <v>558</v>
      </c>
      <c r="DL151" s="196">
        <v>0</v>
      </c>
      <c r="DM151" s="179">
        <v>43511</v>
      </c>
      <c r="DN151" s="194" t="s">
        <v>576</v>
      </c>
      <c r="DO151" s="186" t="s">
        <v>14</v>
      </c>
      <c r="DP151" s="194">
        <v>0</v>
      </c>
      <c r="DQ151" s="194" t="s">
        <v>30</v>
      </c>
      <c r="DR151" s="194">
        <v>2</v>
      </c>
      <c r="DS151" s="194" t="s">
        <v>558</v>
      </c>
      <c r="DT151" s="194">
        <v>0</v>
      </c>
      <c r="DU151" s="195">
        <v>43511</v>
      </c>
      <c r="DV151" s="193" t="s">
        <v>561</v>
      </c>
      <c r="DW151" s="178" t="s">
        <v>14</v>
      </c>
      <c r="DX151" s="196">
        <v>0</v>
      </c>
      <c r="DY151" s="196" t="s">
        <v>30</v>
      </c>
      <c r="DZ151" s="196">
        <v>2</v>
      </c>
      <c r="EA151" s="196" t="s">
        <v>558</v>
      </c>
      <c r="EB151" s="196">
        <v>0</v>
      </c>
      <c r="EC151" s="179">
        <v>43511</v>
      </c>
      <c r="ED151" s="194" t="s">
        <v>574</v>
      </c>
      <c r="EE151" s="186" t="s">
        <v>14</v>
      </c>
      <c r="EF151" s="194">
        <v>0</v>
      </c>
      <c r="EG151" s="194" t="s">
        <v>30</v>
      </c>
      <c r="EH151" s="194">
        <v>2</v>
      </c>
      <c r="EI151" s="194" t="s">
        <v>558</v>
      </c>
      <c r="EJ151" s="194">
        <v>0</v>
      </c>
      <c r="EK151" s="195">
        <v>43511</v>
      </c>
      <c r="EL151" s="193" t="s">
        <v>554</v>
      </c>
      <c r="EM151" s="178" t="s">
        <v>14</v>
      </c>
      <c r="EN151" s="196">
        <v>0</v>
      </c>
      <c r="EO151" s="196" t="s">
        <v>30</v>
      </c>
      <c r="EP151" s="196">
        <v>2</v>
      </c>
      <c r="EQ151" s="196">
        <v>0</v>
      </c>
      <c r="ER151" s="196">
        <v>0</v>
      </c>
      <c r="ES151" s="179">
        <v>43511</v>
      </c>
      <c r="ET151" s="194" t="s">
        <v>7555</v>
      </c>
      <c r="EU151" s="194">
        <v>40786</v>
      </c>
      <c r="EV151" s="194" t="s">
        <v>7486</v>
      </c>
      <c r="EW151" s="194" t="s">
        <v>19</v>
      </c>
      <c r="EX151" s="194">
        <v>3</v>
      </c>
      <c r="EY151" s="194" t="s">
        <v>7488</v>
      </c>
      <c r="EZ151" s="194" t="s">
        <v>1485</v>
      </c>
      <c r="FA151" s="195">
        <v>44981</v>
      </c>
      <c r="FB151" s="193" t="s">
        <v>551</v>
      </c>
      <c r="FC151" s="196">
        <v>3</v>
      </c>
      <c r="FD151" s="196">
        <v>0</v>
      </c>
      <c r="FE151" s="196" t="s">
        <v>30</v>
      </c>
      <c r="FF151" s="196">
        <v>2</v>
      </c>
      <c r="FG151" s="196" t="s">
        <v>550</v>
      </c>
      <c r="FH151" s="196">
        <v>0</v>
      </c>
      <c r="FI151" s="179">
        <v>43511</v>
      </c>
      <c r="FJ151" s="193" t="s">
        <v>569</v>
      </c>
      <c r="FK151" s="194" t="s">
        <v>14</v>
      </c>
      <c r="FL151" s="194">
        <v>0</v>
      </c>
      <c r="FM151" s="194" t="s">
        <v>30</v>
      </c>
      <c r="FN151" s="194">
        <v>2</v>
      </c>
      <c r="FO151" s="194" t="s">
        <v>568</v>
      </c>
      <c r="FP151" s="186">
        <v>0</v>
      </c>
      <c r="FQ151" s="187">
        <v>43511</v>
      </c>
      <c r="FR151" s="193" t="s">
        <v>570</v>
      </c>
      <c r="FS151" s="196" t="s">
        <v>14</v>
      </c>
      <c r="FT151" s="196">
        <v>0</v>
      </c>
      <c r="FU151" s="196" t="s">
        <v>30</v>
      </c>
      <c r="FV151" s="196">
        <v>2</v>
      </c>
      <c r="FW151" s="196" t="s">
        <v>568</v>
      </c>
      <c r="FX151" s="196">
        <v>0</v>
      </c>
      <c r="FY151" s="179">
        <v>43511</v>
      </c>
      <c r="FZ151" s="194" t="s">
        <v>4078</v>
      </c>
      <c r="GA151" s="194">
        <v>1</v>
      </c>
      <c r="GB151" s="194" t="s">
        <v>2699</v>
      </c>
      <c r="GC151" s="194" t="s">
        <v>30</v>
      </c>
      <c r="GD151" s="194">
        <v>2</v>
      </c>
      <c r="GE151" s="194" t="s">
        <v>14</v>
      </c>
      <c r="GF151" s="194" t="s">
        <v>14</v>
      </c>
      <c r="GG151" s="195">
        <v>44865</v>
      </c>
      <c r="GH151" s="193" t="s">
        <v>4084</v>
      </c>
      <c r="GI151" s="196">
        <v>1</v>
      </c>
      <c r="GJ151" s="196" t="s">
        <v>2699</v>
      </c>
      <c r="GK151" s="196" t="s">
        <v>30</v>
      </c>
      <c r="GL151" s="196">
        <v>2</v>
      </c>
      <c r="GM151" s="196" t="s">
        <v>14</v>
      </c>
      <c r="GN151" s="196" t="s">
        <v>14</v>
      </c>
      <c r="GO151" s="179">
        <v>44865</v>
      </c>
      <c r="GP151" s="194" t="s">
        <v>4079</v>
      </c>
      <c r="GQ151" s="194">
        <v>1</v>
      </c>
      <c r="GR151" s="194" t="s">
        <v>2699</v>
      </c>
      <c r="GS151" s="194" t="s">
        <v>30</v>
      </c>
      <c r="GT151" s="194">
        <v>2</v>
      </c>
      <c r="GU151" s="194" t="s">
        <v>14</v>
      </c>
      <c r="GV151" s="194" t="s">
        <v>14</v>
      </c>
      <c r="GW151" s="195">
        <v>44865</v>
      </c>
      <c r="GX151" s="193" t="s">
        <v>4085</v>
      </c>
      <c r="GY151" s="196">
        <v>0</v>
      </c>
      <c r="GZ151" s="196" t="s">
        <v>2699</v>
      </c>
      <c r="HA151" s="196" t="s">
        <v>30</v>
      </c>
      <c r="HB151" s="196">
        <v>2</v>
      </c>
      <c r="HC151" s="196" t="s">
        <v>14</v>
      </c>
      <c r="HD151" s="196" t="s">
        <v>14</v>
      </c>
      <c r="HE151" s="179">
        <v>44865</v>
      </c>
      <c r="HF151" s="194" t="s">
        <v>4077</v>
      </c>
      <c r="HG151" s="194">
        <v>0</v>
      </c>
      <c r="HH151" s="194" t="s">
        <v>2699</v>
      </c>
      <c r="HI151" s="194" t="s">
        <v>30</v>
      </c>
      <c r="HJ151" s="194">
        <v>2</v>
      </c>
      <c r="HK151" s="194" t="s">
        <v>14</v>
      </c>
      <c r="HL151" s="194" t="s">
        <v>14</v>
      </c>
      <c r="HM151" s="195">
        <v>44865</v>
      </c>
      <c r="HN151" s="193" t="s">
        <v>4083</v>
      </c>
      <c r="HO151" s="196">
        <v>0</v>
      </c>
      <c r="HP151" s="196" t="s">
        <v>2699</v>
      </c>
      <c r="HQ151" s="196" t="s">
        <v>30</v>
      </c>
      <c r="HR151" s="196">
        <v>2</v>
      </c>
      <c r="HS151" s="196" t="s">
        <v>14</v>
      </c>
      <c r="HT151" s="196" t="s">
        <v>14</v>
      </c>
      <c r="HU151" s="179">
        <v>44865</v>
      </c>
      <c r="HV151" s="194" t="s">
        <v>4080</v>
      </c>
      <c r="HW151" s="194">
        <v>0</v>
      </c>
      <c r="HX151" s="194" t="s">
        <v>2699</v>
      </c>
      <c r="HY151" s="194" t="s">
        <v>30</v>
      </c>
      <c r="HZ151" s="194">
        <v>2</v>
      </c>
      <c r="IA151" s="194" t="s">
        <v>14</v>
      </c>
      <c r="IB151" s="194" t="s">
        <v>14</v>
      </c>
      <c r="IC151" s="195">
        <v>44865</v>
      </c>
      <c r="ID151" s="193" t="s">
        <v>4082</v>
      </c>
      <c r="IE151" s="196">
        <v>3</v>
      </c>
      <c r="IF151" s="196" t="s">
        <v>2699</v>
      </c>
      <c r="IG151" s="196" t="s">
        <v>30</v>
      </c>
      <c r="IH151" s="196">
        <v>2</v>
      </c>
      <c r="II151" s="196" t="s">
        <v>14</v>
      </c>
      <c r="IJ151" s="196" t="s">
        <v>14</v>
      </c>
      <c r="IK151" s="179">
        <v>44865</v>
      </c>
      <c r="IL151" s="194" t="s">
        <v>4081</v>
      </c>
      <c r="IM151" s="194">
        <v>0</v>
      </c>
      <c r="IN151" s="194" t="s">
        <v>2699</v>
      </c>
      <c r="IO151" s="194" t="s">
        <v>30</v>
      </c>
      <c r="IP151" s="194">
        <v>2</v>
      </c>
      <c r="IQ151" s="194" t="s">
        <v>14</v>
      </c>
      <c r="IR151" s="194" t="s">
        <v>14</v>
      </c>
      <c r="IS151" s="195">
        <v>44865</v>
      </c>
    </row>
    <row r="152" spans="1:253" x14ac:dyDescent="0.25">
      <c r="A152" s="283" t="s">
        <v>5727</v>
      </c>
      <c r="B152" s="283" t="s">
        <v>9275</v>
      </c>
      <c r="C152" s="283" t="s">
        <v>5728</v>
      </c>
      <c r="D152" s="283" t="s">
        <v>504</v>
      </c>
      <c r="E152" s="283" t="s">
        <v>8979</v>
      </c>
      <c r="F152" s="283" t="s">
        <v>7558</v>
      </c>
      <c r="G152" s="177">
        <v>85043000</v>
      </c>
      <c r="H152" s="178" t="s">
        <v>1442</v>
      </c>
      <c r="I152" s="178" t="s">
        <v>74</v>
      </c>
      <c r="J152" s="178">
        <v>1</v>
      </c>
      <c r="K152" s="178" t="s">
        <v>7557</v>
      </c>
      <c r="L152" s="178" t="s">
        <v>7556</v>
      </c>
      <c r="M152" s="179">
        <v>44981</v>
      </c>
      <c r="N152" s="193" t="s">
        <v>7562</v>
      </c>
      <c r="O152" s="180">
        <v>100051</v>
      </c>
      <c r="P152" s="180" t="s">
        <v>7559</v>
      </c>
      <c r="Q152" s="180" t="s">
        <v>19</v>
      </c>
      <c r="R152" s="180">
        <v>3</v>
      </c>
      <c r="S152" s="180" t="s">
        <v>7561</v>
      </c>
      <c r="T152" s="180" t="s">
        <v>7560</v>
      </c>
      <c r="U152" s="181">
        <v>44981</v>
      </c>
      <c r="V152" s="193" t="s">
        <v>7564</v>
      </c>
      <c r="W152" s="178">
        <v>13310000</v>
      </c>
      <c r="X152" s="178" t="s">
        <v>7559</v>
      </c>
      <c r="Y152" s="178" t="s">
        <v>19</v>
      </c>
      <c r="Z152" s="178">
        <v>3</v>
      </c>
      <c r="AA152" s="178" t="s">
        <v>7563</v>
      </c>
      <c r="AB152" s="178" t="s">
        <v>7560</v>
      </c>
      <c r="AC152" s="179">
        <v>44981</v>
      </c>
      <c r="AD152" s="193" t="s">
        <v>7566</v>
      </c>
      <c r="AE152" s="186">
        <v>2544000</v>
      </c>
      <c r="AF152" s="186" t="s">
        <v>6764</v>
      </c>
      <c r="AG152" s="186" t="s">
        <v>19</v>
      </c>
      <c r="AH152" s="186">
        <v>3</v>
      </c>
      <c r="AI152" s="186" t="s">
        <v>7565</v>
      </c>
      <c r="AJ152" s="186" t="s">
        <v>6765</v>
      </c>
      <c r="AK152" s="187">
        <v>44981</v>
      </c>
      <c r="AL152" s="193" t="s">
        <v>7570</v>
      </c>
      <c r="AM152" s="178">
        <v>374000</v>
      </c>
      <c r="AN152" s="178" t="s">
        <v>7567</v>
      </c>
      <c r="AO152" s="178" t="s">
        <v>19</v>
      </c>
      <c r="AP152" s="178">
        <v>3</v>
      </c>
      <c r="AQ152" s="178" t="s">
        <v>7569</v>
      </c>
      <c r="AR152" s="178" t="s">
        <v>7568</v>
      </c>
      <c r="AS152" s="179">
        <v>44981</v>
      </c>
      <c r="AT152" s="194" t="s">
        <v>7574</v>
      </c>
      <c r="AU152" s="186">
        <v>105500</v>
      </c>
      <c r="AV152" s="186" t="s">
        <v>7571</v>
      </c>
      <c r="AW152" s="186" t="s">
        <v>19</v>
      </c>
      <c r="AX152" s="186">
        <v>3</v>
      </c>
      <c r="AY152" s="186" t="s">
        <v>7573</v>
      </c>
      <c r="AZ152" s="186" t="s">
        <v>7572</v>
      </c>
      <c r="BA152" s="187">
        <v>44981</v>
      </c>
      <c r="BB152" s="193" t="s">
        <v>5885</v>
      </c>
      <c r="BC152" s="178" t="s">
        <v>14</v>
      </c>
      <c r="BD152" s="178" t="s">
        <v>828</v>
      </c>
      <c r="BE152" s="178" t="s">
        <v>19</v>
      </c>
      <c r="BF152" s="178">
        <v>3</v>
      </c>
      <c r="BG152" s="178" t="s">
        <v>5849</v>
      </c>
      <c r="BH152" s="178" t="s">
        <v>14</v>
      </c>
      <c r="BI152" s="179">
        <v>44965</v>
      </c>
      <c r="BJ152" s="194" t="s">
        <v>7576</v>
      </c>
      <c r="BK152" s="194">
        <v>40600</v>
      </c>
      <c r="BL152" s="194" t="s">
        <v>7571</v>
      </c>
      <c r="BM152" s="194" t="s">
        <v>19</v>
      </c>
      <c r="BN152" s="194">
        <v>3</v>
      </c>
      <c r="BO152" s="194" t="s">
        <v>7575</v>
      </c>
      <c r="BP152" s="186" t="s">
        <v>7572</v>
      </c>
      <c r="BQ152" s="195">
        <v>44981</v>
      </c>
      <c r="BR152" s="193" t="s">
        <v>7583</v>
      </c>
      <c r="BS152" s="196">
        <v>6400</v>
      </c>
      <c r="BT152" s="196" t="s">
        <v>7571</v>
      </c>
      <c r="BU152" s="196" t="s">
        <v>19</v>
      </c>
      <c r="BV152" s="196">
        <v>3</v>
      </c>
      <c r="BW152" s="196" t="s">
        <v>7582</v>
      </c>
      <c r="BX152" s="196" t="s">
        <v>7572</v>
      </c>
      <c r="BY152" s="179">
        <v>44981</v>
      </c>
      <c r="BZ152" s="194" t="s">
        <v>7585</v>
      </c>
      <c r="CA152" s="194">
        <v>5700</v>
      </c>
      <c r="CB152" s="194" t="s">
        <v>7571</v>
      </c>
      <c r="CC152" s="194" t="s">
        <v>19</v>
      </c>
      <c r="CD152" s="194">
        <v>3</v>
      </c>
      <c r="CE152" s="194" t="s">
        <v>7584</v>
      </c>
      <c r="CF152" s="194" t="s">
        <v>7572</v>
      </c>
      <c r="CG152" s="195">
        <v>44981</v>
      </c>
      <c r="CH152" s="193" t="s">
        <v>10136</v>
      </c>
      <c r="CI152" s="194" t="e">
        <v>#N/A</v>
      </c>
      <c r="CJ152" s="194" t="e">
        <v>#N/A</v>
      </c>
      <c r="CK152" s="194" t="e">
        <v>#N/A</v>
      </c>
      <c r="CL152" s="194" t="e">
        <v>#N/A</v>
      </c>
      <c r="CM152" s="194" t="e">
        <v>#N/A</v>
      </c>
      <c r="CN152" s="194" t="e">
        <v>#N/A</v>
      </c>
      <c r="CO152" s="197" t="e">
        <v>#N/A</v>
      </c>
      <c r="CP152" s="194" t="s">
        <v>5886</v>
      </c>
      <c r="CQ152" s="196" t="s">
        <v>14</v>
      </c>
      <c r="CR152" s="196" t="s">
        <v>828</v>
      </c>
      <c r="CS152" s="196" t="s">
        <v>19</v>
      </c>
      <c r="CT152" s="196">
        <v>3</v>
      </c>
      <c r="CU152" s="196" t="s">
        <v>5849</v>
      </c>
      <c r="CV152" s="196" t="s">
        <v>14</v>
      </c>
      <c r="CW152" s="179">
        <v>44965</v>
      </c>
      <c r="CX152" s="194" t="s">
        <v>5729</v>
      </c>
      <c r="CY152" s="186" t="s">
        <v>14</v>
      </c>
      <c r="CZ152" s="186" t="s">
        <v>828</v>
      </c>
      <c r="DA152" s="186" t="s">
        <v>19</v>
      </c>
      <c r="DB152" s="186">
        <v>3</v>
      </c>
      <c r="DC152" s="186" t="s">
        <v>5730</v>
      </c>
      <c r="DD152" s="186" t="s">
        <v>14</v>
      </c>
      <c r="DE152" s="192">
        <v>44964</v>
      </c>
      <c r="DF152" s="193" t="s">
        <v>7578</v>
      </c>
      <c r="DG152" s="178">
        <v>10766000</v>
      </c>
      <c r="DH152" s="196" t="s">
        <v>6764</v>
      </c>
      <c r="DI152" s="196" t="s">
        <v>19</v>
      </c>
      <c r="DJ152" s="196">
        <v>3</v>
      </c>
      <c r="DK152" s="196" t="s">
        <v>7577</v>
      </c>
      <c r="DL152" s="196" t="s">
        <v>6765</v>
      </c>
      <c r="DM152" s="179">
        <v>44981</v>
      </c>
      <c r="DN152" s="194" t="s">
        <v>7579</v>
      </c>
      <c r="DO152" s="186">
        <v>2544000</v>
      </c>
      <c r="DP152" s="194" t="s">
        <v>6764</v>
      </c>
      <c r="DQ152" s="194" t="s">
        <v>19</v>
      </c>
      <c r="DR152" s="194">
        <v>3</v>
      </c>
      <c r="DS152" s="194" t="s">
        <v>7577</v>
      </c>
      <c r="DT152" s="194" t="s">
        <v>6765</v>
      </c>
      <c r="DU152" s="195">
        <v>44981</v>
      </c>
      <c r="DV152" s="193" t="s">
        <v>5731</v>
      </c>
      <c r="DW152" s="178" t="s">
        <v>14</v>
      </c>
      <c r="DX152" s="196" t="s">
        <v>828</v>
      </c>
      <c r="DY152" s="196" t="s">
        <v>19</v>
      </c>
      <c r="DZ152" s="196">
        <v>3</v>
      </c>
      <c r="EA152" s="196" t="s">
        <v>5730</v>
      </c>
      <c r="EB152" s="196" t="s">
        <v>14</v>
      </c>
      <c r="EC152" s="179">
        <v>44964</v>
      </c>
      <c r="ED152" s="194" t="s">
        <v>5732</v>
      </c>
      <c r="EE152" s="186" t="s">
        <v>14</v>
      </c>
      <c r="EF152" s="194" t="s">
        <v>828</v>
      </c>
      <c r="EG152" s="194" t="s">
        <v>19</v>
      </c>
      <c r="EH152" s="194">
        <v>3</v>
      </c>
      <c r="EI152" s="194" t="s">
        <v>5730</v>
      </c>
      <c r="EJ152" s="194" t="s">
        <v>14</v>
      </c>
      <c r="EK152" s="195">
        <v>44964</v>
      </c>
      <c r="EL152" s="193" t="s">
        <v>5733</v>
      </c>
      <c r="EM152" s="178" t="s">
        <v>14</v>
      </c>
      <c r="EN152" s="196" t="s">
        <v>828</v>
      </c>
      <c r="EO152" s="196" t="s">
        <v>19</v>
      </c>
      <c r="EP152" s="196">
        <v>3</v>
      </c>
      <c r="EQ152" s="196" t="s">
        <v>5730</v>
      </c>
      <c r="ER152" s="196" t="s">
        <v>14</v>
      </c>
      <c r="ES152" s="179">
        <v>44964</v>
      </c>
      <c r="ET152" s="194" t="s">
        <v>5913</v>
      </c>
      <c r="EU152" s="194">
        <v>12998</v>
      </c>
      <c r="EV152" s="194" t="s">
        <v>5911</v>
      </c>
      <c r="EW152" s="194" t="s">
        <v>19</v>
      </c>
      <c r="EX152" s="194">
        <v>3</v>
      </c>
      <c r="EY152" s="194" t="s">
        <v>5912</v>
      </c>
      <c r="EZ152" s="194" t="s">
        <v>5912</v>
      </c>
      <c r="FA152" s="195">
        <v>44966</v>
      </c>
      <c r="FB152" s="193" t="s">
        <v>7581</v>
      </c>
      <c r="FC152" s="196">
        <v>3</v>
      </c>
      <c r="FD152" s="196" t="s">
        <v>7568</v>
      </c>
      <c r="FE152" s="196" t="s">
        <v>19</v>
      </c>
      <c r="FF152" s="196">
        <v>3</v>
      </c>
      <c r="FG152" s="196" t="s">
        <v>7580</v>
      </c>
      <c r="FH152" s="196" t="s">
        <v>7580</v>
      </c>
      <c r="FI152" s="179">
        <v>44981</v>
      </c>
      <c r="FJ152" s="193" t="s">
        <v>5850</v>
      </c>
      <c r="FK152" s="194" t="s">
        <v>14</v>
      </c>
      <c r="FL152" s="194" t="s">
        <v>828</v>
      </c>
      <c r="FM152" s="194" t="s">
        <v>19</v>
      </c>
      <c r="FN152" s="194">
        <v>3</v>
      </c>
      <c r="FO152" s="194" t="s">
        <v>5849</v>
      </c>
      <c r="FP152" s="186" t="s">
        <v>828</v>
      </c>
      <c r="FQ152" s="187">
        <v>44965</v>
      </c>
      <c r="FR152" s="193" t="s">
        <v>5884</v>
      </c>
      <c r="FS152" s="196" t="s">
        <v>14</v>
      </c>
      <c r="FT152" s="196" t="s">
        <v>828</v>
      </c>
      <c r="FU152" s="196" t="s">
        <v>19</v>
      </c>
      <c r="FV152" s="196">
        <v>3</v>
      </c>
      <c r="FW152" s="196" t="s">
        <v>5849</v>
      </c>
      <c r="FX152" s="196" t="s">
        <v>828</v>
      </c>
      <c r="FY152" s="179">
        <v>44965</v>
      </c>
      <c r="FZ152" s="194" t="s">
        <v>5763</v>
      </c>
      <c r="GA152" s="194">
        <v>1</v>
      </c>
      <c r="GB152" s="194" t="s">
        <v>2699</v>
      </c>
      <c r="GC152" s="194" t="s">
        <v>30</v>
      </c>
      <c r="GD152" s="194">
        <v>2</v>
      </c>
      <c r="GE152" s="194" t="s">
        <v>14</v>
      </c>
      <c r="GF152" s="194" t="s">
        <v>14</v>
      </c>
      <c r="GG152" s="195">
        <v>44964</v>
      </c>
      <c r="GH152" s="193" t="s">
        <v>5769</v>
      </c>
      <c r="GI152" s="196">
        <v>1</v>
      </c>
      <c r="GJ152" s="196" t="s">
        <v>2699</v>
      </c>
      <c r="GK152" s="196" t="s">
        <v>30</v>
      </c>
      <c r="GL152" s="196">
        <v>2</v>
      </c>
      <c r="GM152" s="196" t="s">
        <v>14</v>
      </c>
      <c r="GN152" s="196" t="s">
        <v>14</v>
      </c>
      <c r="GO152" s="179">
        <v>44964</v>
      </c>
      <c r="GP152" s="194" t="s">
        <v>5764</v>
      </c>
      <c r="GQ152" s="194">
        <v>1</v>
      </c>
      <c r="GR152" s="194" t="s">
        <v>2699</v>
      </c>
      <c r="GS152" s="194" t="s">
        <v>30</v>
      </c>
      <c r="GT152" s="194">
        <v>2</v>
      </c>
      <c r="GU152" s="194" t="s">
        <v>14</v>
      </c>
      <c r="GV152" s="194" t="s">
        <v>14</v>
      </c>
      <c r="GW152" s="195">
        <v>44964</v>
      </c>
      <c r="GX152" s="193" t="s">
        <v>5770</v>
      </c>
      <c r="GY152" s="196">
        <v>3</v>
      </c>
      <c r="GZ152" s="196" t="s">
        <v>2699</v>
      </c>
      <c r="HA152" s="196" t="s">
        <v>30</v>
      </c>
      <c r="HB152" s="196">
        <v>2</v>
      </c>
      <c r="HC152" s="196" t="s">
        <v>14</v>
      </c>
      <c r="HD152" s="196" t="s">
        <v>14</v>
      </c>
      <c r="HE152" s="179">
        <v>44964</v>
      </c>
      <c r="HF152" s="194" t="s">
        <v>5762</v>
      </c>
      <c r="HG152" s="194">
        <v>0</v>
      </c>
      <c r="HH152" s="194" t="s">
        <v>2699</v>
      </c>
      <c r="HI152" s="194" t="s">
        <v>30</v>
      </c>
      <c r="HJ152" s="194">
        <v>2</v>
      </c>
      <c r="HK152" s="194" t="s">
        <v>14</v>
      </c>
      <c r="HL152" s="194" t="s">
        <v>14</v>
      </c>
      <c r="HM152" s="195">
        <v>44964</v>
      </c>
      <c r="HN152" s="193" t="s">
        <v>5768</v>
      </c>
      <c r="HO152" s="196">
        <v>0</v>
      </c>
      <c r="HP152" s="196" t="s">
        <v>2699</v>
      </c>
      <c r="HQ152" s="196" t="s">
        <v>30</v>
      </c>
      <c r="HR152" s="196">
        <v>2</v>
      </c>
      <c r="HS152" s="196" t="s">
        <v>14</v>
      </c>
      <c r="HT152" s="196" t="s">
        <v>14</v>
      </c>
      <c r="HU152" s="179">
        <v>44964</v>
      </c>
      <c r="HV152" s="194" t="s">
        <v>5765</v>
      </c>
      <c r="HW152" s="194">
        <v>0</v>
      </c>
      <c r="HX152" s="194" t="s">
        <v>2699</v>
      </c>
      <c r="HY152" s="194" t="s">
        <v>30</v>
      </c>
      <c r="HZ152" s="194">
        <v>2</v>
      </c>
      <c r="IA152" s="194" t="s">
        <v>14</v>
      </c>
      <c r="IB152" s="194" t="s">
        <v>14</v>
      </c>
      <c r="IC152" s="195">
        <v>44964</v>
      </c>
      <c r="ID152" s="193" t="s">
        <v>5767</v>
      </c>
      <c r="IE152" s="196">
        <v>3</v>
      </c>
      <c r="IF152" s="196" t="s">
        <v>2699</v>
      </c>
      <c r="IG152" s="196" t="s">
        <v>30</v>
      </c>
      <c r="IH152" s="196">
        <v>2</v>
      </c>
      <c r="II152" s="196" t="s">
        <v>14</v>
      </c>
      <c r="IJ152" s="196" t="s">
        <v>14</v>
      </c>
      <c r="IK152" s="179">
        <v>44964</v>
      </c>
      <c r="IL152" s="194" t="s">
        <v>5766</v>
      </c>
      <c r="IM152" s="194">
        <v>3</v>
      </c>
      <c r="IN152" s="194" t="s">
        <v>2699</v>
      </c>
      <c r="IO152" s="194" t="s">
        <v>30</v>
      </c>
      <c r="IP152" s="194">
        <v>2</v>
      </c>
      <c r="IQ152" s="194" t="s">
        <v>14</v>
      </c>
      <c r="IR152" s="194" t="s">
        <v>14</v>
      </c>
      <c r="IS152" s="195">
        <v>44964</v>
      </c>
    </row>
    <row r="153" spans="1:253" x14ac:dyDescent="0.25">
      <c r="A153" s="283" t="s">
        <v>1566</v>
      </c>
      <c r="B153" s="283" t="s">
        <v>9352</v>
      </c>
      <c r="C153" s="283" t="s">
        <v>1567</v>
      </c>
      <c r="D153" s="283" t="s">
        <v>87</v>
      </c>
      <c r="E153" s="283" t="s">
        <v>8982</v>
      </c>
      <c r="F153" s="283" t="s">
        <v>6790</v>
      </c>
      <c r="G153" s="177">
        <v>66717000</v>
      </c>
      <c r="H153" s="178" t="s">
        <v>6787</v>
      </c>
      <c r="I153" s="178" t="s">
        <v>2025</v>
      </c>
      <c r="J153" s="178">
        <v>2</v>
      </c>
      <c r="K153" s="178" t="s">
        <v>6789</v>
      </c>
      <c r="L153" s="178" t="s">
        <v>6788</v>
      </c>
      <c r="M153" s="179">
        <v>44978</v>
      </c>
      <c r="N153" s="193" t="s">
        <v>6794</v>
      </c>
      <c r="O153" s="180">
        <v>441435</v>
      </c>
      <c r="P153" s="180" t="s">
        <v>6791</v>
      </c>
      <c r="Q153" s="180" t="s">
        <v>2025</v>
      </c>
      <c r="R153" s="180">
        <v>2</v>
      </c>
      <c r="S153" s="180" t="s">
        <v>6793</v>
      </c>
      <c r="T153" s="180" t="s">
        <v>6792</v>
      </c>
      <c r="U153" s="181">
        <v>44978</v>
      </c>
      <c r="V153" s="193" t="s">
        <v>6798</v>
      </c>
      <c r="W153" s="178">
        <v>25521000</v>
      </c>
      <c r="X153" s="178" t="s">
        <v>6795</v>
      </c>
      <c r="Y153" s="178" t="s">
        <v>2025</v>
      </c>
      <c r="Z153" s="178">
        <v>2</v>
      </c>
      <c r="AA153" s="178" t="s">
        <v>6797</v>
      </c>
      <c r="AB153" s="178" t="s">
        <v>6796</v>
      </c>
      <c r="AC153" s="179">
        <v>44978</v>
      </c>
      <c r="AD153" s="193" t="s">
        <v>6800</v>
      </c>
      <c r="AE153" s="186">
        <v>19420000</v>
      </c>
      <c r="AF153" s="186" t="s">
        <v>6795</v>
      </c>
      <c r="AG153" s="186" t="s">
        <v>2025</v>
      </c>
      <c r="AH153" s="186">
        <v>2</v>
      </c>
      <c r="AI153" s="186" t="s">
        <v>6799</v>
      </c>
      <c r="AJ153" s="186" t="s">
        <v>6796</v>
      </c>
      <c r="AK153" s="187">
        <v>44978</v>
      </c>
      <c r="AL153" s="193" t="s">
        <v>6804</v>
      </c>
      <c r="AM153" s="178">
        <v>247000</v>
      </c>
      <c r="AN153" s="178" t="s">
        <v>6801</v>
      </c>
      <c r="AO153" s="178" t="s">
        <v>74</v>
      </c>
      <c r="AP153" s="178">
        <v>1</v>
      </c>
      <c r="AQ153" s="178" t="s">
        <v>6803</v>
      </c>
      <c r="AR153" s="178" t="s">
        <v>6802</v>
      </c>
      <c r="AS153" s="179">
        <v>44978</v>
      </c>
      <c r="AT153" s="194" t="s">
        <v>1569</v>
      </c>
      <c r="AU153" s="186" t="s">
        <v>14</v>
      </c>
      <c r="AV153" s="186" t="s">
        <v>14</v>
      </c>
      <c r="AW153" s="186" t="s">
        <v>19</v>
      </c>
      <c r="AX153" s="186">
        <v>3</v>
      </c>
      <c r="AY153" s="186" t="s">
        <v>14</v>
      </c>
      <c r="AZ153" s="186" t="s">
        <v>14</v>
      </c>
      <c r="BA153" s="187">
        <v>44635</v>
      </c>
      <c r="BB153" s="193" t="s">
        <v>1568</v>
      </c>
      <c r="BC153" s="178" t="s">
        <v>14</v>
      </c>
      <c r="BD153" s="178" t="s">
        <v>14</v>
      </c>
      <c r="BE153" s="178" t="s">
        <v>19</v>
      </c>
      <c r="BF153" s="178">
        <v>3</v>
      </c>
      <c r="BG153" s="178" t="s">
        <v>14</v>
      </c>
      <c r="BH153" s="178" t="s">
        <v>14</v>
      </c>
      <c r="BI153" s="179">
        <v>44635</v>
      </c>
      <c r="BJ153" s="194" t="s">
        <v>6807</v>
      </c>
      <c r="BK153" s="194">
        <v>12</v>
      </c>
      <c r="BL153" s="194" t="s">
        <v>6805</v>
      </c>
      <c r="BM153" s="194" t="s">
        <v>2025</v>
      </c>
      <c r="BN153" s="194">
        <v>2</v>
      </c>
      <c r="BO153" s="194" t="s">
        <v>6806</v>
      </c>
      <c r="BP153" s="186" t="s">
        <v>1181</v>
      </c>
      <c r="BQ153" s="195">
        <v>44978</v>
      </c>
      <c r="BR153" s="193" t="s">
        <v>1570</v>
      </c>
      <c r="BS153" s="196" t="s">
        <v>14</v>
      </c>
      <c r="BT153" s="196" t="s">
        <v>14</v>
      </c>
      <c r="BU153" s="196" t="s">
        <v>19</v>
      </c>
      <c r="BV153" s="196">
        <v>3</v>
      </c>
      <c r="BW153" s="196" t="s">
        <v>14</v>
      </c>
      <c r="BX153" s="196" t="s">
        <v>14</v>
      </c>
      <c r="BY153" s="179">
        <v>44635</v>
      </c>
      <c r="BZ153" s="194" t="s">
        <v>1571</v>
      </c>
      <c r="CA153" s="194" t="s">
        <v>14</v>
      </c>
      <c r="CB153" s="194" t="s">
        <v>14</v>
      </c>
      <c r="CC153" s="194" t="s">
        <v>19</v>
      </c>
      <c r="CD153" s="194">
        <v>3</v>
      </c>
      <c r="CE153" s="194" t="s">
        <v>14</v>
      </c>
      <c r="CF153" s="194" t="s">
        <v>14</v>
      </c>
      <c r="CG153" s="195">
        <v>44635</v>
      </c>
      <c r="CH153" s="193" t="s">
        <v>10137</v>
      </c>
      <c r="CI153" s="194" t="e">
        <v>#N/A</v>
      </c>
      <c r="CJ153" s="194" t="e">
        <v>#N/A</v>
      </c>
      <c r="CK153" s="194" t="e">
        <v>#N/A</v>
      </c>
      <c r="CL153" s="194" t="e">
        <v>#N/A</v>
      </c>
      <c r="CM153" s="194" t="e">
        <v>#N/A</v>
      </c>
      <c r="CN153" s="194" t="e">
        <v>#N/A</v>
      </c>
      <c r="CO153" s="197" t="e">
        <v>#N/A</v>
      </c>
      <c r="CP153" s="194" t="s">
        <v>1572</v>
      </c>
      <c r="CQ153" s="196" t="s">
        <v>14</v>
      </c>
      <c r="CR153" s="196" t="s">
        <v>14</v>
      </c>
      <c r="CS153" s="196" t="s">
        <v>19</v>
      </c>
      <c r="CT153" s="196">
        <v>3</v>
      </c>
      <c r="CU153" s="196" t="s">
        <v>14</v>
      </c>
      <c r="CV153" s="196" t="s">
        <v>14</v>
      </c>
      <c r="CW153" s="179">
        <v>44635</v>
      </c>
      <c r="CX153" s="194" t="s">
        <v>6812</v>
      </c>
      <c r="CY153" s="186">
        <v>1358000</v>
      </c>
      <c r="CZ153" s="186" t="s">
        <v>6810</v>
      </c>
      <c r="DA153" s="186" t="s">
        <v>2025</v>
      </c>
      <c r="DB153" s="186">
        <v>2</v>
      </c>
      <c r="DC153" s="186" t="s">
        <v>6818</v>
      </c>
      <c r="DD153" s="186" t="s">
        <v>6811</v>
      </c>
      <c r="DE153" s="192">
        <v>44978</v>
      </c>
      <c r="DF153" s="193" t="s">
        <v>6815</v>
      </c>
      <c r="DG153" s="178">
        <v>6101000</v>
      </c>
      <c r="DH153" s="196" t="s">
        <v>6813</v>
      </c>
      <c r="DI153" s="196" t="s">
        <v>2025</v>
      </c>
      <c r="DJ153" s="196">
        <v>2</v>
      </c>
      <c r="DK153" s="196" t="s">
        <v>6814</v>
      </c>
      <c r="DL153" s="196" t="s">
        <v>6796</v>
      </c>
      <c r="DM153" s="179">
        <v>44978</v>
      </c>
      <c r="DN153" s="194" t="s">
        <v>6817</v>
      </c>
      <c r="DO153" s="186">
        <v>18062000</v>
      </c>
      <c r="DP153" s="194" t="s">
        <v>6813</v>
      </c>
      <c r="DQ153" s="194" t="s">
        <v>2025</v>
      </c>
      <c r="DR153" s="194">
        <v>2</v>
      </c>
      <c r="DS153" s="194" t="s">
        <v>6816</v>
      </c>
      <c r="DT153" s="194" t="s">
        <v>6796</v>
      </c>
      <c r="DU153" s="195">
        <v>44978</v>
      </c>
      <c r="DV153" s="193" t="s">
        <v>6819</v>
      </c>
      <c r="DW153" s="178">
        <v>1340000</v>
      </c>
      <c r="DX153" s="196" t="s">
        <v>6810</v>
      </c>
      <c r="DY153" s="196" t="s">
        <v>2025</v>
      </c>
      <c r="DZ153" s="196">
        <v>2</v>
      </c>
      <c r="EA153" s="196" t="s">
        <v>6818</v>
      </c>
      <c r="EB153" s="196" t="s">
        <v>6811</v>
      </c>
      <c r="EC153" s="179">
        <v>44978</v>
      </c>
      <c r="ED153" s="194" t="s">
        <v>6821</v>
      </c>
      <c r="EE153" s="186">
        <v>18000</v>
      </c>
      <c r="EF153" s="194" t="s">
        <v>6810</v>
      </c>
      <c r="EG153" s="194" t="s">
        <v>2025</v>
      </c>
      <c r="EH153" s="194">
        <v>2</v>
      </c>
      <c r="EI153" s="194" t="s">
        <v>6820</v>
      </c>
      <c r="EJ153" s="194" t="s">
        <v>6811</v>
      </c>
      <c r="EK153" s="195">
        <v>44978</v>
      </c>
      <c r="EL153" s="193" t="s">
        <v>6823</v>
      </c>
      <c r="EM153" s="178">
        <v>0</v>
      </c>
      <c r="EN153" s="196" t="s">
        <v>6810</v>
      </c>
      <c r="EO153" s="196" t="s">
        <v>2025</v>
      </c>
      <c r="EP153" s="196">
        <v>2</v>
      </c>
      <c r="EQ153" s="196" t="s">
        <v>6822</v>
      </c>
      <c r="ER153" s="196" t="s">
        <v>6811</v>
      </c>
      <c r="ES153" s="179">
        <v>44978</v>
      </c>
      <c r="ET153" s="194" t="s">
        <v>6809</v>
      </c>
      <c r="EU153" s="194">
        <v>12</v>
      </c>
      <c r="EV153" s="194" t="s">
        <v>6805</v>
      </c>
      <c r="EW153" s="194" t="s">
        <v>2025</v>
      </c>
      <c r="EX153" s="194">
        <v>2</v>
      </c>
      <c r="EY153" s="194" t="s">
        <v>6808</v>
      </c>
      <c r="EZ153" s="194" t="s">
        <v>1181</v>
      </c>
      <c r="FA153" s="195">
        <v>44978</v>
      </c>
      <c r="FB153" s="193" t="s">
        <v>6825</v>
      </c>
      <c r="FC153" s="196">
        <v>2</v>
      </c>
      <c r="FD153" s="196" t="s">
        <v>6801</v>
      </c>
      <c r="FE153" s="196" t="s">
        <v>2025</v>
      </c>
      <c r="FF153" s="196">
        <v>2</v>
      </c>
      <c r="FG153" s="196" t="s">
        <v>6824</v>
      </c>
      <c r="FH153" s="196" t="s">
        <v>6802</v>
      </c>
      <c r="FI153" s="179">
        <v>44978</v>
      </c>
      <c r="FJ153" s="193" t="s">
        <v>1573</v>
      </c>
      <c r="FK153" s="194" t="s">
        <v>14</v>
      </c>
      <c r="FL153" s="194" t="s">
        <v>14</v>
      </c>
      <c r="FM153" s="194" t="s">
        <v>19</v>
      </c>
      <c r="FN153" s="194">
        <v>3</v>
      </c>
      <c r="FO153" s="194" t="s">
        <v>14</v>
      </c>
      <c r="FP153" s="186" t="s">
        <v>14</v>
      </c>
      <c r="FQ153" s="187">
        <v>44635</v>
      </c>
      <c r="FR153" s="193" t="s">
        <v>1574</v>
      </c>
      <c r="FS153" s="196" t="s">
        <v>14</v>
      </c>
      <c r="FT153" s="196" t="s">
        <v>14</v>
      </c>
      <c r="FU153" s="196" t="s">
        <v>19</v>
      </c>
      <c r="FV153" s="196">
        <v>3</v>
      </c>
      <c r="FW153" s="196" t="s">
        <v>14</v>
      </c>
      <c r="FX153" s="196" t="s">
        <v>14</v>
      </c>
      <c r="FY153" s="179">
        <v>44635</v>
      </c>
      <c r="FZ153" s="194" t="s">
        <v>4087</v>
      </c>
      <c r="GA153" s="194">
        <v>2</v>
      </c>
      <c r="GB153" s="194" t="s">
        <v>2699</v>
      </c>
      <c r="GC153" s="194" t="s">
        <v>30</v>
      </c>
      <c r="GD153" s="194">
        <v>2</v>
      </c>
      <c r="GE153" s="194" t="s">
        <v>14</v>
      </c>
      <c r="GF153" s="194" t="s">
        <v>14</v>
      </c>
      <c r="GG153" s="195">
        <v>44865</v>
      </c>
      <c r="GH153" s="193" t="s">
        <v>4093</v>
      </c>
      <c r="GI153" s="196">
        <v>1</v>
      </c>
      <c r="GJ153" s="196" t="s">
        <v>2699</v>
      </c>
      <c r="GK153" s="196" t="s">
        <v>30</v>
      </c>
      <c r="GL153" s="196">
        <v>2</v>
      </c>
      <c r="GM153" s="196" t="s">
        <v>14</v>
      </c>
      <c r="GN153" s="196" t="s">
        <v>14</v>
      </c>
      <c r="GO153" s="179">
        <v>44865</v>
      </c>
      <c r="GP153" s="194" t="s">
        <v>4088</v>
      </c>
      <c r="GQ153" s="194">
        <v>1</v>
      </c>
      <c r="GR153" s="194" t="s">
        <v>2699</v>
      </c>
      <c r="GS153" s="194" t="s">
        <v>30</v>
      </c>
      <c r="GT153" s="194">
        <v>2</v>
      </c>
      <c r="GU153" s="194" t="s">
        <v>14</v>
      </c>
      <c r="GV153" s="194" t="s">
        <v>14</v>
      </c>
      <c r="GW153" s="195">
        <v>44865</v>
      </c>
      <c r="GX153" s="193" t="s">
        <v>4094</v>
      </c>
      <c r="GY153" s="196">
        <v>0</v>
      </c>
      <c r="GZ153" s="196" t="s">
        <v>2699</v>
      </c>
      <c r="HA153" s="196" t="s">
        <v>30</v>
      </c>
      <c r="HB153" s="196">
        <v>2</v>
      </c>
      <c r="HC153" s="196" t="s">
        <v>14</v>
      </c>
      <c r="HD153" s="196" t="s">
        <v>14</v>
      </c>
      <c r="HE153" s="179">
        <v>44865</v>
      </c>
      <c r="HF153" s="194" t="s">
        <v>4086</v>
      </c>
      <c r="HG153" s="194">
        <v>0</v>
      </c>
      <c r="HH153" s="194" t="s">
        <v>2699</v>
      </c>
      <c r="HI153" s="194" t="s">
        <v>30</v>
      </c>
      <c r="HJ153" s="194">
        <v>2</v>
      </c>
      <c r="HK153" s="194" t="s">
        <v>14</v>
      </c>
      <c r="HL153" s="194" t="s">
        <v>14</v>
      </c>
      <c r="HM153" s="195">
        <v>44865</v>
      </c>
      <c r="HN153" s="193" t="s">
        <v>4092</v>
      </c>
      <c r="HO153" s="196">
        <v>1</v>
      </c>
      <c r="HP153" s="196" t="s">
        <v>2699</v>
      </c>
      <c r="HQ153" s="196" t="s">
        <v>30</v>
      </c>
      <c r="HR153" s="196">
        <v>2</v>
      </c>
      <c r="HS153" s="196" t="s">
        <v>14</v>
      </c>
      <c r="HT153" s="196" t="s">
        <v>14</v>
      </c>
      <c r="HU153" s="179">
        <v>44865</v>
      </c>
      <c r="HV153" s="194" t="s">
        <v>4089</v>
      </c>
      <c r="HW153" s="194">
        <v>1</v>
      </c>
      <c r="HX153" s="194" t="s">
        <v>2699</v>
      </c>
      <c r="HY153" s="194" t="s">
        <v>30</v>
      </c>
      <c r="HZ153" s="194">
        <v>2</v>
      </c>
      <c r="IA153" s="194" t="s">
        <v>14</v>
      </c>
      <c r="IB153" s="194" t="s">
        <v>14</v>
      </c>
      <c r="IC153" s="195">
        <v>44865</v>
      </c>
      <c r="ID153" s="193" t="s">
        <v>4091</v>
      </c>
      <c r="IE153" s="196">
        <v>0</v>
      </c>
      <c r="IF153" s="196" t="s">
        <v>2699</v>
      </c>
      <c r="IG153" s="196" t="s">
        <v>30</v>
      </c>
      <c r="IH153" s="196">
        <v>2</v>
      </c>
      <c r="II153" s="196" t="s">
        <v>14</v>
      </c>
      <c r="IJ153" s="196" t="s">
        <v>14</v>
      </c>
      <c r="IK153" s="179">
        <v>44865</v>
      </c>
      <c r="IL153" s="194" t="s">
        <v>4090</v>
      </c>
      <c r="IM153" s="194">
        <v>0</v>
      </c>
      <c r="IN153" s="194" t="s">
        <v>2699</v>
      </c>
      <c r="IO153" s="194" t="s">
        <v>30</v>
      </c>
      <c r="IP153" s="194">
        <v>2</v>
      </c>
      <c r="IQ153" s="194" t="s">
        <v>14</v>
      </c>
      <c r="IR153" s="194" t="s">
        <v>14</v>
      </c>
      <c r="IS153" s="195">
        <v>44865</v>
      </c>
    </row>
    <row r="154" spans="1:253" x14ac:dyDescent="0.25">
      <c r="A154" s="283" t="s">
        <v>85</v>
      </c>
      <c r="B154" s="283" t="s">
        <v>9316</v>
      </c>
      <c r="C154" s="283" t="s">
        <v>86</v>
      </c>
      <c r="D154" s="283" t="s">
        <v>87</v>
      </c>
      <c r="E154" s="283" t="s">
        <v>8982</v>
      </c>
      <c r="F154" s="283" t="s">
        <v>6849</v>
      </c>
      <c r="G154" s="177">
        <v>66717000</v>
      </c>
      <c r="H154" s="178" t="s">
        <v>6787</v>
      </c>
      <c r="I154" s="178" t="s">
        <v>2025</v>
      </c>
      <c r="J154" s="178">
        <v>2</v>
      </c>
      <c r="K154" s="178" t="s">
        <v>6789</v>
      </c>
      <c r="L154" s="178" t="s">
        <v>6788</v>
      </c>
      <c r="M154" s="179">
        <v>44978</v>
      </c>
      <c r="N154" s="193" t="s">
        <v>6853</v>
      </c>
      <c r="O154" s="180">
        <v>187103</v>
      </c>
      <c r="P154" s="180" t="s">
        <v>6850</v>
      </c>
      <c r="Q154" s="180" t="s">
        <v>74</v>
      </c>
      <c r="R154" s="180">
        <v>1</v>
      </c>
      <c r="S154" s="180" t="s">
        <v>6852</v>
      </c>
      <c r="T154" s="180" t="s">
        <v>6851</v>
      </c>
      <c r="U154" s="181">
        <v>44979</v>
      </c>
      <c r="V154" s="193" t="s">
        <v>6857</v>
      </c>
      <c r="W154" s="178">
        <v>15015000</v>
      </c>
      <c r="X154" s="178" t="s">
        <v>6854</v>
      </c>
      <c r="Y154" s="178" t="s">
        <v>74</v>
      </c>
      <c r="Z154" s="178">
        <v>1</v>
      </c>
      <c r="AA154" s="178" t="s">
        <v>6856</v>
      </c>
      <c r="AB154" s="178" t="s">
        <v>6855</v>
      </c>
      <c r="AC154" s="179">
        <v>44979</v>
      </c>
      <c r="AD154" s="193" t="s">
        <v>6859</v>
      </c>
      <c r="AE154" s="186">
        <v>15015000</v>
      </c>
      <c r="AF154" s="186" t="s">
        <v>6854</v>
      </c>
      <c r="AG154" s="186" t="s">
        <v>74</v>
      </c>
      <c r="AH154" s="186">
        <v>1</v>
      </c>
      <c r="AI154" s="186" t="s">
        <v>6858</v>
      </c>
      <c r="AJ154" s="186" t="s">
        <v>6855</v>
      </c>
      <c r="AK154" s="187">
        <v>44979</v>
      </c>
      <c r="AL154" s="193" t="s">
        <v>6861</v>
      </c>
      <c r="AM154" s="178">
        <v>247000</v>
      </c>
      <c r="AN154" s="178" t="s">
        <v>6801</v>
      </c>
      <c r="AO154" s="178" t="s">
        <v>74</v>
      </c>
      <c r="AP154" s="178">
        <v>1</v>
      </c>
      <c r="AQ154" s="178" t="s">
        <v>6860</v>
      </c>
      <c r="AR154" s="178" t="s">
        <v>6802</v>
      </c>
      <c r="AS154" s="179">
        <v>44979</v>
      </c>
      <c r="AT154" s="194" t="s">
        <v>799</v>
      </c>
      <c r="AU154" s="186">
        <v>0</v>
      </c>
      <c r="AV154" s="186" t="s">
        <v>14</v>
      </c>
      <c r="AW154" s="186" t="s">
        <v>14</v>
      </c>
      <c r="AX154" s="186" t="s">
        <v>14</v>
      </c>
      <c r="AY154" s="186" t="s">
        <v>14</v>
      </c>
      <c r="AZ154" s="186" t="s">
        <v>14</v>
      </c>
      <c r="BA154" s="187">
        <v>43670</v>
      </c>
      <c r="BB154" s="193" t="s">
        <v>90</v>
      </c>
      <c r="BC154" s="178" t="s">
        <v>14</v>
      </c>
      <c r="BD154" s="178">
        <v>0</v>
      </c>
      <c r="BE154" s="178" t="s">
        <v>14</v>
      </c>
      <c r="BF154" s="178" t="s">
        <v>14</v>
      </c>
      <c r="BG154" s="178">
        <v>0</v>
      </c>
      <c r="BH154" s="178">
        <v>0</v>
      </c>
      <c r="BI154" s="179">
        <v>43495</v>
      </c>
      <c r="BJ154" s="194" t="s">
        <v>6863</v>
      </c>
      <c r="BK154" s="194">
        <v>1</v>
      </c>
      <c r="BL154" s="194" t="s">
        <v>6805</v>
      </c>
      <c r="BM154" s="194" t="s">
        <v>2025</v>
      </c>
      <c r="BN154" s="194">
        <v>2</v>
      </c>
      <c r="BO154" s="194" t="s">
        <v>6862</v>
      </c>
      <c r="BP154" s="186" t="s">
        <v>1181</v>
      </c>
      <c r="BQ154" s="195">
        <v>44979</v>
      </c>
      <c r="BR154" s="193" t="s">
        <v>88</v>
      </c>
      <c r="BS154" s="196" t="s">
        <v>14</v>
      </c>
      <c r="BT154" s="196">
        <v>0</v>
      </c>
      <c r="BU154" s="196" t="s">
        <v>14</v>
      </c>
      <c r="BV154" s="196" t="s">
        <v>14</v>
      </c>
      <c r="BW154" s="196">
        <v>0</v>
      </c>
      <c r="BX154" s="196">
        <v>0</v>
      </c>
      <c r="BY154" s="179">
        <v>43495</v>
      </c>
      <c r="BZ154" s="194" t="s">
        <v>2286</v>
      </c>
      <c r="CA154" s="194" t="s">
        <v>14</v>
      </c>
      <c r="CB154" s="194" t="s">
        <v>14</v>
      </c>
      <c r="CC154" s="194" t="s">
        <v>14</v>
      </c>
      <c r="CD154" s="194" t="s">
        <v>14</v>
      </c>
      <c r="CE154" s="194" t="s">
        <v>14</v>
      </c>
      <c r="CF154" s="194" t="s">
        <v>14</v>
      </c>
      <c r="CG154" s="195">
        <v>44801</v>
      </c>
      <c r="CH154" s="193" t="s">
        <v>10138</v>
      </c>
      <c r="CI154" s="194" t="e">
        <v>#N/A</v>
      </c>
      <c r="CJ154" s="194" t="e">
        <v>#N/A</v>
      </c>
      <c r="CK154" s="194" t="e">
        <v>#N/A</v>
      </c>
      <c r="CL154" s="194" t="e">
        <v>#N/A</v>
      </c>
      <c r="CM154" s="194" t="e">
        <v>#N/A</v>
      </c>
      <c r="CN154" s="194" t="e">
        <v>#N/A</v>
      </c>
      <c r="CO154" s="197" t="e">
        <v>#N/A</v>
      </c>
      <c r="CP154" s="194" t="s">
        <v>89</v>
      </c>
      <c r="CQ154" s="196" t="s">
        <v>14</v>
      </c>
      <c r="CR154" s="196">
        <v>0</v>
      </c>
      <c r="CS154" s="196" t="s">
        <v>14</v>
      </c>
      <c r="CT154" s="196" t="s">
        <v>14</v>
      </c>
      <c r="CU154" s="196">
        <v>0</v>
      </c>
      <c r="CV154" s="196">
        <v>0</v>
      </c>
      <c r="CW154" s="179">
        <v>43495</v>
      </c>
      <c r="CX154" s="194" t="s">
        <v>6866</v>
      </c>
      <c r="CY154" s="186">
        <v>247000</v>
      </c>
      <c r="CZ154" s="186" t="s">
        <v>6801</v>
      </c>
      <c r="DA154" s="186" t="s">
        <v>74</v>
      </c>
      <c r="DB154" s="186">
        <v>1</v>
      </c>
      <c r="DC154" s="186" t="s">
        <v>6869</v>
      </c>
      <c r="DD154" s="186" t="s">
        <v>6802</v>
      </c>
      <c r="DE154" s="192">
        <v>44979</v>
      </c>
      <c r="DF154" s="193" t="s">
        <v>6867</v>
      </c>
      <c r="DG154" s="178">
        <v>0</v>
      </c>
      <c r="DH154" s="196" t="s">
        <v>6854</v>
      </c>
      <c r="DI154" s="196" t="s">
        <v>74</v>
      </c>
      <c r="DJ154" s="196">
        <v>1</v>
      </c>
      <c r="DK154" s="196" t="s">
        <v>5978</v>
      </c>
      <c r="DL154" s="196" t="s">
        <v>6855</v>
      </c>
      <c r="DM154" s="179">
        <v>44979</v>
      </c>
      <c r="DN154" s="194" t="s">
        <v>6868</v>
      </c>
      <c r="DO154" s="186">
        <v>14768000</v>
      </c>
      <c r="DP154" s="194" t="s">
        <v>6854</v>
      </c>
      <c r="DQ154" s="194" t="s">
        <v>74</v>
      </c>
      <c r="DR154" s="194">
        <v>1</v>
      </c>
      <c r="DS154" s="194" t="s">
        <v>5982</v>
      </c>
      <c r="DT154" s="194" t="s">
        <v>6855</v>
      </c>
      <c r="DU154" s="195">
        <v>44979</v>
      </c>
      <c r="DV154" s="193" t="s">
        <v>6870</v>
      </c>
      <c r="DW154" s="178">
        <v>247000</v>
      </c>
      <c r="DX154" s="196" t="s">
        <v>6801</v>
      </c>
      <c r="DY154" s="196" t="s">
        <v>74</v>
      </c>
      <c r="DZ154" s="196">
        <v>1</v>
      </c>
      <c r="EA154" s="196" t="s">
        <v>6869</v>
      </c>
      <c r="EB154" s="196" t="s">
        <v>6802</v>
      </c>
      <c r="EC154" s="179">
        <v>44979</v>
      </c>
      <c r="ED154" s="194" t="s">
        <v>6871</v>
      </c>
      <c r="EE154" s="186">
        <v>0</v>
      </c>
      <c r="EF154" s="194" t="s">
        <v>6801</v>
      </c>
      <c r="EG154" s="194" t="s">
        <v>74</v>
      </c>
      <c r="EH154" s="194">
        <v>1</v>
      </c>
      <c r="EI154" s="194" t="s">
        <v>6590</v>
      </c>
      <c r="EJ154" s="194" t="s">
        <v>6802</v>
      </c>
      <c r="EK154" s="195">
        <v>44979</v>
      </c>
      <c r="EL154" s="193" t="s">
        <v>6872</v>
      </c>
      <c r="EM154" s="178">
        <v>0</v>
      </c>
      <c r="EN154" s="196" t="s">
        <v>6801</v>
      </c>
      <c r="EO154" s="196" t="s">
        <v>74</v>
      </c>
      <c r="EP154" s="196">
        <v>1</v>
      </c>
      <c r="EQ154" s="196" t="s">
        <v>6590</v>
      </c>
      <c r="ER154" s="196" t="s">
        <v>6802</v>
      </c>
      <c r="ES154" s="179">
        <v>44979</v>
      </c>
      <c r="ET154" s="194" t="s">
        <v>6865</v>
      </c>
      <c r="EU154" s="194">
        <v>12</v>
      </c>
      <c r="EV154" s="194" t="s">
        <v>6805</v>
      </c>
      <c r="EW154" s="194" t="s">
        <v>2025</v>
      </c>
      <c r="EX154" s="194">
        <v>2</v>
      </c>
      <c r="EY154" s="194" t="s">
        <v>6864</v>
      </c>
      <c r="EZ154" s="194" t="s">
        <v>1181</v>
      </c>
      <c r="FA154" s="195">
        <v>44979</v>
      </c>
      <c r="FB154" s="193" t="s">
        <v>6873</v>
      </c>
      <c r="FC154" s="196">
        <v>2</v>
      </c>
      <c r="FD154" s="196" t="s">
        <v>6801</v>
      </c>
      <c r="FE154" s="196" t="s">
        <v>2025</v>
      </c>
      <c r="FF154" s="196">
        <v>2</v>
      </c>
      <c r="FG154" s="196" t="s">
        <v>6824</v>
      </c>
      <c r="FH154" s="196" t="s">
        <v>6802</v>
      </c>
      <c r="FI154" s="179">
        <v>44979</v>
      </c>
      <c r="FJ154" s="193" t="s">
        <v>91</v>
      </c>
      <c r="FK154" s="194" t="s">
        <v>14</v>
      </c>
      <c r="FL154" s="194">
        <v>0</v>
      </c>
      <c r="FM154" s="194" t="s">
        <v>14</v>
      </c>
      <c r="FN154" s="194" t="s">
        <v>14</v>
      </c>
      <c r="FO154" s="194">
        <v>0</v>
      </c>
      <c r="FP154" s="186">
        <v>0</v>
      </c>
      <c r="FQ154" s="187">
        <v>43495</v>
      </c>
      <c r="FR154" s="193" t="s">
        <v>92</v>
      </c>
      <c r="FS154" s="196" t="s">
        <v>14</v>
      </c>
      <c r="FT154" s="196">
        <v>0</v>
      </c>
      <c r="FU154" s="196" t="s">
        <v>14</v>
      </c>
      <c r="FV154" s="196" t="s">
        <v>14</v>
      </c>
      <c r="FW154" s="196">
        <v>0</v>
      </c>
      <c r="FX154" s="196">
        <v>0</v>
      </c>
      <c r="FY154" s="179">
        <v>43495</v>
      </c>
      <c r="FZ154" s="194" t="s">
        <v>4096</v>
      </c>
      <c r="GA154" s="194">
        <v>1</v>
      </c>
      <c r="GB154" s="194" t="s">
        <v>2699</v>
      </c>
      <c r="GC154" s="194" t="s">
        <v>30</v>
      </c>
      <c r="GD154" s="194">
        <v>2</v>
      </c>
      <c r="GE154" s="194" t="s">
        <v>14</v>
      </c>
      <c r="GF154" s="194" t="s">
        <v>14</v>
      </c>
      <c r="GG154" s="195">
        <v>44865</v>
      </c>
      <c r="GH154" s="193" t="s">
        <v>4102</v>
      </c>
      <c r="GI154" s="196">
        <v>1</v>
      </c>
      <c r="GJ154" s="196" t="s">
        <v>2699</v>
      </c>
      <c r="GK154" s="196" t="s">
        <v>30</v>
      </c>
      <c r="GL154" s="196">
        <v>2</v>
      </c>
      <c r="GM154" s="196" t="s">
        <v>14</v>
      </c>
      <c r="GN154" s="196" t="s">
        <v>14</v>
      </c>
      <c r="GO154" s="179">
        <v>44865</v>
      </c>
      <c r="GP154" s="194" t="s">
        <v>4097</v>
      </c>
      <c r="GQ154" s="194">
        <v>1</v>
      </c>
      <c r="GR154" s="194" t="s">
        <v>2699</v>
      </c>
      <c r="GS154" s="194" t="s">
        <v>30</v>
      </c>
      <c r="GT154" s="194">
        <v>2</v>
      </c>
      <c r="GU154" s="194" t="s">
        <v>14</v>
      </c>
      <c r="GV154" s="194" t="s">
        <v>14</v>
      </c>
      <c r="GW154" s="195">
        <v>44865</v>
      </c>
      <c r="GX154" s="193" t="s">
        <v>4103</v>
      </c>
      <c r="GY154" s="196">
        <v>0</v>
      </c>
      <c r="GZ154" s="196" t="s">
        <v>2699</v>
      </c>
      <c r="HA154" s="196" t="s">
        <v>30</v>
      </c>
      <c r="HB154" s="196">
        <v>2</v>
      </c>
      <c r="HC154" s="196" t="s">
        <v>14</v>
      </c>
      <c r="HD154" s="196" t="s">
        <v>14</v>
      </c>
      <c r="HE154" s="179">
        <v>44865</v>
      </c>
      <c r="HF154" s="194" t="s">
        <v>4095</v>
      </c>
      <c r="HG154" s="194">
        <v>0</v>
      </c>
      <c r="HH154" s="194" t="s">
        <v>2699</v>
      </c>
      <c r="HI154" s="194" t="s">
        <v>30</v>
      </c>
      <c r="HJ154" s="194">
        <v>2</v>
      </c>
      <c r="HK154" s="194" t="s">
        <v>14</v>
      </c>
      <c r="HL154" s="194" t="s">
        <v>14</v>
      </c>
      <c r="HM154" s="195">
        <v>44865</v>
      </c>
      <c r="HN154" s="193" t="s">
        <v>4101</v>
      </c>
      <c r="HO154" s="196">
        <v>1</v>
      </c>
      <c r="HP154" s="196" t="s">
        <v>2699</v>
      </c>
      <c r="HQ154" s="196" t="s">
        <v>30</v>
      </c>
      <c r="HR154" s="196">
        <v>2</v>
      </c>
      <c r="HS154" s="196" t="s">
        <v>14</v>
      </c>
      <c r="HT154" s="196" t="s">
        <v>14</v>
      </c>
      <c r="HU154" s="179">
        <v>44865</v>
      </c>
      <c r="HV154" s="194" t="s">
        <v>4098</v>
      </c>
      <c r="HW154" s="194">
        <v>1</v>
      </c>
      <c r="HX154" s="194" t="s">
        <v>2699</v>
      </c>
      <c r="HY154" s="194" t="s">
        <v>30</v>
      </c>
      <c r="HZ154" s="194">
        <v>2</v>
      </c>
      <c r="IA154" s="194" t="s">
        <v>14</v>
      </c>
      <c r="IB154" s="194" t="s">
        <v>14</v>
      </c>
      <c r="IC154" s="195">
        <v>44865</v>
      </c>
      <c r="ID154" s="193" t="s">
        <v>4100</v>
      </c>
      <c r="IE154" s="196">
        <v>0</v>
      </c>
      <c r="IF154" s="196" t="s">
        <v>2699</v>
      </c>
      <c r="IG154" s="196" t="s">
        <v>30</v>
      </c>
      <c r="IH154" s="196">
        <v>2</v>
      </c>
      <c r="II154" s="196" t="s">
        <v>14</v>
      </c>
      <c r="IJ154" s="196" t="s">
        <v>14</v>
      </c>
      <c r="IK154" s="179">
        <v>44865</v>
      </c>
      <c r="IL154" s="194" t="s">
        <v>4099</v>
      </c>
      <c r="IM154" s="194">
        <v>0</v>
      </c>
      <c r="IN154" s="194" t="s">
        <v>2699</v>
      </c>
      <c r="IO154" s="194" t="s">
        <v>30</v>
      </c>
      <c r="IP154" s="194">
        <v>2</v>
      </c>
      <c r="IQ154" s="194" t="s">
        <v>14</v>
      </c>
      <c r="IR154" s="194" t="s">
        <v>14</v>
      </c>
      <c r="IS154" s="195">
        <v>44865</v>
      </c>
    </row>
    <row r="155" spans="1:253" x14ac:dyDescent="0.25">
      <c r="A155" s="283" t="s">
        <v>1575</v>
      </c>
      <c r="B155" s="283" t="s">
        <v>9282</v>
      </c>
      <c r="C155" s="283" t="s">
        <v>1576</v>
      </c>
      <c r="D155" s="283" t="s">
        <v>87</v>
      </c>
      <c r="E155" s="283" t="s">
        <v>8982</v>
      </c>
      <c r="F155" s="283" t="s">
        <v>6826</v>
      </c>
      <c r="G155" s="177">
        <v>66717000</v>
      </c>
      <c r="H155" s="178" t="s">
        <v>6787</v>
      </c>
      <c r="I155" s="178" t="s">
        <v>2025</v>
      </c>
      <c r="J155" s="178">
        <v>2</v>
      </c>
      <c r="K155" s="178" t="s">
        <v>6789</v>
      </c>
      <c r="L155" s="178" t="s">
        <v>6788</v>
      </c>
      <c r="M155" s="179">
        <v>44978</v>
      </c>
      <c r="N155" s="193" t="s">
        <v>6830</v>
      </c>
      <c r="O155" s="180">
        <v>357159</v>
      </c>
      <c r="P155" s="180" t="s">
        <v>6827</v>
      </c>
      <c r="Q155" s="180" t="s">
        <v>2025</v>
      </c>
      <c r="R155" s="180">
        <v>2</v>
      </c>
      <c r="S155" s="180" t="s">
        <v>6829</v>
      </c>
      <c r="T155" s="180" t="s">
        <v>6828</v>
      </c>
      <c r="U155" s="181">
        <v>44978</v>
      </c>
      <c r="V155" s="193" t="s">
        <v>6834</v>
      </c>
      <c r="W155" s="178">
        <v>10506000</v>
      </c>
      <c r="X155" s="178" t="s">
        <v>6831</v>
      </c>
      <c r="Y155" s="178" t="s">
        <v>74</v>
      </c>
      <c r="Z155" s="178">
        <v>1</v>
      </c>
      <c r="AA155" s="178" t="s">
        <v>6833</v>
      </c>
      <c r="AB155" s="178" t="s">
        <v>6832</v>
      </c>
      <c r="AC155" s="179">
        <v>44978</v>
      </c>
      <c r="AD155" s="193" t="s">
        <v>6835</v>
      </c>
      <c r="AE155" s="186">
        <v>4405000</v>
      </c>
      <c r="AF155" s="186" t="s">
        <v>6831</v>
      </c>
      <c r="AG155" s="186" t="s">
        <v>74</v>
      </c>
      <c r="AH155" s="186">
        <v>1</v>
      </c>
      <c r="AI155" s="186" t="s">
        <v>6799</v>
      </c>
      <c r="AJ155" s="186" t="s">
        <v>6832</v>
      </c>
      <c r="AK155" s="187">
        <v>44978</v>
      </c>
      <c r="AL155" s="193" t="s">
        <v>1577</v>
      </c>
      <c r="AM155" s="178" t="s">
        <v>14</v>
      </c>
      <c r="AN155" s="178" t="s">
        <v>14</v>
      </c>
      <c r="AO155" s="178" t="s">
        <v>19</v>
      </c>
      <c r="AP155" s="178">
        <v>3</v>
      </c>
      <c r="AQ155" s="178" t="s">
        <v>14</v>
      </c>
      <c r="AR155" s="178" t="s">
        <v>14</v>
      </c>
      <c r="AS155" s="179">
        <v>44635</v>
      </c>
      <c r="AT155" s="194" t="s">
        <v>1579</v>
      </c>
      <c r="AU155" s="186" t="s">
        <v>14</v>
      </c>
      <c r="AV155" s="186" t="s">
        <v>14</v>
      </c>
      <c r="AW155" s="186" t="s">
        <v>19</v>
      </c>
      <c r="AX155" s="186">
        <v>3</v>
      </c>
      <c r="AY155" s="186" t="s">
        <v>14</v>
      </c>
      <c r="AZ155" s="186" t="s">
        <v>14</v>
      </c>
      <c r="BA155" s="187">
        <v>44635</v>
      </c>
      <c r="BB155" s="193" t="s">
        <v>1578</v>
      </c>
      <c r="BC155" s="178" t="s">
        <v>14</v>
      </c>
      <c r="BD155" s="178" t="s">
        <v>14</v>
      </c>
      <c r="BE155" s="178" t="s">
        <v>19</v>
      </c>
      <c r="BF155" s="178">
        <v>3</v>
      </c>
      <c r="BG155" s="178" t="s">
        <v>14</v>
      </c>
      <c r="BH155" s="178" t="s">
        <v>14</v>
      </c>
      <c r="BI155" s="179">
        <v>44635</v>
      </c>
      <c r="BJ155" s="194" t="s">
        <v>6836</v>
      </c>
      <c r="BK155" s="194">
        <v>0</v>
      </c>
      <c r="BL155" s="194" t="s">
        <v>6805</v>
      </c>
      <c r="BM155" s="194" t="s">
        <v>2025</v>
      </c>
      <c r="BN155" s="194">
        <v>2</v>
      </c>
      <c r="BO155" s="194" t="s">
        <v>6572</v>
      </c>
      <c r="BP155" s="186" t="s">
        <v>1181</v>
      </c>
      <c r="BQ155" s="195">
        <v>44978</v>
      </c>
      <c r="BR155" s="193" t="s">
        <v>1580</v>
      </c>
      <c r="BS155" s="196" t="s">
        <v>14</v>
      </c>
      <c r="BT155" s="196" t="s">
        <v>14</v>
      </c>
      <c r="BU155" s="196" t="s">
        <v>19</v>
      </c>
      <c r="BV155" s="196">
        <v>3</v>
      </c>
      <c r="BW155" s="196" t="s">
        <v>14</v>
      </c>
      <c r="BX155" s="196" t="s">
        <v>14</v>
      </c>
      <c r="BY155" s="179">
        <v>44635</v>
      </c>
      <c r="BZ155" s="194" t="s">
        <v>1581</v>
      </c>
      <c r="CA155" s="194" t="s">
        <v>14</v>
      </c>
      <c r="CB155" s="194" t="s">
        <v>14</v>
      </c>
      <c r="CC155" s="194" t="s">
        <v>19</v>
      </c>
      <c r="CD155" s="194">
        <v>3</v>
      </c>
      <c r="CE155" s="194" t="s">
        <v>14</v>
      </c>
      <c r="CF155" s="194" t="s">
        <v>14</v>
      </c>
      <c r="CG155" s="195">
        <v>44635</v>
      </c>
      <c r="CH155" s="193" t="s">
        <v>10139</v>
      </c>
      <c r="CI155" s="194" t="e">
        <v>#N/A</v>
      </c>
      <c r="CJ155" s="194" t="e">
        <v>#N/A</v>
      </c>
      <c r="CK155" s="194" t="e">
        <v>#N/A</v>
      </c>
      <c r="CL155" s="194" t="e">
        <v>#N/A</v>
      </c>
      <c r="CM155" s="194" t="e">
        <v>#N/A</v>
      </c>
      <c r="CN155" s="194" t="e">
        <v>#N/A</v>
      </c>
      <c r="CO155" s="197" t="e">
        <v>#N/A</v>
      </c>
      <c r="CP155" s="194" t="s">
        <v>1582</v>
      </c>
      <c r="CQ155" s="196" t="s">
        <v>14</v>
      </c>
      <c r="CR155" s="196" t="s">
        <v>14</v>
      </c>
      <c r="CS155" s="196" t="s">
        <v>19</v>
      </c>
      <c r="CT155" s="196">
        <v>3</v>
      </c>
      <c r="CU155" s="196" t="s">
        <v>14</v>
      </c>
      <c r="CV155" s="196" t="s">
        <v>14</v>
      </c>
      <c r="CW155" s="179">
        <v>44635</v>
      </c>
      <c r="CX155" s="194" t="s">
        <v>6838</v>
      </c>
      <c r="CY155" s="186">
        <v>1111000</v>
      </c>
      <c r="CZ155" s="186" t="s">
        <v>6831</v>
      </c>
      <c r="DA155" s="186" t="s">
        <v>74</v>
      </c>
      <c r="DB155" s="186">
        <v>1</v>
      </c>
      <c r="DC155" s="186" t="s">
        <v>6843</v>
      </c>
      <c r="DD155" s="186" t="s">
        <v>6832</v>
      </c>
      <c r="DE155" s="192">
        <v>44978</v>
      </c>
      <c r="DF155" s="193" t="s">
        <v>6840</v>
      </c>
      <c r="DG155" s="178">
        <v>6101000</v>
      </c>
      <c r="DH155" s="196" t="s">
        <v>6831</v>
      </c>
      <c r="DI155" s="196" t="s">
        <v>74</v>
      </c>
      <c r="DJ155" s="196">
        <v>1</v>
      </c>
      <c r="DK155" s="196" t="s">
        <v>6839</v>
      </c>
      <c r="DL155" s="196" t="s">
        <v>6832</v>
      </c>
      <c r="DM155" s="179">
        <v>44978</v>
      </c>
      <c r="DN155" s="194" t="s">
        <v>6842</v>
      </c>
      <c r="DO155" s="186">
        <v>3294000</v>
      </c>
      <c r="DP155" s="194" t="s">
        <v>6831</v>
      </c>
      <c r="DQ155" s="194" t="s">
        <v>74</v>
      </c>
      <c r="DR155" s="194">
        <v>1</v>
      </c>
      <c r="DS155" s="194" t="s">
        <v>6841</v>
      </c>
      <c r="DT155" s="194" t="s">
        <v>6832</v>
      </c>
      <c r="DU155" s="195">
        <v>44978</v>
      </c>
      <c r="DV155" s="193" t="s">
        <v>6844</v>
      </c>
      <c r="DW155" s="178">
        <v>1093000</v>
      </c>
      <c r="DX155" s="196" t="s">
        <v>6831</v>
      </c>
      <c r="DY155" s="196" t="s">
        <v>74</v>
      </c>
      <c r="DZ155" s="196">
        <v>1</v>
      </c>
      <c r="EA155" s="196" t="s">
        <v>6843</v>
      </c>
      <c r="EB155" s="196" t="s">
        <v>6832</v>
      </c>
      <c r="EC155" s="179">
        <v>44978</v>
      </c>
      <c r="ED155" s="194" t="s">
        <v>6846</v>
      </c>
      <c r="EE155" s="186">
        <v>18000</v>
      </c>
      <c r="EF155" s="194" t="s">
        <v>6831</v>
      </c>
      <c r="EG155" s="194" t="s">
        <v>74</v>
      </c>
      <c r="EH155" s="194">
        <v>1</v>
      </c>
      <c r="EI155" s="194" t="s">
        <v>6845</v>
      </c>
      <c r="EJ155" s="194" t="s">
        <v>6832</v>
      </c>
      <c r="EK155" s="195">
        <v>44978</v>
      </c>
      <c r="EL155" s="193" t="s">
        <v>6848</v>
      </c>
      <c r="EM155" s="178">
        <v>0</v>
      </c>
      <c r="EN155" s="196" t="s">
        <v>6831</v>
      </c>
      <c r="EO155" s="196" t="s">
        <v>74</v>
      </c>
      <c r="EP155" s="196">
        <v>1</v>
      </c>
      <c r="EQ155" s="196" t="s">
        <v>6847</v>
      </c>
      <c r="ER155" s="196" t="s">
        <v>6832</v>
      </c>
      <c r="ES155" s="179">
        <v>44978</v>
      </c>
      <c r="ET155" s="194" t="s">
        <v>6837</v>
      </c>
      <c r="EU155" s="194">
        <v>12</v>
      </c>
      <c r="EV155" s="194" t="s">
        <v>6805</v>
      </c>
      <c r="EW155" s="194" t="s">
        <v>2025</v>
      </c>
      <c r="EX155" s="194">
        <v>2</v>
      </c>
      <c r="EY155" s="194" t="s">
        <v>6028</v>
      </c>
      <c r="EZ155" s="194" t="s">
        <v>1181</v>
      </c>
      <c r="FA155" s="195">
        <v>44978</v>
      </c>
      <c r="FB155" s="193" t="s">
        <v>1584</v>
      </c>
      <c r="FC155" s="196">
        <v>2</v>
      </c>
      <c r="FD155" s="196" t="s">
        <v>14</v>
      </c>
      <c r="FE155" s="196" t="s">
        <v>19</v>
      </c>
      <c r="FF155" s="196">
        <v>3</v>
      </c>
      <c r="FG155" s="196" t="s">
        <v>1583</v>
      </c>
      <c r="FH155" s="196" t="s">
        <v>14</v>
      </c>
      <c r="FI155" s="179">
        <v>44635</v>
      </c>
      <c r="FJ155" s="193" t="s">
        <v>1585</v>
      </c>
      <c r="FK155" s="194" t="s">
        <v>14</v>
      </c>
      <c r="FL155" s="194" t="s">
        <v>14</v>
      </c>
      <c r="FM155" s="194" t="s">
        <v>19</v>
      </c>
      <c r="FN155" s="194">
        <v>3</v>
      </c>
      <c r="FO155" s="194" t="s">
        <v>14</v>
      </c>
      <c r="FP155" s="186" t="s">
        <v>14</v>
      </c>
      <c r="FQ155" s="187">
        <v>44635</v>
      </c>
      <c r="FR155" s="193" t="s">
        <v>1586</v>
      </c>
      <c r="FS155" s="196" t="s">
        <v>14</v>
      </c>
      <c r="FT155" s="196" t="s">
        <v>14</v>
      </c>
      <c r="FU155" s="196" t="s">
        <v>19</v>
      </c>
      <c r="FV155" s="196">
        <v>3</v>
      </c>
      <c r="FW155" s="196" t="s">
        <v>14</v>
      </c>
      <c r="FX155" s="196" t="s">
        <v>14</v>
      </c>
      <c r="FY155" s="179">
        <v>44635</v>
      </c>
      <c r="FZ155" s="194" t="s">
        <v>4105</v>
      </c>
      <c r="GA155" s="194">
        <v>1</v>
      </c>
      <c r="GB155" s="194" t="s">
        <v>2699</v>
      </c>
      <c r="GC155" s="194" t="s">
        <v>30</v>
      </c>
      <c r="GD155" s="194">
        <v>2</v>
      </c>
      <c r="GE155" s="194" t="s">
        <v>14</v>
      </c>
      <c r="GF155" s="194" t="s">
        <v>14</v>
      </c>
      <c r="GG155" s="195">
        <v>44865</v>
      </c>
      <c r="GH155" s="193" t="s">
        <v>4111</v>
      </c>
      <c r="GI155" s="196">
        <v>0</v>
      </c>
      <c r="GJ155" s="196" t="s">
        <v>2699</v>
      </c>
      <c r="GK155" s="196" t="s">
        <v>30</v>
      </c>
      <c r="GL155" s="196">
        <v>2</v>
      </c>
      <c r="GM155" s="196" t="s">
        <v>14</v>
      </c>
      <c r="GN155" s="196" t="s">
        <v>14</v>
      </c>
      <c r="GO155" s="179">
        <v>44865</v>
      </c>
      <c r="GP155" s="194" t="s">
        <v>4106</v>
      </c>
      <c r="GQ155" s="194">
        <v>0</v>
      </c>
      <c r="GR155" s="194" t="s">
        <v>2699</v>
      </c>
      <c r="GS155" s="194" t="s">
        <v>30</v>
      </c>
      <c r="GT155" s="194">
        <v>2</v>
      </c>
      <c r="GU155" s="194" t="s">
        <v>14</v>
      </c>
      <c r="GV155" s="194" t="s">
        <v>14</v>
      </c>
      <c r="GW155" s="195">
        <v>44865</v>
      </c>
      <c r="GX155" s="193" t="s">
        <v>4112</v>
      </c>
      <c r="GY155" s="196">
        <v>0</v>
      </c>
      <c r="GZ155" s="196" t="s">
        <v>2699</v>
      </c>
      <c r="HA155" s="196" t="s">
        <v>30</v>
      </c>
      <c r="HB155" s="196">
        <v>2</v>
      </c>
      <c r="HC155" s="196" t="s">
        <v>14</v>
      </c>
      <c r="HD155" s="196" t="s">
        <v>14</v>
      </c>
      <c r="HE155" s="179">
        <v>44865</v>
      </c>
      <c r="HF155" s="194" t="s">
        <v>4104</v>
      </c>
      <c r="HG155" s="194">
        <v>0</v>
      </c>
      <c r="HH155" s="194" t="s">
        <v>2699</v>
      </c>
      <c r="HI155" s="194" t="s">
        <v>30</v>
      </c>
      <c r="HJ155" s="194">
        <v>2</v>
      </c>
      <c r="HK155" s="194" t="s">
        <v>14</v>
      </c>
      <c r="HL155" s="194" t="s">
        <v>14</v>
      </c>
      <c r="HM155" s="195">
        <v>44865</v>
      </c>
      <c r="HN155" s="193" t="s">
        <v>4110</v>
      </c>
      <c r="HO155" s="196">
        <v>0</v>
      </c>
      <c r="HP155" s="196" t="s">
        <v>2699</v>
      </c>
      <c r="HQ155" s="196" t="s">
        <v>30</v>
      </c>
      <c r="HR155" s="196">
        <v>2</v>
      </c>
      <c r="HS155" s="196" t="s">
        <v>14</v>
      </c>
      <c r="HT155" s="196" t="s">
        <v>14</v>
      </c>
      <c r="HU155" s="179">
        <v>44865</v>
      </c>
      <c r="HV155" s="194" t="s">
        <v>4107</v>
      </c>
      <c r="HW155" s="194">
        <v>0</v>
      </c>
      <c r="HX155" s="194" t="s">
        <v>2699</v>
      </c>
      <c r="HY155" s="194" t="s">
        <v>30</v>
      </c>
      <c r="HZ155" s="194">
        <v>2</v>
      </c>
      <c r="IA155" s="194" t="s">
        <v>14</v>
      </c>
      <c r="IB155" s="194" t="s">
        <v>14</v>
      </c>
      <c r="IC155" s="195">
        <v>44865</v>
      </c>
      <c r="ID155" s="193" t="s">
        <v>4109</v>
      </c>
      <c r="IE155" s="196">
        <v>0</v>
      </c>
      <c r="IF155" s="196" t="s">
        <v>2699</v>
      </c>
      <c r="IG155" s="196" t="s">
        <v>30</v>
      </c>
      <c r="IH155" s="196">
        <v>2</v>
      </c>
      <c r="II155" s="196" t="s">
        <v>14</v>
      </c>
      <c r="IJ155" s="196" t="s">
        <v>14</v>
      </c>
      <c r="IK155" s="179">
        <v>44865</v>
      </c>
      <c r="IL155" s="194" t="s">
        <v>4108</v>
      </c>
      <c r="IM155" s="194">
        <v>0</v>
      </c>
      <c r="IN155" s="194" t="s">
        <v>2699</v>
      </c>
      <c r="IO155" s="194" t="s">
        <v>30</v>
      </c>
      <c r="IP155" s="194">
        <v>2</v>
      </c>
      <c r="IQ155" s="194" t="s">
        <v>14</v>
      </c>
      <c r="IR155" s="194" t="s">
        <v>14</v>
      </c>
      <c r="IS155" s="195">
        <v>44865</v>
      </c>
    </row>
    <row r="156" spans="1:253" x14ac:dyDescent="0.25">
      <c r="A156" s="283" t="s">
        <v>2034</v>
      </c>
      <c r="B156" s="283" t="s">
        <v>9781</v>
      </c>
      <c r="C156" s="283" t="s">
        <v>2035</v>
      </c>
      <c r="D156" s="283" t="s">
        <v>905</v>
      </c>
      <c r="E156" s="283" t="s">
        <v>8983</v>
      </c>
      <c r="F156" s="283" t="s">
        <v>4187</v>
      </c>
      <c r="G156" s="177">
        <v>47760000</v>
      </c>
      <c r="H156" s="178" t="s">
        <v>4186</v>
      </c>
      <c r="I156" s="178" t="s">
        <v>2025</v>
      </c>
      <c r="J156" s="178">
        <v>2</v>
      </c>
      <c r="K156" s="178" t="s">
        <v>4183</v>
      </c>
      <c r="L156" s="178" t="s">
        <v>4182</v>
      </c>
      <c r="M156" s="179">
        <v>44888</v>
      </c>
      <c r="N156" s="193" t="s">
        <v>2039</v>
      </c>
      <c r="O156" s="180">
        <v>54111</v>
      </c>
      <c r="P156" s="180" t="s">
        <v>2036</v>
      </c>
      <c r="Q156" s="180" t="s">
        <v>30</v>
      </c>
      <c r="R156" s="180">
        <v>2</v>
      </c>
      <c r="S156" s="180" t="s">
        <v>2038</v>
      </c>
      <c r="T156" s="180" t="s">
        <v>2037</v>
      </c>
      <c r="U156" s="181">
        <v>44769</v>
      </c>
      <c r="V156" s="193" t="s">
        <v>6123</v>
      </c>
      <c r="W156" s="178">
        <v>6851000</v>
      </c>
      <c r="X156" s="178" t="s">
        <v>6121</v>
      </c>
      <c r="Y156" s="178" t="s">
        <v>19</v>
      </c>
      <c r="Z156" s="178">
        <v>3</v>
      </c>
      <c r="AA156" s="178" t="s">
        <v>6122</v>
      </c>
      <c r="AB156" s="178" t="s">
        <v>6100</v>
      </c>
      <c r="AC156" s="179">
        <v>44977</v>
      </c>
      <c r="AD156" s="193" t="s">
        <v>6126</v>
      </c>
      <c r="AE156" s="186">
        <v>3873000</v>
      </c>
      <c r="AF156" s="186" t="s">
        <v>6099</v>
      </c>
      <c r="AG156" s="186" t="s">
        <v>2025</v>
      </c>
      <c r="AH156" s="186">
        <v>2</v>
      </c>
      <c r="AI156" s="186" t="s">
        <v>6125</v>
      </c>
      <c r="AJ156" s="186" t="s">
        <v>6124</v>
      </c>
      <c r="AK156" s="187">
        <v>44977</v>
      </c>
      <c r="AL156" s="193" t="s">
        <v>6127</v>
      </c>
      <c r="AM156" s="178">
        <v>1502000</v>
      </c>
      <c r="AN156" s="178" t="s">
        <v>6105</v>
      </c>
      <c r="AO156" s="178" t="s">
        <v>2025</v>
      </c>
      <c r="AP156" s="178">
        <v>2</v>
      </c>
      <c r="AQ156" s="178" t="s">
        <v>6107</v>
      </c>
      <c r="AR156" s="178" t="s">
        <v>6106</v>
      </c>
      <c r="AS156" s="179">
        <v>44977</v>
      </c>
      <c r="AT156" s="194" t="s">
        <v>2040</v>
      </c>
      <c r="AU156" s="186" t="s">
        <v>14</v>
      </c>
      <c r="AV156" s="186" t="s">
        <v>14</v>
      </c>
      <c r="AW156" s="186">
        <v>0</v>
      </c>
      <c r="AX156" s="186">
        <v>0</v>
      </c>
      <c r="AY156" s="186" t="s">
        <v>14</v>
      </c>
      <c r="AZ156" s="186" t="s">
        <v>14</v>
      </c>
      <c r="BA156" s="187">
        <v>44769</v>
      </c>
      <c r="BB156" s="193" t="s">
        <v>2045</v>
      </c>
      <c r="BC156" s="178">
        <v>101063</v>
      </c>
      <c r="BD156" s="178" t="s">
        <v>2014</v>
      </c>
      <c r="BE156" s="178" t="s">
        <v>30</v>
      </c>
      <c r="BF156" s="178">
        <v>2</v>
      </c>
      <c r="BG156" s="178" t="s">
        <v>2044</v>
      </c>
      <c r="BH156" s="178" t="s">
        <v>2043</v>
      </c>
      <c r="BI156" s="179">
        <v>44769</v>
      </c>
      <c r="BJ156" s="194" t="s">
        <v>4189</v>
      </c>
      <c r="BK156" s="194">
        <v>2465</v>
      </c>
      <c r="BL156" s="194" t="s">
        <v>2608</v>
      </c>
      <c r="BM156" s="194" t="s">
        <v>2025</v>
      </c>
      <c r="BN156" s="194">
        <v>2</v>
      </c>
      <c r="BO156" s="194" t="s">
        <v>4188</v>
      </c>
      <c r="BP156" s="186" t="s">
        <v>2019</v>
      </c>
      <c r="BQ156" s="195">
        <v>44888</v>
      </c>
      <c r="BR156" s="193" t="s">
        <v>2046</v>
      </c>
      <c r="BS156" s="196" t="s">
        <v>14</v>
      </c>
      <c r="BT156" s="196" t="s">
        <v>14</v>
      </c>
      <c r="BU156" s="196">
        <v>0</v>
      </c>
      <c r="BV156" s="196">
        <v>0</v>
      </c>
      <c r="BW156" s="196" t="s">
        <v>14</v>
      </c>
      <c r="BX156" s="196" t="s">
        <v>14</v>
      </c>
      <c r="BY156" s="179">
        <v>44769</v>
      </c>
      <c r="BZ156" s="194" t="s">
        <v>2047</v>
      </c>
      <c r="CA156" s="194" t="s">
        <v>14</v>
      </c>
      <c r="CB156" s="194" t="s">
        <v>14</v>
      </c>
      <c r="CC156" s="194">
        <v>0</v>
      </c>
      <c r="CD156" s="194">
        <v>0</v>
      </c>
      <c r="CE156" s="194" t="s">
        <v>14</v>
      </c>
      <c r="CF156" s="194" t="s">
        <v>14</v>
      </c>
      <c r="CG156" s="195">
        <v>44769</v>
      </c>
      <c r="CH156" s="193" t="s">
        <v>10140</v>
      </c>
      <c r="CI156" s="194" t="e">
        <v>#N/A</v>
      </c>
      <c r="CJ156" s="194" t="e">
        <v>#N/A</v>
      </c>
      <c r="CK156" s="194" t="e">
        <v>#N/A</v>
      </c>
      <c r="CL156" s="194" t="e">
        <v>#N/A</v>
      </c>
      <c r="CM156" s="194" t="e">
        <v>#N/A</v>
      </c>
      <c r="CN156" s="194" t="e">
        <v>#N/A</v>
      </c>
      <c r="CO156" s="197" t="e">
        <v>#N/A</v>
      </c>
      <c r="CP156" s="194" t="s">
        <v>2048</v>
      </c>
      <c r="CQ156" s="196" t="s">
        <v>14</v>
      </c>
      <c r="CR156" s="196" t="s">
        <v>14</v>
      </c>
      <c r="CS156" s="196">
        <v>0</v>
      </c>
      <c r="CT156" s="196">
        <v>0</v>
      </c>
      <c r="CU156" s="196" t="s">
        <v>14</v>
      </c>
      <c r="CV156" s="196" t="s">
        <v>14</v>
      </c>
      <c r="CW156" s="179">
        <v>44769</v>
      </c>
      <c r="CX156" s="194" t="s">
        <v>6129</v>
      </c>
      <c r="CY156" s="186">
        <v>2284000</v>
      </c>
      <c r="CZ156" s="186" t="s">
        <v>6128</v>
      </c>
      <c r="DA156" s="186" t="s">
        <v>2025</v>
      </c>
      <c r="DB156" s="186">
        <v>2</v>
      </c>
      <c r="DC156" s="186" t="s">
        <v>6131</v>
      </c>
      <c r="DD156" s="186" t="s">
        <v>6124</v>
      </c>
      <c r="DE156" s="192">
        <v>44977</v>
      </c>
      <c r="DF156" s="193" t="s">
        <v>6132</v>
      </c>
      <c r="DG156" s="178">
        <v>2979000</v>
      </c>
      <c r="DH156" s="196" t="s">
        <v>6128</v>
      </c>
      <c r="DI156" s="196" t="s">
        <v>2025</v>
      </c>
      <c r="DJ156" s="196">
        <v>2</v>
      </c>
      <c r="DK156" s="196" t="s">
        <v>6131</v>
      </c>
      <c r="DL156" s="196" t="s">
        <v>6130</v>
      </c>
      <c r="DM156" s="179">
        <v>44977</v>
      </c>
      <c r="DN156" s="194" t="s">
        <v>6133</v>
      </c>
      <c r="DO156" s="186">
        <v>1589000</v>
      </c>
      <c r="DP156" s="194" t="s">
        <v>6128</v>
      </c>
      <c r="DQ156" s="194" t="s">
        <v>2025</v>
      </c>
      <c r="DR156" s="194">
        <v>2</v>
      </c>
      <c r="DS156" s="194" t="s">
        <v>6131</v>
      </c>
      <c r="DT156" s="194" t="s">
        <v>6130</v>
      </c>
      <c r="DU156" s="195">
        <v>44977</v>
      </c>
      <c r="DV156" s="193" t="s">
        <v>6134</v>
      </c>
      <c r="DW156" s="178">
        <v>2240000</v>
      </c>
      <c r="DX156" s="196" t="s">
        <v>6128</v>
      </c>
      <c r="DY156" s="196" t="s">
        <v>2025</v>
      </c>
      <c r="DZ156" s="196">
        <v>2</v>
      </c>
      <c r="EA156" s="196" t="s">
        <v>6131</v>
      </c>
      <c r="EB156" s="196" t="s">
        <v>6124</v>
      </c>
      <c r="EC156" s="179">
        <v>44977</v>
      </c>
      <c r="ED156" s="194" t="s">
        <v>6135</v>
      </c>
      <c r="EE156" s="186">
        <v>44000</v>
      </c>
      <c r="EF156" s="194" t="s">
        <v>6128</v>
      </c>
      <c r="EG156" s="194" t="s">
        <v>2025</v>
      </c>
      <c r="EH156" s="194">
        <v>2</v>
      </c>
      <c r="EI156" s="194" t="s">
        <v>6131</v>
      </c>
      <c r="EJ156" s="194" t="s">
        <v>6130</v>
      </c>
      <c r="EK156" s="195">
        <v>44977</v>
      </c>
      <c r="EL156" s="193" t="s">
        <v>6136</v>
      </c>
      <c r="EM156" s="178">
        <v>0</v>
      </c>
      <c r="EN156" s="196" t="s">
        <v>6128</v>
      </c>
      <c r="EO156" s="196" t="s">
        <v>2025</v>
      </c>
      <c r="EP156" s="196">
        <v>2</v>
      </c>
      <c r="EQ156" s="196" t="s">
        <v>6131</v>
      </c>
      <c r="ER156" s="196" t="s">
        <v>6130</v>
      </c>
      <c r="ES156" s="179">
        <v>44977</v>
      </c>
      <c r="ET156" s="194" t="s">
        <v>4190</v>
      </c>
      <c r="EU156" s="194">
        <v>2465</v>
      </c>
      <c r="EV156" s="194" t="s">
        <v>2018</v>
      </c>
      <c r="EW156" s="194" t="s">
        <v>2025</v>
      </c>
      <c r="EX156" s="194">
        <v>2</v>
      </c>
      <c r="EY156" s="194" t="s">
        <v>2609</v>
      </c>
      <c r="EZ156" s="194" t="s">
        <v>2019</v>
      </c>
      <c r="FA156" s="195">
        <v>44888</v>
      </c>
      <c r="FB156" s="193" t="s">
        <v>4693</v>
      </c>
      <c r="FC156" s="196">
        <v>2</v>
      </c>
      <c r="FD156" s="196" t="s">
        <v>4690</v>
      </c>
      <c r="FE156" s="196" t="s">
        <v>2025</v>
      </c>
      <c r="FF156" s="196">
        <v>2</v>
      </c>
      <c r="FG156" s="196" t="s">
        <v>4692</v>
      </c>
      <c r="FH156" s="196" t="s">
        <v>4691</v>
      </c>
      <c r="FI156" s="179">
        <v>44915</v>
      </c>
      <c r="FJ156" s="193" t="s">
        <v>2041</v>
      </c>
      <c r="FK156" s="194" t="s">
        <v>14</v>
      </c>
      <c r="FL156" s="194" t="s">
        <v>14</v>
      </c>
      <c r="FM156" s="194">
        <v>0</v>
      </c>
      <c r="FN156" s="194">
        <v>0</v>
      </c>
      <c r="FO156" s="194" t="s">
        <v>14</v>
      </c>
      <c r="FP156" s="186" t="s">
        <v>14</v>
      </c>
      <c r="FQ156" s="187">
        <v>44769</v>
      </c>
      <c r="FR156" s="193" t="s">
        <v>2042</v>
      </c>
      <c r="FS156" s="196" t="s">
        <v>14</v>
      </c>
      <c r="FT156" s="196" t="s">
        <v>14</v>
      </c>
      <c r="FU156" s="196">
        <v>0</v>
      </c>
      <c r="FV156" s="196">
        <v>0</v>
      </c>
      <c r="FW156" s="196" t="s">
        <v>14</v>
      </c>
      <c r="FX156" s="196" t="s">
        <v>14</v>
      </c>
      <c r="FY156" s="179">
        <v>44769</v>
      </c>
      <c r="FZ156" s="194" t="s">
        <v>3587</v>
      </c>
      <c r="GA156" s="194">
        <v>2</v>
      </c>
      <c r="GB156" s="194" t="s">
        <v>2699</v>
      </c>
      <c r="GC156" s="194" t="s">
        <v>30</v>
      </c>
      <c r="GD156" s="194">
        <v>2</v>
      </c>
      <c r="GE156" s="194" t="s">
        <v>14</v>
      </c>
      <c r="GF156" s="194" t="s">
        <v>14</v>
      </c>
      <c r="GG156" s="195">
        <v>44864</v>
      </c>
      <c r="GH156" s="193" t="s">
        <v>3593</v>
      </c>
      <c r="GI156" s="196">
        <v>1</v>
      </c>
      <c r="GJ156" s="196" t="s">
        <v>2699</v>
      </c>
      <c r="GK156" s="196" t="s">
        <v>30</v>
      </c>
      <c r="GL156" s="196">
        <v>2</v>
      </c>
      <c r="GM156" s="196" t="s">
        <v>14</v>
      </c>
      <c r="GN156" s="196" t="s">
        <v>14</v>
      </c>
      <c r="GO156" s="179">
        <v>44864</v>
      </c>
      <c r="GP156" s="194" t="s">
        <v>3588</v>
      </c>
      <c r="GQ156" s="194">
        <v>1</v>
      </c>
      <c r="GR156" s="194" t="s">
        <v>2699</v>
      </c>
      <c r="GS156" s="194" t="s">
        <v>30</v>
      </c>
      <c r="GT156" s="194">
        <v>2</v>
      </c>
      <c r="GU156" s="194" t="s">
        <v>14</v>
      </c>
      <c r="GV156" s="194" t="s">
        <v>14</v>
      </c>
      <c r="GW156" s="195">
        <v>44864</v>
      </c>
      <c r="GX156" s="193" t="s">
        <v>3594</v>
      </c>
      <c r="GY156" s="196">
        <v>0</v>
      </c>
      <c r="GZ156" s="196" t="s">
        <v>2699</v>
      </c>
      <c r="HA156" s="196" t="s">
        <v>30</v>
      </c>
      <c r="HB156" s="196">
        <v>2</v>
      </c>
      <c r="HC156" s="196" t="s">
        <v>14</v>
      </c>
      <c r="HD156" s="196" t="s">
        <v>14</v>
      </c>
      <c r="HE156" s="179">
        <v>44864</v>
      </c>
      <c r="HF156" s="194" t="s">
        <v>3586</v>
      </c>
      <c r="HG156" s="194">
        <v>0</v>
      </c>
      <c r="HH156" s="194" t="s">
        <v>2699</v>
      </c>
      <c r="HI156" s="194" t="s">
        <v>30</v>
      </c>
      <c r="HJ156" s="194">
        <v>2</v>
      </c>
      <c r="HK156" s="194" t="s">
        <v>14</v>
      </c>
      <c r="HL156" s="194" t="s">
        <v>14</v>
      </c>
      <c r="HM156" s="195">
        <v>44864</v>
      </c>
      <c r="HN156" s="193" t="s">
        <v>3592</v>
      </c>
      <c r="HO156" s="196">
        <v>1</v>
      </c>
      <c r="HP156" s="196" t="s">
        <v>2699</v>
      </c>
      <c r="HQ156" s="196" t="s">
        <v>30</v>
      </c>
      <c r="HR156" s="196">
        <v>2</v>
      </c>
      <c r="HS156" s="196" t="s">
        <v>14</v>
      </c>
      <c r="HT156" s="196" t="s">
        <v>14</v>
      </c>
      <c r="HU156" s="179">
        <v>44864</v>
      </c>
      <c r="HV156" s="194" t="s">
        <v>3589</v>
      </c>
      <c r="HW156" s="194">
        <v>1</v>
      </c>
      <c r="HX156" s="194" t="s">
        <v>2699</v>
      </c>
      <c r="HY156" s="194" t="s">
        <v>30</v>
      </c>
      <c r="HZ156" s="194">
        <v>2</v>
      </c>
      <c r="IA156" s="194" t="s">
        <v>14</v>
      </c>
      <c r="IB156" s="194" t="s">
        <v>14</v>
      </c>
      <c r="IC156" s="195">
        <v>44864</v>
      </c>
      <c r="ID156" s="193" t="s">
        <v>3591</v>
      </c>
      <c r="IE156" s="196">
        <v>1</v>
      </c>
      <c r="IF156" s="196" t="s">
        <v>2699</v>
      </c>
      <c r="IG156" s="196" t="s">
        <v>30</v>
      </c>
      <c r="IH156" s="196">
        <v>2</v>
      </c>
      <c r="II156" s="196" t="s">
        <v>14</v>
      </c>
      <c r="IJ156" s="196" t="s">
        <v>14</v>
      </c>
      <c r="IK156" s="179">
        <v>44864</v>
      </c>
      <c r="IL156" s="194" t="s">
        <v>3590</v>
      </c>
      <c r="IM156" s="194">
        <v>2</v>
      </c>
      <c r="IN156" s="194" t="s">
        <v>2699</v>
      </c>
      <c r="IO156" s="194" t="s">
        <v>30</v>
      </c>
      <c r="IP156" s="194">
        <v>2</v>
      </c>
      <c r="IQ156" s="194" t="s">
        <v>14</v>
      </c>
      <c r="IR156" s="194" t="s">
        <v>14</v>
      </c>
      <c r="IS156" s="195">
        <v>44864</v>
      </c>
    </row>
    <row r="157" spans="1:253" x14ac:dyDescent="0.25">
      <c r="A157" s="283" t="s">
        <v>903</v>
      </c>
      <c r="B157" s="283" t="s">
        <v>9316</v>
      </c>
      <c r="C157" s="283" t="s">
        <v>904</v>
      </c>
      <c r="D157" s="283" t="s">
        <v>905</v>
      </c>
      <c r="E157" s="283" t="s">
        <v>8983</v>
      </c>
      <c r="F157" s="283" t="s">
        <v>4185</v>
      </c>
      <c r="G157" s="177">
        <v>47760000</v>
      </c>
      <c r="H157" s="178" t="s">
        <v>4181</v>
      </c>
      <c r="I157" s="178" t="s">
        <v>2025</v>
      </c>
      <c r="J157" s="178">
        <v>2</v>
      </c>
      <c r="K157" s="178" t="s">
        <v>4183</v>
      </c>
      <c r="L157" s="178" t="s">
        <v>4182</v>
      </c>
      <c r="M157" s="179">
        <v>44888</v>
      </c>
      <c r="N157" s="193" t="s">
        <v>2008</v>
      </c>
      <c r="O157" s="180">
        <v>26513</v>
      </c>
      <c r="P157" s="180" t="s">
        <v>2005</v>
      </c>
      <c r="Q157" s="180" t="s">
        <v>30</v>
      </c>
      <c r="R157" s="180">
        <v>2</v>
      </c>
      <c r="S157" s="180" t="s">
        <v>2007</v>
      </c>
      <c r="T157" s="180" t="s">
        <v>2006</v>
      </c>
      <c r="U157" s="181">
        <v>44769</v>
      </c>
      <c r="V157" s="193" t="s">
        <v>6102</v>
      </c>
      <c r="W157" s="178">
        <v>5606000</v>
      </c>
      <c r="X157" s="178" t="s">
        <v>6099</v>
      </c>
      <c r="Y157" s="178" t="s">
        <v>19</v>
      </c>
      <c r="Z157" s="178">
        <v>3</v>
      </c>
      <c r="AA157" s="178" t="s">
        <v>6101</v>
      </c>
      <c r="AB157" s="178" t="s">
        <v>6100</v>
      </c>
      <c r="AC157" s="179">
        <v>44977</v>
      </c>
      <c r="AD157" s="193" t="s">
        <v>6104</v>
      </c>
      <c r="AE157" s="186">
        <v>3028000</v>
      </c>
      <c r="AF157" s="186" t="s">
        <v>6099</v>
      </c>
      <c r="AG157" s="186" t="s">
        <v>2025</v>
      </c>
      <c r="AH157" s="186">
        <v>2</v>
      </c>
      <c r="AI157" s="186" t="s">
        <v>6103</v>
      </c>
      <c r="AJ157" s="186" t="s">
        <v>6100</v>
      </c>
      <c r="AK157" s="187">
        <v>44977</v>
      </c>
      <c r="AL157" s="193" t="s">
        <v>6108</v>
      </c>
      <c r="AM157" s="178">
        <v>1502000</v>
      </c>
      <c r="AN157" s="178" t="s">
        <v>6105</v>
      </c>
      <c r="AO157" s="178" t="s">
        <v>2025</v>
      </c>
      <c r="AP157" s="178">
        <v>2</v>
      </c>
      <c r="AQ157" s="178" t="s">
        <v>6107</v>
      </c>
      <c r="AR157" s="178" t="s">
        <v>6106</v>
      </c>
      <c r="AS157" s="179">
        <v>44977</v>
      </c>
      <c r="AT157" s="194" t="s">
        <v>910</v>
      </c>
      <c r="AU157" s="186" t="s">
        <v>14</v>
      </c>
      <c r="AV157" s="186" t="s">
        <v>14</v>
      </c>
      <c r="AW157" s="186" t="s">
        <v>14</v>
      </c>
      <c r="AX157" s="186" t="s">
        <v>14</v>
      </c>
      <c r="AY157" s="186" t="s">
        <v>800</v>
      </c>
      <c r="AZ157" s="186" t="s">
        <v>14</v>
      </c>
      <c r="BA157" s="187">
        <v>43798</v>
      </c>
      <c r="BB157" s="193" t="s">
        <v>909</v>
      </c>
      <c r="BC157" s="178" t="s">
        <v>14</v>
      </c>
      <c r="BD157" s="178" t="s">
        <v>14</v>
      </c>
      <c r="BE157" s="178" t="s">
        <v>14</v>
      </c>
      <c r="BF157" s="178" t="s">
        <v>14</v>
      </c>
      <c r="BG157" s="178" t="s">
        <v>800</v>
      </c>
      <c r="BH157" s="178" t="s">
        <v>14</v>
      </c>
      <c r="BI157" s="179">
        <v>43798</v>
      </c>
      <c r="BJ157" s="194" t="s">
        <v>1101</v>
      </c>
      <c r="BK157" s="194" t="s">
        <v>14</v>
      </c>
      <c r="BL157" s="194" t="s">
        <v>14</v>
      </c>
      <c r="BM157" s="194" t="s">
        <v>14</v>
      </c>
      <c r="BN157" s="194" t="s">
        <v>14</v>
      </c>
      <c r="BO157" s="194" t="s">
        <v>1100</v>
      </c>
      <c r="BP157" s="186" t="s">
        <v>14</v>
      </c>
      <c r="BQ157" s="195">
        <v>43987</v>
      </c>
      <c r="BR157" s="193" t="s">
        <v>906</v>
      </c>
      <c r="BS157" s="196" t="s">
        <v>14</v>
      </c>
      <c r="BT157" s="196" t="s">
        <v>14</v>
      </c>
      <c r="BU157" s="196" t="s">
        <v>14</v>
      </c>
      <c r="BV157" s="196" t="s">
        <v>14</v>
      </c>
      <c r="BW157" s="196" t="s">
        <v>800</v>
      </c>
      <c r="BX157" s="196" t="s">
        <v>14</v>
      </c>
      <c r="BY157" s="179">
        <v>43798</v>
      </c>
      <c r="BZ157" s="194" t="s">
        <v>907</v>
      </c>
      <c r="CA157" s="194" t="s">
        <v>14</v>
      </c>
      <c r="CB157" s="194" t="s">
        <v>14</v>
      </c>
      <c r="CC157" s="194" t="s">
        <v>14</v>
      </c>
      <c r="CD157" s="194" t="s">
        <v>14</v>
      </c>
      <c r="CE157" s="194" t="s">
        <v>800</v>
      </c>
      <c r="CF157" s="194" t="s">
        <v>14</v>
      </c>
      <c r="CG157" s="195">
        <v>43798</v>
      </c>
      <c r="CH157" s="193" t="s">
        <v>10141</v>
      </c>
      <c r="CI157" s="194" t="e">
        <v>#N/A</v>
      </c>
      <c r="CJ157" s="194" t="e">
        <v>#N/A</v>
      </c>
      <c r="CK157" s="194" t="e">
        <v>#N/A</v>
      </c>
      <c r="CL157" s="194" t="e">
        <v>#N/A</v>
      </c>
      <c r="CM157" s="194" t="e">
        <v>#N/A</v>
      </c>
      <c r="CN157" s="194" t="e">
        <v>#N/A</v>
      </c>
      <c r="CO157" s="197" t="e">
        <v>#N/A</v>
      </c>
      <c r="CP157" s="194" t="s">
        <v>908</v>
      </c>
      <c r="CQ157" s="196" t="s">
        <v>14</v>
      </c>
      <c r="CR157" s="196" t="s">
        <v>14</v>
      </c>
      <c r="CS157" s="196" t="s">
        <v>14</v>
      </c>
      <c r="CT157" s="196" t="s">
        <v>14</v>
      </c>
      <c r="CU157" s="196" t="s">
        <v>800</v>
      </c>
      <c r="CV157" s="196" t="s">
        <v>14</v>
      </c>
      <c r="CW157" s="179">
        <v>43798</v>
      </c>
      <c r="CX157" s="194" t="s">
        <v>6109</v>
      </c>
      <c r="CY157" s="186">
        <v>1975000</v>
      </c>
      <c r="CZ157" s="186" t="s">
        <v>6099</v>
      </c>
      <c r="DA157" s="186" t="s">
        <v>2025</v>
      </c>
      <c r="DB157" s="186">
        <v>2</v>
      </c>
      <c r="DC157" s="186" t="s">
        <v>6114</v>
      </c>
      <c r="DD157" s="186" t="s">
        <v>6100</v>
      </c>
      <c r="DE157" s="192">
        <v>44977</v>
      </c>
      <c r="DF157" s="193" t="s">
        <v>6111</v>
      </c>
      <c r="DG157" s="178">
        <v>2577000</v>
      </c>
      <c r="DH157" s="196" t="s">
        <v>6099</v>
      </c>
      <c r="DI157" s="196" t="s">
        <v>2025</v>
      </c>
      <c r="DJ157" s="196">
        <v>2</v>
      </c>
      <c r="DK157" s="196" t="s">
        <v>6110</v>
      </c>
      <c r="DL157" s="196" t="s">
        <v>6100</v>
      </c>
      <c r="DM157" s="179">
        <v>44977</v>
      </c>
      <c r="DN157" s="194" t="s">
        <v>6113</v>
      </c>
      <c r="DO157" s="186">
        <v>1054000</v>
      </c>
      <c r="DP157" s="194" t="s">
        <v>6099</v>
      </c>
      <c r="DQ157" s="194" t="s">
        <v>2025</v>
      </c>
      <c r="DR157" s="194">
        <v>2</v>
      </c>
      <c r="DS157" s="194" t="s">
        <v>6112</v>
      </c>
      <c r="DT157" s="194" t="s">
        <v>6100</v>
      </c>
      <c r="DU157" s="195">
        <v>44977</v>
      </c>
      <c r="DV157" s="193" t="s">
        <v>6115</v>
      </c>
      <c r="DW157" s="178">
        <v>1966000</v>
      </c>
      <c r="DX157" s="196" t="s">
        <v>6099</v>
      </c>
      <c r="DY157" s="196" t="s">
        <v>2025</v>
      </c>
      <c r="DZ157" s="196">
        <v>2</v>
      </c>
      <c r="EA157" s="196" t="s">
        <v>6114</v>
      </c>
      <c r="EB157" s="196" t="s">
        <v>6100</v>
      </c>
      <c r="EC157" s="179">
        <v>44977</v>
      </c>
      <c r="ED157" s="194" t="s">
        <v>6117</v>
      </c>
      <c r="EE157" s="186">
        <v>9000</v>
      </c>
      <c r="EF157" s="194" t="s">
        <v>4629</v>
      </c>
      <c r="EG157" s="194" t="s">
        <v>19</v>
      </c>
      <c r="EH157" s="194">
        <v>3</v>
      </c>
      <c r="EI157" s="194" t="s">
        <v>6114</v>
      </c>
      <c r="EJ157" s="194" t="s">
        <v>6116</v>
      </c>
      <c r="EK157" s="195">
        <v>44977</v>
      </c>
      <c r="EL157" s="193" t="s">
        <v>6119</v>
      </c>
      <c r="EM157" s="178">
        <v>0</v>
      </c>
      <c r="EN157" s="196" t="s">
        <v>4629</v>
      </c>
      <c r="EO157" s="196" t="s">
        <v>19</v>
      </c>
      <c r="EP157" s="196">
        <v>3</v>
      </c>
      <c r="EQ157" s="196" t="s">
        <v>6118</v>
      </c>
      <c r="ER157" s="196" t="s">
        <v>6116</v>
      </c>
      <c r="ES157" s="179">
        <v>44977</v>
      </c>
      <c r="ET157" s="194" t="s">
        <v>2610</v>
      </c>
      <c r="EU157" s="194">
        <v>2465</v>
      </c>
      <c r="EV157" s="194" t="s">
        <v>2608</v>
      </c>
      <c r="EW157" s="194" t="s">
        <v>2025</v>
      </c>
      <c r="EX157" s="194">
        <v>2</v>
      </c>
      <c r="EY157" s="194" t="s">
        <v>2609</v>
      </c>
      <c r="EZ157" s="194" t="s">
        <v>2019</v>
      </c>
      <c r="FA157" s="195">
        <v>44831</v>
      </c>
      <c r="FB157" s="193" t="s">
        <v>6120</v>
      </c>
      <c r="FC157" s="196">
        <v>2</v>
      </c>
      <c r="FD157" s="196" t="s">
        <v>6099</v>
      </c>
      <c r="FE157" s="196" t="s">
        <v>2025</v>
      </c>
      <c r="FF157" s="196">
        <v>2</v>
      </c>
      <c r="FG157" s="196" t="s">
        <v>1775</v>
      </c>
      <c r="FH157" s="196" t="s">
        <v>6100</v>
      </c>
      <c r="FI157" s="179">
        <v>44977</v>
      </c>
      <c r="FJ157" s="193" t="s">
        <v>10142</v>
      </c>
      <c r="FK157" s="194" t="e">
        <v>#N/A</v>
      </c>
      <c r="FL157" s="194" t="e">
        <v>#N/A</v>
      </c>
      <c r="FM157" s="194" t="e">
        <v>#N/A</v>
      </c>
      <c r="FN157" s="194" t="e">
        <v>#N/A</v>
      </c>
      <c r="FO157" s="194" t="e">
        <v>#N/A</v>
      </c>
      <c r="FP157" s="186" t="e">
        <v>#N/A</v>
      </c>
      <c r="FQ157" s="187" t="e">
        <v>#N/A</v>
      </c>
      <c r="FR157" s="193" t="s">
        <v>10143</v>
      </c>
      <c r="FS157" s="196" t="e">
        <v>#N/A</v>
      </c>
      <c r="FT157" s="196" t="e">
        <v>#N/A</v>
      </c>
      <c r="FU157" s="196" t="e">
        <v>#N/A</v>
      </c>
      <c r="FV157" s="196" t="e">
        <v>#N/A</v>
      </c>
      <c r="FW157" s="196" t="e">
        <v>#N/A</v>
      </c>
      <c r="FX157" s="196" t="e">
        <v>#N/A</v>
      </c>
      <c r="FY157" s="179" t="e">
        <v>#N/A</v>
      </c>
      <c r="FZ157" s="194" t="s">
        <v>3596</v>
      </c>
      <c r="GA157" s="194">
        <v>2</v>
      </c>
      <c r="GB157" s="194" t="s">
        <v>2699</v>
      </c>
      <c r="GC157" s="194" t="s">
        <v>30</v>
      </c>
      <c r="GD157" s="194">
        <v>2</v>
      </c>
      <c r="GE157" s="194" t="s">
        <v>14</v>
      </c>
      <c r="GF157" s="194" t="s">
        <v>14</v>
      </c>
      <c r="GG157" s="195">
        <v>44864</v>
      </c>
      <c r="GH157" s="193" t="s">
        <v>3602</v>
      </c>
      <c r="GI157" s="196">
        <v>1</v>
      </c>
      <c r="GJ157" s="196" t="s">
        <v>2699</v>
      </c>
      <c r="GK157" s="196" t="s">
        <v>30</v>
      </c>
      <c r="GL157" s="196">
        <v>2</v>
      </c>
      <c r="GM157" s="196" t="s">
        <v>14</v>
      </c>
      <c r="GN157" s="196" t="s">
        <v>14</v>
      </c>
      <c r="GO157" s="179">
        <v>44864</v>
      </c>
      <c r="GP157" s="194" t="s">
        <v>3597</v>
      </c>
      <c r="GQ157" s="194">
        <v>1</v>
      </c>
      <c r="GR157" s="194" t="s">
        <v>2699</v>
      </c>
      <c r="GS157" s="194" t="s">
        <v>30</v>
      </c>
      <c r="GT157" s="194">
        <v>2</v>
      </c>
      <c r="GU157" s="194" t="s">
        <v>14</v>
      </c>
      <c r="GV157" s="194" t="s">
        <v>14</v>
      </c>
      <c r="GW157" s="195">
        <v>44864</v>
      </c>
      <c r="GX157" s="193" t="s">
        <v>3603</v>
      </c>
      <c r="GY157" s="196">
        <v>0</v>
      </c>
      <c r="GZ157" s="196" t="s">
        <v>2699</v>
      </c>
      <c r="HA157" s="196" t="s">
        <v>30</v>
      </c>
      <c r="HB157" s="196">
        <v>2</v>
      </c>
      <c r="HC157" s="196" t="s">
        <v>14</v>
      </c>
      <c r="HD157" s="196" t="s">
        <v>14</v>
      </c>
      <c r="HE157" s="179">
        <v>44864</v>
      </c>
      <c r="HF157" s="194" t="s">
        <v>3595</v>
      </c>
      <c r="HG157" s="194">
        <v>0</v>
      </c>
      <c r="HH157" s="194" t="s">
        <v>2699</v>
      </c>
      <c r="HI157" s="194" t="s">
        <v>30</v>
      </c>
      <c r="HJ157" s="194">
        <v>2</v>
      </c>
      <c r="HK157" s="194" t="s">
        <v>14</v>
      </c>
      <c r="HL157" s="194" t="s">
        <v>14</v>
      </c>
      <c r="HM157" s="195">
        <v>44864</v>
      </c>
      <c r="HN157" s="193" t="s">
        <v>3601</v>
      </c>
      <c r="HO157" s="196">
        <v>1</v>
      </c>
      <c r="HP157" s="196" t="s">
        <v>2699</v>
      </c>
      <c r="HQ157" s="196" t="s">
        <v>30</v>
      </c>
      <c r="HR157" s="196">
        <v>2</v>
      </c>
      <c r="HS157" s="196" t="s">
        <v>14</v>
      </c>
      <c r="HT157" s="196" t="s">
        <v>14</v>
      </c>
      <c r="HU157" s="179">
        <v>44864</v>
      </c>
      <c r="HV157" s="194" t="s">
        <v>3598</v>
      </c>
      <c r="HW157" s="194">
        <v>0</v>
      </c>
      <c r="HX157" s="194" t="s">
        <v>2699</v>
      </c>
      <c r="HY157" s="194" t="s">
        <v>30</v>
      </c>
      <c r="HZ157" s="194">
        <v>2</v>
      </c>
      <c r="IA157" s="194" t="s">
        <v>14</v>
      </c>
      <c r="IB157" s="194" t="s">
        <v>14</v>
      </c>
      <c r="IC157" s="195">
        <v>44864</v>
      </c>
      <c r="ID157" s="193" t="s">
        <v>3600</v>
      </c>
      <c r="IE157" s="196">
        <v>1</v>
      </c>
      <c r="IF157" s="196" t="s">
        <v>2699</v>
      </c>
      <c r="IG157" s="196" t="s">
        <v>30</v>
      </c>
      <c r="IH157" s="196">
        <v>2</v>
      </c>
      <c r="II157" s="196" t="s">
        <v>14</v>
      </c>
      <c r="IJ157" s="196" t="s">
        <v>14</v>
      </c>
      <c r="IK157" s="179">
        <v>44864</v>
      </c>
      <c r="IL157" s="194" t="s">
        <v>3599</v>
      </c>
      <c r="IM157" s="194">
        <v>2</v>
      </c>
      <c r="IN157" s="194" t="s">
        <v>2699</v>
      </c>
      <c r="IO157" s="194" t="s">
        <v>30</v>
      </c>
      <c r="IP157" s="194">
        <v>2</v>
      </c>
      <c r="IQ157" s="194" t="s">
        <v>14</v>
      </c>
      <c r="IR157" s="194" t="s">
        <v>14</v>
      </c>
      <c r="IS157" s="195">
        <v>44864</v>
      </c>
    </row>
    <row r="158" spans="1:253" x14ac:dyDescent="0.25">
      <c r="A158" s="283" t="s">
        <v>2009</v>
      </c>
      <c r="B158" s="283" t="s">
        <v>9790</v>
      </c>
      <c r="C158" s="283" t="s">
        <v>2010</v>
      </c>
      <c r="D158" s="283" t="s">
        <v>905</v>
      </c>
      <c r="E158" s="283" t="s">
        <v>8983</v>
      </c>
      <c r="F158" s="283" t="s">
        <v>4184</v>
      </c>
      <c r="G158" s="177">
        <v>47760000</v>
      </c>
      <c r="H158" s="178" t="s">
        <v>4181</v>
      </c>
      <c r="I158" s="178" t="s">
        <v>2025</v>
      </c>
      <c r="J158" s="178">
        <v>2</v>
      </c>
      <c r="K158" s="178" t="s">
        <v>4183</v>
      </c>
      <c r="L158" s="178" t="s">
        <v>4182</v>
      </c>
      <c r="M158" s="179">
        <v>44888</v>
      </c>
      <c r="N158" s="193" t="s">
        <v>2033</v>
      </c>
      <c r="O158" s="180">
        <v>27598</v>
      </c>
      <c r="P158" s="180" t="s">
        <v>2030</v>
      </c>
      <c r="Q158" s="180" t="s">
        <v>30</v>
      </c>
      <c r="R158" s="180">
        <v>2</v>
      </c>
      <c r="S158" s="180" t="s">
        <v>2032</v>
      </c>
      <c r="T158" s="180" t="s">
        <v>2031</v>
      </c>
      <c r="U158" s="181">
        <v>44769</v>
      </c>
      <c r="V158" s="193" t="s">
        <v>4632</v>
      </c>
      <c r="W158" s="178">
        <v>1246000</v>
      </c>
      <c r="X158" s="178" t="s">
        <v>4629</v>
      </c>
      <c r="Y158" s="178" t="s">
        <v>2025</v>
      </c>
      <c r="Z158" s="178">
        <v>2</v>
      </c>
      <c r="AA158" s="178" t="s">
        <v>4631</v>
      </c>
      <c r="AB158" s="178" t="s">
        <v>4630</v>
      </c>
      <c r="AC158" s="179">
        <v>44896</v>
      </c>
      <c r="AD158" s="193" t="s">
        <v>4634</v>
      </c>
      <c r="AE158" s="186">
        <v>844000</v>
      </c>
      <c r="AF158" s="186" t="s">
        <v>4629</v>
      </c>
      <c r="AG158" s="186" t="s">
        <v>2025</v>
      </c>
      <c r="AH158" s="186">
        <v>2</v>
      </c>
      <c r="AI158" s="186" t="s">
        <v>4633</v>
      </c>
      <c r="AJ158" s="186" t="s">
        <v>4630</v>
      </c>
      <c r="AK158" s="187">
        <v>44896</v>
      </c>
      <c r="AL158" s="193" t="s">
        <v>2012</v>
      </c>
      <c r="AM158" s="178" t="s">
        <v>14</v>
      </c>
      <c r="AN158" s="178" t="s">
        <v>828</v>
      </c>
      <c r="AO158" s="178" t="s">
        <v>14</v>
      </c>
      <c r="AP158" s="178" t="s">
        <v>14</v>
      </c>
      <c r="AQ158" s="178" t="s">
        <v>2011</v>
      </c>
      <c r="AR158" s="178" t="s">
        <v>828</v>
      </c>
      <c r="AS158" s="179">
        <v>44769</v>
      </c>
      <c r="AT158" s="194" t="s">
        <v>2013</v>
      </c>
      <c r="AU158" s="186" t="s">
        <v>14</v>
      </c>
      <c r="AV158" s="186" t="s">
        <v>828</v>
      </c>
      <c r="AW158" s="186" t="s">
        <v>14</v>
      </c>
      <c r="AX158" s="186" t="s">
        <v>14</v>
      </c>
      <c r="AY158" s="186" t="s">
        <v>828</v>
      </c>
      <c r="AZ158" s="186" t="s">
        <v>828</v>
      </c>
      <c r="BA158" s="187">
        <v>44769</v>
      </c>
      <c r="BB158" s="193" t="s">
        <v>2017</v>
      </c>
      <c r="BC158" s="178">
        <v>101063</v>
      </c>
      <c r="BD158" s="178" t="s">
        <v>2014</v>
      </c>
      <c r="BE158" s="178">
        <v>0</v>
      </c>
      <c r="BF158" s="178">
        <v>0</v>
      </c>
      <c r="BG158" s="178" t="s">
        <v>2016</v>
      </c>
      <c r="BH158" s="178" t="s">
        <v>2015</v>
      </c>
      <c r="BI158" s="179">
        <v>44769</v>
      </c>
      <c r="BJ158" s="194" t="s">
        <v>2021</v>
      </c>
      <c r="BK158" s="194">
        <v>2465</v>
      </c>
      <c r="BL158" s="194" t="s">
        <v>2018</v>
      </c>
      <c r="BM158" s="194" t="s">
        <v>30</v>
      </c>
      <c r="BN158" s="194">
        <v>2</v>
      </c>
      <c r="BO158" s="194" t="s">
        <v>2020</v>
      </c>
      <c r="BP158" s="186" t="s">
        <v>2019</v>
      </c>
      <c r="BQ158" s="195">
        <v>44769</v>
      </c>
      <c r="BR158" s="193" t="s">
        <v>2022</v>
      </c>
      <c r="BS158" s="196" t="s">
        <v>14</v>
      </c>
      <c r="BT158" s="196" t="s">
        <v>828</v>
      </c>
      <c r="BU158" s="196" t="s">
        <v>14</v>
      </c>
      <c r="BV158" s="196" t="s">
        <v>14</v>
      </c>
      <c r="BW158" s="196" t="s">
        <v>828</v>
      </c>
      <c r="BX158" s="196" t="s">
        <v>828</v>
      </c>
      <c r="BY158" s="179">
        <v>44769</v>
      </c>
      <c r="BZ158" s="194" t="s">
        <v>2023</v>
      </c>
      <c r="CA158" s="194" t="s">
        <v>14</v>
      </c>
      <c r="CB158" s="194" t="s">
        <v>828</v>
      </c>
      <c r="CC158" s="194" t="s">
        <v>14</v>
      </c>
      <c r="CD158" s="194" t="s">
        <v>14</v>
      </c>
      <c r="CE158" s="194" t="s">
        <v>828</v>
      </c>
      <c r="CF158" s="194" t="s">
        <v>828</v>
      </c>
      <c r="CG158" s="195">
        <v>44769</v>
      </c>
      <c r="CH158" s="193" t="s">
        <v>10144</v>
      </c>
      <c r="CI158" s="194" t="e">
        <v>#N/A</v>
      </c>
      <c r="CJ158" s="194" t="e">
        <v>#N/A</v>
      </c>
      <c r="CK158" s="194" t="e">
        <v>#N/A</v>
      </c>
      <c r="CL158" s="194" t="e">
        <v>#N/A</v>
      </c>
      <c r="CM158" s="194" t="e">
        <v>#N/A</v>
      </c>
      <c r="CN158" s="194" t="e">
        <v>#N/A</v>
      </c>
      <c r="CO158" s="197" t="e">
        <v>#N/A</v>
      </c>
      <c r="CP158" s="194" t="s">
        <v>2024</v>
      </c>
      <c r="CQ158" s="196" t="s">
        <v>14</v>
      </c>
      <c r="CR158" s="196" t="s">
        <v>828</v>
      </c>
      <c r="CS158" s="196" t="s">
        <v>14</v>
      </c>
      <c r="CT158" s="196" t="s">
        <v>14</v>
      </c>
      <c r="CU158" s="196" t="s">
        <v>828</v>
      </c>
      <c r="CV158" s="196" t="s">
        <v>828</v>
      </c>
      <c r="CW158" s="179">
        <v>44769</v>
      </c>
      <c r="CX158" s="194" t="s">
        <v>4635</v>
      </c>
      <c r="CY158" s="186">
        <v>309000</v>
      </c>
      <c r="CZ158" s="186" t="s">
        <v>4629</v>
      </c>
      <c r="DA158" s="186" t="s">
        <v>2025</v>
      </c>
      <c r="DB158" s="186">
        <v>2</v>
      </c>
      <c r="DC158" s="186" t="s">
        <v>4636</v>
      </c>
      <c r="DD158" s="186" t="s">
        <v>4630</v>
      </c>
      <c r="DE158" s="192">
        <v>44896</v>
      </c>
      <c r="DF158" s="193" t="s">
        <v>4637</v>
      </c>
      <c r="DG158" s="178">
        <v>401000</v>
      </c>
      <c r="DH158" s="196" t="s">
        <v>4629</v>
      </c>
      <c r="DI158" s="196" t="s">
        <v>2025</v>
      </c>
      <c r="DJ158" s="196">
        <v>2</v>
      </c>
      <c r="DK158" s="196" t="s">
        <v>4636</v>
      </c>
      <c r="DL158" s="196" t="s">
        <v>4630</v>
      </c>
      <c r="DM158" s="179">
        <v>44896</v>
      </c>
      <c r="DN158" s="194" t="s">
        <v>4638</v>
      </c>
      <c r="DO158" s="186">
        <v>535000</v>
      </c>
      <c r="DP158" s="194" t="s">
        <v>4629</v>
      </c>
      <c r="DQ158" s="194" t="s">
        <v>2025</v>
      </c>
      <c r="DR158" s="194">
        <v>2</v>
      </c>
      <c r="DS158" s="194" t="s">
        <v>4636</v>
      </c>
      <c r="DT158" s="194" t="s">
        <v>4630</v>
      </c>
      <c r="DU158" s="195">
        <v>44896</v>
      </c>
      <c r="DV158" s="193" t="s">
        <v>4639</v>
      </c>
      <c r="DW158" s="178">
        <v>274000</v>
      </c>
      <c r="DX158" s="196" t="s">
        <v>4629</v>
      </c>
      <c r="DY158" s="196" t="s">
        <v>2025</v>
      </c>
      <c r="DZ158" s="196">
        <v>2</v>
      </c>
      <c r="EA158" s="196" t="s">
        <v>4636</v>
      </c>
      <c r="EB158" s="196" t="s">
        <v>4630</v>
      </c>
      <c r="EC158" s="179">
        <v>44896</v>
      </c>
      <c r="ED158" s="194" t="s">
        <v>4640</v>
      </c>
      <c r="EE158" s="186">
        <v>35000</v>
      </c>
      <c r="EF158" s="194" t="s">
        <v>4629</v>
      </c>
      <c r="EG158" s="194" t="s">
        <v>2025</v>
      </c>
      <c r="EH158" s="194">
        <v>2</v>
      </c>
      <c r="EI158" s="194" t="s">
        <v>4636</v>
      </c>
      <c r="EJ158" s="194" t="s">
        <v>4630</v>
      </c>
      <c r="EK158" s="195">
        <v>44896</v>
      </c>
      <c r="EL158" s="193" t="s">
        <v>4641</v>
      </c>
      <c r="EM158" s="178">
        <v>0</v>
      </c>
      <c r="EN158" s="196" t="s">
        <v>4629</v>
      </c>
      <c r="EO158" s="196" t="s">
        <v>2025</v>
      </c>
      <c r="EP158" s="196">
        <v>2</v>
      </c>
      <c r="EQ158" s="196" t="s">
        <v>4636</v>
      </c>
      <c r="ER158" s="196" t="s">
        <v>4630</v>
      </c>
      <c r="ES158" s="179">
        <v>44896</v>
      </c>
      <c r="ET158" s="194" t="s">
        <v>2612</v>
      </c>
      <c r="EU158" s="194">
        <v>2465</v>
      </c>
      <c r="EV158" s="194" t="s">
        <v>2018</v>
      </c>
      <c r="EW158" s="194" t="s">
        <v>2025</v>
      </c>
      <c r="EX158" s="194">
        <v>2</v>
      </c>
      <c r="EY158" s="194" t="s">
        <v>2611</v>
      </c>
      <c r="EZ158" s="194" t="s">
        <v>2019</v>
      </c>
      <c r="FA158" s="195">
        <v>44831</v>
      </c>
      <c r="FB158" s="193" t="s">
        <v>2027</v>
      </c>
      <c r="FC158" s="196">
        <v>1</v>
      </c>
      <c r="FD158" s="196" t="s">
        <v>2014</v>
      </c>
      <c r="FE158" s="196" t="s">
        <v>2025</v>
      </c>
      <c r="FF158" s="196">
        <v>2</v>
      </c>
      <c r="FG158" s="196" t="s">
        <v>2026</v>
      </c>
      <c r="FH158" s="196" t="s">
        <v>2015</v>
      </c>
      <c r="FI158" s="179">
        <v>44769</v>
      </c>
      <c r="FJ158" s="193" t="s">
        <v>2028</v>
      </c>
      <c r="FK158" s="194" t="s">
        <v>14</v>
      </c>
      <c r="FL158" s="194" t="s">
        <v>828</v>
      </c>
      <c r="FM158" s="194" t="s">
        <v>14</v>
      </c>
      <c r="FN158" s="194" t="s">
        <v>14</v>
      </c>
      <c r="FO158" s="194" t="s">
        <v>828</v>
      </c>
      <c r="FP158" s="186" t="s">
        <v>828</v>
      </c>
      <c r="FQ158" s="187">
        <v>44769</v>
      </c>
      <c r="FR158" s="193" t="s">
        <v>2029</v>
      </c>
      <c r="FS158" s="196" t="s">
        <v>14</v>
      </c>
      <c r="FT158" s="196" t="s">
        <v>828</v>
      </c>
      <c r="FU158" s="196" t="s">
        <v>14</v>
      </c>
      <c r="FV158" s="196" t="s">
        <v>14</v>
      </c>
      <c r="FW158" s="196" t="s">
        <v>828</v>
      </c>
      <c r="FX158" s="196" t="s">
        <v>828</v>
      </c>
      <c r="FY158" s="179">
        <v>44769</v>
      </c>
      <c r="FZ158" s="194" t="s">
        <v>3605</v>
      </c>
      <c r="GA158" s="194">
        <v>2</v>
      </c>
      <c r="GB158" s="194" t="s">
        <v>2699</v>
      </c>
      <c r="GC158" s="194" t="s">
        <v>30</v>
      </c>
      <c r="GD158" s="194">
        <v>2</v>
      </c>
      <c r="GE158" s="194" t="s">
        <v>14</v>
      </c>
      <c r="GF158" s="194" t="s">
        <v>14</v>
      </c>
      <c r="GG158" s="195">
        <v>44864</v>
      </c>
      <c r="GH158" s="193" t="s">
        <v>3611</v>
      </c>
      <c r="GI158" s="196">
        <v>1</v>
      </c>
      <c r="GJ158" s="196" t="s">
        <v>2699</v>
      </c>
      <c r="GK158" s="196" t="s">
        <v>30</v>
      </c>
      <c r="GL158" s="196">
        <v>2</v>
      </c>
      <c r="GM158" s="196" t="s">
        <v>14</v>
      </c>
      <c r="GN158" s="196" t="s">
        <v>14</v>
      </c>
      <c r="GO158" s="179">
        <v>44864</v>
      </c>
      <c r="GP158" s="194" t="s">
        <v>3606</v>
      </c>
      <c r="GQ158" s="194">
        <v>1</v>
      </c>
      <c r="GR158" s="194" t="s">
        <v>2699</v>
      </c>
      <c r="GS158" s="194" t="s">
        <v>30</v>
      </c>
      <c r="GT158" s="194">
        <v>2</v>
      </c>
      <c r="GU158" s="194" t="s">
        <v>14</v>
      </c>
      <c r="GV158" s="194" t="s">
        <v>14</v>
      </c>
      <c r="GW158" s="195">
        <v>44864</v>
      </c>
      <c r="GX158" s="193" t="s">
        <v>3612</v>
      </c>
      <c r="GY158" s="196">
        <v>0</v>
      </c>
      <c r="GZ158" s="196" t="s">
        <v>2699</v>
      </c>
      <c r="HA158" s="196" t="s">
        <v>30</v>
      </c>
      <c r="HB158" s="196">
        <v>2</v>
      </c>
      <c r="HC158" s="196" t="s">
        <v>14</v>
      </c>
      <c r="HD158" s="196" t="s">
        <v>14</v>
      </c>
      <c r="HE158" s="179">
        <v>44864</v>
      </c>
      <c r="HF158" s="194" t="s">
        <v>3604</v>
      </c>
      <c r="HG158" s="194">
        <v>0</v>
      </c>
      <c r="HH158" s="194" t="s">
        <v>2699</v>
      </c>
      <c r="HI158" s="194" t="s">
        <v>30</v>
      </c>
      <c r="HJ158" s="194">
        <v>2</v>
      </c>
      <c r="HK158" s="194" t="s">
        <v>14</v>
      </c>
      <c r="HL158" s="194" t="s">
        <v>14</v>
      </c>
      <c r="HM158" s="195">
        <v>44864</v>
      </c>
      <c r="HN158" s="193" t="s">
        <v>3610</v>
      </c>
      <c r="HO158" s="196">
        <v>0</v>
      </c>
      <c r="HP158" s="196" t="s">
        <v>2699</v>
      </c>
      <c r="HQ158" s="196" t="s">
        <v>30</v>
      </c>
      <c r="HR158" s="196">
        <v>2</v>
      </c>
      <c r="HS158" s="196" t="s">
        <v>14</v>
      </c>
      <c r="HT158" s="196" t="s">
        <v>14</v>
      </c>
      <c r="HU158" s="179">
        <v>44864</v>
      </c>
      <c r="HV158" s="194" t="s">
        <v>3607</v>
      </c>
      <c r="HW158" s="194">
        <v>1</v>
      </c>
      <c r="HX158" s="194" t="s">
        <v>2699</v>
      </c>
      <c r="HY158" s="194" t="s">
        <v>30</v>
      </c>
      <c r="HZ158" s="194">
        <v>2</v>
      </c>
      <c r="IA158" s="194" t="s">
        <v>14</v>
      </c>
      <c r="IB158" s="194" t="s">
        <v>14</v>
      </c>
      <c r="IC158" s="195">
        <v>44864</v>
      </c>
      <c r="ID158" s="193" t="s">
        <v>3609</v>
      </c>
      <c r="IE158" s="196">
        <v>1</v>
      </c>
      <c r="IF158" s="196" t="s">
        <v>2699</v>
      </c>
      <c r="IG158" s="196" t="s">
        <v>30</v>
      </c>
      <c r="IH158" s="196">
        <v>2</v>
      </c>
      <c r="II158" s="196" t="s">
        <v>14</v>
      </c>
      <c r="IJ158" s="196" t="s">
        <v>14</v>
      </c>
      <c r="IK158" s="179">
        <v>44864</v>
      </c>
      <c r="IL158" s="194" t="s">
        <v>3608</v>
      </c>
      <c r="IM158" s="194">
        <v>2</v>
      </c>
      <c r="IN158" s="194" t="s">
        <v>2699</v>
      </c>
      <c r="IO158" s="194" t="s">
        <v>30</v>
      </c>
      <c r="IP158" s="194">
        <v>2</v>
      </c>
      <c r="IQ158" s="194" t="s">
        <v>14</v>
      </c>
      <c r="IR158" s="194" t="s">
        <v>14</v>
      </c>
      <c r="IS158" s="195">
        <v>44864</v>
      </c>
    </row>
    <row r="159" spans="1:253" x14ac:dyDescent="0.25">
      <c r="A159" s="283" t="s">
        <v>577</v>
      </c>
      <c r="B159" s="283" t="s">
        <v>9289</v>
      </c>
      <c r="C159" s="283" t="s">
        <v>578</v>
      </c>
      <c r="D159" s="283" t="s">
        <v>579</v>
      </c>
      <c r="E159" s="283" t="s">
        <v>8984</v>
      </c>
      <c r="F159" s="283" t="s">
        <v>7252</v>
      </c>
      <c r="G159" s="177">
        <v>45210000</v>
      </c>
      <c r="H159" s="178" t="s">
        <v>7249</v>
      </c>
      <c r="I159" s="178" t="s">
        <v>74</v>
      </c>
      <c r="J159" s="178">
        <v>1</v>
      </c>
      <c r="K159" s="178" t="s">
        <v>7251</v>
      </c>
      <c r="L159" s="178" t="s">
        <v>7250</v>
      </c>
      <c r="M159" s="179">
        <v>44979</v>
      </c>
      <c r="N159" s="193" t="s">
        <v>2227</v>
      </c>
      <c r="O159" s="180">
        <v>603628</v>
      </c>
      <c r="P159" s="180" t="s">
        <v>1184</v>
      </c>
      <c r="Q159" s="180" t="s">
        <v>74</v>
      </c>
      <c r="R159" s="180">
        <v>1</v>
      </c>
      <c r="S159" s="180" t="s">
        <v>2226</v>
      </c>
      <c r="T159" s="180" t="s">
        <v>2225</v>
      </c>
      <c r="U159" s="181">
        <v>44773</v>
      </c>
      <c r="V159" s="193" t="s">
        <v>7254</v>
      </c>
      <c r="W159" s="178">
        <v>45210000</v>
      </c>
      <c r="X159" s="178" t="s">
        <v>7249</v>
      </c>
      <c r="Y159" s="178" t="s">
        <v>74</v>
      </c>
      <c r="Z159" s="178">
        <v>1</v>
      </c>
      <c r="AA159" s="178" t="s">
        <v>7253</v>
      </c>
      <c r="AB159" s="178" t="s">
        <v>7250</v>
      </c>
      <c r="AC159" s="179">
        <v>44979</v>
      </c>
      <c r="AD159" s="193" t="s">
        <v>7256</v>
      </c>
      <c r="AE159" s="186">
        <v>45210000</v>
      </c>
      <c r="AF159" s="186" t="s">
        <v>7249</v>
      </c>
      <c r="AG159" s="186" t="s">
        <v>2025</v>
      </c>
      <c r="AH159" s="186">
        <v>2</v>
      </c>
      <c r="AI159" s="186" t="s">
        <v>7255</v>
      </c>
      <c r="AJ159" s="186" t="s">
        <v>7250</v>
      </c>
      <c r="AK159" s="187">
        <v>44979</v>
      </c>
      <c r="AL159" s="193" t="s">
        <v>7260</v>
      </c>
      <c r="AM159" s="178">
        <v>13425000</v>
      </c>
      <c r="AN159" s="178" t="s">
        <v>7257</v>
      </c>
      <c r="AO159" s="178" t="s">
        <v>2025</v>
      </c>
      <c r="AP159" s="178">
        <v>2</v>
      </c>
      <c r="AQ159" s="178" t="s">
        <v>7259</v>
      </c>
      <c r="AR159" s="178" t="s">
        <v>7258</v>
      </c>
      <c r="AS159" s="179">
        <v>44979</v>
      </c>
      <c r="AT159" s="194" t="s">
        <v>958</v>
      </c>
      <c r="AU159" s="186" t="s">
        <v>14</v>
      </c>
      <c r="AV159" s="186" t="s">
        <v>14</v>
      </c>
      <c r="AW159" s="186" t="s">
        <v>14</v>
      </c>
      <c r="AX159" s="186" t="s">
        <v>14</v>
      </c>
      <c r="AY159" s="186" t="s">
        <v>14</v>
      </c>
      <c r="AZ159" s="186" t="s">
        <v>14</v>
      </c>
      <c r="BA159" s="187">
        <v>43859</v>
      </c>
      <c r="BB159" s="193" t="s">
        <v>1029</v>
      </c>
      <c r="BC159" s="178" t="s">
        <v>14</v>
      </c>
      <c r="BD159" s="178" t="s">
        <v>14</v>
      </c>
      <c r="BE159" s="178" t="s">
        <v>14</v>
      </c>
      <c r="BF159" s="178" t="s">
        <v>14</v>
      </c>
      <c r="BG159" s="178" t="s">
        <v>14</v>
      </c>
      <c r="BH159" s="178" t="s">
        <v>14</v>
      </c>
      <c r="BI159" s="179">
        <v>43920</v>
      </c>
      <c r="BJ159" s="194" t="s">
        <v>7264</v>
      </c>
      <c r="BK159" s="194">
        <v>7199</v>
      </c>
      <c r="BL159" s="194" t="s">
        <v>7261</v>
      </c>
      <c r="BM159" s="194" t="s">
        <v>2025</v>
      </c>
      <c r="BN159" s="194">
        <v>2</v>
      </c>
      <c r="BO159" s="194" t="s">
        <v>7263</v>
      </c>
      <c r="BP159" s="186" t="s">
        <v>7262</v>
      </c>
      <c r="BQ159" s="195">
        <v>44979</v>
      </c>
      <c r="BR159" s="193" t="s">
        <v>580</v>
      </c>
      <c r="BS159" s="196" t="s">
        <v>14</v>
      </c>
      <c r="BT159" s="196">
        <v>0</v>
      </c>
      <c r="BU159" s="196" t="s">
        <v>30</v>
      </c>
      <c r="BV159" s="196">
        <v>2</v>
      </c>
      <c r="BW159" s="196">
        <v>0</v>
      </c>
      <c r="BX159" s="196">
        <v>0</v>
      </c>
      <c r="BY159" s="179">
        <v>43511</v>
      </c>
      <c r="BZ159" s="194" t="s">
        <v>581</v>
      </c>
      <c r="CA159" s="194" t="s">
        <v>14</v>
      </c>
      <c r="CB159" s="194">
        <v>0</v>
      </c>
      <c r="CC159" s="194" t="s">
        <v>14</v>
      </c>
      <c r="CD159" s="194" t="s">
        <v>14</v>
      </c>
      <c r="CE159" s="194">
        <v>0</v>
      </c>
      <c r="CF159" s="194">
        <v>0</v>
      </c>
      <c r="CG159" s="195">
        <v>43511</v>
      </c>
      <c r="CH159" s="193" t="s">
        <v>10145</v>
      </c>
      <c r="CI159" s="194" t="e">
        <v>#N/A</v>
      </c>
      <c r="CJ159" s="194" t="e">
        <v>#N/A</v>
      </c>
      <c r="CK159" s="194" t="e">
        <v>#N/A</v>
      </c>
      <c r="CL159" s="194" t="e">
        <v>#N/A</v>
      </c>
      <c r="CM159" s="194" t="e">
        <v>#N/A</v>
      </c>
      <c r="CN159" s="194" t="e">
        <v>#N/A</v>
      </c>
      <c r="CO159" s="197" t="e">
        <v>#N/A</v>
      </c>
      <c r="CP159" s="194" t="s">
        <v>884</v>
      </c>
      <c r="CQ159" s="196" t="s">
        <v>14</v>
      </c>
      <c r="CR159" s="196" t="s">
        <v>14</v>
      </c>
      <c r="CS159" s="196" t="s">
        <v>14</v>
      </c>
      <c r="CT159" s="196" t="s">
        <v>14</v>
      </c>
      <c r="CU159" s="196" t="s">
        <v>14</v>
      </c>
      <c r="CV159" s="196" t="s">
        <v>14</v>
      </c>
      <c r="CW159" s="179">
        <v>43787</v>
      </c>
      <c r="CX159" s="194" t="s">
        <v>7266</v>
      </c>
      <c r="CY159" s="186">
        <v>17600000</v>
      </c>
      <c r="CZ159" s="186" t="s">
        <v>7272</v>
      </c>
      <c r="DA159" s="186" t="s">
        <v>2025</v>
      </c>
      <c r="DB159" s="186">
        <v>2</v>
      </c>
      <c r="DC159" s="186" t="s">
        <v>7274</v>
      </c>
      <c r="DD159" s="186" t="s">
        <v>7273</v>
      </c>
      <c r="DE159" s="192">
        <v>44979</v>
      </c>
      <c r="DF159" s="193" t="s">
        <v>7268</v>
      </c>
      <c r="DG159" s="178">
        <v>0</v>
      </c>
      <c r="DH159" s="196" t="s">
        <v>7249</v>
      </c>
      <c r="DI159" s="196" t="s">
        <v>2025</v>
      </c>
      <c r="DJ159" s="196">
        <v>2</v>
      </c>
      <c r="DK159" s="196" t="s">
        <v>7267</v>
      </c>
      <c r="DL159" s="196" t="s">
        <v>7250</v>
      </c>
      <c r="DM159" s="179">
        <v>44979</v>
      </c>
      <c r="DN159" s="194" t="s">
        <v>7271</v>
      </c>
      <c r="DO159" s="186">
        <v>27610000</v>
      </c>
      <c r="DP159" s="194" t="s">
        <v>7269</v>
      </c>
      <c r="DQ159" s="194" t="s">
        <v>2025</v>
      </c>
      <c r="DR159" s="194">
        <v>2</v>
      </c>
      <c r="DS159" s="194" t="s">
        <v>7270</v>
      </c>
      <c r="DT159" s="194" t="s">
        <v>7269</v>
      </c>
      <c r="DU159" s="195">
        <v>44979</v>
      </c>
      <c r="DV159" s="193" t="s">
        <v>7275</v>
      </c>
      <c r="DW159" s="178">
        <v>11060000</v>
      </c>
      <c r="DX159" s="196" t="s">
        <v>7272</v>
      </c>
      <c r="DY159" s="196" t="s">
        <v>2025</v>
      </c>
      <c r="DZ159" s="196">
        <v>2</v>
      </c>
      <c r="EA159" s="196" t="s">
        <v>7274</v>
      </c>
      <c r="EB159" s="196" t="s">
        <v>7273</v>
      </c>
      <c r="EC159" s="179">
        <v>44979</v>
      </c>
      <c r="ED159" s="194" t="s">
        <v>7279</v>
      </c>
      <c r="EE159" s="186">
        <v>6540000</v>
      </c>
      <c r="EF159" s="194" t="s">
        <v>7276</v>
      </c>
      <c r="EG159" s="194" t="s">
        <v>2025</v>
      </c>
      <c r="EH159" s="194">
        <v>2</v>
      </c>
      <c r="EI159" s="194" t="s">
        <v>7278</v>
      </c>
      <c r="EJ159" s="194" t="s">
        <v>7277</v>
      </c>
      <c r="EK159" s="195">
        <v>44979</v>
      </c>
      <c r="EL159" s="193" t="s">
        <v>7281</v>
      </c>
      <c r="EM159" s="178">
        <v>0</v>
      </c>
      <c r="EN159" s="196" t="s">
        <v>14</v>
      </c>
      <c r="EO159" s="196" t="s">
        <v>2025</v>
      </c>
      <c r="EP159" s="196">
        <v>2</v>
      </c>
      <c r="EQ159" s="196" t="s">
        <v>7280</v>
      </c>
      <c r="ER159" s="196" t="s">
        <v>14</v>
      </c>
      <c r="ES159" s="179">
        <v>44979</v>
      </c>
      <c r="ET159" s="194" t="s">
        <v>7265</v>
      </c>
      <c r="EU159" s="194">
        <v>7199</v>
      </c>
      <c r="EV159" s="194" t="s">
        <v>7261</v>
      </c>
      <c r="EW159" s="194" t="s">
        <v>2025</v>
      </c>
      <c r="EX159" s="194">
        <v>2</v>
      </c>
      <c r="EY159" s="194" t="s">
        <v>7263</v>
      </c>
      <c r="EZ159" s="194" t="s">
        <v>7262</v>
      </c>
      <c r="FA159" s="195">
        <v>44979</v>
      </c>
      <c r="FB159" s="193" t="s">
        <v>2231</v>
      </c>
      <c r="FC159" s="196">
        <v>2</v>
      </c>
      <c r="FD159" s="196" t="s">
        <v>2228</v>
      </c>
      <c r="FE159" s="196" t="s">
        <v>74</v>
      </c>
      <c r="FF159" s="196">
        <v>1</v>
      </c>
      <c r="FG159" s="196" t="s">
        <v>2230</v>
      </c>
      <c r="FH159" s="196" t="s">
        <v>2229</v>
      </c>
      <c r="FI159" s="179">
        <v>44773</v>
      </c>
      <c r="FJ159" s="193" t="s">
        <v>1030</v>
      </c>
      <c r="FK159" s="194" t="s">
        <v>14</v>
      </c>
      <c r="FL159" s="194" t="s">
        <v>14</v>
      </c>
      <c r="FM159" s="194" t="s">
        <v>14</v>
      </c>
      <c r="FN159" s="194" t="s">
        <v>14</v>
      </c>
      <c r="FO159" s="194" t="s">
        <v>14</v>
      </c>
      <c r="FP159" s="186" t="s">
        <v>14</v>
      </c>
      <c r="FQ159" s="187">
        <v>43920</v>
      </c>
      <c r="FR159" s="193" t="s">
        <v>582</v>
      </c>
      <c r="FS159" s="196" t="s">
        <v>14</v>
      </c>
      <c r="FT159" s="196">
        <v>0</v>
      </c>
      <c r="FU159" s="196" t="s">
        <v>30</v>
      </c>
      <c r="FV159" s="196">
        <v>2</v>
      </c>
      <c r="FW159" s="196">
        <v>0</v>
      </c>
      <c r="FX159" s="196">
        <v>0</v>
      </c>
      <c r="FY159" s="179">
        <v>43511</v>
      </c>
      <c r="FZ159" s="194" t="s">
        <v>2944</v>
      </c>
      <c r="GA159" s="194">
        <v>1</v>
      </c>
      <c r="GB159" s="194" t="s">
        <v>2699</v>
      </c>
      <c r="GC159" s="194" t="s">
        <v>30</v>
      </c>
      <c r="GD159" s="194">
        <v>2</v>
      </c>
      <c r="GE159" s="194" t="s">
        <v>14</v>
      </c>
      <c r="GF159" s="194" t="s">
        <v>14</v>
      </c>
      <c r="GG159" s="195">
        <v>44861</v>
      </c>
      <c r="GH159" s="193" t="s">
        <v>2950</v>
      </c>
      <c r="GI159" s="196">
        <v>3</v>
      </c>
      <c r="GJ159" s="196" t="s">
        <v>2699</v>
      </c>
      <c r="GK159" s="196" t="s">
        <v>30</v>
      </c>
      <c r="GL159" s="196">
        <v>2</v>
      </c>
      <c r="GM159" s="196" t="s">
        <v>14</v>
      </c>
      <c r="GN159" s="196" t="s">
        <v>14</v>
      </c>
      <c r="GO159" s="179">
        <v>44861</v>
      </c>
      <c r="GP159" s="194" t="s">
        <v>2945</v>
      </c>
      <c r="GQ159" s="194">
        <v>2</v>
      </c>
      <c r="GR159" s="194" t="s">
        <v>2699</v>
      </c>
      <c r="GS159" s="194" t="s">
        <v>30</v>
      </c>
      <c r="GT159" s="194">
        <v>2</v>
      </c>
      <c r="GU159" s="194" t="s">
        <v>14</v>
      </c>
      <c r="GV159" s="194" t="s">
        <v>14</v>
      </c>
      <c r="GW159" s="195">
        <v>44861</v>
      </c>
      <c r="GX159" s="193" t="s">
        <v>2951</v>
      </c>
      <c r="GY159" s="196">
        <v>3</v>
      </c>
      <c r="GZ159" s="196" t="s">
        <v>2699</v>
      </c>
      <c r="HA159" s="196" t="s">
        <v>30</v>
      </c>
      <c r="HB159" s="196">
        <v>2</v>
      </c>
      <c r="HC159" s="196" t="s">
        <v>14</v>
      </c>
      <c r="HD159" s="196" t="s">
        <v>14</v>
      </c>
      <c r="HE159" s="179">
        <v>44861</v>
      </c>
      <c r="HF159" s="194" t="s">
        <v>2907</v>
      </c>
      <c r="HG159" s="194">
        <v>0</v>
      </c>
      <c r="HH159" s="194" t="s">
        <v>2699</v>
      </c>
      <c r="HI159" s="194" t="s">
        <v>30</v>
      </c>
      <c r="HJ159" s="194">
        <v>2</v>
      </c>
      <c r="HK159" s="194" t="s">
        <v>14</v>
      </c>
      <c r="HL159" s="194" t="s">
        <v>14</v>
      </c>
      <c r="HM159" s="195">
        <v>44860</v>
      </c>
      <c r="HN159" s="193" t="s">
        <v>2949</v>
      </c>
      <c r="HO159" s="196">
        <v>2</v>
      </c>
      <c r="HP159" s="196" t="s">
        <v>2699</v>
      </c>
      <c r="HQ159" s="196" t="s">
        <v>30</v>
      </c>
      <c r="HR159" s="196">
        <v>2</v>
      </c>
      <c r="HS159" s="196" t="s">
        <v>14</v>
      </c>
      <c r="HT159" s="196" t="s">
        <v>14</v>
      </c>
      <c r="HU159" s="179">
        <v>44861</v>
      </c>
      <c r="HV159" s="194" t="s">
        <v>2946</v>
      </c>
      <c r="HW159" s="194">
        <v>3</v>
      </c>
      <c r="HX159" s="194" t="s">
        <v>2699</v>
      </c>
      <c r="HY159" s="194" t="s">
        <v>30</v>
      </c>
      <c r="HZ159" s="194">
        <v>2</v>
      </c>
      <c r="IA159" s="194" t="s">
        <v>14</v>
      </c>
      <c r="IB159" s="194" t="s">
        <v>14</v>
      </c>
      <c r="IC159" s="195">
        <v>44861</v>
      </c>
      <c r="ID159" s="193" t="s">
        <v>2948</v>
      </c>
      <c r="IE159" s="196">
        <v>3</v>
      </c>
      <c r="IF159" s="196" t="s">
        <v>2699</v>
      </c>
      <c r="IG159" s="196" t="s">
        <v>30</v>
      </c>
      <c r="IH159" s="196">
        <v>2</v>
      </c>
      <c r="II159" s="196" t="s">
        <v>14</v>
      </c>
      <c r="IJ159" s="196" t="s">
        <v>14</v>
      </c>
      <c r="IK159" s="179">
        <v>44861</v>
      </c>
      <c r="IL159" s="194" t="s">
        <v>2947</v>
      </c>
      <c r="IM159" s="194">
        <v>3</v>
      </c>
      <c r="IN159" s="194" t="s">
        <v>2699</v>
      </c>
      <c r="IO159" s="194" t="s">
        <v>30</v>
      </c>
      <c r="IP159" s="194">
        <v>2</v>
      </c>
      <c r="IQ159" s="194" t="s">
        <v>14</v>
      </c>
      <c r="IR159" s="194" t="s">
        <v>14</v>
      </c>
      <c r="IS159" s="195">
        <v>44861</v>
      </c>
    </row>
    <row r="160" spans="1:253" x14ac:dyDescent="0.25">
      <c r="A160" s="283" t="s">
        <v>3520</v>
      </c>
      <c r="B160" s="283" t="s">
        <v>9797</v>
      </c>
      <c r="C160" s="283" t="s">
        <v>3521</v>
      </c>
      <c r="D160" s="283" t="s">
        <v>3522</v>
      </c>
      <c r="E160" s="283" t="s">
        <v>8993</v>
      </c>
      <c r="F160" s="283" t="s">
        <v>5622</v>
      </c>
      <c r="G160" s="177">
        <v>28400000</v>
      </c>
      <c r="H160" s="178" t="s">
        <v>4803</v>
      </c>
      <c r="I160" s="178" t="s">
        <v>2025</v>
      </c>
      <c r="J160" s="178">
        <v>2</v>
      </c>
      <c r="K160" s="178" t="s">
        <v>5621</v>
      </c>
      <c r="L160" s="178" t="s">
        <v>5620</v>
      </c>
      <c r="M160" s="179">
        <v>44957</v>
      </c>
      <c r="N160" s="193" t="s">
        <v>5625</v>
      </c>
      <c r="O160" s="180">
        <v>882050</v>
      </c>
      <c r="P160" s="180" t="s">
        <v>5453</v>
      </c>
      <c r="Q160" s="180" t="s">
        <v>74</v>
      </c>
      <c r="R160" s="180">
        <v>1</v>
      </c>
      <c r="S160" s="180" t="s">
        <v>5624</v>
      </c>
      <c r="T160" s="180" t="s">
        <v>5623</v>
      </c>
      <c r="U160" s="181">
        <v>44957</v>
      </c>
      <c r="V160" s="193" t="s">
        <v>5627</v>
      </c>
      <c r="W160" s="178">
        <v>28400000</v>
      </c>
      <c r="X160" s="178" t="s">
        <v>4803</v>
      </c>
      <c r="Y160" s="178" t="s">
        <v>2025</v>
      </c>
      <c r="Z160" s="178">
        <v>2</v>
      </c>
      <c r="AA160" s="178" t="s">
        <v>5626</v>
      </c>
      <c r="AB160" s="178" t="s">
        <v>5620</v>
      </c>
      <c r="AC160" s="179">
        <v>44957</v>
      </c>
      <c r="AD160" s="193" t="s">
        <v>5631</v>
      </c>
      <c r="AE160" s="186">
        <v>18739000</v>
      </c>
      <c r="AF160" s="186" t="s">
        <v>5628</v>
      </c>
      <c r="AG160" s="186" t="s">
        <v>19</v>
      </c>
      <c r="AH160" s="186">
        <v>3</v>
      </c>
      <c r="AI160" s="186" t="s">
        <v>5630</v>
      </c>
      <c r="AJ160" s="186" t="s">
        <v>5629</v>
      </c>
      <c r="AK160" s="187">
        <v>44957</v>
      </c>
      <c r="AL160" s="193" t="s">
        <v>5634</v>
      </c>
      <c r="AM160" s="178">
        <v>5600000</v>
      </c>
      <c r="AN160" s="178" t="s">
        <v>4934</v>
      </c>
      <c r="AO160" s="178" t="s">
        <v>2025</v>
      </c>
      <c r="AP160" s="178">
        <v>2</v>
      </c>
      <c r="AQ160" s="178" t="s">
        <v>5633</v>
      </c>
      <c r="AR160" s="178" t="s">
        <v>5632</v>
      </c>
      <c r="AS160" s="179">
        <v>44957</v>
      </c>
      <c r="AT160" s="194" t="s">
        <v>5635</v>
      </c>
      <c r="AU160" s="186" t="s">
        <v>14</v>
      </c>
      <c r="AV160" s="186" t="s">
        <v>14</v>
      </c>
      <c r="AW160" s="186" t="s">
        <v>14</v>
      </c>
      <c r="AX160" s="186" t="s">
        <v>14</v>
      </c>
      <c r="AY160" s="186" t="s">
        <v>259</v>
      </c>
      <c r="AZ160" s="186" t="s">
        <v>14</v>
      </c>
      <c r="BA160" s="187">
        <v>44957</v>
      </c>
      <c r="BB160" s="193" t="s">
        <v>5655</v>
      </c>
      <c r="BC160" s="178" t="s">
        <v>14</v>
      </c>
      <c r="BD160" s="178" t="s">
        <v>14</v>
      </c>
      <c r="BE160" s="178" t="s">
        <v>14</v>
      </c>
      <c r="BF160" s="178" t="s">
        <v>14</v>
      </c>
      <c r="BG160" s="178" t="s">
        <v>259</v>
      </c>
      <c r="BH160" s="178" t="s">
        <v>14</v>
      </c>
      <c r="BI160" s="179">
        <v>44957</v>
      </c>
      <c r="BJ160" s="194" t="s">
        <v>5637</v>
      </c>
      <c r="BK160" s="194">
        <v>320</v>
      </c>
      <c r="BL160" s="194" t="s">
        <v>691</v>
      </c>
      <c r="BM160" s="194" t="s">
        <v>74</v>
      </c>
      <c r="BN160" s="194">
        <v>1</v>
      </c>
      <c r="BO160" s="194" t="s">
        <v>5636</v>
      </c>
      <c r="BP160" s="186" t="s">
        <v>1485</v>
      </c>
      <c r="BQ160" s="195">
        <v>44957</v>
      </c>
      <c r="BR160" s="193" t="s">
        <v>5656</v>
      </c>
      <c r="BS160" s="196" t="s">
        <v>14</v>
      </c>
      <c r="BT160" s="196" t="s">
        <v>14</v>
      </c>
      <c r="BU160" s="196" t="s">
        <v>14</v>
      </c>
      <c r="BV160" s="196" t="s">
        <v>14</v>
      </c>
      <c r="BW160" s="196" t="s">
        <v>259</v>
      </c>
      <c r="BX160" s="196" t="s">
        <v>14</v>
      </c>
      <c r="BY160" s="179">
        <v>44957</v>
      </c>
      <c r="BZ160" s="194" t="s">
        <v>5657</v>
      </c>
      <c r="CA160" s="194" t="s">
        <v>14</v>
      </c>
      <c r="CB160" s="194" t="s">
        <v>14</v>
      </c>
      <c r="CC160" s="194" t="s">
        <v>14</v>
      </c>
      <c r="CD160" s="194" t="s">
        <v>14</v>
      </c>
      <c r="CE160" s="194" t="s">
        <v>259</v>
      </c>
      <c r="CF160" s="194" t="s">
        <v>14</v>
      </c>
      <c r="CG160" s="195">
        <v>44957</v>
      </c>
      <c r="CH160" s="193" t="s">
        <v>10146</v>
      </c>
      <c r="CI160" s="194" t="e">
        <v>#N/A</v>
      </c>
      <c r="CJ160" s="194" t="e">
        <v>#N/A</v>
      </c>
      <c r="CK160" s="194" t="e">
        <v>#N/A</v>
      </c>
      <c r="CL160" s="194" t="e">
        <v>#N/A</v>
      </c>
      <c r="CM160" s="194" t="e">
        <v>#N/A</v>
      </c>
      <c r="CN160" s="194" t="e">
        <v>#N/A</v>
      </c>
      <c r="CO160" s="197" t="e">
        <v>#N/A</v>
      </c>
      <c r="CP160" s="194" t="s">
        <v>5658</v>
      </c>
      <c r="CQ160" s="196" t="s">
        <v>14</v>
      </c>
      <c r="CR160" s="196" t="s">
        <v>14</v>
      </c>
      <c r="CS160" s="196" t="s">
        <v>14</v>
      </c>
      <c r="CT160" s="196" t="s">
        <v>14</v>
      </c>
      <c r="CU160" s="196" t="s">
        <v>259</v>
      </c>
      <c r="CV160" s="196" t="s">
        <v>14</v>
      </c>
      <c r="CW160" s="179">
        <v>44957</v>
      </c>
      <c r="CX160" s="194" t="s">
        <v>5641</v>
      </c>
      <c r="CY160" s="186">
        <v>18517000</v>
      </c>
      <c r="CZ160" s="186" t="s">
        <v>5642</v>
      </c>
      <c r="DA160" s="186" t="s">
        <v>19</v>
      </c>
      <c r="DB160" s="186">
        <v>3</v>
      </c>
      <c r="DC160" s="186" t="s">
        <v>5640</v>
      </c>
      <c r="DD160" s="186" t="s">
        <v>5639</v>
      </c>
      <c r="DE160" s="192">
        <v>44957</v>
      </c>
      <c r="DF160" s="193" t="s">
        <v>5645</v>
      </c>
      <c r="DG160" s="178">
        <v>9661000</v>
      </c>
      <c r="DH160" s="196" t="s">
        <v>5642</v>
      </c>
      <c r="DI160" s="196" t="s">
        <v>19</v>
      </c>
      <c r="DJ160" s="196">
        <v>3</v>
      </c>
      <c r="DK160" s="196" t="s">
        <v>5644</v>
      </c>
      <c r="DL160" s="196" t="s">
        <v>5643</v>
      </c>
      <c r="DM160" s="179">
        <v>44957</v>
      </c>
      <c r="DN160" s="194" t="s">
        <v>5647</v>
      </c>
      <c r="DO160" s="186">
        <v>222000</v>
      </c>
      <c r="DP160" s="194" t="s">
        <v>5642</v>
      </c>
      <c r="DQ160" s="194" t="s">
        <v>19</v>
      </c>
      <c r="DR160" s="194">
        <v>3</v>
      </c>
      <c r="DS160" s="194" t="s">
        <v>5646</v>
      </c>
      <c r="DT160" s="194" t="s">
        <v>5643</v>
      </c>
      <c r="DU160" s="195">
        <v>44957</v>
      </c>
      <c r="DV160" s="193" t="s">
        <v>5648</v>
      </c>
      <c r="DW160" s="178">
        <v>18517000</v>
      </c>
      <c r="DX160" s="196" t="s">
        <v>5642</v>
      </c>
      <c r="DY160" s="196" t="s">
        <v>19</v>
      </c>
      <c r="DZ160" s="196">
        <v>3</v>
      </c>
      <c r="EA160" s="196" t="s">
        <v>5640</v>
      </c>
      <c r="EB160" s="196" t="s">
        <v>5639</v>
      </c>
      <c r="EC160" s="179">
        <v>44957</v>
      </c>
      <c r="ED160" s="194" t="s">
        <v>5649</v>
      </c>
      <c r="EE160" s="186">
        <v>0</v>
      </c>
      <c r="EF160" s="194" t="s">
        <v>1294</v>
      </c>
      <c r="EG160" s="194" t="s">
        <v>14</v>
      </c>
      <c r="EH160" s="194" t="s">
        <v>14</v>
      </c>
      <c r="EI160" s="194" t="s">
        <v>259</v>
      </c>
      <c r="EJ160" s="194" t="s">
        <v>14</v>
      </c>
      <c r="EK160" s="195">
        <v>44957</v>
      </c>
      <c r="EL160" s="193" t="s">
        <v>5650</v>
      </c>
      <c r="EM160" s="178">
        <v>0</v>
      </c>
      <c r="EN160" s="196" t="s">
        <v>1294</v>
      </c>
      <c r="EO160" s="196" t="s">
        <v>14</v>
      </c>
      <c r="EP160" s="196" t="s">
        <v>14</v>
      </c>
      <c r="EQ160" s="196" t="s">
        <v>259</v>
      </c>
      <c r="ER160" s="196" t="s">
        <v>14</v>
      </c>
      <c r="ES160" s="179">
        <v>44957</v>
      </c>
      <c r="ET160" s="194" t="s">
        <v>5638</v>
      </c>
      <c r="EU160" s="194">
        <v>320</v>
      </c>
      <c r="EV160" s="194" t="s">
        <v>691</v>
      </c>
      <c r="EW160" s="194" t="s">
        <v>74</v>
      </c>
      <c r="EX160" s="194">
        <v>1</v>
      </c>
      <c r="EY160" s="194" t="s">
        <v>5636</v>
      </c>
      <c r="EZ160" s="194" t="s">
        <v>1485</v>
      </c>
      <c r="FA160" s="195">
        <v>44957</v>
      </c>
      <c r="FB160" s="193" t="s">
        <v>5652</v>
      </c>
      <c r="FC160" s="196">
        <v>5</v>
      </c>
      <c r="FD160" s="196" t="s">
        <v>2361</v>
      </c>
      <c r="FE160" s="196" t="s">
        <v>74</v>
      </c>
      <c r="FF160" s="196">
        <v>1</v>
      </c>
      <c r="FG160" s="196" t="s">
        <v>5651</v>
      </c>
      <c r="FH160" s="196" t="s">
        <v>2362</v>
      </c>
      <c r="FI160" s="179">
        <v>44957</v>
      </c>
      <c r="FJ160" s="193" t="s">
        <v>4658</v>
      </c>
      <c r="FK160" s="194" t="s">
        <v>14</v>
      </c>
      <c r="FL160" s="194" t="s">
        <v>14</v>
      </c>
      <c r="FM160" s="194" t="s">
        <v>14</v>
      </c>
      <c r="FN160" s="194" t="s">
        <v>14</v>
      </c>
      <c r="FO160" s="194" t="s">
        <v>15</v>
      </c>
      <c r="FP160" s="186" t="s">
        <v>14</v>
      </c>
      <c r="FQ160" s="187">
        <v>44915</v>
      </c>
      <c r="FR160" s="193" t="s">
        <v>4659</v>
      </c>
      <c r="FS160" s="196" t="s">
        <v>14</v>
      </c>
      <c r="FT160" s="196" t="s">
        <v>14</v>
      </c>
      <c r="FU160" s="196" t="s">
        <v>14</v>
      </c>
      <c r="FV160" s="196" t="s">
        <v>14</v>
      </c>
      <c r="FW160" s="196" t="s">
        <v>15</v>
      </c>
      <c r="FX160" s="196" t="s">
        <v>14</v>
      </c>
      <c r="FY160" s="179">
        <v>44915</v>
      </c>
      <c r="FZ160" s="194" t="s">
        <v>3524</v>
      </c>
      <c r="GA160" s="194">
        <v>1</v>
      </c>
      <c r="GB160" s="194" t="s">
        <v>2699</v>
      </c>
      <c r="GC160" s="194" t="s">
        <v>30</v>
      </c>
      <c r="GD160" s="194">
        <v>2</v>
      </c>
      <c r="GE160" s="194" t="s">
        <v>14</v>
      </c>
      <c r="GF160" s="194" t="s">
        <v>14</v>
      </c>
      <c r="GG160" s="195">
        <v>44863</v>
      </c>
      <c r="GH160" s="193" t="s">
        <v>3530</v>
      </c>
      <c r="GI160" s="196">
        <v>2</v>
      </c>
      <c r="GJ160" s="196" t="s">
        <v>2699</v>
      </c>
      <c r="GK160" s="196" t="s">
        <v>30</v>
      </c>
      <c r="GL160" s="196">
        <v>2</v>
      </c>
      <c r="GM160" s="196" t="s">
        <v>14</v>
      </c>
      <c r="GN160" s="196" t="s">
        <v>14</v>
      </c>
      <c r="GO160" s="179">
        <v>44863</v>
      </c>
      <c r="GP160" s="194" t="s">
        <v>3525</v>
      </c>
      <c r="GQ160" s="194">
        <v>2</v>
      </c>
      <c r="GR160" s="194" t="s">
        <v>2699</v>
      </c>
      <c r="GS160" s="194" t="s">
        <v>30</v>
      </c>
      <c r="GT160" s="194">
        <v>2</v>
      </c>
      <c r="GU160" s="194" t="s">
        <v>14</v>
      </c>
      <c r="GV160" s="194" t="s">
        <v>14</v>
      </c>
      <c r="GW160" s="195">
        <v>44863</v>
      </c>
      <c r="GX160" s="193" t="s">
        <v>3531</v>
      </c>
      <c r="GY160" s="196">
        <v>0</v>
      </c>
      <c r="GZ160" s="196" t="s">
        <v>2699</v>
      </c>
      <c r="HA160" s="196" t="s">
        <v>30</v>
      </c>
      <c r="HB160" s="196">
        <v>2</v>
      </c>
      <c r="HC160" s="196" t="s">
        <v>14</v>
      </c>
      <c r="HD160" s="196" t="s">
        <v>14</v>
      </c>
      <c r="HE160" s="179">
        <v>44863</v>
      </c>
      <c r="HF160" s="194" t="s">
        <v>3523</v>
      </c>
      <c r="HG160" s="194">
        <v>1</v>
      </c>
      <c r="HH160" s="194" t="s">
        <v>2699</v>
      </c>
      <c r="HI160" s="194" t="s">
        <v>30</v>
      </c>
      <c r="HJ160" s="194">
        <v>2</v>
      </c>
      <c r="HK160" s="194" t="s">
        <v>14</v>
      </c>
      <c r="HL160" s="194" t="s">
        <v>14</v>
      </c>
      <c r="HM160" s="195">
        <v>44863</v>
      </c>
      <c r="HN160" s="193" t="s">
        <v>3529</v>
      </c>
      <c r="HO160" s="196">
        <v>3</v>
      </c>
      <c r="HP160" s="196" t="s">
        <v>2699</v>
      </c>
      <c r="HQ160" s="196" t="s">
        <v>30</v>
      </c>
      <c r="HR160" s="196">
        <v>2</v>
      </c>
      <c r="HS160" s="196" t="s">
        <v>14</v>
      </c>
      <c r="HT160" s="196" t="s">
        <v>14</v>
      </c>
      <c r="HU160" s="179">
        <v>44863</v>
      </c>
      <c r="HV160" s="194" t="s">
        <v>3526</v>
      </c>
      <c r="HW160" s="194">
        <v>1</v>
      </c>
      <c r="HX160" s="194" t="s">
        <v>2699</v>
      </c>
      <c r="HY160" s="194" t="s">
        <v>30</v>
      </c>
      <c r="HZ160" s="194">
        <v>2</v>
      </c>
      <c r="IA160" s="194" t="s">
        <v>14</v>
      </c>
      <c r="IB160" s="194" t="s">
        <v>14</v>
      </c>
      <c r="IC160" s="195">
        <v>44863</v>
      </c>
      <c r="ID160" s="193" t="s">
        <v>3528</v>
      </c>
      <c r="IE160" s="196">
        <v>0</v>
      </c>
      <c r="IF160" s="196" t="s">
        <v>2699</v>
      </c>
      <c r="IG160" s="196" t="s">
        <v>30</v>
      </c>
      <c r="IH160" s="196">
        <v>2</v>
      </c>
      <c r="II160" s="196" t="s">
        <v>14</v>
      </c>
      <c r="IJ160" s="196" t="s">
        <v>14</v>
      </c>
      <c r="IK160" s="179">
        <v>44863</v>
      </c>
      <c r="IL160" s="194" t="s">
        <v>3527</v>
      </c>
      <c r="IM160" s="194">
        <v>3</v>
      </c>
      <c r="IN160" s="194" t="s">
        <v>2699</v>
      </c>
      <c r="IO160" s="194" t="s">
        <v>30</v>
      </c>
      <c r="IP160" s="194">
        <v>2</v>
      </c>
      <c r="IQ160" s="194" t="s">
        <v>14</v>
      </c>
      <c r="IR160" s="194" t="s">
        <v>14</v>
      </c>
      <c r="IS160" s="195">
        <v>44863</v>
      </c>
    </row>
    <row r="161" spans="1:253" x14ac:dyDescent="0.25">
      <c r="A161" s="283" t="s">
        <v>52</v>
      </c>
      <c r="B161" s="283" t="s">
        <v>9302</v>
      </c>
      <c r="C161" s="283" t="s">
        <v>53</v>
      </c>
      <c r="D161" s="283" t="s">
        <v>54</v>
      </c>
      <c r="E161" s="283" t="s">
        <v>9000</v>
      </c>
      <c r="F161" s="283" t="s">
        <v>6456</v>
      </c>
      <c r="G161" s="177">
        <v>34000000</v>
      </c>
      <c r="H161" s="178" t="s">
        <v>6420</v>
      </c>
      <c r="I161" s="178" t="s">
        <v>2025</v>
      </c>
      <c r="J161" s="178">
        <v>2</v>
      </c>
      <c r="K161" s="178" t="s">
        <v>6455</v>
      </c>
      <c r="L161" s="178" t="s">
        <v>6421</v>
      </c>
      <c r="M161" s="179">
        <v>44978</v>
      </c>
      <c r="N161" s="193" t="s">
        <v>6460</v>
      </c>
      <c r="O161" s="180">
        <v>527970</v>
      </c>
      <c r="P161" s="180" t="s">
        <v>6457</v>
      </c>
      <c r="Q161" s="180" t="s">
        <v>74</v>
      </c>
      <c r="R161" s="180">
        <v>1</v>
      </c>
      <c r="S161" s="180" t="s">
        <v>6459</v>
      </c>
      <c r="T161" s="180" t="s">
        <v>6458</v>
      </c>
      <c r="U161" s="181">
        <v>44978</v>
      </c>
      <c r="V161" s="193" t="s">
        <v>6464</v>
      </c>
      <c r="W161" s="178">
        <v>32900000</v>
      </c>
      <c r="X161" s="178" t="s">
        <v>6461</v>
      </c>
      <c r="Y161" s="178" t="s">
        <v>74</v>
      </c>
      <c r="Z161" s="178">
        <v>1</v>
      </c>
      <c r="AA161" s="178" t="s">
        <v>6463</v>
      </c>
      <c r="AB161" s="178" t="s">
        <v>6462</v>
      </c>
      <c r="AC161" s="179">
        <v>44978</v>
      </c>
      <c r="AD161" s="193" t="s">
        <v>6466</v>
      </c>
      <c r="AE161" s="186">
        <v>27900000</v>
      </c>
      <c r="AF161" s="186" t="s">
        <v>6461</v>
      </c>
      <c r="AG161" s="186" t="s">
        <v>74</v>
      </c>
      <c r="AH161" s="186">
        <v>1</v>
      </c>
      <c r="AI161" s="186" t="s">
        <v>6465</v>
      </c>
      <c r="AJ161" s="186" t="s">
        <v>6462</v>
      </c>
      <c r="AK161" s="187">
        <v>44978</v>
      </c>
      <c r="AL161" s="193" t="s">
        <v>6470</v>
      </c>
      <c r="AM161" s="178">
        <v>4605000</v>
      </c>
      <c r="AN161" s="178" t="s">
        <v>6467</v>
      </c>
      <c r="AO161" s="178" t="s">
        <v>2025</v>
      </c>
      <c r="AP161" s="178">
        <v>2</v>
      </c>
      <c r="AQ161" s="178" t="s">
        <v>6469</v>
      </c>
      <c r="AR161" s="178" t="s">
        <v>6468</v>
      </c>
      <c r="AS161" s="179">
        <v>44978</v>
      </c>
      <c r="AT161" s="194" t="s">
        <v>1537</v>
      </c>
      <c r="AU161" s="186">
        <v>1037</v>
      </c>
      <c r="AV161" s="186" t="s">
        <v>1533</v>
      </c>
      <c r="AW161" s="186" t="s">
        <v>30</v>
      </c>
      <c r="AX161" s="186">
        <v>2</v>
      </c>
      <c r="AY161" s="186" t="s">
        <v>1535</v>
      </c>
      <c r="AZ161" s="186" t="s">
        <v>1534</v>
      </c>
      <c r="BA161" s="187">
        <v>44585</v>
      </c>
      <c r="BB161" s="193" t="s">
        <v>1532</v>
      </c>
      <c r="BC161" s="178">
        <v>35674</v>
      </c>
      <c r="BD161" s="178" t="s">
        <v>1528</v>
      </c>
      <c r="BE161" s="178" t="s">
        <v>30</v>
      </c>
      <c r="BF161" s="178">
        <v>2</v>
      </c>
      <c r="BG161" s="178" t="s">
        <v>1530</v>
      </c>
      <c r="BH161" s="178" t="s">
        <v>1529</v>
      </c>
      <c r="BI161" s="179">
        <v>44585</v>
      </c>
      <c r="BJ161" s="194" t="s">
        <v>6473</v>
      </c>
      <c r="BK161" s="194">
        <v>1925</v>
      </c>
      <c r="BL161" s="194" t="s">
        <v>6442</v>
      </c>
      <c r="BM161" s="194" t="s">
        <v>2025</v>
      </c>
      <c r="BN161" s="194">
        <v>2</v>
      </c>
      <c r="BO161" s="194" t="s">
        <v>6472</v>
      </c>
      <c r="BP161" s="186" t="s">
        <v>6471</v>
      </c>
      <c r="BQ161" s="195">
        <v>44978</v>
      </c>
      <c r="BR161" s="193" t="s">
        <v>55</v>
      </c>
      <c r="BS161" s="196" t="s">
        <v>14</v>
      </c>
      <c r="BT161" s="196">
        <v>0</v>
      </c>
      <c r="BU161" s="196" t="s">
        <v>14</v>
      </c>
      <c r="BV161" s="196" t="s">
        <v>14</v>
      </c>
      <c r="BW161" s="196">
        <v>0</v>
      </c>
      <c r="BX161" s="196">
        <v>0</v>
      </c>
      <c r="BY161" s="179">
        <v>43493</v>
      </c>
      <c r="BZ161" s="194" t="s">
        <v>56</v>
      </c>
      <c r="CA161" s="194" t="s">
        <v>14</v>
      </c>
      <c r="CB161" s="194">
        <v>0</v>
      </c>
      <c r="CC161" s="194" t="s">
        <v>14</v>
      </c>
      <c r="CD161" s="194" t="s">
        <v>14</v>
      </c>
      <c r="CE161" s="194">
        <v>0</v>
      </c>
      <c r="CF161" s="194">
        <v>0</v>
      </c>
      <c r="CG161" s="195">
        <v>43493</v>
      </c>
      <c r="CH161" s="193" t="s">
        <v>10147</v>
      </c>
      <c r="CI161" s="194" t="e">
        <v>#N/A</v>
      </c>
      <c r="CJ161" s="194" t="e">
        <v>#N/A</v>
      </c>
      <c r="CK161" s="194" t="e">
        <v>#N/A</v>
      </c>
      <c r="CL161" s="194" t="e">
        <v>#N/A</v>
      </c>
      <c r="CM161" s="194" t="e">
        <v>#N/A</v>
      </c>
      <c r="CN161" s="194" t="e">
        <v>#N/A</v>
      </c>
      <c r="CO161" s="197" t="e">
        <v>#N/A</v>
      </c>
      <c r="CP161" s="194" t="s">
        <v>57</v>
      </c>
      <c r="CQ161" s="196" t="s">
        <v>14</v>
      </c>
      <c r="CR161" s="196">
        <v>0</v>
      </c>
      <c r="CS161" s="196" t="s">
        <v>14</v>
      </c>
      <c r="CT161" s="196" t="s">
        <v>14</v>
      </c>
      <c r="CU161" s="196">
        <v>0</v>
      </c>
      <c r="CV161" s="196">
        <v>0</v>
      </c>
      <c r="CW161" s="179">
        <v>43493</v>
      </c>
      <c r="CX161" s="194" t="s">
        <v>6477</v>
      </c>
      <c r="CY161" s="186">
        <v>21600000</v>
      </c>
      <c r="CZ161" s="186" t="s">
        <v>6461</v>
      </c>
      <c r="DA161" s="186" t="s">
        <v>74</v>
      </c>
      <c r="DB161" s="186">
        <v>1</v>
      </c>
      <c r="DC161" s="186" t="s">
        <v>6481</v>
      </c>
      <c r="DD161" s="186" t="s">
        <v>6476</v>
      </c>
      <c r="DE161" s="192">
        <v>44978</v>
      </c>
      <c r="DF161" s="193" t="s">
        <v>6479</v>
      </c>
      <c r="DG161" s="178">
        <v>5000000</v>
      </c>
      <c r="DH161" s="196" t="s">
        <v>6461</v>
      </c>
      <c r="DI161" s="196" t="s">
        <v>74</v>
      </c>
      <c r="DJ161" s="196">
        <v>1</v>
      </c>
      <c r="DK161" s="196" t="s">
        <v>6478</v>
      </c>
      <c r="DL161" s="196" t="s">
        <v>6476</v>
      </c>
      <c r="DM161" s="179">
        <v>44978</v>
      </c>
      <c r="DN161" s="194" t="s">
        <v>6480</v>
      </c>
      <c r="DO161" s="186">
        <v>6300000</v>
      </c>
      <c r="DP161" s="194" t="s">
        <v>6461</v>
      </c>
      <c r="DQ161" s="194" t="s">
        <v>74</v>
      </c>
      <c r="DR161" s="194">
        <v>1</v>
      </c>
      <c r="DS161" s="194" t="s">
        <v>6478</v>
      </c>
      <c r="DT161" s="194" t="s">
        <v>6476</v>
      </c>
      <c r="DU161" s="195">
        <v>44978</v>
      </c>
      <c r="DV161" s="193" t="s">
        <v>6482</v>
      </c>
      <c r="DW161" s="178">
        <v>8200000</v>
      </c>
      <c r="DX161" s="196" t="s">
        <v>6461</v>
      </c>
      <c r="DY161" s="196" t="s">
        <v>74</v>
      </c>
      <c r="DZ161" s="196">
        <v>1</v>
      </c>
      <c r="EA161" s="196" t="s">
        <v>6481</v>
      </c>
      <c r="EB161" s="196" t="s">
        <v>6476</v>
      </c>
      <c r="EC161" s="179">
        <v>44978</v>
      </c>
      <c r="ED161" s="194" t="s">
        <v>6484</v>
      </c>
      <c r="EE161" s="186">
        <v>7300000</v>
      </c>
      <c r="EF161" s="194" t="s">
        <v>6461</v>
      </c>
      <c r="EG161" s="194" t="s">
        <v>74</v>
      </c>
      <c r="EH161" s="194">
        <v>1</v>
      </c>
      <c r="EI161" s="194" t="s">
        <v>6483</v>
      </c>
      <c r="EJ161" s="194" t="s">
        <v>6476</v>
      </c>
      <c r="EK161" s="195">
        <v>44978</v>
      </c>
      <c r="EL161" s="193" t="s">
        <v>6486</v>
      </c>
      <c r="EM161" s="178">
        <v>6100000</v>
      </c>
      <c r="EN161" s="196" t="s">
        <v>6461</v>
      </c>
      <c r="EO161" s="196" t="s">
        <v>74</v>
      </c>
      <c r="EP161" s="196">
        <v>1</v>
      </c>
      <c r="EQ161" s="196" t="s">
        <v>6485</v>
      </c>
      <c r="ER161" s="196" t="s">
        <v>6476</v>
      </c>
      <c r="ES161" s="179">
        <v>44978</v>
      </c>
      <c r="ET161" s="194" t="s">
        <v>6475</v>
      </c>
      <c r="EU161" s="194">
        <v>1925</v>
      </c>
      <c r="EV161" s="194" t="s">
        <v>6442</v>
      </c>
      <c r="EW161" s="194" t="s">
        <v>2025</v>
      </c>
      <c r="EX161" s="194">
        <v>2</v>
      </c>
      <c r="EY161" s="194" t="s">
        <v>6474</v>
      </c>
      <c r="EZ161" s="194" t="s">
        <v>6471</v>
      </c>
      <c r="FA161" s="195">
        <v>44978</v>
      </c>
      <c r="FB161" s="193" t="s">
        <v>2659</v>
      </c>
      <c r="FC161" s="196">
        <v>4</v>
      </c>
      <c r="FD161" s="196" t="s">
        <v>2654</v>
      </c>
      <c r="FE161" s="196" t="s">
        <v>2025</v>
      </c>
      <c r="FF161" s="196">
        <v>2</v>
      </c>
      <c r="FG161" s="196" t="s">
        <v>2658</v>
      </c>
      <c r="FH161" s="196" t="s">
        <v>2655</v>
      </c>
      <c r="FI161" s="179">
        <v>44833</v>
      </c>
      <c r="FJ161" s="193" t="s">
        <v>58</v>
      </c>
      <c r="FK161" s="194" t="s">
        <v>14</v>
      </c>
      <c r="FL161" s="194">
        <v>0</v>
      </c>
      <c r="FM161" s="194" t="s">
        <v>14</v>
      </c>
      <c r="FN161" s="194" t="s">
        <v>14</v>
      </c>
      <c r="FO161" s="194">
        <v>0</v>
      </c>
      <c r="FP161" s="186">
        <v>0</v>
      </c>
      <c r="FQ161" s="187">
        <v>43493</v>
      </c>
      <c r="FR161" s="193" t="s">
        <v>59</v>
      </c>
      <c r="FS161" s="196" t="s">
        <v>14</v>
      </c>
      <c r="FT161" s="196">
        <v>0</v>
      </c>
      <c r="FU161" s="196" t="s">
        <v>14</v>
      </c>
      <c r="FV161" s="196" t="s">
        <v>14</v>
      </c>
      <c r="FW161" s="196">
        <v>0</v>
      </c>
      <c r="FX161" s="196">
        <v>0</v>
      </c>
      <c r="FY161" s="179">
        <v>43493</v>
      </c>
      <c r="FZ161" s="194" t="s">
        <v>2909</v>
      </c>
      <c r="GA161" s="194">
        <v>3</v>
      </c>
      <c r="GB161" s="194" t="s">
        <v>2699</v>
      </c>
      <c r="GC161" s="194" t="s">
        <v>30</v>
      </c>
      <c r="GD161" s="194">
        <v>2</v>
      </c>
      <c r="GE161" s="194" t="s">
        <v>14</v>
      </c>
      <c r="GF161" s="194" t="s">
        <v>14</v>
      </c>
      <c r="GG161" s="195">
        <v>44860</v>
      </c>
      <c r="GH161" s="193" t="s">
        <v>2915</v>
      </c>
      <c r="GI161" s="196">
        <v>3</v>
      </c>
      <c r="GJ161" s="196" t="s">
        <v>2699</v>
      </c>
      <c r="GK161" s="196" t="s">
        <v>30</v>
      </c>
      <c r="GL161" s="196">
        <v>2</v>
      </c>
      <c r="GM161" s="196" t="s">
        <v>14</v>
      </c>
      <c r="GN161" s="196" t="s">
        <v>14</v>
      </c>
      <c r="GO161" s="179">
        <v>44860</v>
      </c>
      <c r="GP161" s="194" t="s">
        <v>2910</v>
      </c>
      <c r="GQ161" s="194">
        <v>3</v>
      </c>
      <c r="GR161" s="194" t="s">
        <v>2699</v>
      </c>
      <c r="GS161" s="194" t="s">
        <v>30</v>
      </c>
      <c r="GT161" s="194">
        <v>2</v>
      </c>
      <c r="GU161" s="194" t="s">
        <v>14</v>
      </c>
      <c r="GV161" s="194" t="s">
        <v>14</v>
      </c>
      <c r="GW161" s="195">
        <v>44860</v>
      </c>
      <c r="GX161" s="193" t="s">
        <v>2916</v>
      </c>
      <c r="GY161" s="196">
        <v>2</v>
      </c>
      <c r="GZ161" s="196" t="s">
        <v>2699</v>
      </c>
      <c r="HA161" s="196" t="s">
        <v>30</v>
      </c>
      <c r="HB161" s="196">
        <v>2</v>
      </c>
      <c r="HC161" s="196" t="s">
        <v>14</v>
      </c>
      <c r="HD161" s="196" t="s">
        <v>14</v>
      </c>
      <c r="HE161" s="179">
        <v>44860</v>
      </c>
      <c r="HF161" s="194" t="s">
        <v>2908</v>
      </c>
      <c r="HG161" s="194">
        <v>2</v>
      </c>
      <c r="HH161" s="194" t="s">
        <v>2699</v>
      </c>
      <c r="HI161" s="194" t="s">
        <v>30</v>
      </c>
      <c r="HJ161" s="194">
        <v>2</v>
      </c>
      <c r="HK161" s="194" t="s">
        <v>14</v>
      </c>
      <c r="HL161" s="194" t="s">
        <v>14</v>
      </c>
      <c r="HM161" s="195">
        <v>44860</v>
      </c>
      <c r="HN161" s="193" t="s">
        <v>2914</v>
      </c>
      <c r="HO161" s="196">
        <v>3</v>
      </c>
      <c r="HP161" s="196" t="s">
        <v>2699</v>
      </c>
      <c r="HQ161" s="196" t="s">
        <v>30</v>
      </c>
      <c r="HR161" s="196">
        <v>2</v>
      </c>
      <c r="HS161" s="196" t="s">
        <v>14</v>
      </c>
      <c r="HT161" s="196" t="s">
        <v>14</v>
      </c>
      <c r="HU161" s="179">
        <v>44860</v>
      </c>
      <c r="HV161" s="194" t="s">
        <v>2911</v>
      </c>
      <c r="HW161" s="194">
        <v>2</v>
      </c>
      <c r="HX161" s="194" t="s">
        <v>2699</v>
      </c>
      <c r="HY161" s="194" t="s">
        <v>30</v>
      </c>
      <c r="HZ161" s="194">
        <v>2</v>
      </c>
      <c r="IA161" s="194" t="s">
        <v>14</v>
      </c>
      <c r="IB161" s="194" t="s">
        <v>14</v>
      </c>
      <c r="IC161" s="195">
        <v>44860</v>
      </c>
      <c r="ID161" s="193" t="s">
        <v>2913</v>
      </c>
      <c r="IE161" s="196">
        <v>2</v>
      </c>
      <c r="IF161" s="196" t="s">
        <v>2699</v>
      </c>
      <c r="IG161" s="196" t="s">
        <v>30</v>
      </c>
      <c r="IH161" s="196">
        <v>2</v>
      </c>
      <c r="II161" s="196" t="s">
        <v>14</v>
      </c>
      <c r="IJ161" s="196" t="s">
        <v>14</v>
      </c>
      <c r="IK161" s="179">
        <v>44860</v>
      </c>
      <c r="IL161" s="194" t="s">
        <v>2912</v>
      </c>
      <c r="IM161" s="194">
        <v>3</v>
      </c>
      <c r="IN161" s="194" t="s">
        <v>2699</v>
      </c>
      <c r="IO161" s="194" t="s">
        <v>30</v>
      </c>
      <c r="IP161" s="194">
        <v>2</v>
      </c>
      <c r="IQ161" s="194" t="s">
        <v>14</v>
      </c>
      <c r="IR161" s="194" t="s">
        <v>14</v>
      </c>
      <c r="IS161" s="195">
        <v>44860</v>
      </c>
    </row>
    <row r="162" spans="1:253" x14ac:dyDescent="0.25">
      <c r="A162" s="283" t="s">
        <v>614</v>
      </c>
      <c r="B162" s="283" t="s">
        <v>9316</v>
      </c>
      <c r="C162" s="283" t="s">
        <v>615</v>
      </c>
      <c r="D162" s="283" t="s">
        <v>54</v>
      </c>
      <c r="E162" s="283" t="s">
        <v>9000</v>
      </c>
      <c r="F162" s="283" t="s">
        <v>6423</v>
      </c>
      <c r="G162" s="177">
        <v>34000000</v>
      </c>
      <c r="H162" s="178" t="s">
        <v>6420</v>
      </c>
      <c r="I162" s="178" t="s">
        <v>2025</v>
      </c>
      <c r="J162" s="178">
        <v>2</v>
      </c>
      <c r="K162" s="178" t="s">
        <v>6422</v>
      </c>
      <c r="L162" s="178" t="s">
        <v>6421</v>
      </c>
      <c r="M162" s="179">
        <v>44978</v>
      </c>
      <c r="N162" s="193" t="s">
        <v>6427</v>
      </c>
      <c r="O162" s="180">
        <v>46890</v>
      </c>
      <c r="P162" s="180" t="s">
        <v>6424</v>
      </c>
      <c r="Q162" s="180" t="s">
        <v>2025</v>
      </c>
      <c r="R162" s="180">
        <v>2</v>
      </c>
      <c r="S162" s="180" t="s">
        <v>6426</v>
      </c>
      <c r="T162" s="180" t="s">
        <v>6425</v>
      </c>
      <c r="U162" s="181">
        <v>44978</v>
      </c>
      <c r="V162" s="193" t="s">
        <v>6431</v>
      </c>
      <c r="W162" s="178">
        <v>4785000</v>
      </c>
      <c r="X162" s="178" t="s">
        <v>6428</v>
      </c>
      <c r="Y162" s="178" t="s">
        <v>2025</v>
      </c>
      <c r="Z162" s="178">
        <v>2</v>
      </c>
      <c r="AA162" s="178" t="s">
        <v>6430</v>
      </c>
      <c r="AB162" s="178" t="s">
        <v>6429</v>
      </c>
      <c r="AC162" s="179">
        <v>44978</v>
      </c>
      <c r="AD162" s="193" t="s">
        <v>6435</v>
      </c>
      <c r="AE162" s="186">
        <v>100000</v>
      </c>
      <c r="AF162" s="186" t="s">
        <v>6432</v>
      </c>
      <c r="AG162" s="186" t="s">
        <v>2025</v>
      </c>
      <c r="AH162" s="186">
        <v>2</v>
      </c>
      <c r="AI162" s="186" t="s">
        <v>6434</v>
      </c>
      <c r="AJ162" s="186" t="s">
        <v>6433</v>
      </c>
      <c r="AK162" s="187">
        <v>44978</v>
      </c>
      <c r="AL162" s="193" t="s">
        <v>6437</v>
      </c>
      <c r="AM162" s="178">
        <v>100000</v>
      </c>
      <c r="AN162" s="178" t="s">
        <v>6432</v>
      </c>
      <c r="AO162" s="178" t="s">
        <v>2025</v>
      </c>
      <c r="AP162" s="178">
        <v>2</v>
      </c>
      <c r="AQ162" s="178" t="s">
        <v>6436</v>
      </c>
      <c r="AR162" s="178" t="s">
        <v>6433</v>
      </c>
      <c r="AS162" s="179">
        <v>44978</v>
      </c>
      <c r="AT162" s="194" t="s">
        <v>1536</v>
      </c>
      <c r="AU162" s="186">
        <v>1037</v>
      </c>
      <c r="AV162" s="186" t="s">
        <v>1533</v>
      </c>
      <c r="AW162" s="186" t="s">
        <v>30</v>
      </c>
      <c r="AX162" s="186">
        <v>2</v>
      </c>
      <c r="AY162" s="186" t="s">
        <v>1535</v>
      </c>
      <c r="AZ162" s="186" t="s">
        <v>1534</v>
      </c>
      <c r="BA162" s="187">
        <v>44585</v>
      </c>
      <c r="BB162" s="193" t="s">
        <v>1531</v>
      </c>
      <c r="BC162" s="178">
        <v>35674</v>
      </c>
      <c r="BD162" s="178" t="s">
        <v>1528</v>
      </c>
      <c r="BE162" s="178" t="s">
        <v>30</v>
      </c>
      <c r="BF162" s="178">
        <v>2</v>
      </c>
      <c r="BG162" s="178" t="s">
        <v>1530</v>
      </c>
      <c r="BH162" s="178" t="s">
        <v>1529</v>
      </c>
      <c r="BI162" s="179">
        <v>44585</v>
      </c>
      <c r="BJ162" s="194" t="s">
        <v>6441</v>
      </c>
      <c r="BK162" s="194">
        <v>89</v>
      </c>
      <c r="BL162" s="194" t="s">
        <v>6438</v>
      </c>
      <c r="BM162" s="194" t="s">
        <v>2025</v>
      </c>
      <c r="BN162" s="194">
        <v>2</v>
      </c>
      <c r="BO162" s="194" t="s">
        <v>6440</v>
      </c>
      <c r="BP162" s="186" t="s">
        <v>6439</v>
      </c>
      <c r="BQ162" s="195">
        <v>44978</v>
      </c>
      <c r="BR162" s="193" t="s">
        <v>620</v>
      </c>
      <c r="BS162" s="196" t="s">
        <v>14</v>
      </c>
      <c r="BT162" s="196" t="s">
        <v>14</v>
      </c>
      <c r="BU162" s="196" t="s">
        <v>14</v>
      </c>
      <c r="BV162" s="196" t="s">
        <v>14</v>
      </c>
      <c r="BW162" s="196" t="s">
        <v>14</v>
      </c>
      <c r="BX162" s="196" t="s">
        <v>14</v>
      </c>
      <c r="BY162" s="179">
        <v>43532</v>
      </c>
      <c r="BZ162" s="194" t="s">
        <v>621</v>
      </c>
      <c r="CA162" s="194" t="s">
        <v>14</v>
      </c>
      <c r="CB162" s="194" t="s">
        <v>14</v>
      </c>
      <c r="CC162" s="194" t="s">
        <v>14</v>
      </c>
      <c r="CD162" s="194" t="s">
        <v>14</v>
      </c>
      <c r="CE162" s="194" t="s">
        <v>14</v>
      </c>
      <c r="CF162" s="194" t="s">
        <v>14</v>
      </c>
      <c r="CG162" s="195">
        <v>43532</v>
      </c>
      <c r="CH162" s="193" t="s">
        <v>10148</v>
      </c>
      <c r="CI162" s="194" t="e">
        <v>#N/A</v>
      </c>
      <c r="CJ162" s="194" t="e">
        <v>#N/A</v>
      </c>
      <c r="CK162" s="194" t="e">
        <v>#N/A</v>
      </c>
      <c r="CL162" s="194" t="e">
        <v>#N/A</v>
      </c>
      <c r="CM162" s="194" t="e">
        <v>#N/A</v>
      </c>
      <c r="CN162" s="194" t="e">
        <v>#N/A</v>
      </c>
      <c r="CO162" s="197" t="e">
        <v>#N/A</v>
      </c>
      <c r="CP162" s="194" t="s">
        <v>622</v>
      </c>
      <c r="CQ162" s="196" t="s">
        <v>14</v>
      </c>
      <c r="CR162" s="196" t="s">
        <v>14</v>
      </c>
      <c r="CS162" s="196" t="s">
        <v>14</v>
      </c>
      <c r="CT162" s="196" t="s">
        <v>14</v>
      </c>
      <c r="CU162" s="196" t="s">
        <v>14</v>
      </c>
      <c r="CV162" s="196" t="s">
        <v>14</v>
      </c>
      <c r="CW162" s="179">
        <v>43532</v>
      </c>
      <c r="CX162" s="194" t="s">
        <v>6449</v>
      </c>
      <c r="CY162" s="186">
        <v>100000</v>
      </c>
      <c r="CZ162" s="186" t="s">
        <v>6446</v>
      </c>
      <c r="DA162" s="186" t="s">
        <v>2025</v>
      </c>
      <c r="DB162" s="186">
        <v>2</v>
      </c>
      <c r="DC162" s="186" t="s">
        <v>6448</v>
      </c>
      <c r="DD162" s="186" t="s">
        <v>6447</v>
      </c>
      <c r="DE162" s="192">
        <v>44978</v>
      </c>
      <c r="DF162" s="193" t="s">
        <v>6450</v>
      </c>
      <c r="DG162" s="178">
        <v>4685000</v>
      </c>
      <c r="DH162" s="196" t="s">
        <v>6446</v>
      </c>
      <c r="DI162" s="196" t="s">
        <v>19</v>
      </c>
      <c r="DJ162" s="196">
        <v>3</v>
      </c>
      <c r="DK162" s="196" t="s">
        <v>6448</v>
      </c>
      <c r="DL162" s="196" t="s">
        <v>6447</v>
      </c>
      <c r="DM162" s="179">
        <v>44978</v>
      </c>
      <c r="DN162" s="194" t="s">
        <v>6451</v>
      </c>
      <c r="DO162" s="186">
        <v>0</v>
      </c>
      <c r="DP162" s="194" t="s">
        <v>6446</v>
      </c>
      <c r="DQ162" s="194" t="s">
        <v>2025</v>
      </c>
      <c r="DR162" s="194">
        <v>2</v>
      </c>
      <c r="DS162" s="194" t="s">
        <v>6448</v>
      </c>
      <c r="DT162" s="194" t="s">
        <v>6447</v>
      </c>
      <c r="DU162" s="195">
        <v>44978</v>
      </c>
      <c r="DV162" s="193" t="s">
        <v>6452</v>
      </c>
      <c r="DW162" s="178">
        <v>54000</v>
      </c>
      <c r="DX162" s="196" t="s">
        <v>6446</v>
      </c>
      <c r="DY162" s="196" t="s">
        <v>2025</v>
      </c>
      <c r="DZ162" s="196">
        <v>2</v>
      </c>
      <c r="EA162" s="196" t="s">
        <v>6448</v>
      </c>
      <c r="EB162" s="196" t="s">
        <v>6447</v>
      </c>
      <c r="EC162" s="179">
        <v>44978</v>
      </c>
      <c r="ED162" s="194" t="s">
        <v>6453</v>
      </c>
      <c r="EE162" s="186">
        <v>36000</v>
      </c>
      <c r="EF162" s="194" t="s">
        <v>6446</v>
      </c>
      <c r="EG162" s="194" t="s">
        <v>2025</v>
      </c>
      <c r="EH162" s="194">
        <v>2</v>
      </c>
      <c r="EI162" s="194" t="s">
        <v>6448</v>
      </c>
      <c r="EJ162" s="194" t="s">
        <v>6447</v>
      </c>
      <c r="EK162" s="195">
        <v>44978</v>
      </c>
      <c r="EL162" s="193" t="s">
        <v>6454</v>
      </c>
      <c r="EM162" s="178">
        <v>10000</v>
      </c>
      <c r="EN162" s="196" t="s">
        <v>6446</v>
      </c>
      <c r="EO162" s="196" t="s">
        <v>2025</v>
      </c>
      <c r="EP162" s="196">
        <v>2</v>
      </c>
      <c r="EQ162" s="196" t="s">
        <v>6448</v>
      </c>
      <c r="ER162" s="196" t="s">
        <v>6447</v>
      </c>
      <c r="ES162" s="179">
        <v>44978</v>
      </c>
      <c r="ET162" s="194" t="s">
        <v>6445</v>
      </c>
      <c r="EU162" s="194">
        <v>1925</v>
      </c>
      <c r="EV162" s="194" t="s">
        <v>6442</v>
      </c>
      <c r="EW162" s="194" t="s">
        <v>2025</v>
      </c>
      <c r="EX162" s="194">
        <v>2</v>
      </c>
      <c r="EY162" s="194" t="s">
        <v>6444</v>
      </c>
      <c r="EZ162" s="194" t="s">
        <v>6443</v>
      </c>
      <c r="FA162" s="195">
        <v>44978</v>
      </c>
      <c r="FB162" s="193" t="s">
        <v>2657</v>
      </c>
      <c r="FC162" s="196">
        <v>2</v>
      </c>
      <c r="FD162" s="196" t="s">
        <v>2654</v>
      </c>
      <c r="FE162" s="196" t="s">
        <v>2025</v>
      </c>
      <c r="FF162" s="196">
        <v>2</v>
      </c>
      <c r="FG162" s="196" t="s">
        <v>2656</v>
      </c>
      <c r="FH162" s="196" t="s">
        <v>2655</v>
      </c>
      <c r="FI162" s="179">
        <v>44833</v>
      </c>
      <c r="FJ162" s="193" t="s">
        <v>616</v>
      </c>
      <c r="FK162" s="194" t="s">
        <v>14</v>
      </c>
      <c r="FL162" s="194">
        <v>0</v>
      </c>
      <c r="FM162" s="194" t="s">
        <v>14</v>
      </c>
      <c r="FN162" s="194" t="s">
        <v>14</v>
      </c>
      <c r="FO162" s="194">
        <v>0</v>
      </c>
      <c r="FP162" s="186">
        <v>0</v>
      </c>
      <c r="FQ162" s="187">
        <v>43523</v>
      </c>
      <c r="FR162" s="193" t="s">
        <v>617</v>
      </c>
      <c r="FS162" s="196" t="s">
        <v>14</v>
      </c>
      <c r="FT162" s="196">
        <v>0</v>
      </c>
      <c r="FU162" s="196" t="s">
        <v>14</v>
      </c>
      <c r="FV162" s="196" t="s">
        <v>14</v>
      </c>
      <c r="FW162" s="196">
        <v>0</v>
      </c>
      <c r="FX162" s="196">
        <v>0</v>
      </c>
      <c r="FY162" s="179">
        <v>43523</v>
      </c>
      <c r="FZ162" s="194" t="s">
        <v>2918</v>
      </c>
      <c r="GA162" s="194">
        <v>3</v>
      </c>
      <c r="GB162" s="194" t="s">
        <v>2699</v>
      </c>
      <c r="GC162" s="194" t="s">
        <v>30</v>
      </c>
      <c r="GD162" s="194">
        <v>2</v>
      </c>
      <c r="GE162" s="194" t="s">
        <v>14</v>
      </c>
      <c r="GF162" s="194" t="s">
        <v>14</v>
      </c>
      <c r="GG162" s="195">
        <v>44860</v>
      </c>
      <c r="GH162" s="193" t="s">
        <v>2924</v>
      </c>
      <c r="GI162" s="196">
        <v>3</v>
      </c>
      <c r="GJ162" s="196" t="s">
        <v>2699</v>
      </c>
      <c r="GK162" s="196" t="s">
        <v>30</v>
      </c>
      <c r="GL162" s="196">
        <v>2</v>
      </c>
      <c r="GM162" s="196" t="s">
        <v>14</v>
      </c>
      <c r="GN162" s="196" t="s">
        <v>14</v>
      </c>
      <c r="GO162" s="179">
        <v>44860</v>
      </c>
      <c r="GP162" s="194" t="s">
        <v>2919</v>
      </c>
      <c r="GQ162" s="194">
        <v>3</v>
      </c>
      <c r="GR162" s="194" t="s">
        <v>2699</v>
      </c>
      <c r="GS162" s="194" t="s">
        <v>30</v>
      </c>
      <c r="GT162" s="194">
        <v>2</v>
      </c>
      <c r="GU162" s="194" t="s">
        <v>14</v>
      </c>
      <c r="GV162" s="194" t="s">
        <v>14</v>
      </c>
      <c r="GW162" s="195">
        <v>44860</v>
      </c>
      <c r="GX162" s="193" t="s">
        <v>2925</v>
      </c>
      <c r="GY162" s="196">
        <v>2</v>
      </c>
      <c r="GZ162" s="196" t="s">
        <v>2699</v>
      </c>
      <c r="HA162" s="196" t="s">
        <v>30</v>
      </c>
      <c r="HB162" s="196">
        <v>2</v>
      </c>
      <c r="HC162" s="196" t="s">
        <v>14</v>
      </c>
      <c r="HD162" s="196" t="s">
        <v>14</v>
      </c>
      <c r="HE162" s="179">
        <v>44860</v>
      </c>
      <c r="HF162" s="194" t="s">
        <v>2917</v>
      </c>
      <c r="HG162" s="194">
        <v>2</v>
      </c>
      <c r="HH162" s="194" t="s">
        <v>2699</v>
      </c>
      <c r="HI162" s="194" t="s">
        <v>30</v>
      </c>
      <c r="HJ162" s="194">
        <v>2</v>
      </c>
      <c r="HK162" s="194" t="s">
        <v>14</v>
      </c>
      <c r="HL162" s="194" t="s">
        <v>14</v>
      </c>
      <c r="HM162" s="195">
        <v>44860</v>
      </c>
      <c r="HN162" s="193" t="s">
        <v>2923</v>
      </c>
      <c r="HO162" s="196">
        <v>3</v>
      </c>
      <c r="HP162" s="196" t="s">
        <v>2699</v>
      </c>
      <c r="HQ162" s="196" t="s">
        <v>30</v>
      </c>
      <c r="HR162" s="196">
        <v>2</v>
      </c>
      <c r="HS162" s="196" t="s">
        <v>14</v>
      </c>
      <c r="HT162" s="196" t="s">
        <v>14</v>
      </c>
      <c r="HU162" s="179">
        <v>44860</v>
      </c>
      <c r="HV162" s="194" t="s">
        <v>2920</v>
      </c>
      <c r="HW162" s="194">
        <v>2</v>
      </c>
      <c r="HX162" s="194" t="s">
        <v>2699</v>
      </c>
      <c r="HY162" s="194" t="s">
        <v>30</v>
      </c>
      <c r="HZ162" s="194">
        <v>2</v>
      </c>
      <c r="IA162" s="194" t="s">
        <v>14</v>
      </c>
      <c r="IB162" s="194" t="s">
        <v>14</v>
      </c>
      <c r="IC162" s="195">
        <v>44860</v>
      </c>
      <c r="ID162" s="193" t="s">
        <v>2922</v>
      </c>
      <c r="IE162" s="196">
        <v>2</v>
      </c>
      <c r="IF162" s="196" t="s">
        <v>2699</v>
      </c>
      <c r="IG162" s="196" t="s">
        <v>30</v>
      </c>
      <c r="IH162" s="196">
        <v>2</v>
      </c>
      <c r="II162" s="196" t="s">
        <v>14</v>
      </c>
      <c r="IJ162" s="196" t="s">
        <v>14</v>
      </c>
      <c r="IK162" s="179">
        <v>44860</v>
      </c>
      <c r="IL162" s="194" t="s">
        <v>2921</v>
      </c>
      <c r="IM162" s="194">
        <v>3</v>
      </c>
      <c r="IN162" s="194" t="s">
        <v>2699</v>
      </c>
      <c r="IO162" s="194" t="s">
        <v>30</v>
      </c>
      <c r="IP162" s="194">
        <v>2</v>
      </c>
      <c r="IQ162" s="194" t="s">
        <v>14</v>
      </c>
      <c r="IR162" s="194" t="s">
        <v>14</v>
      </c>
      <c r="IS162" s="195">
        <v>44860</v>
      </c>
    </row>
    <row r="163" spans="1:253" x14ac:dyDescent="0.25">
      <c r="A163" s="283" t="s">
        <v>297</v>
      </c>
      <c r="B163" s="283" t="s">
        <v>9282</v>
      </c>
      <c r="C163" s="283" t="s">
        <v>298</v>
      </c>
      <c r="D163" s="283" t="s">
        <v>299</v>
      </c>
      <c r="E163" s="283" t="s">
        <v>9003</v>
      </c>
      <c r="F163" s="283" t="s">
        <v>6032</v>
      </c>
      <c r="G163" s="177">
        <v>20361000</v>
      </c>
      <c r="H163" s="178" t="s">
        <v>6022</v>
      </c>
      <c r="I163" s="178" t="s">
        <v>2025</v>
      </c>
      <c r="J163" s="178">
        <v>2</v>
      </c>
      <c r="K163" s="178" t="s">
        <v>6031</v>
      </c>
      <c r="L163" s="178" t="s">
        <v>6030</v>
      </c>
      <c r="M163" s="179">
        <v>44976</v>
      </c>
      <c r="N163" s="193" t="s">
        <v>1449</v>
      </c>
      <c r="O163" s="180">
        <v>752618</v>
      </c>
      <c r="P163" s="180" t="s">
        <v>1446</v>
      </c>
      <c r="Q163" s="180" t="s">
        <v>30</v>
      </c>
      <c r="R163" s="180">
        <v>2</v>
      </c>
      <c r="S163" s="180" t="s">
        <v>1448</v>
      </c>
      <c r="T163" s="180" t="s">
        <v>1447</v>
      </c>
      <c r="U163" s="181">
        <v>44451</v>
      </c>
      <c r="V163" s="193" t="s">
        <v>2685</v>
      </c>
      <c r="W163" s="178">
        <v>13490000</v>
      </c>
      <c r="X163" s="178" t="s">
        <v>2683</v>
      </c>
      <c r="Y163" s="178" t="s">
        <v>74</v>
      </c>
      <c r="Z163" s="178">
        <v>1</v>
      </c>
      <c r="AA163" s="178" t="s">
        <v>1496</v>
      </c>
      <c r="AB163" s="178" t="s">
        <v>2684</v>
      </c>
      <c r="AC163" s="179">
        <v>44853</v>
      </c>
      <c r="AD163" s="193" t="s">
        <v>2686</v>
      </c>
      <c r="AE163" s="186">
        <v>8553000</v>
      </c>
      <c r="AF163" s="186" t="s">
        <v>2683</v>
      </c>
      <c r="AG163" s="186" t="s">
        <v>74</v>
      </c>
      <c r="AH163" s="186">
        <v>1</v>
      </c>
      <c r="AI163" s="186" t="s">
        <v>1498</v>
      </c>
      <c r="AJ163" s="186" t="s">
        <v>2684</v>
      </c>
      <c r="AK163" s="187">
        <v>44853</v>
      </c>
      <c r="AL163" s="193" t="s">
        <v>854</v>
      </c>
      <c r="AM163" s="178">
        <v>0</v>
      </c>
      <c r="AN163" s="178" t="s">
        <v>14</v>
      </c>
      <c r="AO163" s="178" t="s">
        <v>30</v>
      </c>
      <c r="AP163" s="178">
        <v>2</v>
      </c>
      <c r="AQ163" s="178" t="s">
        <v>853</v>
      </c>
      <c r="AR163" s="178" t="s">
        <v>14</v>
      </c>
      <c r="AS163" s="179">
        <v>43707</v>
      </c>
      <c r="AT163" s="194" t="s">
        <v>880</v>
      </c>
      <c r="AU163" s="186">
        <v>0</v>
      </c>
      <c r="AV163" s="186" t="s">
        <v>14</v>
      </c>
      <c r="AW163" s="186" t="s">
        <v>74</v>
      </c>
      <c r="AX163" s="186">
        <v>1</v>
      </c>
      <c r="AY163" s="186" t="s">
        <v>14</v>
      </c>
      <c r="AZ163" s="186" t="s">
        <v>14</v>
      </c>
      <c r="BA163" s="187">
        <v>43784</v>
      </c>
      <c r="BB163" s="193" t="s">
        <v>879</v>
      </c>
      <c r="BC163" s="178">
        <v>0</v>
      </c>
      <c r="BD163" s="178" t="s">
        <v>14</v>
      </c>
      <c r="BE163" s="178" t="s">
        <v>74</v>
      </c>
      <c r="BF163" s="178">
        <v>1</v>
      </c>
      <c r="BG163" s="178" t="s">
        <v>14</v>
      </c>
      <c r="BH163" s="178" t="s">
        <v>14</v>
      </c>
      <c r="BI163" s="179">
        <v>43784</v>
      </c>
      <c r="BJ163" s="194" t="s">
        <v>6034</v>
      </c>
      <c r="BK163" s="194">
        <v>0</v>
      </c>
      <c r="BL163" s="194" t="s">
        <v>6025</v>
      </c>
      <c r="BM163" s="194" t="s">
        <v>2025</v>
      </c>
      <c r="BN163" s="194">
        <v>2</v>
      </c>
      <c r="BO163" s="194" t="s">
        <v>6033</v>
      </c>
      <c r="BP163" s="186" t="s">
        <v>1181</v>
      </c>
      <c r="BQ163" s="195">
        <v>44976</v>
      </c>
      <c r="BR163" s="193" t="s">
        <v>301</v>
      </c>
      <c r="BS163" s="196">
        <v>0</v>
      </c>
      <c r="BT163" s="196">
        <v>0</v>
      </c>
      <c r="BU163" s="196" t="s">
        <v>30</v>
      </c>
      <c r="BV163" s="196">
        <v>2</v>
      </c>
      <c r="BW163" s="196" t="s">
        <v>300</v>
      </c>
      <c r="BX163" s="196">
        <v>0</v>
      </c>
      <c r="BY163" s="179">
        <v>43509</v>
      </c>
      <c r="BZ163" s="194" t="s">
        <v>302</v>
      </c>
      <c r="CA163" s="194">
        <v>0</v>
      </c>
      <c r="CB163" s="194">
        <v>0</v>
      </c>
      <c r="CC163" s="194" t="s">
        <v>30</v>
      </c>
      <c r="CD163" s="194">
        <v>2</v>
      </c>
      <c r="CE163" s="194" t="s">
        <v>300</v>
      </c>
      <c r="CF163" s="194">
        <v>0</v>
      </c>
      <c r="CG163" s="195">
        <v>43509</v>
      </c>
      <c r="CH163" s="193" t="s">
        <v>10149</v>
      </c>
      <c r="CI163" s="194" t="e">
        <v>#N/A</v>
      </c>
      <c r="CJ163" s="194" t="e">
        <v>#N/A</v>
      </c>
      <c r="CK163" s="194" t="e">
        <v>#N/A</v>
      </c>
      <c r="CL163" s="194" t="e">
        <v>#N/A</v>
      </c>
      <c r="CM163" s="194" t="e">
        <v>#N/A</v>
      </c>
      <c r="CN163" s="194" t="e">
        <v>#N/A</v>
      </c>
      <c r="CO163" s="197" t="e">
        <v>#N/A</v>
      </c>
      <c r="CP163" s="194" t="s">
        <v>878</v>
      </c>
      <c r="CQ163" s="196" t="s">
        <v>14</v>
      </c>
      <c r="CR163" s="196" t="s">
        <v>14</v>
      </c>
      <c r="CS163" s="196" t="s">
        <v>14</v>
      </c>
      <c r="CT163" s="196" t="s">
        <v>14</v>
      </c>
      <c r="CU163" s="196" t="s">
        <v>14</v>
      </c>
      <c r="CV163" s="196" t="s">
        <v>14</v>
      </c>
      <c r="CW163" s="179">
        <v>43784</v>
      </c>
      <c r="CX163" s="194" t="s">
        <v>2687</v>
      </c>
      <c r="CY163" s="186">
        <v>1952000</v>
      </c>
      <c r="CZ163" s="186" t="s">
        <v>2683</v>
      </c>
      <c r="DA163" s="186" t="s">
        <v>74</v>
      </c>
      <c r="DB163" s="186">
        <v>1</v>
      </c>
      <c r="DC163" s="186" t="s">
        <v>2692</v>
      </c>
      <c r="DD163" s="186" t="s">
        <v>2684</v>
      </c>
      <c r="DE163" s="192">
        <v>44853</v>
      </c>
      <c r="DF163" s="193" t="s">
        <v>2689</v>
      </c>
      <c r="DG163" s="178">
        <v>4937000</v>
      </c>
      <c r="DH163" s="196" t="s">
        <v>2683</v>
      </c>
      <c r="DI163" s="196" t="s">
        <v>74</v>
      </c>
      <c r="DJ163" s="196">
        <v>1</v>
      </c>
      <c r="DK163" s="196" t="s">
        <v>2688</v>
      </c>
      <c r="DL163" s="196" t="s">
        <v>2684</v>
      </c>
      <c r="DM163" s="179">
        <v>44853</v>
      </c>
      <c r="DN163" s="194" t="s">
        <v>2691</v>
      </c>
      <c r="DO163" s="186">
        <v>6601000</v>
      </c>
      <c r="DP163" s="194" t="s">
        <v>2683</v>
      </c>
      <c r="DQ163" s="194" t="s">
        <v>74</v>
      </c>
      <c r="DR163" s="194">
        <v>1</v>
      </c>
      <c r="DS163" s="194" t="s">
        <v>2690</v>
      </c>
      <c r="DT163" s="194" t="s">
        <v>2684</v>
      </c>
      <c r="DU163" s="195">
        <v>44853</v>
      </c>
      <c r="DV163" s="193" t="s">
        <v>2693</v>
      </c>
      <c r="DW163" s="178">
        <v>1952000</v>
      </c>
      <c r="DX163" s="196" t="s">
        <v>2683</v>
      </c>
      <c r="DY163" s="196" t="s">
        <v>74</v>
      </c>
      <c r="DZ163" s="196">
        <v>1</v>
      </c>
      <c r="EA163" s="196" t="s">
        <v>2692</v>
      </c>
      <c r="EB163" s="196" t="s">
        <v>2684</v>
      </c>
      <c r="EC163" s="179">
        <v>44853</v>
      </c>
      <c r="ED163" s="194" t="s">
        <v>2695</v>
      </c>
      <c r="EE163" s="186">
        <v>0</v>
      </c>
      <c r="EF163" s="194" t="s">
        <v>2683</v>
      </c>
      <c r="EG163" s="194" t="s">
        <v>74</v>
      </c>
      <c r="EH163" s="194">
        <v>1</v>
      </c>
      <c r="EI163" s="194" t="s">
        <v>2694</v>
      </c>
      <c r="EJ163" s="194" t="s">
        <v>2684</v>
      </c>
      <c r="EK163" s="195">
        <v>44853</v>
      </c>
      <c r="EL163" s="193" t="s">
        <v>2697</v>
      </c>
      <c r="EM163" s="178">
        <v>0</v>
      </c>
      <c r="EN163" s="196" t="s">
        <v>2683</v>
      </c>
      <c r="EO163" s="196" t="s">
        <v>74</v>
      </c>
      <c r="EP163" s="196">
        <v>1</v>
      </c>
      <c r="EQ163" s="196" t="s">
        <v>2696</v>
      </c>
      <c r="ER163" s="196" t="s">
        <v>2684</v>
      </c>
      <c r="ES163" s="179">
        <v>44853</v>
      </c>
      <c r="ET163" s="194" t="s">
        <v>6035</v>
      </c>
      <c r="EU163" s="194">
        <v>0</v>
      </c>
      <c r="EV163" s="194" t="s">
        <v>6025</v>
      </c>
      <c r="EW163" s="194" t="s">
        <v>2025</v>
      </c>
      <c r="EX163" s="194">
        <v>2</v>
      </c>
      <c r="EY163" s="194" t="s">
        <v>6028</v>
      </c>
      <c r="EZ163" s="194" t="s">
        <v>1181</v>
      </c>
      <c r="FA163" s="195">
        <v>44976</v>
      </c>
      <c r="FB163" s="193" t="s">
        <v>1453</v>
      </c>
      <c r="FC163" s="196">
        <v>3</v>
      </c>
      <c r="FD163" s="196" t="s">
        <v>1450</v>
      </c>
      <c r="FE163" s="196" t="s">
        <v>74</v>
      </c>
      <c r="FF163" s="196">
        <v>1</v>
      </c>
      <c r="FG163" s="196" t="s">
        <v>1452</v>
      </c>
      <c r="FH163" s="196" t="s">
        <v>1451</v>
      </c>
      <c r="FI163" s="179">
        <v>44451</v>
      </c>
      <c r="FJ163" s="193" t="s">
        <v>669</v>
      </c>
      <c r="FK163" s="194" t="s">
        <v>14</v>
      </c>
      <c r="FL163" s="194" t="s">
        <v>656</v>
      </c>
      <c r="FM163" s="194" t="s">
        <v>14</v>
      </c>
      <c r="FN163" s="194" t="s">
        <v>14</v>
      </c>
      <c r="FO163" s="194" t="s">
        <v>658</v>
      </c>
      <c r="FP163" s="186" t="s">
        <v>668</v>
      </c>
      <c r="FQ163" s="187">
        <v>43578</v>
      </c>
      <c r="FR163" s="193" t="s">
        <v>670</v>
      </c>
      <c r="FS163" s="196" t="s">
        <v>14</v>
      </c>
      <c r="FT163" s="196" t="s">
        <v>656</v>
      </c>
      <c r="FU163" s="196" t="s">
        <v>14</v>
      </c>
      <c r="FV163" s="196" t="s">
        <v>14</v>
      </c>
      <c r="FW163" s="196" t="s">
        <v>658</v>
      </c>
      <c r="FX163" s="196" t="s">
        <v>668</v>
      </c>
      <c r="FY163" s="179">
        <v>43578</v>
      </c>
      <c r="FZ163" s="194" t="s">
        <v>2953</v>
      </c>
      <c r="GA163" s="194">
        <v>1</v>
      </c>
      <c r="GB163" s="194" t="s">
        <v>2699</v>
      </c>
      <c r="GC163" s="194" t="s">
        <v>30</v>
      </c>
      <c r="GD163" s="194">
        <v>2</v>
      </c>
      <c r="GE163" s="194" t="s">
        <v>14</v>
      </c>
      <c r="GF163" s="194" t="s">
        <v>14</v>
      </c>
      <c r="GG163" s="195">
        <v>44861</v>
      </c>
      <c r="GH163" s="193" t="s">
        <v>2959</v>
      </c>
      <c r="GI163" s="196">
        <v>1</v>
      </c>
      <c r="GJ163" s="196" t="s">
        <v>2699</v>
      </c>
      <c r="GK163" s="196" t="s">
        <v>30</v>
      </c>
      <c r="GL163" s="196">
        <v>2</v>
      </c>
      <c r="GM163" s="196" t="s">
        <v>14</v>
      </c>
      <c r="GN163" s="196" t="s">
        <v>14</v>
      </c>
      <c r="GO163" s="179">
        <v>44861</v>
      </c>
      <c r="GP163" s="194" t="s">
        <v>2954</v>
      </c>
      <c r="GQ163" s="194">
        <v>1</v>
      </c>
      <c r="GR163" s="194" t="s">
        <v>2699</v>
      </c>
      <c r="GS163" s="194" t="s">
        <v>30</v>
      </c>
      <c r="GT163" s="194">
        <v>2</v>
      </c>
      <c r="GU163" s="194" t="s">
        <v>14</v>
      </c>
      <c r="GV163" s="194" t="s">
        <v>14</v>
      </c>
      <c r="GW163" s="195">
        <v>44861</v>
      </c>
      <c r="GX163" s="193" t="s">
        <v>2960</v>
      </c>
      <c r="GY163" s="196">
        <v>0</v>
      </c>
      <c r="GZ163" s="196" t="s">
        <v>2699</v>
      </c>
      <c r="HA163" s="196" t="s">
        <v>30</v>
      </c>
      <c r="HB163" s="196">
        <v>2</v>
      </c>
      <c r="HC163" s="196" t="s">
        <v>14</v>
      </c>
      <c r="HD163" s="196" t="s">
        <v>14</v>
      </c>
      <c r="HE163" s="179">
        <v>44861</v>
      </c>
      <c r="HF163" s="194" t="s">
        <v>2952</v>
      </c>
      <c r="HG163" s="194">
        <v>0</v>
      </c>
      <c r="HH163" s="194" t="s">
        <v>2699</v>
      </c>
      <c r="HI163" s="194" t="s">
        <v>30</v>
      </c>
      <c r="HJ163" s="194">
        <v>2</v>
      </c>
      <c r="HK163" s="194" t="s">
        <v>14</v>
      </c>
      <c r="HL163" s="194" t="s">
        <v>14</v>
      </c>
      <c r="HM163" s="195">
        <v>44861</v>
      </c>
      <c r="HN163" s="193" t="s">
        <v>2958</v>
      </c>
      <c r="HO163" s="196">
        <v>0</v>
      </c>
      <c r="HP163" s="196" t="s">
        <v>2699</v>
      </c>
      <c r="HQ163" s="196" t="s">
        <v>30</v>
      </c>
      <c r="HR163" s="196">
        <v>2</v>
      </c>
      <c r="HS163" s="196" t="s">
        <v>14</v>
      </c>
      <c r="HT163" s="196" t="s">
        <v>14</v>
      </c>
      <c r="HU163" s="179">
        <v>44861</v>
      </c>
      <c r="HV163" s="194" t="s">
        <v>2955</v>
      </c>
      <c r="HW163" s="194">
        <v>0</v>
      </c>
      <c r="HX163" s="194" t="s">
        <v>2699</v>
      </c>
      <c r="HY163" s="194" t="s">
        <v>30</v>
      </c>
      <c r="HZ163" s="194">
        <v>2</v>
      </c>
      <c r="IA163" s="194" t="s">
        <v>14</v>
      </c>
      <c r="IB163" s="194" t="s">
        <v>14</v>
      </c>
      <c r="IC163" s="195">
        <v>44861</v>
      </c>
      <c r="ID163" s="193" t="s">
        <v>2957</v>
      </c>
      <c r="IE163" s="196">
        <v>0</v>
      </c>
      <c r="IF163" s="196" t="s">
        <v>2699</v>
      </c>
      <c r="IG163" s="196" t="s">
        <v>30</v>
      </c>
      <c r="IH163" s="196">
        <v>2</v>
      </c>
      <c r="II163" s="196" t="s">
        <v>14</v>
      </c>
      <c r="IJ163" s="196" t="s">
        <v>14</v>
      </c>
      <c r="IK163" s="179">
        <v>44861</v>
      </c>
      <c r="IL163" s="194" t="s">
        <v>2956</v>
      </c>
      <c r="IM163" s="194">
        <v>2</v>
      </c>
      <c r="IN163" s="194" t="s">
        <v>2699</v>
      </c>
      <c r="IO163" s="194" t="s">
        <v>30</v>
      </c>
      <c r="IP163" s="194">
        <v>2</v>
      </c>
      <c r="IQ163" s="194" t="s">
        <v>14</v>
      </c>
      <c r="IR163" s="194" t="s">
        <v>14</v>
      </c>
      <c r="IS163" s="195">
        <v>44861</v>
      </c>
    </row>
    <row r="164" spans="1:253" x14ac:dyDescent="0.25">
      <c r="A164" s="283" t="s">
        <v>111</v>
      </c>
      <c r="B164" s="283" t="s">
        <v>9803</v>
      </c>
      <c r="C164" s="283" t="s">
        <v>112</v>
      </c>
      <c r="D164" s="283" t="s">
        <v>113</v>
      </c>
      <c r="E164" s="283" t="s">
        <v>9004</v>
      </c>
      <c r="F164" s="283" t="s">
        <v>5953</v>
      </c>
      <c r="G164" s="177">
        <v>16525000</v>
      </c>
      <c r="H164" s="178" t="s">
        <v>5951</v>
      </c>
      <c r="I164" s="178" t="s">
        <v>2025</v>
      </c>
      <c r="J164" s="178">
        <v>2</v>
      </c>
      <c r="K164" s="178" t="s">
        <v>5952</v>
      </c>
      <c r="L164" s="178" t="s">
        <v>2544</v>
      </c>
      <c r="M164" s="179">
        <v>44970</v>
      </c>
      <c r="N164" s="193" t="s">
        <v>2546</v>
      </c>
      <c r="O164" s="180">
        <v>386850</v>
      </c>
      <c r="P164" s="180" t="s">
        <v>2543</v>
      </c>
      <c r="Q164" s="180" t="s">
        <v>74</v>
      </c>
      <c r="R164" s="180">
        <v>1</v>
      </c>
      <c r="S164" s="180" t="s">
        <v>2545</v>
      </c>
      <c r="T164" s="180" t="s">
        <v>2544</v>
      </c>
      <c r="U164" s="181">
        <v>44818</v>
      </c>
      <c r="V164" s="193" t="s">
        <v>5955</v>
      </c>
      <c r="W164" s="178">
        <v>16525000</v>
      </c>
      <c r="X164" s="178" t="s">
        <v>5951</v>
      </c>
      <c r="Y164" s="178" t="s">
        <v>2025</v>
      </c>
      <c r="Z164" s="178">
        <v>2</v>
      </c>
      <c r="AA164" s="178" t="s">
        <v>5954</v>
      </c>
      <c r="AB164" s="178" t="s">
        <v>2544</v>
      </c>
      <c r="AC164" s="179">
        <v>44970</v>
      </c>
      <c r="AD164" s="193" t="s">
        <v>5957</v>
      </c>
      <c r="AE164" s="186">
        <v>16525000</v>
      </c>
      <c r="AF164" s="186" t="s">
        <v>5951</v>
      </c>
      <c r="AG164" s="186" t="s">
        <v>2025</v>
      </c>
      <c r="AH164" s="186">
        <v>2</v>
      </c>
      <c r="AI164" s="186" t="s">
        <v>5956</v>
      </c>
      <c r="AJ164" s="186" t="s">
        <v>2544</v>
      </c>
      <c r="AK164" s="187">
        <v>44970</v>
      </c>
      <c r="AL164" s="193" t="s">
        <v>5961</v>
      </c>
      <c r="AM164" s="178">
        <v>85000</v>
      </c>
      <c r="AN164" s="178" t="s">
        <v>5958</v>
      </c>
      <c r="AO164" s="178" t="s">
        <v>2025</v>
      </c>
      <c r="AP164" s="178">
        <v>2</v>
      </c>
      <c r="AQ164" s="178" t="s">
        <v>5960</v>
      </c>
      <c r="AR164" s="178" t="s">
        <v>5959</v>
      </c>
      <c r="AS164" s="179">
        <v>44970</v>
      </c>
      <c r="AT164" s="194" t="s">
        <v>858</v>
      </c>
      <c r="AU164" s="186">
        <v>0</v>
      </c>
      <c r="AV164" s="186" t="s">
        <v>14</v>
      </c>
      <c r="AW164" s="186" t="s">
        <v>14</v>
      </c>
      <c r="AX164" s="186" t="s">
        <v>14</v>
      </c>
      <c r="AY164" s="186" t="s">
        <v>857</v>
      </c>
      <c r="AZ164" s="186" t="s">
        <v>14</v>
      </c>
      <c r="BA164" s="187">
        <v>43742</v>
      </c>
      <c r="BB164" s="193" t="s">
        <v>5965</v>
      </c>
      <c r="BC164" s="178">
        <v>3163</v>
      </c>
      <c r="BD164" s="178" t="s">
        <v>5962</v>
      </c>
      <c r="BE164" s="178" t="s">
        <v>2025</v>
      </c>
      <c r="BF164" s="178">
        <v>2</v>
      </c>
      <c r="BG164" s="178" t="s">
        <v>5964</v>
      </c>
      <c r="BH164" s="178" t="s">
        <v>5963</v>
      </c>
      <c r="BI164" s="179">
        <v>44970</v>
      </c>
      <c r="BJ164" s="194" t="s">
        <v>5969</v>
      </c>
      <c r="BK164" s="194">
        <v>776</v>
      </c>
      <c r="BL164" s="194" t="s">
        <v>5966</v>
      </c>
      <c r="BM164" s="194" t="s">
        <v>2025</v>
      </c>
      <c r="BN164" s="194">
        <v>2</v>
      </c>
      <c r="BO164" s="194" t="s">
        <v>5968</v>
      </c>
      <c r="BP164" s="186" t="s">
        <v>5967</v>
      </c>
      <c r="BQ164" s="195">
        <v>44970</v>
      </c>
      <c r="BR164" s="193" t="s">
        <v>885</v>
      </c>
      <c r="BS164" s="196" t="s">
        <v>14</v>
      </c>
      <c r="BT164" s="196" t="s">
        <v>14</v>
      </c>
      <c r="BU164" s="196" t="s">
        <v>14</v>
      </c>
      <c r="BV164" s="196" t="s">
        <v>14</v>
      </c>
      <c r="BW164" s="196" t="s">
        <v>14</v>
      </c>
      <c r="BX164" s="196" t="s">
        <v>14</v>
      </c>
      <c r="BY164" s="179">
        <v>43787</v>
      </c>
      <c r="BZ164" s="194" t="s">
        <v>886</v>
      </c>
      <c r="CA164" s="194" t="s">
        <v>14</v>
      </c>
      <c r="CB164" s="194" t="s">
        <v>14</v>
      </c>
      <c r="CC164" s="194" t="s">
        <v>14</v>
      </c>
      <c r="CD164" s="194" t="s">
        <v>14</v>
      </c>
      <c r="CE164" s="194" t="s">
        <v>14</v>
      </c>
      <c r="CF164" s="194" t="s">
        <v>14</v>
      </c>
      <c r="CG164" s="195">
        <v>43787</v>
      </c>
      <c r="CH164" s="193" t="s">
        <v>10150</v>
      </c>
      <c r="CI164" s="194" t="e">
        <v>#N/A</v>
      </c>
      <c r="CJ164" s="194" t="e">
        <v>#N/A</v>
      </c>
      <c r="CK164" s="194" t="e">
        <v>#N/A</v>
      </c>
      <c r="CL164" s="194" t="e">
        <v>#N/A</v>
      </c>
      <c r="CM164" s="194" t="e">
        <v>#N/A</v>
      </c>
      <c r="CN164" s="194" t="e">
        <v>#N/A</v>
      </c>
      <c r="CO164" s="197" t="e">
        <v>#N/A</v>
      </c>
      <c r="CP164" s="194" t="s">
        <v>114</v>
      </c>
      <c r="CQ164" s="196" t="s">
        <v>14</v>
      </c>
      <c r="CR164" s="196">
        <v>0</v>
      </c>
      <c r="CS164" s="196" t="s">
        <v>14</v>
      </c>
      <c r="CT164" s="196" t="s">
        <v>14</v>
      </c>
      <c r="CU164" s="196">
        <v>0</v>
      </c>
      <c r="CV164" s="196">
        <v>0</v>
      </c>
      <c r="CW164" s="179">
        <v>43502</v>
      </c>
      <c r="CX164" s="194" t="s">
        <v>5975</v>
      </c>
      <c r="CY164" s="186">
        <v>3000000</v>
      </c>
      <c r="CZ164" s="186" t="s">
        <v>5973</v>
      </c>
      <c r="DA164" s="186" t="s">
        <v>2025</v>
      </c>
      <c r="DB164" s="186">
        <v>2</v>
      </c>
      <c r="DC164" s="186" t="s">
        <v>5984</v>
      </c>
      <c r="DD164" s="186" t="s">
        <v>5974</v>
      </c>
      <c r="DE164" s="192">
        <v>44970</v>
      </c>
      <c r="DF164" s="193" t="s">
        <v>5979</v>
      </c>
      <c r="DG164" s="178">
        <v>0</v>
      </c>
      <c r="DH164" s="196" t="s">
        <v>5976</v>
      </c>
      <c r="DI164" s="196" t="s">
        <v>2025</v>
      </c>
      <c r="DJ164" s="196">
        <v>2</v>
      </c>
      <c r="DK164" s="196" t="s">
        <v>5978</v>
      </c>
      <c r="DL164" s="196" t="s">
        <v>5977</v>
      </c>
      <c r="DM164" s="179">
        <v>44970</v>
      </c>
      <c r="DN164" s="194" t="s">
        <v>5983</v>
      </c>
      <c r="DO164" s="186">
        <v>13525000</v>
      </c>
      <c r="DP164" s="194" t="s">
        <v>5980</v>
      </c>
      <c r="DQ164" s="194" t="s">
        <v>2025</v>
      </c>
      <c r="DR164" s="194">
        <v>2</v>
      </c>
      <c r="DS164" s="194" t="s">
        <v>5982</v>
      </c>
      <c r="DT164" s="194" t="s">
        <v>5981</v>
      </c>
      <c r="DU164" s="195">
        <v>44970</v>
      </c>
      <c r="DV164" s="193" t="s">
        <v>5985</v>
      </c>
      <c r="DW164" s="178">
        <v>3000000</v>
      </c>
      <c r="DX164" s="196" t="s">
        <v>5973</v>
      </c>
      <c r="DY164" s="196" t="s">
        <v>2025</v>
      </c>
      <c r="DZ164" s="196">
        <v>2</v>
      </c>
      <c r="EA164" s="196" t="s">
        <v>5984</v>
      </c>
      <c r="EB164" s="196" t="s">
        <v>5974</v>
      </c>
      <c r="EC164" s="179">
        <v>44970</v>
      </c>
      <c r="ED164" s="194" t="s">
        <v>5987</v>
      </c>
      <c r="EE164" s="186">
        <v>0</v>
      </c>
      <c r="EF164" s="194" t="s">
        <v>5973</v>
      </c>
      <c r="EG164" s="194" t="s">
        <v>2025</v>
      </c>
      <c r="EH164" s="194">
        <v>2</v>
      </c>
      <c r="EI164" s="194" t="s">
        <v>5986</v>
      </c>
      <c r="EJ164" s="194" t="s">
        <v>5974</v>
      </c>
      <c r="EK164" s="195">
        <v>44970</v>
      </c>
      <c r="EL164" s="193" t="s">
        <v>5988</v>
      </c>
      <c r="EM164" s="178">
        <v>0</v>
      </c>
      <c r="EN164" s="196" t="s">
        <v>5973</v>
      </c>
      <c r="EO164" s="196" t="s">
        <v>2025</v>
      </c>
      <c r="EP164" s="196">
        <v>2</v>
      </c>
      <c r="EQ164" s="196" t="s">
        <v>5986</v>
      </c>
      <c r="ER164" s="196" t="s">
        <v>5974</v>
      </c>
      <c r="ES164" s="179">
        <v>44970</v>
      </c>
      <c r="ET164" s="194" t="s">
        <v>5972</v>
      </c>
      <c r="EU164" s="194">
        <v>776</v>
      </c>
      <c r="EV164" s="194" t="s">
        <v>5970</v>
      </c>
      <c r="EW164" s="194" t="s">
        <v>2025</v>
      </c>
      <c r="EX164" s="194">
        <v>2</v>
      </c>
      <c r="EY164" s="194" t="s">
        <v>5971</v>
      </c>
      <c r="EZ164" s="194" t="s">
        <v>5967</v>
      </c>
      <c r="FA164" s="195">
        <v>44970</v>
      </c>
      <c r="FB164" s="193" t="s">
        <v>1615</v>
      </c>
      <c r="FC164" s="196">
        <v>4</v>
      </c>
      <c r="FD164" s="196" t="s">
        <v>14</v>
      </c>
      <c r="FE164" s="196" t="s">
        <v>30</v>
      </c>
      <c r="FF164" s="196">
        <v>2</v>
      </c>
      <c r="FG164" s="196" t="s">
        <v>1614</v>
      </c>
      <c r="FH164" s="196" t="s">
        <v>14</v>
      </c>
      <c r="FI164" s="179">
        <v>44660</v>
      </c>
      <c r="FJ164" s="193" t="s">
        <v>115</v>
      </c>
      <c r="FK164" s="194" t="s">
        <v>14</v>
      </c>
      <c r="FL164" s="194">
        <v>0</v>
      </c>
      <c r="FM164" s="194" t="s">
        <v>14</v>
      </c>
      <c r="FN164" s="194" t="s">
        <v>14</v>
      </c>
      <c r="FO164" s="194">
        <v>0</v>
      </c>
      <c r="FP164" s="186">
        <v>0</v>
      </c>
      <c r="FQ164" s="187">
        <v>43502</v>
      </c>
      <c r="FR164" s="193" t="s">
        <v>116</v>
      </c>
      <c r="FS164" s="196" t="s">
        <v>14</v>
      </c>
      <c r="FT164" s="196">
        <v>0</v>
      </c>
      <c r="FU164" s="196" t="s">
        <v>14</v>
      </c>
      <c r="FV164" s="196" t="s">
        <v>14</v>
      </c>
      <c r="FW164" s="196">
        <v>0</v>
      </c>
      <c r="FX164" s="196">
        <v>0</v>
      </c>
      <c r="FY164" s="179">
        <v>43502</v>
      </c>
      <c r="FZ164" s="194" t="s">
        <v>2962</v>
      </c>
      <c r="GA164" s="194">
        <v>1</v>
      </c>
      <c r="GB164" s="194" t="s">
        <v>2699</v>
      </c>
      <c r="GC164" s="194" t="s">
        <v>30</v>
      </c>
      <c r="GD164" s="194">
        <v>2</v>
      </c>
      <c r="GE164" s="194" t="s">
        <v>14</v>
      </c>
      <c r="GF164" s="194" t="s">
        <v>14</v>
      </c>
      <c r="GG164" s="195">
        <v>44861</v>
      </c>
      <c r="GH164" s="193" t="s">
        <v>2968</v>
      </c>
      <c r="GI164" s="196">
        <v>0</v>
      </c>
      <c r="GJ164" s="196" t="s">
        <v>2699</v>
      </c>
      <c r="GK164" s="196" t="s">
        <v>30</v>
      </c>
      <c r="GL164" s="196">
        <v>2</v>
      </c>
      <c r="GM164" s="196" t="s">
        <v>14</v>
      </c>
      <c r="GN164" s="196" t="s">
        <v>14</v>
      </c>
      <c r="GO164" s="179">
        <v>44861</v>
      </c>
      <c r="GP164" s="194" t="s">
        <v>2963</v>
      </c>
      <c r="GQ164" s="194">
        <v>1</v>
      </c>
      <c r="GR164" s="194" t="s">
        <v>2699</v>
      </c>
      <c r="GS164" s="194" t="s">
        <v>30</v>
      </c>
      <c r="GT164" s="194">
        <v>2</v>
      </c>
      <c r="GU164" s="194" t="s">
        <v>14</v>
      </c>
      <c r="GV164" s="194" t="s">
        <v>14</v>
      </c>
      <c r="GW164" s="195">
        <v>44861</v>
      </c>
      <c r="GX164" s="193" t="s">
        <v>2969</v>
      </c>
      <c r="GY164" s="196">
        <v>0</v>
      </c>
      <c r="GZ164" s="196" t="s">
        <v>2699</v>
      </c>
      <c r="HA164" s="196" t="s">
        <v>30</v>
      </c>
      <c r="HB164" s="196">
        <v>2</v>
      </c>
      <c r="HC164" s="196" t="s">
        <v>14</v>
      </c>
      <c r="HD164" s="196" t="s">
        <v>14</v>
      </c>
      <c r="HE164" s="179">
        <v>44861</v>
      </c>
      <c r="HF164" s="194" t="s">
        <v>2961</v>
      </c>
      <c r="HG164" s="194">
        <v>0</v>
      </c>
      <c r="HH164" s="194" t="s">
        <v>2699</v>
      </c>
      <c r="HI164" s="194" t="s">
        <v>30</v>
      </c>
      <c r="HJ164" s="194">
        <v>2</v>
      </c>
      <c r="HK164" s="194" t="s">
        <v>14</v>
      </c>
      <c r="HL164" s="194" t="s">
        <v>14</v>
      </c>
      <c r="HM164" s="195">
        <v>44861</v>
      </c>
      <c r="HN164" s="193" t="s">
        <v>2967</v>
      </c>
      <c r="HO164" s="196">
        <v>0</v>
      </c>
      <c r="HP164" s="196" t="s">
        <v>2699</v>
      </c>
      <c r="HQ164" s="196" t="s">
        <v>30</v>
      </c>
      <c r="HR164" s="196">
        <v>2</v>
      </c>
      <c r="HS164" s="196" t="s">
        <v>14</v>
      </c>
      <c r="HT164" s="196" t="s">
        <v>14</v>
      </c>
      <c r="HU164" s="179">
        <v>44861</v>
      </c>
      <c r="HV164" s="194" t="s">
        <v>2964</v>
      </c>
      <c r="HW164" s="194">
        <v>1</v>
      </c>
      <c r="HX164" s="194" t="s">
        <v>2699</v>
      </c>
      <c r="HY164" s="194" t="s">
        <v>30</v>
      </c>
      <c r="HZ164" s="194">
        <v>2</v>
      </c>
      <c r="IA164" s="194" t="s">
        <v>14</v>
      </c>
      <c r="IB164" s="194" t="s">
        <v>14</v>
      </c>
      <c r="IC164" s="195">
        <v>44861</v>
      </c>
      <c r="ID164" s="193" t="s">
        <v>2966</v>
      </c>
      <c r="IE164" s="196">
        <v>2</v>
      </c>
      <c r="IF164" s="196" t="s">
        <v>2699</v>
      </c>
      <c r="IG164" s="196" t="s">
        <v>30</v>
      </c>
      <c r="IH164" s="196">
        <v>2</v>
      </c>
      <c r="II164" s="196" t="s">
        <v>14</v>
      </c>
      <c r="IJ164" s="196" t="s">
        <v>14</v>
      </c>
      <c r="IK164" s="179">
        <v>44861</v>
      </c>
      <c r="IL164" s="194" t="s">
        <v>2965</v>
      </c>
      <c r="IM164" s="194">
        <v>3</v>
      </c>
      <c r="IN164" s="194" t="s">
        <v>2699</v>
      </c>
      <c r="IO164" s="194" t="s">
        <v>30</v>
      </c>
      <c r="IP164" s="194">
        <v>2</v>
      </c>
      <c r="IQ164" s="194" t="s">
        <v>14</v>
      </c>
      <c r="IR164" s="194" t="s">
        <v>14</v>
      </c>
      <c r="IS164" s="195">
        <v>44861</v>
      </c>
    </row>
  </sheetData>
  <mergeCells count="31">
    <mergeCell ref="EE1:EK1"/>
    <mergeCell ref="EM1:ES1"/>
    <mergeCell ref="IL1:IS1"/>
    <mergeCell ref="HF1:HM1"/>
    <mergeCell ref="GX1:HE1"/>
    <mergeCell ref="HN1:HU1"/>
    <mergeCell ref="HV1:IC1"/>
    <mergeCell ref="GP1:GW1"/>
    <mergeCell ref="ET1:FA1"/>
    <mergeCell ref="FB1:FI1"/>
    <mergeCell ref="FJ1:FQ1"/>
    <mergeCell ref="ID1:IK1"/>
    <mergeCell ref="FR1:FY1"/>
    <mergeCell ref="GH1:GO1"/>
    <mergeCell ref="FZ1:GG1"/>
    <mergeCell ref="N1:U1"/>
    <mergeCell ref="F1:M1"/>
    <mergeCell ref="DV1:EC1"/>
    <mergeCell ref="CX1:DE1"/>
    <mergeCell ref="DN1:DU1"/>
    <mergeCell ref="DF1:DM1"/>
    <mergeCell ref="AT1:BA1"/>
    <mergeCell ref="BJ1:BQ1"/>
    <mergeCell ref="CH1:CO1"/>
    <mergeCell ref="BZ1:CG1"/>
    <mergeCell ref="CP1:CW1"/>
    <mergeCell ref="V1:AC1"/>
    <mergeCell ref="AD1:AK1"/>
    <mergeCell ref="AL1:AS1"/>
    <mergeCell ref="BR1:BY1"/>
    <mergeCell ref="BB1:BI1"/>
  </mergeCells>
  <pageMargins left="0.7" right="0.7" top="0.75" bottom="0.75" header="0.3" footer="0.3"/>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tabColor theme="0" tint="-0.499984740745262"/>
  </sheetPr>
  <dimension ref="A1:AG164"/>
  <sheetViews>
    <sheetView topLeftCell="T270" workbookViewId="0">
      <selection activeCell="A250" sqref="A250:AG300"/>
    </sheetView>
  </sheetViews>
  <sheetFormatPr defaultColWidth="9.42578125" defaultRowHeight="15" x14ac:dyDescent="0.25"/>
  <cols>
    <col min="1" max="1" width="36" style="51" customWidth="1"/>
    <col min="2" max="2" width="23.42578125" style="51" customWidth="1"/>
    <col min="3" max="3" width="10.42578125" style="51" bestFit="1" customWidth="1"/>
    <col min="4" max="4" width="11.42578125" style="51" bestFit="1" customWidth="1"/>
    <col min="5" max="5" width="5.42578125" style="51" bestFit="1" customWidth="1"/>
    <col min="6" max="6" width="12.42578125" style="3" customWidth="1"/>
    <col min="7" max="7" width="11.42578125" style="3" bestFit="1" customWidth="1"/>
    <col min="8" max="8" width="16.28515625" style="3" customWidth="1"/>
    <col min="9" max="9" width="10.42578125" style="3" bestFit="1" customWidth="1"/>
    <col min="10" max="11" width="9.42578125" style="3" hidden="1" customWidth="1"/>
    <col min="12" max="12" width="8.5703125" style="3" bestFit="1" customWidth="1"/>
    <col min="13" max="14" width="8.5703125" style="3" hidden="1" customWidth="1"/>
    <col min="15" max="15" width="6.42578125" style="3" hidden="1" customWidth="1"/>
    <col min="16" max="16" width="6.5703125" style="3" hidden="1" customWidth="1"/>
    <col min="17" max="17" width="16.85546875" style="3" customWidth="1"/>
    <col min="18" max="18" width="15.7109375" style="3" customWidth="1"/>
    <col min="19" max="19" width="10.42578125" style="3" bestFit="1" customWidth="1"/>
    <col min="20" max="20" width="14.28515625" style="3" customWidth="1"/>
    <col min="21" max="21" width="10.42578125" style="3" bestFit="1" customWidth="1"/>
    <col min="22" max="22" width="9.42578125" style="3" bestFit="1" customWidth="1"/>
    <col min="23" max="24" width="10.42578125" style="3" hidden="1" customWidth="1"/>
    <col min="25" max="25" width="9.42578125" style="3" bestFit="1" customWidth="1"/>
    <col min="26" max="26" width="12.42578125" style="3" bestFit="1" customWidth="1"/>
    <col min="27" max="27" width="9.42578125" style="3" bestFit="1" customWidth="1"/>
    <col min="28" max="28" width="6.42578125" style="3" bestFit="1" customWidth="1"/>
    <col min="29" max="31" width="9.42578125" style="3" bestFit="1" customWidth="1"/>
    <col min="32" max="32" width="6.42578125" style="3" bestFit="1" customWidth="1"/>
    <col min="33" max="33" width="12.42578125" style="3" bestFit="1" customWidth="1"/>
    <col min="34" max="34" width="9.42578125" style="51" customWidth="1"/>
    <col min="35" max="16384" width="9.42578125" style="51"/>
  </cols>
  <sheetData>
    <row r="1" spans="1:33" s="4" customFormat="1" ht="147" customHeight="1" x14ac:dyDescent="0.2">
      <c r="A1" s="13" t="str">
        <f>'Core Indicators'!A:A</f>
        <v>Crisis</v>
      </c>
      <c r="B1" s="13" t="s">
        <v>8543</v>
      </c>
      <c r="C1" s="13" t="s">
        <v>8540</v>
      </c>
      <c r="D1" s="13" t="s">
        <v>8541</v>
      </c>
      <c r="E1" s="184" t="s">
        <v>8542</v>
      </c>
      <c r="F1" s="32" t="s">
        <v>8657</v>
      </c>
      <c r="G1" s="32" t="s">
        <v>8658</v>
      </c>
      <c r="H1" s="32" t="s">
        <v>8659</v>
      </c>
      <c r="I1" s="32" t="s">
        <v>8660</v>
      </c>
      <c r="J1" s="32" t="s">
        <v>8661</v>
      </c>
      <c r="K1" s="32" t="s">
        <v>8662</v>
      </c>
      <c r="L1" s="32" t="s">
        <v>8663</v>
      </c>
      <c r="M1" s="32" t="s">
        <v>8664</v>
      </c>
      <c r="N1" s="32" t="s">
        <v>8665</v>
      </c>
      <c r="O1" s="32" t="s">
        <v>8666</v>
      </c>
      <c r="P1" s="33" t="s">
        <v>8667</v>
      </c>
      <c r="Q1" s="32" t="s">
        <v>8668</v>
      </c>
      <c r="R1" s="32" t="s">
        <v>8669</v>
      </c>
      <c r="S1" s="32" t="s">
        <v>8670</v>
      </c>
      <c r="T1" s="32" t="s">
        <v>8671</v>
      </c>
      <c r="U1" s="32" t="s">
        <v>8672</v>
      </c>
      <c r="V1" s="33" t="s">
        <v>8673</v>
      </c>
      <c r="W1" s="33" t="s">
        <v>8674</v>
      </c>
      <c r="X1" s="33" t="s">
        <v>8675</v>
      </c>
      <c r="Y1" s="33" t="s">
        <v>2701</v>
      </c>
      <c r="Z1" s="33" t="s">
        <v>2707</v>
      </c>
      <c r="AA1" s="33" t="s">
        <v>2703</v>
      </c>
      <c r="AB1" s="33" t="s">
        <v>2732</v>
      </c>
      <c r="AC1" s="33" t="s">
        <v>2698</v>
      </c>
      <c r="AD1" s="33" t="s">
        <v>2705</v>
      </c>
      <c r="AE1" s="33" t="s">
        <v>2728</v>
      </c>
      <c r="AF1" s="33" t="s">
        <v>8618</v>
      </c>
      <c r="AG1" s="33" t="s">
        <v>2738</v>
      </c>
    </row>
    <row r="2" spans="1:33" ht="26.1" customHeight="1" x14ac:dyDescent="0.25">
      <c r="A2" s="38">
        <f>'Core Indicators'!A:A</f>
        <v>0</v>
      </c>
      <c r="B2" s="15"/>
      <c r="C2" s="15"/>
      <c r="D2" s="15"/>
      <c r="E2" s="184"/>
      <c r="F2" s="10" t="s">
        <v>8676</v>
      </c>
      <c r="G2" s="10" t="s">
        <v>8677</v>
      </c>
      <c r="H2" s="10" t="s">
        <v>8677</v>
      </c>
      <c r="I2" s="10" t="s">
        <v>8677</v>
      </c>
      <c r="J2" s="10" t="s">
        <v>8677</v>
      </c>
      <c r="K2" s="10"/>
      <c r="L2" s="10" t="s">
        <v>8677</v>
      </c>
      <c r="M2" s="10" t="s">
        <v>8677</v>
      </c>
      <c r="N2" s="10" t="s">
        <v>8677</v>
      </c>
      <c r="O2" s="10" t="s">
        <v>8677</v>
      </c>
      <c r="P2" s="10" t="s">
        <v>8678</v>
      </c>
      <c r="Q2" s="10" t="s">
        <v>8677</v>
      </c>
      <c r="R2" s="10" t="s">
        <v>8677</v>
      </c>
      <c r="S2" s="10" t="s">
        <v>8677</v>
      </c>
      <c r="T2" s="10" t="s">
        <v>8677</v>
      </c>
      <c r="U2" s="10" t="s">
        <v>8677</v>
      </c>
      <c r="V2" s="10" t="s">
        <v>8677</v>
      </c>
      <c r="W2" s="10" t="s">
        <v>8677</v>
      </c>
      <c r="X2" s="10" t="s">
        <v>8677</v>
      </c>
      <c r="Y2" s="10"/>
      <c r="Z2" s="10"/>
      <c r="AA2" s="10"/>
      <c r="AB2" s="10"/>
      <c r="AC2" s="10"/>
      <c r="AD2" s="10"/>
      <c r="AE2" s="10"/>
      <c r="AF2" s="10"/>
      <c r="AG2" s="10"/>
    </row>
    <row r="3" spans="1:33" s="37" customFormat="1" ht="20.100000000000001" customHeight="1" x14ac:dyDescent="0.25">
      <c r="A3" s="200" t="str">
        <f>'Core Indicators'!A:A</f>
        <v>Complex crisis in Afghanistan</v>
      </c>
      <c r="B3" s="200" t="str">
        <f>'Core Indicators'!B:B</f>
        <v>Conflict,Violence,Displacement,Drought,Earthquake,Socio-political</v>
      </c>
      <c r="C3" s="200" t="str">
        <f>'Core Indicators'!C3</f>
        <v>AFG001</v>
      </c>
      <c r="D3" s="200" t="str">
        <f>'Core Indicators'!D3</f>
        <v>Afghanistan</v>
      </c>
      <c r="E3" s="200" t="str">
        <f>'Core Indicators'!E3</f>
        <v>AFG</v>
      </c>
      <c r="F3" s="35">
        <f>'Core Indicators'!O3</f>
        <v>652867</v>
      </c>
      <c r="G3" s="35">
        <f>'Core Indicators'!W3</f>
        <v>43100000</v>
      </c>
      <c r="H3" s="35">
        <f>'Core Indicators'!AE3</f>
        <v>37600000</v>
      </c>
      <c r="I3" s="35">
        <f>'Core Indicators'!AM3</f>
        <v>21046000</v>
      </c>
      <c r="J3" s="35">
        <f>'Core Indicators'!AU3</f>
        <v>2949</v>
      </c>
      <c r="K3" s="35" t="str">
        <f>'Core Indicators'!BC3</f>
        <v>x</v>
      </c>
      <c r="L3" s="35">
        <f>'Core Indicators'!BK3</f>
        <v>2076</v>
      </c>
      <c r="M3" s="35" t="str">
        <f>'Core Indicators'!BS3</f>
        <v>x</v>
      </c>
      <c r="N3" s="35" t="str">
        <f>'Core Indicators'!CA3</f>
        <v>x</v>
      </c>
      <c r="O3" s="35" t="e">
        <f>'Core Indicators'!CI3</f>
        <v>#N/A</v>
      </c>
      <c r="P3" s="35">
        <f>'Core Indicators'!CQ3</f>
        <v>13114</v>
      </c>
      <c r="Q3" s="35">
        <f>'Core Indicators'!DG3</f>
        <v>5500000</v>
      </c>
      <c r="R3" s="35">
        <f>'Core Indicators'!DO3</f>
        <v>9200000</v>
      </c>
      <c r="S3" s="35">
        <f>'Core Indicators'!DW3</f>
        <v>13700000</v>
      </c>
      <c r="T3" s="35">
        <f>'Core Indicators'!EE3</f>
        <v>14700000</v>
      </c>
      <c r="U3" s="35">
        <f>'Core Indicators'!EM3</f>
        <v>0</v>
      </c>
      <c r="V3" s="35">
        <f>'Core Indicators'!FC3</f>
        <v>5</v>
      </c>
      <c r="W3" s="35" t="str">
        <f>'Core Indicators'!FK3</f>
        <v>x</v>
      </c>
      <c r="X3" s="35" t="str">
        <f>'Core Indicators'!FS3</f>
        <v>x</v>
      </c>
      <c r="Y3" s="35">
        <f>'Core Indicators'!GA3</f>
        <v>1</v>
      </c>
      <c r="Z3" s="35">
        <f>'Core Indicators'!GI3</f>
        <v>1</v>
      </c>
      <c r="AA3" s="35">
        <f>'Core Indicators'!GQ3</f>
        <v>3</v>
      </c>
      <c r="AB3" s="35">
        <f>'Core Indicators'!GY3</f>
        <v>3</v>
      </c>
      <c r="AC3" s="35">
        <f>'Core Indicators'!HG3</f>
        <v>2</v>
      </c>
      <c r="AD3" s="35">
        <f>'Core Indicators'!HO3</f>
        <v>2</v>
      </c>
      <c r="AE3" s="35">
        <f>'Core Indicators'!HW3</f>
        <v>2</v>
      </c>
      <c r="AF3" s="35">
        <f>'Core Indicators'!IE3</f>
        <v>3</v>
      </c>
      <c r="AG3" s="35">
        <f>'Core Indicators'!IM3</f>
        <v>3</v>
      </c>
    </row>
    <row r="4" spans="1:33" s="37" customFormat="1" ht="20.100000000000001" customHeight="1" x14ac:dyDescent="0.25">
      <c r="A4" s="199" t="str">
        <f>'Core Indicators'!A:A</f>
        <v>Earthquake in Khost and Paktika</v>
      </c>
      <c r="B4" s="199" t="str">
        <f>'Core Indicators'!B:B</f>
        <v>Earthquake</v>
      </c>
      <c r="C4" s="199" t="str">
        <f>'Core Indicators'!C4</f>
        <v>AFG005</v>
      </c>
      <c r="D4" s="199" t="str">
        <f>'Core Indicators'!D4</f>
        <v>Afghanistan</v>
      </c>
      <c r="E4" s="199" t="str">
        <f>'Core Indicators'!E4</f>
        <v>AFG</v>
      </c>
      <c r="F4" s="36">
        <f>'Core Indicators'!O4</f>
        <v>23751</v>
      </c>
      <c r="G4" s="36">
        <f>'Core Indicators'!W4</f>
        <v>1846000</v>
      </c>
      <c r="H4" s="36">
        <f>'Core Indicators'!AE4</f>
        <v>362000</v>
      </c>
      <c r="I4" s="36" t="str">
        <f>'Core Indicators'!AM4</f>
        <v>x</v>
      </c>
      <c r="J4" s="36">
        <f>'Core Indicators'!AU4</f>
        <v>4429</v>
      </c>
      <c r="K4" s="36" t="str">
        <f>'Core Indicators'!BC4</f>
        <v>x</v>
      </c>
      <c r="L4" s="36">
        <f>'Core Indicators'!BK4</f>
        <v>1039</v>
      </c>
      <c r="M4" s="36" t="str">
        <f>'Core Indicators'!BS4</f>
        <v>x</v>
      </c>
      <c r="N4" s="36" t="str">
        <f>'Core Indicators'!CA4</f>
        <v>x</v>
      </c>
      <c r="O4" s="36" t="e">
        <f>'Core Indicators'!CI4</f>
        <v>#N/A</v>
      </c>
      <c r="P4" s="36" t="str">
        <f>'Core Indicators'!CQ4</f>
        <v>x</v>
      </c>
      <c r="Q4" s="36">
        <f>'Core Indicators'!DG4</f>
        <v>1484000</v>
      </c>
      <c r="R4" s="36">
        <f>'Core Indicators'!DO4</f>
        <v>0</v>
      </c>
      <c r="S4" s="36">
        <f>'Core Indicators'!DW4</f>
        <v>362000</v>
      </c>
      <c r="T4" s="36">
        <f>'Core Indicators'!EE4</f>
        <v>0</v>
      </c>
      <c r="U4" s="36">
        <f>'Core Indicators'!EM4</f>
        <v>0</v>
      </c>
      <c r="V4" s="36">
        <f>'Core Indicators'!FC4</f>
        <v>2</v>
      </c>
      <c r="W4" s="36" t="e">
        <f>'Core Indicators'!FK4</f>
        <v>#N/A</v>
      </c>
      <c r="X4" s="36" t="e">
        <f>'Core Indicators'!FS4</f>
        <v>#N/A</v>
      </c>
      <c r="Y4" s="36">
        <f>'Core Indicators'!GA4</f>
        <v>1</v>
      </c>
      <c r="Z4" s="36">
        <f>'Core Indicators'!GI4</f>
        <v>1</v>
      </c>
      <c r="AA4" s="36">
        <f>'Core Indicators'!GQ4</f>
        <v>1</v>
      </c>
      <c r="AB4" s="36">
        <f>'Core Indicators'!GY4</f>
        <v>0</v>
      </c>
      <c r="AC4" s="36">
        <f>'Core Indicators'!HG4</f>
        <v>2</v>
      </c>
      <c r="AD4" s="36">
        <f>'Core Indicators'!HO4</f>
        <v>2</v>
      </c>
      <c r="AE4" s="36">
        <f>'Core Indicators'!HW4</f>
        <v>0</v>
      </c>
      <c r="AF4" s="36">
        <f>'Core Indicators'!IE4</f>
        <v>3</v>
      </c>
      <c r="AG4" s="36">
        <f>'Core Indicators'!IM4</f>
        <v>3</v>
      </c>
    </row>
    <row r="5" spans="1:33" s="37" customFormat="1" ht="20.100000000000001" customHeight="1" x14ac:dyDescent="0.25">
      <c r="A5" s="200" t="str">
        <f>'Core Indicators'!A:A</f>
        <v>Drought in South-West Angola</v>
      </c>
      <c r="B5" s="200" t="str">
        <f>'Core Indicators'!B:B</f>
        <v>Drought</v>
      </c>
      <c r="C5" s="200" t="str">
        <f>'Core Indicators'!C5</f>
        <v>AGO002</v>
      </c>
      <c r="D5" s="200" t="str">
        <f>'Core Indicators'!D5</f>
        <v>Angola</v>
      </c>
      <c r="E5" s="200" t="str">
        <f>'Core Indicators'!E5</f>
        <v>AGO</v>
      </c>
      <c r="F5" s="35">
        <f>'Core Indicators'!O5</f>
        <v>1246700</v>
      </c>
      <c r="G5" s="35">
        <f>'Core Indicators'!W5</f>
        <v>2750000</v>
      </c>
      <c r="H5" s="35">
        <f>'Core Indicators'!AE5</f>
        <v>2267000</v>
      </c>
      <c r="I5" s="35">
        <f>'Core Indicators'!AM5</f>
        <v>0</v>
      </c>
      <c r="J5" s="35" t="e">
        <f>'Core Indicators'!AU5</f>
        <v>#N/A</v>
      </c>
      <c r="K5" s="35" t="e">
        <f>'Core Indicators'!BC5</f>
        <v>#N/A</v>
      </c>
      <c r="L5" s="35">
        <f>'Core Indicators'!BK5</f>
        <v>0</v>
      </c>
      <c r="M5" s="35" t="e">
        <f>'Core Indicators'!BS5</f>
        <v>#N/A</v>
      </c>
      <c r="N5" s="35" t="e">
        <f>'Core Indicators'!CA5</f>
        <v>#N/A</v>
      </c>
      <c r="O5" s="35" t="e">
        <f>'Core Indicators'!CI5</f>
        <v>#N/A</v>
      </c>
      <c r="P5" s="35" t="e">
        <f>'Core Indicators'!CQ5</f>
        <v>#N/A</v>
      </c>
      <c r="Q5" s="35">
        <f>'Core Indicators'!DG5</f>
        <v>483000</v>
      </c>
      <c r="R5" s="35">
        <f>'Core Indicators'!DO5</f>
        <v>683000</v>
      </c>
      <c r="S5" s="35">
        <f>'Core Indicators'!DW5</f>
        <v>1167000</v>
      </c>
      <c r="T5" s="35">
        <f>'Core Indicators'!EE5</f>
        <v>417000</v>
      </c>
      <c r="U5" s="35">
        <f>'Core Indicators'!EM5</f>
        <v>0</v>
      </c>
      <c r="V5" s="35">
        <f>'Core Indicators'!FC5</f>
        <v>1</v>
      </c>
      <c r="W5" s="35" t="e">
        <f>'Core Indicators'!FK5</f>
        <v>#N/A</v>
      </c>
      <c r="X5" s="35" t="e">
        <f>'Core Indicators'!FS5</f>
        <v>#N/A</v>
      </c>
      <c r="Y5" s="35">
        <f>'Core Indicators'!GA5</f>
        <v>0</v>
      </c>
      <c r="Z5" s="35">
        <f>'Core Indicators'!GI5</f>
        <v>0</v>
      </c>
      <c r="AA5" s="35">
        <f>'Core Indicators'!GQ5</f>
        <v>0</v>
      </c>
      <c r="AB5" s="35">
        <f>'Core Indicators'!GY5</f>
        <v>0</v>
      </c>
      <c r="AC5" s="35">
        <f>'Core Indicators'!HG5</f>
        <v>0</v>
      </c>
      <c r="AD5" s="35">
        <f>'Core Indicators'!HO5</f>
        <v>0</v>
      </c>
      <c r="AE5" s="35">
        <f>'Core Indicators'!HW5</f>
        <v>0</v>
      </c>
      <c r="AF5" s="35">
        <f>'Core Indicators'!IE5</f>
        <v>2</v>
      </c>
      <c r="AG5" s="35">
        <f>'Core Indicators'!IM5</f>
        <v>0</v>
      </c>
    </row>
    <row r="6" spans="1:33" s="37" customFormat="1" ht="20.100000000000001" customHeight="1" x14ac:dyDescent="0.25">
      <c r="A6" s="199" t="str">
        <f>'Core Indicators'!A:A</f>
        <v>Nagorno-Karabakh Conflict in Armenia</v>
      </c>
      <c r="B6" s="199" t="str">
        <f>'Core Indicators'!B:B</f>
        <v>Conflict,Displacement</v>
      </c>
      <c r="C6" s="199" t="str">
        <f>'Core Indicators'!C6</f>
        <v>ARM002</v>
      </c>
      <c r="D6" s="199" t="str">
        <f>'Core Indicators'!D6</f>
        <v>Armenia</v>
      </c>
      <c r="E6" s="199" t="str">
        <f>'Core Indicators'!E6</f>
        <v>ARM</v>
      </c>
      <c r="F6" s="36">
        <f>'Core Indicators'!O6</f>
        <v>4399</v>
      </c>
      <c r="G6" s="36">
        <f>'Core Indicators'!W6</f>
        <v>1626000</v>
      </c>
      <c r="H6" s="36">
        <f>'Core Indicators'!AE6</f>
        <v>34000</v>
      </c>
      <c r="I6" s="36">
        <f>'Core Indicators'!AM6</f>
        <v>27000</v>
      </c>
      <c r="J6" s="36" t="str">
        <f>'Core Indicators'!AU6</f>
        <v>x</v>
      </c>
      <c r="K6" s="36" t="str">
        <f>'Core Indicators'!BC6</f>
        <v>x</v>
      </c>
      <c r="L6" s="36">
        <f>'Core Indicators'!BK6</f>
        <v>10</v>
      </c>
      <c r="M6" s="36" t="str">
        <f>'Core Indicators'!BS6</f>
        <v>x</v>
      </c>
      <c r="N6" s="36" t="str">
        <f>'Core Indicators'!CA6</f>
        <v>x</v>
      </c>
      <c r="O6" s="36" t="e">
        <f>'Core Indicators'!CI6</f>
        <v>#N/A</v>
      </c>
      <c r="P6" s="36" t="str">
        <f>'Core Indicators'!CQ6</f>
        <v>x</v>
      </c>
      <c r="Q6" s="36">
        <f>'Core Indicators'!DG6</f>
        <v>1593000</v>
      </c>
      <c r="R6" s="36">
        <f>'Core Indicators'!DO6</f>
        <v>7000</v>
      </c>
      <c r="S6" s="36">
        <f>'Core Indicators'!DW6</f>
        <v>27000</v>
      </c>
      <c r="T6" s="36">
        <f>'Core Indicators'!EE6</f>
        <v>0</v>
      </c>
      <c r="U6" s="36">
        <f>'Core Indicators'!EM6</f>
        <v>0</v>
      </c>
      <c r="V6" s="36">
        <f>'Core Indicators'!FC6</f>
        <v>2</v>
      </c>
      <c r="W6" s="36" t="str">
        <f>'Core Indicators'!FK6</f>
        <v>x</v>
      </c>
      <c r="X6" s="36" t="str">
        <f>'Core Indicators'!FS6</f>
        <v>x</v>
      </c>
      <c r="Y6" s="36">
        <f>'Core Indicators'!GA6</f>
        <v>0</v>
      </c>
      <c r="Z6" s="36">
        <f>'Core Indicators'!GI6</f>
        <v>0</v>
      </c>
      <c r="AA6" s="36">
        <f>'Core Indicators'!GQ6</f>
        <v>0</v>
      </c>
      <c r="AB6" s="36">
        <f>'Core Indicators'!GY6</f>
        <v>0</v>
      </c>
      <c r="AC6" s="36">
        <f>'Core Indicators'!HG6</f>
        <v>0</v>
      </c>
      <c r="AD6" s="36">
        <f>'Core Indicators'!HO6</f>
        <v>0</v>
      </c>
      <c r="AE6" s="36">
        <f>'Core Indicators'!HW6</f>
        <v>0</v>
      </c>
      <c r="AF6" s="36">
        <f>'Core Indicators'!IE6</f>
        <v>1</v>
      </c>
      <c r="AG6" s="36">
        <f>'Core Indicators'!IM6</f>
        <v>0</v>
      </c>
    </row>
    <row r="7" spans="1:33" s="37" customFormat="1" ht="20.100000000000001" customHeight="1" x14ac:dyDescent="0.25">
      <c r="A7" s="200" t="str">
        <f>'Core Indicators'!A:A</f>
        <v>Nagorno-Karabakh conflict in Azerbaijan</v>
      </c>
      <c r="B7" s="200" t="str">
        <f>'Core Indicators'!B:B</f>
        <v>Conflict,Displacement</v>
      </c>
      <c r="C7" s="200" t="str">
        <f>'Core Indicators'!C7</f>
        <v>AZE002</v>
      </c>
      <c r="D7" s="200" t="str">
        <f>'Core Indicators'!D7</f>
        <v>Azerbaijan</v>
      </c>
      <c r="E7" s="200" t="str">
        <f>'Core Indicators'!E7</f>
        <v>AZE</v>
      </c>
      <c r="F7" s="35">
        <f>'Core Indicators'!O7</f>
        <v>31560</v>
      </c>
      <c r="G7" s="35">
        <f>'Core Indicators'!W7</f>
        <v>2826000</v>
      </c>
      <c r="H7" s="35">
        <f>'Core Indicators'!AE7</f>
        <v>2826000</v>
      </c>
      <c r="I7" s="35">
        <f>'Core Indicators'!AM7</f>
        <v>90000</v>
      </c>
      <c r="J7" s="35" t="str">
        <f>'Core Indicators'!AU7</f>
        <v>x</v>
      </c>
      <c r="K7" s="35" t="str">
        <f>'Core Indicators'!BC7</f>
        <v>x</v>
      </c>
      <c r="L7" s="35">
        <f>'Core Indicators'!BK7</f>
        <v>5</v>
      </c>
      <c r="M7" s="35" t="str">
        <f>'Core Indicators'!BS7</f>
        <v>x</v>
      </c>
      <c r="N7" s="35" t="str">
        <f>'Core Indicators'!CA7</f>
        <v>x</v>
      </c>
      <c r="O7" s="35" t="e">
        <f>'Core Indicators'!CI7</f>
        <v>#N/A</v>
      </c>
      <c r="P7" s="35" t="str">
        <f>'Core Indicators'!CQ7</f>
        <v>x</v>
      </c>
      <c r="Q7" s="35">
        <f>'Core Indicators'!DG7</f>
        <v>0</v>
      </c>
      <c r="R7" s="35">
        <f>'Core Indicators'!DO7</f>
        <v>2826000</v>
      </c>
      <c r="S7" s="35">
        <f>'Core Indicators'!DW7</f>
        <v>0</v>
      </c>
      <c r="T7" s="35">
        <f>'Core Indicators'!EE7</f>
        <v>0</v>
      </c>
      <c r="U7" s="35">
        <f>'Core Indicators'!EM7</f>
        <v>0</v>
      </c>
      <c r="V7" s="35">
        <f>'Core Indicators'!FC7</f>
        <v>3</v>
      </c>
      <c r="W7" s="35" t="str">
        <f>'Core Indicators'!FK7</f>
        <v>x</v>
      </c>
      <c r="X7" s="35" t="str">
        <f>'Core Indicators'!FS7</f>
        <v>x</v>
      </c>
      <c r="Y7" s="35">
        <f>'Core Indicators'!GA7</f>
        <v>1</v>
      </c>
      <c r="Z7" s="35">
        <f>'Core Indicators'!GI7</f>
        <v>0</v>
      </c>
      <c r="AA7" s="35">
        <f>'Core Indicators'!GQ7</f>
        <v>1</v>
      </c>
      <c r="AB7" s="35">
        <f>'Core Indicators'!GY7</f>
        <v>0</v>
      </c>
      <c r="AC7" s="35">
        <f>'Core Indicators'!HG7</f>
        <v>0</v>
      </c>
      <c r="AD7" s="35">
        <f>'Core Indicators'!HO7</f>
        <v>0</v>
      </c>
      <c r="AE7" s="35">
        <f>'Core Indicators'!HW7</f>
        <v>0</v>
      </c>
      <c r="AF7" s="35">
        <f>'Core Indicators'!IE7</f>
        <v>2</v>
      </c>
      <c r="AG7" s="35">
        <f>'Core Indicators'!IM7</f>
        <v>0</v>
      </c>
    </row>
    <row r="8" spans="1:33" s="37" customFormat="1" ht="20.100000000000001" customHeight="1" x14ac:dyDescent="0.25">
      <c r="A8" s="199" t="str">
        <f>'Core Indicators'!A:A</f>
        <v>Complex in Burundi</v>
      </c>
      <c r="B8" s="199" t="str">
        <f>'Core Indicators'!B:B</f>
        <v>Violence,Displacement,Floods</v>
      </c>
      <c r="C8" s="199" t="str">
        <f>'Core Indicators'!C8</f>
        <v>BDI001</v>
      </c>
      <c r="D8" s="199" t="str">
        <f>'Core Indicators'!D8</f>
        <v>Burundi</v>
      </c>
      <c r="E8" s="199" t="str">
        <f>'Core Indicators'!E8</f>
        <v>BDI</v>
      </c>
      <c r="F8" s="36">
        <f>'Core Indicators'!O8</f>
        <v>25680</v>
      </c>
      <c r="G8" s="36">
        <f>'Core Indicators'!W8</f>
        <v>13000000</v>
      </c>
      <c r="H8" s="36">
        <f>'Core Indicators'!AE8</f>
        <v>13000000</v>
      </c>
      <c r="I8" s="36">
        <f>'Core Indicators'!AM8</f>
        <v>631000</v>
      </c>
      <c r="J8" s="36" t="str">
        <f>'Core Indicators'!AU8</f>
        <v>x</v>
      </c>
      <c r="K8" s="36">
        <f>'Core Indicators'!BC8</f>
        <v>283000</v>
      </c>
      <c r="L8" s="36">
        <f>'Core Indicators'!BK8</f>
        <v>142</v>
      </c>
      <c r="M8" s="36" t="str">
        <f>'Core Indicators'!BS8</f>
        <v>x</v>
      </c>
      <c r="N8" s="36" t="str">
        <f>'Core Indicators'!CA8</f>
        <v>x</v>
      </c>
      <c r="O8" s="36" t="e">
        <f>'Core Indicators'!CI8</f>
        <v>#N/A</v>
      </c>
      <c r="P8" s="36">
        <f>'Core Indicators'!CQ8</f>
        <v>444</v>
      </c>
      <c r="Q8" s="36">
        <f>'Core Indicators'!DG8</f>
        <v>6981000</v>
      </c>
      <c r="R8" s="36">
        <f>'Core Indicators'!DO8</f>
        <v>3660000</v>
      </c>
      <c r="S8" s="36">
        <f>'Core Indicators'!DW8</f>
        <v>1692000</v>
      </c>
      <c r="T8" s="36">
        <f>'Core Indicators'!EE8</f>
        <v>108000</v>
      </c>
      <c r="U8" s="36">
        <f>'Core Indicators'!EM8</f>
        <v>0</v>
      </c>
      <c r="V8" s="36">
        <f>'Core Indicators'!FC8</f>
        <v>5</v>
      </c>
      <c r="W8" s="36" t="str">
        <f>'Core Indicators'!FK8</f>
        <v>x</v>
      </c>
      <c r="X8" s="36" t="str">
        <f>'Core Indicators'!FS8</f>
        <v>x</v>
      </c>
      <c r="Y8" s="36">
        <f>'Core Indicators'!GA8</f>
        <v>0</v>
      </c>
      <c r="Z8" s="36">
        <f>'Core Indicators'!GI8</f>
        <v>1</v>
      </c>
      <c r="AA8" s="36">
        <f>'Core Indicators'!GQ8</f>
        <v>1</v>
      </c>
      <c r="AB8" s="36">
        <f>'Core Indicators'!GY8</f>
        <v>0</v>
      </c>
      <c r="AC8" s="36">
        <f>'Core Indicators'!HG8</f>
        <v>0</v>
      </c>
      <c r="AD8" s="36">
        <f>'Core Indicators'!HO8</f>
        <v>1</v>
      </c>
      <c r="AE8" s="36">
        <f>'Core Indicators'!HW8</f>
        <v>0</v>
      </c>
      <c r="AF8" s="36">
        <f>'Core Indicators'!IE8</f>
        <v>0</v>
      </c>
      <c r="AG8" s="36">
        <f>'Core Indicators'!IM8</f>
        <v>2</v>
      </c>
    </row>
    <row r="9" spans="1:33" s="37" customFormat="1" ht="20.100000000000001" customHeight="1" x14ac:dyDescent="0.25">
      <c r="A9" s="200" t="str">
        <f>'Core Indicators'!A:A</f>
        <v>Conflict in Burkina Faso</v>
      </c>
      <c r="B9" s="200" t="str">
        <f>'Core Indicators'!B:B</f>
        <v>Conflict,Displacement,Violence</v>
      </c>
      <c r="C9" s="200" t="str">
        <f>'Core Indicators'!C9</f>
        <v>BFA002</v>
      </c>
      <c r="D9" s="200" t="str">
        <f>'Core Indicators'!D9</f>
        <v>Burkina Faso</v>
      </c>
      <c r="E9" s="200" t="str">
        <f>'Core Indicators'!E9</f>
        <v>BFA</v>
      </c>
      <c r="F9" s="35">
        <f>'Core Indicators'!O9</f>
        <v>166000</v>
      </c>
      <c r="G9" s="35">
        <f>'Core Indicators'!W9</f>
        <v>3832000</v>
      </c>
      <c r="H9" s="35">
        <f>'Core Indicators'!AE9</f>
        <v>3832000</v>
      </c>
      <c r="I9" s="35">
        <f>'Core Indicators'!AM9</f>
        <v>1975000</v>
      </c>
      <c r="J9" s="35" t="str">
        <f>'Core Indicators'!AU9</f>
        <v>x</v>
      </c>
      <c r="K9" s="35" t="str">
        <f>'Core Indicators'!BC9</f>
        <v>x</v>
      </c>
      <c r="L9" s="35">
        <f>'Core Indicators'!BK9</f>
        <v>2015</v>
      </c>
      <c r="M9" s="35" t="str">
        <f>'Core Indicators'!BS9</f>
        <v>x</v>
      </c>
      <c r="N9" s="35" t="str">
        <f>'Core Indicators'!CA9</f>
        <v>x</v>
      </c>
      <c r="O9" s="35" t="e">
        <f>'Core Indicators'!CI9</f>
        <v>#N/A</v>
      </c>
      <c r="P9" s="35" t="str">
        <f>'Core Indicators'!CQ9</f>
        <v>x</v>
      </c>
      <c r="Q9" s="35">
        <f>'Core Indicators'!DG9</f>
        <v>0</v>
      </c>
      <c r="R9" s="35">
        <f>'Core Indicators'!DO9</f>
        <v>0</v>
      </c>
      <c r="S9" s="35">
        <f>'Core Indicators'!DW9</f>
        <v>1767000</v>
      </c>
      <c r="T9" s="35">
        <f>'Core Indicators'!EE9</f>
        <v>1976000</v>
      </c>
      <c r="U9" s="35">
        <f>'Core Indicators'!EM9</f>
        <v>89000</v>
      </c>
      <c r="V9" s="35">
        <f>'Core Indicators'!FC9</f>
        <v>4</v>
      </c>
      <c r="W9" s="35" t="str">
        <f>'Core Indicators'!FK9</f>
        <v>x</v>
      </c>
      <c r="X9" s="35" t="str">
        <f>'Core Indicators'!FS9</f>
        <v>x</v>
      </c>
      <c r="Y9" s="35">
        <f>'Core Indicators'!GA9</f>
        <v>1</v>
      </c>
      <c r="Z9" s="35">
        <f>'Core Indicators'!GI9</f>
        <v>3</v>
      </c>
      <c r="AA9" s="35">
        <f>'Core Indicators'!GQ9</f>
        <v>3</v>
      </c>
      <c r="AB9" s="35">
        <f>'Core Indicators'!GY9</f>
        <v>2</v>
      </c>
      <c r="AC9" s="35">
        <f>'Core Indicators'!HG9</f>
        <v>2</v>
      </c>
      <c r="AD9" s="35">
        <f>'Core Indicators'!HO9</f>
        <v>2</v>
      </c>
      <c r="AE9" s="35">
        <f>'Core Indicators'!HW9</f>
        <v>3</v>
      </c>
      <c r="AF9" s="35">
        <f>'Core Indicators'!IE9</f>
        <v>1</v>
      </c>
      <c r="AG9" s="35">
        <f>'Core Indicators'!IM9</f>
        <v>3</v>
      </c>
    </row>
    <row r="10" spans="1:33" s="37" customFormat="1" ht="20.100000000000001" customHeight="1" x14ac:dyDescent="0.25">
      <c r="A10" s="199" t="str">
        <f>'Core Indicators'!A:A</f>
        <v>Rohingya refugee crisis</v>
      </c>
      <c r="B10" s="199" t="str">
        <f>'Core Indicators'!B:B</f>
        <v>Conflict,Violence,Displacement</v>
      </c>
      <c r="C10" s="199" t="str">
        <f>'Core Indicators'!C10</f>
        <v>BGD002</v>
      </c>
      <c r="D10" s="199" t="str">
        <f>'Core Indicators'!D10</f>
        <v>Bangladesh</v>
      </c>
      <c r="E10" s="199" t="str">
        <f>'Core Indicators'!E10</f>
        <v>BGD</v>
      </c>
      <c r="F10" s="36">
        <f>'Core Indicators'!O10</f>
        <v>730.46</v>
      </c>
      <c r="G10" s="36">
        <f>'Core Indicators'!W10</f>
        <v>1496000</v>
      </c>
      <c r="H10" s="36">
        <f>'Core Indicators'!AE10</f>
        <v>1496000</v>
      </c>
      <c r="I10" s="36">
        <f>'Core Indicators'!AM10</f>
        <v>955000</v>
      </c>
      <c r="J10" s="36">
        <f>'Core Indicators'!AU10</f>
        <v>0</v>
      </c>
      <c r="K10" s="36">
        <f>'Core Indicators'!BC10</f>
        <v>0</v>
      </c>
      <c r="L10" s="36">
        <f>'Core Indicators'!BK10</f>
        <v>24</v>
      </c>
      <c r="M10" s="36" t="str">
        <f>'Core Indicators'!BS10</f>
        <v>x</v>
      </c>
      <c r="N10" s="36" t="str">
        <f>'Core Indicators'!CA10</f>
        <v>x</v>
      </c>
      <c r="O10" s="36" t="e">
        <f>'Core Indicators'!CI10</f>
        <v>#N/A</v>
      </c>
      <c r="P10" s="36" t="str">
        <f>'Core Indicators'!CQ10</f>
        <v>x</v>
      </c>
      <c r="Q10" s="36">
        <f>'Core Indicators'!DG10</f>
        <v>0</v>
      </c>
      <c r="R10" s="36">
        <f>'Core Indicators'!DO10</f>
        <v>0</v>
      </c>
      <c r="S10" s="36">
        <f>'Core Indicators'!DW10</f>
        <v>1496000</v>
      </c>
      <c r="T10" s="36">
        <f>'Core Indicators'!EE10</f>
        <v>0</v>
      </c>
      <c r="U10" s="36">
        <f>'Core Indicators'!EM10</f>
        <v>0</v>
      </c>
      <c r="V10" s="36">
        <f>'Core Indicators'!FC10</f>
        <v>3</v>
      </c>
      <c r="W10" s="36">
        <f>'Core Indicators'!FK10</f>
        <v>0</v>
      </c>
      <c r="X10" s="36">
        <f>'Core Indicators'!FS10</f>
        <v>0</v>
      </c>
      <c r="Y10" s="36">
        <f>'Core Indicators'!GA10</f>
        <v>2</v>
      </c>
      <c r="Z10" s="36">
        <f>'Core Indicators'!GI10</f>
        <v>1</v>
      </c>
      <c r="AA10" s="36">
        <f>'Core Indicators'!GQ10</f>
        <v>1</v>
      </c>
      <c r="AB10" s="36">
        <f>'Core Indicators'!GY10</f>
        <v>0</v>
      </c>
      <c r="AC10" s="36">
        <f>'Core Indicators'!HG10</f>
        <v>1</v>
      </c>
      <c r="AD10" s="36">
        <f>'Core Indicators'!HO10</f>
        <v>2</v>
      </c>
      <c r="AE10" s="36">
        <f>'Core Indicators'!HW10</f>
        <v>0</v>
      </c>
      <c r="AF10" s="36">
        <f>'Core Indicators'!IE10</f>
        <v>0</v>
      </c>
      <c r="AG10" s="36">
        <f>'Core Indicators'!IM10</f>
        <v>1</v>
      </c>
    </row>
    <row r="11" spans="1:33" s="37" customFormat="1" ht="20.100000000000001" customHeight="1" x14ac:dyDescent="0.25">
      <c r="A11" s="200" t="str">
        <f>'Core Indicators'!A:A</f>
        <v>Country level Brazil</v>
      </c>
      <c r="B11" s="200" t="str">
        <f>'Core Indicators'!B:B</f>
        <v>Displacement,Floods</v>
      </c>
      <c r="C11" s="200" t="str">
        <f>'Core Indicators'!C11</f>
        <v>BRA001</v>
      </c>
      <c r="D11" s="200" t="str">
        <f>'Core Indicators'!D11</f>
        <v>Brazil</v>
      </c>
      <c r="E11" s="200" t="str">
        <f>'Core Indicators'!E11</f>
        <v>BRA</v>
      </c>
      <c r="F11" s="35">
        <f>'Core Indicators'!O11</f>
        <v>8358140</v>
      </c>
      <c r="G11" s="35">
        <f>'Core Indicators'!W11</f>
        <v>135053000</v>
      </c>
      <c r="H11" s="35">
        <f>'Core Indicators'!AE11</f>
        <v>476000</v>
      </c>
      <c r="I11" s="35">
        <f>'Core Indicators'!AM11</f>
        <v>642000</v>
      </c>
      <c r="J11" s="35" t="str">
        <f>'Core Indicators'!AU11</f>
        <v>x</v>
      </c>
      <c r="K11" s="35" t="str">
        <f>'Core Indicators'!BC11</f>
        <v>x</v>
      </c>
      <c r="L11" s="35">
        <f>'Core Indicators'!BK11</f>
        <v>3104</v>
      </c>
      <c r="M11" s="35" t="str">
        <f>'Core Indicators'!BS11</f>
        <v>x</v>
      </c>
      <c r="N11" s="35" t="str">
        <f>'Core Indicators'!CA11</f>
        <v>x</v>
      </c>
      <c r="O11" s="35" t="e">
        <f>'Core Indicators'!CI11</f>
        <v>#N/A</v>
      </c>
      <c r="P11" s="35" t="str">
        <f>'Core Indicators'!CQ11</f>
        <v>x</v>
      </c>
      <c r="Q11" s="35">
        <f>'Core Indicators'!DG11</f>
        <v>134576000</v>
      </c>
      <c r="R11" s="35">
        <f>'Core Indicators'!DO11</f>
        <v>161000</v>
      </c>
      <c r="S11" s="35">
        <f>'Core Indicators'!DW11</f>
        <v>316000</v>
      </c>
      <c r="T11" s="35">
        <f>'Core Indicators'!EE11</f>
        <v>0</v>
      </c>
      <c r="U11" s="35">
        <f>'Core Indicators'!EM11</f>
        <v>0</v>
      </c>
      <c r="V11" s="35">
        <f>'Core Indicators'!FC11</f>
        <v>5</v>
      </c>
      <c r="W11" s="35" t="str">
        <f>'Core Indicators'!FK11</f>
        <v>x</v>
      </c>
      <c r="X11" s="35" t="str">
        <f>'Core Indicators'!FS11</f>
        <v>x</v>
      </c>
      <c r="Y11" s="35">
        <f>'Core Indicators'!GA11</f>
        <v>0</v>
      </c>
      <c r="Z11" s="35">
        <f>'Core Indicators'!GI11</f>
        <v>1</v>
      </c>
      <c r="AA11" s="35">
        <f>'Core Indicators'!GQ11</f>
        <v>0</v>
      </c>
      <c r="AB11" s="35">
        <f>'Core Indicators'!GY11</f>
        <v>0</v>
      </c>
      <c r="AC11" s="35">
        <f>'Core Indicators'!HG11</f>
        <v>0</v>
      </c>
      <c r="AD11" s="35">
        <f>'Core Indicators'!HO11</f>
        <v>0</v>
      </c>
      <c r="AE11" s="35">
        <f>'Core Indicators'!HW11</f>
        <v>0</v>
      </c>
      <c r="AF11" s="35">
        <f>'Core Indicators'!IE11</f>
        <v>0</v>
      </c>
      <c r="AG11" s="35">
        <f>'Core Indicators'!IM11</f>
        <v>3</v>
      </c>
    </row>
    <row r="12" spans="1:33" s="37" customFormat="1" ht="20.100000000000001" customHeight="1" x14ac:dyDescent="0.25">
      <c r="A12" s="199" t="str">
        <f>'Core Indicators'!A:A</f>
        <v>Venezuela displacement in Brazil</v>
      </c>
      <c r="B12" s="199" t="str">
        <f>'Core Indicators'!B:B</f>
        <v>Displacement</v>
      </c>
      <c r="C12" s="199" t="str">
        <f>'Core Indicators'!C12</f>
        <v>BRA002</v>
      </c>
      <c r="D12" s="199" t="str">
        <f>'Core Indicators'!D12</f>
        <v>Brazil</v>
      </c>
      <c r="E12" s="199" t="str">
        <f>'Core Indicators'!E12</f>
        <v>BRA</v>
      </c>
      <c r="F12" s="36">
        <f>'Core Indicators'!O12</f>
        <v>8358140</v>
      </c>
      <c r="G12" s="36">
        <f>'Core Indicators'!W12</f>
        <v>73043000</v>
      </c>
      <c r="H12" s="36">
        <f>'Core Indicators'!AE12</f>
        <v>407000</v>
      </c>
      <c r="I12" s="36">
        <f>'Core Indicators'!AM12</f>
        <v>604000</v>
      </c>
      <c r="J12" s="36" t="str">
        <f>'Core Indicators'!AU12</f>
        <v>x</v>
      </c>
      <c r="K12" s="36" t="str">
        <f>'Core Indicators'!BC12</f>
        <v>x</v>
      </c>
      <c r="L12" s="36" t="str">
        <f>'Core Indicators'!BK12</f>
        <v>x</v>
      </c>
      <c r="M12" s="36" t="str">
        <f>'Core Indicators'!BS12</f>
        <v>x</v>
      </c>
      <c r="N12" s="36" t="str">
        <f>'Core Indicators'!CA12</f>
        <v>x</v>
      </c>
      <c r="O12" s="36" t="e">
        <f>'Core Indicators'!CI12</f>
        <v>#N/A</v>
      </c>
      <c r="P12" s="36" t="str">
        <f>'Core Indicators'!CQ12</f>
        <v>x</v>
      </c>
      <c r="Q12" s="36">
        <f>'Core Indicators'!DG12</f>
        <v>72637000</v>
      </c>
      <c r="R12" s="36">
        <f>'Core Indicators'!DO12</f>
        <v>108000</v>
      </c>
      <c r="S12" s="36">
        <f>'Core Indicators'!DW12</f>
        <v>298000</v>
      </c>
      <c r="T12" s="36">
        <f>'Core Indicators'!EE12</f>
        <v>0</v>
      </c>
      <c r="U12" s="36">
        <f>'Core Indicators'!EM12</f>
        <v>0</v>
      </c>
      <c r="V12" s="36">
        <f>'Core Indicators'!FC12</f>
        <v>5</v>
      </c>
      <c r="W12" s="36" t="str">
        <f>'Core Indicators'!FK12</f>
        <v>x</v>
      </c>
      <c r="X12" s="36" t="str">
        <f>'Core Indicators'!FS12</f>
        <v>x</v>
      </c>
      <c r="Y12" s="36">
        <f>'Core Indicators'!GA12</f>
        <v>0</v>
      </c>
      <c r="Z12" s="36">
        <f>'Core Indicators'!GI12</f>
        <v>1</v>
      </c>
      <c r="AA12" s="36">
        <f>'Core Indicators'!GQ12</f>
        <v>0</v>
      </c>
      <c r="AB12" s="36">
        <f>'Core Indicators'!GY12</f>
        <v>0</v>
      </c>
      <c r="AC12" s="36">
        <f>'Core Indicators'!HG12</f>
        <v>0</v>
      </c>
      <c r="AD12" s="36">
        <f>'Core Indicators'!HO12</f>
        <v>0</v>
      </c>
      <c r="AE12" s="36">
        <f>'Core Indicators'!HW12</f>
        <v>0</v>
      </c>
      <c r="AF12" s="36">
        <f>'Core Indicators'!IE12</f>
        <v>0</v>
      </c>
      <c r="AG12" s="36">
        <f>'Core Indicators'!IM12</f>
        <v>3</v>
      </c>
    </row>
    <row r="13" spans="1:33" s="37" customFormat="1" ht="20.100000000000001" customHeight="1" x14ac:dyDescent="0.25">
      <c r="A13" s="200" t="str">
        <f>'Core Indicators'!A:A</f>
        <v>Floods in rainy season 2022</v>
      </c>
      <c r="B13" s="200" t="str">
        <f>'Core Indicators'!B:B</f>
        <v>Floods</v>
      </c>
      <c r="C13" s="200" t="str">
        <f>'Core Indicators'!C13</f>
        <v>BRA003</v>
      </c>
      <c r="D13" s="200" t="str">
        <f>'Core Indicators'!D13</f>
        <v>Brazil</v>
      </c>
      <c r="E13" s="200" t="str">
        <f>'Core Indicators'!E13</f>
        <v>BRA</v>
      </c>
      <c r="F13" s="35">
        <f>'Core Indicators'!O13</f>
        <v>8358140</v>
      </c>
      <c r="G13" s="35">
        <f>'Core Indicators'!W13</f>
        <v>52842000</v>
      </c>
      <c r="H13" s="35">
        <f>'Core Indicators'!AE13</f>
        <v>70000</v>
      </c>
      <c r="I13" s="35">
        <f>'Core Indicators'!AM13</f>
        <v>18000</v>
      </c>
      <c r="J13" s="35" t="str">
        <f>'Core Indicators'!AU13</f>
        <v>x</v>
      </c>
      <c r="K13" s="35" t="str">
        <f>'Core Indicators'!BC13</f>
        <v>x</v>
      </c>
      <c r="L13" s="35">
        <f>'Core Indicators'!BK13</f>
        <v>16</v>
      </c>
      <c r="M13" s="35" t="str">
        <f>'Core Indicators'!BS13</f>
        <v>x</v>
      </c>
      <c r="N13" s="35" t="str">
        <f>'Core Indicators'!CA13</f>
        <v>x</v>
      </c>
      <c r="O13" s="35" t="e">
        <f>'Core Indicators'!CI13</f>
        <v>#N/A</v>
      </c>
      <c r="P13" s="35" t="str">
        <f>'Core Indicators'!CQ13</f>
        <v>x</v>
      </c>
      <c r="Q13" s="35">
        <f>'Core Indicators'!DG13</f>
        <v>52772000</v>
      </c>
      <c r="R13" s="35">
        <f>'Core Indicators'!DO13</f>
        <v>52000</v>
      </c>
      <c r="S13" s="35">
        <f>'Core Indicators'!DW13</f>
        <v>18000</v>
      </c>
      <c r="T13" s="35">
        <f>'Core Indicators'!EE13</f>
        <v>0</v>
      </c>
      <c r="U13" s="35">
        <f>'Core Indicators'!EM13</f>
        <v>0</v>
      </c>
      <c r="V13" s="35">
        <f>'Core Indicators'!FC13</f>
        <v>5</v>
      </c>
      <c r="W13" s="35" t="str">
        <f>'Core Indicators'!FK13</f>
        <v>x</v>
      </c>
      <c r="X13" s="35" t="str">
        <f>'Core Indicators'!FS13</f>
        <v>x</v>
      </c>
      <c r="Y13" s="35">
        <f>'Core Indicators'!GA13</f>
        <v>0</v>
      </c>
      <c r="Z13" s="35">
        <f>'Core Indicators'!GI13</f>
        <v>1</v>
      </c>
      <c r="AA13" s="35">
        <f>'Core Indicators'!GQ13</f>
        <v>0</v>
      </c>
      <c r="AB13" s="35">
        <f>'Core Indicators'!GY13</f>
        <v>0</v>
      </c>
      <c r="AC13" s="35">
        <f>'Core Indicators'!HG13</f>
        <v>0</v>
      </c>
      <c r="AD13" s="35">
        <f>'Core Indicators'!HO13</f>
        <v>0</v>
      </c>
      <c r="AE13" s="35">
        <f>'Core Indicators'!HW13</f>
        <v>0</v>
      </c>
      <c r="AF13" s="35">
        <f>'Core Indicators'!IE13</f>
        <v>0</v>
      </c>
      <c r="AG13" s="35">
        <f>'Core Indicators'!IM13</f>
        <v>3</v>
      </c>
    </row>
    <row r="14" spans="1:33" s="37" customFormat="1" ht="20.100000000000001" customHeight="1" x14ac:dyDescent="0.25">
      <c r="A14" s="199" t="str">
        <f>'Core Indicators'!A:A</f>
        <v>Complex crisis in CAR</v>
      </c>
      <c r="B14" s="199" t="str">
        <f>'Core Indicators'!B:B</f>
        <v>Conflict,Displacement</v>
      </c>
      <c r="C14" s="199" t="str">
        <f>'Core Indicators'!C14</f>
        <v>CAF001</v>
      </c>
      <c r="D14" s="199" t="str">
        <f>'Core Indicators'!D14</f>
        <v>CAR</v>
      </c>
      <c r="E14" s="199" t="str">
        <f>'Core Indicators'!E14</f>
        <v>CAF</v>
      </c>
      <c r="F14" s="36">
        <f>'Core Indicators'!O14</f>
        <v>622980</v>
      </c>
      <c r="G14" s="36">
        <f>'Core Indicators'!W14</f>
        <v>6091000</v>
      </c>
      <c r="H14" s="36">
        <f>'Core Indicators'!AE14</f>
        <v>6091000</v>
      </c>
      <c r="I14" s="36">
        <f>'Core Indicators'!AM14</f>
        <v>1254000</v>
      </c>
      <c r="J14" s="36">
        <f>'Core Indicators'!AU14</f>
        <v>17</v>
      </c>
      <c r="K14" s="36" t="str">
        <f>'Core Indicators'!BC14</f>
        <v>x</v>
      </c>
      <c r="L14" s="36">
        <f>'Core Indicators'!BK14</f>
        <v>270</v>
      </c>
      <c r="M14" s="36" t="str">
        <f>'Core Indicators'!BS14</f>
        <v>x</v>
      </c>
      <c r="N14" s="36" t="str">
        <f>'Core Indicators'!CA14</f>
        <v>x</v>
      </c>
      <c r="O14" s="36" t="e">
        <f>'Core Indicators'!CI14</f>
        <v>#N/A</v>
      </c>
      <c r="P14" s="36" t="str">
        <f>'Core Indicators'!CQ14</f>
        <v>x</v>
      </c>
      <c r="Q14" s="36">
        <f>'Core Indicators'!DG14</f>
        <v>0</v>
      </c>
      <c r="R14" s="36">
        <f>'Core Indicators'!DO14</f>
        <v>2665000</v>
      </c>
      <c r="S14" s="36">
        <f>'Core Indicators'!DW14</f>
        <v>2649000</v>
      </c>
      <c r="T14" s="36">
        <f>'Core Indicators'!EE14</f>
        <v>778000</v>
      </c>
      <c r="U14" s="36">
        <f>'Core Indicators'!EM14</f>
        <v>0</v>
      </c>
      <c r="V14" s="36">
        <f>'Core Indicators'!FC14</f>
        <v>4</v>
      </c>
      <c r="W14" s="36" t="str">
        <f>'Core Indicators'!FK14</f>
        <v>x</v>
      </c>
      <c r="X14" s="36" t="str">
        <f>'Core Indicators'!FS14</f>
        <v>x</v>
      </c>
      <c r="Y14" s="36">
        <f>'Core Indicators'!GA14</f>
        <v>1</v>
      </c>
      <c r="Z14" s="36">
        <f>'Core Indicators'!GI14</f>
        <v>3</v>
      </c>
      <c r="AA14" s="36">
        <f>'Core Indicators'!GQ14</f>
        <v>2</v>
      </c>
      <c r="AB14" s="36">
        <f>'Core Indicators'!GY14</f>
        <v>2</v>
      </c>
      <c r="AC14" s="36">
        <f>'Core Indicators'!HG14</f>
        <v>0</v>
      </c>
      <c r="AD14" s="36">
        <f>'Core Indicators'!HO14</f>
        <v>2</v>
      </c>
      <c r="AE14" s="36">
        <f>'Core Indicators'!HW14</f>
        <v>3</v>
      </c>
      <c r="AF14" s="36">
        <f>'Core Indicators'!IE14</f>
        <v>1</v>
      </c>
      <c r="AG14" s="36">
        <f>'Core Indicators'!IM14</f>
        <v>3</v>
      </c>
    </row>
    <row r="15" spans="1:33" s="37" customFormat="1" ht="20.100000000000001" customHeight="1" x14ac:dyDescent="0.25">
      <c r="A15" s="200" t="str">
        <f>'Core Indicators'!A:A</f>
        <v>Venezuela displacement in Chile</v>
      </c>
      <c r="B15" s="200" t="str">
        <f>'Core Indicators'!B:B</f>
        <v>Displacement</v>
      </c>
      <c r="C15" s="200" t="str">
        <f>'Core Indicators'!C15</f>
        <v>CHL002</v>
      </c>
      <c r="D15" s="200" t="str">
        <f>'Core Indicators'!D15</f>
        <v>Chile</v>
      </c>
      <c r="E15" s="200" t="str">
        <f>'Core Indicators'!E15</f>
        <v>CHL</v>
      </c>
      <c r="F15" s="35">
        <f>'Core Indicators'!O15</f>
        <v>743532</v>
      </c>
      <c r="G15" s="35">
        <f>'Core Indicators'!W15</f>
        <v>19116000</v>
      </c>
      <c r="H15" s="35">
        <f>'Core Indicators'!AE15</f>
        <v>11650000</v>
      </c>
      <c r="I15" s="35">
        <f>'Core Indicators'!AM15</f>
        <v>562000</v>
      </c>
      <c r="J15" s="35" t="str">
        <f>'Core Indicators'!AU15</f>
        <v>x</v>
      </c>
      <c r="K15" s="35" t="str">
        <f>'Core Indicators'!BC15</f>
        <v>x</v>
      </c>
      <c r="L15" s="35">
        <f>'Core Indicators'!BK15</f>
        <v>1</v>
      </c>
      <c r="M15" s="35" t="str">
        <f>'Core Indicators'!BS15</f>
        <v>x</v>
      </c>
      <c r="N15" s="35" t="str">
        <f>'Core Indicators'!CA15</f>
        <v>x</v>
      </c>
      <c r="O15" s="35" t="e">
        <f>'Core Indicators'!CI15</f>
        <v>#N/A</v>
      </c>
      <c r="P15" s="35" t="str">
        <f>'Core Indicators'!CQ15</f>
        <v>x</v>
      </c>
      <c r="Q15" s="35">
        <f>'Core Indicators'!DG15</f>
        <v>7467000</v>
      </c>
      <c r="R15" s="35">
        <f>'Core Indicators'!DO15</f>
        <v>11169000</v>
      </c>
      <c r="S15" s="35">
        <f>'Core Indicators'!DW15</f>
        <v>481000</v>
      </c>
      <c r="T15" s="35">
        <f>'Core Indicators'!EE15</f>
        <v>0</v>
      </c>
      <c r="U15" s="35">
        <f>'Core Indicators'!EM15</f>
        <v>0</v>
      </c>
      <c r="V15" s="35">
        <f>'Core Indicators'!FC15</f>
        <v>3</v>
      </c>
      <c r="W15" s="35" t="str">
        <f>'Core Indicators'!FK15</f>
        <v>x</v>
      </c>
      <c r="X15" s="35" t="str">
        <f>'Core Indicators'!FS15</f>
        <v>x</v>
      </c>
      <c r="Y15" s="35">
        <f>'Core Indicators'!GA15</f>
        <v>0</v>
      </c>
      <c r="Z15" s="35">
        <f>'Core Indicators'!GI15</f>
        <v>0</v>
      </c>
      <c r="AA15" s="35">
        <f>'Core Indicators'!GQ15</f>
        <v>0</v>
      </c>
      <c r="AB15" s="35">
        <f>'Core Indicators'!GY15</f>
        <v>0</v>
      </c>
      <c r="AC15" s="35">
        <f>'Core Indicators'!HG15</f>
        <v>0</v>
      </c>
      <c r="AD15" s="35">
        <f>'Core Indicators'!HO15</f>
        <v>1</v>
      </c>
      <c r="AE15" s="35">
        <f>'Core Indicators'!HW15</f>
        <v>0</v>
      </c>
      <c r="AF15" s="35">
        <f>'Core Indicators'!IE15</f>
        <v>2</v>
      </c>
      <c r="AG15" s="35">
        <f>'Core Indicators'!IM15</f>
        <v>2</v>
      </c>
    </row>
    <row r="16" spans="1:33" s="37" customFormat="1" ht="20.100000000000001" customHeight="1" x14ac:dyDescent="0.25">
      <c r="A16" s="199" t="str">
        <f>'Core Indicators'!A:A</f>
        <v>Multiple crises in Cameroon</v>
      </c>
      <c r="B16" s="199" t="str">
        <f>'Core Indicators'!B:B</f>
        <v>Conflict,Displacement</v>
      </c>
      <c r="C16" s="199" t="str">
        <f>'Core Indicators'!C16</f>
        <v>CMR001</v>
      </c>
      <c r="D16" s="199" t="str">
        <f>'Core Indicators'!D16</f>
        <v>Cameroon</v>
      </c>
      <c r="E16" s="199" t="str">
        <f>'Core Indicators'!E16</f>
        <v>CMR</v>
      </c>
      <c r="F16" s="36">
        <f>'Core Indicators'!O16</f>
        <v>440640</v>
      </c>
      <c r="G16" s="36">
        <f>'Core Indicators'!W16</f>
        <v>27600000</v>
      </c>
      <c r="H16" s="36">
        <f>'Core Indicators'!AE16</f>
        <v>3755000</v>
      </c>
      <c r="I16" s="36">
        <f>'Core Indicators'!AM16</f>
        <v>2023000</v>
      </c>
      <c r="J16" s="36">
        <f>'Core Indicators'!AU16</f>
        <v>150</v>
      </c>
      <c r="K16" s="36" t="str">
        <f>'Core Indicators'!BC16</f>
        <v>x</v>
      </c>
      <c r="L16" s="36">
        <f>'Core Indicators'!BK16</f>
        <v>391</v>
      </c>
      <c r="M16" s="36" t="str">
        <f>'Core Indicators'!BS16</f>
        <v>x</v>
      </c>
      <c r="N16" s="36" t="str">
        <f>'Core Indicators'!CA16</f>
        <v>x</v>
      </c>
      <c r="O16" s="36" t="e">
        <f>'Core Indicators'!CI16</f>
        <v>#N/A</v>
      </c>
      <c r="P16" s="36" t="str">
        <f>'Core Indicators'!CQ16</f>
        <v>x</v>
      </c>
      <c r="Q16" s="36">
        <f>'Core Indicators'!DG16</f>
        <v>23845000</v>
      </c>
      <c r="R16" s="36">
        <f>'Core Indicators'!DO16</f>
        <v>0</v>
      </c>
      <c r="S16" s="36">
        <f>'Core Indicators'!DW16</f>
        <v>2072000</v>
      </c>
      <c r="T16" s="36">
        <f>'Core Indicators'!EE16</f>
        <v>1683000</v>
      </c>
      <c r="U16" s="36">
        <f>'Core Indicators'!EM16</f>
        <v>0</v>
      </c>
      <c r="V16" s="36">
        <f>'Core Indicators'!FC16</f>
        <v>3</v>
      </c>
      <c r="W16" s="36" t="str">
        <f>'Core Indicators'!FK16</f>
        <v>x</v>
      </c>
      <c r="X16" s="36" t="str">
        <f>'Core Indicators'!FS16</f>
        <v>x</v>
      </c>
      <c r="Y16" s="36">
        <f>'Core Indicators'!GA16</f>
        <v>1</v>
      </c>
      <c r="Z16" s="36">
        <f>'Core Indicators'!GI16</f>
        <v>3</v>
      </c>
      <c r="AA16" s="36">
        <f>'Core Indicators'!GQ16</f>
        <v>3</v>
      </c>
      <c r="AB16" s="36">
        <f>'Core Indicators'!GY16</f>
        <v>0</v>
      </c>
      <c r="AC16" s="36">
        <f>'Core Indicators'!HG16</f>
        <v>2</v>
      </c>
      <c r="AD16" s="36">
        <f>'Core Indicators'!HO16</f>
        <v>3</v>
      </c>
      <c r="AE16" s="36">
        <f>'Core Indicators'!HW16</f>
        <v>3</v>
      </c>
      <c r="AF16" s="36">
        <f>'Core Indicators'!IE16</f>
        <v>1</v>
      </c>
      <c r="AG16" s="36">
        <f>'Core Indicators'!IM16</f>
        <v>3</v>
      </c>
    </row>
    <row r="17" spans="1:33" s="37" customFormat="1" ht="20.100000000000001" customHeight="1" x14ac:dyDescent="0.25">
      <c r="A17" s="200" t="str">
        <f>'Core Indicators'!A:A</f>
        <v>Boko Haram in Cameroon</v>
      </c>
      <c r="B17" s="200" t="str">
        <f>'Core Indicators'!B:B</f>
        <v>Conflict</v>
      </c>
      <c r="C17" s="200" t="str">
        <f>'Core Indicators'!C17</f>
        <v>CMR002</v>
      </c>
      <c r="D17" s="200" t="str">
        <f>'Core Indicators'!D17</f>
        <v>Cameroon</v>
      </c>
      <c r="E17" s="200" t="str">
        <f>'Core Indicators'!E17</f>
        <v>CMR</v>
      </c>
      <c r="F17" s="35">
        <f>'Core Indicators'!O17</f>
        <v>34263</v>
      </c>
      <c r="G17" s="35">
        <f>'Core Indicators'!W17</f>
        <v>3803000</v>
      </c>
      <c r="H17" s="35">
        <f>'Core Indicators'!AE17</f>
        <v>1246000</v>
      </c>
      <c r="I17" s="35">
        <f>'Core Indicators'!AM17</f>
        <v>385000</v>
      </c>
      <c r="J17" s="35" t="str">
        <f>'Core Indicators'!AU17</f>
        <v>x</v>
      </c>
      <c r="K17" s="35" t="str">
        <f>'Core Indicators'!BC17</f>
        <v>x</v>
      </c>
      <c r="L17" s="35">
        <f>'Core Indicators'!BK17</f>
        <v>116</v>
      </c>
      <c r="M17" s="35" t="str">
        <f>'Core Indicators'!BS17</f>
        <v>x</v>
      </c>
      <c r="N17" s="35" t="str">
        <f>'Core Indicators'!CA17</f>
        <v>x</v>
      </c>
      <c r="O17" s="35" t="e">
        <f>'Core Indicators'!CI17</f>
        <v>#N/A</v>
      </c>
      <c r="P17" s="35">
        <f>'Core Indicators'!CQ17</f>
        <v>5.2</v>
      </c>
      <c r="Q17" s="35">
        <f>'Core Indicators'!DG17</f>
        <v>2557000</v>
      </c>
      <c r="R17" s="35">
        <f>'Core Indicators'!DO17</f>
        <v>0</v>
      </c>
      <c r="S17" s="35">
        <f>'Core Indicators'!DW17</f>
        <v>166000</v>
      </c>
      <c r="T17" s="35">
        <f>'Core Indicators'!EE17</f>
        <v>1080000</v>
      </c>
      <c r="U17" s="35">
        <f>'Core Indicators'!EM17</f>
        <v>0</v>
      </c>
      <c r="V17" s="35">
        <f>'Core Indicators'!FC17</f>
        <v>3</v>
      </c>
      <c r="W17" s="35" t="str">
        <f>'Core Indicators'!FK17</f>
        <v>x</v>
      </c>
      <c r="X17" s="35" t="str">
        <f>'Core Indicators'!FS17</f>
        <v>x</v>
      </c>
      <c r="Y17" s="35">
        <f>'Core Indicators'!GA17</f>
        <v>1</v>
      </c>
      <c r="Z17" s="35">
        <f>'Core Indicators'!GI17</f>
        <v>3</v>
      </c>
      <c r="AA17" s="35">
        <f>'Core Indicators'!GQ17</f>
        <v>1</v>
      </c>
      <c r="AB17" s="35">
        <f>'Core Indicators'!GY17</f>
        <v>0</v>
      </c>
      <c r="AC17" s="35">
        <f>'Core Indicators'!HG17</f>
        <v>0</v>
      </c>
      <c r="AD17" s="35">
        <f>'Core Indicators'!HO17</f>
        <v>2</v>
      </c>
      <c r="AE17" s="35">
        <f>'Core Indicators'!HW17</f>
        <v>3</v>
      </c>
      <c r="AF17" s="35">
        <f>'Core Indicators'!IE17</f>
        <v>1</v>
      </c>
      <c r="AG17" s="35">
        <f>'Core Indicators'!IM17</f>
        <v>3</v>
      </c>
    </row>
    <row r="18" spans="1:33" s="37" customFormat="1" ht="20.100000000000001" customHeight="1" x14ac:dyDescent="0.25">
      <c r="A18" s="199" t="str">
        <f>'Core Indicators'!A:A</f>
        <v>Anglophone Crisis in Cameroon</v>
      </c>
      <c r="B18" s="199" t="str">
        <f>'Core Indicators'!B:B</f>
        <v>Conflict</v>
      </c>
      <c r="C18" s="199" t="str">
        <f>'Core Indicators'!C18</f>
        <v>CMR003</v>
      </c>
      <c r="D18" s="199" t="str">
        <f>'Core Indicators'!D18</f>
        <v>Cameroon</v>
      </c>
      <c r="E18" s="199" t="str">
        <f>'Core Indicators'!E18</f>
        <v>CMR</v>
      </c>
      <c r="F18" s="36">
        <f>'Core Indicators'!O18</f>
        <v>89005</v>
      </c>
      <c r="G18" s="36">
        <f>'Core Indicators'!W18</f>
        <v>13474000</v>
      </c>
      <c r="H18" s="36">
        <f>'Core Indicators'!AE18</f>
        <v>2034000</v>
      </c>
      <c r="I18" s="36">
        <f>'Core Indicators'!AM18</f>
        <v>598000</v>
      </c>
      <c r="J18" s="36" t="str">
        <f>'Core Indicators'!AU18</f>
        <v>x</v>
      </c>
      <c r="K18" s="36" t="str">
        <f>'Core Indicators'!BC18</f>
        <v>x</v>
      </c>
      <c r="L18" s="36">
        <f>'Core Indicators'!BK18</f>
        <v>179</v>
      </c>
      <c r="M18" s="36" t="str">
        <f>'Core Indicators'!BS18</f>
        <v>x</v>
      </c>
      <c r="N18" s="36" t="str">
        <f>'Core Indicators'!CA18</f>
        <v>x</v>
      </c>
      <c r="O18" s="36" t="e">
        <f>'Core Indicators'!CI18</f>
        <v>#N/A</v>
      </c>
      <c r="P18" s="36" t="str">
        <f>'Core Indicators'!CQ18</f>
        <v>x</v>
      </c>
      <c r="Q18" s="36">
        <f>'Core Indicators'!DG18</f>
        <v>11439000</v>
      </c>
      <c r="R18" s="36">
        <f>'Core Indicators'!DO18</f>
        <v>0</v>
      </c>
      <c r="S18" s="36">
        <f>'Core Indicators'!DW18</f>
        <v>1431000</v>
      </c>
      <c r="T18" s="36">
        <f>'Core Indicators'!EE18</f>
        <v>603000</v>
      </c>
      <c r="U18" s="36">
        <f>'Core Indicators'!EM18</f>
        <v>0</v>
      </c>
      <c r="V18" s="36">
        <f>'Core Indicators'!FC18</f>
        <v>3</v>
      </c>
      <c r="W18" s="36" t="str">
        <f>'Core Indicators'!FK18</f>
        <v>x</v>
      </c>
      <c r="X18" s="36">
        <f>'Core Indicators'!FS18</f>
        <v>377500</v>
      </c>
      <c r="Y18" s="36">
        <f>'Core Indicators'!GA18</f>
        <v>1</v>
      </c>
      <c r="Z18" s="36">
        <f>'Core Indicators'!GI18</f>
        <v>3</v>
      </c>
      <c r="AA18" s="36">
        <f>'Core Indicators'!GQ18</f>
        <v>3</v>
      </c>
      <c r="AB18" s="36">
        <f>'Core Indicators'!GY18</f>
        <v>0</v>
      </c>
      <c r="AC18" s="36">
        <f>'Core Indicators'!HG18</f>
        <v>2</v>
      </c>
      <c r="AD18" s="36">
        <f>'Core Indicators'!HO18</f>
        <v>3</v>
      </c>
      <c r="AE18" s="36">
        <f>'Core Indicators'!HW18</f>
        <v>3</v>
      </c>
      <c r="AF18" s="36">
        <f>'Core Indicators'!IE18</f>
        <v>1</v>
      </c>
      <c r="AG18" s="36">
        <f>'Core Indicators'!IM18</f>
        <v>3</v>
      </c>
    </row>
    <row r="19" spans="1:33" s="37" customFormat="1" ht="20.100000000000001" customHeight="1" x14ac:dyDescent="0.25">
      <c r="A19" s="200" t="str">
        <f>'Core Indicators'!A:A</f>
        <v>CAR refugees in Cameroon</v>
      </c>
      <c r="B19" s="200" t="str">
        <f>'Core Indicators'!B:B</f>
        <v>Conflict,Displacement</v>
      </c>
      <c r="C19" s="200" t="str">
        <f>'Core Indicators'!C19</f>
        <v>CMR004</v>
      </c>
      <c r="D19" s="200" t="str">
        <f>'Core Indicators'!D19</f>
        <v>Cameroon</v>
      </c>
      <c r="E19" s="200" t="str">
        <f>'Core Indicators'!E19</f>
        <v>CMR</v>
      </c>
      <c r="F19" s="35">
        <f>'Core Indicators'!O19</f>
        <v>201932</v>
      </c>
      <c r="G19" s="35">
        <f>'Core Indicators'!W19</f>
        <v>5658000</v>
      </c>
      <c r="H19" s="35">
        <f>'Core Indicators'!AE19</f>
        <v>475000</v>
      </c>
      <c r="I19" s="35">
        <f>'Core Indicators'!AM19</f>
        <v>347000</v>
      </c>
      <c r="J19" s="35">
        <f>'Core Indicators'!AU19</f>
        <v>0</v>
      </c>
      <c r="K19" s="35" t="str">
        <f>'Core Indicators'!BC19</f>
        <v>x</v>
      </c>
      <c r="L19" s="35">
        <f>'Core Indicators'!BK19</f>
        <v>21</v>
      </c>
      <c r="M19" s="35">
        <f>'Core Indicators'!BS19</f>
        <v>0</v>
      </c>
      <c r="N19" s="35">
        <f>'Core Indicators'!CA19</f>
        <v>0</v>
      </c>
      <c r="O19" s="35" t="e">
        <f>'Core Indicators'!CI19</f>
        <v>#N/A</v>
      </c>
      <c r="P19" s="35" t="str">
        <f>'Core Indicators'!CQ19</f>
        <v>x</v>
      </c>
      <c r="Q19" s="35">
        <f>'Core Indicators'!DG19</f>
        <v>5183000</v>
      </c>
      <c r="R19" s="35">
        <f>'Core Indicators'!DO19</f>
        <v>0</v>
      </c>
      <c r="S19" s="35">
        <f>'Core Indicators'!DW19</f>
        <v>475000</v>
      </c>
      <c r="T19" s="35">
        <f>'Core Indicators'!EE19</f>
        <v>0</v>
      </c>
      <c r="U19" s="35">
        <f>'Core Indicators'!EM19</f>
        <v>0</v>
      </c>
      <c r="V19" s="35">
        <f>'Core Indicators'!FC19</f>
        <v>3</v>
      </c>
      <c r="W19" s="35" t="str">
        <f>'Core Indicators'!FK19</f>
        <v>x</v>
      </c>
      <c r="X19" s="35" t="str">
        <f>'Core Indicators'!FS19</f>
        <v>x</v>
      </c>
      <c r="Y19" s="35">
        <f>'Core Indicators'!GA19</f>
        <v>1</v>
      </c>
      <c r="Z19" s="35">
        <f>'Core Indicators'!GI19</f>
        <v>1</v>
      </c>
      <c r="AA19" s="35">
        <f>'Core Indicators'!GQ19</f>
        <v>1</v>
      </c>
      <c r="AB19" s="35">
        <f>'Core Indicators'!GY19</f>
        <v>0</v>
      </c>
      <c r="AC19" s="35">
        <f>'Core Indicators'!HG19</f>
        <v>0</v>
      </c>
      <c r="AD19" s="35">
        <f>'Core Indicators'!HO19</f>
        <v>2</v>
      </c>
      <c r="AE19" s="35">
        <f>'Core Indicators'!HW19</f>
        <v>0</v>
      </c>
      <c r="AF19" s="35">
        <f>'Core Indicators'!IE19</f>
        <v>1</v>
      </c>
      <c r="AG19" s="35">
        <f>'Core Indicators'!IM19</f>
        <v>3</v>
      </c>
    </row>
    <row r="20" spans="1:33" s="37" customFormat="1" ht="20.100000000000001" customHeight="1" x14ac:dyDescent="0.25">
      <c r="A20" s="199" t="str">
        <f>'Core Indicators'!A:A</f>
        <v>Complex crisis in DRC</v>
      </c>
      <c r="B20" s="199" t="str">
        <f>'Core Indicators'!B:B</f>
        <v>Conflict,Displacement,Socio-political</v>
      </c>
      <c r="C20" s="199" t="str">
        <f>'Core Indicators'!C20</f>
        <v>COD001</v>
      </c>
      <c r="D20" s="199" t="str">
        <f>'Core Indicators'!D20</f>
        <v>DRC</v>
      </c>
      <c r="E20" s="199" t="str">
        <f>'Core Indicators'!E20</f>
        <v>COD</v>
      </c>
      <c r="F20" s="36">
        <f>'Core Indicators'!O20</f>
        <v>2344860</v>
      </c>
      <c r="G20" s="36">
        <f>'Core Indicators'!W20</f>
        <v>108584000</v>
      </c>
      <c r="H20" s="36">
        <f>'Core Indicators'!AE20</f>
        <v>26429000</v>
      </c>
      <c r="I20" s="36">
        <f>'Core Indicators'!AM20</f>
        <v>9265000</v>
      </c>
      <c r="J20" s="36" t="str">
        <f>'Core Indicators'!AU20</f>
        <v>x</v>
      </c>
      <c r="K20" s="36" t="str">
        <f>'Core Indicators'!BC20</f>
        <v>x</v>
      </c>
      <c r="L20" s="36">
        <f>'Core Indicators'!BK20</f>
        <v>2363</v>
      </c>
      <c r="M20" s="36" t="str">
        <f>'Core Indicators'!BS20</f>
        <v>x</v>
      </c>
      <c r="N20" s="36" t="str">
        <f>'Core Indicators'!CA20</f>
        <v>x</v>
      </c>
      <c r="O20" s="36" t="e">
        <f>'Core Indicators'!CI20</f>
        <v>#N/A</v>
      </c>
      <c r="P20" s="36">
        <f>'Core Indicators'!CQ20</f>
        <v>1700</v>
      </c>
      <c r="Q20" s="36">
        <f>'Core Indicators'!DG20</f>
        <v>82155000</v>
      </c>
      <c r="R20" s="36">
        <f>'Core Indicators'!DO20</f>
        <v>529000</v>
      </c>
      <c r="S20" s="36">
        <f>'Core Indicators'!DW20</f>
        <v>10300000</v>
      </c>
      <c r="T20" s="36">
        <f>'Core Indicators'!EE20</f>
        <v>10800000</v>
      </c>
      <c r="U20" s="36">
        <f>'Core Indicators'!EM20</f>
        <v>4800000</v>
      </c>
      <c r="V20" s="36">
        <f>'Core Indicators'!FC20</f>
        <v>5</v>
      </c>
      <c r="W20" s="36" t="str">
        <f>'Core Indicators'!FK20</f>
        <v>x</v>
      </c>
      <c r="X20" s="36" t="str">
        <f>'Core Indicators'!FS20</f>
        <v>x</v>
      </c>
      <c r="Y20" s="36">
        <f>'Core Indicators'!GA20</f>
        <v>1</v>
      </c>
      <c r="Z20" s="36">
        <f>'Core Indicators'!GI20</f>
        <v>3</v>
      </c>
      <c r="AA20" s="36">
        <f>'Core Indicators'!GQ20</f>
        <v>3</v>
      </c>
      <c r="AB20" s="36">
        <f>'Core Indicators'!GY20</f>
        <v>1</v>
      </c>
      <c r="AC20" s="36">
        <f>'Core Indicators'!HG20</f>
        <v>0</v>
      </c>
      <c r="AD20" s="36">
        <f>'Core Indicators'!HO20</f>
        <v>3</v>
      </c>
      <c r="AE20" s="36">
        <f>'Core Indicators'!HW20</f>
        <v>3</v>
      </c>
      <c r="AF20" s="36">
        <f>'Core Indicators'!IE20</f>
        <v>1</v>
      </c>
      <c r="AG20" s="36">
        <f>'Core Indicators'!IM20</f>
        <v>3</v>
      </c>
    </row>
    <row r="21" spans="1:33" s="37" customFormat="1" ht="20.100000000000001" customHeight="1" x14ac:dyDescent="0.25">
      <c r="A21" s="200" t="str">
        <f>'Core Indicators'!A:A</f>
        <v>Complex crisis in Congo</v>
      </c>
      <c r="B21" s="200" t="str">
        <f>'Core Indicators'!B:B</f>
        <v>Conflict</v>
      </c>
      <c r="C21" s="200" t="str">
        <f>'Core Indicators'!C21</f>
        <v>COG001</v>
      </c>
      <c r="D21" s="200" t="str">
        <f>'Core Indicators'!D21</f>
        <v>Congo</v>
      </c>
      <c r="E21" s="200" t="str">
        <f>'Core Indicators'!E21</f>
        <v>COG</v>
      </c>
      <c r="F21" s="35">
        <f>'Core Indicators'!O21</f>
        <v>341500</v>
      </c>
      <c r="G21" s="35">
        <f>'Core Indicators'!W21</f>
        <v>655000</v>
      </c>
      <c r="H21" s="35">
        <f>'Core Indicators'!AE21</f>
        <v>280000</v>
      </c>
      <c r="I21" s="35">
        <f>'Core Indicators'!AM21</f>
        <v>26000</v>
      </c>
      <c r="J21" s="35" t="str">
        <f>'Core Indicators'!AU21</f>
        <v>x</v>
      </c>
      <c r="K21" s="35" t="str">
        <f>'Core Indicators'!BC21</f>
        <v>x</v>
      </c>
      <c r="L21" s="35">
        <f>'Core Indicators'!BK21</f>
        <v>15</v>
      </c>
      <c r="M21" s="35" t="str">
        <f>'Core Indicators'!BS21</f>
        <v>x</v>
      </c>
      <c r="N21" s="35" t="str">
        <f>'Core Indicators'!CA21</f>
        <v>x</v>
      </c>
      <c r="O21" s="35" t="e">
        <f>'Core Indicators'!CI21</f>
        <v>#N/A</v>
      </c>
      <c r="P21" s="35" t="str">
        <f>'Core Indicators'!CQ21</f>
        <v>x</v>
      </c>
      <c r="Q21" s="35">
        <f>'Core Indicators'!DG21</f>
        <v>375000</v>
      </c>
      <c r="R21" s="35">
        <f>'Core Indicators'!DO21</f>
        <v>239000</v>
      </c>
      <c r="S21" s="35">
        <f>'Core Indicators'!DW21</f>
        <v>36000</v>
      </c>
      <c r="T21" s="35">
        <f>'Core Indicators'!EE21</f>
        <v>4000</v>
      </c>
      <c r="U21" s="35">
        <f>'Core Indicators'!EM21</f>
        <v>0</v>
      </c>
      <c r="V21" s="35">
        <f>'Core Indicators'!FC21</f>
        <v>2</v>
      </c>
      <c r="W21" s="35" t="str">
        <f>'Core Indicators'!FK21</f>
        <v>x</v>
      </c>
      <c r="X21" s="35" t="str">
        <f>'Core Indicators'!FS21</f>
        <v>x</v>
      </c>
      <c r="Y21" s="35">
        <f>'Core Indicators'!GA21</f>
        <v>0</v>
      </c>
      <c r="Z21" s="35">
        <f>'Core Indicators'!GI21</f>
        <v>0</v>
      </c>
      <c r="AA21" s="35">
        <f>'Core Indicators'!GQ21</f>
        <v>0</v>
      </c>
      <c r="AB21" s="35">
        <f>'Core Indicators'!GY21</f>
        <v>0</v>
      </c>
      <c r="AC21" s="35">
        <f>'Core Indicators'!HG21</f>
        <v>0</v>
      </c>
      <c r="AD21" s="35">
        <f>'Core Indicators'!HO21</f>
        <v>0</v>
      </c>
      <c r="AE21" s="35">
        <f>'Core Indicators'!HW21</f>
        <v>0</v>
      </c>
      <c r="AF21" s="35">
        <f>'Core Indicators'!IE21</f>
        <v>0</v>
      </c>
      <c r="AG21" s="35">
        <f>'Core Indicators'!IM21</f>
        <v>1</v>
      </c>
    </row>
    <row r="22" spans="1:33" s="37" customFormat="1" ht="20.100000000000001" customHeight="1" x14ac:dyDescent="0.25">
      <c r="A22" s="199" t="str">
        <f>'Core Indicators'!A:A</f>
        <v>Complex crisis in Colombia</v>
      </c>
      <c r="B22" s="199" t="str">
        <f>'Core Indicators'!B:B</f>
        <v>Socio-political,Conflict,Violence,Floods,Displacement</v>
      </c>
      <c r="C22" s="199" t="str">
        <f>'Core Indicators'!C22</f>
        <v>COL001</v>
      </c>
      <c r="D22" s="199" t="str">
        <f>'Core Indicators'!D22</f>
        <v>Colombia</v>
      </c>
      <c r="E22" s="199" t="str">
        <f>'Core Indicators'!E22</f>
        <v>COL</v>
      </c>
      <c r="F22" s="36">
        <f>'Core Indicators'!O22</f>
        <v>1109500</v>
      </c>
      <c r="G22" s="36">
        <f>'Core Indicators'!W22</f>
        <v>51000000</v>
      </c>
      <c r="H22" s="36">
        <f>'Core Indicators'!AE22</f>
        <v>11100000</v>
      </c>
      <c r="I22" s="36">
        <f>'Core Indicators'!AM22</f>
        <v>5235000</v>
      </c>
      <c r="J22" s="36">
        <f>'Core Indicators'!AU22</f>
        <v>282</v>
      </c>
      <c r="K22" s="36" t="str">
        <f>'Core Indicators'!BC22</f>
        <v>x</v>
      </c>
      <c r="L22" s="36">
        <f>'Core Indicators'!BK22</f>
        <v>886</v>
      </c>
      <c r="M22" s="36" t="str">
        <f>'Core Indicators'!BS22</f>
        <v>x</v>
      </c>
      <c r="N22" s="36" t="str">
        <f>'Core Indicators'!CA22</f>
        <v>x</v>
      </c>
      <c r="O22" s="36" t="e">
        <f>'Core Indicators'!CI22</f>
        <v>#N/A</v>
      </c>
      <c r="P22" s="36" t="str">
        <f>'Core Indicators'!CQ22</f>
        <v>x</v>
      </c>
      <c r="Q22" s="36">
        <f>'Core Indicators'!DG22</f>
        <v>39900000</v>
      </c>
      <c r="R22" s="36">
        <f>'Core Indicators'!DO22</f>
        <v>3400000</v>
      </c>
      <c r="S22" s="36">
        <f>'Core Indicators'!DW22</f>
        <v>4507000</v>
      </c>
      <c r="T22" s="36">
        <f>'Core Indicators'!EE22</f>
        <v>2900000</v>
      </c>
      <c r="U22" s="36">
        <f>'Core Indicators'!EM22</f>
        <v>293000</v>
      </c>
      <c r="V22" s="36">
        <f>'Core Indicators'!FC22</f>
        <v>3</v>
      </c>
      <c r="W22" s="36" t="str">
        <f>'Core Indicators'!FK22</f>
        <v>x</v>
      </c>
      <c r="X22" s="36" t="str">
        <f>'Core Indicators'!FS22</f>
        <v>x</v>
      </c>
      <c r="Y22" s="36">
        <f>'Core Indicators'!GA22</f>
        <v>0</v>
      </c>
      <c r="Z22" s="36">
        <f>'Core Indicators'!GI22</f>
        <v>2</v>
      </c>
      <c r="AA22" s="36">
        <f>'Core Indicators'!GQ22</f>
        <v>1</v>
      </c>
      <c r="AB22" s="36">
        <f>'Core Indicators'!GY22</f>
        <v>0</v>
      </c>
      <c r="AC22" s="36">
        <f>'Core Indicators'!HG22</f>
        <v>2</v>
      </c>
      <c r="AD22" s="36">
        <f>'Core Indicators'!HO22</f>
        <v>2</v>
      </c>
      <c r="AE22" s="36">
        <f>'Core Indicators'!HW22</f>
        <v>2</v>
      </c>
      <c r="AF22" s="36">
        <f>'Core Indicators'!IE22</f>
        <v>2</v>
      </c>
      <c r="AG22" s="36">
        <f>'Core Indicators'!IM22</f>
        <v>3</v>
      </c>
    </row>
    <row r="23" spans="1:33" s="37" customFormat="1" ht="20.100000000000001" customHeight="1" x14ac:dyDescent="0.25">
      <c r="A23" s="200" t="str">
        <f>'Core Indicators'!A:A</f>
        <v>Venezuela displacement in Colombia</v>
      </c>
      <c r="B23" s="200" t="str">
        <f>'Core Indicators'!B:B</f>
        <v>Displacement</v>
      </c>
      <c r="C23" s="200" t="str">
        <f>'Core Indicators'!C23</f>
        <v>COL002</v>
      </c>
      <c r="D23" s="200" t="str">
        <f>'Core Indicators'!D23</f>
        <v>Colombia</v>
      </c>
      <c r="E23" s="200" t="str">
        <f>'Core Indicators'!E23</f>
        <v>COL</v>
      </c>
      <c r="F23" s="35">
        <f>'Core Indicators'!O23</f>
        <v>1109500</v>
      </c>
      <c r="G23" s="35">
        <f>'Core Indicators'!W23</f>
        <v>26262000</v>
      </c>
      <c r="H23" s="35">
        <f>'Core Indicators'!AE23</f>
        <v>5554000</v>
      </c>
      <c r="I23" s="35">
        <f>'Core Indicators'!AM23</f>
        <v>2478000</v>
      </c>
      <c r="J23" s="35" t="str">
        <f>'Core Indicators'!AU23</f>
        <v>x</v>
      </c>
      <c r="K23" s="35" t="str">
        <f>'Core Indicators'!BC23</f>
        <v>x</v>
      </c>
      <c r="L23" s="35" t="str">
        <f>'Core Indicators'!BK23</f>
        <v>x</v>
      </c>
      <c r="M23" s="35" t="str">
        <f>'Core Indicators'!BS23</f>
        <v>x</v>
      </c>
      <c r="N23" s="35" t="str">
        <f>'Core Indicators'!CA23</f>
        <v>x</v>
      </c>
      <c r="O23" s="35" t="e">
        <f>'Core Indicators'!CI23</f>
        <v>#N/A</v>
      </c>
      <c r="P23" s="35" t="str">
        <f>'Core Indicators'!CQ23</f>
        <v>x</v>
      </c>
      <c r="Q23" s="35">
        <f>'Core Indicators'!DG23</f>
        <v>20708000</v>
      </c>
      <c r="R23" s="35">
        <f>'Core Indicators'!DO23</f>
        <v>3654000</v>
      </c>
      <c r="S23" s="35">
        <f>'Core Indicators'!DW23</f>
        <v>1900000</v>
      </c>
      <c r="T23" s="35">
        <f>'Core Indicators'!EE23</f>
        <v>0</v>
      </c>
      <c r="U23" s="35">
        <f>'Core Indicators'!EM23</f>
        <v>0</v>
      </c>
      <c r="V23" s="35">
        <f>'Core Indicators'!FC23</f>
        <v>3</v>
      </c>
      <c r="W23" s="35" t="str">
        <f>'Core Indicators'!FK23</f>
        <v>x</v>
      </c>
      <c r="X23" s="35" t="str">
        <f>'Core Indicators'!FS23</f>
        <v>x</v>
      </c>
      <c r="Y23" s="35">
        <f>'Core Indicators'!GA23</f>
        <v>0</v>
      </c>
      <c r="Z23" s="35">
        <f>'Core Indicators'!GI23</f>
        <v>2</v>
      </c>
      <c r="AA23" s="35">
        <f>'Core Indicators'!GQ23</f>
        <v>1</v>
      </c>
      <c r="AB23" s="35">
        <f>'Core Indicators'!GY23</f>
        <v>0</v>
      </c>
      <c r="AC23" s="35">
        <f>'Core Indicators'!HG23</f>
        <v>2</v>
      </c>
      <c r="AD23" s="35">
        <f>'Core Indicators'!HO23</f>
        <v>2</v>
      </c>
      <c r="AE23" s="35">
        <f>'Core Indicators'!HW23</f>
        <v>2</v>
      </c>
      <c r="AF23" s="35">
        <f>'Core Indicators'!IE23</f>
        <v>2</v>
      </c>
      <c r="AG23" s="35">
        <f>'Core Indicators'!IM23</f>
        <v>3</v>
      </c>
    </row>
    <row r="24" spans="1:33" s="37" customFormat="1" ht="20.100000000000001" customHeight="1" x14ac:dyDescent="0.25">
      <c r="A24" s="199" t="str">
        <f>'Core Indicators'!A:A</f>
        <v>Nicaraguan refugees in Costa Rica</v>
      </c>
      <c r="B24" s="199" t="str">
        <f>'Core Indicators'!B:B</f>
        <v>Displacement</v>
      </c>
      <c r="C24" s="199" t="str">
        <f>'Core Indicators'!C24</f>
        <v>CRI002</v>
      </c>
      <c r="D24" s="199" t="str">
        <f>'Core Indicators'!D24</f>
        <v>Costa Rica</v>
      </c>
      <c r="E24" s="199" t="str">
        <f>'Core Indicators'!E24</f>
        <v>CRI</v>
      </c>
      <c r="F24" s="36">
        <f>'Core Indicators'!O24</f>
        <v>4462</v>
      </c>
      <c r="G24" s="36">
        <f>'Core Indicators'!W24</f>
        <v>1133000</v>
      </c>
      <c r="H24" s="36">
        <f>'Core Indicators'!AE24</f>
        <v>227000</v>
      </c>
      <c r="I24" s="36">
        <f>'Core Indicators'!AM24</f>
        <v>180000</v>
      </c>
      <c r="J24" s="36" t="str">
        <f>'Core Indicators'!AU24</f>
        <v>x</v>
      </c>
      <c r="K24" s="36" t="str">
        <f>'Core Indicators'!BC24</f>
        <v>x</v>
      </c>
      <c r="L24" s="36" t="str">
        <f>'Core Indicators'!BK24</f>
        <v>x</v>
      </c>
      <c r="M24" s="36" t="str">
        <f>'Core Indicators'!BS24</f>
        <v>x</v>
      </c>
      <c r="N24" s="36" t="str">
        <f>'Core Indicators'!CA24</f>
        <v>x</v>
      </c>
      <c r="O24" s="36" t="e">
        <f>'Core Indicators'!CI24</f>
        <v>#N/A</v>
      </c>
      <c r="P24" s="36" t="str">
        <f>'Core Indicators'!CQ24</f>
        <v>x</v>
      </c>
      <c r="Q24" s="36">
        <f>'Core Indicators'!DG24</f>
        <v>906000</v>
      </c>
      <c r="R24" s="36">
        <f>'Core Indicators'!DO24</f>
        <v>47000</v>
      </c>
      <c r="S24" s="36">
        <f>'Core Indicators'!DW24</f>
        <v>180000</v>
      </c>
      <c r="T24" s="36">
        <f>'Core Indicators'!EE24</f>
        <v>0</v>
      </c>
      <c r="U24" s="36">
        <f>'Core Indicators'!EM24</f>
        <v>0</v>
      </c>
      <c r="V24" s="36">
        <f>'Core Indicators'!FC24</f>
        <v>2</v>
      </c>
      <c r="W24" s="36" t="str">
        <f>'Core Indicators'!FK24</f>
        <v>x</v>
      </c>
      <c r="X24" s="36" t="str">
        <f>'Core Indicators'!FS24</f>
        <v>x</v>
      </c>
      <c r="Y24" s="36">
        <f>'Core Indicators'!GA24</f>
        <v>0</v>
      </c>
      <c r="Z24" s="36">
        <f>'Core Indicators'!GI24</f>
        <v>0</v>
      </c>
      <c r="AA24" s="36">
        <f>'Core Indicators'!GQ24</f>
        <v>0</v>
      </c>
      <c r="AB24" s="36">
        <f>'Core Indicators'!GY24</f>
        <v>0</v>
      </c>
      <c r="AC24" s="36">
        <f>'Core Indicators'!HG24</f>
        <v>0</v>
      </c>
      <c r="AD24" s="36">
        <f>'Core Indicators'!HO24</f>
        <v>1</v>
      </c>
      <c r="AE24" s="36">
        <f>'Core Indicators'!HW24</f>
        <v>0</v>
      </c>
      <c r="AF24" s="36">
        <f>'Core Indicators'!IE24</f>
        <v>0</v>
      </c>
      <c r="AG24" s="36">
        <f>'Core Indicators'!IM24</f>
        <v>1</v>
      </c>
    </row>
    <row r="25" spans="1:33" s="37" customFormat="1" ht="20.100000000000001" customHeight="1" x14ac:dyDescent="0.25">
      <c r="A25" s="200" t="str">
        <f>'Core Indicators'!A:A</f>
        <v>Multiple crises in Djibouti</v>
      </c>
      <c r="B25" s="200" t="str">
        <f>'Core Indicators'!B:B</f>
        <v>Displacement,Drought</v>
      </c>
      <c r="C25" s="200" t="str">
        <f>'Core Indicators'!C25</f>
        <v>DJI001</v>
      </c>
      <c r="D25" s="200" t="str">
        <f>'Core Indicators'!D25</f>
        <v>Djibouti</v>
      </c>
      <c r="E25" s="200" t="str">
        <f>'Core Indicators'!E25</f>
        <v>DJI</v>
      </c>
      <c r="F25" s="35">
        <f>'Core Indicators'!O25</f>
        <v>23180</v>
      </c>
      <c r="G25" s="35">
        <f>'Core Indicators'!W25</f>
        <v>1182000</v>
      </c>
      <c r="H25" s="35">
        <f>'Core Indicators'!AE25</f>
        <v>659000</v>
      </c>
      <c r="I25" s="35">
        <f>'Core Indicators'!AM25</f>
        <v>52000</v>
      </c>
      <c r="J25" s="35" t="str">
        <f>'Core Indicators'!AU25</f>
        <v>x</v>
      </c>
      <c r="K25" s="35" t="str">
        <f>'Core Indicators'!BC25</f>
        <v>x</v>
      </c>
      <c r="L25" s="35">
        <f>'Core Indicators'!BK25</f>
        <v>10</v>
      </c>
      <c r="M25" s="35" t="str">
        <f>'Core Indicators'!BS25</f>
        <v>x</v>
      </c>
      <c r="N25" s="35" t="str">
        <f>'Core Indicators'!CA25</f>
        <v>x</v>
      </c>
      <c r="O25" s="35" t="e">
        <f>'Core Indicators'!CI25</f>
        <v>#N/A</v>
      </c>
      <c r="P25" s="35" t="str">
        <f>'Core Indicators'!CQ25</f>
        <v>x</v>
      </c>
      <c r="Q25" s="35">
        <f>'Core Indicators'!DG25</f>
        <v>523000</v>
      </c>
      <c r="R25" s="35">
        <f>'Core Indicators'!DO25</f>
        <v>415000</v>
      </c>
      <c r="S25" s="35">
        <f>'Core Indicators'!DW25</f>
        <v>232000</v>
      </c>
      <c r="T25" s="35">
        <f>'Core Indicators'!EE25</f>
        <v>12000</v>
      </c>
      <c r="U25" s="35">
        <f>'Core Indicators'!EM25</f>
        <v>0</v>
      </c>
      <c r="V25" s="35">
        <f>'Core Indicators'!FC25</f>
        <v>5</v>
      </c>
      <c r="W25" s="35" t="str">
        <f>'Core Indicators'!FK25</f>
        <v>x</v>
      </c>
      <c r="X25" s="35" t="str">
        <f>'Core Indicators'!FS25</f>
        <v>x</v>
      </c>
      <c r="Y25" s="35">
        <f>'Core Indicators'!GA25</f>
        <v>0</v>
      </c>
      <c r="Z25" s="35">
        <f>'Core Indicators'!GI25</f>
        <v>1</v>
      </c>
      <c r="AA25" s="35">
        <f>'Core Indicators'!GQ25</f>
        <v>0</v>
      </c>
      <c r="AB25" s="35">
        <f>'Core Indicators'!GY25</f>
        <v>0</v>
      </c>
      <c r="AC25" s="35">
        <f>'Core Indicators'!HG25</f>
        <v>0</v>
      </c>
      <c r="AD25" s="35">
        <f>'Core Indicators'!HO25</f>
        <v>1</v>
      </c>
      <c r="AE25" s="35">
        <f>'Core Indicators'!HW25</f>
        <v>0</v>
      </c>
      <c r="AF25" s="35">
        <f>'Core Indicators'!IE25</f>
        <v>0</v>
      </c>
      <c r="AG25" s="35">
        <f>'Core Indicators'!IM25</f>
        <v>1</v>
      </c>
    </row>
    <row r="26" spans="1:33" s="37" customFormat="1" ht="20.100000000000001" customHeight="1" x14ac:dyDescent="0.25">
      <c r="A26" s="199" t="str">
        <f>'Core Indicators'!A:A</f>
        <v>Mixed migration in Djibouti</v>
      </c>
      <c r="B26" s="199" t="str">
        <f>'Core Indicators'!B:B</f>
        <v>Displacement</v>
      </c>
      <c r="C26" s="199" t="str">
        <f>'Core Indicators'!C26</f>
        <v>DJI002</v>
      </c>
      <c r="D26" s="199" t="str">
        <f>'Core Indicators'!D26</f>
        <v>Djibouti</v>
      </c>
      <c r="E26" s="199" t="str">
        <f>'Core Indicators'!E26</f>
        <v>DJI</v>
      </c>
      <c r="F26" s="36">
        <f>'Core Indicators'!O26</f>
        <v>7300</v>
      </c>
      <c r="G26" s="36">
        <f>'Core Indicators'!W26</f>
        <v>681000</v>
      </c>
      <c r="H26" s="36">
        <f>'Core Indicators'!AE26</f>
        <v>52000</v>
      </c>
      <c r="I26" s="36">
        <f>'Core Indicators'!AM26</f>
        <v>52000</v>
      </c>
      <c r="J26" s="36" t="str">
        <f>'Core Indicators'!AU26</f>
        <v>x</v>
      </c>
      <c r="K26" s="36" t="str">
        <f>'Core Indicators'!BC26</f>
        <v>x</v>
      </c>
      <c r="L26" s="36">
        <f>'Core Indicators'!BK26</f>
        <v>10</v>
      </c>
      <c r="M26" s="36" t="str">
        <f>'Core Indicators'!BS26</f>
        <v>x</v>
      </c>
      <c r="N26" s="36" t="str">
        <f>'Core Indicators'!CA26</f>
        <v>x</v>
      </c>
      <c r="O26" s="36" t="e">
        <f>'Core Indicators'!CI26</f>
        <v>#N/A</v>
      </c>
      <c r="P26" s="36" t="str">
        <f>'Core Indicators'!CQ26</f>
        <v>x</v>
      </c>
      <c r="Q26" s="36">
        <f>'Core Indicators'!DG26</f>
        <v>629000</v>
      </c>
      <c r="R26" s="36">
        <f>'Core Indicators'!DO26</f>
        <v>0</v>
      </c>
      <c r="S26" s="36">
        <f>'Core Indicators'!DW26</f>
        <v>52000</v>
      </c>
      <c r="T26" s="36">
        <f>'Core Indicators'!EE26</f>
        <v>0</v>
      </c>
      <c r="U26" s="36">
        <f>'Core Indicators'!EM26</f>
        <v>0</v>
      </c>
      <c r="V26" s="36">
        <f>'Core Indicators'!FC26</f>
        <v>1</v>
      </c>
      <c r="W26" s="36" t="str">
        <f>'Core Indicators'!FK26</f>
        <v>x</v>
      </c>
      <c r="X26" s="36" t="str">
        <f>'Core Indicators'!FS26</f>
        <v>x</v>
      </c>
      <c r="Y26" s="36">
        <f>'Core Indicators'!GA26</f>
        <v>0</v>
      </c>
      <c r="Z26" s="36">
        <f>'Core Indicators'!GI26</f>
        <v>1</v>
      </c>
      <c r="AA26" s="36">
        <f>'Core Indicators'!GQ26</f>
        <v>0</v>
      </c>
      <c r="AB26" s="36">
        <f>'Core Indicators'!GY26</f>
        <v>0</v>
      </c>
      <c r="AC26" s="36">
        <f>'Core Indicators'!HG26</f>
        <v>0</v>
      </c>
      <c r="AD26" s="36">
        <f>'Core Indicators'!HO26</f>
        <v>1</v>
      </c>
      <c r="AE26" s="36">
        <f>'Core Indicators'!HW26</f>
        <v>0</v>
      </c>
      <c r="AF26" s="36">
        <f>'Core Indicators'!IE26</f>
        <v>0</v>
      </c>
      <c r="AG26" s="36">
        <f>'Core Indicators'!IM26</f>
        <v>1</v>
      </c>
    </row>
    <row r="27" spans="1:33" s="37" customFormat="1" ht="20.100000000000001" customHeight="1" x14ac:dyDescent="0.25">
      <c r="A27" s="200" t="str">
        <f>'Core Indicators'!A:A</f>
        <v>Drought in Djibouti</v>
      </c>
      <c r="B27" s="200" t="str">
        <f>'Core Indicators'!B:B</f>
        <v>Drought</v>
      </c>
      <c r="C27" s="200" t="str">
        <f>'Core Indicators'!C27</f>
        <v>DJI003</v>
      </c>
      <c r="D27" s="200" t="str">
        <f>'Core Indicators'!D27</f>
        <v>Djibouti</v>
      </c>
      <c r="E27" s="200" t="str">
        <f>'Core Indicators'!E27</f>
        <v>DJI</v>
      </c>
      <c r="F27" s="35">
        <f>'Core Indicators'!O27</f>
        <v>23180</v>
      </c>
      <c r="G27" s="35">
        <f>'Core Indicators'!W27</f>
        <v>1182000</v>
      </c>
      <c r="H27" s="35">
        <f>'Core Indicators'!AE27</f>
        <v>607000</v>
      </c>
      <c r="I27" s="35" t="str">
        <f>'Core Indicators'!AM27</f>
        <v>x</v>
      </c>
      <c r="J27" s="35" t="str">
        <f>'Core Indicators'!AU27</f>
        <v>x</v>
      </c>
      <c r="K27" s="35" t="str">
        <f>'Core Indicators'!BC27</f>
        <v>x</v>
      </c>
      <c r="L27" s="35" t="str">
        <f>'Core Indicators'!BK27</f>
        <v>x</v>
      </c>
      <c r="M27" s="35" t="str">
        <f>'Core Indicators'!BS27</f>
        <v>x</v>
      </c>
      <c r="N27" s="35" t="str">
        <f>'Core Indicators'!CA27</f>
        <v>x</v>
      </c>
      <c r="O27" s="35" t="e">
        <f>'Core Indicators'!CI27</f>
        <v>#N/A</v>
      </c>
      <c r="P27" s="35" t="str">
        <f>'Core Indicators'!CQ27</f>
        <v>x</v>
      </c>
      <c r="Q27" s="35">
        <f>'Core Indicators'!DG27</f>
        <v>575000</v>
      </c>
      <c r="R27" s="35">
        <f>'Core Indicators'!DO27</f>
        <v>415000</v>
      </c>
      <c r="S27" s="35">
        <f>'Core Indicators'!DW27</f>
        <v>180000</v>
      </c>
      <c r="T27" s="35">
        <f>'Core Indicators'!EE27</f>
        <v>12000</v>
      </c>
      <c r="U27" s="35">
        <f>'Core Indicators'!EM27</f>
        <v>0</v>
      </c>
      <c r="V27" s="35">
        <f>'Core Indicators'!FC27</f>
        <v>5</v>
      </c>
      <c r="W27" s="35" t="str">
        <f>'Core Indicators'!FK27</f>
        <v>x</v>
      </c>
      <c r="X27" s="35" t="str">
        <f>'Core Indicators'!FS27</f>
        <v>x</v>
      </c>
      <c r="Y27" s="35">
        <f>'Core Indicators'!GA27</f>
        <v>0</v>
      </c>
      <c r="Z27" s="35">
        <f>'Core Indicators'!GI27</f>
        <v>1</v>
      </c>
      <c r="AA27" s="35">
        <f>'Core Indicators'!GQ27</f>
        <v>0</v>
      </c>
      <c r="AB27" s="35">
        <f>'Core Indicators'!GY27</f>
        <v>0</v>
      </c>
      <c r="AC27" s="35">
        <f>'Core Indicators'!HG27</f>
        <v>0</v>
      </c>
      <c r="AD27" s="35">
        <f>'Core Indicators'!HO27</f>
        <v>0</v>
      </c>
      <c r="AE27" s="35">
        <f>'Core Indicators'!HW27</f>
        <v>0</v>
      </c>
      <c r="AF27" s="35">
        <f>'Core Indicators'!IE27</f>
        <v>0</v>
      </c>
      <c r="AG27" s="35">
        <f>'Core Indicators'!IM27</f>
        <v>1</v>
      </c>
    </row>
    <row r="28" spans="1:33" s="37" customFormat="1" ht="20.100000000000001" customHeight="1" x14ac:dyDescent="0.25">
      <c r="A28" s="199" t="str">
        <f>'Core Indicators'!A:A</f>
        <v>Venezuela displacement in Dominican Republic</v>
      </c>
      <c r="B28" s="199" t="str">
        <f>'Core Indicators'!B:B</f>
        <v>Displacement</v>
      </c>
      <c r="C28" s="199" t="str">
        <f>'Core Indicators'!C28</f>
        <v>DOM002</v>
      </c>
      <c r="D28" s="199" t="str">
        <f>'Core Indicators'!D28</f>
        <v>Dominican Republic</v>
      </c>
      <c r="E28" s="199" t="str">
        <f>'Core Indicators'!E28</f>
        <v>DOM</v>
      </c>
      <c r="F28" s="36">
        <f>'Core Indicators'!O28</f>
        <v>48310</v>
      </c>
      <c r="G28" s="36">
        <f>'Core Indicators'!W28</f>
        <v>10074000</v>
      </c>
      <c r="H28" s="36">
        <f>'Core Indicators'!AE28</f>
        <v>9510000</v>
      </c>
      <c r="I28" s="36">
        <f>'Core Indicators'!AM28</f>
        <v>115000</v>
      </c>
      <c r="J28" s="36" t="str">
        <f>'Core Indicators'!AU28</f>
        <v>x</v>
      </c>
      <c r="K28" s="36" t="str">
        <f>'Core Indicators'!BC28</f>
        <v>x</v>
      </c>
      <c r="L28" s="36" t="str">
        <f>'Core Indicators'!BK28</f>
        <v>x</v>
      </c>
      <c r="M28" s="36" t="str">
        <f>'Core Indicators'!BS28</f>
        <v>x</v>
      </c>
      <c r="N28" s="36" t="str">
        <f>'Core Indicators'!CA28</f>
        <v>x</v>
      </c>
      <c r="O28" s="36" t="e">
        <f>'Core Indicators'!CI28</f>
        <v>#N/A</v>
      </c>
      <c r="P28" s="36" t="str">
        <f>'Core Indicators'!CQ28</f>
        <v>x</v>
      </c>
      <c r="Q28" s="36">
        <f>'Core Indicators'!DG28</f>
        <v>564000</v>
      </c>
      <c r="R28" s="36">
        <f>'Core Indicators'!DO28</f>
        <v>9409000</v>
      </c>
      <c r="S28" s="36">
        <f>'Core Indicators'!DW28</f>
        <v>102000</v>
      </c>
      <c r="T28" s="36">
        <f>'Core Indicators'!EE28</f>
        <v>0</v>
      </c>
      <c r="U28" s="36">
        <f>'Core Indicators'!EM28</f>
        <v>0</v>
      </c>
      <c r="V28" s="36">
        <f>'Core Indicators'!FC28</f>
        <v>2</v>
      </c>
      <c r="W28" s="36" t="str">
        <f>'Core Indicators'!FK28</f>
        <v>x</v>
      </c>
      <c r="X28" s="36" t="str">
        <f>'Core Indicators'!FS28</f>
        <v>x</v>
      </c>
      <c r="Y28" s="36">
        <f>'Core Indicators'!GA28</f>
        <v>0</v>
      </c>
      <c r="Z28" s="36">
        <f>'Core Indicators'!GI28</f>
        <v>0</v>
      </c>
      <c r="AA28" s="36">
        <f>'Core Indicators'!GQ28</f>
        <v>0</v>
      </c>
      <c r="AB28" s="36">
        <f>'Core Indicators'!GY28</f>
        <v>0</v>
      </c>
      <c r="AC28" s="36">
        <f>'Core Indicators'!HG28</f>
        <v>0</v>
      </c>
      <c r="AD28" s="36">
        <f>'Core Indicators'!HO28</f>
        <v>0</v>
      </c>
      <c r="AE28" s="36">
        <f>'Core Indicators'!HW28</f>
        <v>0</v>
      </c>
      <c r="AF28" s="36">
        <f>'Core Indicators'!IE28</f>
        <v>0</v>
      </c>
      <c r="AG28" s="36">
        <f>'Core Indicators'!IM28</f>
        <v>3</v>
      </c>
    </row>
    <row r="29" spans="1:33" ht="20.100000000000001" customHeight="1" x14ac:dyDescent="0.25">
      <c r="A29" s="200" t="str">
        <f>'Core Indicators'!A:A</f>
        <v>Mixed migration flows in Algeria</v>
      </c>
      <c r="B29" s="200" t="str">
        <f>'Core Indicators'!B:B</f>
        <v>Displacement</v>
      </c>
      <c r="C29" s="200" t="str">
        <f>'Core Indicators'!C29</f>
        <v>DZA002</v>
      </c>
      <c r="D29" s="200" t="str">
        <f>'Core Indicators'!D29</f>
        <v>Algeria</v>
      </c>
      <c r="E29" s="200" t="str">
        <f>'Core Indicators'!E29</f>
        <v>DZA</v>
      </c>
      <c r="F29" s="35">
        <f>'Core Indicators'!O29</f>
        <v>2381741</v>
      </c>
      <c r="G29" s="35">
        <f>'Core Indicators'!W29</f>
        <v>45341000</v>
      </c>
      <c r="H29" s="35">
        <f>'Core Indicators'!AE29</f>
        <v>262000</v>
      </c>
      <c r="I29" s="35">
        <f>'Core Indicators'!AM29</f>
        <v>262000</v>
      </c>
      <c r="J29" s="35" t="str">
        <f>'Core Indicators'!AU29</f>
        <v>x</v>
      </c>
      <c r="K29" s="35" t="str">
        <f>'Core Indicators'!BC29</f>
        <v>x</v>
      </c>
      <c r="L29" s="35">
        <f>'Core Indicators'!BK29</f>
        <v>318</v>
      </c>
      <c r="M29" s="35" t="str">
        <f>'Core Indicators'!BS29</f>
        <v>x</v>
      </c>
      <c r="N29" s="35" t="str">
        <f>'Core Indicators'!CA29</f>
        <v>x</v>
      </c>
      <c r="O29" s="35" t="e">
        <f>'Core Indicators'!CI29</f>
        <v>#N/A</v>
      </c>
      <c r="P29" s="35" t="str">
        <f>'Core Indicators'!CQ29</f>
        <v>x</v>
      </c>
      <c r="Q29" s="35">
        <f>'Core Indicators'!DG29</f>
        <v>45079000</v>
      </c>
      <c r="R29" s="35">
        <f>'Core Indicators'!DO29</f>
        <v>0</v>
      </c>
      <c r="S29" s="35">
        <f>'Core Indicators'!DW29</f>
        <v>262000</v>
      </c>
      <c r="T29" s="35">
        <f>'Core Indicators'!EE29</f>
        <v>0</v>
      </c>
      <c r="U29" s="35">
        <f>'Core Indicators'!EM29</f>
        <v>0</v>
      </c>
      <c r="V29" s="35">
        <f>'Core Indicators'!FC29</f>
        <v>4</v>
      </c>
      <c r="W29" s="35" t="str">
        <f>'Core Indicators'!FK29</f>
        <v>x</v>
      </c>
      <c r="X29" s="35" t="str">
        <f>'Core Indicators'!FS29</f>
        <v>x</v>
      </c>
      <c r="Y29" s="35">
        <f>'Core Indicators'!GA29</f>
        <v>2</v>
      </c>
      <c r="Z29" s="35">
        <f>'Core Indicators'!GI29</f>
        <v>1</v>
      </c>
      <c r="AA29" s="35">
        <f>'Core Indicators'!GQ29</f>
        <v>1</v>
      </c>
      <c r="AB29" s="35">
        <f>'Core Indicators'!GY29</f>
        <v>0</v>
      </c>
      <c r="AC29" s="35">
        <f>'Core Indicators'!HG29</f>
        <v>0</v>
      </c>
      <c r="AD29" s="35">
        <f>'Core Indicators'!HO29</f>
        <v>1</v>
      </c>
      <c r="AE29" s="35">
        <f>'Core Indicators'!HW29</f>
        <v>0</v>
      </c>
      <c r="AF29" s="35">
        <f>'Core Indicators'!IE29</f>
        <v>1</v>
      </c>
      <c r="AG29" s="35">
        <f>'Core Indicators'!IM29</f>
        <v>0</v>
      </c>
    </row>
    <row r="30" spans="1:33" ht="20.100000000000001" customHeight="1" x14ac:dyDescent="0.25">
      <c r="A30" s="199" t="str">
        <f>'Core Indicators'!A:A</f>
        <v>Sahrawi refugees in Algeria</v>
      </c>
      <c r="B30" s="199" t="str">
        <f>'Core Indicators'!B:B</f>
        <v>Displacement</v>
      </c>
      <c r="C30" s="199" t="str">
        <f>'Core Indicators'!C30</f>
        <v>DZA003</v>
      </c>
      <c r="D30" s="199" t="str">
        <f>'Core Indicators'!D30</f>
        <v>Algeria</v>
      </c>
      <c r="E30" s="199" t="str">
        <f>'Core Indicators'!E30</f>
        <v>DZA</v>
      </c>
      <c r="F30" s="36">
        <f>'Core Indicators'!O30</f>
        <v>159000</v>
      </c>
      <c r="G30" s="36">
        <f>'Core Indicators'!W30</f>
        <v>223000</v>
      </c>
      <c r="H30" s="36">
        <f>'Core Indicators'!AE30</f>
        <v>174000</v>
      </c>
      <c r="I30" s="36" t="str">
        <f>'Core Indicators'!AM30</f>
        <v>x</v>
      </c>
      <c r="J30" s="36" t="str">
        <f>'Core Indicators'!AU30</f>
        <v>x</v>
      </c>
      <c r="K30" s="36" t="str">
        <f>'Core Indicators'!BC30</f>
        <v>x</v>
      </c>
      <c r="L30" s="36">
        <f>'Core Indicators'!BK30</f>
        <v>4</v>
      </c>
      <c r="M30" s="36" t="str">
        <f>'Core Indicators'!BS30</f>
        <v>x</v>
      </c>
      <c r="N30" s="36" t="str">
        <f>'Core Indicators'!CA30</f>
        <v>x</v>
      </c>
      <c r="O30" s="36" t="e">
        <f>'Core Indicators'!CI30</f>
        <v>#N/A</v>
      </c>
      <c r="P30" s="36" t="str">
        <f>'Core Indicators'!CQ30</f>
        <v>x</v>
      </c>
      <c r="Q30" s="36">
        <f>'Core Indicators'!DG30</f>
        <v>49000</v>
      </c>
      <c r="R30" s="36">
        <f>'Core Indicators'!DO30</f>
        <v>84000</v>
      </c>
      <c r="S30" s="36">
        <f>'Core Indicators'!DW30</f>
        <v>90000</v>
      </c>
      <c r="T30" s="36">
        <f>'Core Indicators'!EE30</f>
        <v>0</v>
      </c>
      <c r="U30" s="36">
        <f>'Core Indicators'!EM30</f>
        <v>0</v>
      </c>
      <c r="V30" s="36">
        <f>'Core Indicators'!FC30</f>
        <v>2</v>
      </c>
      <c r="W30" s="36">
        <f>'Core Indicators'!FK30</f>
        <v>0</v>
      </c>
      <c r="X30" s="36">
        <f>'Core Indicators'!FS30</f>
        <v>0</v>
      </c>
      <c r="Y30" s="36">
        <f>'Core Indicators'!GA30</f>
        <v>2</v>
      </c>
      <c r="Z30" s="36">
        <f>'Core Indicators'!GI30</f>
        <v>2</v>
      </c>
      <c r="AA30" s="36">
        <f>'Core Indicators'!GQ30</f>
        <v>2</v>
      </c>
      <c r="AB30" s="36">
        <f>'Core Indicators'!GY30</f>
        <v>0</v>
      </c>
      <c r="AC30" s="36">
        <f>'Core Indicators'!HG30</f>
        <v>0</v>
      </c>
      <c r="AD30" s="36">
        <f>'Core Indicators'!HO30</f>
        <v>2</v>
      </c>
      <c r="AE30" s="36">
        <f>'Core Indicators'!HW30</f>
        <v>0</v>
      </c>
      <c r="AF30" s="36">
        <f>'Core Indicators'!IE30</f>
        <v>1</v>
      </c>
      <c r="AG30" s="36">
        <f>'Core Indicators'!IM30</f>
        <v>0</v>
      </c>
    </row>
    <row r="31" spans="1:33" ht="20.100000000000001" customHeight="1" x14ac:dyDescent="0.25">
      <c r="A31" s="200" t="str">
        <f>'Core Indicators'!A:A</f>
        <v>Multiple crises in Algeria</v>
      </c>
      <c r="B31" s="200" t="str">
        <f>'Core Indicators'!B:B</f>
        <v>Displacement</v>
      </c>
      <c r="C31" s="200" t="str">
        <f>'Core Indicators'!C31</f>
        <v>DZA004</v>
      </c>
      <c r="D31" s="200" t="str">
        <f>'Core Indicators'!D31</f>
        <v>Algeria</v>
      </c>
      <c r="E31" s="200" t="str">
        <f>'Core Indicators'!E31</f>
        <v>DZA</v>
      </c>
      <c r="F31" s="35">
        <f>'Core Indicators'!O31</f>
        <v>2381000</v>
      </c>
      <c r="G31" s="35">
        <f>'Core Indicators'!W31</f>
        <v>45564000</v>
      </c>
      <c r="H31" s="35">
        <f>'Core Indicators'!AE31</f>
        <v>436000</v>
      </c>
      <c r="I31" s="35">
        <f>'Core Indicators'!AM31</f>
        <v>262000</v>
      </c>
      <c r="J31" s="35" t="str">
        <f>'Core Indicators'!AU31</f>
        <v>x</v>
      </c>
      <c r="K31" s="35" t="str">
        <f>'Core Indicators'!BC31</f>
        <v>x</v>
      </c>
      <c r="L31" s="35">
        <f>'Core Indicators'!BK31</f>
        <v>339</v>
      </c>
      <c r="M31" s="35" t="str">
        <f>'Core Indicators'!BS31</f>
        <v>x</v>
      </c>
      <c r="N31" s="35" t="str">
        <f>'Core Indicators'!CA31</f>
        <v>x</v>
      </c>
      <c r="O31" s="35" t="e">
        <f>'Core Indicators'!CI31</f>
        <v>#N/A</v>
      </c>
      <c r="P31" s="35" t="str">
        <f>'Core Indicators'!CQ31</f>
        <v>x</v>
      </c>
      <c r="Q31" s="35">
        <f>'Core Indicators'!DG31</f>
        <v>45129000</v>
      </c>
      <c r="R31" s="35">
        <f>'Core Indicators'!DO31</f>
        <v>84000</v>
      </c>
      <c r="S31" s="35">
        <f>'Core Indicators'!DW31</f>
        <v>352000</v>
      </c>
      <c r="T31" s="35">
        <f>'Core Indicators'!EE31</f>
        <v>0</v>
      </c>
      <c r="U31" s="35">
        <f>'Core Indicators'!EM31</f>
        <v>0</v>
      </c>
      <c r="V31" s="35">
        <f>'Core Indicators'!FC31</f>
        <v>3</v>
      </c>
      <c r="W31" s="35" t="str">
        <f>'Core Indicators'!FK31</f>
        <v>x</v>
      </c>
      <c r="X31" s="35" t="str">
        <f>'Core Indicators'!FS31</f>
        <v>x</v>
      </c>
      <c r="Y31" s="35">
        <f>'Core Indicators'!GA31</f>
        <v>2</v>
      </c>
      <c r="Z31" s="35">
        <f>'Core Indicators'!GI31</f>
        <v>2</v>
      </c>
      <c r="AA31" s="35">
        <f>'Core Indicators'!GQ31</f>
        <v>2</v>
      </c>
      <c r="AB31" s="35">
        <f>'Core Indicators'!GY31</f>
        <v>0</v>
      </c>
      <c r="AC31" s="35">
        <f>'Core Indicators'!HG31</f>
        <v>0</v>
      </c>
      <c r="AD31" s="35">
        <f>'Core Indicators'!HO31</f>
        <v>2</v>
      </c>
      <c r="AE31" s="35">
        <f>'Core Indicators'!HW31</f>
        <v>0</v>
      </c>
      <c r="AF31" s="35">
        <f>'Core Indicators'!IE31</f>
        <v>1</v>
      </c>
      <c r="AG31" s="35">
        <f>'Core Indicators'!IM31</f>
        <v>0</v>
      </c>
    </row>
    <row r="32" spans="1:33" ht="20.100000000000001" customHeight="1" x14ac:dyDescent="0.25">
      <c r="A32" s="199" t="str">
        <f>'Core Indicators'!A:A</f>
        <v>Venezuela displacement in Ecuador</v>
      </c>
      <c r="B32" s="199" t="str">
        <f>'Core Indicators'!B:B</f>
        <v>Displacement</v>
      </c>
      <c r="C32" s="199" t="str">
        <f>'Core Indicators'!C32</f>
        <v>ECU002</v>
      </c>
      <c r="D32" s="199" t="str">
        <f>'Core Indicators'!D32</f>
        <v>Ecuador</v>
      </c>
      <c r="E32" s="199" t="str">
        <f>'Core Indicators'!E32</f>
        <v>ECU</v>
      </c>
      <c r="F32" s="36">
        <f>'Core Indicators'!O32</f>
        <v>248360</v>
      </c>
      <c r="G32" s="36">
        <f>'Core Indicators'!W32</f>
        <v>17643000</v>
      </c>
      <c r="H32" s="36">
        <f>'Core Indicators'!AE32</f>
        <v>8304000</v>
      </c>
      <c r="I32" s="36">
        <f>'Core Indicators'!AM32</f>
        <v>803000</v>
      </c>
      <c r="J32" s="36" t="str">
        <f>'Core Indicators'!AU32</f>
        <v>x</v>
      </c>
      <c r="K32" s="36" t="str">
        <f>'Core Indicators'!BC32</f>
        <v>x</v>
      </c>
      <c r="L32" s="36">
        <f>'Core Indicators'!BK32</f>
        <v>9</v>
      </c>
      <c r="M32" s="36" t="str">
        <f>'Core Indicators'!BS32</f>
        <v>x</v>
      </c>
      <c r="N32" s="36" t="str">
        <f>'Core Indicators'!CA32</f>
        <v>x</v>
      </c>
      <c r="O32" s="36" t="e">
        <f>'Core Indicators'!CI32</f>
        <v>#N/A</v>
      </c>
      <c r="P32" s="36" t="str">
        <f>'Core Indicators'!CQ32</f>
        <v>x</v>
      </c>
      <c r="Q32" s="36">
        <f>'Core Indicators'!DG32</f>
        <v>9339000</v>
      </c>
      <c r="R32" s="36">
        <f>'Core Indicators'!DO32</f>
        <v>7431000</v>
      </c>
      <c r="S32" s="36">
        <f>'Core Indicators'!DW32</f>
        <v>873000</v>
      </c>
      <c r="T32" s="36">
        <f>'Core Indicators'!EE32</f>
        <v>0</v>
      </c>
      <c r="U32" s="36">
        <f>'Core Indicators'!EM32</f>
        <v>0</v>
      </c>
      <c r="V32" s="36">
        <f>'Core Indicators'!FC32</f>
        <v>3</v>
      </c>
      <c r="W32" s="36" t="str">
        <f>'Core Indicators'!FK32</f>
        <v>x</v>
      </c>
      <c r="X32" s="36" t="str">
        <f>'Core Indicators'!FS32</f>
        <v>x</v>
      </c>
      <c r="Y32" s="36">
        <f>'Core Indicators'!GA32</f>
        <v>0</v>
      </c>
      <c r="Z32" s="36">
        <f>'Core Indicators'!GI32</f>
        <v>0</v>
      </c>
      <c r="AA32" s="36">
        <f>'Core Indicators'!GQ32</f>
        <v>0</v>
      </c>
      <c r="AB32" s="36">
        <f>'Core Indicators'!GY32</f>
        <v>0</v>
      </c>
      <c r="AC32" s="36">
        <f>'Core Indicators'!HG32</f>
        <v>0</v>
      </c>
      <c r="AD32" s="36">
        <f>'Core Indicators'!HO32</f>
        <v>1</v>
      </c>
      <c r="AE32" s="36">
        <f>'Core Indicators'!HW32</f>
        <v>1</v>
      </c>
      <c r="AF32" s="36">
        <f>'Core Indicators'!IE32</f>
        <v>1</v>
      </c>
      <c r="AG32" s="36">
        <f>'Core Indicators'!IM32</f>
        <v>3</v>
      </c>
    </row>
    <row r="33" spans="1:33" ht="20.100000000000001" customHeight="1" x14ac:dyDescent="0.25">
      <c r="A33" s="200" t="str">
        <f>'Core Indicators'!A:A</f>
        <v>Syrian Refugee Crisis in Egypt</v>
      </c>
      <c r="B33" s="200" t="str">
        <f>'Core Indicators'!B:B</f>
        <v>Displacement</v>
      </c>
      <c r="C33" s="200" t="str">
        <f>'Core Indicators'!C33</f>
        <v>EGY002</v>
      </c>
      <c r="D33" s="200" t="str">
        <f>'Core Indicators'!D33</f>
        <v>Egypt</v>
      </c>
      <c r="E33" s="200" t="str">
        <f>'Core Indicators'!E33</f>
        <v>EGY</v>
      </c>
      <c r="F33" s="35">
        <f>'Core Indicators'!O33</f>
        <v>91071.77</v>
      </c>
      <c r="G33" s="35">
        <f>'Core Indicators'!W33</f>
        <v>14134000</v>
      </c>
      <c r="H33" s="35">
        <f>'Core Indicators'!AE33</f>
        <v>145000</v>
      </c>
      <c r="I33" s="35">
        <f>'Core Indicators'!AM33</f>
        <v>145000</v>
      </c>
      <c r="J33" s="35" t="str">
        <f>'Core Indicators'!AU33</f>
        <v>x</v>
      </c>
      <c r="K33" s="35" t="str">
        <f>'Core Indicators'!BC33</f>
        <v>x</v>
      </c>
      <c r="L33" s="35">
        <f>'Core Indicators'!BK33</f>
        <v>0</v>
      </c>
      <c r="M33" s="35" t="str">
        <f>'Core Indicators'!BS33</f>
        <v>x</v>
      </c>
      <c r="N33" s="35" t="str">
        <f>'Core Indicators'!CA33</f>
        <v>x</v>
      </c>
      <c r="O33" s="35" t="e">
        <f>'Core Indicators'!CI33</f>
        <v>#N/A</v>
      </c>
      <c r="P33" s="35" t="str">
        <f>'Core Indicators'!CQ33</f>
        <v>x</v>
      </c>
      <c r="Q33" s="35">
        <f>'Core Indicators'!DG33</f>
        <v>13989000</v>
      </c>
      <c r="R33" s="35">
        <f>'Core Indicators'!DO33</f>
        <v>0</v>
      </c>
      <c r="S33" s="35">
        <f>'Core Indicators'!DW33</f>
        <v>145000</v>
      </c>
      <c r="T33" s="35">
        <f>'Core Indicators'!EE33</f>
        <v>0</v>
      </c>
      <c r="U33" s="35">
        <f>'Core Indicators'!EM33</f>
        <v>0</v>
      </c>
      <c r="V33" s="35">
        <f>'Core Indicators'!FC33</f>
        <v>2</v>
      </c>
      <c r="W33" s="35" t="str">
        <f>'Core Indicators'!FK33</f>
        <v>x</v>
      </c>
      <c r="X33" s="35" t="str">
        <f>'Core Indicators'!FS33</f>
        <v>x</v>
      </c>
      <c r="Y33" s="35">
        <f>'Core Indicators'!GA33</f>
        <v>0</v>
      </c>
      <c r="Z33" s="35">
        <f>'Core Indicators'!GI33</f>
        <v>0</v>
      </c>
      <c r="AA33" s="35">
        <f>'Core Indicators'!GQ33</f>
        <v>0</v>
      </c>
      <c r="AB33" s="35">
        <f>'Core Indicators'!GY33</f>
        <v>0</v>
      </c>
      <c r="AC33" s="35">
        <f>'Core Indicators'!HG33</f>
        <v>0</v>
      </c>
      <c r="AD33" s="35">
        <f>'Core Indicators'!HO33</f>
        <v>0</v>
      </c>
      <c r="AE33" s="35">
        <f>'Core Indicators'!HW33</f>
        <v>0</v>
      </c>
      <c r="AF33" s="35">
        <f>'Core Indicators'!IE33</f>
        <v>3</v>
      </c>
      <c r="AG33" s="35">
        <f>'Core Indicators'!IM33</f>
        <v>0</v>
      </c>
    </row>
    <row r="34" spans="1:33" ht="20.100000000000001" customHeight="1" x14ac:dyDescent="0.25">
      <c r="A34" s="199" t="str">
        <f>'Core Indicators'!A:A</f>
        <v>Complex crisis in Eritrea</v>
      </c>
      <c r="B34" s="199" t="str">
        <f>'Core Indicators'!B:B</f>
        <v>Socio-political,Displacement</v>
      </c>
      <c r="C34" s="199" t="str">
        <f>'Core Indicators'!C34</f>
        <v>ERI001</v>
      </c>
      <c r="D34" s="199" t="str">
        <f>'Core Indicators'!D34</f>
        <v>Eritrea</v>
      </c>
      <c r="E34" s="199" t="str">
        <f>'Core Indicators'!E34</f>
        <v>ERI</v>
      </c>
      <c r="F34" s="36">
        <f>'Core Indicators'!O34</f>
        <v>101000</v>
      </c>
      <c r="G34" s="36">
        <f>'Core Indicators'!W34</f>
        <v>3724000</v>
      </c>
      <c r="H34" s="36">
        <f>'Core Indicators'!AE34</f>
        <v>1100000</v>
      </c>
      <c r="I34" s="36">
        <f>'Core Indicators'!AM34</f>
        <v>336000</v>
      </c>
      <c r="J34" s="36">
        <f>'Core Indicators'!AU34</f>
        <v>0</v>
      </c>
      <c r="K34" s="36" t="str">
        <f>'Core Indicators'!BC34</f>
        <v>x</v>
      </c>
      <c r="L34" s="36">
        <f>'Core Indicators'!BK34</f>
        <v>0</v>
      </c>
      <c r="M34" s="36" t="str">
        <f>'Core Indicators'!BS34</f>
        <v>x</v>
      </c>
      <c r="N34" s="36" t="str">
        <f>'Core Indicators'!CA34</f>
        <v>x</v>
      </c>
      <c r="O34" s="36" t="e">
        <f>'Core Indicators'!CI34</f>
        <v>#N/A</v>
      </c>
      <c r="P34" s="36" t="str">
        <f>'Core Indicators'!CQ34</f>
        <v>x</v>
      </c>
      <c r="Q34" s="36">
        <f>'Core Indicators'!DG34</f>
        <v>2624000</v>
      </c>
      <c r="R34" s="36">
        <f>'Core Indicators'!DO34</f>
        <v>0</v>
      </c>
      <c r="S34" s="36">
        <f>'Core Indicators'!DW34</f>
        <v>1100000</v>
      </c>
      <c r="T34" s="36">
        <f>'Core Indicators'!EE34</f>
        <v>0</v>
      </c>
      <c r="U34" s="36">
        <f>'Core Indicators'!EM34</f>
        <v>0</v>
      </c>
      <c r="V34" s="36">
        <f>'Core Indicators'!FC34</f>
        <v>5</v>
      </c>
      <c r="W34" s="36" t="str">
        <f>'Core Indicators'!FK34</f>
        <v>x</v>
      </c>
      <c r="X34" s="36" t="str">
        <f>'Core Indicators'!FS34</f>
        <v>x</v>
      </c>
      <c r="Y34" s="36">
        <f>'Core Indicators'!GA34</f>
        <v>3</v>
      </c>
      <c r="Z34" s="36">
        <f>'Core Indicators'!GI34</f>
        <v>1</v>
      </c>
      <c r="AA34" s="36">
        <f>'Core Indicators'!GQ34</f>
        <v>2</v>
      </c>
      <c r="AB34" s="36">
        <f>'Core Indicators'!GY34</f>
        <v>0</v>
      </c>
      <c r="AC34" s="36">
        <f>'Core Indicators'!HG34</f>
        <v>2</v>
      </c>
      <c r="AD34" s="36">
        <f>'Core Indicators'!HO34</f>
        <v>2</v>
      </c>
      <c r="AE34" s="36">
        <f>'Core Indicators'!HW34</f>
        <v>0</v>
      </c>
      <c r="AF34" s="36">
        <f>'Core Indicators'!IE34</f>
        <v>2</v>
      </c>
      <c r="AG34" s="36">
        <f>'Core Indicators'!IM34</f>
        <v>3</v>
      </c>
    </row>
    <row r="35" spans="1:33" ht="20.100000000000001" customHeight="1" x14ac:dyDescent="0.25">
      <c r="A35" s="200" t="str">
        <f>'Core Indicators'!A:A</f>
        <v>Mixed migration flows in spain</v>
      </c>
      <c r="B35" s="200" t="str">
        <f>'Core Indicators'!B:B</f>
        <v>Displacement</v>
      </c>
      <c r="C35" s="200" t="str">
        <f>'Core Indicators'!C35</f>
        <v>ESP002</v>
      </c>
      <c r="D35" s="200" t="str">
        <f>'Core Indicators'!D35</f>
        <v>Spain</v>
      </c>
      <c r="E35" s="200" t="str">
        <f>'Core Indicators'!E35</f>
        <v>ESP</v>
      </c>
      <c r="F35" s="35">
        <f>'Core Indicators'!O35</f>
        <v>100000</v>
      </c>
      <c r="G35" s="35">
        <f>'Core Indicators'!W35</f>
        <v>12156000</v>
      </c>
      <c r="H35" s="35">
        <f>'Core Indicators'!AE35</f>
        <v>139000</v>
      </c>
      <c r="I35" s="35">
        <f>'Core Indicators'!AM35</f>
        <v>139000</v>
      </c>
      <c r="J35" s="35" t="str">
        <f>'Core Indicators'!AU35</f>
        <v>x</v>
      </c>
      <c r="K35" s="35" t="str">
        <f>'Core Indicators'!BC35</f>
        <v>x</v>
      </c>
      <c r="L35" s="35">
        <f>'Core Indicators'!BK35</f>
        <v>341</v>
      </c>
      <c r="M35" s="35" t="str">
        <f>'Core Indicators'!BS35</f>
        <v>x</v>
      </c>
      <c r="N35" s="35" t="str">
        <f>'Core Indicators'!CA35</f>
        <v>x</v>
      </c>
      <c r="O35" s="35" t="e">
        <f>'Core Indicators'!CI35</f>
        <v>#N/A</v>
      </c>
      <c r="P35" s="35" t="str">
        <f>'Core Indicators'!CQ35</f>
        <v>x</v>
      </c>
      <c r="Q35" s="35">
        <f>'Core Indicators'!DG35</f>
        <v>12018000</v>
      </c>
      <c r="R35" s="35">
        <f>'Core Indicators'!DO35</f>
        <v>0</v>
      </c>
      <c r="S35" s="35">
        <f>'Core Indicators'!DW35</f>
        <v>139000</v>
      </c>
      <c r="T35" s="35">
        <f>'Core Indicators'!EE35</f>
        <v>0</v>
      </c>
      <c r="U35" s="35">
        <f>'Core Indicators'!EM35</f>
        <v>0</v>
      </c>
      <c r="V35" s="35">
        <f>'Core Indicators'!FC35</f>
        <v>3</v>
      </c>
      <c r="W35" s="35" t="str">
        <f>'Core Indicators'!FK35</f>
        <v>x</v>
      </c>
      <c r="X35" s="35" t="str">
        <f>'Core Indicators'!FS35</f>
        <v>x</v>
      </c>
      <c r="Y35" s="35">
        <f>'Core Indicators'!GA35</f>
        <v>0</v>
      </c>
      <c r="Z35" s="35">
        <f>'Core Indicators'!GI35</f>
        <v>0</v>
      </c>
      <c r="AA35" s="35">
        <f>'Core Indicators'!GQ35</f>
        <v>0</v>
      </c>
      <c r="AB35" s="35">
        <f>'Core Indicators'!GY35</f>
        <v>0</v>
      </c>
      <c r="AC35" s="35">
        <f>'Core Indicators'!HG35</f>
        <v>0</v>
      </c>
      <c r="AD35" s="35">
        <f>'Core Indicators'!HO35</f>
        <v>0</v>
      </c>
      <c r="AE35" s="35">
        <f>'Core Indicators'!HW35</f>
        <v>0</v>
      </c>
      <c r="AF35" s="35">
        <f>'Core Indicators'!IE35</f>
        <v>0</v>
      </c>
      <c r="AG35" s="35">
        <f>'Core Indicators'!IM35</f>
        <v>1</v>
      </c>
    </row>
    <row r="36" spans="1:33" ht="20.100000000000001" customHeight="1" x14ac:dyDescent="0.25">
      <c r="A36" s="199" t="str">
        <f>'Core Indicators'!A:A</f>
        <v>Complex crisis in Ethiopia</v>
      </c>
      <c r="B36" s="199" t="str">
        <f>'Core Indicators'!B:B</f>
        <v>Displacement,Floods,Conflict</v>
      </c>
      <c r="C36" s="199" t="str">
        <f>'Core Indicators'!C36</f>
        <v>ETH001</v>
      </c>
      <c r="D36" s="199" t="str">
        <f>'Core Indicators'!D36</f>
        <v>Ethiopia</v>
      </c>
      <c r="E36" s="199" t="str">
        <f>'Core Indicators'!E36</f>
        <v>ETH</v>
      </c>
      <c r="F36" s="36">
        <f>'Core Indicators'!O36</f>
        <v>1128571</v>
      </c>
      <c r="G36" s="36">
        <f>'Core Indicators'!W36</f>
        <v>125343000</v>
      </c>
      <c r="H36" s="36">
        <f>'Core Indicators'!AE36</f>
        <v>86079000</v>
      </c>
      <c r="I36" s="36">
        <f>'Core Indicators'!AM36</f>
        <v>4256000</v>
      </c>
      <c r="J36" s="36" t="str">
        <f>'Core Indicators'!AU36</f>
        <v>x</v>
      </c>
      <c r="K36" s="36">
        <f>'Core Indicators'!BC36</f>
        <v>2700000</v>
      </c>
      <c r="L36" s="36">
        <f>'Core Indicators'!BK36</f>
        <v>2724</v>
      </c>
      <c r="M36" s="36" t="str">
        <f>'Core Indicators'!BS36</f>
        <v>x</v>
      </c>
      <c r="N36" s="36" t="str">
        <f>'Core Indicators'!CA36</f>
        <v>x</v>
      </c>
      <c r="O36" s="36" t="e">
        <f>'Core Indicators'!CI36</f>
        <v>#N/A</v>
      </c>
      <c r="P36" s="36">
        <f>'Core Indicators'!CQ36</f>
        <v>4500000</v>
      </c>
      <c r="Q36" s="36">
        <f>'Core Indicators'!DG36</f>
        <v>39264000</v>
      </c>
      <c r="R36" s="36">
        <f>'Core Indicators'!DO36</f>
        <v>59795000</v>
      </c>
      <c r="S36" s="36">
        <f>'Core Indicators'!DW36</f>
        <v>13884000</v>
      </c>
      <c r="T36" s="36">
        <f>'Core Indicators'!EE36</f>
        <v>11195000</v>
      </c>
      <c r="U36" s="36">
        <f>'Core Indicators'!EM36</f>
        <v>1205000</v>
      </c>
      <c r="V36" s="36">
        <f>'Core Indicators'!FC36</f>
        <v>4</v>
      </c>
      <c r="W36" s="36" t="str">
        <f>'Core Indicators'!FK36</f>
        <v>x</v>
      </c>
      <c r="X36" s="36">
        <f>'Core Indicators'!FS36</f>
        <v>10000</v>
      </c>
      <c r="Y36" s="36">
        <f>'Core Indicators'!GA36</f>
        <v>1</v>
      </c>
      <c r="Z36" s="36">
        <f>'Core Indicators'!GI36</f>
        <v>2</v>
      </c>
      <c r="AA36" s="36">
        <f>'Core Indicators'!GQ36</f>
        <v>3</v>
      </c>
      <c r="AB36" s="36">
        <f>'Core Indicators'!GY36</f>
        <v>2</v>
      </c>
      <c r="AC36" s="36">
        <f>'Core Indicators'!HG36</f>
        <v>3</v>
      </c>
      <c r="AD36" s="36">
        <f>'Core Indicators'!HO36</f>
        <v>3</v>
      </c>
      <c r="AE36" s="36">
        <f>'Core Indicators'!HW36</f>
        <v>3</v>
      </c>
      <c r="AF36" s="36">
        <f>'Core Indicators'!IE36</f>
        <v>3</v>
      </c>
      <c r="AG36" s="36">
        <f>'Core Indicators'!IM36</f>
        <v>3</v>
      </c>
    </row>
    <row r="37" spans="1:33" ht="20.100000000000001" customHeight="1" x14ac:dyDescent="0.25">
      <c r="A37" s="200" t="str">
        <f>'Core Indicators'!A:A</f>
        <v>International Displacement</v>
      </c>
      <c r="B37" s="200" t="str">
        <f>'Core Indicators'!B:B</f>
        <v>Displacement</v>
      </c>
      <c r="C37" s="200" t="str">
        <f>'Core Indicators'!C37</f>
        <v>ETH003</v>
      </c>
      <c r="D37" s="200" t="str">
        <f>'Core Indicators'!D37</f>
        <v>Ethiopia</v>
      </c>
      <c r="E37" s="200" t="str">
        <f>'Core Indicators'!E37</f>
        <v>ETH</v>
      </c>
      <c r="F37" s="35">
        <f>'Core Indicators'!O37</f>
        <v>1128571</v>
      </c>
      <c r="G37" s="35">
        <f>'Core Indicators'!W37</f>
        <v>124574000</v>
      </c>
      <c r="H37" s="35">
        <f>'Core Indicators'!AE37</f>
        <v>41979000</v>
      </c>
      <c r="I37" s="35">
        <f>'Core Indicators'!AM37</f>
        <v>884000</v>
      </c>
      <c r="J37" s="35" t="str">
        <f>'Core Indicators'!AU37</f>
        <v>x</v>
      </c>
      <c r="K37" s="35" t="str">
        <f>'Core Indicators'!BC37</f>
        <v>x</v>
      </c>
      <c r="L37" s="35" t="str">
        <f>'Core Indicators'!BK37</f>
        <v>x</v>
      </c>
      <c r="M37" s="35" t="str">
        <f>'Core Indicators'!BS37</f>
        <v>x</v>
      </c>
      <c r="N37" s="35" t="str">
        <f>'Core Indicators'!CA37</f>
        <v>x</v>
      </c>
      <c r="O37" s="35" t="e">
        <f>'Core Indicators'!CI37</f>
        <v>#N/A</v>
      </c>
      <c r="P37" s="35" t="str">
        <f>'Core Indicators'!CQ37</f>
        <v>x</v>
      </c>
      <c r="Q37" s="35">
        <f>'Core Indicators'!DG37</f>
        <v>82595000</v>
      </c>
      <c r="R37" s="35">
        <f>'Core Indicators'!DO37</f>
        <v>41095000</v>
      </c>
      <c r="S37" s="35">
        <f>'Core Indicators'!DW37</f>
        <v>884000</v>
      </c>
      <c r="T37" s="35">
        <f>'Core Indicators'!EE37</f>
        <v>0</v>
      </c>
      <c r="U37" s="35">
        <f>'Core Indicators'!EM37</f>
        <v>0</v>
      </c>
      <c r="V37" s="35">
        <f>'Core Indicators'!FC37</f>
        <v>3</v>
      </c>
      <c r="W37" s="35">
        <f>'Core Indicators'!FK37</f>
        <v>0</v>
      </c>
      <c r="X37" s="35">
        <f>'Core Indicators'!FS37</f>
        <v>0</v>
      </c>
      <c r="Y37" s="35">
        <f>'Core Indicators'!GA37</f>
        <v>2</v>
      </c>
      <c r="Z37" s="35">
        <f>'Core Indicators'!GI37</f>
        <v>2</v>
      </c>
      <c r="AA37" s="35">
        <f>'Core Indicators'!GQ37</f>
        <v>2</v>
      </c>
      <c r="AB37" s="35">
        <f>'Core Indicators'!GY37</f>
        <v>2</v>
      </c>
      <c r="AC37" s="35">
        <f>'Core Indicators'!HG37</f>
        <v>0</v>
      </c>
      <c r="AD37" s="35">
        <f>'Core Indicators'!HO37</f>
        <v>3</v>
      </c>
      <c r="AE37" s="35">
        <f>'Core Indicators'!HW37</f>
        <v>3</v>
      </c>
      <c r="AF37" s="35">
        <f>'Core Indicators'!IE37</f>
        <v>3</v>
      </c>
      <c r="AG37" s="35">
        <f>'Core Indicators'!IM37</f>
        <v>3</v>
      </c>
    </row>
    <row r="38" spans="1:33" ht="20.100000000000001" customHeight="1" x14ac:dyDescent="0.25">
      <c r="A38" s="199" t="str">
        <f>'Core Indicators'!A:A</f>
        <v>Northern Ethiopia Conflict</v>
      </c>
      <c r="B38" s="199" t="str">
        <f>'Core Indicators'!B:B</f>
        <v>Conflict,Displacement</v>
      </c>
      <c r="C38" s="199" t="str">
        <f>'Core Indicators'!C38</f>
        <v>ETH004</v>
      </c>
      <c r="D38" s="199" t="str">
        <f>'Core Indicators'!D38</f>
        <v>Ethiopia</v>
      </c>
      <c r="E38" s="199" t="str">
        <f>'Core Indicators'!E38</f>
        <v>ETH</v>
      </c>
      <c r="F38" s="36">
        <f>'Core Indicators'!O38</f>
        <v>299000</v>
      </c>
      <c r="G38" s="36">
        <f>'Core Indicators'!W38</f>
        <v>30100000</v>
      </c>
      <c r="H38" s="36">
        <f>'Core Indicators'!AE38</f>
        <v>30100000</v>
      </c>
      <c r="I38" s="36">
        <f>'Core Indicators'!AM38</f>
        <v>2600000</v>
      </c>
      <c r="J38" s="36" t="str">
        <f>'Core Indicators'!AU38</f>
        <v>x</v>
      </c>
      <c r="K38" s="36">
        <f>'Core Indicators'!BC38</f>
        <v>492800</v>
      </c>
      <c r="L38" s="36">
        <f>'Core Indicators'!BK38</f>
        <v>817</v>
      </c>
      <c r="M38" s="36" t="e">
        <f>'Core Indicators'!BS38</f>
        <v>#N/A</v>
      </c>
      <c r="N38" s="36" t="e">
        <f>'Core Indicators'!CA38</f>
        <v>#N/A</v>
      </c>
      <c r="O38" s="36" t="e">
        <f>'Core Indicators'!CI38</f>
        <v>#N/A</v>
      </c>
      <c r="P38" s="36" t="e">
        <f>'Core Indicators'!CQ38</f>
        <v>#N/A</v>
      </c>
      <c r="Q38" s="36">
        <f>'Core Indicators'!DG38</f>
        <v>0</v>
      </c>
      <c r="R38" s="36">
        <f>'Core Indicators'!DO38</f>
        <v>16700000</v>
      </c>
      <c r="S38" s="36">
        <f>'Core Indicators'!DW38</f>
        <v>3700000</v>
      </c>
      <c r="T38" s="36">
        <f>'Core Indicators'!EE38</f>
        <v>9200000</v>
      </c>
      <c r="U38" s="36">
        <f>'Core Indicators'!EM38</f>
        <v>500000</v>
      </c>
      <c r="V38" s="36">
        <f>'Core Indicators'!FC38</f>
        <v>4</v>
      </c>
      <c r="W38" s="36">
        <f>'Core Indicators'!FK38</f>
        <v>0</v>
      </c>
      <c r="X38" s="36">
        <f>'Core Indicators'!FS38</f>
        <v>210000</v>
      </c>
      <c r="Y38" s="36">
        <f>'Core Indicators'!GA38</f>
        <v>2</v>
      </c>
      <c r="Z38" s="36">
        <f>'Core Indicators'!GI38</f>
        <v>3</v>
      </c>
      <c r="AA38" s="36">
        <f>'Core Indicators'!GQ38</f>
        <v>3</v>
      </c>
      <c r="AB38" s="36">
        <f>'Core Indicators'!GY38</f>
        <v>2</v>
      </c>
      <c r="AC38" s="36">
        <f>'Core Indicators'!HG38</f>
        <v>2</v>
      </c>
      <c r="AD38" s="36">
        <f>'Core Indicators'!HO38</f>
        <v>3</v>
      </c>
      <c r="AE38" s="36">
        <f>'Core Indicators'!HW38</f>
        <v>3</v>
      </c>
      <c r="AF38" s="36">
        <f>'Core Indicators'!IE38</f>
        <v>3</v>
      </c>
      <c r="AG38" s="36">
        <f>'Core Indicators'!IM38</f>
        <v>3</v>
      </c>
    </row>
    <row r="39" spans="1:33" ht="20.100000000000001" customHeight="1" x14ac:dyDescent="0.25">
      <c r="A39" s="200" t="str">
        <f>'Core Indicators'!A:A</f>
        <v>Drought in Ethiopia</v>
      </c>
      <c r="B39" s="200" t="str">
        <f>'Core Indicators'!B:B</f>
        <v>Drought</v>
      </c>
      <c r="C39" s="200" t="str">
        <f>'Core Indicators'!C39</f>
        <v>ETH005</v>
      </c>
      <c r="D39" s="200" t="str">
        <f>'Core Indicators'!D39</f>
        <v>Ethiopia</v>
      </c>
      <c r="E39" s="200" t="str">
        <f>'Core Indicators'!E39</f>
        <v>ETH</v>
      </c>
      <c r="F39" s="35">
        <f>'Core Indicators'!O39</f>
        <v>784300</v>
      </c>
      <c r="G39" s="35">
        <f>'Core Indicators'!W39</f>
        <v>60000000</v>
      </c>
      <c r="H39" s="35">
        <f>'Core Indicators'!AE39</f>
        <v>24100000</v>
      </c>
      <c r="I39" s="35">
        <f>'Core Indicators'!AM39</f>
        <v>772000</v>
      </c>
      <c r="J39" s="35" t="str">
        <f>'Core Indicators'!AU39</f>
        <v>x</v>
      </c>
      <c r="K39" s="35">
        <f>'Core Indicators'!BC39</f>
        <v>2206719</v>
      </c>
      <c r="L39" s="35">
        <f>'Core Indicators'!BK39</f>
        <v>24</v>
      </c>
      <c r="M39" s="35" t="str">
        <f>'Core Indicators'!BS39</f>
        <v>x</v>
      </c>
      <c r="N39" s="35" t="str">
        <f>'Core Indicators'!CA39</f>
        <v>x</v>
      </c>
      <c r="O39" s="35" t="e">
        <f>'Core Indicators'!CI39</f>
        <v>#N/A</v>
      </c>
      <c r="P39" s="35">
        <f>'Core Indicators'!CQ39</f>
        <v>4500000</v>
      </c>
      <c r="Q39" s="35">
        <f>'Core Indicators'!DG39</f>
        <v>35900000</v>
      </c>
      <c r="R39" s="35">
        <f>'Core Indicators'!DO39</f>
        <v>12100000</v>
      </c>
      <c r="S39" s="35">
        <f>'Core Indicators'!DW39</f>
        <v>9300000</v>
      </c>
      <c r="T39" s="35">
        <f>'Core Indicators'!EE39</f>
        <v>1995000</v>
      </c>
      <c r="U39" s="35">
        <f>'Core Indicators'!EM39</f>
        <v>705000</v>
      </c>
      <c r="V39" s="35">
        <f>'Core Indicators'!FC39</f>
        <v>3</v>
      </c>
      <c r="W39" s="35" t="str">
        <f>'Core Indicators'!FK39</f>
        <v>x</v>
      </c>
      <c r="X39" s="35" t="str">
        <f>'Core Indicators'!FS39</f>
        <v>x</v>
      </c>
      <c r="Y39" s="35">
        <f>'Core Indicators'!GA39</f>
        <v>2</v>
      </c>
      <c r="Z39" s="35">
        <f>'Core Indicators'!GI39</f>
        <v>2</v>
      </c>
      <c r="AA39" s="35">
        <f>'Core Indicators'!GQ39</f>
        <v>2</v>
      </c>
      <c r="AB39" s="35">
        <f>'Core Indicators'!GY39</f>
        <v>2</v>
      </c>
      <c r="AC39" s="35">
        <f>'Core Indicators'!HG39</f>
        <v>1</v>
      </c>
      <c r="AD39" s="35">
        <f>'Core Indicators'!HO39</f>
        <v>1</v>
      </c>
      <c r="AE39" s="35">
        <f>'Core Indicators'!HW39</f>
        <v>3</v>
      </c>
      <c r="AF39" s="35">
        <f>'Core Indicators'!IE39</f>
        <v>3</v>
      </c>
      <c r="AG39" s="35">
        <f>'Core Indicators'!IM39</f>
        <v>3</v>
      </c>
    </row>
    <row r="40" spans="1:33" ht="20.100000000000001" customHeight="1" x14ac:dyDescent="0.25">
      <c r="A40" s="199" t="str">
        <f>'Core Indicators'!A:A</f>
        <v xml:space="preserve">Flood crisis in Gambia </v>
      </c>
      <c r="B40" s="199" t="str">
        <f>'Core Indicators'!B:B</f>
        <v>Floods</v>
      </c>
      <c r="C40" s="199" t="str">
        <f>'Core Indicators'!C40</f>
        <v>GMB002</v>
      </c>
      <c r="D40" s="199" t="str">
        <f>'Core Indicators'!D40</f>
        <v>Gambia</v>
      </c>
      <c r="E40" s="199" t="str">
        <f>'Core Indicators'!E40</f>
        <v>GMB</v>
      </c>
      <c r="F40" s="36">
        <f>'Core Indicators'!O40</f>
        <v>11300</v>
      </c>
      <c r="G40" s="36">
        <f>'Core Indicators'!W40</f>
        <v>2492000</v>
      </c>
      <c r="H40" s="36">
        <f>'Core Indicators'!AE40</f>
        <v>44000</v>
      </c>
      <c r="I40" s="36">
        <f>'Core Indicators'!AM40</f>
        <v>0</v>
      </c>
      <c r="J40" s="36" t="str">
        <f>'Core Indicators'!AU40</f>
        <v>x</v>
      </c>
      <c r="K40" s="36" t="str">
        <f>'Core Indicators'!BC40</f>
        <v>x</v>
      </c>
      <c r="L40" s="36">
        <f>'Core Indicators'!BK40</f>
        <v>1</v>
      </c>
      <c r="M40" s="36" t="str">
        <f>'Core Indicators'!BS40</f>
        <v>x</v>
      </c>
      <c r="N40" s="36" t="str">
        <f>'Core Indicators'!CA40</f>
        <v>x</v>
      </c>
      <c r="O40" s="36" t="e">
        <f>'Core Indicators'!CI40</f>
        <v>#N/A</v>
      </c>
      <c r="P40" s="36" t="str">
        <f>'Core Indicators'!CQ40</f>
        <v>x</v>
      </c>
      <c r="Q40" s="36">
        <f>'Core Indicators'!DG40</f>
        <v>2448000</v>
      </c>
      <c r="R40" s="36">
        <f>'Core Indicators'!DO40</f>
        <v>0</v>
      </c>
      <c r="S40" s="36">
        <f>'Core Indicators'!DW40</f>
        <v>38000</v>
      </c>
      <c r="T40" s="36">
        <f>'Core Indicators'!EE40</f>
        <v>6000</v>
      </c>
      <c r="U40" s="36">
        <f>'Core Indicators'!EM40</f>
        <v>0</v>
      </c>
      <c r="V40" s="36">
        <f>'Core Indicators'!FC40</f>
        <v>2</v>
      </c>
      <c r="W40" s="36" t="str">
        <f>'Core Indicators'!FK40</f>
        <v>x</v>
      </c>
      <c r="X40" s="36" t="str">
        <f>'Core Indicators'!FS40</f>
        <v>x</v>
      </c>
      <c r="Y40" s="36">
        <f>'Core Indicators'!GA40</f>
        <v>0</v>
      </c>
      <c r="Z40" s="36">
        <f>'Core Indicators'!GI40</f>
        <v>0</v>
      </c>
      <c r="AA40" s="36">
        <f>'Core Indicators'!GQ40</f>
        <v>0</v>
      </c>
      <c r="AB40" s="36">
        <f>'Core Indicators'!GY40</f>
        <v>0</v>
      </c>
      <c r="AC40" s="36">
        <f>'Core Indicators'!HG40</f>
        <v>0</v>
      </c>
      <c r="AD40" s="36">
        <f>'Core Indicators'!HO40</f>
        <v>0</v>
      </c>
      <c r="AE40" s="36">
        <f>'Core Indicators'!HW40</f>
        <v>0</v>
      </c>
      <c r="AF40" s="36">
        <f>'Core Indicators'!IE40</f>
        <v>0</v>
      </c>
      <c r="AG40" s="36">
        <f>'Core Indicators'!IM40</f>
        <v>0</v>
      </c>
    </row>
    <row r="41" spans="1:33" ht="20.100000000000001" customHeight="1" x14ac:dyDescent="0.25">
      <c r="A41" s="200" t="str">
        <f>'Core Indicators'!A:A</f>
        <v>Mixed migration flows in Greece</v>
      </c>
      <c r="B41" s="200" t="str">
        <f>'Core Indicators'!B:B</f>
        <v>Displacement</v>
      </c>
      <c r="C41" s="200" t="str">
        <f>'Core Indicators'!C41</f>
        <v>GRC002</v>
      </c>
      <c r="D41" s="200" t="str">
        <f>'Core Indicators'!D41</f>
        <v>Greece</v>
      </c>
      <c r="E41" s="200" t="str">
        <f>'Core Indicators'!E41</f>
        <v>GRC</v>
      </c>
      <c r="F41" s="35">
        <f>'Core Indicators'!O41</f>
        <v>3364</v>
      </c>
      <c r="G41" s="35">
        <f>'Core Indicators'!W41</f>
        <v>405000</v>
      </c>
      <c r="H41" s="35">
        <f>'Core Indicators'!AE41</f>
        <v>160000</v>
      </c>
      <c r="I41" s="35">
        <f>'Core Indicators'!AM41</f>
        <v>160000</v>
      </c>
      <c r="J41" s="35">
        <f>'Core Indicators'!AU41</f>
        <v>0</v>
      </c>
      <c r="K41" s="35" t="str">
        <f>'Core Indicators'!BC41</f>
        <v>x</v>
      </c>
      <c r="L41" s="35">
        <f>'Core Indicators'!BK41</f>
        <v>2</v>
      </c>
      <c r="M41" s="35" t="str">
        <f>'Core Indicators'!BS41</f>
        <v>x</v>
      </c>
      <c r="N41" s="35" t="str">
        <f>'Core Indicators'!CA41</f>
        <v>x</v>
      </c>
      <c r="O41" s="35" t="e">
        <f>'Core Indicators'!CI41</f>
        <v>#N/A</v>
      </c>
      <c r="P41" s="35" t="str">
        <f>'Core Indicators'!CQ41</f>
        <v>x</v>
      </c>
      <c r="Q41" s="35">
        <f>'Core Indicators'!DG41</f>
        <v>245000</v>
      </c>
      <c r="R41" s="35">
        <f>'Core Indicators'!DO41</f>
        <v>141000</v>
      </c>
      <c r="S41" s="35">
        <f>'Core Indicators'!DW41</f>
        <v>19000</v>
      </c>
      <c r="T41" s="35">
        <f>'Core Indicators'!EE41</f>
        <v>0</v>
      </c>
      <c r="U41" s="35">
        <f>'Core Indicators'!EM41</f>
        <v>0</v>
      </c>
      <c r="V41" s="35">
        <f>'Core Indicators'!FC41</f>
        <v>2</v>
      </c>
      <c r="W41" s="35" t="str">
        <f>'Core Indicators'!FK41</f>
        <v>x</v>
      </c>
      <c r="X41" s="35" t="str">
        <f>'Core Indicators'!FS41</f>
        <v>x</v>
      </c>
      <c r="Y41" s="35">
        <f>'Core Indicators'!GA41</f>
        <v>1</v>
      </c>
      <c r="Z41" s="35">
        <f>'Core Indicators'!GI41</f>
        <v>0</v>
      </c>
      <c r="AA41" s="35">
        <f>'Core Indicators'!GQ41</f>
        <v>1</v>
      </c>
      <c r="AB41" s="35">
        <f>'Core Indicators'!GY41</f>
        <v>0</v>
      </c>
      <c r="AC41" s="35">
        <f>'Core Indicators'!HG41</f>
        <v>2</v>
      </c>
      <c r="AD41" s="35">
        <f>'Core Indicators'!HO41</f>
        <v>0</v>
      </c>
      <c r="AE41" s="35">
        <f>'Core Indicators'!HW41</f>
        <v>0</v>
      </c>
      <c r="AF41" s="35">
        <f>'Core Indicators'!IE41</f>
        <v>0</v>
      </c>
      <c r="AG41" s="35">
        <f>'Core Indicators'!IM41</f>
        <v>0</v>
      </c>
    </row>
    <row r="42" spans="1:33" ht="20.100000000000001" customHeight="1" x14ac:dyDescent="0.25">
      <c r="A42" s="199" t="str">
        <f>'Core Indicators'!A:A</f>
        <v>Complex crisis in Guatemala</v>
      </c>
      <c r="B42" s="199" t="str">
        <f>'Core Indicators'!B:B</f>
        <v>Violence,Socio-political,Other seasonal event</v>
      </c>
      <c r="C42" s="199" t="str">
        <f>'Core Indicators'!C42</f>
        <v>GTM001</v>
      </c>
      <c r="D42" s="199" t="str">
        <f>'Core Indicators'!D42</f>
        <v>Guatemala</v>
      </c>
      <c r="E42" s="199" t="str">
        <f>'Core Indicators'!E42</f>
        <v>GTM</v>
      </c>
      <c r="F42" s="36">
        <f>'Core Indicators'!O42</f>
        <v>107160</v>
      </c>
      <c r="G42" s="36">
        <f>'Core Indicators'!W42</f>
        <v>17300000</v>
      </c>
      <c r="H42" s="36">
        <f>'Core Indicators'!AE42</f>
        <v>5700000</v>
      </c>
      <c r="I42" s="36">
        <f>'Core Indicators'!AM42</f>
        <v>242000</v>
      </c>
      <c r="J42" s="36" t="str">
        <f>'Core Indicators'!AU42</f>
        <v>x</v>
      </c>
      <c r="K42" s="36">
        <f>'Core Indicators'!BC42</f>
        <v>7505</v>
      </c>
      <c r="L42" s="36">
        <f>'Core Indicators'!BK42</f>
        <v>599</v>
      </c>
      <c r="M42" s="36">
        <f>'Core Indicators'!BS42</f>
        <v>56769</v>
      </c>
      <c r="N42" s="36">
        <f>'Core Indicators'!CA42</f>
        <v>33</v>
      </c>
      <c r="O42" s="36" t="e">
        <f>'Core Indicators'!CI42</f>
        <v>#N/A</v>
      </c>
      <c r="P42" s="36">
        <f>'Core Indicators'!CQ42</f>
        <v>367600000</v>
      </c>
      <c r="Q42" s="36">
        <f>'Core Indicators'!DG42</f>
        <v>11400000</v>
      </c>
      <c r="R42" s="36">
        <f>'Core Indicators'!DO42</f>
        <v>700000</v>
      </c>
      <c r="S42" s="36">
        <f>'Core Indicators'!DW42</f>
        <v>5000000</v>
      </c>
      <c r="T42" s="36">
        <f>'Core Indicators'!EE42</f>
        <v>0</v>
      </c>
      <c r="U42" s="36">
        <f>'Core Indicators'!EM42</f>
        <v>0</v>
      </c>
      <c r="V42" s="36">
        <f>'Core Indicators'!FC42</f>
        <v>5</v>
      </c>
      <c r="W42" s="36" t="str">
        <f>'Core Indicators'!FK42</f>
        <v>x</v>
      </c>
      <c r="X42" s="36" t="str">
        <f>'Core Indicators'!FS42</f>
        <v>x</v>
      </c>
      <c r="Y42" s="36">
        <f>'Core Indicators'!GA42</f>
        <v>0</v>
      </c>
      <c r="Z42" s="36">
        <f>'Core Indicators'!GI42</f>
        <v>0</v>
      </c>
      <c r="AA42" s="36">
        <f>'Core Indicators'!GQ42</f>
        <v>0</v>
      </c>
      <c r="AB42" s="36">
        <f>'Core Indicators'!GY42</f>
        <v>0</v>
      </c>
      <c r="AC42" s="36">
        <f>'Core Indicators'!HG42</f>
        <v>0</v>
      </c>
      <c r="AD42" s="36">
        <f>'Core Indicators'!HO42</f>
        <v>1</v>
      </c>
      <c r="AE42" s="36">
        <f>'Core Indicators'!HW42</f>
        <v>1</v>
      </c>
      <c r="AF42" s="36">
        <f>'Core Indicators'!IE42</f>
        <v>0</v>
      </c>
      <c r="AG42" s="36">
        <f>'Core Indicators'!IM42</f>
        <v>3</v>
      </c>
    </row>
    <row r="43" spans="1:33" ht="20.100000000000001" customHeight="1" x14ac:dyDescent="0.25">
      <c r="A43" s="200" t="str">
        <f>'Core Indicators'!A:A</f>
        <v>Complex crisis in Honduras</v>
      </c>
      <c r="B43" s="200" t="str">
        <f>'Core Indicators'!B:B</f>
        <v>Violence,Socio-political,Other seasonal event,Cyclone</v>
      </c>
      <c r="C43" s="200" t="str">
        <f>'Core Indicators'!C43</f>
        <v>HND001</v>
      </c>
      <c r="D43" s="200" t="str">
        <f>'Core Indicators'!D43</f>
        <v>Honduras</v>
      </c>
      <c r="E43" s="200" t="str">
        <f>'Core Indicators'!E43</f>
        <v>HND</v>
      </c>
      <c r="F43" s="35">
        <f>'Core Indicators'!O43</f>
        <v>111890</v>
      </c>
      <c r="G43" s="35">
        <f>'Core Indicators'!W43</f>
        <v>9600000</v>
      </c>
      <c r="H43" s="35">
        <f>'Core Indicators'!AE43</f>
        <v>4000000</v>
      </c>
      <c r="I43" s="35">
        <f>'Core Indicators'!AM43</f>
        <v>247000</v>
      </c>
      <c r="J43" s="35" t="str">
        <f>'Core Indicators'!AU43</f>
        <v>x</v>
      </c>
      <c r="K43" s="35">
        <f>'Core Indicators'!BC43</f>
        <v>3232</v>
      </c>
      <c r="L43" s="35">
        <f>'Core Indicators'!BK43</f>
        <v>675</v>
      </c>
      <c r="M43" s="35">
        <f>'Core Indicators'!BS43</f>
        <v>414</v>
      </c>
      <c r="N43" s="35">
        <f>'Core Indicators'!CA43</f>
        <v>414</v>
      </c>
      <c r="O43" s="35" t="e">
        <f>'Core Indicators'!CI43</f>
        <v>#N/A</v>
      </c>
      <c r="P43" s="35">
        <f>'Core Indicators'!CQ43</f>
        <v>2258000000</v>
      </c>
      <c r="Q43" s="35">
        <f>'Core Indicators'!DG43</f>
        <v>5400000</v>
      </c>
      <c r="R43" s="35">
        <f>'Core Indicators'!DO43</f>
        <v>800000</v>
      </c>
      <c r="S43" s="35">
        <f>'Core Indicators'!DW43</f>
        <v>3200000</v>
      </c>
      <c r="T43" s="35">
        <f>'Core Indicators'!EE43</f>
        <v>0</v>
      </c>
      <c r="U43" s="35">
        <f>'Core Indicators'!EM43</f>
        <v>0</v>
      </c>
      <c r="V43" s="35">
        <f>'Core Indicators'!FC43</f>
        <v>3</v>
      </c>
      <c r="W43" s="35" t="str">
        <f>'Core Indicators'!FK43</f>
        <v>x</v>
      </c>
      <c r="X43" s="35" t="str">
        <f>'Core Indicators'!FS43</f>
        <v>x</v>
      </c>
      <c r="Y43" s="35">
        <f>'Core Indicators'!GA43</f>
        <v>0</v>
      </c>
      <c r="Z43" s="35">
        <f>'Core Indicators'!GI43</f>
        <v>1</v>
      </c>
      <c r="AA43" s="35">
        <f>'Core Indicators'!GQ43</f>
        <v>0</v>
      </c>
      <c r="AB43" s="35">
        <f>'Core Indicators'!GY43</f>
        <v>0</v>
      </c>
      <c r="AC43" s="35">
        <f>'Core Indicators'!HG43</f>
        <v>0</v>
      </c>
      <c r="AD43" s="35">
        <f>'Core Indicators'!HO43</f>
        <v>2</v>
      </c>
      <c r="AE43" s="35">
        <f>'Core Indicators'!HW43</f>
        <v>1</v>
      </c>
      <c r="AF43" s="35">
        <f>'Core Indicators'!IE43</f>
        <v>0</v>
      </c>
      <c r="AG43" s="35">
        <f>'Core Indicators'!IM43</f>
        <v>3</v>
      </c>
    </row>
    <row r="44" spans="1:33" ht="20.100000000000001" customHeight="1" x14ac:dyDescent="0.25">
      <c r="A44" s="199" t="str">
        <f>'Core Indicators'!A:A</f>
        <v>Complex crisis in Haiti</v>
      </c>
      <c r="B44" s="199" t="str">
        <f>'Core Indicators'!B:B</f>
        <v>Earthquake,Violence,Socio-political,Other seasonal event</v>
      </c>
      <c r="C44" s="199" t="str">
        <f>'Core Indicators'!C44</f>
        <v>HTI001</v>
      </c>
      <c r="D44" s="199" t="str">
        <f>'Core Indicators'!D44</f>
        <v>Haiti</v>
      </c>
      <c r="E44" s="199" t="str">
        <f>'Core Indicators'!E44</f>
        <v>HTI</v>
      </c>
      <c r="F44" s="36">
        <f>'Core Indicators'!O44</f>
        <v>27560</v>
      </c>
      <c r="G44" s="36">
        <f>'Core Indicators'!W44</f>
        <v>11400000</v>
      </c>
      <c r="H44" s="36">
        <f>'Core Indicators'!AE44</f>
        <v>8200000</v>
      </c>
      <c r="I44" s="36">
        <f>'Core Indicators'!AM44</f>
        <v>96000</v>
      </c>
      <c r="J44" s="36">
        <f>'Core Indicators'!AU44</f>
        <v>13017</v>
      </c>
      <c r="K44" s="36" t="str">
        <f>'Core Indicators'!BC44</f>
        <v>x</v>
      </c>
      <c r="L44" s="36">
        <f>'Core Indicators'!BK44</f>
        <v>2457</v>
      </c>
      <c r="M44" s="36">
        <f>'Core Indicators'!BS44</f>
        <v>77006</v>
      </c>
      <c r="N44" s="36">
        <f>'Core Indicators'!CA44</f>
        <v>53093</v>
      </c>
      <c r="O44" s="36" t="e">
        <f>'Core Indicators'!CI44</f>
        <v>#N/A</v>
      </c>
      <c r="P44" s="36">
        <f>'Core Indicators'!CQ44</f>
        <v>1500000000</v>
      </c>
      <c r="Q44" s="36">
        <f>'Core Indicators'!DG44</f>
        <v>3200000</v>
      </c>
      <c r="R44" s="36">
        <f>'Core Indicators'!DO44</f>
        <v>3800000</v>
      </c>
      <c r="S44" s="36">
        <f>'Core Indicators'!DW44</f>
        <v>1900000</v>
      </c>
      <c r="T44" s="36">
        <f>'Core Indicators'!EE44</f>
        <v>1500000</v>
      </c>
      <c r="U44" s="36">
        <f>'Core Indicators'!EM44</f>
        <v>1000000</v>
      </c>
      <c r="V44" s="36">
        <f>'Core Indicators'!FC44</f>
        <v>5</v>
      </c>
      <c r="W44" s="36" t="str">
        <f>'Core Indicators'!FK44</f>
        <v>x</v>
      </c>
      <c r="X44" s="36" t="str">
        <f>'Core Indicators'!FS44</f>
        <v>x</v>
      </c>
      <c r="Y44" s="36">
        <f>'Core Indicators'!GA44</f>
        <v>0</v>
      </c>
      <c r="Z44" s="36">
        <f>'Core Indicators'!GI44</f>
        <v>2</v>
      </c>
      <c r="AA44" s="36">
        <f>'Core Indicators'!GQ44</f>
        <v>1</v>
      </c>
      <c r="AB44" s="36">
        <f>'Core Indicators'!GY44</f>
        <v>0</v>
      </c>
      <c r="AC44" s="36">
        <f>'Core Indicators'!HG44</f>
        <v>0</v>
      </c>
      <c r="AD44" s="36">
        <f>'Core Indicators'!HO44</f>
        <v>2</v>
      </c>
      <c r="AE44" s="36">
        <f>'Core Indicators'!HW44</f>
        <v>3</v>
      </c>
      <c r="AF44" s="36">
        <f>'Core Indicators'!IE44</f>
        <v>0</v>
      </c>
      <c r="AG44" s="36">
        <f>'Core Indicators'!IM44</f>
        <v>3</v>
      </c>
    </row>
    <row r="45" spans="1:33" ht="20.100000000000001" customHeight="1" x14ac:dyDescent="0.25">
      <c r="A45" s="200" t="str">
        <f>'Core Indicators'!A:A</f>
        <v xml:space="preserve">Nippes Earthquake </v>
      </c>
      <c r="B45" s="200" t="str">
        <f>'Core Indicators'!B:B</f>
        <v>Earthquake</v>
      </c>
      <c r="C45" s="200" t="str">
        <f>'Core Indicators'!C45</f>
        <v>HTI002</v>
      </c>
      <c r="D45" s="200" t="str">
        <f>'Core Indicators'!D45</f>
        <v>Haiti</v>
      </c>
      <c r="E45" s="200" t="str">
        <f>'Core Indicators'!E45</f>
        <v>HTI</v>
      </c>
      <c r="F45" s="35">
        <f>'Core Indicators'!O45</f>
        <v>12851</v>
      </c>
      <c r="G45" s="35">
        <f>'Core Indicators'!W45</f>
        <v>6429000</v>
      </c>
      <c r="H45" s="35">
        <f>'Core Indicators'!AE45</f>
        <v>690000</v>
      </c>
      <c r="I45" s="35">
        <f>'Core Indicators'!AM45</f>
        <v>17000</v>
      </c>
      <c r="J45" s="35">
        <f>'Core Indicators'!AU45</f>
        <v>12763</v>
      </c>
      <c r="K45" s="35" t="str">
        <f>'Core Indicators'!BC45</f>
        <v>x</v>
      </c>
      <c r="L45" s="35">
        <f>'Core Indicators'!BK45</f>
        <v>2248</v>
      </c>
      <c r="M45" s="35">
        <f>'Core Indicators'!BS45</f>
        <v>83858</v>
      </c>
      <c r="N45" s="35">
        <f>'Core Indicators'!CA45</f>
        <v>53815</v>
      </c>
      <c r="O45" s="35" t="e">
        <f>'Core Indicators'!CI45</f>
        <v>#N/A</v>
      </c>
      <c r="P45" s="35">
        <f>'Core Indicators'!CQ45</f>
        <v>1500000000</v>
      </c>
      <c r="Q45" s="35">
        <f>'Core Indicators'!DG45</f>
        <v>5739000</v>
      </c>
      <c r="R45" s="35">
        <f>'Core Indicators'!DO45</f>
        <v>40000</v>
      </c>
      <c r="S45" s="35">
        <f>'Core Indicators'!DW45</f>
        <v>650000</v>
      </c>
      <c r="T45" s="35">
        <f>'Core Indicators'!EE45</f>
        <v>0</v>
      </c>
      <c r="U45" s="35">
        <f>'Core Indicators'!EM45</f>
        <v>0</v>
      </c>
      <c r="V45" s="35">
        <f>'Core Indicators'!FC45</f>
        <v>3</v>
      </c>
      <c r="W45" s="35" t="str">
        <f>'Core Indicators'!FK45</f>
        <v>x</v>
      </c>
      <c r="X45" s="35" t="str">
        <f>'Core Indicators'!FS45</f>
        <v>x</v>
      </c>
      <c r="Y45" s="35">
        <f>'Core Indicators'!GA45</f>
        <v>0</v>
      </c>
      <c r="Z45" s="35">
        <f>'Core Indicators'!GI45</f>
        <v>2</v>
      </c>
      <c r="AA45" s="35">
        <f>'Core Indicators'!GQ45</f>
        <v>1</v>
      </c>
      <c r="AB45" s="35">
        <f>'Core Indicators'!GY45</f>
        <v>0</v>
      </c>
      <c r="AC45" s="35">
        <f>'Core Indicators'!HG45</f>
        <v>0</v>
      </c>
      <c r="AD45" s="35">
        <f>'Core Indicators'!HO45</f>
        <v>2</v>
      </c>
      <c r="AE45" s="35">
        <f>'Core Indicators'!HW45</f>
        <v>3</v>
      </c>
      <c r="AF45" s="35">
        <f>'Core Indicators'!IE45</f>
        <v>0</v>
      </c>
      <c r="AG45" s="35">
        <f>'Core Indicators'!IM45</f>
        <v>3</v>
      </c>
    </row>
    <row r="46" spans="1:33" ht="20.100000000000001" customHeight="1" x14ac:dyDescent="0.25">
      <c r="A46" s="199" t="str">
        <f>'Core Indicators'!A:A</f>
        <v>Displacement from Ukraine conflict in Hungary</v>
      </c>
      <c r="B46" s="199" t="str">
        <f>'Core Indicators'!B:B</f>
        <v>Conflict,Displacement</v>
      </c>
      <c r="C46" s="199" t="str">
        <f>'Core Indicators'!C46</f>
        <v>HUN002</v>
      </c>
      <c r="D46" s="199" t="str">
        <f>'Core Indicators'!D46</f>
        <v>Hungary</v>
      </c>
      <c r="E46" s="199" t="str">
        <f>'Core Indicators'!E46</f>
        <v>HUN</v>
      </c>
      <c r="F46" s="36">
        <f>'Core Indicators'!O46</f>
        <v>5936</v>
      </c>
      <c r="G46" s="36">
        <f>'Core Indicators'!W46</f>
        <v>587000</v>
      </c>
      <c r="H46" s="36">
        <f>'Core Indicators'!AE46</f>
        <v>34000</v>
      </c>
      <c r="I46" s="36">
        <f>'Core Indicators'!AM46</f>
        <v>34000</v>
      </c>
      <c r="J46" s="36" t="e">
        <f>'Core Indicators'!AU46</f>
        <v>#N/A</v>
      </c>
      <c r="K46" s="36" t="e">
        <f>'Core Indicators'!BC46</f>
        <v>#N/A</v>
      </c>
      <c r="L46" s="36">
        <f>'Core Indicators'!BK46</f>
        <v>0</v>
      </c>
      <c r="M46" s="36" t="e">
        <f>'Core Indicators'!BS46</f>
        <v>#N/A</v>
      </c>
      <c r="N46" s="36" t="e">
        <f>'Core Indicators'!CA46</f>
        <v>#N/A</v>
      </c>
      <c r="O46" s="36" t="e">
        <f>'Core Indicators'!CI46</f>
        <v>#N/A</v>
      </c>
      <c r="P46" s="36" t="e">
        <f>'Core Indicators'!CQ46</f>
        <v>#N/A</v>
      </c>
      <c r="Q46" s="36">
        <f>'Core Indicators'!DG46</f>
        <v>553000</v>
      </c>
      <c r="R46" s="36">
        <f>'Core Indicators'!DO46</f>
        <v>0</v>
      </c>
      <c r="S46" s="36">
        <f>'Core Indicators'!DW46</f>
        <v>34000</v>
      </c>
      <c r="T46" s="36">
        <f>'Core Indicators'!EE46</f>
        <v>0</v>
      </c>
      <c r="U46" s="36">
        <f>'Core Indicators'!EM46</f>
        <v>0</v>
      </c>
      <c r="V46" s="36">
        <f>'Core Indicators'!FC46</f>
        <v>2</v>
      </c>
      <c r="W46" s="36" t="e">
        <f>'Core Indicators'!FK46</f>
        <v>#N/A</v>
      </c>
      <c r="X46" s="36" t="e">
        <f>'Core Indicators'!FS46</f>
        <v>#N/A</v>
      </c>
      <c r="Y46" s="36">
        <f>'Core Indicators'!GA46</f>
        <v>0</v>
      </c>
      <c r="Z46" s="36">
        <f>'Core Indicators'!GI46</f>
        <v>0</v>
      </c>
      <c r="AA46" s="36">
        <f>'Core Indicators'!GQ46</f>
        <v>0</v>
      </c>
      <c r="AB46" s="36">
        <f>'Core Indicators'!GY46</f>
        <v>0</v>
      </c>
      <c r="AC46" s="36">
        <f>'Core Indicators'!HG46</f>
        <v>0</v>
      </c>
      <c r="AD46" s="36">
        <f>'Core Indicators'!HO46</f>
        <v>0</v>
      </c>
      <c r="AE46" s="36">
        <f>'Core Indicators'!HW46</f>
        <v>0</v>
      </c>
      <c r="AF46" s="36">
        <f>'Core Indicators'!IE46</f>
        <v>0</v>
      </c>
      <c r="AG46" s="36">
        <f>'Core Indicators'!IM46</f>
        <v>0</v>
      </c>
    </row>
    <row r="47" spans="1:33" ht="20.100000000000001" customHeight="1" x14ac:dyDescent="0.25">
      <c r="A47" s="200" t="str">
        <f>'Core Indicators'!A:A</f>
        <v>Papua Conflict</v>
      </c>
      <c r="B47" s="200" t="str">
        <f>'Core Indicators'!B:B</f>
        <v>Socio-political,Violence</v>
      </c>
      <c r="C47" s="200" t="str">
        <f>'Core Indicators'!C47</f>
        <v>IDN002</v>
      </c>
      <c r="D47" s="200" t="str">
        <f>'Core Indicators'!D47</f>
        <v>Indonesia</v>
      </c>
      <c r="E47" s="200" t="str">
        <f>'Core Indicators'!E47</f>
        <v>IDN</v>
      </c>
      <c r="F47" s="35">
        <f>'Core Indicators'!O47</f>
        <v>421991</v>
      </c>
      <c r="G47" s="35">
        <f>'Core Indicators'!W47</f>
        <v>5438000</v>
      </c>
      <c r="H47" s="35">
        <f>'Core Indicators'!AE47</f>
        <v>5438000</v>
      </c>
      <c r="I47" s="35">
        <f>'Core Indicators'!AM47</f>
        <v>100000</v>
      </c>
      <c r="J47" s="35" t="str">
        <f>'Core Indicators'!AU47</f>
        <v>x</v>
      </c>
      <c r="K47" s="35" t="str">
        <f>'Core Indicators'!BC47</f>
        <v>x</v>
      </c>
      <c r="L47" s="35">
        <f>'Core Indicators'!BK47</f>
        <v>27</v>
      </c>
      <c r="M47" s="35" t="str">
        <f>'Core Indicators'!BS47</f>
        <v>x</v>
      </c>
      <c r="N47" s="35" t="str">
        <f>'Core Indicators'!CA47</f>
        <v>x</v>
      </c>
      <c r="O47" s="35" t="e">
        <f>'Core Indicators'!CI47</f>
        <v>#N/A</v>
      </c>
      <c r="P47" s="35" t="str">
        <f>'Core Indicators'!CQ47</f>
        <v>x</v>
      </c>
      <c r="Q47" s="35">
        <f>'Core Indicators'!DG47</f>
        <v>0</v>
      </c>
      <c r="R47" s="35">
        <f>'Core Indicators'!DO47</f>
        <v>5338000</v>
      </c>
      <c r="S47" s="35">
        <f>'Core Indicators'!DW47</f>
        <v>100000</v>
      </c>
      <c r="T47" s="35">
        <f>'Core Indicators'!EE47</f>
        <v>0</v>
      </c>
      <c r="U47" s="35">
        <f>'Core Indicators'!EM47</f>
        <v>0</v>
      </c>
      <c r="V47" s="35">
        <f>'Core Indicators'!FC47</f>
        <v>4</v>
      </c>
      <c r="W47" s="35" t="str">
        <f>'Core Indicators'!FK47</f>
        <v>x</v>
      </c>
      <c r="X47" s="35" t="str">
        <f>'Core Indicators'!FS47</f>
        <v>x</v>
      </c>
      <c r="Y47" s="35">
        <f>'Core Indicators'!GA47</f>
        <v>1</v>
      </c>
      <c r="Z47" s="35">
        <f>'Core Indicators'!GI47</f>
        <v>2</v>
      </c>
      <c r="AA47" s="35">
        <f>'Core Indicators'!GQ47</f>
        <v>2</v>
      </c>
      <c r="AB47" s="35">
        <f>'Core Indicators'!GY47</f>
        <v>0</v>
      </c>
      <c r="AC47" s="35">
        <f>'Core Indicators'!HG47</f>
        <v>2</v>
      </c>
      <c r="AD47" s="35">
        <f>'Core Indicators'!HO47</f>
        <v>3</v>
      </c>
      <c r="AE47" s="35">
        <f>'Core Indicators'!HW47</f>
        <v>1</v>
      </c>
      <c r="AF47" s="35">
        <f>'Core Indicators'!IE47</f>
        <v>0</v>
      </c>
      <c r="AG47" s="35">
        <f>'Core Indicators'!IM47</f>
        <v>3</v>
      </c>
    </row>
    <row r="48" spans="1:33" ht="20.100000000000001" customHeight="1" x14ac:dyDescent="0.25">
      <c r="A48" s="199" t="str">
        <f>'Core Indicators'!A:A</f>
        <v>Country Level</v>
      </c>
      <c r="B48" s="199" t="str">
        <f>'Core Indicators'!B:B</f>
        <v>Earthquake,Socio-political,Violence</v>
      </c>
      <c r="C48" s="199" t="str">
        <f>'Core Indicators'!C48</f>
        <v>IDN007</v>
      </c>
      <c r="D48" s="199" t="str">
        <f>'Core Indicators'!D48</f>
        <v>Indonesia</v>
      </c>
      <c r="E48" s="199" t="str">
        <f>'Core Indicators'!E48</f>
        <v>IDN</v>
      </c>
      <c r="F48" s="36">
        <f>'Core Indicators'!O48</f>
        <v>435319</v>
      </c>
      <c r="G48" s="36">
        <f>'Core Indicators'!W48</f>
        <v>22299000</v>
      </c>
      <c r="H48" s="36">
        <f>'Core Indicators'!AE48</f>
        <v>7238000</v>
      </c>
      <c r="I48" s="36">
        <f>'Core Indicators'!AM48</f>
        <v>162000</v>
      </c>
      <c r="J48" s="36">
        <f>'Core Indicators'!AU48</f>
        <v>2000</v>
      </c>
      <c r="K48" s="36" t="e">
        <f>'Core Indicators'!BC48</f>
        <v>#N/A</v>
      </c>
      <c r="L48" s="36">
        <f>'Core Indicators'!BK48</f>
        <v>365</v>
      </c>
      <c r="M48" s="36" t="e">
        <f>'Core Indicators'!BS48</f>
        <v>#N/A</v>
      </c>
      <c r="N48" s="36" t="e">
        <f>'Core Indicators'!CA48</f>
        <v>#N/A</v>
      </c>
      <c r="O48" s="36" t="e">
        <f>'Core Indicators'!CI48</f>
        <v>#N/A</v>
      </c>
      <c r="P48" s="36" t="e">
        <f>'Core Indicators'!CQ48</f>
        <v>#N/A</v>
      </c>
      <c r="Q48" s="36">
        <f>'Core Indicators'!DG48</f>
        <v>15061000</v>
      </c>
      <c r="R48" s="36">
        <f>'Core Indicators'!DO48</f>
        <v>7076000</v>
      </c>
      <c r="S48" s="36">
        <f>'Core Indicators'!DW48</f>
        <v>162000</v>
      </c>
      <c r="T48" s="36">
        <f>'Core Indicators'!EE48</f>
        <v>0</v>
      </c>
      <c r="U48" s="36">
        <f>'Core Indicators'!EM48</f>
        <v>0</v>
      </c>
      <c r="V48" s="36">
        <f>'Core Indicators'!FC48</f>
        <v>4</v>
      </c>
      <c r="W48" s="36" t="str">
        <f>'Core Indicators'!FK48</f>
        <v>x</v>
      </c>
      <c r="X48" s="36" t="str">
        <f>'Core Indicators'!FS48</f>
        <v>x</v>
      </c>
      <c r="Y48" s="36">
        <f>'Core Indicators'!GA48</f>
        <v>1</v>
      </c>
      <c r="Z48" s="36">
        <f>'Core Indicators'!GI48</f>
        <v>2</v>
      </c>
      <c r="AA48" s="36">
        <f>'Core Indicators'!GQ48</f>
        <v>2</v>
      </c>
      <c r="AB48" s="36">
        <f>'Core Indicators'!GY48</f>
        <v>0</v>
      </c>
      <c r="AC48" s="36">
        <f>'Core Indicators'!HG48</f>
        <v>2</v>
      </c>
      <c r="AD48" s="36">
        <f>'Core Indicators'!HO48</f>
        <v>3</v>
      </c>
      <c r="AE48" s="36">
        <f>'Core Indicators'!HW48</f>
        <v>1</v>
      </c>
      <c r="AF48" s="36">
        <f>'Core Indicators'!IE48</f>
        <v>0</v>
      </c>
      <c r="AG48" s="36">
        <f>'Core Indicators'!IM48</f>
        <v>3</v>
      </c>
    </row>
    <row r="49" spans="1:33" ht="20.100000000000001" customHeight="1" x14ac:dyDescent="0.25">
      <c r="A49" s="200" t="str">
        <f>'Core Indicators'!A:A</f>
        <v>Earthquake in West Java province</v>
      </c>
      <c r="B49" s="200" t="str">
        <f>'Core Indicators'!B:B</f>
        <v>Earthquake</v>
      </c>
      <c r="C49" s="200" t="str">
        <f>'Core Indicators'!C49</f>
        <v>IDN008</v>
      </c>
      <c r="D49" s="200" t="str">
        <f>'Core Indicators'!D49</f>
        <v>Indonesia</v>
      </c>
      <c r="E49" s="200" t="str">
        <f>'Core Indicators'!E49</f>
        <v>IDN</v>
      </c>
      <c r="F49" s="35">
        <f>'Core Indicators'!O49</f>
        <v>13328</v>
      </c>
      <c r="G49" s="35">
        <f>'Core Indicators'!W49</f>
        <v>16861000</v>
      </c>
      <c r="H49" s="35">
        <f>'Core Indicators'!AE49</f>
        <v>1800000</v>
      </c>
      <c r="I49" s="35">
        <f>'Core Indicators'!AM49</f>
        <v>73000</v>
      </c>
      <c r="J49" s="35">
        <f>'Core Indicators'!AU49</f>
        <v>7700</v>
      </c>
      <c r="K49" s="35" t="e">
        <f>'Core Indicators'!BC49</f>
        <v>#N/A</v>
      </c>
      <c r="L49" s="35">
        <f>'Core Indicators'!BK49</f>
        <v>338</v>
      </c>
      <c r="M49" s="35" t="e">
        <f>'Core Indicators'!BS49</f>
        <v>#N/A</v>
      </c>
      <c r="N49" s="35" t="e">
        <f>'Core Indicators'!CA49</f>
        <v>#N/A</v>
      </c>
      <c r="O49" s="35" t="e">
        <f>'Core Indicators'!CI49</f>
        <v>#N/A</v>
      </c>
      <c r="P49" s="35" t="e">
        <f>'Core Indicators'!CQ49</f>
        <v>#N/A</v>
      </c>
      <c r="Q49" s="35">
        <f>'Core Indicators'!DG49</f>
        <v>15061000</v>
      </c>
      <c r="R49" s="35">
        <f>'Core Indicators'!DO49</f>
        <v>1738000</v>
      </c>
      <c r="S49" s="35">
        <f>'Core Indicators'!DW49</f>
        <v>62000</v>
      </c>
      <c r="T49" s="35">
        <f>'Core Indicators'!EE49</f>
        <v>0</v>
      </c>
      <c r="U49" s="35">
        <f>'Core Indicators'!EM49</f>
        <v>0</v>
      </c>
      <c r="V49" s="35">
        <f>'Core Indicators'!FC49</f>
        <v>4</v>
      </c>
      <c r="W49" s="35" t="e">
        <f>'Core Indicators'!FK49</f>
        <v>#N/A</v>
      </c>
      <c r="X49" s="35" t="e">
        <f>'Core Indicators'!FS49</f>
        <v>#N/A</v>
      </c>
      <c r="Y49" s="35">
        <f>'Core Indicators'!GA49</f>
        <v>1</v>
      </c>
      <c r="Z49" s="35">
        <f>'Core Indicators'!GI49</f>
        <v>0</v>
      </c>
      <c r="AA49" s="35">
        <f>'Core Indicators'!GQ49</f>
        <v>0</v>
      </c>
      <c r="AB49" s="35">
        <f>'Core Indicators'!GY49</f>
        <v>0</v>
      </c>
      <c r="AC49" s="35">
        <f>'Core Indicators'!HG49</f>
        <v>0</v>
      </c>
      <c r="AD49" s="35">
        <f>'Core Indicators'!HO49</f>
        <v>0</v>
      </c>
      <c r="AE49" s="35">
        <f>'Core Indicators'!HW49</f>
        <v>0</v>
      </c>
      <c r="AF49" s="35">
        <f>'Core Indicators'!IE49</f>
        <v>0</v>
      </c>
      <c r="AG49" s="35">
        <f>'Core Indicators'!IM49</f>
        <v>3</v>
      </c>
    </row>
    <row r="50" spans="1:33" ht="20.100000000000001" customHeight="1" x14ac:dyDescent="0.25">
      <c r="A50" s="199" t="str">
        <f>'Core Indicators'!A:A</f>
        <v>Conflict in Jammu and Kashmir</v>
      </c>
      <c r="B50" s="199" t="str">
        <f>'Core Indicators'!B:B</f>
        <v>Socio-political</v>
      </c>
      <c r="C50" s="199" t="str">
        <f>'Core Indicators'!C50</f>
        <v>IND002</v>
      </c>
      <c r="D50" s="199" t="str">
        <f>'Core Indicators'!D50</f>
        <v>India</v>
      </c>
      <c r="E50" s="199" t="str">
        <f>'Core Indicators'!E50</f>
        <v>IND</v>
      </c>
      <c r="F50" s="36">
        <f>'Core Indicators'!O50</f>
        <v>222236</v>
      </c>
      <c r="G50" s="36">
        <f>'Core Indicators'!W50</f>
        <v>12541000</v>
      </c>
      <c r="H50" s="36" t="str">
        <f>'Core Indicators'!AE50</f>
        <v>x</v>
      </c>
      <c r="I50" s="36" t="str">
        <f>'Core Indicators'!AM50</f>
        <v>x</v>
      </c>
      <c r="J50" s="36" t="str">
        <f>'Core Indicators'!AU50</f>
        <v>x</v>
      </c>
      <c r="K50" s="36" t="str">
        <f>'Core Indicators'!BC50</f>
        <v>x</v>
      </c>
      <c r="L50" s="36">
        <f>'Core Indicators'!BK50</f>
        <v>97</v>
      </c>
      <c r="M50" s="36" t="str">
        <f>'Core Indicators'!BS50</f>
        <v>x</v>
      </c>
      <c r="N50" s="36" t="str">
        <f>'Core Indicators'!CA50</f>
        <v>x</v>
      </c>
      <c r="O50" s="36" t="e">
        <f>'Core Indicators'!CI50</f>
        <v>#N/A</v>
      </c>
      <c r="P50" s="36" t="str">
        <f>'Core Indicators'!CQ50</f>
        <v>x</v>
      </c>
      <c r="Q50" s="36">
        <f>'Core Indicators'!DG50</f>
        <v>12541000</v>
      </c>
      <c r="R50" s="36" t="str">
        <f>'Core Indicators'!DO50</f>
        <v>x</v>
      </c>
      <c r="S50" s="36" t="str">
        <f>'Core Indicators'!DW50</f>
        <v>x</v>
      </c>
      <c r="T50" s="36" t="str">
        <f>'Core Indicators'!EE50</f>
        <v>x</v>
      </c>
      <c r="U50" s="36" t="str">
        <f>'Core Indicators'!EM50</f>
        <v>x</v>
      </c>
      <c r="V50" s="36" t="str">
        <f>'Core Indicators'!FC50</f>
        <v>x</v>
      </c>
      <c r="W50" s="36" t="str">
        <f>'Core Indicators'!FK50</f>
        <v>x</v>
      </c>
      <c r="X50" s="36" t="str">
        <f>'Core Indicators'!FS50</f>
        <v>x</v>
      </c>
      <c r="Y50" s="36">
        <f>'Core Indicators'!GA50</f>
        <v>1</v>
      </c>
      <c r="Z50" s="36">
        <f>'Core Indicators'!GI50</f>
        <v>1</v>
      </c>
      <c r="AA50" s="36">
        <f>'Core Indicators'!GQ50</f>
        <v>0</v>
      </c>
      <c r="AB50" s="36">
        <f>'Core Indicators'!GY50</f>
        <v>0</v>
      </c>
      <c r="AC50" s="36">
        <f>'Core Indicators'!HG50</f>
        <v>0</v>
      </c>
      <c r="AD50" s="36">
        <f>'Core Indicators'!HO50</f>
        <v>2</v>
      </c>
      <c r="AE50" s="36">
        <f>'Core Indicators'!HW50</f>
        <v>0</v>
      </c>
      <c r="AF50" s="36">
        <f>'Core Indicators'!IE50</f>
        <v>1</v>
      </c>
      <c r="AG50" s="36">
        <f>'Core Indicators'!IM50</f>
        <v>1</v>
      </c>
    </row>
    <row r="51" spans="1:33" ht="20.100000000000001" customHeight="1" x14ac:dyDescent="0.25">
      <c r="A51" s="200" t="str">
        <f>'Core Indicators'!A:A</f>
        <v>Afghan Refugees in Iran</v>
      </c>
      <c r="B51" s="200" t="str">
        <f>'Core Indicators'!B:B</f>
        <v>Displacement</v>
      </c>
      <c r="C51" s="200" t="str">
        <f>'Core Indicators'!C51</f>
        <v>IRN004</v>
      </c>
      <c r="D51" s="200" t="str">
        <f>'Core Indicators'!D51</f>
        <v>Iran</v>
      </c>
      <c r="E51" s="200" t="str">
        <f>'Core Indicators'!E51</f>
        <v>IRN</v>
      </c>
      <c r="F51" s="35">
        <f>'Core Indicators'!O51</f>
        <v>239561</v>
      </c>
      <c r="G51" s="35">
        <f>'Core Indicators'!W51</f>
        <v>24823000</v>
      </c>
      <c r="H51" s="35">
        <f>'Core Indicators'!AE51</f>
        <v>4477000</v>
      </c>
      <c r="I51" s="35">
        <f>'Core Indicators'!AM51</f>
        <v>4477000</v>
      </c>
      <c r="J51" s="35" t="str">
        <f>'Core Indicators'!AU51</f>
        <v>x</v>
      </c>
      <c r="K51" s="35" t="str">
        <f>'Core Indicators'!BC51</f>
        <v>x</v>
      </c>
      <c r="L51" s="35" t="str">
        <f>'Core Indicators'!BK51</f>
        <v>x</v>
      </c>
      <c r="M51" s="35" t="str">
        <f>'Core Indicators'!BS51</f>
        <v>x</v>
      </c>
      <c r="N51" s="35" t="str">
        <f>'Core Indicators'!CA51</f>
        <v>x</v>
      </c>
      <c r="O51" s="35" t="e">
        <f>'Core Indicators'!CI51</f>
        <v>#N/A</v>
      </c>
      <c r="P51" s="35" t="str">
        <f>'Core Indicators'!CQ51</f>
        <v>x</v>
      </c>
      <c r="Q51" s="35">
        <f>'Core Indicators'!DG51</f>
        <v>20346000</v>
      </c>
      <c r="R51" s="35">
        <f>'Core Indicators'!DO51</f>
        <v>0</v>
      </c>
      <c r="S51" s="35">
        <f>'Core Indicators'!DW51</f>
        <v>1377000</v>
      </c>
      <c r="T51" s="35">
        <f>'Core Indicators'!EE51</f>
        <v>3100000</v>
      </c>
      <c r="U51" s="35">
        <f>'Core Indicators'!EM51</f>
        <v>0</v>
      </c>
      <c r="V51" s="35">
        <f>'Core Indicators'!FC51</f>
        <v>2</v>
      </c>
      <c r="W51" s="35" t="str">
        <f>'Core Indicators'!FK51</f>
        <v>x</v>
      </c>
      <c r="X51" s="35" t="str">
        <f>'Core Indicators'!FS51</f>
        <v>x</v>
      </c>
      <c r="Y51" s="35">
        <f>'Core Indicators'!GA51</f>
        <v>1</v>
      </c>
      <c r="Z51" s="35">
        <f>'Core Indicators'!GI51</f>
        <v>1</v>
      </c>
      <c r="AA51" s="35">
        <f>'Core Indicators'!GQ51</f>
        <v>1</v>
      </c>
      <c r="AB51" s="35">
        <f>'Core Indicators'!GY51</f>
        <v>0</v>
      </c>
      <c r="AC51" s="35">
        <f>'Core Indicators'!HG51</f>
        <v>2</v>
      </c>
      <c r="AD51" s="35">
        <f>'Core Indicators'!HO51</f>
        <v>1</v>
      </c>
      <c r="AE51" s="35">
        <f>'Core Indicators'!HW51</f>
        <v>0</v>
      </c>
      <c r="AF51" s="35">
        <f>'Core Indicators'!IE51</f>
        <v>1</v>
      </c>
      <c r="AG51" s="35">
        <f>'Core Indicators'!IM51</f>
        <v>0</v>
      </c>
    </row>
    <row r="52" spans="1:33" ht="20.100000000000001" customHeight="1" x14ac:dyDescent="0.25">
      <c r="A52" s="199" t="str">
        <f>'Core Indicators'!A:A</f>
        <v>Multiple crises in Iraq</v>
      </c>
      <c r="B52" s="199" t="str">
        <f>'Core Indicators'!B:B</f>
        <v>Violence,Displacement,Socio-political,Conflict</v>
      </c>
      <c r="C52" s="199" t="str">
        <f>'Core Indicators'!C52</f>
        <v>IRQ001</v>
      </c>
      <c r="D52" s="199" t="str">
        <f>'Core Indicators'!D52</f>
        <v>Iraq</v>
      </c>
      <c r="E52" s="199" t="str">
        <f>'Core Indicators'!E52</f>
        <v>IRQ</v>
      </c>
      <c r="F52" s="36">
        <f>'Core Indicators'!O52</f>
        <v>383312</v>
      </c>
      <c r="G52" s="36">
        <f>'Core Indicators'!W52</f>
        <v>45729000</v>
      </c>
      <c r="H52" s="36">
        <f>'Core Indicators'!AE52</f>
        <v>5822000</v>
      </c>
      <c r="I52" s="36">
        <f>'Core Indicators'!AM52</f>
        <v>8514000</v>
      </c>
      <c r="J52" s="36" t="str">
        <f>'Core Indicators'!AU52</f>
        <v>x</v>
      </c>
      <c r="K52" s="36" t="str">
        <f>'Core Indicators'!BC52</f>
        <v>x</v>
      </c>
      <c r="L52" s="36">
        <f>'Core Indicators'!BK52</f>
        <v>1897</v>
      </c>
      <c r="M52" s="36" t="str">
        <f>'Core Indicators'!BS52</f>
        <v>x</v>
      </c>
      <c r="N52" s="36" t="str">
        <f>'Core Indicators'!CA52</f>
        <v>x</v>
      </c>
      <c r="O52" s="36" t="e">
        <f>'Core Indicators'!CI52</f>
        <v>#N/A</v>
      </c>
      <c r="P52" s="36">
        <f>'Core Indicators'!CQ52</f>
        <v>133900</v>
      </c>
      <c r="Q52" s="36">
        <f>'Core Indicators'!DG52</f>
        <v>39906000</v>
      </c>
      <c r="R52" s="36">
        <f>'Core Indicators'!DO52</f>
        <v>3062000</v>
      </c>
      <c r="S52" s="36">
        <f>'Core Indicators'!DW52</f>
        <v>2233000</v>
      </c>
      <c r="T52" s="36">
        <f>'Core Indicators'!EE52</f>
        <v>381000</v>
      </c>
      <c r="U52" s="36">
        <f>'Core Indicators'!EM52</f>
        <v>146000</v>
      </c>
      <c r="V52" s="36">
        <f>'Core Indicators'!FC52</f>
        <v>5</v>
      </c>
      <c r="W52" s="36">
        <f>'Core Indicators'!FK52</f>
        <v>1500000</v>
      </c>
      <c r="X52" s="36">
        <f>'Core Indicators'!FS52</f>
        <v>300000</v>
      </c>
      <c r="Y52" s="36">
        <f>'Core Indicators'!GA52</f>
        <v>0</v>
      </c>
      <c r="Z52" s="36">
        <f>'Core Indicators'!GI52</f>
        <v>2</v>
      </c>
      <c r="AA52" s="36">
        <f>'Core Indicators'!GQ52</f>
        <v>2</v>
      </c>
      <c r="AB52" s="36">
        <f>'Core Indicators'!GY52</f>
        <v>0</v>
      </c>
      <c r="AC52" s="36">
        <f>'Core Indicators'!HG52</f>
        <v>2</v>
      </c>
      <c r="AD52" s="36">
        <f>'Core Indicators'!HO52</f>
        <v>3</v>
      </c>
      <c r="AE52" s="36">
        <f>'Core Indicators'!HW52</f>
        <v>2</v>
      </c>
      <c r="AF52" s="36">
        <f>'Core Indicators'!IE52</f>
        <v>3</v>
      </c>
      <c r="AG52" s="36">
        <f>'Core Indicators'!IM52</f>
        <v>1</v>
      </c>
    </row>
    <row r="53" spans="1:33" ht="20.100000000000001" customHeight="1" x14ac:dyDescent="0.25">
      <c r="A53" s="200" t="str">
        <f>'Core Indicators'!A:A</f>
        <v>Conflict  in Iraq</v>
      </c>
      <c r="B53" s="200" t="str">
        <f>'Core Indicators'!B:B</f>
        <v>Conflict,Socio-political,Violence</v>
      </c>
      <c r="C53" s="200" t="str">
        <f>'Core Indicators'!C53</f>
        <v>IRQ002</v>
      </c>
      <c r="D53" s="200" t="str">
        <f>'Core Indicators'!D53</f>
        <v>Iraq</v>
      </c>
      <c r="E53" s="200" t="str">
        <f>'Core Indicators'!E53</f>
        <v>IRQ</v>
      </c>
      <c r="F53" s="35">
        <f>'Core Indicators'!O53</f>
        <v>383312</v>
      </c>
      <c r="G53" s="35">
        <f>'Core Indicators'!W53</f>
        <v>40576000</v>
      </c>
      <c r="H53" s="35">
        <f>'Core Indicators'!AE53</f>
        <v>5300000</v>
      </c>
      <c r="I53" s="35">
        <f>'Core Indicators'!AM53</f>
        <v>8252000</v>
      </c>
      <c r="J53" s="35" t="str">
        <f>'Core Indicators'!AU53</f>
        <v>x</v>
      </c>
      <c r="K53" s="35" t="str">
        <f>'Core Indicators'!BC53</f>
        <v>x</v>
      </c>
      <c r="L53" s="35">
        <f>'Core Indicators'!BK53</f>
        <v>1897</v>
      </c>
      <c r="M53" s="35" t="str">
        <f>'Core Indicators'!BS53</f>
        <v>x</v>
      </c>
      <c r="N53" s="35" t="str">
        <f>'Core Indicators'!CA53</f>
        <v>x</v>
      </c>
      <c r="O53" s="35" t="e">
        <f>'Core Indicators'!CI53</f>
        <v>#N/A</v>
      </c>
      <c r="P53" s="35">
        <f>'Core Indicators'!CQ53</f>
        <v>133900</v>
      </c>
      <c r="Q53" s="35">
        <f>'Core Indicators'!DG53</f>
        <v>35276000</v>
      </c>
      <c r="R53" s="35">
        <f>'Core Indicators'!DO53</f>
        <v>2800000</v>
      </c>
      <c r="S53" s="35">
        <f>'Core Indicators'!DW53</f>
        <v>2150000</v>
      </c>
      <c r="T53" s="35">
        <f>'Core Indicators'!EE53</f>
        <v>225000</v>
      </c>
      <c r="U53" s="35">
        <f>'Core Indicators'!EM53</f>
        <v>125000</v>
      </c>
      <c r="V53" s="35">
        <f>'Core Indicators'!FC53</f>
        <v>5</v>
      </c>
      <c r="W53" s="35">
        <f>'Core Indicators'!FK53</f>
        <v>1500000</v>
      </c>
      <c r="X53" s="35">
        <f>'Core Indicators'!FS53</f>
        <v>300000</v>
      </c>
      <c r="Y53" s="35">
        <f>'Core Indicators'!GA53</f>
        <v>0</v>
      </c>
      <c r="Z53" s="35">
        <f>'Core Indicators'!GI53</f>
        <v>2</v>
      </c>
      <c r="AA53" s="35">
        <f>'Core Indicators'!GQ53</f>
        <v>2</v>
      </c>
      <c r="AB53" s="35">
        <f>'Core Indicators'!GY53</f>
        <v>0</v>
      </c>
      <c r="AC53" s="35">
        <f>'Core Indicators'!HG53</f>
        <v>2</v>
      </c>
      <c r="AD53" s="35">
        <f>'Core Indicators'!HO53</f>
        <v>3</v>
      </c>
      <c r="AE53" s="35">
        <f>'Core Indicators'!HW53</f>
        <v>2</v>
      </c>
      <c r="AF53" s="35">
        <f>'Core Indicators'!IE53</f>
        <v>3</v>
      </c>
      <c r="AG53" s="35">
        <f>'Core Indicators'!IM53</f>
        <v>1</v>
      </c>
    </row>
    <row r="54" spans="1:33" ht="20.100000000000001" customHeight="1" x14ac:dyDescent="0.25">
      <c r="A54" s="199" t="str">
        <f>'Core Indicators'!A:A</f>
        <v>Syrian and Palestinian refugees in iraq</v>
      </c>
      <c r="B54" s="199" t="str">
        <f>'Core Indicators'!B:B</f>
        <v>Displacement</v>
      </c>
      <c r="C54" s="199" t="str">
        <f>'Core Indicators'!C54</f>
        <v>IRQ003</v>
      </c>
      <c r="D54" s="199" t="str">
        <f>'Core Indicators'!D54</f>
        <v>Iraq</v>
      </c>
      <c r="E54" s="199" t="str">
        <f>'Core Indicators'!E54</f>
        <v>IRQ</v>
      </c>
      <c r="F54" s="36">
        <f>'Core Indicators'!O54</f>
        <v>38650</v>
      </c>
      <c r="G54" s="36">
        <f>'Core Indicators'!W54</f>
        <v>5154000</v>
      </c>
      <c r="H54" s="36">
        <f>'Core Indicators'!AE54</f>
        <v>522000</v>
      </c>
      <c r="I54" s="36">
        <f>'Core Indicators'!AM54</f>
        <v>260000</v>
      </c>
      <c r="J54" s="36" t="str">
        <f>'Core Indicators'!AU54</f>
        <v>x</v>
      </c>
      <c r="K54" s="36" t="str">
        <f>'Core Indicators'!BC54</f>
        <v>x</v>
      </c>
      <c r="L54" s="36">
        <f>'Core Indicators'!BK54</f>
        <v>0</v>
      </c>
      <c r="M54" s="36" t="str">
        <f>'Core Indicators'!BS54</f>
        <v>x</v>
      </c>
      <c r="N54" s="36">
        <f>'Core Indicators'!CA54</f>
        <v>0</v>
      </c>
      <c r="O54" s="36" t="e">
        <f>'Core Indicators'!CI54</f>
        <v>#N/A</v>
      </c>
      <c r="P54" s="36" t="str">
        <f>'Core Indicators'!CQ54</f>
        <v>x</v>
      </c>
      <c r="Q54" s="36">
        <f>'Core Indicators'!DG54</f>
        <v>4631000</v>
      </c>
      <c r="R54" s="36">
        <f>'Core Indicators'!DO54</f>
        <v>30000</v>
      </c>
      <c r="S54" s="36">
        <f>'Core Indicators'!DW54</f>
        <v>315000</v>
      </c>
      <c r="T54" s="36">
        <f>'Core Indicators'!EE54</f>
        <v>156000</v>
      </c>
      <c r="U54" s="36">
        <f>'Core Indicators'!EM54</f>
        <v>21000</v>
      </c>
      <c r="V54" s="36">
        <f>'Core Indicators'!FC54</f>
        <v>5</v>
      </c>
      <c r="W54" s="36" t="str">
        <f>'Core Indicators'!FK54</f>
        <v>x</v>
      </c>
      <c r="X54" s="36">
        <f>'Core Indicators'!FS54</f>
        <v>0</v>
      </c>
      <c r="Y54" s="36">
        <f>'Core Indicators'!GA54</f>
        <v>0</v>
      </c>
      <c r="Z54" s="36">
        <f>'Core Indicators'!GI54</f>
        <v>2</v>
      </c>
      <c r="AA54" s="36">
        <f>'Core Indicators'!GQ54</f>
        <v>1</v>
      </c>
      <c r="AB54" s="36">
        <f>'Core Indicators'!GY54</f>
        <v>0</v>
      </c>
      <c r="AC54" s="36">
        <f>'Core Indicators'!HG54</f>
        <v>0</v>
      </c>
      <c r="AD54" s="36">
        <f>'Core Indicators'!HO54</f>
        <v>0</v>
      </c>
      <c r="AE54" s="36">
        <f>'Core Indicators'!HW54</f>
        <v>0</v>
      </c>
      <c r="AF54" s="36">
        <f>'Core Indicators'!IE54</f>
        <v>3</v>
      </c>
      <c r="AG54" s="36">
        <f>'Core Indicators'!IM54</f>
        <v>0</v>
      </c>
    </row>
    <row r="55" spans="1:33" ht="20.100000000000001" customHeight="1" x14ac:dyDescent="0.25">
      <c r="A55" s="200" t="str">
        <f>'Core Indicators'!A:A</f>
        <v>Mixed migration flows in Italy</v>
      </c>
      <c r="B55" s="200" t="str">
        <f>'Core Indicators'!B:B</f>
        <v>Displacement</v>
      </c>
      <c r="C55" s="200" t="str">
        <f>'Core Indicators'!C55</f>
        <v>ITA002</v>
      </c>
      <c r="D55" s="200" t="str">
        <f>'Core Indicators'!D55</f>
        <v>Italy</v>
      </c>
      <c r="E55" s="200" t="str">
        <f>'Core Indicators'!E55</f>
        <v>ITA</v>
      </c>
      <c r="F55" s="35">
        <f>'Core Indicators'!O55</f>
        <v>41055</v>
      </c>
      <c r="G55" s="35">
        <f>'Core Indicators'!W55</f>
        <v>6651000</v>
      </c>
      <c r="H55" s="35">
        <f>'Core Indicators'!AE55</f>
        <v>248000</v>
      </c>
      <c r="I55" s="35">
        <f>'Core Indicators'!AM55</f>
        <v>248000</v>
      </c>
      <c r="J55" s="35" t="str">
        <f>'Core Indicators'!AU55</f>
        <v>x</v>
      </c>
      <c r="K55" s="35" t="str">
        <f>'Core Indicators'!BC55</f>
        <v>x</v>
      </c>
      <c r="L55" s="35">
        <f>'Core Indicators'!BK55</f>
        <v>549</v>
      </c>
      <c r="M55" s="35" t="str">
        <f>'Core Indicators'!BS55</f>
        <v>x</v>
      </c>
      <c r="N55" s="35">
        <f>'Core Indicators'!CA55</f>
        <v>0</v>
      </c>
      <c r="O55" s="35" t="e">
        <f>'Core Indicators'!CI55</f>
        <v>#N/A</v>
      </c>
      <c r="P55" s="35" t="str">
        <f>'Core Indicators'!CQ55</f>
        <v>x</v>
      </c>
      <c r="Q55" s="35">
        <f>'Core Indicators'!DG55</f>
        <v>6404000</v>
      </c>
      <c r="R55" s="35">
        <f>'Core Indicators'!DO55</f>
        <v>0</v>
      </c>
      <c r="S55" s="35">
        <f>'Core Indicators'!DW55</f>
        <v>248000</v>
      </c>
      <c r="T55" s="35">
        <f>'Core Indicators'!EE55</f>
        <v>0</v>
      </c>
      <c r="U55" s="35">
        <f>'Core Indicators'!EM55</f>
        <v>0</v>
      </c>
      <c r="V55" s="35">
        <f>'Core Indicators'!FC55</f>
        <v>3</v>
      </c>
      <c r="W55" s="35" t="str">
        <f>'Core Indicators'!FK55</f>
        <v>x</v>
      </c>
      <c r="X55" s="35" t="str">
        <f>'Core Indicators'!FS55</f>
        <v>x</v>
      </c>
      <c r="Y55" s="35">
        <f>'Core Indicators'!GA55</f>
        <v>0</v>
      </c>
      <c r="Z55" s="35">
        <f>'Core Indicators'!GI55</f>
        <v>0</v>
      </c>
      <c r="AA55" s="35">
        <f>'Core Indicators'!GQ55</f>
        <v>1</v>
      </c>
      <c r="AB55" s="35">
        <f>'Core Indicators'!GY55</f>
        <v>0</v>
      </c>
      <c r="AC55" s="35">
        <f>'Core Indicators'!HG55</f>
        <v>0</v>
      </c>
      <c r="AD55" s="35">
        <f>'Core Indicators'!HO55</f>
        <v>0</v>
      </c>
      <c r="AE55" s="35">
        <f>'Core Indicators'!HW55</f>
        <v>0</v>
      </c>
      <c r="AF55" s="35">
        <f>'Core Indicators'!IE55</f>
        <v>0</v>
      </c>
      <c r="AG55" s="35">
        <f>'Core Indicators'!IM55</f>
        <v>1</v>
      </c>
    </row>
    <row r="56" spans="1:33" ht="20.100000000000001" customHeight="1" x14ac:dyDescent="0.25">
      <c r="A56" s="199" t="str">
        <f>'Core Indicators'!A:A</f>
        <v>Syrian refugees in Jordan</v>
      </c>
      <c r="B56" s="199" t="str">
        <f>'Core Indicators'!B:B</f>
        <v>Displacement</v>
      </c>
      <c r="C56" s="199" t="str">
        <f>'Core Indicators'!C56</f>
        <v>JOR002</v>
      </c>
      <c r="D56" s="199" t="str">
        <f>'Core Indicators'!D56</f>
        <v>Jordan</v>
      </c>
      <c r="E56" s="199" t="str">
        <f>'Core Indicators'!E56</f>
        <v>JOR</v>
      </c>
      <c r="F56" s="36">
        <f>'Core Indicators'!O56</f>
        <v>40463</v>
      </c>
      <c r="G56" s="36">
        <f>'Core Indicators'!W56</f>
        <v>8708000</v>
      </c>
      <c r="H56" s="36">
        <f>'Core Indicators'!AE56</f>
        <v>1839000</v>
      </c>
      <c r="I56" s="36">
        <f>'Core Indicators'!AM56</f>
        <v>1319000</v>
      </c>
      <c r="J56" s="36" t="str">
        <f>'Core Indicators'!AU56</f>
        <v>x</v>
      </c>
      <c r="K56" s="36" t="str">
        <f>'Core Indicators'!BC56</f>
        <v>x</v>
      </c>
      <c r="L56" s="36">
        <f>'Core Indicators'!BK56</f>
        <v>0</v>
      </c>
      <c r="M56" s="36" t="str">
        <f>'Core Indicators'!BS56</f>
        <v>x</v>
      </c>
      <c r="N56" s="36" t="str">
        <f>'Core Indicators'!CA56</f>
        <v>x</v>
      </c>
      <c r="O56" s="36" t="e">
        <f>'Core Indicators'!CI56</f>
        <v>#N/A</v>
      </c>
      <c r="P56" s="36" t="str">
        <f>'Core Indicators'!CQ56</f>
        <v>x</v>
      </c>
      <c r="Q56" s="36">
        <f>'Core Indicators'!DG56</f>
        <v>6869000</v>
      </c>
      <c r="R56" s="36">
        <f>'Core Indicators'!DO56</f>
        <v>1062000</v>
      </c>
      <c r="S56" s="36">
        <f>'Core Indicators'!DW56</f>
        <v>622000</v>
      </c>
      <c r="T56" s="36">
        <f>'Core Indicators'!EE56</f>
        <v>155000</v>
      </c>
      <c r="U56" s="36">
        <f>'Core Indicators'!EM56</f>
        <v>0</v>
      </c>
      <c r="V56" s="36">
        <f>'Core Indicators'!FC56</f>
        <v>2</v>
      </c>
      <c r="W56" s="36" t="str">
        <f>'Core Indicators'!FK56</f>
        <v>x</v>
      </c>
      <c r="X56" s="36" t="str">
        <f>'Core Indicators'!FS56</f>
        <v>x</v>
      </c>
      <c r="Y56" s="36">
        <f>'Core Indicators'!GA56</f>
        <v>0</v>
      </c>
      <c r="Z56" s="36">
        <f>'Core Indicators'!GI56</f>
        <v>0</v>
      </c>
      <c r="AA56" s="36">
        <f>'Core Indicators'!GQ56</f>
        <v>0</v>
      </c>
      <c r="AB56" s="36">
        <f>'Core Indicators'!GY56</f>
        <v>0</v>
      </c>
      <c r="AC56" s="36">
        <f>'Core Indicators'!HG56</f>
        <v>0</v>
      </c>
      <c r="AD56" s="36">
        <f>'Core Indicators'!HO56</f>
        <v>1</v>
      </c>
      <c r="AE56" s="36">
        <f>'Core Indicators'!HW56</f>
        <v>0</v>
      </c>
      <c r="AF56" s="36">
        <f>'Core Indicators'!IE56</f>
        <v>2</v>
      </c>
      <c r="AG56" s="36">
        <f>'Core Indicators'!IM56</f>
        <v>0</v>
      </c>
    </row>
    <row r="57" spans="1:33" ht="20.100000000000001" customHeight="1" x14ac:dyDescent="0.25">
      <c r="A57" s="200" t="str">
        <f>'Core Indicators'!A:A</f>
        <v xml:space="preserve">Multiple crisis in Kenya </v>
      </c>
      <c r="B57" s="200" t="str">
        <f>'Core Indicators'!B:B</f>
        <v>Drought,Displacement</v>
      </c>
      <c r="C57" s="200" t="str">
        <f>'Core Indicators'!C57</f>
        <v>KEN001</v>
      </c>
      <c r="D57" s="200" t="str">
        <f>'Core Indicators'!D57</f>
        <v>Kenya</v>
      </c>
      <c r="E57" s="200" t="str">
        <f>'Core Indicators'!E57</f>
        <v>KEN</v>
      </c>
      <c r="F57" s="35">
        <f>'Core Indicators'!O57</f>
        <v>581874</v>
      </c>
      <c r="G57" s="35">
        <f>'Core Indicators'!W57</f>
        <v>24775000</v>
      </c>
      <c r="H57" s="35">
        <f>'Core Indicators'!AE57</f>
        <v>24775000</v>
      </c>
      <c r="I57" s="35">
        <f>'Core Indicators'!AM57</f>
        <v>661000</v>
      </c>
      <c r="J57" s="35" t="str">
        <f>'Core Indicators'!AU57</f>
        <v>x</v>
      </c>
      <c r="K57" s="35">
        <f>'Core Indicators'!BC57</f>
        <v>1000538</v>
      </c>
      <c r="L57" s="35" t="str">
        <f>'Core Indicators'!BK57</f>
        <v>x</v>
      </c>
      <c r="M57" s="35">
        <f>'Core Indicators'!BS57</f>
        <v>0</v>
      </c>
      <c r="N57" s="35">
        <f>'Core Indicators'!CA57</f>
        <v>0</v>
      </c>
      <c r="O57" s="35" t="e">
        <f>'Core Indicators'!CI57</f>
        <v>#N/A</v>
      </c>
      <c r="P57" s="35">
        <f>'Core Indicators'!CQ57</f>
        <v>0</v>
      </c>
      <c r="Q57" s="35">
        <f>'Core Indicators'!DG57</f>
        <v>0</v>
      </c>
      <c r="R57" s="35">
        <f>'Core Indicators'!DO57</f>
        <v>19229000</v>
      </c>
      <c r="S57" s="35">
        <f>'Core Indicators'!DW57</f>
        <v>4772000</v>
      </c>
      <c r="T57" s="35">
        <f>'Core Indicators'!EE57</f>
        <v>774000</v>
      </c>
      <c r="U57" s="35">
        <f>'Core Indicators'!EM57</f>
        <v>0</v>
      </c>
      <c r="V57" s="35">
        <f>'Core Indicators'!FC57</f>
        <v>2</v>
      </c>
      <c r="W57" s="35">
        <f>'Core Indicators'!FK57</f>
        <v>0</v>
      </c>
      <c r="X57" s="35">
        <f>'Core Indicators'!FS57</f>
        <v>0</v>
      </c>
      <c r="Y57" s="35">
        <f>'Core Indicators'!GA57</f>
        <v>1</v>
      </c>
      <c r="Z57" s="35">
        <f>'Core Indicators'!GI57</f>
        <v>1</v>
      </c>
      <c r="AA57" s="35">
        <f>'Core Indicators'!GQ57</f>
        <v>0</v>
      </c>
      <c r="AB57" s="35">
        <f>'Core Indicators'!GY57</f>
        <v>0</v>
      </c>
      <c r="AC57" s="35">
        <f>'Core Indicators'!HG57</f>
        <v>2</v>
      </c>
      <c r="AD57" s="35">
        <f>'Core Indicators'!HO57</f>
        <v>2</v>
      </c>
      <c r="AE57" s="35">
        <f>'Core Indicators'!HW57</f>
        <v>3</v>
      </c>
      <c r="AF57" s="35">
        <f>'Core Indicators'!IE57</f>
        <v>1</v>
      </c>
      <c r="AG57" s="35">
        <f>'Core Indicators'!IM57</f>
        <v>0</v>
      </c>
    </row>
    <row r="58" spans="1:33" ht="20.100000000000001" customHeight="1" x14ac:dyDescent="0.25">
      <c r="A58" s="199" t="str">
        <f>'Core Indicators'!A:A</f>
        <v>Refugee situation in Kenya</v>
      </c>
      <c r="B58" s="199" t="str">
        <f>'Core Indicators'!B:B</f>
        <v>Displacement</v>
      </c>
      <c r="C58" s="199" t="str">
        <f>'Core Indicators'!C58</f>
        <v>KEN002</v>
      </c>
      <c r="D58" s="199" t="str">
        <f>'Core Indicators'!D58</f>
        <v>Kenya</v>
      </c>
      <c r="E58" s="199" t="str">
        <f>'Core Indicators'!E58</f>
        <v>KEN</v>
      </c>
      <c r="F58" s="36">
        <f>'Core Indicators'!O58</f>
        <v>38244</v>
      </c>
      <c r="G58" s="36">
        <f>'Core Indicators'!W58</f>
        <v>1220000</v>
      </c>
      <c r="H58" s="36">
        <f>'Core Indicators'!AE58</f>
        <v>661000</v>
      </c>
      <c r="I58" s="36">
        <f>'Core Indicators'!AM58</f>
        <v>661000</v>
      </c>
      <c r="J58" s="36" t="str">
        <f>'Core Indicators'!AU58</f>
        <v>x</v>
      </c>
      <c r="K58" s="36">
        <f>'Core Indicators'!BC58</f>
        <v>1112393</v>
      </c>
      <c r="L58" s="36" t="str">
        <f>'Core Indicators'!BK58</f>
        <v>x</v>
      </c>
      <c r="M58" s="36">
        <f>'Core Indicators'!BS58</f>
        <v>0</v>
      </c>
      <c r="N58" s="36">
        <f>'Core Indicators'!CA58</f>
        <v>0</v>
      </c>
      <c r="O58" s="36" t="e">
        <f>'Core Indicators'!CI58</f>
        <v>#N/A</v>
      </c>
      <c r="P58" s="36">
        <f>'Core Indicators'!CQ58</f>
        <v>0</v>
      </c>
      <c r="Q58" s="36">
        <f>'Core Indicators'!DG58</f>
        <v>559000</v>
      </c>
      <c r="R58" s="36">
        <f>'Core Indicators'!DO58</f>
        <v>0</v>
      </c>
      <c r="S58" s="36">
        <f>'Core Indicators'!DW58</f>
        <v>661000</v>
      </c>
      <c r="T58" s="36">
        <f>'Core Indicators'!EE58</f>
        <v>0</v>
      </c>
      <c r="U58" s="36">
        <f>'Core Indicators'!EM58</f>
        <v>0</v>
      </c>
      <c r="V58" s="36">
        <f>'Core Indicators'!FC58</f>
        <v>2</v>
      </c>
      <c r="W58" s="36">
        <f>'Core Indicators'!FK58</f>
        <v>0</v>
      </c>
      <c r="X58" s="36" t="str">
        <f>'Core Indicators'!FS58</f>
        <v>x</v>
      </c>
      <c r="Y58" s="36">
        <f>'Core Indicators'!GA58</f>
        <v>1</v>
      </c>
      <c r="Z58" s="36">
        <f>'Core Indicators'!GI58</f>
        <v>1</v>
      </c>
      <c r="AA58" s="36">
        <f>'Core Indicators'!GQ58</f>
        <v>0</v>
      </c>
      <c r="AB58" s="36">
        <f>'Core Indicators'!GY58</f>
        <v>0</v>
      </c>
      <c r="AC58" s="36">
        <f>'Core Indicators'!HG58</f>
        <v>2</v>
      </c>
      <c r="AD58" s="36">
        <f>'Core Indicators'!HO58</f>
        <v>1</v>
      </c>
      <c r="AE58" s="36">
        <f>'Core Indicators'!HW58</f>
        <v>1</v>
      </c>
      <c r="AF58" s="36">
        <f>'Core Indicators'!IE58</f>
        <v>1</v>
      </c>
      <c r="AG58" s="36">
        <f>'Core Indicators'!IM58</f>
        <v>0</v>
      </c>
    </row>
    <row r="59" spans="1:33" ht="20.100000000000001" customHeight="1" x14ac:dyDescent="0.25">
      <c r="A59" s="200" t="str">
        <f>'Core Indicators'!A:A</f>
        <v>Drought in Kenya</v>
      </c>
      <c r="B59" s="200" t="str">
        <f>'Core Indicators'!B:B</f>
        <v>Drought</v>
      </c>
      <c r="C59" s="200" t="str">
        <f>'Core Indicators'!C59</f>
        <v>KEN003</v>
      </c>
      <c r="D59" s="200" t="str">
        <f>'Core Indicators'!D59</f>
        <v>Kenya</v>
      </c>
      <c r="E59" s="200" t="str">
        <f>'Core Indicators'!E59</f>
        <v>KEN</v>
      </c>
      <c r="F59" s="35">
        <f>'Core Indicators'!O59</f>
        <v>543630</v>
      </c>
      <c r="G59" s="35">
        <f>'Core Indicators'!W59</f>
        <v>24684000</v>
      </c>
      <c r="H59" s="35">
        <f>'Core Indicators'!AE59</f>
        <v>24684000</v>
      </c>
      <c r="I59" s="35" t="str">
        <f>'Core Indicators'!AM59</f>
        <v>x</v>
      </c>
      <c r="J59" s="35" t="str">
        <f>'Core Indicators'!AU59</f>
        <v>x</v>
      </c>
      <c r="K59" s="35">
        <f>'Core Indicators'!BC59</f>
        <v>1112393</v>
      </c>
      <c r="L59" s="35" t="str">
        <f>'Core Indicators'!BK59</f>
        <v>x</v>
      </c>
      <c r="M59" s="35">
        <f>'Core Indicators'!BS59</f>
        <v>0</v>
      </c>
      <c r="N59" s="35">
        <f>'Core Indicators'!CA59</f>
        <v>0</v>
      </c>
      <c r="O59" s="35" t="e">
        <f>'Core Indicators'!CI59</f>
        <v>#N/A</v>
      </c>
      <c r="P59" s="35">
        <f>'Core Indicators'!CQ59</f>
        <v>0</v>
      </c>
      <c r="Q59" s="35">
        <f>'Core Indicators'!DG59</f>
        <v>0</v>
      </c>
      <c r="R59" s="35">
        <f>'Core Indicators'!DO59</f>
        <v>19799000</v>
      </c>
      <c r="S59" s="35">
        <f>'Core Indicators'!DW59</f>
        <v>4111000</v>
      </c>
      <c r="T59" s="35">
        <f>'Core Indicators'!EE59</f>
        <v>774000</v>
      </c>
      <c r="U59" s="35">
        <f>'Core Indicators'!EM59</f>
        <v>0</v>
      </c>
      <c r="V59" s="35">
        <f>'Core Indicators'!FC59</f>
        <v>2</v>
      </c>
      <c r="W59" s="35">
        <f>'Core Indicators'!FK59</f>
        <v>0</v>
      </c>
      <c r="X59" s="35">
        <f>'Core Indicators'!FS59</f>
        <v>0</v>
      </c>
      <c r="Y59" s="35">
        <f>'Core Indicators'!GA59</f>
        <v>1</v>
      </c>
      <c r="Z59" s="35">
        <f>'Core Indicators'!GI59</f>
        <v>1</v>
      </c>
      <c r="AA59" s="35">
        <f>'Core Indicators'!GQ59</f>
        <v>0</v>
      </c>
      <c r="AB59" s="35">
        <f>'Core Indicators'!GY59</f>
        <v>0</v>
      </c>
      <c r="AC59" s="35">
        <f>'Core Indicators'!HG59</f>
        <v>0</v>
      </c>
      <c r="AD59" s="35">
        <f>'Core Indicators'!HO59</f>
        <v>2</v>
      </c>
      <c r="AE59" s="35">
        <f>'Core Indicators'!HW59</f>
        <v>3</v>
      </c>
      <c r="AF59" s="35">
        <f>'Core Indicators'!IE59</f>
        <v>1</v>
      </c>
      <c r="AG59" s="35">
        <f>'Core Indicators'!IM59</f>
        <v>0</v>
      </c>
    </row>
    <row r="60" spans="1:33" ht="20.100000000000001" customHeight="1" x14ac:dyDescent="0.25">
      <c r="A60" s="199" t="str">
        <f>'Core Indicators'!A:A</f>
        <v>Syrian refugees in Lebanon</v>
      </c>
      <c r="B60" s="199" t="str">
        <f>'Core Indicators'!B:B</f>
        <v>Displacement</v>
      </c>
      <c r="C60" s="199" t="str">
        <f>'Core Indicators'!C60</f>
        <v>LBN002</v>
      </c>
      <c r="D60" s="199" t="str">
        <f>'Core Indicators'!D60</f>
        <v>Lebanon</v>
      </c>
      <c r="E60" s="199" t="str">
        <f>'Core Indicators'!E60</f>
        <v>LBN</v>
      </c>
      <c r="F60" s="36">
        <f>'Core Indicators'!O60</f>
        <v>10450</v>
      </c>
      <c r="G60" s="36">
        <f>'Core Indicators'!W60</f>
        <v>6769000</v>
      </c>
      <c r="H60" s="36">
        <f>'Core Indicators'!AE60</f>
        <v>6246000</v>
      </c>
      <c r="I60" s="36">
        <f>'Core Indicators'!AM60</f>
        <v>1531000</v>
      </c>
      <c r="J60" s="36" t="str">
        <f>'Core Indicators'!AU60</f>
        <v>x</v>
      </c>
      <c r="K60" s="36">
        <f>'Core Indicators'!BC60</f>
        <v>0</v>
      </c>
      <c r="L60" s="36" t="str">
        <f>'Core Indicators'!BK60</f>
        <v>x</v>
      </c>
      <c r="M60" s="36" t="str">
        <f>'Core Indicators'!BS60</f>
        <v>x</v>
      </c>
      <c r="N60" s="36" t="str">
        <f>'Core Indicators'!CA60</f>
        <v>x</v>
      </c>
      <c r="O60" s="36" t="e">
        <f>'Core Indicators'!CI60</f>
        <v>#N/A</v>
      </c>
      <c r="P60" s="36" t="str">
        <f>'Core Indicators'!CQ60</f>
        <v>x</v>
      </c>
      <c r="Q60" s="36">
        <f>'Core Indicators'!DG60</f>
        <v>523000</v>
      </c>
      <c r="R60" s="36">
        <f>'Core Indicators'!DO60</f>
        <v>4715000</v>
      </c>
      <c r="S60" s="36">
        <f>'Core Indicators'!DW60</f>
        <v>781000</v>
      </c>
      <c r="T60" s="36">
        <f>'Core Indicators'!EE60</f>
        <v>704000</v>
      </c>
      <c r="U60" s="36">
        <f>'Core Indicators'!EM60</f>
        <v>46000</v>
      </c>
      <c r="V60" s="36">
        <f>'Core Indicators'!FC60</f>
        <v>2</v>
      </c>
      <c r="W60" s="36" t="str">
        <f>'Core Indicators'!FK60</f>
        <v>x</v>
      </c>
      <c r="X60" s="36" t="str">
        <f>'Core Indicators'!FS60</f>
        <v>x</v>
      </c>
      <c r="Y60" s="36">
        <f>'Core Indicators'!GA60</f>
        <v>0</v>
      </c>
      <c r="Z60" s="36">
        <f>'Core Indicators'!GI60</f>
        <v>0</v>
      </c>
      <c r="AA60" s="36">
        <f>'Core Indicators'!GQ60</f>
        <v>0</v>
      </c>
      <c r="AB60" s="36">
        <f>'Core Indicators'!GY60</f>
        <v>0</v>
      </c>
      <c r="AC60" s="36">
        <f>'Core Indicators'!HG60</f>
        <v>1</v>
      </c>
      <c r="AD60" s="36">
        <f>'Core Indicators'!HO60</f>
        <v>2</v>
      </c>
      <c r="AE60" s="36">
        <f>'Core Indicators'!HW60</f>
        <v>0</v>
      </c>
      <c r="AF60" s="36">
        <f>'Core Indicators'!IE60</f>
        <v>3</v>
      </c>
      <c r="AG60" s="36">
        <f>'Core Indicators'!IM60</f>
        <v>0</v>
      </c>
    </row>
    <row r="61" spans="1:33" ht="20.100000000000001" customHeight="1" x14ac:dyDescent="0.25">
      <c r="A61" s="200" t="str">
        <f>'Core Indicators'!A:A</f>
        <v>Socioeconomic crisis in Lebanon</v>
      </c>
      <c r="B61" s="200" t="str">
        <f>'Core Indicators'!B:B</f>
        <v>Socio-political,Violence,Tecnological Disaster</v>
      </c>
      <c r="C61" s="200" t="str">
        <f>'Core Indicators'!C61</f>
        <v>LBN004</v>
      </c>
      <c r="D61" s="200" t="str">
        <f>'Core Indicators'!D61</f>
        <v>Lebanon</v>
      </c>
      <c r="E61" s="200" t="str">
        <f>'Core Indicators'!E61</f>
        <v>LBN</v>
      </c>
      <c r="F61" s="35">
        <f>'Core Indicators'!O61</f>
        <v>10450</v>
      </c>
      <c r="G61" s="35">
        <f>'Core Indicators'!W61</f>
        <v>6769000</v>
      </c>
      <c r="H61" s="35">
        <f>'Core Indicators'!AE61</f>
        <v>6246000</v>
      </c>
      <c r="I61" s="35" t="str">
        <f>'Core Indicators'!AM61</f>
        <v>x</v>
      </c>
      <c r="J61" s="35" t="str">
        <f>'Core Indicators'!AU61</f>
        <v>x</v>
      </c>
      <c r="K61" s="35" t="str">
        <f>'Core Indicators'!BC61</f>
        <v>x</v>
      </c>
      <c r="L61" s="35">
        <f>'Core Indicators'!BK61</f>
        <v>13</v>
      </c>
      <c r="M61" s="35" t="str">
        <f>'Core Indicators'!BS61</f>
        <v>x</v>
      </c>
      <c r="N61" s="35" t="str">
        <f>'Core Indicators'!CA61</f>
        <v>x</v>
      </c>
      <c r="O61" s="35" t="e">
        <f>'Core Indicators'!CI61</f>
        <v>#N/A</v>
      </c>
      <c r="P61" s="35" t="str">
        <f>'Core Indicators'!CQ61</f>
        <v>x</v>
      </c>
      <c r="Q61" s="35">
        <f>'Core Indicators'!DG61</f>
        <v>523000</v>
      </c>
      <c r="R61" s="35">
        <f>'Core Indicators'!DO61</f>
        <v>3035000</v>
      </c>
      <c r="S61" s="35">
        <f>'Core Indicators'!DW61</f>
        <v>1890000</v>
      </c>
      <c r="T61" s="35">
        <f>'Core Indicators'!EE61</f>
        <v>1275000</v>
      </c>
      <c r="U61" s="35">
        <f>'Core Indicators'!EM61</f>
        <v>46000</v>
      </c>
      <c r="V61" s="35">
        <f>'Core Indicators'!FC61</f>
        <v>3</v>
      </c>
      <c r="W61" s="35" t="str">
        <f>'Core Indicators'!FK61</f>
        <v>x</v>
      </c>
      <c r="X61" s="35" t="str">
        <f>'Core Indicators'!FS61</f>
        <v>x</v>
      </c>
      <c r="Y61" s="35">
        <f>'Core Indicators'!GA61</f>
        <v>0</v>
      </c>
      <c r="Z61" s="35">
        <f>'Core Indicators'!GI61</f>
        <v>0</v>
      </c>
      <c r="AA61" s="35">
        <f>'Core Indicators'!GQ61</f>
        <v>1</v>
      </c>
      <c r="AB61" s="35">
        <f>'Core Indicators'!GY61</f>
        <v>0</v>
      </c>
      <c r="AC61" s="35">
        <f>'Core Indicators'!HG61</f>
        <v>1</v>
      </c>
      <c r="AD61" s="35">
        <f>'Core Indicators'!HO61</f>
        <v>2</v>
      </c>
      <c r="AE61" s="35">
        <f>'Core Indicators'!HW61</f>
        <v>0</v>
      </c>
      <c r="AF61" s="35">
        <f>'Core Indicators'!IE61</f>
        <v>3</v>
      </c>
      <c r="AG61" s="35">
        <f>'Core Indicators'!IM61</f>
        <v>0</v>
      </c>
    </row>
    <row r="62" spans="1:33" ht="20.100000000000001" customHeight="1" x14ac:dyDescent="0.25">
      <c r="A62" s="199" t="str">
        <f>'Core Indicators'!A:A</f>
        <v>Complex crisis in Libya</v>
      </c>
      <c r="B62" s="199" t="str">
        <f>'Core Indicators'!B:B</f>
        <v>Conflict,Displacement,Socio-political</v>
      </c>
      <c r="C62" s="199" t="str">
        <f>'Core Indicators'!C62</f>
        <v>LBY001</v>
      </c>
      <c r="D62" s="199" t="str">
        <f>'Core Indicators'!D62</f>
        <v>Libya</v>
      </c>
      <c r="E62" s="199" t="str">
        <f>'Core Indicators'!E62</f>
        <v>LBY</v>
      </c>
      <c r="F62" s="36">
        <f>'Core Indicators'!O62</f>
        <v>1759540</v>
      </c>
      <c r="G62" s="36">
        <f>'Core Indicators'!W62</f>
        <v>6860000</v>
      </c>
      <c r="H62" s="36">
        <f>'Core Indicators'!AE62</f>
        <v>6860000</v>
      </c>
      <c r="I62" s="36">
        <f>'Core Indicators'!AM62</f>
        <v>1556000</v>
      </c>
      <c r="J62" s="36" t="str">
        <f>'Core Indicators'!AU62</f>
        <v>x</v>
      </c>
      <c r="K62" s="36" t="str">
        <f>'Core Indicators'!BC62</f>
        <v>x</v>
      </c>
      <c r="L62" s="36">
        <f>'Core Indicators'!BK62</f>
        <v>642</v>
      </c>
      <c r="M62" s="36" t="str">
        <f>'Core Indicators'!BS62</f>
        <v>x</v>
      </c>
      <c r="N62" s="36" t="str">
        <f>'Core Indicators'!CA62</f>
        <v>x</v>
      </c>
      <c r="O62" s="36" t="e">
        <f>'Core Indicators'!CI62</f>
        <v>#N/A</v>
      </c>
      <c r="P62" s="36" t="str">
        <f>'Core Indicators'!CQ62</f>
        <v>x</v>
      </c>
      <c r="Q62" s="36">
        <f>'Core Indicators'!DG62</f>
        <v>0</v>
      </c>
      <c r="R62" s="36">
        <f>'Core Indicators'!DO62</f>
        <v>5831000</v>
      </c>
      <c r="S62" s="36">
        <f>'Core Indicators'!DW62</f>
        <v>1005000</v>
      </c>
      <c r="T62" s="36">
        <f>'Core Indicators'!EE62</f>
        <v>24000</v>
      </c>
      <c r="U62" s="36">
        <f>'Core Indicators'!EM62</f>
        <v>0</v>
      </c>
      <c r="V62" s="36">
        <f>'Core Indicators'!FC62</f>
        <v>7</v>
      </c>
      <c r="W62" s="36">
        <f>'Core Indicators'!FK62</f>
        <v>198000</v>
      </c>
      <c r="X62" s="36">
        <f>'Core Indicators'!FS62</f>
        <v>633000</v>
      </c>
      <c r="Y62" s="36">
        <f>'Core Indicators'!GA62</f>
        <v>1</v>
      </c>
      <c r="Z62" s="36">
        <f>'Core Indicators'!GI62</f>
        <v>3</v>
      </c>
      <c r="AA62" s="36">
        <f>'Core Indicators'!GQ62</f>
        <v>2</v>
      </c>
      <c r="AB62" s="36">
        <f>'Core Indicators'!GY62</f>
        <v>0</v>
      </c>
      <c r="AC62" s="36">
        <f>'Core Indicators'!HG62</f>
        <v>2</v>
      </c>
      <c r="AD62" s="36">
        <f>'Core Indicators'!HO62</f>
        <v>3</v>
      </c>
      <c r="AE62" s="36">
        <f>'Core Indicators'!HW62</f>
        <v>2</v>
      </c>
      <c r="AF62" s="36">
        <f>'Core Indicators'!IE62</f>
        <v>1</v>
      </c>
      <c r="AG62" s="36">
        <f>'Core Indicators'!IM62</f>
        <v>1</v>
      </c>
    </row>
    <row r="63" spans="1:33" ht="20.100000000000001" customHeight="1" x14ac:dyDescent="0.25">
      <c r="A63" s="200" t="str">
        <f>'Core Indicators'!A:A</f>
        <v>Mixed migration flows in Libya</v>
      </c>
      <c r="B63" s="200" t="str">
        <f>'Core Indicators'!B:B</f>
        <v>Displacement</v>
      </c>
      <c r="C63" s="200" t="str">
        <f>'Core Indicators'!C63</f>
        <v>LBY002</v>
      </c>
      <c r="D63" s="200" t="str">
        <f>'Core Indicators'!D63</f>
        <v>Libya</v>
      </c>
      <c r="E63" s="200" t="str">
        <f>'Core Indicators'!E63</f>
        <v>LBY</v>
      </c>
      <c r="F63" s="35">
        <f>'Core Indicators'!O63</f>
        <v>1759540</v>
      </c>
      <c r="G63" s="35">
        <f>'Core Indicators'!W63</f>
        <v>6860000</v>
      </c>
      <c r="H63" s="35">
        <f>'Core Indicators'!AE63</f>
        <v>726000</v>
      </c>
      <c r="I63" s="35">
        <f>'Core Indicators'!AM63</f>
        <v>726000</v>
      </c>
      <c r="J63" s="35" t="str">
        <f>'Core Indicators'!AU63</f>
        <v>x</v>
      </c>
      <c r="K63" s="35" t="str">
        <f>'Core Indicators'!BC63</f>
        <v>x</v>
      </c>
      <c r="L63" s="35">
        <f>'Core Indicators'!BK63</f>
        <v>549</v>
      </c>
      <c r="M63" s="35" t="str">
        <f>'Core Indicators'!BS63</f>
        <v>x</v>
      </c>
      <c r="N63" s="35" t="str">
        <f>'Core Indicators'!CA63</f>
        <v>x</v>
      </c>
      <c r="O63" s="35" t="e">
        <f>'Core Indicators'!CI63</f>
        <v>#N/A</v>
      </c>
      <c r="P63" s="35" t="str">
        <f>'Core Indicators'!CQ63</f>
        <v>x</v>
      </c>
      <c r="Q63" s="35">
        <f>'Core Indicators'!DG63</f>
        <v>6134000</v>
      </c>
      <c r="R63" s="35">
        <f>'Core Indicators'!DO63</f>
        <v>0</v>
      </c>
      <c r="S63" s="35">
        <f>'Core Indicators'!DW63</f>
        <v>726000</v>
      </c>
      <c r="T63" s="35">
        <f>'Core Indicators'!EE63</f>
        <v>0</v>
      </c>
      <c r="U63" s="35">
        <f>'Core Indicators'!EM63</f>
        <v>0</v>
      </c>
      <c r="V63" s="35">
        <f>'Core Indicators'!FC63</f>
        <v>4</v>
      </c>
      <c r="W63" s="35">
        <f>'Core Indicators'!FK63</f>
        <v>79000</v>
      </c>
      <c r="X63" s="35">
        <f>'Core Indicators'!FS63</f>
        <v>229000</v>
      </c>
      <c r="Y63" s="35">
        <f>'Core Indicators'!GA63</f>
        <v>1</v>
      </c>
      <c r="Z63" s="35">
        <f>'Core Indicators'!GI63</f>
        <v>3</v>
      </c>
      <c r="AA63" s="35">
        <f>'Core Indicators'!GQ63</f>
        <v>2</v>
      </c>
      <c r="AB63" s="35">
        <f>'Core Indicators'!GY63</f>
        <v>0</v>
      </c>
      <c r="AC63" s="35">
        <f>'Core Indicators'!HG63</f>
        <v>2</v>
      </c>
      <c r="AD63" s="35">
        <f>'Core Indicators'!HO63</f>
        <v>3</v>
      </c>
      <c r="AE63" s="35">
        <f>'Core Indicators'!HW63</f>
        <v>2</v>
      </c>
      <c r="AF63" s="35">
        <f>'Core Indicators'!IE63</f>
        <v>1</v>
      </c>
      <c r="AG63" s="35">
        <f>'Core Indicators'!IM63</f>
        <v>1</v>
      </c>
    </row>
    <row r="64" spans="1:33" ht="20.100000000000001" customHeight="1" x14ac:dyDescent="0.25">
      <c r="A64" s="199" t="str">
        <f>'Core Indicators'!A:A</f>
        <v>Socio-economic crisis in Sri Lanka</v>
      </c>
      <c r="B64" s="199" t="str">
        <f>'Core Indicators'!B:B</f>
        <v>Socio-political,Food Security</v>
      </c>
      <c r="C64" s="199" t="str">
        <f>'Core Indicators'!C64</f>
        <v>LKA002</v>
      </c>
      <c r="D64" s="199" t="str">
        <f>'Core Indicators'!D64</f>
        <v>Sri Lanka</v>
      </c>
      <c r="E64" s="199" t="str">
        <f>'Core Indicators'!E64</f>
        <v>LKA</v>
      </c>
      <c r="F64" s="36">
        <f>'Core Indicators'!O64</f>
        <v>62705</v>
      </c>
      <c r="G64" s="36">
        <f>'Core Indicators'!W64</f>
        <v>22156000</v>
      </c>
      <c r="H64" s="36">
        <f>'Core Indicators'!AE64</f>
        <v>22156000</v>
      </c>
      <c r="I64" s="36">
        <f>'Core Indicators'!AM64</f>
        <v>0</v>
      </c>
      <c r="J64" s="36">
        <f>'Core Indicators'!AU64</f>
        <v>2</v>
      </c>
      <c r="K64" s="36" t="e">
        <f>'Core Indicators'!BC64</f>
        <v>#N/A</v>
      </c>
      <c r="L64" s="36">
        <f>'Core Indicators'!BK64</f>
        <v>2</v>
      </c>
      <c r="M64" s="36" t="e">
        <f>'Core Indicators'!BS64</f>
        <v>#N/A</v>
      </c>
      <c r="N64" s="36" t="e">
        <f>'Core Indicators'!CA64</f>
        <v>#N/A</v>
      </c>
      <c r="O64" s="36" t="e">
        <f>'Core Indicators'!CI64</f>
        <v>#N/A</v>
      </c>
      <c r="P64" s="36" t="e">
        <f>'Core Indicators'!CQ64</f>
        <v>#N/A</v>
      </c>
      <c r="Q64" s="36">
        <f>'Core Indicators'!DG64</f>
        <v>0</v>
      </c>
      <c r="R64" s="36">
        <f>'Core Indicators'!DO64</f>
        <v>15156000</v>
      </c>
      <c r="S64" s="36">
        <f>'Core Indicators'!DW64</f>
        <v>3600000</v>
      </c>
      <c r="T64" s="36">
        <f>'Core Indicators'!EE64</f>
        <v>3382000</v>
      </c>
      <c r="U64" s="36">
        <f>'Core Indicators'!EM64</f>
        <v>18000</v>
      </c>
      <c r="V64" s="36">
        <f>'Core Indicators'!FC64</f>
        <v>1</v>
      </c>
      <c r="W64" s="36" t="e">
        <f>'Core Indicators'!FK64</f>
        <v>#N/A</v>
      </c>
      <c r="X64" s="36" t="e">
        <f>'Core Indicators'!FS64</f>
        <v>#N/A</v>
      </c>
      <c r="Y64" s="36">
        <f>'Core Indicators'!GA64</f>
        <v>0</v>
      </c>
      <c r="Z64" s="36">
        <f>'Core Indicators'!GI64</f>
        <v>0</v>
      </c>
      <c r="AA64" s="36">
        <f>'Core Indicators'!GQ64</f>
        <v>0</v>
      </c>
      <c r="AB64" s="36">
        <f>'Core Indicators'!GY64</f>
        <v>0</v>
      </c>
      <c r="AC64" s="36">
        <f>'Core Indicators'!HG64</f>
        <v>0</v>
      </c>
      <c r="AD64" s="36">
        <f>'Core Indicators'!HO64</f>
        <v>0</v>
      </c>
      <c r="AE64" s="36">
        <f>'Core Indicators'!HW64</f>
        <v>0</v>
      </c>
      <c r="AF64" s="36">
        <f>'Core Indicators'!IE64</f>
        <v>2</v>
      </c>
      <c r="AG64" s="36">
        <f>'Core Indicators'!IM64</f>
        <v>2</v>
      </c>
    </row>
    <row r="65" spans="1:33" ht="20.100000000000001" customHeight="1" x14ac:dyDescent="0.25">
      <c r="A65" s="200" t="str">
        <f>'Core Indicators'!A:A</f>
        <v>Food security crisis in Lesotho</v>
      </c>
      <c r="B65" s="200" t="str">
        <f>'Core Indicators'!B:B</f>
        <v>Food Security</v>
      </c>
      <c r="C65" s="200" t="str">
        <f>'Core Indicators'!C65</f>
        <v>LSO003</v>
      </c>
      <c r="D65" s="200" t="str">
        <f>'Core Indicators'!D65</f>
        <v>Lesotho</v>
      </c>
      <c r="E65" s="200" t="str">
        <f>'Core Indicators'!E65</f>
        <v>LSO</v>
      </c>
      <c r="F65" s="35">
        <f>'Core Indicators'!O65</f>
        <v>25760</v>
      </c>
      <c r="G65" s="35">
        <f>'Core Indicators'!W65</f>
        <v>1485000</v>
      </c>
      <c r="H65" s="35">
        <f>'Core Indicators'!AE65</f>
        <v>830000</v>
      </c>
      <c r="I65" s="35" t="str">
        <f>'Core Indicators'!AM65</f>
        <v>x</v>
      </c>
      <c r="J65" s="35" t="str">
        <f>'Core Indicators'!AU65</f>
        <v>x</v>
      </c>
      <c r="K65" s="35" t="str">
        <f>'Core Indicators'!BC65</f>
        <v>x</v>
      </c>
      <c r="L65" s="35" t="str">
        <f>'Core Indicators'!BK65</f>
        <v>x</v>
      </c>
      <c r="M65" s="35" t="str">
        <f>'Core Indicators'!BS65</f>
        <v>x</v>
      </c>
      <c r="N65" s="35" t="str">
        <f>'Core Indicators'!CA65</f>
        <v>x</v>
      </c>
      <c r="O65" s="35" t="e">
        <f>'Core Indicators'!CI65</f>
        <v>#N/A</v>
      </c>
      <c r="P65" s="35" t="str">
        <f>'Core Indicators'!CQ65</f>
        <v>x</v>
      </c>
      <c r="Q65" s="35">
        <f>'Core Indicators'!DG65</f>
        <v>655000</v>
      </c>
      <c r="R65" s="35">
        <f>'Core Indicators'!DO65</f>
        <v>511000</v>
      </c>
      <c r="S65" s="35">
        <f>'Core Indicators'!DW65</f>
        <v>319000</v>
      </c>
      <c r="T65" s="35">
        <f>'Core Indicators'!EE65</f>
        <v>0</v>
      </c>
      <c r="U65" s="35">
        <f>'Core Indicators'!EM65</f>
        <v>0</v>
      </c>
      <c r="V65" s="35">
        <f>'Core Indicators'!FC65</f>
        <v>1</v>
      </c>
      <c r="W65" s="35" t="str">
        <f>'Core Indicators'!FK65</f>
        <v>x</v>
      </c>
      <c r="X65" s="35" t="str">
        <f>'Core Indicators'!FS65</f>
        <v>x</v>
      </c>
      <c r="Y65" s="35">
        <f>'Core Indicators'!GA65</f>
        <v>0</v>
      </c>
      <c r="Z65" s="35">
        <f>'Core Indicators'!GI65</f>
        <v>0</v>
      </c>
      <c r="AA65" s="35">
        <f>'Core Indicators'!GQ65</f>
        <v>0</v>
      </c>
      <c r="AB65" s="35">
        <f>'Core Indicators'!GY65</f>
        <v>0</v>
      </c>
      <c r="AC65" s="35">
        <f>'Core Indicators'!HG65</f>
        <v>0</v>
      </c>
      <c r="AD65" s="35">
        <f>'Core Indicators'!HO65</f>
        <v>0</v>
      </c>
      <c r="AE65" s="35">
        <f>'Core Indicators'!HW65</f>
        <v>0</v>
      </c>
      <c r="AF65" s="35">
        <f>'Core Indicators'!IE65</f>
        <v>0</v>
      </c>
      <c r="AG65" s="35">
        <f>'Core Indicators'!IM65</f>
        <v>0</v>
      </c>
    </row>
    <row r="66" spans="1:33" ht="20.100000000000001" customHeight="1" x14ac:dyDescent="0.25">
      <c r="A66" s="199" t="str">
        <f>'Core Indicators'!A:A</f>
        <v>Mixed migration flows in Morocco</v>
      </c>
      <c r="B66" s="199" t="str">
        <f>'Core Indicators'!B:B</f>
        <v>Displacement</v>
      </c>
      <c r="C66" s="199" t="str">
        <f>'Core Indicators'!C66</f>
        <v>MAR002</v>
      </c>
      <c r="D66" s="199" t="str">
        <f>'Core Indicators'!D66</f>
        <v>Morocco</v>
      </c>
      <c r="E66" s="199" t="str">
        <f>'Core Indicators'!E66</f>
        <v>MAR</v>
      </c>
      <c r="F66" s="36">
        <f>'Core Indicators'!O66</f>
        <v>446300</v>
      </c>
      <c r="G66" s="36">
        <f>'Core Indicators'!W66</f>
        <v>37694000</v>
      </c>
      <c r="H66" s="36">
        <f>'Core Indicators'!AE66</f>
        <v>21000</v>
      </c>
      <c r="I66" s="36">
        <f>'Core Indicators'!AM66</f>
        <v>21000</v>
      </c>
      <c r="J66" s="36" t="str">
        <f>'Core Indicators'!AU66</f>
        <v>x</v>
      </c>
      <c r="K66" s="36" t="str">
        <f>'Core Indicators'!BC66</f>
        <v>x</v>
      </c>
      <c r="L66" s="36">
        <f>'Core Indicators'!BK66</f>
        <v>341</v>
      </c>
      <c r="M66" s="36">
        <f>'Core Indicators'!BS66</f>
        <v>0</v>
      </c>
      <c r="N66" s="36">
        <f>'Core Indicators'!CA66</f>
        <v>0</v>
      </c>
      <c r="O66" s="36" t="e">
        <f>'Core Indicators'!CI66</f>
        <v>#N/A</v>
      </c>
      <c r="P66" s="36">
        <f>'Core Indicators'!CQ66</f>
        <v>0</v>
      </c>
      <c r="Q66" s="36">
        <f>'Core Indicators'!DG66</f>
        <v>37673000</v>
      </c>
      <c r="R66" s="36">
        <f>'Core Indicators'!DO66</f>
        <v>0</v>
      </c>
      <c r="S66" s="36">
        <f>'Core Indicators'!DW66</f>
        <v>21000</v>
      </c>
      <c r="T66" s="36">
        <f>'Core Indicators'!EE66</f>
        <v>0</v>
      </c>
      <c r="U66" s="36">
        <f>'Core Indicators'!EM66</f>
        <v>0</v>
      </c>
      <c r="V66" s="36">
        <f>'Core Indicators'!FC66</f>
        <v>4</v>
      </c>
      <c r="W66" s="36">
        <f>'Core Indicators'!FK66</f>
        <v>0</v>
      </c>
      <c r="X66" s="36">
        <f>'Core Indicators'!FS66</f>
        <v>0</v>
      </c>
      <c r="Y66" s="36">
        <f>'Core Indicators'!GA66</f>
        <v>0</v>
      </c>
      <c r="Z66" s="36">
        <f>'Core Indicators'!GI66</f>
        <v>0</v>
      </c>
      <c r="AA66" s="36">
        <f>'Core Indicators'!GQ66</f>
        <v>0</v>
      </c>
      <c r="AB66" s="36">
        <f>'Core Indicators'!GY66</f>
        <v>0</v>
      </c>
      <c r="AC66" s="36">
        <f>'Core Indicators'!HG66</f>
        <v>1</v>
      </c>
      <c r="AD66" s="36">
        <f>'Core Indicators'!HO66</f>
        <v>1</v>
      </c>
      <c r="AE66" s="36">
        <f>'Core Indicators'!HW66</f>
        <v>0</v>
      </c>
      <c r="AF66" s="36">
        <f>'Core Indicators'!IE66</f>
        <v>1</v>
      </c>
      <c r="AG66" s="36">
        <f>'Core Indicators'!IM66</f>
        <v>1</v>
      </c>
    </row>
    <row r="67" spans="1:33" ht="20.100000000000001" customHeight="1" x14ac:dyDescent="0.25">
      <c r="A67" s="200" t="str">
        <f>'Core Indicators'!A:A</f>
        <v>DIsplacement from Ukraine conflict in Moldova</v>
      </c>
      <c r="B67" s="200" t="str">
        <f>'Core Indicators'!B:B</f>
        <v>Displacement,Conflict</v>
      </c>
      <c r="C67" s="200" t="str">
        <f>'Core Indicators'!C67</f>
        <v>MDA002</v>
      </c>
      <c r="D67" s="200" t="str">
        <f>'Core Indicators'!D67</f>
        <v>Moldova</v>
      </c>
      <c r="E67" s="200" t="str">
        <f>'Core Indicators'!E67</f>
        <v>MDA</v>
      </c>
      <c r="F67" s="35">
        <f>'Core Indicators'!O67</f>
        <v>1595</v>
      </c>
      <c r="G67" s="35">
        <f>'Core Indicators'!W67</f>
        <v>218000</v>
      </c>
      <c r="H67" s="35">
        <f>'Core Indicators'!AE67</f>
        <v>109000</v>
      </c>
      <c r="I67" s="35">
        <f>'Core Indicators'!AM67</f>
        <v>109000</v>
      </c>
      <c r="J67" s="35" t="e">
        <f>'Core Indicators'!AU67</f>
        <v>#N/A</v>
      </c>
      <c r="K67" s="35" t="e">
        <f>'Core Indicators'!BC67</f>
        <v>#N/A</v>
      </c>
      <c r="L67" s="35">
        <f>'Core Indicators'!BK67</f>
        <v>0</v>
      </c>
      <c r="M67" s="35" t="e">
        <f>'Core Indicators'!BS67</f>
        <v>#N/A</v>
      </c>
      <c r="N67" s="35" t="e">
        <f>'Core Indicators'!CA67</f>
        <v>#N/A</v>
      </c>
      <c r="O67" s="35" t="e">
        <f>'Core Indicators'!CI67</f>
        <v>#N/A</v>
      </c>
      <c r="P67" s="35" t="e">
        <f>'Core Indicators'!CQ67</f>
        <v>#N/A</v>
      </c>
      <c r="Q67" s="35">
        <f>'Core Indicators'!DG67</f>
        <v>110000</v>
      </c>
      <c r="R67" s="35">
        <f>'Core Indicators'!DO67</f>
        <v>0</v>
      </c>
      <c r="S67" s="35">
        <f>'Core Indicators'!DW67</f>
        <v>109000</v>
      </c>
      <c r="T67" s="35">
        <f>'Core Indicators'!EE67</f>
        <v>0</v>
      </c>
      <c r="U67" s="35">
        <f>'Core Indicators'!EM67</f>
        <v>0</v>
      </c>
      <c r="V67" s="35">
        <f>'Core Indicators'!FC67</f>
        <v>2</v>
      </c>
      <c r="W67" s="35" t="e">
        <f>'Core Indicators'!FK67</f>
        <v>#N/A</v>
      </c>
      <c r="X67" s="35" t="e">
        <f>'Core Indicators'!FS67</f>
        <v>#N/A</v>
      </c>
      <c r="Y67" s="35">
        <f>'Core Indicators'!GA67</f>
        <v>0</v>
      </c>
      <c r="Z67" s="35">
        <f>'Core Indicators'!GI67</f>
        <v>1</v>
      </c>
      <c r="AA67" s="35">
        <f>'Core Indicators'!GQ67</f>
        <v>0</v>
      </c>
      <c r="AB67" s="35">
        <f>'Core Indicators'!GY67</f>
        <v>0</v>
      </c>
      <c r="AC67" s="35">
        <f>'Core Indicators'!HG67</f>
        <v>0</v>
      </c>
      <c r="AD67" s="35">
        <f>'Core Indicators'!HO67</f>
        <v>0</v>
      </c>
      <c r="AE67" s="35">
        <f>'Core Indicators'!HW67</f>
        <v>0</v>
      </c>
      <c r="AF67" s="35">
        <f>'Core Indicators'!IE67</f>
        <v>0</v>
      </c>
      <c r="AG67" s="35">
        <f>'Core Indicators'!IM67</f>
        <v>0</v>
      </c>
    </row>
    <row r="68" spans="1:33" ht="20.100000000000001" customHeight="1" x14ac:dyDescent="0.25">
      <c r="A68" s="199" t="str">
        <f>'Core Indicators'!A:A</f>
        <v>Multiple crisis in Madagascar</v>
      </c>
      <c r="B68" s="199" t="str">
        <f>'Core Indicators'!B:B</f>
        <v>Drought,Cyclone</v>
      </c>
      <c r="C68" s="199" t="str">
        <f>'Core Indicators'!C68</f>
        <v>MDG001</v>
      </c>
      <c r="D68" s="199" t="str">
        <f>'Core Indicators'!D68</f>
        <v>Madagascar</v>
      </c>
      <c r="E68" s="199" t="str">
        <f>'Core Indicators'!E68</f>
        <v>MDG</v>
      </c>
      <c r="F68" s="36">
        <f>'Core Indicators'!O68</f>
        <v>581800</v>
      </c>
      <c r="G68" s="36">
        <f>'Core Indicators'!W68</f>
        <v>30038000</v>
      </c>
      <c r="H68" s="36">
        <f>'Core Indicators'!AE68</f>
        <v>4786000</v>
      </c>
      <c r="I68" s="36">
        <f>'Core Indicators'!AM68</f>
        <v>43000</v>
      </c>
      <c r="J68" s="36" t="str">
        <f>'Core Indicators'!AU68</f>
        <v>x</v>
      </c>
      <c r="K68" s="36">
        <f>'Core Indicators'!BC68</f>
        <v>39000</v>
      </c>
      <c r="L68" s="36">
        <f>'Core Indicators'!BK68</f>
        <v>33</v>
      </c>
      <c r="M68" s="36">
        <f>'Core Indicators'!BS68</f>
        <v>23600</v>
      </c>
      <c r="N68" s="36">
        <f>'Core Indicators'!CA68</f>
        <v>500</v>
      </c>
      <c r="O68" s="36" t="e">
        <f>'Core Indicators'!CI68</f>
        <v>#N/A</v>
      </c>
      <c r="P68" s="36" t="str">
        <f>'Core Indicators'!CQ68</f>
        <v>x</v>
      </c>
      <c r="Q68" s="36">
        <f>'Core Indicators'!DG68</f>
        <v>25252000</v>
      </c>
      <c r="R68" s="36">
        <f>'Core Indicators'!DO68</f>
        <v>2527000</v>
      </c>
      <c r="S68" s="36">
        <f>'Core Indicators'!DW68</f>
        <v>2007000</v>
      </c>
      <c r="T68" s="36">
        <f>'Core Indicators'!EE68</f>
        <v>252000</v>
      </c>
      <c r="U68" s="36">
        <f>'Core Indicators'!EM68</f>
        <v>0</v>
      </c>
      <c r="V68" s="36">
        <f>'Core Indicators'!FC68</f>
        <v>1</v>
      </c>
      <c r="W68" s="36" t="str">
        <f>'Core Indicators'!FK68</f>
        <v>x</v>
      </c>
      <c r="X68" s="36" t="str">
        <f>'Core Indicators'!FS68</f>
        <v>x</v>
      </c>
      <c r="Y68" s="36">
        <f>'Core Indicators'!GA68</f>
        <v>0</v>
      </c>
      <c r="Z68" s="36">
        <f>'Core Indicators'!GI68</f>
        <v>1</v>
      </c>
      <c r="AA68" s="36">
        <f>'Core Indicators'!GQ68</f>
        <v>0</v>
      </c>
      <c r="AB68" s="36">
        <f>'Core Indicators'!GY68</f>
        <v>0</v>
      </c>
      <c r="AC68" s="36">
        <f>'Core Indicators'!HG68</f>
        <v>0</v>
      </c>
      <c r="AD68" s="36">
        <f>'Core Indicators'!HO68</f>
        <v>0</v>
      </c>
      <c r="AE68" s="36">
        <f>'Core Indicators'!HW68</f>
        <v>0</v>
      </c>
      <c r="AF68" s="36">
        <f>'Core Indicators'!IE68</f>
        <v>0</v>
      </c>
      <c r="AG68" s="36">
        <f>'Core Indicators'!IM68</f>
        <v>2</v>
      </c>
    </row>
    <row r="69" spans="1:33" ht="20.100000000000001" customHeight="1" x14ac:dyDescent="0.25">
      <c r="A69" s="200" t="str">
        <f>'Core Indicators'!A:A</f>
        <v>Drought in Madagascar</v>
      </c>
      <c r="B69" s="200" t="str">
        <f>'Core Indicators'!B:B</f>
        <v>Drought</v>
      </c>
      <c r="C69" s="200" t="str">
        <f>'Core Indicators'!C69</f>
        <v>MDG002</v>
      </c>
      <c r="D69" s="200" t="str">
        <f>'Core Indicators'!D69</f>
        <v>Madagascar</v>
      </c>
      <c r="E69" s="200" t="str">
        <f>'Core Indicators'!E69</f>
        <v>MDG</v>
      </c>
      <c r="F69" s="35">
        <f>'Core Indicators'!O69</f>
        <v>149752</v>
      </c>
      <c r="G69" s="35">
        <f>'Core Indicators'!W69</f>
        <v>6230000</v>
      </c>
      <c r="H69" s="35">
        <f>'Core Indicators'!AE69</f>
        <v>4696000</v>
      </c>
      <c r="I69" s="35">
        <f>'Core Indicators'!AM69</f>
        <v>8000</v>
      </c>
      <c r="J69" s="35" t="str">
        <f>'Core Indicators'!AU69</f>
        <v>x</v>
      </c>
      <c r="K69" s="35">
        <f>'Core Indicators'!BC69</f>
        <v>39000</v>
      </c>
      <c r="L69" s="35" t="str">
        <f>'Core Indicators'!BK69</f>
        <v>x</v>
      </c>
      <c r="M69" s="35" t="str">
        <f>'Core Indicators'!BS69</f>
        <v>x</v>
      </c>
      <c r="N69" s="35" t="str">
        <f>'Core Indicators'!CA69</f>
        <v>x</v>
      </c>
      <c r="O69" s="35" t="e">
        <f>'Core Indicators'!CI69</f>
        <v>#N/A</v>
      </c>
      <c r="P69" s="35" t="str">
        <f>'Core Indicators'!CQ69</f>
        <v>x</v>
      </c>
      <c r="Q69" s="35">
        <f>'Core Indicators'!DG69</f>
        <v>1535000</v>
      </c>
      <c r="R69" s="35">
        <f>'Core Indicators'!DO69</f>
        <v>2470000</v>
      </c>
      <c r="S69" s="35">
        <f>'Core Indicators'!DW69</f>
        <v>1973000</v>
      </c>
      <c r="T69" s="35">
        <f>'Core Indicators'!EE69</f>
        <v>252000</v>
      </c>
      <c r="U69" s="35">
        <f>'Core Indicators'!EM69</f>
        <v>0</v>
      </c>
      <c r="V69" s="35">
        <f>'Core Indicators'!FC69</f>
        <v>1</v>
      </c>
      <c r="W69" s="35" t="str">
        <f>'Core Indicators'!FK69</f>
        <v>x</v>
      </c>
      <c r="X69" s="35" t="str">
        <f>'Core Indicators'!FS69</f>
        <v>x</v>
      </c>
      <c r="Y69" s="35">
        <f>'Core Indicators'!GA69</f>
        <v>0</v>
      </c>
      <c r="Z69" s="35">
        <f>'Core Indicators'!GI69</f>
        <v>1</v>
      </c>
      <c r="AA69" s="35">
        <f>'Core Indicators'!GQ69</f>
        <v>0</v>
      </c>
      <c r="AB69" s="35">
        <f>'Core Indicators'!GY69</f>
        <v>0</v>
      </c>
      <c r="AC69" s="35">
        <f>'Core Indicators'!HG69</f>
        <v>0</v>
      </c>
      <c r="AD69" s="35">
        <f>'Core Indicators'!HO69</f>
        <v>0</v>
      </c>
      <c r="AE69" s="35">
        <f>'Core Indicators'!HW69</f>
        <v>0</v>
      </c>
      <c r="AF69" s="35">
        <f>'Core Indicators'!IE69</f>
        <v>0</v>
      </c>
      <c r="AG69" s="35">
        <f>'Core Indicators'!IM69</f>
        <v>2</v>
      </c>
    </row>
    <row r="70" spans="1:33" ht="20.100000000000001" customHeight="1" x14ac:dyDescent="0.25">
      <c r="A70" s="199" t="str">
        <f>'Core Indicators'!A:A</f>
        <v>Tropical cyclone Cheneso in Madagascar</v>
      </c>
      <c r="B70" s="199" t="str">
        <f>'Core Indicators'!B:B</f>
        <v>Cyclone</v>
      </c>
      <c r="C70" s="199" t="str">
        <f>'Core Indicators'!C70</f>
        <v>MDG007</v>
      </c>
      <c r="D70" s="199" t="str">
        <f>'Core Indicators'!D70</f>
        <v>Madagascar</v>
      </c>
      <c r="E70" s="199" t="str">
        <f>'Core Indicators'!E70</f>
        <v>MDG</v>
      </c>
      <c r="F70" s="36">
        <f>'Core Indicators'!O70</f>
        <v>581800</v>
      </c>
      <c r="G70" s="36">
        <f>'Core Indicators'!W70</f>
        <v>30038000</v>
      </c>
      <c r="H70" s="36">
        <f>'Core Indicators'!AE70</f>
        <v>91000</v>
      </c>
      <c r="I70" s="36">
        <f>'Core Indicators'!AM70</f>
        <v>34000</v>
      </c>
      <c r="J70" s="36" t="str">
        <f>'Core Indicators'!AU70</f>
        <v>x</v>
      </c>
      <c r="K70" s="36" t="e">
        <f>'Core Indicators'!BC70</f>
        <v>#N/A</v>
      </c>
      <c r="L70" s="36">
        <f>'Core Indicators'!BK70</f>
        <v>33</v>
      </c>
      <c r="M70" s="36">
        <f>'Core Indicators'!BS70</f>
        <v>23600</v>
      </c>
      <c r="N70" s="36">
        <f>'Core Indicators'!CA70</f>
        <v>500</v>
      </c>
      <c r="O70" s="36" t="e">
        <f>'Core Indicators'!CI70</f>
        <v>#N/A</v>
      </c>
      <c r="P70" s="36" t="str">
        <f>'Core Indicators'!CQ70</f>
        <v>x</v>
      </c>
      <c r="Q70" s="36">
        <f>'Core Indicators'!DG70</f>
        <v>29947000</v>
      </c>
      <c r="R70" s="36">
        <f>'Core Indicators'!DO70</f>
        <v>57000</v>
      </c>
      <c r="S70" s="36">
        <f>'Core Indicators'!DW70</f>
        <v>34000</v>
      </c>
      <c r="T70" s="36">
        <f>'Core Indicators'!EE70</f>
        <v>0</v>
      </c>
      <c r="U70" s="36">
        <f>'Core Indicators'!EM70</f>
        <v>0</v>
      </c>
      <c r="V70" s="36" t="str">
        <f>'Core Indicators'!FC70</f>
        <v>x</v>
      </c>
      <c r="W70" s="36" t="str">
        <f>'Core Indicators'!FK70</f>
        <v>x</v>
      </c>
      <c r="X70" s="36" t="str">
        <f>'Core Indicators'!FS70</f>
        <v>x</v>
      </c>
      <c r="Y70" s="36">
        <f>'Core Indicators'!GA70</f>
        <v>0</v>
      </c>
      <c r="Z70" s="36">
        <f>'Core Indicators'!GI70</f>
        <v>0</v>
      </c>
      <c r="AA70" s="36">
        <f>'Core Indicators'!GQ70</f>
        <v>0</v>
      </c>
      <c r="AB70" s="36">
        <f>'Core Indicators'!GY70</f>
        <v>0</v>
      </c>
      <c r="AC70" s="36">
        <f>'Core Indicators'!HG70</f>
        <v>0</v>
      </c>
      <c r="AD70" s="36">
        <f>'Core Indicators'!HO70</f>
        <v>0</v>
      </c>
      <c r="AE70" s="36">
        <f>'Core Indicators'!HW70</f>
        <v>0</v>
      </c>
      <c r="AF70" s="36">
        <f>'Core Indicators'!IE70</f>
        <v>0</v>
      </c>
      <c r="AG70" s="36">
        <f>'Core Indicators'!IM70</f>
        <v>3</v>
      </c>
    </row>
    <row r="71" spans="1:33" ht="20.100000000000001" customHeight="1" x14ac:dyDescent="0.25">
      <c r="A71" s="200" t="str">
        <f>'Core Indicators'!A:A</f>
        <v>Multiple crisis in Mexico</v>
      </c>
      <c r="B71" s="200" t="str">
        <f>'Core Indicators'!B:B</f>
        <v>Violence,Displacement</v>
      </c>
      <c r="C71" s="200" t="str">
        <f>'Core Indicators'!C71</f>
        <v>MEX001</v>
      </c>
      <c r="D71" s="200" t="str">
        <f>'Core Indicators'!D71</f>
        <v>Mexico</v>
      </c>
      <c r="E71" s="200" t="str">
        <f>'Core Indicators'!E71</f>
        <v>MEX</v>
      </c>
      <c r="F71" s="35">
        <f>'Core Indicators'!O71</f>
        <v>1943950</v>
      </c>
      <c r="G71" s="35">
        <f>'Core Indicators'!W71</f>
        <v>118414000</v>
      </c>
      <c r="H71" s="35">
        <f>'Core Indicators'!AE71</f>
        <v>607000</v>
      </c>
      <c r="I71" s="35">
        <f>'Core Indicators'!AM71</f>
        <v>607000</v>
      </c>
      <c r="J71" s="35" t="str">
        <f>'Core Indicators'!AU71</f>
        <v>x</v>
      </c>
      <c r="K71" s="35" t="str">
        <f>'Core Indicators'!BC71</f>
        <v>x</v>
      </c>
      <c r="L71" s="35">
        <f>'Core Indicators'!BK71</f>
        <v>8576</v>
      </c>
      <c r="M71" s="35" t="str">
        <f>'Core Indicators'!BS71</f>
        <v>x</v>
      </c>
      <c r="N71" s="35" t="str">
        <f>'Core Indicators'!CA71</f>
        <v>x</v>
      </c>
      <c r="O71" s="35" t="e">
        <f>'Core Indicators'!CI71</f>
        <v>#N/A</v>
      </c>
      <c r="P71" s="35" t="str">
        <f>'Core Indicators'!CQ71</f>
        <v>x</v>
      </c>
      <c r="Q71" s="35">
        <f>'Core Indicators'!DG71</f>
        <v>117806000</v>
      </c>
      <c r="R71" s="35">
        <f>'Core Indicators'!DO71</f>
        <v>506000</v>
      </c>
      <c r="S71" s="35">
        <f>'Core Indicators'!DW71</f>
        <v>101000</v>
      </c>
      <c r="T71" s="35">
        <f>'Core Indicators'!EE71</f>
        <v>0</v>
      </c>
      <c r="U71" s="35">
        <f>'Core Indicators'!EM71</f>
        <v>0</v>
      </c>
      <c r="V71" s="35">
        <f>'Core Indicators'!FC71</f>
        <v>5</v>
      </c>
      <c r="W71" s="35" t="str">
        <f>'Core Indicators'!FK71</f>
        <v>x</v>
      </c>
      <c r="X71" s="35" t="str">
        <f>'Core Indicators'!FS71</f>
        <v>x</v>
      </c>
      <c r="Y71" s="35">
        <f>'Core Indicators'!GA71</f>
        <v>0</v>
      </c>
      <c r="Z71" s="35">
        <f>'Core Indicators'!GI71</f>
        <v>1</v>
      </c>
      <c r="AA71" s="35">
        <f>'Core Indicators'!GQ71</f>
        <v>0</v>
      </c>
      <c r="AB71" s="35">
        <f>'Core Indicators'!GY71</f>
        <v>0</v>
      </c>
      <c r="AC71" s="35">
        <f>'Core Indicators'!HG71</f>
        <v>2</v>
      </c>
      <c r="AD71" s="35">
        <f>'Core Indicators'!HO71</f>
        <v>3</v>
      </c>
      <c r="AE71" s="35">
        <f>'Core Indicators'!HW71</f>
        <v>1</v>
      </c>
      <c r="AF71" s="35">
        <f>'Core Indicators'!IE71</f>
        <v>0</v>
      </c>
      <c r="AG71" s="35">
        <f>'Core Indicators'!IM71</f>
        <v>3</v>
      </c>
    </row>
    <row r="72" spans="1:33" ht="20.100000000000001" customHeight="1" x14ac:dyDescent="0.25">
      <c r="A72" s="199" t="str">
        <f>'Core Indicators'!A:A</f>
        <v>Criminal Violence in Mexico</v>
      </c>
      <c r="B72" s="199" t="str">
        <f>'Core Indicators'!B:B</f>
        <v>Violence,Displacement</v>
      </c>
      <c r="C72" s="199" t="str">
        <f>'Core Indicators'!C72</f>
        <v>MEX002</v>
      </c>
      <c r="D72" s="199" t="str">
        <f>'Core Indicators'!D72</f>
        <v>Mexico</v>
      </c>
      <c r="E72" s="199" t="str">
        <f>'Core Indicators'!E72</f>
        <v>MEX</v>
      </c>
      <c r="F72" s="36">
        <f>'Core Indicators'!O72</f>
        <v>1943950</v>
      </c>
      <c r="G72" s="36">
        <f>'Core Indicators'!W72</f>
        <v>118414000</v>
      </c>
      <c r="H72" s="36">
        <f>'Core Indicators'!AE72</f>
        <v>379000</v>
      </c>
      <c r="I72" s="36">
        <f>'Core Indicators'!AM72</f>
        <v>379000</v>
      </c>
      <c r="J72" s="36" t="str">
        <f>'Core Indicators'!AU72</f>
        <v>x</v>
      </c>
      <c r="K72" s="36" t="str">
        <f>'Core Indicators'!BC72</f>
        <v>x</v>
      </c>
      <c r="L72" s="36">
        <f>'Core Indicators'!BK72</f>
        <v>7786</v>
      </c>
      <c r="M72" s="36" t="str">
        <f>'Core Indicators'!BS72</f>
        <v>x</v>
      </c>
      <c r="N72" s="36" t="str">
        <f>'Core Indicators'!CA72</f>
        <v>x</v>
      </c>
      <c r="O72" s="36" t="e">
        <f>'Core Indicators'!CI72</f>
        <v>#N/A</v>
      </c>
      <c r="P72" s="36" t="str">
        <f>'Core Indicators'!CQ72</f>
        <v>x</v>
      </c>
      <c r="Q72" s="36">
        <f>'Core Indicators'!DG72</f>
        <v>118035000</v>
      </c>
      <c r="R72" s="36">
        <f>'Core Indicators'!DO72</f>
        <v>379000</v>
      </c>
      <c r="S72" s="36" t="str">
        <f>'Core Indicators'!DW72</f>
        <v>x</v>
      </c>
      <c r="T72" s="36" t="str">
        <f>'Core Indicators'!EE72</f>
        <v>x</v>
      </c>
      <c r="U72" s="36" t="str">
        <f>'Core Indicators'!EM72</f>
        <v>x</v>
      </c>
      <c r="V72" s="36">
        <f>'Core Indicators'!FC72</f>
        <v>5</v>
      </c>
      <c r="W72" s="36" t="str">
        <f>'Core Indicators'!FK72</f>
        <v>x</v>
      </c>
      <c r="X72" s="36" t="str">
        <f>'Core Indicators'!FS72</f>
        <v>x</v>
      </c>
      <c r="Y72" s="36">
        <f>'Core Indicators'!GA72</f>
        <v>0</v>
      </c>
      <c r="Z72" s="36">
        <f>'Core Indicators'!GI72</f>
        <v>1</v>
      </c>
      <c r="AA72" s="36">
        <f>'Core Indicators'!GQ72</f>
        <v>0</v>
      </c>
      <c r="AB72" s="36">
        <f>'Core Indicators'!GY72</f>
        <v>0</v>
      </c>
      <c r="AC72" s="36">
        <f>'Core Indicators'!HG72</f>
        <v>2</v>
      </c>
      <c r="AD72" s="36">
        <f>'Core Indicators'!HO72</f>
        <v>1</v>
      </c>
      <c r="AE72" s="36">
        <f>'Core Indicators'!HW72</f>
        <v>1</v>
      </c>
      <c r="AF72" s="36">
        <f>'Core Indicators'!IE72</f>
        <v>0</v>
      </c>
      <c r="AG72" s="36">
        <f>'Core Indicators'!IM72</f>
        <v>3</v>
      </c>
    </row>
    <row r="73" spans="1:33" ht="20.100000000000001" customHeight="1" x14ac:dyDescent="0.25">
      <c r="A73" s="200" t="str">
        <f>'Core Indicators'!A:A</f>
        <v>Mixed Migration in Mexico</v>
      </c>
      <c r="B73" s="200" t="str">
        <f>'Core Indicators'!B:B</f>
        <v>Displacement</v>
      </c>
      <c r="C73" s="200" t="str">
        <f>'Core Indicators'!C73</f>
        <v>MEX003</v>
      </c>
      <c r="D73" s="200" t="str">
        <f>'Core Indicators'!D73</f>
        <v>Mexico</v>
      </c>
      <c r="E73" s="200" t="str">
        <f>'Core Indicators'!E73</f>
        <v>MEX</v>
      </c>
      <c r="F73" s="35">
        <f>'Core Indicators'!O73</f>
        <v>1671738</v>
      </c>
      <c r="G73" s="35">
        <f>'Core Indicators'!W73</f>
        <v>114178000</v>
      </c>
      <c r="H73" s="35">
        <f>'Core Indicators'!AE73</f>
        <v>228000</v>
      </c>
      <c r="I73" s="35">
        <f>'Core Indicators'!AM73</f>
        <v>228000</v>
      </c>
      <c r="J73" s="35" t="str">
        <f>'Core Indicators'!AU73</f>
        <v>x</v>
      </c>
      <c r="K73" s="35" t="str">
        <f>'Core Indicators'!BC73</f>
        <v>x</v>
      </c>
      <c r="L73" s="35">
        <f>'Core Indicators'!BK73</f>
        <v>790</v>
      </c>
      <c r="M73" s="35" t="str">
        <f>'Core Indicators'!BS73</f>
        <v>x</v>
      </c>
      <c r="N73" s="35" t="str">
        <f>'Core Indicators'!CA73</f>
        <v>x</v>
      </c>
      <c r="O73" s="35" t="e">
        <f>'Core Indicators'!CI73</f>
        <v>#N/A</v>
      </c>
      <c r="P73" s="35" t="str">
        <f>'Core Indicators'!CQ73</f>
        <v>x</v>
      </c>
      <c r="Q73" s="35">
        <f>'Core Indicators'!DG73</f>
        <v>113950000</v>
      </c>
      <c r="R73" s="35">
        <f>'Core Indicators'!DO73</f>
        <v>127000</v>
      </c>
      <c r="S73" s="35">
        <f>'Core Indicators'!DW73</f>
        <v>101000</v>
      </c>
      <c r="T73" s="35">
        <f>'Core Indicators'!EE73</f>
        <v>0</v>
      </c>
      <c r="U73" s="35">
        <f>'Core Indicators'!EM73</f>
        <v>0</v>
      </c>
      <c r="V73" s="35">
        <f>'Core Indicators'!FC73</f>
        <v>3</v>
      </c>
      <c r="W73" s="35" t="str">
        <f>'Core Indicators'!FK73</f>
        <v>x</v>
      </c>
      <c r="X73" s="35" t="str">
        <f>'Core Indicators'!FS73</f>
        <v>x</v>
      </c>
      <c r="Y73" s="35">
        <f>'Core Indicators'!GA73</f>
        <v>0</v>
      </c>
      <c r="Z73" s="35">
        <f>'Core Indicators'!GI73</f>
        <v>1</v>
      </c>
      <c r="AA73" s="35">
        <f>'Core Indicators'!GQ73</f>
        <v>0</v>
      </c>
      <c r="AB73" s="35">
        <f>'Core Indicators'!GY73</f>
        <v>0</v>
      </c>
      <c r="AC73" s="35">
        <f>'Core Indicators'!HG73</f>
        <v>2</v>
      </c>
      <c r="AD73" s="35">
        <f>'Core Indicators'!HO73</f>
        <v>3</v>
      </c>
      <c r="AE73" s="35">
        <f>'Core Indicators'!HW73</f>
        <v>1</v>
      </c>
      <c r="AF73" s="35">
        <f>'Core Indicators'!IE73</f>
        <v>0</v>
      </c>
      <c r="AG73" s="35">
        <f>'Core Indicators'!IM73</f>
        <v>3</v>
      </c>
    </row>
    <row r="74" spans="1:33" ht="20.100000000000001" customHeight="1" x14ac:dyDescent="0.25">
      <c r="A74" s="199" t="str">
        <f>'Core Indicators'!A:A</f>
        <v>Complex crisis in Mali</v>
      </c>
      <c r="B74" s="199" t="str">
        <f>'Core Indicators'!B:B</f>
        <v>Conflict</v>
      </c>
      <c r="C74" s="199" t="str">
        <f>'Core Indicators'!C74</f>
        <v>MLI001</v>
      </c>
      <c r="D74" s="199" t="str">
        <f>'Core Indicators'!D74</f>
        <v>Mali</v>
      </c>
      <c r="E74" s="199" t="str">
        <f>'Core Indicators'!E74</f>
        <v>MLI</v>
      </c>
      <c r="F74" s="36">
        <f>'Core Indicators'!O74</f>
        <v>1240190</v>
      </c>
      <c r="G74" s="36">
        <f>'Core Indicators'!W74</f>
        <v>21700000</v>
      </c>
      <c r="H74" s="36">
        <f>'Core Indicators'!AE74</f>
        <v>12900000</v>
      </c>
      <c r="I74" s="36">
        <f>'Core Indicators'!AM74</f>
        <v>1386000</v>
      </c>
      <c r="J74" s="36">
        <f>'Core Indicators'!AU74</f>
        <v>3</v>
      </c>
      <c r="K74" s="36">
        <f>'Core Indicators'!BC74</f>
        <v>44056</v>
      </c>
      <c r="L74" s="36">
        <f>'Core Indicators'!BK74</f>
        <v>1715</v>
      </c>
      <c r="M74" s="36" t="str">
        <f>'Core Indicators'!BS74</f>
        <v>x</v>
      </c>
      <c r="N74" s="36">
        <f>'Core Indicators'!CA74</f>
        <v>1</v>
      </c>
      <c r="O74" s="36" t="e">
        <f>'Core Indicators'!CI74</f>
        <v>#N/A</v>
      </c>
      <c r="P74" s="36" t="str">
        <f>'Core Indicators'!CQ74</f>
        <v>x</v>
      </c>
      <c r="Q74" s="36">
        <f>'Core Indicators'!DG74</f>
        <v>8800000</v>
      </c>
      <c r="R74" s="36">
        <f>'Core Indicators'!DO74</f>
        <v>4100000</v>
      </c>
      <c r="S74" s="36">
        <f>'Core Indicators'!DW74</f>
        <v>6800000</v>
      </c>
      <c r="T74" s="36">
        <f>'Core Indicators'!EE74</f>
        <v>1800000</v>
      </c>
      <c r="U74" s="36">
        <f>'Core Indicators'!EM74</f>
        <v>200000</v>
      </c>
      <c r="V74" s="36">
        <f>'Core Indicators'!FC74</f>
        <v>6</v>
      </c>
      <c r="W74" s="36" t="str">
        <f>'Core Indicators'!FK74</f>
        <v>x</v>
      </c>
      <c r="X74" s="36" t="str">
        <f>'Core Indicators'!FS74</f>
        <v>x</v>
      </c>
      <c r="Y74" s="36">
        <f>'Core Indicators'!GA74</f>
        <v>1</v>
      </c>
      <c r="Z74" s="36">
        <f>'Core Indicators'!GI74</f>
        <v>3</v>
      </c>
      <c r="AA74" s="36">
        <f>'Core Indicators'!GQ74</f>
        <v>3</v>
      </c>
      <c r="AB74" s="36">
        <f>'Core Indicators'!GY74</f>
        <v>1</v>
      </c>
      <c r="AC74" s="36">
        <f>'Core Indicators'!HG74</f>
        <v>2</v>
      </c>
      <c r="AD74" s="36">
        <f>'Core Indicators'!HO74</f>
        <v>2</v>
      </c>
      <c r="AE74" s="36">
        <f>'Core Indicators'!HW74</f>
        <v>3</v>
      </c>
      <c r="AF74" s="36">
        <f>'Core Indicators'!IE74</f>
        <v>1</v>
      </c>
      <c r="AG74" s="36">
        <f>'Core Indicators'!IM74</f>
        <v>3</v>
      </c>
    </row>
    <row r="75" spans="1:33" ht="20.100000000000001" customHeight="1" x14ac:dyDescent="0.25">
      <c r="A75" s="200" t="str">
        <f>'Core Indicators'!A:A</f>
        <v>Multiple crises in Myanmar</v>
      </c>
      <c r="B75" s="200" t="str">
        <f>'Core Indicators'!B:B</f>
        <v>Socio-political,Conflict,Violence</v>
      </c>
      <c r="C75" s="200" t="str">
        <f>'Core Indicators'!C75</f>
        <v>MMR001</v>
      </c>
      <c r="D75" s="200" t="str">
        <f>'Core Indicators'!D75</f>
        <v>Myanmar</v>
      </c>
      <c r="E75" s="200" t="str">
        <f>'Core Indicators'!E75</f>
        <v>MMR</v>
      </c>
      <c r="F75" s="35">
        <f>'Core Indicators'!O75</f>
        <v>676578</v>
      </c>
      <c r="G75" s="35">
        <f>'Core Indicators'!W75</f>
        <v>55744000</v>
      </c>
      <c r="H75" s="35">
        <f>'Core Indicators'!AE75</f>
        <v>54644000</v>
      </c>
      <c r="I75" s="35">
        <f>'Core Indicators'!AM75</f>
        <v>2785000</v>
      </c>
      <c r="J75" s="35" t="str">
        <f>'Core Indicators'!AU75</f>
        <v>x</v>
      </c>
      <c r="K75" s="35" t="str">
        <f>'Core Indicators'!BC75</f>
        <v>x</v>
      </c>
      <c r="L75" s="35">
        <f>'Core Indicators'!BK75</f>
        <v>7857</v>
      </c>
      <c r="M75" s="35" t="str">
        <f>'Core Indicators'!BS75</f>
        <v>x</v>
      </c>
      <c r="N75" s="35" t="str">
        <f>'Core Indicators'!CA75</f>
        <v>x</v>
      </c>
      <c r="O75" s="35" t="e">
        <f>'Core Indicators'!CI75</f>
        <v>#N/A</v>
      </c>
      <c r="P75" s="35" t="str">
        <f>'Core Indicators'!CQ75</f>
        <v>x</v>
      </c>
      <c r="Q75" s="35">
        <f>'Core Indicators'!DG75</f>
        <v>1100000</v>
      </c>
      <c r="R75" s="35">
        <f>'Core Indicators'!DO75</f>
        <v>37338000</v>
      </c>
      <c r="S75" s="35">
        <f>'Core Indicators'!DW75</f>
        <v>12849000</v>
      </c>
      <c r="T75" s="35">
        <f>'Core Indicators'!EE75</f>
        <v>4457000</v>
      </c>
      <c r="U75" s="35">
        <f>'Core Indicators'!EM75</f>
        <v>0</v>
      </c>
      <c r="V75" s="35">
        <f>'Core Indicators'!FC75</f>
        <v>4</v>
      </c>
      <c r="W75" s="35" t="str">
        <f>'Core Indicators'!FK75</f>
        <v>x</v>
      </c>
      <c r="X75" s="35" t="str">
        <f>'Core Indicators'!FS75</f>
        <v>x</v>
      </c>
      <c r="Y75" s="35">
        <f>'Core Indicators'!GA75</f>
        <v>2</v>
      </c>
      <c r="Z75" s="35">
        <f>'Core Indicators'!GI75</f>
        <v>3</v>
      </c>
      <c r="AA75" s="35">
        <f>'Core Indicators'!GQ75</f>
        <v>3</v>
      </c>
      <c r="AB75" s="35">
        <f>'Core Indicators'!GY75</f>
        <v>2</v>
      </c>
      <c r="AC75" s="35">
        <f>'Core Indicators'!HG75</f>
        <v>2</v>
      </c>
      <c r="AD75" s="35">
        <f>'Core Indicators'!HO75</f>
        <v>3</v>
      </c>
      <c r="AE75" s="35">
        <f>'Core Indicators'!HW75</f>
        <v>3</v>
      </c>
      <c r="AF75" s="35">
        <f>'Core Indicators'!IE75</f>
        <v>1</v>
      </c>
      <c r="AG75" s="35">
        <f>'Core Indicators'!IM75</f>
        <v>3</v>
      </c>
    </row>
    <row r="76" spans="1:33" ht="20.100000000000001" customHeight="1" x14ac:dyDescent="0.25">
      <c r="A76" s="199" t="str">
        <f>'Core Indicators'!A:A</f>
        <v>Rakhine Conflict</v>
      </c>
      <c r="B76" s="199" t="str">
        <f>'Core Indicators'!B:B</f>
        <v>Conflict</v>
      </c>
      <c r="C76" s="199" t="str">
        <f>'Core Indicators'!C76</f>
        <v>MMR002</v>
      </c>
      <c r="D76" s="199" t="str">
        <f>'Core Indicators'!D76</f>
        <v>Myanmar</v>
      </c>
      <c r="E76" s="199" t="str">
        <f>'Core Indicators'!E76</f>
        <v>MMR</v>
      </c>
      <c r="F76" s="36">
        <f>'Core Indicators'!O76</f>
        <v>36778</v>
      </c>
      <c r="G76" s="36">
        <f>'Core Indicators'!W76</f>
        <v>3472000</v>
      </c>
      <c r="H76" s="36">
        <f>'Core Indicators'!AE76</f>
        <v>3472000</v>
      </c>
      <c r="I76" s="36">
        <f>'Core Indicators'!AM76</f>
        <v>1304000</v>
      </c>
      <c r="J76" s="36" t="str">
        <f>'Core Indicators'!AU76</f>
        <v>x</v>
      </c>
      <c r="K76" s="36" t="str">
        <f>'Core Indicators'!BC76</f>
        <v>x</v>
      </c>
      <c r="L76" s="36">
        <f>'Core Indicators'!BK76</f>
        <v>337</v>
      </c>
      <c r="M76" s="36" t="str">
        <f>'Core Indicators'!BS76</f>
        <v>x</v>
      </c>
      <c r="N76" s="36" t="str">
        <f>'Core Indicators'!CA76</f>
        <v>x</v>
      </c>
      <c r="O76" s="36" t="e">
        <f>'Core Indicators'!CI76</f>
        <v>#N/A</v>
      </c>
      <c r="P76" s="36" t="str">
        <f>'Core Indicators'!CQ76</f>
        <v>x</v>
      </c>
      <c r="Q76" s="36">
        <f>'Core Indicators'!DG76</f>
        <v>0</v>
      </c>
      <c r="R76" s="36">
        <f>'Core Indicators'!DO76</f>
        <v>1800000</v>
      </c>
      <c r="S76" s="36">
        <f>'Core Indicators'!DW76</f>
        <v>434000</v>
      </c>
      <c r="T76" s="36">
        <f>'Core Indicators'!EE76</f>
        <v>1238000</v>
      </c>
      <c r="U76" s="36">
        <f>'Core Indicators'!EM76</f>
        <v>0</v>
      </c>
      <c r="V76" s="36">
        <f>'Core Indicators'!FC76</f>
        <v>4</v>
      </c>
      <c r="W76" s="36" t="str">
        <f>'Core Indicators'!FK76</f>
        <v>x</v>
      </c>
      <c r="X76" s="36" t="str">
        <f>'Core Indicators'!FS76</f>
        <v>x</v>
      </c>
      <c r="Y76" s="36">
        <f>'Core Indicators'!GA76</f>
        <v>2</v>
      </c>
      <c r="Z76" s="36">
        <f>'Core Indicators'!GI76</f>
        <v>3</v>
      </c>
      <c r="AA76" s="36">
        <f>'Core Indicators'!GQ76</f>
        <v>2</v>
      </c>
      <c r="AB76" s="36">
        <f>'Core Indicators'!GY76</f>
        <v>0</v>
      </c>
      <c r="AC76" s="36">
        <f>'Core Indicators'!HG76</f>
        <v>2</v>
      </c>
      <c r="AD76" s="36">
        <f>'Core Indicators'!HO76</f>
        <v>2</v>
      </c>
      <c r="AE76" s="36">
        <f>'Core Indicators'!HW76</f>
        <v>3</v>
      </c>
      <c r="AF76" s="36">
        <f>'Core Indicators'!IE76</f>
        <v>1</v>
      </c>
      <c r="AG76" s="36">
        <f>'Core Indicators'!IM76</f>
        <v>3</v>
      </c>
    </row>
    <row r="77" spans="1:33" ht="20.100000000000001" customHeight="1" x14ac:dyDescent="0.25">
      <c r="A77" s="200" t="str">
        <f>'Core Indicators'!A:A</f>
        <v>Kachin and Shan Conflict</v>
      </c>
      <c r="B77" s="200" t="str">
        <f>'Core Indicators'!B:B</f>
        <v>Conflict</v>
      </c>
      <c r="C77" s="200" t="str">
        <f>'Core Indicators'!C77</f>
        <v>MMR003</v>
      </c>
      <c r="D77" s="200" t="str">
        <f>'Core Indicators'!D77</f>
        <v>Myanmar</v>
      </c>
      <c r="E77" s="200" t="str">
        <f>'Core Indicators'!E77</f>
        <v>MMR</v>
      </c>
      <c r="F77" s="35">
        <f>'Core Indicators'!O77</f>
        <v>149600</v>
      </c>
      <c r="G77" s="35">
        <f>'Core Indicators'!W77</f>
        <v>4873000</v>
      </c>
      <c r="H77" s="35">
        <f>'Core Indicators'!AE77</f>
        <v>4873000</v>
      </c>
      <c r="I77" s="35">
        <f>'Core Indicators'!AM77</f>
        <v>98000</v>
      </c>
      <c r="J77" s="35" t="str">
        <f>'Core Indicators'!AU77</f>
        <v>x</v>
      </c>
      <c r="K77" s="35" t="str">
        <f>'Core Indicators'!BC77</f>
        <v>x</v>
      </c>
      <c r="L77" s="35">
        <f>'Core Indicators'!BK77</f>
        <v>562</v>
      </c>
      <c r="M77" s="35" t="str">
        <f>'Core Indicators'!BS77</f>
        <v>x</v>
      </c>
      <c r="N77" s="35" t="str">
        <f>'Core Indicators'!CA77</f>
        <v>x</v>
      </c>
      <c r="O77" s="35" t="e">
        <f>'Core Indicators'!CI77</f>
        <v>#N/A</v>
      </c>
      <c r="P77" s="35" t="str">
        <f>'Core Indicators'!CQ77</f>
        <v>x</v>
      </c>
      <c r="Q77" s="35">
        <f>'Core Indicators'!DG77</f>
        <v>0</v>
      </c>
      <c r="R77" s="35">
        <f>'Core Indicators'!DO77</f>
        <v>3400000</v>
      </c>
      <c r="S77" s="35">
        <f>'Core Indicators'!DW77</f>
        <v>1165000</v>
      </c>
      <c r="T77" s="35">
        <f>'Core Indicators'!EE77</f>
        <v>308000</v>
      </c>
      <c r="U77" s="35">
        <f>'Core Indicators'!EM77</f>
        <v>0</v>
      </c>
      <c r="V77" s="35">
        <f>'Core Indicators'!FC77</f>
        <v>3</v>
      </c>
      <c r="W77" s="35" t="str">
        <f>'Core Indicators'!FK77</f>
        <v>x</v>
      </c>
      <c r="X77" s="35" t="str">
        <f>'Core Indicators'!FS77</f>
        <v>x</v>
      </c>
      <c r="Y77" s="35">
        <f>'Core Indicators'!GA77</f>
        <v>2</v>
      </c>
      <c r="Z77" s="35">
        <f>'Core Indicators'!GI77</f>
        <v>3</v>
      </c>
      <c r="AA77" s="35">
        <f>'Core Indicators'!GQ77</f>
        <v>2</v>
      </c>
      <c r="AB77" s="35">
        <f>'Core Indicators'!GY77</f>
        <v>0</v>
      </c>
      <c r="AC77" s="35">
        <f>'Core Indicators'!HG77</f>
        <v>2</v>
      </c>
      <c r="AD77" s="35">
        <f>'Core Indicators'!HO77</f>
        <v>2</v>
      </c>
      <c r="AE77" s="35">
        <f>'Core Indicators'!HW77</f>
        <v>3</v>
      </c>
      <c r="AF77" s="35">
        <f>'Core Indicators'!IE77</f>
        <v>1</v>
      </c>
      <c r="AG77" s="35">
        <f>'Core Indicators'!IM77</f>
        <v>3</v>
      </c>
    </row>
    <row r="78" spans="1:33" ht="20.100000000000001" customHeight="1" x14ac:dyDescent="0.25">
      <c r="A78" s="199" t="str">
        <f>'Core Indicators'!A:A</f>
        <v>Post-coup conflict in Myanmar</v>
      </c>
      <c r="B78" s="199" t="str">
        <f>'Core Indicators'!B:B</f>
        <v>Violence,Socio-political,Conflict</v>
      </c>
      <c r="C78" s="199" t="str">
        <f>'Core Indicators'!C78</f>
        <v>MMR004</v>
      </c>
      <c r="D78" s="199" t="str">
        <f>'Core Indicators'!D78</f>
        <v>Myanmar</v>
      </c>
      <c r="E78" s="199" t="str">
        <f>'Core Indicators'!E78</f>
        <v>MMR</v>
      </c>
      <c r="F78" s="36">
        <f>'Core Indicators'!O78</f>
        <v>490200</v>
      </c>
      <c r="G78" s="36">
        <f>'Core Indicators'!W78</f>
        <v>47399000</v>
      </c>
      <c r="H78" s="36">
        <f>'Core Indicators'!AE78</f>
        <v>46299000</v>
      </c>
      <c r="I78" s="36">
        <f>'Core Indicators'!AM78</f>
        <v>1383000</v>
      </c>
      <c r="J78" s="36" t="str">
        <f>'Core Indicators'!AU78</f>
        <v>x</v>
      </c>
      <c r="K78" s="36" t="str">
        <f>'Core Indicators'!BC78</f>
        <v>x</v>
      </c>
      <c r="L78" s="36">
        <f>'Core Indicators'!BK78</f>
        <v>6958</v>
      </c>
      <c r="M78" s="36" t="str">
        <f>'Core Indicators'!BS78</f>
        <v>x</v>
      </c>
      <c r="N78" s="36" t="str">
        <f>'Core Indicators'!CA78</f>
        <v>x</v>
      </c>
      <c r="O78" s="36" t="e">
        <f>'Core Indicators'!CI78</f>
        <v>#N/A</v>
      </c>
      <c r="P78" s="36" t="str">
        <f>'Core Indicators'!CQ78</f>
        <v>x</v>
      </c>
      <c r="Q78" s="36">
        <f>'Core Indicators'!DG78</f>
        <v>1100000</v>
      </c>
      <c r="R78" s="36">
        <f>'Core Indicators'!DO78</f>
        <v>32138000</v>
      </c>
      <c r="S78" s="36">
        <f>'Core Indicators'!DW78</f>
        <v>11250000</v>
      </c>
      <c r="T78" s="36">
        <f>'Core Indicators'!EE78</f>
        <v>2911000</v>
      </c>
      <c r="U78" s="36">
        <f>'Core Indicators'!EM78</f>
        <v>0</v>
      </c>
      <c r="V78" s="36">
        <f>'Core Indicators'!FC78</f>
        <v>3</v>
      </c>
      <c r="W78" s="36" t="str">
        <f>'Core Indicators'!FK78</f>
        <v>x</v>
      </c>
      <c r="X78" s="36" t="str">
        <f>'Core Indicators'!FS78</f>
        <v>x</v>
      </c>
      <c r="Y78" s="36">
        <f>'Core Indicators'!GA78</f>
        <v>2</v>
      </c>
      <c r="Z78" s="36">
        <f>'Core Indicators'!GI78</f>
        <v>3</v>
      </c>
      <c r="AA78" s="36">
        <f>'Core Indicators'!GQ78</f>
        <v>3</v>
      </c>
      <c r="AB78" s="36">
        <f>'Core Indicators'!GY78</f>
        <v>2</v>
      </c>
      <c r="AC78" s="36">
        <f>'Core Indicators'!HG78</f>
        <v>2</v>
      </c>
      <c r="AD78" s="36">
        <f>'Core Indicators'!HO78</f>
        <v>3</v>
      </c>
      <c r="AE78" s="36">
        <f>'Core Indicators'!HW78</f>
        <v>3</v>
      </c>
      <c r="AF78" s="36">
        <f>'Core Indicators'!IE78</f>
        <v>1</v>
      </c>
      <c r="AG78" s="36">
        <f>'Core Indicators'!IM78</f>
        <v>3</v>
      </c>
    </row>
    <row r="79" spans="1:33" ht="20.100000000000001" customHeight="1" x14ac:dyDescent="0.25">
      <c r="A79" s="200" t="str">
        <f>'Core Indicators'!A:A</f>
        <v>Multiple Crises in Mozambique</v>
      </c>
      <c r="B79" s="200" t="str">
        <f>'Core Indicators'!B:B</f>
        <v>Conflict,Displacement,Cyclone</v>
      </c>
      <c r="C79" s="200" t="str">
        <f>'Core Indicators'!C79</f>
        <v>MOZ001</v>
      </c>
      <c r="D79" s="200" t="str">
        <f>'Core Indicators'!D79</f>
        <v>Mozambique</v>
      </c>
      <c r="E79" s="200" t="str">
        <f>'Core Indicators'!E79</f>
        <v>MOZ</v>
      </c>
      <c r="F79" s="35">
        <f>'Core Indicators'!O79</f>
        <v>303655</v>
      </c>
      <c r="G79" s="35">
        <f>'Core Indicators'!W79</f>
        <v>13351000</v>
      </c>
      <c r="H79" s="35">
        <f>'Core Indicators'!AE79</f>
        <v>10346000</v>
      </c>
      <c r="I79" s="35">
        <f>'Core Indicators'!AM79</f>
        <v>1046000</v>
      </c>
      <c r="J79" s="35">
        <f>'Core Indicators'!AU79</f>
        <v>2</v>
      </c>
      <c r="K79" s="35" t="str">
        <f>'Core Indicators'!BC79</f>
        <v>x</v>
      </c>
      <c r="L79" s="35">
        <f>'Core Indicators'!BK79</f>
        <v>500</v>
      </c>
      <c r="M79" s="35">
        <f>'Core Indicators'!BS79</f>
        <v>7330</v>
      </c>
      <c r="N79" s="35" t="str">
        <f>'Core Indicators'!CA79</f>
        <v>x</v>
      </c>
      <c r="O79" s="35" t="e">
        <f>'Core Indicators'!CI79</f>
        <v>#N/A</v>
      </c>
      <c r="P79" s="35" t="str">
        <f>'Core Indicators'!CQ79</f>
        <v>x</v>
      </c>
      <c r="Q79" s="35">
        <f>'Core Indicators'!DG79</f>
        <v>3006000</v>
      </c>
      <c r="R79" s="35">
        <f>'Core Indicators'!DO79</f>
        <v>8729000</v>
      </c>
      <c r="S79" s="35">
        <f>'Core Indicators'!DW79</f>
        <v>1617000</v>
      </c>
      <c r="T79" s="35">
        <f>'Core Indicators'!EE79</f>
        <v>0</v>
      </c>
      <c r="U79" s="35">
        <f>'Core Indicators'!EM79</f>
        <v>0</v>
      </c>
      <c r="V79" s="35">
        <f>'Core Indicators'!FC79</f>
        <v>3</v>
      </c>
      <c r="W79" s="35" t="str">
        <f>'Core Indicators'!FK79</f>
        <v>x</v>
      </c>
      <c r="X79" s="35" t="str">
        <f>'Core Indicators'!FS79</f>
        <v>x</v>
      </c>
      <c r="Y79" s="35">
        <f>'Core Indicators'!GA79</f>
        <v>1</v>
      </c>
      <c r="Z79" s="35">
        <f>'Core Indicators'!GI79</f>
        <v>1</v>
      </c>
      <c r="AA79" s="35">
        <f>'Core Indicators'!GQ79</f>
        <v>1</v>
      </c>
      <c r="AB79" s="35">
        <f>'Core Indicators'!GY79</f>
        <v>0</v>
      </c>
      <c r="AC79" s="35">
        <f>'Core Indicators'!HG79</f>
        <v>0</v>
      </c>
      <c r="AD79" s="35">
        <f>'Core Indicators'!HO79</f>
        <v>2</v>
      </c>
      <c r="AE79" s="35">
        <f>'Core Indicators'!HW79</f>
        <v>3</v>
      </c>
      <c r="AF79" s="35">
        <f>'Core Indicators'!IE79</f>
        <v>1</v>
      </c>
      <c r="AG79" s="35">
        <f>'Core Indicators'!IM79</f>
        <v>3</v>
      </c>
    </row>
    <row r="80" spans="1:33" ht="20.100000000000001" customHeight="1" x14ac:dyDescent="0.25">
      <c r="A80" s="199" t="str">
        <f>'Core Indicators'!A:A</f>
        <v>Cabo Delgado Islamist Insurgency</v>
      </c>
      <c r="B80" s="199" t="str">
        <f>'Core Indicators'!B:B</f>
        <v>Conflict,Displacement</v>
      </c>
      <c r="C80" s="199" t="str">
        <f>'Core Indicators'!C80</f>
        <v>MOZ004</v>
      </c>
      <c r="D80" s="199" t="str">
        <f>'Core Indicators'!D80</f>
        <v>Mozambique</v>
      </c>
      <c r="E80" s="199" t="str">
        <f>'Core Indicators'!E80</f>
        <v>MOZ</v>
      </c>
      <c r="F80" s="36">
        <f>'Core Indicators'!O80</f>
        <v>280615</v>
      </c>
      <c r="G80" s="36">
        <f>'Core Indicators'!W80</f>
        <v>10302000</v>
      </c>
      <c r="H80" s="36">
        <f>'Core Indicators'!AE80</f>
        <v>10302000</v>
      </c>
      <c r="I80" s="36">
        <f>'Core Indicators'!AM80</f>
        <v>1029000</v>
      </c>
      <c r="J80" s="36">
        <f>'Core Indicators'!AU80</f>
        <v>0</v>
      </c>
      <c r="K80" s="36" t="str">
        <f>'Core Indicators'!BC80</f>
        <v>x</v>
      </c>
      <c r="L80" s="36">
        <f>'Core Indicators'!BK80</f>
        <v>490</v>
      </c>
      <c r="M80" s="36" t="str">
        <f>'Core Indicators'!BS80</f>
        <v>x</v>
      </c>
      <c r="N80" s="36" t="str">
        <f>'Core Indicators'!CA80</f>
        <v>x</v>
      </c>
      <c r="O80" s="36" t="e">
        <f>'Core Indicators'!CI80</f>
        <v>#N/A</v>
      </c>
      <c r="P80" s="36" t="str">
        <f>'Core Indicators'!CQ80</f>
        <v>x</v>
      </c>
      <c r="Q80" s="36">
        <f>'Core Indicators'!DG80</f>
        <v>0</v>
      </c>
      <c r="R80" s="36">
        <f>'Core Indicators'!DO80</f>
        <v>8702000</v>
      </c>
      <c r="S80" s="36">
        <f>'Core Indicators'!DW80</f>
        <v>1600000</v>
      </c>
      <c r="T80" s="36">
        <f>'Core Indicators'!EE80</f>
        <v>0</v>
      </c>
      <c r="U80" s="36">
        <f>'Core Indicators'!EM80</f>
        <v>0</v>
      </c>
      <c r="V80" s="36">
        <f>'Core Indicators'!FC80</f>
        <v>3</v>
      </c>
      <c r="W80" s="36" t="str">
        <f>'Core Indicators'!FK80</f>
        <v>x</v>
      </c>
      <c r="X80" s="36" t="str">
        <f>'Core Indicators'!FS80</f>
        <v>x</v>
      </c>
      <c r="Y80" s="36">
        <f>'Core Indicators'!GA80</f>
        <v>1</v>
      </c>
      <c r="Z80" s="36">
        <f>'Core Indicators'!GI80</f>
        <v>1</v>
      </c>
      <c r="AA80" s="36">
        <f>'Core Indicators'!GQ80</f>
        <v>0</v>
      </c>
      <c r="AB80" s="36">
        <f>'Core Indicators'!GY80</f>
        <v>0</v>
      </c>
      <c r="AC80" s="36">
        <f>'Core Indicators'!HG80</f>
        <v>2</v>
      </c>
      <c r="AD80" s="36">
        <f>'Core Indicators'!HO80</f>
        <v>1</v>
      </c>
      <c r="AE80" s="36">
        <f>'Core Indicators'!HW80</f>
        <v>1</v>
      </c>
      <c r="AF80" s="36">
        <f>'Core Indicators'!IE80</f>
        <v>1</v>
      </c>
      <c r="AG80" s="36">
        <f>'Core Indicators'!IM80</f>
        <v>2</v>
      </c>
    </row>
    <row r="81" spans="1:33" ht="20.100000000000001" customHeight="1" x14ac:dyDescent="0.25">
      <c r="A81" s="200" t="str">
        <f>'Core Indicators'!A:A</f>
        <v>Floods in Maputo province in Mozambique</v>
      </c>
      <c r="B81" s="200" t="str">
        <f>'Core Indicators'!B:B</f>
        <v>Floods</v>
      </c>
      <c r="C81" s="200" t="str">
        <f>'Core Indicators'!C81</f>
        <v>MOZ009</v>
      </c>
      <c r="D81" s="200" t="str">
        <f>'Core Indicators'!D81</f>
        <v>Mozambique</v>
      </c>
      <c r="E81" s="200" t="str">
        <f>'Core Indicators'!E81</f>
        <v>MOZ</v>
      </c>
      <c r="F81" s="35">
        <f>'Core Indicators'!O81</f>
        <v>23040</v>
      </c>
      <c r="G81" s="35">
        <f>'Core Indicators'!W81</f>
        <v>3049000</v>
      </c>
      <c r="H81" s="35">
        <f>'Core Indicators'!AE81</f>
        <v>43000</v>
      </c>
      <c r="I81" s="35">
        <f>'Core Indicators'!AM81</f>
        <v>17000</v>
      </c>
      <c r="J81" s="35">
        <f>'Core Indicators'!AU81</f>
        <v>2</v>
      </c>
      <c r="K81" s="35" t="str">
        <f>'Core Indicators'!BC81</f>
        <v>x</v>
      </c>
      <c r="L81" s="35">
        <f>'Core Indicators'!BK81</f>
        <v>10</v>
      </c>
      <c r="M81" s="35">
        <f>'Core Indicators'!BS81</f>
        <v>7330</v>
      </c>
      <c r="N81" s="35" t="str">
        <f>'Core Indicators'!CA81</f>
        <v>x</v>
      </c>
      <c r="O81" s="35" t="e">
        <f>'Core Indicators'!CI81</f>
        <v>#N/A</v>
      </c>
      <c r="P81" s="35" t="str">
        <f>'Core Indicators'!CQ81</f>
        <v>x</v>
      </c>
      <c r="Q81" s="35">
        <f>'Core Indicators'!DG81</f>
        <v>3006000</v>
      </c>
      <c r="R81" s="35">
        <f>'Core Indicators'!DO81</f>
        <v>26000</v>
      </c>
      <c r="S81" s="35">
        <f>'Core Indicators'!DW81</f>
        <v>17000</v>
      </c>
      <c r="T81" s="35">
        <f>'Core Indicators'!EE81</f>
        <v>0</v>
      </c>
      <c r="U81" s="35">
        <f>'Core Indicators'!EM81</f>
        <v>0</v>
      </c>
      <c r="V81" s="35">
        <f>'Core Indicators'!FC81</f>
        <v>1</v>
      </c>
      <c r="W81" s="35" t="str">
        <f>'Core Indicators'!FK81</f>
        <v>x</v>
      </c>
      <c r="X81" s="35" t="str">
        <f>'Core Indicators'!FS81</f>
        <v>x</v>
      </c>
      <c r="Y81" s="35">
        <f>'Core Indicators'!GA81</f>
        <v>1</v>
      </c>
      <c r="Z81" s="35">
        <f>'Core Indicators'!GI81</f>
        <v>0</v>
      </c>
      <c r="AA81" s="35">
        <f>'Core Indicators'!GQ81</f>
        <v>0</v>
      </c>
      <c r="AB81" s="35">
        <f>'Core Indicators'!GY81</f>
        <v>0</v>
      </c>
      <c r="AC81" s="35">
        <f>'Core Indicators'!HG81</f>
        <v>0</v>
      </c>
      <c r="AD81" s="35">
        <f>'Core Indicators'!HO81</f>
        <v>0</v>
      </c>
      <c r="AE81" s="35">
        <f>'Core Indicators'!HW81</f>
        <v>0</v>
      </c>
      <c r="AF81" s="35">
        <f>'Core Indicators'!IE81</f>
        <v>1</v>
      </c>
      <c r="AG81" s="35">
        <f>'Core Indicators'!IM81</f>
        <v>3</v>
      </c>
    </row>
    <row r="82" spans="1:33" ht="20.100000000000001" customHeight="1" x14ac:dyDescent="0.25">
      <c r="A82" s="199" t="str">
        <f>'Core Indicators'!A:A</f>
        <v>Refugees from Mali in Mauritania</v>
      </c>
      <c r="B82" s="199" t="str">
        <f>'Core Indicators'!B:B</f>
        <v>Displacement</v>
      </c>
      <c r="C82" s="199" t="str">
        <f>'Core Indicators'!C82</f>
        <v>MRT002</v>
      </c>
      <c r="D82" s="199" t="str">
        <f>'Core Indicators'!D82</f>
        <v>Mauritania</v>
      </c>
      <c r="E82" s="199" t="str">
        <f>'Core Indicators'!E82</f>
        <v>MRT</v>
      </c>
      <c r="F82" s="36">
        <f>'Core Indicators'!O82</f>
        <v>206000</v>
      </c>
      <c r="G82" s="36">
        <f>'Core Indicators'!W82</f>
        <v>1513000</v>
      </c>
      <c r="H82" s="36">
        <f>'Core Indicators'!AE82</f>
        <v>1513000</v>
      </c>
      <c r="I82" s="36">
        <f>'Core Indicators'!AM82</f>
        <v>98000</v>
      </c>
      <c r="J82" s="36">
        <f>'Core Indicators'!AU82</f>
        <v>0</v>
      </c>
      <c r="K82" s="36" t="str">
        <f>'Core Indicators'!BC82</f>
        <v>x</v>
      </c>
      <c r="L82" s="36">
        <f>'Core Indicators'!BK82</f>
        <v>0</v>
      </c>
      <c r="M82" s="36">
        <f>'Core Indicators'!BS82</f>
        <v>0</v>
      </c>
      <c r="N82" s="36">
        <f>'Core Indicators'!CA82</f>
        <v>0</v>
      </c>
      <c r="O82" s="36" t="e">
        <f>'Core Indicators'!CI82</f>
        <v>#N/A</v>
      </c>
      <c r="P82" s="36" t="str">
        <f>'Core Indicators'!CQ82</f>
        <v>x</v>
      </c>
      <c r="Q82" s="36">
        <f>'Core Indicators'!DG82</f>
        <v>0</v>
      </c>
      <c r="R82" s="36">
        <f>'Core Indicators'!DO82</f>
        <v>1415000</v>
      </c>
      <c r="S82" s="36">
        <f>'Core Indicators'!DW82</f>
        <v>98000</v>
      </c>
      <c r="T82" s="36">
        <f>'Core Indicators'!EE82</f>
        <v>0</v>
      </c>
      <c r="U82" s="36">
        <f>'Core Indicators'!EM82</f>
        <v>0</v>
      </c>
      <c r="V82" s="36">
        <f>'Core Indicators'!FC82</f>
        <v>2</v>
      </c>
      <c r="W82" s="36" t="str">
        <f>'Core Indicators'!FK82</f>
        <v>x</v>
      </c>
      <c r="X82" s="36" t="str">
        <f>'Core Indicators'!FS82</f>
        <v>x</v>
      </c>
      <c r="Y82" s="36">
        <f>'Core Indicators'!GA82</f>
        <v>0</v>
      </c>
      <c r="Z82" s="36">
        <f>'Core Indicators'!GI82</f>
        <v>0</v>
      </c>
      <c r="AA82" s="36">
        <f>'Core Indicators'!GQ82</f>
        <v>0</v>
      </c>
      <c r="AB82" s="36">
        <f>'Core Indicators'!GY82</f>
        <v>0</v>
      </c>
      <c r="AC82" s="36">
        <f>'Core Indicators'!HG82</f>
        <v>0</v>
      </c>
      <c r="AD82" s="36">
        <f>'Core Indicators'!HO82</f>
        <v>0</v>
      </c>
      <c r="AE82" s="36">
        <f>'Core Indicators'!HW82</f>
        <v>0</v>
      </c>
      <c r="AF82" s="36">
        <f>'Core Indicators'!IE82</f>
        <v>2</v>
      </c>
      <c r="AG82" s="36">
        <f>'Core Indicators'!IM82</f>
        <v>2</v>
      </c>
    </row>
    <row r="83" spans="1:33" ht="20.100000000000001" customHeight="1" x14ac:dyDescent="0.25">
      <c r="A83" s="200" t="str">
        <f>'Core Indicators'!A:A</f>
        <v>Food Security in Mauritania</v>
      </c>
      <c r="B83" s="200" t="str">
        <f>'Core Indicators'!B:B</f>
        <v>Drought,Floods</v>
      </c>
      <c r="C83" s="200" t="str">
        <f>'Core Indicators'!C83</f>
        <v>MRT003</v>
      </c>
      <c r="D83" s="200" t="str">
        <f>'Core Indicators'!D83</f>
        <v>Mauritania</v>
      </c>
      <c r="E83" s="200" t="str">
        <f>'Core Indicators'!E83</f>
        <v>MRT</v>
      </c>
      <c r="F83" s="35">
        <f>'Core Indicators'!O83</f>
        <v>1030700</v>
      </c>
      <c r="G83" s="35">
        <f>'Core Indicators'!W83</f>
        <v>4371000</v>
      </c>
      <c r="H83" s="35">
        <f>'Core Indicators'!AE83</f>
        <v>1793000</v>
      </c>
      <c r="I83" s="35" t="str">
        <f>'Core Indicators'!AM83</f>
        <v>x</v>
      </c>
      <c r="J83" s="35" t="str">
        <f>'Core Indicators'!AU83</f>
        <v>x</v>
      </c>
      <c r="K83" s="35">
        <f>'Core Indicators'!BC83</f>
        <v>136000</v>
      </c>
      <c r="L83" s="35">
        <f>'Core Indicators'!BK83</f>
        <v>0</v>
      </c>
      <c r="M83" s="35" t="str">
        <f>'Core Indicators'!BS83</f>
        <v>x</v>
      </c>
      <c r="N83" s="35" t="str">
        <f>'Core Indicators'!CA83</f>
        <v>x</v>
      </c>
      <c r="O83" s="35" t="e">
        <f>'Core Indicators'!CI83</f>
        <v>#N/A</v>
      </c>
      <c r="P83" s="35" t="str">
        <f>'Core Indicators'!CQ83</f>
        <v>x</v>
      </c>
      <c r="Q83" s="35">
        <f>'Core Indicators'!DG83</f>
        <v>2578000</v>
      </c>
      <c r="R83" s="35">
        <f>'Core Indicators'!DO83</f>
        <v>1099000</v>
      </c>
      <c r="S83" s="35">
        <f>'Core Indicators'!DW83</f>
        <v>588000</v>
      </c>
      <c r="T83" s="35">
        <f>'Core Indicators'!EE83</f>
        <v>106000</v>
      </c>
      <c r="U83" s="35">
        <f>'Core Indicators'!EM83</f>
        <v>0</v>
      </c>
      <c r="V83" s="35">
        <f>'Core Indicators'!FC83</f>
        <v>3</v>
      </c>
      <c r="W83" s="35" t="str">
        <f>'Core Indicators'!FK83</f>
        <v>x</v>
      </c>
      <c r="X83" s="35" t="str">
        <f>'Core Indicators'!FS83</f>
        <v>x</v>
      </c>
      <c r="Y83" s="35">
        <f>'Core Indicators'!GA83</f>
        <v>0</v>
      </c>
      <c r="Z83" s="35">
        <f>'Core Indicators'!GI83</f>
        <v>0</v>
      </c>
      <c r="AA83" s="35">
        <f>'Core Indicators'!GQ83</f>
        <v>0</v>
      </c>
      <c r="AB83" s="35">
        <f>'Core Indicators'!GY83</f>
        <v>0</v>
      </c>
      <c r="AC83" s="35">
        <f>'Core Indicators'!HG83</f>
        <v>0</v>
      </c>
      <c r="AD83" s="35">
        <f>'Core Indicators'!HO83</f>
        <v>0</v>
      </c>
      <c r="AE83" s="35">
        <f>'Core Indicators'!HW83</f>
        <v>0</v>
      </c>
      <c r="AF83" s="35">
        <f>'Core Indicators'!IE83</f>
        <v>2</v>
      </c>
      <c r="AG83" s="35">
        <f>'Core Indicators'!IM83</f>
        <v>2</v>
      </c>
    </row>
    <row r="84" spans="1:33" ht="20.100000000000001" customHeight="1" x14ac:dyDescent="0.25">
      <c r="A84" s="199" t="str">
        <f>'Core Indicators'!A:A</f>
        <v>Complex crisis in Malawi</v>
      </c>
      <c r="B84" s="199" t="str">
        <f>'Core Indicators'!B:B</f>
        <v>Drought,Socio-political,Cyclone</v>
      </c>
      <c r="C84" s="199" t="str">
        <f>'Core Indicators'!C84</f>
        <v>MWI002</v>
      </c>
      <c r="D84" s="199" t="str">
        <f>'Core Indicators'!D84</f>
        <v>Malawi</v>
      </c>
      <c r="E84" s="199" t="str">
        <f>'Core Indicators'!E84</f>
        <v>MWI</v>
      </c>
      <c r="F84" s="36">
        <f>'Core Indicators'!O84</f>
        <v>94280</v>
      </c>
      <c r="G84" s="36">
        <f>'Core Indicators'!W84</f>
        <v>19890000</v>
      </c>
      <c r="H84" s="36">
        <f>'Core Indicators'!AE84</f>
        <v>10502000</v>
      </c>
      <c r="I84" s="36">
        <f>'Core Indicators'!AM84</f>
        <v>103000</v>
      </c>
      <c r="J84" s="36">
        <f>'Core Indicators'!AU84</f>
        <v>206</v>
      </c>
      <c r="K84" s="36">
        <f>'Core Indicators'!BC84</f>
        <v>42422</v>
      </c>
      <c r="L84" s="36">
        <f>'Core Indicators'!BK84</f>
        <v>1427</v>
      </c>
      <c r="M84" s="36" t="str">
        <f>'Core Indicators'!BS84</f>
        <v>x</v>
      </c>
      <c r="N84" s="36">
        <f>'Core Indicators'!CA84</f>
        <v>228</v>
      </c>
      <c r="O84" s="36" t="e">
        <f>'Core Indicators'!CI84</f>
        <v>#N/A</v>
      </c>
      <c r="P84" s="36">
        <f>'Core Indicators'!CQ84</f>
        <v>228</v>
      </c>
      <c r="Q84" s="36">
        <f>'Core Indicators'!DG84</f>
        <v>9388000</v>
      </c>
      <c r="R84" s="36">
        <f>'Core Indicators'!DO84</f>
        <v>6680000</v>
      </c>
      <c r="S84" s="36">
        <f>'Core Indicators'!DW84</f>
        <v>3822000</v>
      </c>
      <c r="T84" s="36">
        <f>'Core Indicators'!EE84</f>
        <v>0</v>
      </c>
      <c r="U84" s="36">
        <f>'Core Indicators'!EM84</f>
        <v>0</v>
      </c>
      <c r="V84" s="36">
        <f>'Core Indicators'!FC84</f>
        <v>2</v>
      </c>
      <c r="W84" s="36" t="str">
        <f>'Core Indicators'!FK84</f>
        <v>x</v>
      </c>
      <c r="X84" s="36" t="str">
        <f>'Core Indicators'!FS84</f>
        <v>x</v>
      </c>
      <c r="Y84" s="36">
        <f>'Core Indicators'!GA84</f>
        <v>2</v>
      </c>
      <c r="Z84" s="36">
        <f>'Core Indicators'!GI84</f>
        <v>1</v>
      </c>
      <c r="AA84" s="36">
        <f>'Core Indicators'!GQ84</f>
        <v>0</v>
      </c>
      <c r="AB84" s="36">
        <f>'Core Indicators'!GY84</f>
        <v>0</v>
      </c>
      <c r="AC84" s="36">
        <f>'Core Indicators'!HG84</f>
        <v>0</v>
      </c>
      <c r="AD84" s="36">
        <f>'Core Indicators'!HO84</f>
        <v>0</v>
      </c>
      <c r="AE84" s="36">
        <f>'Core Indicators'!HW84</f>
        <v>1</v>
      </c>
      <c r="AF84" s="36">
        <f>'Core Indicators'!IE84</f>
        <v>0</v>
      </c>
      <c r="AG84" s="36">
        <f>'Core Indicators'!IM84</f>
        <v>2</v>
      </c>
    </row>
    <row r="85" spans="1:33" ht="20.100000000000001" customHeight="1" x14ac:dyDescent="0.25">
      <c r="A85" s="200" t="str">
        <f>'Core Indicators'!A:A</f>
        <v>International Refugees in Malaysia</v>
      </c>
      <c r="B85" s="200" t="str">
        <f>'Core Indicators'!B:B</f>
        <v>Displacement</v>
      </c>
      <c r="C85" s="200" t="str">
        <f>'Core Indicators'!C85</f>
        <v>MYS001</v>
      </c>
      <c r="D85" s="200" t="str">
        <f>'Core Indicators'!D85</f>
        <v>Malaysia</v>
      </c>
      <c r="E85" s="200" t="str">
        <f>'Core Indicators'!E85</f>
        <v>MYS</v>
      </c>
      <c r="F85" s="35">
        <f>'Core Indicators'!O85</f>
        <v>9206</v>
      </c>
      <c r="G85" s="35">
        <f>'Core Indicators'!W85</f>
        <v>10090000</v>
      </c>
      <c r="H85" s="35">
        <f>'Core Indicators'!AE85</f>
        <v>10090000</v>
      </c>
      <c r="I85" s="35">
        <f>'Core Indicators'!AM85</f>
        <v>184000</v>
      </c>
      <c r="J85" s="35" t="e">
        <f>'Core Indicators'!AU85</f>
        <v>#N/A</v>
      </c>
      <c r="K85" s="35" t="e">
        <f>'Core Indicators'!BC85</f>
        <v>#N/A</v>
      </c>
      <c r="L85" s="35">
        <f>'Core Indicators'!BK85</f>
        <v>0</v>
      </c>
      <c r="M85" s="35" t="e">
        <f>'Core Indicators'!BS85</f>
        <v>#N/A</v>
      </c>
      <c r="N85" s="35" t="e">
        <f>'Core Indicators'!CA85</f>
        <v>#N/A</v>
      </c>
      <c r="O85" s="35" t="e">
        <f>'Core Indicators'!CI85</f>
        <v>#N/A</v>
      </c>
      <c r="P85" s="35" t="e">
        <f>'Core Indicators'!CQ85</f>
        <v>#N/A</v>
      </c>
      <c r="Q85" s="35">
        <f>'Core Indicators'!DG85</f>
        <v>0</v>
      </c>
      <c r="R85" s="35">
        <f>'Core Indicators'!DO85</f>
        <v>9906000</v>
      </c>
      <c r="S85" s="35">
        <f>'Core Indicators'!DW85</f>
        <v>184000</v>
      </c>
      <c r="T85" s="35">
        <f>'Core Indicators'!EE85</f>
        <v>0</v>
      </c>
      <c r="U85" s="35">
        <f>'Core Indicators'!EM85</f>
        <v>0</v>
      </c>
      <c r="V85" s="35">
        <f>'Core Indicators'!FC85</f>
        <v>3</v>
      </c>
      <c r="W85" s="35" t="e">
        <f>'Core Indicators'!FK85</f>
        <v>#N/A</v>
      </c>
      <c r="X85" s="35" t="e">
        <f>'Core Indicators'!FS85</f>
        <v>#N/A</v>
      </c>
      <c r="Y85" s="35">
        <f>'Core Indicators'!GA85</f>
        <v>1</v>
      </c>
      <c r="Z85" s="35">
        <f>'Core Indicators'!GI85</f>
        <v>1</v>
      </c>
      <c r="AA85" s="35">
        <f>'Core Indicators'!GQ85</f>
        <v>0</v>
      </c>
      <c r="AB85" s="35">
        <f>'Core Indicators'!GY85</f>
        <v>0</v>
      </c>
      <c r="AC85" s="35">
        <f>'Core Indicators'!HG85</f>
        <v>2</v>
      </c>
      <c r="AD85" s="35">
        <f>'Core Indicators'!HO85</f>
        <v>2</v>
      </c>
      <c r="AE85" s="35">
        <f>'Core Indicators'!HW85</f>
        <v>0</v>
      </c>
      <c r="AF85" s="35">
        <f>'Core Indicators'!IE85</f>
        <v>0</v>
      </c>
      <c r="AG85" s="35">
        <f>'Core Indicators'!IM85</f>
        <v>0</v>
      </c>
    </row>
    <row r="86" spans="1:33" ht="20.100000000000001" customHeight="1" x14ac:dyDescent="0.25">
      <c r="A86" s="199" t="str">
        <f>'Core Indicators'!A:A</f>
        <v>Food Security Crisis in Namibia</v>
      </c>
      <c r="B86" s="199" t="str">
        <f>'Core Indicators'!B:B</f>
        <v>Drought</v>
      </c>
      <c r="C86" s="199" t="str">
        <f>'Core Indicators'!C86</f>
        <v>NAM002</v>
      </c>
      <c r="D86" s="199" t="str">
        <f>'Core Indicators'!D86</f>
        <v>Namibia</v>
      </c>
      <c r="E86" s="199" t="str">
        <f>'Core Indicators'!E86</f>
        <v>NAM</v>
      </c>
      <c r="F86" s="36">
        <f>'Core Indicators'!O86</f>
        <v>823290</v>
      </c>
      <c r="G86" s="36">
        <f>'Core Indicators'!W86</f>
        <v>2551000</v>
      </c>
      <c r="H86" s="36">
        <f>'Core Indicators'!AE86</f>
        <v>1587000</v>
      </c>
      <c r="I86" s="36">
        <f>'Core Indicators'!AM86</f>
        <v>0</v>
      </c>
      <c r="J86" s="36">
        <f>'Core Indicators'!AU86</f>
        <v>0</v>
      </c>
      <c r="K86" s="36">
        <f>'Core Indicators'!BC86</f>
        <v>0</v>
      </c>
      <c r="L86" s="36">
        <f>'Core Indicators'!BK86</f>
        <v>0</v>
      </c>
      <c r="M86" s="36" t="e">
        <f>'Core Indicators'!BS86</f>
        <v>#N/A</v>
      </c>
      <c r="N86" s="36" t="e">
        <f>'Core Indicators'!CA86</f>
        <v>#N/A</v>
      </c>
      <c r="O86" s="36" t="e">
        <f>'Core Indicators'!CI86</f>
        <v>#N/A</v>
      </c>
      <c r="P86" s="36" t="e">
        <f>'Core Indicators'!CQ86</f>
        <v>#N/A</v>
      </c>
      <c r="Q86" s="36">
        <f>'Core Indicators'!DG86</f>
        <v>964000</v>
      </c>
      <c r="R86" s="36">
        <f>'Core Indicators'!DO86</f>
        <v>836000</v>
      </c>
      <c r="S86" s="36">
        <f>'Core Indicators'!DW86</f>
        <v>632000</v>
      </c>
      <c r="T86" s="36">
        <f>'Core Indicators'!EE86</f>
        <v>119000</v>
      </c>
      <c r="U86" s="36">
        <f>'Core Indicators'!EM86</f>
        <v>0</v>
      </c>
      <c r="V86" s="36">
        <f>'Core Indicators'!FC86</f>
        <v>1</v>
      </c>
      <c r="W86" s="36" t="e">
        <f>'Core Indicators'!FK86</f>
        <v>#N/A</v>
      </c>
      <c r="X86" s="36" t="e">
        <f>'Core Indicators'!FS86</f>
        <v>#N/A</v>
      </c>
      <c r="Y86" s="36">
        <f>'Core Indicators'!GA86</f>
        <v>1</v>
      </c>
      <c r="Z86" s="36">
        <f>'Core Indicators'!GI86</f>
        <v>1</v>
      </c>
      <c r="AA86" s="36">
        <f>'Core Indicators'!GQ86</f>
        <v>0</v>
      </c>
      <c r="AB86" s="36">
        <f>'Core Indicators'!GY86</f>
        <v>0</v>
      </c>
      <c r="AC86" s="36">
        <f>'Core Indicators'!HG86</f>
        <v>0</v>
      </c>
      <c r="AD86" s="36">
        <f>'Core Indicators'!HO86</f>
        <v>0</v>
      </c>
      <c r="AE86" s="36">
        <f>'Core Indicators'!HW86</f>
        <v>0</v>
      </c>
      <c r="AF86" s="36">
        <f>'Core Indicators'!IE86</f>
        <v>0</v>
      </c>
      <c r="AG86" s="36">
        <f>'Core Indicators'!IM86</f>
        <v>2</v>
      </c>
    </row>
    <row r="87" spans="1:33" ht="20.100000000000001" customHeight="1" x14ac:dyDescent="0.25">
      <c r="A87" s="200" t="str">
        <f>'Core Indicators'!A:A</f>
        <v>Multiple crises in Niger</v>
      </c>
      <c r="B87" s="200" t="str">
        <f>'Core Indicators'!B:B</f>
        <v>Conflict,Displacement</v>
      </c>
      <c r="C87" s="200" t="str">
        <f>'Core Indicators'!C87</f>
        <v>NER001</v>
      </c>
      <c r="D87" s="200" t="str">
        <f>'Core Indicators'!D87</f>
        <v>Niger</v>
      </c>
      <c r="E87" s="200" t="str">
        <f>'Core Indicators'!E87</f>
        <v>NER</v>
      </c>
      <c r="F87" s="35">
        <f>'Core Indicators'!O87</f>
        <v>1267000</v>
      </c>
      <c r="G87" s="35">
        <f>'Core Indicators'!W87</f>
        <v>26000000</v>
      </c>
      <c r="H87" s="35">
        <f>'Core Indicators'!AE87</f>
        <v>9900000</v>
      </c>
      <c r="I87" s="35">
        <f>'Core Indicators'!AM87</f>
        <v>701000</v>
      </c>
      <c r="J87" s="35">
        <f>'Core Indicators'!AU87</f>
        <v>5</v>
      </c>
      <c r="K87" s="35" t="str">
        <f>'Core Indicators'!BC87</f>
        <v>x</v>
      </c>
      <c r="L87" s="35">
        <f>'Core Indicators'!BK87</f>
        <v>363</v>
      </c>
      <c r="M87" s="35" t="str">
        <f>'Core Indicators'!BS87</f>
        <v>x</v>
      </c>
      <c r="N87" s="35" t="str">
        <f>'Core Indicators'!CA87</f>
        <v>x</v>
      </c>
      <c r="O87" s="35" t="e">
        <f>'Core Indicators'!CI87</f>
        <v>#N/A</v>
      </c>
      <c r="P87" s="35" t="str">
        <f>'Core Indicators'!CQ87</f>
        <v>x</v>
      </c>
      <c r="Q87" s="35">
        <f>'Core Indicators'!DG87</f>
        <v>21680000</v>
      </c>
      <c r="R87" s="35">
        <f>'Core Indicators'!DO87</f>
        <v>850000</v>
      </c>
      <c r="S87" s="35">
        <f>'Core Indicators'!DW87</f>
        <v>2030000</v>
      </c>
      <c r="T87" s="35">
        <f>'Core Indicators'!EE87</f>
        <v>1440000</v>
      </c>
      <c r="U87" s="35">
        <f>'Core Indicators'!EM87</f>
        <v>0</v>
      </c>
      <c r="V87" s="35">
        <f>'Core Indicators'!FC87</f>
        <v>4</v>
      </c>
      <c r="W87" s="35" t="str">
        <f>'Core Indicators'!FK87</f>
        <v>x</v>
      </c>
      <c r="X87" s="35" t="str">
        <f>'Core Indicators'!FS87</f>
        <v>x</v>
      </c>
      <c r="Y87" s="35">
        <f>'Core Indicators'!GA87</f>
        <v>1</v>
      </c>
      <c r="Z87" s="35">
        <f>'Core Indicators'!GI87</f>
        <v>3</v>
      </c>
      <c r="AA87" s="35">
        <f>'Core Indicators'!GQ87</f>
        <v>1</v>
      </c>
      <c r="AB87" s="35">
        <f>'Core Indicators'!GY87</f>
        <v>2</v>
      </c>
      <c r="AC87" s="35">
        <f>'Core Indicators'!HG87</f>
        <v>2</v>
      </c>
      <c r="AD87" s="35">
        <f>'Core Indicators'!HO87</f>
        <v>2</v>
      </c>
      <c r="AE87" s="35">
        <f>'Core Indicators'!HW87</f>
        <v>3</v>
      </c>
      <c r="AF87" s="35">
        <f>'Core Indicators'!IE87</f>
        <v>2</v>
      </c>
      <c r="AG87" s="35">
        <f>'Core Indicators'!IM87</f>
        <v>3</v>
      </c>
    </row>
    <row r="88" spans="1:33" ht="20.100000000000001" customHeight="1" x14ac:dyDescent="0.25">
      <c r="A88" s="199" t="str">
        <f>'Core Indicators'!A:A</f>
        <v>Boko Haram in Niger</v>
      </c>
      <c r="B88" s="199" t="str">
        <f>'Core Indicators'!B:B</f>
        <v>Conflict</v>
      </c>
      <c r="C88" s="199" t="str">
        <f>'Core Indicators'!C88</f>
        <v>NER002</v>
      </c>
      <c r="D88" s="199" t="str">
        <f>'Core Indicators'!D88</f>
        <v>Niger</v>
      </c>
      <c r="E88" s="199" t="str">
        <f>'Core Indicators'!E88</f>
        <v>NER</v>
      </c>
      <c r="F88" s="36">
        <f>'Core Indicators'!O88</f>
        <v>156906</v>
      </c>
      <c r="G88" s="36">
        <f>'Core Indicators'!W88</f>
        <v>655000</v>
      </c>
      <c r="H88" s="36">
        <f>'Core Indicators'!AE88</f>
        <v>655000</v>
      </c>
      <c r="I88" s="36">
        <f>'Core Indicators'!AM88</f>
        <v>319000</v>
      </c>
      <c r="J88" s="36">
        <f>'Core Indicators'!AU88</f>
        <v>141012</v>
      </c>
      <c r="K88" s="36" t="str">
        <f>'Core Indicators'!BC88</f>
        <v>x</v>
      </c>
      <c r="L88" s="36">
        <f>'Core Indicators'!BK88</f>
        <v>119</v>
      </c>
      <c r="M88" s="36" t="str">
        <f>'Core Indicators'!BS88</f>
        <v>x</v>
      </c>
      <c r="N88" s="36" t="str">
        <f>'Core Indicators'!CA88</f>
        <v>x</v>
      </c>
      <c r="O88" s="36" t="e">
        <f>'Core Indicators'!CI88</f>
        <v>#N/A</v>
      </c>
      <c r="P88" s="36" t="str">
        <f>'Core Indicators'!CQ88</f>
        <v>x</v>
      </c>
      <c r="Q88" s="36">
        <f>'Core Indicators'!DG88</f>
        <v>0</v>
      </c>
      <c r="R88" s="36">
        <f>'Core Indicators'!DO88</f>
        <v>48000</v>
      </c>
      <c r="S88" s="36">
        <f>'Core Indicators'!DW88</f>
        <v>589000</v>
      </c>
      <c r="T88" s="36">
        <f>'Core Indicators'!EE88</f>
        <v>14000</v>
      </c>
      <c r="U88" s="36">
        <f>'Core Indicators'!EM88</f>
        <v>3000</v>
      </c>
      <c r="V88" s="36">
        <f>'Core Indicators'!FC88</f>
        <v>3</v>
      </c>
      <c r="W88" s="36" t="str">
        <f>'Core Indicators'!FK88</f>
        <v>x</v>
      </c>
      <c r="X88" s="36" t="str">
        <f>'Core Indicators'!FS88</f>
        <v>x</v>
      </c>
      <c r="Y88" s="36">
        <f>'Core Indicators'!GA88</f>
        <v>1</v>
      </c>
      <c r="Z88" s="36">
        <f>'Core Indicators'!GI88</f>
        <v>3</v>
      </c>
      <c r="AA88" s="36">
        <f>'Core Indicators'!GQ88</f>
        <v>1</v>
      </c>
      <c r="AB88" s="36">
        <f>'Core Indicators'!GY88</f>
        <v>0</v>
      </c>
      <c r="AC88" s="36">
        <f>'Core Indicators'!HG88</f>
        <v>0</v>
      </c>
      <c r="AD88" s="36">
        <f>'Core Indicators'!HO88</f>
        <v>2</v>
      </c>
      <c r="AE88" s="36">
        <f>'Core Indicators'!HW88</f>
        <v>3</v>
      </c>
      <c r="AF88" s="36">
        <f>'Core Indicators'!IE88</f>
        <v>2</v>
      </c>
      <c r="AG88" s="36">
        <f>'Core Indicators'!IM88</f>
        <v>3</v>
      </c>
    </row>
    <row r="89" spans="1:33" ht="20.100000000000001" customHeight="1" x14ac:dyDescent="0.25">
      <c r="A89" s="200" t="str">
        <f>'Core Indicators'!A:A</f>
        <v>Mali/Burkina Faso conflict</v>
      </c>
      <c r="B89" s="200" t="str">
        <f>'Core Indicators'!B:B</f>
        <v>Conflict</v>
      </c>
      <c r="C89" s="200" t="str">
        <f>'Core Indicators'!C89</f>
        <v>NER003</v>
      </c>
      <c r="D89" s="200" t="str">
        <f>'Core Indicators'!D89</f>
        <v>Niger</v>
      </c>
      <c r="E89" s="200" t="str">
        <f>'Core Indicators'!E89</f>
        <v>NER</v>
      </c>
      <c r="F89" s="35">
        <f>'Core Indicators'!O89</f>
        <v>210600</v>
      </c>
      <c r="G89" s="35">
        <f>'Core Indicators'!W89</f>
        <v>6050000</v>
      </c>
      <c r="H89" s="35">
        <f>'Core Indicators'!AE89</f>
        <v>2410000</v>
      </c>
      <c r="I89" s="35">
        <f>'Core Indicators'!AM89</f>
        <v>307000</v>
      </c>
      <c r="J89" s="35" t="str">
        <f>'Core Indicators'!AU89</f>
        <v>x</v>
      </c>
      <c r="K89" s="35" t="str">
        <f>'Core Indicators'!BC89</f>
        <v>x</v>
      </c>
      <c r="L89" s="35">
        <f>'Core Indicators'!BK89</f>
        <v>254</v>
      </c>
      <c r="M89" s="35" t="str">
        <f>'Core Indicators'!BS89</f>
        <v>x</v>
      </c>
      <c r="N89" s="35" t="str">
        <f>'Core Indicators'!CA89</f>
        <v>x</v>
      </c>
      <c r="O89" s="35" t="e">
        <f>'Core Indicators'!CI89</f>
        <v>#N/A</v>
      </c>
      <c r="P89" s="35" t="str">
        <f>'Core Indicators'!CQ89</f>
        <v>x</v>
      </c>
      <c r="Q89" s="35">
        <f>'Core Indicators'!DG89</f>
        <v>3640000</v>
      </c>
      <c r="R89" s="35">
        <f>'Core Indicators'!DO89</f>
        <v>450000</v>
      </c>
      <c r="S89" s="35">
        <f>'Core Indicators'!DW89</f>
        <v>1599000</v>
      </c>
      <c r="T89" s="35">
        <f>'Core Indicators'!EE89</f>
        <v>304000</v>
      </c>
      <c r="U89" s="35">
        <f>'Core Indicators'!EM89</f>
        <v>57000</v>
      </c>
      <c r="V89" s="35">
        <f>'Core Indicators'!FC89</f>
        <v>4</v>
      </c>
      <c r="W89" s="35" t="str">
        <f>'Core Indicators'!FK89</f>
        <v>x</v>
      </c>
      <c r="X89" s="35" t="str">
        <f>'Core Indicators'!FS89</f>
        <v>x</v>
      </c>
      <c r="Y89" s="35">
        <f>'Core Indicators'!GA89</f>
        <v>1</v>
      </c>
      <c r="Z89" s="35">
        <f>'Core Indicators'!GI89</f>
        <v>3</v>
      </c>
      <c r="AA89" s="35">
        <f>'Core Indicators'!GQ89</f>
        <v>1</v>
      </c>
      <c r="AB89" s="35">
        <f>'Core Indicators'!GY89</f>
        <v>2</v>
      </c>
      <c r="AC89" s="35">
        <f>'Core Indicators'!HG89</f>
        <v>2</v>
      </c>
      <c r="AD89" s="35">
        <f>'Core Indicators'!HO89</f>
        <v>2</v>
      </c>
      <c r="AE89" s="35">
        <f>'Core Indicators'!HW89</f>
        <v>3</v>
      </c>
      <c r="AF89" s="35">
        <f>'Core Indicators'!IE89</f>
        <v>2</v>
      </c>
      <c r="AG89" s="35">
        <f>'Core Indicators'!IM89</f>
        <v>3</v>
      </c>
    </row>
    <row r="90" spans="1:33" ht="20.100000000000001" customHeight="1" x14ac:dyDescent="0.25">
      <c r="A90" s="199" t="str">
        <f>'Core Indicators'!A:A</f>
        <v>Nigerian Refugees</v>
      </c>
      <c r="B90" s="199" t="str">
        <f>'Core Indicators'!B:B</f>
        <v>Displacement</v>
      </c>
      <c r="C90" s="199" t="str">
        <f>'Core Indicators'!C90</f>
        <v>NER004</v>
      </c>
      <c r="D90" s="199" t="str">
        <f>'Core Indicators'!D90</f>
        <v>Niger</v>
      </c>
      <c r="E90" s="199" t="str">
        <f>'Core Indicators'!E90</f>
        <v>NER</v>
      </c>
      <c r="F90" s="36">
        <f>'Core Indicators'!O90</f>
        <v>8616</v>
      </c>
      <c r="G90" s="36">
        <f>'Core Indicators'!W90</f>
        <v>4359000</v>
      </c>
      <c r="H90" s="36">
        <f>'Core Indicators'!AE90</f>
        <v>957000</v>
      </c>
      <c r="I90" s="36">
        <f>'Core Indicators'!AM90</f>
        <v>65000</v>
      </c>
      <c r="J90" s="36" t="str">
        <f>'Core Indicators'!AU90</f>
        <v>x</v>
      </c>
      <c r="K90" s="36" t="str">
        <f>'Core Indicators'!BC90</f>
        <v>x</v>
      </c>
      <c r="L90" s="36">
        <f>'Core Indicators'!BK90</f>
        <v>24</v>
      </c>
      <c r="M90" s="36">
        <f>'Core Indicators'!BS90</f>
        <v>0</v>
      </c>
      <c r="N90" s="36">
        <f>'Core Indicators'!CA90</f>
        <v>0</v>
      </c>
      <c r="O90" s="36" t="e">
        <f>'Core Indicators'!CI90</f>
        <v>#N/A</v>
      </c>
      <c r="P90" s="36">
        <f>'Core Indicators'!CQ90</f>
        <v>0</v>
      </c>
      <c r="Q90" s="36">
        <f>'Core Indicators'!DG90</f>
        <v>3402000</v>
      </c>
      <c r="R90" s="36">
        <f>'Core Indicators'!DO90</f>
        <v>368000</v>
      </c>
      <c r="S90" s="36">
        <f>'Core Indicators'!DW90</f>
        <v>551000</v>
      </c>
      <c r="T90" s="36">
        <f>'Core Indicators'!EE90</f>
        <v>32000</v>
      </c>
      <c r="U90" s="36">
        <f>'Core Indicators'!EM90</f>
        <v>6000</v>
      </c>
      <c r="V90" s="36">
        <f>'Core Indicators'!FC90</f>
        <v>2</v>
      </c>
      <c r="W90" s="36" t="str">
        <f>'Core Indicators'!FK90</f>
        <v>x</v>
      </c>
      <c r="X90" s="36" t="str">
        <f>'Core Indicators'!FS90</f>
        <v>x</v>
      </c>
      <c r="Y90" s="36">
        <f>'Core Indicators'!GA90</f>
        <v>1</v>
      </c>
      <c r="Z90" s="36">
        <f>'Core Indicators'!GI90</f>
        <v>3</v>
      </c>
      <c r="AA90" s="36">
        <f>'Core Indicators'!GQ90</f>
        <v>1</v>
      </c>
      <c r="AB90" s="36">
        <f>'Core Indicators'!GY90</f>
        <v>0</v>
      </c>
      <c r="AC90" s="36">
        <f>'Core Indicators'!HG90</f>
        <v>0</v>
      </c>
      <c r="AD90" s="36">
        <f>'Core Indicators'!HO90</f>
        <v>2</v>
      </c>
      <c r="AE90" s="36">
        <f>'Core Indicators'!HW90</f>
        <v>3</v>
      </c>
      <c r="AF90" s="36">
        <f>'Core Indicators'!IE90</f>
        <v>2</v>
      </c>
      <c r="AG90" s="36">
        <f>'Core Indicators'!IM90</f>
        <v>3</v>
      </c>
    </row>
    <row r="91" spans="1:33" ht="20.100000000000001" customHeight="1" x14ac:dyDescent="0.25">
      <c r="A91" s="200" t="str">
        <f>'Core Indicators'!A:A</f>
        <v>Complex crisis in Nigeria</v>
      </c>
      <c r="B91" s="200" t="str">
        <f>'Core Indicators'!B:B</f>
        <v>Conflict,Displacement,Violence</v>
      </c>
      <c r="C91" s="200" t="str">
        <f>'Core Indicators'!C91</f>
        <v>NGA001</v>
      </c>
      <c r="D91" s="200" t="str">
        <f>'Core Indicators'!D91</f>
        <v>Nigeria</v>
      </c>
      <c r="E91" s="200" t="str">
        <f>'Core Indicators'!E91</f>
        <v>NGA</v>
      </c>
      <c r="F91" s="35">
        <f>'Core Indicators'!O91</f>
        <v>910770</v>
      </c>
      <c r="G91" s="35">
        <f>'Core Indicators'!W91</f>
        <v>220473000</v>
      </c>
      <c r="H91" s="35">
        <f>'Core Indicators'!AE91</f>
        <v>22641000</v>
      </c>
      <c r="I91" s="35">
        <f>'Core Indicators'!AM91</f>
        <v>5540000</v>
      </c>
      <c r="J91" s="35">
        <f>'Core Indicators'!AU91</f>
        <v>2416</v>
      </c>
      <c r="K91" s="35">
        <f>'Core Indicators'!BC91</f>
        <v>5934949</v>
      </c>
      <c r="L91" s="35">
        <f>'Core Indicators'!BK91</f>
        <v>4637</v>
      </c>
      <c r="M91" s="35">
        <f>'Core Indicators'!BS91</f>
        <v>174000</v>
      </c>
      <c r="N91" s="35" t="str">
        <f>'Core Indicators'!CA91</f>
        <v>x</v>
      </c>
      <c r="O91" s="35" t="e">
        <f>'Core Indicators'!CI91</f>
        <v>#N/A</v>
      </c>
      <c r="P91" s="35" t="str">
        <f>'Core Indicators'!CQ91</f>
        <v>x</v>
      </c>
      <c r="Q91" s="35">
        <f>'Core Indicators'!DG91</f>
        <v>197832000</v>
      </c>
      <c r="R91" s="35">
        <f>'Core Indicators'!DO91</f>
        <v>7195000</v>
      </c>
      <c r="S91" s="35">
        <f>'Core Indicators'!DW91</f>
        <v>11324000</v>
      </c>
      <c r="T91" s="35">
        <f>'Core Indicators'!EE91</f>
        <v>4122000</v>
      </c>
      <c r="U91" s="35">
        <f>'Core Indicators'!EM91</f>
        <v>0</v>
      </c>
      <c r="V91" s="35">
        <f>'Core Indicators'!FC91</f>
        <v>5</v>
      </c>
      <c r="W91" s="35" t="str">
        <f>'Core Indicators'!FK91</f>
        <v>x</v>
      </c>
      <c r="X91" s="35">
        <f>'Core Indicators'!FS91</f>
        <v>800000</v>
      </c>
      <c r="Y91" s="35">
        <f>'Core Indicators'!GA91</f>
        <v>1</v>
      </c>
      <c r="Z91" s="35">
        <f>'Core Indicators'!GI91</f>
        <v>3</v>
      </c>
      <c r="AA91" s="35">
        <f>'Core Indicators'!GQ91</f>
        <v>1</v>
      </c>
      <c r="AB91" s="35">
        <f>'Core Indicators'!GY91</f>
        <v>1</v>
      </c>
      <c r="AC91" s="35">
        <f>'Core Indicators'!HG91</f>
        <v>2</v>
      </c>
      <c r="AD91" s="35">
        <f>'Core Indicators'!HO91</f>
        <v>3</v>
      </c>
      <c r="AE91" s="35">
        <f>'Core Indicators'!HW91</f>
        <v>3</v>
      </c>
      <c r="AF91" s="35">
        <f>'Core Indicators'!IE91</f>
        <v>1</v>
      </c>
      <c r="AG91" s="35">
        <f>'Core Indicators'!IM91</f>
        <v>3</v>
      </c>
    </row>
    <row r="92" spans="1:33" ht="20.100000000000001" customHeight="1" x14ac:dyDescent="0.25">
      <c r="A92" s="199" t="str">
        <f>'Core Indicators'!A:A</f>
        <v>Middle belt conflict</v>
      </c>
      <c r="B92" s="199" t="str">
        <f>'Core Indicators'!B:B</f>
        <v>Violence</v>
      </c>
      <c r="C92" s="199" t="str">
        <f>'Core Indicators'!C92</f>
        <v>NGA003</v>
      </c>
      <c r="D92" s="199" t="str">
        <f>'Core Indicators'!D92</f>
        <v>Nigeria</v>
      </c>
      <c r="E92" s="199" t="str">
        <f>'Core Indicators'!E92</f>
        <v>NGA</v>
      </c>
      <c r="F92" s="36">
        <f>'Core Indicators'!O92</f>
        <v>142964</v>
      </c>
      <c r="G92" s="36">
        <f>'Core Indicators'!W92</f>
        <v>15532000</v>
      </c>
      <c r="H92" s="36">
        <f>'Core Indicators'!AE92</f>
        <v>2161000</v>
      </c>
      <c r="I92" s="36">
        <f>'Core Indicators'!AM92</f>
        <v>521000</v>
      </c>
      <c r="J92" s="36" t="str">
        <f>'Core Indicators'!AU92</f>
        <v>x</v>
      </c>
      <c r="K92" s="36" t="str">
        <f>'Core Indicators'!BC92</f>
        <v>x</v>
      </c>
      <c r="L92" s="36">
        <f>'Core Indicators'!BK92</f>
        <v>383</v>
      </c>
      <c r="M92" s="36" t="str">
        <f>'Core Indicators'!BS92</f>
        <v>x</v>
      </c>
      <c r="N92" s="36" t="str">
        <f>'Core Indicators'!CA92</f>
        <v>x</v>
      </c>
      <c r="O92" s="36" t="e">
        <f>'Core Indicators'!CI92</f>
        <v>#N/A</v>
      </c>
      <c r="P92" s="36" t="str">
        <f>'Core Indicators'!CQ92</f>
        <v>x</v>
      </c>
      <c r="Q92" s="36">
        <f>'Core Indicators'!DG92</f>
        <v>13372000</v>
      </c>
      <c r="R92" s="36">
        <f>'Core Indicators'!DO92</f>
        <v>0</v>
      </c>
      <c r="S92" s="36">
        <f>'Core Indicators'!DW92</f>
        <v>2014000</v>
      </c>
      <c r="T92" s="36">
        <f>'Core Indicators'!EE92</f>
        <v>147000</v>
      </c>
      <c r="U92" s="36">
        <f>'Core Indicators'!EM92</f>
        <v>0</v>
      </c>
      <c r="V92" s="36">
        <f>'Core Indicators'!FC92</f>
        <v>5</v>
      </c>
      <c r="W92" s="36" t="str">
        <f>'Core Indicators'!FK92</f>
        <v>x</v>
      </c>
      <c r="X92" s="36" t="str">
        <f>'Core Indicators'!FS92</f>
        <v>x</v>
      </c>
      <c r="Y92" s="36">
        <f>'Core Indicators'!GA92</f>
        <v>1</v>
      </c>
      <c r="Z92" s="36">
        <f>'Core Indicators'!GI92</f>
        <v>2</v>
      </c>
      <c r="AA92" s="36">
        <f>'Core Indicators'!GQ92</f>
        <v>0</v>
      </c>
      <c r="AB92" s="36">
        <f>'Core Indicators'!GY92</f>
        <v>0</v>
      </c>
      <c r="AC92" s="36">
        <f>'Core Indicators'!HG92</f>
        <v>0</v>
      </c>
      <c r="AD92" s="36">
        <f>'Core Indicators'!HO92</f>
        <v>0</v>
      </c>
      <c r="AE92" s="36">
        <f>'Core Indicators'!HW92</f>
        <v>2</v>
      </c>
      <c r="AF92" s="36">
        <f>'Core Indicators'!IE92</f>
        <v>1</v>
      </c>
      <c r="AG92" s="36">
        <f>'Core Indicators'!IM92</f>
        <v>3</v>
      </c>
    </row>
    <row r="93" spans="1:33" ht="20.100000000000001" customHeight="1" x14ac:dyDescent="0.25">
      <c r="A93" s="200" t="str">
        <f>'Core Indicators'!A:A</f>
        <v>Boko Haram crisis in Nigeria</v>
      </c>
      <c r="B93" s="200" t="str">
        <f>'Core Indicators'!B:B</f>
        <v>Conflict,Displacement</v>
      </c>
      <c r="C93" s="200" t="str">
        <f>'Core Indicators'!C93</f>
        <v>NGA004</v>
      </c>
      <c r="D93" s="200" t="str">
        <f>'Core Indicators'!D93</f>
        <v>Nigeria</v>
      </c>
      <c r="E93" s="200" t="str">
        <f>'Core Indicators'!E93</f>
        <v>NGA</v>
      </c>
      <c r="F93" s="35">
        <f>'Core Indicators'!O93</f>
        <v>157918</v>
      </c>
      <c r="G93" s="35">
        <f>'Core Indicators'!W93</f>
        <v>15595000</v>
      </c>
      <c r="H93" s="35">
        <f>'Core Indicators'!AE93</f>
        <v>15595000</v>
      </c>
      <c r="I93" s="35">
        <f>'Core Indicators'!AM93</f>
        <v>4311000</v>
      </c>
      <c r="J93" s="35" t="str">
        <f>'Core Indicators'!AU93</f>
        <v>x</v>
      </c>
      <c r="K93" s="35">
        <f>'Core Indicators'!BC93</f>
        <v>1529500</v>
      </c>
      <c r="L93" s="35">
        <f>'Core Indicators'!BK93</f>
        <v>1663</v>
      </c>
      <c r="M93" s="35" t="str">
        <f>'Core Indicators'!BS93</f>
        <v>x</v>
      </c>
      <c r="N93" s="35" t="str">
        <f>'Core Indicators'!CA93</f>
        <v>x</v>
      </c>
      <c r="O93" s="35" t="e">
        <f>'Core Indicators'!CI93</f>
        <v>#N/A</v>
      </c>
      <c r="P93" s="35" t="str">
        <f>'Core Indicators'!CQ93</f>
        <v>x</v>
      </c>
      <c r="Q93" s="35">
        <f>'Core Indicators'!DG93</f>
        <v>0</v>
      </c>
      <c r="R93" s="35">
        <f>'Core Indicators'!DO93</f>
        <v>7651000</v>
      </c>
      <c r="S93" s="35">
        <f>'Core Indicators'!DW93</f>
        <v>4600000</v>
      </c>
      <c r="T93" s="35">
        <f>'Core Indicators'!EE93</f>
        <v>3800000</v>
      </c>
      <c r="U93" s="35">
        <f>'Core Indicators'!EM93</f>
        <v>0</v>
      </c>
      <c r="V93" s="35">
        <f>'Core Indicators'!FC93</f>
        <v>4</v>
      </c>
      <c r="W93" s="35" t="str">
        <f>'Core Indicators'!FK93</f>
        <v>x</v>
      </c>
      <c r="X93" s="35">
        <f>'Core Indicators'!FS93</f>
        <v>800000</v>
      </c>
      <c r="Y93" s="35">
        <f>'Core Indicators'!GA93</f>
        <v>1</v>
      </c>
      <c r="Z93" s="35">
        <f>'Core Indicators'!GI93</f>
        <v>3</v>
      </c>
      <c r="AA93" s="35">
        <f>'Core Indicators'!GQ93</f>
        <v>1</v>
      </c>
      <c r="AB93" s="35">
        <f>'Core Indicators'!GY93</f>
        <v>1</v>
      </c>
      <c r="AC93" s="35">
        <f>'Core Indicators'!HG93</f>
        <v>2</v>
      </c>
      <c r="AD93" s="35">
        <f>'Core Indicators'!HO93</f>
        <v>3</v>
      </c>
      <c r="AE93" s="35">
        <f>'Core Indicators'!HW93</f>
        <v>3</v>
      </c>
      <c r="AF93" s="35">
        <f>'Core Indicators'!IE93</f>
        <v>1</v>
      </c>
      <c r="AG93" s="35">
        <f>'Core Indicators'!IM93</f>
        <v>3</v>
      </c>
    </row>
    <row r="94" spans="1:33" ht="20.100000000000001" customHeight="1" x14ac:dyDescent="0.25">
      <c r="A94" s="199" t="str">
        <f>'Core Indicators'!A:A</f>
        <v>Northwest Banditry</v>
      </c>
      <c r="B94" s="199" t="str">
        <f>'Core Indicators'!B:B</f>
        <v>Violence,Displacement</v>
      </c>
      <c r="C94" s="199" t="str">
        <f>'Core Indicators'!C94</f>
        <v>NGA007</v>
      </c>
      <c r="D94" s="199" t="str">
        <f>'Core Indicators'!D94</f>
        <v>Nigeria</v>
      </c>
      <c r="E94" s="199" t="str">
        <f>'Core Indicators'!E94</f>
        <v>NGA</v>
      </c>
      <c r="F94" s="36">
        <f>'Core Indicators'!O94</f>
        <v>237708</v>
      </c>
      <c r="G94" s="36">
        <f>'Core Indicators'!W94</f>
        <v>41531000</v>
      </c>
      <c r="H94" s="36">
        <f>'Core Indicators'!AE94</f>
        <v>4783000</v>
      </c>
      <c r="I94" s="36">
        <f>'Core Indicators'!AM94</f>
        <v>605000</v>
      </c>
      <c r="J94" s="36" t="str">
        <f>'Core Indicators'!AU94</f>
        <v>x</v>
      </c>
      <c r="K94" s="36" t="str">
        <f>'Core Indicators'!BC94</f>
        <v>x</v>
      </c>
      <c r="L94" s="36">
        <f>'Core Indicators'!BK94</f>
        <v>1765</v>
      </c>
      <c r="M94" s="36" t="str">
        <f>'Core Indicators'!BS94</f>
        <v>x</v>
      </c>
      <c r="N94" s="36" t="str">
        <f>'Core Indicators'!CA94</f>
        <v>x</v>
      </c>
      <c r="O94" s="36" t="e">
        <f>'Core Indicators'!CI94</f>
        <v>#N/A</v>
      </c>
      <c r="P94" s="36">
        <f>'Core Indicators'!CQ94</f>
        <v>49</v>
      </c>
      <c r="Q94" s="36">
        <f>'Core Indicators'!DG94</f>
        <v>36748000</v>
      </c>
      <c r="R94" s="36">
        <f>'Core Indicators'!DO94</f>
        <v>0</v>
      </c>
      <c r="S94" s="36">
        <f>'Core Indicators'!DW94</f>
        <v>4608000</v>
      </c>
      <c r="T94" s="36">
        <f>'Core Indicators'!EE94</f>
        <v>176000</v>
      </c>
      <c r="U94" s="36">
        <f>'Core Indicators'!EM94</f>
        <v>0</v>
      </c>
      <c r="V94" s="36">
        <f>'Core Indicators'!FC94</f>
        <v>5</v>
      </c>
      <c r="W94" s="36" t="str">
        <f>'Core Indicators'!FK94</f>
        <v>x</v>
      </c>
      <c r="X94" s="36" t="str">
        <f>'Core Indicators'!FS94</f>
        <v>x</v>
      </c>
      <c r="Y94" s="36">
        <f>'Core Indicators'!GA94</f>
        <v>1</v>
      </c>
      <c r="Z94" s="36">
        <f>'Core Indicators'!GI94</f>
        <v>2</v>
      </c>
      <c r="AA94" s="36">
        <f>'Core Indicators'!GQ94</f>
        <v>0</v>
      </c>
      <c r="AB94" s="36">
        <f>'Core Indicators'!GY94</f>
        <v>0</v>
      </c>
      <c r="AC94" s="36">
        <f>'Core Indicators'!HG94</f>
        <v>0</v>
      </c>
      <c r="AD94" s="36">
        <f>'Core Indicators'!HO94</f>
        <v>2</v>
      </c>
      <c r="AE94" s="36">
        <f>'Core Indicators'!HW94</f>
        <v>2</v>
      </c>
      <c r="AF94" s="36">
        <f>'Core Indicators'!IE94</f>
        <v>1</v>
      </c>
      <c r="AG94" s="36">
        <f>'Core Indicators'!IM94</f>
        <v>3</v>
      </c>
    </row>
    <row r="95" spans="1:33" ht="20.100000000000001" customHeight="1" x14ac:dyDescent="0.25">
      <c r="A95" s="200" t="str">
        <f>'Core Indicators'!A:A</f>
        <v>Cameroonian Refugees in Nigeria</v>
      </c>
      <c r="B95" s="200" t="str">
        <f>'Core Indicators'!B:B</f>
        <v>Displacement</v>
      </c>
      <c r="C95" s="200" t="str">
        <f>'Core Indicators'!C95</f>
        <v>NGA008</v>
      </c>
      <c r="D95" s="200" t="str">
        <f>'Core Indicators'!D95</f>
        <v>Nigeria</v>
      </c>
      <c r="E95" s="200" t="str">
        <f>'Core Indicators'!E95</f>
        <v>NGA</v>
      </c>
      <c r="F95" s="35">
        <f>'Core Indicators'!O95</f>
        <v>108869</v>
      </c>
      <c r="G95" s="35">
        <f>'Core Indicators'!W95</f>
        <v>12675000</v>
      </c>
      <c r="H95" s="35">
        <f>'Core Indicators'!AE95</f>
        <v>102000</v>
      </c>
      <c r="I95" s="35">
        <f>'Core Indicators'!AM95</f>
        <v>102000</v>
      </c>
      <c r="J95" s="35" t="str">
        <f>'Core Indicators'!AU95</f>
        <v>x</v>
      </c>
      <c r="K95" s="35" t="str">
        <f>'Core Indicators'!BC95</f>
        <v>x</v>
      </c>
      <c r="L95" s="35" t="str">
        <f>'Core Indicators'!BK95</f>
        <v>x</v>
      </c>
      <c r="M95" s="35" t="str">
        <f>'Core Indicators'!BS95</f>
        <v>x</v>
      </c>
      <c r="N95" s="35" t="str">
        <f>'Core Indicators'!CA95</f>
        <v>x</v>
      </c>
      <c r="O95" s="35" t="e">
        <f>'Core Indicators'!CI95</f>
        <v>#N/A</v>
      </c>
      <c r="P95" s="35" t="str">
        <f>'Core Indicators'!CQ95</f>
        <v>x</v>
      </c>
      <c r="Q95" s="35">
        <f>'Core Indicators'!DG95</f>
        <v>12573000</v>
      </c>
      <c r="R95" s="35">
        <f>'Core Indicators'!DO95</f>
        <v>0</v>
      </c>
      <c r="S95" s="35">
        <f>'Core Indicators'!DW95</f>
        <v>102000</v>
      </c>
      <c r="T95" s="35">
        <f>'Core Indicators'!EE95</f>
        <v>0</v>
      </c>
      <c r="U95" s="35">
        <f>'Core Indicators'!EM95</f>
        <v>0</v>
      </c>
      <c r="V95" s="35">
        <f>'Core Indicators'!FC95</f>
        <v>2139</v>
      </c>
      <c r="W95" s="35" t="str">
        <f>'Core Indicators'!FK95</f>
        <v>x</v>
      </c>
      <c r="X95" s="35" t="str">
        <f>'Core Indicators'!FS95</f>
        <v>x</v>
      </c>
      <c r="Y95" s="35">
        <f>'Core Indicators'!GA95</f>
        <v>1</v>
      </c>
      <c r="Z95" s="35">
        <f>'Core Indicators'!GI95</f>
        <v>3</v>
      </c>
      <c r="AA95" s="35">
        <f>'Core Indicators'!GQ95</f>
        <v>0</v>
      </c>
      <c r="AB95" s="35">
        <f>'Core Indicators'!GY95</f>
        <v>0</v>
      </c>
      <c r="AC95" s="35">
        <f>'Core Indicators'!HG95</f>
        <v>0</v>
      </c>
      <c r="AD95" s="35">
        <f>'Core Indicators'!HO95</f>
        <v>0</v>
      </c>
      <c r="AE95" s="35">
        <f>'Core Indicators'!HW95</f>
        <v>0</v>
      </c>
      <c r="AF95" s="35">
        <f>'Core Indicators'!IE95</f>
        <v>1</v>
      </c>
      <c r="AG95" s="35">
        <f>'Core Indicators'!IM95</f>
        <v>3</v>
      </c>
    </row>
    <row r="96" spans="1:33" ht="20.100000000000001" customHeight="1" x14ac:dyDescent="0.25">
      <c r="A96" s="199" t="str">
        <f>'Core Indicators'!A:A</f>
        <v>Socioeconomic crisis in Nicaragua</v>
      </c>
      <c r="B96" s="199" t="str">
        <f>'Core Indicators'!B:B</f>
        <v>Socio-political</v>
      </c>
      <c r="C96" s="199" t="str">
        <f>'Core Indicators'!C96</f>
        <v>NIC001</v>
      </c>
      <c r="D96" s="199" t="str">
        <f>'Core Indicators'!D96</f>
        <v>Nicaragua</v>
      </c>
      <c r="E96" s="199" t="str">
        <f>'Core Indicators'!E96</f>
        <v>NIC</v>
      </c>
      <c r="F96" s="36">
        <f>'Core Indicators'!O96</f>
        <v>120340</v>
      </c>
      <c r="G96" s="36">
        <f>'Core Indicators'!W96</f>
        <v>6201000</v>
      </c>
      <c r="H96" s="36">
        <f>'Core Indicators'!AE96</f>
        <v>200000</v>
      </c>
      <c r="I96" s="36">
        <f>'Core Indicators'!AM96</f>
        <v>200000</v>
      </c>
      <c r="J96" s="36" t="str">
        <f>'Core Indicators'!AU96</f>
        <v>x</v>
      </c>
      <c r="K96" s="36" t="str">
        <f>'Core Indicators'!BC96</f>
        <v>x</v>
      </c>
      <c r="L96" s="36">
        <f>'Core Indicators'!BK96</f>
        <v>7</v>
      </c>
      <c r="M96" s="36" t="str">
        <f>'Core Indicators'!BS96</f>
        <v>x</v>
      </c>
      <c r="N96" s="36" t="str">
        <f>'Core Indicators'!CA96</f>
        <v>x</v>
      </c>
      <c r="O96" s="36" t="e">
        <f>'Core Indicators'!CI96</f>
        <v>#N/A</v>
      </c>
      <c r="P96" s="36" t="str">
        <f>'Core Indicators'!CQ96</f>
        <v>x</v>
      </c>
      <c r="Q96" s="36">
        <f>'Core Indicators'!DG96</f>
        <v>6001000</v>
      </c>
      <c r="R96" s="36">
        <f>'Core Indicators'!DO96</f>
        <v>200000</v>
      </c>
      <c r="S96" s="36" t="str">
        <f>'Core Indicators'!DW96</f>
        <v>x</v>
      </c>
      <c r="T96" s="36" t="str">
        <f>'Core Indicators'!EE96</f>
        <v>x</v>
      </c>
      <c r="U96" s="36" t="str">
        <f>'Core Indicators'!EM96</f>
        <v>x</v>
      </c>
      <c r="V96" s="36" t="str">
        <f>'Core Indicators'!FC96</f>
        <v>x</v>
      </c>
      <c r="W96" s="36" t="str">
        <f>'Core Indicators'!FK96</f>
        <v>x</v>
      </c>
      <c r="X96" s="36" t="str">
        <f>'Core Indicators'!FS96</f>
        <v>x</v>
      </c>
      <c r="Y96" s="36">
        <f>'Core Indicators'!GA96</f>
        <v>2</v>
      </c>
      <c r="Z96" s="36">
        <f>'Core Indicators'!GI96</f>
        <v>0</v>
      </c>
      <c r="AA96" s="36">
        <f>'Core Indicators'!GQ96</f>
        <v>3</v>
      </c>
      <c r="AB96" s="36">
        <f>'Core Indicators'!GY96</f>
        <v>0</v>
      </c>
      <c r="AC96" s="36">
        <f>'Core Indicators'!HG96</f>
        <v>3</v>
      </c>
      <c r="AD96" s="36">
        <f>'Core Indicators'!HO96</f>
        <v>1</v>
      </c>
      <c r="AE96" s="36">
        <f>'Core Indicators'!HW96</f>
        <v>1</v>
      </c>
      <c r="AF96" s="36">
        <f>'Core Indicators'!IE96</f>
        <v>0</v>
      </c>
      <c r="AG96" s="36">
        <f>'Core Indicators'!IM96</f>
        <v>1</v>
      </c>
    </row>
    <row r="97" spans="1:33" ht="20.100000000000001" customHeight="1" x14ac:dyDescent="0.25">
      <c r="A97" s="200" t="str">
        <f>'Core Indicators'!A:A</f>
        <v>Complex crisis in Pakistan</v>
      </c>
      <c r="B97" s="200" t="str">
        <f>'Core Indicators'!B:B</f>
        <v>Displacement,Conflict</v>
      </c>
      <c r="C97" s="200" t="str">
        <f>'Core Indicators'!C97</f>
        <v>PAK001</v>
      </c>
      <c r="D97" s="200" t="str">
        <f>'Core Indicators'!D97</f>
        <v>Pakistan</v>
      </c>
      <c r="E97" s="200" t="str">
        <f>'Core Indicators'!E97</f>
        <v>PAK</v>
      </c>
      <c r="F97" s="35">
        <f>'Core Indicators'!O97</f>
        <v>770880</v>
      </c>
      <c r="G97" s="35">
        <f>'Core Indicators'!W97</f>
        <v>231402000</v>
      </c>
      <c r="H97" s="35">
        <f>'Core Indicators'!AE97</f>
        <v>50677000</v>
      </c>
      <c r="I97" s="35">
        <f>'Core Indicators'!AM97</f>
        <v>1796000</v>
      </c>
      <c r="J97" s="35">
        <f>'Core Indicators'!AU97</f>
        <v>12900</v>
      </c>
      <c r="K97" s="35" t="str">
        <f>'Core Indicators'!BC97</f>
        <v>x</v>
      </c>
      <c r="L97" s="35">
        <f>'Core Indicators'!BK97</f>
        <v>922</v>
      </c>
      <c r="M97" s="35">
        <f>'Core Indicators'!BS97</f>
        <v>1200000</v>
      </c>
      <c r="N97" s="35">
        <f>'Core Indicators'!CA97</f>
        <v>805000</v>
      </c>
      <c r="O97" s="35" t="e">
        <f>'Core Indicators'!CI97</f>
        <v>#N/A</v>
      </c>
      <c r="P97" s="35" t="str">
        <f>'Core Indicators'!CQ97</f>
        <v>x</v>
      </c>
      <c r="Q97" s="35">
        <f>'Core Indicators'!DG97</f>
        <v>180725000</v>
      </c>
      <c r="R97" s="35">
        <f>'Core Indicators'!DO97</f>
        <v>30077000</v>
      </c>
      <c r="S97" s="35">
        <f>'Core Indicators'!DW97</f>
        <v>17979000</v>
      </c>
      <c r="T97" s="35">
        <f>'Core Indicators'!EE97</f>
        <v>2621000</v>
      </c>
      <c r="U97" s="35">
        <f>'Core Indicators'!EM97</f>
        <v>0</v>
      </c>
      <c r="V97" s="35">
        <f>'Core Indicators'!FC97</f>
        <v>5</v>
      </c>
      <c r="W97" s="35" t="str">
        <f>'Core Indicators'!FK97</f>
        <v>x</v>
      </c>
      <c r="X97" s="35" t="str">
        <f>'Core Indicators'!FS97</f>
        <v>x</v>
      </c>
      <c r="Y97" s="35">
        <f>'Core Indicators'!GA97</f>
        <v>2</v>
      </c>
      <c r="Z97" s="35">
        <f>'Core Indicators'!GI97</f>
        <v>1</v>
      </c>
      <c r="AA97" s="35">
        <f>'Core Indicators'!GQ97</f>
        <v>1</v>
      </c>
      <c r="AB97" s="35">
        <f>'Core Indicators'!GY97</f>
        <v>1</v>
      </c>
      <c r="AC97" s="35">
        <f>'Core Indicators'!HG97</f>
        <v>0</v>
      </c>
      <c r="AD97" s="35">
        <f>'Core Indicators'!HO97</f>
        <v>2</v>
      </c>
      <c r="AE97" s="35">
        <f>'Core Indicators'!HW97</f>
        <v>0</v>
      </c>
      <c r="AF97" s="35">
        <f>'Core Indicators'!IE97</f>
        <v>1</v>
      </c>
      <c r="AG97" s="35">
        <f>'Core Indicators'!IM97</f>
        <v>3</v>
      </c>
    </row>
    <row r="98" spans="1:33" ht="20.100000000000001" customHeight="1" x14ac:dyDescent="0.25">
      <c r="A98" s="199" t="str">
        <f>'Core Indicators'!A:A</f>
        <v>Kashmir conflict in Pakistan</v>
      </c>
      <c r="B98" s="199" t="str">
        <f>'Core Indicators'!B:B</f>
        <v>Conflict</v>
      </c>
      <c r="C98" s="199" t="str">
        <f>'Core Indicators'!C98</f>
        <v>PAK004</v>
      </c>
      <c r="D98" s="199" t="str">
        <f>'Core Indicators'!D98</f>
        <v>Pakistan</v>
      </c>
      <c r="E98" s="199" t="str">
        <f>'Core Indicators'!E98</f>
        <v>PAK</v>
      </c>
      <c r="F98" s="36">
        <f>'Core Indicators'!O98</f>
        <v>13297</v>
      </c>
      <c r="G98" s="36">
        <f>'Core Indicators'!W98</f>
        <v>4240000</v>
      </c>
      <c r="H98" s="36" t="str">
        <f>'Core Indicators'!AE98</f>
        <v>x</v>
      </c>
      <c r="I98" s="36" t="str">
        <f>'Core Indicators'!AM98</f>
        <v>x</v>
      </c>
      <c r="J98" s="36" t="str">
        <f>'Core Indicators'!AU98</f>
        <v>x</v>
      </c>
      <c r="K98" s="36" t="str">
        <f>'Core Indicators'!BC98</f>
        <v>x</v>
      </c>
      <c r="L98" s="36">
        <f>'Core Indicators'!BK98</f>
        <v>3</v>
      </c>
      <c r="M98" s="36" t="str">
        <f>'Core Indicators'!BS98</f>
        <v>x</v>
      </c>
      <c r="N98" s="36" t="str">
        <f>'Core Indicators'!CA98</f>
        <v>x</v>
      </c>
      <c r="O98" s="36" t="e">
        <f>'Core Indicators'!CI98</f>
        <v>#N/A</v>
      </c>
      <c r="P98" s="36" t="str">
        <f>'Core Indicators'!CQ98</f>
        <v>x</v>
      </c>
      <c r="Q98" s="36" t="str">
        <f>'Core Indicators'!DG98</f>
        <v>x</v>
      </c>
      <c r="R98" s="36" t="str">
        <f>'Core Indicators'!DO98</f>
        <v>x</v>
      </c>
      <c r="S98" s="36" t="str">
        <f>'Core Indicators'!DW98</f>
        <v>x</v>
      </c>
      <c r="T98" s="36" t="str">
        <f>'Core Indicators'!EE98</f>
        <v>x</v>
      </c>
      <c r="U98" s="36" t="str">
        <f>'Core Indicators'!EM98</f>
        <v>x</v>
      </c>
      <c r="V98" s="36">
        <f>'Core Indicators'!FC98</f>
        <v>3</v>
      </c>
      <c r="W98" s="36" t="str">
        <f>'Core Indicators'!FK98</f>
        <v>x</v>
      </c>
      <c r="X98" s="36" t="str">
        <f>'Core Indicators'!FS98</f>
        <v>x</v>
      </c>
      <c r="Y98" s="36">
        <f>'Core Indicators'!GA98</f>
        <v>2</v>
      </c>
      <c r="Z98" s="36">
        <f>'Core Indicators'!GI98</f>
        <v>1</v>
      </c>
      <c r="AA98" s="36">
        <f>'Core Indicators'!GQ98</f>
        <v>1</v>
      </c>
      <c r="AB98" s="36">
        <f>'Core Indicators'!GY98</f>
        <v>0</v>
      </c>
      <c r="AC98" s="36">
        <f>'Core Indicators'!HG98</f>
        <v>0</v>
      </c>
      <c r="AD98" s="36">
        <f>'Core Indicators'!HO98</f>
        <v>2</v>
      </c>
      <c r="AE98" s="36">
        <f>'Core Indicators'!HW98</f>
        <v>0</v>
      </c>
      <c r="AF98" s="36">
        <f>'Core Indicators'!IE98</f>
        <v>1</v>
      </c>
      <c r="AG98" s="36">
        <f>'Core Indicators'!IM98</f>
        <v>3</v>
      </c>
    </row>
    <row r="99" spans="1:33" ht="20.100000000000001" customHeight="1" x14ac:dyDescent="0.25">
      <c r="A99" s="200" t="str">
        <f>'Core Indicators'!A:A</f>
        <v xml:space="preserve">Floods in Pakistan </v>
      </c>
      <c r="B99" s="200" t="str">
        <f>'Core Indicators'!B:B</f>
        <v>Other seasonal event</v>
      </c>
      <c r="C99" s="200" t="str">
        <f>'Core Indicators'!C99</f>
        <v>PAK005</v>
      </c>
      <c r="D99" s="200" t="str">
        <f>'Core Indicators'!D99</f>
        <v>Pakistan</v>
      </c>
      <c r="E99" s="200" t="str">
        <f>'Core Indicators'!E99</f>
        <v>PAK</v>
      </c>
      <c r="F99" s="35">
        <f>'Core Indicators'!O99</f>
        <v>669831</v>
      </c>
      <c r="G99" s="35">
        <f>'Core Indicators'!W99</f>
        <v>33000000</v>
      </c>
      <c r="H99" s="35">
        <f>'Core Indicators'!AE99</f>
        <v>33000000</v>
      </c>
      <c r="I99" s="35">
        <f>'Core Indicators'!AM99</f>
        <v>30000</v>
      </c>
      <c r="J99" s="35">
        <f>'Core Indicators'!AU99</f>
        <v>12900</v>
      </c>
      <c r="K99" s="35">
        <f>'Core Indicators'!BC99</f>
        <v>0</v>
      </c>
      <c r="L99" s="35">
        <f>'Core Indicators'!BK99</f>
        <v>1739</v>
      </c>
      <c r="M99" s="35">
        <f>'Core Indicators'!BS99</f>
        <v>1200000</v>
      </c>
      <c r="N99" s="35">
        <f>'Core Indicators'!CA99</f>
        <v>805000</v>
      </c>
      <c r="O99" s="35" t="e">
        <f>'Core Indicators'!CI99</f>
        <v>#N/A</v>
      </c>
      <c r="P99" s="35">
        <f>'Core Indicators'!CQ99</f>
        <v>0</v>
      </c>
      <c r="Q99" s="35">
        <f>'Core Indicators'!DG99</f>
        <v>0</v>
      </c>
      <c r="R99" s="35">
        <f>'Core Indicators'!DO99</f>
        <v>12400000</v>
      </c>
      <c r="S99" s="35">
        <f>'Core Indicators'!DW99</f>
        <v>20570000</v>
      </c>
      <c r="T99" s="35">
        <f>'Core Indicators'!EE99</f>
        <v>30000</v>
      </c>
      <c r="U99" s="35">
        <f>'Core Indicators'!EM99</f>
        <v>0</v>
      </c>
      <c r="V99" s="35">
        <f>'Core Indicators'!FC99</f>
        <v>1</v>
      </c>
      <c r="W99" s="35" t="e">
        <f>'Core Indicators'!FK99</f>
        <v>#N/A</v>
      </c>
      <c r="X99" s="35" t="e">
        <f>'Core Indicators'!FS99</f>
        <v>#N/A</v>
      </c>
      <c r="Y99" s="35">
        <f>'Core Indicators'!GA99</f>
        <v>2</v>
      </c>
      <c r="Z99" s="35">
        <f>'Core Indicators'!GI99</f>
        <v>1</v>
      </c>
      <c r="AA99" s="35">
        <f>'Core Indicators'!GQ99</f>
        <v>1</v>
      </c>
      <c r="AB99" s="35">
        <f>'Core Indicators'!GY99</f>
        <v>1</v>
      </c>
      <c r="AC99" s="35">
        <f>'Core Indicators'!HG99</f>
        <v>0</v>
      </c>
      <c r="AD99" s="35">
        <f>'Core Indicators'!HO99</f>
        <v>1</v>
      </c>
      <c r="AE99" s="35">
        <f>'Core Indicators'!HW99</f>
        <v>0</v>
      </c>
      <c r="AF99" s="35">
        <f>'Core Indicators'!IE99</f>
        <v>1</v>
      </c>
      <c r="AG99" s="35">
        <f>'Core Indicators'!IM99</f>
        <v>3</v>
      </c>
    </row>
    <row r="100" spans="1:33" ht="20.100000000000001" customHeight="1" x14ac:dyDescent="0.25">
      <c r="A100" s="199" t="str">
        <f>'Core Indicators'!A:A</f>
        <v>Venezuela displacement in Panama</v>
      </c>
      <c r="B100" s="199" t="str">
        <f>'Core Indicators'!B:B</f>
        <v>Displacement</v>
      </c>
      <c r="C100" s="199" t="str">
        <f>'Core Indicators'!C100</f>
        <v>PAN002</v>
      </c>
      <c r="D100" s="199" t="str">
        <f>'Core Indicators'!D100</f>
        <v>Panama</v>
      </c>
      <c r="E100" s="199" t="str">
        <f>'Core Indicators'!E100</f>
        <v>PAN</v>
      </c>
      <c r="F100" s="36">
        <f>'Core Indicators'!O100</f>
        <v>74177</v>
      </c>
      <c r="G100" s="36">
        <f>'Core Indicators'!W100</f>
        <v>145000</v>
      </c>
      <c r="H100" s="36">
        <f>'Core Indicators'!AE100</f>
        <v>73000</v>
      </c>
      <c r="I100" s="36">
        <f>'Core Indicators'!AM100</f>
        <v>145000</v>
      </c>
      <c r="J100" s="36" t="str">
        <f>'Core Indicators'!AU100</f>
        <v>x</v>
      </c>
      <c r="K100" s="36" t="str">
        <f>'Core Indicators'!BC100</f>
        <v>x</v>
      </c>
      <c r="L100" s="36">
        <f>'Core Indicators'!BK100</f>
        <v>89</v>
      </c>
      <c r="M100" s="36" t="str">
        <f>'Core Indicators'!BS100</f>
        <v>x</v>
      </c>
      <c r="N100" s="36" t="str">
        <f>'Core Indicators'!CA100</f>
        <v>x</v>
      </c>
      <c r="O100" s="36" t="e">
        <f>'Core Indicators'!CI100</f>
        <v>#N/A</v>
      </c>
      <c r="P100" s="36" t="str">
        <f>'Core Indicators'!CQ100</f>
        <v>x</v>
      </c>
      <c r="Q100" s="36">
        <f>'Core Indicators'!DG100</f>
        <v>72000</v>
      </c>
      <c r="R100" s="36">
        <f>'Core Indicators'!DO100</f>
        <v>0</v>
      </c>
      <c r="S100" s="36">
        <f>'Core Indicators'!DW100</f>
        <v>73000</v>
      </c>
      <c r="T100" s="36">
        <f>'Core Indicators'!EE100</f>
        <v>0</v>
      </c>
      <c r="U100" s="36">
        <f>'Core Indicators'!EM100</f>
        <v>0</v>
      </c>
      <c r="V100" s="36">
        <f>'Core Indicators'!FC100</f>
        <v>2</v>
      </c>
      <c r="W100" s="36" t="str">
        <f>'Core Indicators'!FK100</f>
        <v>x</v>
      </c>
      <c r="X100" s="36" t="str">
        <f>'Core Indicators'!FS100</f>
        <v>x</v>
      </c>
      <c r="Y100" s="36">
        <f>'Core Indicators'!GA100</f>
        <v>0</v>
      </c>
      <c r="Z100" s="36">
        <f>'Core Indicators'!GI100</f>
        <v>1</v>
      </c>
      <c r="AA100" s="36">
        <f>'Core Indicators'!GQ100</f>
        <v>0</v>
      </c>
      <c r="AB100" s="36">
        <f>'Core Indicators'!GY100</f>
        <v>0</v>
      </c>
      <c r="AC100" s="36">
        <f>'Core Indicators'!HG100</f>
        <v>0</v>
      </c>
      <c r="AD100" s="36">
        <f>'Core Indicators'!HO100</f>
        <v>2</v>
      </c>
      <c r="AE100" s="36">
        <f>'Core Indicators'!HW100</f>
        <v>1</v>
      </c>
      <c r="AF100" s="36">
        <f>'Core Indicators'!IE100</f>
        <v>0</v>
      </c>
      <c r="AG100" s="36">
        <f>'Core Indicators'!IM100</f>
        <v>3</v>
      </c>
    </row>
    <row r="101" spans="1:33" ht="20.100000000000001" customHeight="1" x14ac:dyDescent="0.25">
      <c r="A101" s="200" t="str">
        <f>'Core Indicators'!A:A</f>
        <v>Venezuela displacement in Peru</v>
      </c>
      <c r="B101" s="200" t="str">
        <f>'Core Indicators'!B:B</f>
        <v>Displacement</v>
      </c>
      <c r="C101" s="200" t="str">
        <f>'Core Indicators'!C101</f>
        <v>PER002</v>
      </c>
      <c r="D101" s="200" t="str">
        <f>'Core Indicators'!D101</f>
        <v>Peru</v>
      </c>
      <c r="E101" s="200" t="str">
        <f>'Core Indicators'!E101</f>
        <v>PER</v>
      </c>
      <c r="F101" s="35">
        <f>'Core Indicators'!O101</f>
        <v>1280000</v>
      </c>
      <c r="G101" s="35">
        <f>'Core Indicators'!W101</f>
        <v>33359000</v>
      </c>
      <c r="H101" s="35">
        <f>'Core Indicators'!AE101</f>
        <v>10081000</v>
      </c>
      <c r="I101" s="35">
        <f>'Core Indicators'!AM101</f>
        <v>1570000</v>
      </c>
      <c r="J101" s="35" t="str">
        <f>'Core Indicators'!AU101</f>
        <v>x</v>
      </c>
      <c r="K101" s="35" t="str">
        <f>'Core Indicators'!BC101</f>
        <v>x</v>
      </c>
      <c r="L101" s="35">
        <f>'Core Indicators'!BK101</f>
        <v>1</v>
      </c>
      <c r="M101" s="35" t="str">
        <f>'Core Indicators'!BS101</f>
        <v>x</v>
      </c>
      <c r="N101" s="35" t="str">
        <f>'Core Indicators'!CA101</f>
        <v>x</v>
      </c>
      <c r="O101" s="35" t="e">
        <f>'Core Indicators'!CI101</f>
        <v>#N/A</v>
      </c>
      <c r="P101" s="35" t="str">
        <f>'Core Indicators'!CQ101</f>
        <v>x</v>
      </c>
      <c r="Q101" s="35">
        <f>'Core Indicators'!DG101</f>
        <v>23278000</v>
      </c>
      <c r="R101" s="35">
        <f>'Core Indicators'!DO101</f>
        <v>8381000</v>
      </c>
      <c r="S101" s="35">
        <f>'Core Indicators'!DW101</f>
        <v>1700000</v>
      </c>
      <c r="T101" s="35">
        <f>'Core Indicators'!EE101</f>
        <v>0</v>
      </c>
      <c r="U101" s="35">
        <f>'Core Indicators'!EM101</f>
        <v>0</v>
      </c>
      <c r="V101" s="35">
        <f>'Core Indicators'!FC101</f>
        <v>3</v>
      </c>
      <c r="W101" s="35" t="str">
        <f>'Core Indicators'!FK101</f>
        <v>x</v>
      </c>
      <c r="X101" s="35" t="str">
        <f>'Core Indicators'!FS101</f>
        <v>x</v>
      </c>
      <c r="Y101" s="35">
        <f>'Core Indicators'!GA101</f>
        <v>0</v>
      </c>
      <c r="Z101" s="35">
        <f>'Core Indicators'!GI101</f>
        <v>0</v>
      </c>
      <c r="AA101" s="35">
        <f>'Core Indicators'!GQ101</f>
        <v>0</v>
      </c>
      <c r="AB101" s="35">
        <f>'Core Indicators'!GY101</f>
        <v>0</v>
      </c>
      <c r="AC101" s="35">
        <f>'Core Indicators'!HG101</f>
        <v>0</v>
      </c>
      <c r="AD101" s="35">
        <f>'Core Indicators'!HO101</f>
        <v>0</v>
      </c>
      <c r="AE101" s="35">
        <f>'Core Indicators'!HW101</f>
        <v>1</v>
      </c>
      <c r="AF101" s="35">
        <f>'Core Indicators'!IE101</f>
        <v>2</v>
      </c>
      <c r="AG101" s="35">
        <f>'Core Indicators'!IM101</f>
        <v>3</v>
      </c>
    </row>
    <row r="102" spans="1:33" ht="20.100000000000001" customHeight="1" x14ac:dyDescent="0.25">
      <c r="A102" s="199" t="str">
        <f>'Core Indicators'!A:A</f>
        <v>Multiple crises in the Philippines</v>
      </c>
      <c r="B102" s="199" t="str">
        <f>'Core Indicators'!B:B</f>
        <v>Conflict,Cyclone,Violence,Floods,Other seasonal event</v>
      </c>
      <c r="C102" s="199" t="str">
        <f>'Core Indicators'!C102</f>
        <v>PHL001</v>
      </c>
      <c r="D102" s="199" t="str">
        <f>'Core Indicators'!D102</f>
        <v>Philippines</v>
      </c>
      <c r="E102" s="199" t="str">
        <f>'Core Indicators'!E102</f>
        <v>PHL</v>
      </c>
      <c r="F102" s="36">
        <f>'Core Indicators'!O102</f>
        <v>300000</v>
      </c>
      <c r="G102" s="36">
        <f>'Core Indicators'!W102</f>
        <v>109033000</v>
      </c>
      <c r="H102" s="36">
        <f>'Core Indicators'!AE102</f>
        <v>8671000</v>
      </c>
      <c r="I102" s="36">
        <f>'Core Indicators'!AM102</f>
        <v>184000</v>
      </c>
      <c r="J102" s="36">
        <f>'Core Indicators'!AU102</f>
        <v>281</v>
      </c>
      <c r="K102" s="36" t="str">
        <f>'Core Indicators'!BC102</f>
        <v>x</v>
      </c>
      <c r="L102" s="36">
        <f>'Core Indicators'!BK102</f>
        <v>395</v>
      </c>
      <c r="M102" s="36">
        <f>'Core Indicators'!BS102</f>
        <v>70057</v>
      </c>
      <c r="N102" s="36">
        <f>'Core Indicators'!CA102</f>
        <v>8064</v>
      </c>
      <c r="O102" s="36" t="e">
        <f>'Core Indicators'!CI102</f>
        <v>#N/A</v>
      </c>
      <c r="P102" s="36">
        <f>'Core Indicators'!CQ102</f>
        <v>290000000</v>
      </c>
      <c r="Q102" s="36">
        <f>'Core Indicators'!DG102</f>
        <v>100362000</v>
      </c>
      <c r="R102" s="36">
        <f>'Core Indicators'!DO102</f>
        <v>8487000</v>
      </c>
      <c r="S102" s="36">
        <f>'Core Indicators'!DW102</f>
        <v>184000</v>
      </c>
      <c r="T102" s="36">
        <f>'Core Indicators'!EE102</f>
        <v>0</v>
      </c>
      <c r="U102" s="36">
        <f>'Core Indicators'!EM102</f>
        <v>0</v>
      </c>
      <c r="V102" s="36">
        <f>'Core Indicators'!FC102</f>
        <v>4</v>
      </c>
      <c r="W102" s="36" t="e">
        <f>'Core Indicators'!FK102</f>
        <v>#N/A</v>
      </c>
      <c r="X102" s="36" t="e">
        <f>'Core Indicators'!FS102</f>
        <v>#N/A</v>
      </c>
      <c r="Y102" s="36">
        <f>'Core Indicators'!GA102</f>
        <v>0</v>
      </c>
      <c r="Z102" s="36">
        <f>'Core Indicators'!GI102</f>
        <v>1</v>
      </c>
      <c r="AA102" s="36">
        <f>'Core Indicators'!GQ102</f>
        <v>0</v>
      </c>
      <c r="AB102" s="36">
        <f>'Core Indicators'!GY102</f>
        <v>0</v>
      </c>
      <c r="AC102" s="36">
        <f>'Core Indicators'!HG102</f>
        <v>0</v>
      </c>
      <c r="AD102" s="36">
        <f>'Core Indicators'!HO102</f>
        <v>0</v>
      </c>
      <c r="AE102" s="36">
        <f>'Core Indicators'!HW102</f>
        <v>0</v>
      </c>
      <c r="AF102" s="36">
        <f>'Core Indicators'!IE102</f>
        <v>1</v>
      </c>
      <c r="AG102" s="36">
        <f>'Core Indicators'!IM102</f>
        <v>3</v>
      </c>
    </row>
    <row r="103" spans="1:33" ht="20.100000000000001" customHeight="1" x14ac:dyDescent="0.25">
      <c r="A103" s="200" t="str">
        <f>'Core Indicators'!A:A</f>
        <v>Mindanao conflict</v>
      </c>
      <c r="B103" s="200" t="str">
        <f>'Core Indicators'!B:B</f>
        <v>Conflict,Violence</v>
      </c>
      <c r="C103" s="200" t="str">
        <f>'Core Indicators'!C103</f>
        <v>PHL003</v>
      </c>
      <c r="D103" s="200" t="str">
        <f>'Core Indicators'!D103</f>
        <v>Philippines</v>
      </c>
      <c r="E103" s="200" t="str">
        <f>'Core Indicators'!E103</f>
        <v>PHL</v>
      </c>
      <c r="F103" s="35">
        <f>'Core Indicators'!O103</f>
        <v>138354</v>
      </c>
      <c r="G103" s="35">
        <f>'Core Indicators'!W103</f>
        <v>26252000</v>
      </c>
      <c r="H103" s="35">
        <f>'Core Indicators'!AE103</f>
        <v>122000</v>
      </c>
      <c r="I103" s="35">
        <f>'Core Indicators'!AM103</f>
        <v>122000</v>
      </c>
      <c r="J103" s="35" t="str">
        <f>'Core Indicators'!AU103</f>
        <v>x</v>
      </c>
      <c r="K103" s="35" t="str">
        <f>'Core Indicators'!BC103</f>
        <v>x</v>
      </c>
      <c r="L103" s="35">
        <f>'Core Indicators'!BK103</f>
        <v>186</v>
      </c>
      <c r="M103" s="35" t="str">
        <f>'Core Indicators'!BS103</f>
        <v>x</v>
      </c>
      <c r="N103" s="35" t="str">
        <f>'Core Indicators'!CA103</f>
        <v>x</v>
      </c>
      <c r="O103" s="35" t="e">
        <f>'Core Indicators'!CI103</f>
        <v>#N/A</v>
      </c>
      <c r="P103" s="35" t="str">
        <f>'Core Indicators'!CQ103</f>
        <v>x</v>
      </c>
      <c r="Q103" s="35">
        <f>'Core Indicators'!DG103</f>
        <v>26131000</v>
      </c>
      <c r="R103" s="35">
        <f>'Core Indicators'!DO103</f>
        <v>0</v>
      </c>
      <c r="S103" s="35">
        <f>'Core Indicators'!DW103</f>
        <v>122000</v>
      </c>
      <c r="T103" s="35">
        <f>'Core Indicators'!EE103</f>
        <v>0</v>
      </c>
      <c r="U103" s="35">
        <f>'Core Indicators'!EM103</f>
        <v>0</v>
      </c>
      <c r="V103" s="35">
        <f>'Core Indicators'!FC103</f>
        <v>4</v>
      </c>
      <c r="W103" s="35" t="str">
        <f>'Core Indicators'!FK103</f>
        <v>x</v>
      </c>
      <c r="X103" s="35" t="str">
        <f>'Core Indicators'!FS103</f>
        <v>x</v>
      </c>
      <c r="Y103" s="35">
        <f>'Core Indicators'!GA103</f>
        <v>0</v>
      </c>
      <c r="Z103" s="35">
        <f>'Core Indicators'!GI103</f>
        <v>1</v>
      </c>
      <c r="AA103" s="35">
        <f>'Core Indicators'!GQ103</f>
        <v>0</v>
      </c>
      <c r="AB103" s="35">
        <f>'Core Indicators'!GY103</f>
        <v>0</v>
      </c>
      <c r="AC103" s="35">
        <f>'Core Indicators'!HG103</f>
        <v>0</v>
      </c>
      <c r="AD103" s="35">
        <f>'Core Indicators'!HO103</f>
        <v>0</v>
      </c>
      <c r="AE103" s="35">
        <f>'Core Indicators'!HW103</f>
        <v>0</v>
      </c>
      <c r="AF103" s="35">
        <f>'Core Indicators'!IE103</f>
        <v>1</v>
      </c>
      <c r="AG103" s="35">
        <f>'Core Indicators'!IM103</f>
        <v>1</v>
      </c>
    </row>
    <row r="104" spans="1:33" ht="20.100000000000001" customHeight="1" x14ac:dyDescent="0.25">
      <c r="A104" s="199" t="str">
        <f>'Core Indicators'!A:A</f>
        <v>Typhoon Nalgae</v>
      </c>
      <c r="B104" s="199" t="str">
        <f>'Core Indicators'!B:B</f>
        <v>Cyclone</v>
      </c>
      <c r="C104" s="199" t="str">
        <f>'Core Indicators'!C104</f>
        <v>PHL012</v>
      </c>
      <c r="D104" s="199" t="str">
        <f>'Core Indicators'!D104</f>
        <v>Philippines</v>
      </c>
      <c r="E104" s="199" t="str">
        <f>'Core Indicators'!E104</f>
        <v>PHL</v>
      </c>
      <c r="F104" s="36">
        <f>'Core Indicators'!O104</f>
        <v>238000</v>
      </c>
      <c r="G104" s="36">
        <f>'Core Indicators'!W104</f>
        <v>95962000</v>
      </c>
      <c r="H104" s="36">
        <f>'Core Indicators'!AE104</f>
        <v>6328000</v>
      </c>
      <c r="I104" s="36">
        <f>'Core Indicators'!AM104</f>
        <v>54000</v>
      </c>
      <c r="J104" s="36">
        <f>'Core Indicators'!AU104</f>
        <v>270</v>
      </c>
      <c r="K104" s="36" t="e">
        <f>'Core Indicators'!BC104</f>
        <v>#N/A</v>
      </c>
      <c r="L104" s="36">
        <f>'Core Indicators'!BK104</f>
        <v>164</v>
      </c>
      <c r="M104" s="36">
        <f>'Core Indicators'!BS104</f>
        <v>68330</v>
      </c>
      <c r="N104" s="36">
        <f>'Core Indicators'!CA104</f>
        <v>7502</v>
      </c>
      <c r="O104" s="36" t="e">
        <f>'Core Indicators'!CI104</f>
        <v>#N/A</v>
      </c>
      <c r="P104" s="36">
        <f>'Core Indicators'!CQ104</f>
        <v>261000000</v>
      </c>
      <c r="Q104" s="36">
        <f>'Core Indicators'!DG104</f>
        <v>89635000</v>
      </c>
      <c r="R104" s="36">
        <f>'Core Indicators'!DO104</f>
        <v>6274000</v>
      </c>
      <c r="S104" s="36">
        <f>'Core Indicators'!DW104</f>
        <v>54000</v>
      </c>
      <c r="T104" s="36">
        <f>'Core Indicators'!EE104</f>
        <v>0</v>
      </c>
      <c r="U104" s="36">
        <f>'Core Indicators'!EM104</f>
        <v>0</v>
      </c>
      <c r="V104" s="36">
        <f>'Core Indicators'!FC104</f>
        <v>4</v>
      </c>
      <c r="W104" s="36" t="e">
        <f>'Core Indicators'!FK104</f>
        <v>#N/A</v>
      </c>
      <c r="X104" s="36" t="e">
        <f>'Core Indicators'!FS104</f>
        <v>#N/A</v>
      </c>
      <c r="Y104" s="36">
        <f>'Core Indicators'!GA104</f>
        <v>0</v>
      </c>
      <c r="Z104" s="36">
        <f>'Core Indicators'!GI104</f>
        <v>0</v>
      </c>
      <c r="AA104" s="36">
        <f>'Core Indicators'!GQ104</f>
        <v>0</v>
      </c>
      <c r="AB104" s="36">
        <f>'Core Indicators'!GY104</f>
        <v>0</v>
      </c>
      <c r="AC104" s="36">
        <f>'Core Indicators'!HG104</f>
        <v>0</v>
      </c>
      <c r="AD104" s="36">
        <f>'Core Indicators'!HO104</f>
        <v>0</v>
      </c>
      <c r="AE104" s="36">
        <f>'Core Indicators'!HW104</f>
        <v>0</v>
      </c>
      <c r="AF104" s="36">
        <f>'Core Indicators'!IE104</f>
        <v>1</v>
      </c>
      <c r="AG104" s="36">
        <f>'Core Indicators'!IM104</f>
        <v>3</v>
      </c>
    </row>
    <row r="105" spans="1:33" ht="20.100000000000001" customHeight="1" x14ac:dyDescent="0.25">
      <c r="A105" s="200" t="str">
        <f>'Core Indicators'!A:A</f>
        <v>LPAs, Northeast Monsoon, and Shear Line</v>
      </c>
      <c r="B105" s="200" t="str">
        <f>'Core Indicators'!B:B</f>
        <v>Floods,Other seasonal event</v>
      </c>
      <c r="C105" s="200" t="str">
        <f>'Core Indicators'!C105</f>
        <v>PHL013</v>
      </c>
      <c r="D105" s="200" t="str">
        <f>'Core Indicators'!D105</f>
        <v>Philippines</v>
      </c>
      <c r="E105" s="200" t="str">
        <f>'Core Indicators'!E105</f>
        <v>PHL</v>
      </c>
      <c r="F105" s="35">
        <f>'Core Indicators'!O105</f>
        <v>192553</v>
      </c>
      <c r="G105" s="35">
        <f>'Core Indicators'!W105</f>
        <v>51181000</v>
      </c>
      <c r="H105" s="35">
        <f>'Core Indicators'!AE105</f>
        <v>2222000</v>
      </c>
      <c r="I105" s="35">
        <f>'Core Indicators'!AM105</f>
        <v>9000</v>
      </c>
      <c r="J105" s="35">
        <f>'Core Indicators'!AU105</f>
        <v>11</v>
      </c>
      <c r="K105" s="35" t="e">
        <f>'Core Indicators'!BC105</f>
        <v>#N/A</v>
      </c>
      <c r="L105" s="35">
        <f>'Core Indicators'!BK105</f>
        <v>45</v>
      </c>
      <c r="M105" s="35">
        <f>'Core Indicators'!BS105</f>
        <v>1727</v>
      </c>
      <c r="N105" s="35">
        <f>'Core Indicators'!CA105</f>
        <v>562</v>
      </c>
      <c r="O105" s="35" t="e">
        <f>'Core Indicators'!CI105</f>
        <v>#N/A</v>
      </c>
      <c r="P105" s="35">
        <f>'Core Indicators'!CQ105</f>
        <v>29000000</v>
      </c>
      <c r="Q105" s="35">
        <f>'Core Indicators'!DG105</f>
        <v>48959000</v>
      </c>
      <c r="R105" s="35">
        <f>'Core Indicators'!DO105</f>
        <v>2213000</v>
      </c>
      <c r="S105" s="35">
        <f>'Core Indicators'!DW105</f>
        <v>9000</v>
      </c>
      <c r="T105" s="35">
        <f>'Core Indicators'!EE105</f>
        <v>0</v>
      </c>
      <c r="U105" s="35">
        <f>'Core Indicators'!EM105</f>
        <v>0</v>
      </c>
      <c r="V105" s="35">
        <f>'Core Indicators'!FC105</f>
        <v>4</v>
      </c>
      <c r="W105" s="35" t="e">
        <f>'Core Indicators'!FK105</f>
        <v>#N/A</v>
      </c>
      <c r="X105" s="35" t="e">
        <f>'Core Indicators'!FS105</f>
        <v>#N/A</v>
      </c>
      <c r="Y105" s="35">
        <f>'Core Indicators'!GA105</f>
        <v>0</v>
      </c>
      <c r="Z105" s="35">
        <f>'Core Indicators'!GI105</f>
        <v>0</v>
      </c>
      <c r="AA105" s="35">
        <f>'Core Indicators'!GQ105</f>
        <v>0</v>
      </c>
      <c r="AB105" s="35">
        <f>'Core Indicators'!GY105</f>
        <v>0</v>
      </c>
      <c r="AC105" s="35">
        <f>'Core Indicators'!HG105</f>
        <v>0</v>
      </c>
      <c r="AD105" s="35">
        <f>'Core Indicators'!HO105</f>
        <v>0</v>
      </c>
      <c r="AE105" s="35">
        <f>'Core Indicators'!HW105</f>
        <v>0</v>
      </c>
      <c r="AF105" s="35">
        <f>'Core Indicators'!IE105</f>
        <v>1</v>
      </c>
      <c r="AG105" s="35">
        <f>'Core Indicators'!IM105</f>
        <v>3</v>
      </c>
    </row>
    <row r="106" spans="1:33" ht="20.100000000000001" customHeight="1" x14ac:dyDescent="0.25">
      <c r="A106" s="199" t="str">
        <f>'Core Indicators'!A:A</f>
        <v>Highlands Violence</v>
      </c>
      <c r="B106" s="199" t="str">
        <f>'Core Indicators'!B:B</f>
        <v>Earthquake</v>
      </c>
      <c r="C106" s="199" t="str">
        <f>'Core Indicators'!C106</f>
        <v>PNG003</v>
      </c>
      <c r="D106" s="199" t="str">
        <f>'Core Indicators'!D106</f>
        <v>Papua New Guinea</v>
      </c>
      <c r="E106" s="199" t="str">
        <f>'Core Indicators'!E106</f>
        <v>PNG</v>
      </c>
      <c r="F106" s="36">
        <f>'Core Indicators'!O106</f>
        <v>63679</v>
      </c>
      <c r="G106" s="36">
        <f>'Core Indicators'!W106</f>
        <v>2855000</v>
      </c>
      <c r="H106" s="36">
        <f>'Core Indicators'!AE106</f>
        <v>265000</v>
      </c>
      <c r="I106" s="36">
        <f>'Core Indicators'!AM106</f>
        <v>31000</v>
      </c>
      <c r="J106" s="36" t="e">
        <f>'Core Indicators'!AU106</f>
        <v>#N/A</v>
      </c>
      <c r="K106" s="36" t="e">
        <f>'Core Indicators'!BC106</f>
        <v>#N/A</v>
      </c>
      <c r="L106" s="36">
        <f>'Core Indicators'!BK106</f>
        <v>65</v>
      </c>
      <c r="M106" s="36" t="e">
        <f>'Core Indicators'!BS106</f>
        <v>#N/A</v>
      </c>
      <c r="N106" s="36" t="e">
        <f>'Core Indicators'!CA106</f>
        <v>#N/A</v>
      </c>
      <c r="O106" s="36" t="e">
        <f>'Core Indicators'!CI106</f>
        <v>#N/A</v>
      </c>
      <c r="P106" s="36" t="e">
        <f>'Core Indicators'!CQ106</f>
        <v>#N/A</v>
      </c>
      <c r="Q106" s="36">
        <f>'Core Indicators'!DG106</f>
        <v>2590000</v>
      </c>
      <c r="R106" s="36">
        <f>'Core Indicators'!DO106</f>
        <v>0</v>
      </c>
      <c r="S106" s="36">
        <f>'Core Indicators'!DW106</f>
        <v>233000</v>
      </c>
      <c r="T106" s="36">
        <f>'Core Indicators'!EE106</f>
        <v>32000</v>
      </c>
      <c r="U106" s="36">
        <f>'Core Indicators'!EM106</f>
        <v>0</v>
      </c>
      <c r="V106" s="36">
        <f>'Core Indicators'!FC106</f>
        <v>4</v>
      </c>
      <c r="W106" s="36" t="e">
        <f>'Core Indicators'!FK106</f>
        <v>#N/A</v>
      </c>
      <c r="X106" s="36" t="e">
        <f>'Core Indicators'!FS106</f>
        <v>#N/A</v>
      </c>
      <c r="Y106" s="36">
        <f>'Core Indicators'!GA106</f>
        <v>0</v>
      </c>
      <c r="Z106" s="36">
        <f>'Core Indicators'!GI106</f>
        <v>2</v>
      </c>
      <c r="AA106" s="36">
        <f>'Core Indicators'!GQ106</f>
        <v>1</v>
      </c>
      <c r="AB106" s="36">
        <f>'Core Indicators'!GY106</f>
        <v>0</v>
      </c>
      <c r="AC106" s="36">
        <f>'Core Indicators'!HG106</f>
        <v>0</v>
      </c>
      <c r="AD106" s="36">
        <f>'Core Indicators'!HO106</f>
        <v>0</v>
      </c>
      <c r="AE106" s="36">
        <f>'Core Indicators'!HW106</f>
        <v>3</v>
      </c>
      <c r="AF106" s="36">
        <f>'Core Indicators'!IE106</f>
        <v>0</v>
      </c>
      <c r="AG106" s="36">
        <f>'Core Indicators'!IM106</f>
        <v>2</v>
      </c>
    </row>
    <row r="107" spans="1:33" ht="20.100000000000001" customHeight="1" x14ac:dyDescent="0.25">
      <c r="A107" s="200" t="str">
        <f>'Core Indicators'!A:A</f>
        <v>Displacement from Ukraine conflict in Poland</v>
      </c>
      <c r="B107" s="200" t="str">
        <f>'Core Indicators'!B:B</f>
        <v>Displacement,Conflict</v>
      </c>
      <c r="C107" s="200" t="str">
        <f>'Core Indicators'!C107</f>
        <v>POL002</v>
      </c>
      <c r="D107" s="200" t="str">
        <f>'Core Indicators'!D107</f>
        <v>Poland</v>
      </c>
      <c r="E107" s="200" t="str">
        <f>'Core Indicators'!E107</f>
        <v>POL</v>
      </c>
      <c r="F107" s="35">
        <f>'Core Indicators'!O107</f>
        <v>147500</v>
      </c>
      <c r="G107" s="35">
        <f>'Core Indicators'!W107</f>
        <v>1923000</v>
      </c>
      <c r="H107" s="35">
        <f>'Core Indicators'!AE107</f>
        <v>1563000</v>
      </c>
      <c r="I107" s="35">
        <f>'Core Indicators'!AM107</f>
        <v>1563000</v>
      </c>
      <c r="J107" s="35" t="e">
        <f>'Core Indicators'!AU107</f>
        <v>#N/A</v>
      </c>
      <c r="K107" s="35" t="e">
        <f>'Core Indicators'!BC107</f>
        <v>#N/A</v>
      </c>
      <c r="L107" s="35">
        <f>'Core Indicators'!BK107</f>
        <v>0</v>
      </c>
      <c r="M107" s="35" t="e">
        <f>'Core Indicators'!BS107</f>
        <v>#N/A</v>
      </c>
      <c r="N107" s="35" t="e">
        <f>'Core Indicators'!CA107</f>
        <v>#N/A</v>
      </c>
      <c r="O107" s="35" t="e">
        <f>'Core Indicators'!CI107</f>
        <v>#N/A</v>
      </c>
      <c r="P107" s="35" t="e">
        <f>'Core Indicators'!CQ107</f>
        <v>#N/A</v>
      </c>
      <c r="Q107" s="35">
        <f>'Core Indicators'!DG107</f>
        <v>360000</v>
      </c>
      <c r="R107" s="35">
        <f>'Core Indicators'!DO107</f>
        <v>0</v>
      </c>
      <c r="S107" s="35">
        <f>'Core Indicators'!DW107</f>
        <v>1563000</v>
      </c>
      <c r="T107" s="35">
        <f>'Core Indicators'!EE107</f>
        <v>0</v>
      </c>
      <c r="U107" s="35">
        <f>'Core Indicators'!EM107</f>
        <v>0</v>
      </c>
      <c r="V107" s="35">
        <f>'Core Indicators'!FC107</f>
        <v>2</v>
      </c>
      <c r="W107" s="35" t="e">
        <f>'Core Indicators'!FK107</f>
        <v>#N/A</v>
      </c>
      <c r="X107" s="35" t="e">
        <f>'Core Indicators'!FS107</f>
        <v>#N/A</v>
      </c>
      <c r="Y107" s="35">
        <f>'Core Indicators'!GA107</f>
        <v>0</v>
      </c>
      <c r="Z107" s="35">
        <f>'Core Indicators'!GI107</f>
        <v>0</v>
      </c>
      <c r="AA107" s="35">
        <f>'Core Indicators'!GQ107</f>
        <v>0</v>
      </c>
      <c r="AB107" s="35">
        <f>'Core Indicators'!GY107</f>
        <v>0</v>
      </c>
      <c r="AC107" s="35">
        <f>'Core Indicators'!HG107</f>
        <v>0</v>
      </c>
      <c r="AD107" s="35">
        <f>'Core Indicators'!HO107</f>
        <v>0</v>
      </c>
      <c r="AE107" s="35">
        <f>'Core Indicators'!HW107</f>
        <v>0</v>
      </c>
      <c r="AF107" s="35">
        <f>'Core Indicators'!IE107</f>
        <v>0</v>
      </c>
      <c r="AG107" s="35">
        <f>'Core Indicators'!IM107</f>
        <v>0</v>
      </c>
    </row>
    <row r="108" spans="1:33" ht="20.100000000000001" customHeight="1" x14ac:dyDescent="0.25">
      <c r="A108" s="199" t="str">
        <f>'Core Indicators'!A:A</f>
        <v>Complex crisis in DPRK</v>
      </c>
      <c r="B108" s="199" t="str">
        <f>'Core Indicators'!B:B</f>
        <v>Socio-political,Floods,Other seasonal event,Food Security</v>
      </c>
      <c r="C108" s="199" t="str">
        <f>'Core Indicators'!C108</f>
        <v>PRK001</v>
      </c>
      <c r="D108" s="199" t="str">
        <f>'Core Indicators'!D108</f>
        <v>DPRK</v>
      </c>
      <c r="E108" s="199" t="str">
        <f>'Core Indicators'!E108</f>
        <v>PRK</v>
      </c>
      <c r="F108" s="36">
        <f>'Core Indicators'!O108</f>
        <v>120410</v>
      </c>
      <c r="G108" s="36">
        <f>'Core Indicators'!W108</f>
        <v>25972000</v>
      </c>
      <c r="H108" s="36">
        <f>'Core Indicators'!AE108</f>
        <v>25972000</v>
      </c>
      <c r="I108" s="36">
        <f>'Core Indicators'!AM108</f>
        <v>34000</v>
      </c>
      <c r="J108" s="36" t="str">
        <f>'Core Indicators'!AU108</f>
        <v>x</v>
      </c>
      <c r="K108" s="36" t="str">
        <f>'Core Indicators'!BC108</f>
        <v>x</v>
      </c>
      <c r="L108" s="36">
        <f>'Core Indicators'!BK108</f>
        <v>13</v>
      </c>
      <c r="M108" s="36" t="str">
        <f>'Core Indicators'!BS108</f>
        <v>x</v>
      </c>
      <c r="N108" s="36" t="str">
        <f>'Core Indicators'!CA108</f>
        <v>x</v>
      </c>
      <c r="O108" s="36" t="e">
        <f>'Core Indicators'!CI108</f>
        <v>#N/A</v>
      </c>
      <c r="P108" s="36" t="str">
        <f>'Core Indicators'!CQ108</f>
        <v>x</v>
      </c>
      <c r="Q108" s="36">
        <f>'Core Indicators'!DG108</f>
        <v>0</v>
      </c>
      <c r="R108" s="36">
        <f>'Core Indicators'!DO108</f>
        <v>15542000</v>
      </c>
      <c r="S108" s="36">
        <f>'Core Indicators'!DW108</f>
        <v>4970000</v>
      </c>
      <c r="T108" s="36">
        <f>'Core Indicators'!EE108</f>
        <v>5459000</v>
      </c>
      <c r="U108" s="36">
        <f>'Core Indicators'!EM108</f>
        <v>0</v>
      </c>
      <c r="V108" s="36">
        <f>'Core Indicators'!FC108</f>
        <v>1</v>
      </c>
      <c r="W108" s="36" t="str">
        <f>'Core Indicators'!FK108</f>
        <v>x</v>
      </c>
      <c r="X108" s="36" t="str">
        <f>'Core Indicators'!FS108</f>
        <v>x</v>
      </c>
      <c r="Y108" s="36">
        <f>'Core Indicators'!GA108</f>
        <v>1</v>
      </c>
      <c r="Z108" s="36">
        <f>'Core Indicators'!GI108</f>
        <v>2</v>
      </c>
      <c r="AA108" s="36">
        <f>'Core Indicators'!GQ108</f>
        <v>2</v>
      </c>
      <c r="AB108" s="36">
        <f>'Core Indicators'!GY108</f>
        <v>0</v>
      </c>
      <c r="AC108" s="36">
        <f>'Core Indicators'!HG108</f>
        <v>3</v>
      </c>
      <c r="AD108" s="36">
        <f>'Core Indicators'!HO108</f>
        <v>3</v>
      </c>
      <c r="AE108" s="36">
        <f>'Core Indicators'!HW108</f>
        <v>0</v>
      </c>
      <c r="AF108" s="36">
        <f>'Core Indicators'!IE108</f>
        <v>0</v>
      </c>
      <c r="AG108" s="36">
        <f>'Core Indicators'!IM108</f>
        <v>3</v>
      </c>
    </row>
    <row r="109" spans="1:33" ht="20.100000000000001" customHeight="1" x14ac:dyDescent="0.25">
      <c r="A109" s="200" t="str">
        <f>'Core Indicators'!A:A</f>
        <v>Conflict in Palestine</v>
      </c>
      <c r="B109" s="200" t="str">
        <f>'Core Indicators'!B:B</f>
        <v>Conflict,Socio-political,Violence</v>
      </c>
      <c r="C109" s="200" t="str">
        <f>'Core Indicators'!C109</f>
        <v>PSE002</v>
      </c>
      <c r="D109" s="200" t="str">
        <f>'Core Indicators'!D109</f>
        <v>Palestine</v>
      </c>
      <c r="E109" s="200" t="str">
        <f>'Core Indicators'!E109</f>
        <v>PSE</v>
      </c>
      <c r="F109" s="35">
        <f>'Core Indicators'!O109</f>
        <v>6025</v>
      </c>
      <c r="G109" s="35">
        <f>'Core Indicators'!W109</f>
        <v>5355000</v>
      </c>
      <c r="H109" s="35">
        <f>'Core Indicators'!AE109</f>
        <v>5355000</v>
      </c>
      <c r="I109" s="35">
        <f>'Core Indicators'!AM109</f>
        <v>6401000</v>
      </c>
      <c r="J109" s="35">
        <f>'Core Indicators'!AU109</f>
        <v>2580</v>
      </c>
      <c r="K109" s="35" t="str">
        <f>'Core Indicators'!BC109</f>
        <v>x</v>
      </c>
      <c r="L109" s="35">
        <f>'Core Indicators'!BK109</f>
        <v>185</v>
      </c>
      <c r="M109" s="35">
        <f>'Core Indicators'!BS109</f>
        <v>160000</v>
      </c>
      <c r="N109" s="35">
        <f>'Core Indicators'!CA109</f>
        <v>11422</v>
      </c>
      <c r="O109" s="35" t="e">
        <f>'Core Indicators'!CI109</f>
        <v>#N/A</v>
      </c>
      <c r="P109" s="35" t="str">
        <f>'Core Indicators'!CQ109</f>
        <v>x</v>
      </c>
      <c r="Q109" s="35">
        <f>'Core Indicators'!DG109</f>
        <v>0</v>
      </c>
      <c r="R109" s="35">
        <f>'Core Indicators'!DO109</f>
        <v>3255000</v>
      </c>
      <c r="S109" s="35">
        <f>'Core Indicators'!DW109</f>
        <v>1974000</v>
      </c>
      <c r="T109" s="35">
        <f>'Core Indicators'!EE109</f>
        <v>126000</v>
      </c>
      <c r="U109" s="35">
        <f>'Core Indicators'!EM109</f>
        <v>0</v>
      </c>
      <c r="V109" s="35">
        <f>'Core Indicators'!FC109</f>
        <v>4</v>
      </c>
      <c r="W109" s="35" t="str">
        <f>'Core Indicators'!FK109</f>
        <v>x</v>
      </c>
      <c r="X109" s="35">
        <f>'Core Indicators'!FS109</f>
        <v>4950000</v>
      </c>
      <c r="Y109" s="35">
        <f>'Core Indicators'!GA109</f>
        <v>1</v>
      </c>
      <c r="Z109" s="35">
        <f>'Core Indicators'!GI109</f>
        <v>2</v>
      </c>
      <c r="AA109" s="35">
        <f>'Core Indicators'!GQ109</f>
        <v>3</v>
      </c>
      <c r="AB109" s="35">
        <f>'Core Indicators'!GY109</f>
        <v>0</v>
      </c>
      <c r="AC109" s="35">
        <f>'Core Indicators'!HG109</f>
        <v>2</v>
      </c>
      <c r="AD109" s="35">
        <f>'Core Indicators'!HO109</f>
        <v>3</v>
      </c>
      <c r="AE109" s="35">
        <f>'Core Indicators'!HW109</f>
        <v>3</v>
      </c>
      <c r="AF109" s="35">
        <f>'Core Indicators'!IE109</f>
        <v>2</v>
      </c>
      <c r="AG109" s="35">
        <f>'Core Indicators'!IM109</f>
        <v>2</v>
      </c>
    </row>
    <row r="110" spans="1:33" ht="20.100000000000001" customHeight="1" x14ac:dyDescent="0.25">
      <c r="A110" s="199" t="str">
        <f>'Core Indicators'!A:A</f>
        <v>Regional Boko Haram Crisis</v>
      </c>
      <c r="B110" s="199">
        <f>'Core Indicators'!B:B</f>
        <v>0</v>
      </c>
      <c r="C110" s="199" t="str">
        <f>'Core Indicators'!C110</f>
        <v>REG001</v>
      </c>
      <c r="D110" s="199" t="str">
        <f>'Core Indicators'!D110</f>
        <v>Nigeria,Niger,Chad,Cameroon</v>
      </c>
      <c r="E110" s="199" t="str">
        <f>'Core Indicators'!E110</f>
        <v>NGA,NER,TCD,CMR</v>
      </c>
      <c r="F110" s="36">
        <f>'Core Indicators'!O110</f>
        <v>369002</v>
      </c>
      <c r="G110" s="36">
        <f>'Core Indicators'!W110</f>
        <v>20474000</v>
      </c>
      <c r="H110" s="36">
        <f>'Core Indicators'!AE110</f>
        <v>16984000</v>
      </c>
      <c r="I110" s="36">
        <f>'Core Indicators'!AM110</f>
        <v>5744000</v>
      </c>
      <c r="J110" s="36" t="str">
        <f>'Core Indicators'!AU110</f>
        <v>x</v>
      </c>
      <c r="K110" s="36" t="str">
        <f>'Core Indicators'!BC110</f>
        <v>x</v>
      </c>
      <c r="L110" s="36">
        <f>'Core Indicators'!BK110</f>
        <v>1583</v>
      </c>
      <c r="M110" s="36">
        <f>'Core Indicators'!BS110</f>
        <v>0</v>
      </c>
      <c r="N110" s="36">
        <f>'Core Indicators'!CA110</f>
        <v>4300</v>
      </c>
      <c r="O110" s="36" t="e">
        <f>'Core Indicators'!CI110</f>
        <v>#N/A</v>
      </c>
      <c r="P110" s="36">
        <f>'Core Indicators'!CQ110</f>
        <v>5200000</v>
      </c>
      <c r="Q110" s="36">
        <f>'Core Indicators'!DG110</f>
        <v>3490000</v>
      </c>
      <c r="R110" s="36">
        <f>'Core Indicators'!DO110</f>
        <v>6212000</v>
      </c>
      <c r="S110" s="36">
        <f>'Core Indicators'!DW110</f>
        <v>6409000</v>
      </c>
      <c r="T110" s="36">
        <f>'Core Indicators'!EE110</f>
        <v>3452000</v>
      </c>
      <c r="U110" s="36">
        <f>'Core Indicators'!EM110</f>
        <v>911000</v>
      </c>
      <c r="V110" s="36">
        <f>'Core Indicators'!FC110</f>
        <v>5</v>
      </c>
      <c r="W110" s="36" t="str">
        <f>'Core Indicators'!FK110</f>
        <v>x</v>
      </c>
      <c r="X110" s="36">
        <f>'Core Indicators'!FS110</f>
        <v>800000</v>
      </c>
      <c r="Y110" s="36">
        <f>'Core Indicators'!GA110</f>
        <v>1</v>
      </c>
      <c r="Z110" s="36">
        <f>'Core Indicators'!GI110</f>
        <v>3</v>
      </c>
      <c r="AA110" s="36">
        <f>'Core Indicators'!GQ110</f>
        <v>1</v>
      </c>
      <c r="AB110" s="36">
        <f>'Core Indicators'!GY110</f>
        <v>3</v>
      </c>
      <c r="AC110" s="36">
        <f>'Core Indicators'!HG110</f>
        <v>2</v>
      </c>
      <c r="AD110" s="36">
        <f>'Core Indicators'!HO110</f>
        <v>3</v>
      </c>
      <c r="AE110" s="36">
        <f>'Core Indicators'!HW110</f>
        <v>3</v>
      </c>
      <c r="AF110" s="36">
        <f>'Core Indicators'!IE110</f>
        <v>3</v>
      </c>
      <c r="AG110" s="36">
        <f>'Core Indicators'!IM110</f>
        <v>3</v>
      </c>
    </row>
    <row r="111" spans="1:33" ht="20.100000000000001" customHeight="1" x14ac:dyDescent="0.25">
      <c r="A111" s="200" t="str">
        <f>'Core Indicators'!A:A</f>
        <v>Venezuela Regional Crisis</v>
      </c>
      <c r="B111" s="200">
        <f>'Core Indicators'!B:B</f>
        <v>0</v>
      </c>
      <c r="C111" s="200" t="str">
        <f>'Core Indicators'!C111</f>
        <v>REG002</v>
      </c>
      <c r="D111" s="200" t="str">
        <f>'Core Indicators'!D111</f>
        <v>Venezuela,Brazil,Colombia,Ecuador,Peru,Trinidad and Tobago,Chile,Dominican Republic,Panama</v>
      </c>
      <c r="E111" s="200" t="str">
        <f>'Core Indicators'!E111</f>
        <v>VEN,BRA,COL,ECU,PER,TTO,CHL,DOM,PAN</v>
      </c>
      <c r="F111" s="35">
        <f>'Core Indicators'!O111</f>
        <v>5811256</v>
      </c>
      <c r="G111" s="35">
        <f>'Core Indicators'!W111</f>
        <v>214402000</v>
      </c>
      <c r="H111" s="35">
        <f>'Core Indicators'!AE111</f>
        <v>64593000</v>
      </c>
      <c r="I111" s="35">
        <f>'Core Indicators'!AM111</f>
        <v>11996000</v>
      </c>
      <c r="J111" s="35" t="str">
        <f>'Core Indicators'!AU111</f>
        <v>x</v>
      </c>
      <c r="K111" s="35" t="str">
        <f>'Core Indicators'!BC111</f>
        <v>x</v>
      </c>
      <c r="L111" s="35">
        <f>'Core Indicators'!BK111</f>
        <v>512</v>
      </c>
      <c r="M111" s="35" t="str">
        <f>'Core Indicators'!BS111</f>
        <v>x</v>
      </c>
      <c r="N111" s="35" t="str">
        <f>'Core Indicators'!CA111</f>
        <v>x</v>
      </c>
      <c r="O111" s="35" t="e">
        <f>'Core Indicators'!CI111</f>
        <v>#N/A</v>
      </c>
      <c r="P111" s="35" t="str">
        <f>'Core Indicators'!CQ111</f>
        <v>x</v>
      </c>
      <c r="Q111" s="35">
        <f>'Core Indicators'!DG111</f>
        <v>149809000</v>
      </c>
      <c r="R111" s="35">
        <f>'Core Indicators'!DO111</f>
        <v>37651000</v>
      </c>
      <c r="S111" s="35">
        <f>'Core Indicators'!DW111</f>
        <v>26943000</v>
      </c>
      <c r="T111" s="35">
        <f>'Core Indicators'!EE111</f>
        <v>0</v>
      </c>
      <c r="U111" s="35">
        <f>'Core Indicators'!EM111</f>
        <v>0</v>
      </c>
      <c r="V111" s="35">
        <f>'Core Indicators'!FC111</f>
        <v>5</v>
      </c>
      <c r="W111" s="35" t="str">
        <f>'Core Indicators'!FK111</f>
        <v>x</v>
      </c>
      <c r="X111" s="35" t="str">
        <f>'Core Indicators'!FS111</f>
        <v>x</v>
      </c>
      <c r="Y111" s="35">
        <f>'Core Indicators'!GA111</f>
        <v>1</v>
      </c>
      <c r="Z111" s="35">
        <f>'Core Indicators'!GI111</f>
        <v>2</v>
      </c>
      <c r="AA111" s="35">
        <f>'Core Indicators'!GQ111</f>
        <v>2</v>
      </c>
      <c r="AB111" s="35">
        <f>'Core Indicators'!GY111</f>
        <v>1</v>
      </c>
      <c r="AC111" s="35">
        <f>'Core Indicators'!HG111</f>
        <v>2</v>
      </c>
      <c r="AD111" s="35">
        <f>'Core Indicators'!HO111</f>
        <v>2</v>
      </c>
      <c r="AE111" s="35">
        <f>'Core Indicators'!HW111</f>
        <v>2</v>
      </c>
      <c r="AF111" s="35">
        <f>'Core Indicators'!IE111</f>
        <v>3</v>
      </c>
      <c r="AG111" s="35">
        <f>'Core Indicators'!IM111</f>
        <v>3</v>
      </c>
    </row>
    <row r="112" spans="1:33" ht="20.100000000000001" customHeight="1" x14ac:dyDescent="0.25">
      <c r="A112" s="199" t="str">
        <f>'Core Indicators'!A:A</f>
        <v>Regional Kashmir conflict</v>
      </c>
      <c r="B112" s="199">
        <f>'Core Indicators'!B:B</f>
        <v>0</v>
      </c>
      <c r="C112" s="199" t="str">
        <f>'Core Indicators'!C112</f>
        <v>REG003</v>
      </c>
      <c r="D112" s="199" t="str">
        <f>'Core Indicators'!D112</f>
        <v>India,Pakistan</v>
      </c>
      <c r="E112" s="199" t="str">
        <f>'Core Indicators'!E112</f>
        <v>IND,PAK</v>
      </c>
      <c r="F112" s="36">
        <f>'Core Indicators'!O112</f>
        <v>235533</v>
      </c>
      <c r="G112" s="36">
        <f>'Core Indicators'!W112</f>
        <v>16781000</v>
      </c>
      <c r="H112" s="36">
        <f>'Core Indicators'!AE112</f>
        <v>16991000</v>
      </c>
      <c r="I112" s="36" t="str">
        <f>'Core Indicators'!AM112</f>
        <v>x</v>
      </c>
      <c r="J112" s="36" t="str">
        <f>'Core Indicators'!AU112</f>
        <v>x</v>
      </c>
      <c r="K112" s="36" t="str">
        <f>'Core Indicators'!BC112</f>
        <v>x</v>
      </c>
      <c r="L112" s="36">
        <f>'Core Indicators'!BK112</f>
        <v>100</v>
      </c>
      <c r="M112" s="36" t="str">
        <f>'Core Indicators'!BS112</f>
        <v>x</v>
      </c>
      <c r="N112" s="36" t="str">
        <f>'Core Indicators'!CA112</f>
        <v>x</v>
      </c>
      <c r="O112" s="36" t="e">
        <f>'Core Indicators'!CI112</f>
        <v>#N/A</v>
      </c>
      <c r="P112" s="36" t="str">
        <f>'Core Indicators'!CQ112</f>
        <v>x</v>
      </c>
      <c r="Q112" s="36" t="str">
        <f>'Core Indicators'!DG112</f>
        <v>x</v>
      </c>
      <c r="R112" s="36" t="str">
        <f>'Core Indicators'!DO112</f>
        <v>x</v>
      </c>
      <c r="S112" s="36" t="str">
        <f>'Core Indicators'!DW112</f>
        <v>x</v>
      </c>
      <c r="T112" s="36" t="str">
        <f>'Core Indicators'!EE112</f>
        <v>x</v>
      </c>
      <c r="U112" s="36" t="str">
        <f>'Core Indicators'!EM112</f>
        <v>x</v>
      </c>
      <c r="V112" s="36">
        <f>'Core Indicators'!FC112</f>
        <v>3</v>
      </c>
      <c r="W112" s="36" t="str">
        <f>'Core Indicators'!FK112</f>
        <v>x</v>
      </c>
      <c r="X112" s="36" t="str">
        <f>'Core Indicators'!FS112</f>
        <v>x</v>
      </c>
      <c r="Y112" s="36">
        <f>'Core Indicators'!GA112</f>
        <v>2</v>
      </c>
      <c r="Z112" s="36">
        <f>'Core Indicators'!GI112</f>
        <v>1</v>
      </c>
      <c r="AA112" s="36">
        <f>'Core Indicators'!GQ112</f>
        <v>2</v>
      </c>
      <c r="AB112" s="36">
        <f>'Core Indicators'!GY112</f>
        <v>0</v>
      </c>
      <c r="AC112" s="36">
        <f>'Core Indicators'!HG112</f>
        <v>0</v>
      </c>
      <c r="AD112" s="36">
        <f>'Core Indicators'!HO112</f>
        <v>2</v>
      </c>
      <c r="AE112" s="36">
        <f>'Core Indicators'!HW112</f>
        <v>0</v>
      </c>
      <c r="AF112" s="36">
        <f>'Core Indicators'!IE112</f>
        <v>1</v>
      </c>
      <c r="AG112" s="36">
        <f>'Core Indicators'!IM112</f>
        <v>3</v>
      </c>
    </row>
    <row r="113" spans="1:33" ht="20.100000000000001" customHeight="1" x14ac:dyDescent="0.25">
      <c r="A113" s="200" t="str">
        <f>'Core Indicators'!A:A</f>
        <v>Syrian Regional Crisis</v>
      </c>
      <c r="B113" s="200">
        <f>'Core Indicators'!B:B</f>
        <v>0</v>
      </c>
      <c r="C113" s="200" t="str">
        <f>'Core Indicators'!C113</f>
        <v>REG004</v>
      </c>
      <c r="D113" s="200" t="str">
        <f>'Core Indicators'!D113</f>
        <v>Syria,Türkiye,Iraq,Egypt,Jordan,Lebanon</v>
      </c>
      <c r="E113" s="200" t="str">
        <f>'Core Indicators'!E113</f>
        <v>SYR,TUR,IRQ,EGY,JOR,LBN</v>
      </c>
      <c r="F113" s="35">
        <f>'Core Indicators'!O113</f>
        <v>497843</v>
      </c>
      <c r="G113" s="35">
        <f>'Core Indicators'!W113</f>
        <v>89444000</v>
      </c>
      <c r="H113" s="35">
        <f>'Core Indicators'!AE113</f>
        <v>39275000</v>
      </c>
      <c r="I113" s="35">
        <f>'Core Indicators'!AM113</f>
        <v>23504000</v>
      </c>
      <c r="J113" s="35" t="str">
        <f>'Core Indicators'!AU113</f>
        <v>x</v>
      </c>
      <c r="K113" s="35" t="str">
        <f>'Core Indicators'!BC113</f>
        <v>x</v>
      </c>
      <c r="L113" s="35">
        <f>'Core Indicators'!BK113</f>
        <v>2556</v>
      </c>
      <c r="M113" s="35" t="str">
        <f>'Core Indicators'!BS113</f>
        <v>x</v>
      </c>
      <c r="N113" s="35" t="str">
        <f>'Core Indicators'!CA113</f>
        <v>x</v>
      </c>
      <c r="O113" s="35" t="e">
        <f>'Core Indicators'!CI113</f>
        <v>#N/A</v>
      </c>
      <c r="P113" s="35" t="str">
        <f>'Core Indicators'!CQ113</f>
        <v>x</v>
      </c>
      <c r="Q113" s="35">
        <f>'Core Indicators'!DG113</f>
        <v>50168000</v>
      </c>
      <c r="R113" s="35">
        <f>'Core Indicators'!DO113</f>
        <v>19811000</v>
      </c>
      <c r="S113" s="35">
        <f>'Core Indicators'!DW113</f>
        <v>13038000</v>
      </c>
      <c r="T113" s="35">
        <f>'Core Indicators'!EE113</f>
        <v>6301000</v>
      </c>
      <c r="U113" s="35">
        <f>'Core Indicators'!EM113</f>
        <v>127000</v>
      </c>
      <c r="V113" s="35">
        <f>'Core Indicators'!FC113</f>
        <v>5</v>
      </c>
      <c r="W113" s="35" t="e">
        <f>'Core Indicators'!FK113</f>
        <v>#N/A</v>
      </c>
      <c r="X113" s="35" t="str">
        <f>'Core Indicators'!FS113</f>
        <v>x</v>
      </c>
      <c r="Y113" s="35">
        <f>'Core Indicators'!GA113</f>
        <v>1</v>
      </c>
      <c r="Z113" s="35">
        <f>'Core Indicators'!GI113</f>
        <v>3</v>
      </c>
      <c r="AA113" s="35">
        <f>'Core Indicators'!GQ113</f>
        <v>2</v>
      </c>
      <c r="AB113" s="35">
        <f>'Core Indicators'!GY113</f>
        <v>0</v>
      </c>
      <c r="AC113" s="35">
        <f>'Core Indicators'!HG113</f>
        <v>3</v>
      </c>
      <c r="AD113" s="35">
        <f>'Core Indicators'!HO113</f>
        <v>3</v>
      </c>
      <c r="AE113" s="35">
        <f>'Core Indicators'!HW113</f>
        <v>3</v>
      </c>
      <c r="AF113" s="35">
        <f>'Core Indicators'!IE113</f>
        <v>3</v>
      </c>
      <c r="AG113" s="35">
        <f>'Core Indicators'!IM113</f>
        <v>0</v>
      </c>
    </row>
    <row r="114" spans="1:33" ht="20.100000000000001" customHeight="1" x14ac:dyDescent="0.25">
      <c r="A114" s="199" t="str">
        <f>'Core Indicators'!A:A</f>
        <v xml:space="preserve">Eastern Mediterranean Route </v>
      </c>
      <c r="B114" s="199">
        <f>'Core Indicators'!B:B</f>
        <v>0</v>
      </c>
      <c r="C114" s="199" t="str">
        <f>'Core Indicators'!C114</f>
        <v>REG006</v>
      </c>
      <c r="D114" s="199" t="str">
        <f>'Core Indicators'!D114</f>
        <v>Türkiye,Greece</v>
      </c>
      <c r="E114" s="199" t="str">
        <f>'Core Indicators'!E114</f>
        <v>TUR,GRC</v>
      </c>
      <c r="F114" s="36">
        <f>'Core Indicators'!O114</f>
        <v>180868</v>
      </c>
      <c r="G114" s="36">
        <f>'Core Indicators'!W114</f>
        <v>38031000</v>
      </c>
      <c r="H114" s="36">
        <f>'Core Indicators'!AE114</f>
        <v>8990000</v>
      </c>
      <c r="I114" s="36">
        <f>'Core Indicators'!AM114</f>
        <v>490000</v>
      </c>
      <c r="J114" s="36" t="str">
        <f>'Core Indicators'!AU114</f>
        <v>x</v>
      </c>
      <c r="K114" s="36" t="str">
        <f>'Core Indicators'!BC114</f>
        <v>x</v>
      </c>
      <c r="L114" s="36">
        <f>'Core Indicators'!BK114</f>
        <v>188</v>
      </c>
      <c r="M114" s="36" t="str">
        <f>'Core Indicators'!BS114</f>
        <v>x</v>
      </c>
      <c r="N114" s="36" t="str">
        <f>'Core Indicators'!CA114</f>
        <v>x</v>
      </c>
      <c r="O114" s="36" t="e">
        <f>'Core Indicators'!CI114</f>
        <v>#N/A</v>
      </c>
      <c r="P114" s="36" t="str">
        <f>'Core Indicators'!CQ114</f>
        <v>x</v>
      </c>
      <c r="Q114" s="36">
        <f>'Core Indicators'!DG114</f>
        <v>29041000</v>
      </c>
      <c r="R114" s="36">
        <f>'Core Indicators'!DO114</f>
        <v>8787000</v>
      </c>
      <c r="S114" s="36">
        <f>'Core Indicators'!DW114</f>
        <v>167000</v>
      </c>
      <c r="T114" s="36">
        <f>'Core Indicators'!EE114</f>
        <v>36000</v>
      </c>
      <c r="U114" s="36">
        <f>'Core Indicators'!EM114</f>
        <v>0</v>
      </c>
      <c r="V114" s="36">
        <f>'Core Indicators'!FC114</f>
        <v>2</v>
      </c>
      <c r="W114" s="36" t="str">
        <f>'Core Indicators'!FK114</f>
        <v>x</v>
      </c>
      <c r="X114" s="36" t="str">
        <f>'Core Indicators'!FS114</f>
        <v>x</v>
      </c>
      <c r="Y114" s="36">
        <f>'Core Indicators'!GA114</f>
        <v>1</v>
      </c>
      <c r="Z114" s="36">
        <f>'Core Indicators'!GI114</f>
        <v>0</v>
      </c>
      <c r="AA114" s="36">
        <f>'Core Indicators'!GQ114</f>
        <v>0</v>
      </c>
      <c r="AB114" s="36">
        <f>'Core Indicators'!GY114</f>
        <v>0</v>
      </c>
      <c r="AC114" s="36">
        <f>'Core Indicators'!HG114</f>
        <v>0</v>
      </c>
      <c r="AD114" s="36">
        <f>'Core Indicators'!HO114</f>
        <v>1</v>
      </c>
      <c r="AE114" s="36">
        <f>'Core Indicators'!HW114</f>
        <v>0</v>
      </c>
      <c r="AF114" s="36">
        <f>'Core Indicators'!IE114</f>
        <v>3</v>
      </c>
      <c r="AG114" s="36">
        <f>'Core Indicators'!IM114</f>
        <v>0</v>
      </c>
    </row>
    <row r="115" spans="1:33" ht="20.100000000000001" customHeight="1" x14ac:dyDescent="0.25">
      <c r="A115" s="200" t="str">
        <f>'Core Indicators'!A:A</f>
        <v>Central Mediterranean Route</v>
      </c>
      <c r="B115" s="200">
        <f>'Core Indicators'!B:B</f>
        <v>0</v>
      </c>
      <c r="C115" s="200" t="str">
        <f>'Core Indicators'!C115</f>
        <v>REG007</v>
      </c>
      <c r="D115" s="200" t="str">
        <f>'Core Indicators'!D115</f>
        <v>Algeria,Tunisia,Libya,Italy</v>
      </c>
      <c r="E115" s="200" t="str">
        <f>'Core Indicators'!E115</f>
        <v>DZA,TUN,LBY,ITA</v>
      </c>
      <c r="F115" s="35">
        <f>'Core Indicators'!O115</f>
        <v>4345946</v>
      </c>
      <c r="G115" s="35">
        <f>'Core Indicators'!W115</f>
        <v>71270000</v>
      </c>
      <c r="H115" s="35">
        <f>'Core Indicators'!AE115</f>
        <v>1247000</v>
      </c>
      <c r="I115" s="35">
        <f>'Core Indicators'!AM115</f>
        <v>1247000</v>
      </c>
      <c r="J115" s="35" t="str">
        <f>'Core Indicators'!AU115</f>
        <v>x</v>
      </c>
      <c r="K115" s="35" t="str">
        <f>'Core Indicators'!BC115</f>
        <v>x</v>
      </c>
      <c r="L115" s="35">
        <f>'Core Indicators'!BK115</f>
        <v>549</v>
      </c>
      <c r="M115" s="35" t="str">
        <f>'Core Indicators'!BS115</f>
        <v>x</v>
      </c>
      <c r="N115" s="35" t="str">
        <f>'Core Indicators'!CA115</f>
        <v>x</v>
      </c>
      <c r="O115" s="35" t="e">
        <f>'Core Indicators'!CI115</f>
        <v>#N/A</v>
      </c>
      <c r="P115" s="35" t="str">
        <f>'Core Indicators'!CQ115</f>
        <v>x</v>
      </c>
      <c r="Q115" s="35">
        <f>'Core Indicators'!DG115</f>
        <v>70023000</v>
      </c>
      <c r="R115" s="35">
        <f>'Core Indicators'!DO115</f>
        <v>0</v>
      </c>
      <c r="S115" s="35">
        <f>'Core Indicators'!DW115</f>
        <v>1247000</v>
      </c>
      <c r="T115" s="35">
        <f>'Core Indicators'!EE115</f>
        <v>0</v>
      </c>
      <c r="U115" s="35">
        <f>'Core Indicators'!EM115</f>
        <v>0</v>
      </c>
      <c r="V115" s="35">
        <f>'Core Indicators'!FC115</f>
        <v>4</v>
      </c>
      <c r="W115" s="35" t="str">
        <f>'Core Indicators'!FK115</f>
        <v>x</v>
      </c>
      <c r="X115" s="35" t="str">
        <f>'Core Indicators'!FS115</f>
        <v>x</v>
      </c>
      <c r="Y115" s="35">
        <f>'Core Indicators'!GA115</f>
        <v>1</v>
      </c>
      <c r="Z115" s="35">
        <f>'Core Indicators'!GI115</f>
        <v>3</v>
      </c>
      <c r="AA115" s="35">
        <f>'Core Indicators'!GQ115</f>
        <v>2</v>
      </c>
      <c r="AB115" s="35">
        <f>'Core Indicators'!GY115</f>
        <v>0</v>
      </c>
      <c r="AC115" s="35">
        <f>'Core Indicators'!HG115</f>
        <v>2</v>
      </c>
      <c r="AD115" s="35">
        <f>'Core Indicators'!HO115</f>
        <v>3</v>
      </c>
      <c r="AE115" s="35">
        <f>'Core Indicators'!HW115</f>
        <v>2</v>
      </c>
      <c r="AF115" s="35">
        <f>'Core Indicators'!IE115</f>
        <v>1</v>
      </c>
      <c r="AG115" s="35">
        <f>'Core Indicators'!IM115</f>
        <v>2</v>
      </c>
    </row>
    <row r="116" spans="1:33" ht="20.100000000000001" customHeight="1" x14ac:dyDescent="0.25">
      <c r="A116" s="199" t="str">
        <f>'Core Indicators'!A:A</f>
        <v>Western Mediterranean Route</v>
      </c>
      <c r="B116" s="199">
        <f>'Core Indicators'!B:B</f>
        <v>0</v>
      </c>
      <c r="C116" s="199" t="str">
        <f>'Core Indicators'!C116</f>
        <v>REG008</v>
      </c>
      <c r="D116" s="199" t="str">
        <f>'Core Indicators'!D116</f>
        <v>Algeria,Morocco,Spain</v>
      </c>
      <c r="E116" s="199" t="str">
        <f>'Core Indicators'!E116</f>
        <v>DZA,MAR,ESP</v>
      </c>
      <c r="F116" s="36">
        <f>'Core Indicators'!O116</f>
        <v>2928041</v>
      </c>
      <c r="G116" s="36">
        <f>'Core Indicators'!W116</f>
        <v>95192000</v>
      </c>
      <c r="H116" s="36">
        <f>'Core Indicators'!AE116</f>
        <v>422000</v>
      </c>
      <c r="I116" s="36">
        <f>'Core Indicators'!AM116</f>
        <v>422000</v>
      </c>
      <c r="J116" s="36" t="str">
        <f>'Core Indicators'!AU116</f>
        <v>x</v>
      </c>
      <c r="K116" s="36" t="str">
        <f>'Core Indicators'!BC116</f>
        <v>x</v>
      </c>
      <c r="L116" s="36">
        <f>'Core Indicators'!BK116</f>
        <v>341</v>
      </c>
      <c r="M116" s="36" t="str">
        <f>'Core Indicators'!BS116</f>
        <v>x</v>
      </c>
      <c r="N116" s="36" t="str">
        <f>'Core Indicators'!CA116</f>
        <v>x</v>
      </c>
      <c r="O116" s="36" t="e">
        <f>'Core Indicators'!CI116</f>
        <v>#N/A</v>
      </c>
      <c r="P116" s="36" t="str">
        <f>'Core Indicators'!CQ116</f>
        <v>x</v>
      </c>
      <c r="Q116" s="36">
        <f>'Core Indicators'!DG116</f>
        <v>94770000</v>
      </c>
      <c r="R116" s="36">
        <f>'Core Indicators'!DO116</f>
        <v>0</v>
      </c>
      <c r="S116" s="36">
        <f>'Core Indicators'!DW116</f>
        <v>422000</v>
      </c>
      <c r="T116" s="36">
        <f>'Core Indicators'!EE116</f>
        <v>0</v>
      </c>
      <c r="U116" s="36">
        <f>'Core Indicators'!EM116</f>
        <v>0</v>
      </c>
      <c r="V116" s="36">
        <f>'Core Indicators'!FC116</f>
        <v>4</v>
      </c>
      <c r="W116" s="36" t="str">
        <f>'Core Indicators'!FK116</f>
        <v>x</v>
      </c>
      <c r="X116" s="36" t="str">
        <f>'Core Indicators'!FS116</f>
        <v>x</v>
      </c>
      <c r="Y116" s="36">
        <f>'Core Indicators'!GA116</f>
        <v>2</v>
      </c>
      <c r="Z116" s="36">
        <f>'Core Indicators'!GI116</f>
        <v>2</v>
      </c>
      <c r="AA116" s="36">
        <f>'Core Indicators'!GQ116</f>
        <v>1</v>
      </c>
      <c r="AB116" s="36">
        <f>'Core Indicators'!GY116</f>
        <v>0</v>
      </c>
      <c r="AC116" s="36">
        <f>'Core Indicators'!HG116</f>
        <v>1</v>
      </c>
      <c r="AD116" s="36">
        <f>'Core Indicators'!HO116</f>
        <v>2</v>
      </c>
      <c r="AE116" s="36">
        <f>'Core Indicators'!HW116</f>
        <v>0</v>
      </c>
      <c r="AF116" s="36">
        <f>'Core Indicators'!IE116</f>
        <v>1</v>
      </c>
      <c r="AG116" s="36">
        <f>'Core Indicators'!IM116</f>
        <v>2</v>
      </c>
    </row>
    <row r="117" spans="1:33" ht="20.100000000000001" customHeight="1" x14ac:dyDescent="0.25">
      <c r="A117" s="200" t="str">
        <f>'Core Indicators'!A:A</f>
        <v>Rohingya Regional Crisis</v>
      </c>
      <c r="B117" s="200">
        <f>'Core Indicators'!B:B</f>
        <v>0</v>
      </c>
      <c r="C117" s="200" t="str">
        <f>'Core Indicators'!C117</f>
        <v>REG011</v>
      </c>
      <c r="D117" s="200" t="str">
        <f>'Core Indicators'!D117</f>
        <v>Bangladesh,Myanmar</v>
      </c>
      <c r="E117" s="200" t="str">
        <f>'Core Indicators'!E117</f>
        <v>BGD,MMR</v>
      </c>
      <c r="F117" s="35">
        <f>'Core Indicators'!O117</f>
        <v>37508</v>
      </c>
      <c r="G117" s="35">
        <f>'Core Indicators'!W117</f>
        <v>4968000</v>
      </c>
      <c r="H117" s="35">
        <f>'Core Indicators'!AE117</f>
        <v>4968000</v>
      </c>
      <c r="I117" s="35">
        <f>'Core Indicators'!AM117</f>
        <v>1304000</v>
      </c>
      <c r="J117" s="35" t="str">
        <f>'Core Indicators'!AU117</f>
        <v>x</v>
      </c>
      <c r="K117" s="35" t="str">
        <f>'Core Indicators'!BC117</f>
        <v>x</v>
      </c>
      <c r="L117" s="35">
        <f>'Core Indicators'!BK117</f>
        <v>361</v>
      </c>
      <c r="M117" s="35" t="str">
        <f>'Core Indicators'!BS117</f>
        <v>x</v>
      </c>
      <c r="N117" s="35" t="str">
        <f>'Core Indicators'!CA117</f>
        <v>x</v>
      </c>
      <c r="O117" s="35" t="e">
        <f>'Core Indicators'!CI117</f>
        <v>#N/A</v>
      </c>
      <c r="P117" s="35" t="str">
        <f>'Core Indicators'!CQ117</f>
        <v>x</v>
      </c>
      <c r="Q117" s="35">
        <f>'Core Indicators'!DG117</f>
        <v>0</v>
      </c>
      <c r="R117" s="35">
        <f>'Core Indicators'!DO117</f>
        <v>1800000</v>
      </c>
      <c r="S117" s="35">
        <f>'Core Indicators'!DW117</f>
        <v>1930000</v>
      </c>
      <c r="T117" s="35">
        <f>'Core Indicators'!EE117</f>
        <v>1238000</v>
      </c>
      <c r="U117" s="35">
        <f>'Core Indicators'!EM117</f>
        <v>0</v>
      </c>
      <c r="V117" s="35">
        <f>'Core Indicators'!FC117</f>
        <v>4</v>
      </c>
      <c r="W117" s="35" t="str">
        <f>'Core Indicators'!FK117</f>
        <v>x</v>
      </c>
      <c r="X117" s="35" t="str">
        <f>'Core Indicators'!FS117</f>
        <v>x</v>
      </c>
      <c r="Y117" s="35">
        <f>'Core Indicators'!GA117</f>
        <v>2</v>
      </c>
      <c r="Z117" s="35">
        <f>'Core Indicators'!GI117</f>
        <v>3</v>
      </c>
      <c r="AA117" s="35">
        <f>'Core Indicators'!GQ117</f>
        <v>2</v>
      </c>
      <c r="AB117" s="35">
        <f>'Core Indicators'!GY117</f>
        <v>0</v>
      </c>
      <c r="AC117" s="35">
        <f>'Core Indicators'!HG117</f>
        <v>3</v>
      </c>
      <c r="AD117" s="35">
        <f>'Core Indicators'!HO117</f>
        <v>3</v>
      </c>
      <c r="AE117" s="35">
        <f>'Core Indicators'!HW117</f>
        <v>3</v>
      </c>
      <c r="AF117" s="35">
        <f>'Core Indicators'!IE117</f>
        <v>1</v>
      </c>
      <c r="AG117" s="35">
        <f>'Core Indicators'!IM117</f>
        <v>3</v>
      </c>
    </row>
    <row r="118" spans="1:33" ht="20.100000000000001" customHeight="1" x14ac:dyDescent="0.25">
      <c r="A118" s="199" t="str">
        <f>'Core Indicators'!A:A</f>
        <v>Southern Africa Regional Food Security Crisis</v>
      </c>
      <c r="B118" s="199">
        <f>'Core Indicators'!B:B</f>
        <v>0</v>
      </c>
      <c r="C118" s="199" t="str">
        <f>'Core Indicators'!C118</f>
        <v>REG012</v>
      </c>
      <c r="D118" s="199" t="str">
        <f>'Core Indicators'!D118</f>
        <v>Lesotho,Madagascar,Malawi,Namibia,Eswatini,Zambia,Zimbabwe,Tanzania</v>
      </c>
      <c r="E118" s="199" t="str">
        <f>'Core Indicators'!E118</f>
        <v>LSO,MDG,MWI,NAM,SWZ,ZMB,ZWE,TZA</v>
      </c>
      <c r="F118" s="36">
        <f>'Core Indicators'!O118</f>
        <v>2606909</v>
      </c>
      <c r="G118" s="36">
        <f>'Core Indicators'!W118</f>
        <v>71851000</v>
      </c>
      <c r="H118" s="36">
        <f>'Core Indicators'!AE118</f>
        <v>47795000</v>
      </c>
      <c r="I118" s="36">
        <f>'Core Indicators'!AM118</f>
        <v>196000</v>
      </c>
      <c r="J118" s="36">
        <f>'Core Indicators'!AU118</f>
        <v>206</v>
      </c>
      <c r="K118" s="36">
        <f>'Core Indicators'!BC118</f>
        <v>42163</v>
      </c>
      <c r="L118" s="36">
        <f>'Core Indicators'!BK118</f>
        <v>2203</v>
      </c>
      <c r="M118" s="36">
        <f>'Core Indicators'!BS118</f>
        <v>0</v>
      </c>
      <c r="N118" s="36">
        <f>'Core Indicators'!CA118</f>
        <v>228</v>
      </c>
      <c r="O118" s="36" t="e">
        <f>'Core Indicators'!CI118</f>
        <v>#N/A</v>
      </c>
      <c r="P118" s="36">
        <f>'Core Indicators'!CQ118</f>
        <v>228</v>
      </c>
      <c r="Q118" s="36">
        <f>'Core Indicators'!DG118</f>
        <v>24056000</v>
      </c>
      <c r="R118" s="36">
        <f>'Core Indicators'!DO118</f>
        <v>34356000</v>
      </c>
      <c r="S118" s="36">
        <f>'Core Indicators'!DW118</f>
        <v>13013000</v>
      </c>
      <c r="T118" s="36">
        <f>'Core Indicators'!EE118</f>
        <v>426000</v>
      </c>
      <c r="U118" s="36">
        <f>'Core Indicators'!EM118</f>
        <v>0</v>
      </c>
      <c r="V118" s="36">
        <f>'Core Indicators'!FC118</f>
        <v>5</v>
      </c>
      <c r="W118" s="36" t="e">
        <f>'Core Indicators'!FK118</f>
        <v>#N/A</v>
      </c>
      <c r="X118" s="36" t="e">
        <f>'Core Indicators'!FS118</f>
        <v>#N/A</v>
      </c>
      <c r="Y118" s="36">
        <f>'Core Indicators'!GA118</f>
        <v>1</v>
      </c>
      <c r="Z118" s="36">
        <f>'Core Indicators'!GI118</f>
        <v>1</v>
      </c>
      <c r="AA118" s="36">
        <f>'Core Indicators'!GQ118</f>
        <v>1</v>
      </c>
      <c r="AB118" s="36">
        <f>'Core Indicators'!GY118</f>
        <v>0</v>
      </c>
      <c r="AC118" s="36">
        <f>'Core Indicators'!HG118</f>
        <v>0</v>
      </c>
      <c r="AD118" s="36">
        <f>'Core Indicators'!HO118</f>
        <v>1</v>
      </c>
      <c r="AE118" s="36">
        <f>'Core Indicators'!HW118</f>
        <v>2</v>
      </c>
      <c r="AF118" s="36">
        <f>'Core Indicators'!IE118</f>
        <v>1</v>
      </c>
      <c r="AG118" s="36">
        <f>'Core Indicators'!IM118</f>
        <v>2</v>
      </c>
    </row>
    <row r="119" spans="1:33" ht="20.100000000000001" customHeight="1" x14ac:dyDescent="0.25">
      <c r="A119" s="200" t="str">
        <f>'Core Indicators'!A:A</f>
        <v>Nagorno-Karabakh Conflict</v>
      </c>
      <c r="B119" s="200">
        <f>'Core Indicators'!B:B</f>
        <v>0</v>
      </c>
      <c r="C119" s="200" t="str">
        <f>'Core Indicators'!C119</f>
        <v>REG013</v>
      </c>
      <c r="D119" s="200" t="str">
        <f>'Core Indicators'!D119</f>
        <v>Armenia,Azerbaijan</v>
      </c>
      <c r="E119" s="200" t="str">
        <f>'Core Indicators'!E119</f>
        <v>ARM,AZE</v>
      </c>
      <c r="F119" s="35">
        <f>'Core Indicators'!O119</f>
        <v>35959</v>
      </c>
      <c r="G119" s="35">
        <f>'Core Indicators'!W119</f>
        <v>4452000</v>
      </c>
      <c r="H119" s="35">
        <f>'Core Indicators'!AE119</f>
        <v>2860000</v>
      </c>
      <c r="I119" s="35">
        <f>'Core Indicators'!AM119</f>
        <v>117000</v>
      </c>
      <c r="J119" s="35" t="str">
        <f>'Core Indicators'!AU119</f>
        <v>x</v>
      </c>
      <c r="K119" s="35" t="str">
        <f>'Core Indicators'!BC119</f>
        <v>x</v>
      </c>
      <c r="L119" s="35">
        <f>'Core Indicators'!BK119</f>
        <v>13</v>
      </c>
      <c r="M119" s="35" t="str">
        <f>'Core Indicators'!BS119</f>
        <v>x</v>
      </c>
      <c r="N119" s="35" t="str">
        <f>'Core Indicators'!CA119</f>
        <v>x</v>
      </c>
      <c r="O119" s="35" t="e">
        <f>'Core Indicators'!CI119</f>
        <v>#N/A</v>
      </c>
      <c r="P119" s="35" t="str">
        <f>'Core Indicators'!CQ119</f>
        <v>x</v>
      </c>
      <c r="Q119" s="35">
        <f>'Core Indicators'!DG119</f>
        <v>1593000</v>
      </c>
      <c r="R119" s="35">
        <f>'Core Indicators'!DO119</f>
        <v>2833000</v>
      </c>
      <c r="S119" s="35">
        <f>'Core Indicators'!DW119</f>
        <v>27000</v>
      </c>
      <c r="T119" s="35">
        <f>'Core Indicators'!EE119</f>
        <v>0</v>
      </c>
      <c r="U119" s="35">
        <f>'Core Indicators'!EM119</f>
        <v>0</v>
      </c>
      <c r="V119" s="35">
        <f>'Core Indicators'!FC119</f>
        <v>2</v>
      </c>
      <c r="W119" s="35" t="str">
        <f>'Core Indicators'!FK119</f>
        <v>x</v>
      </c>
      <c r="X119" s="35" t="str">
        <f>'Core Indicators'!FS119</f>
        <v>x</v>
      </c>
      <c r="Y119" s="35">
        <f>'Core Indicators'!GA119</f>
        <v>1</v>
      </c>
      <c r="Z119" s="35">
        <f>'Core Indicators'!GI119</f>
        <v>0</v>
      </c>
      <c r="AA119" s="35">
        <f>'Core Indicators'!GQ119</f>
        <v>1</v>
      </c>
      <c r="AB119" s="35">
        <f>'Core Indicators'!GY119</f>
        <v>0</v>
      </c>
      <c r="AC119" s="35">
        <f>'Core Indicators'!HG119</f>
        <v>0</v>
      </c>
      <c r="AD119" s="35">
        <f>'Core Indicators'!HO119</f>
        <v>0</v>
      </c>
      <c r="AE119" s="35">
        <f>'Core Indicators'!HW119</f>
        <v>0</v>
      </c>
      <c r="AF119" s="35">
        <f>'Core Indicators'!IE119</f>
        <v>2</v>
      </c>
      <c r="AG119" s="35">
        <f>'Core Indicators'!IM119</f>
        <v>0</v>
      </c>
    </row>
    <row r="120" spans="1:33" ht="20.100000000000001" customHeight="1" x14ac:dyDescent="0.25">
      <c r="A120" s="199" t="str">
        <f>'Core Indicators'!A:A</f>
        <v>Eastern Africa Regional Drought Crisis</v>
      </c>
      <c r="B120" s="199" t="str">
        <f>'Core Indicators'!B:B</f>
        <v>Drought</v>
      </c>
      <c r="C120" s="199" t="str">
        <f>'Core Indicators'!C120</f>
        <v>REG014</v>
      </c>
      <c r="D120" s="199" t="str">
        <f>'Core Indicators'!D120</f>
        <v>Ethiopia,Somalia,Kenya</v>
      </c>
      <c r="E120" s="199" t="str">
        <f>'Core Indicators'!E120</f>
        <v>ETH,SOM,KEN</v>
      </c>
      <c r="F120" s="36">
        <f>'Core Indicators'!O120</f>
        <v>1955270</v>
      </c>
      <c r="G120" s="36">
        <f>'Core Indicators'!W120</f>
        <v>101640000</v>
      </c>
      <c r="H120" s="36">
        <f>'Core Indicators'!AE120</f>
        <v>65740000</v>
      </c>
      <c r="I120" s="36">
        <f>'Core Indicators'!AM120</f>
        <v>5425000</v>
      </c>
      <c r="J120" s="36">
        <f>'Core Indicators'!AU120</f>
        <v>4893</v>
      </c>
      <c r="K120" s="36">
        <f>'Core Indicators'!BC120</f>
        <v>2206875</v>
      </c>
      <c r="L120" s="36">
        <f>'Core Indicators'!BK120</f>
        <v>4893</v>
      </c>
      <c r="M120" s="36" t="str">
        <f>'Core Indicators'!BS120</f>
        <v>x</v>
      </c>
      <c r="N120" s="36" t="str">
        <f>'Core Indicators'!CA120</f>
        <v>x</v>
      </c>
      <c r="O120" s="36" t="e">
        <f>'Core Indicators'!CI120</f>
        <v>#N/A</v>
      </c>
      <c r="P120" s="36">
        <f>'Core Indicators'!CQ120</f>
        <v>7852053</v>
      </c>
      <c r="Q120" s="36">
        <f>'Core Indicators'!DG120</f>
        <v>35900000</v>
      </c>
      <c r="R120" s="36">
        <f>'Core Indicators'!DO120</f>
        <v>40609000</v>
      </c>
      <c r="S120" s="36">
        <f>'Core Indicators'!DW120</f>
        <v>17561000</v>
      </c>
      <c r="T120" s="36">
        <f>'Core Indicators'!EE120</f>
        <v>5347000</v>
      </c>
      <c r="U120" s="36">
        <f>'Core Indicators'!EM120</f>
        <v>2222000</v>
      </c>
      <c r="V120" s="36">
        <f>'Core Indicators'!FC120</f>
        <v>5</v>
      </c>
      <c r="W120" s="36" t="str">
        <f>'Core Indicators'!FK120</f>
        <v>x</v>
      </c>
      <c r="X120" s="36" t="str">
        <f>'Core Indicators'!FS120</f>
        <v>x</v>
      </c>
      <c r="Y120" s="36">
        <f>'Core Indicators'!GA120</f>
        <v>2</v>
      </c>
      <c r="Z120" s="36">
        <f>'Core Indicators'!GI120</f>
        <v>3</v>
      </c>
      <c r="AA120" s="36">
        <f>'Core Indicators'!GQ120</f>
        <v>3</v>
      </c>
      <c r="AB120" s="36">
        <f>'Core Indicators'!GY120</f>
        <v>3</v>
      </c>
      <c r="AC120" s="36">
        <f>'Core Indicators'!HG120</f>
        <v>2</v>
      </c>
      <c r="AD120" s="36">
        <f>'Core Indicators'!HO120</f>
        <v>3</v>
      </c>
      <c r="AE120" s="36">
        <f>'Core Indicators'!HW120</f>
        <v>3</v>
      </c>
      <c r="AF120" s="36">
        <f>'Core Indicators'!IE120</f>
        <v>3</v>
      </c>
      <c r="AG120" s="36">
        <f>'Core Indicators'!IM120</f>
        <v>3</v>
      </c>
    </row>
    <row r="121" spans="1:33" ht="20.100000000000001" customHeight="1" x14ac:dyDescent="0.25">
      <c r="A121" s="200" t="str">
        <f>'Core Indicators'!A:A</f>
        <v>Turkiye / Syria earthquake</v>
      </c>
      <c r="B121" s="200" t="str">
        <f>'Core Indicators'!B:B</f>
        <v>Earthquake</v>
      </c>
      <c r="C121" s="200" t="str">
        <f>'Core Indicators'!C121</f>
        <v>REG015</v>
      </c>
      <c r="D121" s="200" t="str">
        <f>'Core Indicators'!D121</f>
        <v>Türkiye,Syria</v>
      </c>
      <c r="E121" s="200" t="str">
        <f>'Core Indicators'!E121</f>
        <v>TUR,SYR</v>
      </c>
      <c r="F121" s="35">
        <f>'Core Indicators'!O121</f>
        <v>157336</v>
      </c>
      <c r="G121" s="35">
        <f>'Core Indicators'!W121</f>
        <v>24947000</v>
      </c>
      <c r="H121" s="35">
        <f>'Core Indicators'!AE121</f>
        <v>8805000</v>
      </c>
      <c r="I121" s="35">
        <f>'Core Indicators'!AM121</f>
        <v>429000</v>
      </c>
      <c r="J121" s="35">
        <f>'Core Indicators'!AU121</f>
        <v>115449</v>
      </c>
      <c r="K121" s="35" t="str">
        <f>'Core Indicators'!BC121</f>
        <v>x</v>
      </c>
      <c r="L121" s="35">
        <f>'Core Indicators'!BK121</f>
        <v>46314</v>
      </c>
      <c r="M121" s="35">
        <f>'Core Indicators'!BS121</f>
        <v>7600</v>
      </c>
      <c r="N121" s="35">
        <f>'Core Indicators'!CA121</f>
        <v>6075</v>
      </c>
      <c r="O121" s="35" t="e">
        <f>'Core Indicators'!CI121</f>
        <v>#N/A</v>
      </c>
      <c r="P121" s="35" t="str">
        <f>'Core Indicators'!CQ121</f>
        <v>x</v>
      </c>
      <c r="Q121" s="35">
        <f>'Core Indicators'!DG121</f>
        <v>16142000</v>
      </c>
      <c r="R121" s="35">
        <f>'Core Indicators'!DO121</f>
        <v>8805000</v>
      </c>
      <c r="S121" s="35" t="str">
        <f>'Core Indicators'!DW121</f>
        <v>x</v>
      </c>
      <c r="T121" s="35" t="str">
        <f>'Core Indicators'!EE121</f>
        <v>x</v>
      </c>
      <c r="U121" s="35" t="str">
        <f>'Core Indicators'!EM121</f>
        <v>x</v>
      </c>
      <c r="V121" s="35">
        <f>'Core Indicators'!FC121</f>
        <v>5</v>
      </c>
      <c r="W121" s="35" t="str">
        <f>'Core Indicators'!FK121</f>
        <v>x</v>
      </c>
      <c r="X121" s="35" t="str">
        <f>'Core Indicators'!FS121</f>
        <v>x</v>
      </c>
      <c r="Y121" s="35">
        <f>'Core Indicators'!GA121</f>
        <v>1</v>
      </c>
      <c r="Z121" s="35">
        <f>'Core Indicators'!GI121</f>
        <v>3</v>
      </c>
      <c r="AA121" s="35">
        <f>'Core Indicators'!GQ121</f>
        <v>2</v>
      </c>
      <c r="AB121" s="35">
        <f>'Core Indicators'!GY121</f>
        <v>3</v>
      </c>
      <c r="AC121" s="35">
        <f>'Core Indicators'!HG121</f>
        <v>0</v>
      </c>
      <c r="AD121" s="35">
        <f>'Core Indicators'!HO121</f>
        <v>2</v>
      </c>
      <c r="AE121" s="35">
        <f>'Core Indicators'!HW121</f>
        <v>3</v>
      </c>
      <c r="AF121" s="35">
        <f>'Core Indicators'!IE121</f>
        <v>2</v>
      </c>
      <c r="AG121" s="35">
        <f>'Core Indicators'!IM121</f>
        <v>3</v>
      </c>
    </row>
    <row r="122" spans="1:33" ht="20.100000000000001" customHeight="1" x14ac:dyDescent="0.25">
      <c r="A122" s="199" t="str">
        <f>'Core Indicators'!A:A</f>
        <v>Displacement from Ukraine conflict in Romania</v>
      </c>
      <c r="B122" s="199" t="str">
        <f>'Core Indicators'!B:B</f>
        <v>Conflict,Displacement</v>
      </c>
      <c r="C122" s="199" t="str">
        <f>'Core Indicators'!C122</f>
        <v>ROU002</v>
      </c>
      <c r="D122" s="199" t="str">
        <f>'Core Indicators'!D122</f>
        <v>Romania</v>
      </c>
      <c r="E122" s="199" t="str">
        <f>'Core Indicators'!E122</f>
        <v>ROU</v>
      </c>
      <c r="F122" s="36">
        <f>'Core Indicators'!O122</f>
        <v>62918</v>
      </c>
      <c r="G122" s="36">
        <f>'Core Indicators'!W122</f>
        <v>5159000</v>
      </c>
      <c r="H122" s="36">
        <f>'Core Indicators'!AE122</f>
        <v>110000</v>
      </c>
      <c r="I122" s="36">
        <f>'Core Indicators'!AM122</f>
        <v>110000</v>
      </c>
      <c r="J122" s="36" t="e">
        <f>'Core Indicators'!AU122</f>
        <v>#N/A</v>
      </c>
      <c r="K122" s="36" t="e">
        <f>'Core Indicators'!BC122</f>
        <v>#N/A</v>
      </c>
      <c r="L122" s="36">
        <f>'Core Indicators'!BK122</f>
        <v>0</v>
      </c>
      <c r="M122" s="36" t="e">
        <f>'Core Indicators'!BS122</f>
        <v>#N/A</v>
      </c>
      <c r="N122" s="36" t="e">
        <f>'Core Indicators'!CA122</f>
        <v>#N/A</v>
      </c>
      <c r="O122" s="36" t="e">
        <f>'Core Indicators'!CI122</f>
        <v>#N/A</v>
      </c>
      <c r="P122" s="36" t="e">
        <f>'Core Indicators'!CQ122</f>
        <v>#N/A</v>
      </c>
      <c r="Q122" s="36">
        <f>'Core Indicators'!DG122</f>
        <v>5049000</v>
      </c>
      <c r="R122" s="36">
        <f>'Core Indicators'!DO122</f>
        <v>0</v>
      </c>
      <c r="S122" s="36">
        <f>'Core Indicators'!DW122</f>
        <v>110000</v>
      </c>
      <c r="T122" s="36">
        <f>'Core Indicators'!EE122</f>
        <v>0</v>
      </c>
      <c r="U122" s="36">
        <f>'Core Indicators'!EM122</f>
        <v>0</v>
      </c>
      <c r="V122" s="36">
        <f>'Core Indicators'!FC122</f>
        <v>2</v>
      </c>
      <c r="W122" s="36" t="e">
        <f>'Core Indicators'!FK122</f>
        <v>#N/A</v>
      </c>
      <c r="X122" s="36" t="e">
        <f>'Core Indicators'!FS122</f>
        <v>#N/A</v>
      </c>
      <c r="Y122" s="36">
        <f>'Core Indicators'!GA122</f>
        <v>0</v>
      </c>
      <c r="Z122" s="36">
        <f>'Core Indicators'!GI122</f>
        <v>0</v>
      </c>
      <c r="AA122" s="36">
        <f>'Core Indicators'!GQ122</f>
        <v>0</v>
      </c>
      <c r="AB122" s="36">
        <f>'Core Indicators'!GY122</f>
        <v>0</v>
      </c>
      <c r="AC122" s="36">
        <f>'Core Indicators'!HG122</f>
        <v>0</v>
      </c>
      <c r="AD122" s="36">
        <f>'Core Indicators'!HO122</f>
        <v>0</v>
      </c>
      <c r="AE122" s="36">
        <f>'Core Indicators'!HW122</f>
        <v>0</v>
      </c>
      <c r="AF122" s="36">
        <f>'Core Indicators'!IE122</f>
        <v>0</v>
      </c>
      <c r="AG122" s="36">
        <f>'Core Indicators'!IM122</f>
        <v>0</v>
      </c>
    </row>
    <row r="123" spans="1:33" ht="20.100000000000001" customHeight="1" x14ac:dyDescent="0.25">
      <c r="A123" s="200" t="str">
        <f>'Core Indicators'!A:A</f>
        <v>Burundi and DRC refugees in Rwanda</v>
      </c>
      <c r="B123" s="200" t="str">
        <f>'Core Indicators'!B:B</f>
        <v>Displacement</v>
      </c>
      <c r="C123" s="200" t="str">
        <f>'Core Indicators'!C123</f>
        <v>RWA002</v>
      </c>
      <c r="D123" s="200" t="str">
        <f>'Core Indicators'!D123</f>
        <v>Rwanda</v>
      </c>
      <c r="E123" s="200" t="str">
        <f>'Core Indicators'!E123</f>
        <v>RWA</v>
      </c>
      <c r="F123" s="35">
        <f>'Core Indicators'!O123</f>
        <v>20524</v>
      </c>
      <c r="G123" s="35">
        <f>'Core Indicators'!W123</f>
        <v>2369000</v>
      </c>
      <c r="H123" s="35">
        <f>'Core Indicators'!AE123</f>
        <v>127000</v>
      </c>
      <c r="I123" s="35">
        <f>'Core Indicators'!AM123</f>
        <v>127000</v>
      </c>
      <c r="J123" s="35" t="str">
        <f>'Core Indicators'!AU123</f>
        <v>x</v>
      </c>
      <c r="K123" s="35" t="str">
        <f>'Core Indicators'!BC123</f>
        <v>x</v>
      </c>
      <c r="L123" s="35" t="str">
        <f>'Core Indicators'!BK123</f>
        <v>x</v>
      </c>
      <c r="M123" s="35">
        <f>'Core Indicators'!BS123</f>
        <v>0</v>
      </c>
      <c r="N123" s="35">
        <f>'Core Indicators'!CA123</f>
        <v>0</v>
      </c>
      <c r="O123" s="35" t="e">
        <f>'Core Indicators'!CI123</f>
        <v>#N/A</v>
      </c>
      <c r="P123" s="35">
        <f>'Core Indicators'!CQ123</f>
        <v>0</v>
      </c>
      <c r="Q123" s="35">
        <f>'Core Indicators'!DG123</f>
        <v>2255000</v>
      </c>
      <c r="R123" s="35">
        <f>'Core Indicators'!DO123</f>
        <v>0</v>
      </c>
      <c r="S123" s="35">
        <f>'Core Indicators'!DW123</f>
        <v>127000</v>
      </c>
      <c r="T123" s="35">
        <f>'Core Indicators'!EE123</f>
        <v>0</v>
      </c>
      <c r="U123" s="35">
        <f>'Core Indicators'!EM123</f>
        <v>0</v>
      </c>
      <c r="V123" s="35">
        <f>'Core Indicators'!FC123</f>
        <v>2</v>
      </c>
      <c r="W123" s="35">
        <f>'Core Indicators'!FK123</f>
        <v>0</v>
      </c>
      <c r="X123" s="35">
        <f>'Core Indicators'!FS123</f>
        <v>0</v>
      </c>
      <c r="Y123" s="35">
        <f>'Core Indicators'!GA123</f>
        <v>1</v>
      </c>
      <c r="Z123" s="35">
        <f>'Core Indicators'!GI123</f>
        <v>0</v>
      </c>
      <c r="AA123" s="35">
        <f>'Core Indicators'!GQ123</f>
        <v>1</v>
      </c>
      <c r="AB123" s="35">
        <f>'Core Indicators'!GY123</f>
        <v>0</v>
      </c>
      <c r="AC123" s="35">
        <f>'Core Indicators'!HG123</f>
        <v>0</v>
      </c>
      <c r="AD123" s="35">
        <f>'Core Indicators'!HO123</f>
        <v>0</v>
      </c>
      <c r="AE123" s="35">
        <f>'Core Indicators'!HW123</f>
        <v>0</v>
      </c>
      <c r="AF123" s="35">
        <f>'Core Indicators'!IE123</f>
        <v>0</v>
      </c>
      <c r="AG123" s="35">
        <f>'Core Indicators'!IM123</f>
        <v>0</v>
      </c>
    </row>
    <row r="124" spans="1:33" ht="20.100000000000001" customHeight="1" x14ac:dyDescent="0.25">
      <c r="A124" s="199" t="str">
        <f>'Core Indicators'!A:A</f>
        <v>Complex crisis in Sudan</v>
      </c>
      <c r="B124" s="199" t="str">
        <f>'Core Indicators'!B:B</f>
        <v>Displacement,Violence,Floods</v>
      </c>
      <c r="C124" s="199" t="str">
        <f>'Core Indicators'!C124</f>
        <v>SDN001</v>
      </c>
      <c r="D124" s="199" t="str">
        <f>'Core Indicators'!D124</f>
        <v>Sudan</v>
      </c>
      <c r="E124" s="199" t="str">
        <f>'Core Indicators'!E124</f>
        <v>SDN</v>
      </c>
      <c r="F124" s="36">
        <f>'Core Indicators'!O124</f>
        <v>1840687</v>
      </c>
      <c r="G124" s="36">
        <f>'Core Indicators'!W124</f>
        <v>49800000</v>
      </c>
      <c r="H124" s="36">
        <f>'Core Indicators'!AE124</f>
        <v>29300000</v>
      </c>
      <c r="I124" s="36">
        <f>'Core Indicators'!AM124</f>
        <v>5541000</v>
      </c>
      <c r="J124" s="36">
        <f>'Core Indicators'!AU124</f>
        <v>122</v>
      </c>
      <c r="K124" s="36" t="str">
        <f>'Core Indicators'!BC124</f>
        <v>x</v>
      </c>
      <c r="L124" s="36">
        <f>'Core Indicators'!BK124</f>
        <v>1658</v>
      </c>
      <c r="M124" s="36">
        <f>'Core Indicators'!BS124</f>
        <v>48200</v>
      </c>
      <c r="N124" s="36">
        <f>'Core Indicators'!CA124</f>
        <v>24800</v>
      </c>
      <c r="O124" s="36" t="e">
        <f>'Core Indicators'!CI124</f>
        <v>#N/A</v>
      </c>
      <c r="P124" s="36">
        <f>'Core Indicators'!CQ124</f>
        <v>14851</v>
      </c>
      <c r="Q124" s="36">
        <f>'Core Indicators'!DG124</f>
        <v>20500000</v>
      </c>
      <c r="R124" s="36">
        <f>'Core Indicators'!DO124</f>
        <v>13500000</v>
      </c>
      <c r="S124" s="36">
        <f>'Core Indicators'!DW124</f>
        <v>10200000</v>
      </c>
      <c r="T124" s="36">
        <f>'Core Indicators'!EE124</f>
        <v>5500000</v>
      </c>
      <c r="U124" s="36">
        <f>'Core Indicators'!EM124</f>
        <v>100000</v>
      </c>
      <c r="V124" s="36">
        <f>'Core Indicators'!FC124</f>
        <v>5</v>
      </c>
      <c r="W124" s="36" t="str">
        <f>'Core Indicators'!FK124</f>
        <v>x</v>
      </c>
      <c r="X124" s="36" t="str">
        <f>'Core Indicators'!FS124</f>
        <v>x</v>
      </c>
      <c r="Y124" s="36">
        <f>'Core Indicators'!GA124</f>
        <v>2</v>
      </c>
      <c r="Z124" s="36">
        <f>'Core Indicators'!GI124</f>
        <v>1</v>
      </c>
      <c r="AA124" s="36">
        <f>'Core Indicators'!GQ124</f>
        <v>1</v>
      </c>
      <c r="AB124" s="36">
        <f>'Core Indicators'!GY124</f>
        <v>0</v>
      </c>
      <c r="AC124" s="36">
        <f>'Core Indicators'!HG124</f>
        <v>2</v>
      </c>
      <c r="AD124" s="36">
        <f>'Core Indicators'!HO124</f>
        <v>1</v>
      </c>
      <c r="AE124" s="36">
        <f>'Core Indicators'!HW124</f>
        <v>3</v>
      </c>
      <c r="AF124" s="36">
        <f>'Core Indicators'!IE124</f>
        <v>1</v>
      </c>
      <c r="AG124" s="36">
        <f>'Core Indicators'!IM124</f>
        <v>3</v>
      </c>
    </row>
    <row r="125" spans="1:33" ht="20.100000000000001" customHeight="1" x14ac:dyDescent="0.25">
      <c r="A125" s="200" t="str">
        <f>'Core Indicators'!A:A</f>
        <v>Refugees in Sudan</v>
      </c>
      <c r="B125" s="200" t="str">
        <f>'Core Indicators'!B:B</f>
        <v>Displacement</v>
      </c>
      <c r="C125" s="200" t="str">
        <f>'Core Indicators'!C125</f>
        <v>SDN005</v>
      </c>
      <c r="D125" s="200" t="str">
        <f>'Core Indicators'!D125</f>
        <v>Sudan</v>
      </c>
      <c r="E125" s="200" t="str">
        <f>'Core Indicators'!E125</f>
        <v>SDN</v>
      </c>
      <c r="F125" s="35">
        <f>'Core Indicators'!O125</f>
        <v>89263</v>
      </c>
      <c r="G125" s="35">
        <f>'Core Indicators'!W125</f>
        <v>14770000</v>
      </c>
      <c r="H125" s="35">
        <f>'Core Indicators'!AE125</f>
        <v>14770000</v>
      </c>
      <c r="I125" s="35">
        <f>'Core Indicators'!AM125</f>
        <v>1129000</v>
      </c>
      <c r="J125" s="35" t="str">
        <f>'Core Indicators'!AU125</f>
        <v>x</v>
      </c>
      <c r="K125" s="35" t="str">
        <f>'Core Indicators'!BC125</f>
        <v>x</v>
      </c>
      <c r="L125" s="35">
        <f>'Core Indicators'!BK125</f>
        <v>2</v>
      </c>
      <c r="M125" s="35" t="str">
        <f>'Core Indicators'!BS125</f>
        <v>x</v>
      </c>
      <c r="N125" s="35" t="str">
        <f>'Core Indicators'!CA125</f>
        <v>x</v>
      </c>
      <c r="O125" s="35" t="e">
        <f>'Core Indicators'!CI125</f>
        <v>#N/A</v>
      </c>
      <c r="P125" s="35" t="str">
        <f>'Core Indicators'!CQ125</f>
        <v>x</v>
      </c>
      <c r="Q125" s="35">
        <f>'Core Indicators'!DG125</f>
        <v>0</v>
      </c>
      <c r="R125" s="35">
        <f>'Core Indicators'!DO125</f>
        <v>13641000</v>
      </c>
      <c r="S125" s="35">
        <f>'Core Indicators'!DW125</f>
        <v>1129000</v>
      </c>
      <c r="T125" s="35">
        <f>'Core Indicators'!EE125</f>
        <v>0</v>
      </c>
      <c r="U125" s="35">
        <f>'Core Indicators'!EM125</f>
        <v>0</v>
      </c>
      <c r="V125" s="35">
        <f>'Core Indicators'!FC125</f>
        <v>2</v>
      </c>
      <c r="W125" s="35" t="e">
        <f>'Core Indicators'!FK125</f>
        <v>#N/A</v>
      </c>
      <c r="X125" s="35" t="e">
        <f>'Core Indicators'!FS125</f>
        <v>#N/A</v>
      </c>
      <c r="Y125" s="35">
        <f>'Core Indicators'!GA125</f>
        <v>2</v>
      </c>
      <c r="Z125" s="35">
        <f>'Core Indicators'!GI125</f>
        <v>1</v>
      </c>
      <c r="AA125" s="35">
        <f>'Core Indicators'!GQ125</f>
        <v>1</v>
      </c>
      <c r="AB125" s="35">
        <f>'Core Indicators'!GY125</f>
        <v>0</v>
      </c>
      <c r="AC125" s="35">
        <f>'Core Indicators'!HG125</f>
        <v>0</v>
      </c>
      <c r="AD125" s="35">
        <f>'Core Indicators'!HO125</f>
        <v>1</v>
      </c>
      <c r="AE125" s="35">
        <f>'Core Indicators'!HW125</f>
        <v>3</v>
      </c>
      <c r="AF125" s="35">
        <f>'Core Indicators'!IE125</f>
        <v>1</v>
      </c>
      <c r="AG125" s="35">
        <f>'Core Indicators'!IM125</f>
        <v>2</v>
      </c>
    </row>
    <row r="126" spans="1:33" ht="20.100000000000001" customHeight="1" x14ac:dyDescent="0.25">
      <c r="A126" s="199" t="str">
        <f>'Core Indicators'!A:A</f>
        <v xml:space="preserve">Floods in Sudan </v>
      </c>
      <c r="B126" s="199" t="str">
        <f>'Core Indicators'!B:B</f>
        <v>Floods</v>
      </c>
      <c r="C126" s="199" t="str">
        <f>'Core Indicators'!C126</f>
        <v>SDN006</v>
      </c>
      <c r="D126" s="199" t="str">
        <f>'Core Indicators'!D126</f>
        <v>Sudan</v>
      </c>
      <c r="E126" s="199" t="str">
        <f>'Core Indicators'!E126</f>
        <v>SDN</v>
      </c>
      <c r="F126" s="36">
        <f>'Core Indicators'!O126</f>
        <v>1840687</v>
      </c>
      <c r="G126" s="36">
        <f>'Core Indicators'!W126</f>
        <v>49800000</v>
      </c>
      <c r="H126" s="36">
        <f>'Core Indicators'!AE126</f>
        <v>349000</v>
      </c>
      <c r="I126" s="36">
        <f>'Core Indicators'!AM126</f>
        <v>139000</v>
      </c>
      <c r="J126" s="36">
        <f>'Core Indicators'!AU126</f>
        <v>122</v>
      </c>
      <c r="K126" s="36" t="str">
        <f>'Core Indicators'!BC126</f>
        <v>x</v>
      </c>
      <c r="L126" s="36">
        <f>'Core Indicators'!BK126</f>
        <v>146</v>
      </c>
      <c r="M126" s="36">
        <f>'Core Indicators'!BS126</f>
        <v>48200</v>
      </c>
      <c r="N126" s="36">
        <f>'Core Indicators'!CA126</f>
        <v>24800</v>
      </c>
      <c r="O126" s="36" t="e">
        <f>'Core Indicators'!CI126</f>
        <v>#N/A</v>
      </c>
      <c r="P126" s="36">
        <f>'Core Indicators'!CQ126</f>
        <v>14851</v>
      </c>
      <c r="Q126" s="36">
        <f>'Core Indicators'!DG126</f>
        <v>49451000</v>
      </c>
      <c r="R126" s="36">
        <f>'Core Indicators'!DO126</f>
        <v>210000</v>
      </c>
      <c r="S126" s="36">
        <f>'Core Indicators'!DW126</f>
        <v>139000</v>
      </c>
      <c r="T126" s="36">
        <f>'Core Indicators'!EE126</f>
        <v>0</v>
      </c>
      <c r="U126" s="36">
        <f>'Core Indicators'!EM126</f>
        <v>0</v>
      </c>
      <c r="V126" s="36">
        <f>'Core Indicators'!FC126</f>
        <v>5</v>
      </c>
      <c r="W126" s="36" t="str">
        <f>'Core Indicators'!FK126</f>
        <v>x</v>
      </c>
      <c r="X126" s="36" t="str">
        <f>'Core Indicators'!FS126</f>
        <v>x</v>
      </c>
      <c r="Y126" s="36">
        <f>'Core Indicators'!GA126</f>
        <v>2</v>
      </c>
      <c r="Z126" s="36">
        <f>'Core Indicators'!GI126</f>
        <v>0</v>
      </c>
      <c r="AA126" s="36">
        <f>'Core Indicators'!GQ126</f>
        <v>1</v>
      </c>
      <c r="AB126" s="36">
        <f>'Core Indicators'!GY126</f>
        <v>0</v>
      </c>
      <c r="AC126" s="36">
        <f>'Core Indicators'!HG126</f>
        <v>0</v>
      </c>
      <c r="AD126" s="36">
        <f>'Core Indicators'!HO126</f>
        <v>1</v>
      </c>
      <c r="AE126" s="36">
        <f>'Core Indicators'!HW126</f>
        <v>3</v>
      </c>
      <c r="AF126" s="36">
        <f>'Core Indicators'!IE126</f>
        <v>1</v>
      </c>
      <c r="AG126" s="36">
        <f>'Core Indicators'!IM126</f>
        <v>2</v>
      </c>
    </row>
    <row r="127" spans="1:33" ht="20.100000000000001" customHeight="1" x14ac:dyDescent="0.25">
      <c r="A127" s="200" t="str">
        <f>'Core Indicators'!A:A</f>
        <v>Violence in Darfur and Kordofan regions</v>
      </c>
      <c r="B127" s="200" t="str">
        <f>'Core Indicators'!B:B</f>
        <v>Violence</v>
      </c>
      <c r="C127" s="200" t="str">
        <f>'Core Indicators'!C127</f>
        <v>SDN008</v>
      </c>
      <c r="D127" s="200" t="str">
        <f>'Core Indicators'!D127</f>
        <v>Sudan</v>
      </c>
      <c r="E127" s="200" t="str">
        <f>'Core Indicators'!E127</f>
        <v>SDN</v>
      </c>
      <c r="F127" s="35">
        <f>'Core Indicators'!O127</f>
        <v>880145</v>
      </c>
      <c r="G127" s="35">
        <f>'Core Indicators'!W127</f>
        <v>17139000</v>
      </c>
      <c r="H127" s="35">
        <f>'Core Indicators'!AE127</f>
        <v>17139000</v>
      </c>
      <c r="I127" s="35">
        <f>'Core Indicators'!AM127</f>
        <v>182000</v>
      </c>
      <c r="J127" s="35">
        <f>'Core Indicators'!AU127</f>
        <v>0</v>
      </c>
      <c r="K127" s="35">
        <f>'Core Indicators'!BC127</f>
        <v>0</v>
      </c>
      <c r="L127" s="35">
        <f>'Core Indicators'!BK127</f>
        <v>847</v>
      </c>
      <c r="M127" s="35">
        <f>'Core Indicators'!BS127</f>
        <v>55</v>
      </c>
      <c r="N127" s="35">
        <f>'Core Indicators'!CA127</f>
        <v>0</v>
      </c>
      <c r="O127" s="35" t="e">
        <f>'Core Indicators'!CI127</f>
        <v>#N/A</v>
      </c>
      <c r="P127" s="35">
        <f>'Core Indicators'!CQ127</f>
        <v>0</v>
      </c>
      <c r="Q127" s="35">
        <f>'Core Indicators'!DG127</f>
        <v>0</v>
      </c>
      <c r="R127" s="35">
        <f>'Core Indicators'!DO127</f>
        <v>9299000</v>
      </c>
      <c r="S127" s="35">
        <f>'Core Indicators'!DW127</f>
        <v>3730000</v>
      </c>
      <c r="T127" s="35">
        <f>'Core Indicators'!EE127</f>
        <v>4110000</v>
      </c>
      <c r="U127" s="35">
        <f>'Core Indicators'!EM127</f>
        <v>0</v>
      </c>
      <c r="V127" s="35">
        <f>'Core Indicators'!FC127</f>
        <v>2</v>
      </c>
      <c r="W127" s="35">
        <f>'Core Indicators'!FK127</f>
        <v>0</v>
      </c>
      <c r="X127" s="35">
        <f>'Core Indicators'!FS127</f>
        <v>0</v>
      </c>
      <c r="Y127" s="35">
        <f>'Core Indicators'!GA127</f>
        <v>2</v>
      </c>
      <c r="Z127" s="35">
        <f>'Core Indicators'!GI127</f>
        <v>1</v>
      </c>
      <c r="AA127" s="35">
        <f>'Core Indicators'!GQ127</f>
        <v>1</v>
      </c>
      <c r="AB127" s="35">
        <f>'Core Indicators'!GY127</f>
        <v>0</v>
      </c>
      <c r="AC127" s="35">
        <f>'Core Indicators'!HG127</f>
        <v>2</v>
      </c>
      <c r="AD127" s="35">
        <f>'Core Indicators'!HO127</f>
        <v>1</v>
      </c>
      <c r="AE127" s="35">
        <f>'Core Indicators'!HW127</f>
        <v>3</v>
      </c>
      <c r="AF127" s="35">
        <f>'Core Indicators'!IE127</f>
        <v>1</v>
      </c>
      <c r="AG127" s="35">
        <f>'Core Indicators'!IM127</f>
        <v>2</v>
      </c>
    </row>
    <row r="128" spans="1:33" ht="20.100000000000001" customHeight="1" x14ac:dyDescent="0.25">
      <c r="A128" s="199" t="str">
        <f>'Core Indicators'!A:A</f>
        <v>Drought in Senegal</v>
      </c>
      <c r="B128" s="199" t="str">
        <f>'Core Indicators'!B:B</f>
        <v>Drought</v>
      </c>
      <c r="C128" s="199" t="str">
        <f>'Core Indicators'!C128</f>
        <v>SEN002</v>
      </c>
      <c r="D128" s="199" t="str">
        <f>'Core Indicators'!D128</f>
        <v>Senegal</v>
      </c>
      <c r="E128" s="199" t="str">
        <f>'Core Indicators'!E128</f>
        <v>SEN</v>
      </c>
      <c r="F128" s="36">
        <f>'Core Indicators'!O128</f>
        <v>196712</v>
      </c>
      <c r="G128" s="36">
        <f>'Core Indicators'!W128</f>
        <v>18276000</v>
      </c>
      <c r="H128" s="36">
        <f>'Core Indicators'!AE128</f>
        <v>5847000</v>
      </c>
      <c r="I128" s="36">
        <f>'Core Indicators'!AM128</f>
        <v>4000</v>
      </c>
      <c r="J128" s="36">
        <f>'Core Indicators'!AU128</f>
        <v>0</v>
      </c>
      <c r="K128" s="36">
        <f>'Core Indicators'!BC128</f>
        <v>0</v>
      </c>
      <c r="L128" s="36">
        <f>'Core Indicators'!BK128</f>
        <v>15</v>
      </c>
      <c r="M128" s="36">
        <f>'Core Indicators'!BS128</f>
        <v>0</v>
      </c>
      <c r="N128" s="36">
        <f>'Core Indicators'!CA128</f>
        <v>0</v>
      </c>
      <c r="O128" s="36" t="e">
        <f>'Core Indicators'!CI128</f>
        <v>#N/A</v>
      </c>
      <c r="P128" s="36" t="str">
        <f>'Core Indicators'!CQ128</f>
        <v>x</v>
      </c>
      <c r="Q128" s="36">
        <f>'Core Indicators'!DG128</f>
        <v>12429000</v>
      </c>
      <c r="R128" s="36">
        <f>'Core Indicators'!DO128</f>
        <v>4971000</v>
      </c>
      <c r="S128" s="36">
        <f>'Core Indicators'!DW128</f>
        <v>846000</v>
      </c>
      <c r="T128" s="36">
        <f>'Core Indicators'!EE128</f>
        <v>30000</v>
      </c>
      <c r="U128" s="36">
        <f>'Core Indicators'!EM128</f>
        <v>0</v>
      </c>
      <c r="V128" s="36">
        <f>'Core Indicators'!FC128</f>
        <v>1</v>
      </c>
      <c r="W128" s="36">
        <f>'Core Indicators'!FK128</f>
        <v>0</v>
      </c>
      <c r="X128" s="36">
        <f>'Core Indicators'!FS128</f>
        <v>0</v>
      </c>
      <c r="Y128" s="36">
        <f>'Core Indicators'!GA128</f>
        <v>0</v>
      </c>
      <c r="Z128" s="36">
        <f>'Core Indicators'!GI128</f>
        <v>0</v>
      </c>
      <c r="AA128" s="36">
        <f>'Core Indicators'!GQ128</f>
        <v>0</v>
      </c>
      <c r="AB128" s="36">
        <f>'Core Indicators'!GY128</f>
        <v>0</v>
      </c>
      <c r="AC128" s="36">
        <f>'Core Indicators'!HG128</f>
        <v>0</v>
      </c>
      <c r="AD128" s="36">
        <f>'Core Indicators'!HO128</f>
        <v>1</v>
      </c>
      <c r="AE128" s="36">
        <f>'Core Indicators'!HW128</f>
        <v>0</v>
      </c>
      <c r="AF128" s="36">
        <f>'Core Indicators'!IE128</f>
        <v>1</v>
      </c>
      <c r="AG128" s="36">
        <f>'Core Indicators'!IM128</f>
        <v>0</v>
      </c>
    </row>
    <row r="129" spans="1:33" ht="20.100000000000001" customHeight="1" x14ac:dyDescent="0.25">
      <c r="A129" s="200" t="str">
        <f>'Core Indicators'!A:A</f>
        <v>Complex crisis in El Salvador</v>
      </c>
      <c r="B129" s="200" t="str">
        <f>'Core Indicators'!B:B</f>
        <v>Displacement,Violence,Floods,Drought</v>
      </c>
      <c r="C129" s="200" t="str">
        <f>'Core Indicators'!C129</f>
        <v>SLV001</v>
      </c>
      <c r="D129" s="200" t="str">
        <f>'Core Indicators'!D129</f>
        <v>El Salvador</v>
      </c>
      <c r="E129" s="200" t="str">
        <f>'Core Indicators'!E129</f>
        <v>SLV</v>
      </c>
      <c r="F129" s="35">
        <f>'Core Indicators'!O129</f>
        <v>20720</v>
      </c>
      <c r="G129" s="35">
        <f>'Core Indicators'!W129</f>
        <v>6300000</v>
      </c>
      <c r="H129" s="35">
        <f>'Core Indicators'!AE129</f>
        <v>3200000</v>
      </c>
      <c r="I129" s="35">
        <f>'Core Indicators'!AM129</f>
        <v>176000</v>
      </c>
      <c r="J129" s="35" t="str">
        <f>'Core Indicators'!AU129</f>
        <v>x</v>
      </c>
      <c r="K129" s="35">
        <f>'Core Indicators'!BC129</f>
        <v>1269</v>
      </c>
      <c r="L129" s="35">
        <f>'Core Indicators'!BK129</f>
        <v>232</v>
      </c>
      <c r="M129" s="35" t="str">
        <f>'Core Indicators'!BS129</f>
        <v>x</v>
      </c>
      <c r="N129" s="35" t="str">
        <f>'Core Indicators'!CA129</f>
        <v>x</v>
      </c>
      <c r="O129" s="35" t="e">
        <f>'Core Indicators'!CI129</f>
        <v>#N/A</v>
      </c>
      <c r="P129" s="35">
        <f>'Core Indicators'!CQ129</f>
        <v>977450</v>
      </c>
      <c r="Q129" s="35">
        <f>'Core Indicators'!DG129</f>
        <v>3100000</v>
      </c>
      <c r="R129" s="35">
        <f>'Core Indicators'!DO129</f>
        <v>2100000</v>
      </c>
      <c r="S129" s="35">
        <f>'Core Indicators'!DW129</f>
        <v>1100000</v>
      </c>
      <c r="T129" s="35">
        <f>'Core Indicators'!EE129</f>
        <v>0</v>
      </c>
      <c r="U129" s="35">
        <f>'Core Indicators'!EM129</f>
        <v>0</v>
      </c>
      <c r="V129" s="35">
        <f>'Core Indicators'!FC129</f>
        <v>3</v>
      </c>
      <c r="W129" s="35" t="str">
        <f>'Core Indicators'!FK129</f>
        <v>x</v>
      </c>
      <c r="X129" s="35" t="str">
        <f>'Core Indicators'!FS129</f>
        <v>x</v>
      </c>
      <c r="Y129" s="35">
        <f>'Core Indicators'!GA129</f>
        <v>0</v>
      </c>
      <c r="Z129" s="35">
        <f>'Core Indicators'!GI129</f>
        <v>2</v>
      </c>
      <c r="AA129" s="35">
        <f>'Core Indicators'!GQ129</f>
        <v>1</v>
      </c>
      <c r="AB129" s="35">
        <f>'Core Indicators'!GY129</f>
        <v>0</v>
      </c>
      <c r="AC129" s="35">
        <f>'Core Indicators'!HG129</f>
        <v>2</v>
      </c>
      <c r="AD129" s="35">
        <f>'Core Indicators'!HO129</f>
        <v>2</v>
      </c>
      <c r="AE129" s="35">
        <f>'Core Indicators'!HW129</f>
        <v>1</v>
      </c>
      <c r="AF129" s="35">
        <f>'Core Indicators'!IE129</f>
        <v>0</v>
      </c>
      <c r="AG129" s="35">
        <f>'Core Indicators'!IM129</f>
        <v>1</v>
      </c>
    </row>
    <row r="130" spans="1:33" ht="20.100000000000001" customHeight="1" x14ac:dyDescent="0.25">
      <c r="A130" s="199" t="str">
        <f>'Core Indicators'!A:A</f>
        <v>Complex crisis in Somalia</v>
      </c>
      <c r="B130" s="199" t="str">
        <f>'Core Indicators'!B:B</f>
        <v>Conflict,Displacement,Floods,Drought</v>
      </c>
      <c r="C130" s="199" t="str">
        <f>'Core Indicators'!C130</f>
        <v>SOM001</v>
      </c>
      <c r="D130" s="199" t="str">
        <f>'Core Indicators'!D130</f>
        <v>Somalia</v>
      </c>
      <c r="E130" s="199" t="str">
        <f>'Core Indicators'!E130</f>
        <v>SOM</v>
      </c>
      <c r="F130" s="36">
        <f>'Core Indicators'!O130</f>
        <v>627340</v>
      </c>
      <c r="G130" s="36">
        <f>'Core Indicators'!W130</f>
        <v>16955000</v>
      </c>
      <c r="H130" s="36">
        <f>'Core Indicators'!AE130</f>
        <v>16955000</v>
      </c>
      <c r="I130" s="36">
        <f>'Core Indicators'!AM130</f>
        <v>4653000</v>
      </c>
      <c r="J130" s="36">
        <f>'Core Indicators'!AU130</f>
        <v>114</v>
      </c>
      <c r="K130" s="36">
        <f>'Core Indicators'!BC130</f>
        <v>1800000</v>
      </c>
      <c r="L130" s="36">
        <f>'Core Indicators'!BK130</f>
        <v>6137</v>
      </c>
      <c r="M130" s="36" t="str">
        <f>'Core Indicators'!BS130</f>
        <v>x</v>
      </c>
      <c r="N130" s="36" t="str">
        <f>'Core Indicators'!CA130</f>
        <v>x</v>
      </c>
      <c r="O130" s="36" t="e">
        <f>'Core Indicators'!CI130</f>
        <v>#N/A</v>
      </c>
      <c r="P130" s="36" t="str">
        <f>'Core Indicators'!CQ130</f>
        <v>x</v>
      </c>
      <c r="Q130" s="36">
        <f>'Core Indicators'!DG130</f>
        <v>0</v>
      </c>
      <c r="R130" s="36">
        <f>'Core Indicators'!DO130</f>
        <v>8710000</v>
      </c>
      <c r="S130" s="36">
        <f>'Core Indicators'!DW130</f>
        <v>4150000</v>
      </c>
      <c r="T130" s="36">
        <f>'Core Indicators'!EE130</f>
        <v>2578000</v>
      </c>
      <c r="U130" s="36">
        <f>'Core Indicators'!EM130</f>
        <v>1517000</v>
      </c>
      <c r="V130" s="36">
        <f>'Core Indicators'!FC130</f>
        <v>5</v>
      </c>
      <c r="W130" s="36" t="str">
        <f>'Core Indicators'!FK130</f>
        <v>x</v>
      </c>
      <c r="X130" s="36" t="str">
        <f>'Core Indicators'!FS130</f>
        <v>x</v>
      </c>
      <c r="Y130" s="36">
        <f>'Core Indicators'!GA130</f>
        <v>1</v>
      </c>
      <c r="Z130" s="36">
        <f>'Core Indicators'!GI130</f>
        <v>3</v>
      </c>
      <c r="AA130" s="36">
        <f>'Core Indicators'!GQ130</f>
        <v>2</v>
      </c>
      <c r="AB130" s="36">
        <f>'Core Indicators'!GY130</f>
        <v>3</v>
      </c>
      <c r="AC130" s="36">
        <f>'Core Indicators'!HG130</f>
        <v>2</v>
      </c>
      <c r="AD130" s="36">
        <f>'Core Indicators'!HO130</f>
        <v>2</v>
      </c>
      <c r="AE130" s="36">
        <f>'Core Indicators'!HW130</f>
        <v>3</v>
      </c>
      <c r="AF130" s="36">
        <f>'Core Indicators'!IE130</f>
        <v>2</v>
      </c>
      <c r="AG130" s="36">
        <f>'Core Indicators'!IM130</f>
        <v>2</v>
      </c>
    </row>
    <row r="131" spans="1:33" ht="20.100000000000001" customHeight="1" x14ac:dyDescent="0.25">
      <c r="A131" s="200" t="str">
        <f>'Core Indicators'!A:A</f>
        <v>Mixed Migration Flows in Somalia</v>
      </c>
      <c r="B131" s="200" t="str">
        <f>'Core Indicators'!B:B</f>
        <v>Displacement</v>
      </c>
      <c r="C131" s="200" t="str">
        <f>'Core Indicators'!C131</f>
        <v>SOM002</v>
      </c>
      <c r="D131" s="200" t="str">
        <f>'Core Indicators'!D131</f>
        <v>Somalia</v>
      </c>
      <c r="E131" s="200" t="str">
        <f>'Core Indicators'!E131</f>
        <v>SOM</v>
      </c>
      <c r="F131" s="35">
        <f>'Core Indicators'!O131</f>
        <v>98924</v>
      </c>
      <c r="G131" s="35">
        <f>'Core Indicators'!W131</f>
        <v>2694000</v>
      </c>
      <c r="H131" s="35">
        <f>'Core Indicators'!AE131</f>
        <v>35000</v>
      </c>
      <c r="I131" s="35">
        <f>'Core Indicators'!AM131</f>
        <v>35000</v>
      </c>
      <c r="J131" s="35" t="str">
        <f>'Core Indicators'!AU131</f>
        <v>x</v>
      </c>
      <c r="K131" s="35" t="str">
        <f>'Core Indicators'!BC131</f>
        <v>x</v>
      </c>
      <c r="L131" s="35">
        <f>'Core Indicators'!BK131</f>
        <v>4</v>
      </c>
      <c r="M131" s="35">
        <f>'Core Indicators'!BS131</f>
        <v>0</v>
      </c>
      <c r="N131" s="35">
        <f>'Core Indicators'!CA131</f>
        <v>0</v>
      </c>
      <c r="O131" s="35" t="e">
        <f>'Core Indicators'!CI131</f>
        <v>#N/A</v>
      </c>
      <c r="P131" s="35">
        <f>'Core Indicators'!CQ131</f>
        <v>0</v>
      </c>
      <c r="Q131" s="35">
        <f>'Core Indicators'!DG131</f>
        <v>2659000</v>
      </c>
      <c r="R131" s="35">
        <f>'Core Indicators'!DO131</f>
        <v>0</v>
      </c>
      <c r="S131" s="35">
        <f>'Core Indicators'!DW131</f>
        <v>35000</v>
      </c>
      <c r="T131" s="35">
        <f>'Core Indicators'!EE131</f>
        <v>0</v>
      </c>
      <c r="U131" s="35">
        <f>'Core Indicators'!EM131</f>
        <v>0</v>
      </c>
      <c r="V131" s="35">
        <f>'Core Indicators'!FC131</f>
        <v>1</v>
      </c>
      <c r="W131" s="35" t="str">
        <f>'Core Indicators'!FK131</f>
        <v>x</v>
      </c>
      <c r="X131" s="35" t="str">
        <f>'Core Indicators'!FS131</f>
        <v>x</v>
      </c>
      <c r="Y131" s="35">
        <f>'Core Indicators'!GA131</f>
        <v>1</v>
      </c>
      <c r="Z131" s="35">
        <f>'Core Indicators'!GI131</f>
        <v>3</v>
      </c>
      <c r="AA131" s="35">
        <f>'Core Indicators'!GQ131</f>
        <v>2</v>
      </c>
      <c r="AB131" s="35">
        <f>'Core Indicators'!GY131</f>
        <v>3</v>
      </c>
      <c r="AC131" s="35">
        <f>'Core Indicators'!HG131</f>
        <v>2</v>
      </c>
      <c r="AD131" s="35">
        <f>'Core Indicators'!HO131</f>
        <v>2</v>
      </c>
      <c r="AE131" s="35">
        <f>'Core Indicators'!HW131</f>
        <v>3</v>
      </c>
      <c r="AF131" s="35">
        <f>'Core Indicators'!IE131</f>
        <v>2</v>
      </c>
      <c r="AG131" s="35">
        <f>'Core Indicators'!IM131</f>
        <v>2</v>
      </c>
    </row>
    <row r="132" spans="1:33" ht="20.100000000000001" customHeight="1" x14ac:dyDescent="0.25">
      <c r="A132" s="199" t="str">
        <f>'Core Indicators'!A:A</f>
        <v>Complex crisis in South Sudan</v>
      </c>
      <c r="B132" s="199" t="str">
        <f>'Core Indicators'!B:B</f>
        <v>Conflict,Floods,Displacement</v>
      </c>
      <c r="C132" s="199" t="str">
        <f>'Core Indicators'!C132</f>
        <v>SSD001</v>
      </c>
      <c r="D132" s="199" t="str">
        <f>'Core Indicators'!D132</f>
        <v>South Sudan</v>
      </c>
      <c r="E132" s="199" t="str">
        <f>'Core Indicators'!E132</f>
        <v>SSD</v>
      </c>
      <c r="F132" s="36">
        <f>'Core Indicators'!O132</f>
        <v>644329</v>
      </c>
      <c r="G132" s="36">
        <f>'Core Indicators'!W132</f>
        <v>12777000</v>
      </c>
      <c r="H132" s="36">
        <f>'Core Indicators'!AE132</f>
        <v>12777000</v>
      </c>
      <c r="I132" s="36">
        <f>'Core Indicators'!AM132</f>
        <v>5371000</v>
      </c>
      <c r="J132" s="36" t="str">
        <f>'Core Indicators'!AU132</f>
        <v>x</v>
      </c>
      <c r="K132" s="36">
        <f>'Core Indicators'!BC132</f>
        <v>2764424</v>
      </c>
      <c r="L132" s="36">
        <f>'Core Indicators'!BK132</f>
        <v>771</v>
      </c>
      <c r="M132" s="36" t="str">
        <f>'Core Indicators'!BS132</f>
        <v>x</v>
      </c>
      <c r="N132" s="36" t="str">
        <f>'Core Indicators'!CA132</f>
        <v>x</v>
      </c>
      <c r="O132" s="36" t="e">
        <f>'Core Indicators'!CI132</f>
        <v>#N/A</v>
      </c>
      <c r="P132" s="36">
        <f>'Core Indicators'!CQ132</f>
        <v>14369</v>
      </c>
      <c r="Q132" s="36">
        <f>'Core Indicators'!DG132</f>
        <v>0</v>
      </c>
      <c r="R132" s="36">
        <f>'Core Indicators'!DO132</f>
        <v>3370000</v>
      </c>
      <c r="S132" s="36">
        <f>'Core Indicators'!DW132</f>
        <v>1410000</v>
      </c>
      <c r="T132" s="36">
        <f>'Core Indicators'!EE132</f>
        <v>7896000</v>
      </c>
      <c r="U132" s="36">
        <f>'Core Indicators'!EM132</f>
        <v>94000</v>
      </c>
      <c r="V132" s="36">
        <f>'Core Indicators'!FC132</f>
        <v>5</v>
      </c>
      <c r="W132" s="36" t="str">
        <f>'Core Indicators'!FK132</f>
        <v>x</v>
      </c>
      <c r="X132" s="36">
        <f>'Core Indicators'!FS132</f>
        <v>1500000</v>
      </c>
      <c r="Y132" s="36">
        <f>'Core Indicators'!GA132</f>
        <v>2</v>
      </c>
      <c r="Z132" s="36">
        <f>'Core Indicators'!GI132</f>
        <v>2</v>
      </c>
      <c r="AA132" s="36">
        <f>'Core Indicators'!GQ132</f>
        <v>1</v>
      </c>
      <c r="AB132" s="36">
        <f>'Core Indicators'!GY132</f>
        <v>3</v>
      </c>
      <c r="AC132" s="36">
        <f>'Core Indicators'!HG132</f>
        <v>2</v>
      </c>
      <c r="AD132" s="36">
        <f>'Core Indicators'!HO132</f>
        <v>2</v>
      </c>
      <c r="AE132" s="36">
        <f>'Core Indicators'!HW132</f>
        <v>3</v>
      </c>
      <c r="AF132" s="36">
        <f>'Core Indicators'!IE132</f>
        <v>3</v>
      </c>
      <c r="AG132" s="36">
        <f>'Core Indicators'!IM132</f>
        <v>3</v>
      </c>
    </row>
    <row r="133" spans="1:33" ht="20.100000000000001" customHeight="1" x14ac:dyDescent="0.25">
      <c r="A133" s="200" t="str">
        <f>'Core Indicators'!A:A</f>
        <v>2022 seasonal floods in South Sudan</v>
      </c>
      <c r="B133" s="200" t="str">
        <f>'Core Indicators'!B:B</f>
        <v>Floods</v>
      </c>
      <c r="C133" s="200" t="str">
        <f>'Core Indicators'!C133</f>
        <v>SSD003</v>
      </c>
      <c r="D133" s="200" t="str">
        <f>'Core Indicators'!D133</f>
        <v>South Sudan</v>
      </c>
      <c r="E133" s="200" t="str">
        <f>'Core Indicators'!E133</f>
        <v>SSD</v>
      </c>
      <c r="F133" s="35">
        <f>'Core Indicators'!O133</f>
        <v>601297</v>
      </c>
      <c r="G133" s="35">
        <f>'Core Indicators'!W133</f>
        <v>11643000</v>
      </c>
      <c r="H133" s="35">
        <f>'Core Indicators'!AE133</f>
        <v>1000000</v>
      </c>
      <c r="I133" s="35">
        <f>'Core Indicators'!AM133</f>
        <v>182000</v>
      </c>
      <c r="J133" s="35" t="str">
        <f>'Core Indicators'!AU133</f>
        <v>x</v>
      </c>
      <c r="K133" s="35" t="str">
        <f>'Core Indicators'!BC133</f>
        <v>x</v>
      </c>
      <c r="L133" s="35">
        <f>'Core Indicators'!BK133</f>
        <v>62</v>
      </c>
      <c r="M133" s="35" t="str">
        <f>'Core Indicators'!BS133</f>
        <v>x</v>
      </c>
      <c r="N133" s="35" t="str">
        <f>'Core Indicators'!CA133</f>
        <v>x</v>
      </c>
      <c r="O133" s="35" t="e">
        <f>'Core Indicators'!CI133</f>
        <v>#N/A</v>
      </c>
      <c r="P133" s="35" t="str">
        <f>'Core Indicators'!CQ133</f>
        <v>x</v>
      </c>
      <c r="Q133" s="35">
        <f>'Core Indicators'!DG133</f>
        <v>10643000</v>
      </c>
      <c r="R133" s="35">
        <f>'Core Indicators'!DO133</f>
        <v>0</v>
      </c>
      <c r="S133" s="35">
        <f>'Core Indicators'!DW133</f>
        <v>1000000</v>
      </c>
      <c r="T133" s="35">
        <f>'Core Indicators'!EE133</f>
        <v>0</v>
      </c>
      <c r="U133" s="35">
        <f>'Core Indicators'!EM133</f>
        <v>0</v>
      </c>
      <c r="V133" s="35">
        <f>'Core Indicators'!FC133</f>
        <v>5</v>
      </c>
      <c r="W133" s="35" t="str">
        <f>'Core Indicators'!FK133</f>
        <v>x</v>
      </c>
      <c r="X133" s="35" t="str">
        <f>'Core Indicators'!FS133</f>
        <v>x</v>
      </c>
      <c r="Y133" s="35">
        <f>'Core Indicators'!GA133</f>
        <v>2</v>
      </c>
      <c r="Z133" s="35">
        <f>'Core Indicators'!GI133</f>
        <v>2</v>
      </c>
      <c r="AA133" s="35">
        <f>'Core Indicators'!GQ133</f>
        <v>1</v>
      </c>
      <c r="AB133" s="35">
        <f>'Core Indicators'!GY133</f>
        <v>3</v>
      </c>
      <c r="AC133" s="35">
        <f>'Core Indicators'!HG133</f>
        <v>2</v>
      </c>
      <c r="AD133" s="35">
        <f>'Core Indicators'!HO133</f>
        <v>2</v>
      </c>
      <c r="AE133" s="35">
        <f>'Core Indicators'!HW133</f>
        <v>3</v>
      </c>
      <c r="AF133" s="35">
        <f>'Core Indicators'!IE133</f>
        <v>3</v>
      </c>
      <c r="AG133" s="35">
        <f>'Core Indicators'!IM133</f>
        <v>3</v>
      </c>
    </row>
    <row r="134" spans="1:33" ht="20.100000000000001" customHeight="1" x14ac:dyDescent="0.25">
      <c r="A134" s="199" t="str">
        <f>'Core Indicators'!A:A</f>
        <v>Displacement from Ukraine conflict in Slovakia</v>
      </c>
      <c r="B134" s="199" t="str">
        <f>'Core Indicators'!B:B</f>
        <v>Displacement,Conflict</v>
      </c>
      <c r="C134" s="199" t="str">
        <f>'Core Indicators'!C134</f>
        <v>SVK002</v>
      </c>
      <c r="D134" s="199" t="str">
        <f>'Core Indicators'!D134</f>
        <v>Slovakia</v>
      </c>
      <c r="E134" s="199" t="str">
        <f>'Core Indicators'!E134</f>
        <v>SVK</v>
      </c>
      <c r="F134" s="36">
        <f>'Core Indicators'!O134</f>
        <v>15700</v>
      </c>
      <c r="G134" s="36">
        <f>'Core Indicators'!W134</f>
        <v>1680000</v>
      </c>
      <c r="H134" s="36">
        <f>'Core Indicators'!AE134</f>
        <v>109000</v>
      </c>
      <c r="I134" s="36">
        <f>'Core Indicators'!AM134</f>
        <v>109000</v>
      </c>
      <c r="J134" s="36" t="e">
        <f>'Core Indicators'!AU134</f>
        <v>#N/A</v>
      </c>
      <c r="K134" s="36" t="e">
        <f>'Core Indicators'!BC134</f>
        <v>#N/A</v>
      </c>
      <c r="L134" s="36">
        <f>'Core Indicators'!BK134</f>
        <v>0</v>
      </c>
      <c r="M134" s="36" t="e">
        <f>'Core Indicators'!BS134</f>
        <v>#N/A</v>
      </c>
      <c r="N134" s="36" t="e">
        <f>'Core Indicators'!CA134</f>
        <v>#N/A</v>
      </c>
      <c r="O134" s="36" t="e">
        <f>'Core Indicators'!CI134</f>
        <v>#N/A</v>
      </c>
      <c r="P134" s="36" t="e">
        <f>'Core Indicators'!CQ134</f>
        <v>#N/A</v>
      </c>
      <c r="Q134" s="36">
        <f>'Core Indicators'!DG134</f>
        <v>1571000</v>
      </c>
      <c r="R134" s="36">
        <f>'Core Indicators'!DO134</f>
        <v>0</v>
      </c>
      <c r="S134" s="36">
        <f>'Core Indicators'!DW134</f>
        <v>109000</v>
      </c>
      <c r="T134" s="36">
        <f>'Core Indicators'!EE134</f>
        <v>0</v>
      </c>
      <c r="U134" s="36">
        <f>'Core Indicators'!EM134</f>
        <v>0</v>
      </c>
      <c r="V134" s="36">
        <f>'Core Indicators'!FC134</f>
        <v>2</v>
      </c>
      <c r="W134" s="36" t="e">
        <f>'Core Indicators'!FK134</f>
        <v>#N/A</v>
      </c>
      <c r="X134" s="36" t="e">
        <f>'Core Indicators'!FS134</f>
        <v>#N/A</v>
      </c>
      <c r="Y134" s="36">
        <f>'Core Indicators'!GA134</f>
        <v>0</v>
      </c>
      <c r="Z134" s="36">
        <f>'Core Indicators'!GI134</f>
        <v>0</v>
      </c>
      <c r="AA134" s="36">
        <f>'Core Indicators'!GQ134</f>
        <v>0</v>
      </c>
      <c r="AB134" s="36">
        <f>'Core Indicators'!GY134</f>
        <v>0</v>
      </c>
      <c r="AC134" s="36">
        <f>'Core Indicators'!HG134</f>
        <v>0</v>
      </c>
      <c r="AD134" s="36">
        <f>'Core Indicators'!HO134</f>
        <v>0</v>
      </c>
      <c r="AE134" s="36">
        <f>'Core Indicators'!HW134</f>
        <v>0</v>
      </c>
      <c r="AF134" s="36">
        <f>'Core Indicators'!IE134</f>
        <v>0</v>
      </c>
      <c r="AG134" s="36">
        <f>'Core Indicators'!IM134</f>
        <v>0</v>
      </c>
    </row>
    <row r="135" spans="1:33" ht="20.100000000000001" customHeight="1" x14ac:dyDescent="0.25">
      <c r="A135" s="200" t="str">
        <f>'Core Indicators'!A:A</f>
        <v>Food Security Crisis in Eswatini</v>
      </c>
      <c r="B135" s="200" t="str">
        <f>'Core Indicators'!B:B</f>
        <v>Drought</v>
      </c>
      <c r="C135" s="200" t="str">
        <f>'Core Indicators'!C135</f>
        <v>SWZ001</v>
      </c>
      <c r="D135" s="200" t="str">
        <f>'Core Indicators'!D135</f>
        <v>Eswatini</v>
      </c>
      <c r="E135" s="200" t="str">
        <f>'Core Indicators'!E135</f>
        <v>SWZ</v>
      </c>
      <c r="F135" s="35">
        <f>'Core Indicators'!O135</f>
        <v>17200</v>
      </c>
      <c r="G135" s="35">
        <f>'Core Indicators'!W135</f>
        <v>1174000</v>
      </c>
      <c r="H135" s="35">
        <f>'Core Indicators'!AE135</f>
        <v>697000</v>
      </c>
      <c r="I135" s="35">
        <f>'Core Indicators'!AM135</f>
        <v>0</v>
      </c>
      <c r="J135" s="35">
        <f>'Core Indicators'!AU135</f>
        <v>0</v>
      </c>
      <c r="K135" s="35">
        <f>'Core Indicators'!BC135</f>
        <v>0</v>
      </c>
      <c r="L135" s="35">
        <f>'Core Indicators'!BK135</f>
        <v>0</v>
      </c>
      <c r="M135" s="35" t="e">
        <f>'Core Indicators'!BS135</f>
        <v>#N/A</v>
      </c>
      <c r="N135" s="35" t="e">
        <f>'Core Indicators'!CA135</f>
        <v>#N/A</v>
      </c>
      <c r="O135" s="35" t="e">
        <f>'Core Indicators'!CI135</f>
        <v>#N/A</v>
      </c>
      <c r="P135" s="35" t="e">
        <f>'Core Indicators'!CQ135</f>
        <v>#N/A</v>
      </c>
      <c r="Q135" s="35">
        <f>'Core Indicators'!DG135</f>
        <v>477000</v>
      </c>
      <c r="R135" s="35">
        <f>'Core Indicators'!DO135</f>
        <v>438000</v>
      </c>
      <c r="S135" s="35">
        <f>'Core Indicators'!DW135</f>
        <v>222000</v>
      </c>
      <c r="T135" s="35">
        <f>'Core Indicators'!EE135</f>
        <v>37000</v>
      </c>
      <c r="U135" s="35">
        <f>'Core Indicators'!EM135</f>
        <v>0</v>
      </c>
      <c r="V135" s="35">
        <f>'Core Indicators'!FC135</f>
        <v>1</v>
      </c>
      <c r="W135" s="35" t="e">
        <f>'Core Indicators'!FK135</f>
        <v>#N/A</v>
      </c>
      <c r="X135" s="35" t="e">
        <f>'Core Indicators'!FS135</f>
        <v>#N/A</v>
      </c>
      <c r="Y135" s="35">
        <f>'Core Indicators'!GA135</f>
        <v>0</v>
      </c>
      <c r="Z135" s="35">
        <f>'Core Indicators'!GI135</f>
        <v>1</v>
      </c>
      <c r="AA135" s="35">
        <f>'Core Indicators'!GQ135</f>
        <v>0</v>
      </c>
      <c r="AB135" s="35">
        <f>'Core Indicators'!GY135</f>
        <v>0</v>
      </c>
      <c r="AC135" s="35">
        <f>'Core Indicators'!HG135</f>
        <v>0</v>
      </c>
      <c r="AD135" s="35">
        <f>'Core Indicators'!HO135</f>
        <v>0</v>
      </c>
      <c r="AE135" s="35">
        <f>'Core Indicators'!HW135</f>
        <v>0</v>
      </c>
      <c r="AF135" s="35">
        <f>'Core Indicators'!IE135</f>
        <v>0</v>
      </c>
      <c r="AG135" s="35">
        <f>'Core Indicators'!IM135</f>
        <v>1</v>
      </c>
    </row>
    <row r="136" spans="1:33" ht="20.100000000000001" customHeight="1" x14ac:dyDescent="0.25">
      <c r="A136" s="199" t="str">
        <f>'Core Indicators'!A:A</f>
        <v>Syrian conflict</v>
      </c>
      <c r="B136" s="199" t="str">
        <f>'Core Indicators'!B:B</f>
        <v>Conflict,Displacement,Violence</v>
      </c>
      <c r="C136" s="199" t="str">
        <f>'Core Indicators'!C136</f>
        <v>SYR001</v>
      </c>
      <c r="D136" s="199" t="str">
        <f>'Core Indicators'!D136</f>
        <v>Syria</v>
      </c>
      <c r="E136" s="199" t="str">
        <f>'Core Indicators'!E136</f>
        <v>SYR</v>
      </c>
      <c r="F136" s="36">
        <f>'Core Indicators'!O136</f>
        <v>185180</v>
      </c>
      <c r="G136" s="36">
        <f>'Core Indicators'!W136</f>
        <v>18523000</v>
      </c>
      <c r="H136" s="36">
        <f>'Core Indicators'!AE136</f>
        <v>18523000</v>
      </c>
      <c r="I136" s="36">
        <f>'Core Indicators'!AM136</f>
        <v>16749000</v>
      </c>
      <c r="J136" s="36" t="str">
        <f>'Core Indicators'!AU136</f>
        <v>x</v>
      </c>
      <c r="K136" s="36" t="str">
        <f>'Core Indicators'!BC136</f>
        <v>x</v>
      </c>
      <c r="L136" s="36">
        <f>'Core Indicators'!BK136</f>
        <v>2556</v>
      </c>
      <c r="M136" s="36" t="str">
        <f>'Core Indicators'!BS136</f>
        <v>x</v>
      </c>
      <c r="N136" s="36" t="str">
        <f>'Core Indicators'!CA136</f>
        <v>x</v>
      </c>
      <c r="O136" s="36" t="e">
        <f>'Core Indicators'!CI136</f>
        <v>#N/A</v>
      </c>
      <c r="P136" s="36" t="str">
        <f>'Core Indicators'!CQ136</f>
        <v>x</v>
      </c>
      <c r="Q136" s="36">
        <f>'Core Indicators'!DG136</f>
        <v>0</v>
      </c>
      <c r="R136" s="36">
        <f>'Core Indicators'!DO136</f>
        <v>3963000</v>
      </c>
      <c r="S136" s="36">
        <f>'Core Indicators'!DW136</f>
        <v>9600000</v>
      </c>
      <c r="T136" s="36">
        <f>'Core Indicators'!EE136</f>
        <v>4900000</v>
      </c>
      <c r="U136" s="36">
        <f>'Core Indicators'!EM136</f>
        <v>60000</v>
      </c>
      <c r="V136" s="36">
        <f>'Core Indicators'!FC136</f>
        <v>5</v>
      </c>
      <c r="W136" s="36" t="str">
        <f>'Core Indicators'!FK136</f>
        <v>x</v>
      </c>
      <c r="X136" s="36">
        <f>'Core Indicators'!FS136</f>
        <v>1160000</v>
      </c>
      <c r="Y136" s="36">
        <f>'Core Indicators'!GA136</f>
        <v>1</v>
      </c>
      <c r="Z136" s="36">
        <f>'Core Indicators'!GI136</f>
        <v>3</v>
      </c>
      <c r="AA136" s="36">
        <f>'Core Indicators'!GQ136</f>
        <v>2</v>
      </c>
      <c r="AB136" s="36">
        <f>'Core Indicators'!GY136</f>
        <v>0</v>
      </c>
      <c r="AC136" s="36">
        <f>'Core Indicators'!HG136</f>
        <v>3</v>
      </c>
      <c r="AD136" s="36">
        <f>'Core Indicators'!HO136</f>
        <v>2</v>
      </c>
      <c r="AE136" s="36">
        <f>'Core Indicators'!HW136</f>
        <v>3</v>
      </c>
      <c r="AF136" s="36">
        <f>'Core Indicators'!IE136</f>
        <v>2</v>
      </c>
      <c r="AG136" s="36">
        <f>'Core Indicators'!IM136</f>
        <v>3</v>
      </c>
    </row>
    <row r="137" spans="1:33" ht="20.100000000000001" customHeight="1" x14ac:dyDescent="0.25">
      <c r="A137" s="199" t="str">
        <f>'Core Indicators'!A:A</f>
        <v>Türkiye / Syria earthquake in Syria</v>
      </c>
      <c r="B137" s="199" t="str">
        <f>'Core Indicators'!B:B</f>
        <v>Earthquake</v>
      </c>
      <c r="C137" s="199" t="str">
        <f>'Core Indicators'!C137</f>
        <v>SYR002</v>
      </c>
      <c r="D137" s="199" t="str">
        <f>'Core Indicators'!D137</f>
        <v>Syria</v>
      </c>
      <c r="E137" s="199" t="str">
        <f>'Core Indicators'!E137</f>
        <v>SYR</v>
      </c>
      <c r="F137" s="36">
        <f>'Core Indicators'!O137</f>
        <v>57285</v>
      </c>
      <c r="G137" s="36">
        <f>'Core Indicators'!W137</f>
        <v>11637000</v>
      </c>
      <c r="H137" s="36">
        <f>'Core Indicators'!AE137</f>
        <v>6262000</v>
      </c>
      <c r="I137" s="36">
        <f>'Core Indicators'!AM137</f>
        <v>172000</v>
      </c>
      <c r="J137" s="36">
        <f>'Core Indicators'!AU137</f>
        <v>9949</v>
      </c>
      <c r="K137" s="36" t="str">
        <f>'Core Indicators'!BC137</f>
        <v>x</v>
      </c>
      <c r="L137" s="36">
        <f>'Core Indicators'!BK137</f>
        <v>8500</v>
      </c>
      <c r="M137" s="36">
        <f>'Core Indicators'!BS137</f>
        <v>550</v>
      </c>
      <c r="N137" s="36">
        <f>'Core Indicators'!CA137</f>
        <v>1570</v>
      </c>
      <c r="O137" s="36" t="e">
        <f>'Core Indicators'!CI137</f>
        <v>#N/A</v>
      </c>
      <c r="P137" s="36" t="str">
        <f>'Core Indicators'!CQ137</f>
        <v>x</v>
      </c>
      <c r="Q137" s="36">
        <f>'Core Indicators'!DG137</f>
        <v>5375000</v>
      </c>
      <c r="R137" s="36">
        <f>'Core Indicators'!DO137</f>
        <v>6262000</v>
      </c>
      <c r="S137" s="36" t="str">
        <f>'Core Indicators'!DW137</f>
        <v>x</v>
      </c>
      <c r="T137" s="36" t="str">
        <f>'Core Indicators'!EE137</f>
        <v>x</v>
      </c>
      <c r="U137" s="36" t="str">
        <f>'Core Indicators'!EM137</f>
        <v>x</v>
      </c>
      <c r="V137" s="36">
        <f>'Core Indicators'!FC137</f>
        <v>5</v>
      </c>
      <c r="W137" s="36" t="str">
        <f>'Core Indicators'!FK137</f>
        <v>x</v>
      </c>
      <c r="X137" s="36" t="str">
        <f>'Core Indicators'!FS137</f>
        <v>x</v>
      </c>
      <c r="Y137" s="36">
        <f>'Core Indicators'!GA137</f>
        <v>1</v>
      </c>
      <c r="Z137" s="36">
        <f>'Core Indicators'!GI137</f>
        <v>3</v>
      </c>
      <c r="AA137" s="36">
        <f>'Core Indicators'!GQ137</f>
        <v>2</v>
      </c>
      <c r="AB137" s="36">
        <f>'Core Indicators'!GY137</f>
        <v>3</v>
      </c>
      <c r="AC137" s="36">
        <f>'Core Indicators'!HG137</f>
        <v>0</v>
      </c>
      <c r="AD137" s="36">
        <f>'Core Indicators'!HO137</f>
        <v>2</v>
      </c>
      <c r="AE137" s="36">
        <f>'Core Indicators'!HW137</f>
        <v>3</v>
      </c>
      <c r="AF137" s="36">
        <f>'Core Indicators'!IE137</f>
        <v>2</v>
      </c>
      <c r="AG137" s="36">
        <f>'Core Indicators'!IM137</f>
        <v>3</v>
      </c>
    </row>
    <row r="138" spans="1:33" ht="20.100000000000001" customHeight="1" x14ac:dyDescent="0.25">
      <c r="A138" s="200" t="str">
        <f>'Core Indicators'!A:A</f>
        <v>Complex crisis in Chad</v>
      </c>
      <c r="B138" s="200" t="str">
        <f>'Core Indicators'!B:B</f>
        <v>Conflict,Displacement</v>
      </c>
      <c r="C138" s="200" t="str">
        <f>'Core Indicators'!C138</f>
        <v>TCD001</v>
      </c>
      <c r="D138" s="200" t="str">
        <f>'Core Indicators'!D138</f>
        <v>Chad</v>
      </c>
      <c r="E138" s="200" t="str">
        <f>'Core Indicators'!E138</f>
        <v>TCD</v>
      </c>
      <c r="F138" s="35">
        <f>'Core Indicators'!O138</f>
        <v>1259200</v>
      </c>
      <c r="G138" s="35">
        <f>'Core Indicators'!W138</f>
        <v>16797000</v>
      </c>
      <c r="H138" s="35">
        <f>'Core Indicators'!AE138</f>
        <v>7607000</v>
      </c>
      <c r="I138" s="35">
        <f>'Core Indicators'!AM138</f>
        <v>1082000</v>
      </c>
      <c r="J138" s="35" t="str">
        <f>'Core Indicators'!AU138</f>
        <v>x</v>
      </c>
      <c r="K138" s="35" t="str">
        <f>'Core Indicators'!BC138</f>
        <v>x</v>
      </c>
      <c r="L138" s="35">
        <f>'Core Indicators'!BK138</f>
        <v>242</v>
      </c>
      <c r="M138" s="35" t="str">
        <f>'Core Indicators'!BS138</f>
        <v>x</v>
      </c>
      <c r="N138" s="35" t="str">
        <f>'Core Indicators'!CA138</f>
        <v>x</v>
      </c>
      <c r="O138" s="35" t="e">
        <f>'Core Indicators'!CI138</f>
        <v>#N/A</v>
      </c>
      <c r="P138" s="35" t="str">
        <f>'Core Indicators'!CQ138</f>
        <v>x</v>
      </c>
      <c r="Q138" s="35">
        <f>'Core Indicators'!DG138</f>
        <v>9175000</v>
      </c>
      <c r="R138" s="35">
        <f>'Core Indicators'!DO138</f>
        <v>1207000</v>
      </c>
      <c r="S138" s="35">
        <f>'Core Indicators'!DW138</f>
        <v>715000</v>
      </c>
      <c r="T138" s="35">
        <f>'Core Indicators'!EE138</f>
        <v>1910000</v>
      </c>
      <c r="U138" s="35">
        <f>'Core Indicators'!EM138</f>
        <v>3525000</v>
      </c>
      <c r="V138" s="35">
        <f>'Core Indicators'!FC138</f>
        <v>5</v>
      </c>
      <c r="W138" s="35" t="str">
        <f>'Core Indicators'!FK138</f>
        <v>x</v>
      </c>
      <c r="X138" s="35" t="str">
        <f>'Core Indicators'!FS138</f>
        <v>x</v>
      </c>
      <c r="Y138" s="35">
        <f>'Core Indicators'!GA138</f>
        <v>1</v>
      </c>
      <c r="Z138" s="35">
        <f>'Core Indicators'!GI138</f>
        <v>3</v>
      </c>
      <c r="AA138" s="35">
        <f>'Core Indicators'!GQ138</f>
        <v>2</v>
      </c>
      <c r="AB138" s="35">
        <f>'Core Indicators'!GY138</f>
        <v>0</v>
      </c>
      <c r="AC138" s="35">
        <f>'Core Indicators'!HG138</f>
        <v>2</v>
      </c>
      <c r="AD138" s="35">
        <f>'Core Indicators'!HO138</f>
        <v>3</v>
      </c>
      <c r="AE138" s="35">
        <f>'Core Indicators'!HW138</f>
        <v>3</v>
      </c>
      <c r="AF138" s="35">
        <f>'Core Indicators'!IE138</f>
        <v>2</v>
      </c>
      <c r="AG138" s="35">
        <f>'Core Indicators'!IM138</f>
        <v>3</v>
      </c>
    </row>
    <row r="139" spans="1:33" ht="20.100000000000001" customHeight="1" x14ac:dyDescent="0.25">
      <c r="A139" s="199" t="str">
        <f>'Core Indicators'!A:A</f>
        <v>Boko Haram in Chad</v>
      </c>
      <c r="B139" s="199" t="str">
        <f>'Core Indicators'!B:B</f>
        <v>Conflict</v>
      </c>
      <c r="C139" s="199" t="str">
        <f>'Core Indicators'!C139</f>
        <v>TCD003</v>
      </c>
      <c r="D139" s="199" t="str">
        <f>'Core Indicators'!D139</f>
        <v>Chad</v>
      </c>
      <c r="E139" s="199" t="str">
        <f>'Core Indicators'!E139</f>
        <v>TCD</v>
      </c>
      <c r="F139" s="36">
        <f>'Core Indicators'!O139</f>
        <v>19915</v>
      </c>
      <c r="G139" s="36">
        <f>'Core Indicators'!W139</f>
        <v>1104000</v>
      </c>
      <c r="H139" s="36">
        <f>'Core Indicators'!AE139</f>
        <v>827000</v>
      </c>
      <c r="I139" s="36">
        <f>'Core Indicators'!AM139</f>
        <v>405000</v>
      </c>
      <c r="J139" s="36" t="str">
        <f>'Core Indicators'!AU139</f>
        <v>x</v>
      </c>
      <c r="K139" s="36" t="str">
        <f>'Core Indicators'!BC139</f>
        <v>x</v>
      </c>
      <c r="L139" s="36">
        <f>'Core Indicators'!BK139</f>
        <v>58</v>
      </c>
      <c r="M139" s="36" t="str">
        <f>'Core Indicators'!BS139</f>
        <v>x</v>
      </c>
      <c r="N139" s="36" t="str">
        <f>'Core Indicators'!CA139</f>
        <v>x</v>
      </c>
      <c r="O139" s="36" t="e">
        <f>'Core Indicators'!CI139</f>
        <v>#N/A</v>
      </c>
      <c r="P139" s="36" t="str">
        <f>'Core Indicators'!CQ139</f>
        <v>x</v>
      </c>
      <c r="Q139" s="36">
        <f>'Core Indicators'!DG139</f>
        <v>277000</v>
      </c>
      <c r="R139" s="36">
        <f>'Core Indicators'!DO139</f>
        <v>0</v>
      </c>
      <c r="S139" s="36">
        <f>'Core Indicators'!DW139</f>
        <v>0</v>
      </c>
      <c r="T139" s="36">
        <f>'Core Indicators'!EE139</f>
        <v>0</v>
      </c>
      <c r="U139" s="36">
        <f>'Core Indicators'!EM139</f>
        <v>827000</v>
      </c>
      <c r="V139" s="36">
        <f>'Core Indicators'!FC139</f>
        <v>5</v>
      </c>
      <c r="W139" s="36" t="str">
        <f>'Core Indicators'!FK139</f>
        <v>x</v>
      </c>
      <c r="X139" s="36" t="str">
        <f>'Core Indicators'!FS139</f>
        <v>x</v>
      </c>
      <c r="Y139" s="36">
        <f>'Core Indicators'!GA139</f>
        <v>1</v>
      </c>
      <c r="Z139" s="36">
        <f>'Core Indicators'!GI139</f>
        <v>3</v>
      </c>
      <c r="AA139" s="36">
        <f>'Core Indicators'!GQ139</f>
        <v>2</v>
      </c>
      <c r="AB139" s="36">
        <f>'Core Indicators'!GY139</f>
        <v>0</v>
      </c>
      <c r="AC139" s="36">
        <f>'Core Indicators'!HG139</f>
        <v>2</v>
      </c>
      <c r="AD139" s="36">
        <f>'Core Indicators'!HO139</f>
        <v>3</v>
      </c>
      <c r="AE139" s="36">
        <f>'Core Indicators'!HW139</f>
        <v>3</v>
      </c>
      <c r="AF139" s="36">
        <f>'Core Indicators'!IE139</f>
        <v>2</v>
      </c>
      <c r="AG139" s="36">
        <f>'Core Indicators'!IM139</f>
        <v>3</v>
      </c>
    </row>
    <row r="140" spans="1:33" ht="20.100000000000001" customHeight="1" x14ac:dyDescent="0.25">
      <c r="A140" s="199" t="str">
        <f>'Core Indicators'!A:A</f>
        <v>CAR refugees in Chad</v>
      </c>
      <c r="B140" s="199" t="str">
        <f>'Core Indicators'!B:B</f>
        <v>Displacement</v>
      </c>
      <c r="C140" s="199" t="str">
        <f>'Core Indicators'!C140</f>
        <v>TCD004</v>
      </c>
      <c r="D140" s="199" t="str">
        <f>'Core Indicators'!D140</f>
        <v>Chad</v>
      </c>
      <c r="E140" s="199" t="str">
        <f>'Core Indicators'!E140</f>
        <v>TCD</v>
      </c>
      <c r="F140" s="36">
        <f>'Core Indicators'!O140</f>
        <v>154623</v>
      </c>
      <c r="G140" s="36">
        <f>'Core Indicators'!W140</f>
        <v>3187000</v>
      </c>
      <c r="H140" s="36">
        <f>'Core Indicators'!AE140</f>
        <v>1248000</v>
      </c>
      <c r="I140" s="36">
        <f>'Core Indicators'!AM140</f>
        <v>125000</v>
      </c>
      <c r="J140" s="36" t="str">
        <f>'Core Indicators'!AU140</f>
        <v>x</v>
      </c>
      <c r="K140" s="36" t="str">
        <f>'Core Indicators'!BC140</f>
        <v>x</v>
      </c>
      <c r="L140" s="36">
        <f>'Core Indicators'!BK140</f>
        <v>35</v>
      </c>
      <c r="M140" s="36" t="str">
        <f>'Core Indicators'!BS140</f>
        <v>x</v>
      </c>
      <c r="N140" s="36">
        <f>'Core Indicators'!CA140</f>
        <v>0</v>
      </c>
      <c r="O140" s="36" t="e">
        <f>'Core Indicators'!CI140</f>
        <v>#N/A</v>
      </c>
      <c r="P140" s="36" t="str">
        <f>'Core Indicators'!CQ140</f>
        <v>x</v>
      </c>
      <c r="Q140" s="36">
        <f>'Core Indicators'!DG140</f>
        <v>1939000</v>
      </c>
      <c r="R140" s="36">
        <f>'Core Indicators'!DO140</f>
        <v>0</v>
      </c>
      <c r="S140" s="36">
        <f>'Core Indicators'!DW140</f>
        <v>0</v>
      </c>
      <c r="T140" s="36">
        <f>'Core Indicators'!EE140</f>
        <v>0</v>
      </c>
      <c r="U140" s="36">
        <f>'Core Indicators'!EM140</f>
        <v>1248000</v>
      </c>
      <c r="V140" s="36">
        <f>'Core Indicators'!FC140</f>
        <v>3</v>
      </c>
      <c r="W140" s="36" t="str">
        <f>'Core Indicators'!FK140</f>
        <v>x</v>
      </c>
      <c r="X140" s="36" t="str">
        <f>'Core Indicators'!FS140</f>
        <v>x</v>
      </c>
      <c r="Y140" s="36">
        <f>'Core Indicators'!GA140</f>
        <v>1</v>
      </c>
      <c r="Z140" s="36">
        <f>'Core Indicators'!GI140</f>
        <v>3</v>
      </c>
      <c r="AA140" s="36">
        <f>'Core Indicators'!GQ140</f>
        <v>2</v>
      </c>
      <c r="AB140" s="36">
        <f>'Core Indicators'!GY140</f>
        <v>0</v>
      </c>
      <c r="AC140" s="36">
        <f>'Core Indicators'!HG140</f>
        <v>2</v>
      </c>
      <c r="AD140" s="36">
        <f>'Core Indicators'!HO140</f>
        <v>1</v>
      </c>
      <c r="AE140" s="36">
        <f>'Core Indicators'!HW140</f>
        <v>2</v>
      </c>
      <c r="AF140" s="36">
        <f>'Core Indicators'!IE140</f>
        <v>2</v>
      </c>
      <c r="AG140" s="36">
        <f>'Core Indicators'!IM140</f>
        <v>3</v>
      </c>
    </row>
    <row r="141" spans="1:33" ht="20.100000000000001" customHeight="1" x14ac:dyDescent="0.25">
      <c r="A141" s="200" t="str">
        <f>'Core Indicators'!A:A</f>
        <v>Darfur refugees in Chad</v>
      </c>
      <c r="B141" s="200" t="str">
        <f>'Core Indicators'!B:B</f>
        <v>Displacement</v>
      </c>
      <c r="C141" s="200" t="str">
        <f>'Core Indicators'!C141</f>
        <v>TCD005</v>
      </c>
      <c r="D141" s="200" t="str">
        <f>'Core Indicators'!D141</f>
        <v>Chad</v>
      </c>
      <c r="E141" s="200" t="str">
        <f>'Core Indicators'!E141</f>
        <v>TCD</v>
      </c>
      <c r="F141" s="35">
        <f>'Core Indicators'!O141</f>
        <v>205671</v>
      </c>
      <c r="G141" s="35">
        <f>'Core Indicators'!W141</f>
        <v>2448000</v>
      </c>
      <c r="H141" s="35">
        <f>'Core Indicators'!AE141</f>
        <v>1281000</v>
      </c>
      <c r="I141" s="35">
        <f>'Core Indicators'!AM141</f>
        <v>405000</v>
      </c>
      <c r="J141" s="35" t="str">
        <f>'Core Indicators'!AU141</f>
        <v>x</v>
      </c>
      <c r="K141" s="35" t="str">
        <f>'Core Indicators'!BC141</f>
        <v>x</v>
      </c>
      <c r="L141" s="35">
        <f>'Core Indicators'!BK141</f>
        <v>12</v>
      </c>
      <c r="M141" s="35" t="str">
        <f>'Core Indicators'!BS141</f>
        <v>x</v>
      </c>
      <c r="N141" s="35">
        <f>'Core Indicators'!CA141</f>
        <v>0</v>
      </c>
      <c r="O141" s="35" t="e">
        <f>'Core Indicators'!CI141</f>
        <v>#N/A</v>
      </c>
      <c r="P141" s="35" t="str">
        <f>'Core Indicators'!CQ141</f>
        <v>x</v>
      </c>
      <c r="Q141" s="35">
        <f>'Core Indicators'!DG141</f>
        <v>1167000</v>
      </c>
      <c r="R141" s="35">
        <f>'Core Indicators'!DO141</f>
        <v>0</v>
      </c>
      <c r="S141" s="35">
        <f>'Core Indicators'!DW141</f>
        <v>0</v>
      </c>
      <c r="T141" s="35">
        <f>'Core Indicators'!EE141</f>
        <v>631000</v>
      </c>
      <c r="U141" s="35">
        <f>'Core Indicators'!EM141</f>
        <v>650000</v>
      </c>
      <c r="V141" s="35">
        <f>'Core Indicators'!FC141</f>
        <v>3</v>
      </c>
      <c r="W141" s="35" t="str">
        <f>'Core Indicators'!FK141</f>
        <v>x</v>
      </c>
      <c r="X141" s="35" t="str">
        <f>'Core Indicators'!FS141</f>
        <v>x</v>
      </c>
      <c r="Y141" s="35">
        <f>'Core Indicators'!GA141</f>
        <v>1</v>
      </c>
      <c r="Z141" s="35">
        <f>'Core Indicators'!GI141</f>
        <v>3</v>
      </c>
      <c r="AA141" s="35">
        <f>'Core Indicators'!GQ141</f>
        <v>2</v>
      </c>
      <c r="AB141" s="35">
        <f>'Core Indicators'!GY141</f>
        <v>0</v>
      </c>
      <c r="AC141" s="35">
        <f>'Core Indicators'!HG141</f>
        <v>2</v>
      </c>
      <c r="AD141" s="35">
        <f>'Core Indicators'!HO141</f>
        <v>1</v>
      </c>
      <c r="AE141" s="35">
        <f>'Core Indicators'!HW141</f>
        <v>2</v>
      </c>
      <c r="AF141" s="35">
        <f>'Core Indicators'!IE141</f>
        <v>2</v>
      </c>
      <c r="AG141" s="35">
        <f>'Core Indicators'!IM141</f>
        <v>3</v>
      </c>
    </row>
    <row r="142" spans="1:33" ht="19.350000000000001" customHeight="1" x14ac:dyDescent="0.25">
      <c r="A142" s="200" t="str">
        <f>'Core Indicators'!A:A</f>
        <v>Tibesti Conflict in Chad</v>
      </c>
      <c r="B142" s="200" t="str">
        <f>'Core Indicators'!B:B</f>
        <v>Conflict</v>
      </c>
      <c r="C142" s="200" t="str">
        <f>'Core Indicators'!C142</f>
        <v>TCD006</v>
      </c>
      <c r="D142" s="200" t="str">
        <f>'Core Indicators'!D142</f>
        <v>Chad</v>
      </c>
      <c r="E142" s="200" t="str">
        <f>'Core Indicators'!E142</f>
        <v>TCD</v>
      </c>
      <c r="F142" s="35">
        <f>'Core Indicators'!O142</f>
        <v>220000</v>
      </c>
      <c r="G142" s="35">
        <f>'Core Indicators'!W142</f>
        <v>38000</v>
      </c>
      <c r="H142" s="35">
        <f>'Core Indicators'!AE142</f>
        <v>38000</v>
      </c>
      <c r="I142" s="35">
        <f>'Core Indicators'!AM142</f>
        <v>0</v>
      </c>
      <c r="J142" s="35" t="str">
        <f>'Core Indicators'!AU142</f>
        <v>x</v>
      </c>
      <c r="K142" s="35" t="str">
        <f>'Core Indicators'!BC142</f>
        <v>x</v>
      </c>
      <c r="L142" s="35">
        <f>'Core Indicators'!BK142</f>
        <v>14</v>
      </c>
      <c r="M142" s="35" t="str">
        <f>'Core Indicators'!BS142</f>
        <v>x</v>
      </c>
      <c r="N142" s="35" t="str">
        <f>'Core Indicators'!CA142</f>
        <v>x</v>
      </c>
      <c r="O142" s="35" t="e">
        <f>'Core Indicators'!CI142</f>
        <v>#N/A</v>
      </c>
      <c r="P142" s="35" t="str">
        <f>'Core Indicators'!CQ142</f>
        <v>x</v>
      </c>
      <c r="Q142" s="35">
        <f>'Core Indicators'!DG142</f>
        <v>0</v>
      </c>
      <c r="R142" s="35">
        <f>'Core Indicators'!DO142</f>
        <v>20000</v>
      </c>
      <c r="S142" s="35">
        <f>'Core Indicators'!DW142</f>
        <v>11000</v>
      </c>
      <c r="T142" s="35">
        <f>'Core Indicators'!EE142</f>
        <v>6000</v>
      </c>
      <c r="U142" s="35">
        <f>'Core Indicators'!EM142</f>
        <v>1000</v>
      </c>
      <c r="V142" s="35">
        <f>'Core Indicators'!FC142</f>
        <v>3</v>
      </c>
      <c r="W142" s="35" t="str">
        <f>'Core Indicators'!FK142</f>
        <v>x</v>
      </c>
      <c r="X142" s="35" t="str">
        <f>'Core Indicators'!FS142</f>
        <v>x</v>
      </c>
      <c r="Y142" s="35">
        <f>'Core Indicators'!GA142</f>
        <v>1</v>
      </c>
      <c r="Z142" s="35">
        <f>'Core Indicators'!GI142</f>
        <v>3</v>
      </c>
      <c r="AA142" s="35">
        <f>'Core Indicators'!GQ142</f>
        <v>2</v>
      </c>
      <c r="AB142" s="35">
        <f>'Core Indicators'!GY142</f>
        <v>0</v>
      </c>
      <c r="AC142" s="35">
        <f>'Core Indicators'!HG142</f>
        <v>2</v>
      </c>
      <c r="AD142" s="35">
        <f>'Core Indicators'!HO142</f>
        <v>1</v>
      </c>
      <c r="AE142" s="35">
        <f>'Core Indicators'!HW142</f>
        <v>2</v>
      </c>
      <c r="AF142" s="35">
        <f>'Core Indicators'!IE142</f>
        <v>2</v>
      </c>
      <c r="AG142" s="35">
        <f>'Core Indicators'!IM142</f>
        <v>2</v>
      </c>
    </row>
    <row r="143" spans="1:33" ht="19.350000000000001" customHeight="1" x14ac:dyDescent="0.25">
      <c r="A143" s="200" t="str">
        <f>'Core Indicators'!A:A</f>
        <v>Multiple situations in Thailand</v>
      </c>
      <c r="B143" s="200" t="str">
        <f>'Core Indicators'!B:B</f>
        <v>Conflict,Displacement</v>
      </c>
      <c r="C143" s="200" t="str">
        <f>'Core Indicators'!C143</f>
        <v>THA001</v>
      </c>
      <c r="D143" s="200" t="str">
        <f>'Core Indicators'!D143</f>
        <v>Thailand</v>
      </c>
      <c r="E143" s="200" t="str">
        <f>'Core Indicators'!E143</f>
        <v>THA</v>
      </c>
      <c r="F143" s="35">
        <f>'Core Indicators'!O143</f>
        <v>30342</v>
      </c>
      <c r="G143" s="35">
        <f>'Core Indicators'!W143</f>
        <v>3800000</v>
      </c>
      <c r="H143" s="35">
        <f>'Core Indicators'!AE143</f>
        <v>91000</v>
      </c>
      <c r="I143" s="35">
        <f>'Core Indicators'!AM143</f>
        <v>91000</v>
      </c>
      <c r="J143" s="35" t="str">
        <f>'Core Indicators'!AU143</f>
        <v>x</v>
      </c>
      <c r="K143" s="35" t="str">
        <f>'Core Indicators'!BC143</f>
        <v>x</v>
      </c>
      <c r="L143" s="35">
        <f>'Core Indicators'!BK143</f>
        <v>24</v>
      </c>
      <c r="M143" s="35" t="str">
        <f>'Core Indicators'!BS143</f>
        <v>x</v>
      </c>
      <c r="N143" s="35" t="str">
        <f>'Core Indicators'!CA143</f>
        <v>x</v>
      </c>
      <c r="O143" s="35" t="e">
        <f>'Core Indicators'!CI143</f>
        <v>#N/A</v>
      </c>
      <c r="P143" s="35" t="str">
        <f>'Core Indicators'!CQ143</f>
        <v>x</v>
      </c>
      <c r="Q143" s="35">
        <f>'Core Indicators'!DG143</f>
        <v>3709000</v>
      </c>
      <c r="R143" s="35">
        <f>'Core Indicators'!DO143</f>
        <v>0</v>
      </c>
      <c r="S143" s="35">
        <f>'Core Indicators'!DW143</f>
        <v>91000</v>
      </c>
      <c r="T143" s="35">
        <f>'Core Indicators'!EE143</f>
        <v>0</v>
      </c>
      <c r="U143" s="35">
        <f>'Core Indicators'!EM143</f>
        <v>0</v>
      </c>
      <c r="V143" s="35">
        <f>'Core Indicators'!FC143</f>
        <v>2</v>
      </c>
      <c r="W143" s="35" t="str">
        <f>'Core Indicators'!FK143</f>
        <v>x</v>
      </c>
      <c r="X143" s="35" t="str">
        <f>'Core Indicators'!FS143</f>
        <v>x</v>
      </c>
      <c r="Y143" s="35">
        <f>'Core Indicators'!GA143</f>
        <v>1</v>
      </c>
      <c r="Z143" s="35">
        <f>'Core Indicators'!GI143</f>
        <v>1</v>
      </c>
      <c r="AA143" s="35">
        <f>'Core Indicators'!GQ143</f>
        <v>1</v>
      </c>
      <c r="AB143" s="35">
        <f>'Core Indicators'!GY143</f>
        <v>0</v>
      </c>
      <c r="AC143" s="35">
        <f>'Core Indicators'!HG143</f>
        <v>0</v>
      </c>
      <c r="AD143" s="35">
        <f>'Core Indicators'!HO143</f>
        <v>2</v>
      </c>
      <c r="AE143" s="35">
        <f>'Core Indicators'!HW143</f>
        <v>1</v>
      </c>
      <c r="AF143" s="35">
        <f>'Core Indicators'!IE143</f>
        <v>3</v>
      </c>
      <c r="AG143" s="35">
        <f>'Core Indicators'!IM143</f>
        <v>2</v>
      </c>
    </row>
    <row r="144" spans="1:33" ht="19.350000000000001" customHeight="1" x14ac:dyDescent="0.25">
      <c r="A144" s="200" t="str">
        <f>'Core Indicators'!A:A</f>
        <v xml:space="preserve">Conflict in southern Thailand </v>
      </c>
      <c r="B144" s="200" t="str">
        <f>'Core Indicators'!B:B</f>
        <v>Conflict</v>
      </c>
      <c r="C144" s="200" t="str">
        <f>'Core Indicators'!C144</f>
        <v>THA002</v>
      </c>
      <c r="D144" s="200" t="str">
        <f>'Core Indicators'!D144</f>
        <v>Thailand</v>
      </c>
      <c r="E144" s="200" t="str">
        <f>'Core Indicators'!E144</f>
        <v>THA</v>
      </c>
      <c r="F144" s="35">
        <f>'Core Indicators'!O144</f>
        <v>18330</v>
      </c>
      <c r="G144" s="35">
        <f>'Core Indicators'!W144</f>
        <v>3458000</v>
      </c>
      <c r="H144" s="35" t="str">
        <f>'Core Indicators'!AE144</f>
        <v>x</v>
      </c>
      <c r="I144" s="35" t="str">
        <f>'Core Indicators'!AM144</f>
        <v>x</v>
      </c>
      <c r="J144" s="35" t="str">
        <f>'Core Indicators'!AU144</f>
        <v>x</v>
      </c>
      <c r="K144" s="35" t="str">
        <f>'Core Indicators'!BC144</f>
        <v>x</v>
      </c>
      <c r="L144" s="35">
        <f>'Core Indicators'!BK144</f>
        <v>24</v>
      </c>
      <c r="M144" s="35" t="str">
        <f>'Core Indicators'!BS144</f>
        <v>x</v>
      </c>
      <c r="N144" s="35" t="str">
        <f>'Core Indicators'!CA144</f>
        <v>x</v>
      </c>
      <c r="O144" s="35" t="e">
        <f>'Core Indicators'!CI144</f>
        <v>#N/A</v>
      </c>
      <c r="P144" s="35" t="str">
        <f>'Core Indicators'!CQ144</f>
        <v>x</v>
      </c>
      <c r="Q144" s="35">
        <f>'Core Indicators'!DG144</f>
        <v>3458000</v>
      </c>
      <c r="R144" s="35" t="str">
        <f>'Core Indicators'!DO144</f>
        <v>x</v>
      </c>
      <c r="S144" s="35" t="str">
        <f>'Core Indicators'!DW144</f>
        <v>x</v>
      </c>
      <c r="T144" s="35" t="str">
        <f>'Core Indicators'!EE144</f>
        <v>x</v>
      </c>
      <c r="U144" s="35" t="str">
        <f>'Core Indicators'!EM144</f>
        <v>x</v>
      </c>
      <c r="V144" s="35">
        <f>'Core Indicators'!FC144</f>
        <v>1</v>
      </c>
      <c r="W144" s="35" t="str">
        <f>'Core Indicators'!FK144</f>
        <v>x</v>
      </c>
      <c r="X144" s="35" t="str">
        <f>'Core Indicators'!FS144</f>
        <v>x</v>
      </c>
      <c r="Y144" s="35">
        <f>'Core Indicators'!GA144</f>
        <v>1</v>
      </c>
      <c r="Z144" s="35">
        <f>'Core Indicators'!GI144</f>
        <v>1</v>
      </c>
      <c r="AA144" s="35">
        <f>'Core Indicators'!GQ144</f>
        <v>0</v>
      </c>
      <c r="AB144" s="35">
        <f>'Core Indicators'!GY144</f>
        <v>0</v>
      </c>
      <c r="AC144" s="35">
        <f>'Core Indicators'!HG144</f>
        <v>0</v>
      </c>
      <c r="AD144" s="35">
        <f>'Core Indicators'!HO144</f>
        <v>0</v>
      </c>
      <c r="AE144" s="35">
        <f>'Core Indicators'!HW144</f>
        <v>1</v>
      </c>
      <c r="AF144" s="35">
        <f>'Core Indicators'!IE144</f>
        <v>3</v>
      </c>
      <c r="AG144" s="35">
        <f>'Core Indicators'!IM144</f>
        <v>1</v>
      </c>
    </row>
    <row r="145" spans="1:33" x14ac:dyDescent="0.25">
      <c r="A145" s="200" t="str">
        <f>'Core Indicators'!A:A</f>
        <v>Myanmar refugees in Thailand</v>
      </c>
      <c r="B145" s="200" t="str">
        <f>'Core Indicators'!B:B</f>
        <v>Conflict</v>
      </c>
      <c r="C145" s="200" t="str">
        <f>'Core Indicators'!C145</f>
        <v>THA003</v>
      </c>
      <c r="D145" s="200" t="str">
        <f>'Core Indicators'!D145</f>
        <v>Thailand</v>
      </c>
      <c r="E145" s="200" t="str">
        <f>'Core Indicators'!E145</f>
        <v>THA</v>
      </c>
      <c r="F145" s="35">
        <f>'Core Indicators'!O145</f>
        <v>12012</v>
      </c>
      <c r="G145" s="35">
        <f>'Core Indicators'!W145</f>
        <v>342000</v>
      </c>
      <c r="H145" s="35">
        <f>'Core Indicators'!AE145</f>
        <v>91000</v>
      </c>
      <c r="I145" s="35">
        <f>'Core Indicators'!AM145</f>
        <v>91000</v>
      </c>
      <c r="J145" s="35">
        <f>'Core Indicators'!AU145</f>
        <v>0</v>
      </c>
      <c r="K145" s="35" t="str">
        <f>'Core Indicators'!BC145</f>
        <v>x</v>
      </c>
      <c r="L145" s="35" t="str">
        <f>'Core Indicators'!BK145</f>
        <v>x</v>
      </c>
      <c r="M145" s="35" t="str">
        <f>'Core Indicators'!BS145</f>
        <v>x</v>
      </c>
      <c r="N145" s="35" t="str">
        <f>'Core Indicators'!CA145</f>
        <v>x</v>
      </c>
      <c r="O145" s="35" t="e">
        <f>'Core Indicators'!CI145</f>
        <v>#N/A</v>
      </c>
      <c r="P145" s="35" t="str">
        <f>'Core Indicators'!CQ145</f>
        <v>x</v>
      </c>
      <c r="Q145" s="35">
        <f>'Core Indicators'!DG145</f>
        <v>252000</v>
      </c>
      <c r="R145" s="35">
        <f>'Core Indicators'!DO145</f>
        <v>0</v>
      </c>
      <c r="S145" s="35">
        <f>'Core Indicators'!DW145</f>
        <v>91000</v>
      </c>
      <c r="T145" s="35">
        <f>'Core Indicators'!EE145</f>
        <v>0</v>
      </c>
      <c r="U145" s="35">
        <f>'Core Indicators'!EM145</f>
        <v>0</v>
      </c>
      <c r="V145" s="35">
        <f>'Core Indicators'!FC145</f>
        <v>1</v>
      </c>
      <c r="W145" s="35" t="str">
        <f>'Core Indicators'!FK145</f>
        <v>x</v>
      </c>
      <c r="X145" s="35" t="str">
        <f>'Core Indicators'!FS145</f>
        <v>x</v>
      </c>
      <c r="Y145" s="35">
        <f>'Core Indicators'!GA145</f>
        <v>1</v>
      </c>
      <c r="Z145" s="35">
        <f>'Core Indicators'!GI145</f>
        <v>0</v>
      </c>
      <c r="AA145" s="35">
        <f>'Core Indicators'!GQ145</f>
        <v>1</v>
      </c>
      <c r="AB145" s="35">
        <f>'Core Indicators'!GY145</f>
        <v>0</v>
      </c>
      <c r="AC145" s="35">
        <f>'Core Indicators'!HG145</f>
        <v>0</v>
      </c>
      <c r="AD145" s="35">
        <f>'Core Indicators'!HO145</f>
        <v>2</v>
      </c>
      <c r="AE145" s="35">
        <f>'Core Indicators'!HW145</f>
        <v>0</v>
      </c>
      <c r="AF145" s="35">
        <f>'Core Indicators'!IE145</f>
        <v>3</v>
      </c>
      <c r="AG145" s="35">
        <f>'Core Indicators'!IM145</f>
        <v>2</v>
      </c>
    </row>
    <row r="146" spans="1:33" x14ac:dyDescent="0.25">
      <c r="A146" s="200" t="str">
        <f>'Core Indicators'!A:A</f>
        <v>Venezuelan refugees in Trinidad and Tobago</v>
      </c>
      <c r="B146" s="200" t="str">
        <f>'Core Indicators'!B:B</f>
        <v>Displacement</v>
      </c>
      <c r="C146" s="200" t="str">
        <f>'Core Indicators'!C146</f>
        <v>TTO002</v>
      </c>
      <c r="D146" s="200" t="str">
        <f>'Core Indicators'!D146</f>
        <v>Trinidad and Tobago</v>
      </c>
      <c r="E146" s="200" t="str">
        <f>'Core Indicators'!E146</f>
        <v>TTO</v>
      </c>
      <c r="F146" s="35">
        <f>'Core Indicators'!O146</f>
        <v>5130</v>
      </c>
      <c r="G146" s="35">
        <f>'Core Indicators'!W146</f>
        <v>1403000</v>
      </c>
      <c r="H146" s="35">
        <f>'Core Indicators'!AE146</f>
        <v>212000</v>
      </c>
      <c r="I146" s="35">
        <f>'Core Indicators'!AM146</f>
        <v>34000</v>
      </c>
      <c r="J146" s="35" t="str">
        <f>'Core Indicators'!AU146</f>
        <v>x</v>
      </c>
      <c r="K146" s="35" t="str">
        <f>'Core Indicators'!BC146</f>
        <v>x</v>
      </c>
      <c r="L146" s="35">
        <f>'Core Indicators'!BK146</f>
        <v>159</v>
      </c>
      <c r="M146" s="35" t="str">
        <f>'Core Indicators'!BS146</f>
        <v>x</v>
      </c>
      <c r="N146" s="35" t="str">
        <f>'Core Indicators'!CA146</f>
        <v>x</v>
      </c>
      <c r="O146" s="35" t="e">
        <f>'Core Indicators'!CI146</f>
        <v>#N/A</v>
      </c>
      <c r="P146" s="35" t="str">
        <f>'Core Indicators'!CQ146</f>
        <v>x</v>
      </c>
      <c r="Q146" s="35">
        <f>'Core Indicators'!DG146</f>
        <v>1191000</v>
      </c>
      <c r="R146" s="35">
        <f>'Core Indicators'!DO146</f>
        <v>177000</v>
      </c>
      <c r="S146" s="35">
        <f>'Core Indicators'!DW146</f>
        <v>35000</v>
      </c>
      <c r="T146" s="35">
        <f>'Core Indicators'!EE146</f>
        <v>0</v>
      </c>
      <c r="U146" s="35">
        <f>'Core Indicators'!EM146</f>
        <v>0</v>
      </c>
      <c r="V146" s="35">
        <f>'Core Indicators'!FC146</f>
        <v>3</v>
      </c>
      <c r="W146" s="35" t="str">
        <f>'Core Indicators'!FK146</f>
        <v>x</v>
      </c>
      <c r="X146" s="35" t="str">
        <f>'Core Indicators'!FS146</f>
        <v>x</v>
      </c>
      <c r="Y146" s="35">
        <f>'Core Indicators'!GA146</f>
        <v>0</v>
      </c>
      <c r="Z146" s="35">
        <f>'Core Indicators'!GI146</f>
        <v>0</v>
      </c>
      <c r="AA146" s="35">
        <f>'Core Indicators'!GQ146</f>
        <v>0</v>
      </c>
      <c r="AB146" s="35">
        <f>'Core Indicators'!GY146</f>
        <v>0</v>
      </c>
      <c r="AC146" s="35">
        <f>'Core Indicators'!HG146</f>
        <v>2</v>
      </c>
      <c r="AD146" s="35">
        <f>'Core Indicators'!HO146</f>
        <v>2</v>
      </c>
      <c r="AE146" s="35">
        <f>'Core Indicators'!HW146</f>
        <v>1</v>
      </c>
      <c r="AF146" s="35">
        <f>'Core Indicators'!IE146</f>
        <v>0</v>
      </c>
      <c r="AG146" s="35">
        <f>'Core Indicators'!IM146</f>
        <v>2</v>
      </c>
    </row>
    <row r="147" spans="1:33" x14ac:dyDescent="0.25">
      <c r="A147" s="200" t="str">
        <f>'Core Indicators'!A:A</f>
        <v>Mixed migration flows in Tunisia</v>
      </c>
      <c r="B147" s="200" t="str">
        <f>'Core Indicators'!B:B</f>
        <v>Displacement</v>
      </c>
      <c r="C147" s="200" t="str">
        <f>'Core Indicators'!C147</f>
        <v>TUN002</v>
      </c>
      <c r="D147" s="200" t="str">
        <f>'Core Indicators'!D147</f>
        <v>Tunisia</v>
      </c>
      <c r="E147" s="200" t="str">
        <f>'Core Indicators'!E147</f>
        <v>TUN</v>
      </c>
      <c r="F147" s="35">
        <f>'Core Indicators'!O147</f>
        <v>163610</v>
      </c>
      <c r="G147" s="35">
        <f>'Core Indicators'!W147</f>
        <v>12417000</v>
      </c>
      <c r="H147" s="35">
        <f>'Core Indicators'!AE147</f>
        <v>11000</v>
      </c>
      <c r="I147" s="35">
        <f>'Core Indicators'!AM147</f>
        <v>11000</v>
      </c>
      <c r="J147" s="35" t="str">
        <f>'Core Indicators'!AU147</f>
        <v>x</v>
      </c>
      <c r="K147" s="35" t="str">
        <f>'Core Indicators'!BC147</f>
        <v>x</v>
      </c>
      <c r="L147" s="35">
        <f>'Core Indicators'!BK147</f>
        <v>549</v>
      </c>
      <c r="M147" s="35">
        <f>'Core Indicators'!BS147</f>
        <v>0</v>
      </c>
      <c r="N147" s="35">
        <f>'Core Indicators'!CA147</f>
        <v>0</v>
      </c>
      <c r="O147" s="35" t="e">
        <f>'Core Indicators'!CI147</f>
        <v>#N/A</v>
      </c>
      <c r="P147" s="35" t="str">
        <f>'Core Indicators'!CQ147</f>
        <v>x</v>
      </c>
      <c r="Q147" s="35">
        <f>'Core Indicators'!DG147</f>
        <v>12406000</v>
      </c>
      <c r="R147" s="35">
        <f>'Core Indicators'!DO147</f>
        <v>0</v>
      </c>
      <c r="S147" s="35">
        <f>'Core Indicators'!DW147</f>
        <v>11000</v>
      </c>
      <c r="T147" s="35">
        <f>'Core Indicators'!EE147</f>
        <v>0</v>
      </c>
      <c r="U147" s="35">
        <f>'Core Indicators'!EM147</f>
        <v>0</v>
      </c>
      <c r="V147" s="35">
        <f>'Core Indicators'!FC147</f>
        <v>4</v>
      </c>
      <c r="W147" s="35" t="str">
        <f>'Core Indicators'!FK147</f>
        <v>x</v>
      </c>
      <c r="X147" s="35" t="str">
        <f>'Core Indicators'!FS147</f>
        <v>x</v>
      </c>
      <c r="Y147" s="35">
        <f>'Core Indicators'!GA147</f>
        <v>0</v>
      </c>
      <c r="Z147" s="35">
        <f>'Core Indicators'!GI147</f>
        <v>0</v>
      </c>
      <c r="AA147" s="35">
        <f>'Core Indicators'!GQ147</f>
        <v>0</v>
      </c>
      <c r="AB147" s="35">
        <f>'Core Indicators'!GY147</f>
        <v>0</v>
      </c>
      <c r="AC147" s="35">
        <f>'Core Indicators'!HG147</f>
        <v>0</v>
      </c>
      <c r="AD147" s="35">
        <f>'Core Indicators'!HO147</f>
        <v>0</v>
      </c>
      <c r="AE147" s="35">
        <f>'Core Indicators'!HW147</f>
        <v>0</v>
      </c>
      <c r="AF147" s="35">
        <f>'Core Indicators'!IE147</f>
        <v>1</v>
      </c>
      <c r="AG147" s="35">
        <f>'Core Indicators'!IM147</f>
        <v>0</v>
      </c>
    </row>
    <row r="148" spans="1:33" x14ac:dyDescent="0.25">
      <c r="A148" s="200" t="str">
        <f>'Core Indicators'!A:A</f>
        <v>Complex situation in Türkiye</v>
      </c>
      <c r="B148" s="200" t="str">
        <f>'Core Indicators'!B:B</f>
        <v>Displacement,Conflict</v>
      </c>
      <c r="C148" s="200" t="str">
        <f>'Core Indicators'!C148</f>
        <v>TUR001</v>
      </c>
      <c r="D148" s="200" t="str">
        <f>'Core Indicators'!D148</f>
        <v>Türkiye</v>
      </c>
      <c r="E148" s="200" t="str">
        <f>'Core Indicators'!E148</f>
        <v>TUR</v>
      </c>
      <c r="F148" s="35">
        <f>'Core Indicators'!O148</f>
        <v>373091</v>
      </c>
      <c r="G148" s="35">
        <f>'Core Indicators'!W148</f>
        <v>86757000</v>
      </c>
      <c r="H148" s="35">
        <f>'Core Indicators'!AE148</f>
        <v>23374000</v>
      </c>
      <c r="I148" s="35">
        <f>'Core Indicators'!AM148</f>
        <v>4205000</v>
      </c>
      <c r="J148" s="35" t="str">
        <f>'Core Indicators'!AU148</f>
        <v>x</v>
      </c>
      <c r="K148" s="35" t="str">
        <f>'Core Indicators'!BC148</f>
        <v>x</v>
      </c>
      <c r="L148" s="35">
        <f>'Core Indicators'!BK148</f>
        <v>40786</v>
      </c>
      <c r="M148" s="35" t="str">
        <f>'Core Indicators'!BS148</f>
        <v>x</v>
      </c>
      <c r="N148" s="35" t="str">
        <f>'Core Indicators'!CA148</f>
        <v>x</v>
      </c>
      <c r="O148" s="35" t="e">
        <f>'Core Indicators'!CI148</f>
        <v>#N/A</v>
      </c>
      <c r="P148" s="35" t="str">
        <f>'Core Indicators'!CQ148</f>
        <v>x</v>
      </c>
      <c r="Q148" s="35">
        <f>'Core Indicators'!DG148</f>
        <v>63383000</v>
      </c>
      <c r="R148" s="35">
        <f>'Core Indicators'!DO148</f>
        <v>21229000</v>
      </c>
      <c r="S148" s="35">
        <f>'Core Indicators'!DW148</f>
        <v>1724000</v>
      </c>
      <c r="T148" s="35">
        <f>'Core Indicators'!EE148</f>
        <v>421000</v>
      </c>
      <c r="U148" s="35">
        <f>'Core Indicators'!EM148</f>
        <v>0</v>
      </c>
      <c r="V148" s="35">
        <f>'Core Indicators'!FC148</f>
        <v>4</v>
      </c>
      <c r="W148" s="35" t="str">
        <f>'Core Indicators'!FK148</f>
        <v>x</v>
      </c>
      <c r="X148" s="35" t="str">
        <f>'Core Indicators'!FS148</f>
        <v>x</v>
      </c>
      <c r="Y148" s="35">
        <f>'Core Indicators'!GA148</f>
        <v>1</v>
      </c>
      <c r="Z148" s="35">
        <f>'Core Indicators'!GI148</f>
        <v>1</v>
      </c>
      <c r="AA148" s="35">
        <f>'Core Indicators'!GQ148</f>
        <v>1</v>
      </c>
      <c r="AB148" s="35">
        <f>'Core Indicators'!GY148</f>
        <v>0</v>
      </c>
      <c r="AC148" s="35">
        <f>'Core Indicators'!HG148</f>
        <v>0</v>
      </c>
      <c r="AD148" s="35">
        <f>'Core Indicators'!HO148</f>
        <v>1</v>
      </c>
      <c r="AE148" s="35">
        <f>'Core Indicators'!HW148</f>
        <v>0</v>
      </c>
      <c r="AF148" s="35">
        <f>'Core Indicators'!IE148</f>
        <v>3</v>
      </c>
      <c r="AG148" s="35">
        <f>'Core Indicators'!IM148</f>
        <v>3</v>
      </c>
    </row>
    <row r="149" spans="1:33" x14ac:dyDescent="0.25">
      <c r="A149" s="200" t="str">
        <f>'Core Indicators'!A:A</f>
        <v>Syrian Refugees in Türkiye</v>
      </c>
      <c r="B149" s="200" t="str">
        <f>'Core Indicators'!B:B</f>
        <v>Displacement</v>
      </c>
      <c r="C149" s="200" t="str">
        <f>'Core Indicators'!C149</f>
        <v>TUR002</v>
      </c>
      <c r="D149" s="200" t="str">
        <f>'Core Indicators'!D149</f>
        <v>Türkiye</v>
      </c>
      <c r="E149" s="200" t="str">
        <f>'Core Indicators'!E149</f>
        <v>TUR</v>
      </c>
      <c r="F149" s="35">
        <f>'Core Indicators'!O149</f>
        <v>132028</v>
      </c>
      <c r="G149" s="35">
        <f>'Core Indicators'!W149</f>
        <v>36158000</v>
      </c>
      <c r="H149" s="35">
        <f>'Core Indicators'!AE149</f>
        <v>12001000</v>
      </c>
      <c r="I149" s="35">
        <f>'Core Indicators'!AM149</f>
        <v>3501000</v>
      </c>
      <c r="J149" s="35" t="str">
        <f>'Core Indicators'!AU149</f>
        <v>x</v>
      </c>
      <c r="K149" s="35" t="str">
        <f>'Core Indicators'!BC149</f>
        <v>x</v>
      </c>
      <c r="L149" s="35" t="str">
        <f>'Core Indicators'!BK149</f>
        <v>x</v>
      </c>
      <c r="M149" s="35">
        <f>'Core Indicators'!BS149</f>
        <v>0</v>
      </c>
      <c r="N149" s="35">
        <f>'Core Indicators'!CA149</f>
        <v>0</v>
      </c>
      <c r="O149" s="35" t="e">
        <f>'Core Indicators'!CI149</f>
        <v>#N/A</v>
      </c>
      <c r="P149" s="35" t="str">
        <f>'Core Indicators'!CQ149</f>
        <v>x</v>
      </c>
      <c r="Q149" s="35">
        <f>'Core Indicators'!DG149</f>
        <v>24157000</v>
      </c>
      <c r="R149" s="35">
        <f>'Core Indicators'!DO149</f>
        <v>10040000</v>
      </c>
      <c r="S149" s="35">
        <f>'Core Indicators'!DW149</f>
        <v>1575000</v>
      </c>
      <c r="T149" s="35">
        <f>'Core Indicators'!EE149</f>
        <v>385000</v>
      </c>
      <c r="U149" s="35">
        <f>'Core Indicators'!EM149</f>
        <v>0</v>
      </c>
      <c r="V149" s="35">
        <f>'Core Indicators'!FC149</f>
        <v>2</v>
      </c>
      <c r="W149" s="35" t="str">
        <f>'Core Indicators'!FK149</f>
        <v>x</v>
      </c>
      <c r="X149" s="35" t="str">
        <f>'Core Indicators'!FS149</f>
        <v>x</v>
      </c>
      <c r="Y149" s="35">
        <f>'Core Indicators'!GA149</f>
        <v>1</v>
      </c>
      <c r="Z149" s="35">
        <f>'Core Indicators'!GI149</f>
        <v>0</v>
      </c>
      <c r="AA149" s="35">
        <f>'Core Indicators'!GQ149</f>
        <v>0</v>
      </c>
      <c r="AB149" s="35">
        <f>'Core Indicators'!GY149</f>
        <v>0</v>
      </c>
      <c r="AC149" s="35">
        <f>'Core Indicators'!HG149</f>
        <v>0</v>
      </c>
      <c r="AD149" s="35">
        <f>'Core Indicators'!HO149</f>
        <v>1</v>
      </c>
      <c r="AE149" s="35">
        <f>'Core Indicators'!HW149</f>
        <v>0</v>
      </c>
      <c r="AF149" s="35">
        <f>'Core Indicators'!IE149</f>
        <v>3</v>
      </c>
      <c r="AG149" s="35">
        <f>'Core Indicators'!IM149</f>
        <v>0</v>
      </c>
    </row>
    <row r="150" spans="1:33" x14ac:dyDescent="0.25">
      <c r="A150" s="200" t="str">
        <f>'Core Indicators'!A:A</f>
        <v>Mixed Migration Flows in Türkiye</v>
      </c>
      <c r="B150" s="200" t="str">
        <f>'Core Indicators'!B:B</f>
        <v>Displacement</v>
      </c>
      <c r="C150" s="200" t="str">
        <f>'Core Indicators'!C150</f>
        <v>TUR003</v>
      </c>
      <c r="D150" s="200" t="str">
        <f>'Core Indicators'!D150</f>
        <v>Türkiye</v>
      </c>
      <c r="E150" s="200" t="str">
        <f>'Core Indicators'!E150</f>
        <v>TUR</v>
      </c>
      <c r="F150" s="35">
        <f>'Core Indicators'!O150</f>
        <v>177504</v>
      </c>
      <c r="G150" s="35">
        <f>'Core Indicators'!W150</f>
        <v>37626000</v>
      </c>
      <c r="H150" s="35">
        <f>'Core Indicators'!AE150</f>
        <v>8830000</v>
      </c>
      <c r="I150" s="35">
        <f>'Core Indicators'!AM150</f>
        <v>330000</v>
      </c>
      <c r="J150" s="35" t="str">
        <f>'Core Indicators'!AU150</f>
        <v>x</v>
      </c>
      <c r="K150" s="35" t="str">
        <f>'Core Indicators'!BC150</f>
        <v>x</v>
      </c>
      <c r="L150" s="35">
        <f>'Core Indicators'!BK150</f>
        <v>186</v>
      </c>
      <c r="M150" s="35">
        <f>'Core Indicators'!BS150</f>
        <v>0</v>
      </c>
      <c r="N150" s="35">
        <f>'Core Indicators'!CA150</f>
        <v>0</v>
      </c>
      <c r="O150" s="35" t="e">
        <f>'Core Indicators'!CI150</f>
        <v>#N/A</v>
      </c>
      <c r="P150" s="35" t="str">
        <f>'Core Indicators'!CQ150</f>
        <v>x</v>
      </c>
      <c r="Q150" s="35">
        <f>'Core Indicators'!DG150</f>
        <v>28796000</v>
      </c>
      <c r="R150" s="35">
        <f>'Core Indicators'!DO150</f>
        <v>8645000</v>
      </c>
      <c r="S150" s="35">
        <f>'Core Indicators'!DW150</f>
        <v>149000</v>
      </c>
      <c r="T150" s="35">
        <f>'Core Indicators'!EE150</f>
        <v>36000</v>
      </c>
      <c r="U150" s="35">
        <f>'Core Indicators'!EM150</f>
        <v>0</v>
      </c>
      <c r="V150" s="35">
        <f>'Core Indicators'!FC150</f>
        <v>2</v>
      </c>
      <c r="W150" s="35" t="str">
        <f>'Core Indicators'!FK150</f>
        <v>x</v>
      </c>
      <c r="X150" s="35" t="str">
        <f>'Core Indicators'!FS150</f>
        <v>x</v>
      </c>
      <c r="Y150" s="35">
        <f>'Core Indicators'!GA150</f>
        <v>1</v>
      </c>
      <c r="Z150" s="35">
        <f>'Core Indicators'!GI150</f>
        <v>0</v>
      </c>
      <c r="AA150" s="35">
        <f>'Core Indicators'!GQ150</f>
        <v>0</v>
      </c>
      <c r="AB150" s="35">
        <f>'Core Indicators'!GY150</f>
        <v>0</v>
      </c>
      <c r="AC150" s="35">
        <f>'Core Indicators'!HG150</f>
        <v>0</v>
      </c>
      <c r="AD150" s="35">
        <f>'Core Indicators'!HO150</f>
        <v>1</v>
      </c>
      <c r="AE150" s="35">
        <f>'Core Indicators'!HW150</f>
        <v>0</v>
      </c>
      <c r="AF150" s="35">
        <f>'Core Indicators'!IE150</f>
        <v>3</v>
      </c>
      <c r="AG150" s="35">
        <f>'Core Indicators'!IM150</f>
        <v>0</v>
      </c>
    </row>
    <row r="151" spans="1:33" x14ac:dyDescent="0.25">
      <c r="A151" s="200" t="str">
        <f>'Core Indicators'!A:A</f>
        <v>Kurdish Conflict</v>
      </c>
      <c r="B151" s="200" t="str">
        <f>'Core Indicators'!B:B</f>
        <v>Conflict</v>
      </c>
      <c r="C151" s="200" t="str">
        <f>'Core Indicators'!C151</f>
        <v>TUR004</v>
      </c>
      <c r="D151" s="200" t="str">
        <f>'Core Indicators'!D151</f>
        <v>Türkiye</v>
      </c>
      <c r="E151" s="200" t="str">
        <f>'Core Indicators'!E151</f>
        <v>TUR</v>
      </c>
      <c r="F151" s="35">
        <f>'Core Indicators'!O151</f>
        <v>195587</v>
      </c>
      <c r="G151" s="35">
        <f>'Core Indicators'!W151</f>
        <v>12974000</v>
      </c>
      <c r="H151" s="35" t="str">
        <f>'Core Indicators'!AE151</f>
        <v>x</v>
      </c>
      <c r="I151" s="35" t="str">
        <f>'Core Indicators'!AM151</f>
        <v>x</v>
      </c>
      <c r="J151" s="35" t="str">
        <f>'Core Indicators'!AU151</f>
        <v>x</v>
      </c>
      <c r="K151" s="35" t="str">
        <f>'Core Indicators'!BC151</f>
        <v>x</v>
      </c>
      <c r="L151" s="35">
        <f>'Core Indicators'!BK151</f>
        <v>134</v>
      </c>
      <c r="M151" s="35" t="str">
        <f>'Core Indicators'!BS151</f>
        <v>x</v>
      </c>
      <c r="N151" s="35" t="str">
        <f>'Core Indicators'!CA151</f>
        <v>x</v>
      </c>
      <c r="O151" s="35" t="e">
        <f>'Core Indicators'!CI151</f>
        <v>#N/A</v>
      </c>
      <c r="P151" s="35" t="str">
        <f>'Core Indicators'!CQ151</f>
        <v>x</v>
      </c>
      <c r="Q151" s="35" t="str">
        <f>'Core Indicators'!DG151</f>
        <v>x</v>
      </c>
      <c r="R151" s="35" t="str">
        <f>'Core Indicators'!DO151</f>
        <v>x</v>
      </c>
      <c r="S151" s="35" t="str">
        <f>'Core Indicators'!DW151</f>
        <v>x</v>
      </c>
      <c r="T151" s="35" t="str">
        <f>'Core Indicators'!EE151</f>
        <v>x</v>
      </c>
      <c r="U151" s="35" t="str">
        <f>'Core Indicators'!EM151</f>
        <v>x</v>
      </c>
      <c r="V151" s="35">
        <f>'Core Indicators'!FC151</f>
        <v>3</v>
      </c>
      <c r="W151" s="35" t="str">
        <f>'Core Indicators'!FK151</f>
        <v>x</v>
      </c>
      <c r="X151" s="35" t="str">
        <f>'Core Indicators'!FS151</f>
        <v>x</v>
      </c>
      <c r="Y151" s="35">
        <f>'Core Indicators'!GA151</f>
        <v>1</v>
      </c>
      <c r="Z151" s="35">
        <f>'Core Indicators'!GI151</f>
        <v>1</v>
      </c>
      <c r="AA151" s="35">
        <f>'Core Indicators'!GQ151</f>
        <v>1</v>
      </c>
      <c r="AB151" s="35">
        <f>'Core Indicators'!GY151</f>
        <v>0</v>
      </c>
      <c r="AC151" s="35">
        <f>'Core Indicators'!HG151</f>
        <v>0</v>
      </c>
      <c r="AD151" s="35">
        <f>'Core Indicators'!HO151</f>
        <v>0</v>
      </c>
      <c r="AE151" s="35">
        <f>'Core Indicators'!HW151</f>
        <v>0</v>
      </c>
      <c r="AF151" s="35">
        <f>'Core Indicators'!IE151</f>
        <v>3</v>
      </c>
      <c r="AG151" s="35">
        <f>'Core Indicators'!IM151</f>
        <v>0</v>
      </c>
    </row>
    <row r="152" spans="1:33" x14ac:dyDescent="0.25">
      <c r="A152" s="200" t="str">
        <f>'Core Indicators'!A:A</f>
        <v>Türkiye / Syria earthquake in Türkiye</v>
      </c>
      <c r="B152" s="200" t="str">
        <f>'Core Indicators'!B:B</f>
        <v>Earthquake</v>
      </c>
      <c r="C152" s="200" t="str">
        <f>'Core Indicators'!C152</f>
        <v>TUR005</v>
      </c>
      <c r="D152" s="200" t="str">
        <f>'Core Indicators'!D152</f>
        <v>Türkiye</v>
      </c>
      <c r="E152" s="200" t="str">
        <f>'Core Indicators'!E152</f>
        <v>TUR</v>
      </c>
      <c r="F152" s="35">
        <f>'Core Indicators'!O152</f>
        <v>100051</v>
      </c>
      <c r="G152" s="35">
        <f>'Core Indicators'!W152</f>
        <v>13310000</v>
      </c>
      <c r="H152" s="35">
        <f>'Core Indicators'!AE152</f>
        <v>2544000</v>
      </c>
      <c r="I152" s="35">
        <f>'Core Indicators'!AM152</f>
        <v>374000</v>
      </c>
      <c r="J152" s="35">
        <f>'Core Indicators'!AU152</f>
        <v>105500</v>
      </c>
      <c r="K152" s="35" t="str">
        <f>'Core Indicators'!BC152</f>
        <v>x</v>
      </c>
      <c r="L152" s="35">
        <f>'Core Indicators'!BK152</f>
        <v>40600</v>
      </c>
      <c r="M152" s="35">
        <f>'Core Indicators'!BS152</f>
        <v>6400</v>
      </c>
      <c r="N152" s="35">
        <f>'Core Indicators'!CA152</f>
        <v>5700</v>
      </c>
      <c r="O152" s="35" t="e">
        <f>'Core Indicators'!CI152</f>
        <v>#N/A</v>
      </c>
      <c r="P152" s="35" t="str">
        <f>'Core Indicators'!CQ152</f>
        <v>x</v>
      </c>
      <c r="Q152" s="35">
        <f>'Core Indicators'!DG152</f>
        <v>10766000</v>
      </c>
      <c r="R152" s="35">
        <f>'Core Indicators'!DO152</f>
        <v>2544000</v>
      </c>
      <c r="S152" s="35" t="str">
        <f>'Core Indicators'!DW152</f>
        <v>x</v>
      </c>
      <c r="T152" s="35" t="str">
        <f>'Core Indicators'!EE152</f>
        <v>x</v>
      </c>
      <c r="U152" s="35" t="str">
        <f>'Core Indicators'!EM152</f>
        <v>x</v>
      </c>
      <c r="V152" s="35">
        <f>'Core Indicators'!FC152</f>
        <v>3</v>
      </c>
      <c r="W152" s="35" t="str">
        <f>'Core Indicators'!FK152</f>
        <v>x</v>
      </c>
      <c r="X152" s="35" t="str">
        <f>'Core Indicators'!FS152</f>
        <v>x</v>
      </c>
      <c r="Y152" s="35">
        <f>'Core Indicators'!GA152</f>
        <v>1</v>
      </c>
      <c r="Z152" s="35">
        <f>'Core Indicators'!GI152</f>
        <v>1</v>
      </c>
      <c r="AA152" s="35">
        <f>'Core Indicators'!GQ152</f>
        <v>1</v>
      </c>
      <c r="AB152" s="35">
        <f>'Core Indicators'!GY152</f>
        <v>3</v>
      </c>
      <c r="AC152" s="35">
        <f>'Core Indicators'!HG152</f>
        <v>0</v>
      </c>
      <c r="AD152" s="35">
        <f>'Core Indicators'!HO152</f>
        <v>0</v>
      </c>
      <c r="AE152" s="35">
        <f>'Core Indicators'!HW152</f>
        <v>0</v>
      </c>
      <c r="AF152" s="35">
        <f>'Core Indicators'!IE152</f>
        <v>3</v>
      </c>
      <c r="AG152" s="35">
        <f>'Core Indicators'!IM152</f>
        <v>3</v>
      </c>
    </row>
    <row r="153" spans="1:33" x14ac:dyDescent="0.25">
      <c r="A153" s="200" t="str">
        <f>'Core Indicators'!A:A</f>
        <v>Multiple Crises in Tanzania</v>
      </c>
      <c r="B153" s="200" t="str">
        <f>'Core Indicators'!B:B</f>
        <v>Displacement,Drought</v>
      </c>
      <c r="C153" s="200" t="str">
        <f>'Core Indicators'!C153</f>
        <v>TZA001</v>
      </c>
      <c r="D153" s="200" t="str">
        <f>'Core Indicators'!D153</f>
        <v>Tanzania</v>
      </c>
      <c r="E153" s="200" t="str">
        <f>'Core Indicators'!E153</f>
        <v>TZA</v>
      </c>
      <c r="F153" s="35">
        <f>'Core Indicators'!O153</f>
        <v>441435</v>
      </c>
      <c r="G153" s="35">
        <f>'Core Indicators'!W153</f>
        <v>25521000</v>
      </c>
      <c r="H153" s="35">
        <f>'Core Indicators'!AE153</f>
        <v>19420000</v>
      </c>
      <c r="I153" s="35">
        <f>'Core Indicators'!AM153</f>
        <v>247000</v>
      </c>
      <c r="J153" s="35" t="str">
        <f>'Core Indicators'!AU153</f>
        <v>x</v>
      </c>
      <c r="K153" s="35" t="str">
        <f>'Core Indicators'!BC153</f>
        <v>x</v>
      </c>
      <c r="L153" s="35">
        <f>'Core Indicators'!BK153</f>
        <v>12</v>
      </c>
      <c r="M153" s="35" t="str">
        <f>'Core Indicators'!BS153</f>
        <v>x</v>
      </c>
      <c r="N153" s="35" t="str">
        <f>'Core Indicators'!CA153</f>
        <v>x</v>
      </c>
      <c r="O153" s="35" t="e">
        <f>'Core Indicators'!CI153</f>
        <v>#N/A</v>
      </c>
      <c r="P153" s="35" t="str">
        <f>'Core Indicators'!CQ153</f>
        <v>x</v>
      </c>
      <c r="Q153" s="35">
        <f>'Core Indicators'!DG153</f>
        <v>6101000</v>
      </c>
      <c r="R153" s="35">
        <f>'Core Indicators'!DO153</f>
        <v>18062000</v>
      </c>
      <c r="S153" s="35">
        <f>'Core Indicators'!DW153</f>
        <v>1340000</v>
      </c>
      <c r="T153" s="35">
        <f>'Core Indicators'!EE153</f>
        <v>18000</v>
      </c>
      <c r="U153" s="35">
        <f>'Core Indicators'!EM153</f>
        <v>0</v>
      </c>
      <c r="V153" s="35">
        <f>'Core Indicators'!FC153</f>
        <v>2</v>
      </c>
      <c r="W153" s="35" t="str">
        <f>'Core Indicators'!FK153</f>
        <v>x</v>
      </c>
      <c r="X153" s="35" t="str">
        <f>'Core Indicators'!FS153</f>
        <v>x</v>
      </c>
      <c r="Y153" s="35">
        <f>'Core Indicators'!GA153</f>
        <v>2</v>
      </c>
      <c r="Z153" s="35">
        <f>'Core Indicators'!GI153</f>
        <v>1</v>
      </c>
      <c r="AA153" s="35">
        <f>'Core Indicators'!GQ153</f>
        <v>1</v>
      </c>
      <c r="AB153" s="35">
        <f>'Core Indicators'!GY153</f>
        <v>0</v>
      </c>
      <c r="AC153" s="35">
        <f>'Core Indicators'!HG153</f>
        <v>0</v>
      </c>
      <c r="AD153" s="35">
        <f>'Core Indicators'!HO153</f>
        <v>1</v>
      </c>
      <c r="AE153" s="35">
        <f>'Core Indicators'!HW153</f>
        <v>1</v>
      </c>
      <c r="AF153" s="35">
        <f>'Core Indicators'!IE153</f>
        <v>0</v>
      </c>
      <c r="AG153" s="35">
        <f>'Core Indicators'!IM153</f>
        <v>0</v>
      </c>
    </row>
    <row r="154" spans="1:33" x14ac:dyDescent="0.25">
      <c r="A154" s="200" t="str">
        <f>'Core Indicators'!A:A</f>
        <v>International Displacement in Tanzania</v>
      </c>
      <c r="B154" s="200" t="str">
        <f>'Core Indicators'!B:B</f>
        <v>Displacement</v>
      </c>
      <c r="C154" s="200" t="str">
        <f>'Core Indicators'!C154</f>
        <v>TZA002</v>
      </c>
      <c r="D154" s="200" t="str">
        <f>'Core Indicators'!D154</f>
        <v>Tanzania</v>
      </c>
      <c r="E154" s="200" t="str">
        <f>'Core Indicators'!E154</f>
        <v>TZA</v>
      </c>
      <c r="F154" s="35">
        <f>'Core Indicators'!O154</f>
        <v>187103</v>
      </c>
      <c r="G154" s="35">
        <f>'Core Indicators'!W154</f>
        <v>15015000</v>
      </c>
      <c r="H154" s="35">
        <f>'Core Indicators'!AE154</f>
        <v>15015000</v>
      </c>
      <c r="I154" s="35">
        <f>'Core Indicators'!AM154</f>
        <v>247000</v>
      </c>
      <c r="J154" s="35">
        <f>'Core Indicators'!AU154</f>
        <v>0</v>
      </c>
      <c r="K154" s="35" t="str">
        <f>'Core Indicators'!BC154</f>
        <v>x</v>
      </c>
      <c r="L154" s="35">
        <f>'Core Indicators'!BK154</f>
        <v>1</v>
      </c>
      <c r="M154" s="35" t="str">
        <f>'Core Indicators'!BS154</f>
        <v>x</v>
      </c>
      <c r="N154" s="35" t="str">
        <f>'Core Indicators'!CA154</f>
        <v>x</v>
      </c>
      <c r="O154" s="35" t="e">
        <f>'Core Indicators'!CI154</f>
        <v>#N/A</v>
      </c>
      <c r="P154" s="35" t="str">
        <f>'Core Indicators'!CQ154</f>
        <v>x</v>
      </c>
      <c r="Q154" s="35">
        <f>'Core Indicators'!DG154</f>
        <v>0</v>
      </c>
      <c r="R154" s="35">
        <f>'Core Indicators'!DO154</f>
        <v>14768000</v>
      </c>
      <c r="S154" s="35">
        <f>'Core Indicators'!DW154</f>
        <v>247000</v>
      </c>
      <c r="T154" s="35">
        <f>'Core Indicators'!EE154</f>
        <v>0</v>
      </c>
      <c r="U154" s="35">
        <f>'Core Indicators'!EM154</f>
        <v>0</v>
      </c>
      <c r="V154" s="35">
        <f>'Core Indicators'!FC154</f>
        <v>2</v>
      </c>
      <c r="W154" s="35" t="str">
        <f>'Core Indicators'!FK154</f>
        <v>x</v>
      </c>
      <c r="X154" s="35" t="str">
        <f>'Core Indicators'!FS154</f>
        <v>x</v>
      </c>
      <c r="Y154" s="35">
        <f>'Core Indicators'!GA154</f>
        <v>1</v>
      </c>
      <c r="Z154" s="35">
        <f>'Core Indicators'!GI154</f>
        <v>1</v>
      </c>
      <c r="AA154" s="35">
        <f>'Core Indicators'!GQ154</f>
        <v>1</v>
      </c>
      <c r="AB154" s="35">
        <f>'Core Indicators'!GY154</f>
        <v>0</v>
      </c>
      <c r="AC154" s="35">
        <f>'Core Indicators'!HG154</f>
        <v>0</v>
      </c>
      <c r="AD154" s="35">
        <f>'Core Indicators'!HO154</f>
        <v>1</v>
      </c>
      <c r="AE154" s="35">
        <f>'Core Indicators'!HW154</f>
        <v>1</v>
      </c>
      <c r="AF154" s="35">
        <f>'Core Indicators'!IE154</f>
        <v>0</v>
      </c>
      <c r="AG154" s="35">
        <f>'Core Indicators'!IM154</f>
        <v>0</v>
      </c>
    </row>
    <row r="155" spans="1:33" x14ac:dyDescent="0.25">
      <c r="A155" s="200" t="str">
        <f>'Core Indicators'!A:A</f>
        <v>Food Security Crisis in North-East Tanzania</v>
      </c>
      <c r="B155" s="200" t="str">
        <f>'Core Indicators'!B:B</f>
        <v>Drought</v>
      </c>
      <c r="C155" s="200" t="str">
        <f>'Core Indicators'!C155</f>
        <v>TZA003</v>
      </c>
      <c r="D155" s="200" t="str">
        <f>'Core Indicators'!D155</f>
        <v>Tanzania</v>
      </c>
      <c r="E155" s="200" t="str">
        <f>'Core Indicators'!E155</f>
        <v>TZA</v>
      </c>
      <c r="F155" s="35">
        <f>'Core Indicators'!O155</f>
        <v>357159</v>
      </c>
      <c r="G155" s="35">
        <f>'Core Indicators'!W155</f>
        <v>10506000</v>
      </c>
      <c r="H155" s="35">
        <f>'Core Indicators'!AE155</f>
        <v>4405000</v>
      </c>
      <c r="I155" s="35" t="str">
        <f>'Core Indicators'!AM155</f>
        <v>x</v>
      </c>
      <c r="J155" s="35" t="str">
        <f>'Core Indicators'!AU155</f>
        <v>x</v>
      </c>
      <c r="K155" s="35" t="str">
        <f>'Core Indicators'!BC155</f>
        <v>x</v>
      </c>
      <c r="L155" s="35">
        <f>'Core Indicators'!BK155</f>
        <v>0</v>
      </c>
      <c r="M155" s="35" t="str">
        <f>'Core Indicators'!BS155</f>
        <v>x</v>
      </c>
      <c r="N155" s="35" t="str">
        <f>'Core Indicators'!CA155</f>
        <v>x</v>
      </c>
      <c r="O155" s="35" t="e">
        <f>'Core Indicators'!CI155</f>
        <v>#N/A</v>
      </c>
      <c r="P155" s="35" t="str">
        <f>'Core Indicators'!CQ155</f>
        <v>x</v>
      </c>
      <c r="Q155" s="35">
        <f>'Core Indicators'!DG155</f>
        <v>6101000</v>
      </c>
      <c r="R155" s="35">
        <f>'Core Indicators'!DO155</f>
        <v>3294000</v>
      </c>
      <c r="S155" s="35">
        <f>'Core Indicators'!DW155</f>
        <v>1093000</v>
      </c>
      <c r="T155" s="35">
        <f>'Core Indicators'!EE155</f>
        <v>18000</v>
      </c>
      <c r="U155" s="35">
        <f>'Core Indicators'!EM155</f>
        <v>0</v>
      </c>
      <c r="V155" s="35">
        <f>'Core Indicators'!FC155</f>
        <v>2</v>
      </c>
      <c r="W155" s="35" t="str">
        <f>'Core Indicators'!FK155</f>
        <v>x</v>
      </c>
      <c r="X155" s="35" t="str">
        <f>'Core Indicators'!FS155</f>
        <v>x</v>
      </c>
      <c r="Y155" s="35">
        <f>'Core Indicators'!GA155</f>
        <v>1</v>
      </c>
      <c r="Z155" s="35">
        <f>'Core Indicators'!GI155</f>
        <v>0</v>
      </c>
      <c r="AA155" s="35">
        <f>'Core Indicators'!GQ155</f>
        <v>0</v>
      </c>
      <c r="AB155" s="35">
        <f>'Core Indicators'!GY155</f>
        <v>0</v>
      </c>
      <c r="AC155" s="35">
        <f>'Core Indicators'!HG155</f>
        <v>0</v>
      </c>
      <c r="AD155" s="35">
        <f>'Core Indicators'!HO155</f>
        <v>0</v>
      </c>
      <c r="AE155" s="35">
        <f>'Core Indicators'!HW155</f>
        <v>0</v>
      </c>
      <c r="AF155" s="35">
        <f>'Core Indicators'!IE155</f>
        <v>0</v>
      </c>
      <c r="AG155" s="35">
        <f>'Core Indicators'!IM155</f>
        <v>0</v>
      </c>
    </row>
    <row r="156" spans="1:33" x14ac:dyDescent="0.25">
      <c r="A156" s="200" t="str">
        <f>'Core Indicators'!A:A</f>
        <v>Multiple crises in Uganda</v>
      </c>
      <c r="B156" s="200" t="str">
        <f>'Core Indicators'!B:B</f>
        <v>Displacement,Drought,Violence,Epidemic</v>
      </c>
      <c r="C156" s="200" t="str">
        <f>'Core Indicators'!C156</f>
        <v>UGA001</v>
      </c>
      <c r="D156" s="200" t="str">
        <f>'Core Indicators'!D156</f>
        <v>Uganda</v>
      </c>
      <c r="E156" s="200" t="str">
        <f>'Core Indicators'!E156</f>
        <v>UGA</v>
      </c>
      <c r="F156" s="35">
        <f>'Core Indicators'!O156</f>
        <v>54111</v>
      </c>
      <c r="G156" s="35">
        <f>'Core Indicators'!W156</f>
        <v>6851000</v>
      </c>
      <c r="H156" s="35">
        <f>'Core Indicators'!AE156</f>
        <v>3873000</v>
      </c>
      <c r="I156" s="35">
        <f>'Core Indicators'!AM156</f>
        <v>1502000</v>
      </c>
      <c r="J156" s="35" t="str">
        <f>'Core Indicators'!AU156</f>
        <v>x</v>
      </c>
      <c r="K156" s="35">
        <f>'Core Indicators'!BC156</f>
        <v>101063</v>
      </c>
      <c r="L156" s="35">
        <f>'Core Indicators'!BK156</f>
        <v>2465</v>
      </c>
      <c r="M156" s="35" t="str">
        <f>'Core Indicators'!BS156</f>
        <v>x</v>
      </c>
      <c r="N156" s="35" t="str">
        <f>'Core Indicators'!CA156</f>
        <v>x</v>
      </c>
      <c r="O156" s="35" t="e">
        <f>'Core Indicators'!CI156</f>
        <v>#N/A</v>
      </c>
      <c r="P156" s="35" t="str">
        <f>'Core Indicators'!CQ156</f>
        <v>x</v>
      </c>
      <c r="Q156" s="35">
        <f>'Core Indicators'!DG156</f>
        <v>2979000</v>
      </c>
      <c r="R156" s="35">
        <f>'Core Indicators'!DO156</f>
        <v>1589000</v>
      </c>
      <c r="S156" s="35">
        <f>'Core Indicators'!DW156</f>
        <v>2240000</v>
      </c>
      <c r="T156" s="35">
        <f>'Core Indicators'!EE156</f>
        <v>44000</v>
      </c>
      <c r="U156" s="35">
        <f>'Core Indicators'!EM156</f>
        <v>0</v>
      </c>
      <c r="V156" s="35">
        <f>'Core Indicators'!FC156</f>
        <v>2</v>
      </c>
      <c r="W156" s="35" t="str">
        <f>'Core Indicators'!FK156</f>
        <v>x</v>
      </c>
      <c r="X156" s="35" t="str">
        <f>'Core Indicators'!FS156</f>
        <v>x</v>
      </c>
      <c r="Y156" s="35">
        <f>'Core Indicators'!GA156</f>
        <v>2</v>
      </c>
      <c r="Z156" s="35">
        <f>'Core Indicators'!GI156</f>
        <v>1</v>
      </c>
      <c r="AA156" s="35">
        <f>'Core Indicators'!GQ156</f>
        <v>1</v>
      </c>
      <c r="AB156" s="35">
        <f>'Core Indicators'!GY156</f>
        <v>0</v>
      </c>
      <c r="AC156" s="35">
        <f>'Core Indicators'!HG156</f>
        <v>0</v>
      </c>
      <c r="AD156" s="35">
        <f>'Core Indicators'!HO156</f>
        <v>1</v>
      </c>
      <c r="AE156" s="35">
        <f>'Core Indicators'!HW156</f>
        <v>1</v>
      </c>
      <c r="AF156" s="35">
        <f>'Core Indicators'!IE156</f>
        <v>1</v>
      </c>
      <c r="AG156" s="35">
        <f>'Core Indicators'!IM156</f>
        <v>2</v>
      </c>
    </row>
    <row r="157" spans="1:33" x14ac:dyDescent="0.25">
      <c r="A157" s="200" t="str">
        <f>'Core Indicators'!A:A</f>
        <v>International Displacement in Uganda</v>
      </c>
      <c r="B157" s="200" t="str">
        <f>'Core Indicators'!B:B</f>
        <v>Displacement</v>
      </c>
      <c r="C157" s="200" t="str">
        <f>'Core Indicators'!C157</f>
        <v>UGA005</v>
      </c>
      <c r="D157" s="200" t="str">
        <f>'Core Indicators'!D157</f>
        <v>Uganda</v>
      </c>
      <c r="E157" s="200" t="str">
        <f>'Core Indicators'!E157</f>
        <v>UGA</v>
      </c>
      <c r="F157" s="35">
        <f>'Core Indicators'!O157</f>
        <v>26513</v>
      </c>
      <c r="G157" s="35">
        <f>'Core Indicators'!W157</f>
        <v>5606000</v>
      </c>
      <c r="H157" s="35">
        <f>'Core Indicators'!AE157</f>
        <v>3028000</v>
      </c>
      <c r="I157" s="35">
        <f>'Core Indicators'!AM157</f>
        <v>1502000</v>
      </c>
      <c r="J157" s="35" t="str">
        <f>'Core Indicators'!AU157</f>
        <v>x</v>
      </c>
      <c r="K157" s="35" t="str">
        <f>'Core Indicators'!BC157</f>
        <v>x</v>
      </c>
      <c r="L157" s="35" t="str">
        <f>'Core Indicators'!BK157</f>
        <v>x</v>
      </c>
      <c r="M157" s="35" t="str">
        <f>'Core Indicators'!BS157</f>
        <v>x</v>
      </c>
      <c r="N157" s="35" t="str">
        <f>'Core Indicators'!CA157</f>
        <v>x</v>
      </c>
      <c r="O157" s="35" t="e">
        <f>'Core Indicators'!CI157</f>
        <v>#N/A</v>
      </c>
      <c r="P157" s="35" t="str">
        <f>'Core Indicators'!CQ157</f>
        <v>x</v>
      </c>
      <c r="Q157" s="35">
        <f>'Core Indicators'!DG157</f>
        <v>2577000</v>
      </c>
      <c r="R157" s="35">
        <f>'Core Indicators'!DO157</f>
        <v>1054000</v>
      </c>
      <c r="S157" s="35">
        <f>'Core Indicators'!DW157</f>
        <v>1966000</v>
      </c>
      <c r="T157" s="35">
        <f>'Core Indicators'!EE157</f>
        <v>9000</v>
      </c>
      <c r="U157" s="35">
        <f>'Core Indicators'!EM157</f>
        <v>0</v>
      </c>
      <c r="V157" s="35">
        <f>'Core Indicators'!FC157</f>
        <v>2</v>
      </c>
      <c r="W157" s="35" t="e">
        <f>'Core Indicators'!FK157</f>
        <v>#N/A</v>
      </c>
      <c r="X157" s="35" t="e">
        <f>'Core Indicators'!FS157</f>
        <v>#N/A</v>
      </c>
      <c r="Y157" s="35">
        <f>'Core Indicators'!GA157</f>
        <v>2</v>
      </c>
      <c r="Z157" s="35">
        <f>'Core Indicators'!GI157</f>
        <v>1</v>
      </c>
      <c r="AA157" s="35">
        <f>'Core Indicators'!GQ157</f>
        <v>1</v>
      </c>
      <c r="AB157" s="35">
        <f>'Core Indicators'!GY157</f>
        <v>0</v>
      </c>
      <c r="AC157" s="35">
        <f>'Core Indicators'!HG157</f>
        <v>0</v>
      </c>
      <c r="AD157" s="35">
        <f>'Core Indicators'!HO157</f>
        <v>1</v>
      </c>
      <c r="AE157" s="35">
        <f>'Core Indicators'!HW157</f>
        <v>0</v>
      </c>
      <c r="AF157" s="35">
        <f>'Core Indicators'!IE157</f>
        <v>1</v>
      </c>
      <c r="AG157" s="35">
        <f>'Core Indicators'!IM157</f>
        <v>2</v>
      </c>
    </row>
    <row r="158" spans="1:33" x14ac:dyDescent="0.25">
      <c r="A158" s="200" t="str">
        <f>'Core Indicators'!A:A</f>
        <v>Food Security Crisis in Karamoja Region</v>
      </c>
      <c r="B158" s="200" t="str">
        <f>'Core Indicators'!B:B</f>
        <v>Drought,Violence,Epidemic</v>
      </c>
      <c r="C158" s="200" t="str">
        <f>'Core Indicators'!C158</f>
        <v>UGA007</v>
      </c>
      <c r="D158" s="200" t="str">
        <f>'Core Indicators'!D158</f>
        <v>Uganda</v>
      </c>
      <c r="E158" s="200" t="str">
        <f>'Core Indicators'!E158</f>
        <v>UGA</v>
      </c>
      <c r="F158" s="35">
        <f>'Core Indicators'!O158</f>
        <v>27598</v>
      </c>
      <c r="G158" s="35">
        <f>'Core Indicators'!W158</f>
        <v>1246000</v>
      </c>
      <c r="H158" s="35">
        <f>'Core Indicators'!AE158</f>
        <v>844000</v>
      </c>
      <c r="I158" s="35" t="str">
        <f>'Core Indicators'!AM158</f>
        <v>x</v>
      </c>
      <c r="J158" s="35" t="str">
        <f>'Core Indicators'!AU158</f>
        <v>x</v>
      </c>
      <c r="K158" s="35">
        <f>'Core Indicators'!BC158</f>
        <v>101063</v>
      </c>
      <c r="L158" s="35">
        <f>'Core Indicators'!BK158</f>
        <v>2465</v>
      </c>
      <c r="M158" s="35" t="str">
        <f>'Core Indicators'!BS158</f>
        <v>x</v>
      </c>
      <c r="N158" s="35" t="str">
        <f>'Core Indicators'!CA158</f>
        <v>x</v>
      </c>
      <c r="O158" s="35" t="e">
        <f>'Core Indicators'!CI158</f>
        <v>#N/A</v>
      </c>
      <c r="P158" s="35" t="str">
        <f>'Core Indicators'!CQ158</f>
        <v>x</v>
      </c>
      <c r="Q158" s="35">
        <f>'Core Indicators'!DG158</f>
        <v>401000</v>
      </c>
      <c r="R158" s="35">
        <f>'Core Indicators'!DO158</f>
        <v>535000</v>
      </c>
      <c r="S158" s="35">
        <f>'Core Indicators'!DW158</f>
        <v>274000</v>
      </c>
      <c r="T158" s="35">
        <f>'Core Indicators'!EE158</f>
        <v>35000</v>
      </c>
      <c r="U158" s="35">
        <f>'Core Indicators'!EM158</f>
        <v>0</v>
      </c>
      <c r="V158" s="35">
        <f>'Core Indicators'!FC158</f>
        <v>1</v>
      </c>
      <c r="W158" s="35" t="str">
        <f>'Core Indicators'!FK158</f>
        <v>x</v>
      </c>
      <c r="X158" s="35" t="str">
        <f>'Core Indicators'!FS158</f>
        <v>x</v>
      </c>
      <c r="Y158" s="35">
        <f>'Core Indicators'!GA158</f>
        <v>2</v>
      </c>
      <c r="Z158" s="35">
        <f>'Core Indicators'!GI158</f>
        <v>1</v>
      </c>
      <c r="AA158" s="35">
        <f>'Core Indicators'!GQ158</f>
        <v>1</v>
      </c>
      <c r="AB158" s="35">
        <f>'Core Indicators'!GY158</f>
        <v>0</v>
      </c>
      <c r="AC158" s="35">
        <f>'Core Indicators'!HG158</f>
        <v>0</v>
      </c>
      <c r="AD158" s="35">
        <f>'Core Indicators'!HO158</f>
        <v>0</v>
      </c>
      <c r="AE158" s="35">
        <f>'Core Indicators'!HW158</f>
        <v>1</v>
      </c>
      <c r="AF158" s="35">
        <f>'Core Indicators'!IE158</f>
        <v>1</v>
      </c>
      <c r="AG158" s="35">
        <f>'Core Indicators'!IM158</f>
        <v>2</v>
      </c>
    </row>
    <row r="159" spans="1:33" x14ac:dyDescent="0.25">
      <c r="A159" s="200" t="str">
        <f>'Core Indicators'!A:A</f>
        <v>Conflict in Ukraine</v>
      </c>
      <c r="B159" s="200" t="str">
        <f>'Core Indicators'!B:B</f>
        <v>Conflict,Displacement</v>
      </c>
      <c r="C159" s="200" t="str">
        <f>'Core Indicators'!C159</f>
        <v>UKR002</v>
      </c>
      <c r="D159" s="200" t="str">
        <f>'Core Indicators'!D159</f>
        <v>Ukraine</v>
      </c>
      <c r="E159" s="200" t="str">
        <f>'Core Indicators'!E159</f>
        <v>UKR</v>
      </c>
      <c r="F159" s="35">
        <f>'Core Indicators'!O159</f>
        <v>603628</v>
      </c>
      <c r="G159" s="35">
        <f>'Core Indicators'!W159</f>
        <v>45210000</v>
      </c>
      <c r="H159" s="35">
        <f>'Core Indicators'!AE159</f>
        <v>45210000</v>
      </c>
      <c r="I159" s="35">
        <f>'Core Indicators'!AM159</f>
        <v>13425000</v>
      </c>
      <c r="J159" s="35" t="str">
        <f>'Core Indicators'!AU159</f>
        <v>x</v>
      </c>
      <c r="K159" s="35" t="str">
        <f>'Core Indicators'!BC159</f>
        <v>x</v>
      </c>
      <c r="L159" s="35">
        <f>'Core Indicators'!BK159</f>
        <v>7199</v>
      </c>
      <c r="M159" s="35" t="str">
        <f>'Core Indicators'!BS159</f>
        <v>x</v>
      </c>
      <c r="N159" s="35" t="str">
        <f>'Core Indicators'!CA159</f>
        <v>x</v>
      </c>
      <c r="O159" s="35" t="e">
        <f>'Core Indicators'!CI159</f>
        <v>#N/A</v>
      </c>
      <c r="P159" s="35" t="str">
        <f>'Core Indicators'!CQ159</f>
        <v>x</v>
      </c>
      <c r="Q159" s="35">
        <f>'Core Indicators'!DG159</f>
        <v>0</v>
      </c>
      <c r="R159" s="35">
        <f>'Core Indicators'!DO159</f>
        <v>27610000</v>
      </c>
      <c r="S159" s="35">
        <f>'Core Indicators'!DW159</f>
        <v>11060000</v>
      </c>
      <c r="T159" s="35">
        <f>'Core Indicators'!EE159</f>
        <v>6540000</v>
      </c>
      <c r="U159" s="35">
        <f>'Core Indicators'!EM159</f>
        <v>0</v>
      </c>
      <c r="V159" s="35">
        <f>'Core Indicators'!FC159</f>
        <v>2</v>
      </c>
      <c r="W159" s="35" t="str">
        <f>'Core Indicators'!FK159</f>
        <v>x</v>
      </c>
      <c r="X159" s="35" t="str">
        <f>'Core Indicators'!FS159</f>
        <v>x</v>
      </c>
      <c r="Y159" s="35">
        <f>'Core Indicators'!GA159</f>
        <v>1</v>
      </c>
      <c r="Z159" s="35">
        <f>'Core Indicators'!GI159</f>
        <v>3</v>
      </c>
      <c r="AA159" s="35">
        <f>'Core Indicators'!GQ159</f>
        <v>2</v>
      </c>
      <c r="AB159" s="35">
        <f>'Core Indicators'!GY159</f>
        <v>3</v>
      </c>
      <c r="AC159" s="35">
        <f>'Core Indicators'!HG159</f>
        <v>0</v>
      </c>
      <c r="AD159" s="35">
        <f>'Core Indicators'!HO159</f>
        <v>2</v>
      </c>
      <c r="AE159" s="35">
        <f>'Core Indicators'!HW159</f>
        <v>3</v>
      </c>
      <c r="AF159" s="35">
        <f>'Core Indicators'!IE159</f>
        <v>3</v>
      </c>
      <c r="AG159" s="35">
        <f>'Core Indicators'!IM159</f>
        <v>3</v>
      </c>
    </row>
    <row r="160" spans="1:33" x14ac:dyDescent="0.25">
      <c r="A160" s="200" t="str">
        <f>'Core Indicators'!A:A</f>
        <v>Complex crisis in Venezuela</v>
      </c>
      <c r="B160" s="200" t="str">
        <f>'Core Indicators'!B:B</f>
        <v>Socio-political,Violence,Floods</v>
      </c>
      <c r="C160" s="200" t="str">
        <f>'Core Indicators'!C160</f>
        <v>VEN001</v>
      </c>
      <c r="D160" s="200" t="str">
        <f>'Core Indicators'!D160</f>
        <v>Venezuela</v>
      </c>
      <c r="E160" s="200" t="str">
        <f>'Core Indicators'!E160</f>
        <v>VEN</v>
      </c>
      <c r="F160" s="35">
        <f>'Core Indicators'!O160</f>
        <v>882050</v>
      </c>
      <c r="G160" s="35">
        <f>'Core Indicators'!W160</f>
        <v>28400000</v>
      </c>
      <c r="H160" s="35">
        <f>'Core Indicators'!AE160</f>
        <v>18739000</v>
      </c>
      <c r="I160" s="35">
        <f>'Core Indicators'!AM160</f>
        <v>5600000</v>
      </c>
      <c r="J160" s="35" t="str">
        <f>'Core Indicators'!AU160</f>
        <v>x</v>
      </c>
      <c r="K160" s="35" t="str">
        <f>'Core Indicators'!BC160</f>
        <v>x</v>
      </c>
      <c r="L160" s="35">
        <f>'Core Indicators'!BK160</f>
        <v>320</v>
      </c>
      <c r="M160" s="35" t="str">
        <f>'Core Indicators'!BS160</f>
        <v>x</v>
      </c>
      <c r="N160" s="35" t="str">
        <f>'Core Indicators'!CA160</f>
        <v>x</v>
      </c>
      <c r="O160" s="35" t="e">
        <f>'Core Indicators'!CI160</f>
        <v>#N/A</v>
      </c>
      <c r="P160" s="35" t="str">
        <f>'Core Indicators'!CQ160</f>
        <v>x</v>
      </c>
      <c r="Q160" s="35">
        <f>'Core Indicators'!DG160</f>
        <v>9661000</v>
      </c>
      <c r="R160" s="35">
        <f>'Core Indicators'!DO160</f>
        <v>222000</v>
      </c>
      <c r="S160" s="35">
        <f>'Core Indicators'!DW160</f>
        <v>18517000</v>
      </c>
      <c r="T160" s="35">
        <f>'Core Indicators'!EE160</f>
        <v>0</v>
      </c>
      <c r="U160" s="35">
        <f>'Core Indicators'!EM160</f>
        <v>0</v>
      </c>
      <c r="V160" s="35">
        <f>'Core Indicators'!FC160</f>
        <v>5</v>
      </c>
      <c r="W160" s="35" t="str">
        <f>'Core Indicators'!FK160</f>
        <v>x</v>
      </c>
      <c r="X160" s="35" t="str">
        <f>'Core Indicators'!FS160</f>
        <v>x</v>
      </c>
      <c r="Y160" s="35">
        <f>'Core Indicators'!GA160</f>
        <v>1</v>
      </c>
      <c r="Z160" s="35">
        <f>'Core Indicators'!GI160</f>
        <v>2</v>
      </c>
      <c r="AA160" s="35">
        <f>'Core Indicators'!GQ160</f>
        <v>2</v>
      </c>
      <c r="AB160" s="35">
        <f>'Core Indicators'!GY160</f>
        <v>0</v>
      </c>
      <c r="AC160" s="35">
        <f>'Core Indicators'!HG160</f>
        <v>1</v>
      </c>
      <c r="AD160" s="35">
        <f>'Core Indicators'!HO160</f>
        <v>3</v>
      </c>
      <c r="AE160" s="35">
        <f>'Core Indicators'!HW160</f>
        <v>1</v>
      </c>
      <c r="AF160" s="35">
        <f>'Core Indicators'!IE160</f>
        <v>0</v>
      </c>
      <c r="AG160" s="35">
        <f>'Core Indicators'!IM160</f>
        <v>3</v>
      </c>
    </row>
    <row r="161" spans="1:33" x14ac:dyDescent="0.25">
      <c r="A161" s="200" t="str">
        <f>'Core Indicators'!A:A</f>
        <v>Conflict in Yemen</v>
      </c>
      <c r="B161" s="200" t="str">
        <f>'Core Indicators'!B:B</f>
        <v>Conflict</v>
      </c>
      <c r="C161" s="200" t="str">
        <f>'Core Indicators'!C161</f>
        <v>YEM001</v>
      </c>
      <c r="D161" s="200" t="str">
        <f>'Core Indicators'!D161</f>
        <v>Yemen</v>
      </c>
      <c r="E161" s="200" t="str">
        <f>'Core Indicators'!E161</f>
        <v>YEM</v>
      </c>
      <c r="F161" s="35">
        <f>'Core Indicators'!O161</f>
        <v>527970</v>
      </c>
      <c r="G161" s="35">
        <f>'Core Indicators'!W161</f>
        <v>32900000</v>
      </c>
      <c r="H161" s="35">
        <f>'Core Indicators'!AE161</f>
        <v>27900000</v>
      </c>
      <c r="I161" s="35">
        <f>'Core Indicators'!AM161</f>
        <v>4605000</v>
      </c>
      <c r="J161" s="35">
        <f>'Core Indicators'!AU161</f>
        <v>1037</v>
      </c>
      <c r="K161" s="35">
        <f>'Core Indicators'!BC161</f>
        <v>35674</v>
      </c>
      <c r="L161" s="35">
        <f>'Core Indicators'!BK161</f>
        <v>1925</v>
      </c>
      <c r="M161" s="35" t="str">
        <f>'Core Indicators'!BS161</f>
        <v>x</v>
      </c>
      <c r="N161" s="35" t="str">
        <f>'Core Indicators'!CA161</f>
        <v>x</v>
      </c>
      <c r="O161" s="35" t="e">
        <f>'Core Indicators'!CI161</f>
        <v>#N/A</v>
      </c>
      <c r="P161" s="35" t="str">
        <f>'Core Indicators'!CQ161</f>
        <v>x</v>
      </c>
      <c r="Q161" s="35">
        <f>'Core Indicators'!DG161</f>
        <v>5000000</v>
      </c>
      <c r="R161" s="35">
        <f>'Core Indicators'!DO161</f>
        <v>6300000</v>
      </c>
      <c r="S161" s="35">
        <f>'Core Indicators'!DW161</f>
        <v>8200000</v>
      </c>
      <c r="T161" s="35">
        <f>'Core Indicators'!EE161</f>
        <v>7300000</v>
      </c>
      <c r="U161" s="35">
        <f>'Core Indicators'!EM161</f>
        <v>6100000</v>
      </c>
      <c r="V161" s="35">
        <f>'Core Indicators'!FC161</f>
        <v>4</v>
      </c>
      <c r="W161" s="35" t="str">
        <f>'Core Indicators'!FK161</f>
        <v>x</v>
      </c>
      <c r="X161" s="35" t="str">
        <f>'Core Indicators'!FS161</f>
        <v>x</v>
      </c>
      <c r="Y161" s="35">
        <f>'Core Indicators'!GA161</f>
        <v>3</v>
      </c>
      <c r="Z161" s="35">
        <f>'Core Indicators'!GI161</f>
        <v>3</v>
      </c>
      <c r="AA161" s="35">
        <f>'Core Indicators'!GQ161</f>
        <v>3</v>
      </c>
      <c r="AB161" s="35">
        <f>'Core Indicators'!GY161</f>
        <v>2</v>
      </c>
      <c r="AC161" s="35">
        <f>'Core Indicators'!HG161</f>
        <v>2</v>
      </c>
      <c r="AD161" s="35">
        <f>'Core Indicators'!HO161</f>
        <v>3</v>
      </c>
      <c r="AE161" s="35">
        <f>'Core Indicators'!HW161</f>
        <v>2</v>
      </c>
      <c r="AF161" s="35">
        <f>'Core Indicators'!IE161</f>
        <v>2</v>
      </c>
      <c r="AG161" s="35">
        <f>'Core Indicators'!IM161</f>
        <v>3</v>
      </c>
    </row>
    <row r="162" spans="1:33" x14ac:dyDescent="0.25">
      <c r="A162" s="200" t="str">
        <f>'Core Indicators'!A:A</f>
        <v>Mixed migration flows in Yemen</v>
      </c>
      <c r="B162" s="200" t="str">
        <f>'Core Indicators'!B:B</f>
        <v>Displacement</v>
      </c>
      <c r="C162" s="200" t="str">
        <f>'Core Indicators'!C162</f>
        <v>YEM002</v>
      </c>
      <c r="D162" s="200" t="str">
        <f>'Core Indicators'!D162</f>
        <v>Yemen</v>
      </c>
      <c r="E162" s="200" t="str">
        <f>'Core Indicators'!E162</f>
        <v>YEM</v>
      </c>
      <c r="F162" s="35">
        <f>'Core Indicators'!O162</f>
        <v>46890</v>
      </c>
      <c r="G162" s="35">
        <f>'Core Indicators'!W162</f>
        <v>4785000</v>
      </c>
      <c r="H162" s="35">
        <f>'Core Indicators'!AE162</f>
        <v>100000</v>
      </c>
      <c r="I162" s="35">
        <f>'Core Indicators'!AM162</f>
        <v>100000</v>
      </c>
      <c r="J162" s="35">
        <f>'Core Indicators'!AU162</f>
        <v>1037</v>
      </c>
      <c r="K162" s="35">
        <f>'Core Indicators'!BC162</f>
        <v>35674</v>
      </c>
      <c r="L162" s="35">
        <f>'Core Indicators'!BK162</f>
        <v>89</v>
      </c>
      <c r="M162" s="35" t="str">
        <f>'Core Indicators'!BS162</f>
        <v>x</v>
      </c>
      <c r="N162" s="35" t="str">
        <f>'Core Indicators'!CA162</f>
        <v>x</v>
      </c>
      <c r="O162" s="35" t="e">
        <f>'Core Indicators'!CI162</f>
        <v>#N/A</v>
      </c>
      <c r="P162" s="35" t="str">
        <f>'Core Indicators'!CQ162</f>
        <v>x</v>
      </c>
      <c r="Q162" s="35">
        <f>'Core Indicators'!DG162</f>
        <v>4685000</v>
      </c>
      <c r="R162" s="35">
        <f>'Core Indicators'!DO162</f>
        <v>0</v>
      </c>
      <c r="S162" s="35">
        <f>'Core Indicators'!DW162</f>
        <v>54000</v>
      </c>
      <c r="T162" s="35">
        <f>'Core Indicators'!EE162</f>
        <v>36000</v>
      </c>
      <c r="U162" s="35">
        <f>'Core Indicators'!EM162</f>
        <v>10000</v>
      </c>
      <c r="V162" s="35">
        <f>'Core Indicators'!FC162</f>
        <v>2</v>
      </c>
      <c r="W162" s="35" t="str">
        <f>'Core Indicators'!FK162</f>
        <v>x</v>
      </c>
      <c r="X162" s="35" t="str">
        <f>'Core Indicators'!FS162</f>
        <v>x</v>
      </c>
      <c r="Y162" s="35">
        <f>'Core Indicators'!GA162</f>
        <v>3</v>
      </c>
      <c r="Z162" s="35">
        <f>'Core Indicators'!GI162</f>
        <v>3</v>
      </c>
      <c r="AA162" s="35">
        <f>'Core Indicators'!GQ162</f>
        <v>3</v>
      </c>
      <c r="AB162" s="35">
        <f>'Core Indicators'!GY162</f>
        <v>2</v>
      </c>
      <c r="AC162" s="35">
        <f>'Core Indicators'!HG162</f>
        <v>2</v>
      </c>
      <c r="AD162" s="35">
        <f>'Core Indicators'!HO162</f>
        <v>3</v>
      </c>
      <c r="AE162" s="35">
        <f>'Core Indicators'!HW162</f>
        <v>2</v>
      </c>
      <c r="AF162" s="35">
        <f>'Core Indicators'!IE162</f>
        <v>2</v>
      </c>
      <c r="AG162" s="35">
        <f>'Core Indicators'!IM162</f>
        <v>3</v>
      </c>
    </row>
    <row r="163" spans="1:33" x14ac:dyDescent="0.25">
      <c r="A163" s="200" t="str">
        <f>'Core Indicators'!A:A</f>
        <v>Drought in Zambia</v>
      </c>
      <c r="B163" s="200" t="str">
        <f>'Core Indicators'!B:B</f>
        <v>Drought</v>
      </c>
      <c r="C163" s="200" t="str">
        <f>'Core Indicators'!C163</f>
        <v>ZMB002</v>
      </c>
      <c r="D163" s="200" t="str">
        <f>'Core Indicators'!D163</f>
        <v>Zambia</v>
      </c>
      <c r="E163" s="200" t="str">
        <f>'Core Indicators'!E163</f>
        <v>ZMB</v>
      </c>
      <c r="F163" s="35">
        <f>'Core Indicators'!O163</f>
        <v>752618</v>
      </c>
      <c r="G163" s="35">
        <f>'Core Indicators'!W163</f>
        <v>13490000</v>
      </c>
      <c r="H163" s="35">
        <f>'Core Indicators'!AE163</f>
        <v>8553000</v>
      </c>
      <c r="I163" s="35">
        <f>'Core Indicators'!AM163</f>
        <v>0</v>
      </c>
      <c r="J163" s="35">
        <f>'Core Indicators'!AU163</f>
        <v>0</v>
      </c>
      <c r="K163" s="35">
        <f>'Core Indicators'!BC163</f>
        <v>0</v>
      </c>
      <c r="L163" s="35">
        <f>'Core Indicators'!BK163</f>
        <v>0</v>
      </c>
      <c r="M163" s="35">
        <f>'Core Indicators'!BS163</f>
        <v>0</v>
      </c>
      <c r="N163" s="35">
        <f>'Core Indicators'!CA163</f>
        <v>0</v>
      </c>
      <c r="O163" s="35" t="e">
        <f>'Core Indicators'!CI163</f>
        <v>#N/A</v>
      </c>
      <c r="P163" s="35" t="str">
        <f>'Core Indicators'!CQ163</f>
        <v>x</v>
      </c>
      <c r="Q163" s="35">
        <f>'Core Indicators'!DG163</f>
        <v>4937000</v>
      </c>
      <c r="R163" s="35">
        <f>'Core Indicators'!DO163</f>
        <v>6601000</v>
      </c>
      <c r="S163" s="35">
        <f>'Core Indicators'!DW163</f>
        <v>1952000</v>
      </c>
      <c r="T163" s="35">
        <f>'Core Indicators'!EE163</f>
        <v>0</v>
      </c>
      <c r="U163" s="35">
        <f>'Core Indicators'!EM163</f>
        <v>0</v>
      </c>
      <c r="V163" s="35">
        <f>'Core Indicators'!FC163</f>
        <v>3</v>
      </c>
      <c r="W163" s="35" t="str">
        <f>'Core Indicators'!FK163</f>
        <v>x</v>
      </c>
      <c r="X163" s="35" t="str">
        <f>'Core Indicators'!FS163</f>
        <v>x</v>
      </c>
      <c r="Y163" s="35">
        <f>'Core Indicators'!GA163</f>
        <v>1</v>
      </c>
      <c r="Z163" s="35">
        <f>'Core Indicators'!GI163</f>
        <v>1</v>
      </c>
      <c r="AA163" s="35">
        <f>'Core Indicators'!GQ163</f>
        <v>1</v>
      </c>
      <c r="AB163" s="35">
        <f>'Core Indicators'!GY163</f>
        <v>0</v>
      </c>
      <c r="AC163" s="35">
        <f>'Core Indicators'!HG163</f>
        <v>0</v>
      </c>
      <c r="AD163" s="35">
        <f>'Core Indicators'!HO163</f>
        <v>0</v>
      </c>
      <c r="AE163" s="35">
        <f>'Core Indicators'!HW163</f>
        <v>0</v>
      </c>
      <c r="AF163" s="35">
        <f>'Core Indicators'!IE163</f>
        <v>0</v>
      </c>
      <c r="AG163" s="35">
        <f>'Core Indicators'!IM163</f>
        <v>2</v>
      </c>
    </row>
    <row r="164" spans="1:33" x14ac:dyDescent="0.25">
      <c r="A164" s="200" t="str">
        <f>'Core Indicators'!A:A</f>
        <v>Complex crisis in Zimbabwe</v>
      </c>
      <c r="B164" s="200" t="str">
        <f>'Core Indicators'!B:B</f>
        <v>Socio-political,Drought</v>
      </c>
      <c r="C164" s="200" t="str">
        <f>'Core Indicators'!C164</f>
        <v>ZWE001</v>
      </c>
      <c r="D164" s="200" t="str">
        <f>'Core Indicators'!D164</f>
        <v>Zimbabwe</v>
      </c>
      <c r="E164" s="200" t="str">
        <f>'Core Indicators'!E164</f>
        <v>ZWE</v>
      </c>
      <c r="F164" s="35">
        <f>'Core Indicators'!O164</f>
        <v>386850</v>
      </c>
      <c r="G164" s="35">
        <f>'Core Indicators'!W164</f>
        <v>16525000</v>
      </c>
      <c r="H164" s="35">
        <f>'Core Indicators'!AE164</f>
        <v>16525000</v>
      </c>
      <c r="I164" s="35">
        <f>'Core Indicators'!AM164</f>
        <v>85000</v>
      </c>
      <c r="J164" s="35">
        <f>'Core Indicators'!AU164</f>
        <v>0</v>
      </c>
      <c r="K164" s="35">
        <f>'Core Indicators'!BC164</f>
        <v>3163</v>
      </c>
      <c r="L164" s="35">
        <f>'Core Indicators'!BK164</f>
        <v>776</v>
      </c>
      <c r="M164" s="35" t="str">
        <f>'Core Indicators'!BS164</f>
        <v>x</v>
      </c>
      <c r="N164" s="35" t="str">
        <f>'Core Indicators'!CA164</f>
        <v>x</v>
      </c>
      <c r="O164" s="35" t="e">
        <f>'Core Indicators'!CI164</f>
        <v>#N/A</v>
      </c>
      <c r="P164" s="35" t="str">
        <f>'Core Indicators'!CQ164</f>
        <v>x</v>
      </c>
      <c r="Q164" s="35">
        <f>'Core Indicators'!DG164</f>
        <v>0</v>
      </c>
      <c r="R164" s="35">
        <f>'Core Indicators'!DO164</f>
        <v>13525000</v>
      </c>
      <c r="S164" s="35">
        <f>'Core Indicators'!DW164</f>
        <v>3000000</v>
      </c>
      <c r="T164" s="35">
        <f>'Core Indicators'!EE164</f>
        <v>0</v>
      </c>
      <c r="U164" s="35">
        <f>'Core Indicators'!EM164</f>
        <v>0</v>
      </c>
      <c r="V164" s="35">
        <f>'Core Indicators'!FC164</f>
        <v>4</v>
      </c>
      <c r="W164" s="35" t="str">
        <f>'Core Indicators'!FK164</f>
        <v>x</v>
      </c>
      <c r="X164" s="35" t="str">
        <f>'Core Indicators'!FS164</f>
        <v>x</v>
      </c>
      <c r="Y164" s="35">
        <f>'Core Indicators'!GA164</f>
        <v>1</v>
      </c>
      <c r="Z164" s="35">
        <f>'Core Indicators'!GI164</f>
        <v>0</v>
      </c>
      <c r="AA164" s="35">
        <f>'Core Indicators'!GQ164</f>
        <v>1</v>
      </c>
      <c r="AB164" s="35">
        <f>'Core Indicators'!GY164</f>
        <v>0</v>
      </c>
      <c r="AC164" s="35">
        <f>'Core Indicators'!HG164</f>
        <v>0</v>
      </c>
      <c r="AD164" s="35">
        <f>'Core Indicators'!HO164</f>
        <v>0</v>
      </c>
      <c r="AE164" s="35">
        <f>'Core Indicators'!HW164</f>
        <v>1</v>
      </c>
      <c r="AF164" s="35">
        <f>'Core Indicators'!IE164</f>
        <v>2</v>
      </c>
      <c r="AG164" s="35">
        <f>'Core Indicators'!IM164</f>
        <v>3</v>
      </c>
    </row>
  </sheetData>
  <pageMargins left="0.7" right="0.7" top="0.75" bottom="0.75" header="0.3" footer="0.3"/>
  <pageSetup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617283"/>
  </sheetPr>
  <dimension ref="A1:I164"/>
  <sheetViews>
    <sheetView topLeftCell="A137" workbookViewId="0">
      <selection activeCell="G152" sqref="G152"/>
    </sheetView>
  </sheetViews>
  <sheetFormatPr defaultColWidth="8.42578125" defaultRowHeight="15" x14ac:dyDescent="0.25"/>
  <cols>
    <col min="1" max="1" width="8.42578125" style="214" customWidth="1"/>
    <col min="2" max="5" width="9.42578125" style="214" customWidth="1"/>
    <col min="6" max="6" width="7" style="214" customWidth="1"/>
    <col min="7" max="7" width="6.42578125" style="214" customWidth="1"/>
  </cols>
  <sheetData>
    <row r="1" spans="1:9" x14ac:dyDescent="0.25">
      <c r="A1" s="309"/>
      <c r="B1" s="294"/>
      <c r="C1" s="294"/>
      <c r="D1" s="294"/>
      <c r="E1" s="294"/>
      <c r="F1" s="294"/>
      <c r="G1" s="294"/>
      <c r="H1" s="294"/>
    </row>
    <row r="2" spans="1:9" ht="147" customHeight="1" x14ac:dyDescent="0.25">
      <c r="A2" s="224" t="s">
        <v>1</v>
      </c>
      <c r="B2" s="159" t="s">
        <v>8679</v>
      </c>
      <c r="C2" s="159" t="s">
        <v>8680</v>
      </c>
      <c r="D2" s="159" t="s">
        <v>8681</v>
      </c>
      <c r="E2" s="159" t="s">
        <v>8682</v>
      </c>
      <c r="F2" s="160" t="s">
        <v>8680</v>
      </c>
      <c r="G2" s="160" t="s">
        <v>8683</v>
      </c>
      <c r="H2" s="161" t="s">
        <v>8684</v>
      </c>
      <c r="I2" s="73" t="s">
        <v>5</v>
      </c>
    </row>
    <row r="3" spans="1:9" x14ac:dyDescent="0.25">
      <c r="A3" s="162" t="str">
        <f>Lists!C:C</f>
        <v>AFG001</v>
      </c>
      <c r="B3" s="248">
        <f t="shared" ref="B3:B34" si="0">ROUND(AVERAGE(C3:E3),1)</f>
        <v>0.9</v>
      </c>
      <c r="C3" s="248">
        <f t="shared" ref="C3:C34" si="1">IF(F3="x","x",ROUND((5-(3-F3)/2*5),1))</f>
        <v>1.3</v>
      </c>
      <c r="D3" s="248">
        <f t="shared" ref="D3:D34" si="2">IF(G3&gt;365,5,ROUND((5-(365-G3)/364*5),1))</f>
        <v>1.4</v>
      </c>
      <c r="E3" s="248">
        <f t="shared" ref="E3:E34" si="3">IF(H3&gt;3,5,ROUND((5-(3-H3)/3*5),1))</f>
        <v>0</v>
      </c>
      <c r="F3" s="248">
        <f>'Data Reliability'!B3</f>
        <v>1.5</v>
      </c>
      <c r="G3" s="163">
        <f>Reliability_updated!V3</f>
        <v>106.4</v>
      </c>
      <c r="H3" s="163">
        <f>'Data Reliability'!C3</f>
        <v>0</v>
      </c>
      <c r="I3" t="str">
        <f>IF(Reliability!B3="x","x",(IF(ROUNDUP(Reliability!B3,0)=1,"Very High",IF(ROUNDUP(Reliability!B3,0)=2,"High",IF(ROUNDUP(Reliability!B3,0)=3,"Medium",IF(ROUNDUP(Reliability!B3,0)=4,"Low","Very Low"))))))</f>
        <v>Very High</v>
      </c>
    </row>
    <row r="4" spans="1:9" x14ac:dyDescent="0.25">
      <c r="A4" s="162" t="str">
        <f>Lists!C:C</f>
        <v>AFG005</v>
      </c>
      <c r="B4" s="248">
        <f t="shared" si="0"/>
        <v>1.9</v>
      </c>
      <c r="C4" s="248">
        <f t="shared" si="1"/>
        <v>0.8</v>
      </c>
      <c r="D4" s="248">
        <f t="shared" si="2"/>
        <v>3.2</v>
      </c>
      <c r="E4" s="248">
        <f t="shared" si="3"/>
        <v>1.7</v>
      </c>
      <c r="F4" s="248">
        <f>'Data Reliability'!B4</f>
        <v>1.3</v>
      </c>
      <c r="G4" s="163">
        <f>Reliability_updated!V4</f>
        <v>231.5</v>
      </c>
      <c r="H4" s="163">
        <f>'Data Reliability'!C4</f>
        <v>1</v>
      </c>
      <c r="I4" t="str">
        <f>IF(Reliability!B4="x","x",(IF(ROUNDUP(Reliability!B4,0)=1,"Very High",IF(ROUNDUP(Reliability!B4,0)=2,"High",IF(ROUNDUP(Reliability!B4,0)=3,"Medium",IF(ROUNDUP(Reliability!B4,0)=4,"Low","Very Low"))))))</f>
        <v>High</v>
      </c>
    </row>
    <row r="5" spans="1:9" x14ac:dyDescent="0.25">
      <c r="A5" s="162" t="str">
        <f>Lists!C:C</f>
        <v>AGO002</v>
      </c>
      <c r="B5" s="248">
        <f t="shared" si="0"/>
        <v>1.5</v>
      </c>
      <c r="C5" s="248">
        <f t="shared" si="1"/>
        <v>1.8</v>
      </c>
      <c r="D5" s="248">
        <f t="shared" si="2"/>
        <v>2.8</v>
      </c>
      <c r="E5" s="248">
        <f t="shared" si="3"/>
        <v>0</v>
      </c>
      <c r="F5" s="248">
        <f>'Data Reliability'!B5</f>
        <v>1.7</v>
      </c>
      <c r="G5" s="163">
        <f>Reliability_updated!V5</f>
        <v>203.5</v>
      </c>
      <c r="H5" s="163">
        <f>'Data Reliability'!C5</f>
        <v>0</v>
      </c>
      <c r="I5" t="str">
        <f>IF(Reliability!B5="x","x",(IF(ROUNDUP(Reliability!B5,0)=1,"Very High",IF(ROUNDUP(Reliability!B5,0)=2,"High",IF(ROUNDUP(Reliability!B5,0)=3,"Medium",IF(ROUNDUP(Reliability!B5,0)=4,"Low","Very Low"))))))</f>
        <v>High</v>
      </c>
    </row>
    <row r="6" spans="1:9" x14ac:dyDescent="0.25">
      <c r="A6" s="162" t="str">
        <f>Lists!C:C</f>
        <v>ARM002</v>
      </c>
      <c r="B6" s="248">
        <f t="shared" si="0"/>
        <v>2.4</v>
      </c>
      <c r="C6" s="248">
        <f t="shared" si="1"/>
        <v>2.2999999999999998</v>
      </c>
      <c r="D6" s="248">
        <f t="shared" si="2"/>
        <v>5</v>
      </c>
      <c r="E6" s="248">
        <f t="shared" si="3"/>
        <v>0</v>
      </c>
      <c r="F6" s="248">
        <f>'Data Reliability'!B6</f>
        <v>1.9</v>
      </c>
      <c r="G6" s="163">
        <f>Reliability_updated!V6</f>
        <v>373.2</v>
      </c>
      <c r="H6" s="163">
        <f>'Data Reliability'!C6</f>
        <v>0</v>
      </c>
      <c r="I6" t="str">
        <f>IF(Reliability!B6="x","x",(IF(ROUNDUP(Reliability!B6,0)=1,"Very High",IF(ROUNDUP(Reliability!B6,0)=2,"High",IF(ROUNDUP(Reliability!B6,0)=3,"Medium",IF(ROUNDUP(Reliability!B6,0)=4,"Low","Very Low"))))))</f>
        <v>Medium</v>
      </c>
    </row>
    <row r="7" spans="1:9" x14ac:dyDescent="0.25">
      <c r="A7" s="162" t="str">
        <f>Lists!C:C</f>
        <v>AZE002</v>
      </c>
      <c r="B7" s="248">
        <f t="shared" si="0"/>
        <v>3.3</v>
      </c>
      <c r="C7" s="248" t="str">
        <f t="shared" si="1"/>
        <v>x</v>
      </c>
      <c r="D7" s="248">
        <f t="shared" si="2"/>
        <v>3.3</v>
      </c>
      <c r="E7" s="248">
        <f t="shared" si="3"/>
        <v>3.3</v>
      </c>
      <c r="F7" s="248" t="str">
        <f>'Data Reliability'!B7</f>
        <v>x</v>
      </c>
      <c r="G7" s="163">
        <f>Reliability_updated!V7</f>
        <v>239.9</v>
      </c>
      <c r="H7" s="163">
        <f>'Data Reliability'!C7</f>
        <v>2</v>
      </c>
      <c r="I7" t="str">
        <f>IF(Reliability!B7="x","x",(IF(ROUNDUP(Reliability!B7,0)=1,"Very High",IF(ROUNDUP(Reliability!B7,0)=2,"High",IF(ROUNDUP(Reliability!B7,0)=3,"Medium",IF(ROUNDUP(Reliability!B7,0)=4,"Low","Very Low"))))))</f>
        <v>Low</v>
      </c>
    </row>
    <row r="8" spans="1:9" x14ac:dyDescent="0.25">
      <c r="A8" s="162" t="str">
        <f>Lists!C:C</f>
        <v>BDI001</v>
      </c>
      <c r="B8" s="248">
        <f t="shared" si="0"/>
        <v>0.7</v>
      </c>
      <c r="C8" s="248">
        <f t="shared" si="1"/>
        <v>2</v>
      </c>
      <c r="D8" s="248">
        <f t="shared" si="2"/>
        <v>0.2</v>
      </c>
      <c r="E8" s="248">
        <f t="shared" si="3"/>
        <v>0</v>
      </c>
      <c r="F8" s="248">
        <f>'Data Reliability'!B8</f>
        <v>1.8</v>
      </c>
      <c r="G8" s="163">
        <f>Reliability_updated!V8</f>
        <v>12</v>
      </c>
      <c r="H8" s="163">
        <f>'Data Reliability'!C8</f>
        <v>0</v>
      </c>
      <c r="I8" t="str">
        <f>IF(Reliability!B8="x","x",(IF(ROUNDUP(Reliability!B8,0)=1,"Very High",IF(ROUNDUP(Reliability!B8,0)=2,"High",IF(ROUNDUP(Reliability!B8,0)=3,"Medium",IF(ROUNDUP(Reliability!B8,0)=4,"Low","Very Low"))))))</f>
        <v>Very High</v>
      </c>
    </row>
    <row r="9" spans="1:9" x14ac:dyDescent="0.25">
      <c r="A9" s="162" t="str">
        <f>Lists!C:C</f>
        <v>BFA002</v>
      </c>
      <c r="B9" s="248">
        <f t="shared" si="0"/>
        <v>1.5</v>
      </c>
      <c r="C9" s="248">
        <f t="shared" si="1"/>
        <v>2.2999999999999998</v>
      </c>
      <c r="D9" s="248">
        <f t="shared" si="2"/>
        <v>2.2000000000000002</v>
      </c>
      <c r="E9" s="248">
        <f t="shared" si="3"/>
        <v>0</v>
      </c>
      <c r="F9" s="248">
        <f>'Data Reliability'!B9</f>
        <v>1.9</v>
      </c>
      <c r="G9" s="163">
        <f>Reliability_updated!V9</f>
        <v>159.6</v>
      </c>
      <c r="H9" s="163">
        <f>'Data Reliability'!C9</f>
        <v>0</v>
      </c>
      <c r="I9" t="str">
        <f>IF(Reliability!B9="x","x",(IF(ROUNDUP(Reliability!B9,0)=1,"Very High",IF(ROUNDUP(Reliability!B9,0)=2,"High",IF(ROUNDUP(Reliability!B9,0)=3,"Medium",IF(ROUNDUP(Reliability!B9,0)=4,"Low","Very Low"))))))</f>
        <v>High</v>
      </c>
    </row>
    <row r="10" spans="1:9" x14ac:dyDescent="0.25">
      <c r="A10" s="162" t="str">
        <f>Lists!C:C</f>
        <v>BGD002</v>
      </c>
      <c r="B10" s="248">
        <f t="shared" si="0"/>
        <v>1.6</v>
      </c>
      <c r="C10" s="248">
        <f t="shared" si="1"/>
        <v>1.8</v>
      </c>
      <c r="D10" s="248">
        <f t="shared" si="2"/>
        <v>2.9</v>
      </c>
      <c r="E10" s="248">
        <f t="shared" si="3"/>
        <v>0</v>
      </c>
      <c r="F10" s="248">
        <f>'Data Reliability'!B10</f>
        <v>1.7</v>
      </c>
      <c r="G10" s="163">
        <f>Reliability_updated!V10</f>
        <v>213.3</v>
      </c>
      <c r="H10" s="163">
        <f>'Data Reliability'!C10</f>
        <v>0</v>
      </c>
      <c r="I10" t="str">
        <f>IF(Reliability!B10="x","x",(IF(ROUNDUP(Reliability!B10,0)=1,"Very High",IF(ROUNDUP(Reliability!B10,0)=2,"High",IF(ROUNDUP(Reliability!B10,0)=3,"Medium",IF(ROUNDUP(Reliability!B10,0)=4,"Low","Very Low"))))))</f>
        <v>High</v>
      </c>
    </row>
    <row r="11" spans="1:9" x14ac:dyDescent="0.25">
      <c r="A11" s="162" t="str">
        <f>Lists!C:C</f>
        <v>BRA001</v>
      </c>
      <c r="B11" s="248">
        <f t="shared" si="0"/>
        <v>0.8</v>
      </c>
      <c r="C11" s="248">
        <f t="shared" si="1"/>
        <v>1.8</v>
      </c>
      <c r="D11" s="248">
        <f t="shared" si="2"/>
        <v>0.5</v>
      </c>
      <c r="E11" s="248">
        <f t="shared" si="3"/>
        <v>0</v>
      </c>
      <c r="F11" s="248">
        <f>'Data Reliability'!B11</f>
        <v>1.7</v>
      </c>
      <c r="G11" s="163">
        <f>Reliability_updated!V11</f>
        <v>37.4</v>
      </c>
      <c r="H11" s="163">
        <f>'Data Reliability'!C11</f>
        <v>0</v>
      </c>
      <c r="I11" t="str">
        <f>IF(Reliability!B11="x","x",(IF(ROUNDUP(Reliability!B11,0)=1,"Very High",IF(ROUNDUP(Reliability!B11,0)=2,"High",IF(ROUNDUP(Reliability!B11,0)=3,"Medium",IF(ROUNDUP(Reliability!B11,0)=4,"Low","Very Low"))))))</f>
        <v>Very High</v>
      </c>
    </row>
    <row r="12" spans="1:9" x14ac:dyDescent="0.25">
      <c r="A12" s="162" t="str">
        <f>Lists!C:C</f>
        <v>BRA002</v>
      </c>
      <c r="B12" s="248">
        <f t="shared" si="0"/>
        <v>1.3</v>
      </c>
      <c r="C12" s="248">
        <f t="shared" si="1"/>
        <v>1.8</v>
      </c>
      <c r="D12" s="248">
        <f t="shared" si="2"/>
        <v>0.5</v>
      </c>
      <c r="E12" s="248">
        <f t="shared" si="3"/>
        <v>1.7</v>
      </c>
      <c r="F12" s="248">
        <f>'Data Reliability'!B12</f>
        <v>1.7</v>
      </c>
      <c r="G12" s="163">
        <f>Reliability_updated!V12</f>
        <v>37.4</v>
      </c>
      <c r="H12" s="163">
        <f>'Data Reliability'!C12</f>
        <v>1</v>
      </c>
      <c r="I12" t="str">
        <f>IF(Reliability!B12="x","x",(IF(ROUNDUP(Reliability!B12,0)=1,"Very High",IF(ROUNDUP(Reliability!B12,0)=2,"High",IF(ROUNDUP(Reliability!B12,0)=3,"Medium",IF(ROUNDUP(Reliability!B12,0)=4,"Low","Very Low"))))))</f>
        <v>High</v>
      </c>
    </row>
    <row r="13" spans="1:9" x14ac:dyDescent="0.25">
      <c r="A13" s="162" t="str">
        <f>Lists!C:C</f>
        <v>BRA003</v>
      </c>
      <c r="B13" s="248">
        <f t="shared" si="0"/>
        <v>0.8</v>
      </c>
      <c r="C13" s="248">
        <f t="shared" si="1"/>
        <v>2</v>
      </c>
      <c r="D13" s="248">
        <f t="shared" si="2"/>
        <v>0.5</v>
      </c>
      <c r="E13" s="248">
        <f t="shared" si="3"/>
        <v>0</v>
      </c>
      <c r="F13" s="248">
        <f>'Data Reliability'!B13</f>
        <v>1.8</v>
      </c>
      <c r="G13" s="163">
        <f>Reliability_updated!V13</f>
        <v>37.4</v>
      </c>
      <c r="H13" s="163">
        <f>'Data Reliability'!C13</f>
        <v>0</v>
      </c>
      <c r="I13" t="str">
        <f>IF(Reliability!B13="x","x",(IF(ROUNDUP(Reliability!B13,0)=1,"Very High",IF(ROUNDUP(Reliability!B13,0)=2,"High",IF(ROUNDUP(Reliability!B13,0)=3,"Medium",IF(ROUNDUP(Reliability!B13,0)=4,"Low","Very Low"))))))</f>
        <v>Very High</v>
      </c>
    </row>
    <row r="14" spans="1:9" x14ac:dyDescent="0.25">
      <c r="A14" s="162" t="str">
        <f>Lists!C:C</f>
        <v>CAF001</v>
      </c>
      <c r="B14" s="248">
        <f t="shared" si="0"/>
        <v>0.8</v>
      </c>
      <c r="C14" s="248">
        <f t="shared" si="1"/>
        <v>2.2999999999999998</v>
      </c>
      <c r="D14" s="248">
        <f t="shared" si="2"/>
        <v>0.2</v>
      </c>
      <c r="E14" s="248">
        <f t="shared" si="3"/>
        <v>0</v>
      </c>
      <c r="F14" s="248">
        <f>'Data Reliability'!B14</f>
        <v>1.9</v>
      </c>
      <c r="G14" s="163">
        <f>Reliability_updated!V14</f>
        <v>12.2</v>
      </c>
      <c r="H14" s="163">
        <f>'Data Reliability'!C14</f>
        <v>0</v>
      </c>
      <c r="I14" t="str">
        <f>IF(Reliability!B14="x","x",(IF(ROUNDUP(Reliability!B14,0)=1,"Very High",IF(ROUNDUP(Reliability!B14,0)=2,"High",IF(ROUNDUP(Reliability!B14,0)=3,"Medium",IF(ROUNDUP(Reliability!B14,0)=4,"Low","Very Low"))))))</f>
        <v>Very High</v>
      </c>
    </row>
    <row r="15" spans="1:9" x14ac:dyDescent="0.25">
      <c r="A15" s="162" t="str">
        <f>Lists!C:C</f>
        <v>CHL002</v>
      </c>
      <c r="B15" s="248">
        <f t="shared" si="0"/>
        <v>0.7</v>
      </c>
      <c r="C15" s="248">
        <f t="shared" si="1"/>
        <v>1.8</v>
      </c>
      <c r="D15" s="248">
        <f t="shared" si="2"/>
        <v>0.2</v>
      </c>
      <c r="E15" s="248">
        <f t="shared" si="3"/>
        <v>0</v>
      </c>
      <c r="F15" s="248">
        <f>'Data Reliability'!B15</f>
        <v>1.7</v>
      </c>
      <c r="G15" s="163">
        <f>Reliability_updated!V15</f>
        <v>12.2</v>
      </c>
      <c r="H15" s="163">
        <f>'Data Reliability'!C15</f>
        <v>0</v>
      </c>
      <c r="I15" t="str">
        <f>IF(Reliability!B15="x","x",(IF(ROUNDUP(Reliability!B15,0)=1,"Very High",IF(ROUNDUP(Reliability!B15,0)=2,"High",IF(ROUNDUP(Reliability!B15,0)=3,"Medium",IF(ROUNDUP(Reliability!B15,0)=4,"Low","Very Low"))))))</f>
        <v>Very High</v>
      </c>
    </row>
    <row r="16" spans="1:9" x14ac:dyDescent="0.25">
      <c r="A16" s="162" t="str">
        <f>Lists!C:C</f>
        <v>CMR001</v>
      </c>
      <c r="B16" s="248">
        <f t="shared" si="0"/>
        <v>1.3</v>
      </c>
      <c r="C16" s="248">
        <f t="shared" si="1"/>
        <v>2</v>
      </c>
      <c r="D16" s="248">
        <f t="shared" si="2"/>
        <v>1.8</v>
      </c>
      <c r="E16" s="248">
        <f t="shared" si="3"/>
        <v>0</v>
      </c>
      <c r="F16" s="248">
        <f>'Data Reliability'!B16</f>
        <v>1.8</v>
      </c>
      <c r="G16" s="163">
        <f>Reliability_updated!V16</f>
        <v>132.5</v>
      </c>
      <c r="H16" s="163">
        <f>'Data Reliability'!C16</f>
        <v>0</v>
      </c>
      <c r="I16" t="str">
        <f>IF(Reliability!B16="x","x",(IF(ROUNDUP(Reliability!B16,0)=1,"Very High",IF(ROUNDUP(Reliability!B16,0)=2,"High",IF(ROUNDUP(Reliability!B16,0)=3,"Medium",IF(ROUNDUP(Reliability!B16,0)=4,"Low","Very Low"))))))</f>
        <v>High</v>
      </c>
    </row>
    <row r="17" spans="1:9" x14ac:dyDescent="0.25">
      <c r="A17" s="162" t="str">
        <f>Lists!C:C</f>
        <v>CMR002</v>
      </c>
      <c r="B17" s="248">
        <f t="shared" si="0"/>
        <v>1.3</v>
      </c>
      <c r="C17" s="248">
        <f t="shared" si="1"/>
        <v>1.8</v>
      </c>
      <c r="D17" s="248">
        <f t="shared" si="2"/>
        <v>2.2000000000000002</v>
      </c>
      <c r="E17" s="248">
        <f t="shared" si="3"/>
        <v>0</v>
      </c>
      <c r="F17" s="248">
        <f>'Data Reliability'!B17</f>
        <v>1.7</v>
      </c>
      <c r="G17" s="163">
        <f>Reliability_updated!V17</f>
        <v>163</v>
      </c>
      <c r="H17" s="163">
        <f>'Data Reliability'!C17</f>
        <v>0</v>
      </c>
      <c r="I17" t="str">
        <f>IF(Reliability!B17="x","x",(IF(ROUNDUP(Reliability!B17,0)=1,"Very High",IF(ROUNDUP(Reliability!B17,0)=2,"High",IF(ROUNDUP(Reliability!B17,0)=3,"Medium",IF(ROUNDUP(Reliability!B17,0)=4,"Low","Very Low"))))))</f>
        <v>High</v>
      </c>
    </row>
    <row r="18" spans="1:9" x14ac:dyDescent="0.25">
      <c r="A18" s="162" t="str">
        <f>Lists!C:C</f>
        <v>CMR003</v>
      </c>
      <c r="B18" s="248">
        <f t="shared" si="0"/>
        <v>1.4</v>
      </c>
      <c r="C18" s="248">
        <f t="shared" si="1"/>
        <v>2</v>
      </c>
      <c r="D18" s="248">
        <f t="shared" si="2"/>
        <v>2.2000000000000002</v>
      </c>
      <c r="E18" s="248">
        <f t="shared" si="3"/>
        <v>0</v>
      </c>
      <c r="F18" s="248">
        <f>'Data Reliability'!B18</f>
        <v>1.8</v>
      </c>
      <c r="G18" s="163">
        <f>Reliability_updated!V18</f>
        <v>163</v>
      </c>
      <c r="H18" s="163">
        <f>'Data Reliability'!C18</f>
        <v>0</v>
      </c>
      <c r="I18" t="str">
        <f>IF(Reliability!B18="x","x",(IF(ROUNDUP(Reliability!B18,0)=1,"Very High",IF(ROUNDUP(Reliability!B18,0)=2,"High",IF(ROUNDUP(Reliability!B18,0)=3,"Medium",IF(ROUNDUP(Reliability!B18,0)=4,"Low","Very Low"))))))</f>
        <v>High</v>
      </c>
    </row>
    <row r="19" spans="1:9" x14ac:dyDescent="0.25">
      <c r="A19" s="162" t="str">
        <f>Lists!C:C</f>
        <v>CMR004</v>
      </c>
      <c r="B19" s="248">
        <f t="shared" si="0"/>
        <v>2.1</v>
      </c>
      <c r="C19" s="248">
        <f t="shared" si="1"/>
        <v>2.2999999999999998</v>
      </c>
      <c r="D19" s="248">
        <f t="shared" si="2"/>
        <v>4</v>
      </c>
      <c r="E19" s="248">
        <f t="shared" si="3"/>
        <v>0</v>
      </c>
      <c r="F19" s="248">
        <f>'Data Reliability'!B19</f>
        <v>1.9</v>
      </c>
      <c r="G19" s="163">
        <f>Reliability_updated!V19</f>
        <v>292.39999999999998</v>
      </c>
      <c r="H19" s="163">
        <f>'Data Reliability'!C19</f>
        <v>0</v>
      </c>
      <c r="I19" t="str">
        <f>IF(Reliability!B19="x","x",(IF(ROUNDUP(Reliability!B19,0)=1,"Very High",IF(ROUNDUP(Reliability!B19,0)=2,"High",IF(ROUNDUP(Reliability!B19,0)=3,"Medium",IF(ROUNDUP(Reliability!B19,0)=4,"Low","Very Low"))))))</f>
        <v>Medium</v>
      </c>
    </row>
    <row r="20" spans="1:9" x14ac:dyDescent="0.25">
      <c r="A20" s="162" t="str">
        <f>Lists!C:C</f>
        <v>COD001</v>
      </c>
      <c r="B20" s="248">
        <f t="shared" si="0"/>
        <v>1.5</v>
      </c>
      <c r="C20" s="248">
        <f t="shared" si="1"/>
        <v>2.2999999999999998</v>
      </c>
      <c r="D20" s="248">
        <f t="shared" si="2"/>
        <v>2.2000000000000002</v>
      </c>
      <c r="E20" s="248">
        <f t="shared" si="3"/>
        <v>0</v>
      </c>
      <c r="F20" s="248">
        <f>'Data Reliability'!B20</f>
        <v>1.9</v>
      </c>
      <c r="G20" s="163">
        <f>Reliability_updated!V20</f>
        <v>159.80000000000001</v>
      </c>
      <c r="H20" s="163">
        <f>'Data Reliability'!C20</f>
        <v>0</v>
      </c>
      <c r="I20" t="str">
        <f>IF(Reliability!B20="x","x",(IF(ROUNDUP(Reliability!B20,0)=1,"Very High",IF(ROUNDUP(Reliability!B20,0)=2,"High",IF(ROUNDUP(Reliability!B20,0)=3,"Medium",IF(ROUNDUP(Reliability!B20,0)=4,"Low","Very Low"))))))</f>
        <v>High</v>
      </c>
    </row>
    <row r="21" spans="1:9" x14ac:dyDescent="0.25">
      <c r="A21" s="162" t="str">
        <f>Lists!C:C</f>
        <v>COG001</v>
      </c>
      <c r="B21" s="248">
        <f t="shared" si="0"/>
        <v>1.8</v>
      </c>
      <c r="C21" s="248">
        <f t="shared" si="1"/>
        <v>2</v>
      </c>
      <c r="D21" s="248">
        <f t="shared" si="2"/>
        <v>3.4</v>
      </c>
      <c r="E21" s="248">
        <f t="shared" si="3"/>
        <v>0</v>
      </c>
      <c r="F21" s="248">
        <f>'Data Reliability'!B21</f>
        <v>1.8</v>
      </c>
      <c r="G21" s="163">
        <f>Reliability_updated!V21</f>
        <v>249.4</v>
      </c>
      <c r="H21" s="163">
        <f>'Data Reliability'!C21</f>
        <v>0</v>
      </c>
      <c r="I21" t="str">
        <f>IF(Reliability!B21="x","x",(IF(ROUNDUP(Reliability!B21,0)=1,"Very High",IF(ROUNDUP(Reliability!B21,0)=2,"High",IF(ROUNDUP(Reliability!B21,0)=3,"Medium",IF(ROUNDUP(Reliability!B21,0)=4,"Low","Very Low"))))))</f>
        <v>High</v>
      </c>
    </row>
    <row r="22" spans="1:9" x14ac:dyDescent="0.25">
      <c r="A22" s="162" t="str">
        <f>Lists!C:C</f>
        <v>COL001</v>
      </c>
      <c r="B22" s="248">
        <f t="shared" si="0"/>
        <v>0.8</v>
      </c>
      <c r="C22" s="248">
        <f t="shared" si="1"/>
        <v>1.8</v>
      </c>
      <c r="D22" s="248">
        <f t="shared" si="2"/>
        <v>0.5</v>
      </c>
      <c r="E22" s="248">
        <f t="shared" si="3"/>
        <v>0</v>
      </c>
      <c r="F22" s="248">
        <f>'Data Reliability'!B22</f>
        <v>1.7</v>
      </c>
      <c r="G22" s="163">
        <f>Reliability_updated!V22</f>
        <v>37.4</v>
      </c>
      <c r="H22" s="163">
        <f>'Data Reliability'!C22</f>
        <v>0</v>
      </c>
      <c r="I22" t="str">
        <f>IF(Reliability!B22="x","x",(IF(ROUNDUP(Reliability!B22,0)=1,"Very High",IF(ROUNDUP(Reliability!B22,0)=2,"High",IF(ROUNDUP(Reliability!B22,0)=3,"Medium",IF(ROUNDUP(Reliability!B22,0)=4,"Low","Very Low"))))))</f>
        <v>Very High</v>
      </c>
    </row>
    <row r="23" spans="1:9" x14ac:dyDescent="0.25">
      <c r="A23" s="162" t="str">
        <f>Lists!C:C</f>
        <v>COL002</v>
      </c>
      <c r="B23" s="248">
        <f t="shared" si="0"/>
        <v>1.3</v>
      </c>
      <c r="C23" s="248">
        <f t="shared" si="1"/>
        <v>1.8</v>
      </c>
      <c r="D23" s="248">
        <f t="shared" si="2"/>
        <v>0.5</v>
      </c>
      <c r="E23" s="248">
        <f t="shared" si="3"/>
        <v>1.7</v>
      </c>
      <c r="F23" s="248">
        <f>'Data Reliability'!B23</f>
        <v>1.7</v>
      </c>
      <c r="G23" s="163">
        <f>Reliability_updated!V23</f>
        <v>37.4</v>
      </c>
      <c r="H23" s="163">
        <f>'Data Reliability'!C23</f>
        <v>1</v>
      </c>
      <c r="I23" t="str">
        <f>IF(Reliability!B23="x","x",(IF(ROUNDUP(Reliability!B23,0)=1,"Very High",IF(ROUNDUP(Reliability!B23,0)=2,"High",IF(ROUNDUP(Reliability!B23,0)=3,"Medium",IF(ROUNDUP(Reliability!B23,0)=4,"Low","Very Low"))))))</f>
        <v>High</v>
      </c>
    </row>
    <row r="24" spans="1:9" x14ac:dyDescent="0.25">
      <c r="A24" s="162" t="str">
        <f>Lists!C:C</f>
        <v>CRI002</v>
      </c>
      <c r="B24" s="248">
        <f t="shared" si="0"/>
        <v>2.2000000000000002</v>
      </c>
      <c r="C24" s="248">
        <f t="shared" si="1"/>
        <v>2.2999999999999998</v>
      </c>
      <c r="D24" s="248">
        <f t="shared" si="2"/>
        <v>0.9</v>
      </c>
      <c r="E24" s="248">
        <f t="shared" si="3"/>
        <v>3.3</v>
      </c>
      <c r="F24" s="248">
        <f>'Data Reliability'!B24</f>
        <v>1.9</v>
      </c>
      <c r="G24" s="163">
        <f>Reliability_updated!V24</f>
        <v>69.8</v>
      </c>
      <c r="H24" s="163">
        <f>'Data Reliability'!C24</f>
        <v>2</v>
      </c>
      <c r="I24" t="str">
        <f>IF(Reliability!B24="x","x",(IF(ROUNDUP(Reliability!B24,0)=1,"Very High",IF(ROUNDUP(Reliability!B24,0)=2,"High",IF(ROUNDUP(Reliability!B24,0)=3,"Medium",IF(ROUNDUP(Reliability!B24,0)=4,"Low","Very Low"))))))</f>
        <v>Medium</v>
      </c>
    </row>
    <row r="25" spans="1:9" x14ac:dyDescent="0.25">
      <c r="A25" s="162" t="str">
        <f>Lists!C:C</f>
        <v>DJI001</v>
      </c>
      <c r="B25" s="248">
        <f t="shared" si="0"/>
        <v>0.9</v>
      </c>
      <c r="C25" s="248">
        <f t="shared" si="1"/>
        <v>2.2999999999999998</v>
      </c>
      <c r="D25" s="248">
        <f t="shared" si="2"/>
        <v>0.4</v>
      </c>
      <c r="E25" s="248">
        <f t="shared" si="3"/>
        <v>0</v>
      </c>
      <c r="F25" s="248">
        <f>'Data Reliability'!B25</f>
        <v>1.9</v>
      </c>
      <c r="G25" s="163">
        <f>Reliability_updated!V25</f>
        <v>33.1</v>
      </c>
      <c r="H25" s="163">
        <f>'Data Reliability'!C25</f>
        <v>0</v>
      </c>
      <c r="I25" t="str">
        <f>IF(Reliability!B25="x","x",(IF(ROUNDUP(Reliability!B25,0)=1,"Very High",IF(ROUNDUP(Reliability!B25,0)=2,"High",IF(ROUNDUP(Reliability!B25,0)=3,"Medium",IF(ROUNDUP(Reliability!B25,0)=4,"Low","Very Low"))))))</f>
        <v>Very High</v>
      </c>
    </row>
    <row r="26" spans="1:9" x14ac:dyDescent="0.25">
      <c r="A26" s="162" t="str">
        <f>Lists!C:C</f>
        <v>DJI002</v>
      </c>
      <c r="B26" s="248">
        <f t="shared" si="0"/>
        <v>0.8</v>
      </c>
      <c r="C26" s="248">
        <f t="shared" si="1"/>
        <v>2</v>
      </c>
      <c r="D26" s="248">
        <f t="shared" si="2"/>
        <v>0.5</v>
      </c>
      <c r="E26" s="248">
        <f t="shared" si="3"/>
        <v>0</v>
      </c>
      <c r="F26" s="248">
        <f>'Data Reliability'!B26</f>
        <v>1.8</v>
      </c>
      <c r="G26" s="163">
        <f>Reliability_updated!V26</f>
        <v>38.1</v>
      </c>
      <c r="H26" s="163">
        <f>'Data Reliability'!C26</f>
        <v>0</v>
      </c>
      <c r="I26" t="str">
        <f>IF(Reliability!B26="x","x",(IF(ROUNDUP(Reliability!B26,0)=1,"Very High",IF(ROUNDUP(Reliability!B26,0)=2,"High",IF(ROUNDUP(Reliability!B26,0)=3,"Medium",IF(ROUNDUP(Reliability!B26,0)=4,"Low","Very Low"))))))</f>
        <v>Very High</v>
      </c>
    </row>
    <row r="27" spans="1:9" x14ac:dyDescent="0.25">
      <c r="A27" s="162" t="str">
        <f>Lists!C:C</f>
        <v>DJI003</v>
      </c>
      <c r="B27" s="248">
        <f t="shared" si="0"/>
        <v>2.1</v>
      </c>
      <c r="C27" s="248">
        <f t="shared" si="1"/>
        <v>2.2999999999999998</v>
      </c>
      <c r="D27" s="248">
        <f t="shared" si="2"/>
        <v>0.6</v>
      </c>
      <c r="E27" s="248">
        <f t="shared" si="3"/>
        <v>3.3</v>
      </c>
      <c r="F27" s="248">
        <f>'Data Reliability'!B27</f>
        <v>1.9</v>
      </c>
      <c r="G27" s="163">
        <f>Reliability_updated!V27</f>
        <v>46.3</v>
      </c>
      <c r="H27" s="163">
        <f>'Data Reliability'!C27</f>
        <v>2</v>
      </c>
      <c r="I27" t="str">
        <f>IF(Reliability!B27="x","x",(IF(ROUNDUP(Reliability!B27,0)=1,"Very High",IF(ROUNDUP(Reliability!B27,0)=2,"High",IF(ROUNDUP(Reliability!B27,0)=3,"Medium",IF(ROUNDUP(Reliability!B27,0)=4,"Low","Very Low"))))))</f>
        <v>Medium</v>
      </c>
    </row>
    <row r="28" spans="1:9" x14ac:dyDescent="0.25">
      <c r="A28" s="162" t="str">
        <f>Lists!C:C</f>
        <v>DOM002</v>
      </c>
      <c r="B28" s="248">
        <f t="shared" si="0"/>
        <v>2.1</v>
      </c>
      <c r="C28" s="248">
        <f t="shared" si="1"/>
        <v>2.2999999999999998</v>
      </c>
      <c r="D28" s="248">
        <f t="shared" si="2"/>
        <v>0.7</v>
      </c>
      <c r="E28" s="248">
        <f t="shared" si="3"/>
        <v>3.3</v>
      </c>
      <c r="F28" s="248">
        <f>'Data Reliability'!B28</f>
        <v>1.9</v>
      </c>
      <c r="G28" s="163">
        <f>Reliability_updated!V28</f>
        <v>55.3</v>
      </c>
      <c r="H28" s="163">
        <f>'Data Reliability'!C28</f>
        <v>2</v>
      </c>
      <c r="I28" t="str">
        <f>IF(Reliability!B28="x","x",(IF(ROUNDUP(Reliability!B28,0)=1,"Very High",IF(ROUNDUP(Reliability!B28,0)=2,"High",IF(ROUNDUP(Reliability!B28,0)=3,"Medium",IF(ROUNDUP(Reliability!B28,0)=4,"Low","Very Low"))))))</f>
        <v>Medium</v>
      </c>
    </row>
    <row r="29" spans="1:9" x14ac:dyDescent="0.25">
      <c r="A29" s="162" t="str">
        <f>Lists!C:C</f>
        <v>DZA002</v>
      </c>
      <c r="B29" s="248">
        <f t="shared" si="0"/>
        <v>1.5</v>
      </c>
      <c r="C29" s="248">
        <f t="shared" si="1"/>
        <v>2.5</v>
      </c>
      <c r="D29" s="248">
        <f t="shared" si="2"/>
        <v>2</v>
      </c>
      <c r="E29" s="248">
        <f t="shared" si="3"/>
        <v>0</v>
      </c>
      <c r="F29" s="248">
        <f>'Data Reliability'!B29</f>
        <v>2</v>
      </c>
      <c r="G29" s="163">
        <f>Reliability_updated!V29</f>
        <v>147.9</v>
      </c>
      <c r="H29" s="163">
        <f>'Data Reliability'!C29</f>
        <v>0</v>
      </c>
      <c r="I29" t="str">
        <f>IF(Reliability!B29="x","x",(IF(ROUNDUP(Reliability!B29,0)=1,"Very High",IF(ROUNDUP(Reliability!B29,0)=2,"High",IF(ROUNDUP(Reliability!B29,0)=3,"Medium",IF(ROUNDUP(Reliability!B29,0)=4,"Low","Very Low"))))))</f>
        <v>High</v>
      </c>
    </row>
    <row r="30" spans="1:9" x14ac:dyDescent="0.25">
      <c r="A30" s="162" t="str">
        <f>Lists!C:C</f>
        <v>DZA003</v>
      </c>
      <c r="B30" s="248">
        <f t="shared" si="0"/>
        <v>2.8</v>
      </c>
      <c r="C30" s="248">
        <f t="shared" si="1"/>
        <v>4.3</v>
      </c>
      <c r="D30" s="248">
        <f t="shared" si="2"/>
        <v>2.2999999999999998</v>
      </c>
      <c r="E30" s="248">
        <f t="shared" si="3"/>
        <v>1.7</v>
      </c>
      <c r="F30" s="248">
        <f>'Data Reliability'!B30</f>
        <v>2.7</v>
      </c>
      <c r="G30" s="163">
        <f>Reliability_updated!V30</f>
        <v>168.5</v>
      </c>
      <c r="H30" s="163">
        <f>'Data Reliability'!C30</f>
        <v>1</v>
      </c>
      <c r="I30" t="str">
        <f>IF(Reliability!B30="x","x",(IF(ROUNDUP(Reliability!B30,0)=1,"Very High",IF(ROUNDUP(Reliability!B30,0)=2,"High",IF(ROUNDUP(Reliability!B30,0)=3,"Medium",IF(ROUNDUP(Reliability!B30,0)=4,"Low","Very Low"))))))</f>
        <v>Medium</v>
      </c>
    </row>
    <row r="31" spans="1:9" x14ac:dyDescent="0.25">
      <c r="A31" s="162" t="str">
        <f>Lists!C:C</f>
        <v>DZA004</v>
      </c>
      <c r="B31" s="248">
        <f t="shared" si="0"/>
        <v>1.5</v>
      </c>
      <c r="C31" s="248">
        <f t="shared" si="1"/>
        <v>3.5</v>
      </c>
      <c r="D31" s="248">
        <f t="shared" si="2"/>
        <v>0.9</v>
      </c>
      <c r="E31" s="248">
        <f t="shared" si="3"/>
        <v>0</v>
      </c>
      <c r="F31" s="248">
        <f>'Data Reliability'!B31</f>
        <v>2.4</v>
      </c>
      <c r="G31" s="163">
        <f>Reliability_updated!V31</f>
        <v>64.599999999999994</v>
      </c>
      <c r="H31" s="163">
        <f>'Data Reliability'!C31</f>
        <v>0</v>
      </c>
      <c r="I31" t="str">
        <f>IF(Reliability!B31="x","x",(IF(ROUNDUP(Reliability!B31,0)=1,"Very High",IF(ROUNDUP(Reliability!B31,0)=2,"High",IF(ROUNDUP(Reliability!B31,0)=3,"Medium",IF(ROUNDUP(Reliability!B31,0)=4,"Low","Very Low"))))))</f>
        <v>High</v>
      </c>
    </row>
    <row r="32" spans="1:9" x14ac:dyDescent="0.25">
      <c r="A32" s="162" t="str">
        <f>Lists!C:C</f>
        <v>ECU002</v>
      </c>
      <c r="B32" s="248">
        <f t="shared" si="0"/>
        <v>0.7</v>
      </c>
      <c r="C32" s="248">
        <f t="shared" si="1"/>
        <v>1.8</v>
      </c>
      <c r="D32" s="248">
        <f t="shared" si="2"/>
        <v>0.2</v>
      </c>
      <c r="E32" s="248">
        <f t="shared" si="3"/>
        <v>0</v>
      </c>
      <c r="F32" s="248">
        <f>'Data Reliability'!B32</f>
        <v>1.7</v>
      </c>
      <c r="G32" s="163">
        <f>Reliability_updated!V32</f>
        <v>12.2</v>
      </c>
      <c r="H32" s="163">
        <f>'Data Reliability'!C32</f>
        <v>0</v>
      </c>
      <c r="I32" t="str">
        <f>IF(Reliability!B32="x","x",(IF(ROUNDUP(Reliability!B32,0)=1,"Very High",IF(ROUNDUP(Reliability!B32,0)=2,"High",IF(ROUNDUP(Reliability!B32,0)=3,"Medium",IF(ROUNDUP(Reliability!B32,0)=4,"Low","Very Low"))))))</f>
        <v>Very High</v>
      </c>
    </row>
    <row r="33" spans="1:9" x14ac:dyDescent="0.25">
      <c r="A33" s="162" t="str">
        <f>Lists!C:C</f>
        <v>EGY002</v>
      </c>
      <c r="B33" s="248">
        <f t="shared" si="0"/>
        <v>1</v>
      </c>
      <c r="C33" s="248">
        <f t="shared" si="1"/>
        <v>2.5</v>
      </c>
      <c r="D33" s="248">
        <f t="shared" si="2"/>
        <v>0.5</v>
      </c>
      <c r="E33" s="248">
        <f t="shared" si="3"/>
        <v>0</v>
      </c>
      <c r="F33" s="248">
        <f>'Data Reliability'!B33</f>
        <v>2</v>
      </c>
      <c r="G33" s="163">
        <f>Reliability_updated!V33</f>
        <v>38.700000000000003</v>
      </c>
      <c r="H33" s="163">
        <f>'Data Reliability'!C33</f>
        <v>0</v>
      </c>
      <c r="I33" t="str">
        <f>IF(Reliability!B33="x","x",(IF(ROUNDUP(Reliability!B33,0)=1,"Very High",IF(ROUNDUP(Reliability!B33,0)=2,"High",IF(ROUNDUP(Reliability!B33,0)=3,"Medium",IF(ROUNDUP(Reliability!B33,0)=4,"Low","Very Low"))))))</f>
        <v>Very High</v>
      </c>
    </row>
    <row r="34" spans="1:9" x14ac:dyDescent="0.25">
      <c r="A34" s="162" t="str">
        <f>Lists!C:C</f>
        <v>ERI001</v>
      </c>
      <c r="B34" s="248">
        <f t="shared" si="0"/>
        <v>1.2</v>
      </c>
      <c r="C34" s="248">
        <f t="shared" si="1"/>
        <v>3</v>
      </c>
      <c r="D34" s="248">
        <f t="shared" si="2"/>
        <v>0.5</v>
      </c>
      <c r="E34" s="248">
        <f t="shared" si="3"/>
        <v>0</v>
      </c>
      <c r="F34" s="248">
        <f>'Data Reliability'!B34</f>
        <v>2.2000000000000002</v>
      </c>
      <c r="G34" s="163">
        <f>Reliability_updated!V34</f>
        <v>40.6</v>
      </c>
      <c r="H34" s="163">
        <f>'Data Reliability'!C34</f>
        <v>0</v>
      </c>
      <c r="I34" t="str">
        <f>IF(Reliability!B34="x","x",(IF(ROUNDUP(Reliability!B34,0)=1,"Very High",IF(ROUNDUP(Reliability!B34,0)=2,"High",IF(ROUNDUP(Reliability!B34,0)=3,"Medium",IF(ROUNDUP(Reliability!B34,0)=4,"Low","Very Low"))))))</f>
        <v>High</v>
      </c>
    </row>
    <row r="35" spans="1:9" x14ac:dyDescent="0.25">
      <c r="A35" s="162" t="str">
        <f>Lists!C:C</f>
        <v>ESP002</v>
      </c>
      <c r="B35" s="248">
        <f t="shared" ref="B35:B66" si="4">ROUND(AVERAGE(C35:E35),1)</f>
        <v>1</v>
      </c>
      <c r="C35" s="248">
        <f t="shared" ref="C35:C66" si="5">IF(F35="x","x",ROUND((5-(3-F35)/2*5),1))</f>
        <v>2.5</v>
      </c>
      <c r="D35" s="248">
        <f t="shared" ref="D35:D66" si="6">IF(G35&gt;365,5,ROUND((5-(365-G35)/364*5),1))</f>
        <v>0.5</v>
      </c>
      <c r="E35" s="248">
        <f t="shared" ref="E35:E66" si="7">IF(H35&gt;3,5,ROUND((5-(3-H35)/3*5),1))</f>
        <v>0</v>
      </c>
      <c r="F35" s="248">
        <f>'Data Reliability'!B35</f>
        <v>2</v>
      </c>
      <c r="G35" s="163">
        <f>Reliability_updated!V35</f>
        <v>38.5</v>
      </c>
      <c r="H35" s="163">
        <f>'Data Reliability'!C35</f>
        <v>0</v>
      </c>
      <c r="I35" t="str">
        <f>IF(Reliability!B35="x","x",(IF(ROUNDUP(Reliability!B35,0)=1,"Very High",IF(ROUNDUP(Reliability!B35,0)=2,"High",IF(ROUNDUP(Reliability!B35,0)=3,"Medium",IF(ROUNDUP(Reliability!B35,0)=4,"Low","Very Low"))))))</f>
        <v>Very High</v>
      </c>
    </row>
    <row r="36" spans="1:9" x14ac:dyDescent="0.25">
      <c r="A36" s="162" t="str">
        <f>Lists!C:C</f>
        <v>ETH001</v>
      </c>
      <c r="B36" s="248">
        <f t="shared" si="4"/>
        <v>0.6</v>
      </c>
      <c r="C36" s="248">
        <f t="shared" si="5"/>
        <v>1.3</v>
      </c>
      <c r="D36" s="248">
        <f t="shared" si="6"/>
        <v>0.6</v>
      </c>
      <c r="E36" s="248">
        <f t="shared" si="7"/>
        <v>0</v>
      </c>
      <c r="F36" s="248">
        <f>'Data Reliability'!B36</f>
        <v>1.5</v>
      </c>
      <c r="G36" s="163">
        <f>Reliability_updated!V36</f>
        <v>41.9</v>
      </c>
      <c r="H36" s="163">
        <f>'Data Reliability'!C36</f>
        <v>0</v>
      </c>
      <c r="I36" t="str">
        <f>IF(Reliability!B36="x","x",(IF(ROUNDUP(Reliability!B36,0)=1,"Very High",IF(ROUNDUP(Reliability!B36,0)=2,"High",IF(ROUNDUP(Reliability!B36,0)=3,"Medium",IF(ROUNDUP(Reliability!B36,0)=4,"Low","Very Low"))))))</f>
        <v>Very High</v>
      </c>
    </row>
    <row r="37" spans="1:9" x14ac:dyDescent="0.25">
      <c r="A37" s="162" t="str">
        <f>Lists!C:C</f>
        <v>ETH003</v>
      </c>
      <c r="B37" s="248">
        <f t="shared" si="4"/>
        <v>1.3</v>
      </c>
      <c r="C37" s="248">
        <f t="shared" si="5"/>
        <v>1</v>
      </c>
      <c r="D37" s="248">
        <f t="shared" si="6"/>
        <v>1.2</v>
      </c>
      <c r="E37" s="248">
        <f t="shared" si="7"/>
        <v>1.7</v>
      </c>
      <c r="F37" s="248">
        <f>'Data Reliability'!B37</f>
        <v>1.4</v>
      </c>
      <c r="G37" s="163">
        <f>Reliability_updated!V37</f>
        <v>85.8</v>
      </c>
      <c r="H37" s="163">
        <f>'Data Reliability'!C37</f>
        <v>1</v>
      </c>
      <c r="I37" t="str">
        <f>IF(Reliability!B37="x","x",(IF(ROUNDUP(Reliability!B37,0)=1,"Very High",IF(ROUNDUP(Reliability!B37,0)=2,"High",IF(ROUNDUP(Reliability!B37,0)=3,"Medium",IF(ROUNDUP(Reliability!B37,0)=4,"Low","Very Low"))))))</f>
        <v>High</v>
      </c>
    </row>
    <row r="38" spans="1:9" x14ac:dyDescent="0.25">
      <c r="A38" s="162" t="str">
        <f>Lists!C:C</f>
        <v>ETH004</v>
      </c>
      <c r="B38" s="248">
        <f t="shared" si="4"/>
        <v>0.7</v>
      </c>
      <c r="C38" s="248">
        <f t="shared" si="5"/>
        <v>1.3</v>
      </c>
      <c r="D38" s="248">
        <f t="shared" si="6"/>
        <v>0.9</v>
      </c>
      <c r="E38" s="248">
        <f t="shared" si="7"/>
        <v>0</v>
      </c>
      <c r="F38" s="248">
        <f>'Data Reliability'!B38</f>
        <v>1.5</v>
      </c>
      <c r="G38" s="163">
        <f>Reliability_updated!V38</f>
        <v>64.3</v>
      </c>
      <c r="H38" s="163">
        <f>'Data Reliability'!C38</f>
        <v>0</v>
      </c>
      <c r="I38" t="str">
        <f>IF(Reliability!B38="x","x",(IF(ROUNDUP(Reliability!B38,0)=1,"Very High",IF(ROUNDUP(Reliability!B38,0)=2,"High",IF(ROUNDUP(Reliability!B38,0)=3,"Medium",IF(ROUNDUP(Reliability!B38,0)=4,"Low","Very Low"))))))</f>
        <v>Very High</v>
      </c>
    </row>
    <row r="39" spans="1:9" x14ac:dyDescent="0.25">
      <c r="A39" s="162" t="str">
        <f>Lists!C:C</f>
        <v>ETH005</v>
      </c>
      <c r="B39" s="248">
        <f t="shared" si="4"/>
        <v>1</v>
      </c>
      <c r="C39" s="248">
        <f t="shared" si="5"/>
        <v>2.2999999999999998</v>
      </c>
      <c r="D39" s="248">
        <f t="shared" si="6"/>
        <v>0.8</v>
      </c>
      <c r="E39" s="248">
        <f t="shared" si="7"/>
        <v>0</v>
      </c>
      <c r="F39" s="248">
        <f>'Data Reliability'!B39</f>
        <v>1.9</v>
      </c>
      <c r="G39" s="163">
        <f>Reliability_updated!V39</f>
        <v>62</v>
      </c>
      <c r="H39" s="163">
        <f>'Data Reliability'!C39</f>
        <v>0</v>
      </c>
      <c r="I39" t="str">
        <f>IF(Reliability!B39="x","x",(IF(ROUNDUP(Reliability!B39,0)=1,"Very High",IF(ROUNDUP(Reliability!B39,0)=2,"High",IF(ROUNDUP(Reliability!B39,0)=3,"Medium",IF(ROUNDUP(Reliability!B39,0)=4,"Low","Very Low"))))))</f>
        <v>Very High</v>
      </c>
    </row>
    <row r="40" spans="1:9" x14ac:dyDescent="0.25">
      <c r="A40" s="162" t="str">
        <f>Lists!C:C</f>
        <v>GMB002</v>
      </c>
      <c r="B40" s="248">
        <f t="shared" si="4"/>
        <v>1.3</v>
      </c>
      <c r="C40" s="248">
        <f t="shared" si="5"/>
        <v>2</v>
      </c>
      <c r="D40" s="248">
        <f t="shared" si="6"/>
        <v>1.9</v>
      </c>
      <c r="E40" s="248">
        <f t="shared" si="7"/>
        <v>0</v>
      </c>
      <c r="F40" s="248">
        <f>'Data Reliability'!B40</f>
        <v>1.8</v>
      </c>
      <c r="G40" s="163">
        <f>Reliability_updated!V40</f>
        <v>137.6</v>
      </c>
      <c r="H40" s="163">
        <f>'Data Reliability'!C40</f>
        <v>0</v>
      </c>
      <c r="I40" t="str">
        <f>IF(Reliability!B40="x","x",(IF(ROUNDUP(Reliability!B40,0)=1,"Very High",IF(ROUNDUP(Reliability!B40,0)=2,"High",IF(ROUNDUP(Reliability!B40,0)=3,"Medium",IF(ROUNDUP(Reliability!B40,0)=4,"Low","Very Low"))))))</f>
        <v>High</v>
      </c>
    </row>
    <row r="41" spans="1:9" x14ac:dyDescent="0.25">
      <c r="A41" s="162" t="str">
        <f>Lists!C:C</f>
        <v>GRC002</v>
      </c>
      <c r="B41" s="248">
        <f t="shared" si="4"/>
        <v>2.2000000000000002</v>
      </c>
      <c r="C41" s="248">
        <f t="shared" si="5"/>
        <v>3.5</v>
      </c>
      <c r="D41" s="248">
        <f t="shared" si="6"/>
        <v>3.1</v>
      </c>
      <c r="E41" s="248">
        <f t="shared" si="7"/>
        <v>0</v>
      </c>
      <c r="F41" s="248">
        <f>'Data Reliability'!B41</f>
        <v>2.4</v>
      </c>
      <c r="G41" s="163">
        <f>Reliability_updated!V41</f>
        <v>224.9</v>
      </c>
      <c r="H41" s="163">
        <f>'Data Reliability'!C41</f>
        <v>0</v>
      </c>
      <c r="I41" t="str">
        <f>IF(Reliability!B41="x","x",(IF(ROUNDUP(Reliability!B41,0)=1,"Very High",IF(ROUNDUP(Reliability!B41,0)=2,"High",IF(ROUNDUP(Reliability!B41,0)=3,"Medium",IF(ROUNDUP(Reliability!B41,0)=4,"Low","Very Low"))))))</f>
        <v>Medium</v>
      </c>
    </row>
    <row r="42" spans="1:9" x14ac:dyDescent="0.25">
      <c r="A42" s="162" t="str">
        <f>Lists!C:C</f>
        <v>GTM001</v>
      </c>
      <c r="B42" s="248">
        <f t="shared" si="4"/>
        <v>1</v>
      </c>
      <c r="C42" s="248">
        <f t="shared" si="5"/>
        <v>2.2999999999999998</v>
      </c>
      <c r="D42" s="248">
        <f t="shared" si="6"/>
        <v>0.8</v>
      </c>
      <c r="E42" s="248">
        <f t="shared" si="7"/>
        <v>0</v>
      </c>
      <c r="F42" s="248">
        <f>'Data Reliability'!B42</f>
        <v>1.9</v>
      </c>
      <c r="G42" s="163">
        <f>Reliability_updated!V42</f>
        <v>57.1</v>
      </c>
      <c r="H42" s="163">
        <f>'Data Reliability'!C42</f>
        <v>0</v>
      </c>
      <c r="I42" t="str">
        <f>IF(Reliability!B42="x","x",(IF(ROUNDUP(Reliability!B42,0)=1,"Very High",IF(ROUNDUP(Reliability!B42,0)=2,"High",IF(ROUNDUP(Reliability!B42,0)=3,"Medium",IF(ROUNDUP(Reliability!B42,0)=4,"Low","Very Low"))))))</f>
        <v>Very High</v>
      </c>
    </row>
    <row r="43" spans="1:9" x14ac:dyDescent="0.25">
      <c r="A43" s="162" t="str">
        <f>Lists!C:C</f>
        <v>HND001</v>
      </c>
      <c r="B43" s="248">
        <f t="shared" si="4"/>
        <v>1</v>
      </c>
      <c r="C43" s="248">
        <f t="shared" si="5"/>
        <v>2.2999999999999998</v>
      </c>
      <c r="D43" s="248">
        <f t="shared" si="6"/>
        <v>0.8</v>
      </c>
      <c r="E43" s="248">
        <f t="shared" si="7"/>
        <v>0</v>
      </c>
      <c r="F43" s="248">
        <f>'Data Reliability'!B43</f>
        <v>1.9</v>
      </c>
      <c r="G43" s="163">
        <f>Reliability_updated!V43</f>
        <v>57.9</v>
      </c>
      <c r="H43" s="163">
        <f>'Data Reliability'!C43</f>
        <v>0</v>
      </c>
      <c r="I43" t="str">
        <f>IF(Reliability!B43="x","x",(IF(ROUNDUP(Reliability!B43,0)=1,"Very High",IF(ROUNDUP(Reliability!B43,0)=2,"High",IF(ROUNDUP(Reliability!B43,0)=3,"Medium",IF(ROUNDUP(Reliability!B43,0)=4,"Low","Very Low"))))))</f>
        <v>Very High</v>
      </c>
    </row>
    <row r="44" spans="1:9" x14ac:dyDescent="0.25">
      <c r="A44" s="162" t="str">
        <f>Lists!C:C</f>
        <v>HTI001</v>
      </c>
      <c r="B44" s="248">
        <f t="shared" si="4"/>
        <v>1.6</v>
      </c>
      <c r="C44" s="248">
        <f t="shared" si="5"/>
        <v>2.2999999999999998</v>
      </c>
      <c r="D44" s="248">
        <f t="shared" si="6"/>
        <v>0.9</v>
      </c>
      <c r="E44" s="248">
        <f t="shared" si="7"/>
        <v>1.7</v>
      </c>
      <c r="F44" s="248">
        <f>'Data Reliability'!B44</f>
        <v>1.9</v>
      </c>
      <c r="G44" s="163">
        <f>Reliability_updated!V44</f>
        <v>69.8</v>
      </c>
      <c r="H44" s="163">
        <f>'Data Reliability'!C44</f>
        <v>1</v>
      </c>
      <c r="I44" t="str">
        <f>IF(Reliability!B44="x","x",(IF(ROUNDUP(Reliability!B44,0)=1,"Very High",IF(ROUNDUP(Reliability!B44,0)=2,"High",IF(ROUNDUP(Reliability!B44,0)=3,"Medium",IF(ROUNDUP(Reliability!B44,0)=4,"Low","Very Low"))))))</f>
        <v>High</v>
      </c>
    </row>
    <row r="45" spans="1:9" x14ac:dyDescent="0.25">
      <c r="A45" s="162" t="str">
        <f>Lists!C:C</f>
        <v>HTI002</v>
      </c>
      <c r="B45" s="248">
        <f t="shared" si="4"/>
        <v>1.1000000000000001</v>
      </c>
      <c r="C45" s="248">
        <f t="shared" si="5"/>
        <v>2.2999999999999998</v>
      </c>
      <c r="D45" s="248">
        <f t="shared" si="6"/>
        <v>0.9</v>
      </c>
      <c r="E45" s="248">
        <f t="shared" si="7"/>
        <v>0</v>
      </c>
      <c r="F45" s="248">
        <f>'Data Reliability'!B45</f>
        <v>1.9</v>
      </c>
      <c r="G45" s="163">
        <f>Reliability_updated!V45</f>
        <v>69.8</v>
      </c>
      <c r="H45" s="163">
        <f>'Data Reliability'!C45</f>
        <v>0</v>
      </c>
      <c r="I45" t="str">
        <f>IF(Reliability!B45="x","x",(IF(ROUNDUP(Reliability!B45,0)=1,"Very High",IF(ROUNDUP(Reliability!B45,0)=2,"High",IF(ROUNDUP(Reliability!B45,0)=3,"Medium",IF(ROUNDUP(Reliability!B45,0)=4,"Low","Very Low"))))))</f>
        <v>High</v>
      </c>
    </row>
    <row r="46" spans="1:9" x14ac:dyDescent="0.25">
      <c r="A46" s="162" t="str">
        <f>Lists!C:C</f>
        <v>HUN002</v>
      </c>
      <c r="B46" s="248">
        <f t="shared" si="4"/>
        <v>0.9</v>
      </c>
      <c r="C46" s="248">
        <f t="shared" si="5"/>
        <v>2.2999999999999998</v>
      </c>
      <c r="D46" s="248">
        <f t="shared" si="6"/>
        <v>0.5</v>
      </c>
      <c r="E46" s="248">
        <f t="shared" si="7"/>
        <v>0</v>
      </c>
      <c r="F46" s="248">
        <f>'Data Reliability'!B46</f>
        <v>1.9</v>
      </c>
      <c r="G46" s="163">
        <f>Reliability_updated!V46</f>
        <v>40.700000000000003</v>
      </c>
      <c r="H46" s="163">
        <f>'Data Reliability'!C46</f>
        <v>0</v>
      </c>
      <c r="I46" t="str">
        <f>IF(Reliability!B46="x","x",(IF(ROUNDUP(Reliability!B46,0)=1,"Very High",IF(ROUNDUP(Reliability!B46,0)=2,"High",IF(ROUNDUP(Reliability!B46,0)=3,"Medium",IF(ROUNDUP(Reliability!B46,0)=4,"Low","Very Low"))))))</f>
        <v>Very High</v>
      </c>
    </row>
    <row r="47" spans="1:9" x14ac:dyDescent="0.25">
      <c r="A47" s="162" t="str">
        <f>Lists!C:C</f>
        <v>IDN002</v>
      </c>
      <c r="B47" s="248">
        <f t="shared" si="4"/>
        <v>2.6</v>
      </c>
      <c r="C47" s="248">
        <f t="shared" si="5"/>
        <v>3</v>
      </c>
      <c r="D47" s="248">
        <f t="shared" si="6"/>
        <v>4.8</v>
      </c>
      <c r="E47" s="248">
        <f t="shared" si="7"/>
        <v>0</v>
      </c>
      <c r="F47" s="248">
        <f>'Data Reliability'!B47</f>
        <v>2.2000000000000002</v>
      </c>
      <c r="G47" s="163">
        <f>Reliability_updated!V47</f>
        <v>353.4</v>
      </c>
      <c r="H47" s="163">
        <f>'Data Reliability'!C47</f>
        <v>0</v>
      </c>
      <c r="I47" t="str">
        <f>IF(Reliability!B47="x","x",(IF(ROUNDUP(Reliability!B47,0)=1,"Very High",IF(ROUNDUP(Reliability!B47,0)=2,"High",IF(ROUNDUP(Reliability!B47,0)=3,"Medium",IF(ROUNDUP(Reliability!B47,0)=4,"Low","Very Low"))))))</f>
        <v>Medium</v>
      </c>
    </row>
    <row r="48" spans="1:9" x14ac:dyDescent="0.25">
      <c r="A48" s="162" t="str">
        <f>Lists!C:C</f>
        <v>IDN007</v>
      </c>
      <c r="B48" s="248">
        <f t="shared" si="4"/>
        <v>1.4</v>
      </c>
      <c r="C48" s="248">
        <f t="shared" si="5"/>
        <v>3</v>
      </c>
      <c r="D48" s="248">
        <f t="shared" si="6"/>
        <v>1.1000000000000001</v>
      </c>
      <c r="E48" s="248">
        <f t="shared" si="7"/>
        <v>0</v>
      </c>
      <c r="F48" s="248">
        <f>'Data Reliability'!B48</f>
        <v>2.2000000000000002</v>
      </c>
      <c r="G48" s="163">
        <f>Reliability_updated!V48</f>
        <v>82.7</v>
      </c>
      <c r="H48" s="163">
        <f>'Data Reliability'!C48</f>
        <v>0</v>
      </c>
      <c r="I48" t="str">
        <f>IF(Reliability!B48="x","x",(IF(ROUNDUP(Reliability!B48,0)=1,"Very High",IF(ROUNDUP(Reliability!B48,0)=2,"High",IF(ROUNDUP(Reliability!B48,0)=3,"Medium",IF(ROUNDUP(Reliability!B48,0)=4,"Low","Very Low"))))))</f>
        <v>High</v>
      </c>
    </row>
    <row r="49" spans="1:9" x14ac:dyDescent="0.25">
      <c r="A49" s="162" t="str">
        <f>Lists!C:C</f>
        <v>IDN008</v>
      </c>
      <c r="B49" s="248">
        <f t="shared" si="4"/>
        <v>0.8</v>
      </c>
      <c r="C49" s="248">
        <f t="shared" si="5"/>
        <v>1.3</v>
      </c>
      <c r="D49" s="248">
        <f t="shared" si="6"/>
        <v>1.1000000000000001</v>
      </c>
      <c r="E49" s="248">
        <f t="shared" si="7"/>
        <v>0</v>
      </c>
      <c r="F49" s="248">
        <f>'Data Reliability'!B49</f>
        <v>1.5</v>
      </c>
      <c r="G49" s="163">
        <f>Reliability_updated!V49</f>
        <v>79.5</v>
      </c>
      <c r="H49" s="163">
        <f>'Data Reliability'!C49</f>
        <v>0</v>
      </c>
      <c r="I49" t="str">
        <f>IF(Reliability!B49="x","x",(IF(ROUNDUP(Reliability!B49,0)=1,"Very High",IF(ROUNDUP(Reliability!B49,0)=2,"High",IF(ROUNDUP(Reliability!B49,0)=3,"Medium",IF(ROUNDUP(Reliability!B49,0)=4,"Low","Very Low"))))))</f>
        <v>Very High</v>
      </c>
    </row>
    <row r="50" spans="1:9" x14ac:dyDescent="0.25">
      <c r="A50" s="162" t="str">
        <f>Lists!C:C</f>
        <v>IND002</v>
      </c>
      <c r="B50" s="248">
        <f t="shared" si="4"/>
        <v>4.3</v>
      </c>
      <c r="C50" s="248">
        <f t="shared" si="5"/>
        <v>2.8</v>
      </c>
      <c r="D50" s="248">
        <f t="shared" si="6"/>
        <v>5</v>
      </c>
      <c r="E50" s="248">
        <f t="shared" si="7"/>
        <v>5</v>
      </c>
      <c r="F50" s="248">
        <f>'Data Reliability'!B50</f>
        <v>2.1</v>
      </c>
      <c r="G50" s="163">
        <f>Reliability_updated!V50</f>
        <v>667.3</v>
      </c>
      <c r="H50" s="163">
        <f>'Data Reliability'!C50</f>
        <v>3</v>
      </c>
      <c r="I50" t="str">
        <f>IF(Reliability!B50="x","x",(IF(ROUNDUP(Reliability!B50,0)=1,"Very High",IF(ROUNDUP(Reliability!B50,0)=2,"High",IF(ROUNDUP(Reliability!B50,0)=3,"Medium",IF(ROUNDUP(Reliability!B50,0)=4,"Low","Very Low"))))))</f>
        <v>Very Low</v>
      </c>
    </row>
    <row r="51" spans="1:9" x14ac:dyDescent="0.25">
      <c r="A51" s="162" t="str">
        <f>Lists!C:C</f>
        <v>IRN004</v>
      </c>
      <c r="B51" s="248">
        <f t="shared" si="4"/>
        <v>2.5</v>
      </c>
      <c r="C51" s="248">
        <f t="shared" si="5"/>
        <v>4.3</v>
      </c>
      <c r="D51" s="248">
        <f t="shared" si="6"/>
        <v>1.6</v>
      </c>
      <c r="E51" s="248">
        <f t="shared" si="7"/>
        <v>1.7</v>
      </c>
      <c r="F51" s="248">
        <f>'Data Reliability'!B51</f>
        <v>2.7</v>
      </c>
      <c r="G51" s="163">
        <f>Reliability_updated!V51</f>
        <v>116.3</v>
      </c>
      <c r="H51" s="163">
        <f>'Data Reliability'!C51</f>
        <v>1</v>
      </c>
      <c r="I51" t="str">
        <f>IF(Reliability!B51="x","x",(IF(ROUNDUP(Reliability!B51,0)=1,"Very High",IF(ROUNDUP(Reliability!B51,0)=2,"High",IF(ROUNDUP(Reliability!B51,0)=3,"Medium",IF(ROUNDUP(Reliability!B51,0)=4,"Low","Very Low"))))))</f>
        <v>Medium</v>
      </c>
    </row>
    <row r="52" spans="1:9" x14ac:dyDescent="0.25">
      <c r="A52" s="162" t="str">
        <f>Lists!C:C</f>
        <v>IRQ001</v>
      </c>
      <c r="B52" s="248">
        <f t="shared" si="4"/>
        <v>1.8</v>
      </c>
      <c r="C52" s="248">
        <f t="shared" si="5"/>
        <v>3.5</v>
      </c>
      <c r="D52" s="248">
        <f t="shared" si="6"/>
        <v>1.9</v>
      </c>
      <c r="E52" s="248">
        <f t="shared" si="7"/>
        <v>0</v>
      </c>
      <c r="F52" s="248">
        <f>'Data Reliability'!B52</f>
        <v>2.4</v>
      </c>
      <c r="G52" s="163">
        <f>Reliability_updated!V52</f>
        <v>138.69999999999999</v>
      </c>
      <c r="H52" s="163">
        <f>'Data Reliability'!C52</f>
        <v>0</v>
      </c>
      <c r="I52" t="str">
        <f>IF(Reliability!B52="x","x",(IF(ROUNDUP(Reliability!B52,0)=1,"Very High",IF(ROUNDUP(Reliability!B52,0)=2,"High",IF(ROUNDUP(Reliability!B52,0)=3,"Medium",IF(ROUNDUP(Reliability!B52,0)=4,"Low","Very Low"))))))</f>
        <v>High</v>
      </c>
    </row>
    <row r="53" spans="1:9" x14ac:dyDescent="0.25">
      <c r="A53" s="162" t="str">
        <f>Lists!C:C</f>
        <v>IRQ002</v>
      </c>
      <c r="B53" s="248">
        <f t="shared" si="4"/>
        <v>1.3</v>
      </c>
      <c r="C53" s="248">
        <f t="shared" si="5"/>
        <v>1</v>
      </c>
      <c r="D53" s="248">
        <f t="shared" si="6"/>
        <v>2.9</v>
      </c>
      <c r="E53" s="248">
        <f t="shared" si="7"/>
        <v>0</v>
      </c>
      <c r="F53" s="248">
        <f>'Data Reliability'!B53</f>
        <v>1.4</v>
      </c>
      <c r="G53" s="163">
        <f>Reliability_updated!V53</f>
        <v>212.7</v>
      </c>
      <c r="H53" s="163">
        <f>'Data Reliability'!C53</f>
        <v>0</v>
      </c>
      <c r="I53" t="str">
        <f>IF(Reliability!B53="x","x",(IF(ROUNDUP(Reliability!B53,0)=1,"Very High",IF(ROUNDUP(Reliability!B53,0)=2,"High",IF(ROUNDUP(Reliability!B53,0)=3,"Medium",IF(ROUNDUP(Reliability!B53,0)=4,"Low","Very Low"))))))</f>
        <v>High</v>
      </c>
    </row>
    <row r="54" spans="1:9" x14ac:dyDescent="0.25">
      <c r="A54" s="162" t="str">
        <f>Lists!C:C</f>
        <v>IRQ003</v>
      </c>
      <c r="B54" s="248">
        <f t="shared" si="4"/>
        <v>2.6</v>
      </c>
      <c r="C54" s="248">
        <f t="shared" si="5"/>
        <v>3.5</v>
      </c>
      <c r="D54" s="248">
        <f t="shared" si="6"/>
        <v>2.5</v>
      </c>
      <c r="E54" s="248">
        <f t="shared" si="7"/>
        <v>1.7</v>
      </c>
      <c r="F54" s="248">
        <f>'Data Reliability'!B54</f>
        <v>2.4</v>
      </c>
      <c r="G54" s="163">
        <f>Reliability_updated!V54</f>
        <v>182.6</v>
      </c>
      <c r="H54" s="163">
        <f>'Data Reliability'!C54</f>
        <v>1</v>
      </c>
      <c r="I54" t="str">
        <f>IF(Reliability!B54="x","x",(IF(ROUNDUP(Reliability!B54,0)=1,"Very High",IF(ROUNDUP(Reliability!B54,0)=2,"High",IF(ROUNDUP(Reliability!B54,0)=3,"Medium",IF(ROUNDUP(Reliability!B54,0)=4,"Low","Very Low"))))))</f>
        <v>Medium</v>
      </c>
    </row>
    <row r="55" spans="1:9" x14ac:dyDescent="0.25">
      <c r="A55" s="162" t="str">
        <f>Lists!C:C</f>
        <v>ITA002</v>
      </c>
      <c r="B55" s="248">
        <f t="shared" si="4"/>
        <v>0.9</v>
      </c>
      <c r="C55" s="248">
        <f t="shared" si="5"/>
        <v>2.2999999999999998</v>
      </c>
      <c r="D55" s="248">
        <f t="shared" si="6"/>
        <v>0.5</v>
      </c>
      <c r="E55" s="248">
        <f t="shared" si="7"/>
        <v>0</v>
      </c>
      <c r="F55" s="248">
        <f>'Data Reliability'!B55</f>
        <v>1.9</v>
      </c>
      <c r="G55" s="163">
        <f>Reliability_updated!V55</f>
        <v>38.5</v>
      </c>
      <c r="H55" s="163">
        <f>'Data Reliability'!C55</f>
        <v>0</v>
      </c>
      <c r="I55" t="str">
        <f>IF(Reliability!B55="x","x",(IF(ROUNDUP(Reliability!B55,0)=1,"Very High",IF(ROUNDUP(Reliability!B55,0)=2,"High",IF(ROUNDUP(Reliability!B55,0)=3,"Medium",IF(ROUNDUP(Reliability!B55,0)=4,"Low","Very Low"))))))</f>
        <v>Very High</v>
      </c>
    </row>
    <row r="56" spans="1:9" x14ac:dyDescent="0.25">
      <c r="A56" s="162" t="str">
        <f>Lists!C:C</f>
        <v>JOR002</v>
      </c>
      <c r="B56" s="248">
        <f t="shared" si="4"/>
        <v>2.1</v>
      </c>
      <c r="C56" s="248">
        <f t="shared" si="5"/>
        <v>3.8</v>
      </c>
      <c r="D56" s="248">
        <f t="shared" si="6"/>
        <v>2.6</v>
      </c>
      <c r="E56" s="248">
        <f t="shared" si="7"/>
        <v>0</v>
      </c>
      <c r="F56" s="248">
        <f>'Data Reliability'!B56</f>
        <v>2.5</v>
      </c>
      <c r="G56" s="163">
        <f>Reliability_updated!V56</f>
        <v>193.8</v>
      </c>
      <c r="H56" s="163">
        <f>'Data Reliability'!C56</f>
        <v>0</v>
      </c>
      <c r="I56" t="str">
        <f>IF(Reliability!B56="x","x",(IF(ROUNDUP(Reliability!B56,0)=1,"Very High",IF(ROUNDUP(Reliability!B56,0)=2,"High",IF(ROUNDUP(Reliability!B56,0)=3,"Medium",IF(ROUNDUP(Reliability!B56,0)=4,"Low","Very Low"))))))</f>
        <v>Medium</v>
      </c>
    </row>
    <row r="57" spans="1:9" x14ac:dyDescent="0.25">
      <c r="A57" s="162" t="str">
        <f>Lists!C:C</f>
        <v>KEN001</v>
      </c>
      <c r="B57" s="248">
        <f t="shared" si="4"/>
        <v>2.1</v>
      </c>
      <c r="C57" s="248">
        <f t="shared" si="5"/>
        <v>2.2999999999999998</v>
      </c>
      <c r="D57" s="248">
        <f t="shared" si="6"/>
        <v>0.8</v>
      </c>
      <c r="E57" s="248">
        <f t="shared" si="7"/>
        <v>3.3</v>
      </c>
      <c r="F57" s="248">
        <f>'Data Reliability'!B57</f>
        <v>1.9</v>
      </c>
      <c r="G57" s="163">
        <f>Reliability_updated!V57</f>
        <v>59.7</v>
      </c>
      <c r="H57" s="163">
        <f>'Data Reliability'!C57</f>
        <v>2</v>
      </c>
      <c r="I57" t="str">
        <f>IF(Reliability!B57="x","x",(IF(ROUNDUP(Reliability!B57,0)=1,"Very High",IF(ROUNDUP(Reliability!B57,0)=2,"High",IF(ROUNDUP(Reliability!B57,0)=3,"Medium",IF(ROUNDUP(Reliability!B57,0)=4,"Low","Very Low"))))))</f>
        <v>Medium</v>
      </c>
    </row>
    <row r="58" spans="1:9" x14ac:dyDescent="0.25">
      <c r="A58" s="162" t="str">
        <f>Lists!C:C</f>
        <v>KEN002</v>
      </c>
      <c r="B58" s="248">
        <f t="shared" si="4"/>
        <v>2.1</v>
      </c>
      <c r="C58" s="248">
        <f t="shared" si="5"/>
        <v>2</v>
      </c>
      <c r="D58" s="248">
        <f t="shared" si="6"/>
        <v>0.9</v>
      </c>
      <c r="E58" s="248">
        <f t="shared" si="7"/>
        <v>3.3</v>
      </c>
      <c r="F58" s="248">
        <f>'Data Reliability'!B58</f>
        <v>1.8</v>
      </c>
      <c r="G58" s="163">
        <f>Reliability_updated!V58</f>
        <v>67</v>
      </c>
      <c r="H58" s="163">
        <f>'Data Reliability'!C58</f>
        <v>2</v>
      </c>
      <c r="I58" t="str">
        <f>IF(Reliability!B58="x","x",(IF(ROUNDUP(Reliability!B58,0)=1,"Very High",IF(ROUNDUP(Reliability!B58,0)=2,"High",IF(ROUNDUP(Reliability!B58,0)=3,"Medium",IF(ROUNDUP(Reliability!B58,0)=4,"Low","Very Low"))))))</f>
        <v>Medium</v>
      </c>
    </row>
    <row r="59" spans="1:9" x14ac:dyDescent="0.25">
      <c r="A59" s="162" t="str">
        <f>Lists!C:C</f>
        <v>KEN003</v>
      </c>
      <c r="B59" s="248">
        <f t="shared" si="4"/>
        <v>2.7</v>
      </c>
      <c r="C59" s="248">
        <f t="shared" si="5"/>
        <v>2</v>
      </c>
      <c r="D59" s="248">
        <f t="shared" si="6"/>
        <v>1.1000000000000001</v>
      </c>
      <c r="E59" s="248">
        <f t="shared" si="7"/>
        <v>5</v>
      </c>
      <c r="F59" s="248">
        <f>'Data Reliability'!B59</f>
        <v>1.8</v>
      </c>
      <c r="G59" s="163">
        <f>Reliability_updated!V59</f>
        <v>83.9</v>
      </c>
      <c r="H59" s="163">
        <f>'Data Reliability'!C59</f>
        <v>3</v>
      </c>
      <c r="I59" t="str">
        <f>IF(Reliability!B59="x","x",(IF(ROUNDUP(Reliability!B59,0)=1,"Very High",IF(ROUNDUP(Reliability!B59,0)=2,"High",IF(ROUNDUP(Reliability!B59,0)=3,"Medium",IF(ROUNDUP(Reliability!B59,0)=4,"Low","Very Low"))))))</f>
        <v>Medium</v>
      </c>
    </row>
    <row r="60" spans="1:9" x14ac:dyDescent="0.25">
      <c r="A60" s="162" t="str">
        <f>Lists!C:C</f>
        <v>LBN002</v>
      </c>
      <c r="B60" s="248">
        <f t="shared" si="4"/>
        <v>2.5</v>
      </c>
      <c r="C60" s="248">
        <f t="shared" si="5"/>
        <v>3.5</v>
      </c>
      <c r="D60" s="248">
        <f t="shared" si="6"/>
        <v>2.2999999999999998</v>
      </c>
      <c r="E60" s="248">
        <f t="shared" si="7"/>
        <v>1.7</v>
      </c>
      <c r="F60" s="248">
        <f>'Data Reliability'!B60</f>
        <v>2.4</v>
      </c>
      <c r="G60" s="163">
        <f>Reliability_updated!V60</f>
        <v>165</v>
      </c>
      <c r="H60" s="163">
        <f>'Data Reliability'!C60</f>
        <v>1</v>
      </c>
      <c r="I60" t="str">
        <f>IF(Reliability!B60="x","x",(IF(ROUNDUP(Reliability!B60,0)=1,"Very High",IF(ROUNDUP(Reliability!B60,0)=2,"High",IF(ROUNDUP(Reliability!B60,0)=3,"Medium",IF(ROUNDUP(Reliability!B60,0)=4,"Low","Very Low"))))))</f>
        <v>Medium</v>
      </c>
    </row>
    <row r="61" spans="1:9" x14ac:dyDescent="0.25">
      <c r="A61" s="162" t="str">
        <f>Lists!C:C</f>
        <v>LBN004</v>
      </c>
      <c r="B61" s="248">
        <f t="shared" si="4"/>
        <v>2.5</v>
      </c>
      <c r="C61" s="248">
        <f t="shared" si="5"/>
        <v>3.5</v>
      </c>
      <c r="D61" s="248">
        <f t="shared" si="6"/>
        <v>2.2999999999999998</v>
      </c>
      <c r="E61" s="248">
        <f t="shared" si="7"/>
        <v>1.7</v>
      </c>
      <c r="F61" s="248">
        <f>'Data Reliability'!B61</f>
        <v>2.4</v>
      </c>
      <c r="G61" s="163">
        <f>Reliability_updated!V61</f>
        <v>168.7</v>
      </c>
      <c r="H61" s="163">
        <f>'Data Reliability'!C61</f>
        <v>1</v>
      </c>
      <c r="I61" t="str">
        <f>IF(Reliability!B61="x","x",(IF(ROUNDUP(Reliability!B61,0)=1,"Very High",IF(ROUNDUP(Reliability!B61,0)=2,"High",IF(ROUNDUP(Reliability!B61,0)=3,"Medium",IF(ROUNDUP(Reliability!B61,0)=4,"Low","Very Low"))))))</f>
        <v>Medium</v>
      </c>
    </row>
    <row r="62" spans="1:9" x14ac:dyDescent="0.25">
      <c r="A62" s="162" t="str">
        <f>Lists!C:C</f>
        <v>LBY001</v>
      </c>
      <c r="B62" s="248">
        <f t="shared" si="4"/>
        <v>0.5</v>
      </c>
      <c r="C62" s="248">
        <f t="shared" si="5"/>
        <v>1</v>
      </c>
      <c r="D62" s="248">
        <f t="shared" si="6"/>
        <v>0.5</v>
      </c>
      <c r="E62" s="248">
        <f t="shared" si="7"/>
        <v>0</v>
      </c>
      <c r="F62" s="248">
        <f>'Data Reliability'!B62</f>
        <v>1.4</v>
      </c>
      <c r="G62" s="163">
        <f>Reliability_updated!V62</f>
        <v>38.5</v>
      </c>
      <c r="H62" s="163">
        <f>'Data Reliability'!C62</f>
        <v>0</v>
      </c>
      <c r="I62" t="str">
        <f>IF(Reliability!B62="x","x",(IF(ROUNDUP(Reliability!B62,0)=1,"Very High",IF(ROUNDUP(Reliability!B62,0)=2,"High",IF(ROUNDUP(Reliability!B62,0)=3,"Medium",IF(ROUNDUP(Reliability!B62,0)=4,"Low","Very Low"))))))</f>
        <v>Very High</v>
      </c>
    </row>
    <row r="63" spans="1:9" x14ac:dyDescent="0.25">
      <c r="A63" s="162" t="str">
        <f>Lists!C:C</f>
        <v>LBY002</v>
      </c>
      <c r="B63" s="248">
        <f t="shared" si="4"/>
        <v>0.8</v>
      </c>
      <c r="C63" s="248">
        <f t="shared" si="5"/>
        <v>2</v>
      </c>
      <c r="D63" s="248">
        <f t="shared" si="6"/>
        <v>0.5</v>
      </c>
      <c r="E63" s="248">
        <f t="shared" si="7"/>
        <v>0</v>
      </c>
      <c r="F63" s="248">
        <f>'Data Reliability'!B63</f>
        <v>1.8</v>
      </c>
      <c r="G63" s="163">
        <f>Reliability_updated!V63</f>
        <v>38.5</v>
      </c>
      <c r="H63" s="163">
        <f>'Data Reliability'!C63</f>
        <v>0</v>
      </c>
      <c r="I63" t="str">
        <f>IF(Reliability!B63="x","x",(IF(ROUNDUP(Reliability!B63,0)=1,"Very High",IF(ROUNDUP(Reliability!B63,0)=2,"High",IF(ROUNDUP(Reliability!B63,0)=3,"Medium",IF(ROUNDUP(Reliability!B63,0)=4,"Low","Very Low"))))))</f>
        <v>Very High</v>
      </c>
    </row>
    <row r="64" spans="1:9" x14ac:dyDescent="0.25">
      <c r="A64" s="162" t="str">
        <f>Lists!C:C</f>
        <v>LKA002</v>
      </c>
      <c r="B64" s="248">
        <f t="shared" si="4"/>
        <v>1.2</v>
      </c>
      <c r="C64" s="248">
        <f t="shared" si="5"/>
        <v>1.8</v>
      </c>
      <c r="D64" s="248">
        <f t="shared" si="6"/>
        <v>1.7</v>
      </c>
      <c r="E64" s="248">
        <f t="shared" si="7"/>
        <v>0</v>
      </c>
      <c r="F64" s="248">
        <f>'Data Reliability'!B64</f>
        <v>1.7</v>
      </c>
      <c r="G64" s="163">
        <f>Reliability_updated!V64</f>
        <v>125.4</v>
      </c>
      <c r="H64" s="163">
        <f>'Data Reliability'!C64</f>
        <v>0</v>
      </c>
      <c r="I64" t="str">
        <f>IF(Reliability!B64="x","x",(IF(ROUNDUP(Reliability!B64,0)=1,"Very High",IF(ROUNDUP(Reliability!B64,0)=2,"High",IF(ROUNDUP(Reliability!B64,0)=3,"Medium",IF(ROUNDUP(Reliability!B64,0)=4,"Low","Very Low"))))))</f>
        <v>High</v>
      </c>
    </row>
    <row r="65" spans="1:9" x14ac:dyDescent="0.25">
      <c r="A65" s="162" t="str">
        <f>Lists!C:C</f>
        <v>LSO003</v>
      </c>
      <c r="B65" s="248">
        <f t="shared" si="4"/>
        <v>2.5</v>
      </c>
      <c r="C65" s="248">
        <f t="shared" si="5"/>
        <v>2</v>
      </c>
      <c r="D65" s="248">
        <f t="shared" si="6"/>
        <v>0.5</v>
      </c>
      <c r="E65" s="248">
        <f t="shared" si="7"/>
        <v>5</v>
      </c>
      <c r="F65" s="248">
        <f>'Data Reliability'!B65</f>
        <v>1.8</v>
      </c>
      <c r="G65" s="163">
        <f>Reliability_updated!V65</f>
        <v>40.799999999999997</v>
      </c>
      <c r="H65" s="163">
        <f>'Data Reliability'!C65</f>
        <v>3</v>
      </c>
      <c r="I65" t="str">
        <f>IF(Reliability!B65="x","x",(IF(ROUNDUP(Reliability!B65,0)=1,"Very High",IF(ROUNDUP(Reliability!B65,0)=2,"High",IF(ROUNDUP(Reliability!B65,0)=3,"Medium",IF(ROUNDUP(Reliability!B65,0)=4,"Low","Very Low"))))))</f>
        <v>Medium</v>
      </c>
    </row>
    <row r="66" spans="1:9" x14ac:dyDescent="0.25">
      <c r="A66" s="162" t="str">
        <f>Lists!C:C</f>
        <v>MAR002</v>
      </c>
      <c r="B66" s="248">
        <f t="shared" si="4"/>
        <v>2.1</v>
      </c>
      <c r="C66" s="248">
        <f t="shared" si="5"/>
        <v>4</v>
      </c>
      <c r="D66" s="248">
        <f t="shared" si="6"/>
        <v>2.2000000000000002</v>
      </c>
      <c r="E66" s="248">
        <f t="shared" si="7"/>
        <v>0</v>
      </c>
      <c r="F66" s="248">
        <f>'Data Reliability'!B66</f>
        <v>2.6</v>
      </c>
      <c r="G66" s="163">
        <f>Reliability_updated!V66</f>
        <v>162.30000000000001</v>
      </c>
      <c r="H66" s="163">
        <f>'Data Reliability'!C66</f>
        <v>0</v>
      </c>
      <c r="I66" t="str">
        <f>IF(Reliability!B66="x","x",(IF(ROUNDUP(Reliability!B66,0)=1,"Very High",IF(ROUNDUP(Reliability!B66,0)=2,"High",IF(ROUNDUP(Reliability!B66,0)=3,"Medium",IF(ROUNDUP(Reliability!B66,0)=4,"Low","Very Low"))))))</f>
        <v>Medium</v>
      </c>
    </row>
    <row r="67" spans="1:9" x14ac:dyDescent="0.25">
      <c r="A67" s="162" t="str">
        <f>Lists!C:C</f>
        <v>MDA002</v>
      </c>
      <c r="B67" s="248">
        <f t="shared" ref="B67:B98" si="8">ROUND(AVERAGE(C67:E67),1)</f>
        <v>0.9</v>
      </c>
      <c r="C67" s="248">
        <f t="shared" ref="C67:C98" si="9">IF(F67="x","x",ROUND((5-(3-F67)/2*5),1))</f>
        <v>2.2999999999999998</v>
      </c>
      <c r="D67" s="248">
        <f t="shared" ref="D67:D98" si="10">IF(G67&gt;365,5,ROUND((5-(365-G67)/364*5),1))</f>
        <v>0.5</v>
      </c>
      <c r="E67" s="248">
        <f t="shared" ref="E67:E98" si="11">IF(H67&gt;3,5,ROUND((5-(3-H67)/3*5),1))</f>
        <v>0</v>
      </c>
      <c r="F67" s="248">
        <f>'Data Reliability'!B67</f>
        <v>1.9</v>
      </c>
      <c r="G67" s="163">
        <f>Reliability_updated!V67</f>
        <v>40.700000000000003</v>
      </c>
      <c r="H67" s="163">
        <f>'Data Reliability'!C67</f>
        <v>0</v>
      </c>
      <c r="I67" t="str">
        <f>IF(Reliability!B67="x","x",(IF(ROUNDUP(Reliability!B67,0)=1,"Very High",IF(ROUNDUP(Reliability!B67,0)=2,"High",IF(ROUNDUP(Reliability!B67,0)=3,"Medium",IF(ROUNDUP(Reliability!B67,0)=4,"Low","Very Low"))))))</f>
        <v>Very High</v>
      </c>
    </row>
    <row r="68" spans="1:9" x14ac:dyDescent="0.25">
      <c r="A68" s="162" t="str">
        <f>Lists!C:C</f>
        <v>MDG001</v>
      </c>
      <c r="B68" s="248">
        <f t="shared" si="8"/>
        <v>0.5</v>
      </c>
      <c r="C68" s="248">
        <f t="shared" si="9"/>
        <v>1</v>
      </c>
      <c r="D68" s="248">
        <f t="shared" si="10"/>
        <v>0.4</v>
      </c>
      <c r="E68" s="248">
        <f t="shared" si="11"/>
        <v>0</v>
      </c>
      <c r="F68" s="248">
        <f>'Data Reliability'!B68</f>
        <v>1.4</v>
      </c>
      <c r="G68" s="163">
        <f>Reliability_updated!V68</f>
        <v>30</v>
      </c>
      <c r="H68" s="163">
        <f>'Data Reliability'!C68</f>
        <v>0</v>
      </c>
      <c r="I68" t="str">
        <f>IF(Reliability!B68="x","x",(IF(ROUNDUP(Reliability!B68,0)=1,"Very High",IF(ROUNDUP(Reliability!B68,0)=2,"High",IF(ROUNDUP(Reliability!B68,0)=3,"Medium",IF(ROUNDUP(Reliability!B68,0)=4,"Low","Very Low"))))))</f>
        <v>Very High</v>
      </c>
    </row>
    <row r="69" spans="1:9" x14ac:dyDescent="0.25">
      <c r="A69" s="162" t="str">
        <f>Lists!C:C</f>
        <v>MDG002</v>
      </c>
      <c r="B69" s="248">
        <f t="shared" si="8"/>
        <v>0.9</v>
      </c>
      <c r="C69" s="248">
        <f t="shared" si="9"/>
        <v>0.5</v>
      </c>
      <c r="D69" s="248">
        <f t="shared" si="10"/>
        <v>0.4</v>
      </c>
      <c r="E69" s="248">
        <f t="shared" si="11"/>
        <v>1.7</v>
      </c>
      <c r="F69" s="248">
        <f>'Data Reliability'!B69</f>
        <v>1.2</v>
      </c>
      <c r="G69" s="163">
        <f>Reliability_updated!V69</f>
        <v>30</v>
      </c>
      <c r="H69" s="163">
        <f>'Data Reliability'!C69</f>
        <v>1</v>
      </c>
      <c r="I69" t="str">
        <f>IF(Reliability!B69="x","x",(IF(ROUNDUP(Reliability!B69,0)=1,"Very High",IF(ROUNDUP(Reliability!B69,0)=2,"High",IF(ROUNDUP(Reliability!B69,0)=3,"Medium",IF(ROUNDUP(Reliability!B69,0)=4,"Low","Very Low"))))))</f>
        <v>Very High</v>
      </c>
    </row>
    <row r="70" spans="1:9" x14ac:dyDescent="0.25">
      <c r="A70" s="162" t="str">
        <f>Lists!C:C</f>
        <v>MDG007</v>
      </c>
      <c r="B70" s="248">
        <f t="shared" si="8"/>
        <v>0.8</v>
      </c>
      <c r="C70" s="248">
        <f t="shared" si="9"/>
        <v>0.5</v>
      </c>
      <c r="D70" s="248">
        <f t="shared" si="10"/>
        <v>0.3</v>
      </c>
      <c r="E70" s="248">
        <f t="shared" si="11"/>
        <v>1.7</v>
      </c>
      <c r="F70" s="248">
        <f>'Data Reliability'!B70</f>
        <v>1.2</v>
      </c>
      <c r="G70" s="163">
        <f>Reliability_updated!V70</f>
        <v>20</v>
      </c>
      <c r="H70" s="163">
        <f>'Data Reliability'!C70</f>
        <v>1</v>
      </c>
      <c r="I70" t="str">
        <f>IF(Reliability!B70="x","x",(IF(ROUNDUP(Reliability!B70,0)=1,"Very High",IF(ROUNDUP(Reliability!B70,0)=2,"High",IF(ROUNDUP(Reliability!B70,0)=3,"Medium",IF(ROUNDUP(Reliability!B70,0)=4,"Low","Very Low"))))))</f>
        <v>Very High</v>
      </c>
    </row>
    <row r="71" spans="1:9" x14ac:dyDescent="0.25">
      <c r="A71" s="162" t="str">
        <f>Lists!C:C</f>
        <v>MEX001</v>
      </c>
      <c r="B71" s="248">
        <f t="shared" si="8"/>
        <v>1.5</v>
      </c>
      <c r="C71" s="248">
        <f t="shared" si="9"/>
        <v>4</v>
      </c>
      <c r="D71" s="248">
        <f t="shared" si="10"/>
        <v>0.6</v>
      </c>
      <c r="E71" s="248">
        <f t="shared" si="11"/>
        <v>0</v>
      </c>
      <c r="F71" s="248">
        <f>'Data Reliability'!B71</f>
        <v>2.6</v>
      </c>
      <c r="G71" s="163">
        <f>Reliability_updated!V71</f>
        <v>47</v>
      </c>
      <c r="H71" s="163">
        <f>'Data Reliability'!C71</f>
        <v>0</v>
      </c>
      <c r="I71" t="str">
        <f>IF(Reliability!B71="x","x",(IF(ROUNDUP(Reliability!B71,0)=1,"Very High",IF(ROUNDUP(Reliability!B71,0)=2,"High",IF(ROUNDUP(Reliability!B71,0)=3,"Medium",IF(ROUNDUP(Reliability!B71,0)=4,"Low","Very Low"))))))</f>
        <v>High</v>
      </c>
    </row>
    <row r="72" spans="1:9" x14ac:dyDescent="0.25">
      <c r="A72" s="162" t="str">
        <f>Lists!C:C</f>
        <v>MEX002</v>
      </c>
      <c r="B72" s="248">
        <f t="shared" si="8"/>
        <v>1.6</v>
      </c>
      <c r="C72" s="248">
        <f t="shared" si="9"/>
        <v>3.8</v>
      </c>
      <c r="D72" s="248">
        <f t="shared" si="10"/>
        <v>0.9</v>
      </c>
      <c r="E72" s="248">
        <f t="shared" si="11"/>
        <v>0</v>
      </c>
      <c r="F72" s="248">
        <f>'Data Reliability'!B72</f>
        <v>2.5</v>
      </c>
      <c r="G72" s="163">
        <f>Reliability_updated!V72</f>
        <v>64.099999999999994</v>
      </c>
      <c r="H72" s="163">
        <f>'Data Reliability'!C72</f>
        <v>0</v>
      </c>
      <c r="I72" t="str">
        <f>IF(Reliability!B72="x","x",(IF(ROUNDUP(Reliability!B72,0)=1,"Very High",IF(ROUNDUP(Reliability!B72,0)=2,"High",IF(ROUNDUP(Reliability!B72,0)=3,"Medium",IF(ROUNDUP(Reliability!B72,0)=4,"Low","Very Low"))))))</f>
        <v>High</v>
      </c>
    </row>
    <row r="73" spans="1:9" x14ac:dyDescent="0.25">
      <c r="A73" s="162" t="str">
        <f>Lists!C:C</f>
        <v>MEX003</v>
      </c>
      <c r="B73" s="248">
        <f t="shared" si="8"/>
        <v>1.5</v>
      </c>
      <c r="C73" s="248">
        <f t="shared" si="9"/>
        <v>3.8</v>
      </c>
      <c r="D73" s="248">
        <f t="shared" si="10"/>
        <v>0.6</v>
      </c>
      <c r="E73" s="248">
        <f t="shared" si="11"/>
        <v>0</v>
      </c>
      <c r="F73" s="248">
        <f>'Data Reliability'!B73</f>
        <v>2.5</v>
      </c>
      <c r="G73" s="163">
        <f>Reliability_updated!V73</f>
        <v>47</v>
      </c>
      <c r="H73" s="163">
        <f>'Data Reliability'!C73</f>
        <v>0</v>
      </c>
      <c r="I73" t="str">
        <f>IF(Reliability!B73="x","x",(IF(ROUNDUP(Reliability!B73,0)=1,"Very High",IF(ROUNDUP(Reliability!B73,0)=2,"High",IF(ROUNDUP(Reliability!B73,0)=3,"Medium",IF(ROUNDUP(Reliability!B73,0)=4,"Low","Very Low"))))))</f>
        <v>High</v>
      </c>
    </row>
    <row r="74" spans="1:9" x14ac:dyDescent="0.25">
      <c r="A74" s="162" t="str">
        <f>Lists!C:C</f>
        <v>MLI001</v>
      </c>
      <c r="B74" s="248">
        <f t="shared" si="8"/>
        <v>0.3</v>
      </c>
      <c r="C74" s="248">
        <f t="shared" si="9"/>
        <v>0.5</v>
      </c>
      <c r="D74" s="248">
        <f t="shared" si="10"/>
        <v>0.5</v>
      </c>
      <c r="E74" s="248">
        <f t="shared" si="11"/>
        <v>0</v>
      </c>
      <c r="F74" s="248">
        <f>'Data Reliability'!B74</f>
        <v>1.2</v>
      </c>
      <c r="G74" s="163">
        <f>Reliability_updated!V74</f>
        <v>33.799999999999997</v>
      </c>
      <c r="H74" s="163">
        <f>'Data Reliability'!C74</f>
        <v>0</v>
      </c>
      <c r="I74" t="str">
        <f>IF(Reliability!B74="x","x",(IF(ROUNDUP(Reliability!B74,0)=1,"Very High",IF(ROUNDUP(Reliability!B74,0)=2,"High",IF(ROUNDUP(Reliability!B74,0)=3,"Medium",IF(ROUNDUP(Reliability!B74,0)=4,"Low","Very Low"))))))</f>
        <v>Very High</v>
      </c>
    </row>
    <row r="75" spans="1:9" x14ac:dyDescent="0.25">
      <c r="A75" s="162" t="str">
        <f>Lists!C:C</f>
        <v>MMR001</v>
      </c>
      <c r="B75" s="248">
        <f t="shared" si="8"/>
        <v>1.2</v>
      </c>
      <c r="C75" s="248">
        <f t="shared" si="9"/>
        <v>2.2999999999999998</v>
      </c>
      <c r="D75" s="248">
        <f t="shared" si="10"/>
        <v>1.4</v>
      </c>
      <c r="E75" s="248">
        <f t="shared" si="11"/>
        <v>0</v>
      </c>
      <c r="F75" s="248">
        <f>'Data Reliability'!B75</f>
        <v>1.9</v>
      </c>
      <c r="G75" s="163">
        <f>Reliability_updated!V75</f>
        <v>105.1</v>
      </c>
      <c r="H75" s="163">
        <f>'Data Reliability'!C75</f>
        <v>0</v>
      </c>
      <c r="I75" t="str">
        <f>IF(Reliability!B75="x","x",(IF(ROUNDUP(Reliability!B75,0)=1,"Very High",IF(ROUNDUP(Reliability!B75,0)=2,"High",IF(ROUNDUP(Reliability!B75,0)=3,"Medium",IF(ROUNDUP(Reliability!B75,0)=4,"Low","Very Low"))))))</f>
        <v>High</v>
      </c>
    </row>
    <row r="76" spans="1:9" x14ac:dyDescent="0.25">
      <c r="A76" s="162" t="str">
        <f>Lists!C:C</f>
        <v>MMR002</v>
      </c>
      <c r="B76" s="248">
        <f t="shared" si="8"/>
        <v>1.4</v>
      </c>
      <c r="C76" s="248">
        <f t="shared" si="9"/>
        <v>2.2999999999999998</v>
      </c>
      <c r="D76" s="248">
        <f t="shared" si="10"/>
        <v>1.9</v>
      </c>
      <c r="E76" s="248">
        <f t="shared" si="11"/>
        <v>0</v>
      </c>
      <c r="F76" s="248">
        <f>'Data Reliability'!B76</f>
        <v>1.9</v>
      </c>
      <c r="G76" s="163">
        <f>Reliability_updated!V76</f>
        <v>142.30000000000001</v>
      </c>
      <c r="H76" s="163">
        <f>'Data Reliability'!C76</f>
        <v>0</v>
      </c>
      <c r="I76" t="str">
        <f>IF(Reliability!B76="x","x",(IF(ROUNDUP(Reliability!B76,0)=1,"Very High",IF(ROUNDUP(Reliability!B76,0)=2,"High",IF(ROUNDUP(Reliability!B76,0)=3,"Medium",IF(ROUNDUP(Reliability!B76,0)=4,"Low","Very Low"))))))</f>
        <v>High</v>
      </c>
    </row>
    <row r="77" spans="1:9" x14ac:dyDescent="0.25">
      <c r="A77" s="162" t="str">
        <f>Lists!C:C</f>
        <v>MMR003</v>
      </c>
      <c r="B77" s="248">
        <f t="shared" si="8"/>
        <v>1.1000000000000001</v>
      </c>
      <c r="C77" s="248">
        <f t="shared" si="9"/>
        <v>2</v>
      </c>
      <c r="D77" s="248">
        <f t="shared" si="10"/>
        <v>1.4</v>
      </c>
      <c r="E77" s="248">
        <f t="shared" si="11"/>
        <v>0</v>
      </c>
      <c r="F77" s="248">
        <f>'Data Reliability'!B77</f>
        <v>1.8</v>
      </c>
      <c r="G77" s="163">
        <f>Reliability_updated!V77</f>
        <v>105.1</v>
      </c>
      <c r="H77" s="163">
        <f>'Data Reliability'!C77</f>
        <v>0</v>
      </c>
      <c r="I77" t="str">
        <f>IF(Reliability!B77="x","x",(IF(ROUNDUP(Reliability!B77,0)=1,"Very High",IF(ROUNDUP(Reliability!B77,0)=2,"High",IF(ROUNDUP(Reliability!B77,0)=3,"Medium",IF(ROUNDUP(Reliability!B77,0)=4,"Low","Very Low"))))))</f>
        <v>High</v>
      </c>
    </row>
    <row r="78" spans="1:9" x14ac:dyDescent="0.25">
      <c r="A78" s="162" t="str">
        <f>Lists!C:C</f>
        <v>MMR004</v>
      </c>
      <c r="B78" s="248">
        <f t="shared" si="8"/>
        <v>1.1000000000000001</v>
      </c>
      <c r="C78" s="248">
        <f t="shared" si="9"/>
        <v>2</v>
      </c>
      <c r="D78" s="248">
        <f t="shared" si="10"/>
        <v>1.2</v>
      </c>
      <c r="E78" s="248">
        <f t="shared" si="11"/>
        <v>0</v>
      </c>
      <c r="F78" s="248">
        <f>'Data Reliability'!B78</f>
        <v>1.8</v>
      </c>
      <c r="G78" s="163">
        <f>Reliability_updated!V78</f>
        <v>90.9</v>
      </c>
      <c r="H78" s="163">
        <f>'Data Reliability'!C78</f>
        <v>0</v>
      </c>
      <c r="I78" t="str">
        <f>IF(Reliability!B78="x","x",(IF(ROUNDUP(Reliability!B78,0)=1,"Very High",IF(ROUNDUP(Reliability!B78,0)=2,"High",IF(ROUNDUP(Reliability!B78,0)=3,"Medium",IF(ROUNDUP(Reliability!B78,0)=4,"Low","Very Low"))))))</f>
        <v>High</v>
      </c>
    </row>
    <row r="79" spans="1:9" x14ac:dyDescent="0.25">
      <c r="A79" s="162" t="str">
        <f>Lists!C:C</f>
        <v>MOZ001</v>
      </c>
      <c r="B79" s="248">
        <f t="shared" si="8"/>
        <v>1.4</v>
      </c>
      <c r="C79" s="248">
        <f t="shared" si="9"/>
        <v>2.2999999999999998</v>
      </c>
      <c r="D79" s="248">
        <f t="shared" si="10"/>
        <v>0.1</v>
      </c>
      <c r="E79" s="248">
        <f t="shared" si="11"/>
        <v>1.7</v>
      </c>
      <c r="F79" s="248">
        <f>'Data Reliability'!B79</f>
        <v>1.9</v>
      </c>
      <c r="G79" s="163">
        <f>Reliability_updated!V79</f>
        <v>4.9000000000000004</v>
      </c>
      <c r="H79" s="163">
        <f>'Data Reliability'!C79</f>
        <v>1</v>
      </c>
      <c r="I79" t="str">
        <f>IF(Reliability!B79="x","x",(IF(ROUNDUP(Reliability!B79,0)=1,"Very High",IF(ROUNDUP(Reliability!B79,0)=2,"High",IF(ROUNDUP(Reliability!B79,0)=3,"Medium",IF(ROUNDUP(Reliability!B79,0)=4,"Low","Very Low"))))))</f>
        <v>High</v>
      </c>
    </row>
    <row r="80" spans="1:9" x14ac:dyDescent="0.25">
      <c r="A80" s="162" t="str">
        <f>Lists!C:C</f>
        <v>MOZ004</v>
      </c>
      <c r="B80" s="248">
        <f t="shared" si="8"/>
        <v>1.3</v>
      </c>
      <c r="C80" s="248">
        <f t="shared" si="9"/>
        <v>3</v>
      </c>
      <c r="D80" s="248">
        <f t="shared" si="10"/>
        <v>1</v>
      </c>
      <c r="E80" s="248">
        <f t="shared" si="11"/>
        <v>0</v>
      </c>
      <c r="F80" s="248">
        <f>'Data Reliability'!B80</f>
        <v>2.2000000000000002</v>
      </c>
      <c r="G80" s="163">
        <f>Reliability_updated!V80</f>
        <v>75.8</v>
      </c>
      <c r="H80" s="163">
        <f>'Data Reliability'!C80</f>
        <v>0</v>
      </c>
      <c r="I80" t="str">
        <f>IF(Reliability!B80="x","x",(IF(ROUNDUP(Reliability!B80,0)=1,"Very High",IF(ROUNDUP(Reliability!B80,0)=2,"High",IF(ROUNDUP(Reliability!B80,0)=3,"Medium",IF(ROUNDUP(Reliability!B80,0)=4,"Low","Very Low"))))))</f>
        <v>High</v>
      </c>
    </row>
    <row r="81" spans="1:9" x14ac:dyDescent="0.25">
      <c r="A81" s="162" t="str">
        <f>Lists!C:C</f>
        <v>MOZ009</v>
      </c>
      <c r="B81" s="248">
        <f t="shared" si="8"/>
        <v>0.8</v>
      </c>
      <c r="C81" s="248">
        <f t="shared" si="9"/>
        <v>2.2999999999999998</v>
      </c>
      <c r="D81" s="248">
        <f t="shared" si="10"/>
        <v>0.1</v>
      </c>
      <c r="E81" s="248">
        <f t="shared" si="11"/>
        <v>0</v>
      </c>
      <c r="F81" s="248">
        <f>'Data Reliability'!B81</f>
        <v>1.9</v>
      </c>
      <c r="G81" s="163">
        <f>Reliability_updated!V81</f>
        <v>5</v>
      </c>
      <c r="H81" s="163">
        <f>'Data Reliability'!C81</f>
        <v>0</v>
      </c>
      <c r="I81" t="str">
        <f>IF(Reliability!B81="x","x",(IF(ROUNDUP(Reliability!B81,0)=1,"Very High",IF(ROUNDUP(Reliability!B81,0)=2,"High",IF(ROUNDUP(Reliability!B81,0)=3,"Medium",IF(ROUNDUP(Reliability!B81,0)=4,"Low","Very Low"))))))</f>
        <v>Very High</v>
      </c>
    </row>
    <row r="82" spans="1:9" x14ac:dyDescent="0.25">
      <c r="A82" s="162" t="str">
        <f>Lists!C:C</f>
        <v>MRT002</v>
      </c>
      <c r="B82" s="248">
        <f t="shared" si="8"/>
        <v>0.7</v>
      </c>
      <c r="C82" s="248">
        <f t="shared" si="9"/>
        <v>1.5</v>
      </c>
      <c r="D82" s="248">
        <f t="shared" si="10"/>
        <v>0.7</v>
      </c>
      <c r="E82" s="248">
        <f t="shared" si="11"/>
        <v>0</v>
      </c>
      <c r="F82" s="248">
        <f>'Data Reliability'!B82</f>
        <v>1.6</v>
      </c>
      <c r="G82" s="163">
        <f>Reliability_updated!V82</f>
        <v>55.3</v>
      </c>
      <c r="H82" s="163">
        <f>'Data Reliability'!C82</f>
        <v>0</v>
      </c>
      <c r="I82" t="str">
        <f>IF(Reliability!B82="x","x",(IF(ROUNDUP(Reliability!B82,0)=1,"Very High",IF(ROUNDUP(Reliability!B82,0)=2,"High",IF(ROUNDUP(Reliability!B82,0)=3,"Medium",IF(ROUNDUP(Reliability!B82,0)=4,"Low","Very Low"))))))</f>
        <v>Very High</v>
      </c>
    </row>
    <row r="83" spans="1:9" x14ac:dyDescent="0.25">
      <c r="A83" s="162" t="str">
        <f>Lists!C:C</f>
        <v>MRT003</v>
      </c>
      <c r="B83" s="248">
        <f t="shared" si="8"/>
        <v>1.5</v>
      </c>
      <c r="C83" s="248">
        <f t="shared" si="9"/>
        <v>0.8</v>
      </c>
      <c r="D83" s="248">
        <f t="shared" si="10"/>
        <v>1.9</v>
      </c>
      <c r="E83" s="248">
        <f t="shared" si="11"/>
        <v>1.7</v>
      </c>
      <c r="F83" s="248">
        <f>'Data Reliability'!B83</f>
        <v>1.3</v>
      </c>
      <c r="G83" s="163">
        <f>Reliability_updated!V83</f>
        <v>137.69999999999999</v>
      </c>
      <c r="H83" s="163">
        <f>'Data Reliability'!C83</f>
        <v>1</v>
      </c>
      <c r="I83" t="str">
        <f>IF(Reliability!B83="x","x",(IF(ROUNDUP(Reliability!B83,0)=1,"Very High",IF(ROUNDUP(Reliability!B83,0)=2,"High",IF(ROUNDUP(Reliability!B83,0)=3,"Medium",IF(ROUNDUP(Reliability!B83,0)=4,"Low","Very Low"))))))</f>
        <v>High</v>
      </c>
    </row>
    <row r="84" spans="1:9" x14ac:dyDescent="0.25">
      <c r="A84" s="162" t="str">
        <f>Lists!C:C</f>
        <v>MWI002</v>
      </c>
      <c r="B84" s="248">
        <f t="shared" si="8"/>
        <v>0.4</v>
      </c>
      <c r="C84" s="248">
        <f t="shared" si="9"/>
        <v>0.5</v>
      </c>
      <c r="D84" s="248">
        <f t="shared" si="10"/>
        <v>0.7</v>
      </c>
      <c r="E84" s="248">
        <f t="shared" si="11"/>
        <v>0</v>
      </c>
      <c r="F84" s="248">
        <f>'Data Reliability'!B84</f>
        <v>1.2</v>
      </c>
      <c r="G84" s="163">
        <f>Reliability_updated!V84</f>
        <v>53.8</v>
      </c>
      <c r="H84" s="163">
        <f>'Data Reliability'!C84</f>
        <v>0</v>
      </c>
      <c r="I84" t="str">
        <f>IF(Reliability!B84="x","x",(IF(ROUNDUP(Reliability!B84,0)=1,"Very High",IF(ROUNDUP(Reliability!B84,0)=2,"High",IF(ROUNDUP(Reliability!B84,0)=3,"Medium",IF(ROUNDUP(Reliability!B84,0)=4,"Low","Very Low"))))))</f>
        <v>Very High</v>
      </c>
    </row>
    <row r="85" spans="1:9" x14ac:dyDescent="0.25">
      <c r="A85" s="162" t="str">
        <f>Lists!C:C</f>
        <v>MYS001</v>
      </c>
      <c r="B85" s="248">
        <f t="shared" si="8"/>
        <v>1.9</v>
      </c>
      <c r="C85" s="248">
        <f t="shared" si="9"/>
        <v>2.8</v>
      </c>
      <c r="D85" s="248">
        <f t="shared" si="10"/>
        <v>2.9</v>
      </c>
      <c r="E85" s="248">
        <f t="shared" si="11"/>
        <v>0</v>
      </c>
      <c r="F85" s="248">
        <f>'Data Reliability'!B85</f>
        <v>2.1</v>
      </c>
      <c r="G85" s="163">
        <f>Reliability_updated!V85</f>
        <v>214.7</v>
      </c>
      <c r="H85" s="163">
        <f>'Data Reliability'!C85</f>
        <v>0</v>
      </c>
      <c r="I85" t="str">
        <f>IF(Reliability!B85="x","x",(IF(ROUNDUP(Reliability!B85,0)=1,"Very High",IF(ROUNDUP(Reliability!B85,0)=2,"High",IF(ROUNDUP(Reliability!B85,0)=3,"Medium",IF(ROUNDUP(Reliability!B85,0)=4,"Low","Very Low"))))))</f>
        <v>High</v>
      </c>
    </row>
    <row r="86" spans="1:9" x14ac:dyDescent="0.25">
      <c r="A86" s="162" t="str">
        <f>Lists!C:C</f>
        <v>NAM002</v>
      </c>
      <c r="B86" s="248">
        <f t="shared" si="8"/>
        <v>2.9</v>
      </c>
      <c r="C86" s="248">
        <f t="shared" si="9"/>
        <v>2</v>
      </c>
      <c r="D86" s="248">
        <f t="shared" si="10"/>
        <v>5</v>
      </c>
      <c r="E86" s="248">
        <f t="shared" si="11"/>
        <v>1.7</v>
      </c>
      <c r="F86" s="248">
        <f>'Data Reliability'!B86</f>
        <v>1.8</v>
      </c>
      <c r="G86" s="163">
        <f>Reliability_updated!V86</f>
        <v>441.5</v>
      </c>
      <c r="H86" s="163">
        <f>'Data Reliability'!C86</f>
        <v>1</v>
      </c>
      <c r="I86" t="str">
        <f>IF(Reliability!B86="x","x",(IF(ROUNDUP(Reliability!B86,0)=1,"Very High",IF(ROUNDUP(Reliability!B86,0)=2,"High",IF(ROUNDUP(Reliability!B86,0)=3,"Medium",IF(ROUNDUP(Reliability!B86,0)=4,"Low","Very Low"))))))</f>
        <v>Medium</v>
      </c>
    </row>
    <row r="87" spans="1:9" x14ac:dyDescent="0.25">
      <c r="A87" s="162" t="str">
        <f>Lists!C:C</f>
        <v>NER001</v>
      </c>
      <c r="B87" s="248">
        <f t="shared" si="8"/>
        <v>0.3</v>
      </c>
      <c r="C87" s="248">
        <f t="shared" si="9"/>
        <v>0.5</v>
      </c>
      <c r="D87" s="248">
        <f t="shared" si="10"/>
        <v>0.5</v>
      </c>
      <c r="E87" s="248">
        <f t="shared" si="11"/>
        <v>0</v>
      </c>
      <c r="F87" s="248">
        <f>'Data Reliability'!B87</f>
        <v>1.2</v>
      </c>
      <c r="G87" s="163">
        <f>Reliability_updated!V87</f>
        <v>33.799999999999997</v>
      </c>
      <c r="H87" s="163">
        <f>'Data Reliability'!C87</f>
        <v>0</v>
      </c>
      <c r="I87" t="str">
        <f>IF(Reliability!B87="x","x",(IF(ROUNDUP(Reliability!B87,0)=1,"Very High",IF(ROUNDUP(Reliability!B87,0)=2,"High",IF(ROUNDUP(Reliability!B87,0)=3,"Medium",IF(ROUNDUP(Reliability!B87,0)=4,"Low","Very Low"))))))</f>
        <v>Very High</v>
      </c>
    </row>
    <row r="88" spans="1:9" x14ac:dyDescent="0.25">
      <c r="A88" s="162" t="str">
        <f>Lists!C:C</f>
        <v>NER002</v>
      </c>
      <c r="B88" s="248">
        <f t="shared" si="8"/>
        <v>0.8</v>
      </c>
      <c r="C88" s="248">
        <f t="shared" si="9"/>
        <v>0.3</v>
      </c>
      <c r="D88" s="248">
        <f t="shared" si="10"/>
        <v>2.1</v>
      </c>
      <c r="E88" s="248">
        <f t="shared" si="11"/>
        <v>0</v>
      </c>
      <c r="F88" s="248">
        <f>'Data Reliability'!B88</f>
        <v>1.1000000000000001</v>
      </c>
      <c r="G88" s="163">
        <f>Reliability_updated!V88</f>
        <v>157.19999999999999</v>
      </c>
      <c r="H88" s="163">
        <f>'Data Reliability'!C88</f>
        <v>0</v>
      </c>
      <c r="I88" t="str">
        <f>IF(Reliability!B88="x","x",(IF(ROUNDUP(Reliability!B88,0)=1,"Very High",IF(ROUNDUP(Reliability!B88,0)=2,"High",IF(ROUNDUP(Reliability!B88,0)=3,"Medium",IF(ROUNDUP(Reliability!B88,0)=4,"Low","Very Low"))))))</f>
        <v>Very High</v>
      </c>
    </row>
    <row r="89" spans="1:9" x14ac:dyDescent="0.25">
      <c r="A89" s="162" t="str">
        <f>Lists!C:C</f>
        <v>NER003</v>
      </c>
      <c r="B89" s="248">
        <f t="shared" si="8"/>
        <v>0.9</v>
      </c>
      <c r="C89" s="248">
        <f t="shared" si="9"/>
        <v>1</v>
      </c>
      <c r="D89" s="248">
        <f t="shared" si="10"/>
        <v>1.7</v>
      </c>
      <c r="E89" s="248">
        <f t="shared" si="11"/>
        <v>0</v>
      </c>
      <c r="F89" s="248">
        <f>'Data Reliability'!B89</f>
        <v>1.4</v>
      </c>
      <c r="G89" s="163">
        <f>Reliability_updated!V89</f>
        <v>121.2</v>
      </c>
      <c r="H89" s="163">
        <f>'Data Reliability'!C89</f>
        <v>0</v>
      </c>
      <c r="I89" t="str">
        <f>IF(Reliability!B89="x","x",(IF(ROUNDUP(Reliability!B89,0)=1,"Very High",IF(ROUNDUP(Reliability!B89,0)=2,"High",IF(ROUNDUP(Reliability!B89,0)=3,"Medium",IF(ROUNDUP(Reliability!B89,0)=4,"Low","Very Low"))))))</f>
        <v>Very High</v>
      </c>
    </row>
    <row r="90" spans="1:9" x14ac:dyDescent="0.25">
      <c r="A90" s="162" t="str">
        <f>Lists!C:C</f>
        <v>NER004</v>
      </c>
      <c r="B90" s="248">
        <f t="shared" si="8"/>
        <v>1.1000000000000001</v>
      </c>
      <c r="C90" s="248">
        <f t="shared" si="9"/>
        <v>1.8</v>
      </c>
      <c r="D90" s="248">
        <f t="shared" si="10"/>
        <v>1.5</v>
      </c>
      <c r="E90" s="248">
        <f t="shared" si="11"/>
        <v>0</v>
      </c>
      <c r="F90" s="248">
        <f>'Data Reliability'!B90</f>
        <v>1.7</v>
      </c>
      <c r="G90" s="163">
        <f>Reliability_updated!V90</f>
        <v>112.5</v>
      </c>
      <c r="H90" s="163">
        <f>'Data Reliability'!C90</f>
        <v>0</v>
      </c>
      <c r="I90" t="str">
        <f>IF(Reliability!B90="x","x",(IF(ROUNDUP(Reliability!B90,0)=1,"Very High",IF(ROUNDUP(Reliability!B90,0)=2,"High",IF(ROUNDUP(Reliability!B90,0)=3,"Medium",IF(ROUNDUP(Reliability!B90,0)=4,"Low","Very Low"))))))</f>
        <v>High</v>
      </c>
    </row>
    <row r="91" spans="1:9" x14ac:dyDescent="0.25">
      <c r="A91" s="162" t="str">
        <f>Lists!C:C</f>
        <v>NGA001</v>
      </c>
      <c r="B91" s="248">
        <f t="shared" si="8"/>
        <v>1.9</v>
      </c>
      <c r="C91" s="248">
        <f t="shared" si="9"/>
        <v>3.8</v>
      </c>
      <c r="D91" s="248">
        <f t="shared" si="10"/>
        <v>2</v>
      </c>
      <c r="E91" s="248">
        <f t="shared" si="11"/>
        <v>0</v>
      </c>
      <c r="F91" s="248">
        <f>'Data Reliability'!B91</f>
        <v>2.5</v>
      </c>
      <c r="G91" s="163">
        <f>Reliability_updated!V91</f>
        <v>145.6</v>
      </c>
      <c r="H91" s="163">
        <f>'Data Reliability'!C91</f>
        <v>0</v>
      </c>
      <c r="I91" t="str">
        <f>IF(Reliability!B91="x","x",(IF(ROUNDUP(Reliability!B91,0)=1,"Very High",IF(ROUNDUP(Reliability!B91,0)=2,"High",IF(ROUNDUP(Reliability!B91,0)=3,"Medium",IF(ROUNDUP(Reliability!B91,0)=4,"Low","Very Low"))))))</f>
        <v>High</v>
      </c>
    </row>
    <row r="92" spans="1:9" x14ac:dyDescent="0.25">
      <c r="A92" s="162" t="str">
        <f>Lists!C:C</f>
        <v>NGA003</v>
      </c>
      <c r="B92" s="248">
        <f t="shared" si="8"/>
        <v>2</v>
      </c>
      <c r="C92" s="248">
        <f t="shared" si="9"/>
        <v>3.8</v>
      </c>
      <c r="D92" s="248">
        <f t="shared" si="10"/>
        <v>2.1</v>
      </c>
      <c r="E92" s="248">
        <f t="shared" si="11"/>
        <v>0</v>
      </c>
      <c r="F92" s="248">
        <f>'Data Reliability'!B92</f>
        <v>2.5</v>
      </c>
      <c r="G92" s="163">
        <f>Reliability_updated!V92</f>
        <v>152.4</v>
      </c>
      <c r="H92" s="163">
        <f>'Data Reliability'!C92</f>
        <v>0</v>
      </c>
      <c r="I92" t="str">
        <f>IF(Reliability!B92="x","x",(IF(ROUNDUP(Reliability!B92,0)=1,"Very High",IF(ROUNDUP(Reliability!B92,0)=2,"High",IF(ROUNDUP(Reliability!B92,0)=3,"Medium",IF(ROUNDUP(Reliability!B92,0)=4,"Low","Very Low"))))))</f>
        <v>High</v>
      </c>
    </row>
    <row r="93" spans="1:9" x14ac:dyDescent="0.25">
      <c r="A93" s="162" t="str">
        <f>Lists!C:C</f>
        <v>NGA004</v>
      </c>
      <c r="B93" s="248">
        <f t="shared" si="8"/>
        <v>2.4</v>
      </c>
      <c r="C93" s="248">
        <f t="shared" si="9"/>
        <v>2.5</v>
      </c>
      <c r="D93" s="248">
        <f t="shared" si="10"/>
        <v>3</v>
      </c>
      <c r="E93" s="248">
        <f t="shared" si="11"/>
        <v>1.7</v>
      </c>
      <c r="F93" s="248">
        <f>'Data Reliability'!B93</f>
        <v>2</v>
      </c>
      <c r="G93" s="163">
        <f>Reliability_updated!V93</f>
        <v>221.9</v>
      </c>
      <c r="H93" s="163">
        <f>'Data Reliability'!C93</f>
        <v>1</v>
      </c>
      <c r="I93" t="str">
        <f>IF(Reliability!B93="x","x",(IF(ROUNDUP(Reliability!B93,0)=1,"Very High",IF(ROUNDUP(Reliability!B93,0)=2,"High",IF(ROUNDUP(Reliability!B93,0)=3,"Medium",IF(ROUNDUP(Reliability!B93,0)=4,"Low","Very Low"))))))</f>
        <v>Medium</v>
      </c>
    </row>
    <row r="94" spans="1:9" x14ac:dyDescent="0.25">
      <c r="A94" s="162" t="str">
        <f>Lists!C:C</f>
        <v>NGA007</v>
      </c>
      <c r="B94" s="248">
        <f t="shared" si="8"/>
        <v>1.7</v>
      </c>
      <c r="C94" s="248">
        <f t="shared" si="9"/>
        <v>3.3</v>
      </c>
      <c r="D94" s="248">
        <f t="shared" si="10"/>
        <v>1.8</v>
      </c>
      <c r="E94" s="248">
        <f t="shared" si="11"/>
        <v>0</v>
      </c>
      <c r="F94" s="248">
        <f>'Data Reliability'!B94</f>
        <v>2.2999999999999998</v>
      </c>
      <c r="G94" s="163">
        <f>Reliability_updated!V94</f>
        <v>129.1</v>
      </c>
      <c r="H94" s="163">
        <f>'Data Reliability'!C94</f>
        <v>0</v>
      </c>
      <c r="I94" t="str">
        <f>IF(Reliability!B94="x","x",(IF(ROUNDUP(Reliability!B94,0)=1,"Very High",IF(ROUNDUP(Reliability!B94,0)=2,"High",IF(ROUNDUP(Reliability!B94,0)=3,"Medium",IF(ROUNDUP(Reliability!B94,0)=4,"Low","Very Low"))))))</f>
        <v>High</v>
      </c>
    </row>
    <row r="95" spans="1:9" x14ac:dyDescent="0.25">
      <c r="A95" s="162" t="str">
        <f>Lists!C:C</f>
        <v>NGA008</v>
      </c>
      <c r="B95" s="248">
        <f t="shared" si="8"/>
        <v>2</v>
      </c>
      <c r="C95" s="248">
        <f t="shared" si="9"/>
        <v>2.2999999999999998</v>
      </c>
      <c r="D95" s="248">
        <f t="shared" si="10"/>
        <v>2</v>
      </c>
      <c r="E95" s="248">
        <f t="shared" si="11"/>
        <v>1.7</v>
      </c>
      <c r="F95" s="248">
        <f>'Data Reliability'!B95</f>
        <v>1.9</v>
      </c>
      <c r="G95" s="163">
        <f>Reliability_updated!V95</f>
        <v>146.5</v>
      </c>
      <c r="H95" s="163">
        <f>'Data Reliability'!C95</f>
        <v>1</v>
      </c>
      <c r="I95" t="str">
        <f>IF(Reliability!B95="x","x",(IF(ROUNDUP(Reliability!B95,0)=1,"Very High",IF(ROUNDUP(Reliability!B95,0)=2,"High",IF(ROUNDUP(Reliability!B95,0)=3,"Medium",IF(ROUNDUP(Reliability!B95,0)=4,"Low","Very Low"))))))</f>
        <v>High</v>
      </c>
    </row>
    <row r="96" spans="1:9" x14ac:dyDescent="0.25">
      <c r="A96" s="162" t="str">
        <f>Lists!C:C</f>
        <v>NIC001</v>
      </c>
      <c r="B96" s="248">
        <f t="shared" si="8"/>
        <v>1.6</v>
      </c>
      <c r="C96" s="248">
        <f t="shared" si="9"/>
        <v>2.2999999999999998</v>
      </c>
      <c r="D96" s="248">
        <f t="shared" si="10"/>
        <v>0.9</v>
      </c>
      <c r="E96" s="248">
        <f t="shared" si="11"/>
        <v>1.7</v>
      </c>
      <c r="F96" s="248">
        <f>'Data Reliability'!B96</f>
        <v>1.9</v>
      </c>
      <c r="G96" s="163">
        <f>Reliability_updated!V96</f>
        <v>66.900000000000006</v>
      </c>
      <c r="H96" s="163">
        <f>'Data Reliability'!C96</f>
        <v>1</v>
      </c>
      <c r="I96" t="str">
        <f>IF(Reliability!B96="x","x",(IF(ROUNDUP(Reliability!B96,0)=1,"Very High",IF(ROUNDUP(Reliability!B96,0)=2,"High",IF(ROUNDUP(Reliability!B96,0)=3,"Medium",IF(ROUNDUP(Reliability!B96,0)=4,"Low","Very Low"))))))</f>
        <v>High</v>
      </c>
    </row>
    <row r="97" spans="1:9" x14ac:dyDescent="0.25">
      <c r="A97" s="162" t="str">
        <f>Lists!C:C</f>
        <v>PAK001</v>
      </c>
      <c r="B97" s="248">
        <f t="shared" si="8"/>
        <v>1.3</v>
      </c>
      <c r="C97" s="248">
        <f t="shared" si="9"/>
        <v>1.8</v>
      </c>
      <c r="D97" s="248">
        <f t="shared" si="10"/>
        <v>2.2000000000000002</v>
      </c>
      <c r="E97" s="248">
        <f t="shared" si="11"/>
        <v>0</v>
      </c>
      <c r="F97" s="248">
        <f>'Data Reliability'!B97</f>
        <v>1.7</v>
      </c>
      <c r="G97" s="163">
        <f>Reliability_updated!V97</f>
        <v>163.1</v>
      </c>
      <c r="H97" s="163">
        <f>'Data Reliability'!C97</f>
        <v>0</v>
      </c>
      <c r="I97" t="str">
        <f>IF(Reliability!B97="x","x",(IF(ROUNDUP(Reliability!B97,0)=1,"Very High",IF(ROUNDUP(Reliability!B97,0)=2,"High",IF(ROUNDUP(Reliability!B97,0)=3,"Medium",IF(ROUNDUP(Reliability!B97,0)=4,"Low","Very Low"))))))</f>
        <v>High</v>
      </c>
    </row>
    <row r="98" spans="1:9" x14ac:dyDescent="0.25">
      <c r="A98" s="162" t="str">
        <f>Lists!C:C</f>
        <v>PAK004</v>
      </c>
      <c r="B98" s="248">
        <f t="shared" si="8"/>
        <v>5</v>
      </c>
      <c r="C98" s="248" t="str">
        <f t="shared" si="9"/>
        <v>x</v>
      </c>
      <c r="D98" s="248">
        <f t="shared" si="10"/>
        <v>5</v>
      </c>
      <c r="E98" s="248">
        <f t="shared" si="11"/>
        <v>5</v>
      </c>
      <c r="F98" s="248" t="str">
        <f>'Data Reliability'!B98</f>
        <v>x</v>
      </c>
      <c r="G98" s="163">
        <f>Reliability_updated!V98</f>
        <v>457.1</v>
      </c>
      <c r="H98" s="163">
        <f>'Data Reliability'!C98</f>
        <v>3</v>
      </c>
      <c r="I98" t="str">
        <f>IF(Reliability!B98="x","x",(IF(ROUNDUP(Reliability!B98,0)=1,"Very High",IF(ROUNDUP(Reliability!B98,0)=2,"High",IF(ROUNDUP(Reliability!B98,0)=3,"Medium",IF(ROUNDUP(Reliability!B98,0)=4,"Low","Very Low"))))))</f>
        <v>Very Low</v>
      </c>
    </row>
    <row r="99" spans="1:9" x14ac:dyDescent="0.25">
      <c r="A99" s="162" t="str">
        <f>Lists!C:C</f>
        <v>PAK005</v>
      </c>
      <c r="B99" s="248">
        <f t="shared" ref="B99:B130" si="12">ROUND(AVERAGE(C99:E99),1)</f>
        <v>1.4</v>
      </c>
      <c r="C99" s="248">
        <f t="shared" ref="C99:C130" si="13">IF(F99="x","x",ROUND((5-(3-F99)/2*5),1))</f>
        <v>2.2999999999999998</v>
      </c>
      <c r="D99" s="248">
        <f t="shared" ref="D99:D130" si="14">IF(G99&gt;365,5,ROUND((5-(365-G99)/364*5),1))</f>
        <v>1.9</v>
      </c>
      <c r="E99" s="248">
        <f t="shared" ref="E99:E130" si="15">IF(H99&gt;3,5,ROUND((5-(3-H99)/3*5),1))</f>
        <v>0</v>
      </c>
      <c r="F99" s="248">
        <f>'Data Reliability'!B99</f>
        <v>1.9</v>
      </c>
      <c r="G99" s="163">
        <f>Reliability_updated!V99</f>
        <v>142.30000000000001</v>
      </c>
      <c r="H99" s="163">
        <f>'Data Reliability'!C99</f>
        <v>0</v>
      </c>
      <c r="I99" t="str">
        <f>IF(Reliability!B99="x","x",(IF(ROUNDUP(Reliability!B99,0)=1,"Very High",IF(ROUNDUP(Reliability!B99,0)=2,"High",IF(ROUNDUP(Reliability!B99,0)=3,"Medium",IF(ROUNDUP(Reliability!B99,0)=4,"Low","Very Low"))))))</f>
        <v>High</v>
      </c>
    </row>
    <row r="100" spans="1:9" x14ac:dyDescent="0.25">
      <c r="A100" s="162" t="str">
        <f>Lists!C:C</f>
        <v>PAN002</v>
      </c>
      <c r="B100" s="248">
        <f t="shared" si="12"/>
        <v>1.1000000000000001</v>
      </c>
      <c r="C100" s="248">
        <f t="shared" si="13"/>
        <v>2.5</v>
      </c>
      <c r="D100" s="248">
        <f t="shared" si="14"/>
        <v>0.7</v>
      </c>
      <c r="E100" s="248">
        <f t="shared" si="15"/>
        <v>0</v>
      </c>
      <c r="F100" s="248">
        <f>'Data Reliability'!B100</f>
        <v>2</v>
      </c>
      <c r="G100" s="163">
        <f>Reliability_updated!V100</f>
        <v>49.6</v>
      </c>
      <c r="H100" s="163">
        <f>'Data Reliability'!C100</f>
        <v>0</v>
      </c>
      <c r="I100" t="str">
        <f>IF(Reliability!B100="x","x",(IF(ROUNDUP(Reliability!B100,0)=1,"Very High",IF(ROUNDUP(Reliability!B100,0)=2,"High",IF(ROUNDUP(Reliability!B100,0)=3,"Medium",IF(ROUNDUP(Reliability!B100,0)=4,"Low","Very Low"))))))</f>
        <v>High</v>
      </c>
    </row>
    <row r="101" spans="1:9" x14ac:dyDescent="0.25">
      <c r="A101" s="162" t="str">
        <f>Lists!C:C</f>
        <v>PER002</v>
      </c>
      <c r="B101" s="248">
        <f t="shared" si="12"/>
        <v>0.7</v>
      </c>
      <c r="C101" s="248">
        <f t="shared" si="13"/>
        <v>1.8</v>
      </c>
      <c r="D101" s="248">
        <f t="shared" si="14"/>
        <v>0.2</v>
      </c>
      <c r="E101" s="248">
        <f t="shared" si="15"/>
        <v>0</v>
      </c>
      <c r="F101" s="248">
        <f>'Data Reliability'!B101</f>
        <v>1.7</v>
      </c>
      <c r="G101" s="163">
        <f>Reliability_updated!V101</f>
        <v>12.2</v>
      </c>
      <c r="H101" s="163">
        <f>'Data Reliability'!C101</f>
        <v>0</v>
      </c>
      <c r="I101" t="str">
        <f>IF(Reliability!B101="x","x",(IF(ROUNDUP(Reliability!B101,0)=1,"Very High",IF(ROUNDUP(Reliability!B101,0)=2,"High",IF(ROUNDUP(Reliability!B101,0)=3,"Medium",IF(ROUNDUP(Reliability!B101,0)=4,"Low","Very Low"))))))</f>
        <v>Very High</v>
      </c>
    </row>
    <row r="102" spans="1:9" x14ac:dyDescent="0.25">
      <c r="A102" s="162" t="str">
        <f>Lists!C:C</f>
        <v>PHL001</v>
      </c>
      <c r="B102" s="248">
        <f t="shared" si="12"/>
        <v>1.2</v>
      </c>
      <c r="C102" s="248">
        <f t="shared" si="13"/>
        <v>3.3</v>
      </c>
      <c r="D102" s="248">
        <f t="shared" si="14"/>
        <v>0.2</v>
      </c>
      <c r="E102" s="248">
        <f t="shared" si="15"/>
        <v>0</v>
      </c>
      <c r="F102" s="248">
        <f>'Data Reliability'!B102</f>
        <v>2.2999999999999998</v>
      </c>
      <c r="G102" s="163">
        <f>Reliability_updated!V102</f>
        <v>18.2</v>
      </c>
      <c r="H102" s="163">
        <f>'Data Reliability'!C102</f>
        <v>0</v>
      </c>
      <c r="I102" t="str">
        <f>IF(Reliability!B102="x","x",(IF(ROUNDUP(Reliability!B102,0)=1,"Very High",IF(ROUNDUP(Reliability!B102,0)=2,"High",IF(ROUNDUP(Reliability!B102,0)=3,"Medium",IF(ROUNDUP(Reliability!B102,0)=4,"Low","Very Low"))))))</f>
        <v>High</v>
      </c>
    </row>
    <row r="103" spans="1:9" x14ac:dyDescent="0.25">
      <c r="A103" s="162" t="str">
        <f>Lists!C:C</f>
        <v>PHL003</v>
      </c>
      <c r="B103" s="248">
        <f t="shared" si="12"/>
        <v>2.6</v>
      </c>
      <c r="C103" s="248">
        <f t="shared" si="13"/>
        <v>3</v>
      </c>
      <c r="D103" s="248">
        <f t="shared" si="14"/>
        <v>4.8</v>
      </c>
      <c r="E103" s="248">
        <f t="shared" si="15"/>
        <v>0</v>
      </c>
      <c r="F103" s="248">
        <f>'Data Reliability'!B103</f>
        <v>2.2000000000000002</v>
      </c>
      <c r="G103" s="163">
        <f>Reliability_updated!V103</f>
        <v>348.8</v>
      </c>
      <c r="H103" s="163">
        <f>'Data Reliability'!C103</f>
        <v>0</v>
      </c>
      <c r="I103" t="str">
        <f>IF(Reliability!B103="x","x",(IF(ROUNDUP(Reliability!B103,0)=1,"Very High",IF(ROUNDUP(Reliability!B103,0)=2,"High",IF(ROUNDUP(Reliability!B103,0)=3,"Medium",IF(ROUNDUP(Reliability!B103,0)=4,"Low","Very Low"))))))</f>
        <v>Medium</v>
      </c>
    </row>
    <row r="104" spans="1:9" x14ac:dyDescent="0.25">
      <c r="A104" s="162" t="str">
        <f>Lists!C:C</f>
        <v>PHL012</v>
      </c>
      <c r="B104" s="248">
        <f t="shared" si="12"/>
        <v>0.8</v>
      </c>
      <c r="C104" s="248">
        <f t="shared" si="13"/>
        <v>2</v>
      </c>
      <c r="D104" s="248">
        <f t="shared" si="14"/>
        <v>0.4</v>
      </c>
      <c r="E104" s="248">
        <f t="shared" si="15"/>
        <v>0</v>
      </c>
      <c r="F104" s="248">
        <f>'Data Reliability'!B104</f>
        <v>1.8</v>
      </c>
      <c r="G104" s="163">
        <f>Reliability_updated!V104</f>
        <v>30.3</v>
      </c>
      <c r="H104" s="163">
        <f>'Data Reliability'!C104</f>
        <v>0</v>
      </c>
      <c r="I104" t="str">
        <f>IF(Reliability!B104="x","x",(IF(ROUNDUP(Reliability!B104,0)=1,"Very High",IF(ROUNDUP(Reliability!B104,0)=2,"High",IF(ROUNDUP(Reliability!B104,0)=3,"Medium",IF(ROUNDUP(Reliability!B104,0)=4,"Low","Very Low"))))))</f>
        <v>Very High</v>
      </c>
    </row>
    <row r="105" spans="1:9" x14ac:dyDescent="0.25">
      <c r="A105" s="162" t="str">
        <f>Lists!C:C</f>
        <v>PHL013</v>
      </c>
      <c r="B105" s="248">
        <f t="shared" si="12"/>
        <v>0.7</v>
      </c>
      <c r="C105" s="248">
        <f t="shared" si="13"/>
        <v>2</v>
      </c>
      <c r="D105" s="248">
        <f t="shared" si="14"/>
        <v>0.1</v>
      </c>
      <c r="E105" s="248">
        <f t="shared" si="15"/>
        <v>0</v>
      </c>
      <c r="F105" s="248">
        <f>'Data Reliability'!B105</f>
        <v>1.8</v>
      </c>
      <c r="G105" s="163">
        <f>Reliability_updated!V105</f>
        <v>5.6</v>
      </c>
      <c r="H105" s="163">
        <f>'Data Reliability'!C105</f>
        <v>0</v>
      </c>
      <c r="I105" t="str">
        <f>IF(Reliability!B105="x","x",(IF(ROUNDUP(Reliability!B105,0)=1,"Very High",IF(ROUNDUP(Reliability!B105,0)=2,"High",IF(ROUNDUP(Reliability!B105,0)=3,"Medium",IF(ROUNDUP(Reliability!B105,0)=4,"Low","Very Low"))))))</f>
        <v>Very High</v>
      </c>
    </row>
    <row r="106" spans="1:9" x14ac:dyDescent="0.25">
      <c r="A106" s="162" t="str">
        <f>Lists!C:C</f>
        <v>PNG003</v>
      </c>
      <c r="B106" s="248">
        <f t="shared" si="12"/>
        <v>1</v>
      </c>
      <c r="C106" s="248">
        <f t="shared" si="13"/>
        <v>1.5</v>
      </c>
      <c r="D106" s="248">
        <f t="shared" si="14"/>
        <v>1.5</v>
      </c>
      <c r="E106" s="248">
        <f t="shared" si="15"/>
        <v>0</v>
      </c>
      <c r="F106" s="248">
        <f>'Data Reliability'!B106</f>
        <v>1.6</v>
      </c>
      <c r="G106" s="163">
        <f>Reliability_updated!V106</f>
        <v>107.7</v>
      </c>
      <c r="H106" s="163">
        <f>'Data Reliability'!C106</f>
        <v>0</v>
      </c>
      <c r="I106" t="str">
        <f>IF(Reliability!B106="x","x",(IF(ROUNDUP(Reliability!B106,0)=1,"Very High",IF(ROUNDUP(Reliability!B106,0)=2,"High",IF(ROUNDUP(Reliability!B106,0)=3,"Medium",IF(ROUNDUP(Reliability!B106,0)=4,"Low","Very Low"))))))</f>
        <v>Very High</v>
      </c>
    </row>
    <row r="107" spans="1:9" x14ac:dyDescent="0.25">
      <c r="A107" s="162" t="str">
        <f>Lists!C:C</f>
        <v>POL002</v>
      </c>
      <c r="B107" s="248">
        <f t="shared" si="12"/>
        <v>0.8</v>
      </c>
      <c r="C107" s="248">
        <f t="shared" si="13"/>
        <v>2</v>
      </c>
      <c r="D107" s="248">
        <f t="shared" si="14"/>
        <v>0.5</v>
      </c>
      <c r="E107" s="248">
        <f t="shared" si="15"/>
        <v>0</v>
      </c>
      <c r="F107" s="248">
        <f>'Data Reliability'!B107</f>
        <v>1.8</v>
      </c>
      <c r="G107" s="163">
        <f>Reliability_updated!V107</f>
        <v>38.299999999999997</v>
      </c>
      <c r="H107" s="163">
        <f>'Data Reliability'!C107</f>
        <v>0</v>
      </c>
      <c r="I107" t="str">
        <f>IF(Reliability!B107="x","x",(IF(ROUNDUP(Reliability!B107,0)=1,"Very High",IF(ROUNDUP(Reliability!B107,0)=2,"High",IF(ROUNDUP(Reliability!B107,0)=3,"Medium",IF(ROUNDUP(Reliability!B107,0)=4,"Low","Very Low"))))))</f>
        <v>Very High</v>
      </c>
    </row>
    <row r="108" spans="1:9" x14ac:dyDescent="0.25">
      <c r="A108" s="162" t="str">
        <f>Lists!C:C</f>
        <v>PRK001</v>
      </c>
      <c r="B108" s="248">
        <f t="shared" si="12"/>
        <v>2.4</v>
      </c>
      <c r="C108" s="248">
        <f t="shared" si="13"/>
        <v>4</v>
      </c>
      <c r="D108" s="248">
        <f t="shared" si="14"/>
        <v>3.1</v>
      </c>
      <c r="E108" s="248">
        <f t="shared" si="15"/>
        <v>0</v>
      </c>
      <c r="F108" s="248">
        <f>'Data Reliability'!B108</f>
        <v>2.6</v>
      </c>
      <c r="G108" s="163">
        <f>Reliability_updated!V108</f>
        <v>223.3</v>
      </c>
      <c r="H108" s="163">
        <f>'Data Reliability'!C108</f>
        <v>0</v>
      </c>
      <c r="I108" t="str">
        <f>IF(Reliability!B108="x","x",(IF(ROUNDUP(Reliability!B108,0)=1,"Very High",IF(ROUNDUP(Reliability!B108,0)=2,"High",IF(ROUNDUP(Reliability!B108,0)=3,"Medium",IF(ROUNDUP(Reliability!B108,0)=4,"Low","Very Low"))))))</f>
        <v>Medium</v>
      </c>
    </row>
    <row r="109" spans="1:9" x14ac:dyDescent="0.25">
      <c r="A109" s="162" t="str">
        <f>Lists!C:C</f>
        <v>PSE002</v>
      </c>
      <c r="B109" s="248">
        <f t="shared" si="12"/>
        <v>1.4</v>
      </c>
      <c r="C109" s="248">
        <f t="shared" si="13"/>
        <v>0.8</v>
      </c>
      <c r="D109" s="248">
        <f t="shared" si="14"/>
        <v>3.4</v>
      </c>
      <c r="E109" s="248">
        <f t="shared" si="15"/>
        <v>0</v>
      </c>
      <c r="F109" s="248">
        <f>'Data Reliability'!B109</f>
        <v>1.3</v>
      </c>
      <c r="G109" s="163">
        <f>Reliability_updated!V109</f>
        <v>251.7</v>
      </c>
      <c r="H109" s="163">
        <f>'Data Reliability'!C109</f>
        <v>0</v>
      </c>
      <c r="I109" t="str">
        <f>IF(Reliability!B109="x","x",(IF(ROUNDUP(Reliability!B109,0)=1,"Very High",IF(ROUNDUP(Reliability!B109,0)=2,"High",IF(ROUNDUP(Reliability!B109,0)=3,"Medium",IF(ROUNDUP(Reliability!B109,0)=4,"Low","Very Low"))))))</f>
        <v>High</v>
      </c>
    </row>
    <row r="110" spans="1:9" x14ac:dyDescent="0.25">
      <c r="A110" s="162" t="str">
        <f>Lists!C:C</f>
        <v>REG001</v>
      </c>
      <c r="B110" s="248">
        <f t="shared" si="12"/>
        <v>2.1</v>
      </c>
      <c r="C110" s="248">
        <f t="shared" si="13"/>
        <v>2.2999999999999998</v>
      </c>
      <c r="D110" s="248">
        <f t="shared" si="14"/>
        <v>4.0999999999999996</v>
      </c>
      <c r="E110" s="248">
        <f t="shared" si="15"/>
        <v>0</v>
      </c>
      <c r="F110" s="248">
        <f>'Data Reliability'!B110</f>
        <v>1.9</v>
      </c>
      <c r="G110" s="163">
        <f>Reliability_updated!V110</f>
        <v>297.7</v>
      </c>
      <c r="H110" s="163">
        <f>'Data Reliability'!C110</f>
        <v>0</v>
      </c>
      <c r="I110" t="str">
        <f>IF(Reliability!B110="x","x",(IF(ROUNDUP(Reliability!B110,0)=1,"Very High",IF(ROUNDUP(Reliability!B110,0)=2,"High",IF(ROUNDUP(Reliability!B110,0)=3,"Medium",IF(ROUNDUP(Reliability!B110,0)=4,"Low","Very Low"))))))</f>
        <v>Medium</v>
      </c>
    </row>
    <row r="111" spans="1:9" x14ac:dyDescent="0.25">
      <c r="A111" s="162" t="str">
        <f>Lists!C:C</f>
        <v>REG002</v>
      </c>
      <c r="B111" s="248">
        <f t="shared" si="12"/>
        <v>1.8</v>
      </c>
      <c r="C111" s="248">
        <f t="shared" si="13"/>
        <v>2.8</v>
      </c>
      <c r="D111" s="248">
        <f t="shared" si="14"/>
        <v>2.6</v>
      </c>
      <c r="E111" s="248">
        <f t="shared" si="15"/>
        <v>0</v>
      </c>
      <c r="F111" s="248">
        <f>'Data Reliability'!B111</f>
        <v>2.1</v>
      </c>
      <c r="G111" s="163">
        <f>Reliability_updated!V111</f>
        <v>193.5</v>
      </c>
      <c r="H111" s="163">
        <f>'Data Reliability'!C111</f>
        <v>0</v>
      </c>
      <c r="I111" t="str">
        <f>IF(Reliability!B111="x","x",(IF(ROUNDUP(Reliability!B111,0)=1,"Very High",IF(ROUNDUP(Reliability!B111,0)=2,"High",IF(ROUNDUP(Reliability!B111,0)=3,"Medium",IF(ROUNDUP(Reliability!B111,0)=4,"Low","Very Low"))))))</f>
        <v>High</v>
      </c>
    </row>
    <row r="112" spans="1:9" x14ac:dyDescent="0.25">
      <c r="A112" s="162" t="str">
        <f>Lists!C:C</f>
        <v>REG003</v>
      </c>
      <c r="B112" s="248">
        <f t="shared" si="12"/>
        <v>4.2</v>
      </c>
      <c r="C112" s="248" t="str">
        <f t="shared" si="13"/>
        <v>x</v>
      </c>
      <c r="D112" s="248">
        <f t="shared" si="14"/>
        <v>5</v>
      </c>
      <c r="E112" s="248">
        <f t="shared" si="15"/>
        <v>3.3</v>
      </c>
      <c r="F112" s="248" t="str">
        <f>'Data Reliability'!B112</f>
        <v>x</v>
      </c>
      <c r="G112" s="163">
        <f>Reliability_updated!V112</f>
        <v>1044.4000000000001</v>
      </c>
      <c r="H112" s="163">
        <f>'Data Reliability'!C112</f>
        <v>2</v>
      </c>
      <c r="I112" t="str">
        <f>IF(Reliability!B112="x","x",(IF(ROUNDUP(Reliability!B112,0)=1,"Very High",IF(ROUNDUP(Reliability!B112,0)=2,"High",IF(ROUNDUP(Reliability!B112,0)=3,"Medium",IF(ROUNDUP(Reliability!B112,0)=4,"Low","Very Low"))))))</f>
        <v>Very Low</v>
      </c>
    </row>
    <row r="113" spans="1:9" x14ac:dyDescent="0.25">
      <c r="A113" s="162" t="str">
        <f>Lists!C:C</f>
        <v>REG004</v>
      </c>
      <c r="B113" s="248">
        <f t="shared" si="12"/>
        <v>1.5</v>
      </c>
      <c r="C113" s="248">
        <f t="shared" si="13"/>
        <v>2.5</v>
      </c>
      <c r="D113" s="248">
        <f t="shared" si="14"/>
        <v>2.1</v>
      </c>
      <c r="E113" s="248">
        <f t="shared" si="15"/>
        <v>0</v>
      </c>
      <c r="F113" s="248">
        <f>'Data Reliability'!B113</f>
        <v>2</v>
      </c>
      <c r="G113" s="163">
        <f>Reliability_updated!V113</f>
        <v>153.1</v>
      </c>
      <c r="H113" s="163">
        <f>'Data Reliability'!C113</f>
        <v>0</v>
      </c>
      <c r="I113" t="str">
        <f>IF(Reliability!B113="x","x",(IF(ROUNDUP(Reliability!B113,0)=1,"Very High",IF(ROUNDUP(Reliability!B113,0)=2,"High",IF(ROUNDUP(Reliability!B113,0)=3,"Medium",IF(ROUNDUP(Reliability!B113,0)=4,"Low","Very Low"))))))</f>
        <v>High</v>
      </c>
    </row>
    <row r="114" spans="1:9" x14ac:dyDescent="0.25">
      <c r="A114" s="162" t="str">
        <f>Lists!C:C</f>
        <v>REG006</v>
      </c>
      <c r="B114" s="248">
        <f t="shared" si="12"/>
        <v>2.4</v>
      </c>
      <c r="C114" s="248">
        <f t="shared" si="13"/>
        <v>3.5</v>
      </c>
      <c r="D114" s="248">
        <f t="shared" si="14"/>
        <v>2</v>
      </c>
      <c r="E114" s="248">
        <f t="shared" si="15"/>
        <v>1.7</v>
      </c>
      <c r="F114" s="248">
        <f>'Data Reliability'!B114</f>
        <v>2.4</v>
      </c>
      <c r="G114" s="163">
        <f>Reliability_updated!V114</f>
        <v>150.19999999999999</v>
      </c>
      <c r="H114" s="163">
        <f>'Data Reliability'!C114</f>
        <v>1</v>
      </c>
      <c r="I114" t="str">
        <f>IF(Reliability!B114="x","x",(IF(ROUNDUP(Reliability!B114,0)=1,"Very High",IF(ROUNDUP(Reliability!B114,0)=2,"High",IF(ROUNDUP(Reliability!B114,0)=3,"Medium",IF(ROUNDUP(Reliability!B114,0)=4,"Low","Very Low"))))))</f>
        <v>Medium</v>
      </c>
    </row>
    <row r="115" spans="1:9" x14ac:dyDescent="0.25">
      <c r="A115" s="162" t="str">
        <f>Lists!C:C</f>
        <v>REG007</v>
      </c>
      <c r="B115" s="248">
        <f t="shared" si="12"/>
        <v>0.9</v>
      </c>
      <c r="C115" s="248">
        <f t="shared" si="13"/>
        <v>2.2999999999999998</v>
      </c>
      <c r="D115" s="248">
        <f t="shared" si="14"/>
        <v>0.5</v>
      </c>
      <c r="E115" s="248">
        <f t="shared" si="15"/>
        <v>0</v>
      </c>
      <c r="F115" s="248">
        <f>'Data Reliability'!B115</f>
        <v>1.9</v>
      </c>
      <c r="G115" s="163">
        <f>Reliability_updated!V115</f>
        <v>35.700000000000003</v>
      </c>
      <c r="H115" s="163">
        <f>'Data Reliability'!C115</f>
        <v>0</v>
      </c>
      <c r="I115" t="str">
        <f>IF(Reliability!B115="x","x",(IF(ROUNDUP(Reliability!B115,0)=1,"Very High",IF(ROUNDUP(Reliability!B115,0)=2,"High",IF(ROUNDUP(Reliability!B115,0)=3,"Medium",IF(ROUNDUP(Reliability!B115,0)=4,"Low","Very Low"))))))</f>
        <v>Very High</v>
      </c>
    </row>
    <row r="116" spans="1:9" x14ac:dyDescent="0.25">
      <c r="A116" s="162" t="str">
        <f>Lists!C:C</f>
        <v>REG008</v>
      </c>
      <c r="B116" s="248">
        <f t="shared" si="12"/>
        <v>0.9</v>
      </c>
      <c r="C116" s="248">
        <f t="shared" si="13"/>
        <v>2.2999999999999998</v>
      </c>
      <c r="D116" s="248">
        <f t="shared" si="14"/>
        <v>0.5</v>
      </c>
      <c r="E116" s="248">
        <f t="shared" si="15"/>
        <v>0</v>
      </c>
      <c r="F116" s="248">
        <f>'Data Reliability'!B116</f>
        <v>1.9</v>
      </c>
      <c r="G116" s="163">
        <f>Reliability_updated!V116</f>
        <v>35.700000000000003</v>
      </c>
      <c r="H116" s="163">
        <f>'Data Reliability'!C116</f>
        <v>0</v>
      </c>
      <c r="I116" t="str">
        <f>IF(Reliability!B116="x","x",(IF(ROUNDUP(Reliability!B116,0)=1,"Very High",IF(ROUNDUP(Reliability!B116,0)=2,"High",IF(ROUNDUP(Reliability!B116,0)=3,"Medium",IF(ROUNDUP(Reliability!B116,0)=4,"Low","Very Low"))))))</f>
        <v>Very High</v>
      </c>
    </row>
    <row r="117" spans="1:9" x14ac:dyDescent="0.25">
      <c r="A117" s="162" t="str">
        <f>Lists!C:C</f>
        <v>REG011</v>
      </c>
      <c r="B117" s="248">
        <f t="shared" si="12"/>
        <v>1.1000000000000001</v>
      </c>
      <c r="C117" s="248">
        <f t="shared" si="13"/>
        <v>2</v>
      </c>
      <c r="D117" s="248">
        <f t="shared" si="14"/>
        <v>1.3</v>
      </c>
      <c r="E117" s="248">
        <f t="shared" si="15"/>
        <v>0</v>
      </c>
      <c r="F117" s="248">
        <f>'Data Reliability'!B117</f>
        <v>1.8</v>
      </c>
      <c r="G117" s="163">
        <f>Reliability_updated!V117</f>
        <v>94.7</v>
      </c>
      <c r="H117" s="163">
        <f>'Data Reliability'!C117</f>
        <v>0</v>
      </c>
      <c r="I117" t="str">
        <f>IF(Reliability!B117="x","x",(IF(ROUNDUP(Reliability!B117,0)=1,"Very High",IF(ROUNDUP(Reliability!B117,0)=2,"High",IF(ROUNDUP(Reliability!B117,0)=3,"Medium",IF(ROUNDUP(Reliability!B117,0)=4,"Low","Very Low"))))))</f>
        <v>High</v>
      </c>
    </row>
    <row r="118" spans="1:9" x14ac:dyDescent="0.25">
      <c r="A118" s="162" t="str">
        <f>Lists!C:C</f>
        <v>REG012</v>
      </c>
      <c r="B118" s="248">
        <f t="shared" si="12"/>
        <v>0.8</v>
      </c>
      <c r="C118" s="248">
        <f t="shared" si="13"/>
        <v>2.2999999999999998</v>
      </c>
      <c r="D118" s="248">
        <f t="shared" si="14"/>
        <v>0.2</v>
      </c>
      <c r="E118" s="248">
        <f t="shared" si="15"/>
        <v>0</v>
      </c>
      <c r="F118" s="248">
        <f>'Data Reliability'!B118</f>
        <v>1.9</v>
      </c>
      <c r="G118" s="163">
        <f>Reliability_updated!V118</f>
        <v>17.399999999999999</v>
      </c>
      <c r="H118" s="163">
        <f>'Data Reliability'!C118</f>
        <v>0</v>
      </c>
      <c r="I118" t="str">
        <f>IF(Reliability!B118="x","x",(IF(ROUNDUP(Reliability!B118,0)=1,"Very High",IF(ROUNDUP(Reliability!B118,0)=2,"High",IF(ROUNDUP(Reliability!B118,0)=3,"Medium",IF(ROUNDUP(Reliability!B118,0)=4,"Low","Very Low"))))))</f>
        <v>Very High</v>
      </c>
    </row>
    <row r="119" spans="1:9" x14ac:dyDescent="0.25">
      <c r="A119" s="162" t="str">
        <f>Lists!C:C</f>
        <v>REG013</v>
      </c>
      <c r="B119" s="248">
        <f t="shared" si="12"/>
        <v>1.9</v>
      </c>
      <c r="C119" s="248">
        <f t="shared" si="13"/>
        <v>3.3</v>
      </c>
      <c r="D119" s="248">
        <f t="shared" si="14"/>
        <v>2.5</v>
      </c>
      <c r="E119" s="248">
        <f t="shared" si="15"/>
        <v>0</v>
      </c>
      <c r="F119" s="248">
        <f>'Data Reliability'!B119</f>
        <v>2.2999999999999998</v>
      </c>
      <c r="G119" s="163">
        <f>Reliability_updated!V119</f>
        <v>184.2</v>
      </c>
      <c r="H119" s="163">
        <f>'Data Reliability'!C119</f>
        <v>0</v>
      </c>
      <c r="I119" t="str">
        <f>IF(Reliability!B119="x","x",(IF(ROUNDUP(Reliability!B119,0)=1,"Very High",IF(ROUNDUP(Reliability!B119,0)=2,"High",IF(ROUNDUP(Reliability!B119,0)=3,"Medium",IF(ROUNDUP(Reliability!B119,0)=4,"Low","Very Low"))))))</f>
        <v>High</v>
      </c>
    </row>
    <row r="120" spans="1:9" x14ac:dyDescent="0.25">
      <c r="A120" s="162" t="str">
        <f>Lists!C:C</f>
        <v>REG014</v>
      </c>
      <c r="B120" s="248">
        <f t="shared" si="12"/>
        <v>1</v>
      </c>
      <c r="C120" s="248">
        <f t="shared" si="13"/>
        <v>2.2999999999999998</v>
      </c>
      <c r="D120" s="248">
        <f t="shared" si="14"/>
        <v>0.6</v>
      </c>
      <c r="E120" s="248">
        <f t="shared" si="15"/>
        <v>0</v>
      </c>
      <c r="F120" s="248">
        <f>'Data Reliability'!B120</f>
        <v>1.9</v>
      </c>
      <c r="G120" s="163">
        <f>Reliability_updated!V120</f>
        <v>47.6</v>
      </c>
      <c r="H120" s="163">
        <f>'Data Reliability'!C120</f>
        <v>0</v>
      </c>
      <c r="I120" t="str">
        <f>IF(Reliability!B120="x","x",(IF(ROUNDUP(Reliability!B120,0)=1,"Very High",IF(ROUNDUP(Reliability!B120,0)=2,"High",IF(ROUNDUP(Reliability!B120,0)=3,"Medium",IF(ROUNDUP(Reliability!B120,0)=4,"Low","Very Low"))))))</f>
        <v>Very High</v>
      </c>
    </row>
    <row r="121" spans="1:9" x14ac:dyDescent="0.25">
      <c r="A121" s="162" t="str">
        <f>Lists!C:C</f>
        <v>REG015</v>
      </c>
      <c r="B121" s="248">
        <f t="shared" si="12"/>
        <v>1.4</v>
      </c>
      <c r="C121" s="248">
        <f t="shared" si="13"/>
        <v>4.3</v>
      </c>
      <c r="D121" s="248">
        <f t="shared" si="14"/>
        <v>0</v>
      </c>
      <c r="E121" s="248">
        <f t="shared" si="15"/>
        <v>0</v>
      </c>
      <c r="F121" s="248">
        <f>'Data Reliability'!B121</f>
        <v>2.7</v>
      </c>
      <c r="G121" s="163">
        <f>Reliability_updated!V121</f>
        <v>2.1</v>
      </c>
      <c r="H121" s="163">
        <f>'Data Reliability'!C121</f>
        <v>0</v>
      </c>
      <c r="I121" t="str">
        <f>IF(Reliability!B121="x","x",(IF(ROUNDUP(Reliability!B121,0)=1,"Very High",IF(ROUNDUP(Reliability!B121,0)=2,"High",IF(ROUNDUP(Reliability!B121,0)=3,"Medium",IF(ROUNDUP(Reliability!B121,0)=4,"Low","Very Low"))))))</f>
        <v>High</v>
      </c>
    </row>
    <row r="122" spans="1:9" x14ac:dyDescent="0.25">
      <c r="A122" s="162" t="str">
        <f>Lists!C:C</f>
        <v>ROU002</v>
      </c>
      <c r="B122" s="248">
        <f t="shared" si="12"/>
        <v>0.9</v>
      </c>
      <c r="C122" s="248">
        <f t="shared" si="13"/>
        <v>2.2999999999999998</v>
      </c>
      <c r="D122" s="248">
        <f t="shared" si="14"/>
        <v>0.5</v>
      </c>
      <c r="E122" s="248">
        <f t="shared" si="15"/>
        <v>0</v>
      </c>
      <c r="F122" s="248">
        <f>'Data Reliability'!B122</f>
        <v>1.9</v>
      </c>
      <c r="G122" s="163">
        <f>Reliability_updated!V122</f>
        <v>38.299999999999997</v>
      </c>
      <c r="H122" s="163">
        <f>'Data Reliability'!C122</f>
        <v>0</v>
      </c>
      <c r="I122" t="str">
        <f>IF(Reliability!B122="x","x",(IF(ROUNDUP(Reliability!B122,0)=1,"Very High",IF(ROUNDUP(Reliability!B122,0)=2,"High",IF(ROUNDUP(Reliability!B122,0)=3,"Medium",IF(ROUNDUP(Reliability!B122,0)=4,"Low","Very Low"))))))</f>
        <v>Very High</v>
      </c>
    </row>
    <row r="123" spans="1:9" x14ac:dyDescent="0.25">
      <c r="A123" s="162" t="str">
        <f>Lists!C:C</f>
        <v>RWA002</v>
      </c>
      <c r="B123" s="248">
        <f t="shared" si="12"/>
        <v>2.5</v>
      </c>
      <c r="C123" s="248">
        <f t="shared" si="13"/>
        <v>2.2999999999999998</v>
      </c>
      <c r="D123" s="248">
        <f t="shared" si="14"/>
        <v>1.8</v>
      </c>
      <c r="E123" s="248">
        <f t="shared" si="15"/>
        <v>3.3</v>
      </c>
      <c r="F123" s="248">
        <f>'Data Reliability'!B123</f>
        <v>1.9</v>
      </c>
      <c r="G123" s="163">
        <f>Reliability_updated!V123</f>
        <v>134.9</v>
      </c>
      <c r="H123" s="163">
        <f>'Data Reliability'!C123</f>
        <v>2</v>
      </c>
      <c r="I123" t="str">
        <f>IF(Reliability!B123="x","x",(IF(ROUNDUP(Reliability!B123,0)=1,"Very High",IF(ROUNDUP(Reliability!B123,0)=2,"High",IF(ROUNDUP(Reliability!B123,0)=3,"Medium",IF(ROUNDUP(Reliability!B123,0)=4,"Low","Very Low"))))))</f>
        <v>Medium</v>
      </c>
    </row>
    <row r="124" spans="1:9" x14ac:dyDescent="0.25">
      <c r="A124" s="162" t="str">
        <f>Lists!C:C</f>
        <v>SDN001</v>
      </c>
      <c r="B124" s="248">
        <f t="shared" si="12"/>
        <v>0.6</v>
      </c>
      <c r="C124" s="248">
        <f t="shared" si="13"/>
        <v>0.8</v>
      </c>
      <c r="D124" s="248">
        <f t="shared" si="14"/>
        <v>1</v>
      </c>
      <c r="E124" s="248">
        <f t="shared" si="15"/>
        <v>0</v>
      </c>
      <c r="F124" s="248">
        <f>'Data Reliability'!B124</f>
        <v>1.3</v>
      </c>
      <c r="G124" s="163">
        <f>Reliability_updated!V124</f>
        <v>75.7</v>
      </c>
      <c r="H124" s="163">
        <f>'Data Reliability'!C124</f>
        <v>0</v>
      </c>
      <c r="I124" t="str">
        <f>IF(Reliability!B124="x","x",(IF(ROUNDUP(Reliability!B124,0)=1,"Very High",IF(ROUNDUP(Reliability!B124,0)=2,"High",IF(ROUNDUP(Reliability!B124,0)=3,"Medium",IF(ROUNDUP(Reliability!B124,0)=4,"Low","Very Low"))))))</f>
        <v>Very High</v>
      </c>
    </row>
    <row r="125" spans="1:9" x14ac:dyDescent="0.25">
      <c r="A125" s="162" t="str">
        <f>Lists!C:C</f>
        <v>SDN005</v>
      </c>
      <c r="B125" s="248">
        <f t="shared" si="12"/>
        <v>1.1000000000000001</v>
      </c>
      <c r="C125" s="248">
        <f t="shared" si="13"/>
        <v>2.2999999999999998</v>
      </c>
      <c r="D125" s="248">
        <f t="shared" si="14"/>
        <v>1</v>
      </c>
      <c r="E125" s="248">
        <f t="shared" si="15"/>
        <v>0</v>
      </c>
      <c r="F125" s="248">
        <f>'Data Reliability'!B125</f>
        <v>1.9</v>
      </c>
      <c r="G125" s="163">
        <f>Reliability_updated!V125</f>
        <v>71.5</v>
      </c>
      <c r="H125" s="163">
        <f>'Data Reliability'!C125</f>
        <v>0</v>
      </c>
      <c r="I125" t="str">
        <f>IF(Reliability!B125="x","x",(IF(ROUNDUP(Reliability!B125,0)=1,"Very High",IF(ROUNDUP(Reliability!B125,0)=2,"High",IF(ROUNDUP(Reliability!B125,0)=3,"Medium",IF(ROUNDUP(Reliability!B125,0)=4,"Low","Very Low"))))))</f>
        <v>High</v>
      </c>
    </row>
    <row r="126" spans="1:9" x14ac:dyDescent="0.25">
      <c r="A126" s="162" t="str">
        <f>Lists!C:C</f>
        <v>SDN006</v>
      </c>
      <c r="B126" s="248">
        <f t="shared" si="12"/>
        <v>0.9</v>
      </c>
      <c r="C126" s="248">
        <f t="shared" si="13"/>
        <v>2</v>
      </c>
      <c r="D126" s="248">
        <f t="shared" si="14"/>
        <v>0.6</v>
      </c>
      <c r="E126" s="248">
        <f t="shared" si="15"/>
        <v>0</v>
      </c>
      <c r="F126" s="248">
        <f>'Data Reliability'!B126</f>
        <v>1.8</v>
      </c>
      <c r="G126" s="163">
        <f>Reliability_updated!V126</f>
        <v>42.4</v>
      </c>
      <c r="H126" s="163">
        <f>'Data Reliability'!C126</f>
        <v>0</v>
      </c>
      <c r="I126" t="str">
        <f>IF(Reliability!B126="x","x",(IF(ROUNDUP(Reliability!B126,0)=1,"Very High",IF(ROUNDUP(Reliability!B126,0)=2,"High",IF(ROUNDUP(Reliability!B126,0)=3,"Medium",IF(ROUNDUP(Reliability!B126,0)=4,"Low","Very Low"))))))</f>
        <v>Very High</v>
      </c>
    </row>
    <row r="127" spans="1:9" x14ac:dyDescent="0.25">
      <c r="A127" s="162" t="str">
        <f>Lists!C:C</f>
        <v>SDN008</v>
      </c>
      <c r="B127" s="248">
        <f t="shared" si="12"/>
        <v>1.1000000000000001</v>
      </c>
      <c r="C127" s="248">
        <f t="shared" si="13"/>
        <v>1.5</v>
      </c>
      <c r="D127" s="248">
        <f t="shared" si="14"/>
        <v>1.8</v>
      </c>
      <c r="E127" s="248">
        <f t="shared" si="15"/>
        <v>0</v>
      </c>
      <c r="F127" s="248">
        <f>'Data Reliability'!B127</f>
        <v>1.6</v>
      </c>
      <c r="G127" s="163">
        <f>Reliability_updated!V127</f>
        <v>135.19999999999999</v>
      </c>
      <c r="H127" s="163">
        <f>'Data Reliability'!C127</f>
        <v>0</v>
      </c>
      <c r="I127" t="str">
        <f>IF(Reliability!B127="x","x",(IF(ROUNDUP(Reliability!B127,0)=1,"Very High",IF(ROUNDUP(Reliability!B127,0)=2,"High",IF(ROUNDUP(Reliability!B127,0)=3,"Medium",IF(ROUNDUP(Reliability!B127,0)=4,"Low","Very Low"))))))</f>
        <v>High</v>
      </c>
    </row>
    <row r="128" spans="1:9" x14ac:dyDescent="0.25">
      <c r="A128" s="162" t="str">
        <f>Lists!C:C</f>
        <v>SEN002</v>
      </c>
      <c r="B128" s="248">
        <f t="shared" si="12"/>
        <v>0.5</v>
      </c>
      <c r="C128" s="248">
        <f t="shared" si="13"/>
        <v>0.3</v>
      </c>
      <c r="D128" s="248">
        <f t="shared" si="14"/>
        <v>1.2</v>
      </c>
      <c r="E128" s="248">
        <f t="shared" si="15"/>
        <v>0</v>
      </c>
      <c r="F128" s="248">
        <f>'Data Reliability'!B128</f>
        <v>1.1000000000000001</v>
      </c>
      <c r="G128" s="163">
        <f>Reliability_updated!V128</f>
        <v>91.3</v>
      </c>
      <c r="H128" s="163">
        <f>'Data Reliability'!C128</f>
        <v>0</v>
      </c>
      <c r="I128" t="str">
        <f>IF(Reliability!B128="x","x",(IF(ROUNDUP(Reliability!B128,0)=1,"Very High",IF(ROUNDUP(Reliability!B128,0)=2,"High",IF(ROUNDUP(Reliability!B128,0)=3,"Medium",IF(ROUNDUP(Reliability!B128,0)=4,"Low","Very Low"))))))</f>
        <v>Very High</v>
      </c>
    </row>
    <row r="129" spans="1:9" x14ac:dyDescent="0.25">
      <c r="A129" s="162" t="str">
        <f>Lists!C:C</f>
        <v>SLV001</v>
      </c>
      <c r="B129" s="248">
        <f t="shared" si="12"/>
        <v>1</v>
      </c>
      <c r="C129" s="248">
        <f t="shared" si="13"/>
        <v>2.2999999999999998</v>
      </c>
      <c r="D129" s="248">
        <f t="shared" si="14"/>
        <v>0.6</v>
      </c>
      <c r="E129" s="248">
        <f t="shared" si="15"/>
        <v>0</v>
      </c>
      <c r="F129" s="248">
        <f>'Data Reliability'!B129</f>
        <v>1.9</v>
      </c>
      <c r="G129" s="163">
        <f>Reliability_updated!V129</f>
        <v>46.3</v>
      </c>
      <c r="H129" s="163">
        <f>'Data Reliability'!C129</f>
        <v>0</v>
      </c>
      <c r="I129" t="str">
        <f>IF(Reliability!B129="x","x",(IF(ROUNDUP(Reliability!B129,0)=1,"Very High",IF(ROUNDUP(Reliability!B129,0)=2,"High",IF(ROUNDUP(Reliability!B129,0)=3,"Medium",IF(ROUNDUP(Reliability!B129,0)=4,"Low","Very Low"))))))</f>
        <v>Very High</v>
      </c>
    </row>
    <row r="130" spans="1:9" x14ac:dyDescent="0.25">
      <c r="A130" s="162" t="str">
        <f>Lists!C:C</f>
        <v>SOM001</v>
      </c>
      <c r="B130" s="248">
        <f t="shared" si="12"/>
        <v>0.7</v>
      </c>
      <c r="C130" s="248">
        <f t="shared" si="13"/>
        <v>1.8</v>
      </c>
      <c r="D130" s="248">
        <f t="shared" si="14"/>
        <v>0.3</v>
      </c>
      <c r="E130" s="248">
        <f t="shared" si="15"/>
        <v>0</v>
      </c>
      <c r="F130" s="248">
        <f>'Data Reliability'!B130</f>
        <v>1.7</v>
      </c>
      <c r="G130" s="163">
        <f>Reliability_updated!V130</f>
        <v>25.8</v>
      </c>
      <c r="H130" s="163">
        <f>'Data Reliability'!C130</f>
        <v>0</v>
      </c>
      <c r="I130" t="str">
        <f>IF(Reliability!B130="x","x",(IF(ROUNDUP(Reliability!B130,0)=1,"Very High",IF(ROUNDUP(Reliability!B130,0)=2,"High",IF(ROUNDUP(Reliability!B130,0)=3,"Medium",IF(ROUNDUP(Reliability!B130,0)=4,"Low","Very Low"))))))</f>
        <v>Very High</v>
      </c>
    </row>
    <row r="131" spans="1:9" x14ac:dyDescent="0.25">
      <c r="A131" s="162" t="str">
        <f>Lists!C:C</f>
        <v>SOM002</v>
      </c>
      <c r="B131" s="248">
        <f t="shared" ref="B131:B162" si="16">ROUND(AVERAGE(C131:E131),1)</f>
        <v>1.2</v>
      </c>
      <c r="C131" s="248">
        <f t="shared" ref="C131:C164" si="17">IF(F131="x","x",ROUND((5-(3-F131)/2*5),1))</f>
        <v>2.2999999999999998</v>
      </c>
      <c r="D131" s="248">
        <f t="shared" ref="D131:D164" si="18">IF(G131&gt;365,5,ROUND((5-(365-G131)/364*5),1))</f>
        <v>1.2</v>
      </c>
      <c r="E131" s="248">
        <f t="shared" ref="E131:E164" si="19">IF(H131&gt;3,5,ROUND((5-(3-H131)/3*5),1))</f>
        <v>0</v>
      </c>
      <c r="F131" s="248">
        <f>'Data Reliability'!B131</f>
        <v>1.9</v>
      </c>
      <c r="G131" s="163">
        <f>Reliability_updated!V131</f>
        <v>88</v>
      </c>
      <c r="H131" s="163">
        <f>'Data Reliability'!C131</f>
        <v>0</v>
      </c>
      <c r="I131" t="str">
        <f>IF(Reliability!B131="x","x",(IF(ROUNDUP(Reliability!B131,0)=1,"Very High",IF(ROUNDUP(Reliability!B131,0)=2,"High",IF(ROUNDUP(Reliability!B131,0)=3,"Medium",IF(ROUNDUP(Reliability!B131,0)=4,"Low","Very Low"))))))</f>
        <v>High</v>
      </c>
    </row>
    <row r="132" spans="1:9" x14ac:dyDescent="0.25">
      <c r="A132" s="162" t="str">
        <f>Lists!C:C</f>
        <v>SSD001</v>
      </c>
      <c r="B132" s="248">
        <f t="shared" si="16"/>
        <v>1</v>
      </c>
      <c r="C132" s="248">
        <f t="shared" si="17"/>
        <v>2.5</v>
      </c>
      <c r="D132" s="248">
        <f t="shared" si="18"/>
        <v>0.5</v>
      </c>
      <c r="E132" s="248">
        <f t="shared" si="19"/>
        <v>0</v>
      </c>
      <c r="F132" s="248">
        <f>'Data Reliability'!B132</f>
        <v>2</v>
      </c>
      <c r="G132" s="163">
        <f>Reliability_updated!V132</f>
        <v>35.6</v>
      </c>
      <c r="H132" s="163">
        <f>'Data Reliability'!C132</f>
        <v>0</v>
      </c>
      <c r="I132" t="str">
        <f>IF(Reliability!B132="x","x",(IF(ROUNDUP(Reliability!B132,0)=1,"Very High",IF(ROUNDUP(Reliability!B132,0)=2,"High",IF(ROUNDUP(Reliability!B132,0)=3,"Medium",IF(ROUNDUP(Reliability!B132,0)=4,"Low","Very Low"))))))</f>
        <v>Very High</v>
      </c>
    </row>
    <row r="133" spans="1:9" x14ac:dyDescent="0.25">
      <c r="A133" s="162" t="str">
        <f>Lists!C:C</f>
        <v>SSD003</v>
      </c>
      <c r="B133" s="248">
        <f t="shared" si="16"/>
        <v>1.6</v>
      </c>
      <c r="C133" s="248">
        <f t="shared" si="17"/>
        <v>3.5</v>
      </c>
      <c r="D133" s="248">
        <f t="shared" si="18"/>
        <v>1.4</v>
      </c>
      <c r="E133" s="248">
        <f t="shared" si="19"/>
        <v>0</v>
      </c>
      <c r="F133" s="248">
        <f>'Data Reliability'!B133</f>
        <v>2.4</v>
      </c>
      <c r="G133" s="163">
        <f>Reliability_updated!V133</f>
        <v>102.1</v>
      </c>
      <c r="H133" s="163">
        <f>'Data Reliability'!C133</f>
        <v>0</v>
      </c>
      <c r="I133" t="str">
        <f>IF(Reliability!B133="x","x",(IF(ROUNDUP(Reliability!B133,0)=1,"Very High",IF(ROUNDUP(Reliability!B133,0)=2,"High",IF(ROUNDUP(Reliability!B133,0)=3,"Medium",IF(ROUNDUP(Reliability!B133,0)=4,"Low","Very Low"))))))</f>
        <v>High</v>
      </c>
    </row>
    <row r="134" spans="1:9" x14ac:dyDescent="0.25">
      <c r="A134" s="162" t="str">
        <f>Lists!C:C</f>
        <v>SVK002</v>
      </c>
      <c r="B134" s="248">
        <f t="shared" si="16"/>
        <v>0.9</v>
      </c>
      <c r="C134" s="248">
        <f t="shared" si="17"/>
        <v>2.2999999999999998</v>
      </c>
      <c r="D134" s="248">
        <f t="shared" si="18"/>
        <v>0.5</v>
      </c>
      <c r="E134" s="248">
        <f t="shared" si="19"/>
        <v>0</v>
      </c>
      <c r="F134" s="248">
        <f>'Data Reliability'!B134</f>
        <v>1.9</v>
      </c>
      <c r="G134" s="163">
        <f>Reliability_updated!V134</f>
        <v>40.700000000000003</v>
      </c>
      <c r="H134" s="163">
        <f>'Data Reliability'!C134</f>
        <v>0</v>
      </c>
      <c r="I134" t="str">
        <f>IF(Reliability!B134="x","x",(IF(ROUNDUP(Reliability!B134,0)=1,"Very High",IF(ROUNDUP(Reliability!B134,0)=2,"High",IF(ROUNDUP(Reliability!B134,0)=3,"Medium",IF(ROUNDUP(Reliability!B134,0)=4,"Low","Very Low"))))))</f>
        <v>Very High</v>
      </c>
    </row>
    <row r="135" spans="1:9" x14ac:dyDescent="0.25">
      <c r="A135" s="162" t="str">
        <f>Lists!C:C</f>
        <v>SWZ001</v>
      </c>
      <c r="B135" s="248">
        <f t="shared" si="16"/>
        <v>1.8</v>
      </c>
      <c r="C135" s="248">
        <f t="shared" si="17"/>
        <v>0.8</v>
      </c>
      <c r="D135" s="248">
        <f t="shared" si="18"/>
        <v>3</v>
      </c>
      <c r="E135" s="248">
        <f t="shared" si="19"/>
        <v>1.7</v>
      </c>
      <c r="F135" s="248">
        <f>'Data Reliability'!B135</f>
        <v>1.3</v>
      </c>
      <c r="G135" s="163">
        <f>Reliability_updated!V135</f>
        <v>221.2</v>
      </c>
      <c r="H135" s="163">
        <f>'Data Reliability'!C135</f>
        <v>1</v>
      </c>
      <c r="I135" t="str">
        <f>IF(Reliability!B135="x","x",(IF(ROUNDUP(Reliability!B135,0)=1,"Very High",IF(ROUNDUP(Reliability!B135,0)=2,"High",IF(ROUNDUP(Reliability!B135,0)=3,"Medium",IF(ROUNDUP(Reliability!B135,0)=4,"Low","Very Low"))))))</f>
        <v>High</v>
      </c>
    </row>
    <row r="136" spans="1:9" x14ac:dyDescent="0.25">
      <c r="A136" s="162" t="str">
        <f>Lists!C:C</f>
        <v>SYR001</v>
      </c>
      <c r="B136" s="248">
        <f t="shared" si="16"/>
        <v>1</v>
      </c>
      <c r="C136" s="248">
        <f t="shared" si="17"/>
        <v>0.8</v>
      </c>
      <c r="D136" s="248">
        <f t="shared" si="18"/>
        <v>2.2999999999999998</v>
      </c>
      <c r="E136" s="248">
        <f t="shared" si="19"/>
        <v>0</v>
      </c>
      <c r="F136" s="248">
        <f>'Data Reliability'!B136</f>
        <v>1.3</v>
      </c>
      <c r="G136" s="163">
        <f>Reliability_updated!V136</f>
        <v>166.6</v>
      </c>
      <c r="H136" s="163">
        <f>'Data Reliability'!C136</f>
        <v>0</v>
      </c>
      <c r="I136" t="str">
        <f>IF(Reliability!B136="x","x",(IF(ROUNDUP(Reliability!B136,0)=1,"Very High",IF(ROUNDUP(Reliability!B136,0)=2,"High",IF(ROUNDUP(Reliability!B136,0)=3,"Medium",IF(ROUNDUP(Reliability!B136,0)=4,"Low","Very Low"))))))</f>
        <v>Very High</v>
      </c>
    </row>
    <row r="137" spans="1:9" x14ac:dyDescent="0.25">
      <c r="A137" s="162" t="str">
        <f>Lists!C:C</f>
        <v>SYR002</v>
      </c>
      <c r="B137" s="248">
        <f t="shared" si="16"/>
        <v>1.5</v>
      </c>
      <c r="C137" s="248">
        <f t="shared" si="17"/>
        <v>4.3</v>
      </c>
      <c r="D137" s="248">
        <f t="shared" si="18"/>
        <v>0.2</v>
      </c>
      <c r="E137" s="248">
        <f t="shared" si="19"/>
        <v>0</v>
      </c>
      <c r="F137" s="248">
        <f>'Data Reliability'!B137</f>
        <v>2.7</v>
      </c>
      <c r="G137" s="163">
        <f>Reliability_updated!V137</f>
        <v>12.6</v>
      </c>
      <c r="H137" s="163">
        <f>'Data Reliability'!C137</f>
        <v>0</v>
      </c>
      <c r="I137" t="str">
        <f>IF(Reliability!B137="x","x",(IF(ROUNDUP(Reliability!B137,0)=1,"Very High",IF(ROUNDUP(Reliability!B137,0)=2,"High",IF(ROUNDUP(Reliability!B137,0)=3,"Medium",IF(ROUNDUP(Reliability!B137,0)=4,"Low","Very Low"))))))</f>
        <v>High</v>
      </c>
    </row>
    <row r="138" spans="1:9" x14ac:dyDescent="0.25">
      <c r="A138" s="162" t="str">
        <f>Lists!C:C</f>
        <v>TCD001</v>
      </c>
      <c r="B138" s="248">
        <f t="shared" si="16"/>
        <v>2.8</v>
      </c>
      <c r="C138" s="248">
        <f t="shared" si="17"/>
        <v>3.3</v>
      </c>
      <c r="D138" s="248">
        <f t="shared" si="18"/>
        <v>5</v>
      </c>
      <c r="E138" s="248">
        <f t="shared" si="19"/>
        <v>0</v>
      </c>
      <c r="F138" s="248">
        <f>'Data Reliability'!B138</f>
        <v>2.2999999999999998</v>
      </c>
      <c r="G138" s="163">
        <f>Reliability_updated!V138</f>
        <v>396.2</v>
      </c>
      <c r="H138" s="163">
        <f>'Data Reliability'!C138</f>
        <v>0</v>
      </c>
      <c r="I138" t="str">
        <f>IF(Reliability!B138="x","x",(IF(ROUNDUP(Reliability!B138,0)=1,"Very High",IF(ROUNDUP(Reliability!B138,0)=2,"High",IF(ROUNDUP(Reliability!B138,0)=3,"Medium",IF(ROUNDUP(Reliability!B138,0)=4,"Low","Very Low"))))))</f>
        <v>Medium</v>
      </c>
    </row>
    <row r="139" spans="1:9" x14ac:dyDescent="0.25">
      <c r="A139" s="162" t="str">
        <f>Lists!C:C</f>
        <v>TCD003</v>
      </c>
      <c r="B139" s="248">
        <f t="shared" si="16"/>
        <v>2.5</v>
      </c>
      <c r="C139" s="248">
        <f t="shared" si="17"/>
        <v>3.5</v>
      </c>
      <c r="D139" s="248">
        <f t="shared" si="18"/>
        <v>4</v>
      </c>
      <c r="E139" s="248">
        <f t="shared" si="19"/>
        <v>0</v>
      </c>
      <c r="F139" s="248">
        <f>'Data Reliability'!B139</f>
        <v>2.4</v>
      </c>
      <c r="G139" s="163">
        <f>Reliability_updated!V139</f>
        <v>289.2</v>
      </c>
      <c r="H139" s="163">
        <f>'Data Reliability'!C139</f>
        <v>0</v>
      </c>
      <c r="I139" t="str">
        <f>IF(Reliability!B139="x","x",(IF(ROUNDUP(Reliability!B139,0)=1,"Very High",IF(ROUNDUP(Reliability!B139,0)=2,"High",IF(ROUNDUP(Reliability!B139,0)=3,"Medium",IF(ROUNDUP(Reliability!B139,0)=4,"Low","Very Low"))))))</f>
        <v>Medium</v>
      </c>
    </row>
    <row r="140" spans="1:9" x14ac:dyDescent="0.25">
      <c r="A140" s="162" t="str">
        <f>Lists!C:C</f>
        <v>TCD004</v>
      </c>
      <c r="B140" s="248">
        <f t="shared" si="16"/>
        <v>2.1</v>
      </c>
      <c r="C140" s="248">
        <f t="shared" si="17"/>
        <v>2.5</v>
      </c>
      <c r="D140" s="248">
        <f t="shared" si="18"/>
        <v>3.9</v>
      </c>
      <c r="E140" s="248">
        <f t="shared" si="19"/>
        <v>0</v>
      </c>
      <c r="F140" s="248">
        <f>'Data Reliability'!B140</f>
        <v>2</v>
      </c>
      <c r="G140" s="163">
        <f>Reliability_updated!V140</f>
        <v>286.7</v>
      </c>
      <c r="H140" s="163">
        <f>'Data Reliability'!C140</f>
        <v>0</v>
      </c>
      <c r="I140" t="str">
        <f>IF(Reliability!B140="x","x",(IF(ROUNDUP(Reliability!B140,0)=1,"Very High",IF(ROUNDUP(Reliability!B140,0)=2,"High",IF(ROUNDUP(Reliability!B140,0)=3,"Medium",IF(ROUNDUP(Reliability!B140,0)=4,"Low","Very Low"))))))</f>
        <v>Medium</v>
      </c>
    </row>
    <row r="141" spans="1:9" x14ac:dyDescent="0.25">
      <c r="A141" s="162" t="str">
        <f>Lists!C:C</f>
        <v>TCD005</v>
      </c>
      <c r="B141" s="248">
        <f t="shared" si="16"/>
        <v>1.2</v>
      </c>
      <c r="C141" s="248">
        <f t="shared" si="17"/>
        <v>1.3</v>
      </c>
      <c r="D141" s="248">
        <f t="shared" si="18"/>
        <v>2.2000000000000002</v>
      </c>
      <c r="E141" s="248">
        <f t="shared" si="19"/>
        <v>0</v>
      </c>
      <c r="F141" s="248">
        <f>'Data Reliability'!B141</f>
        <v>1.5</v>
      </c>
      <c r="G141" s="163">
        <f>Reliability_updated!V141</f>
        <v>159</v>
      </c>
      <c r="H141" s="163">
        <f>'Data Reliability'!C141</f>
        <v>0</v>
      </c>
      <c r="I141" t="str">
        <f>IF(Reliability!B141="x","x",(IF(ROUNDUP(Reliability!B141,0)=1,"Very High",IF(ROUNDUP(Reliability!B141,0)=2,"High",IF(ROUNDUP(Reliability!B141,0)=3,"Medium",IF(ROUNDUP(Reliability!B141,0)=4,"Low","Very Low"))))))</f>
        <v>High</v>
      </c>
    </row>
    <row r="142" spans="1:9" x14ac:dyDescent="0.25">
      <c r="A142" s="162" t="str">
        <f>Lists!C:C</f>
        <v>TCD006</v>
      </c>
      <c r="B142" s="248">
        <f t="shared" si="16"/>
        <v>2.9</v>
      </c>
      <c r="C142" s="248">
        <f t="shared" si="17"/>
        <v>3.8</v>
      </c>
      <c r="D142" s="248">
        <f t="shared" si="18"/>
        <v>5</v>
      </c>
      <c r="E142" s="248">
        <f t="shared" si="19"/>
        <v>0</v>
      </c>
      <c r="F142" s="248">
        <f>'Data Reliability'!B142</f>
        <v>2.5</v>
      </c>
      <c r="G142" s="163">
        <f>Reliability_updated!V142</f>
        <v>712.9</v>
      </c>
      <c r="H142" s="163">
        <f>'Data Reliability'!C142</f>
        <v>0</v>
      </c>
      <c r="I142" t="str">
        <f>IF(Reliability!B142="x","x",(IF(ROUNDUP(Reliability!B142,0)=1,"Very High",IF(ROUNDUP(Reliability!B142,0)=2,"High",IF(ROUNDUP(Reliability!B142,0)=3,"Medium",IF(ROUNDUP(Reliability!B142,0)=4,"Low","Very Low"))))))</f>
        <v>Medium</v>
      </c>
    </row>
    <row r="143" spans="1:9" x14ac:dyDescent="0.25">
      <c r="A143" s="162" t="str">
        <f>Lists!C:C</f>
        <v>THA001</v>
      </c>
      <c r="B143" s="248">
        <f t="shared" si="16"/>
        <v>2.1</v>
      </c>
      <c r="C143" s="248">
        <f t="shared" si="17"/>
        <v>2.5</v>
      </c>
      <c r="D143" s="248">
        <f t="shared" si="18"/>
        <v>3.8</v>
      </c>
      <c r="E143" s="248">
        <f t="shared" si="19"/>
        <v>0</v>
      </c>
      <c r="F143" s="248">
        <f>'Data Reliability'!B143</f>
        <v>2</v>
      </c>
      <c r="G143" s="163">
        <f>Reliability_updated!V143</f>
        <v>274.60000000000002</v>
      </c>
      <c r="H143" s="163">
        <f>'Data Reliability'!C143</f>
        <v>0</v>
      </c>
      <c r="I143" t="str">
        <f>IF(Reliability!B143="x","x",(IF(ROUNDUP(Reliability!B143,0)=1,"Very High",IF(ROUNDUP(Reliability!B143,0)=2,"High",IF(ROUNDUP(Reliability!B143,0)=3,"Medium",IF(ROUNDUP(Reliability!B143,0)=4,"Low","Very Low"))))))</f>
        <v>Medium</v>
      </c>
    </row>
    <row r="144" spans="1:9" x14ac:dyDescent="0.25">
      <c r="A144" s="162" t="str">
        <f>Lists!C:C</f>
        <v>THA002</v>
      </c>
      <c r="B144" s="248">
        <f t="shared" si="16"/>
        <v>3.5</v>
      </c>
      <c r="C144" s="248">
        <f t="shared" si="17"/>
        <v>2.2999999999999998</v>
      </c>
      <c r="D144" s="248">
        <f t="shared" si="18"/>
        <v>5</v>
      </c>
      <c r="E144" s="248">
        <f t="shared" si="19"/>
        <v>3.3</v>
      </c>
      <c r="F144" s="248">
        <f>'Data Reliability'!B144</f>
        <v>1.9</v>
      </c>
      <c r="G144" s="163">
        <f>Reliability_updated!V144</f>
        <v>795.6</v>
      </c>
      <c r="H144" s="163">
        <f>'Data Reliability'!C144</f>
        <v>2</v>
      </c>
      <c r="I144" t="str">
        <f>IF(Reliability!B144="x","x",(IF(ROUNDUP(Reliability!B144,0)=1,"Very High",IF(ROUNDUP(Reliability!B144,0)=2,"High",IF(ROUNDUP(Reliability!B144,0)=3,"Medium",IF(ROUNDUP(Reliability!B144,0)=4,"Low","Very Low"))))))</f>
        <v>Low</v>
      </c>
    </row>
    <row r="145" spans="1:9" x14ac:dyDescent="0.25">
      <c r="A145" s="162" t="str">
        <f>Lists!C:C</f>
        <v>THA003</v>
      </c>
      <c r="B145" s="248">
        <f t="shared" si="16"/>
        <v>2.9</v>
      </c>
      <c r="C145" s="248">
        <f t="shared" si="17"/>
        <v>2.2999999999999998</v>
      </c>
      <c r="D145" s="248">
        <f t="shared" si="18"/>
        <v>4.8</v>
      </c>
      <c r="E145" s="248">
        <f t="shared" si="19"/>
        <v>1.7</v>
      </c>
      <c r="F145" s="248">
        <f>'Data Reliability'!B145</f>
        <v>1.9</v>
      </c>
      <c r="G145" s="163">
        <f>Reliability_updated!V145</f>
        <v>350.7</v>
      </c>
      <c r="H145" s="163">
        <f>'Data Reliability'!C145</f>
        <v>1</v>
      </c>
      <c r="I145" t="str">
        <f>IF(Reliability!B145="x","x",(IF(ROUNDUP(Reliability!B145,0)=1,"Very High",IF(ROUNDUP(Reliability!B145,0)=2,"High",IF(ROUNDUP(Reliability!B145,0)=3,"Medium",IF(ROUNDUP(Reliability!B145,0)=4,"Low","Very Low"))))))</f>
        <v>Medium</v>
      </c>
    </row>
    <row r="146" spans="1:9" x14ac:dyDescent="0.25">
      <c r="A146" s="162" t="str">
        <f>Lists!C:C</f>
        <v>TTO002</v>
      </c>
      <c r="B146" s="248">
        <f t="shared" si="16"/>
        <v>0.7</v>
      </c>
      <c r="C146" s="248">
        <f t="shared" si="17"/>
        <v>1.8</v>
      </c>
      <c r="D146" s="248">
        <f t="shared" si="18"/>
        <v>0.2</v>
      </c>
      <c r="E146" s="248">
        <f t="shared" si="19"/>
        <v>0</v>
      </c>
      <c r="F146" s="248">
        <f>'Data Reliability'!B146</f>
        <v>1.7</v>
      </c>
      <c r="G146" s="163">
        <f>Reliability_updated!V146</f>
        <v>12.2</v>
      </c>
      <c r="H146" s="163">
        <f>'Data Reliability'!C146</f>
        <v>0</v>
      </c>
      <c r="I146" t="str">
        <f>IF(Reliability!B146="x","x",(IF(ROUNDUP(Reliability!B146,0)=1,"Very High",IF(ROUNDUP(Reliability!B146,0)=2,"High",IF(ROUNDUP(Reliability!B146,0)=3,"Medium",IF(ROUNDUP(Reliability!B146,0)=4,"Low","Very Low"))))))</f>
        <v>Very High</v>
      </c>
    </row>
    <row r="147" spans="1:9" x14ac:dyDescent="0.25">
      <c r="A147" s="162" t="str">
        <f>Lists!C:C</f>
        <v>TUN002</v>
      </c>
      <c r="B147" s="248">
        <f t="shared" si="16"/>
        <v>1</v>
      </c>
      <c r="C147" s="248">
        <f t="shared" si="17"/>
        <v>2.5</v>
      </c>
      <c r="D147" s="248">
        <f t="shared" si="18"/>
        <v>0.5</v>
      </c>
      <c r="E147" s="248">
        <f t="shared" si="19"/>
        <v>0</v>
      </c>
      <c r="F147" s="248">
        <f>'Data Reliability'!B147</f>
        <v>2</v>
      </c>
      <c r="G147" s="163">
        <f>Reliability_updated!V147</f>
        <v>38.6</v>
      </c>
      <c r="H147" s="163">
        <f>'Data Reliability'!C147</f>
        <v>0</v>
      </c>
      <c r="I147" t="str">
        <f>IF(Reliability!B147="x","x",(IF(ROUNDUP(Reliability!B147,0)=1,"Very High",IF(ROUNDUP(Reliability!B147,0)=2,"High",IF(ROUNDUP(Reliability!B147,0)=3,"Medium",IF(ROUNDUP(Reliability!B147,0)=4,"Low","Very Low"))))))</f>
        <v>Very High</v>
      </c>
    </row>
    <row r="148" spans="1:9" x14ac:dyDescent="0.25">
      <c r="A148" s="162" t="str">
        <f>Lists!C:C</f>
        <v>TUR001</v>
      </c>
      <c r="B148" s="248">
        <f t="shared" si="16"/>
        <v>1.6</v>
      </c>
      <c r="C148" s="248">
        <f t="shared" si="17"/>
        <v>2.5</v>
      </c>
      <c r="D148" s="248">
        <f t="shared" si="18"/>
        <v>2.2000000000000002</v>
      </c>
      <c r="E148" s="248">
        <f t="shared" si="19"/>
        <v>0</v>
      </c>
      <c r="F148" s="248">
        <f>'Data Reliability'!B148</f>
        <v>2</v>
      </c>
      <c r="G148" s="163">
        <f>Reliability_updated!V148</f>
        <v>162.6</v>
      </c>
      <c r="H148" s="163">
        <f>'Data Reliability'!C148</f>
        <v>0</v>
      </c>
      <c r="I148" t="str">
        <f>IF(Reliability!B148="x","x",(IF(ROUNDUP(Reliability!B148,0)=1,"Very High",IF(ROUNDUP(Reliability!B148,0)=2,"High",IF(ROUNDUP(Reliability!B148,0)=3,"Medium",IF(ROUNDUP(Reliability!B148,0)=4,"Low","Very Low"))))))</f>
        <v>High</v>
      </c>
    </row>
    <row r="149" spans="1:9" x14ac:dyDescent="0.25">
      <c r="A149" s="162" t="str">
        <f>Lists!C:C</f>
        <v>TUR002</v>
      </c>
      <c r="B149" s="248">
        <f t="shared" si="16"/>
        <v>2.2000000000000002</v>
      </c>
      <c r="C149" s="248">
        <f t="shared" si="17"/>
        <v>2.2999999999999998</v>
      </c>
      <c r="D149" s="248">
        <f t="shared" si="18"/>
        <v>2.6</v>
      </c>
      <c r="E149" s="248">
        <f t="shared" si="19"/>
        <v>1.7</v>
      </c>
      <c r="F149" s="248">
        <f>'Data Reliability'!B149</f>
        <v>1.9</v>
      </c>
      <c r="G149" s="163">
        <f>Reliability_updated!V149</f>
        <v>193.6</v>
      </c>
      <c r="H149" s="163">
        <f>'Data Reliability'!C149</f>
        <v>1</v>
      </c>
      <c r="I149" t="str">
        <f>IF(Reliability!B149="x","x",(IF(ROUNDUP(Reliability!B149,0)=1,"Very High",IF(ROUNDUP(Reliability!B149,0)=2,"High",IF(ROUNDUP(Reliability!B149,0)=3,"Medium",IF(ROUNDUP(Reliability!B149,0)=4,"Low","Very Low"))))))</f>
        <v>Medium</v>
      </c>
    </row>
    <row r="150" spans="1:9" x14ac:dyDescent="0.25">
      <c r="A150" s="162" t="str">
        <f>Lists!C:C</f>
        <v>TUR003</v>
      </c>
      <c r="B150" s="248">
        <f t="shared" si="16"/>
        <v>1.6</v>
      </c>
      <c r="C150" s="248">
        <f t="shared" si="17"/>
        <v>2.5</v>
      </c>
      <c r="D150" s="248">
        <f t="shared" si="18"/>
        <v>2.2999999999999998</v>
      </c>
      <c r="E150" s="248">
        <f t="shared" si="19"/>
        <v>0</v>
      </c>
      <c r="F150" s="248">
        <f>'Data Reliability'!B150</f>
        <v>2</v>
      </c>
      <c r="G150" s="163">
        <f>Reliability_updated!V150</f>
        <v>166.1</v>
      </c>
      <c r="H150" s="163">
        <f>'Data Reliability'!C150</f>
        <v>0</v>
      </c>
      <c r="I150" t="str">
        <f>IF(Reliability!B150="x","x",(IF(ROUNDUP(Reliability!B150,0)=1,"Very High",IF(ROUNDUP(Reliability!B150,0)=2,"High",IF(ROUNDUP(Reliability!B150,0)=3,"Medium",IF(ROUNDUP(Reliability!B150,0)=4,"Low","Very Low"))))))</f>
        <v>High</v>
      </c>
    </row>
    <row r="151" spans="1:9" x14ac:dyDescent="0.25">
      <c r="A151" s="162" t="str">
        <f>Lists!C:C</f>
        <v>TUR004</v>
      </c>
      <c r="B151" s="248">
        <f t="shared" si="16"/>
        <v>2.5</v>
      </c>
      <c r="C151" s="248">
        <f t="shared" si="17"/>
        <v>2.5</v>
      </c>
      <c r="D151" s="248">
        <f t="shared" si="18"/>
        <v>5</v>
      </c>
      <c r="E151" s="248">
        <f t="shared" si="19"/>
        <v>0</v>
      </c>
      <c r="F151" s="248">
        <f>'Data Reliability'!B151</f>
        <v>2</v>
      </c>
      <c r="G151" s="163">
        <f>Reliability_updated!V151</f>
        <v>1209.3</v>
      </c>
      <c r="H151" s="163">
        <f>'Data Reliability'!C151</f>
        <v>0</v>
      </c>
      <c r="I151" t="str">
        <f>IF(Reliability!B151="x","x",(IF(ROUNDUP(Reliability!B151,0)=1,"Very High",IF(ROUNDUP(Reliability!B151,0)=2,"High",IF(ROUNDUP(Reliability!B151,0)=3,"Medium",IF(ROUNDUP(Reliability!B151,0)=4,"Low","Very Low"))))))</f>
        <v>Medium</v>
      </c>
    </row>
    <row r="152" spans="1:9" x14ac:dyDescent="0.25">
      <c r="A152" s="162" t="str">
        <f>Lists!C:C</f>
        <v>TUR005</v>
      </c>
      <c r="B152" s="248">
        <f t="shared" si="16"/>
        <v>1.5</v>
      </c>
      <c r="C152" s="248">
        <f t="shared" si="17"/>
        <v>4.3</v>
      </c>
      <c r="D152" s="248">
        <f t="shared" si="18"/>
        <v>0.1</v>
      </c>
      <c r="E152" s="248">
        <f t="shared" si="19"/>
        <v>0</v>
      </c>
      <c r="F152" s="248">
        <f>'Data Reliability'!B152</f>
        <v>2.7</v>
      </c>
      <c r="G152" s="163">
        <f>Reliability_updated!V152</f>
        <v>10.8</v>
      </c>
      <c r="H152" s="163">
        <f>'Data Reliability'!C152</f>
        <v>0</v>
      </c>
      <c r="I152" t="str">
        <f>IF(Reliability!B152="x","x",(IF(ROUNDUP(Reliability!B152,0)=1,"Very High",IF(ROUNDUP(Reliability!B152,0)=2,"High",IF(ROUNDUP(Reliability!B152,0)=3,"Medium",IF(ROUNDUP(Reliability!B152,0)=4,"Low","Very Low"))))))</f>
        <v>High</v>
      </c>
    </row>
    <row r="153" spans="1:9" x14ac:dyDescent="0.25">
      <c r="A153" s="162" t="str">
        <f>Lists!C:C</f>
        <v>TZA001</v>
      </c>
      <c r="B153" s="248">
        <f t="shared" si="16"/>
        <v>0.8</v>
      </c>
      <c r="C153" s="248">
        <f t="shared" si="17"/>
        <v>2.2999999999999998</v>
      </c>
      <c r="D153" s="248">
        <f t="shared" si="18"/>
        <v>0.2</v>
      </c>
      <c r="E153" s="248">
        <f t="shared" si="19"/>
        <v>0</v>
      </c>
      <c r="F153" s="248">
        <f>'Data Reliability'!B153</f>
        <v>1.9</v>
      </c>
      <c r="G153" s="163">
        <f>Reliability_updated!V153</f>
        <v>18.3</v>
      </c>
      <c r="H153" s="163">
        <f>'Data Reliability'!C153</f>
        <v>0</v>
      </c>
      <c r="I153" t="str">
        <f>IF(Reliability!B153="x","x",(IF(ROUNDUP(Reliability!B153,0)=1,"Very High",IF(ROUNDUP(Reliability!B153,0)=2,"High",IF(ROUNDUP(Reliability!B153,0)=3,"Medium",IF(ROUNDUP(Reliability!B153,0)=4,"Low","Very Low"))))))</f>
        <v>Very High</v>
      </c>
    </row>
    <row r="154" spans="1:9" x14ac:dyDescent="0.25">
      <c r="A154" s="162" t="str">
        <f>Lists!C:C</f>
        <v>TZA002</v>
      </c>
      <c r="B154" s="248">
        <f t="shared" si="16"/>
        <v>0.2</v>
      </c>
      <c r="C154" s="248">
        <f t="shared" si="17"/>
        <v>0.5</v>
      </c>
      <c r="D154" s="248">
        <f t="shared" si="18"/>
        <v>0.2</v>
      </c>
      <c r="E154" s="248">
        <f t="shared" si="19"/>
        <v>0</v>
      </c>
      <c r="F154" s="248">
        <f>'Data Reliability'!B154</f>
        <v>1.2</v>
      </c>
      <c r="G154" s="163">
        <f>Reliability_updated!V154</f>
        <v>17.399999999999999</v>
      </c>
      <c r="H154" s="163">
        <f>'Data Reliability'!C154</f>
        <v>0</v>
      </c>
      <c r="I154" t="str">
        <f>IF(Reliability!B154="x","x",(IF(ROUNDUP(Reliability!B154,0)=1,"Very High",IF(ROUNDUP(Reliability!B154,0)=2,"High",IF(ROUNDUP(Reliability!B154,0)=3,"Medium",IF(ROUNDUP(Reliability!B154,0)=4,"Low","Very Low"))))))</f>
        <v>Very High</v>
      </c>
    </row>
    <row r="155" spans="1:9" x14ac:dyDescent="0.25">
      <c r="A155" s="162" t="str">
        <f>Lists!C:C</f>
        <v>TZA003</v>
      </c>
      <c r="B155" s="248">
        <f t="shared" si="16"/>
        <v>0.7</v>
      </c>
      <c r="C155" s="248">
        <f t="shared" si="17"/>
        <v>1</v>
      </c>
      <c r="D155" s="248">
        <f t="shared" si="18"/>
        <v>1.2</v>
      </c>
      <c r="E155" s="248">
        <f t="shared" si="19"/>
        <v>0</v>
      </c>
      <c r="F155" s="248">
        <f>'Data Reliability'!B155</f>
        <v>1.4</v>
      </c>
      <c r="G155" s="163">
        <f>Reliability_updated!V155</f>
        <v>86.9</v>
      </c>
      <c r="H155" s="163">
        <f>'Data Reliability'!C155</f>
        <v>0</v>
      </c>
      <c r="I155" t="str">
        <f>IF(Reliability!B155="x","x",(IF(ROUNDUP(Reliability!B155,0)=1,"Very High",IF(ROUNDUP(Reliability!B155,0)=2,"High",IF(ROUNDUP(Reliability!B155,0)=3,"Medium",IF(ROUNDUP(Reliability!B155,0)=4,"Low","Very Low"))))))</f>
        <v>Very High</v>
      </c>
    </row>
    <row r="156" spans="1:9" x14ac:dyDescent="0.25">
      <c r="A156" s="162" t="str">
        <f>Lists!C:C</f>
        <v>UGA001</v>
      </c>
      <c r="B156" s="248">
        <f t="shared" si="16"/>
        <v>0.9</v>
      </c>
      <c r="C156" s="248">
        <f t="shared" si="17"/>
        <v>2.2999999999999998</v>
      </c>
      <c r="D156" s="248">
        <f t="shared" si="18"/>
        <v>0.5</v>
      </c>
      <c r="E156" s="248">
        <f t="shared" si="19"/>
        <v>0</v>
      </c>
      <c r="F156" s="248">
        <f>'Data Reliability'!B156</f>
        <v>1.9</v>
      </c>
      <c r="G156" s="163">
        <f>Reliability_updated!V156</f>
        <v>34.4</v>
      </c>
      <c r="H156" s="163">
        <f>'Data Reliability'!C156</f>
        <v>0</v>
      </c>
      <c r="I156" t="str">
        <f>IF(Reliability!B156="x","x",(IF(ROUNDUP(Reliability!B156,0)=1,"Very High",IF(ROUNDUP(Reliability!B156,0)=2,"High",IF(ROUNDUP(Reliability!B156,0)=3,"Medium",IF(ROUNDUP(Reliability!B156,0)=4,"Low","Very Low"))))))</f>
        <v>Very High</v>
      </c>
    </row>
    <row r="157" spans="1:9" x14ac:dyDescent="0.25">
      <c r="A157" s="162" t="str">
        <f>Lists!C:C</f>
        <v>UGA005</v>
      </c>
      <c r="B157" s="248">
        <f t="shared" si="16"/>
        <v>2</v>
      </c>
      <c r="C157" s="248">
        <f t="shared" si="17"/>
        <v>2.8</v>
      </c>
      <c r="D157" s="248">
        <f t="shared" si="18"/>
        <v>1.6</v>
      </c>
      <c r="E157" s="248">
        <f t="shared" si="19"/>
        <v>1.7</v>
      </c>
      <c r="F157" s="248">
        <f>'Data Reliability'!B157</f>
        <v>2.1</v>
      </c>
      <c r="G157" s="163">
        <f>Reliability_updated!V157</f>
        <v>118.3</v>
      </c>
      <c r="H157" s="163">
        <f>'Data Reliability'!C157</f>
        <v>1</v>
      </c>
      <c r="I157" t="str">
        <f>IF(Reliability!B157="x","x",(IF(ROUNDUP(Reliability!B157,0)=1,"Very High",IF(ROUNDUP(Reliability!B157,0)=2,"High",IF(ROUNDUP(Reliability!B157,0)=3,"Medium",IF(ROUNDUP(Reliability!B157,0)=4,"Low","Very Low"))))))</f>
        <v>High</v>
      </c>
    </row>
    <row r="158" spans="1:9" x14ac:dyDescent="0.25">
      <c r="A158" s="162" t="str">
        <f>Lists!C:C</f>
        <v>UGA007</v>
      </c>
      <c r="B158" s="248">
        <f t="shared" si="16"/>
        <v>1.9</v>
      </c>
      <c r="C158" s="248">
        <f t="shared" si="17"/>
        <v>2.2999999999999998</v>
      </c>
      <c r="D158" s="248">
        <f t="shared" si="18"/>
        <v>1.8</v>
      </c>
      <c r="E158" s="248">
        <f t="shared" si="19"/>
        <v>1.7</v>
      </c>
      <c r="F158" s="248">
        <f>'Data Reliability'!B158</f>
        <v>1.9</v>
      </c>
      <c r="G158" s="163">
        <f>Reliability_updated!V158</f>
        <v>130.30000000000001</v>
      </c>
      <c r="H158" s="163">
        <f>'Data Reliability'!C158</f>
        <v>1</v>
      </c>
      <c r="I158" t="str">
        <f>IF(Reliability!B158="x","x",(IF(ROUNDUP(Reliability!B158,0)=1,"Very High",IF(ROUNDUP(Reliability!B158,0)=2,"High",IF(ROUNDUP(Reliability!B158,0)=3,"Medium",IF(ROUNDUP(Reliability!B158,0)=4,"Low","Very Low"))))))</f>
        <v>High</v>
      </c>
    </row>
    <row r="159" spans="1:9" x14ac:dyDescent="0.25">
      <c r="A159" s="162" t="str">
        <f>Lists!C:C</f>
        <v>UKR002</v>
      </c>
      <c r="B159" s="248">
        <f t="shared" si="16"/>
        <v>0.8</v>
      </c>
      <c r="C159" s="248">
        <f t="shared" si="17"/>
        <v>1.8</v>
      </c>
      <c r="D159" s="248">
        <f t="shared" si="18"/>
        <v>0.5</v>
      </c>
      <c r="E159" s="248">
        <f t="shared" si="19"/>
        <v>0</v>
      </c>
      <c r="F159" s="248">
        <f>'Data Reliability'!B159</f>
        <v>1.7</v>
      </c>
      <c r="G159" s="163">
        <f>Reliability_updated!V159</f>
        <v>38.4</v>
      </c>
      <c r="H159" s="163">
        <f>'Data Reliability'!C159</f>
        <v>0</v>
      </c>
      <c r="I159" t="str">
        <f>IF(Reliability!B159="x","x",(IF(ROUNDUP(Reliability!B159,0)=1,"Very High",IF(ROUNDUP(Reliability!B159,0)=2,"High",IF(ROUNDUP(Reliability!B159,0)=3,"Medium",IF(ROUNDUP(Reliability!B159,0)=4,"Low","Very Low"))))))</f>
        <v>Very High</v>
      </c>
    </row>
    <row r="160" spans="1:9" x14ac:dyDescent="0.25">
      <c r="A160" s="162" t="str">
        <f>Lists!C:C</f>
        <v>VEN001</v>
      </c>
      <c r="B160" s="248">
        <f t="shared" si="16"/>
        <v>1.3</v>
      </c>
      <c r="C160" s="248">
        <f t="shared" si="17"/>
        <v>3.3</v>
      </c>
      <c r="D160" s="248">
        <f t="shared" si="18"/>
        <v>0.5</v>
      </c>
      <c r="E160" s="248">
        <f t="shared" si="19"/>
        <v>0</v>
      </c>
      <c r="F160" s="248">
        <f>'Data Reliability'!B160</f>
        <v>2.2999999999999998</v>
      </c>
      <c r="G160" s="163">
        <f>Reliability_updated!V160</f>
        <v>37.4</v>
      </c>
      <c r="H160" s="163">
        <f>'Data Reliability'!C160</f>
        <v>0</v>
      </c>
      <c r="I160" t="str">
        <f>IF(Reliability!B160="x","x",(IF(ROUNDUP(Reliability!B160,0)=1,"Very High",IF(ROUNDUP(Reliability!B160,0)=2,"High",IF(ROUNDUP(Reliability!B160,0)=3,"Medium",IF(ROUNDUP(Reliability!B160,0)=4,"Low","Very Low"))))))</f>
        <v>High</v>
      </c>
    </row>
    <row r="161" spans="1:9" x14ac:dyDescent="0.25">
      <c r="A161" s="162" t="str">
        <f>Lists!C:C</f>
        <v>YEM001</v>
      </c>
      <c r="B161" s="248">
        <f t="shared" si="16"/>
        <v>0.4</v>
      </c>
      <c r="C161" s="248">
        <f t="shared" si="17"/>
        <v>0.8</v>
      </c>
      <c r="D161" s="248">
        <f t="shared" si="18"/>
        <v>0.4</v>
      </c>
      <c r="E161" s="248">
        <f t="shared" si="19"/>
        <v>0</v>
      </c>
      <c r="F161" s="248">
        <f>'Data Reliability'!B161</f>
        <v>1.3</v>
      </c>
      <c r="G161" s="163">
        <f>Reliability_updated!V161</f>
        <v>33.299999999999997</v>
      </c>
      <c r="H161" s="163">
        <f>'Data Reliability'!C161</f>
        <v>0</v>
      </c>
      <c r="I161" t="str">
        <f>IF(Reliability!B161="x","x",(IF(ROUNDUP(Reliability!B161,0)=1,"Very High",IF(ROUNDUP(Reliability!B161,0)=2,"High",IF(ROUNDUP(Reliability!B161,0)=3,"Medium",IF(ROUNDUP(Reliability!B161,0)=4,"Low","Very Low"))))))</f>
        <v>Very High</v>
      </c>
    </row>
    <row r="162" spans="1:9" x14ac:dyDescent="0.25">
      <c r="A162" s="162" t="str">
        <f>Lists!C:C</f>
        <v>YEM002</v>
      </c>
      <c r="B162" s="248">
        <f t="shared" si="16"/>
        <v>1</v>
      </c>
      <c r="C162" s="248">
        <f t="shared" si="17"/>
        <v>2.5</v>
      </c>
      <c r="D162" s="248">
        <f t="shared" si="18"/>
        <v>0.4</v>
      </c>
      <c r="E162" s="248">
        <f t="shared" si="19"/>
        <v>0</v>
      </c>
      <c r="F162" s="248">
        <f>'Data Reliability'!B162</f>
        <v>2</v>
      </c>
      <c r="G162" s="163">
        <f>Reliability_updated!V162</f>
        <v>33.299999999999997</v>
      </c>
      <c r="H162" s="163">
        <f>'Data Reliability'!C162</f>
        <v>0</v>
      </c>
      <c r="I162" t="str">
        <f>IF(Reliability!B162="x","x",(IF(ROUNDUP(Reliability!B162,0)=1,"Very High",IF(ROUNDUP(Reliability!B162,0)=2,"High",IF(ROUNDUP(Reliability!B162,0)=3,"Medium",IF(ROUNDUP(Reliability!B162,0)=4,"Low","Very Low"))))))</f>
        <v>Very High</v>
      </c>
    </row>
    <row r="163" spans="1:9" x14ac:dyDescent="0.25">
      <c r="A163" s="162" t="str">
        <f>Lists!C:C</f>
        <v>ZMB002</v>
      </c>
      <c r="B163" s="248">
        <f t="shared" ref="B163:B164" si="20">ROUND(AVERAGE(C163:E163),1)</f>
        <v>1.4</v>
      </c>
      <c r="C163" s="248">
        <f t="shared" si="17"/>
        <v>0.5</v>
      </c>
      <c r="D163" s="248">
        <f t="shared" si="18"/>
        <v>3.7</v>
      </c>
      <c r="E163" s="248">
        <f t="shared" si="19"/>
        <v>0</v>
      </c>
      <c r="F163" s="248">
        <f>'Data Reliability'!B163</f>
        <v>1.2</v>
      </c>
      <c r="G163" s="163">
        <f>Reliability_updated!V163</f>
        <v>273.7</v>
      </c>
      <c r="H163" s="163">
        <f>'Data Reliability'!C163</f>
        <v>0</v>
      </c>
      <c r="I163" t="str">
        <f>IF(Reliability!B163="x","x",(IF(ROUNDUP(Reliability!B163,0)=1,"Very High",IF(ROUNDUP(Reliability!B163,0)=2,"High",IF(ROUNDUP(Reliability!B163,0)=3,"Medium",IF(ROUNDUP(Reliability!B163,0)=4,"Low","Very Low"))))))</f>
        <v>High</v>
      </c>
    </row>
    <row r="164" spans="1:9" x14ac:dyDescent="0.25">
      <c r="A164" s="162" t="str">
        <f>Lists!C:C</f>
        <v>ZWE001</v>
      </c>
      <c r="B164" s="248">
        <f t="shared" si="20"/>
        <v>0.9</v>
      </c>
      <c r="C164" s="248">
        <f t="shared" si="17"/>
        <v>2</v>
      </c>
      <c r="D164" s="248">
        <f t="shared" si="18"/>
        <v>0.8</v>
      </c>
      <c r="E164" s="248">
        <f t="shared" si="19"/>
        <v>0</v>
      </c>
      <c r="F164" s="248">
        <f>'Data Reliability'!B164</f>
        <v>1.8</v>
      </c>
      <c r="G164" s="163">
        <f>Reliability_updated!V164</f>
        <v>56.9</v>
      </c>
      <c r="H164" s="163">
        <f>'Data Reliability'!C164</f>
        <v>0</v>
      </c>
      <c r="I164" t="str">
        <f>IF(Reliability!B164="x","x",(IF(ROUNDUP(Reliability!B164,0)=1,"Very High",IF(ROUNDUP(Reliability!B164,0)=2,"High",IF(ROUNDUP(Reliability!B164,0)=3,"Medium",IF(ROUNDUP(Reliability!B164,0)=4,"Low","Very Low"))))))</f>
        <v>Very High</v>
      </c>
    </row>
  </sheetData>
  <mergeCells count="1">
    <mergeCell ref="A1:H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808080"/>
  </sheetPr>
  <dimension ref="A1:DL295"/>
  <sheetViews>
    <sheetView workbookViewId="0"/>
  </sheetViews>
  <sheetFormatPr defaultRowHeight="15" x14ac:dyDescent="0.25"/>
  <cols>
    <col min="1" max="1" width="48" style="214" customWidth="1"/>
    <col min="2" max="2" width="6.42578125" style="214" customWidth="1"/>
    <col min="3" max="9" width="6" style="214" customWidth="1"/>
    <col min="10" max="10" width="9" style="214" customWidth="1"/>
    <col min="11" max="14" width="6" style="214" customWidth="1"/>
    <col min="15" max="16" width="9" style="214" customWidth="1"/>
  </cols>
  <sheetData>
    <row r="1" spans="1:116" ht="125.1" customHeight="1" x14ac:dyDescent="0.25">
      <c r="A1" s="249" t="s">
        <v>2</v>
      </c>
      <c r="B1" s="250" t="s">
        <v>8542</v>
      </c>
      <c r="C1" s="251" t="s">
        <v>8685</v>
      </c>
      <c r="D1" s="251" t="s">
        <v>8686</v>
      </c>
      <c r="E1" s="251" t="s">
        <v>8600</v>
      </c>
      <c r="F1" s="251" t="s">
        <v>8597</v>
      </c>
      <c r="G1" s="251" t="s">
        <v>8687</v>
      </c>
      <c r="H1" s="251" t="s">
        <v>8603</v>
      </c>
      <c r="I1" s="251" t="s">
        <v>8688</v>
      </c>
      <c r="J1" s="251" t="s">
        <v>8689</v>
      </c>
      <c r="K1" s="251" t="s">
        <v>8610</v>
      </c>
      <c r="L1" s="251" t="s">
        <v>8611</v>
      </c>
      <c r="M1" s="251" t="s">
        <v>8690</v>
      </c>
      <c r="N1" s="251" t="s">
        <v>8691</v>
      </c>
      <c r="O1" s="251" t="s">
        <v>8692</v>
      </c>
      <c r="P1" s="251" t="s">
        <v>8693</v>
      </c>
      <c r="Q1" s="252"/>
      <c r="R1" s="252"/>
      <c r="S1" s="252"/>
      <c r="T1" s="252"/>
      <c r="U1" s="252"/>
      <c r="V1" s="252"/>
      <c r="W1" s="252"/>
      <c r="X1" s="252"/>
      <c r="Y1" s="252"/>
      <c r="Z1" s="252"/>
      <c r="AA1" s="252"/>
      <c r="AB1" s="252"/>
      <c r="AC1" s="252"/>
      <c r="AD1" s="252"/>
      <c r="AE1" s="252"/>
      <c r="AF1" s="252"/>
      <c r="AG1" s="252"/>
      <c r="AH1" s="252"/>
      <c r="AI1" s="252"/>
      <c r="AJ1" s="252"/>
      <c r="AK1" s="252"/>
      <c r="AL1" s="252"/>
      <c r="AM1" s="252"/>
      <c r="AN1" s="252"/>
      <c r="AO1" s="252"/>
      <c r="AP1" s="252"/>
      <c r="AQ1" s="252"/>
      <c r="AR1" s="252"/>
      <c r="AS1" s="252"/>
      <c r="AT1" s="252"/>
      <c r="AU1" s="252"/>
      <c r="AV1" s="252"/>
      <c r="AW1" s="252"/>
      <c r="AX1" s="252"/>
      <c r="AY1" s="252"/>
      <c r="AZ1" s="252"/>
      <c r="BA1" s="252"/>
      <c r="BB1" s="252"/>
      <c r="BC1" s="252"/>
      <c r="BD1" s="252"/>
      <c r="BE1" s="252"/>
      <c r="BF1" s="252"/>
      <c r="BG1" s="252"/>
      <c r="BH1" s="252"/>
      <c r="BI1" s="252"/>
      <c r="BJ1" s="252"/>
      <c r="BK1" s="252"/>
      <c r="BL1" s="252"/>
      <c r="BM1" s="252"/>
      <c r="BN1" s="252"/>
      <c r="BO1" s="252"/>
      <c r="BP1" s="252"/>
      <c r="BQ1" s="252"/>
      <c r="BR1" s="252"/>
      <c r="BS1" s="252"/>
      <c r="BT1" s="252"/>
      <c r="BU1" s="252"/>
      <c r="BV1" s="252"/>
      <c r="BW1" s="252"/>
      <c r="BX1" s="252"/>
      <c r="BY1" s="252"/>
      <c r="BZ1" s="252"/>
      <c r="CA1" s="252"/>
      <c r="CB1" s="252"/>
      <c r="CC1" s="252"/>
      <c r="CD1" s="252"/>
      <c r="CE1" s="252"/>
      <c r="CF1" s="252"/>
      <c r="CG1" s="252"/>
      <c r="CH1" s="252"/>
      <c r="CI1" s="252"/>
      <c r="CJ1" s="252"/>
      <c r="CK1" s="252"/>
      <c r="CL1" s="252"/>
      <c r="CM1" s="252"/>
      <c r="CN1" s="252"/>
      <c r="CO1" s="252"/>
      <c r="CP1" s="252"/>
      <c r="CQ1" s="252"/>
      <c r="CR1" s="252"/>
      <c r="CS1" s="252"/>
      <c r="CT1" s="252"/>
      <c r="CU1" s="252"/>
      <c r="CV1" s="252"/>
      <c r="CW1" s="252"/>
      <c r="CX1" s="252"/>
      <c r="CY1" s="252"/>
      <c r="CZ1" s="252"/>
      <c r="DA1" s="252"/>
      <c r="DB1" s="252"/>
      <c r="DC1" s="252"/>
      <c r="DD1" s="252"/>
      <c r="DE1" s="252"/>
      <c r="DF1" s="252"/>
      <c r="DG1" s="252"/>
      <c r="DH1" s="252"/>
      <c r="DI1" s="252"/>
      <c r="DJ1" s="252"/>
      <c r="DK1" s="252"/>
      <c r="DL1" s="252"/>
    </row>
    <row r="2" spans="1:116" ht="30" customHeight="1" x14ac:dyDescent="0.25">
      <c r="A2" s="253" t="s">
        <v>8694</v>
      </c>
      <c r="B2" s="254"/>
      <c r="C2" s="255" t="s">
        <v>8695</v>
      </c>
      <c r="D2" s="255" t="s">
        <v>8696</v>
      </c>
      <c r="E2" s="255" t="s">
        <v>8697</v>
      </c>
      <c r="F2" s="255" t="s">
        <v>8698</v>
      </c>
      <c r="G2" s="255" t="s">
        <v>8699</v>
      </c>
      <c r="H2" s="255" t="s">
        <v>8700</v>
      </c>
      <c r="I2" s="255" t="s">
        <v>8701</v>
      </c>
      <c r="J2" s="255" t="s">
        <v>8698</v>
      </c>
      <c r="K2" s="255" t="s">
        <v>8701</v>
      </c>
      <c r="L2" s="255" t="s">
        <v>8698</v>
      </c>
      <c r="M2" s="255" t="s">
        <v>8698</v>
      </c>
      <c r="N2" s="255" t="s">
        <v>8701</v>
      </c>
      <c r="O2" s="255" t="s">
        <v>8698</v>
      </c>
      <c r="P2" s="255"/>
      <c r="Q2" s="252"/>
      <c r="R2" s="252"/>
      <c r="S2" s="252"/>
      <c r="T2" s="252"/>
      <c r="U2" s="252"/>
      <c r="V2" s="252"/>
      <c r="W2" s="252"/>
      <c r="X2" s="252"/>
      <c r="Y2" s="252"/>
      <c r="Z2" s="252"/>
      <c r="AA2" s="252"/>
      <c r="AB2" s="252"/>
      <c r="AC2" s="252"/>
      <c r="AD2" s="252"/>
      <c r="AE2" s="252"/>
      <c r="AF2" s="252"/>
      <c r="AG2" s="252"/>
      <c r="AH2" s="252"/>
      <c r="AI2" s="252"/>
      <c r="AJ2" s="252"/>
      <c r="AK2" s="252"/>
      <c r="AL2" s="252"/>
      <c r="AM2" s="252"/>
      <c r="AN2" s="252"/>
      <c r="AO2" s="252"/>
      <c r="AP2" s="252"/>
      <c r="AQ2" s="252"/>
      <c r="AR2" s="252"/>
      <c r="AS2" s="252"/>
      <c r="AT2" s="252"/>
      <c r="AU2" s="252"/>
      <c r="AV2" s="252"/>
      <c r="AW2" s="252"/>
      <c r="AX2" s="252"/>
      <c r="AY2" s="252"/>
      <c r="AZ2" s="252"/>
      <c r="BA2" s="252"/>
      <c r="BB2" s="252"/>
      <c r="BC2" s="252"/>
      <c r="BD2" s="252"/>
      <c r="BE2" s="252"/>
      <c r="BF2" s="252"/>
      <c r="BG2" s="252"/>
      <c r="BH2" s="252"/>
      <c r="BI2" s="252"/>
      <c r="BJ2" s="252"/>
      <c r="BK2" s="252"/>
      <c r="BL2" s="252"/>
      <c r="BM2" s="252"/>
      <c r="BN2" s="252"/>
      <c r="BO2" s="252"/>
      <c r="BP2" s="252"/>
      <c r="BQ2" s="252"/>
      <c r="BR2" s="252"/>
      <c r="BS2" s="252"/>
      <c r="BT2" s="252"/>
      <c r="BU2" s="252"/>
      <c r="BV2" s="252"/>
      <c r="BW2" s="252"/>
      <c r="BX2" s="252"/>
      <c r="BY2" s="252"/>
      <c r="BZ2" s="252"/>
      <c r="CA2" s="252"/>
      <c r="CB2" s="252"/>
      <c r="CC2" s="252"/>
      <c r="CD2" s="252"/>
      <c r="CE2" s="252"/>
      <c r="CF2" s="252"/>
      <c r="CG2" s="252"/>
      <c r="CH2" s="252"/>
      <c r="CI2" s="252"/>
      <c r="CJ2" s="252"/>
      <c r="CK2" s="252"/>
      <c r="CL2" s="252"/>
      <c r="CM2" s="252"/>
      <c r="CN2" s="252"/>
      <c r="CO2" s="252"/>
      <c r="CP2" s="252"/>
      <c r="CQ2" s="252"/>
      <c r="CR2" s="252"/>
      <c r="CS2" s="252"/>
      <c r="CT2" s="252"/>
      <c r="CU2" s="252"/>
      <c r="CV2" s="252"/>
      <c r="CW2" s="252"/>
      <c r="CX2" s="252"/>
      <c r="CY2" s="252"/>
      <c r="CZ2" s="252"/>
      <c r="DA2" s="252"/>
      <c r="DB2" s="252"/>
      <c r="DC2" s="252"/>
      <c r="DD2" s="252"/>
      <c r="DE2" s="252"/>
      <c r="DF2" s="252"/>
      <c r="DG2" s="252"/>
      <c r="DH2" s="252"/>
      <c r="DI2" s="252"/>
      <c r="DJ2" s="252"/>
      <c r="DK2" s="252"/>
      <c r="DL2" s="252"/>
    </row>
    <row r="3" spans="1:116" x14ac:dyDescent="0.25">
      <c r="A3" s="253" t="s">
        <v>8702</v>
      </c>
      <c r="B3" s="254"/>
      <c r="C3" s="256" t="s">
        <v>8703</v>
      </c>
      <c r="D3" s="256" t="s">
        <v>8703</v>
      </c>
      <c r="E3" s="256" t="s">
        <v>8704</v>
      </c>
      <c r="F3" s="256" t="s">
        <v>8703</v>
      </c>
      <c r="G3" s="256" t="s">
        <v>8703</v>
      </c>
      <c r="H3" s="256" t="s">
        <v>8703</v>
      </c>
      <c r="I3" s="256" t="s">
        <v>8703</v>
      </c>
      <c r="J3" s="256" t="s">
        <v>8677</v>
      </c>
      <c r="K3" s="256" t="s">
        <v>8703</v>
      </c>
      <c r="L3" s="256" t="s">
        <v>8703</v>
      </c>
      <c r="M3" s="256" t="s">
        <v>8703</v>
      </c>
      <c r="N3" s="256" t="s">
        <v>8703</v>
      </c>
      <c r="O3" s="256" t="s">
        <v>8677</v>
      </c>
      <c r="P3" s="256" t="s">
        <v>8676</v>
      </c>
      <c r="Q3" s="252"/>
      <c r="R3" s="252"/>
      <c r="S3" s="252"/>
      <c r="T3" s="252"/>
      <c r="U3" s="252"/>
      <c r="V3" s="252"/>
      <c r="W3" s="252"/>
      <c r="X3" s="252"/>
      <c r="Y3" s="252"/>
      <c r="Z3" s="252"/>
      <c r="AA3" s="252"/>
      <c r="AB3" s="252"/>
      <c r="AC3" s="252"/>
      <c r="AD3" s="252"/>
      <c r="AE3" s="252"/>
      <c r="AF3" s="252"/>
      <c r="AG3" s="252"/>
      <c r="AH3" s="252"/>
      <c r="AI3" s="252"/>
      <c r="AJ3" s="252"/>
      <c r="AK3" s="252"/>
      <c r="AL3" s="252"/>
      <c r="AM3" s="252"/>
      <c r="AN3" s="252"/>
      <c r="AO3" s="252"/>
      <c r="AP3" s="252"/>
      <c r="AQ3" s="252"/>
      <c r="AR3" s="252"/>
      <c r="AS3" s="252"/>
      <c r="AT3" s="252"/>
      <c r="AU3" s="252"/>
      <c r="AV3" s="252"/>
      <c r="AW3" s="252"/>
      <c r="AX3" s="252"/>
      <c r="AY3" s="252"/>
      <c r="AZ3" s="252"/>
      <c r="BA3" s="252"/>
      <c r="BB3" s="252"/>
      <c r="BC3" s="252"/>
      <c r="BD3" s="252"/>
      <c r="BE3" s="252"/>
      <c r="BF3" s="252"/>
      <c r="BG3" s="252"/>
      <c r="BH3" s="252"/>
      <c r="BI3" s="252"/>
      <c r="BJ3" s="252"/>
      <c r="BK3" s="252"/>
      <c r="BL3" s="252"/>
      <c r="BM3" s="252"/>
      <c r="BN3" s="252"/>
      <c r="BO3" s="252"/>
      <c r="BP3" s="252"/>
      <c r="BQ3" s="252"/>
      <c r="BR3" s="252"/>
      <c r="BS3" s="252"/>
      <c r="BT3" s="252"/>
      <c r="BU3" s="252"/>
      <c r="BV3" s="252"/>
      <c r="BW3" s="252"/>
      <c r="BX3" s="252"/>
      <c r="BY3" s="252"/>
      <c r="BZ3" s="252"/>
      <c r="CA3" s="252"/>
      <c r="CB3" s="252"/>
      <c r="CC3" s="252"/>
      <c r="CD3" s="252"/>
      <c r="CE3" s="252"/>
      <c r="CF3" s="252"/>
      <c r="CG3" s="252"/>
      <c r="CH3" s="252"/>
      <c r="CI3" s="252"/>
      <c r="CJ3" s="252"/>
      <c r="CK3" s="252"/>
      <c r="CL3" s="252"/>
      <c r="CM3" s="252"/>
      <c r="CN3" s="252"/>
      <c r="CO3" s="252"/>
      <c r="CP3" s="252"/>
      <c r="CQ3" s="252"/>
      <c r="CR3" s="252"/>
      <c r="CS3" s="252"/>
      <c r="CT3" s="252"/>
      <c r="CU3" s="252"/>
      <c r="CV3" s="252"/>
      <c r="CW3" s="252"/>
      <c r="CX3" s="252"/>
      <c r="CY3" s="252"/>
      <c r="CZ3" s="252"/>
      <c r="DA3" s="252"/>
      <c r="DB3" s="252"/>
      <c r="DC3" s="252"/>
      <c r="DD3" s="252"/>
      <c r="DE3" s="252"/>
      <c r="DF3" s="252"/>
      <c r="DG3" s="252"/>
      <c r="DH3" s="252"/>
      <c r="DI3" s="252"/>
      <c r="DJ3" s="252"/>
      <c r="DK3" s="252"/>
      <c r="DL3" s="252"/>
    </row>
    <row r="4" spans="1:116" x14ac:dyDescent="0.25">
      <c r="A4" s="253" t="s">
        <v>62</v>
      </c>
      <c r="B4" s="254" t="s">
        <v>8705</v>
      </c>
      <c r="C4" s="257">
        <v>0.74978600340000001</v>
      </c>
      <c r="D4" s="258">
        <v>4</v>
      </c>
      <c r="E4" s="257">
        <v>0</v>
      </c>
      <c r="F4" s="257">
        <v>3.2833333332999999</v>
      </c>
      <c r="G4" s="257">
        <v>0.57474170609999997</v>
      </c>
      <c r="H4" s="257" t="s">
        <v>14</v>
      </c>
      <c r="I4" s="258">
        <v>5</v>
      </c>
      <c r="J4" s="258">
        <f>IFERROR(VLOOKUP($B4,'Core Indicators'!$E$3:$EU$906,147,FALSE),"x")</f>
        <v>3112</v>
      </c>
      <c r="K4" s="259">
        <v>-1.7135269641999999</v>
      </c>
      <c r="L4" s="257">
        <v>3</v>
      </c>
      <c r="M4" s="258">
        <v>27</v>
      </c>
      <c r="N4" s="258">
        <v>16</v>
      </c>
      <c r="O4" s="258">
        <f>IFERROR(VLOOKUP(B4,'Core Indicators'!$E$3:$G$9906,3,FALSE),"x")</f>
        <v>43100000</v>
      </c>
      <c r="P4" s="258">
        <v>652860</v>
      </c>
      <c r="Q4" s="252"/>
      <c r="R4" s="252"/>
      <c r="S4" s="252"/>
      <c r="T4" s="252"/>
      <c r="U4" s="252"/>
      <c r="V4" s="252"/>
      <c r="W4" s="252"/>
      <c r="X4" s="252"/>
      <c r="Y4" s="252"/>
      <c r="Z4" s="252"/>
      <c r="AA4" s="252"/>
      <c r="AB4" s="252"/>
      <c r="AC4" s="252"/>
      <c r="AD4" s="252"/>
      <c r="AE4" s="252"/>
      <c r="AF4" s="252"/>
      <c r="AG4" s="252"/>
      <c r="AH4" s="252"/>
      <c r="AI4" s="252"/>
      <c r="AJ4" s="252"/>
      <c r="AK4" s="252"/>
      <c r="AL4" s="252"/>
      <c r="AM4" s="252"/>
      <c r="AN4" s="252"/>
      <c r="AO4" s="252"/>
      <c r="AP4" s="252"/>
      <c r="AQ4" s="252"/>
      <c r="AR4" s="252"/>
      <c r="AS4" s="252"/>
      <c r="AT4" s="252"/>
      <c r="AU4" s="252"/>
      <c r="AV4" s="252"/>
      <c r="AW4" s="252"/>
      <c r="AX4" s="252"/>
      <c r="AY4" s="252"/>
      <c r="AZ4" s="252"/>
      <c r="BA4" s="252"/>
      <c r="BB4" s="252"/>
      <c r="BC4" s="252"/>
      <c r="BD4" s="252"/>
      <c r="BE4" s="252"/>
      <c r="BF4" s="252"/>
      <c r="BG4" s="252"/>
      <c r="BH4" s="252"/>
      <c r="BI4" s="252"/>
      <c r="BJ4" s="252"/>
      <c r="BK4" s="252"/>
      <c r="BL4" s="252"/>
      <c r="BM4" s="252"/>
      <c r="BN4" s="252"/>
      <c r="BO4" s="252"/>
      <c r="BP4" s="252"/>
      <c r="BQ4" s="252"/>
      <c r="BR4" s="252"/>
      <c r="BS4" s="252"/>
      <c r="BT4" s="252"/>
      <c r="BU4" s="252"/>
      <c r="BV4" s="252"/>
      <c r="BW4" s="252"/>
      <c r="BX4" s="252"/>
      <c r="BY4" s="252"/>
      <c r="BZ4" s="252"/>
      <c r="CA4" s="252"/>
      <c r="CB4" s="252"/>
      <c r="CC4" s="252"/>
      <c r="CD4" s="252"/>
      <c r="CE4" s="252"/>
      <c r="CF4" s="252"/>
      <c r="CG4" s="252"/>
      <c r="CH4" s="252"/>
      <c r="CI4" s="252"/>
      <c r="CJ4" s="252"/>
      <c r="CK4" s="252"/>
      <c r="CL4" s="252"/>
      <c r="CM4" s="252"/>
      <c r="CN4" s="252"/>
      <c r="CO4" s="252"/>
      <c r="CP4" s="252"/>
      <c r="CQ4" s="252"/>
      <c r="CR4" s="252"/>
      <c r="CS4" s="252"/>
      <c r="CT4" s="252"/>
      <c r="CU4" s="252"/>
      <c r="CV4" s="252"/>
      <c r="CW4" s="252"/>
      <c r="CX4" s="252"/>
      <c r="CY4" s="252"/>
      <c r="CZ4" s="252"/>
      <c r="DA4" s="252"/>
      <c r="DB4" s="252"/>
      <c r="DC4" s="252"/>
      <c r="DD4" s="252"/>
      <c r="DE4" s="252"/>
      <c r="DF4" s="252"/>
      <c r="DG4" s="252"/>
      <c r="DH4" s="252"/>
      <c r="DI4" s="252"/>
      <c r="DJ4" s="252"/>
      <c r="DK4" s="252"/>
      <c r="DL4" s="252"/>
    </row>
    <row r="5" spans="1:116" x14ac:dyDescent="0.25">
      <c r="A5" s="253" t="s">
        <v>1483</v>
      </c>
      <c r="B5" s="254" t="s">
        <v>8706</v>
      </c>
      <c r="C5" s="257">
        <v>0.76260000920000004</v>
      </c>
      <c r="D5" s="258">
        <v>4</v>
      </c>
      <c r="E5" s="257">
        <v>0.62</v>
      </c>
      <c r="F5" s="257">
        <v>4.6500000000000004</v>
      </c>
      <c r="G5" s="257">
        <v>0.57799890379999996</v>
      </c>
      <c r="H5" s="257">
        <v>51.3</v>
      </c>
      <c r="I5" s="258">
        <v>3</v>
      </c>
      <c r="J5" s="258">
        <f>IFERROR(VLOOKUP($B5,'Core Indicators'!$E$3:$EU$906,147,FALSE),"x")</f>
        <v>4</v>
      </c>
      <c r="K5" s="259">
        <v>-1.0543431044</v>
      </c>
      <c r="L5" s="257">
        <v>3.75</v>
      </c>
      <c r="M5" s="258">
        <v>32</v>
      </c>
      <c r="N5" s="258">
        <v>26</v>
      </c>
      <c r="O5" s="258">
        <f>IFERROR(VLOOKUP(B5,'Core Indicators'!$E$3:$G$9906,3,FALSE),"x")</f>
        <v>34500000</v>
      </c>
      <c r="P5" s="258">
        <v>1246700</v>
      </c>
      <c r="Q5" s="252"/>
      <c r="R5" s="252"/>
      <c r="S5" s="252"/>
      <c r="T5" s="252"/>
      <c r="U5" s="252"/>
      <c r="V5" s="252"/>
      <c r="W5" s="252"/>
      <c r="X5" s="252"/>
      <c r="Y5" s="252"/>
      <c r="Z5" s="252"/>
      <c r="AA5" s="252"/>
      <c r="AB5" s="252"/>
      <c r="AC5" s="252"/>
      <c r="AD5" s="252"/>
      <c r="AE5" s="252"/>
      <c r="AF5" s="252"/>
      <c r="AG5" s="252"/>
      <c r="AH5" s="252"/>
      <c r="AI5" s="252"/>
      <c r="AJ5" s="252"/>
      <c r="AK5" s="252"/>
      <c r="AL5" s="252"/>
      <c r="AM5" s="252"/>
      <c r="AN5" s="252"/>
      <c r="AO5" s="252"/>
      <c r="AP5" s="252"/>
      <c r="AQ5" s="252"/>
      <c r="AR5" s="252"/>
      <c r="AS5" s="252"/>
      <c r="AT5" s="252"/>
      <c r="AU5" s="252"/>
      <c r="AV5" s="252"/>
      <c r="AW5" s="252"/>
      <c r="AX5" s="252"/>
      <c r="AY5" s="252"/>
      <c r="AZ5" s="252"/>
      <c r="BA5" s="252"/>
      <c r="BB5" s="252"/>
      <c r="BC5" s="252"/>
      <c r="BD5" s="252"/>
      <c r="BE5" s="252"/>
      <c r="BF5" s="252"/>
      <c r="BG5" s="252"/>
      <c r="BH5" s="252"/>
      <c r="BI5" s="252"/>
      <c r="BJ5" s="252"/>
      <c r="BK5" s="252"/>
      <c r="BL5" s="252"/>
      <c r="BM5" s="252"/>
      <c r="BN5" s="252"/>
      <c r="BO5" s="252"/>
      <c r="BP5" s="252"/>
      <c r="BQ5" s="252"/>
      <c r="BR5" s="252"/>
      <c r="BS5" s="252"/>
      <c r="BT5" s="252"/>
      <c r="BU5" s="252"/>
      <c r="BV5" s="252"/>
      <c r="BW5" s="252"/>
      <c r="BX5" s="252"/>
      <c r="BY5" s="252"/>
      <c r="BZ5" s="252"/>
      <c r="CA5" s="252"/>
      <c r="CB5" s="252"/>
      <c r="CC5" s="252"/>
      <c r="CD5" s="252"/>
      <c r="CE5" s="252"/>
      <c r="CF5" s="252"/>
      <c r="CG5" s="252"/>
      <c r="CH5" s="252"/>
      <c r="CI5" s="252"/>
      <c r="CJ5" s="252"/>
      <c r="CK5" s="252"/>
      <c r="CL5" s="252"/>
      <c r="CM5" s="252"/>
      <c r="CN5" s="252"/>
      <c r="CO5" s="252"/>
      <c r="CP5" s="252"/>
      <c r="CQ5" s="252"/>
      <c r="CR5" s="252"/>
      <c r="CS5" s="252"/>
      <c r="CT5" s="252"/>
      <c r="CU5" s="252"/>
      <c r="CV5" s="252"/>
      <c r="CW5" s="252"/>
      <c r="CX5" s="252"/>
      <c r="CY5" s="252"/>
      <c r="CZ5" s="252"/>
      <c r="DA5" s="252"/>
      <c r="DB5" s="252"/>
      <c r="DC5" s="252"/>
      <c r="DD5" s="252"/>
      <c r="DE5" s="252"/>
      <c r="DF5" s="252"/>
      <c r="DG5" s="252"/>
      <c r="DH5" s="252"/>
      <c r="DI5" s="252"/>
      <c r="DJ5" s="252"/>
      <c r="DK5" s="252"/>
      <c r="DL5" s="252"/>
    </row>
    <row r="6" spans="1:116" x14ac:dyDescent="0.25">
      <c r="A6" s="253" t="s">
        <v>8707</v>
      </c>
      <c r="B6" s="254" t="s">
        <v>8708</v>
      </c>
      <c r="C6" s="257">
        <v>0.32080001200000002</v>
      </c>
      <c r="D6" s="258">
        <v>9</v>
      </c>
      <c r="E6" s="257">
        <v>0.04</v>
      </c>
      <c r="F6" s="257">
        <v>7.15</v>
      </c>
      <c r="G6" s="257">
        <v>0.2340778537</v>
      </c>
      <c r="H6" s="257">
        <v>33.200000000000003</v>
      </c>
      <c r="I6" s="258">
        <v>3</v>
      </c>
      <c r="J6" s="258" t="str">
        <f>IFERROR(VLOOKUP($B6,'Core Indicators'!$E$3:$EU$906,147,FALSE),"x")</f>
        <v>x</v>
      </c>
      <c r="K6" s="259">
        <v>-0.41117939349999999</v>
      </c>
      <c r="L6" s="257">
        <v>5.5</v>
      </c>
      <c r="M6" s="258">
        <v>67</v>
      </c>
      <c r="N6" s="258">
        <v>35</v>
      </c>
      <c r="O6" s="258" t="str">
        <f>IFERROR(VLOOKUP(B6,'Core Indicators'!$E$3:$G$9906,3,FALSE),"x")</f>
        <v>x</v>
      </c>
      <c r="P6" s="258">
        <v>27400</v>
      </c>
      <c r="Q6" s="252"/>
      <c r="R6" s="252"/>
      <c r="S6" s="252"/>
      <c r="T6" s="252"/>
      <c r="U6" s="252"/>
      <c r="V6" s="252"/>
      <c r="W6" s="252"/>
      <c r="X6" s="252"/>
      <c r="Y6" s="252"/>
      <c r="Z6" s="252"/>
      <c r="AA6" s="252"/>
      <c r="AB6" s="252"/>
      <c r="AC6" s="252"/>
      <c r="AD6" s="252"/>
      <c r="AE6" s="252"/>
      <c r="AF6" s="252"/>
      <c r="AG6" s="252"/>
      <c r="AH6" s="252"/>
      <c r="AI6" s="252"/>
      <c r="AJ6" s="252"/>
      <c r="AK6" s="252"/>
      <c r="AL6" s="252"/>
      <c r="AM6" s="252"/>
      <c r="AN6" s="252"/>
      <c r="AO6" s="252"/>
      <c r="AP6" s="252"/>
      <c r="AQ6" s="252"/>
      <c r="AR6" s="252"/>
      <c r="AS6" s="252"/>
      <c r="AT6" s="252"/>
      <c r="AU6" s="252"/>
      <c r="AV6" s="252"/>
      <c r="AW6" s="252"/>
      <c r="AX6" s="252"/>
      <c r="AY6" s="252"/>
      <c r="AZ6" s="252"/>
      <c r="BA6" s="252"/>
      <c r="BB6" s="252"/>
      <c r="BC6" s="252"/>
      <c r="BD6" s="252"/>
      <c r="BE6" s="252"/>
      <c r="BF6" s="252"/>
      <c r="BG6" s="252"/>
      <c r="BH6" s="252"/>
      <c r="BI6" s="252"/>
      <c r="BJ6" s="252"/>
      <c r="BK6" s="252"/>
      <c r="BL6" s="252"/>
      <c r="BM6" s="252"/>
      <c r="BN6" s="252"/>
      <c r="BO6" s="252"/>
      <c r="BP6" s="252"/>
      <c r="BQ6" s="252"/>
      <c r="BR6" s="252"/>
      <c r="BS6" s="252"/>
      <c r="BT6" s="252"/>
      <c r="BU6" s="252"/>
      <c r="BV6" s="252"/>
      <c r="BW6" s="252"/>
      <c r="BX6" s="252"/>
      <c r="BY6" s="252"/>
      <c r="BZ6" s="252"/>
      <c r="CA6" s="252"/>
      <c r="CB6" s="252"/>
      <c r="CC6" s="252"/>
      <c r="CD6" s="252"/>
      <c r="CE6" s="252"/>
      <c r="CF6" s="252"/>
      <c r="CG6" s="252"/>
      <c r="CH6" s="252"/>
      <c r="CI6" s="252"/>
      <c r="CJ6" s="252"/>
      <c r="CK6" s="252"/>
      <c r="CL6" s="252"/>
      <c r="CM6" s="252"/>
      <c r="CN6" s="252"/>
      <c r="CO6" s="252"/>
      <c r="CP6" s="252"/>
      <c r="CQ6" s="252"/>
      <c r="CR6" s="252"/>
      <c r="CS6" s="252"/>
      <c r="CT6" s="252"/>
      <c r="CU6" s="252"/>
      <c r="CV6" s="252"/>
      <c r="CW6" s="252"/>
      <c r="CX6" s="252"/>
      <c r="CY6" s="252"/>
      <c r="CZ6" s="252"/>
      <c r="DA6" s="252"/>
      <c r="DB6" s="252"/>
      <c r="DC6" s="252"/>
      <c r="DD6" s="252"/>
      <c r="DE6" s="252"/>
      <c r="DF6" s="252"/>
      <c r="DG6" s="252"/>
      <c r="DH6" s="252"/>
      <c r="DI6" s="252"/>
      <c r="DJ6" s="252"/>
      <c r="DK6" s="252"/>
      <c r="DL6" s="252"/>
    </row>
    <row r="7" spans="1:116" x14ac:dyDescent="0.25">
      <c r="A7" s="253" t="s">
        <v>8709</v>
      </c>
      <c r="B7" s="254" t="s">
        <v>8710</v>
      </c>
      <c r="C7" s="257">
        <v>0.98560000059999997</v>
      </c>
      <c r="D7" s="258">
        <v>1</v>
      </c>
      <c r="E7" s="257">
        <v>0</v>
      </c>
      <c r="F7" s="257">
        <v>3.9</v>
      </c>
      <c r="G7" s="257">
        <v>0.1130989843</v>
      </c>
      <c r="H7" s="257">
        <v>26</v>
      </c>
      <c r="I7" s="258">
        <v>0</v>
      </c>
      <c r="J7" s="258" t="str">
        <f>IFERROR(VLOOKUP($B7,'Core Indicators'!$E$3:$EU$906,147,FALSE),"x")</f>
        <v>x</v>
      </c>
      <c r="K7" s="259">
        <v>0.84021884200000008</v>
      </c>
      <c r="L7" s="257">
        <v>4.25</v>
      </c>
      <c r="M7" s="258">
        <v>17</v>
      </c>
      <c r="N7" s="258">
        <v>71</v>
      </c>
      <c r="O7" s="258" t="str">
        <f>IFERROR(VLOOKUP(B7,'Core Indicators'!$E$3:$G$9906,3,FALSE),"x")</f>
        <v>x</v>
      </c>
      <c r="P7" s="258">
        <v>83600</v>
      </c>
      <c r="Q7" s="252"/>
      <c r="R7" s="252"/>
      <c r="S7" s="252"/>
      <c r="T7" s="252"/>
      <c r="U7" s="252"/>
      <c r="V7" s="252"/>
      <c r="W7" s="252"/>
      <c r="X7" s="252"/>
      <c r="Y7" s="252"/>
      <c r="Z7" s="252"/>
      <c r="AA7" s="252"/>
      <c r="AB7" s="252"/>
      <c r="AC7" s="252"/>
      <c r="AD7" s="252"/>
      <c r="AE7" s="252"/>
      <c r="AF7" s="252"/>
      <c r="AG7" s="252"/>
      <c r="AH7" s="252"/>
      <c r="AI7" s="252"/>
      <c r="AJ7" s="252"/>
      <c r="AK7" s="252"/>
      <c r="AL7" s="252"/>
      <c r="AM7" s="252"/>
      <c r="AN7" s="252"/>
      <c r="AO7" s="252"/>
      <c r="AP7" s="252"/>
      <c r="AQ7" s="252"/>
      <c r="AR7" s="252"/>
      <c r="AS7" s="252"/>
      <c r="AT7" s="252"/>
      <c r="AU7" s="252"/>
      <c r="AV7" s="252"/>
      <c r="AW7" s="252"/>
      <c r="AX7" s="252"/>
      <c r="AY7" s="252"/>
      <c r="AZ7" s="252"/>
      <c r="BA7" s="252"/>
      <c r="BB7" s="252"/>
      <c r="BC7" s="252"/>
      <c r="BD7" s="252"/>
      <c r="BE7" s="252"/>
      <c r="BF7" s="252"/>
      <c r="BG7" s="252"/>
      <c r="BH7" s="252"/>
      <c r="BI7" s="252"/>
      <c r="BJ7" s="252"/>
      <c r="BK7" s="252"/>
      <c r="BL7" s="252"/>
      <c r="BM7" s="252"/>
      <c r="BN7" s="252"/>
      <c r="BO7" s="252"/>
      <c r="BP7" s="252"/>
      <c r="BQ7" s="252"/>
      <c r="BR7" s="252"/>
      <c r="BS7" s="252"/>
      <c r="BT7" s="252"/>
      <c r="BU7" s="252"/>
      <c r="BV7" s="252"/>
      <c r="BW7" s="252"/>
      <c r="BX7" s="252"/>
      <c r="BY7" s="252"/>
      <c r="BZ7" s="252"/>
      <c r="CA7" s="252"/>
      <c r="CB7" s="252"/>
      <c r="CC7" s="252"/>
      <c r="CD7" s="252"/>
      <c r="CE7" s="252"/>
      <c r="CF7" s="252"/>
      <c r="CG7" s="252"/>
      <c r="CH7" s="252"/>
      <c r="CI7" s="252"/>
      <c r="CJ7" s="252"/>
      <c r="CK7" s="252"/>
      <c r="CL7" s="252"/>
      <c r="CM7" s="252"/>
      <c r="CN7" s="252"/>
      <c r="CO7" s="252"/>
      <c r="CP7" s="252"/>
      <c r="CQ7" s="252"/>
      <c r="CR7" s="252"/>
      <c r="CS7" s="252"/>
      <c r="CT7" s="252"/>
      <c r="CU7" s="252"/>
      <c r="CV7" s="252"/>
      <c r="CW7" s="252"/>
      <c r="CX7" s="252"/>
      <c r="CY7" s="252"/>
      <c r="CZ7" s="252"/>
      <c r="DA7" s="252"/>
      <c r="DB7" s="252"/>
      <c r="DC7" s="252"/>
      <c r="DD7" s="252"/>
      <c r="DE7" s="252"/>
      <c r="DF7" s="252"/>
      <c r="DG7" s="252"/>
      <c r="DH7" s="252"/>
      <c r="DI7" s="252"/>
      <c r="DJ7" s="252"/>
      <c r="DK7" s="252"/>
      <c r="DL7" s="252"/>
    </row>
    <row r="8" spans="1:116" x14ac:dyDescent="0.25">
      <c r="A8" s="253" t="s">
        <v>8711</v>
      </c>
      <c r="B8" s="254" t="s">
        <v>8712</v>
      </c>
      <c r="C8" s="257">
        <v>5.8874944500000012E-2</v>
      </c>
      <c r="D8" s="258">
        <v>12</v>
      </c>
      <c r="E8" s="257">
        <v>0.01</v>
      </c>
      <c r="F8" s="257">
        <v>8.15</v>
      </c>
      <c r="G8" s="257">
        <v>0.35376096779999999</v>
      </c>
      <c r="H8" s="257">
        <v>42.9</v>
      </c>
      <c r="I8" s="258">
        <v>0</v>
      </c>
      <c r="J8" s="258" t="str">
        <f>IFERROR(VLOOKUP($B8,'Core Indicators'!$E$3:$EU$906,147,FALSE),"x")</f>
        <v>x</v>
      </c>
      <c r="K8" s="259">
        <v>-0.43072563409999998</v>
      </c>
      <c r="L8" s="257">
        <v>7.5</v>
      </c>
      <c r="M8" s="258">
        <v>85</v>
      </c>
      <c r="N8" s="258">
        <v>45</v>
      </c>
      <c r="O8" s="258" t="str">
        <f>IFERROR(VLOOKUP(B8,'Core Indicators'!$E$3:$G$9906,3,FALSE),"x")</f>
        <v>x</v>
      </c>
      <c r="P8" s="258">
        <v>2736690</v>
      </c>
      <c r="Q8" s="252"/>
      <c r="R8" s="252"/>
      <c r="S8" s="252"/>
      <c r="T8" s="252"/>
      <c r="U8" s="252"/>
      <c r="V8" s="252"/>
      <c r="W8" s="252"/>
      <c r="X8" s="252"/>
      <c r="Y8" s="252"/>
      <c r="Z8" s="252"/>
      <c r="AA8" s="252"/>
      <c r="AB8" s="252"/>
      <c r="AC8" s="252"/>
      <c r="AD8" s="252"/>
      <c r="AE8" s="252"/>
      <c r="AF8" s="252"/>
      <c r="AG8" s="252"/>
      <c r="AH8" s="252"/>
      <c r="AI8" s="252"/>
      <c r="AJ8" s="252"/>
      <c r="AK8" s="252"/>
      <c r="AL8" s="252"/>
      <c r="AM8" s="252"/>
      <c r="AN8" s="252"/>
      <c r="AO8" s="252"/>
      <c r="AP8" s="252"/>
      <c r="AQ8" s="252"/>
      <c r="AR8" s="252"/>
      <c r="AS8" s="252"/>
      <c r="AT8" s="252"/>
      <c r="AU8" s="252"/>
      <c r="AV8" s="252"/>
      <c r="AW8" s="252"/>
      <c r="AX8" s="252"/>
      <c r="AY8" s="252"/>
      <c r="AZ8" s="252"/>
      <c r="BA8" s="252"/>
      <c r="BB8" s="252"/>
      <c r="BC8" s="252"/>
      <c r="BD8" s="252"/>
      <c r="BE8" s="252"/>
      <c r="BF8" s="252"/>
      <c r="BG8" s="252"/>
      <c r="BH8" s="252"/>
      <c r="BI8" s="252"/>
      <c r="BJ8" s="252"/>
      <c r="BK8" s="252"/>
      <c r="BL8" s="252"/>
      <c r="BM8" s="252"/>
      <c r="BN8" s="252"/>
      <c r="BO8" s="252"/>
      <c r="BP8" s="252"/>
      <c r="BQ8" s="252"/>
      <c r="BR8" s="252"/>
      <c r="BS8" s="252"/>
      <c r="BT8" s="252"/>
      <c r="BU8" s="252"/>
      <c r="BV8" s="252"/>
      <c r="BW8" s="252"/>
      <c r="BX8" s="252"/>
      <c r="BY8" s="252"/>
      <c r="BZ8" s="252"/>
      <c r="CA8" s="252"/>
      <c r="CB8" s="252"/>
      <c r="CC8" s="252"/>
      <c r="CD8" s="252"/>
      <c r="CE8" s="252"/>
      <c r="CF8" s="252"/>
      <c r="CG8" s="252"/>
      <c r="CH8" s="252"/>
      <c r="CI8" s="252"/>
      <c r="CJ8" s="252"/>
      <c r="CK8" s="252"/>
      <c r="CL8" s="252"/>
      <c r="CM8" s="252"/>
      <c r="CN8" s="252"/>
      <c r="CO8" s="252"/>
      <c r="CP8" s="252"/>
      <c r="CQ8" s="252"/>
      <c r="CR8" s="252"/>
      <c r="CS8" s="252"/>
      <c r="CT8" s="252"/>
      <c r="CU8" s="252"/>
      <c r="CV8" s="252"/>
      <c r="CW8" s="252"/>
      <c r="CX8" s="252"/>
      <c r="CY8" s="252"/>
      <c r="CZ8" s="252"/>
      <c r="DA8" s="252"/>
      <c r="DB8" s="252"/>
      <c r="DC8" s="252"/>
      <c r="DD8" s="252"/>
      <c r="DE8" s="252"/>
      <c r="DF8" s="252"/>
      <c r="DG8" s="252"/>
      <c r="DH8" s="252"/>
      <c r="DI8" s="252"/>
      <c r="DJ8" s="252"/>
      <c r="DK8" s="252"/>
      <c r="DL8" s="252"/>
    </row>
    <row r="9" spans="1:116" x14ac:dyDescent="0.25">
      <c r="A9" s="253" t="s">
        <v>1201</v>
      </c>
      <c r="B9" s="254" t="s">
        <v>8713</v>
      </c>
      <c r="C9" s="257">
        <v>4.13892441E-2</v>
      </c>
      <c r="D9" s="258">
        <v>6</v>
      </c>
      <c r="E9" s="257">
        <v>1.7999999999999999E-2</v>
      </c>
      <c r="F9" s="257">
        <v>7.1</v>
      </c>
      <c r="G9" s="257">
        <v>0.25869431790000003</v>
      </c>
      <c r="H9" s="257">
        <v>29.9</v>
      </c>
      <c r="I9" s="258">
        <v>3</v>
      </c>
      <c r="J9" s="258">
        <f>IFERROR(VLOOKUP($B9,'Core Indicators'!$E$3:$EU$906,147,FALSE),"x")</f>
        <v>10</v>
      </c>
      <c r="K9" s="259">
        <v>-0.1312757581</v>
      </c>
      <c r="L9" s="257">
        <v>6</v>
      </c>
      <c r="M9" s="258">
        <v>53</v>
      </c>
      <c r="N9" s="258">
        <v>42</v>
      </c>
      <c r="O9" s="258">
        <f>IFERROR(VLOOKUP(B9,'Core Indicators'!$E$3:$G$9906,3,FALSE),"x")</f>
        <v>2988000</v>
      </c>
      <c r="P9" s="258">
        <v>28470</v>
      </c>
      <c r="Q9" s="252"/>
      <c r="R9" s="252"/>
      <c r="S9" s="252"/>
      <c r="T9" s="252"/>
      <c r="U9" s="252"/>
      <c r="V9" s="252"/>
      <c r="W9" s="252"/>
      <c r="X9" s="252"/>
      <c r="Y9" s="252"/>
      <c r="Z9" s="252"/>
      <c r="AA9" s="252"/>
      <c r="AB9" s="252"/>
      <c r="AC9" s="252"/>
      <c r="AD9" s="252"/>
      <c r="AE9" s="252"/>
      <c r="AF9" s="252"/>
      <c r="AG9" s="252"/>
      <c r="AH9" s="252"/>
      <c r="AI9" s="252"/>
      <c r="AJ9" s="252"/>
      <c r="AK9" s="252"/>
      <c r="AL9" s="252"/>
      <c r="AM9" s="252"/>
      <c r="AN9" s="252"/>
      <c r="AO9" s="252"/>
      <c r="AP9" s="252"/>
      <c r="AQ9" s="252"/>
      <c r="AR9" s="252"/>
      <c r="AS9" s="252"/>
      <c r="AT9" s="252"/>
      <c r="AU9" s="252"/>
      <c r="AV9" s="252"/>
      <c r="AW9" s="252"/>
      <c r="AX9" s="252"/>
      <c r="AY9" s="252"/>
      <c r="AZ9" s="252"/>
      <c r="BA9" s="252"/>
      <c r="BB9" s="252"/>
      <c r="BC9" s="252"/>
      <c r="BD9" s="252"/>
      <c r="BE9" s="252"/>
      <c r="BF9" s="252"/>
      <c r="BG9" s="252"/>
      <c r="BH9" s="252"/>
      <c r="BI9" s="252"/>
      <c r="BJ9" s="252"/>
      <c r="BK9" s="252"/>
      <c r="BL9" s="252"/>
      <c r="BM9" s="252"/>
      <c r="BN9" s="252"/>
      <c r="BO9" s="252"/>
      <c r="BP9" s="252"/>
      <c r="BQ9" s="252"/>
      <c r="BR9" s="252"/>
      <c r="BS9" s="252"/>
      <c r="BT9" s="252"/>
      <c r="BU9" s="252"/>
      <c r="BV9" s="252"/>
      <c r="BW9" s="252"/>
      <c r="BX9" s="252"/>
      <c r="BY9" s="252"/>
      <c r="BZ9" s="252"/>
      <c r="CA9" s="252"/>
      <c r="CB9" s="252"/>
      <c r="CC9" s="252"/>
      <c r="CD9" s="252"/>
      <c r="CE9" s="252"/>
      <c r="CF9" s="252"/>
      <c r="CG9" s="252"/>
      <c r="CH9" s="252"/>
      <c r="CI9" s="252"/>
      <c r="CJ9" s="252"/>
      <c r="CK9" s="252"/>
      <c r="CL9" s="252"/>
      <c r="CM9" s="252"/>
      <c r="CN9" s="252"/>
      <c r="CO9" s="252"/>
      <c r="CP9" s="252"/>
      <c r="CQ9" s="252"/>
      <c r="CR9" s="252"/>
      <c r="CS9" s="252"/>
      <c r="CT9" s="252"/>
      <c r="CU9" s="252"/>
      <c r="CV9" s="252"/>
      <c r="CW9" s="252"/>
      <c r="CX9" s="252"/>
      <c r="CY9" s="252"/>
      <c r="CZ9" s="252"/>
      <c r="DA9" s="252"/>
      <c r="DB9" s="252"/>
      <c r="DC9" s="252"/>
      <c r="DD9" s="252"/>
      <c r="DE9" s="252"/>
      <c r="DF9" s="252"/>
      <c r="DG9" s="252"/>
      <c r="DH9" s="252"/>
      <c r="DI9" s="252"/>
      <c r="DJ9" s="252"/>
      <c r="DK9" s="252"/>
      <c r="DL9" s="252"/>
    </row>
    <row r="10" spans="1:116" x14ac:dyDescent="0.25">
      <c r="A10" s="253" t="s">
        <v>8714</v>
      </c>
      <c r="B10" s="254" t="s">
        <v>8715</v>
      </c>
      <c r="C10" s="257">
        <v>0</v>
      </c>
      <c r="D10" s="258">
        <v>13</v>
      </c>
      <c r="E10" s="257">
        <v>0</v>
      </c>
      <c r="F10" s="257" t="s">
        <v>14</v>
      </c>
      <c r="G10" s="257" t="s">
        <v>14</v>
      </c>
      <c r="H10" s="257" t="s">
        <v>14</v>
      </c>
      <c r="I10" s="258">
        <v>0</v>
      </c>
      <c r="J10" s="258" t="str">
        <f>IFERROR(VLOOKUP($B10,'Core Indicators'!$E$3:$EU$906,147,FALSE),"x")</f>
        <v>x</v>
      </c>
      <c r="K10" s="259">
        <v>0.40520465369999997</v>
      </c>
      <c r="L10" s="257" t="s">
        <v>14</v>
      </c>
      <c r="M10" s="258">
        <v>85</v>
      </c>
      <c r="N10" s="258" t="s">
        <v>14</v>
      </c>
      <c r="O10" s="258" t="str">
        <f>IFERROR(VLOOKUP(B10,'Core Indicators'!$E$3:$G$9906,3,FALSE),"x")</f>
        <v>x</v>
      </c>
      <c r="P10" s="258">
        <v>440</v>
      </c>
      <c r="Q10" s="252"/>
      <c r="R10" s="252"/>
      <c r="S10" s="252"/>
      <c r="T10" s="252"/>
      <c r="U10" s="252"/>
      <c r="V10" s="252"/>
      <c r="W10" s="252"/>
      <c r="X10" s="252"/>
      <c r="Y10" s="252"/>
      <c r="Z10" s="252"/>
      <c r="AA10" s="252"/>
      <c r="AB10" s="252"/>
      <c r="AC10" s="252"/>
      <c r="AD10" s="252"/>
      <c r="AE10" s="252"/>
      <c r="AF10" s="252"/>
      <c r="AG10" s="252"/>
      <c r="AH10" s="252"/>
      <c r="AI10" s="252"/>
      <c r="AJ10" s="252"/>
      <c r="AK10" s="252"/>
      <c r="AL10" s="252"/>
      <c r="AM10" s="252"/>
      <c r="AN10" s="252"/>
      <c r="AO10" s="252"/>
      <c r="AP10" s="252"/>
      <c r="AQ10" s="252"/>
      <c r="AR10" s="252"/>
      <c r="AS10" s="252"/>
      <c r="AT10" s="252"/>
      <c r="AU10" s="252"/>
      <c r="AV10" s="252"/>
      <c r="AW10" s="252"/>
      <c r="AX10" s="252"/>
      <c r="AY10" s="252"/>
      <c r="AZ10" s="252"/>
      <c r="BA10" s="252"/>
      <c r="BB10" s="252"/>
      <c r="BC10" s="252"/>
      <c r="BD10" s="252"/>
      <c r="BE10" s="252"/>
      <c r="BF10" s="252"/>
      <c r="BG10" s="252"/>
      <c r="BH10" s="252"/>
      <c r="BI10" s="252"/>
      <c r="BJ10" s="252"/>
      <c r="BK10" s="252"/>
      <c r="BL10" s="252"/>
      <c r="BM10" s="252"/>
      <c r="BN10" s="252"/>
      <c r="BO10" s="252"/>
      <c r="BP10" s="252"/>
      <c r="BQ10" s="252"/>
      <c r="BR10" s="252"/>
      <c r="BS10" s="252"/>
      <c r="BT10" s="252"/>
      <c r="BU10" s="252"/>
      <c r="BV10" s="252"/>
      <c r="BW10" s="252"/>
      <c r="BX10" s="252"/>
      <c r="BY10" s="252"/>
      <c r="BZ10" s="252"/>
      <c r="CA10" s="252"/>
      <c r="CB10" s="252"/>
      <c r="CC10" s="252"/>
      <c r="CD10" s="252"/>
      <c r="CE10" s="252"/>
      <c r="CF10" s="252"/>
      <c r="CG10" s="252"/>
      <c r="CH10" s="252"/>
      <c r="CI10" s="252"/>
      <c r="CJ10" s="252"/>
      <c r="CK10" s="252"/>
      <c r="CL10" s="252"/>
      <c r="CM10" s="252"/>
      <c r="CN10" s="252"/>
      <c r="CO10" s="252"/>
      <c r="CP10" s="252"/>
      <c r="CQ10" s="252"/>
      <c r="CR10" s="252"/>
      <c r="CS10" s="252"/>
      <c r="CT10" s="252"/>
      <c r="CU10" s="252"/>
      <c r="CV10" s="252"/>
      <c r="CW10" s="252"/>
      <c r="CX10" s="252"/>
      <c r="CY10" s="252"/>
      <c r="CZ10" s="252"/>
      <c r="DA10" s="252"/>
      <c r="DB10" s="252"/>
      <c r="DC10" s="252"/>
      <c r="DD10" s="252"/>
      <c r="DE10" s="252"/>
      <c r="DF10" s="252"/>
      <c r="DG10" s="252"/>
      <c r="DH10" s="252"/>
      <c r="DI10" s="252"/>
      <c r="DJ10" s="252"/>
      <c r="DK10" s="252"/>
      <c r="DL10" s="252"/>
    </row>
    <row r="11" spans="1:116" x14ac:dyDescent="0.25">
      <c r="A11" s="253" t="s">
        <v>8716</v>
      </c>
      <c r="B11" s="254" t="s">
        <v>8717</v>
      </c>
      <c r="C11" s="257">
        <v>0.29240004409999998</v>
      </c>
      <c r="D11" s="258">
        <v>14</v>
      </c>
      <c r="E11" s="257">
        <v>0.02</v>
      </c>
      <c r="F11" s="257" t="s">
        <v>14</v>
      </c>
      <c r="G11" s="257">
        <v>0.1028773082</v>
      </c>
      <c r="H11" s="257">
        <v>34.4</v>
      </c>
      <c r="I11" s="258">
        <v>0</v>
      </c>
      <c r="J11" s="258" t="str">
        <f>IFERROR(VLOOKUP($B11,'Core Indicators'!$E$3:$EU$906,147,FALSE),"x")</f>
        <v>x</v>
      </c>
      <c r="K11" s="259">
        <v>1.7341445684000001</v>
      </c>
      <c r="L11" s="257" t="s">
        <v>14</v>
      </c>
      <c r="M11" s="258">
        <v>97</v>
      </c>
      <c r="N11" s="258">
        <v>77</v>
      </c>
      <c r="O11" s="258" t="str">
        <f>IFERROR(VLOOKUP(B11,'Core Indicators'!$E$3:$G$9906,3,FALSE),"x")</f>
        <v>x</v>
      </c>
      <c r="P11" s="258">
        <v>7682300</v>
      </c>
      <c r="Q11" s="252"/>
      <c r="R11" s="252"/>
      <c r="S11" s="252"/>
      <c r="T11" s="252"/>
      <c r="U11" s="252"/>
      <c r="V11" s="252"/>
      <c r="W11" s="252"/>
      <c r="X11" s="252"/>
      <c r="Y11" s="252"/>
      <c r="Z11" s="252"/>
      <c r="AA11" s="252"/>
      <c r="AB11" s="252"/>
      <c r="AC11" s="252"/>
      <c r="AD11" s="252"/>
      <c r="AE11" s="252"/>
      <c r="AF11" s="252"/>
      <c r="AG11" s="252"/>
      <c r="AH11" s="252"/>
      <c r="AI11" s="252"/>
      <c r="AJ11" s="252"/>
      <c r="AK11" s="252"/>
      <c r="AL11" s="252"/>
      <c r="AM11" s="252"/>
      <c r="AN11" s="252"/>
      <c r="AO11" s="252"/>
      <c r="AP11" s="252"/>
      <c r="AQ11" s="252"/>
      <c r="AR11" s="252"/>
      <c r="AS11" s="252"/>
      <c r="AT11" s="252"/>
      <c r="AU11" s="252"/>
      <c r="AV11" s="252"/>
      <c r="AW11" s="252"/>
      <c r="AX11" s="252"/>
      <c r="AY11" s="252"/>
      <c r="AZ11" s="252"/>
      <c r="BA11" s="252"/>
      <c r="BB11" s="252"/>
      <c r="BC11" s="252"/>
      <c r="BD11" s="252"/>
      <c r="BE11" s="252"/>
      <c r="BF11" s="252"/>
      <c r="BG11" s="252"/>
      <c r="BH11" s="252"/>
      <c r="BI11" s="252"/>
      <c r="BJ11" s="252"/>
      <c r="BK11" s="252"/>
      <c r="BL11" s="252"/>
      <c r="BM11" s="252"/>
      <c r="BN11" s="252"/>
      <c r="BO11" s="252"/>
      <c r="BP11" s="252"/>
      <c r="BQ11" s="252"/>
      <c r="BR11" s="252"/>
      <c r="BS11" s="252"/>
      <c r="BT11" s="252"/>
      <c r="BU11" s="252"/>
      <c r="BV11" s="252"/>
      <c r="BW11" s="252"/>
      <c r="BX11" s="252"/>
      <c r="BY11" s="252"/>
      <c r="BZ11" s="252"/>
      <c r="CA11" s="252"/>
      <c r="CB11" s="252"/>
      <c r="CC11" s="252"/>
      <c r="CD11" s="252"/>
      <c r="CE11" s="252"/>
      <c r="CF11" s="252"/>
      <c r="CG11" s="252"/>
      <c r="CH11" s="252"/>
      <c r="CI11" s="252"/>
      <c r="CJ11" s="252"/>
      <c r="CK11" s="252"/>
      <c r="CL11" s="252"/>
      <c r="CM11" s="252"/>
      <c r="CN11" s="252"/>
      <c r="CO11" s="252"/>
      <c r="CP11" s="252"/>
      <c r="CQ11" s="252"/>
      <c r="CR11" s="252"/>
      <c r="CS11" s="252"/>
      <c r="CT11" s="252"/>
      <c r="CU11" s="252"/>
      <c r="CV11" s="252"/>
      <c r="CW11" s="252"/>
      <c r="CX11" s="252"/>
      <c r="CY11" s="252"/>
      <c r="CZ11" s="252"/>
      <c r="DA11" s="252"/>
      <c r="DB11" s="252"/>
      <c r="DC11" s="252"/>
      <c r="DD11" s="252"/>
      <c r="DE11" s="252"/>
      <c r="DF11" s="252"/>
      <c r="DG11" s="252"/>
      <c r="DH11" s="252"/>
      <c r="DI11" s="252"/>
      <c r="DJ11" s="252"/>
      <c r="DK11" s="252"/>
      <c r="DL11" s="252"/>
    </row>
    <row r="12" spans="1:116" x14ac:dyDescent="0.25">
      <c r="A12" s="253" t="s">
        <v>8718</v>
      </c>
      <c r="B12" s="254" t="s">
        <v>8719</v>
      </c>
      <c r="C12" s="257">
        <v>0.1350639867</v>
      </c>
      <c r="D12" s="258">
        <v>12</v>
      </c>
      <c r="E12" s="257">
        <v>7.7999999999999996E-3</v>
      </c>
      <c r="F12" s="257" t="s">
        <v>14</v>
      </c>
      <c r="G12" s="257">
        <v>7.3148202199999998E-2</v>
      </c>
      <c r="H12" s="257">
        <v>30.8</v>
      </c>
      <c r="I12" s="258">
        <v>0</v>
      </c>
      <c r="J12" s="258" t="str">
        <f>IFERROR(VLOOKUP($B12,'Core Indicators'!$E$3:$EU$906,147,FALSE),"x")</f>
        <v>x</v>
      </c>
      <c r="K12" s="259">
        <v>1.8830512762</v>
      </c>
      <c r="L12" s="257" t="s">
        <v>14</v>
      </c>
      <c r="M12" s="258">
        <v>93</v>
      </c>
      <c r="N12" s="258">
        <v>77</v>
      </c>
      <c r="O12" s="258" t="str">
        <f>IFERROR(VLOOKUP(B12,'Core Indicators'!$E$3:$G$9906,3,FALSE),"x")</f>
        <v>x</v>
      </c>
      <c r="P12" s="258">
        <v>82523</v>
      </c>
      <c r="Q12" s="252"/>
      <c r="R12" s="252"/>
      <c r="S12" s="252"/>
      <c r="T12" s="252"/>
      <c r="U12" s="252"/>
      <c r="V12" s="252"/>
      <c r="W12" s="252"/>
      <c r="X12" s="252"/>
      <c r="Y12" s="252"/>
      <c r="Z12" s="252"/>
      <c r="AA12" s="252"/>
      <c r="AB12" s="252"/>
      <c r="AC12" s="252"/>
      <c r="AD12" s="252"/>
      <c r="AE12" s="252"/>
      <c r="AF12" s="252"/>
      <c r="AG12" s="252"/>
      <c r="AH12" s="252"/>
      <c r="AI12" s="252"/>
      <c r="AJ12" s="252"/>
      <c r="AK12" s="252"/>
      <c r="AL12" s="252"/>
      <c r="AM12" s="252"/>
      <c r="AN12" s="252"/>
      <c r="AO12" s="252"/>
      <c r="AP12" s="252"/>
      <c r="AQ12" s="252"/>
      <c r="AR12" s="252"/>
      <c r="AS12" s="252"/>
      <c r="AT12" s="252"/>
      <c r="AU12" s="252"/>
      <c r="AV12" s="252"/>
      <c r="AW12" s="252"/>
      <c r="AX12" s="252"/>
      <c r="AY12" s="252"/>
      <c r="AZ12" s="252"/>
      <c r="BA12" s="252"/>
      <c r="BB12" s="252"/>
      <c r="BC12" s="252"/>
      <c r="BD12" s="252"/>
      <c r="BE12" s="252"/>
      <c r="BF12" s="252"/>
      <c r="BG12" s="252"/>
      <c r="BH12" s="252"/>
      <c r="BI12" s="252"/>
      <c r="BJ12" s="252"/>
      <c r="BK12" s="252"/>
      <c r="BL12" s="252"/>
      <c r="BM12" s="252"/>
      <c r="BN12" s="252"/>
      <c r="BO12" s="252"/>
      <c r="BP12" s="252"/>
      <c r="BQ12" s="252"/>
      <c r="BR12" s="252"/>
      <c r="BS12" s="252"/>
      <c r="BT12" s="252"/>
      <c r="BU12" s="252"/>
      <c r="BV12" s="252"/>
      <c r="BW12" s="252"/>
      <c r="BX12" s="252"/>
      <c r="BY12" s="252"/>
      <c r="BZ12" s="252"/>
      <c r="CA12" s="252"/>
      <c r="CB12" s="252"/>
      <c r="CC12" s="252"/>
      <c r="CD12" s="252"/>
      <c r="CE12" s="252"/>
      <c r="CF12" s="252"/>
      <c r="CG12" s="252"/>
      <c r="CH12" s="252"/>
      <c r="CI12" s="252"/>
      <c r="CJ12" s="252"/>
      <c r="CK12" s="252"/>
      <c r="CL12" s="252"/>
      <c r="CM12" s="252"/>
      <c r="CN12" s="252"/>
      <c r="CO12" s="252"/>
      <c r="CP12" s="252"/>
      <c r="CQ12" s="252"/>
      <c r="CR12" s="252"/>
      <c r="CS12" s="252"/>
      <c r="CT12" s="252"/>
      <c r="CU12" s="252"/>
      <c r="CV12" s="252"/>
      <c r="CW12" s="252"/>
      <c r="CX12" s="252"/>
      <c r="CY12" s="252"/>
      <c r="CZ12" s="252"/>
      <c r="DA12" s="252"/>
      <c r="DB12" s="252"/>
      <c r="DC12" s="252"/>
      <c r="DD12" s="252"/>
      <c r="DE12" s="252"/>
      <c r="DF12" s="252"/>
      <c r="DG12" s="252"/>
      <c r="DH12" s="252"/>
      <c r="DI12" s="252"/>
      <c r="DJ12" s="252"/>
      <c r="DK12" s="252"/>
      <c r="DL12" s="252"/>
    </row>
    <row r="13" spans="1:116" x14ac:dyDescent="0.25">
      <c r="A13" s="253" t="s">
        <v>1211</v>
      </c>
      <c r="B13" s="254" t="s">
        <v>8720</v>
      </c>
      <c r="C13" s="257">
        <v>0.15286196930000001</v>
      </c>
      <c r="D13" s="258">
        <v>4</v>
      </c>
      <c r="E13" s="257">
        <v>5.5E-2</v>
      </c>
      <c r="F13" s="257">
        <v>3.4333333332999998</v>
      </c>
      <c r="G13" s="257">
        <v>0.32076538339999999</v>
      </c>
      <c r="H13" s="257">
        <v>26.6</v>
      </c>
      <c r="I13" s="258">
        <v>3</v>
      </c>
      <c r="J13" s="258">
        <f>IFERROR(VLOOKUP($B13,'Core Indicators'!$E$3:$EU$906,147,FALSE),"x")</f>
        <v>5</v>
      </c>
      <c r="K13" s="259">
        <v>-0.57727032899999997</v>
      </c>
      <c r="L13" s="257">
        <v>3</v>
      </c>
      <c r="M13" s="258">
        <v>10</v>
      </c>
      <c r="N13" s="258">
        <v>30</v>
      </c>
      <c r="O13" s="258">
        <f>IFERROR(VLOOKUP(B13,'Core Indicators'!$E$3:$G$9906,3,FALSE),"x")</f>
        <v>10040000</v>
      </c>
      <c r="P13" s="258">
        <v>82663</v>
      </c>
      <c r="Q13" s="252"/>
      <c r="R13" s="252"/>
      <c r="S13" s="252"/>
      <c r="T13" s="252"/>
      <c r="U13" s="252"/>
      <c r="V13" s="252"/>
      <c r="W13" s="252"/>
      <c r="X13" s="252"/>
      <c r="Y13" s="252"/>
      <c r="Z13" s="252"/>
      <c r="AA13" s="252"/>
      <c r="AB13" s="252"/>
      <c r="AC13" s="252"/>
      <c r="AD13" s="252"/>
      <c r="AE13" s="252"/>
      <c r="AF13" s="252"/>
      <c r="AG13" s="252"/>
      <c r="AH13" s="252"/>
      <c r="AI13" s="252"/>
      <c r="AJ13" s="252"/>
      <c r="AK13" s="252"/>
      <c r="AL13" s="252"/>
      <c r="AM13" s="252"/>
      <c r="AN13" s="252"/>
      <c r="AO13" s="252"/>
      <c r="AP13" s="252"/>
      <c r="AQ13" s="252"/>
      <c r="AR13" s="252"/>
      <c r="AS13" s="252"/>
      <c r="AT13" s="252"/>
      <c r="AU13" s="252"/>
      <c r="AV13" s="252"/>
      <c r="AW13" s="252"/>
      <c r="AX13" s="252"/>
      <c r="AY13" s="252"/>
      <c r="AZ13" s="252"/>
      <c r="BA13" s="252"/>
      <c r="BB13" s="252"/>
      <c r="BC13" s="252"/>
      <c r="BD13" s="252"/>
      <c r="BE13" s="252"/>
      <c r="BF13" s="252"/>
      <c r="BG13" s="252"/>
      <c r="BH13" s="252"/>
      <c r="BI13" s="252"/>
      <c r="BJ13" s="252"/>
      <c r="BK13" s="252"/>
      <c r="BL13" s="252"/>
      <c r="BM13" s="252"/>
      <c r="BN13" s="252"/>
      <c r="BO13" s="252"/>
      <c r="BP13" s="252"/>
      <c r="BQ13" s="252"/>
      <c r="BR13" s="252"/>
      <c r="BS13" s="252"/>
      <c r="BT13" s="252"/>
      <c r="BU13" s="252"/>
      <c r="BV13" s="252"/>
      <c r="BW13" s="252"/>
      <c r="BX13" s="252"/>
      <c r="BY13" s="252"/>
      <c r="BZ13" s="252"/>
      <c r="CA13" s="252"/>
      <c r="CB13" s="252"/>
      <c r="CC13" s="252"/>
      <c r="CD13" s="252"/>
      <c r="CE13" s="252"/>
      <c r="CF13" s="252"/>
      <c r="CG13" s="252"/>
      <c r="CH13" s="252"/>
      <c r="CI13" s="252"/>
      <c r="CJ13" s="252"/>
      <c r="CK13" s="252"/>
      <c r="CL13" s="252"/>
      <c r="CM13" s="252"/>
      <c r="CN13" s="252"/>
      <c r="CO13" s="252"/>
      <c r="CP13" s="252"/>
      <c r="CQ13" s="252"/>
      <c r="CR13" s="252"/>
      <c r="CS13" s="252"/>
      <c r="CT13" s="252"/>
      <c r="CU13" s="252"/>
      <c r="CV13" s="252"/>
      <c r="CW13" s="252"/>
      <c r="CX13" s="252"/>
      <c r="CY13" s="252"/>
      <c r="CZ13" s="252"/>
      <c r="DA13" s="252"/>
      <c r="DB13" s="252"/>
      <c r="DC13" s="252"/>
      <c r="DD13" s="252"/>
      <c r="DE13" s="252"/>
      <c r="DF13" s="252"/>
      <c r="DG13" s="252"/>
      <c r="DH13" s="252"/>
      <c r="DI13" s="252"/>
      <c r="DJ13" s="252"/>
      <c r="DK13" s="252"/>
      <c r="DL13" s="252"/>
    </row>
    <row r="14" spans="1:116" x14ac:dyDescent="0.25">
      <c r="A14" s="253" t="s">
        <v>588</v>
      </c>
      <c r="B14" s="254" t="s">
        <v>8721</v>
      </c>
      <c r="C14" s="257">
        <v>0.25789995929999998</v>
      </c>
      <c r="D14" s="258">
        <v>8</v>
      </c>
      <c r="E14" s="257">
        <v>0</v>
      </c>
      <c r="F14" s="257">
        <v>3.7</v>
      </c>
      <c r="G14" s="257">
        <v>0.51957781189999996</v>
      </c>
      <c r="H14" s="257">
        <v>38.6</v>
      </c>
      <c r="I14" s="258">
        <v>3</v>
      </c>
      <c r="J14" s="258">
        <f>IFERROR(VLOOKUP($B14,'Core Indicators'!$E$3:$EU$906,147,FALSE),"x")</f>
        <v>142</v>
      </c>
      <c r="K14" s="259">
        <v>-1.4319046736000001</v>
      </c>
      <c r="L14" s="257">
        <v>2.5</v>
      </c>
      <c r="M14" s="258">
        <v>13</v>
      </c>
      <c r="N14" s="258">
        <v>19</v>
      </c>
      <c r="O14" s="258">
        <f>IFERROR(VLOOKUP(B14,'Core Indicators'!$E$3:$G$9906,3,FALSE),"x")</f>
        <v>13000000</v>
      </c>
      <c r="P14" s="258">
        <v>25680</v>
      </c>
      <c r="Q14" s="252"/>
      <c r="R14" s="252"/>
      <c r="S14" s="252"/>
      <c r="T14" s="252"/>
      <c r="U14" s="252"/>
      <c r="V14" s="252"/>
      <c r="W14" s="252"/>
      <c r="X14" s="252"/>
      <c r="Y14" s="252"/>
      <c r="Z14" s="252"/>
      <c r="AA14" s="252"/>
      <c r="AB14" s="252"/>
      <c r="AC14" s="252"/>
      <c r="AD14" s="252"/>
      <c r="AE14" s="252"/>
      <c r="AF14" s="252"/>
      <c r="AG14" s="252"/>
      <c r="AH14" s="252"/>
      <c r="AI14" s="252"/>
      <c r="AJ14" s="252"/>
      <c r="AK14" s="252"/>
      <c r="AL14" s="252"/>
      <c r="AM14" s="252"/>
      <c r="AN14" s="252"/>
      <c r="AO14" s="252"/>
      <c r="AP14" s="252"/>
      <c r="AQ14" s="252"/>
      <c r="AR14" s="252"/>
      <c r="AS14" s="252"/>
      <c r="AT14" s="252"/>
      <c r="AU14" s="252"/>
      <c r="AV14" s="252"/>
      <c r="AW14" s="252"/>
      <c r="AX14" s="252"/>
      <c r="AY14" s="252"/>
      <c r="AZ14" s="252"/>
      <c r="BA14" s="252"/>
      <c r="BB14" s="252"/>
      <c r="BC14" s="252"/>
      <c r="BD14" s="252"/>
      <c r="BE14" s="252"/>
      <c r="BF14" s="252"/>
      <c r="BG14" s="252"/>
      <c r="BH14" s="252"/>
      <c r="BI14" s="252"/>
      <c r="BJ14" s="252"/>
      <c r="BK14" s="252"/>
      <c r="BL14" s="252"/>
      <c r="BM14" s="252"/>
      <c r="BN14" s="252"/>
      <c r="BO14" s="252"/>
      <c r="BP14" s="252"/>
      <c r="BQ14" s="252"/>
      <c r="BR14" s="252"/>
      <c r="BS14" s="252"/>
      <c r="BT14" s="252"/>
      <c r="BU14" s="252"/>
      <c r="BV14" s="252"/>
      <c r="BW14" s="252"/>
      <c r="BX14" s="252"/>
      <c r="BY14" s="252"/>
      <c r="BZ14" s="252"/>
      <c r="CA14" s="252"/>
      <c r="CB14" s="252"/>
      <c r="CC14" s="252"/>
      <c r="CD14" s="252"/>
      <c r="CE14" s="252"/>
      <c r="CF14" s="252"/>
      <c r="CG14" s="252"/>
      <c r="CH14" s="252"/>
      <c r="CI14" s="252"/>
      <c r="CJ14" s="252"/>
      <c r="CK14" s="252"/>
      <c r="CL14" s="252"/>
      <c r="CM14" s="252"/>
      <c r="CN14" s="252"/>
      <c r="CO14" s="252"/>
      <c r="CP14" s="252"/>
      <c r="CQ14" s="252"/>
      <c r="CR14" s="252"/>
      <c r="CS14" s="252"/>
      <c r="CT14" s="252"/>
      <c r="CU14" s="252"/>
      <c r="CV14" s="252"/>
      <c r="CW14" s="252"/>
      <c r="CX14" s="252"/>
      <c r="CY14" s="252"/>
      <c r="CZ14" s="252"/>
      <c r="DA14" s="252"/>
      <c r="DB14" s="252"/>
      <c r="DC14" s="252"/>
      <c r="DD14" s="252"/>
      <c r="DE14" s="252"/>
      <c r="DF14" s="252"/>
      <c r="DG14" s="252"/>
      <c r="DH14" s="252"/>
      <c r="DI14" s="252"/>
      <c r="DJ14" s="252"/>
      <c r="DK14" s="252"/>
      <c r="DL14" s="252"/>
    </row>
    <row r="15" spans="1:116" x14ac:dyDescent="0.25">
      <c r="A15" s="253" t="s">
        <v>8722</v>
      </c>
      <c r="B15" s="254" t="s">
        <v>8723</v>
      </c>
      <c r="C15" s="257">
        <v>0.49180002620000002</v>
      </c>
      <c r="D15" s="258">
        <v>12</v>
      </c>
      <c r="E15" s="257">
        <v>0.01</v>
      </c>
      <c r="F15" s="257" t="s">
        <v>14</v>
      </c>
      <c r="G15" s="257">
        <v>4.5443996700000003E-2</v>
      </c>
      <c r="H15" s="257">
        <v>27.2</v>
      </c>
      <c r="I15" s="258">
        <v>0</v>
      </c>
      <c r="J15" s="258" t="str">
        <f>IFERROR(VLOOKUP($B15,'Core Indicators'!$E$3:$EU$906,147,FALSE),"x")</f>
        <v>x</v>
      </c>
      <c r="K15" s="259">
        <v>1.3637149334000001</v>
      </c>
      <c r="L15" s="257" t="s">
        <v>14</v>
      </c>
      <c r="M15" s="258">
        <v>96</v>
      </c>
      <c r="N15" s="258">
        <v>75</v>
      </c>
      <c r="O15" s="258" t="str">
        <f>IFERROR(VLOOKUP(B15,'Core Indicators'!$E$3:$G$9906,3,FALSE),"x")</f>
        <v>x</v>
      </c>
      <c r="P15" s="258">
        <v>30280</v>
      </c>
      <c r="Q15" s="252"/>
      <c r="R15" s="252"/>
      <c r="S15" s="252"/>
      <c r="T15" s="252"/>
      <c r="U15" s="252"/>
      <c r="V15" s="252"/>
      <c r="W15" s="252"/>
      <c r="X15" s="252"/>
      <c r="Y15" s="252"/>
      <c r="Z15" s="252"/>
      <c r="AA15" s="252"/>
      <c r="AB15" s="252"/>
      <c r="AC15" s="252"/>
      <c r="AD15" s="252"/>
      <c r="AE15" s="252"/>
      <c r="AF15" s="252"/>
      <c r="AG15" s="252"/>
      <c r="AH15" s="252"/>
      <c r="AI15" s="252"/>
      <c r="AJ15" s="252"/>
      <c r="AK15" s="252"/>
      <c r="AL15" s="252"/>
      <c r="AM15" s="252"/>
      <c r="AN15" s="252"/>
      <c r="AO15" s="252"/>
      <c r="AP15" s="252"/>
      <c r="AQ15" s="252"/>
      <c r="AR15" s="252"/>
      <c r="AS15" s="252"/>
      <c r="AT15" s="252"/>
      <c r="AU15" s="252"/>
      <c r="AV15" s="252"/>
      <c r="AW15" s="252"/>
      <c r="AX15" s="252"/>
      <c r="AY15" s="252"/>
      <c r="AZ15" s="252"/>
      <c r="BA15" s="252"/>
      <c r="BB15" s="252"/>
      <c r="BC15" s="252"/>
      <c r="BD15" s="252"/>
      <c r="BE15" s="252"/>
      <c r="BF15" s="252"/>
      <c r="BG15" s="252"/>
      <c r="BH15" s="252"/>
      <c r="BI15" s="252"/>
      <c r="BJ15" s="252"/>
      <c r="BK15" s="252"/>
      <c r="BL15" s="252"/>
      <c r="BM15" s="252"/>
      <c r="BN15" s="252"/>
      <c r="BO15" s="252"/>
      <c r="BP15" s="252"/>
      <c r="BQ15" s="252"/>
      <c r="BR15" s="252"/>
      <c r="BS15" s="252"/>
      <c r="BT15" s="252"/>
      <c r="BU15" s="252"/>
      <c r="BV15" s="252"/>
      <c r="BW15" s="252"/>
      <c r="BX15" s="252"/>
      <c r="BY15" s="252"/>
      <c r="BZ15" s="252"/>
      <c r="CA15" s="252"/>
      <c r="CB15" s="252"/>
      <c r="CC15" s="252"/>
      <c r="CD15" s="252"/>
      <c r="CE15" s="252"/>
      <c r="CF15" s="252"/>
      <c r="CG15" s="252"/>
      <c r="CH15" s="252"/>
      <c r="CI15" s="252"/>
      <c r="CJ15" s="252"/>
      <c r="CK15" s="252"/>
      <c r="CL15" s="252"/>
      <c r="CM15" s="252"/>
      <c r="CN15" s="252"/>
      <c r="CO15" s="252"/>
      <c r="CP15" s="252"/>
      <c r="CQ15" s="252"/>
      <c r="CR15" s="252"/>
      <c r="CS15" s="252"/>
      <c r="CT15" s="252"/>
      <c r="CU15" s="252"/>
      <c r="CV15" s="252"/>
      <c r="CW15" s="252"/>
      <c r="CX15" s="252"/>
      <c r="CY15" s="252"/>
      <c r="CZ15" s="252"/>
      <c r="DA15" s="252"/>
      <c r="DB15" s="252"/>
      <c r="DC15" s="252"/>
      <c r="DD15" s="252"/>
      <c r="DE15" s="252"/>
      <c r="DF15" s="252"/>
      <c r="DG15" s="252"/>
      <c r="DH15" s="252"/>
      <c r="DI15" s="252"/>
      <c r="DJ15" s="252"/>
      <c r="DK15" s="252"/>
      <c r="DL15" s="252"/>
    </row>
    <row r="16" spans="1:116" x14ac:dyDescent="0.25">
      <c r="A16" s="253" t="s">
        <v>8724</v>
      </c>
      <c r="B16" s="254" t="s">
        <v>8725</v>
      </c>
      <c r="C16" s="257">
        <v>0.81187498689999993</v>
      </c>
      <c r="D16" s="258">
        <v>9</v>
      </c>
      <c r="E16" s="257">
        <v>0.33</v>
      </c>
      <c r="F16" s="257">
        <v>7.75</v>
      </c>
      <c r="G16" s="257">
        <v>0.61251466889999995</v>
      </c>
      <c r="H16" s="257">
        <v>47.8</v>
      </c>
      <c r="I16" s="258">
        <v>0</v>
      </c>
      <c r="J16" s="258" t="str">
        <f>IFERROR(VLOOKUP($B16,'Core Indicators'!$E$3:$EU$906,147,FALSE),"x")</f>
        <v>x</v>
      </c>
      <c r="K16" s="259">
        <v>-0.66412585970000004</v>
      </c>
      <c r="L16" s="257">
        <v>6.5</v>
      </c>
      <c r="M16" s="258">
        <v>66</v>
      </c>
      <c r="N16" s="258">
        <v>41</v>
      </c>
      <c r="O16" s="258" t="str">
        <f>IFERROR(VLOOKUP(B16,'Core Indicators'!$E$3:$G$9906,3,FALSE),"x")</f>
        <v>x</v>
      </c>
      <c r="P16" s="258">
        <v>112760</v>
      </c>
      <c r="Q16" s="252"/>
      <c r="R16" s="252"/>
      <c r="S16" s="252"/>
      <c r="T16" s="252"/>
      <c r="U16" s="252"/>
      <c r="V16" s="252"/>
      <c r="W16" s="252"/>
      <c r="X16" s="252"/>
      <c r="Y16" s="252"/>
      <c r="Z16" s="252"/>
      <c r="AA16" s="252"/>
      <c r="AB16" s="252"/>
      <c r="AC16" s="252"/>
      <c r="AD16" s="252"/>
      <c r="AE16" s="252"/>
      <c r="AF16" s="252"/>
      <c r="AG16" s="252"/>
      <c r="AH16" s="252"/>
      <c r="AI16" s="252"/>
      <c r="AJ16" s="252"/>
      <c r="AK16" s="252"/>
      <c r="AL16" s="252"/>
      <c r="AM16" s="252"/>
      <c r="AN16" s="252"/>
      <c r="AO16" s="252"/>
      <c r="AP16" s="252"/>
      <c r="AQ16" s="252"/>
      <c r="AR16" s="252"/>
      <c r="AS16" s="252"/>
      <c r="AT16" s="252"/>
      <c r="AU16" s="252"/>
      <c r="AV16" s="252"/>
      <c r="AW16" s="252"/>
      <c r="AX16" s="252"/>
      <c r="AY16" s="252"/>
      <c r="AZ16" s="252"/>
      <c r="BA16" s="252"/>
      <c r="BB16" s="252"/>
      <c r="BC16" s="252"/>
      <c r="BD16" s="252"/>
      <c r="BE16" s="252"/>
      <c r="BF16" s="252"/>
      <c r="BG16" s="252"/>
      <c r="BH16" s="252"/>
      <c r="BI16" s="252"/>
      <c r="BJ16" s="252"/>
      <c r="BK16" s="252"/>
      <c r="BL16" s="252"/>
      <c r="BM16" s="252"/>
      <c r="BN16" s="252"/>
      <c r="BO16" s="252"/>
      <c r="BP16" s="252"/>
      <c r="BQ16" s="252"/>
      <c r="BR16" s="252"/>
      <c r="BS16" s="252"/>
      <c r="BT16" s="252"/>
      <c r="BU16" s="252"/>
      <c r="BV16" s="252"/>
      <c r="BW16" s="252"/>
      <c r="BX16" s="252"/>
      <c r="BY16" s="252"/>
      <c r="BZ16" s="252"/>
      <c r="CA16" s="252"/>
      <c r="CB16" s="252"/>
      <c r="CC16" s="252"/>
      <c r="CD16" s="252"/>
      <c r="CE16" s="252"/>
      <c r="CF16" s="252"/>
      <c r="CG16" s="252"/>
      <c r="CH16" s="252"/>
      <c r="CI16" s="252"/>
      <c r="CJ16" s="252"/>
      <c r="CK16" s="252"/>
      <c r="CL16" s="252"/>
      <c r="CM16" s="252"/>
      <c r="CN16" s="252"/>
      <c r="CO16" s="252"/>
      <c r="CP16" s="252"/>
      <c r="CQ16" s="252"/>
      <c r="CR16" s="252"/>
      <c r="CS16" s="252"/>
      <c r="CT16" s="252"/>
      <c r="CU16" s="252"/>
      <c r="CV16" s="252"/>
      <c r="CW16" s="252"/>
      <c r="CX16" s="252"/>
      <c r="CY16" s="252"/>
      <c r="CZ16" s="252"/>
      <c r="DA16" s="252"/>
      <c r="DB16" s="252"/>
      <c r="DC16" s="252"/>
      <c r="DD16" s="252"/>
      <c r="DE16" s="252"/>
      <c r="DF16" s="252"/>
      <c r="DG16" s="252"/>
      <c r="DH16" s="252"/>
      <c r="DI16" s="252"/>
      <c r="DJ16" s="252"/>
      <c r="DK16" s="252"/>
      <c r="DL16" s="252"/>
    </row>
    <row r="17" spans="1:116" x14ac:dyDescent="0.25">
      <c r="A17" s="253" t="s">
        <v>352</v>
      </c>
      <c r="B17" s="254" t="s">
        <v>8726</v>
      </c>
      <c r="C17" s="257">
        <v>0.55109997759999996</v>
      </c>
      <c r="D17" s="258">
        <v>11</v>
      </c>
      <c r="E17" s="257">
        <v>0</v>
      </c>
      <c r="F17" s="257">
        <v>6.2</v>
      </c>
      <c r="G17" s="257">
        <v>0.61156915869999995</v>
      </c>
      <c r="H17" s="257">
        <v>35.299999999999997</v>
      </c>
      <c r="I17" s="258">
        <v>5</v>
      </c>
      <c r="J17" s="258">
        <f>IFERROR(VLOOKUP($B17,'Core Indicators'!$E$3:$EU$906,147,FALSE),"x")</f>
        <v>566</v>
      </c>
      <c r="K17" s="259">
        <v>-0.42625910039999998</v>
      </c>
      <c r="L17" s="257">
        <v>4.25</v>
      </c>
      <c r="M17" s="258">
        <v>56</v>
      </c>
      <c r="N17" s="258">
        <v>40</v>
      </c>
      <c r="O17" s="258">
        <f>IFERROR(VLOOKUP(B17,'Core Indicators'!$E$3:$G$9906,3,FALSE),"x")</f>
        <v>21537000</v>
      </c>
      <c r="P17" s="258">
        <v>273600</v>
      </c>
      <c r="Q17" s="252"/>
      <c r="R17" s="252"/>
      <c r="S17" s="252"/>
      <c r="T17" s="252"/>
      <c r="U17" s="252"/>
      <c r="V17" s="252"/>
      <c r="W17" s="252"/>
      <c r="X17" s="252"/>
      <c r="Y17" s="252"/>
      <c r="Z17" s="252"/>
      <c r="AA17" s="252"/>
      <c r="AB17" s="252"/>
      <c r="AC17" s="252"/>
      <c r="AD17" s="252"/>
      <c r="AE17" s="252"/>
      <c r="AF17" s="252"/>
      <c r="AG17" s="252"/>
      <c r="AH17" s="252"/>
      <c r="AI17" s="252"/>
      <c r="AJ17" s="252"/>
      <c r="AK17" s="252"/>
      <c r="AL17" s="252"/>
      <c r="AM17" s="252"/>
      <c r="AN17" s="252"/>
      <c r="AO17" s="252"/>
      <c r="AP17" s="252"/>
      <c r="AQ17" s="252"/>
      <c r="AR17" s="252"/>
      <c r="AS17" s="252"/>
      <c r="AT17" s="252"/>
      <c r="AU17" s="252"/>
      <c r="AV17" s="252"/>
      <c r="AW17" s="252"/>
      <c r="AX17" s="252"/>
      <c r="AY17" s="252"/>
      <c r="AZ17" s="252"/>
      <c r="BA17" s="252"/>
      <c r="BB17" s="252"/>
      <c r="BC17" s="252"/>
      <c r="BD17" s="252"/>
      <c r="BE17" s="252"/>
      <c r="BF17" s="252"/>
      <c r="BG17" s="252"/>
      <c r="BH17" s="252"/>
      <c r="BI17" s="252"/>
      <c r="BJ17" s="252"/>
      <c r="BK17" s="252"/>
      <c r="BL17" s="252"/>
      <c r="BM17" s="252"/>
      <c r="BN17" s="252"/>
      <c r="BO17" s="252"/>
      <c r="BP17" s="252"/>
      <c r="BQ17" s="252"/>
      <c r="BR17" s="252"/>
      <c r="BS17" s="252"/>
      <c r="BT17" s="252"/>
      <c r="BU17" s="252"/>
      <c r="BV17" s="252"/>
      <c r="BW17" s="252"/>
      <c r="BX17" s="252"/>
      <c r="BY17" s="252"/>
      <c r="BZ17" s="252"/>
      <c r="CA17" s="252"/>
      <c r="CB17" s="252"/>
      <c r="CC17" s="252"/>
      <c r="CD17" s="252"/>
      <c r="CE17" s="252"/>
      <c r="CF17" s="252"/>
      <c r="CG17" s="252"/>
      <c r="CH17" s="252"/>
      <c r="CI17" s="252"/>
      <c r="CJ17" s="252"/>
      <c r="CK17" s="252"/>
      <c r="CL17" s="252"/>
      <c r="CM17" s="252"/>
      <c r="CN17" s="252"/>
      <c r="CO17" s="252"/>
      <c r="CP17" s="252"/>
      <c r="CQ17" s="252"/>
      <c r="CR17" s="252"/>
      <c r="CS17" s="252"/>
      <c r="CT17" s="252"/>
      <c r="CU17" s="252"/>
      <c r="CV17" s="252"/>
      <c r="CW17" s="252"/>
      <c r="CX17" s="252"/>
      <c r="CY17" s="252"/>
      <c r="CZ17" s="252"/>
      <c r="DA17" s="252"/>
      <c r="DB17" s="252"/>
      <c r="DC17" s="252"/>
      <c r="DD17" s="252"/>
      <c r="DE17" s="252"/>
      <c r="DF17" s="252"/>
      <c r="DG17" s="252"/>
      <c r="DH17" s="252"/>
      <c r="DI17" s="252"/>
      <c r="DJ17" s="252"/>
      <c r="DK17" s="252"/>
      <c r="DL17" s="252"/>
    </row>
    <row r="18" spans="1:116" x14ac:dyDescent="0.25">
      <c r="A18" s="253" t="s">
        <v>119</v>
      </c>
      <c r="B18" s="254" t="s">
        <v>8727</v>
      </c>
      <c r="C18" s="257">
        <v>0.1888710338</v>
      </c>
      <c r="D18" s="258">
        <v>7</v>
      </c>
      <c r="E18" s="257">
        <v>0.122</v>
      </c>
      <c r="F18" s="257">
        <v>4.4166666667000003</v>
      </c>
      <c r="G18" s="257">
        <v>0.53584621349999995</v>
      </c>
      <c r="H18" s="257">
        <v>32.4</v>
      </c>
      <c r="I18" s="258">
        <v>3</v>
      </c>
      <c r="J18" s="258">
        <f>IFERROR(VLOOKUP($B18,'Core Indicators'!$E$3:$EU$906,147,FALSE),"x")</f>
        <v>24</v>
      </c>
      <c r="K18" s="259">
        <v>-0.63630837200000001</v>
      </c>
      <c r="L18" s="257">
        <v>3.5</v>
      </c>
      <c r="M18" s="258">
        <v>39</v>
      </c>
      <c r="N18" s="258">
        <v>26</v>
      </c>
      <c r="O18" s="258">
        <f>IFERROR(VLOOKUP(B18,'Core Indicators'!$E$3:$G$9906,3,FALSE),"x")</f>
        <v>171684000</v>
      </c>
      <c r="P18" s="258">
        <v>130170</v>
      </c>
      <c r="Q18" s="252"/>
      <c r="R18" s="252"/>
      <c r="S18" s="252"/>
      <c r="T18" s="252"/>
      <c r="U18" s="252"/>
      <c r="V18" s="252"/>
      <c r="W18" s="252"/>
      <c r="X18" s="252"/>
      <c r="Y18" s="252"/>
      <c r="Z18" s="252"/>
      <c r="AA18" s="252"/>
      <c r="AB18" s="252"/>
      <c r="AC18" s="252"/>
      <c r="AD18" s="252"/>
      <c r="AE18" s="252"/>
      <c r="AF18" s="252"/>
      <c r="AG18" s="252"/>
      <c r="AH18" s="252"/>
      <c r="AI18" s="252"/>
      <c r="AJ18" s="252"/>
      <c r="AK18" s="252"/>
      <c r="AL18" s="252"/>
      <c r="AM18" s="252"/>
      <c r="AN18" s="252"/>
      <c r="AO18" s="252"/>
      <c r="AP18" s="252"/>
      <c r="AQ18" s="252"/>
      <c r="AR18" s="252"/>
      <c r="AS18" s="252"/>
      <c r="AT18" s="252"/>
      <c r="AU18" s="252"/>
      <c r="AV18" s="252"/>
      <c r="AW18" s="252"/>
      <c r="AX18" s="252"/>
      <c r="AY18" s="252"/>
      <c r="AZ18" s="252"/>
      <c r="BA18" s="252"/>
      <c r="BB18" s="252"/>
      <c r="BC18" s="252"/>
      <c r="BD18" s="252"/>
      <c r="BE18" s="252"/>
      <c r="BF18" s="252"/>
      <c r="BG18" s="252"/>
      <c r="BH18" s="252"/>
      <c r="BI18" s="252"/>
      <c r="BJ18" s="252"/>
      <c r="BK18" s="252"/>
      <c r="BL18" s="252"/>
      <c r="BM18" s="252"/>
      <c r="BN18" s="252"/>
      <c r="BO18" s="252"/>
      <c r="BP18" s="252"/>
      <c r="BQ18" s="252"/>
      <c r="BR18" s="252"/>
      <c r="BS18" s="252"/>
      <c r="BT18" s="252"/>
      <c r="BU18" s="252"/>
      <c r="BV18" s="252"/>
      <c r="BW18" s="252"/>
      <c r="BX18" s="252"/>
      <c r="BY18" s="252"/>
      <c r="BZ18" s="252"/>
      <c r="CA18" s="252"/>
      <c r="CB18" s="252"/>
      <c r="CC18" s="252"/>
      <c r="CD18" s="252"/>
      <c r="CE18" s="252"/>
      <c r="CF18" s="252"/>
      <c r="CG18" s="252"/>
      <c r="CH18" s="252"/>
      <c r="CI18" s="252"/>
      <c r="CJ18" s="252"/>
      <c r="CK18" s="252"/>
      <c r="CL18" s="252"/>
      <c r="CM18" s="252"/>
      <c r="CN18" s="252"/>
      <c r="CO18" s="252"/>
      <c r="CP18" s="252"/>
      <c r="CQ18" s="252"/>
      <c r="CR18" s="252"/>
      <c r="CS18" s="252"/>
      <c r="CT18" s="252"/>
      <c r="CU18" s="252"/>
      <c r="CV18" s="252"/>
      <c r="CW18" s="252"/>
      <c r="CX18" s="252"/>
      <c r="CY18" s="252"/>
      <c r="CZ18" s="252"/>
      <c r="DA18" s="252"/>
      <c r="DB18" s="252"/>
      <c r="DC18" s="252"/>
      <c r="DD18" s="252"/>
      <c r="DE18" s="252"/>
      <c r="DF18" s="252"/>
      <c r="DG18" s="252"/>
      <c r="DH18" s="252"/>
      <c r="DI18" s="252"/>
      <c r="DJ18" s="252"/>
      <c r="DK18" s="252"/>
      <c r="DL18" s="252"/>
    </row>
    <row r="19" spans="1:116" x14ac:dyDescent="0.25">
      <c r="A19" s="253" t="s">
        <v>8728</v>
      </c>
      <c r="B19" s="254" t="s">
        <v>8729</v>
      </c>
      <c r="C19" s="257">
        <v>0.29830702730000003</v>
      </c>
      <c r="D19" s="258">
        <v>9</v>
      </c>
      <c r="E19" s="257">
        <v>0.05</v>
      </c>
      <c r="F19" s="257">
        <v>7.95</v>
      </c>
      <c r="G19" s="257">
        <v>0.21775610300000001</v>
      </c>
      <c r="H19" s="257">
        <v>41.3</v>
      </c>
      <c r="I19" s="258">
        <v>2</v>
      </c>
      <c r="J19" s="258" t="str">
        <f>IFERROR(VLOOKUP($B19,'Core Indicators'!$E$3:$EU$906,147,FALSE),"x")</f>
        <v>x</v>
      </c>
      <c r="K19" s="259">
        <v>3.5896573199999997E-2</v>
      </c>
      <c r="L19" s="257">
        <v>7.5</v>
      </c>
      <c r="M19" s="258">
        <v>80</v>
      </c>
      <c r="N19" s="258">
        <v>43</v>
      </c>
      <c r="O19" s="258" t="str">
        <f>IFERROR(VLOOKUP(B19,'Core Indicators'!$E$3:$G$9906,3,FALSE),"x")</f>
        <v>x</v>
      </c>
      <c r="P19" s="258">
        <v>108560</v>
      </c>
      <c r="Q19" s="252"/>
      <c r="R19" s="252"/>
      <c r="S19" s="252"/>
      <c r="T19" s="252"/>
      <c r="U19" s="252"/>
      <c r="V19" s="252"/>
      <c r="W19" s="252"/>
      <c r="X19" s="252"/>
      <c r="Y19" s="252"/>
      <c r="Z19" s="252"/>
      <c r="AA19" s="252"/>
      <c r="AB19" s="252"/>
      <c r="AC19" s="252"/>
      <c r="AD19" s="252"/>
      <c r="AE19" s="252"/>
      <c r="AF19" s="252"/>
      <c r="AG19" s="252"/>
      <c r="AH19" s="252"/>
      <c r="AI19" s="252"/>
      <c r="AJ19" s="252"/>
      <c r="AK19" s="252"/>
      <c r="AL19" s="252"/>
      <c r="AM19" s="252"/>
      <c r="AN19" s="252"/>
      <c r="AO19" s="252"/>
      <c r="AP19" s="252"/>
      <c r="AQ19" s="252"/>
      <c r="AR19" s="252"/>
      <c r="AS19" s="252"/>
      <c r="AT19" s="252"/>
      <c r="AU19" s="252"/>
      <c r="AV19" s="252"/>
      <c r="AW19" s="252"/>
      <c r="AX19" s="252"/>
      <c r="AY19" s="252"/>
      <c r="AZ19" s="252"/>
      <c r="BA19" s="252"/>
      <c r="BB19" s="252"/>
      <c r="BC19" s="252"/>
      <c r="BD19" s="252"/>
      <c r="BE19" s="252"/>
      <c r="BF19" s="252"/>
      <c r="BG19" s="252"/>
      <c r="BH19" s="252"/>
      <c r="BI19" s="252"/>
      <c r="BJ19" s="252"/>
      <c r="BK19" s="252"/>
      <c r="BL19" s="252"/>
      <c r="BM19" s="252"/>
      <c r="BN19" s="252"/>
      <c r="BO19" s="252"/>
      <c r="BP19" s="252"/>
      <c r="BQ19" s="252"/>
      <c r="BR19" s="252"/>
      <c r="BS19" s="252"/>
      <c r="BT19" s="252"/>
      <c r="BU19" s="252"/>
      <c r="BV19" s="252"/>
      <c r="BW19" s="252"/>
      <c r="BX19" s="252"/>
      <c r="BY19" s="252"/>
      <c r="BZ19" s="252"/>
      <c r="CA19" s="252"/>
      <c r="CB19" s="252"/>
      <c r="CC19" s="252"/>
      <c r="CD19" s="252"/>
      <c r="CE19" s="252"/>
      <c r="CF19" s="252"/>
      <c r="CG19" s="252"/>
      <c r="CH19" s="252"/>
      <c r="CI19" s="252"/>
      <c r="CJ19" s="252"/>
      <c r="CK19" s="252"/>
      <c r="CL19" s="252"/>
      <c r="CM19" s="252"/>
      <c r="CN19" s="252"/>
      <c r="CO19" s="252"/>
      <c r="CP19" s="252"/>
      <c r="CQ19" s="252"/>
      <c r="CR19" s="252"/>
      <c r="CS19" s="252"/>
      <c r="CT19" s="252"/>
      <c r="CU19" s="252"/>
      <c r="CV19" s="252"/>
      <c r="CW19" s="252"/>
      <c r="CX19" s="252"/>
      <c r="CY19" s="252"/>
      <c r="CZ19" s="252"/>
      <c r="DA19" s="252"/>
      <c r="DB19" s="252"/>
      <c r="DC19" s="252"/>
      <c r="DD19" s="252"/>
      <c r="DE19" s="252"/>
      <c r="DF19" s="252"/>
      <c r="DG19" s="252"/>
      <c r="DH19" s="252"/>
      <c r="DI19" s="252"/>
      <c r="DJ19" s="252"/>
      <c r="DK19" s="252"/>
      <c r="DL19" s="252"/>
    </row>
    <row r="20" spans="1:116" x14ac:dyDescent="0.25">
      <c r="A20" s="253" t="s">
        <v>8730</v>
      </c>
      <c r="B20" s="254" t="s">
        <v>8731</v>
      </c>
      <c r="C20" s="257">
        <v>0.85500000239999996</v>
      </c>
      <c r="D20" s="258">
        <v>3</v>
      </c>
      <c r="E20" s="257">
        <v>0</v>
      </c>
      <c r="F20" s="257">
        <v>3</v>
      </c>
      <c r="G20" s="257">
        <v>0.20729597050000001</v>
      </c>
      <c r="H20" s="257" t="s">
        <v>14</v>
      </c>
      <c r="I20" s="258">
        <v>2</v>
      </c>
      <c r="J20" s="258" t="str">
        <f>IFERROR(VLOOKUP($B20,'Core Indicators'!$E$3:$EU$906,147,FALSE),"x")</f>
        <v>x</v>
      </c>
      <c r="K20" s="259">
        <v>0.49437779189999997</v>
      </c>
      <c r="L20" s="257">
        <v>2.75</v>
      </c>
      <c r="M20" s="258">
        <v>11</v>
      </c>
      <c r="N20" s="258">
        <v>42</v>
      </c>
      <c r="O20" s="258" t="str">
        <f>IFERROR(VLOOKUP(B20,'Core Indicators'!$E$3:$G$9906,3,FALSE),"x")</f>
        <v>x</v>
      </c>
      <c r="P20" s="258">
        <v>771</v>
      </c>
      <c r="Q20" s="252"/>
      <c r="R20" s="252"/>
      <c r="S20" s="252"/>
      <c r="T20" s="252"/>
      <c r="U20" s="252"/>
      <c r="V20" s="252"/>
      <c r="W20" s="252"/>
      <c r="X20" s="252"/>
      <c r="Y20" s="252"/>
      <c r="Z20" s="252"/>
      <c r="AA20" s="252"/>
      <c r="AB20" s="252"/>
      <c r="AC20" s="252"/>
      <c r="AD20" s="252"/>
      <c r="AE20" s="252"/>
      <c r="AF20" s="252"/>
      <c r="AG20" s="252"/>
      <c r="AH20" s="252"/>
      <c r="AI20" s="252"/>
      <c r="AJ20" s="252"/>
      <c r="AK20" s="252"/>
      <c r="AL20" s="252"/>
      <c r="AM20" s="252"/>
      <c r="AN20" s="252"/>
      <c r="AO20" s="252"/>
      <c r="AP20" s="252"/>
      <c r="AQ20" s="252"/>
      <c r="AR20" s="252"/>
      <c r="AS20" s="252"/>
      <c r="AT20" s="252"/>
      <c r="AU20" s="252"/>
      <c r="AV20" s="252"/>
      <c r="AW20" s="252"/>
      <c r="AX20" s="252"/>
      <c r="AY20" s="252"/>
      <c r="AZ20" s="252"/>
      <c r="BA20" s="252"/>
      <c r="BB20" s="252"/>
      <c r="BC20" s="252"/>
      <c r="BD20" s="252"/>
      <c r="BE20" s="252"/>
      <c r="BF20" s="252"/>
      <c r="BG20" s="252"/>
      <c r="BH20" s="252"/>
      <c r="BI20" s="252"/>
      <c r="BJ20" s="252"/>
      <c r="BK20" s="252"/>
      <c r="BL20" s="252"/>
      <c r="BM20" s="252"/>
      <c r="BN20" s="252"/>
      <c r="BO20" s="252"/>
      <c r="BP20" s="252"/>
      <c r="BQ20" s="252"/>
      <c r="BR20" s="252"/>
      <c r="BS20" s="252"/>
      <c r="BT20" s="252"/>
      <c r="BU20" s="252"/>
      <c r="BV20" s="252"/>
      <c r="BW20" s="252"/>
      <c r="BX20" s="252"/>
      <c r="BY20" s="252"/>
      <c r="BZ20" s="252"/>
      <c r="CA20" s="252"/>
      <c r="CB20" s="252"/>
      <c r="CC20" s="252"/>
      <c r="CD20" s="252"/>
      <c r="CE20" s="252"/>
      <c r="CF20" s="252"/>
      <c r="CG20" s="252"/>
      <c r="CH20" s="252"/>
      <c r="CI20" s="252"/>
      <c r="CJ20" s="252"/>
      <c r="CK20" s="252"/>
      <c r="CL20" s="252"/>
      <c r="CM20" s="252"/>
      <c r="CN20" s="252"/>
      <c r="CO20" s="252"/>
      <c r="CP20" s="252"/>
      <c r="CQ20" s="252"/>
      <c r="CR20" s="252"/>
      <c r="CS20" s="252"/>
      <c r="CT20" s="252"/>
      <c r="CU20" s="252"/>
      <c r="CV20" s="252"/>
      <c r="CW20" s="252"/>
      <c r="CX20" s="252"/>
      <c r="CY20" s="252"/>
      <c r="CZ20" s="252"/>
      <c r="DA20" s="252"/>
      <c r="DB20" s="252"/>
      <c r="DC20" s="252"/>
      <c r="DD20" s="252"/>
      <c r="DE20" s="252"/>
      <c r="DF20" s="252"/>
      <c r="DG20" s="252"/>
      <c r="DH20" s="252"/>
      <c r="DI20" s="252"/>
      <c r="DJ20" s="252"/>
      <c r="DK20" s="252"/>
      <c r="DL20" s="252"/>
    </row>
    <row r="21" spans="1:116" x14ac:dyDescent="0.25">
      <c r="A21" s="253" t="s">
        <v>8732</v>
      </c>
      <c r="B21" s="254" t="s">
        <v>8733</v>
      </c>
      <c r="C21" s="257">
        <v>0.2752909596</v>
      </c>
      <c r="D21" s="258">
        <v>12</v>
      </c>
      <c r="E21" s="257">
        <v>0</v>
      </c>
      <c r="F21" s="257" t="s">
        <v>14</v>
      </c>
      <c r="G21" s="257">
        <v>0.35254190839999999</v>
      </c>
      <c r="H21" s="257" t="s">
        <v>14</v>
      </c>
      <c r="I21" s="258">
        <v>0</v>
      </c>
      <c r="J21" s="258" t="str">
        <f>IFERROR(VLOOKUP($B21,'Core Indicators'!$E$3:$EU$906,147,FALSE),"x")</f>
        <v>x</v>
      </c>
      <c r="K21" s="259">
        <v>7.6531879600000005E-2</v>
      </c>
      <c r="L21" s="257" t="s">
        <v>14</v>
      </c>
      <c r="M21" s="258">
        <v>91</v>
      </c>
      <c r="N21" s="258">
        <v>64</v>
      </c>
      <c r="O21" s="258" t="str">
        <f>IFERROR(VLOOKUP(B21,'Core Indicators'!$E$3:$G$9906,3,FALSE),"x")</f>
        <v>x</v>
      </c>
      <c r="P21" s="258">
        <v>10010</v>
      </c>
      <c r="Q21" s="252"/>
      <c r="R21" s="252"/>
      <c r="S21" s="252"/>
      <c r="T21" s="252"/>
      <c r="U21" s="252"/>
      <c r="V21" s="252"/>
      <c r="W21" s="252"/>
      <c r="X21" s="252"/>
      <c r="Y21" s="252"/>
      <c r="Z21" s="252"/>
      <c r="AA21" s="252"/>
      <c r="AB21" s="252"/>
      <c r="AC21" s="252"/>
      <c r="AD21" s="252"/>
      <c r="AE21" s="252"/>
      <c r="AF21" s="252"/>
      <c r="AG21" s="252"/>
      <c r="AH21" s="252"/>
      <c r="AI21" s="252"/>
      <c r="AJ21" s="252"/>
      <c r="AK21" s="252"/>
      <c r="AL21" s="252"/>
      <c r="AM21" s="252"/>
      <c r="AN21" s="252"/>
      <c r="AO21" s="252"/>
      <c r="AP21" s="252"/>
      <c r="AQ21" s="252"/>
      <c r="AR21" s="252"/>
      <c r="AS21" s="252"/>
      <c r="AT21" s="252"/>
      <c r="AU21" s="252"/>
      <c r="AV21" s="252"/>
      <c r="AW21" s="252"/>
      <c r="AX21" s="252"/>
      <c r="AY21" s="252"/>
      <c r="AZ21" s="252"/>
      <c r="BA21" s="252"/>
      <c r="BB21" s="252"/>
      <c r="BC21" s="252"/>
      <c r="BD21" s="252"/>
      <c r="BE21" s="252"/>
      <c r="BF21" s="252"/>
      <c r="BG21" s="252"/>
      <c r="BH21" s="252"/>
      <c r="BI21" s="252"/>
      <c r="BJ21" s="252"/>
      <c r="BK21" s="252"/>
      <c r="BL21" s="252"/>
      <c r="BM21" s="252"/>
      <c r="BN21" s="252"/>
      <c r="BO21" s="252"/>
      <c r="BP21" s="252"/>
      <c r="BQ21" s="252"/>
      <c r="BR21" s="252"/>
      <c r="BS21" s="252"/>
      <c r="BT21" s="252"/>
      <c r="BU21" s="252"/>
      <c r="BV21" s="252"/>
      <c r="BW21" s="252"/>
      <c r="BX21" s="252"/>
      <c r="BY21" s="252"/>
      <c r="BZ21" s="252"/>
      <c r="CA21" s="252"/>
      <c r="CB21" s="252"/>
      <c r="CC21" s="252"/>
      <c r="CD21" s="252"/>
      <c r="CE21" s="252"/>
      <c r="CF21" s="252"/>
      <c r="CG21" s="252"/>
      <c r="CH21" s="252"/>
      <c r="CI21" s="252"/>
      <c r="CJ21" s="252"/>
      <c r="CK21" s="252"/>
      <c r="CL21" s="252"/>
      <c r="CM21" s="252"/>
      <c r="CN21" s="252"/>
      <c r="CO21" s="252"/>
      <c r="CP21" s="252"/>
      <c r="CQ21" s="252"/>
      <c r="CR21" s="252"/>
      <c r="CS21" s="252"/>
      <c r="CT21" s="252"/>
      <c r="CU21" s="252"/>
      <c r="CV21" s="252"/>
      <c r="CW21" s="252"/>
      <c r="CX21" s="252"/>
      <c r="CY21" s="252"/>
      <c r="CZ21" s="252"/>
      <c r="DA21" s="252"/>
      <c r="DB21" s="252"/>
      <c r="DC21" s="252"/>
      <c r="DD21" s="252"/>
      <c r="DE21" s="252"/>
      <c r="DF21" s="252"/>
      <c r="DG21" s="252"/>
      <c r="DH21" s="252"/>
      <c r="DI21" s="252"/>
      <c r="DJ21" s="252"/>
      <c r="DK21" s="252"/>
      <c r="DL21" s="252"/>
    </row>
    <row r="22" spans="1:116" x14ac:dyDescent="0.25">
      <c r="A22" s="253" t="s">
        <v>8734</v>
      </c>
      <c r="B22" s="254" t="s">
        <v>8735</v>
      </c>
      <c r="C22" s="257">
        <v>0.63031901420000003</v>
      </c>
      <c r="D22" s="258">
        <v>6</v>
      </c>
      <c r="E22" s="257">
        <v>0.01</v>
      </c>
      <c r="F22" s="257">
        <v>5.75</v>
      </c>
      <c r="G22" s="257">
        <v>0.1620850103</v>
      </c>
      <c r="H22" s="257">
        <v>33</v>
      </c>
      <c r="I22" s="258">
        <v>1</v>
      </c>
      <c r="J22" s="258" t="str">
        <f>IFERROR(VLOOKUP($B22,'Core Indicators'!$E$3:$EU$906,147,FALSE),"x")</f>
        <v>x</v>
      </c>
      <c r="K22" s="259">
        <v>-0.23354159299999999</v>
      </c>
      <c r="L22" s="257">
        <v>6</v>
      </c>
      <c r="M22" s="258">
        <v>53</v>
      </c>
      <c r="N22" s="258">
        <v>36</v>
      </c>
      <c r="O22" s="258" t="str">
        <f>IFERROR(VLOOKUP(B22,'Core Indicators'!$E$3:$G$9906,3,FALSE),"x")</f>
        <v>x</v>
      </c>
      <c r="P22" s="258">
        <v>51200</v>
      </c>
      <c r="Q22" s="252"/>
      <c r="R22" s="252"/>
      <c r="S22" s="252"/>
      <c r="T22" s="252"/>
      <c r="U22" s="252"/>
      <c r="V22" s="252"/>
      <c r="W22" s="252"/>
      <c r="X22" s="252"/>
      <c r="Y22" s="252"/>
      <c r="Z22" s="252"/>
      <c r="AA22" s="252"/>
      <c r="AB22" s="252"/>
      <c r="AC22" s="252"/>
      <c r="AD22" s="252"/>
      <c r="AE22" s="252"/>
      <c r="AF22" s="252"/>
      <c r="AG22" s="252"/>
      <c r="AH22" s="252"/>
      <c r="AI22" s="252"/>
      <c r="AJ22" s="252"/>
      <c r="AK22" s="252"/>
      <c r="AL22" s="252"/>
      <c r="AM22" s="252"/>
      <c r="AN22" s="252"/>
      <c r="AO22" s="252"/>
      <c r="AP22" s="252"/>
      <c r="AQ22" s="252"/>
      <c r="AR22" s="252"/>
      <c r="AS22" s="252"/>
      <c r="AT22" s="252"/>
      <c r="AU22" s="252"/>
      <c r="AV22" s="252"/>
      <c r="AW22" s="252"/>
      <c r="AX22" s="252"/>
      <c r="AY22" s="252"/>
      <c r="AZ22" s="252"/>
      <c r="BA22" s="252"/>
      <c r="BB22" s="252"/>
      <c r="BC22" s="252"/>
      <c r="BD22" s="252"/>
      <c r="BE22" s="252"/>
      <c r="BF22" s="252"/>
      <c r="BG22" s="252"/>
      <c r="BH22" s="252"/>
      <c r="BI22" s="252"/>
      <c r="BJ22" s="252"/>
      <c r="BK22" s="252"/>
      <c r="BL22" s="252"/>
      <c r="BM22" s="252"/>
      <c r="BN22" s="252"/>
      <c r="BO22" s="252"/>
      <c r="BP22" s="252"/>
      <c r="BQ22" s="252"/>
      <c r="BR22" s="252"/>
      <c r="BS22" s="252"/>
      <c r="BT22" s="252"/>
      <c r="BU22" s="252"/>
      <c r="BV22" s="252"/>
      <c r="BW22" s="252"/>
      <c r="BX22" s="252"/>
      <c r="BY22" s="252"/>
      <c r="BZ22" s="252"/>
      <c r="CA22" s="252"/>
      <c r="CB22" s="252"/>
      <c r="CC22" s="252"/>
      <c r="CD22" s="252"/>
      <c r="CE22" s="252"/>
      <c r="CF22" s="252"/>
      <c r="CG22" s="252"/>
      <c r="CH22" s="252"/>
      <c r="CI22" s="252"/>
      <c r="CJ22" s="252"/>
      <c r="CK22" s="252"/>
      <c r="CL22" s="252"/>
      <c r="CM22" s="252"/>
      <c r="CN22" s="252"/>
      <c r="CO22" s="252"/>
      <c r="CP22" s="252"/>
      <c r="CQ22" s="252"/>
      <c r="CR22" s="252"/>
      <c r="CS22" s="252"/>
      <c r="CT22" s="252"/>
      <c r="CU22" s="252"/>
      <c r="CV22" s="252"/>
      <c r="CW22" s="252"/>
      <c r="CX22" s="252"/>
      <c r="CY22" s="252"/>
      <c r="CZ22" s="252"/>
      <c r="DA22" s="252"/>
      <c r="DB22" s="252"/>
      <c r="DC22" s="252"/>
      <c r="DD22" s="252"/>
      <c r="DE22" s="252"/>
      <c r="DF22" s="252"/>
      <c r="DG22" s="252"/>
      <c r="DH22" s="252"/>
      <c r="DI22" s="252"/>
      <c r="DJ22" s="252"/>
      <c r="DK22" s="252"/>
      <c r="DL22" s="252"/>
    </row>
    <row r="23" spans="1:116" x14ac:dyDescent="0.25">
      <c r="A23" s="253" t="s">
        <v>8736</v>
      </c>
      <c r="B23" s="254" t="s">
        <v>8737</v>
      </c>
      <c r="C23" s="257">
        <v>0.3724950447</v>
      </c>
      <c r="D23" s="258">
        <v>2</v>
      </c>
      <c r="E23" s="257">
        <v>4.1000000000000002E-2</v>
      </c>
      <c r="F23" s="257">
        <v>4.3833333333000004</v>
      </c>
      <c r="G23" s="257">
        <v>0.11907633970000001</v>
      </c>
      <c r="H23" s="257">
        <v>25.3</v>
      </c>
      <c r="I23" s="258">
        <v>3</v>
      </c>
      <c r="J23" s="258" t="str">
        <f>IFERROR(VLOOKUP($B23,'Core Indicators'!$E$3:$EU$906,147,FALSE),"x")</f>
        <v>x</v>
      </c>
      <c r="K23" s="259">
        <v>-0.79445779319999987</v>
      </c>
      <c r="L23" s="257">
        <v>4</v>
      </c>
      <c r="M23" s="258">
        <v>19</v>
      </c>
      <c r="N23" s="258">
        <v>45</v>
      </c>
      <c r="O23" s="258" t="str">
        <f>IFERROR(VLOOKUP(B23,'Core Indicators'!$E$3:$G$9906,3,FALSE),"x")</f>
        <v>x</v>
      </c>
      <c r="P23" s="258">
        <v>202910</v>
      </c>
      <c r="Q23" s="252"/>
      <c r="R23" s="252"/>
      <c r="S23" s="252"/>
      <c r="T23" s="252"/>
      <c r="U23" s="252"/>
      <c r="V23" s="252"/>
      <c r="W23" s="252"/>
      <c r="X23" s="252"/>
      <c r="Y23" s="252"/>
      <c r="Z23" s="252"/>
      <c r="AA23" s="252"/>
      <c r="AB23" s="252"/>
      <c r="AC23" s="252"/>
      <c r="AD23" s="252"/>
      <c r="AE23" s="252"/>
      <c r="AF23" s="252"/>
      <c r="AG23" s="252"/>
      <c r="AH23" s="252"/>
      <c r="AI23" s="252"/>
      <c r="AJ23" s="252"/>
      <c r="AK23" s="252"/>
      <c r="AL23" s="252"/>
      <c r="AM23" s="252"/>
      <c r="AN23" s="252"/>
      <c r="AO23" s="252"/>
      <c r="AP23" s="252"/>
      <c r="AQ23" s="252"/>
      <c r="AR23" s="252"/>
      <c r="AS23" s="252"/>
      <c r="AT23" s="252"/>
      <c r="AU23" s="252"/>
      <c r="AV23" s="252"/>
      <c r="AW23" s="252"/>
      <c r="AX23" s="252"/>
      <c r="AY23" s="252"/>
      <c r="AZ23" s="252"/>
      <c r="BA23" s="252"/>
      <c r="BB23" s="252"/>
      <c r="BC23" s="252"/>
      <c r="BD23" s="252"/>
      <c r="BE23" s="252"/>
      <c r="BF23" s="252"/>
      <c r="BG23" s="252"/>
      <c r="BH23" s="252"/>
      <c r="BI23" s="252"/>
      <c r="BJ23" s="252"/>
      <c r="BK23" s="252"/>
      <c r="BL23" s="252"/>
      <c r="BM23" s="252"/>
      <c r="BN23" s="252"/>
      <c r="BO23" s="252"/>
      <c r="BP23" s="252"/>
      <c r="BQ23" s="252"/>
      <c r="BR23" s="252"/>
      <c r="BS23" s="252"/>
      <c r="BT23" s="252"/>
      <c r="BU23" s="252"/>
      <c r="BV23" s="252"/>
      <c r="BW23" s="252"/>
      <c r="BX23" s="252"/>
      <c r="BY23" s="252"/>
      <c r="BZ23" s="252"/>
      <c r="CA23" s="252"/>
      <c r="CB23" s="252"/>
      <c r="CC23" s="252"/>
      <c r="CD23" s="252"/>
      <c r="CE23" s="252"/>
      <c r="CF23" s="252"/>
      <c r="CG23" s="252"/>
      <c r="CH23" s="252"/>
      <c r="CI23" s="252"/>
      <c r="CJ23" s="252"/>
      <c r="CK23" s="252"/>
      <c r="CL23" s="252"/>
      <c r="CM23" s="252"/>
      <c r="CN23" s="252"/>
      <c r="CO23" s="252"/>
      <c r="CP23" s="252"/>
      <c r="CQ23" s="252"/>
      <c r="CR23" s="252"/>
      <c r="CS23" s="252"/>
      <c r="CT23" s="252"/>
      <c r="CU23" s="252"/>
      <c r="CV23" s="252"/>
      <c r="CW23" s="252"/>
      <c r="CX23" s="252"/>
      <c r="CY23" s="252"/>
      <c r="CZ23" s="252"/>
      <c r="DA23" s="252"/>
      <c r="DB23" s="252"/>
      <c r="DC23" s="252"/>
      <c r="DD23" s="252"/>
      <c r="DE23" s="252"/>
      <c r="DF23" s="252"/>
      <c r="DG23" s="252"/>
      <c r="DH23" s="252"/>
      <c r="DI23" s="252"/>
      <c r="DJ23" s="252"/>
      <c r="DK23" s="252"/>
      <c r="DL23" s="252"/>
    </row>
    <row r="24" spans="1:116" x14ac:dyDescent="0.25">
      <c r="A24" s="253" t="s">
        <v>8738</v>
      </c>
      <c r="B24" s="254" t="s">
        <v>8739</v>
      </c>
      <c r="C24" s="257">
        <v>0.63658801529999998</v>
      </c>
      <c r="D24" s="258">
        <v>14</v>
      </c>
      <c r="E24" s="257">
        <v>0</v>
      </c>
      <c r="F24" s="257" t="s">
        <v>14</v>
      </c>
      <c r="G24" s="257">
        <v>0.39140979419999999</v>
      </c>
      <c r="H24" s="257">
        <v>53.3</v>
      </c>
      <c r="I24" s="258">
        <v>0</v>
      </c>
      <c r="J24" s="258" t="str">
        <f>IFERROR(VLOOKUP($B24,'Core Indicators'!$E$3:$EU$906,147,FALSE),"x")</f>
        <v>x</v>
      </c>
      <c r="K24" s="259">
        <v>-0.77551245689999992</v>
      </c>
      <c r="L24" s="257" t="s">
        <v>14</v>
      </c>
      <c r="M24" s="258">
        <v>86</v>
      </c>
      <c r="N24" s="258" t="s">
        <v>14</v>
      </c>
      <c r="O24" s="258" t="str">
        <f>IFERROR(VLOOKUP(B24,'Core Indicators'!$E$3:$G$9906,3,FALSE),"x")</f>
        <v>x</v>
      </c>
      <c r="P24" s="258">
        <v>22810</v>
      </c>
      <c r="Q24" s="252"/>
      <c r="R24" s="252"/>
      <c r="S24" s="252"/>
      <c r="T24" s="252"/>
      <c r="U24" s="252"/>
      <c r="V24" s="252"/>
      <c r="W24" s="252"/>
      <c r="X24" s="252"/>
      <c r="Y24" s="252"/>
      <c r="Z24" s="252"/>
      <c r="AA24" s="252"/>
      <c r="AB24" s="252"/>
      <c r="AC24" s="252"/>
      <c r="AD24" s="252"/>
      <c r="AE24" s="252"/>
      <c r="AF24" s="252"/>
      <c r="AG24" s="252"/>
      <c r="AH24" s="252"/>
      <c r="AI24" s="252"/>
      <c r="AJ24" s="252"/>
      <c r="AK24" s="252"/>
      <c r="AL24" s="252"/>
      <c r="AM24" s="252"/>
      <c r="AN24" s="252"/>
      <c r="AO24" s="252"/>
      <c r="AP24" s="252"/>
      <c r="AQ24" s="252"/>
      <c r="AR24" s="252"/>
      <c r="AS24" s="252"/>
      <c r="AT24" s="252"/>
      <c r="AU24" s="252"/>
      <c r="AV24" s="252"/>
      <c r="AW24" s="252"/>
      <c r="AX24" s="252"/>
      <c r="AY24" s="252"/>
      <c r="AZ24" s="252"/>
      <c r="BA24" s="252"/>
      <c r="BB24" s="252"/>
      <c r="BC24" s="252"/>
      <c r="BD24" s="252"/>
      <c r="BE24" s="252"/>
      <c r="BF24" s="252"/>
      <c r="BG24" s="252"/>
      <c r="BH24" s="252"/>
      <c r="BI24" s="252"/>
      <c r="BJ24" s="252"/>
      <c r="BK24" s="252"/>
      <c r="BL24" s="252"/>
      <c r="BM24" s="252"/>
      <c r="BN24" s="252"/>
      <c r="BO24" s="252"/>
      <c r="BP24" s="252"/>
      <c r="BQ24" s="252"/>
      <c r="BR24" s="252"/>
      <c r="BS24" s="252"/>
      <c r="BT24" s="252"/>
      <c r="BU24" s="252"/>
      <c r="BV24" s="252"/>
      <c r="BW24" s="252"/>
      <c r="BX24" s="252"/>
      <c r="BY24" s="252"/>
      <c r="BZ24" s="252"/>
      <c r="CA24" s="252"/>
      <c r="CB24" s="252"/>
      <c r="CC24" s="252"/>
      <c r="CD24" s="252"/>
      <c r="CE24" s="252"/>
      <c r="CF24" s="252"/>
      <c r="CG24" s="252"/>
      <c r="CH24" s="252"/>
      <c r="CI24" s="252"/>
      <c r="CJ24" s="252"/>
      <c r="CK24" s="252"/>
      <c r="CL24" s="252"/>
      <c r="CM24" s="252"/>
      <c r="CN24" s="252"/>
      <c r="CO24" s="252"/>
      <c r="CP24" s="252"/>
      <c r="CQ24" s="252"/>
      <c r="CR24" s="252"/>
      <c r="CS24" s="252"/>
      <c r="CT24" s="252"/>
      <c r="CU24" s="252"/>
      <c r="CV24" s="252"/>
      <c r="CW24" s="252"/>
      <c r="CX24" s="252"/>
      <c r="CY24" s="252"/>
      <c r="CZ24" s="252"/>
      <c r="DA24" s="252"/>
      <c r="DB24" s="252"/>
      <c r="DC24" s="252"/>
      <c r="DD24" s="252"/>
      <c r="DE24" s="252"/>
      <c r="DF24" s="252"/>
      <c r="DG24" s="252"/>
      <c r="DH24" s="252"/>
      <c r="DI24" s="252"/>
      <c r="DJ24" s="252"/>
      <c r="DK24" s="252"/>
      <c r="DL24" s="252"/>
    </row>
    <row r="25" spans="1:116" x14ac:dyDescent="0.25">
      <c r="A25" s="253" t="s">
        <v>8740</v>
      </c>
      <c r="B25" s="254" t="s">
        <v>8741</v>
      </c>
      <c r="C25" s="257">
        <v>0.67240000150000001</v>
      </c>
      <c r="D25" s="258">
        <v>11</v>
      </c>
      <c r="E25" s="257">
        <v>3.5000000000000003E-2</v>
      </c>
      <c r="F25" s="257">
        <v>6.8</v>
      </c>
      <c r="G25" s="257">
        <v>0.44613712929999999</v>
      </c>
      <c r="H25" s="257">
        <v>41.6</v>
      </c>
      <c r="I25" s="258">
        <v>3</v>
      </c>
      <c r="J25" s="258" t="str">
        <f>IFERROR(VLOOKUP($B25,'Core Indicators'!$E$3:$EU$906,147,FALSE),"x")</f>
        <v>x</v>
      </c>
      <c r="K25" s="259">
        <v>-1.1213886738000001</v>
      </c>
      <c r="L25" s="257">
        <v>5.25</v>
      </c>
      <c r="M25" s="258">
        <v>63</v>
      </c>
      <c r="N25" s="258">
        <v>31</v>
      </c>
      <c r="O25" s="258" t="str">
        <f>IFERROR(VLOOKUP(B25,'Core Indicators'!$E$3:$G$9906,3,FALSE),"x")</f>
        <v>x</v>
      </c>
      <c r="P25" s="258">
        <v>1083300</v>
      </c>
      <c r="Q25" s="252"/>
      <c r="R25" s="252"/>
      <c r="S25" s="252"/>
      <c r="T25" s="252"/>
      <c r="U25" s="252"/>
      <c r="V25" s="252"/>
      <c r="W25" s="252"/>
      <c r="X25" s="252"/>
      <c r="Y25" s="252"/>
      <c r="Z25" s="252"/>
      <c r="AA25" s="252"/>
      <c r="AB25" s="252"/>
      <c r="AC25" s="252"/>
      <c r="AD25" s="252"/>
      <c r="AE25" s="252"/>
      <c r="AF25" s="252"/>
      <c r="AG25" s="252"/>
      <c r="AH25" s="252"/>
      <c r="AI25" s="252"/>
      <c r="AJ25" s="252"/>
      <c r="AK25" s="252"/>
      <c r="AL25" s="252"/>
      <c r="AM25" s="252"/>
      <c r="AN25" s="252"/>
      <c r="AO25" s="252"/>
      <c r="AP25" s="252"/>
      <c r="AQ25" s="252"/>
      <c r="AR25" s="252"/>
      <c r="AS25" s="252"/>
      <c r="AT25" s="252"/>
      <c r="AU25" s="252"/>
      <c r="AV25" s="252"/>
      <c r="AW25" s="252"/>
      <c r="AX25" s="252"/>
      <c r="AY25" s="252"/>
      <c r="AZ25" s="252"/>
      <c r="BA25" s="252"/>
      <c r="BB25" s="252"/>
      <c r="BC25" s="252"/>
      <c r="BD25" s="252"/>
      <c r="BE25" s="252"/>
      <c r="BF25" s="252"/>
      <c r="BG25" s="252"/>
      <c r="BH25" s="252"/>
      <c r="BI25" s="252"/>
      <c r="BJ25" s="252"/>
      <c r="BK25" s="252"/>
      <c r="BL25" s="252"/>
      <c r="BM25" s="252"/>
      <c r="BN25" s="252"/>
      <c r="BO25" s="252"/>
      <c r="BP25" s="252"/>
      <c r="BQ25" s="252"/>
      <c r="BR25" s="252"/>
      <c r="BS25" s="252"/>
      <c r="BT25" s="252"/>
      <c r="BU25" s="252"/>
      <c r="BV25" s="252"/>
      <c r="BW25" s="252"/>
      <c r="BX25" s="252"/>
      <c r="BY25" s="252"/>
      <c r="BZ25" s="252"/>
      <c r="CA25" s="252"/>
      <c r="CB25" s="252"/>
      <c r="CC25" s="252"/>
      <c r="CD25" s="252"/>
      <c r="CE25" s="252"/>
      <c r="CF25" s="252"/>
      <c r="CG25" s="252"/>
      <c r="CH25" s="252"/>
      <c r="CI25" s="252"/>
      <c r="CJ25" s="252"/>
      <c r="CK25" s="252"/>
      <c r="CL25" s="252"/>
      <c r="CM25" s="252"/>
      <c r="CN25" s="252"/>
      <c r="CO25" s="252"/>
      <c r="CP25" s="252"/>
      <c r="CQ25" s="252"/>
      <c r="CR25" s="252"/>
      <c r="CS25" s="252"/>
      <c r="CT25" s="252"/>
      <c r="CU25" s="252"/>
      <c r="CV25" s="252"/>
      <c r="CW25" s="252"/>
      <c r="CX25" s="252"/>
      <c r="CY25" s="252"/>
      <c r="CZ25" s="252"/>
      <c r="DA25" s="252"/>
      <c r="DB25" s="252"/>
      <c r="DC25" s="252"/>
      <c r="DD25" s="252"/>
      <c r="DE25" s="252"/>
      <c r="DF25" s="252"/>
      <c r="DG25" s="252"/>
      <c r="DH25" s="252"/>
      <c r="DI25" s="252"/>
      <c r="DJ25" s="252"/>
      <c r="DK25" s="252"/>
      <c r="DL25" s="252"/>
    </row>
    <row r="26" spans="1:116" x14ac:dyDescent="0.25">
      <c r="A26" s="253" t="s">
        <v>1898</v>
      </c>
      <c r="B26" s="254" t="s">
        <v>8742</v>
      </c>
      <c r="C26" s="257">
        <v>0.51540597229999996</v>
      </c>
      <c r="D26" s="258">
        <v>12</v>
      </c>
      <c r="E26" s="257">
        <v>6.6299999999999998E-2</v>
      </c>
      <c r="F26" s="257">
        <v>7.4</v>
      </c>
      <c r="G26" s="257">
        <v>0.38554076850000002</v>
      </c>
      <c r="H26" s="257">
        <v>53.4</v>
      </c>
      <c r="I26" s="258">
        <v>4</v>
      </c>
      <c r="J26" s="258">
        <f>IFERROR(VLOOKUP($B26,'Core Indicators'!$E$3:$EU$906,147,FALSE),"x")</f>
        <v>3104</v>
      </c>
      <c r="K26" s="259">
        <v>-0.18090397120000001</v>
      </c>
      <c r="L26" s="257">
        <v>7.5</v>
      </c>
      <c r="M26" s="258">
        <v>75</v>
      </c>
      <c r="N26" s="258">
        <v>35</v>
      </c>
      <c r="O26" s="258">
        <f>IFERROR(VLOOKUP(B26,'Core Indicators'!$E$3:$G$9906,3,FALSE),"x")</f>
        <v>212386000</v>
      </c>
      <c r="P26" s="258">
        <v>8358140</v>
      </c>
      <c r="Q26" s="252"/>
      <c r="R26" s="252"/>
      <c r="S26" s="252"/>
      <c r="T26" s="252"/>
      <c r="U26" s="252"/>
      <c r="V26" s="252"/>
      <c r="W26" s="252"/>
      <c r="X26" s="252"/>
      <c r="Y26" s="252"/>
      <c r="Z26" s="252"/>
      <c r="AA26" s="252"/>
      <c r="AB26" s="252"/>
      <c r="AC26" s="252"/>
      <c r="AD26" s="252"/>
      <c r="AE26" s="252"/>
      <c r="AF26" s="252"/>
      <c r="AG26" s="252"/>
      <c r="AH26" s="252"/>
      <c r="AI26" s="252"/>
      <c r="AJ26" s="252"/>
      <c r="AK26" s="252"/>
      <c r="AL26" s="252"/>
      <c r="AM26" s="252"/>
      <c r="AN26" s="252"/>
      <c r="AO26" s="252"/>
      <c r="AP26" s="252"/>
      <c r="AQ26" s="252"/>
      <c r="AR26" s="252"/>
      <c r="AS26" s="252"/>
      <c r="AT26" s="252"/>
      <c r="AU26" s="252"/>
      <c r="AV26" s="252"/>
      <c r="AW26" s="252"/>
      <c r="AX26" s="252"/>
      <c r="AY26" s="252"/>
      <c r="AZ26" s="252"/>
      <c r="BA26" s="252"/>
      <c r="BB26" s="252"/>
      <c r="BC26" s="252"/>
      <c r="BD26" s="252"/>
      <c r="BE26" s="252"/>
      <c r="BF26" s="252"/>
      <c r="BG26" s="252"/>
      <c r="BH26" s="252"/>
      <c r="BI26" s="252"/>
      <c r="BJ26" s="252"/>
      <c r="BK26" s="252"/>
      <c r="BL26" s="252"/>
      <c r="BM26" s="252"/>
      <c r="BN26" s="252"/>
      <c r="BO26" s="252"/>
      <c r="BP26" s="252"/>
      <c r="BQ26" s="252"/>
      <c r="BR26" s="252"/>
      <c r="BS26" s="252"/>
      <c r="BT26" s="252"/>
      <c r="BU26" s="252"/>
      <c r="BV26" s="252"/>
      <c r="BW26" s="252"/>
      <c r="BX26" s="252"/>
      <c r="BY26" s="252"/>
      <c r="BZ26" s="252"/>
      <c r="CA26" s="252"/>
      <c r="CB26" s="252"/>
      <c r="CC26" s="252"/>
      <c r="CD26" s="252"/>
      <c r="CE26" s="252"/>
      <c r="CF26" s="252"/>
      <c r="CG26" s="252"/>
      <c r="CH26" s="252"/>
      <c r="CI26" s="252"/>
      <c r="CJ26" s="252"/>
      <c r="CK26" s="252"/>
      <c r="CL26" s="252"/>
      <c r="CM26" s="252"/>
      <c r="CN26" s="252"/>
      <c r="CO26" s="252"/>
      <c r="CP26" s="252"/>
      <c r="CQ26" s="252"/>
      <c r="CR26" s="252"/>
      <c r="CS26" s="252"/>
      <c r="CT26" s="252"/>
      <c r="CU26" s="252"/>
      <c r="CV26" s="252"/>
      <c r="CW26" s="252"/>
      <c r="CX26" s="252"/>
      <c r="CY26" s="252"/>
      <c r="CZ26" s="252"/>
      <c r="DA26" s="252"/>
      <c r="DB26" s="252"/>
      <c r="DC26" s="252"/>
      <c r="DD26" s="252"/>
      <c r="DE26" s="252"/>
      <c r="DF26" s="252"/>
      <c r="DG26" s="252"/>
      <c r="DH26" s="252"/>
      <c r="DI26" s="252"/>
      <c r="DJ26" s="252"/>
      <c r="DK26" s="252"/>
      <c r="DL26" s="252"/>
    </row>
    <row r="27" spans="1:116" x14ac:dyDescent="0.25">
      <c r="A27" s="253" t="s">
        <v>8743</v>
      </c>
      <c r="B27" s="254" t="s">
        <v>8744</v>
      </c>
      <c r="C27" s="257">
        <v>0</v>
      </c>
      <c r="D27" s="258">
        <v>12</v>
      </c>
      <c r="E27" s="257">
        <v>0</v>
      </c>
      <c r="F27" s="257" t="s">
        <v>14</v>
      </c>
      <c r="G27" s="257">
        <v>0.25602427439999997</v>
      </c>
      <c r="H27" s="257" t="s">
        <v>14</v>
      </c>
      <c r="I27" s="258">
        <v>0</v>
      </c>
      <c r="J27" s="258" t="str">
        <f>IFERROR(VLOOKUP($B27,'Core Indicators'!$E$3:$EU$906,147,FALSE),"x")</f>
        <v>x</v>
      </c>
      <c r="K27" s="259">
        <v>0.35702922939999998</v>
      </c>
      <c r="L27" s="257" t="s">
        <v>14</v>
      </c>
      <c r="M27" s="258">
        <v>95</v>
      </c>
      <c r="N27" s="258">
        <v>62</v>
      </c>
      <c r="O27" s="258" t="str">
        <f>IFERROR(VLOOKUP(B27,'Core Indicators'!$E$3:$G$9906,3,FALSE),"x")</f>
        <v>x</v>
      </c>
      <c r="P27" s="258">
        <v>430</v>
      </c>
      <c r="Q27" s="252"/>
      <c r="R27" s="252"/>
      <c r="S27" s="252"/>
      <c r="T27" s="252"/>
      <c r="U27" s="252"/>
      <c r="V27" s="252"/>
      <c r="W27" s="252"/>
      <c r="X27" s="252"/>
      <c r="Y27" s="252"/>
      <c r="Z27" s="252"/>
      <c r="AA27" s="252"/>
      <c r="AB27" s="252"/>
      <c r="AC27" s="252"/>
      <c r="AD27" s="252"/>
      <c r="AE27" s="252"/>
      <c r="AF27" s="252"/>
      <c r="AG27" s="252"/>
      <c r="AH27" s="252"/>
      <c r="AI27" s="252"/>
      <c r="AJ27" s="252"/>
      <c r="AK27" s="252"/>
      <c r="AL27" s="252"/>
      <c r="AM27" s="252"/>
      <c r="AN27" s="252"/>
      <c r="AO27" s="252"/>
      <c r="AP27" s="252"/>
      <c r="AQ27" s="252"/>
      <c r="AR27" s="252"/>
      <c r="AS27" s="252"/>
      <c r="AT27" s="252"/>
      <c r="AU27" s="252"/>
      <c r="AV27" s="252"/>
      <c r="AW27" s="252"/>
      <c r="AX27" s="252"/>
      <c r="AY27" s="252"/>
      <c r="AZ27" s="252"/>
      <c r="BA27" s="252"/>
      <c r="BB27" s="252"/>
      <c r="BC27" s="252"/>
      <c r="BD27" s="252"/>
      <c r="BE27" s="252"/>
      <c r="BF27" s="252"/>
      <c r="BG27" s="252"/>
      <c r="BH27" s="252"/>
      <c r="BI27" s="252"/>
      <c r="BJ27" s="252"/>
      <c r="BK27" s="252"/>
      <c r="BL27" s="252"/>
      <c r="BM27" s="252"/>
      <c r="BN27" s="252"/>
      <c r="BO27" s="252"/>
      <c r="BP27" s="252"/>
      <c r="BQ27" s="252"/>
      <c r="BR27" s="252"/>
      <c r="BS27" s="252"/>
      <c r="BT27" s="252"/>
      <c r="BU27" s="252"/>
      <c r="BV27" s="252"/>
      <c r="BW27" s="252"/>
      <c r="BX27" s="252"/>
      <c r="BY27" s="252"/>
      <c r="BZ27" s="252"/>
      <c r="CA27" s="252"/>
      <c r="CB27" s="252"/>
      <c r="CC27" s="252"/>
      <c r="CD27" s="252"/>
      <c r="CE27" s="252"/>
      <c r="CF27" s="252"/>
      <c r="CG27" s="252"/>
      <c r="CH27" s="252"/>
      <c r="CI27" s="252"/>
      <c r="CJ27" s="252"/>
      <c r="CK27" s="252"/>
      <c r="CL27" s="252"/>
      <c r="CM27" s="252"/>
      <c r="CN27" s="252"/>
      <c r="CO27" s="252"/>
      <c r="CP27" s="252"/>
      <c r="CQ27" s="252"/>
      <c r="CR27" s="252"/>
      <c r="CS27" s="252"/>
      <c r="CT27" s="252"/>
      <c r="CU27" s="252"/>
      <c r="CV27" s="252"/>
      <c r="CW27" s="252"/>
      <c r="CX27" s="252"/>
      <c r="CY27" s="252"/>
      <c r="CZ27" s="252"/>
      <c r="DA27" s="252"/>
      <c r="DB27" s="252"/>
      <c r="DC27" s="252"/>
      <c r="DD27" s="252"/>
      <c r="DE27" s="252"/>
      <c r="DF27" s="252"/>
      <c r="DG27" s="252"/>
      <c r="DH27" s="252"/>
      <c r="DI27" s="252"/>
      <c r="DJ27" s="252"/>
      <c r="DK27" s="252"/>
      <c r="DL27" s="252"/>
    </row>
    <row r="28" spans="1:116" x14ac:dyDescent="0.25">
      <c r="A28" s="253" t="s">
        <v>8745</v>
      </c>
      <c r="B28" s="254" t="s">
        <v>8746</v>
      </c>
      <c r="C28" s="257">
        <v>0.6545000071</v>
      </c>
      <c r="D28" s="258">
        <v>3</v>
      </c>
      <c r="E28" s="257">
        <v>0</v>
      </c>
      <c r="F28" s="257" t="s">
        <v>14</v>
      </c>
      <c r="G28" s="257">
        <v>0.23351593270000001</v>
      </c>
      <c r="H28" s="257" t="s">
        <v>14</v>
      </c>
      <c r="I28" s="258">
        <v>0</v>
      </c>
      <c r="J28" s="258" t="str">
        <f>IFERROR(VLOOKUP($B28,'Core Indicators'!$E$3:$EU$906,147,FALSE),"x")</f>
        <v>x</v>
      </c>
      <c r="K28" s="259">
        <v>0.61426669359999997</v>
      </c>
      <c r="L28" s="257" t="s">
        <v>14</v>
      </c>
      <c r="M28" s="258">
        <v>28</v>
      </c>
      <c r="N28" s="258">
        <v>60</v>
      </c>
      <c r="O28" s="258" t="str">
        <f>IFERROR(VLOOKUP(B28,'Core Indicators'!$E$3:$G$9906,3,FALSE),"x")</f>
        <v>x</v>
      </c>
      <c r="P28" s="258">
        <v>5270</v>
      </c>
      <c r="Q28" s="252"/>
      <c r="R28" s="252"/>
      <c r="S28" s="252"/>
      <c r="T28" s="252"/>
      <c r="U28" s="252"/>
      <c r="V28" s="252"/>
      <c r="W28" s="252"/>
      <c r="X28" s="252"/>
      <c r="Y28" s="252"/>
      <c r="Z28" s="252"/>
      <c r="AA28" s="252"/>
      <c r="AB28" s="252"/>
      <c r="AC28" s="252"/>
      <c r="AD28" s="252"/>
      <c r="AE28" s="252"/>
      <c r="AF28" s="252"/>
      <c r="AG28" s="252"/>
      <c r="AH28" s="252"/>
      <c r="AI28" s="252"/>
      <c r="AJ28" s="252"/>
      <c r="AK28" s="252"/>
      <c r="AL28" s="252"/>
      <c r="AM28" s="252"/>
      <c r="AN28" s="252"/>
      <c r="AO28" s="252"/>
      <c r="AP28" s="252"/>
      <c r="AQ28" s="252"/>
      <c r="AR28" s="252"/>
      <c r="AS28" s="252"/>
      <c r="AT28" s="252"/>
      <c r="AU28" s="252"/>
      <c r="AV28" s="252"/>
      <c r="AW28" s="252"/>
      <c r="AX28" s="252"/>
      <c r="AY28" s="252"/>
      <c r="AZ28" s="252"/>
      <c r="BA28" s="252"/>
      <c r="BB28" s="252"/>
      <c r="BC28" s="252"/>
      <c r="BD28" s="252"/>
      <c r="BE28" s="252"/>
      <c r="BF28" s="252"/>
      <c r="BG28" s="252"/>
      <c r="BH28" s="252"/>
      <c r="BI28" s="252"/>
      <c r="BJ28" s="252"/>
      <c r="BK28" s="252"/>
      <c r="BL28" s="252"/>
      <c r="BM28" s="252"/>
      <c r="BN28" s="252"/>
      <c r="BO28" s="252"/>
      <c r="BP28" s="252"/>
      <c r="BQ28" s="252"/>
      <c r="BR28" s="252"/>
      <c r="BS28" s="252"/>
      <c r="BT28" s="252"/>
      <c r="BU28" s="252"/>
      <c r="BV28" s="252"/>
      <c r="BW28" s="252"/>
      <c r="BX28" s="252"/>
      <c r="BY28" s="252"/>
      <c r="BZ28" s="252"/>
      <c r="CA28" s="252"/>
      <c r="CB28" s="252"/>
      <c r="CC28" s="252"/>
      <c r="CD28" s="252"/>
      <c r="CE28" s="252"/>
      <c r="CF28" s="252"/>
      <c r="CG28" s="252"/>
      <c r="CH28" s="252"/>
      <c r="CI28" s="252"/>
      <c r="CJ28" s="252"/>
      <c r="CK28" s="252"/>
      <c r="CL28" s="252"/>
      <c r="CM28" s="252"/>
      <c r="CN28" s="252"/>
      <c r="CO28" s="252"/>
      <c r="CP28" s="252"/>
      <c r="CQ28" s="252"/>
      <c r="CR28" s="252"/>
      <c r="CS28" s="252"/>
      <c r="CT28" s="252"/>
      <c r="CU28" s="252"/>
      <c r="CV28" s="252"/>
      <c r="CW28" s="252"/>
      <c r="CX28" s="252"/>
      <c r="CY28" s="252"/>
      <c r="CZ28" s="252"/>
      <c r="DA28" s="252"/>
      <c r="DB28" s="252"/>
      <c r="DC28" s="252"/>
      <c r="DD28" s="252"/>
      <c r="DE28" s="252"/>
      <c r="DF28" s="252"/>
      <c r="DG28" s="252"/>
      <c r="DH28" s="252"/>
      <c r="DI28" s="252"/>
      <c r="DJ28" s="252"/>
      <c r="DK28" s="252"/>
      <c r="DL28" s="252"/>
    </row>
    <row r="29" spans="1:116" x14ac:dyDescent="0.25">
      <c r="A29" s="253" t="s">
        <v>8747</v>
      </c>
      <c r="B29" s="254" t="s">
        <v>8748</v>
      </c>
      <c r="C29" s="257">
        <v>0.75999999279999997</v>
      </c>
      <c r="D29" s="258">
        <v>6</v>
      </c>
      <c r="E29" s="257">
        <v>0</v>
      </c>
      <c r="F29" s="257">
        <v>6.85</v>
      </c>
      <c r="G29" s="257">
        <v>0.43637777080000001</v>
      </c>
      <c r="H29" s="257">
        <v>37.4</v>
      </c>
      <c r="I29" s="258">
        <v>0</v>
      </c>
      <c r="J29" s="258" t="str">
        <f>IFERROR(VLOOKUP($B29,'Core Indicators'!$E$3:$EU$906,147,FALSE),"x")</f>
        <v>x</v>
      </c>
      <c r="K29" s="259">
        <v>0.58970773219999995</v>
      </c>
      <c r="L29" s="257">
        <v>7.25</v>
      </c>
      <c r="M29" s="258">
        <v>58</v>
      </c>
      <c r="N29" s="258">
        <v>68</v>
      </c>
      <c r="O29" s="258" t="str">
        <f>IFERROR(VLOOKUP(B29,'Core Indicators'!$E$3:$G$9906,3,FALSE),"x")</f>
        <v>x</v>
      </c>
      <c r="P29" s="258">
        <v>38117</v>
      </c>
      <c r="Q29" s="252"/>
      <c r="R29" s="252"/>
      <c r="S29" s="252"/>
      <c r="T29" s="252"/>
      <c r="U29" s="252"/>
      <c r="V29" s="252"/>
      <c r="W29" s="252"/>
      <c r="X29" s="252"/>
      <c r="Y29" s="252"/>
      <c r="Z29" s="252"/>
      <c r="AA29" s="252"/>
      <c r="AB29" s="252"/>
      <c r="AC29" s="252"/>
      <c r="AD29" s="252"/>
      <c r="AE29" s="252"/>
      <c r="AF29" s="252"/>
      <c r="AG29" s="252"/>
      <c r="AH29" s="252"/>
      <c r="AI29" s="252"/>
      <c r="AJ29" s="252"/>
      <c r="AK29" s="252"/>
      <c r="AL29" s="252"/>
      <c r="AM29" s="252"/>
      <c r="AN29" s="252"/>
      <c r="AO29" s="252"/>
      <c r="AP29" s="252"/>
      <c r="AQ29" s="252"/>
      <c r="AR29" s="252"/>
      <c r="AS29" s="252"/>
      <c r="AT29" s="252"/>
      <c r="AU29" s="252"/>
      <c r="AV29" s="252"/>
      <c r="AW29" s="252"/>
      <c r="AX29" s="252"/>
      <c r="AY29" s="252"/>
      <c r="AZ29" s="252"/>
      <c r="BA29" s="252"/>
      <c r="BB29" s="252"/>
      <c r="BC29" s="252"/>
      <c r="BD29" s="252"/>
      <c r="BE29" s="252"/>
      <c r="BF29" s="252"/>
      <c r="BG29" s="252"/>
      <c r="BH29" s="252"/>
      <c r="BI29" s="252"/>
      <c r="BJ29" s="252"/>
      <c r="BK29" s="252"/>
      <c r="BL29" s="252"/>
      <c r="BM29" s="252"/>
      <c r="BN29" s="252"/>
      <c r="BO29" s="252"/>
      <c r="BP29" s="252"/>
      <c r="BQ29" s="252"/>
      <c r="BR29" s="252"/>
      <c r="BS29" s="252"/>
      <c r="BT29" s="252"/>
      <c r="BU29" s="252"/>
      <c r="BV29" s="252"/>
      <c r="BW29" s="252"/>
      <c r="BX29" s="252"/>
      <c r="BY29" s="252"/>
      <c r="BZ29" s="252"/>
      <c r="CA29" s="252"/>
      <c r="CB29" s="252"/>
      <c r="CC29" s="252"/>
      <c r="CD29" s="252"/>
      <c r="CE29" s="252"/>
      <c r="CF29" s="252"/>
      <c r="CG29" s="252"/>
      <c r="CH29" s="252"/>
      <c r="CI29" s="252"/>
      <c r="CJ29" s="252"/>
      <c r="CK29" s="252"/>
      <c r="CL29" s="252"/>
      <c r="CM29" s="252"/>
      <c r="CN29" s="252"/>
      <c r="CO29" s="252"/>
      <c r="CP29" s="252"/>
      <c r="CQ29" s="252"/>
      <c r="CR29" s="252"/>
      <c r="CS29" s="252"/>
      <c r="CT29" s="252"/>
      <c r="CU29" s="252"/>
      <c r="CV29" s="252"/>
      <c r="CW29" s="252"/>
      <c r="CX29" s="252"/>
      <c r="CY29" s="252"/>
      <c r="CZ29" s="252"/>
      <c r="DA29" s="252"/>
      <c r="DB29" s="252"/>
      <c r="DC29" s="252"/>
      <c r="DD29" s="252"/>
      <c r="DE29" s="252"/>
      <c r="DF29" s="252"/>
      <c r="DG29" s="252"/>
      <c r="DH29" s="252"/>
      <c r="DI29" s="252"/>
      <c r="DJ29" s="252"/>
      <c r="DK29" s="252"/>
      <c r="DL29" s="252"/>
    </row>
    <row r="30" spans="1:116" x14ac:dyDescent="0.25">
      <c r="A30" s="253" t="s">
        <v>8749</v>
      </c>
      <c r="B30" s="254" t="s">
        <v>8750</v>
      </c>
      <c r="C30" s="257">
        <v>0.66707900850000001</v>
      </c>
      <c r="D30" s="258">
        <v>10</v>
      </c>
      <c r="E30" s="257">
        <v>0.02</v>
      </c>
      <c r="F30" s="257">
        <v>8.35</v>
      </c>
      <c r="G30" s="257">
        <v>0.46426597219999999</v>
      </c>
      <c r="H30" s="257">
        <v>53.3</v>
      </c>
      <c r="I30" s="258">
        <v>0</v>
      </c>
      <c r="J30" s="258" t="str">
        <f>IFERROR(VLOOKUP($B30,'Core Indicators'!$E$3:$EU$906,147,FALSE),"x")</f>
        <v>x</v>
      </c>
      <c r="K30" s="259">
        <v>0.49843922260000001</v>
      </c>
      <c r="L30" s="257">
        <v>8</v>
      </c>
      <c r="M30" s="258">
        <v>72</v>
      </c>
      <c r="N30" s="258">
        <v>61</v>
      </c>
      <c r="O30" s="258" t="str">
        <f>IFERROR(VLOOKUP(B30,'Core Indicators'!$E$3:$G$9906,3,FALSE),"x")</f>
        <v>x</v>
      </c>
      <c r="P30" s="258">
        <v>566730</v>
      </c>
      <c r="Q30" s="252"/>
      <c r="R30" s="252"/>
      <c r="S30" s="252"/>
      <c r="T30" s="252"/>
      <c r="U30" s="252"/>
      <c r="V30" s="252"/>
      <c r="W30" s="252"/>
      <c r="X30" s="252"/>
      <c r="Y30" s="252"/>
      <c r="Z30" s="252"/>
      <c r="AA30" s="252"/>
      <c r="AB30" s="252"/>
      <c r="AC30" s="252"/>
      <c r="AD30" s="252"/>
      <c r="AE30" s="252"/>
      <c r="AF30" s="252"/>
      <c r="AG30" s="252"/>
      <c r="AH30" s="252"/>
      <c r="AI30" s="252"/>
      <c r="AJ30" s="252"/>
      <c r="AK30" s="252"/>
      <c r="AL30" s="252"/>
      <c r="AM30" s="252"/>
      <c r="AN30" s="252"/>
      <c r="AO30" s="252"/>
      <c r="AP30" s="252"/>
      <c r="AQ30" s="252"/>
      <c r="AR30" s="252"/>
      <c r="AS30" s="252"/>
      <c r="AT30" s="252"/>
      <c r="AU30" s="252"/>
      <c r="AV30" s="252"/>
      <c r="AW30" s="252"/>
      <c r="AX30" s="252"/>
      <c r="AY30" s="252"/>
      <c r="AZ30" s="252"/>
      <c r="BA30" s="252"/>
      <c r="BB30" s="252"/>
      <c r="BC30" s="252"/>
      <c r="BD30" s="252"/>
      <c r="BE30" s="252"/>
      <c r="BF30" s="252"/>
      <c r="BG30" s="252"/>
      <c r="BH30" s="252"/>
      <c r="BI30" s="252"/>
      <c r="BJ30" s="252"/>
      <c r="BK30" s="252"/>
      <c r="BL30" s="252"/>
      <c r="BM30" s="252"/>
      <c r="BN30" s="252"/>
      <c r="BO30" s="252"/>
      <c r="BP30" s="252"/>
      <c r="BQ30" s="252"/>
      <c r="BR30" s="252"/>
      <c r="BS30" s="252"/>
      <c r="BT30" s="252"/>
      <c r="BU30" s="252"/>
      <c r="BV30" s="252"/>
      <c r="BW30" s="252"/>
      <c r="BX30" s="252"/>
      <c r="BY30" s="252"/>
      <c r="BZ30" s="252"/>
      <c r="CA30" s="252"/>
      <c r="CB30" s="252"/>
      <c r="CC30" s="252"/>
      <c r="CD30" s="252"/>
      <c r="CE30" s="252"/>
      <c r="CF30" s="252"/>
      <c r="CG30" s="252"/>
      <c r="CH30" s="252"/>
      <c r="CI30" s="252"/>
      <c r="CJ30" s="252"/>
      <c r="CK30" s="252"/>
      <c r="CL30" s="252"/>
      <c r="CM30" s="252"/>
      <c r="CN30" s="252"/>
      <c r="CO30" s="252"/>
      <c r="CP30" s="252"/>
      <c r="CQ30" s="252"/>
      <c r="CR30" s="252"/>
      <c r="CS30" s="252"/>
      <c r="CT30" s="252"/>
      <c r="CU30" s="252"/>
      <c r="CV30" s="252"/>
      <c r="CW30" s="252"/>
      <c r="CX30" s="252"/>
      <c r="CY30" s="252"/>
      <c r="CZ30" s="252"/>
      <c r="DA30" s="252"/>
      <c r="DB30" s="252"/>
      <c r="DC30" s="252"/>
      <c r="DD30" s="252"/>
      <c r="DE30" s="252"/>
      <c r="DF30" s="252"/>
      <c r="DG30" s="252"/>
      <c r="DH30" s="252"/>
      <c r="DI30" s="252"/>
      <c r="DJ30" s="252"/>
      <c r="DK30" s="252"/>
      <c r="DL30" s="252"/>
    </row>
    <row r="31" spans="1:116" x14ac:dyDescent="0.25">
      <c r="A31" s="253" t="s">
        <v>176</v>
      </c>
      <c r="B31" s="254" t="s">
        <v>8751</v>
      </c>
      <c r="C31" s="257">
        <v>0.87789099120000003</v>
      </c>
      <c r="D31" s="258">
        <v>4</v>
      </c>
      <c r="E31" s="257">
        <v>0.183</v>
      </c>
      <c r="F31" s="257">
        <v>3.55</v>
      </c>
      <c r="G31" s="257">
        <v>0.68207866260000005</v>
      </c>
      <c r="H31" s="257">
        <v>56.2</v>
      </c>
      <c r="I31" s="258">
        <v>5</v>
      </c>
      <c r="J31" s="258">
        <f>IFERROR(VLOOKUP($B31,'Core Indicators'!$E$3:$EU$906,147,FALSE),"x")</f>
        <v>270</v>
      </c>
      <c r="K31" s="259">
        <v>-1.7283856869000001</v>
      </c>
      <c r="L31" s="257">
        <v>3.25</v>
      </c>
      <c r="M31" s="258">
        <v>10</v>
      </c>
      <c r="N31" s="258">
        <v>25</v>
      </c>
      <c r="O31" s="258">
        <f>IFERROR(VLOOKUP(B31,'Core Indicators'!$E$3:$G$9906,3,FALSE),"x")</f>
        <v>5350000</v>
      </c>
      <c r="P31" s="258">
        <v>622980</v>
      </c>
      <c r="Q31" s="252"/>
      <c r="R31" s="252"/>
      <c r="S31" s="252"/>
      <c r="T31" s="252"/>
      <c r="U31" s="252"/>
      <c r="V31" s="252"/>
      <c r="W31" s="252"/>
      <c r="X31" s="252"/>
      <c r="Y31" s="252"/>
      <c r="Z31" s="252"/>
      <c r="AA31" s="252"/>
      <c r="AB31" s="252"/>
      <c r="AC31" s="252"/>
      <c r="AD31" s="252"/>
      <c r="AE31" s="252"/>
      <c r="AF31" s="252"/>
      <c r="AG31" s="252"/>
      <c r="AH31" s="252"/>
      <c r="AI31" s="252"/>
      <c r="AJ31" s="252"/>
      <c r="AK31" s="252"/>
      <c r="AL31" s="252"/>
      <c r="AM31" s="252"/>
      <c r="AN31" s="252"/>
      <c r="AO31" s="252"/>
      <c r="AP31" s="252"/>
      <c r="AQ31" s="252"/>
      <c r="AR31" s="252"/>
      <c r="AS31" s="252"/>
      <c r="AT31" s="252"/>
      <c r="AU31" s="252"/>
      <c r="AV31" s="252"/>
      <c r="AW31" s="252"/>
      <c r="AX31" s="252"/>
      <c r="AY31" s="252"/>
      <c r="AZ31" s="252"/>
      <c r="BA31" s="252"/>
      <c r="BB31" s="252"/>
      <c r="BC31" s="252"/>
      <c r="BD31" s="252"/>
      <c r="BE31" s="252"/>
      <c r="BF31" s="252"/>
      <c r="BG31" s="252"/>
      <c r="BH31" s="252"/>
      <c r="BI31" s="252"/>
      <c r="BJ31" s="252"/>
      <c r="BK31" s="252"/>
      <c r="BL31" s="252"/>
      <c r="BM31" s="252"/>
      <c r="BN31" s="252"/>
      <c r="BO31" s="252"/>
      <c r="BP31" s="252"/>
      <c r="BQ31" s="252"/>
      <c r="BR31" s="252"/>
      <c r="BS31" s="252"/>
      <c r="BT31" s="252"/>
      <c r="BU31" s="252"/>
      <c r="BV31" s="252"/>
      <c r="BW31" s="252"/>
      <c r="BX31" s="252"/>
      <c r="BY31" s="252"/>
      <c r="BZ31" s="252"/>
      <c r="CA31" s="252"/>
      <c r="CB31" s="252"/>
      <c r="CC31" s="252"/>
      <c r="CD31" s="252"/>
      <c r="CE31" s="252"/>
      <c r="CF31" s="252"/>
      <c r="CG31" s="252"/>
      <c r="CH31" s="252"/>
      <c r="CI31" s="252"/>
      <c r="CJ31" s="252"/>
      <c r="CK31" s="252"/>
      <c r="CL31" s="252"/>
      <c r="CM31" s="252"/>
      <c r="CN31" s="252"/>
      <c r="CO31" s="252"/>
      <c r="CP31" s="252"/>
      <c r="CQ31" s="252"/>
      <c r="CR31" s="252"/>
      <c r="CS31" s="252"/>
      <c r="CT31" s="252"/>
      <c r="CU31" s="252"/>
      <c r="CV31" s="252"/>
      <c r="CW31" s="252"/>
      <c r="CX31" s="252"/>
      <c r="CY31" s="252"/>
      <c r="CZ31" s="252"/>
      <c r="DA31" s="252"/>
      <c r="DB31" s="252"/>
      <c r="DC31" s="252"/>
      <c r="DD31" s="252"/>
      <c r="DE31" s="252"/>
      <c r="DF31" s="252"/>
      <c r="DG31" s="252"/>
      <c r="DH31" s="252"/>
      <c r="DI31" s="252"/>
      <c r="DJ31" s="252"/>
      <c r="DK31" s="252"/>
      <c r="DL31" s="252"/>
    </row>
    <row r="32" spans="1:116" x14ac:dyDescent="0.25">
      <c r="A32" s="253" t="s">
        <v>8752</v>
      </c>
      <c r="B32" s="254" t="s">
        <v>8753</v>
      </c>
      <c r="C32" s="257">
        <v>0.59715102890000005</v>
      </c>
      <c r="D32" s="258">
        <v>12</v>
      </c>
      <c r="E32" s="257">
        <v>2.8000000000000001E-2</v>
      </c>
      <c r="F32" s="257" t="s">
        <v>14</v>
      </c>
      <c r="G32" s="257">
        <v>8.2716424699999999E-2</v>
      </c>
      <c r="H32" s="257">
        <v>33.299999999999997</v>
      </c>
      <c r="I32" s="258">
        <v>0</v>
      </c>
      <c r="J32" s="258" t="str">
        <f>IFERROR(VLOOKUP($B32,'Core Indicators'!$E$3:$EU$906,147,FALSE),"x")</f>
        <v>x</v>
      </c>
      <c r="K32" s="259">
        <v>1.7599397898</v>
      </c>
      <c r="L32" s="257" t="s">
        <v>14</v>
      </c>
      <c r="M32" s="258">
        <v>98</v>
      </c>
      <c r="N32" s="258">
        <v>77</v>
      </c>
      <c r="O32" s="258" t="str">
        <f>IFERROR(VLOOKUP(B32,'Core Indicators'!$E$3:$G$9906,3,FALSE),"x")</f>
        <v>x</v>
      </c>
      <c r="P32" s="258">
        <v>9093510</v>
      </c>
      <c r="Q32" s="252"/>
      <c r="R32" s="252"/>
      <c r="S32" s="252"/>
      <c r="T32" s="252"/>
      <c r="U32" s="252"/>
      <c r="V32" s="252"/>
      <c r="W32" s="252"/>
      <c r="X32" s="252"/>
      <c r="Y32" s="252"/>
      <c r="Z32" s="252"/>
      <c r="AA32" s="252"/>
      <c r="AB32" s="252"/>
      <c r="AC32" s="252"/>
      <c r="AD32" s="252"/>
      <c r="AE32" s="252"/>
      <c r="AF32" s="252"/>
      <c r="AG32" s="252"/>
      <c r="AH32" s="252"/>
      <c r="AI32" s="252"/>
      <c r="AJ32" s="252"/>
      <c r="AK32" s="252"/>
      <c r="AL32" s="252"/>
      <c r="AM32" s="252"/>
      <c r="AN32" s="252"/>
      <c r="AO32" s="252"/>
      <c r="AP32" s="252"/>
      <c r="AQ32" s="252"/>
      <c r="AR32" s="252"/>
      <c r="AS32" s="252"/>
      <c r="AT32" s="252"/>
      <c r="AU32" s="252"/>
      <c r="AV32" s="252"/>
      <c r="AW32" s="252"/>
      <c r="AX32" s="252"/>
      <c r="AY32" s="252"/>
      <c r="AZ32" s="252"/>
      <c r="BA32" s="252"/>
      <c r="BB32" s="252"/>
      <c r="BC32" s="252"/>
      <c r="BD32" s="252"/>
      <c r="BE32" s="252"/>
      <c r="BF32" s="252"/>
      <c r="BG32" s="252"/>
      <c r="BH32" s="252"/>
      <c r="BI32" s="252"/>
      <c r="BJ32" s="252"/>
      <c r="BK32" s="252"/>
      <c r="BL32" s="252"/>
      <c r="BM32" s="252"/>
      <c r="BN32" s="252"/>
      <c r="BO32" s="252"/>
      <c r="BP32" s="252"/>
      <c r="BQ32" s="252"/>
      <c r="BR32" s="252"/>
      <c r="BS32" s="252"/>
      <c r="BT32" s="252"/>
      <c r="BU32" s="252"/>
      <c r="BV32" s="252"/>
      <c r="BW32" s="252"/>
      <c r="BX32" s="252"/>
      <c r="BY32" s="252"/>
      <c r="BZ32" s="252"/>
      <c r="CA32" s="252"/>
      <c r="CB32" s="252"/>
      <c r="CC32" s="252"/>
      <c r="CD32" s="252"/>
      <c r="CE32" s="252"/>
      <c r="CF32" s="252"/>
      <c r="CG32" s="252"/>
      <c r="CH32" s="252"/>
      <c r="CI32" s="252"/>
      <c r="CJ32" s="252"/>
      <c r="CK32" s="252"/>
      <c r="CL32" s="252"/>
      <c r="CM32" s="252"/>
      <c r="CN32" s="252"/>
      <c r="CO32" s="252"/>
      <c r="CP32" s="252"/>
      <c r="CQ32" s="252"/>
      <c r="CR32" s="252"/>
      <c r="CS32" s="252"/>
      <c r="CT32" s="252"/>
      <c r="CU32" s="252"/>
      <c r="CV32" s="252"/>
      <c r="CW32" s="252"/>
      <c r="CX32" s="252"/>
      <c r="CY32" s="252"/>
      <c r="CZ32" s="252"/>
      <c r="DA32" s="252"/>
      <c r="DB32" s="252"/>
      <c r="DC32" s="252"/>
      <c r="DD32" s="252"/>
      <c r="DE32" s="252"/>
      <c r="DF32" s="252"/>
      <c r="DG32" s="252"/>
      <c r="DH32" s="252"/>
      <c r="DI32" s="252"/>
      <c r="DJ32" s="252"/>
      <c r="DK32" s="252"/>
      <c r="DL32" s="252"/>
    </row>
    <row r="33" spans="1:116" x14ac:dyDescent="0.25">
      <c r="A33" s="253" t="s">
        <v>8754</v>
      </c>
      <c r="B33" s="254" t="s">
        <v>8755</v>
      </c>
      <c r="C33" s="257">
        <v>0.5450100068</v>
      </c>
      <c r="D33" s="258">
        <v>11</v>
      </c>
      <c r="E33" s="257">
        <v>0</v>
      </c>
      <c r="F33" s="257" t="s">
        <v>14</v>
      </c>
      <c r="G33" s="257">
        <v>3.6718722199999998E-2</v>
      </c>
      <c r="H33" s="257">
        <v>33.1</v>
      </c>
      <c r="I33" s="258">
        <v>0</v>
      </c>
      <c r="J33" s="258" t="str">
        <f>IFERROR(VLOOKUP($B33,'Core Indicators'!$E$3:$EU$906,147,FALSE),"x")</f>
        <v>x</v>
      </c>
      <c r="K33" s="259">
        <v>1.9066414833000001</v>
      </c>
      <c r="L33" s="257" t="s">
        <v>14</v>
      </c>
      <c r="M33" s="258">
        <v>96</v>
      </c>
      <c r="N33" s="258">
        <v>85</v>
      </c>
      <c r="O33" s="258" t="str">
        <f>IFERROR(VLOOKUP(B33,'Core Indicators'!$E$3:$G$9906,3,FALSE),"x")</f>
        <v>x</v>
      </c>
      <c r="P33" s="258">
        <v>39516</v>
      </c>
      <c r="Q33" s="252"/>
      <c r="R33" s="252"/>
      <c r="S33" s="252"/>
      <c r="T33" s="252"/>
      <c r="U33" s="252"/>
      <c r="V33" s="252"/>
      <c r="W33" s="252"/>
      <c r="X33" s="252"/>
      <c r="Y33" s="252"/>
      <c r="Z33" s="252"/>
      <c r="AA33" s="252"/>
      <c r="AB33" s="252"/>
      <c r="AC33" s="252"/>
      <c r="AD33" s="252"/>
      <c r="AE33" s="252"/>
      <c r="AF33" s="252"/>
      <c r="AG33" s="252"/>
      <c r="AH33" s="252"/>
      <c r="AI33" s="252"/>
      <c r="AJ33" s="252"/>
      <c r="AK33" s="252"/>
      <c r="AL33" s="252"/>
      <c r="AM33" s="252"/>
      <c r="AN33" s="252"/>
      <c r="AO33" s="252"/>
      <c r="AP33" s="252"/>
      <c r="AQ33" s="252"/>
      <c r="AR33" s="252"/>
      <c r="AS33" s="252"/>
      <c r="AT33" s="252"/>
      <c r="AU33" s="252"/>
      <c r="AV33" s="252"/>
      <c r="AW33" s="252"/>
      <c r="AX33" s="252"/>
      <c r="AY33" s="252"/>
      <c r="AZ33" s="252"/>
      <c r="BA33" s="252"/>
      <c r="BB33" s="252"/>
      <c r="BC33" s="252"/>
      <c r="BD33" s="252"/>
      <c r="BE33" s="252"/>
      <c r="BF33" s="252"/>
      <c r="BG33" s="252"/>
      <c r="BH33" s="252"/>
      <c r="BI33" s="252"/>
      <c r="BJ33" s="252"/>
      <c r="BK33" s="252"/>
      <c r="BL33" s="252"/>
      <c r="BM33" s="252"/>
      <c r="BN33" s="252"/>
      <c r="BO33" s="252"/>
      <c r="BP33" s="252"/>
      <c r="BQ33" s="252"/>
      <c r="BR33" s="252"/>
      <c r="BS33" s="252"/>
      <c r="BT33" s="252"/>
      <c r="BU33" s="252"/>
      <c r="BV33" s="252"/>
      <c r="BW33" s="252"/>
      <c r="BX33" s="252"/>
      <c r="BY33" s="252"/>
      <c r="BZ33" s="252"/>
      <c r="CA33" s="252"/>
      <c r="CB33" s="252"/>
      <c r="CC33" s="252"/>
      <c r="CD33" s="252"/>
      <c r="CE33" s="252"/>
      <c r="CF33" s="252"/>
      <c r="CG33" s="252"/>
      <c r="CH33" s="252"/>
      <c r="CI33" s="252"/>
      <c r="CJ33" s="252"/>
      <c r="CK33" s="252"/>
      <c r="CL33" s="252"/>
      <c r="CM33" s="252"/>
      <c r="CN33" s="252"/>
      <c r="CO33" s="252"/>
      <c r="CP33" s="252"/>
      <c r="CQ33" s="252"/>
      <c r="CR33" s="252"/>
      <c r="CS33" s="252"/>
      <c r="CT33" s="252"/>
      <c r="CU33" s="252"/>
      <c r="CV33" s="252"/>
      <c r="CW33" s="252"/>
      <c r="CX33" s="252"/>
      <c r="CY33" s="252"/>
      <c r="CZ33" s="252"/>
      <c r="DA33" s="252"/>
      <c r="DB33" s="252"/>
      <c r="DC33" s="252"/>
      <c r="DD33" s="252"/>
      <c r="DE33" s="252"/>
      <c r="DF33" s="252"/>
      <c r="DG33" s="252"/>
      <c r="DH33" s="252"/>
      <c r="DI33" s="252"/>
      <c r="DJ33" s="252"/>
      <c r="DK33" s="252"/>
      <c r="DL33" s="252"/>
    </row>
    <row r="34" spans="1:116" x14ac:dyDescent="0.25">
      <c r="A34" s="253" t="s">
        <v>3139</v>
      </c>
      <c r="B34" s="254" t="s">
        <v>8756</v>
      </c>
      <c r="C34" s="257">
        <v>0.16604995180000001</v>
      </c>
      <c r="D34" s="258">
        <v>12</v>
      </c>
      <c r="E34" s="257">
        <v>0.04</v>
      </c>
      <c r="F34" s="257">
        <v>9.3000000000000007</v>
      </c>
      <c r="G34" s="257">
        <v>0.28785367480000001</v>
      </c>
      <c r="H34" s="257">
        <v>44.4</v>
      </c>
      <c r="I34" s="258">
        <v>3</v>
      </c>
      <c r="J34" s="258">
        <f>IFERROR(VLOOKUP($B34,'Core Indicators'!$E$3:$EU$906,147,FALSE),"x")</f>
        <v>2</v>
      </c>
      <c r="K34" s="259">
        <v>1.0736131668</v>
      </c>
      <c r="L34" s="257">
        <v>9.5</v>
      </c>
      <c r="M34" s="258">
        <v>90</v>
      </c>
      <c r="N34" s="258">
        <v>67</v>
      </c>
      <c r="O34" s="258">
        <f>IFERROR(VLOOKUP(B34,'Core Indicators'!$E$3:$G$9906,3,FALSE),"x")</f>
        <v>19116000</v>
      </c>
      <c r="P34" s="258">
        <v>743532</v>
      </c>
      <c r="Q34" s="252"/>
      <c r="R34" s="252"/>
      <c r="S34" s="252"/>
      <c r="T34" s="252"/>
      <c r="U34" s="252"/>
      <c r="V34" s="252"/>
      <c r="W34" s="252"/>
      <c r="X34" s="252"/>
      <c r="Y34" s="252"/>
      <c r="Z34" s="252"/>
      <c r="AA34" s="252"/>
      <c r="AB34" s="252"/>
      <c r="AC34" s="252"/>
      <c r="AD34" s="252"/>
      <c r="AE34" s="252"/>
      <c r="AF34" s="252"/>
      <c r="AG34" s="252"/>
      <c r="AH34" s="252"/>
      <c r="AI34" s="252"/>
      <c r="AJ34" s="252"/>
      <c r="AK34" s="252"/>
      <c r="AL34" s="252"/>
      <c r="AM34" s="252"/>
      <c r="AN34" s="252"/>
      <c r="AO34" s="252"/>
      <c r="AP34" s="252"/>
      <c r="AQ34" s="252"/>
      <c r="AR34" s="252"/>
      <c r="AS34" s="252"/>
      <c r="AT34" s="252"/>
      <c r="AU34" s="252"/>
      <c r="AV34" s="252"/>
      <c r="AW34" s="252"/>
      <c r="AX34" s="252"/>
      <c r="AY34" s="252"/>
      <c r="AZ34" s="252"/>
      <c r="BA34" s="252"/>
      <c r="BB34" s="252"/>
      <c r="BC34" s="252"/>
      <c r="BD34" s="252"/>
      <c r="BE34" s="252"/>
      <c r="BF34" s="252"/>
      <c r="BG34" s="252"/>
      <c r="BH34" s="252"/>
      <c r="BI34" s="252"/>
      <c r="BJ34" s="252"/>
      <c r="BK34" s="252"/>
      <c r="BL34" s="252"/>
      <c r="BM34" s="252"/>
      <c r="BN34" s="252"/>
      <c r="BO34" s="252"/>
      <c r="BP34" s="252"/>
      <c r="BQ34" s="252"/>
      <c r="BR34" s="252"/>
      <c r="BS34" s="252"/>
      <c r="BT34" s="252"/>
      <c r="BU34" s="252"/>
      <c r="BV34" s="252"/>
      <c r="BW34" s="252"/>
      <c r="BX34" s="252"/>
      <c r="BY34" s="252"/>
      <c r="BZ34" s="252"/>
      <c r="CA34" s="252"/>
      <c r="CB34" s="252"/>
      <c r="CC34" s="252"/>
      <c r="CD34" s="252"/>
      <c r="CE34" s="252"/>
      <c r="CF34" s="252"/>
      <c r="CG34" s="252"/>
      <c r="CH34" s="252"/>
      <c r="CI34" s="252"/>
      <c r="CJ34" s="252"/>
      <c r="CK34" s="252"/>
      <c r="CL34" s="252"/>
      <c r="CM34" s="252"/>
      <c r="CN34" s="252"/>
      <c r="CO34" s="252"/>
      <c r="CP34" s="252"/>
      <c r="CQ34" s="252"/>
      <c r="CR34" s="252"/>
      <c r="CS34" s="252"/>
      <c r="CT34" s="252"/>
      <c r="CU34" s="252"/>
      <c r="CV34" s="252"/>
      <c r="CW34" s="252"/>
      <c r="CX34" s="252"/>
      <c r="CY34" s="252"/>
      <c r="CZ34" s="252"/>
      <c r="DA34" s="252"/>
      <c r="DB34" s="252"/>
      <c r="DC34" s="252"/>
      <c r="DD34" s="252"/>
      <c r="DE34" s="252"/>
      <c r="DF34" s="252"/>
      <c r="DG34" s="252"/>
      <c r="DH34" s="252"/>
      <c r="DI34" s="252"/>
      <c r="DJ34" s="252"/>
      <c r="DK34" s="252"/>
      <c r="DL34" s="252"/>
    </row>
    <row r="35" spans="1:116" x14ac:dyDescent="0.25">
      <c r="A35" s="253" t="s">
        <v>8757</v>
      </c>
      <c r="B35" s="254" t="s">
        <v>8758</v>
      </c>
      <c r="C35" s="257">
        <v>0.16040162429999999</v>
      </c>
      <c r="D35" s="258">
        <v>0</v>
      </c>
      <c r="E35" s="257">
        <v>0.43430000000000002</v>
      </c>
      <c r="F35" s="257">
        <v>3.3333333333000001</v>
      </c>
      <c r="G35" s="257">
        <v>0.16264248040000001</v>
      </c>
      <c r="H35" s="257">
        <v>38.5</v>
      </c>
      <c r="I35" s="258">
        <v>3</v>
      </c>
      <c r="J35" s="258" t="str">
        <f>IFERROR(VLOOKUP($B35,'Core Indicators'!$E$3:$EU$906,147,FALSE),"x")</f>
        <v>x</v>
      </c>
      <c r="K35" s="259">
        <v>-0.27471861240000001</v>
      </c>
      <c r="L35" s="257">
        <v>2.5</v>
      </c>
      <c r="M35" s="258">
        <v>10</v>
      </c>
      <c r="N35" s="258">
        <v>41</v>
      </c>
      <c r="O35" s="258" t="str">
        <f>IFERROR(VLOOKUP(B35,'Core Indicators'!$E$3:$G$9906,3,FALSE),"x")</f>
        <v>x</v>
      </c>
      <c r="P35" s="258">
        <v>9388211</v>
      </c>
      <c r="Q35" s="252"/>
      <c r="R35" s="252"/>
      <c r="S35" s="252"/>
      <c r="T35" s="252"/>
      <c r="U35" s="252"/>
      <c r="V35" s="252"/>
      <c r="W35" s="252"/>
      <c r="X35" s="252"/>
      <c r="Y35" s="252"/>
      <c r="Z35" s="252"/>
      <c r="AA35" s="252"/>
      <c r="AB35" s="252"/>
      <c r="AC35" s="252"/>
      <c r="AD35" s="252"/>
      <c r="AE35" s="252"/>
      <c r="AF35" s="252"/>
      <c r="AG35" s="252"/>
      <c r="AH35" s="252"/>
      <c r="AI35" s="252"/>
      <c r="AJ35" s="252"/>
      <c r="AK35" s="252"/>
      <c r="AL35" s="252"/>
      <c r="AM35" s="252"/>
      <c r="AN35" s="252"/>
      <c r="AO35" s="252"/>
      <c r="AP35" s="252"/>
      <c r="AQ35" s="252"/>
      <c r="AR35" s="252"/>
      <c r="AS35" s="252"/>
      <c r="AT35" s="252"/>
      <c r="AU35" s="252"/>
      <c r="AV35" s="252"/>
      <c r="AW35" s="252"/>
      <c r="AX35" s="252"/>
      <c r="AY35" s="252"/>
      <c r="AZ35" s="252"/>
      <c r="BA35" s="252"/>
      <c r="BB35" s="252"/>
      <c r="BC35" s="252"/>
      <c r="BD35" s="252"/>
      <c r="BE35" s="252"/>
      <c r="BF35" s="252"/>
      <c r="BG35" s="252"/>
      <c r="BH35" s="252"/>
      <c r="BI35" s="252"/>
      <c r="BJ35" s="252"/>
      <c r="BK35" s="252"/>
      <c r="BL35" s="252"/>
      <c r="BM35" s="252"/>
      <c r="BN35" s="252"/>
      <c r="BO35" s="252"/>
      <c r="BP35" s="252"/>
      <c r="BQ35" s="252"/>
      <c r="BR35" s="252"/>
      <c r="BS35" s="252"/>
      <c r="BT35" s="252"/>
      <c r="BU35" s="252"/>
      <c r="BV35" s="252"/>
      <c r="BW35" s="252"/>
      <c r="BX35" s="252"/>
      <c r="BY35" s="252"/>
      <c r="BZ35" s="252"/>
      <c r="CA35" s="252"/>
      <c r="CB35" s="252"/>
      <c r="CC35" s="252"/>
      <c r="CD35" s="252"/>
      <c r="CE35" s="252"/>
      <c r="CF35" s="252"/>
      <c r="CG35" s="252"/>
      <c r="CH35" s="252"/>
      <c r="CI35" s="252"/>
      <c r="CJ35" s="252"/>
      <c r="CK35" s="252"/>
      <c r="CL35" s="252"/>
      <c r="CM35" s="252"/>
      <c r="CN35" s="252"/>
      <c r="CO35" s="252"/>
      <c r="CP35" s="252"/>
      <c r="CQ35" s="252"/>
      <c r="CR35" s="252"/>
      <c r="CS35" s="252"/>
      <c r="CT35" s="252"/>
      <c r="CU35" s="252"/>
      <c r="CV35" s="252"/>
      <c r="CW35" s="252"/>
      <c r="CX35" s="252"/>
      <c r="CY35" s="252"/>
      <c r="CZ35" s="252"/>
      <c r="DA35" s="252"/>
      <c r="DB35" s="252"/>
      <c r="DC35" s="252"/>
      <c r="DD35" s="252"/>
      <c r="DE35" s="252"/>
      <c r="DF35" s="252"/>
      <c r="DG35" s="252"/>
      <c r="DH35" s="252"/>
      <c r="DI35" s="252"/>
      <c r="DJ35" s="252"/>
      <c r="DK35" s="252"/>
      <c r="DL35" s="252"/>
    </row>
    <row r="36" spans="1:116" x14ac:dyDescent="0.25">
      <c r="A36" s="253" t="s">
        <v>8759</v>
      </c>
      <c r="B36" s="254" t="s">
        <v>8760</v>
      </c>
      <c r="C36" s="257">
        <v>0.77389999669999998</v>
      </c>
      <c r="D36" s="258">
        <v>4</v>
      </c>
      <c r="E36" s="257">
        <v>0.34</v>
      </c>
      <c r="F36" s="257">
        <v>5.8</v>
      </c>
      <c r="G36" s="257">
        <v>0.65704813979999999</v>
      </c>
      <c r="H36" s="257">
        <v>41.5</v>
      </c>
      <c r="I36" s="258">
        <v>2</v>
      </c>
      <c r="J36" s="258" t="str">
        <f>IFERROR(VLOOKUP($B36,'Core Indicators'!$E$3:$EU$906,147,FALSE),"x")</f>
        <v>x</v>
      </c>
      <c r="K36" s="259">
        <v>-0.5669065714</v>
      </c>
      <c r="L36" s="257">
        <v>3.75</v>
      </c>
      <c r="M36" s="258">
        <v>51</v>
      </c>
      <c r="N36" s="258">
        <v>35</v>
      </c>
      <c r="O36" s="258" t="str">
        <f>IFERROR(VLOOKUP(B36,'Core Indicators'!$E$3:$G$9906,3,FALSE),"x")</f>
        <v>x</v>
      </c>
      <c r="P36" s="258">
        <v>318000</v>
      </c>
      <c r="Q36" s="252"/>
      <c r="R36" s="252"/>
      <c r="S36" s="252"/>
      <c r="T36" s="252"/>
      <c r="U36" s="252"/>
      <c r="V36" s="252"/>
      <c r="W36" s="252"/>
      <c r="X36" s="252"/>
      <c r="Y36" s="252"/>
      <c r="Z36" s="252"/>
      <c r="AA36" s="252"/>
      <c r="AB36" s="252"/>
      <c r="AC36" s="252"/>
      <c r="AD36" s="252"/>
      <c r="AE36" s="252"/>
      <c r="AF36" s="252"/>
      <c r="AG36" s="252"/>
      <c r="AH36" s="252"/>
      <c r="AI36" s="252"/>
      <c r="AJ36" s="252"/>
      <c r="AK36" s="252"/>
      <c r="AL36" s="252"/>
      <c r="AM36" s="252"/>
      <c r="AN36" s="252"/>
      <c r="AO36" s="252"/>
      <c r="AP36" s="252"/>
      <c r="AQ36" s="252"/>
      <c r="AR36" s="252"/>
      <c r="AS36" s="252"/>
      <c r="AT36" s="252"/>
      <c r="AU36" s="252"/>
      <c r="AV36" s="252"/>
      <c r="AW36" s="252"/>
      <c r="AX36" s="252"/>
      <c r="AY36" s="252"/>
      <c r="AZ36" s="252"/>
      <c r="BA36" s="252"/>
      <c r="BB36" s="252"/>
      <c r="BC36" s="252"/>
      <c r="BD36" s="252"/>
      <c r="BE36" s="252"/>
      <c r="BF36" s="252"/>
      <c r="BG36" s="252"/>
      <c r="BH36" s="252"/>
      <c r="BI36" s="252"/>
      <c r="BJ36" s="252"/>
      <c r="BK36" s="252"/>
      <c r="BL36" s="252"/>
      <c r="BM36" s="252"/>
      <c r="BN36" s="252"/>
      <c r="BO36" s="252"/>
      <c r="BP36" s="252"/>
      <c r="BQ36" s="252"/>
      <c r="BR36" s="252"/>
      <c r="BS36" s="252"/>
      <c r="BT36" s="252"/>
      <c r="BU36" s="252"/>
      <c r="BV36" s="252"/>
      <c r="BW36" s="252"/>
      <c r="BX36" s="252"/>
      <c r="BY36" s="252"/>
      <c r="BZ36" s="252"/>
      <c r="CA36" s="252"/>
      <c r="CB36" s="252"/>
      <c r="CC36" s="252"/>
      <c r="CD36" s="252"/>
      <c r="CE36" s="252"/>
      <c r="CF36" s="252"/>
      <c r="CG36" s="252"/>
      <c r="CH36" s="252"/>
      <c r="CI36" s="252"/>
      <c r="CJ36" s="252"/>
      <c r="CK36" s="252"/>
      <c r="CL36" s="252"/>
      <c r="CM36" s="252"/>
      <c r="CN36" s="252"/>
      <c r="CO36" s="252"/>
      <c r="CP36" s="252"/>
      <c r="CQ36" s="252"/>
      <c r="CR36" s="252"/>
      <c r="CS36" s="252"/>
      <c r="CT36" s="252"/>
      <c r="CU36" s="252"/>
      <c r="CV36" s="252"/>
      <c r="CW36" s="252"/>
      <c r="CX36" s="252"/>
      <c r="CY36" s="252"/>
      <c r="CZ36" s="252"/>
      <c r="DA36" s="252"/>
      <c r="DB36" s="252"/>
      <c r="DC36" s="252"/>
      <c r="DD36" s="252"/>
      <c r="DE36" s="252"/>
      <c r="DF36" s="252"/>
      <c r="DG36" s="252"/>
      <c r="DH36" s="252"/>
      <c r="DI36" s="252"/>
      <c r="DJ36" s="252"/>
      <c r="DK36" s="252"/>
      <c r="DL36" s="252"/>
    </row>
    <row r="37" spans="1:116" x14ac:dyDescent="0.25">
      <c r="A37" s="253" t="s">
        <v>218</v>
      </c>
      <c r="B37" s="254" t="s">
        <v>8761</v>
      </c>
      <c r="C37" s="257">
        <v>0.85829999849999994</v>
      </c>
      <c r="D37" s="258">
        <v>5</v>
      </c>
      <c r="E37" s="257">
        <v>0</v>
      </c>
      <c r="F37" s="257">
        <v>3.55</v>
      </c>
      <c r="G37" s="257">
        <v>0.56645724549999998</v>
      </c>
      <c r="H37" s="257">
        <v>46.6</v>
      </c>
      <c r="I37" s="258">
        <v>5</v>
      </c>
      <c r="J37" s="258">
        <f>IFERROR(VLOOKUP($B37,'Core Indicators'!$E$3:$EU$906,147,FALSE),"x")</f>
        <v>391</v>
      </c>
      <c r="K37" s="259">
        <v>-1.1189085244999999</v>
      </c>
      <c r="L37" s="257">
        <v>3.25</v>
      </c>
      <c r="M37" s="258">
        <v>18</v>
      </c>
      <c r="N37" s="258">
        <v>25</v>
      </c>
      <c r="O37" s="258">
        <f>IFERROR(VLOOKUP(B37,'Core Indicators'!$E$3:$G$9906,3,FALSE),"x")</f>
        <v>27600000</v>
      </c>
      <c r="P37" s="258">
        <v>472710</v>
      </c>
      <c r="Q37" s="252"/>
      <c r="R37" s="252"/>
      <c r="S37" s="252"/>
      <c r="T37" s="252"/>
      <c r="U37" s="252"/>
      <c r="V37" s="252"/>
      <c r="W37" s="252"/>
      <c r="X37" s="252"/>
      <c r="Y37" s="252"/>
      <c r="Z37" s="252"/>
      <c r="AA37" s="252"/>
      <c r="AB37" s="252"/>
      <c r="AC37" s="252"/>
      <c r="AD37" s="252"/>
      <c r="AE37" s="252"/>
      <c r="AF37" s="252"/>
      <c r="AG37" s="252"/>
      <c r="AH37" s="252"/>
      <c r="AI37" s="252"/>
      <c r="AJ37" s="252"/>
      <c r="AK37" s="252"/>
      <c r="AL37" s="252"/>
      <c r="AM37" s="252"/>
      <c r="AN37" s="252"/>
      <c r="AO37" s="252"/>
      <c r="AP37" s="252"/>
      <c r="AQ37" s="252"/>
      <c r="AR37" s="252"/>
      <c r="AS37" s="252"/>
      <c r="AT37" s="252"/>
      <c r="AU37" s="252"/>
      <c r="AV37" s="252"/>
      <c r="AW37" s="252"/>
      <c r="AX37" s="252"/>
      <c r="AY37" s="252"/>
      <c r="AZ37" s="252"/>
      <c r="BA37" s="252"/>
      <c r="BB37" s="252"/>
      <c r="BC37" s="252"/>
      <c r="BD37" s="252"/>
      <c r="BE37" s="252"/>
      <c r="BF37" s="252"/>
      <c r="BG37" s="252"/>
      <c r="BH37" s="252"/>
      <c r="BI37" s="252"/>
      <c r="BJ37" s="252"/>
      <c r="BK37" s="252"/>
      <c r="BL37" s="252"/>
      <c r="BM37" s="252"/>
      <c r="BN37" s="252"/>
      <c r="BO37" s="252"/>
      <c r="BP37" s="252"/>
      <c r="BQ37" s="252"/>
      <c r="BR37" s="252"/>
      <c r="BS37" s="252"/>
      <c r="BT37" s="252"/>
      <c r="BU37" s="252"/>
      <c r="BV37" s="252"/>
      <c r="BW37" s="252"/>
      <c r="BX37" s="252"/>
      <c r="BY37" s="252"/>
      <c r="BZ37" s="252"/>
      <c r="CA37" s="252"/>
      <c r="CB37" s="252"/>
      <c r="CC37" s="252"/>
      <c r="CD37" s="252"/>
      <c r="CE37" s="252"/>
      <c r="CF37" s="252"/>
      <c r="CG37" s="252"/>
      <c r="CH37" s="252"/>
      <c r="CI37" s="252"/>
      <c r="CJ37" s="252"/>
      <c r="CK37" s="252"/>
      <c r="CL37" s="252"/>
      <c r="CM37" s="252"/>
      <c r="CN37" s="252"/>
      <c r="CO37" s="252"/>
      <c r="CP37" s="252"/>
      <c r="CQ37" s="252"/>
      <c r="CR37" s="252"/>
      <c r="CS37" s="252"/>
      <c r="CT37" s="252"/>
      <c r="CU37" s="252"/>
      <c r="CV37" s="252"/>
      <c r="CW37" s="252"/>
      <c r="CX37" s="252"/>
      <c r="CY37" s="252"/>
      <c r="CZ37" s="252"/>
      <c r="DA37" s="252"/>
      <c r="DB37" s="252"/>
      <c r="DC37" s="252"/>
      <c r="DD37" s="252"/>
      <c r="DE37" s="252"/>
      <c r="DF37" s="252"/>
      <c r="DG37" s="252"/>
      <c r="DH37" s="252"/>
      <c r="DI37" s="252"/>
      <c r="DJ37" s="252"/>
      <c r="DK37" s="252"/>
      <c r="DL37" s="252"/>
    </row>
    <row r="38" spans="1:116" x14ac:dyDescent="0.25">
      <c r="A38" s="253" t="s">
        <v>248</v>
      </c>
      <c r="B38" s="254" t="s">
        <v>8762</v>
      </c>
      <c r="C38" s="257">
        <v>0.93415500099999993</v>
      </c>
      <c r="D38" s="258">
        <v>3</v>
      </c>
      <c r="E38" s="257">
        <v>0.61299999999999999</v>
      </c>
      <c r="F38" s="257">
        <v>3.5166666666999999</v>
      </c>
      <c r="G38" s="257">
        <v>0.65473159420000004</v>
      </c>
      <c r="H38" s="257">
        <v>42.1</v>
      </c>
      <c r="I38" s="258">
        <v>5</v>
      </c>
      <c r="J38" s="258">
        <f>IFERROR(VLOOKUP($B38,'Core Indicators'!$E$3:$EU$906,147,FALSE),"x")</f>
        <v>2363</v>
      </c>
      <c r="K38" s="259">
        <v>-1.786087513</v>
      </c>
      <c r="L38" s="257">
        <v>2.75</v>
      </c>
      <c r="M38" s="258">
        <v>18</v>
      </c>
      <c r="N38" s="258">
        <v>18</v>
      </c>
      <c r="O38" s="258">
        <f>IFERROR(VLOOKUP(B38,'Core Indicators'!$E$3:$G$9906,3,FALSE),"x")</f>
        <v>108584000</v>
      </c>
      <c r="P38" s="258">
        <v>2267050</v>
      </c>
      <c r="Q38" s="252"/>
      <c r="R38" s="252"/>
      <c r="S38" s="252"/>
      <c r="T38" s="252"/>
      <c r="U38" s="252"/>
      <c r="V38" s="252"/>
      <c r="W38" s="252"/>
      <c r="X38" s="252"/>
      <c r="Y38" s="252"/>
      <c r="Z38" s="252"/>
      <c r="AA38" s="252"/>
      <c r="AB38" s="252"/>
      <c r="AC38" s="252"/>
      <c r="AD38" s="252"/>
      <c r="AE38" s="252"/>
      <c r="AF38" s="252"/>
      <c r="AG38" s="252"/>
      <c r="AH38" s="252"/>
      <c r="AI38" s="252"/>
      <c r="AJ38" s="252"/>
      <c r="AK38" s="252"/>
      <c r="AL38" s="252"/>
      <c r="AM38" s="252"/>
      <c r="AN38" s="252"/>
      <c r="AO38" s="252"/>
      <c r="AP38" s="252"/>
      <c r="AQ38" s="252"/>
      <c r="AR38" s="252"/>
      <c r="AS38" s="252"/>
      <c r="AT38" s="252"/>
      <c r="AU38" s="252"/>
      <c r="AV38" s="252"/>
      <c r="AW38" s="252"/>
      <c r="AX38" s="252"/>
      <c r="AY38" s="252"/>
      <c r="AZ38" s="252"/>
      <c r="BA38" s="252"/>
      <c r="BB38" s="252"/>
      <c r="BC38" s="252"/>
      <c r="BD38" s="252"/>
      <c r="BE38" s="252"/>
      <c r="BF38" s="252"/>
      <c r="BG38" s="252"/>
      <c r="BH38" s="252"/>
      <c r="BI38" s="252"/>
      <c r="BJ38" s="252"/>
      <c r="BK38" s="252"/>
      <c r="BL38" s="252"/>
      <c r="BM38" s="252"/>
      <c r="BN38" s="252"/>
      <c r="BO38" s="252"/>
      <c r="BP38" s="252"/>
      <c r="BQ38" s="252"/>
      <c r="BR38" s="252"/>
      <c r="BS38" s="252"/>
      <c r="BT38" s="252"/>
      <c r="BU38" s="252"/>
      <c r="BV38" s="252"/>
      <c r="BW38" s="252"/>
      <c r="BX38" s="252"/>
      <c r="BY38" s="252"/>
      <c r="BZ38" s="252"/>
      <c r="CA38" s="252"/>
      <c r="CB38" s="252"/>
      <c r="CC38" s="252"/>
      <c r="CD38" s="252"/>
      <c r="CE38" s="252"/>
      <c r="CF38" s="252"/>
      <c r="CG38" s="252"/>
      <c r="CH38" s="252"/>
      <c r="CI38" s="252"/>
      <c r="CJ38" s="252"/>
      <c r="CK38" s="252"/>
      <c r="CL38" s="252"/>
      <c r="CM38" s="252"/>
      <c r="CN38" s="252"/>
      <c r="CO38" s="252"/>
      <c r="CP38" s="252"/>
      <c r="CQ38" s="252"/>
      <c r="CR38" s="252"/>
      <c r="CS38" s="252"/>
      <c r="CT38" s="252"/>
      <c r="CU38" s="252"/>
      <c r="CV38" s="252"/>
      <c r="CW38" s="252"/>
      <c r="CX38" s="252"/>
      <c r="CY38" s="252"/>
      <c r="CZ38" s="252"/>
      <c r="DA38" s="252"/>
      <c r="DB38" s="252"/>
      <c r="DC38" s="252"/>
      <c r="DD38" s="252"/>
      <c r="DE38" s="252"/>
      <c r="DF38" s="252"/>
      <c r="DG38" s="252"/>
      <c r="DH38" s="252"/>
      <c r="DI38" s="252"/>
      <c r="DJ38" s="252"/>
      <c r="DK38" s="252"/>
      <c r="DL38" s="252"/>
    </row>
    <row r="39" spans="1:116" x14ac:dyDescent="0.25">
      <c r="A39" s="253" t="s">
        <v>1260</v>
      </c>
      <c r="B39" s="254" t="s">
        <v>8763</v>
      </c>
      <c r="C39" s="257">
        <v>0.8790999934</v>
      </c>
      <c r="D39" s="258">
        <v>10</v>
      </c>
      <c r="E39" s="257">
        <v>0.72</v>
      </c>
      <c r="F39" s="257">
        <v>3.3</v>
      </c>
      <c r="G39" s="257">
        <v>0.57901026190000005</v>
      </c>
      <c r="H39" s="257">
        <v>48.9</v>
      </c>
      <c r="I39" s="258">
        <v>1</v>
      </c>
      <c r="J39" s="258">
        <f>IFERROR(VLOOKUP($B39,'Core Indicators'!$E$3:$EU$906,147,FALSE),"x")</f>
        <v>15</v>
      </c>
      <c r="K39" s="259">
        <v>-1.1497093438999999</v>
      </c>
      <c r="L39" s="257">
        <v>2.5</v>
      </c>
      <c r="M39" s="258">
        <v>20</v>
      </c>
      <c r="N39" s="258">
        <v>19</v>
      </c>
      <c r="O39" s="258">
        <f>IFERROR(VLOOKUP(B39,'Core Indicators'!$E$3:$G$9906,3,FALSE),"x")</f>
        <v>5800000</v>
      </c>
      <c r="P39" s="258">
        <v>341500</v>
      </c>
      <c r="Q39" s="252"/>
      <c r="R39" s="252"/>
      <c r="S39" s="252"/>
      <c r="T39" s="252"/>
      <c r="U39" s="252"/>
      <c r="V39" s="252"/>
      <c r="W39" s="252"/>
      <c r="X39" s="252"/>
      <c r="Y39" s="252"/>
      <c r="Z39" s="252"/>
      <c r="AA39" s="252"/>
      <c r="AB39" s="252"/>
      <c r="AC39" s="252"/>
      <c r="AD39" s="252"/>
      <c r="AE39" s="252"/>
      <c r="AF39" s="252"/>
      <c r="AG39" s="252"/>
      <c r="AH39" s="252"/>
      <c r="AI39" s="252"/>
      <c r="AJ39" s="252"/>
      <c r="AK39" s="252"/>
      <c r="AL39" s="252"/>
      <c r="AM39" s="252"/>
      <c r="AN39" s="252"/>
      <c r="AO39" s="252"/>
      <c r="AP39" s="252"/>
      <c r="AQ39" s="252"/>
      <c r="AR39" s="252"/>
      <c r="AS39" s="252"/>
      <c r="AT39" s="252"/>
      <c r="AU39" s="252"/>
      <c r="AV39" s="252"/>
      <c r="AW39" s="252"/>
      <c r="AX39" s="252"/>
      <c r="AY39" s="252"/>
      <c r="AZ39" s="252"/>
      <c r="BA39" s="252"/>
      <c r="BB39" s="252"/>
      <c r="BC39" s="252"/>
      <c r="BD39" s="252"/>
      <c r="BE39" s="252"/>
      <c r="BF39" s="252"/>
      <c r="BG39" s="252"/>
      <c r="BH39" s="252"/>
      <c r="BI39" s="252"/>
      <c r="BJ39" s="252"/>
      <c r="BK39" s="252"/>
      <c r="BL39" s="252"/>
      <c r="BM39" s="252"/>
      <c r="BN39" s="252"/>
      <c r="BO39" s="252"/>
      <c r="BP39" s="252"/>
      <c r="BQ39" s="252"/>
      <c r="BR39" s="252"/>
      <c r="BS39" s="252"/>
      <c r="BT39" s="252"/>
      <c r="BU39" s="252"/>
      <c r="BV39" s="252"/>
      <c r="BW39" s="252"/>
      <c r="BX39" s="252"/>
      <c r="BY39" s="252"/>
      <c r="BZ39" s="252"/>
      <c r="CA39" s="252"/>
      <c r="CB39" s="252"/>
      <c r="CC39" s="252"/>
      <c r="CD39" s="252"/>
      <c r="CE39" s="252"/>
      <c r="CF39" s="252"/>
      <c r="CG39" s="252"/>
      <c r="CH39" s="252"/>
      <c r="CI39" s="252"/>
      <c r="CJ39" s="252"/>
      <c r="CK39" s="252"/>
      <c r="CL39" s="252"/>
      <c r="CM39" s="252"/>
      <c r="CN39" s="252"/>
      <c r="CO39" s="252"/>
      <c r="CP39" s="252"/>
      <c r="CQ39" s="252"/>
      <c r="CR39" s="252"/>
      <c r="CS39" s="252"/>
      <c r="CT39" s="252"/>
      <c r="CU39" s="252"/>
      <c r="CV39" s="252"/>
      <c r="CW39" s="252"/>
      <c r="CX39" s="252"/>
      <c r="CY39" s="252"/>
      <c r="CZ39" s="252"/>
      <c r="DA39" s="252"/>
      <c r="DB39" s="252"/>
      <c r="DC39" s="252"/>
      <c r="DD39" s="252"/>
      <c r="DE39" s="252"/>
      <c r="DF39" s="252"/>
      <c r="DG39" s="252"/>
      <c r="DH39" s="252"/>
      <c r="DI39" s="252"/>
      <c r="DJ39" s="252"/>
      <c r="DK39" s="252"/>
      <c r="DL39" s="252"/>
    </row>
    <row r="40" spans="1:116" x14ac:dyDescent="0.25">
      <c r="A40" s="253" t="s">
        <v>3205</v>
      </c>
      <c r="B40" s="254" t="s">
        <v>8764</v>
      </c>
      <c r="C40" s="257">
        <v>0.41304397009999999</v>
      </c>
      <c r="D40" s="258">
        <v>10</v>
      </c>
      <c r="E40" s="257">
        <v>0.247</v>
      </c>
      <c r="F40" s="257">
        <v>6.7</v>
      </c>
      <c r="G40" s="257">
        <v>0.41050226350000002</v>
      </c>
      <c r="H40" s="257">
        <v>51.3</v>
      </c>
      <c r="I40" s="258">
        <v>4</v>
      </c>
      <c r="J40" s="258">
        <f>IFERROR(VLOOKUP($B40,'Core Indicators'!$E$3:$EU$906,147,FALSE),"x")</f>
        <v>886</v>
      </c>
      <c r="K40" s="259">
        <v>-0.41692885759999998</v>
      </c>
      <c r="L40" s="257">
        <v>6.25</v>
      </c>
      <c r="M40" s="258">
        <v>66</v>
      </c>
      <c r="N40" s="258">
        <v>37</v>
      </c>
      <c r="O40" s="258">
        <f>IFERROR(VLOOKUP(B40,'Core Indicators'!$E$3:$G$9906,3,FALSE),"x")</f>
        <v>51000000</v>
      </c>
      <c r="P40" s="258">
        <v>1109500</v>
      </c>
      <c r="Q40" s="252"/>
      <c r="R40" s="252"/>
      <c r="S40" s="252"/>
      <c r="T40" s="252"/>
      <c r="U40" s="252"/>
      <c r="V40" s="252"/>
      <c r="W40" s="252"/>
      <c r="X40" s="252"/>
      <c r="Y40" s="252"/>
      <c r="Z40" s="252"/>
      <c r="AA40" s="252"/>
      <c r="AB40" s="252"/>
      <c r="AC40" s="252"/>
      <c r="AD40" s="252"/>
      <c r="AE40" s="252"/>
      <c r="AF40" s="252"/>
      <c r="AG40" s="252"/>
      <c r="AH40" s="252"/>
      <c r="AI40" s="252"/>
      <c r="AJ40" s="252"/>
      <c r="AK40" s="252"/>
      <c r="AL40" s="252"/>
      <c r="AM40" s="252"/>
      <c r="AN40" s="252"/>
      <c r="AO40" s="252"/>
      <c r="AP40" s="252"/>
      <c r="AQ40" s="252"/>
      <c r="AR40" s="252"/>
      <c r="AS40" s="252"/>
      <c r="AT40" s="252"/>
      <c r="AU40" s="252"/>
      <c r="AV40" s="252"/>
      <c r="AW40" s="252"/>
      <c r="AX40" s="252"/>
      <c r="AY40" s="252"/>
      <c r="AZ40" s="252"/>
      <c r="BA40" s="252"/>
      <c r="BB40" s="252"/>
      <c r="BC40" s="252"/>
      <c r="BD40" s="252"/>
      <c r="BE40" s="252"/>
      <c r="BF40" s="252"/>
      <c r="BG40" s="252"/>
      <c r="BH40" s="252"/>
      <c r="BI40" s="252"/>
      <c r="BJ40" s="252"/>
      <c r="BK40" s="252"/>
      <c r="BL40" s="252"/>
      <c r="BM40" s="252"/>
      <c r="BN40" s="252"/>
      <c r="BO40" s="252"/>
      <c r="BP40" s="252"/>
      <c r="BQ40" s="252"/>
      <c r="BR40" s="252"/>
      <c r="BS40" s="252"/>
      <c r="BT40" s="252"/>
      <c r="BU40" s="252"/>
      <c r="BV40" s="252"/>
      <c r="BW40" s="252"/>
      <c r="BX40" s="252"/>
      <c r="BY40" s="252"/>
      <c r="BZ40" s="252"/>
      <c r="CA40" s="252"/>
      <c r="CB40" s="252"/>
      <c r="CC40" s="252"/>
      <c r="CD40" s="252"/>
      <c r="CE40" s="252"/>
      <c r="CF40" s="252"/>
      <c r="CG40" s="252"/>
      <c r="CH40" s="252"/>
      <c r="CI40" s="252"/>
      <c r="CJ40" s="252"/>
      <c r="CK40" s="252"/>
      <c r="CL40" s="252"/>
      <c r="CM40" s="252"/>
      <c r="CN40" s="252"/>
      <c r="CO40" s="252"/>
      <c r="CP40" s="252"/>
      <c r="CQ40" s="252"/>
      <c r="CR40" s="252"/>
      <c r="CS40" s="252"/>
      <c r="CT40" s="252"/>
      <c r="CU40" s="252"/>
      <c r="CV40" s="252"/>
      <c r="CW40" s="252"/>
      <c r="CX40" s="252"/>
      <c r="CY40" s="252"/>
      <c r="CZ40" s="252"/>
      <c r="DA40" s="252"/>
      <c r="DB40" s="252"/>
      <c r="DC40" s="252"/>
      <c r="DD40" s="252"/>
      <c r="DE40" s="252"/>
      <c r="DF40" s="252"/>
      <c r="DG40" s="252"/>
      <c r="DH40" s="252"/>
      <c r="DI40" s="252"/>
      <c r="DJ40" s="252"/>
      <c r="DK40" s="252"/>
      <c r="DL40" s="252"/>
    </row>
    <row r="41" spans="1:116" x14ac:dyDescent="0.25">
      <c r="A41" s="253" t="s">
        <v>8765</v>
      </c>
      <c r="B41" s="254" t="s">
        <v>8766</v>
      </c>
      <c r="C41" s="257">
        <v>0.54602201459999999</v>
      </c>
      <c r="D41" s="258">
        <v>10</v>
      </c>
      <c r="E41" s="257">
        <v>0</v>
      </c>
      <c r="F41" s="257" t="s">
        <v>14</v>
      </c>
      <c r="G41" s="257" t="s">
        <v>14</v>
      </c>
      <c r="H41" s="257">
        <v>45.3</v>
      </c>
      <c r="I41" s="258">
        <v>0</v>
      </c>
      <c r="J41" s="258" t="str">
        <f>IFERROR(VLOOKUP($B41,'Core Indicators'!$E$3:$EU$906,147,FALSE),"x")</f>
        <v>x</v>
      </c>
      <c r="K41" s="259">
        <v>-1.0875025988</v>
      </c>
      <c r="L41" s="257" t="s">
        <v>14</v>
      </c>
      <c r="M41" s="258">
        <v>44</v>
      </c>
      <c r="N41" s="258">
        <v>25</v>
      </c>
      <c r="O41" s="258" t="str">
        <f>IFERROR(VLOOKUP(B41,'Core Indicators'!$E$3:$G$9906,3,FALSE),"x")</f>
        <v>x</v>
      </c>
      <c r="P41" s="258">
        <v>1861</v>
      </c>
      <c r="Q41" s="252"/>
      <c r="R41" s="252"/>
      <c r="S41" s="252"/>
      <c r="T41" s="252"/>
      <c r="U41" s="252"/>
      <c r="V41" s="252"/>
      <c r="W41" s="252"/>
      <c r="X41" s="252"/>
      <c r="Y41" s="252"/>
      <c r="Z41" s="252"/>
      <c r="AA41" s="252"/>
      <c r="AB41" s="252"/>
      <c r="AC41" s="252"/>
      <c r="AD41" s="252"/>
      <c r="AE41" s="252"/>
      <c r="AF41" s="252"/>
      <c r="AG41" s="252"/>
      <c r="AH41" s="252"/>
      <c r="AI41" s="252"/>
      <c r="AJ41" s="252"/>
      <c r="AK41" s="252"/>
      <c r="AL41" s="252"/>
      <c r="AM41" s="252"/>
      <c r="AN41" s="252"/>
      <c r="AO41" s="252"/>
      <c r="AP41" s="252"/>
      <c r="AQ41" s="252"/>
      <c r="AR41" s="252"/>
      <c r="AS41" s="252"/>
      <c r="AT41" s="252"/>
      <c r="AU41" s="252"/>
      <c r="AV41" s="252"/>
      <c r="AW41" s="252"/>
      <c r="AX41" s="252"/>
      <c r="AY41" s="252"/>
      <c r="AZ41" s="252"/>
      <c r="BA41" s="252"/>
      <c r="BB41" s="252"/>
      <c r="BC41" s="252"/>
      <c r="BD41" s="252"/>
      <c r="BE41" s="252"/>
      <c r="BF41" s="252"/>
      <c r="BG41" s="252"/>
      <c r="BH41" s="252"/>
      <c r="BI41" s="252"/>
      <c r="BJ41" s="252"/>
      <c r="BK41" s="252"/>
      <c r="BL41" s="252"/>
      <c r="BM41" s="252"/>
      <c r="BN41" s="252"/>
      <c r="BO41" s="252"/>
      <c r="BP41" s="252"/>
      <c r="BQ41" s="252"/>
      <c r="BR41" s="252"/>
      <c r="BS41" s="252"/>
      <c r="BT41" s="252"/>
      <c r="BU41" s="252"/>
      <c r="BV41" s="252"/>
      <c r="BW41" s="252"/>
      <c r="BX41" s="252"/>
      <c r="BY41" s="252"/>
      <c r="BZ41" s="252"/>
      <c r="CA41" s="252"/>
      <c r="CB41" s="252"/>
      <c r="CC41" s="252"/>
      <c r="CD41" s="252"/>
      <c r="CE41" s="252"/>
      <c r="CF41" s="252"/>
      <c r="CG41" s="252"/>
      <c r="CH41" s="252"/>
      <c r="CI41" s="252"/>
      <c r="CJ41" s="252"/>
      <c r="CK41" s="252"/>
      <c r="CL41" s="252"/>
      <c r="CM41" s="252"/>
      <c r="CN41" s="252"/>
      <c r="CO41" s="252"/>
      <c r="CP41" s="252"/>
      <c r="CQ41" s="252"/>
      <c r="CR41" s="252"/>
      <c r="CS41" s="252"/>
      <c r="CT41" s="252"/>
      <c r="CU41" s="252"/>
      <c r="CV41" s="252"/>
      <c r="CW41" s="252"/>
      <c r="CX41" s="252"/>
      <c r="CY41" s="252"/>
      <c r="CZ41" s="252"/>
      <c r="DA41" s="252"/>
      <c r="DB41" s="252"/>
      <c r="DC41" s="252"/>
      <c r="DD41" s="252"/>
      <c r="DE41" s="252"/>
      <c r="DF41" s="252"/>
      <c r="DG41" s="252"/>
      <c r="DH41" s="252"/>
      <c r="DI41" s="252"/>
      <c r="DJ41" s="252"/>
      <c r="DK41" s="252"/>
      <c r="DL41" s="252"/>
    </row>
    <row r="42" spans="1:116" x14ac:dyDescent="0.25">
      <c r="A42" s="253" t="s">
        <v>8767</v>
      </c>
      <c r="B42" s="254" t="s">
        <v>8768</v>
      </c>
      <c r="C42" s="257">
        <v>0</v>
      </c>
      <c r="D42" s="258">
        <v>13</v>
      </c>
      <c r="E42" s="257">
        <v>0</v>
      </c>
      <c r="F42" s="257" t="s">
        <v>14</v>
      </c>
      <c r="G42" s="257">
        <v>0.37196926270000003</v>
      </c>
      <c r="H42" s="257">
        <v>42.4</v>
      </c>
      <c r="I42" s="258">
        <v>0</v>
      </c>
      <c r="J42" s="258" t="str">
        <f>IFERROR(VLOOKUP($B42,'Core Indicators'!$E$3:$EU$906,147,FALSE),"x")</f>
        <v>x</v>
      </c>
      <c r="K42" s="259">
        <v>0.51534461980000001</v>
      </c>
      <c r="L42" s="257" t="s">
        <v>14</v>
      </c>
      <c r="M42" s="258">
        <v>92</v>
      </c>
      <c r="N42" s="258">
        <v>58</v>
      </c>
      <c r="O42" s="258" t="str">
        <f>IFERROR(VLOOKUP(B42,'Core Indicators'!$E$3:$G$9906,3,FALSE),"x")</f>
        <v>x</v>
      </c>
      <c r="P42" s="258">
        <v>4030</v>
      </c>
      <c r="Q42" s="252"/>
      <c r="R42" s="252"/>
      <c r="S42" s="252"/>
      <c r="T42" s="252"/>
      <c r="U42" s="252"/>
      <c r="V42" s="252"/>
      <c r="W42" s="252"/>
      <c r="X42" s="252"/>
      <c r="Y42" s="252"/>
      <c r="Z42" s="252"/>
      <c r="AA42" s="252"/>
      <c r="AB42" s="252"/>
      <c r="AC42" s="252"/>
      <c r="AD42" s="252"/>
      <c r="AE42" s="252"/>
      <c r="AF42" s="252"/>
      <c r="AG42" s="252"/>
      <c r="AH42" s="252"/>
      <c r="AI42" s="252"/>
      <c r="AJ42" s="252"/>
      <c r="AK42" s="252"/>
      <c r="AL42" s="252"/>
      <c r="AM42" s="252"/>
      <c r="AN42" s="252"/>
      <c r="AO42" s="252"/>
      <c r="AP42" s="252"/>
      <c r="AQ42" s="252"/>
      <c r="AR42" s="252"/>
      <c r="AS42" s="252"/>
      <c r="AT42" s="252"/>
      <c r="AU42" s="252"/>
      <c r="AV42" s="252"/>
      <c r="AW42" s="252"/>
      <c r="AX42" s="252"/>
      <c r="AY42" s="252"/>
      <c r="AZ42" s="252"/>
      <c r="BA42" s="252"/>
      <c r="BB42" s="252"/>
      <c r="BC42" s="252"/>
      <c r="BD42" s="252"/>
      <c r="BE42" s="252"/>
      <c r="BF42" s="252"/>
      <c r="BG42" s="252"/>
      <c r="BH42" s="252"/>
      <c r="BI42" s="252"/>
      <c r="BJ42" s="252"/>
      <c r="BK42" s="252"/>
      <c r="BL42" s="252"/>
      <c r="BM42" s="252"/>
      <c r="BN42" s="252"/>
      <c r="BO42" s="252"/>
      <c r="BP42" s="252"/>
      <c r="BQ42" s="252"/>
      <c r="BR42" s="252"/>
      <c r="BS42" s="252"/>
      <c r="BT42" s="252"/>
      <c r="BU42" s="252"/>
      <c r="BV42" s="252"/>
      <c r="BW42" s="252"/>
      <c r="BX42" s="252"/>
      <c r="BY42" s="252"/>
      <c r="BZ42" s="252"/>
      <c r="CA42" s="252"/>
      <c r="CB42" s="252"/>
      <c r="CC42" s="252"/>
      <c r="CD42" s="252"/>
      <c r="CE42" s="252"/>
      <c r="CF42" s="252"/>
      <c r="CG42" s="252"/>
      <c r="CH42" s="252"/>
      <c r="CI42" s="252"/>
      <c r="CJ42" s="252"/>
      <c r="CK42" s="252"/>
      <c r="CL42" s="252"/>
      <c r="CM42" s="252"/>
      <c r="CN42" s="252"/>
      <c r="CO42" s="252"/>
      <c r="CP42" s="252"/>
      <c r="CQ42" s="252"/>
      <c r="CR42" s="252"/>
      <c r="CS42" s="252"/>
      <c r="CT42" s="252"/>
      <c r="CU42" s="252"/>
      <c r="CV42" s="252"/>
      <c r="CW42" s="252"/>
      <c r="CX42" s="252"/>
      <c r="CY42" s="252"/>
      <c r="CZ42" s="252"/>
      <c r="DA42" s="252"/>
      <c r="DB42" s="252"/>
      <c r="DC42" s="252"/>
      <c r="DD42" s="252"/>
      <c r="DE42" s="252"/>
      <c r="DF42" s="252"/>
      <c r="DG42" s="252"/>
      <c r="DH42" s="252"/>
      <c r="DI42" s="252"/>
      <c r="DJ42" s="252"/>
      <c r="DK42" s="252"/>
      <c r="DL42" s="252"/>
    </row>
    <row r="43" spans="1:116" x14ac:dyDescent="0.25">
      <c r="A43" s="253" t="s">
        <v>3228</v>
      </c>
      <c r="B43" s="254" t="s">
        <v>8769</v>
      </c>
      <c r="C43" s="257">
        <v>0.29277097899999999</v>
      </c>
      <c r="D43" s="258">
        <v>11</v>
      </c>
      <c r="E43" s="257">
        <v>0.02</v>
      </c>
      <c r="F43" s="257">
        <v>9.0500000000000007</v>
      </c>
      <c r="G43" s="257">
        <v>0.28514079650000002</v>
      </c>
      <c r="H43" s="257">
        <v>48.2</v>
      </c>
      <c r="I43" s="258">
        <v>0</v>
      </c>
      <c r="J43" s="258" t="str">
        <f>IFERROR(VLOOKUP($B43,'Core Indicators'!$E$3:$EU$906,147,FALSE),"x")</f>
        <v>x</v>
      </c>
      <c r="K43" s="259">
        <v>0.54409223789999994</v>
      </c>
      <c r="L43" s="257">
        <v>9.5</v>
      </c>
      <c r="M43" s="258">
        <v>91</v>
      </c>
      <c r="N43" s="258">
        <v>56</v>
      </c>
      <c r="O43" s="258">
        <f>IFERROR(VLOOKUP(B43,'Core Indicators'!$E$3:$G$9906,3,FALSE),"x")</f>
        <v>5365000</v>
      </c>
      <c r="P43" s="258">
        <v>51060</v>
      </c>
      <c r="Q43" s="252"/>
      <c r="R43" s="252"/>
      <c r="S43" s="252"/>
      <c r="T43" s="252"/>
      <c r="U43" s="252"/>
      <c r="V43" s="252"/>
      <c r="W43" s="252"/>
      <c r="X43" s="252"/>
      <c r="Y43" s="252"/>
      <c r="Z43" s="252"/>
      <c r="AA43" s="252"/>
      <c r="AB43" s="252"/>
      <c r="AC43" s="252"/>
      <c r="AD43" s="252"/>
      <c r="AE43" s="252"/>
      <c r="AF43" s="252"/>
      <c r="AG43" s="252"/>
      <c r="AH43" s="252"/>
      <c r="AI43" s="252"/>
      <c r="AJ43" s="252"/>
      <c r="AK43" s="252"/>
      <c r="AL43" s="252"/>
      <c r="AM43" s="252"/>
      <c r="AN43" s="252"/>
      <c r="AO43" s="252"/>
      <c r="AP43" s="252"/>
      <c r="AQ43" s="252"/>
      <c r="AR43" s="252"/>
      <c r="AS43" s="252"/>
      <c r="AT43" s="252"/>
      <c r="AU43" s="252"/>
      <c r="AV43" s="252"/>
      <c r="AW43" s="252"/>
      <c r="AX43" s="252"/>
      <c r="AY43" s="252"/>
      <c r="AZ43" s="252"/>
      <c r="BA43" s="252"/>
      <c r="BB43" s="252"/>
      <c r="BC43" s="252"/>
      <c r="BD43" s="252"/>
      <c r="BE43" s="252"/>
      <c r="BF43" s="252"/>
      <c r="BG43" s="252"/>
      <c r="BH43" s="252"/>
      <c r="BI43" s="252"/>
      <c r="BJ43" s="252"/>
      <c r="BK43" s="252"/>
      <c r="BL43" s="252"/>
      <c r="BM43" s="252"/>
      <c r="BN43" s="252"/>
      <c r="BO43" s="252"/>
      <c r="BP43" s="252"/>
      <c r="BQ43" s="252"/>
      <c r="BR43" s="252"/>
      <c r="BS43" s="252"/>
      <c r="BT43" s="252"/>
      <c r="BU43" s="252"/>
      <c r="BV43" s="252"/>
      <c r="BW43" s="252"/>
      <c r="BX43" s="252"/>
      <c r="BY43" s="252"/>
      <c r="BZ43" s="252"/>
      <c r="CA43" s="252"/>
      <c r="CB43" s="252"/>
      <c r="CC43" s="252"/>
      <c r="CD43" s="252"/>
      <c r="CE43" s="252"/>
      <c r="CF43" s="252"/>
      <c r="CG43" s="252"/>
      <c r="CH43" s="252"/>
      <c r="CI43" s="252"/>
      <c r="CJ43" s="252"/>
      <c r="CK43" s="252"/>
      <c r="CL43" s="252"/>
      <c r="CM43" s="252"/>
      <c r="CN43" s="252"/>
      <c r="CO43" s="252"/>
      <c r="CP43" s="252"/>
      <c r="CQ43" s="252"/>
      <c r="CR43" s="252"/>
      <c r="CS43" s="252"/>
      <c r="CT43" s="252"/>
      <c r="CU43" s="252"/>
      <c r="CV43" s="252"/>
      <c r="CW43" s="252"/>
      <c r="CX43" s="252"/>
      <c r="CY43" s="252"/>
      <c r="CZ43" s="252"/>
      <c r="DA43" s="252"/>
      <c r="DB43" s="252"/>
      <c r="DC43" s="252"/>
      <c r="DD43" s="252"/>
      <c r="DE43" s="252"/>
      <c r="DF43" s="252"/>
      <c r="DG43" s="252"/>
      <c r="DH43" s="252"/>
      <c r="DI43" s="252"/>
      <c r="DJ43" s="252"/>
      <c r="DK43" s="252"/>
      <c r="DL43" s="252"/>
    </row>
    <row r="44" spans="1:116" x14ac:dyDescent="0.25">
      <c r="A44" s="253" t="s">
        <v>8770</v>
      </c>
      <c r="B44" s="254" t="s">
        <v>8771</v>
      </c>
      <c r="C44" s="257">
        <v>0.46023803670000002</v>
      </c>
      <c r="D44" s="258">
        <v>0</v>
      </c>
      <c r="E44" s="257">
        <v>0</v>
      </c>
      <c r="F44" s="257">
        <v>3.5333333332999999</v>
      </c>
      <c r="G44" s="257">
        <v>0.31249158030000002</v>
      </c>
      <c r="H44" s="257" t="s">
        <v>14</v>
      </c>
      <c r="I44" s="258">
        <v>3</v>
      </c>
      <c r="J44" s="258" t="str">
        <f>IFERROR(VLOOKUP($B44,'Core Indicators'!$E$3:$EU$906,147,FALSE),"x")</f>
        <v>x</v>
      </c>
      <c r="K44" s="259">
        <v>-0.32248908279999999</v>
      </c>
      <c r="L44" s="257">
        <v>3.25</v>
      </c>
      <c r="M44" s="258">
        <v>14</v>
      </c>
      <c r="N44" s="258">
        <v>48</v>
      </c>
      <c r="O44" s="258" t="str">
        <f>IFERROR(VLOOKUP(B44,'Core Indicators'!$E$3:$G$9906,3,FALSE),"x")</f>
        <v>x</v>
      </c>
      <c r="P44" s="258">
        <v>104020</v>
      </c>
      <c r="Q44" s="252"/>
      <c r="R44" s="252"/>
      <c r="S44" s="252"/>
      <c r="T44" s="252"/>
      <c r="U44" s="252"/>
      <c r="V44" s="252"/>
      <c r="W44" s="252"/>
      <c r="X44" s="252"/>
      <c r="Y44" s="252"/>
      <c r="Z44" s="252"/>
      <c r="AA44" s="252"/>
      <c r="AB44" s="252"/>
      <c r="AC44" s="252"/>
      <c r="AD44" s="252"/>
      <c r="AE44" s="252"/>
      <c r="AF44" s="252"/>
      <c r="AG44" s="252"/>
      <c r="AH44" s="252"/>
      <c r="AI44" s="252"/>
      <c r="AJ44" s="252"/>
      <c r="AK44" s="252"/>
      <c r="AL44" s="252"/>
      <c r="AM44" s="252"/>
      <c r="AN44" s="252"/>
      <c r="AO44" s="252"/>
      <c r="AP44" s="252"/>
      <c r="AQ44" s="252"/>
      <c r="AR44" s="252"/>
      <c r="AS44" s="252"/>
      <c r="AT44" s="252"/>
      <c r="AU44" s="252"/>
      <c r="AV44" s="252"/>
      <c r="AW44" s="252"/>
      <c r="AX44" s="252"/>
      <c r="AY44" s="252"/>
      <c r="AZ44" s="252"/>
      <c r="BA44" s="252"/>
      <c r="BB44" s="252"/>
      <c r="BC44" s="252"/>
      <c r="BD44" s="252"/>
      <c r="BE44" s="252"/>
      <c r="BF44" s="252"/>
      <c r="BG44" s="252"/>
      <c r="BH44" s="252"/>
      <c r="BI44" s="252"/>
      <c r="BJ44" s="252"/>
      <c r="BK44" s="252"/>
      <c r="BL44" s="252"/>
      <c r="BM44" s="252"/>
      <c r="BN44" s="252"/>
      <c r="BO44" s="252"/>
      <c r="BP44" s="252"/>
      <c r="BQ44" s="252"/>
      <c r="BR44" s="252"/>
      <c r="BS44" s="252"/>
      <c r="BT44" s="252"/>
      <c r="BU44" s="252"/>
      <c r="BV44" s="252"/>
      <c r="BW44" s="252"/>
      <c r="BX44" s="252"/>
      <c r="BY44" s="252"/>
      <c r="BZ44" s="252"/>
      <c r="CA44" s="252"/>
      <c r="CB44" s="252"/>
      <c r="CC44" s="252"/>
      <c r="CD44" s="252"/>
      <c r="CE44" s="252"/>
      <c r="CF44" s="252"/>
      <c r="CG44" s="252"/>
      <c r="CH44" s="252"/>
      <c r="CI44" s="252"/>
      <c r="CJ44" s="252"/>
      <c r="CK44" s="252"/>
      <c r="CL44" s="252"/>
      <c r="CM44" s="252"/>
      <c r="CN44" s="252"/>
      <c r="CO44" s="252"/>
      <c r="CP44" s="252"/>
      <c r="CQ44" s="252"/>
      <c r="CR44" s="252"/>
      <c r="CS44" s="252"/>
      <c r="CT44" s="252"/>
      <c r="CU44" s="252"/>
      <c r="CV44" s="252"/>
      <c r="CW44" s="252"/>
      <c r="CX44" s="252"/>
      <c r="CY44" s="252"/>
      <c r="CZ44" s="252"/>
      <c r="DA44" s="252"/>
      <c r="DB44" s="252"/>
      <c r="DC44" s="252"/>
      <c r="DD44" s="252"/>
      <c r="DE44" s="252"/>
      <c r="DF44" s="252"/>
      <c r="DG44" s="252"/>
      <c r="DH44" s="252"/>
      <c r="DI44" s="252"/>
      <c r="DJ44" s="252"/>
      <c r="DK44" s="252"/>
      <c r="DL44" s="252"/>
    </row>
    <row r="45" spans="1:116" x14ac:dyDescent="0.25">
      <c r="A45" s="253" t="s">
        <v>8772</v>
      </c>
      <c r="B45" s="254" t="s">
        <v>8773</v>
      </c>
      <c r="C45" s="257">
        <v>0.32759997839999999</v>
      </c>
      <c r="D45" s="258">
        <v>11</v>
      </c>
      <c r="E45" s="257">
        <v>0</v>
      </c>
      <c r="F45" s="257" t="s">
        <v>14</v>
      </c>
      <c r="G45" s="257">
        <v>8.6124699200000002E-2</v>
      </c>
      <c r="H45" s="257">
        <v>32.700000000000003</v>
      </c>
      <c r="I45" s="258">
        <v>2</v>
      </c>
      <c r="J45" s="258" t="str">
        <f>IFERROR(VLOOKUP($B45,'Core Indicators'!$E$3:$EU$906,147,FALSE),"x")</f>
        <v>x</v>
      </c>
      <c r="K45" s="259">
        <v>0.75989937780000005</v>
      </c>
      <c r="L45" s="257" t="s">
        <v>14</v>
      </c>
      <c r="M45" s="258">
        <v>94</v>
      </c>
      <c r="N45" s="258">
        <v>58</v>
      </c>
      <c r="O45" s="258" t="str">
        <f>IFERROR(VLOOKUP(B45,'Core Indicators'!$E$3:$G$9906,3,FALSE),"x")</f>
        <v>x</v>
      </c>
      <c r="P45" s="258">
        <v>9240</v>
      </c>
      <c r="Q45" s="252"/>
      <c r="R45" s="252"/>
      <c r="S45" s="252"/>
      <c r="T45" s="252"/>
      <c r="U45" s="252"/>
      <c r="V45" s="252"/>
      <c r="W45" s="252"/>
      <c r="X45" s="252"/>
      <c r="Y45" s="252"/>
      <c r="Z45" s="252"/>
      <c r="AA45" s="252"/>
      <c r="AB45" s="252"/>
      <c r="AC45" s="252"/>
      <c r="AD45" s="252"/>
      <c r="AE45" s="252"/>
      <c r="AF45" s="252"/>
      <c r="AG45" s="252"/>
      <c r="AH45" s="252"/>
      <c r="AI45" s="252"/>
      <c r="AJ45" s="252"/>
      <c r="AK45" s="252"/>
      <c r="AL45" s="252"/>
      <c r="AM45" s="252"/>
      <c r="AN45" s="252"/>
      <c r="AO45" s="252"/>
      <c r="AP45" s="252"/>
      <c r="AQ45" s="252"/>
      <c r="AR45" s="252"/>
      <c r="AS45" s="252"/>
      <c r="AT45" s="252"/>
      <c r="AU45" s="252"/>
      <c r="AV45" s="252"/>
      <c r="AW45" s="252"/>
      <c r="AX45" s="252"/>
      <c r="AY45" s="252"/>
      <c r="AZ45" s="252"/>
      <c r="BA45" s="252"/>
      <c r="BB45" s="252"/>
      <c r="BC45" s="252"/>
      <c r="BD45" s="252"/>
      <c r="BE45" s="252"/>
      <c r="BF45" s="252"/>
      <c r="BG45" s="252"/>
      <c r="BH45" s="252"/>
      <c r="BI45" s="252"/>
      <c r="BJ45" s="252"/>
      <c r="BK45" s="252"/>
      <c r="BL45" s="252"/>
      <c r="BM45" s="252"/>
      <c r="BN45" s="252"/>
      <c r="BO45" s="252"/>
      <c r="BP45" s="252"/>
      <c r="BQ45" s="252"/>
      <c r="BR45" s="252"/>
      <c r="BS45" s="252"/>
      <c r="BT45" s="252"/>
      <c r="BU45" s="252"/>
      <c r="BV45" s="252"/>
      <c r="BW45" s="252"/>
      <c r="BX45" s="252"/>
      <c r="BY45" s="252"/>
      <c r="BZ45" s="252"/>
      <c r="CA45" s="252"/>
      <c r="CB45" s="252"/>
      <c r="CC45" s="252"/>
      <c r="CD45" s="252"/>
      <c r="CE45" s="252"/>
      <c r="CF45" s="252"/>
      <c r="CG45" s="252"/>
      <c r="CH45" s="252"/>
      <c r="CI45" s="252"/>
      <c r="CJ45" s="252"/>
      <c r="CK45" s="252"/>
      <c r="CL45" s="252"/>
      <c r="CM45" s="252"/>
      <c r="CN45" s="252"/>
      <c r="CO45" s="252"/>
      <c r="CP45" s="252"/>
      <c r="CQ45" s="252"/>
      <c r="CR45" s="252"/>
      <c r="CS45" s="252"/>
      <c r="CT45" s="252"/>
      <c r="CU45" s="252"/>
      <c r="CV45" s="252"/>
      <c r="CW45" s="252"/>
      <c r="CX45" s="252"/>
      <c r="CY45" s="252"/>
      <c r="CZ45" s="252"/>
      <c r="DA45" s="252"/>
      <c r="DB45" s="252"/>
      <c r="DC45" s="252"/>
      <c r="DD45" s="252"/>
      <c r="DE45" s="252"/>
      <c r="DF45" s="252"/>
      <c r="DG45" s="252"/>
      <c r="DH45" s="252"/>
      <c r="DI45" s="252"/>
      <c r="DJ45" s="252"/>
      <c r="DK45" s="252"/>
      <c r="DL45" s="252"/>
    </row>
    <row r="46" spans="1:116" x14ac:dyDescent="0.25">
      <c r="A46" s="253" t="s">
        <v>8774</v>
      </c>
      <c r="B46" s="254" t="s">
        <v>8775</v>
      </c>
      <c r="C46" s="257">
        <v>5.5215994400000003E-2</v>
      </c>
      <c r="D46" s="258">
        <v>11</v>
      </c>
      <c r="E46" s="257">
        <v>5.7000000000000002E-2</v>
      </c>
      <c r="F46" s="257">
        <v>9.35</v>
      </c>
      <c r="G46" s="257">
        <v>0.1374148355</v>
      </c>
      <c r="H46" s="257">
        <v>25</v>
      </c>
      <c r="I46" s="258">
        <v>0</v>
      </c>
      <c r="J46" s="258" t="str">
        <f>IFERROR(VLOOKUP($B46,'Core Indicators'!$E$3:$EU$906,147,FALSE),"x")</f>
        <v>x</v>
      </c>
      <c r="K46" s="259">
        <v>1.0465040207</v>
      </c>
      <c r="L46" s="257">
        <v>9</v>
      </c>
      <c r="M46" s="258">
        <v>91</v>
      </c>
      <c r="N46" s="258">
        <v>56</v>
      </c>
      <c r="O46" s="258" t="str">
        <f>IFERROR(VLOOKUP(B46,'Core Indicators'!$E$3:$G$9906,3,FALSE),"x")</f>
        <v>x</v>
      </c>
      <c r="P46" s="258">
        <v>77210</v>
      </c>
      <c r="Q46" s="252"/>
      <c r="R46" s="252"/>
      <c r="S46" s="252"/>
      <c r="T46" s="252"/>
      <c r="U46" s="252"/>
      <c r="V46" s="252"/>
      <c r="W46" s="252"/>
      <c r="X46" s="252"/>
      <c r="Y46" s="252"/>
      <c r="Z46" s="252"/>
      <c r="AA46" s="252"/>
      <c r="AB46" s="252"/>
      <c r="AC46" s="252"/>
      <c r="AD46" s="252"/>
      <c r="AE46" s="252"/>
      <c r="AF46" s="252"/>
      <c r="AG46" s="252"/>
      <c r="AH46" s="252"/>
      <c r="AI46" s="252"/>
      <c r="AJ46" s="252"/>
      <c r="AK46" s="252"/>
      <c r="AL46" s="252"/>
      <c r="AM46" s="252"/>
      <c r="AN46" s="252"/>
      <c r="AO46" s="252"/>
      <c r="AP46" s="252"/>
      <c r="AQ46" s="252"/>
      <c r="AR46" s="252"/>
      <c r="AS46" s="252"/>
      <c r="AT46" s="252"/>
      <c r="AU46" s="252"/>
      <c r="AV46" s="252"/>
      <c r="AW46" s="252"/>
      <c r="AX46" s="252"/>
      <c r="AY46" s="252"/>
      <c r="AZ46" s="252"/>
      <c r="BA46" s="252"/>
      <c r="BB46" s="252"/>
      <c r="BC46" s="252"/>
      <c r="BD46" s="252"/>
      <c r="BE46" s="252"/>
      <c r="BF46" s="252"/>
      <c r="BG46" s="252"/>
      <c r="BH46" s="252"/>
      <c r="BI46" s="252"/>
      <c r="BJ46" s="252"/>
      <c r="BK46" s="252"/>
      <c r="BL46" s="252"/>
      <c r="BM46" s="252"/>
      <c r="BN46" s="252"/>
      <c r="BO46" s="252"/>
      <c r="BP46" s="252"/>
      <c r="BQ46" s="252"/>
      <c r="BR46" s="252"/>
      <c r="BS46" s="252"/>
      <c r="BT46" s="252"/>
      <c r="BU46" s="252"/>
      <c r="BV46" s="252"/>
      <c r="BW46" s="252"/>
      <c r="BX46" s="252"/>
      <c r="BY46" s="252"/>
      <c r="BZ46" s="252"/>
      <c r="CA46" s="252"/>
      <c r="CB46" s="252"/>
      <c r="CC46" s="252"/>
      <c r="CD46" s="252"/>
      <c r="CE46" s="252"/>
      <c r="CF46" s="252"/>
      <c r="CG46" s="252"/>
      <c r="CH46" s="252"/>
      <c r="CI46" s="252"/>
      <c r="CJ46" s="252"/>
      <c r="CK46" s="252"/>
      <c r="CL46" s="252"/>
      <c r="CM46" s="252"/>
      <c r="CN46" s="252"/>
      <c r="CO46" s="252"/>
      <c r="CP46" s="252"/>
      <c r="CQ46" s="252"/>
      <c r="CR46" s="252"/>
      <c r="CS46" s="252"/>
      <c r="CT46" s="252"/>
      <c r="CU46" s="252"/>
      <c r="CV46" s="252"/>
      <c r="CW46" s="252"/>
      <c r="CX46" s="252"/>
      <c r="CY46" s="252"/>
      <c r="CZ46" s="252"/>
      <c r="DA46" s="252"/>
      <c r="DB46" s="252"/>
      <c r="DC46" s="252"/>
      <c r="DD46" s="252"/>
      <c r="DE46" s="252"/>
      <c r="DF46" s="252"/>
      <c r="DG46" s="252"/>
      <c r="DH46" s="252"/>
      <c r="DI46" s="252"/>
      <c r="DJ46" s="252"/>
      <c r="DK46" s="252"/>
      <c r="DL46" s="252"/>
    </row>
    <row r="47" spans="1:116" x14ac:dyDescent="0.25">
      <c r="A47" s="253" t="s">
        <v>8776</v>
      </c>
      <c r="B47" s="254" t="s">
        <v>8777</v>
      </c>
      <c r="C47" s="257">
        <v>0</v>
      </c>
      <c r="D47" s="258">
        <v>11</v>
      </c>
      <c r="E47" s="257">
        <v>0</v>
      </c>
      <c r="F47" s="257" t="s">
        <v>14</v>
      </c>
      <c r="G47" s="257">
        <v>8.3537887399999997E-2</v>
      </c>
      <c r="H47" s="257">
        <v>31.9</v>
      </c>
      <c r="I47" s="258">
        <v>3</v>
      </c>
      <c r="J47" s="258" t="str">
        <f>IFERROR(VLOOKUP($B47,'Core Indicators'!$E$3:$EU$906,147,FALSE),"x")</f>
        <v>x</v>
      </c>
      <c r="K47" s="259">
        <v>1.618773222</v>
      </c>
      <c r="L47" s="257" t="s">
        <v>14</v>
      </c>
      <c r="M47" s="258">
        <v>94</v>
      </c>
      <c r="N47" s="258">
        <v>80</v>
      </c>
      <c r="O47" s="258" t="str">
        <f>IFERROR(VLOOKUP(B47,'Core Indicators'!$E$3:$G$9906,3,FALSE),"x")</f>
        <v>x</v>
      </c>
      <c r="P47" s="258">
        <v>348900</v>
      </c>
      <c r="Q47" s="252"/>
      <c r="R47" s="252"/>
      <c r="S47" s="252"/>
      <c r="T47" s="252"/>
      <c r="U47" s="252"/>
      <c r="V47" s="252"/>
      <c r="W47" s="252"/>
      <c r="X47" s="252"/>
      <c r="Y47" s="252"/>
      <c r="Z47" s="252"/>
      <c r="AA47" s="252"/>
      <c r="AB47" s="252"/>
      <c r="AC47" s="252"/>
      <c r="AD47" s="252"/>
      <c r="AE47" s="252"/>
      <c r="AF47" s="252"/>
      <c r="AG47" s="252"/>
      <c r="AH47" s="252"/>
      <c r="AI47" s="252"/>
      <c r="AJ47" s="252"/>
      <c r="AK47" s="252"/>
      <c r="AL47" s="252"/>
      <c r="AM47" s="252"/>
      <c r="AN47" s="252"/>
      <c r="AO47" s="252"/>
      <c r="AP47" s="252"/>
      <c r="AQ47" s="252"/>
      <c r="AR47" s="252"/>
      <c r="AS47" s="252"/>
      <c r="AT47" s="252"/>
      <c r="AU47" s="252"/>
      <c r="AV47" s="252"/>
      <c r="AW47" s="252"/>
      <c r="AX47" s="252"/>
      <c r="AY47" s="252"/>
      <c r="AZ47" s="252"/>
      <c r="BA47" s="252"/>
      <c r="BB47" s="252"/>
      <c r="BC47" s="252"/>
      <c r="BD47" s="252"/>
      <c r="BE47" s="252"/>
      <c r="BF47" s="252"/>
      <c r="BG47" s="252"/>
      <c r="BH47" s="252"/>
      <c r="BI47" s="252"/>
      <c r="BJ47" s="252"/>
      <c r="BK47" s="252"/>
      <c r="BL47" s="252"/>
      <c r="BM47" s="252"/>
      <c r="BN47" s="252"/>
      <c r="BO47" s="252"/>
      <c r="BP47" s="252"/>
      <c r="BQ47" s="252"/>
      <c r="BR47" s="252"/>
      <c r="BS47" s="252"/>
      <c r="BT47" s="252"/>
      <c r="BU47" s="252"/>
      <c r="BV47" s="252"/>
      <c r="BW47" s="252"/>
      <c r="BX47" s="252"/>
      <c r="BY47" s="252"/>
      <c r="BZ47" s="252"/>
      <c r="CA47" s="252"/>
      <c r="CB47" s="252"/>
      <c r="CC47" s="252"/>
      <c r="CD47" s="252"/>
      <c r="CE47" s="252"/>
      <c r="CF47" s="252"/>
      <c r="CG47" s="252"/>
      <c r="CH47" s="252"/>
      <c r="CI47" s="252"/>
      <c r="CJ47" s="252"/>
      <c r="CK47" s="252"/>
      <c r="CL47" s="252"/>
      <c r="CM47" s="252"/>
      <c r="CN47" s="252"/>
      <c r="CO47" s="252"/>
      <c r="CP47" s="252"/>
      <c r="CQ47" s="252"/>
      <c r="CR47" s="252"/>
      <c r="CS47" s="252"/>
      <c r="CT47" s="252"/>
      <c r="CU47" s="252"/>
      <c r="CV47" s="252"/>
      <c r="CW47" s="252"/>
      <c r="CX47" s="252"/>
      <c r="CY47" s="252"/>
      <c r="CZ47" s="252"/>
      <c r="DA47" s="252"/>
      <c r="DB47" s="252"/>
      <c r="DC47" s="252"/>
      <c r="DD47" s="252"/>
      <c r="DE47" s="252"/>
      <c r="DF47" s="252"/>
      <c r="DG47" s="252"/>
      <c r="DH47" s="252"/>
      <c r="DI47" s="252"/>
      <c r="DJ47" s="252"/>
      <c r="DK47" s="252"/>
      <c r="DL47" s="252"/>
    </row>
    <row r="48" spans="1:116" x14ac:dyDescent="0.25">
      <c r="A48" s="253" t="s">
        <v>3653</v>
      </c>
      <c r="B48" s="254" t="s">
        <v>8778</v>
      </c>
      <c r="C48" s="257">
        <v>0.56789997659999991</v>
      </c>
      <c r="D48" s="258">
        <v>6</v>
      </c>
      <c r="E48" s="257">
        <v>0</v>
      </c>
      <c r="F48" s="257">
        <v>3.7833333332999999</v>
      </c>
      <c r="G48" s="257" t="s">
        <v>14</v>
      </c>
      <c r="H48" s="257">
        <v>41.6</v>
      </c>
      <c r="I48" s="258">
        <v>3</v>
      </c>
      <c r="J48" s="258">
        <f>IFERROR(VLOOKUP($B48,'Core Indicators'!$E$3:$EU$906,147,FALSE),"x")</f>
        <v>10</v>
      </c>
      <c r="K48" s="259">
        <v>-0.91440337900000002</v>
      </c>
      <c r="L48" s="257">
        <v>3</v>
      </c>
      <c r="M48" s="258">
        <v>24</v>
      </c>
      <c r="N48" s="258">
        <v>30</v>
      </c>
      <c r="O48" s="258">
        <f>IFERROR(VLOOKUP(B48,'Core Indicators'!$E$3:$G$9906,3,FALSE),"x")</f>
        <v>1182000</v>
      </c>
      <c r="P48" s="258">
        <v>23180</v>
      </c>
      <c r="Q48" s="252"/>
      <c r="R48" s="252"/>
      <c r="S48" s="252"/>
      <c r="T48" s="252"/>
      <c r="U48" s="252"/>
      <c r="V48" s="252"/>
      <c r="W48" s="252"/>
      <c r="X48" s="252"/>
      <c r="Y48" s="252"/>
      <c r="Z48" s="252"/>
      <c r="AA48" s="252"/>
      <c r="AB48" s="252"/>
      <c r="AC48" s="252"/>
      <c r="AD48" s="252"/>
      <c r="AE48" s="252"/>
      <c r="AF48" s="252"/>
      <c r="AG48" s="252"/>
      <c r="AH48" s="252"/>
      <c r="AI48" s="252"/>
      <c r="AJ48" s="252"/>
      <c r="AK48" s="252"/>
      <c r="AL48" s="252"/>
      <c r="AM48" s="252"/>
      <c r="AN48" s="252"/>
      <c r="AO48" s="252"/>
      <c r="AP48" s="252"/>
      <c r="AQ48" s="252"/>
      <c r="AR48" s="252"/>
      <c r="AS48" s="252"/>
      <c r="AT48" s="252"/>
      <c r="AU48" s="252"/>
      <c r="AV48" s="252"/>
      <c r="AW48" s="252"/>
      <c r="AX48" s="252"/>
      <c r="AY48" s="252"/>
      <c r="AZ48" s="252"/>
      <c r="BA48" s="252"/>
      <c r="BB48" s="252"/>
      <c r="BC48" s="252"/>
      <c r="BD48" s="252"/>
      <c r="BE48" s="252"/>
      <c r="BF48" s="252"/>
      <c r="BG48" s="252"/>
      <c r="BH48" s="252"/>
      <c r="BI48" s="252"/>
      <c r="BJ48" s="252"/>
      <c r="BK48" s="252"/>
      <c r="BL48" s="252"/>
      <c r="BM48" s="252"/>
      <c r="BN48" s="252"/>
      <c r="BO48" s="252"/>
      <c r="BP48" s="252"/>
      <c r="BQ48" s="252"/>
      <c r="BR48" s="252"/>
      <c r="BS48" s="252"/>
      <c r="BT48" s="252"/>
      <c r="BU48" s="252"/>
      <c r="BV48" s="252"/>
      <c r="BW48" s="252"/>
      <c r="BX48" s="252"/>
      <c r="BY48" s="252"/>
      <c r="BZ48" s="252"/>
      <c r="CA48" s="252"/>
      <c r="CB48" s="252"/>
      <c r="CC48" s="252"/>
      <c r="CD48" s="252"/>
      <c r="CE48" s="252"/>
      <c r="CF48" s="252"/>
      <c r="CG48" s="252"/>
      <c r="CH48" s="252"/>
      <c r="CI48" s="252"/>
      <c r="CJ48" s="252"/>
      <c r="CK48" s="252"/>
      <c r="CL48" s="252"/>
      <c r="CM48" s="252"/>
      <c r="CN48" s="252"/>
      <c r="CO48" s="252"/>
      <c r="CP48" s="252"/>
      <c r="CQ48" s="252"/>
      <c r="CR48" s="252"/>
      <c r="CS48" s="252"/>
      <c r="CT48" s="252"/>
      <c r="CU48" s="252"/>
      <c r="CV48" s="252"/>
      <c r="CW48" s="252"/>
      <c r="CX48" s="252"/>
      <c r="CY48" s="252"/>
      <c r="CZ48" s="252"/>
      <c r="DA48" s="252"/>
      <c r="DB48" s="252"/>
      <c r="DC48" s="252"/>
      <c r="DD48" s="252"/>
      <c r="DE48" s="252"/>
      <c r="DF48" s="252"/>
      <c r="DG48" s="252"/>
      <c r="DH48" s="252"/>
      <c r="DI48" s="252"/>
      <c r="DJ48" s="252"/>
      <c r="DK48" s="252"/>
      <c r="DL48" s="252"/>
    </row>
    <row r="49" spans="1:116" x14ac:dyDescent="0.25">
      <c r="A49" s="253" t="s">
        <v>8779</v>
      </c>
      <c r="B49" s="254" t="s">
        <v>8780</v>
      </c>
      <c r="C49" s="257">
        <v>0</v>
      </c>
      <c r="D49" s="258">
        <v>13</v>
      </c>
      <c r="E49" s="257">
        <v>0</v>
      </c>
      <c r="F49" s="257" t="s">
        <v>14</v>
      </c>
      <c r="G49" s="257" t="s">
        <v>14</v>
      </c>
      <c r="H49" s="257" t="s">
        <v>14</v>
      </c>
      <c r="I49" s="258">
        <v>0</v>
      </c>
      <c r="J49" s="258" t="str">
        <f>IFERROR(VLOOKUP($B49,'Core Indicators'!$E$3:$EU$906,147,FALSE),"x")</f>
        <v>x</v>
      </c>
      <c r="K49" s="259">
        <v>0.68633824590000003</v>
      </c>
      <c r="L49" s="257" t="s">
        <v>14</v>
      </c>
      <c r="M49" s="258">
        <v>93</v>
      </c>
      <c r="N49" s="258">
        <v>55</v>
      </c>
      <c r="O49" s="258" t="str">
        <f>IFERROR(VLOOKUP(B49,'Core Indicators'!$E$3:$G$9906,3,FALSE),"x")</f>
        <v>x</v>
      </c>
      <c r="P49" s="258">
        <v>750</v>
      </c>
      <c r="Q49" s="252"/>
      <c r="R49" s="252"/>
      <c r="S49" s="252"/>
      <c r="T49" s="252"/>
      <c r="U49" s="252"/>
      <c r="V49" s="252"/>
      <c r="W49" s="252"/>
      <c r="X49" s="252"/>
      <c r="Y49" s="252"/>
      <c r="Z49" s="252"/>
      <c r="AA49" s="252"/>
      <c r="AB49" s="252"/>
      <c r="AC49" s="252"/>
      <c r="AD49" s="252"/>
      <c r="AE49" s="252"/>
      <c r="AF49" s="252"/>
      <c r="AG49" s="252"/>
      <c r="AH49" s="252"/>
      <c r="AI49" s="252"/>
      <c r="AJ49" s="252"/>
      <c r="AK49" s="252"/>
      <c r="AL49" s="252"/>
      <c r="AM49" s="252"/>
      <c r="AN49" s="252"/>
      <c r="AO49" s="252"/>
      <c r="AP49" s="252"/>
      <c r="AQ49" s="252"/>
      <c r="AR49" s="252"/>
      <c r="AS49" s="252"/>
      <c r="AT49" s="252"/>
      <c r="AU49" s="252"/>
      <c r="AV49" s="252"/>
      <c r="AW49" s="252"/>
      <c r="AX49" s="252"/>
      <c r="AY49" s="252"/>
      <c r="AZ49" s="252"/>
      <c r="BA49" s="252"/>
      <c r="BB49" s="252"/>
      <c r="BC49" s="252"/>
      <c r="BD49" s="252"/>
      <c r="BE49" s="252"/>
      <c r="BF49" s="252"/>
      <c r="BG49" s="252"/>
      <c r="BH49" s="252"/>
      <c r="BI49" s="252"/>
      <c r="BJ49" s="252"/>
      <c r="BK49" s="252"/>
      <c r="BL49" s="252"/>
      <c r="BM49" s="252"/>
      <c r="BN49" s="252"/>
      <c r="BO49" s="252"/>
      <c r="BP49" s="252"/>
      <c r="BQ49" s="252"/>
      <c r="BR49" s="252"/>
      <c r="BS49" s="252"/>
      <c r="BT49" s="252"/>
      <c r="BU49" s="252"/>
      <c r="BV49" s="252"/>
      <c r="BW49" s="252"/>
      <c r="BX49" s="252"/>
      <c r="BY49" s="252"/>
      <c r="BZ49" s="252"/>
      <c r="CA49" s="252"/>
      <c r="CB49" s="252"/>
      <c r="CC49" s="252"/>
      <c r="CD49" s="252"/>
      <c r="CE49" s="252"/>
      <c r="CF49" s="252"/>
      <c r="CG49" s="252"/>
      <c r="CH49" s="252"/>
      <c r="CI49" s="252"/>
      <c r="CJ49" s="252"/>
      <c r="CK49" s="252"/>
      <c r="CL49" s="252"/>
      <c r="CM49" s="252"/>
      <c r="CN49" s="252"/>
      <c r="CO49" s="252"/>
      <c r="CP49" s="252"/>
      <c r="CQ49" s="252"/>
      <c r="CR49" s="252"/>
      <c r="CS49" s="252"/>
      <c r="CT49" s="252"/>
      <c r="CU49" s="252"/>
      <c r="CV49" s="252"/>
      <c r="CW49" s="252"/>
      <c r="CX49" s="252"/>
      <c r="CY49" s="252"/>
      <c r="CZ49" s="252"/>
      <c r="DA49" s="252"/>
      <c r="DB49" s="252"/>
      <c r="DC49" s="252"/>
      <c r="DD49" s="252"/>
      <c r="DE49" s="252"/>
      <c r="DF49" s="252"/>
      <c r="DG49" s="252"/>
      <c r="DH49" s="252"/>
      <c r="DI49" s="252"/>
      <c r="DJ49" s="252"/>
      <c r="DK49" s="252"/>
      <c r="DL49" s="252"/>
    </row>
    <row r="50" spans="1:116" x14ac:dyDescent="0.25">
      <c r="A50" s="253" t="s">
        <v>8781</v>
      </c>
      <c r="B50" s="254" t="s">
        <v>8782</v>
      </c>
      <c r="C50" s="257">
        <v>0</v>
      </c>
      <c r="D50" s="258">
        <v>12</v>
      </c>
      <c r="E50" s="257">
        <v>0</v>
      </c>
      <c r="F50" s="257" t="s">
        <v>14</v>
      </c>
      <c r="G50" s="257">
        <v>3.95971736E-2</v>
      </c>
      <c r="H50" s="257">
        <v>28.2</v>
      </c>
      <c r="I50" s="258">
        <v>0</v>
      </c>
      <c r="J50" s="258" t="str">
        <f>IFERROR(VLOOKUP($B50,'Core Indicators'!$E$3:$EU$906,147,FALSE),"x")</f>
        <v>x</v>
      </c>
      <c r="K50" s="259">
        <v>1.8984570503</v>
      </c>
      <c r="L50" s="257" t="s">
        <v>14</v>
      </c>
      <c r="M50" s="258">
        <v>97</v>
      </c>
      <c r="N50" s="258">
        <v>87</v>
      </c>
      <c r="O50" s="258" t="str">
        <f>IFERROR(VLOOKUP(B50,'Core Indicators'!$E$3:$G$9906,3,FALSE),"x")</f>
        <v>x</v>
      </c>
      <c r="P50" s="258">
        <v>42262</v>
      </c>
      <c r="Q50" s="252"/>
      <c r="R50" s="252"/>
      <c r="S50" s="252"/>
      <c r="T50" s="252"/>
      <c r="U50" s="252"/>
      <c r="V50" s="252"/>
      <c r="W50" s="252"/>
      <c r="X50" s="252"/>
      <c r="Y50" s="252"/>
      <c r="Z50" s="252"/>
      <c r="AA50" s="252"/>
      <c r="AB50" s="252"/>
      <c r="AC50" s="252"/>
      <c r="AD50" s="252"/>
      <c r="AE50" s="252"/>
      <c r="AF50" s="252"/>
      <c r="AG50" s="252"/>
      <c r="AH50" s="252"/>
      <c r="AI50" s="252"/>
      <c r="AJ50" s="252"/>
      <c r="AK50" s="252"/>
      <c r="AL50" s="252"/>
      <c r="AM50" s="252"/>
      <c r="AN50" s="252"/>
      <c r="AO50" s="252"/>
      <c r="AP50" s="252"/>
      <c r="AQ50" s="252"/>
      <c r="AR50" s="252"/>
      <c r="AS50" s="252"/>
      <c r="AT50" s="252"/>
      <c r="AU50" s="252"/>
      <c r="AV50" s="252"/>
      <c r="AW50" s="252"/>
      <c r="AX50" s="252"/>
      <c r="AY50" s="252"/>
      <c r="AZ50" s="252"/>
      <c r="BA50" s="252"/>
      <c r="BB50" s="252"/>
      <c r="BC50" s="252"/>
      <c r="BD50" s="252"/>
      <c r="BE50" s="252"/>
      <c r="BF50" s="252"/>
      <c r="BG50" s="252"/>
      <c r="BH50" s="252"/>
      <c r="BI50" s="252"/>
      <c r="BJ50" s="252"/>
      <c r="BK50" s="252"/>
      <c r="BL50" s="252"/>
      <c r="BM50" s="252"/>
      <c r="BN50" s="252"/>
      <c r="BO50" s="252"/>
      <c r="BP50" s="252"/>
      <c r="BQ50" s="252"/>
      <c r="BR50" s="252"/>
      <c r="BS50" s="252"/>
      <c r="BT50" s="252"/>
      <c r="BU50" s="252"/>
      <c r="BV50" s="252"/>
      <c r="BW50" s="252"/>
      <c r="BX50" s="252"/>
      <c r="BY50" s="252"/>
      <c r="BZ50" s="252"/>
      <c r="CA50" s="252"/>
      <c r="CB50" s="252"/>
      <c r="CC50" s="252"/>
      <c r="CD50" s="252"/>
      <c r="CE50" s="252"/>
      <c r="CF50" s="252"/>
      <c r="CG50" s="252"/>
      <c r="CH50" s="252"/>
      <c r="CI50" s="252"/>
      <c r="CJ50" s="252"/>
      <c r="CK50" s="252"/>
      <c r="CL50" s="252"/>
      <c r="CM50" s="252"/>
      <c r="CN50" s="252"/>
      <c r="CO50" s="252"/>
      <c r="CP50" s="252"/>
      <c r="CQ50" s="252"/>
      <c r="CR50" s="252"/>
      <c r="CS50" s="252"/>
      <c r="CT50" s="252"/>
      <c r="CU50" s="252"/>
      <c r="CV50" s="252"/>
      <c r="CW50" s="252"/>
      <c r="CX50" s="252"/>
      <c r="CY50" s="252"/>
      <c r="CZ50" s="252"/>
      <c r="DA50" s="252"/>
      <c r="DB50" s="252"/>
      <c r="DC50" s="252"/>
      <c r="DD50" s="252"/>
      <c r="DE50" s="252"/>
      <c r="DF50" s="252"/>
      <c r="DG50" s="252"/>
      <c r="DH50" s="252"/>
      <c r="DI50" s="252"/>
      <c r="DJ50" s="252"/>
      <c r="DK50" s="252"/>
      <c r="DL50" s="252"/>
    </row>
    <row r="51" spans="1:116" x14ac:dyDescent="0.25">
      <c r="A51" s="253" t="s">
        <v>3240</v>
      </c>
      <c r="B51" s="254" t="s">
        <v>8783</v>
      </c>
      <c r="C51" s="257">
        <v>0</v>
      </c>
      <c r="D51" s="258">
        <v>7</v>
      </c>
      <c r="E51" s="257">
        <v>7.0000000000000007E-2</v>
      </c>
      <c r="F51" s="257">
        <v>6.8</v>
      </c>
      <c r="G51" s="257">
        <v>0.4532722515</v>
      </c>
      <c r="H51" s="257">
        <v>41.9</v>
      </c>
      <c r="I51" s="258">
        <v>0</v>
      </c>
      <c r="J51" s="258" t="str">
        <f>IFERROR(VLOOKUP($B51,'Core Indicators'!$E$3:$EU$906,147,FALSE),"x")</f>
        <v>x</v>
      </c>
      <c r="K51" s="259">
        <v>-0.34769749639999997</v>
      </c>
      <c r="L51" s="257">
        <v>5.25</v>
      </c>
      <c r="M51" s="258">
        <v>67</v>
      </c>
      <c r="N51" s="258">
        <v>28</v>
      </c>
      <c r="O51" s="258">
        <f>IFERROR(VLOOKUP(B51,'Core Indicators'!$E$3:$G$9906,3,FALSE),"x")</f>
        <v>10074000</v>
      </c>
      <c r="P51" s="258">
        <v>48310</v>
      </c>
      <c r="Q51" s="252"/>
      <c r="R51" s="252"/>
      <c r="S51" s="252"/>
      <c r="T51" s="252"/>
      <c r="U51" s="252"/>
      <c r="V51" s="252"/>
      <c r="W51" s="252"/>
      <c r="X51" s="252"/>
      <c r="Y51" s="252"/>
      <c r="Z51" s="252"/>
      <c r="AA51" s="252"/>
      <c r="AB51" s="252"/>
      <c r="AC51" s="252"/>
      <c r="AD51" s="252"/>
      <c r="AE51" s="252"/>
      <c r="AF51" s="252"/>
      <c r="AG51" s="252"/>
      <c r="AH51" s="252"/>
      <c r="AI51" s="252"/>
      <c r="AJ51" s="252"/>
      <c r="AK51" s="252"/>
      <c r="AL51" s="252"/>
      <c r="AM51" s="252"/>
      <c r="AN51" s="252"/>
      <c r="AO51" s="252"/>
      <c r="AP51" s="252"/>
      <c r="AQ51" s="252"/>
      <c r="AR51" s="252"/>
      <c r="AS51" s="252"/>
      <c r="AT51" s="252"/>
      <c r="AU51" s="252"/>
      <c r="AV51" s="252"/>
      <c r="AW51" s="252"/>
      <c r="AX51" s="252"/>
      <c r="AY51" s="252"/>
      <c r="AZ51" s="252"/>
      <c r="BA51" s="252"/>
      <c r="BB51" s="252"/>
      <c r="BC51" s="252"/>
      <c r="BD51" s="252"/>
      <c r="BE51" s="252"/>
      <c r="BF51" s="252"/>
      <c r="BG51" s="252"/>
      <c r="BH51" s="252"/>
      <c r="BI51" s="252"/>
      <c r="BJ51" s="252"/>
      <c r="BK51" s="252"/>
      <c r="BL51" s="252"/>
      <c r="BM51" s="252"/>
      <c r="BN51" s="252"/>
      <c r="BO51" s="252"/>
      <c r="BP51" s="252"/>
      <c r="BQ51" s="252"/>
      <c r="BR51" s="252"/>
      <c r="BS51" s="252"/>
      <c r="BT51" s="252"/>
      <c r="BU51" s="252"/>
      <c r="BV51" s="252"/>
      <c r="BW51" s="252"/>
      <c r="BX51" s="252"/>
      <c r="BY51" s="252"/>
      <c r="BZ51" s="252"/>
      <c r="CA51" s="252"/>
      <c r="CB51" s="252"/>
      <c r="CC51" s="252"/>
      <c r="CD51" s="252"/>
      <c r="CE51" s="252"/>
      <c r="CF51" s="252"/>
      <c r="CG51" s="252"/>
      <c r="CH51" s="252"/>
      <c r="CI51" s="252"/>
      <c r="CJ51" s="252"/>
      <c r="CK51" s="252"/>
      <c r="CL51" s="252"/>
      <c r="CM51" s="252"/>
      <c r="CN51" s="252"/>
      <c r="CO51" s="252"/>
      <c r="CP51" s="252"/>
      <c r="CQ51" s="252"/>
      <c r="CR51" s="252"/>
      <c r="CS51" s="252"/>
      <c r="CT51" s="252"/>
      <c r="CU51" s="252"/>
      <c r="CV51" s="252"/>
      <c r="CW51" s="252"/>
      <c r="CX51" s="252"/>
      <c r="CY51" s="252"/>
      <c r="CZ51" s="252"/>
      <c r="DA51" s="252"/>
      <c r="DB51" s="252"/>
      <c r="DC51" s="252"/>
      <c r="DD51" s="252"/>
      <c r="DE51" s="252"/>
      <c r="DF51" s="252"/>
      <c r="DG51" s="252"/>
      <c r="DH51" s="252"/>
      <c r="DI51" s="252"/>
      <c r="DJ51" s="252"/>
      <c r="DK51" s="252"/>
      <c r="DL51" s="252"/>
    </row>
    <row r="52" spans="1:116" x14ac:dyDescent="0.25">
      <c r="A52" s="253" t="s">
        <v>362</v>
      </c>
      <c r="B52" s="254" t="s">
        <v>8784</v>
      </c>
      <c r="C52" s="257">
        <v>0.40319995809999998</v>
      </c>
      <c r="D52" s="258">
        <v>3</v>
      </c>
      <c r="E52" s="257">
        <v>0.27</v>
      </c>
      <c r="F52" s="257">
        <v>4.7</v>
      </c>
      <c r="G52" s="257">
        <v>0.44306804239999997</v>
      </c>
      <c r="H52" s="257">
        <v>27.6</v>
      </c>
      <c r="I52" s="258">
        <v>3</v>
      </c>
      <c r="J52" s="258">
        <f>IFERROR(VLOOKUP($B52,'Core Indicators'!$E$3:$EU$906,147,FALSE),"x")</f>
        <v>339</v>
      </c>
      <c r="K52" s="259">
        <v>-0.81546378139999998</v>
      </c>
      <c r="L52" s="257">
        <v>4.25</v>
      </c>
      <c r="M52" s="258">
        <v>34</v>
      </c>
      <c r="N52" s="258">
        <v>35</v>
      </c>
      <c r="O52" s="258">
        <f>IFERROR(VLOOKUP(B52,'Core Indicators'!$E$3:$G$9906,3,FALSE),"x")</f>
        <v>45341000</v>
      </c>
      <c r="P52" s="258">
        <v>2381741</v>
      </c>
      <c r="Q52" s="252"/>
      <c r="R52" s="252"/>
      <c r="S52" s="252"/>
      <c r="T52" s="252"/>
      <c r="U52" s="252"/>
      <c r="V52" s="252"/>
      <c r="W52" s="252"/>
      <c r="X52" s="252"/>
      <c r="Y52" s="252"/>
      <c r="Z52" s="252"/>
      <c r="AA52" s="252"/>
      <c r="AB52" s="252"/>
      <c r="AC52" s="252"/>
      <c r="AD52" s="252"/>
      <c r="AE52" s="252"/>
      <c r="AF52" s="252"/>
      <c r="AG52" s="252"/>
      <c r="AH52" s="252"/>
      <c r="AI52" s="252"/>
      <c r="AJ52" s="252"/>
      <c r="AK52" s="252"/>
      <c r="AL52" s="252"/>
      <c r="AM52" s="252"/>
      <c r="AN52" s="252"/>
      <c r="AO52" s="252"/>
      <c r="AP52" s="252"/>
      <c r="AQ52" s="252"/>
      <c r="AR52" s="252"/>
      <c r="AS52" s="252"/>
      <c r="AT52" s="252"/>
      <c r="AU52" s="252"/>
      <c r="AV52" s="252"/>
      <c r="AW52" s="252"/>
      <c r="AX52" s="252"/>
      <c r="AY52" s="252"/>
      <c r="AZ52" s="252"/>
      <c r="BA52" s="252"/>
      <c r="BB52" s="252"/>
      <c r="BC52" s="252"/>
      <c r="BD52" s="252"/>
      <c r="BE52" s="252"/>
      <c r="BF52" s="252"/>
      <c r="BG52" s="252"/>
      <c r="BH52" s="252"/>
      <c r="BI52" s="252"/>
      <c r="BJ52" s="252"/>
      <c r="BK52" s="252"/>
      <c r="BL52" s="252"/>
      <c r="BM52" s="252"/>
      <c r="BN52" s="252"/>
      <c r="BO52" s="252"/>
      <c r="BP52" s="252"/>
      <c r="BQ52" s="252"/>
      <c r="BR52" s="252"/>
      <c r="BS52" s="252"/>
      <c r="BT52" s="252"/>
      <c r="BU52" s="252"/>
      <c r="BV52" s="252"/>
      <c r="BW52" s="252"/>
      <c r="BX52" s="252"/>
      <c r="BY52" s="252"/>
      <c r="BZ52" s="252"/>
      <c r="CA52" s="252"/>
      <c r="CB52" s="252"/>
      <c r="CC52" s="252"/>
      <c r="CD52" s="252"/>
      <c r="CE52" s="252"/>
      <c r="CF52" s="252"/>
      <c r="CG52" s="252"/>
      <c r="CH52" s="252"/>
      <c r="CI52" s="252"/>
      <c r="CJ52" s="252"/>
      <c r="CK52" s="252"/>
      <c r="CL52" s="252"/>
      <c r="CM52" s="252"/>
      <c r="CN52" s="252"/>
      <c r="CO52" s="252"/>
      <c r="CP52" s="252"/>
      <c r="CQ52" s="252"/>
      <c r="CR52" s="252"/>
      <c r="CS52" s="252"/>
      <c r="CT52" s="252"/>
      <c r="CU52" s="252"/>
      <c r="CV52" s="252"/>
      <c r="CW52" s="252"/>
      <c r="CX52" s="252"/>
      <c r="CY52" s="252"/>
      <c r="CZ52" s="252"/>
      <c r="DA52" s="252"/>
      <c r="DB52" s="252"/>
      <c r="DC52" s="252"/>
      <c r="DD52" s="252"/>
      <c r="DE52" s="252"/>
      <c r="DF52" s="252"/>
      <c r="DG52" s="252"/>
      <c r="DH52" s="252"/>
      <c r="DI52" s="252"/>
      <c r="DJ52" s="252"/>
      <c r="DK52" s="252"/>
      <c r="DL52" s="252"/>
    </row>
    <row r="53" spans="1:116" x14ac:dyDescent="0.25">
      <c r="A53" s="253" t="s">
        <v>3252</v>
      </c>
      <c r="B53" s="254" t="s">
        <v>8785</v>
      </c>
      <c r="C53" s="257">
        <v>0.32659999670000001</v>
      </c>
      <c r="D53" s="258">
        <v>9</v>
      </c>
      <c r="E53" s="257">
        <v>0.31</v>
      </c>
      <c r="F53" s="257">
        <v>7.2</v>
      </c>
      <c r="G53" s="257">
        <v>0.38886860010000002</v>
      </c>
      <c r="H53" s="257">
        <v>45.7</v>
      </c>
      <c r="I53" s="258">
        <v>3</v>
      </c>
      <c r="J53" s="258">
        <f>IFERROR(VLOOKUP($B53,'Core Indicators'!$E$3:$EU$906,147,FALSE),"x")</f>
        <v>9</v>
      </c>
      <c r="K53" s="259">
        <v>-0.57735705380000002</v>
      </c>
      <c r="L53" s="257">
        <v>6.5</v>
      </c>
      <c r="M53" s="258">
        <v>65</v>
      </c>
      <c r="N53" s="258">
        <v>38</v>
      </c>
      <c r="O53" s="258">
        <f>IFERROR(VLOOKUP(B53,'Core Indicators'!$E$3:$G$9906,3,FALSE),"x")</f>
        <v>17643000</v>
      </c>
      <c r="P53" s="258">
        <v>248360</v>
      </c>
      <c r="Q53" s="252"/>
      <c r="R53" s="252"/>
      <c r="S53" s="252"/>
      <c r="T53" s="252"/>
      <c r="U53" s="252"/>
      <c r="V53" s="252"/>
      <c r="W53" s="252"/>
      <c r="X53" s="252"/>
      <c r="Y53" s="252"/>
      <c r="Z53" s="252"/>
      <c r="AA53" s="252"/>
      <c r="AB53" s="252"/>
      <c r="AC53" s="252"/>
      <c r="AD53" s="252"/>
      <c r="AE53" s="252"/>
      <c r="AF53" s="252"/>
      <c r="AG53" s="252"/>
      <c r="AH53" s="252"/>
      <c r="AI53" s="252"/>
      <c r="AJ53" s="252"/>
      <c r="AK53" s="252"/>
      <c r="AL53" s="252"/>
      <c r="AM53" s="252"/>
      <c r="AN53" s="252"/>
      <c r="AO53" s="252"/>
      <c r="AP53" s="252"/>
      <c r="AQ53" s="252"/>
      <c r="AR53" s="252"/>
      <c r="AS53" s="252"/>
      <c r="AT53" s="252"/>
      <c r="AU53" s="252"/>
      <c r="AV53" s="252"/>
      <c r="AW53" s="252"/>
      <c r="AX53" s="252"/>
      <c r="AY53" s="252"/>
      <c r="AZ53" s="252"/>
      <c r="BA53" s="252"/>
      <c r="BB53" s="252"/>
      <c r="BC53" s="252"/>
      <c r="BD53" s="252"/>
      <c r="BE53" s="252"/>
      <c r="BF53" s="252"/>
      <c r="BG53" s="252"/>
      <c r="BH53" s="252"/>
      <c r="BI53" s="252"/>
      <c r="BJ53" s="252"/>
      <c r="BK53" s="252"/>
      <c r="BL53" s="252"/>
      <c r="BM53" s="252"/>
      <c r="BN53" s="252"/>
      <c r="BO53" s="252"/>
      <c r="BP53" s="252"/>
      <c r="BQ53" s="252"/>
      <c r="BR53" s="252"/>
      <c r="BS53" s="252"/>
      <c r="BT53" s="252"/>
      <c r="BU53" s="252"/>
      <c r="BV53" s="252"/>
      <c r="BW53" s="252"/>
      <c r="BX53" s="252"/>
      <c r="BY53" s="252"/>
      <c r="BZ53" s="252"/>
      <c r="CA53" s="252"/>
      <c r="CB53" s="252"/>
      <c r="CC53" s="252"/>
      <c r="CD53" s="252"/>
      <c r="CE53" s="252"/>
      <c r="CF53" s="252"/>
      <c r="CG53" s="252"/>
      <c r="CH53" s="252"/>
      <c r="CI53" s="252"/>
      <c r="CJ53" s="252"/>
      <c r="CK53" s="252"/>
      <c r="CL53" s="252"/>
      <c r="CM53" s="252"/>
      <c r="CN53" s="252"/>
      <c r="CO53" s="252"/>
      <c r="CP53" s="252"/>
      <c r="CQ53" s="252"/>
      <c r="CR53" s="252"/>
      <c r="CS53" s="252"/>
      <c r="CT53" s="252"/>
      <c r="CU53" s="252"/>
      <c r="CV53" s="252"/>
      <c r="CW53" s="252"/>
      <c r="CX53" s="252"/>
      <c r="CY53" s="252"/>
      <c r="CZ53" s="252"/>
      <c r="DA53" s="252"/>
      <c r="DB53" s="252"/>
      <c r="DC53" s="252"/>
      <c r="DD53" s="252"/>
      <c r="DE53" s="252"/>
      <c r="DF53" s="252"/>
      <c r="DG53" s="252"/>
      <c r="DH53" s="252"/>
      <c r="DI53" s="252"/>
      <c r="DJ53" s="252"/>
      <c r="DK53" s="252"/>
      <c r="DL53" s="252"/>
    </row>
    <row r="54" spans="1:116" x14ac:dyDescent="0.25">
      <c r="A54" s="253" t="s">
        <v>171</v>
      </c>
      <c r="B54" s="254" t="s">
        <v>8786</v>
      </c>
      <c r="C54" s="257">
        <v>0.16379995159999999</v>
      </c>
      <c r="D54" s="258">
        <v>3</v>
      </c>
      <c r="E54" s="257">
        <v>0.09</v>
      </c>
      <c r="F54" s="257">
        <v>3.5</v>
      </c>
      <c r="G54" s="257">
        <v>0.44973590689999998</v>
      </c>
      <c r="H54" s="257">
        <v>31.5</v>
      </c>
      <c r="I54" s="258">
        <v>3</v>
      </c>
      <c r="J54" s="258">
        <f>IFERROR(VLOOKUP($B54,'Core Indicators'!$E$3:$EU$906,147,FALSE),"x")</f>
        <v>84</v>
      </c>
      <c r="K54" s="259">
        <v>-0.42084598540000001</v>
      </c>
      <c r="L54" s="257">
        <v>3</v>
      </c>
      <c r="M54" s="258">
        <v>21</v>
      </c>
      <c r="N54" s="258">
        <v>35</v>
      </c>
      <c r="O54" s="258">
        <f>IFERROR(VLOOKUP(B54,'Core Indicators'!$E$3:$G$9906,3,FALSE),"x")</f>
        <v>112069000</v>
      </c>
      <c r="P54" s="258">
        <v>995450</v>
      </c>
      <c r="Q54" s="252"/>
      <c r="R54" s="252"/>
      <c r="S54" s="252"/>
      <c r="T54" s="252"/>
      <c r="U54" s="252"/>
      <c r="V54" s="252"/>
      <c r="W54" s="252"/>
      <c r="X54" s="252"/>
      <c r="Y54" s="252"/>
      <c r="Z54" s="252"/>
      <c r="AA54" s="252"/>
      <c r="AB54" s="252"/>
      <c r="AC54" s="252"/>
      <c r="AD54" s="252"/>
      <c r="AE54" s="252"/>
      <c r="AF54" s="252"/>
      <c r="AG54" s="252"/>
      <c r="AH54" s="252"/>
      <c r="AI54" s="252"/>
      <c r="AJ54" s="252"/>
      <c r="AK54" s="252"/>
      <c r="AL54" s="252"/>
      <c r="AM54" s="252"/>
      <c r="AN54" s="252"/>
      <c r="AO54" s="252"/>
      <c r="AP54" s="252"/>
      <c r="AQ54" s="252"/>
      <c r="AR54" s="252"/>
      <c r="AS54" s="252"/>
      <c r="AT54" s="252"/>
      <c r="AU54" s="252"/>
      <c r="AV54" s="252"/>
      <c r="AW54" s="252"/>
      <c r="AX54" s="252"/>
      <c r="AY54" s="252"/>
      <c r="AZ54" s="252"/>
      <c r="BA54" s="252"/>
      <c r="BB54" s="252"/>
      <c r="BC54" s="252"/>
      <c r="BD54" s="252"/>
      <c r="BE54" s="252"/>
      <c r="BF54" s="252"/>
      <c r="BG54" s="252"/>
      <c r="BH54" s="252"/>
      <c r="BI54" s="252"/>
      <c r="BJ54" s="252"/>
      <c r="BK54" s="252"/>
      <c r="BL54" s="252"/>
      <c r="BM54" s="252"/>
      <c r="BN54" s="252"/>
      <c r="BO54" s="252"/>
      <c r="BP54" s="252"/>
      <c r="BQ54" s="252"/>
      <c r="BR54" s="252"/>
      <c r="BS54" s="252"/>
      <c r="BT54" s="252"/>
      <c r="BU54" s="252"/>
      <c r="BV54" s="252"/>
      <c r="BW54" s="252"/>
      <c r="BX54" s="252"/>
      <c r="BY54" s="252"/>
      <c r="BZ54" s="252"/>
      <c r="CA54" s="252"/>
      <c r="CB54" s="252"/>
      <c r="CC54" s="252"/>
      <c r="CD54" s="252"/>
      <c r="CE54" s="252"/>
      <c r="CF54" s="252"/>
      <c r="CG54" s="252"/>
      <c r="CH54" s="252"/>
      <c r="CI54" s="252"/>
      <c r="CJ54" s="252"/>
      <c r="CK54" s="252"/>
      <c r="CL54" s="252"/>
      <c r="CM54" s="252"/>
      <c r="CN54" s="252"/>
      <c r="CO54" s="252"/>
      <c r="CP54" s="252"/>
      <c r="CQ54" s="252"/>
      <c r="CR54" s="252"/>
      <c r="CS54" s="252"/>
      <c r="CT54" s="252"/>
      <c r="CU54" s="252"/>
      <c r="CV54" s="252"/>
      <c r="CW54" s="252"/>
      <c r="CX54" s="252"/>
      <c r="CY54" s="252"/>
      <c r="CZ54" s="252"/>
      <c r="DA54" s="252"/>
      <c r="DB54" s="252"/>
      <c r="DC54" s="252"/>
      <c r="DD54" s="252"/>
      <c r="DE54" s="252"/>
      <c r="DF54" s="252"/>
      <c r="DG54" s="252"/>
      <c r="DH54" s="252"/>
      <c r="DI54" s="252"/>
      <c r="DJ54" s="252"/>
      <c r="DK54" s="252"/>
      <c r="DL54" s="252"/>
    </row>
    <row r="55" spans="1:116" x14ac:dyDescent="0.25">
      <c r="A55" s="253" t="s">
        <v>258</v>
      </c>
      <c r="B55" s="254" t="s">
        <v>8787</v>
      </c>
      <c r="C55" s="257">
        <v>0.61300002149999999</v>
      </c>
      <c r="D55" s="258">
        <v>0</v>
      </c>
      <c r="E55" s="257">
        <v>0</v>
      </c>
      <c r="F55" s="257">
        <v>2.1166666667</v>
      </c>
      <c r="G55" s="257" t="s">
        <v>14</v>
      </c>
      <c r="H55" s="257" t="s">
        <v>14</v>
      </c>
      <c r="I55" s="258">
        <v>5</v>
      </c>
      <c r="J55" s="258">
        <f>IFERROR(VLOOKUP($B55,'Core Indicators'!$E$3:$EU$906,147,FALSE),"x")</f>
        <v>0</v>
      </c>
      <c r="K55" s="259">
        <v>-1.5954957007999999</v>
      </c>
      <c r="L55" s="257">
        <v>1.25</v>
      </c>
      <c r="M55" s="258">
        <v>2</v>
      </c>
      <c r="N55" s="258">
        <v>23</v>
      </c>
      <c r="O55" s="258">
        <f>IFERROR(VLOOKUP(B55,'Core Indicators'!$E$3:$G$9906,3,FALSE),"x")</f>
        <v>3724000</v>
      </c>
      <c r="P55" s="258">
        <v>101000</v>
      </c>
      <c r="Q55" s="252"/>
      <c r="R55" s="252"/>
      <c r="S55" s="252"/>
      <c r="T55" s="252"/>
      <c r="U55" s="252"/>
      <c r="V55" s="252"/>
      <c r="W55" s="252"/>
      <c r="X55" s="252"/>
      <c r="Y55" s="252"/>
      <c r="Z55" s="252"/>
      <c r="AA55" s="252"/>
      <c r="AB55" s="252"/>
      <c r="AC55" s="252"/>
      <c r="AD55" s="252"/>
      <c r="AE55" s="252"/>
      <c r="AF55" s="252"/>
      <c r="AG55" s="252"/>
      <c r="AH55" s="252"/>
      <c r="AI55" s="252"/>
      <c r="AJ55" s="252"/>
      <c r="AK55" s="252"/>
      <c r="AL55" s="252"/>
      <c r="AM55" s="252"/>
      <c r="AN55" s="252"/>
      <c r="AO55" s="252"/>
      <c r="AP55" s="252"/>
      <c r="AQ55" s="252"/>
      <c r="AR55" s="252"/>
      <c r="AS55" s="252"/>
      <c r="AT55" s="252"/>
      <c r="AU55" s="252"/>
      <c r="AV55" s="252"/>
      <c r="AW55" s="252"/>
      <c r="AX55" s="252"/>
      <c r="AY55" s="252"/>
      <c r="AZ55" s="252"/>
      <c r="BA55" s="252"/>
      <c r="BB55" s="252"/>
      <c r="BC55" s="252"/>
      <c r="BD55" s="252"/>
      <c r="BE55" s="252"/>
      <c r="BF55" s="252"/>
      <c r="BG55" s="252"/>
      <c r="BH55" s="252"/>
      <c r="BI55" s="252"/>
      <c r="BJ55" s="252"/>
      <c r="BK55" s="252"/>
      <c r="BL55" s="252"/>
      <c r="BM55" s="252"/>
      <c r="BN55" s="252"/>
      <c r="BO55" s="252"/>
      <c r="BP55" s="252"/>
      <c r="BQ55" s="252"/>
      <c r="BR55" s="252"/>
      <c r="BS55" s="252"/>
      <c r="BT55" s="252"/>
      <c r="BU55" s="252"/>
      <c r="BV55" s="252"/>
      <c r="BW55" s="252"/>
      <c r="BX55" s="252"/>
      <c r="BY55" s="252"/>
      <c r="BZ55" s="252"/>
      <c r="CA55" s="252"/>
      <c r="CB55" s="252"/>
      <c r="CC55" s="252"/>
      <c r="CD55" s="252"/>
      <c r="CE55" s="252"/>
      <c r="CF55" s="252"/>
      <c r="CG55" s="252"/>
      <c r="CH55" s="252"/>
      <c r="CI55" s="252"/>
      <c r="CJ55" s="252"/>
      <c r="CK55" s="252"/>
      <c r="CL55" s="252"/>
      <c r="CM55" s="252"/>
      <c r="CN55" s="252"/>
      <c r="CO55" s="252"/>
      <c r="CP55" s="252"/>
      <c r="CQ55" s="252"/>
      <c r="CR55" s="252"/>
      <c r="CS55" s="252"/>
      <c r="CT55" s="252"/>
      <c r="CU55" s="252"/>
      <c r="CV55" s="252"/>
      <c r="CW55" s="252"/>
      <c r="CX55" s="252"/>
      <c r="CY55" s="252"/>
      <c r="CZ55" s="252"/>
      <c r="DA55" s="252"/>
      <c r="DB55" s="252"/>
      <c r="DC55" s="252"/>
      <c r="DD55" s="252"/>
      <c r="DE55" s="252"/>
      <c r="DF55" s="252"/>
      <c r="DG55" s="252"/>
      <c r="DH55" s="252"/>
      <c r="DI55" s="252"/>
      <c r="DJ55" s="252"/>
      <c r="DK55" s="252"/>
      <c r="DL55" s="252"/>
    </row>
    <row r="56" spans="1:116" x14ac:dyDescent="0.25">
      <c r="A56" s="253" t="s">
        <v>305</v>
      </c>
      <c r="B56" s="254" t="s">
        <v>8788</v>
      </c>
      <c r="C56" s="257">
        <v>0.50216199039999998</v>
      </c>
      <c r="D56" s="258">
        <v>11</v>
      </c>
      <c r="E56" s="257">
        <v>0.30199999999999999</v>
      </c>
      <c r="F56" s="257" t="s">
        <v>14</v>
      </c>
      <c r="G56" s="257">
        <v>7.4110250799999999E-2</v>
      </c>
      <c r="H56" s="257">
        <v>34.700000000000003</v>
      </c>
      <c r="I56" s="258">
        <v>1</v>
      </c>
      <c r="J56" s="258">
        <f>IFERROR(VLOOKUP($B56,'Core Indicators'!$E$3:$EU$906,147,FALSE),"x")</f>
        <v>341</v>
      </c>
      <c r="K56" s="259">
        <v>0.97905218599999999</v>
      </c>
      <c r="L56" s="257" t="s">
        <v>14</v>
      </c>
      <c r="M56" s="258">
        <v>92</v>
      </c>
      <c r="N56" s="258">
        <v>62</v>
      </c>
      <c r="O56" s="258">
        <f>IFERROR(VLOOKUP(B56,'Core Indicators'!$E$3:$G$9906,3,FALSE),"x")</f>
        <v>47536000</v>
      </c>
      <c r="P56" s="258">
        <v>500210</v>
      </c>
      <c r="Q56" s="252"/>
      <c r="R56" s="252"/>
      <c r="S56" s="252"/>
      <c r="T56" s="252"/>
      <c r="U56" s="252"/>
      <c r="V56" s="252"/>
      <c r="W56" s="252"/>
      <c r="X56" s="252"/>
      <c r="Y56" s="252"/>
      <c r="Z56" s="252"/>
      <c r="AA56" s="252"/>
      <c r="AB56" s="252"/>
      <c r="AC56" s="252"/>
      <c r="AD56" s="252"/>
      <c r="AE56" s="252"/>
      <c r="AF56" s="252"/>
      <c r="AG56" s="252"/>
      <c r="AH56" s="252"/>
      <c r="AI56" s="252"/>
      <c r="AJ56" s="252"/>
      <c r="AK56" s="252"/>
      <c r="AL56" s="252"/>
      <c r="AM56" s="252"/>
      <c r="AN56" s="252"/>
      <c r="AO56" s="252"/>
      <c r="AP56" s="252"/>
      <c r="AQ56" s="252"/>
      <c r="AR56" s="252"/>
      <c r="AS56" s="252"/>
      <c r="AT56" s="252"/>
      <c r="AU56" s="252"/>
      <c r="AV56" s="252"/>
      <c r="AW56" s="252"/>
      <c r="AX56" s="252"/>
      <c r="AY56" s="252"/>
      <c r="AZ56" s="252"/>
      <c r="BA56" s="252"/>
      <c r="BB56" s="252"/>
      <c r="BC56" s="252"/>
      <c r="BD56" s="252"/>
      <c r="BE56" s="252"/>
      <c r="BF56" s="252"/>
      <c r="BG56" s="252"/>
      <c r="BH56" s="252"/>
      <c r="BI56" s="252"/>
      <c r="BJ56" s="252"/>
      <c r="BK56" s="252"/>
      <c r="BL56" s="252"/>
      <c r="BM56" s="252"/>
      <c r="BN56" s="252"/>
      <c r="BO56" s="252"/>
      <c r="BP56" s="252"/>
      <c r="BQ56" s="252"/>
      <c r="BR56" s="252"/>
      <c r="BS56" s="252"/>
      <c r="BT56" s="252"/>
      <c r="BU56" s="252"/>
      <c r="BV56" s="252"/>
      <c r="BW56" s="252"/>
      <c r="BX56" s="252"/>
      <c r="BY56" s="252"/>
      <c r="BZ56" s="252"/>
      <c r="CA56" s="252"/>
      <c r="CB56" s="252"/>
      <c r="CC56" s="252"/>
      <c r="CD56" s="252"/>
      <c r="CE56" s="252"/>
      <c r="CF56" s="252"/>
      <c r="CG56" s="252"/>
      <c r="CH56" s="252"/>
      <c r="CI56" s="252"/>
      <c r="CJ56" s="252"/>
      <c r="CK56" s="252"/>
      <c r="CL56" s="252"/>
      <c r="CM56" s="252"/>
      <c r="CN56" s="252"/>
      <c r="CO56" s="252"/>
      <c r="CP56" s="252"/>
      <c r="CQ56" s="252"/>
      <c r="CR56" s="252"/>
      <c r="CS56" s="252"/>
      <c r="CT56" s="252"/>
      <c r="CU56" s="252"/>
      <c r="CV56" s="252"/>
      <c r="CW56" s="252"/>
      <c r="CX56" s="252"/>
      <c r="CY56" s="252"/>
      <c r="CZ56" s="252"/>
      <c r="DA56" s="252"/>
      <c r="DB56" s="252"/>
      <c r="DC56" s="252"/>
      <c r="DD56" s="252"/>
      <c r="DE56" s="252"/>
      <c r="DF56" s="252"/>
      <c r="DG56" s="252"/>
      <c r="DH56" s="252"/>
      <c r="DI56" s="252"/>
      <c r="DJ56" s="252"/>
      <c r="DK56" s="252"/>
      <c r="DL56" s="252"/>
    </row>
    <row r="57" spans="1:116" x14ac:dyDescent="0.25">
      <c r="A57" s="253" t="s">
        <v>8789</v>
      </c>
      <c r="B57" s="254" t="s">
        <v>8790</v>
      </c>
      <c r="C57" s="257">
        <v>0.47281296659999988</v>
      </c>
      <c r="D57" s="258">
        <v>13</v>
      </c>
      <c r="E57" s="257">
        <v>0.28999999999999998</v>
      </c>
      <c r="F57" s="257">
        <v>9.8000000000000007</v>
      </c>
      <c r="G57" s="257">
        <v>9.12578624E-2</v>
      </c>
      <c r="H57" s="257">
        <v>30.3</v>
      </c>
      <c r="I57" s="258">
        <v>0</v>
      </c>
      <c r="J57" s="258" t="str">
        <f>IFERROR(VLOOKUP($B57,'Core Indicators'!$E$3:$EU$906,147,FALSE),"x")</f>
        <v>x</v>
      </c>
      <c r="K57" s="259">
        <v>1.2812571526000001</v>
      </c>
      <c r="L57" s="257">
        <v>10</v>
      </c>
      <c r="M57" s="258">
        <v>94</v>
      </c>
      <c r="N57" s="258">
        <v>74</v>
      </c>
      <c r="O57" s="258" t="str">
        <f>IFERROR(VLOOKUP(B57,'Core Indicators'!$E$3:$G$9906,3,FALSE),"x")</f>
        <v>x</v>
      </c>
      <c r="P57" s="258">
        <v>42390</v>
      </c>
      <c r="Q57" s="252"/>
      <c r="R57" s="252"/>
      <c r="S57" s="252"/>
      <c r="T57" s="252"/>
      <c r="U57" s="252"/>
      <c r="V57" s="252"/>
      <c r="W57" s="252"/>
      <c r="X57" s="252"/>
      <c r="Y57" s="252"/>
      <c r="Z57" s="252"/>
      <c r="AA57" s="252"/>
      <c r="AB57" s="252"/>
      <c r="AC57" s="252"/>
      <c r="AD57" s="252"/>
      <c r="AE57" s="252"/>
      <c r="AF57" s="252"/>
      <c r="AG57" s="252"/>
      <c r="AH57" s="252"/>
      <c r="AI57" s="252"/>
      <c r="AJ57" s="252"/>
      <c r="AK57" s="252"/>
      <c r="AL57" s="252"/>
      <c r="AM57" s="252"/>
      <c r="AN57" s="252"/>
      <c r="AO57" s="252"/>
      <c r="AP57" s="252"/>
      <c r="AQ57" s="252"/>
      <c r="AR57" s="252"/>
      <c r="AS57" s="252"/>
      <c r="AT57" s="252"/>
      <c r="AU57" s="252"/>
      <c r="AV57" s="252"/>
      <c r="AW57" s="252"/>
      <c r="AX57" s="252"/>
      <c r="AY57" s="252"/>
      <c r="AZ57" s="252"/>
      <c r="BA57" s="252"/>
      <c r="BB57" s="252"/>
      <c r="BC57" s="252"/>
      <c r="BD57" s="252"/>
      <c r="BE57" s="252"/>
      <c r="BF57" s="252"/>
      <c r="BG57" s="252"/>
      <c r="BH57" s="252"/>
      <c r="BI57" s="252"/>
      <c r="BJ57" s="252"/>
      <c r="BK57" s="252"/>
      <c r="BL57" s="252"/>
      <c r="BM57" s="252"/>
      <c r="BN57" s="252"/>
      <c r="BO57" s="252"/>
      <c r="BP57" s="252"/>
      <c r="BQ57" s="252"/>
      <c r="BR57" s="252"/>
      <c r="BS57" s="252"/>
      <c r="BT57" s="252"/>
      <c r="BU57" s="252"/>
      <c r="BV57" s="252"/>
      <c r="BW57" s="252"/>
      <c r="BX57" s="252"/>
      <c r="BY57" s="252"/>
      <c r="BZ57" s="252"/>
      <c r="CA57" s="252"/>
      <c r="CB57" s="252"/>
      <c r="CC57" s="252"/>
      <c r="CD57" s="252"/>
      <c r="CE57" s="252"/>
      <c r="CF57" s="252"/>
      <c r="CG57" s="252"/>
      <c r="CH57" s="252"/>
      <c r="CI57" s="252"/>
      <c r="CJ57" s="252"/>
      <c r="CK57" s="252"/>
      <c r="CL57" s="252"/>
      <c r="CM57" s="252"/>
      <c r="CN57" s="252"/>
      <c r="CO57" s="252"/>
      <c r="CP57" s="252"/>
      <c r="CQ57" s="252"/>
      <c r="CR57" s="252"/>
      <c r="CS57" s="252"/>
      <c r="CT57" s="252"/>
      <c r="CU57" s="252"/>
      <c r="CV57" s="252"/>
      <c r="CW57" s="252"/>
      <c r="CX57" s="252"/>
      <c r="CY57" s="252"/>
      <c r="CZ57" s="252"/>
      <c r="DA57" s="252"/>
      <c r="DB57" s="252"/>
      <c r="DC57" s="252"/>
      <c r="DD57" s="252"/>
      <c r="DE57" s="252"/>
      <c r="DF57" s="252"/>
      <c r="DG57" s="252"/>
      <c r="DH57" s="252"/>
      <c r="DI57" s="252"/>
      <c r="DJ57" s="252"/>
      <c r="DK57" s="252"/>
      <c r="DL57" s="252"/>
    </row>
    <row r="58" spans="1:116" x14ac:dyDescent="0.25">
      <c r="A58" s="253" t="s">
        <v>1395</v>
      </c>
      <c r="B58" s="254" t="s">
        <v>8791</v>
      </c>
      <c r="C58" s="257">
        <v>0.76015806069999992</v>
      </c>
      <c r="D58" s="258">
        <v>3</v>
      </c>
      <c r="E58" s="257">
        <v>0.27339999999999998</v>
      </c>
      <c r="F58" s="257">
        <v>4</v>
      </c>
      <c r="G58" s="257">
        <v>0.50796334649999997</v>
      </c>
      <c r="H58" s="257">
        <v>35</v>
      </c>
      <c r="I58" s="258">
        <v>5</v>
      </c>
      <c r="J58" s="258">
        <f>IFERROR(VLOOKUP($B58,'Core Indicators'!$E$3:$EU$906,147,FALSE),"x")</f>
        <v>2724</v>
      </c>
      <c r="K58" s="259">
        <v>-0.47347819810000003</v>
      </c>
      <c r="L58" s="257">
        <v>3.25</v>
      </c>
      <c r="M58" s="258">
        <v>24</v>
      </c>
      <c r="N58" s="258">
        <v>37</v>
      </c>
      <c r="O58" s="258">
        <f>IFERROR(VLOOKUP(B58,'Core Indicators'!$E$3:$G$9906,3,FALSE),"x")</f>
        <v>125343000</v>
      </c>
      <c r="P58" s="258">
        <v>1000000</v>
      </c>
      <c r="Q58" s="252"/>
      <c r="R58" s="252"/>
      <c r="S58" s="252"/>
      <c r="T58" s="252"/>
      <c r="U58" s="252"/>
      <c r="V58" s="252"/>
      <c r="W58" s="252"/>
      <c r="X58" s="252"/>
      <c r="Y58" s="252"/>
      <c r="Z58" s="252"/>
      <c r="AA58" s="252"/>
      <c r="AB58" s="252"/>
      <c r="AC58" s="252"/>
      <c r="AD58" s="252"/>
      <c r="AE58" s="252"/>
      <c r="AF58" s="252"/>
      <c r="AG58" s="252"/>
      <c r="AH58" s="252"/>
      <c r="AI58" s="252"/>
      <c r="AJ58" s="252"/>
      <c r="AK58" s="252"/>
      <c r="AL58" s="252"/>
      <c r="AM58" s="252"/>
      <c r="AN58" s="252"/>
      <c r="AO58" s="252"/>
      <c r="AP58" s="252"/>
      <c r="AQ58" s="252"/>
      <c r="AR58" s="252"/>
      <c r="AS58" s="252"/>
      <c r="AT58" s="252"/>
      <c r="AU58" s="252"/>
      <c r="AV58" s="252"/>
      <c r="AW58" s="252"/>
      <c r="AX58" s="252"/>
      <c r="AY58" s="252"/>
      <c r="AZ58" s="252"/>
      <c r="BA58" s="252"/>
      <c r="BB58" s="252"/>
      <c r="BC58" s="252"/>
      <c r="BD58" s="252"/>
      <c r="BE58" s="252"/>
      <c r="BF58" s="252"/>
      <c r="BG58" s="252"/>
      <c r="BH58" s="252"/>
      <c r="BI58" s="252"/>
      <c r="BJ58" s="252"/>
      <c r="BK58" s="252"/>
      <c r="BL58" s="252"/>
      <c r="BM58" s="252"/>
      <c r="BN58" s="252"/>
      <c r="BO58" s="252"/>
      <c r="BP58" s="252"/>
      <c r="BQ58" s="252"/>
      <c r="BR58" s="252"/>
      <c r="BS58" s="252"/>
      <c r="BT58" s="252"/>
      <c r="BU58" s="252"/>
      <c r="BV58" s="252"/>
      <c r="BW58" s="252"/>
      <c r="BX58" s="252"/>
      <c r="BY58" s="252"/>
      <c r="BZ58" s="252"/>
      <c r="CA58" s="252"/>
      <c r="CB58" s="252"/>
      <c r="CC58" s="252"/>
      <c r="CD58" s="252"/>
      <c r="CE58" s="252"/>
      <c r="CF58" s="252"/>
      <c r="CG58" s="252"/>
      <c r="CH58" s="252"/>
      <c r="CI58" s="252"/>
      <c r="CJ58" s="252"/>
      <c r="CK58" s="252"/>
      <c r="CL58" s="252"/>
      <c r="CM58" s="252"/>
      <c r="CN58" s="252"/>
      <c r="CO58" s="252"/>
      <c r="CP58" s="252"/>
      <c r="CQ58" s="252"/>
      <c r="CR58" s="252"/>
      <c r="CS58" s="252"/>
      <c r="CT58" s="252"/>
      <c r="CU58" s="252"/>
      <c r="CV58" s="252"/>
      <c r="CW58" s="252"/>
      <c r="CX58" s="252"/>
      <c r="CY58" s="252"/>
      <c r="CZ58" s="252"/>
      <c r="DA58" s="252"/>
      <c r="DB58" s="252"/>
      <c r="DC58" s="252"/>
      <c r="DD58" s="252"/>
      <c r="DE58" s="252"/>
      <c r="DF58" s="252"/>
      <c r="DG58" s="252"/>
      <c r="DH58" s="252"/>
      <c r="DI58" s="252"/>
      <c r="DJ58" s="252"/>
      <c r="DK58" s="252"/>
      <c r="DL58" s="252"/>
    </row>
    <row r="59" spans="1:116" x14ac:dyDescent="0.25">
      <c r="A59" s="253" t="s">
        <v>8792</v>
      </c>
      <c r="B59" s="254" t="s">
        <v>8793</v>
      </c>
      <c r="C59" s="257">
        <v>0.1314999869</v>
      </c>
      <c r="D59" s="258">
        <v>11</v>
      </c>
      <c r="E59" s="257">
        <v>0</v>
      </c>
      <c r="F59" s="257" t="s">
        <v>14</v>
      </c>
      <c r="G59" s="257">
        <v>5.03954369E-2</v>
      </c>
      <c r="H59" s="257">
        <v>27.3</v>
      </c>
      <c r="I59" s="258">
        <v>0</v>
      </c>
      <c r="J59" s="258" t="str">
        <f>IFERROR(VLOOKUP($B59,'Core Indicators'!$E$3:$EU$906,147,FALSE),"x")</f>
        <v>x</v>
      </c>
      <c r="K59" s="259">
        <v>2.0221455097000001</v>
      </c>
      <c r="L59" s="257" t="s">
        <v>14</v>
      </c>
      <c r="M59" s="258">
        <v>100</v>
      </c>
      <c r="N59" s="258">
        <v>86</v>
      </c>
      <c r="O59" s="258" t="str">
        <f>IFERROR(VLOOKUP(B59,'Core Indicators'!$E$3:$G$9906,3,FALSE),"x")</f>
        <v>x</v>
      </c>
      <c r="P59" s="258">
        <v>303890</v>
      </c>
      <c r="Q59" s="252"/>
      <c r="R59" s="252"/>
      <c r="S59" s="252"/>
      <c r="T59" s="252"/>
      <c r="U59" s="252"/>
      <c r="V59" s="252"/>
      <c r="W59" s="252"/>
      <c r="X59" s="252"/>
      <c r="Y59" s="252"/>
      <c r="Z59" s="252"/>
      <c r="AA59" s="252"/>
      <c r="AB59" s="252"/>
      <c r="AC59" s="252"/>
      <c r="AD59" s="252"/>
      <c r="AE59" s="252"/>
      <c r="AF59" s="252"/>
      <c r="AG59" s="252"/>
      <c r="AH59" s="252"/>
      <c r="AI59" s="252"/>
      <c r="AJ59" s="252"/>
      <c r="AK59" s="252"/>
      <c r="AL59" s="252"/>
      <c r="AM59" s="252"/>
      <c r="AN59" s="252"/>
      <c r="AO59" s="252"/>
      <c r="AP59" s="252"/>
      <c r="AQ59" s="252"/>
      <c r="AR59" s="252"/>
      <c r="AS59" s="252"/>
      <c r="AT59" s="252"/>
      <c r="AU59" s="252"/>
      <c r="AV59" s="252"/>
      <c r="AW59" s="252"/>
      <c r="AX59" s="252"/>
      <c r="AY59" s="252"/>
      <c r="AZ59" s="252"/>
      <c r="BA59" s="252"/>
      <c r="BB59" s="252"/>
      <c r="BC59" s="252"/>
      <c r="BD59" s="252"/>
      <c r="BE59" s="252"/>
      <c r="BF59" s="252"/>
      <c r="BG59" s="252"/>
      <c r="BH59" s="252"/>
      <c r="BI59" s="252"/>
      <c r="BJ59" s="252"/>
      <c r="BK59" s="252"/>
      <c r="BL59" s="252"/>
      <c r="BM59" s="252"/>
      <c r="BN59" s="252"/>
      <c r="BO59" s="252"/>
      <c r="BP59" s="252"/>
      <c r="BQ59" s="252"/>
      <c r="BR59" s="252"/>
      <c r="BS59" s="252"/>
      <c r="BT59" s="252"/>
      <c r="BU59" s="252"/>
      <c r="BV59" s="252"/>
      <c r="BW59" s="252"/>
      <c r="BX59" s="252"/>
      <c r="BY59" s="252"/>
      <c r="BZ59" s="252"/>
      <c r="CA59" s="252"/>
      <c r="CB59" s="252"/>
      <c r="CC59" s="252"/>
      <c r="CD59" s="252"/>
      <c r="CE59" s="252"/>
      <c r="CF59" s="252"/>
      <c r="CG59" s="252"/>
      <c r="CH59" s="252"/>
      <c r="CI59" s="252"/>
      <c r="CJ59" s="252"/>
      <c r="CK59" s="252"/>
      <c r="CL59" s="252"/>
      <c r="CM59" s="252"/>
      <c r="CN59" s="252"/>
      <c r="CO59" s="252"/>
      <c r="CP59" s="252"/>
      <c r="CQ59" s="252"/>
      <c r="CR59" s="252"/>
      <c r="CS59" s="252"/>
      <c r="CT59" s="252"/>
      <c r="CU59" s="252"/>
      <c r="CV59" s="252"/>
      <c r="CW59" s="252"/>
      <c r="CX59" s="252"/>
      <c r="CY59" s="252"/>
      <c r="CZ59" s="252"/>
      <c r="DA59" s="252"/>
      <c r="DB59" s="252"/>
      <c r="DC59" s="252"/>
      <c r="DD59" s="252"/>
      <c r="DE59" s="252"/>
      <c r="DF59" s="252"/>
      <c r="DG59" s="252"/>
      <c r="DH59" s="252"/>
      <c r="DI59" s="252"/>
      <c r="DJ59" s="252"/>
      <c r="DK59" s="252"/>
      <c r="DL59" s="252"/>
    </row>
    <row r="60" spans="1:116" x14ac:dyDescent="0.25">
      <c r="A60" s="253" t="s">
        <v>8794</v>
      </c>
      <c r="B60" s="254" t="s">
        <v>8795</v>
      </c>
      <c r="C60" s="257">
        <v>0.53238296770000004</v>
      </c>
      <c r="D60" s="258">
        <v>3</v>
      </c>
      <c r="E60" s="257">
        <v>0</v>
      </c>
      <c r="F60" s="257" t="s">
        <v>14</v>
      </c>
      <c r="G60" s="257">
        <v>0.35655918990000002</v>
      </c>
      <c r="H60" s="257">
        <v>36.700000000000003</v>
      </c>
      <c r="I60" s="258">
        <v>0</v>
      </c>
      <c r="J60" s="258" t="str">
        <f>IFERROR(VLOOKUP($B60,'Core Indicators'!$E$3:$EU$906,147,FALSE),"x")</f>
        <v>x</v>
      </c>
      <c r="K60" s="259">
        <v>-2.57588495E-2</v>
      </c>
      <c r="L60" s="257" t="s">
        <v>14</v>
      </c>
      <c r="M60" s="258">
        <v>60</v>
      </c>
      <c r="N60" s="258" t="s">
        <v>14</v>
      </c>
      <c r="O60" s="258" t="str">
        <f>IFERROR(VLOOKUP(B60,'Core Indicators'!$E$3:$G$9906,3,FALSE),"x")</f>
        <v>x</v>
      </c>
      <c r="P60" s="258">
        <v>18270</v>
      </c>
      <c r="Q60" s="252"/>
      <c r="R60" s="252"/>
      <c r="S60" s="252"/>
      <c r="T60" s="252"/>
      <c r="U60" s="252"/>
      <c r="V60" s="252"/>
      <c r="W60" s="252"/>
      <c r="X60" s="252"/>
      <c r="Y60" s="252"/>
      <c r="Z60" s="252"/>
      <c r="AA60" s="252"/>
      <c r="AB60" s="252"/>
      <c r="AC60" s="252"/>
      <c r="AD60" s="252"/>
      <c r="AE60" s="252"/>
      <c r="AF60" s="252"/>
      <c r="AG60" s="252"/>
      <c r="AH60" s="252"/>
      <c r="AI60" s="252"/>
      <c r="AJ60" s="252"/>
      <c r="AK60" s="252"/>
      <c r="AL60" s="252"/>
      <c r="AM60" s="252"/>
      <c r="AN60" s="252"/>
      <c r="AO60" s="252"/>
      <c r="AP60" s="252"/>
      <c r="AQ60" s="252"/>
      <c r="AR60" s="252"/>
      <c r="AS60" s="252"/>
      <c r="AT60" s="252"/>
      <c r="AU60" s="252"/>
      <c r="AV60" s="252"/>
      <c r="AW60" s="252"/>
      <c r="AX60" s="252"/>
      <c r="AY60" s="252"/>
      <c r="AZ60" s="252"/>
      <c r="BA60" s="252"/>
      <c r="BB60" s="252"/>
      <c r="BC60" s="252"/>
      <c r="BD60" s="252"/>
      <c r="BE60" s="252"/>
      <c r="BF60" s="252"/>
      <c r="BG60" s="252"/>
      <c r="BH60" s="252"/>
      <c r="BI60" s="252"/>
      <c r="BJ60" s="252"/>
      <c r="BK60" s="252"/>
      <c r="BL60" s="252"/>
      <c r="BM60" s="252"/>
      <c r="BN60" s="252"/>
      <c r="BO60" s="252"/>
      <c r="BP60" s="252"/>
      <c r="BQ60" s="252"/>
      <c r="BR60" s="252"/>
      <c r="BS60" s="252"/>
      <c r="BT60" s="252"/>
      <c r="BU60" s="252"/>
      <c r="BV60" s="252"/>
      <c r="BW60" s="252"/>
      <c r="BX60" s="252"/>
      <c r="BY60" s="252"/>
      <c r="BZ60" s="252"/>
      <c r="CA60" s="252"/>
      <c r="CB60" s="252"/>
      <c r="CC60" s="252"/>
      <c r="CD60" s="252"/>
      <c r="CE60" s="252"/>
      <c r="CF60" s="252"/>
      <c r="CG60" s="252"/>
      <c r="CH60" s="252"/>
      <c r="CI60" s="252"/>
      <c r="CJ60" s="252"/>
      <c r="CK60" s="252"/>
      <c r="CL60" s="252"/>
      <c r="CM60" s="252"/>
      <c r="CN60" s="252"/>
      <c r="CO60" s="252"/>
      <c r="CP60" s="252"/>
      <c r="CQ60" s="252"/>
      <c r="CR60" s="252"/>
      <c r="CS60" s="252"/>
      <c r="CT60" s="252"/>
      <c r="CU60" s="252"/>
      <c r="CV60" s="252"/>
      <c r="CW60" s="252"/>
      <c r="CX60" s="252"/>
      <c r="CY60" s="252"/>
      <c r="CZ60" s="252"/>
      <c r="DA60" s="252"/>
      <c r="DB60" s="252"/>
      <c r="DC60" s="252"/>
      <c r="DD60" s="252"/>
      <c r="DE60" s="252"/>
      <c r="DF60" s="252"/>
      <c r="DG60" s="252"/>
      <c r="DH60" s="252"/>
      <c r="DI60" s="252"/>
      <c r="DJ60" s="252"/>
      <c r="DK60" s="252"/>
      <c r="DL60" s="252"/>
    </row>
    <row r="61" spans="1:116" x14ac:dyDescent="0.25">
      <c r="A61" s="253" t="s">
        <v>8796</v>
      </c>
      <c r="B61" s="254" t="s">
        <v>8797</v>
      </c>
      <c r="C61" s="257">
        <v>4.7355978600000001E-2</v>
      </c>
      <c r="D61" s="258">
        <v>10</v>
      </c>
      <c r="E61" s="257">
        <v>2.3E-2</v>
      </c>
      <c r="F61" s="257" t="s">
        <v>14</v>
      </c>
      <c r="G61" s="257">
        <v>5.1375861000000002E-2</v>
      </c>
      <c r="H61" s="257">
        <v>32.4</v>
      </c>
      <c r="I61" s="258">
        <v>2</v>
      </c>
      <c r="J61" s="258" t="str">
        <f>IFERROR(VLOOKUP($B61,'Core Indicators'!$E$3:$EU$906,147,FALSE),"x")</f>
        <v>x</v>
      </c>
      <c r="K61" s="259">
        <v>1.4120583534</v>
      </c>
      <c r="L61" s="257" t="s">
        <v>14</v>
      </c>
      <c r="M61" s="258">
        <v>90</v>
      </c>
      <c r="N61" s="258">
        <v>69</v>
      </c>
      <c r="O61" s="258" t="str">
        <f>IFERROR(VLOOKUP(B61,'Core Indicators'!$E$3:$G$9906,3,FALSE),"x")</f>
        <v>x</v>
      </c>
      <c r="P61" s="258">
        <v>547557</v>
      </c>
      <c r="Q61" s="252"/>
      <c r="R61" s="252"/>
      <c r="S61" s="252"/>
      <c r="T61" s="252"/>
      <c r="U61" s="252"/>
      <c r="V61" s="252"/>
      <c r="W61" s="252"/>
      <c r="X61" s="252"/>
      <c r="Y61" s="252"/>
      <c r="Z61" s="252"/>
      <c r="AA61" s="252"/>
      <c r="AB61" s="252"/>
      <c r="AC61" s="252"/>
      <c r="AD61" s="252"/>
      <c r="AE61" s="252"/>
      <c r="AF61" s="252"/>
      <c r="AG61" s="252"/>
      <c r="AH61" s="252"/>
      <c r="AI61" s="252"/>
      <c r="AJ61" s="252"/>
      <c r="AK61" s="252"/>
      <c r="AL61" s="252"/>
      <c r="AM61" s="252"/>
      <c r="AN61" s="252"/>
      <c r="AO61" s="252"/>
      <c r="AP61" s="252"/>
      <c r="AQ61" s="252"/>
      <c r="AR61" s="252"/>
      <c r="AS61" s="252"/>
      <c r="AT61" s="252"/>
      <c r="AU61" s="252"/>
      <c r="AV61" s="252"/>
      <c r="AW61" s="252"/>
      <c r="AX61" s="252"/>
      <c r="AY61" s="252"/>
      <c r="AZ61" s="252"/>
      <c r="BA61" s="252"/>
      <c r="BB61" s="252"/>
      <c r="BC61" s="252"/>
      <c r="BD61" s="252"/>
      <c r="BE61" s="252"/>
      <c r="BF61" s="252"/>
      <c r="BG61" s="252"/>
      <c r="BH61" s="252"/>
      <c r="BI61" s="252"/>
      <c r="BJ61" s="252"/>
      <c r="BK61" s="252"/>
      <c r="BL61" s="252"/>
      <c r="BM61" s="252"/>
      <c r="BN61" s="252"/>
      <c r="BO61" s="252"/>
      <c r="BP61" s="252"/>
      <c r="BQ61" s="252"/>
      <c r="BR61" s="252"/>
      <c r="BS61" s="252"/>
      <c r="BT61" s="252"/>
      <c r="BU61" s="252"/>
      <c r="BV61" s="252"/>
      <c r="BW61" s="252"/>
      <c r="BX61" s="252"/>
      <c r="BY61" s="252"/>
      <c r="BZ61" s="252"/>
      <c r="CA61" s="252"/>
      <c r="CB61" s="252"/>
      <c r="CC61" s="252"/>
      <c r="CD61" s="252"/>
      <c r="CE61" s="252"/>
      <c r="CF61" s="252"/>
      <c r="CG61" s="252"/>
      <c r="CH61" s="252"/>
      <c r="CI61" s="252"/>
      <c r="CJ61" s="252"/>
      <c r="CK61" s="252"/>
      <c r="CL61" s="252"/>
      <c r="CM61" s="252"/>
      <c r="CN61" s="252"/>
      <c r="CO61" s="252"/>
      <c r="CP61" s="252"/>
      <c r="CQ61" s="252"/>
      <c r="CR61" s="252"/>
      <c r="CS61" s="252"/>
      <c r="CT61" s="252"/>
      <c r="CU61" s="252"/>
      <c r="CV61" s="252"/>
      <c r="CW61" s="252"/>
      <c r="CX61" s="252"/>
      <c r="CY61" s="252"/>
      <c r="CZ61" s="252"/>
      <c r="DA61" s="252"/>
      <c r="DB61" s="252"/>
      <c r="DC61" s="252"/>
      <c r="DD61" s="252"/>
      <c r="DE61" s="252"/>
      <c r="DF61" s="252"/>
      <c r="DG61" s="252"/>
      <c r="DH61" s="252"/>
      <c r="DI61" s="252"/>
      <c r="DJ61" s="252"/>
      <c r="DK61" s="252"/>
      <c r="DL61" s="252"/>
    </row>
    <row r="62" spans="1:116" x14ac:dyDescent="0.25">
      <c r="A62" s="253" t="s">
        <v>8798</v>
      </c>
      <c r="B62" s="254" t="s">
        <v>8799</v>
      </c>
      <c r="C62" s="257">
        <v>0</v>
      </c>
      <c r="D62" s="258">
        <v>11</v>
      </c>
      <c r="E62" s="257">
        <v>0</v>
      </c>
      <c r="F62" s="257" t="s">
        <v>14</v>
      </c>
      <c r="G62" s="257" t="s">
        <v>14</v>
      </c>
      <c r="H62" s="257">
        <v>40.1</v>
      </c>
      <c r="I62" s="258">
        <v>0</v>
      </c>
      <c r="J62" s="258" t="str">
        <f>IFERROR(VLOOKUP($B62,'Core Indicators'!$E$3:$EU$906,147,FALSE),"x")</f>
        <v>x</v>
      </c>
      <c r="K62" s="259">
        <v>2.41156537E-2</v>
      </c>
      <c r="L62" s="257" t="s">
        <v>14</v>
      </c>
      <c r="M62" s="258">
        <v>92</v>
      </c>
      <c r="N62" s="258" t="s">
        <v>14</v>
      </c>
      <c r="O62" s="258" t="str">
        <f>IFERROR(VLOOKUP(B62,'Core Indicators'!$E$3:$G$9906,3,FALSE),"x")</f>
        <v>x</v>
      </c>
      <c r="P62" s="258">
        <v>700</v>
      </c>
      <c r="Q62" s="252"/>
      <c r="R62" s="252"/>
      <c r="S62" s="252"/>
      <c r="T62" s="252"/>
      <c r="U62" s="252"/>
      <c r="V62" s="252"/>
      <c r="W62" s="252"/>
      <c r="X62" s="252"/>
      <c r="Y62" s="252"/>
      <c r="Z62" s="252"/>
      <c r="AA62" s="252"/>
      <c r="AB62" s="252"/>
      <c r="AC62" s="252"/>
      <c r="AD62" s="252"/>
      <c r="AE62" s="252"/>
      <c r="AF62" s="252"/>
      <c r="AG62" s="252"/>
      <c r="AH62" s="252"/>
      <c r="AI62" s="252"/>
      <c r="AJ62" s="252"/>
      <c r="AK62" s="252"/>
      <c r="AL62" s="252"/>
      <c r="AM62" s="252"/>
      <c r="AN62" s="252"/>
      <c r="AO62" s="252"/>
      <c r="AP62" s="252"/>
      <c r="AQ62" s="252"/>
      <c r="AR62" s="252"/>
      <c r="AS62" s="252"/>
      <c r="AT62" s="252"/>
      <c r="AU62" s="252"/>
      <c r="AV62" s="252"/>
      <c r="AW62" s="252"/>
      <c r="AX62" s="252"/>
      <c r="AY62" s="252"/>
      <c r="AZ62" s="252"/>
      <c r="BA62" s="252"/>
      <c r="BB62" s="252"/>
      <c r="BC62" s="252"/>
      <c r="BD62" s="252"/>
      <c r="BE62" s="252"/>
      <c r="BF62" s="252"/>
      <c r="BG62" s="252"/>
      <c r="BH62" s="252"/>
      <c r="BI62" s="252"/>
      <c r="BJ62" s="252"/>
      <c r="BK62" s="252"/>
      <c r="BL62" s="252"/>
      <c r="BM62" s="252"/>
      <c r="BN62" s="252"/>
      <c r="BO62" s="252"/>
      <c r="BP62" s="252"/>
      <c r="BQ62" s="252"/>
      <c r="BR62" s="252"/>
      <c r="BS62" s="252"/>
      <c r="BT62" s="252"/>
      <c r="BU62" s="252"/>
      <c r="BV62" s="252"/>
      <c r="BW62" s="252"/>
      <c r="BX62" s="252"/>
      <c r="BY62" s="252"/>
      <c r="BZ62" s="252"/>
      <c r="CA62" s="252"/>
      <c r="CB62" s="252"/>
      <c r="CC62" s="252"/>
      <c r="CD62" s="252"/>
      <c r="CE62" s="252"/>
      <c r="CF62" s="252"/>
      <c r="CG62" s="252"/>
      <c r="CH62" s="252"/>
      <c r="CI62" s="252"/>
      <c r="CJ62" s="252"/>
      <c r="CK62" s="252"/>
      <c r="CL62" s="252"/>
      <c r="CM62" s="252"/>
      <c r="CN62" s="252"/>
      <c r="CO62" s="252"/>
      <c r="CP62" s="252"/>
      <c r="CQ62" s="252"/>
      <c r="CR62" s="252"/>
      <c r="CS62" s="252"/>
      <c r="CT62" s="252"/>
      <c r="CU62" s="252"/>
      <c r="CV62" s="252"/>
      <c r="CW62" s="252"/>
      <c r="CX62" s="252"/>
      <c r="CY62" s="252"/>
      <c r="CZ62" s="252"/>
      <c r="DA62" s="252"/>
      <c r="DB62" s="252"/>
      <c r="DC62" s="252"/>
      <c r="DD62" s="252"/>
      <c r="DE62" s="252"/>
      <c r="DF62" s="252"/>
      <c r="DG62" s="252"/>
      <c r="DH62" s="252"/>
      <c r="DI62" s="252"/>
      <c r="DJ62" s="252"/>
      <c r="DK62" s="252"/>
      <c r="DL62" s="252"/>
    </row>
    <row r="63" spans="1:116" x14ac:dyDescent="0.25">
      <c r="A63" s="253" t="s">
        <v>8800</v>
      </c>
      <c r="B63" s="254" t="s">
        <v>8801</v>
      </c>
      <c r="C63" s="257">
        <v>0.77740000549999999</v>
      </c>
      <c r="D63" s="258">
        <v>9</v>
      </c>
      <c r="E63" s="257">
        <v>0.01</v>
      </c>
      <c r="F63" s="257">
        <v>4.7</v>
      </c>
      <c r="G63" s="257">
        <v>0.53430152109999995</v>
      </c>
      <c r="H63" s="257">
        <v>38</v>
      </c>
      <c r="I63" s="258">
        <v>1</v>
      </c>
      <c r="J63" s="258" t="str">
        <f>IFERROR(VLOOKUP($B63,'Core Indicators'!$E$3:$EU$906,147,FALSE),"x")</f>
        <v>x</v>
      </c>
      <c r="K63" s="259">
        <v>-0.7328509688</v>
      </c>
      <c r="L63" s="257">
        <v>3.75</v>
      </c>
      <c r="M63" s="258">
        <v>22</v>
      </c>
      <c r="N63" s="258">
        <v>31</v>
      </c>
      <c r="O63" s="258" t="str">
        <f>IFERROR(VLOOKUP(B63,'Core Indicators'!$E$3:$G$9906,3,FALSE),"x")</f>
        <v>x</v>
      </c>
      <c r="P63" s="258">
        <v>257670</v>
      </c>
      <c r="Q63" s="252"/>
      <c r="R63" s="252"/>
      <c r="S63" s="252"/>
      <c r="T63" s="252"/>
      <c r="U63" s="252"/>
      <c r="V63" s="252"/>
      <c r="W63" s="252"/>
      <c r="X63" s="252"/>
      <c r="Y63" s="252"/>
      <c r="Z63" s="252"/>
      <c r="AA63" s="252"/>
      <c r="AB63" s="252"/>
      <c r="AC63" s="252"/>
      <c r="AD63" s="252"/>
      <c r="AE63" s="252"/>
      <c r="AF63" s="252"/>
      <c r="AG63" s="252"/>
      <c r="AH63" s="252"/>
      <c r="AI63" s="252"/>
      <c r="AJ63" s="252"/>
      <c r="AK63" s="252"/>
      <c r="AL63" s="252"/>
      <c r="AM63" s="252"/>
      <c r="AN63" s="252"/>
      <c r="AO63" s="252"/>
      <c r="AP63" s="252"/>
      <c r="AQ63" s="252"/>
      <c r="AR63" s="252"/>
      <c r="AS63" s="252"/>
      <c r="AT63" s="252"/>
      <c r="AU63" s="252"/>
      <c r="AV63" s="252"/>
      <c r="AW63" s="252"/>
      <c r="AX63" s="252"/>
      <c r="AY63" s="252"/>
      <c r="AZ63" s="252"/>
      <c r="BA63" s="252"/>
      <c r="BB63" s="252"/>
      <c r="BC63" s="252"/>
      <c r="BD63" s="252"/>
      <c r="BE63" s="252"/>
      <c r="BF63" s="252"/>
      <c r="BG63" s="252"/>
      <c r="BH63" s="252"/>
      <c r="BI63" s="252"/>
      <c r="BJ63" s="252"/>
      <c r="BK63" s="252"/>
      <c r="BL63" s="252"/>
      <c r="BM63" s="252"/>
      <c r="BN63" s="252"/>
      <c r="BO63" s="252"/>
      <c r="BP63" s="252"/>
      <c r="BQ63" s="252"/>
      <c r="BR63" s="252"/>
      <c r="BS63" s="252"/>
      <c r="BT63" s="252"/>
      <c r="BU63" s="252"/>
      <c r="BV63" s="252"/>
      <c r="BW63" s="252"/>
      <c r="BX63" s="252"/>
      <c r="BY63" s="252"/>
      <c r="BZ63" s="252"/>
      <c r="CA63" s="252"/>
      <c r="CB63" s="252"/>
      <c r="CC63" s="252"/>
      <c r="CD63" s="252"/>
      <c r="CE63" s="252"/>
      <c r="CF63" s="252"/>
      <c r="CG63" s="252"/>
      <c r="CH63" s="252"/>
      <c r="CI63" s="252"/>
      <c r="CJ63" s="252"/>
      <c r="CK63" s="252"/>
      <c r="CL63" s="252"/>
      <c r="CM63" s="252"/>
      <c r="CN63" s="252"/>
      <c r="CO63" s="252"/>
      <c r="CP63" s="252"/>
      <c r="CQ63" s="252"/>
      <c r="CR63" s="252"/>
      <c r="CS63" s="252"/>
      <c r="CT63" s="252"/>
      <c r="CU63" s="252"/>
      <c r="CV63" s="252"/>
      <c r="CW63" s="252"/>
      <c r="CX63" s="252"/>
      <c r="CY63" s="252"/>
      <c r="CZ63" s="252"/>
      <c r="DA63" s="252"/>
      <c r="DB63" s="252"/>
      <c r="DC63" s="252"/>
      <c r="DD63" s="252"/>
      <c r="DE63" s="252"/>
      <c r="DF63" s="252"/>
      <c r="DG63" s="252"/>
      <c r="DH63" s="252"/>
      <c r="DI63" s="252"/>
      <c r="DJ63" s="252"/>
      <c r="DK63" s="252"/>
      <c r="DL63" s="252"/>
    </row>
    <row r="64" spans="1:116" x14ac:dyDescent="0.25">
      <c r="A64" s="253" t="s">
        <v>8802</v>
      </c>
      <c r="B64" s="254" t="s">
        <v>8803</v>
      </c>
      <c r="C64" s="257">
        <v>0.32496100410000001</v>
      </c>
      <c r="D64" s="258">
        <v>13</v>
      </c>
      <c r="E64" s="257">
        <v>7.0000000000000007E-2</v>
      </c>
      <c r="F64" s="257" t="s">
        <v>14</v>
      </c>
      <c r="G64" s="257">
        <v>0.1191900699</v>
      </c>
      <c r="H64" s="257">
        <v>35.1</v>
      </c>
      <c r="I64" s="258">
        <v>3</v>
      </c>
      <c r="J64" s="258" t="str">
        <f>IFERROR(VLOOKUP($B64,'Core Indicators'!$E$3:$EU$906,147,FALSE),"x")</f>
        <v>x</v>
      </c>
      <c r="K64" s="259">
        <v>1.6009106635999999</v>
      </c>
      <c r="L64" s="257" t="s">
        <v>14</v>
      </c>
      <c r="M64" s="258">
        <v>94</v>
      </c>
      <c r="N64" s="258">
        <v>77</v>
      </c>
      <c r="O64" s="258" t="str">
        <f>IFERROR(VLOOKUP(B64,'Core Indicators'!$E$3:$G$9906,3,FALSE),"x")</f>
        <v>x</v>
      </c>
      <c r="P64" s="258">
        <v>241930</v>
      </c>
      <c r="Q64" s="252"/>
      <c r="R64" s="252"/>
      <c r="S64" s="252"/>
      <c r="T64" s="252"/>
      <c r="U64" s="252"/>
      <c r="V64" s="252"/>
      <c r="W64" s="252"/>
      <c r="X64" s="252"/>
      <c r="Y64" s="252"/>
      <c r="Z64" s="252"/>
      <c r="AA64" s="252"/>
      <c r="AB64" s="252"/>
      <c r="AC64" s="252"/>
      <c r="AD64" s="252"/>
      <c r="AE64" s="252"/>
      <c r="AF64" s="252"/>
      <c r="AG64" s="252"/>
      <c r="AH64" s="252"/>
      <c r="AI64" s="252"/>
      <c r="AJ64" s="252"/>
      <c r="AK64" s="252"/>
      <c r="AL64" s="252"/>
      <c r="AM64" s="252"/>
      <c r="AN64" s="252"/>
      <c r="AO64" s="252"/>
      <c r="AP64" s="252"/>
      <c r="AQ64" s="252"/>
      <c r="AR64" s="252"/>
      <c r="AS64" s="252"/>
      <c r="AT64" s="252"/>
      <c r="AU64" s="252"/>
      <c r="AV64" s="252"/>
      <c r="AW64" s="252"/>
      <c r="AX64" s="252"/>
      <c r="AY64" s="252"/>
      <c r="AZ64" s="252"/>
      <c r="BA64" s="252"/>
      <c r="BB64" s="252"/>
      <c r="BC64" s="252"/>
      <c r="BD64" s="252"/>
      <c r="BE64" s="252"/>
      <c r="BF64" s="252"/>
      <c r="BG64" s="252"/>
      <c r="BH64" s="252"/>
      <c r="BI64" s="252"/>
      <c r="BJ64" s="252"/>
      <c r="BK64" s="252"/>
      <c r="BL64" s="252"/>
      <c r="BM64" s="252"/>
      <c r="BN64" s="252"/>
      <c r="BO64" s="252"/>
      <c r="BP64" s="252"/>
      <c r="BQ64" s="252"/>
      <c r="BR64" s="252"/>
      <c r="BS64" s="252"/>
      <c r="BT64" s="252"/>
      <c r="BU64" s="252"/>
      <c r="BV64" s="252"/>
      <c r="BW64" s="252"/>
      <c r="BX64" s="252"/>
      <c r="BY64" s="252"/>
      <c r="BZ64" s="252"/>
      <c r="CA64" s="252"/>
      <c r="CB64" s="252"/>
      <c r="CC64" s="252"/>
      <c r="CD64" s="252"/>
      <c r="CE64" s="252"/>
      <c r="CF64" s="252"/>
      <c r="CG64" s="252"/>
      <c r="CH64" s="252"/>
      <c r="CI64" s="252"/>
      <c r="CJ64" s="252"/>
      <c r="CK64" s="252"/>
      <c r="CL64" s="252"/>
      <c r="CM64" s="252"/>
      <c r="CN64" s="252"/>
      <c r="CO64" s="252"/>
      <c r="CP64" s="252"/>
      <c r="CQ64" s="252"/>
      <c r="CR64" s="252"/>
      <c r="CS64" s="252"/>
      <c r="CT64" s="252"/>
      <c r="CU64" s="252"/>
      <c r="CV64" s="252"/>
      <c r="CW64" s="252"/>
      <c r="CX64" s="252"/>
      <c r="CY64" s="252"/>
      <c r="CZ64" s="252"/>
      <c r="DA64" s="252"/>
      <c r="DB64" s="252"/>
      <c r="DC64" s="252"/>
      <c r="DD64" s="252"/>
      <c r="DE64" s="252"/>
      <c r="DF64" s="252"/>
      <c r="DG64" s="252"/>
      <c r="DH64" s="252"/>
      <c r="DI64" s="252"/>
      <c r="DJ64" s="252"/>
      <c r="DK64" s="252"/>
      <c r="DL64" s="252"/>
    </row>
    <row r="65" spans="1:116" x14ac:dyDescent="0.25">
      <c r="A65" s="253" t="s">
        <v>8804</v>
      </c>
      <c r="B65" s="254" t="s">
        <v>8805</v>
      </c>
      <c r="C65" s="257">
        <v>0.32528704609999998</v>
      </c>
      <c r="D65" s="258">
        <v>5</v>
      </c>
      <c r="E65" s="257">
        <v>0.30399999999999999</v>
      </c>
      <c r="F65" s="257">
        <v>6.6</v>
      </c>
      <c r="G65" s="257">
        <v>0.35077464800000002</v>
      </c>
      <c r="H65" s="257">
        <v>35.9</v>
      </c>
      <c r="I65" s="258">
        <v>3</v>
      </c>
      <c r="J65" s="258" t="str">
        <f>IFERROR(VLOOKUP($B65,'Core Indicators'!$E$3:$EU$906,147,FALSE),"x")</f>
        <v>x</v>
      </c>
      <c r="K65" s="259">
        <v>0.30997923020000001</v>
      </c>
      <c r="L65" s="257">
        <v>6.25</v>
      </c>
      <c r="M65" s="258">
        <v>61</v>
      </c>
      <c r="N65" s="258">
        <v>56</v>
      </c>
      <c r="O65" s="258" t="str">
        <f>IFERROR(VLOOKUP(B65,'Core Indicators'!$E$3:$G$9906,3,FALSE),"x")</f>
        <v>x</v>
      </c>
      <c r="P65" s="258">
        <v>69490</v>
      </c>
      <c r="Q65" s="252"/>
      <c r="R65" s="252"/>
      <c r="S65" s="252"/>
      <c r="T65" s="252"/>
      <c r="U65" s="252"/>
      <c r="V65" s="252"/>
      <c r="W65" s="252"/>
      <c r="X65" s="252"/>
      <c r="Y65" s="252"/>
      <c r="Z65" s="252"/>
      <c r="AA65" s="252"/>
      <c r="AB65" s="252"/>
      <c r="AC65" s="252"/>
      <c r="AD65" s="252"/>
      <c r="AE65" s="252"/>
      <c r="AF65" s="252"/>
      <c r="AG65" s="252"/>
      <c r="AH65" s="252"/>
      <c r="AI65" s="252"/>
      <c r="AJ65" s="252"/>
      <c r="AK65" s="252"/>
      <c r="AL65" s="252"/>
      <c r="AM65" s="252"/>
      <c r="AN65" s="252"/>
      <c r="AO65" s="252"/>
      <c r="AP65" s="252"/>
      <c r="AQ65" s="252"/>
      <c r="AR65" s="252"/>
      <c r="AS65" s="252"/>
      <c r="AT65" s="252"/>
      <c r="AU65" s="252"/>
      <c r="AV65" s="252"/>
      <c r="AW65" s="252"/>
      <c r="AX65" s="252"/>
      <c r="AY65" s="252"/>
      <c r="AZ65" s="252"/>
      <c r="BA65" s="252"/>
      <c r="BB65" s="252"/>
      <c r="BC65" s="252"/>
      <c r="BD65" s="252"/>
      <c r="BE65" s="252"/>
      <c r="BF65" s="252"/>
      <c r="BG65" s="252"/>
      <c r="BH65" s="252"/>
      <c r="BI65" s="252"/>
      <c r="BJ65" s="252"/>
      <c r="BK65" s="252"/>
      <c r="BL65" s="252"/>
      <c r="BM65" s="252"/>
      <c r="BN65" s="252"/>
      <c r="BO65" s="252"/>
      <c r="BP65" s="252"/>
      <c r="BQ65" s="252"/>
      <c r="BR65" s="252"/>
      <c r="BS65" s="252"/>
      <c r="BT65" s="252"/>
      <c r="BU65" s="252"/>
      <c r="BV65" s="252"/>
      <c r="BW65" s="252"/>
      <c r="BX65" s="252"/>
      <c r="BY65" s="252"/>
      <c r="BZ65" s="252"/>
      <c r="CA65" s="252"/>
      <c r="CB65" s="252"/>
      <c r="CC65" s="252"/>
      <c r="CD65" s="252"/>
      <c r="CE65" s="252"/>
      <c r="CF65" s="252"/>
      <c r="CG65" s="252"/>
      <c r="CH65" s="252"/>
      <c r="CI65" s="252"/>
      <c r="CJ65" s="252"/>
      <c r="CK65" s="252"/>
      <c r="CL65" s="252"/>
      <c r="CM65" s="252"/>
      <c r="CN65" s="252"/>
      <c r="CO65" s="252"/>
      <c r="CP65" s="252"/>
      <c r="CQ65" s="252"/>
      <c r="CR65" s="252"/>
      <c r="CS65" s="252"/>
      <c r="CT65" s="252"/>
      <c r="CU65" s="252"/>
      <c r="CV65" s="252"/>
      <c r="CW65" s="252"/>
      <c r="CX65" s="252"/>
      <c r="CY65" s="252"/>
      <c r="CZ65" s="252"/>
      <c r="DA65" s="252"/>
      <c r="DB65" s="252"/>
      <c r="DC65" s="252"/>
      <c r="DD65" s="252"/>
      <c r="DE65" s="252"/>
      <c r="DF65" s="252"/>
      <c r="DG65" s="252"/>
      <c r="DH65" s="252"/>
      <c r="DI65" s="252"/>
      <c r="DJ65" s="252"/>
      <c r="DK65" s="252"/>
      <c r="DL65" s="252"/>
    </row>
    <row r="66" spans="1:116" x14ac:dyDescent="0.25">
      <c r="A66" s="253" t="s">
        <v>8806</v>
      </c>
      <c r="B66" s="254" t="s">
        <v>8807</v>
      </c>
      <c r="C66" s="257">
        <v>0.77995000079999999</v>
      </c>
      <c r="D66" s="258">
        <v>11</v>
      </c>
      <c r="E66" s="257">
        <v>0</v>
      </c>
      <c r="F66" s="257">
        <v>7.85</v>
      </c>
      <c r="G66" s="257">
        <v>0.54103560419999996</v>
      </c>
      <c r="H66" s="257">
        <v>43.5</v>
      </c>
      <c r="I66" s="258">
        <v>2</v>
      </c>
      <c r="J66" s="258" t="str">
        <f>IFERROR(VLOOKUP($B66,'Core Indicators'!$E$3:$EU$906,147,FALSE),"x")</f>
        <v>x</v>
      </c>
      <c r="K66" s="259">
        <v>4.6889737200000003E-2</v>
      </c>
      <c r="L66" s="257">
        <v>7</v>
      </c>
      <c r="M66" s="258">
        <v>82</v>
      </c>
      <c r="N66" s="258">
        <v>41</v>
      </c>
      <c r="O66" s="258" t="str">
        <f>IFERROR(VLOOKUP(B66,'Core Indicators'!$E$3:$G$9906,3,FALSE),"x")</f>
        <v>x</v>
      </c>
      <c r="P66" s="258">
        <v>227540</v>
      </c>
      <c r="Q66" s="252"/>
      <c r="R66" s="252"/>
      <c r="S66" s="252"/>
      <c r="T66" s="252"/>
      <c r="U66" s="252"/>
      <c r="V66" s="252"/>
      <c r="W66" s="252"/>
      <c r="X66" s="252"/>
      <c r="Y66" s="252"/>
      <c r="Z66" s="252"/>
      <c r="AA66" s="252"/>
      <c r="AB66" s="252"/>
      <c r="AC66" s="252"/>
      <c r="AD66" s="252"/>
      <c r="AE66" s="252"/>
      <c r="AF66" s="252"/>
      <c r="AG66" s="252"/>
      <c r="AH66" s="252"/>
      <c r="AI66" s="252"/>
      <c r="AJ66" s="252"/>
      <c r="AK66" s="252"/>
      <c r="AL66" s="252"/>
      <c r="AM66" s="252"/>
      <c r="AN66" s="252"/>
      <c r="AO66" s="252"/>
      <c r="AP66" s="252"/>
      <c r="AQ66" s="252"/>
      <c r="AR66" s="252"/>
      <c r="AS66" s="252"/>
      <c r="AT66" s="252"/>
      <c r="AU66" s="252"/>
      <c r="AV66" s="252"/>
      <c r="AW66" s="252"/>
      <c r="AX66" s="252"/>
      <c r="AY66" s="252"/>
      <c r="AZ66" s="252"/>
      <c r="BA66" s="252"/>
      <c r="BB66" s="252"/>
      <c r="BC66" s="252"/>
      <c r="BD66" s="252"/>
      <c r="BE66" s="252"/>
      <c r="BF66" s="252"/>
      <c r="BG66" s="252"/>
      <c r="BH66" s="252"/>
      <c r="BI66" s="252"/>
      <c r="BJ66" s="252"/>
      <c r="BK66" s="252"/>
      <c r="BL66" s="252"/>
      <c r="BM66" s="252"/>
      <c r="BN66" s="252"/>
      <c r="BO66" s="252"/>
      <c r="BP66" s="252"/>
      <c r="BQ66" s="252"/>
      <c r="BR66" s="252"/>
      <c r="BS66" s="252"/>
      <c r="BT66" s="252"/>
      <c r="BU66" s="252"/>
      <c r="BV66" s="252"/>
      <c r="BW66" s="252"/>
      <c r="BX66" s="252"/>
      <c r="BY66" s="252"/>
      <c r="BZ66" s="252"/>
      <c r="CA66" s="252"/>
      <c r="CB66" s="252"/>
      <c r="CC66" s="252"/>
      <c r="CD66" s="252"/>
      <c r="CE66" s="252"/>
      <c r="CF66" s="252"/>
      <c r="CG66" s="252"/>
      <c r="CH66" s="252"/>
      <c r="CI66" s="252"/>
      <c r="CJ66" s="252"/>
      <c r="CK66" s="252"/>
      <c r="CL66" s="252"/>
      <c r="CM66" s="252"/>
      <c r="CN66" s="252"/>
      <c r="CO66" s="252"/>
      <c r="CP66" s="252"/>
      <c r="CQ66" s="252"/>
      <c r="CR66" s="252"/>
      <c r="CS66" s="252"/>
      <c r="CT66" s="252"/>
      <c r="CU66" s="252"/>
      <c r="CV66" s="252"/>
      <c r="CW66" s="252"/>
      <c r="CX66" s="252"/>
      <c r="CY66" s="252"/>
      <c r="CZ66" s="252"/>
      <c r="DA66" s="252"/>
      <c r="DB66" s="252"/>
      <c r="DC66" s="252"/>
      <c r="DD66" s="252"/>
      <c r="DE66" s="252"/>
      <c r="DF66" s="252"/>
      <c r="DG66" s="252"/>
      <c r="DH66" s="252"/>
      <c r="DI66" s="252"/>
      <c r="DJ66" s="252"/>
      <c r="DK66" s="252"/>
      <c r="DL66" s="252"/>
    </row>
    <row r="67" spans="1:116" x14ac:dyDescent="0.25">
      <c r="A67" s="253" t="s">
        <v>8808</v>
      </c>
      <c r="B67" s="254" t="s">
        <v>8809</v>
      </c>
      <c r="C67" s="257">
        <v>0.70999998689999999</v>
      </c>
      <c r="D67" s="258">
        <v>6</v>
      </c>
      <c r="E67" s="257">
        <v>0.6</v>
      </c>
      <c r="F67" s="257">
        <v>5.95</v>
      </c>
      <c r="G67" s="257" t="s">
        <v>14</v>
      </c>
      <c r="H67" s="257">
        <v>33.700000000000003</v>
      </c>
      <c r="I67" s="258">
        <v>3</v>
      </c>
      <c r="J67" s="258" t="str">
        <f>IFERROR(VLOOKUP($B67,'Core Indicators'!$E$3:$EU$906,147,FALSE),"x")</f>
        <v>x</v>
      </c>
      <c r="K67" s="259">
        <v>-1.2090275288000001</v>
      </c>
      <c r="L67" s="257">
        <v>4.75</v>
      </c>
      <c r="M67" s="258">
        <v>40</v>
      </c>
      <c r="N67" s="258">
        <v>29</v>
      </c>
      <c r="O67" s="258" t="str">
        <f>IFERROR(VLOOKUP(B67,'Core Indicators'!$E$3:$G$9906,3,FALSE),"x")</f>
        <v>x</v>
      </c>
      <c r="P67" s="258">
        <v>245720</v>
      </c>
      <c r="Q67" s="252"/>
      <c r="R67" s="252"/>
      <c r="S67" s="252"/>
      <c r="T67" s="252"/>
      <c r="U67" s="252"/>
      <c r="V67" s="252"/>
      <c r="W67" s="252"/>
      <c r="X67" s="252"/>
      <c r="Y67" s="252"/>
      <c r="Z67" s="252"/>
      <c r="AA67" s="252"/>
      <c r="AB67" s="252"/>
      <c r="AC67" s="252"/>
      <c r="AD67" s="252"/>
      <c r="AE67" s="252"/>
      <c r="AF67" s="252"/>
      <c r="AG67" s="252"/>
      <c r="AH67" s="252"/>
      <c r="AI67" s="252"/>
      <c r="AJ67" s="252"/>
      <c r="AK67" s="252"/>
      <c r="AL67" s="252"/>
      <c r="AM67" s="252"/>
      <c r="AN67" s="252"/>
      <c r="AO67" s="252"/>
      <c r="AP67" s="252"/>
      <c r="AQ67" s="252"/>
      <c r="AR67" s="252"/>
      <c r="AS67" s="252"/>
      <c r="AT67" s="252"/>
      <c r="AU67" s="252"/>
      <c r="AV67" s="252"/>
      <c r="AW67" s="252"/>
      <c r="AX67" s="252"/>
      <c r="AY67" s="252"/>
      <c r="AZ67" s="252"/>
      <c r="BA67" s="252"/>
      <c r="BB67" s="252"/>
      <c r="BC67" s="252"/>
      <c r="BD67" s="252"/>
      <c r="BE67" s="252"/>
      <c r="BF67" s="252"/>
      <c r="BG67" s="252"/>
      <c r="BH67" s="252"/>
      <c r="BI67" s="252"/>
      <c r="BJ67" s="252"/>
      <c r="BK67" s="252"/>
      <c r="BL67" s="252"/>
      <c r="BM67" s="252"/>
      <c r="BN67" s="252"/>
      <c r="BO67" s="252"/>
      <c r="BP67" s="252"/>
      <c r="BQ67" s="252"/>
      <c r="BR67" s="252"/>
      <c r="BS67" s="252"/>
      <c r="BT67" s="252"/>
      <c r="BU67" s="252"/>
      <c r="BV67" s="252"/>
      <c r="BW67" s="252"/>
      <c r="BX67" s="252"/>
      <c r="BY67" s="252"/>
      <c r="BZ67" s="252"/>
      <c r="CA67" s="252"/>
      <c r="CB67" s="252"/>
      <c r="CC67" s="252"/>
      <c r="CD67" s="252"/>
      <c r="CE67" s="252"/>
      <c r="CF67" s="252"/>
      <c r="CG67" s="252"/>
      <c r="CH67" s="252"/>
      <c r="CI67" s="252"/>
      <c r="CJ67" s="252"/>
      <c r="CK67" s="252"/>
      <c r="CL67" s="252"/>
      <c r="CM67" s="252"/>
      <c r="CN67" s="252"/>
      <c r="CO67" s="252"/>
      <c r="CP67" s="252"/>
      <c r="CQ67" s="252"/>
      <c r="CR67" s="252"/>
      <c r="CS67" s="252"/>
      <c r="CT67" s="252"/>
      <c r="CU67" s="252"/>
      <c r="CV67" s="252"/>
      <c r="CW67" s="252"/>
      <c r="CX67" s="252"/>
      <c r="CY67" s="252"/>
      <c r="CZ67" s="252"/>
      <c r="DA67" s="252"/>
      <c r="DB67" s="252"/>
      <c r="DC67" s="252"/>
      <c r="DD67" s="252"/>
      <c r="DE67" s="252"/>
      <c r="DF67" s="252"/>
      <c r="DG67" s="252"/>
      <c r="DH67" s="252"/>
      <c r="DI67" s="252"/>
      <c r="DJ67" s="252"/>
      <c r="DK67" s="252"/>
      <c r="DL67" s="252"/>
    </row>
    <row r="68" spans="1:116" x14ac:dyDescent="0.25">
      <c r="A68" s="253" t="s">
        <v>2464</v>
      </c>
      <c r="B68" s="254" t="s">
        <v>8810</v>
      </c>
      <c r="C68" s="257">
        <v>0.77542499430000011</v>
      </c>
      <c r="D68" s="258">
        <v>8</v>
      </c>
      <c r="E68" s="257">
        <v>0</v>
      </c>
      <c r="F68" s="257">
        <v>6.9</v>
      </c>
      <c r="G68" s="257">
        <v>0.62044554029999999</v>
      </c>
      <c r="H68" s="257">
        <v>35.9</v>
      </c>
      <c r="I68" s="258">
        <v>3</v>
      </c>
      <c r="J68" s="258">
        <f>IFERROR(VLOOKUP($B68,'Core Indicators'!$E$3:$EU$906,147,FALSE),"x")</f>
        <v>11</v>
      </c>
      <c r="K68" s="259">
        <v>-0.37157607079999999</v>
      </c>
      <c r="L68" s="257">
        <v>5.5</v>
      </c>
      <c r="M68" s="258">
        <v>46</v>
      </c>
      <c r="N68" s="258">
        <v>37</v>
      </c>
      <c r="O68" s="258">
        <f>IFERROR(VLOOKUP(B68,'Core Indicators'!$E$3:$G$9906,3,FALSE),"x")</f>
        <v>2500000</v>
      </c>
      <c r="P68" s="258">
        <v>10120</v>
      </c>
      <c r="Q68" s="252"/>
      <c r="R68" s="252"/>
      <c r="S68" s="252"/>
      <c r="T68" s="252"/>
      <c r="U68" s="252"/>
      <c r="V68" s="252"/>
      <c r="W68" s="252"/>
      <c r="X68" s="252"/>
      <c r="Y68" s="252"/>
      <c r="Z68" s="252"/>
      <c r="AA68" s="252"/>
      <c r="AB68" s="252"/>
      <c r="AC68" s="252"/>
      <c r="AD68" s="252"/>
      <c r="AE68" s="252"/>
      <c r="AF68" s="252"/>
      <c r="AG68" s="252"/>
      <c r="AH68" s="252"/>
      <c r="AI68" s="252"/>
      <c r="AJ68" s="252"/>
      <c r="AK68" s="252"/>
      <c r="AL68" s="252"/>
      <c r="AM68" s="252"/>
      <c r="AN68" s="252"/>
      <c r="AO68" s="252"/>
      <c r="AP68" s="252"/>
      <c r="AQ68" s="252"/>
      <c r="AR68" s="252"/>
      <c r="AS68" s="252"/>
      <c r="AT68" s="252"/>
      <c r="AU68" s="252"/>
      <c r="AV68" s="252"/>
      <c r="AW68" s="252"/>
      <c r="AX68" s="252"/>
      <c r="AY68" s="252"/>
      <c r="AZ68" s="252"/>
      <c r="BA68" s="252"/>
      <c r="BB68" s="252"/>
      <c r="BC68" s="252"/>
      <c r="BD68" s="252"/>
      <c r="BE68" s="252"/>
      <c r="BF68" s="252"/>
      <c r="BG68" s="252"/>
      <c r="BH68" s="252"/>
      <c r="BI68" s="252"/>
      <c r="BJ68" s="252"/>
      <c r="BK68" s="252"/>
      <c r="BL68" s="252"/>
      <c r="BM68" s="252"/>
      <c r="BN68" s="252"/>
      <c r="BO68" s="252"/>
      <c r="BP68" s="252"/>
      <c r="BQ68" s="252"/>
      <c r="BR68" s="252"/>
      <c r="BS68" s="252"/>
      <c r="BT68" s="252"/>
      <c r="BU68" s="252"/>
      <c r="BV68" s="252"/>
      <c r="BW68" s="252"/>
      <c r="BX68" s="252"/>
      <c r="BY68" s="252"/>
      <c r="BZ68" s="252"/>
      <c r="CA68" s="252"/>
      <c r="CB68" s="252"/>
      <c r="CC68" s="252"/>
      <c r="CD68" s="252"/>
      <c r="CE68" s="252"/>
      <c r="CF68" s="252"/>
      <c r="CG68" s="252"/>
      <c r="CH68" s="252"/>
      <c r="CI68" s="252"/>
      <c r="CJ68" s="252"/>
      <c r="CK68" s="252"/>
      <c r="CL68" s="252"/>
      <c r="CM68" s="252"/>
      <c r="CN68" s="252"/>
      <c r="CO68" s="252"/>
      <c r="CP68" s="252"/>
      <c r="CQ68" s="252"/>
      <c r="CR68" s="252"/>
      <c r="CS68" s="252"/>
      <c r="CT68" s="252"/>
      <c r="CU68" s="252"/>
      <c r="CV68" s="252"/>
      <c r="CW68" s="252"/>
      <c r="CX68" s="252"/>
      <c r="CY68" s="252"/>
      <c r="CZ68" s="252"/>
      <c r="DA68" s="252"/>
      <c r="DB68" s="252"/>
      <c r="DC68" s="252"/>
      <c r="DD68" s="252"/>
      <c r="DE68" s="252"/>
      <c r="DF68" s="252"/>
      <c r="DG68" s="252"/>
      <c r="DH68" s="252"/>
      <c r="DI68" s="252"/>
      <c r="DJ68" s="252"/>
      <c r="DK68" s="252"/>
      <c r="DL68" s="252"/>
    </row>
    <row r="69" spans="1:116" x14ac:dyDescent="0.25">
      <c r="A69" s="253" t="s">
        <v>8811</v>
      </c>
      <c r="B69" s="254" t="s">
        <v>8812</v>
      </c>
      <c r="C69" s="257">
        <v>0.84509999150000004</v>
      </c>
      <c r="D69" s="258">
        <v>11</v>
      </c>
      <c r="E69" s="257">
        <v>0.14000000000000001</v>
      </c>
      <c r="F69" s="257">
        <v>6.25</v>
      </c>
      <c r="G69" s="257" t="s">
        <v>14</v>
      </c>
      <c r="H69" s="257">
        <v>50.7</v>
      </c>
      <c r="I69" s="258">
        <v>2</v>
      </c>
      <c r="J69" s="258" t="str">
        <f>IFERROR(VLOOKUP($B69,'Core Indicators'!$E$3:$EU$906,147,FALSE),"x")</f>
        <v>x</v>
      </c>
      <c r="K69" s="259">
        <v>-1.2640448809</v>
      </c>
      <c r="L69" s="257">
        <v>5</v>
      </c>
      <c r="M69" s="258">
        <v>46</v>
      </c>
      <c r="N69" s="258">
        <v>18</v>
      </c>
      <c r="O69" s="258" t="str">
        <f>IFERROR(VLOOKUP(B69,'Core Indicators'!$E$3:$G$9906,3,FALSE),"x")</f>
        <v>x</v>
      </c>
      <c r="P69" s="258">
        <v>28120</v>
      </c>
      <c r="Q69" s="252"/>
      <c r="R69" s="252"/>
      <c r="S69" s="252"/>
      <c r="T69" s="252"/>
      <c r="U69" s="252"/>
      <c r="V69" s="252"/>
      <c r="W69" s="252"/>
      <c r="X69" s="252"/>
      <c r="Y69" s="252"/>
      <c r="Z69" s="252"/>
      <c r="AA69" s="252"/>
      <c r="AB69" s="252"/>
      <c r="AC69" s="252"/>
      <c r="AD69" s="252"/>
      <c r="AE69" s="252"/>
      <c r="AF69" s="252"/>
      <c r="AG69" s="252"/>
      <c r="AH69" s="252"/>
      <c r="AI69" s="252"/>
      <c r="AJ69" s="252"/>
      <c r="AK69" s="252"/>
      <c r="AL69" s="252"/>
      <c r="AM69" s="252"/>
      <c r="AN69" s="252"/>
      <c r="AO69" s="252"/>
      <c r="AP69" s="252"/>
      <c r="AQ69" s="252"/>
      <c r="AR69" s="252"/>
      <c r="AS69" s="252"/>
      <c r="AT69" s="252"/>
      <c r="AU69" s="252"/>
      <c r="AV69" s="252"/>
      <c r="AW69" s="252"/>
      <c r="AX69" s="252"/>
      <c r="AY69" s="252"/>
      <c r="AZ69" s="252"/>
      <c r="BA69" s="252"/>
      <c r="BB69" s="252"/>
      <c r="BC69" s="252"/>
      <c r="BD69" s="252"/>
      <c r="BE69" s="252"/>
      <c r="BF69" s="252"/>
      <c r="BG69" s="252"/>
      <c r="BH69" s="252"/>
      <c r="BI69" s="252"/>
      <c r="BJ69" s="252"/>
      <c r="BK69" s="252"/>
      <c r="BL69" s="252"/>
      <c r="BM69" s="252"/>
      <c r="BN69" s="252"/>
      <c r="BO69" s="252"/>
      <c r="BP69" s="252"/>
      <c r="BQ69" s="252"/>
      <c r="BR69" s="252"/>
      <c r="BS69" s="252"/>
      <c r="BT69" s="252"/>
      <c r="BU69" s="252"/>
      <c r="BV69" s="252"/>
      <c r="BW69" s="252"/>
      <c r="BX69" s="252"/>
      <c r="BY69" s="252"/>
      <c r="BZ69" s="252"/>
      <c r="CA69" s="252"/>
      <c r="CB69" s="252"/>
      <c r="CC69" s="252"/>
      <c r="CD69" s="252"/>
      <c r="CE69" s="252"/>
      <c r="CF69" s="252"/>
      <c r="CG69" s="252"/>
      <c r="CH69" s="252"/>
      <c r="CI69" s="252"/>
      <c r="CJ69" s="252"/>
      <c r="CK69" s="252"/>
      <c r="CL69" s="252"/>
      <c r="CM69" s="252"/>
      <c r="CN69" s="252"/>
      <c r="CO69" s="252"/>
      <c r="CP69" s="252"/>
      <c r="CQ69" s="252"/>
      <c r="CR69" s="252"/>
      <c r="CS69" s="252"/>
      <c r="CT69" s="252"/>
      <c r="CU69" s="252"/>
      <c r="CV69" s="252"/>
      <c r="CW69" s="252"/>
      <c r="CX69" s="252"/>
      <c r="CY69" s="252"/>
      <c r="CZ69" s="252"/>
      <c r="DA69" s="252"/>
      <c r="DB69" s="252"/>
      <c r="DC69" s="252"/>
      <c r="DD69" s="252"/>
      <c r="DE69" s="252"/>
      <c r="DF69" s="252"/>
      <c r="DG69" s="252"/>
      <c r="DH69" s="252"/>
      <c r="DI69" s="252"/>
      <c r="DJ69" s="252"/>
      <c r="DK69" s="252"/>
      <c r="DL69" s="252"/>
    </row>
    <row r="70" spans="1:116" x14ac:dyDescent="0.25">
      <c r="A70" s="253" t="s">
        <v>8813</v>
      </c>
      <c r="B70" s="254" t="s">
        <v>8814</v>
      </c>
      <c r="C70" s="257">
        <v>0.25992401189999997</v>
      </c>
      <c r="D70" s="258">
        <v>4</v>
      </c>
      <c r="E70" s="257">
        <v>0</v>
      </c>
      <c r="F70" s="257">
        <v>2.8166666667000002</v>
      </c>
      <c r="G70" s="257" t="s">
        <v>14</v>
      </c>
      <c r="H70" s="257" t="s">
        <v>14</v>
      </c>
      <c r="I70" s="258">
        <v>0</v>
      </c>
      <c r="J70" s="258" t="str">
        <f>IFERROR(VLOOKUP($B70,'Core Indicators'!$E$3:$EU$906,147,FALSE),"x")</f>
        <v>x</v>
      </c>
      <c r="K70" s="259">
        <v>-1.4223147630999999</v>
      </c>
      <c r="L70" s="257">
        <v>1.75</v>
      </c>
      <c r="M70" s="258">
        <v>6</v>
      </c>
      <c r="N70" s="258">
        <v>16</v>
      </c>
      <c r="O70" s="258" t="str">
        <f>IFERROR(VLOOKUP(B70,'Core Indicators'!$E$3:$G$9906,3,FALSE),"x")</f>
        <v>x</v>
      </c>
      <c r="P70" s="258">
        <v>28050</v>
      </c>
      <c r="Q70" s="252"/>
      <c r="R70" s="252"/>
      <c r="S70" s="252"/>
      <c r="T70" s="252"/>
      <c r="U70" s="252"/>
      <c r="V70" s="252"/>
      <c r="W70" s="252"/>
      <c r="X70" s="252"/>
      <c r="Y70" s="252"/>
      <c r="Z70" s="252"/>
      <c r="AA70" s="252"/>
      <c r="AB70" s="252"/>
      <c r="AC70" s="252"/>
      <c r="AD70" s="252"/>
      <c r="AE70" s="252"/>
      <c r="AF70" s="252"/>
      <c r="AG70" s="252"/>
      <c r="AH70" s="252"/>
      <c r="AI70" s="252"/>
      <c r="AJ70" s="252"/>
      <c r="AK70" s="252"/>
      <c r="AL70" s="252"/>
      <c r="AM70" s="252"/>
      <c r="AN70" s="252"/>
      <c r="AO70" s="252"/>
      <c r="AP70" s="252"/>
      <c r="AQ70" s="252"/>
      <c r="AR70" s="252"/>
      <c r="AS70" s="252"/>
      <c r="AT70" s="252"/>
      <c r="AU70" s="252"/>
      <c r="AV70" s="252"/>
      <c r="AW70" s="252"/>
      <c r="AX70" s="252"/>
      <c r="AY70" s="252"/>
      <c r="AZ70" s="252"/>
      <c r="BA70" s="252"/>
      <c r="BB70" s="252"/>
      <c r="BC70" s="252"/>
      <c r="BD70" s="252"/>
      <c r="BE70" s="252"/>
      <c r="BF70" s="252"/>
      <c r="BG70" s="252"/>
      <c r="BH70" s="252"/>
      <c r="BI70" s="252"/>
      <c r="BJ70" s="252"/>
      <c r="BK70" s="252"/>
      <c r="BL70" s="252"/>
      <c r="BM70" s="252"/>
      <c r="BN70" s="252"/>
      <c r="BO70" s="252"/>
      <c r="BP70" s="252"/>
      <c r="BQ70" s="252"/>
      <c r="BR70" s="252"/>
      <c r="BS70" s="252"/>
      <c r="BT70" s="252"/>
      <c r="BU70" s="252"/>
      <c r="BV70" s="252"/>
      <c r="BW70" s="252"/>
      <c r="BX70" s="252"/>
      <c r="BY70" s="252"/>
      <c r="BZ70" s="252"/>
      <c r="CA70" s="252"/>
      <c r="CB70" s="252"/>
      <c r="CC70" s="252"/>
      <c r="CD70" s="252"/>
      <c r="CE70" s="252"/>
      <c r="CF70" s="252"/>
      <c r="CG70" s="252"/>
      <c r="CH70" s="252"/>
      <c r="CI70" s="252"/>
      <c r="CJ70" s="252"/>
      <c r="CK70" s="252"/>
      <c r="CL70" s="252"/>
      <c r="CM70" s="252"/>
      <c r="CN70" s="252"/>
      <c r="CO70" s="252"/>
      <c r="CP70" s="252"/>
      <c r="CQ70" s="252"/>
      <c r="CR70" s="252"/>
      <c r="CS70" s="252"/>
      <c r="CT70" s="252"/>
      <c r="CU70" s="252"/>
      <c r="CV70" s="252"/>
      <c r="CW70" s="252"/>
      <c r="CX70" s="252"/>
      <c r="CY70" s="252"/>
      <c r="CZ70" s="252"/>
      <c r="DA70" s="252"/>
      <c r="DB70" s="252"/>
      <c r="DC70" s="252"/>
      <c r="DD70" s="252"/>
      <c r="DE70" s="252"/>
      <c r="DF70" s="252"/>
      <c r="DG70" s="252"/>
      <c r="DH70" s="252"/>
      <c r="DI70" s="252"/>
      <c r="DJ70" s="252"/>
      <c r="DK70" s="252"/>
      <c r="DL70" s="252"/>
    </row>
    <row r="71" spans="1:116" x14ac:dyDescent="0.25">
      <c r="A71" s="253" t="s">
        <v>102</v>
      </c>
      <c r="B71" s="254" t="s">
        <v>8815</v>
      </c>
      <c r="C71" s="257">
        <v>7.7842041200000003E-2</v>
      </c>
      <c r="D71" s="258">
        <v>9</v>
      </c>
      <c r="E71" s="257">
        <v>2.7E-2</v>
      </c>
      <c r="F71" s="257" t="s">
        <v>14</v>
      </c>
      <c r="G71" s="257">
        <v>0.1223017302</v>
      </c>
      <c r="H71" s="257">
        <v>32.9</v>
      </c>
      <c r="I71" s="258">
        <v>3</v>
      </c>
      <c r="J71" s="258">
        <f>IFERROR(VLOOKUP($B71,'Core Indicators'!$E$3:$EU$906,147,FALSE),"x")</f>
        <v>2</v>
      </c>
      <c r="K71" s="259">
        <v>0.1988379508</v>
      </c>
      <c r="L71" s="257" t="s">
        <v>14</v>
      </c>
      <c r="M71" s="258">
        <v>88</v>
      </c>
      <c r="N71" s="258">
        <v>48</v>
      </c>
      <c r="O71" s="258">
        <f>IFERROR(VLOOKUP(B71,'Core Indicators'!$E$3:$G$9906,3,FALSE),"x")</f>
        <v>10432000</v>
      </c>
      <c r="P71" s="258">
        <v>128900</v>
      </c>
      <c r="Q71" s="252"/>
      <c r="R71" s="252"/>
      <c r="S71" s="252"/>
      <c r="T71" s="252"/>
      <c r="U71" s="252"/>
      <c r="V71" s="252"/>
      <c r="W71" s="252"/>
      <c r="X71" s="252"/>
      <c r="Y71" s="252"/>
      <c r="Z71" s="252"/>
      <c r="AA71" s="252"/>
      <c r="AB71" s="252"/>
      <c r="AC71" s="252"/>
      <c r="AD71" s="252"/>
      <c r="AE71" s="252"/>
      <c r="AF71" s="252"/>
      <c r="AG71" s="252"/>
      <c r="AH71" s="252"/>
      <c r="AI71" s="252"/>
      <c r="AJ71" s="252"/>
      <c r="AK71" s="252"/>
      <c r="AL71" s="252"/>
      <c r="AM71" s="252"/>
      <c r="AN71" s="252"/>
      <c r="AO71" s="252"/>
      <c r="AP71" s="252"/>
      <c r="AQ71" s="252"/>
      <c r="AR71" s="252"/>
      <c r="AS71" s="252"/>
      <c r="AT71" s="252"/>
      <c r="AU71" s="252"/>
      <c r="AV71" s="252"/>
      <c r="AW71" s="252"/>
      <c r="AX71" s="252"/>
      <c r="AY71" s="252"/>
      <c r="AZ71" s="252"/>
      <c r="BA71" s="252"/>
      <c r="BB71" s="252"/>
      <c r="BC71" s="252"/>
      <c r="BD71" s="252"/>
      <c r="BE71" s="252"/>
      <c r="BF71" s="252"/>
      <c r="BG71" s="252"/>
      <c r="BH71" s="252"/>
      <c r="BI71" s="252"/>
      <c r="BJ71" s="252"/>
      <c r="BK71" s="252"/>
      <c r="BL71" s="252"/>
      <c r="BM71" s="252"/>
      <c r="BN71" s="252"/>
      <c r="BO71" s="252"/>
      <c r="BP71" s="252"/>
      <c r="BQ71" s="252"/>
      <c r="BR71" s="252"/>
      <c r="BS71" s="252"/>
      <c r="BT71" s="252"/>
      <c r="BU71" s="252"/>
      <c r="BV71" s="252"/>
      <c r="BW71" s="252"/>
      <c r="BX71" s="252"/>
      <c r="BY71" s="252"/>
      <c r="BZ71" s="252"/>
      <c r="CA71" s="252"/>
      <c r="CB71" s="252"/>
      <c r="CC71" s="252"/>
      <c r="CD71" s="252"/>
      <c r="CE71" s="252"/>
      <c r="CF71" s="252"/>
      <c r="CG71" s="252"/>
      <c r="CH71" s="252"/>
      <c r="CI71" s="252"/>
      <c r="CJ71" s="252"/>
      <c r="CK71" s="252"/>
      <c r="CL71" s="252"/>
      <c r="CM71" s="252"/>
      <c r="CN71" s="252"/>
      <c r="CO71" s="252"/>
      <c r="CP71" s="252"/>
      <c r="CQ71" s="252"/>
      <c r="CR71" s="252"/>
      <c r="CS71" s="252"/>
      <c r="CT71" s="252"/>
      <c r="CU71" s="252"/>
      <c r="CV71" s="252"/>
      <c r="CW71" s="252"/>
      <c r="CX71" s="252"/>
      <c r="CY71" s="252"/>
      <c r="CZ71" s="252"/>
      <c r="DA71" s="252"/>
      <c r="DB71" s="252"/>
      <c r="DC71" s="252"/>
      <c r="DD71" s="252"/>
      <c r="DE71" s="252"/>
      <c r="DF71" s="252"/>
      <c r="DG71" s="252"/>
      <c r="DH71" s="252"/>
      <c r="DI71" s="252"/>
      <c r="DJ71" s="252"/>
      <c r="DK71" s="252"/>
      <c r="DL71" s="252"/>
    </row>
    <row r="72" spans="1:116" x14ac:dyDescent="0.25">
      <c r="A72" s="253" t="s">
        <v>8816</v>
      </c>
      <c r="B72" s="254" t="s">
        <v>8817</v>
      </c>
      <c r="C72" s="257">
        <v>0</v>
      </c>
      <c r="D72" s="258">
        <v>13</v>
      </c>
      <c r="E72" s="257">
        <v>0</v>
      </c>
      <c r="F72" s="257" t="s">
        <v>14</v>
      </c>
      <c r="G72" s="257" t="s">
        <v>14</v>
      </c>
      <c r="H72" s="257" t="s">
        <v>14</v>
      </c>
      <c r="I72" s="258">
        <v>0</v>
      </c>
      <c r="J72" s="258" t="str">
        <f>IFERROR(VLOOKUP($B72,'Core Indicators'!$E$3:$EU$906,147,FALSE),"x")</f>
        <v>x</v>
      </c>
      <c r="K72" s="259">
        <v>0.17586329580000001</v>
      </c>
      <c r="L72" s="257" t="s">
        <v>14</v>
      </c>
      <c r="M72" s="258">
        <v>89</v>
      </c>
      <c r="N72" s="258">
        <v>53</v>
      </c>
      <c r="O72" s="258" t="str">
        <f>IFERROR(VLOOKUP(B72,'Core Indicators'!$E$3:$G$9906,3,FALSE),"x")</f>
        <v>x</v>
      </c>
      <c r="P72" s="258">
        <v>340</v>
      </c>
      <c r="Q72" s="252"/>
      <c r="R72" s="252"/>
      <c r="S72" s="252"/>
      <c r="T72" s="252"/>
      <c r="U72" s="252"/>
      <c r="V72" s="252"/>
      <c r="W72" s="252"/>
      <c r="X72" s="252"/>
      <c r="Y72" s="252"/>
      <c r="Z72" s="252"/>
      <c r="AA72" s="252"/>
      <c r="AB72" s="252"/>
      <c r="AC72" s="252"/>
      <c r="AD72" s="252"/>
      <c r="AE72" s="252"/>
      <c r="AF72" s="252"/>
      <c r="AG72" s="252"/>
      <c r="AH72" s="252"/>
      <c r="AI72" s="252"/>
      <c r="AJ72" s="252"/>
      <c r="AK72" s="252"/>
      <c r="AL72" s="252"/>
      <c r="AM72" s="252"/>
      <c r="AN72" s="252"/>
      <c r="AO72" s="252"/>
      <c r="AP72" s="252"/>
      <c r="AQ72" s="252"/>
      <c r="AR72" s="252"/>
      <c r="AS72" s="252"/>
      <c r="AT72" s="252"/>
      <c r="AU72" s="252"/>
      <c r="AV72" s="252"/>
      <c r="AW72" s="252"/>
      <c r="AX72" s="252"/>
      <c r="AY72" s="252"/>
      <c r="AZ72" s="252"/>
      <c r="BA72" s="252"/>
      <c r="BB72" s="252"/>
      <c r="BC72" s="252"/>
      <c r="BD72" s="252"/>
      <c r="BE72" s="252"/>
      <c r="BF72" s="252"/>
      <c r="BG72" s="252"/>
      <c r="BH72" s="252"/>
      <c r="BI72" s="252"/>
      <c r="BJ72" s="252"/>
      <c r="BK72" s="252"/>
      <c r="BL72" s="252"/>
      <c r="BM72" s="252"/>
      <c r="BN72" s="252"/>
      <c r="BO72" s="252"/>
      <c r="BP72" s="252"/>
      <c r="BQ72" s="252"/>
      <c r="BR72" s="252"/>
      <c r="BS72" s="252"/>
      <c r="BT72" s="252"/>
      <c r="BU72" s="252"/>
      <c r="BV72" s="252"/>
      <c r="BW72" s="252"/>
      <c r="BX72" s="252"/>
      <c r="BY72" s="252"/>
      <c r="BZ72" s="252"/>
      <c r="CA72" s="252"/>
      <c r="CB72" s="252"/>
      <c r="CC72" s="252"/>
      <c r="CD72" s="252"/>
      <c r="CE72" s="252"/>
      <c r="CF72" s="252"/>
      <c r="CG72" s="252"/>
      <c r="CH72" s="252"/>
      <c r="CI72" s="252"/>
      <c r="CJ72" s="252"/>
      <c r="CK72" s="252"/>
      <c r="CL72" s="252"/>
      <c r="CM72" s="252"/>
      <c r="CN72" s="252"/>
      <c r="CO72" s="252"/>
      <c r="CP72" s="252"/>
      <c r="CQ72" s="252"/>
      <c r="CR72" s="252"/>
      <c r="CS72" s="252"/>
      <c r="CT72" s="252"/>
      <c r="CU72" s="252"/>
      <c r="CV72" s="252"/>
      <c r="CW72" s="252"/>
      <c r="CX72" s="252"/>
      <c r="CY72" s="252"/>
      <c r="CZ72" s="252"/>
      <c r="DA72" s="252"/>
      <c r="DB72" s="252"/>
      <c r="DC72" s="252"/>
      <c r="DD72" s="252"/>
      <c r="DE72" s="252"/>
      <c r="DF72" s="252"/>
      <c r="DG72" s="252"/>
      <c r="DH72" s="252"/>
      <c r="DI72" s="252"/>
      <c r="DJ72" s="252"/>
      <c r="DK72" s="252"/>
      <c r="DL72" s="252"/>
    </row>
    <row r="73" spans="1:116" x14ac:dyDescent="0.25">
      <c r="A73" s="253" t="s">
        <v>3273</v>
      </c>
      <c r="B73" s="254" t="s">
        <v>8818</v>
      </c>
      <c r="C73" s="257">
        <v>0.50436202500000005</v>
      </c>
      <c r="D73" s="258">
        <v>11</v>
      </c>
      <c r="E73" s="257">
        <v>0.39200000000000002</v>
      </c>
      <c r="F73" s="257">
        <v>4.05</v>
      </c>
      <c r="G73" s="257">
        <v>0.49214644930000001</v>
      </c>
      <c r="H73" s="257">
        <v>48.3</v>
      </c>
      <c r="I73" s="258">
        <v>3</v>
      </c>
      <c r="J73" s="258">
        <f>IFERROR(VLOOKUP($B73,'Core Indicators'!$E$3:$EU$906,147,FALSE),"x")</f>
        <v>599</v>
      </c>
      <c r="K73" s="259">
        <v>-1.0522887706999999</v>
      </c>
      <c r="L73" s="257">
        <v>3.25</v>
      </c>
      <c r="M73" s="258">
        <v>52</v>
      </c>
      <c r="N73" s="258">
        <v>26</v>
      </c>
      <c r="O73" s="258">
        <f>IFERROR(VLOOKUP(B73,'Core Indicators'!$E$3:$G$9906,3,FALSE),"x")</f>
        <v>17300000</v>
      </c>
      <c r="P73" s="258">
        <v>107160</v>
      </c>
      <c r="Q73" s="252"/>
      <c r="R73" s="252"/>
      <c r="S73" s="252"/>
      <c r="T73" s="252"/>
      <c r="U73" s="252"/>
      <c r="V73" s="252"/>
      <c r="W73" s="252"/>
      <c r="X73" s="252"/>
      <c r="Y73" s="252"/>
      <c r="Z73" s="252"/>
      <c r="AA73" s="252"/>
      <c r="AB73" s="252"/>
      <c r="AC73" s="252"/>
      <c r="AD73" s="252"/>
      <c r="AE73" s="252"/>
      <c r="AF73" s="252"/>
      <c r="AG73" s="252"/>
      <c r="AH73" s="252"/>
      <c r="AI73" s="252"/>
      <c r="AJ73" s="252"/>
      <c r="AK73" s="252"/>
      <c r="AL73" s="252"/>
      <c r="AM73" s="252"/>
      <c r="AN73" s="252"/>
      <c r="AO73" s="252"/>
      <c r="AP73" s="252"/>
      <c r="AQ73" s="252"/>
      <c r="AR73" s="252"/>
      <c r="AS73" s="252"/>
      <c r="AT73" s="252"/>
      <c r="AU73" s="252"/>
      <c r="AV73" s="252"/>
      <c r="AW73" s="252"/>
      <c r="AX73" s="252"/>
      <c r="AY73" s="252"/>
      <c r="AZ73" s="252"/>
      <c r="BA73" s="252"/>
      <c r="BB73" s="252"/>
      <c r="BC73" s="252"/>
      <c r="BD73" s="252"/>
      <c r="BE73" s="252"/>
      <c r="BF73" s="252"/>
      <c r="BG73" s="252"/>
      <c r="BH73" s="252"/>
      <c r="BI73" s="252"/>
      <c r="BJ73" s="252"/>
      <c r="BK73" s="252"/>
      <c r="BL73" s="252"/>
      <c r="BM73" s="252"/>
      <c r="BN73" s="252"/>
      <c r="BO73" s="252"/>
      <c r="BP73" s="252"/>
      <c r="BQ73" s="252"/>
      <c r="BR73" s="252"/>
      <c r="BS73" s="252"/>
      <c r="BT73" s="252"/>
      <c r="BU73" s="252"/>
      <c r="BV73" s="252"/>
      <c r="BW73" s="252"/>
      <c r="BX73" s="252"/>
      <c r="BY73" s="252"/>
      <c r="BZ73" s="252"/>
      <c r="CA73" s="252"/>
      <c r="CB73" s="252"/>
      <c r="CC73" s="252"/>
      <c r="CD73" s="252"/>
      <c r="CE73" s="252"/>
      <c r="CF73" s="252"/>
      <c r="CG73" s="252"/>
      <c r="CH73" s="252"/>
      <c r="CI73" s="252"/>
      <c r="CJ73" s="252"/>
      <c r="CK73" s="252"/>
      <c r="CL73" s="252"/>
      <c r="CM73" s="252"/>
      <c r="CN73" s="252"/>
      <c r="CO73" s="252"/>
      <c r="CP73" s="252"/>
      <c r="CQ73" s="252"/>
      <c r="CR73" s="252"/>
      <c r="CS73" s="252"/>
      <c r="CT73" s="252"/>
      <c r="CU73" s="252"/>
      <c r="CV73" s="252"/>
      <c r="CW73" s="252"/>
      <c r="CX73" s="252"/>
      <c r="CY73" s="252"/>
      <c r="CZ73" s="252"/>
      <c r="DA73" s="252"/>
      <c r="DB73" s="252"/>
      <c r="DC73" s="252"/>
      <c r="DD73" s="252"/>
      <c r="DE73" s="252"/>
      <c r="DF73" s="252"/>
      <c r="DG73" s="252"/>
      <c r="DH73" s="252"/>
      <c r="DI73" s="252"/>
      <c r="DJ73" s="252"/>
      <c r="DK73" s="252"/>
      <c r="DL73" s="252"/>
    </row>
    <row r="74" spans="1:116" x14ac:dyDescent="0.25">
      <c r="A74" s="253" t="s">
        <v>8819</v>
      </c>
      <c r="B74" s="254" t="s">
        <v>8820</v>
      </c>
      <c r="C74" s="257">
        <v>0.7111070062</v>
      </c>
      <c r="D74" s="258">
        <v>10</v>
      </c>
      <c r="E74" s="257">
        <v>0</v>
      </c>
      <c r="F74" s="257" t="s">
        <v>14</v>
      </c>
      <c r="G74" s="257">
        <v>0.49233108460000002</v>
      </c>
      <c r="H74" s="257">
        <v>45.1</v>
      </c>
      <c r="I74" s="258">
        <v>0</v>
      </c>
      <c r="J74" s="258" t="str">
        <f>IFERROR(VLOOKUP($B74,'Core Indicators'!$E$3:$EU$906,147,FALSE),"x")</f>
        <v>x</v>
      </c>
      <c r="K74" s="259">
        <v>-0.43134814500000002</v>
      </c>
      <c r="L74" s="257" t="s">
        <v>14</v>
      </c>
      <c r="M74" s="258">
        <v>74</v>
      </c>
      <c r="N74" s="258">
        <v>40</v>
      </c>
      <c r="O74" s="258" t="str">
        <f>IFERROR(VLOOKUP(B74,'Core Indicators'!$E$3:$G$9906,3,FALSE),"x")</f>
        <v>x</v>
      </c>
      <c r="P74" s="258">
        <v>196850</v>
      </c>
      <c r="Q74" s="252"/>
      <c r="R74" s="252"/>
      <c r="S74" s="252"/>
      <c r="T74" s="252"/>
      <c r="U74" s="252"/>
      <c r="V74" s="252"/>
      <c r="W74" s="252"/>
      <c r="X74" s="252"/>
      <c r="Y74" s="252"/>
      <c r="Z74" s="252"/>
      <c r="AA74" s="252"/>
      <c r="AB74" s="252"/>
      <c r="AC74" s="252"/>
      <c r="AD74" s="252"/>
      <c r="AE74" s="252"/>
      <c r="AF74" s="252"/>
      <c r="AG74" s="252"/>
      <c r="AH74" s="252"/>
      <c r="AI74" s="252"/>
      <c r="AJ74" s="252"/>
      <c r="AK74" s="252"/>
      <c r="AL74" s="252"/>
      <c r="AM74" s="252"/>
      <c r="AN74" s="252"/>
      <c r="AO74" s="252"/>
      <c r="AP74" s="252"/>
      <c r="AQ74" s="252"/>
      <c r="AR74" s="252"/>
      <c r="AS74" s="252"/>
      <c r="AT74" s="252"/>
      <c r="AU74" s="252"/>
      <c r="AV74" s="252"/>
      <c r="AW74" s="252"/>
      <c r="AX74" s="252"/>
      <c r="AY74" s="252"/>
      <c r="AZ74" s="252"/>
      <c r="BA74" s="252"/>
      <c r="BB74" s="252"/>
      <c r="BC74" s="252"/>
      <c r="BD74" s="252"/>
      <c r="BE74" s="252"/>
      <c r="BF74" s="252"/>
      <c r="BG74" s="252"/>
      <c r="BH74" s="252"/>
      <c r="BI74" s="252"/>
      <c r="BJ74" s="252"/>
      <c r="BK74" s="252"/>
      <c r="BL74" s="252"/>
      <c r="BM74" s="252"/>
      <c r="BN74" s="252"/>
      <c r="BO74" s="252"/>
      <c r="BP74" s="252"/>
      <c r="BQ74" s="252"/>
      <c r="BR74" s="252"/>
      <c r="BS74" s="252"/>
      <c r="BT74" s="252"/>
      <c r="BU74" s="252"/>
      <c r="BV74" s="252"/>
      <c r="BW74" s="252"/>
      <c r="BX74" s="252"/>
      <c r="BY74" s="252"/>
      <c r="BZ74" s="252"/>
      <c r="CA74" s="252"/>
      <c r="CB74" s="252"/>
      <c r="CC74" s="252"/>
      <c r="CD74" s="252"/>
      <c r="CE74" s="252"/>
      <c r="CF74" s="252"/>
      <c r="CG74" s="252"/>
      <c r="CH74" s="252"/>
      <c r="CI74" s="252"/>
      <c r="CJ74" s="252"/>
      <c r="CK74" s="252"/>
      <c r="CL74" s="252"/>
      <c r="CM74" s="252"/>
      <c r="CN74" s="252"/>
      <c r="CO74" s="252"/>
      <c r="CP74" s="252"/>
      <c r="CQ74" s="252"/>
      <c r="CR74" s="252"/>
      <c r="CS74" s="252"/>
      <c r="CT74" s="252"/>
      <c r="CU74" s="252"/>
      <c r="CV74" s="252"/>
      <c r="CW74" s="252"/>
      <c r="CX74" s="252"/>
      <c r="CY74" s="252"/>
      <c r="CZ74" s="252"/>
      <c r="DA74" s="252"/>
      <c r="DB74" s="252"/>
      <c r="DC74" s="252"/>
      <c r="DD74" s="252"/>
      <c r="DE74" s="252"/>
      <c r="DF74" s="252"/>
      <c r="DG74" s="252"/>
      <c r="DH74" s="252"/>
      <c r="DI74" s="252"/>
      <c r="DJ74" s="252"/>
      <c r="DK74" s="252"/>
      <c r="DL74" s="252"/>
    </row>
    <row r="75" spans="1:116" x14ac:dyDescent="0.25">
      <c r="A75" s="253" t="s">
        <v>3285</v>
      </c>
      <c r="B75" s="254" t="s">
        <v>8821</v>
      </c>
      <c r="C75" s="257">
        <v>0.16674395219999999</v>
      </c>
      <c r="D75" s="258">
        <v>9</v>
      </c>
      <c r="E75" s="257">
        <v>6.8000000000000005E-2</v>
      </c>
      <c r="F75" s="257">
        <v>4.6666666667000003</v>
      </c>
      <c r="G75" s="257">
        <v>0.47928705150000001</v>
      </c>
      <c r="H75" s="257">
        <v>48.2</v>
      </c>
      <c r="I75" s="258">
        <v>3</v>
      </c>
      <c r="J75" s="258">
        <f>IFERROR(VLOOKUP($B75,'Core Indicators'!$E$3:$EU$906,147,FALSE),"x")</f>
        <v>675</v>
      </c>
      <c r="K75" s="259">
        <v>-1.0090796947</v>
      </c>
      <c r="L75" s="257">
        <v>3.25</v>
      </c>
      <c r="M75" s="258">
        <v>45</v>
      </c>
      <c r="N75" s="258">
        <v>26</v>
      </c>
      <c r="O75" s="258">
        <f>IFERROR(VLOOKUP(B75,'Core Indicators'!$E$3:$G$9906,3,FALSE),"x")</f>
        <v>9600000</v>
      </c>
      <c r="P75" s="258">
        <v>111890</v>
      </c>
      <c r="Q75" s="252"/>
      <c r="R75" s="252"/>
      <c r="S75" s="252"/>
      <c r="T75" s="252"/>
      <c r="U75" s="252"/>
      <c r="V75" s="252"/>
      <c r="W75" s="252"/>
      <c r="X75" s="252"/>
      <c r="Y75" s="252"/>
      <c r="Z75" s="252"/>
      <c r="AA75" s="252"/>
      <c r="AB75" s="252"/>
      <c r="AC75" s="252"/>
      <c r="AD75" s="252"/>
      <c r="AE75" s="252"/>
      <c r="AF75" s="252"/>
      <c r="AG75" s="252"/>
      <c r="AH75" s="252"/>
      <c r="AI75" s="252"/>
      <c r="AJ75" s="252"/>
      <c r="AK75" s="252"/>
      <c r="AL75" s="252"/>
      <c r="AM75" s="252"/>
      <c r="AN75" s="252"/>
      <c r="AO75" s="252"/>
      <c r="AP75" s="252"/>
      <c r="AQ75" s="252"/>
      <c r="AR75" s="252"/>
      <c r="AS75" s="252"/>
      <c r="AT75" s="252"/>
      <c r="AU75" s="252"/>
      <c r="AV75" s="252"/>
      <c r="AW75" s="252"/>
      <c r="AX75" s="252"/>
      <c r="AY75" s="252"/>
      <c r="AZ75" s="252"/>
      <c r="BA75" s="252"/>
      <c r="BB75" s="252"/>
      <c r="BC75" s="252"/>
      <c r="BD75" s="252"/>
      <c r="BE75" s="252"/>
      <c r="BF75" s="252"/>
      <c r="BG75" s="252"/>
      <c r="BH75" s="252"/>
      <c r="BI75" s="252"/>
      <c r="BJ75" s="252"/>
      <c r="BK75" s="252"/>
      <c r="BL75" s="252"/>
      <c r="BM75" s="252"/>
      <c r="BN75" s="252"/>
      <c r="BO75" s="252"/>
      <c r="BP75" s="252"/>
      <c r="BQ75" s="252"/>
      <c r="BR75" s="252"/>
      <c r="BS75" s="252"/>
      <c r="BT75" s="252"/>
      <c r="BU75" s="252"/>
      <c r="BV75" s="252"/>
      <c r="BW75" s="252"/>
      <c r="BX75" s="252"/>
      <c r="BY75" s="252"/>
      <c r="BZ75" s="252"/>
      <c r="CA75" s="252"/>
      <c r="CB75" s="252"/>
      <c r="CC75" s="252"/>
      <c r="CD75" s="252"/>
      <c r="CE75" s="252"/>
      <c r="CF75" s="252"/>
      <c r="CG75" s="252"/>
      <c r="CH75" s="252"/>
      <c r="CI75" s="252"/>
      <c r="CJ75" s="252"/>
      <c r="CK75" s="252"/>
      <c r="CL75" s="252"/>
      <c r="CM75" s="252"/>
      <c r="CN75" s="252"/>
      <c r="CO75" s="252"/>
      <c r="CP75" s="252"/>
      <c r="CQ75" s="252"/>
      <c r="CR75" s="252"/>
      <c r="CS75" s="252"/>
      <c r="CT75" s="252"/>
      <c r="CU75" s="252"/>
      <c r="CV75" s="252"/>
      <c r="CW75" s="252"/>
      <c r="CX75" s="252"/>
      <c r="CY75" s="252"/>
      <c r="CZ75" s="252"/>
      <c r="DA75" s="252"/>
      <c r="DB75" s="252"/>
      <c r="DC75" s="252"/>
      <c r="DD75" s="252"/>
      <c r="DE75" s="252"/>
      <c r="DF75" s="252"/>
      <c r="DG75" s="252"/>
      <c r="DH75" s="252"/>
      <c r="DI75" s="252"/>
      <c r="DJ75" s="252"/>
      <c r="DK75" s="252"/>
      <c r="DL75" s="252"/>
    </row>
    <row r="76" spans="1:116" x14ac:dyDescent="0.25">
      <c r="A76" s="253" t="s">
        <v>8822</v>
      </c>
      <c r="B76" s="254" t="s">
        <v>8823</v>
      </c>
      <c r="C76" s="257">
        <v>0.1808372083</v>
      </c>
      <c r="D76" s="258">
        <v>11</v>
      </c>
      <c r="E76" s="257">
        <v>1.6799999999999999E-2</v>
      </c>
      <c r="F76" s="257">
        <v>8.15</v>
      </c>
      <c r="G76" s="257">
        <v>0.1224165438</v>
      </c>
      <c r="H76" s="257">
        <v>29.7</v>
      </c>
      <c r="I76" s="258">
        <v>2</v>
      </c>
      <c r="J76" s="258" t="str">
        <f>IFERROR(VLOOKUP($B76,'Core Indicators'!$E$3:$EU$906,147,FALSE),"x")</f>
        <v>x</v>
      </c>
      <c r="K76" s="259">
        <v>0.36613461380000001</v>
      </c>
      <c r="L76" s="257">
        <v>7.25</v>
      </c>
      <c r="M76" s="258">
        <v>85</v>
      </c>
      <c r="N76" s="258">
        <v>47</v>
      </c>
      <c r="O76" s="258" t="str">
        <f>IFERROR(VLOOKUP(B76,'Core Indicators'!$E$3:$G$9906,3,FALSE),"x")</f>
        <v>x</v>
      </c>
      <c r="P76" s="258">
        <v>55960</v>
      </c>
      <c r="Q76" s="252"/>
      <c r="R76" s="252"/>
      <c r="S76" s="252"/>
      <c r="T76" s="252"/>
      <c r="U76" s="252"/>
      <c r="V76" s="252"/>
      <c r="W76" s="252"/>
      <c r="X76" s="252"/>
      <c r="Y76" s="252"/>
      <c r="Z76" s="252"/>
      <c r="AA76" s="252"/>
      <c r="AB76" s="252"/>
      <c r="AC76" s="252"/>
      <c r="AD76" s="252"/>
      <c r="AE76" s="252"/>
      <c r="AF76" s="252"/>
      <c r="AG76" s="252"/>
      <c r="AH76" s="252"/>
      <c r="AI76" s="252"/>
      <c r="AJ76" s="252"/>
      <c r="AK76" s="252"/>
      <c r="AL76" s="252"/>
      <c r="AM76" s="252"/>
      <c r="AN76" s="252"/>
      <c r="AO76" s="252"/>
      <c r="AP76" s="252"/>
      <c r="AQ76" s="252"/>
      <c r="AR76" s="252"/>
      <c r="AS76" s="252"/>
      <c r="AT76" s="252"/>
      <c r="AU76" s="252"/>
      <c r="AV76" s="252"/>
      <c r="AW76" s="252"/>
      <c r="AX76" s="252"/>
      <c r="AY76" s="252"/>
      <c r="AZ76" s="252"/>
      <c r="BA76" s="252"/>
      <c r="BB76" s="252"/>
      <c r="BC76" s="252"/>
      <c r="BD76" s="252"/>
      <c r="BE76" s="252"/>
      <c r="BF76" s="252"/>
      <c r="BG76" s="252"/>
      <c r="BH76" s="252"/>
      <c r="BI76" s="252"/>
      <c r="BJ76" s="252"/>
      <c r="BK76" s="252"/>
      <c r="BL76" s="252"/>
      <c r="BM76" s="252"/>
      <c r="BN76" s="252"/>
      <c r="BO76" s="252"/>
      <c r="BP76" s="252"/>
      <c r="BQ76" s="252"/>
      <c r="BR76" s="252"/>
      <c r="BS76" s="252"/>
      <c r="BT76" s="252"/>
      <c r="BU76" s="252"/>
      <c r="BV76" s="252"/>
      <c r="BW76" s="252"/>
      <c r="BX76" s="252"/>
      <c r="BY76" s="252"/>
      <c r="BZ76" s="252"/>
      <c r="CA76" s="252"/>
      <c r="CB76" s="252"/>
      <c r="CC76" s="252"/>
      <c r="CD76" s="252"/>
      <c r="CE76" s="252"/>
      <c r="CF76" s="252"/>
      <c r="CG76" s="252"/>
      <c r="CH76" s="252"/>
      <c r="CI76" s="252"/>
      <c r="CJ76" s="252"/>
      <c r="CK76" s="252"/>
      <c r="CL76" s="252"/>
      <c r="CM76" s="252"/>
      <c r="CN76" s="252"/>
      <c r="CO76" s="252"/>
      <c r="CP76" s="252"/>
      <c r="CQ76" s="252"/>
      <c r="CR76" s="252"/>
      <c r="CS76" s="252"/>
      <c r="CT76" s="252"/>
      <c r="CU76" s="252"/>
      <c r="CV76" s="252"/>
      <c r="CW76" s="252"/>
      <c r="CX76" s="252"/>
      <c r="CY76" s="252"/>
      <c r="CZ76" s="252"/>
      <c r="DA76" s="252"/>
      <c r="DB76" s="252"/>
      <c r="DC76" s="252"/>
      <c r="DD76" s="252"/>
      <c r="DE76" s="252"/>
      <c r="DF76" s="252"/>
      <c r="DG76" s="252"/>
      <c r="DH76" s="252"/>
      <c r="DI76" s="252"/>
      <c r="DJ76" s="252"/>
      <c r="DK76" s="252"/>
      <c r="DL76" s="252"/>
    </row>
    <row r="77" spans="1:116" x14ac:dyDescent="0.25">
      <c r="A77" s="253" t="s">
        <v>3297</v>
      </c>
      <c r="B77" s="254" t="s">
        <v>8824</v>
      </c>
      <c r="C77" s="257">
        <v>0</v>
      </c>
      <c r="D77" s="258">
        <v>8</v>
      </c>
      <c r="E77" s="257">
        <v>0</v>
      </c>
      <c r="F77" s="257">
        <v>4.2166666667000001</v>
      </c>
      <c r="G77" s="257">
        <v>0.61954366890000001</v>
      </c>
      <c r="H77" s="257">
        <v>41.1</v>
      </c>
      <c r="I77" s="258">
        <v>3</v>
      </c>
      <c r="J77" s="258">
        <f>IFERROR(VLOOKUP($B77,'Core Indicators'!$E$3:$EU$906,147,FALSE),"x")</f>
        <v>4705</v>
      </c>
      <c r="K77" s="259">
        <v>-0.97110140319999994</v>
      </c>
      <c r="L77" s="257">
        <v>3</v>
      </c>
      <c r="M77" s="258">
        <v>38</v>
      </c>
      <c r="N77" s="258">
        <v>18</v>
      </c>
      <c r="O77" s="258">
        <f>IFERROR(VLOOKUP(B77,'Core Indicators'!$E$3:$G$9906,3,FALSE),"x")</f>
        <v>11400000</v>
      </c>
      <c r="P77" s="258">
        <v>27560</v>
      </c>
      <c r="Q77" s="252"/>
      <c r="R77" s="252"/>
      <c r="S77" s="252"/>
      <c r="T77" s="252"/>
      <c r="U77" s="252"/>
      <c r="V77" s="252"/>
      <c r="W77" s="252"/>
      <c r="X77" s="252"/>
      <c r="Y77" s="252"/>
      <c r="Z77" s="252"/>
      <c r="AA77" s="252"/>
      <c r="AB77" s="252"/>
      <c r="AC77" s="252"/>
      <c r="AD77" s="252"/>
      <c r="AE77" s="252"/>
      <c r="AF77" s="252"/>
      <c r="AG77" s="252"/>
      <c r="AH77" s="252"/>
      <c r="AI77" s="252"/>
      <c r="AJ77" s="252"/>
      <c r="AK77" s="252"/>
      <c r="AL77" s="252"/>
      <c r="AM77" s="252"/>
      <c r="AN77" s="252"/>
      <c r="AO77" s="252"/>
      <c r="AP77" s="252"/>
      <c r="AQ77" s="252"/>
      <c r="AR77" s="252"/>
      <c r="AS77" s="252"/>
      <c r="AT77" s="252"/>
      <c r="AU77" s="252"/>
      <c r="AV77" s="252"/>
      <c r="AW77" s="252"/>
      <c r="AX77" s="252"/>
      <c r="AY77" s="252"/>
      <c r="AZ77" s="252"/>
      <c r="BA77" s="252"/>
      <c r="BB77" s="252"/>
      <c r="BC77" s="252"/>
      <c r="BD77" s="252"/>
      <c r="BE77" s="252"/>
      <c r="BF77" s="252"/>
      <c r="BG77" s="252"/>
      <c r="BH77" s="252"/>
      <c r="BI77" s="252"/>
      <c r="BJ77" s="252"/>
      <c r="BK77" s="252"/>
      <c r="BL77" s="252"/>
      <c r="BM77" s="252"/>
      <c r="BN77" s="252"/>
      <c r="BO77" s="252"/>
      <c r="BP77" s="252"/>
      <c r="BQ77" s="252"/>
      <c r="BR77" s="252"/>
      <c r="BS77" s="252"/>
      <c r="BT77" s="252"/>
      <c r="BU77" s="252"/>
      <c r="BV77" s="252"/>
      <c r="BW77" s="252"/>
      <c r="BX77" s="252"/>
      <c r="BY77" s="252"/>
      <c r="BZ77" s="252"/>
      <c r="CA77" s="252"/>
      <c r="CB77" s="252"/>
      <c r="CC77" s="252"/>
      <c r="CD77" s="252"/>
      <c r="CE77" s="252"/>
      <c r="CF77" s="252"/>
      <c r="CG77" s="252"/>
      <c r="CH77" s="252"/>
      <c r="CI77" s="252"/>
      <c r="CJ77" s="252"/>
      <c r="CK77" s="252"/>
      <c r="CL77" s="252"/>
      <c r="CM77" s="252"/>
      <c r="CN77" s="252"/>
      <c r="CO77" s="252"/>
      <c r="CP77" s="252"/>
      <c r="CQ77" s="252"/>
      <c r="CR77" s="252"/>
      <c r="CS77" s="252"/>
      <c r="CT77" s="252"/>
      <c r="CU77" s="252"/>
      <c r="CV77" s="252"/>
      <c r="CW77" s="252"/>
      <c r="CX77" s="252"/>
      <c r="CY77" s="252"/>
      <c r="CZ77" s="252"/>
      <c r="DA77" s="252"/>
      <c r="DB77" s="252"/>
      <c r="DC77" s="252"/>
      <c r="DD77" s="252"/>
      <c r="DE77" s="252"/>
      <c r="DF77" s="252"/>
      <c r="DG77" s="252"/>
      <c r="DH77" s="252"/>
      <c r="DI77" s="252"/>
      <c r="DJ77" s="252"/>
      <c r="DK77" s="252"/>
      <c r="DL77" s="252"/>
    </row>
    <row r="78" spans="1:116" x14ac:dyDescent="0.25">
      <c r="A78" s="253" t="s">
        <v>2139</v>
      </c>
      <c r="B78" s="254" t="s">
        <v>8825</v>
      </c>
      <c r="C78" s="257">
        <v>0.18750004279999999</v>
      </c>
      <c r="D78" s="258">
        <v>11</v>
      </c>
      <c r="E78" s="257">
        <v>0.05</v>
      </c>
      <c r="F78" s="257">
        <v>6.8</v>
      </c>
      <c r="G78" s="257">
        <v>0.25845412979999999</v>
      </c>
      <c r="H78" s="257">
        <v>29.6</v>
      </c>
      <c r="I78" s="258">
        <v>2</v>
      </c>
      <c r="J78" s="258">
        <f>IFERROR(VLOOKUP($B78,'Core Indicators'!$E$3:$EU$906,147,FALSE),"x")</f>
        <v>0</v>
      </c>
      <c r="K78" s="259">
        <v>0.49313449860000003</v>
      </c>
      <c r="L78" s="257">
        <v>5.75</v>
      </c>
      <c r="M78" s="258">
        <v>70</v>
      </c>
      <c r="N78" s="258">
        <v>44</v>
      </c>
      <c r="O78" s="258">
        <f>IFERROR(VLOOKUP(B78,'Core Indicators'!$E$3:$G$9906,3,FALSE),"x")</f>
        <v>10223000</v>
      </c>
      <c r="P78" s="258">
        <v>90530</v>
      </c>
      <c r="Q78" s="252"/>
      <c r="R78" s="252"/>
      <c r="S78" s="252"/>
      <c r="T78" s="252"/>
      <c r="U78" s="252"/>
      <c r="V78" s="252"/>
      <c r="W78" s="252"/>
      <c r="X78" s="252"/>
      <c r="Y78" s="252"/>
      <c r="Z78" s="252"/>
      <c r="AA78" s="252"/>
      <c r="AB78" s="252"/>
      <c r="AC78" s="252"/>
      <c r="AD78" s="252"/>
      <c r="AE78" s="252"/>
      <c r="AF78" s="252"/>
      <c r="AG78" s="252"/>
      <c r="AH78" s="252"/>
      <c r="AI78" s="252"/>
      <c r="AJ78" s="252"/>
      <c r="AK78" s="252"/>
      <c r="AL78" s="252"/>
      <c r="AM78" s="252"/>
      <c r="AN78" s="252"/>
      <c r="AO78" s="252"/>
      <c r="AP78" s="252"/>
      <c r="AQ78" s="252"/>
      <c r="AR78" s="252"/>
      <c r="AS78" s="252"/>
      <c r="AT78" s="252"/>
      <c r="AU78" s="252"/>
      <c r="AV78" s="252"/>
      <c r="AW78" s="252"/>
      <c r="AX78" s="252"/>
      <c r="AY78" s="252"/>
      <c r="AZ78" s="252"/>
      <c r="BA78" s="252"/>
      <c r="BB78" s="252"/>
      <c r="BC78" s="252"/>
      <c r="BD78" s="252"/>
      <c r="BE78" s="252"/>
      <c r="BF78" s="252"/>
      <c r="BG78" s="252"/>
      <c r="BH78" s="252"/>
      <c r="BI78" s="252"/>
      <c r="BJ78" s="252"/>
      <c r="BK78" s="252"/>
      <c r="BL78" s="252"/>
      <c r="BM78" s="252"/>
      <c r="BN78" s="252"/>
      <c r="BO78" s="252"/>
      <c r="BP78" s="252"/>
      <c r="BQ78" s="252"/>
      <c r="BR78" s="252"/>
      <c r="BS78" s="252"/>
      <c r="BT78" s="252"/>
      <c r="BU78" s="252"/>
      <c r="BV78" s="252"/>
      <c r="BW78" s="252"/>
      <c r="BX78" s="252"/>
      <c r="BY78" s="252"/>
      <c r="BZ78" s="252"/>
      <c r="CA78" s="252"/>
      <c r="CB78" s="252"/>
      <c r="CC78" s="252"/>
      <c r="CD78" s="252"/>
      <c r="CE78" s="252"/>
      <c r="CF78" s="252"/>
      <c r="CG78" s="252"/>
      <c r="CH78" s="252"/>
      <c r="CI78" s="252"/>
      <c r="CJ78" s="252"/>
      <c r="CK78" s="252"/>
      <c r="CL78" s="252"/>
      <c r="CM78" s="252"/>
      <c r="CN78" s="252"/>
      <c r="CO78" s="252"/>
      <c r="CP78" s="252"/>
      <c r="CQ78" s="252"/>
      <c r="CR78" s="252"/>
      <c r="CS78" s="252"/>
      <c r="CT78" s="252"/>
      <c r="CU78" s="252"/>
      <c r="CV78" s="252"/>
      <c r="CW78" s="252"/>
      <c r="CX78" s="252"/>
      <c r="CY78" s="252"/>
      <c r="CZ78" s="252"/>
      <c r="DA78" s="252"/>
      <c r="DB78" s="252"/>
      <c r="DC78" s="252"/>
      <c r="DD78" s="252"/>
      <c r="DE78" s="252"/>
      <c r="DF78" s="252"/>
      <c r="DG78" s="252"/>
      <c r="DH78" s="252"/>
      <c r="DI78" s="252"/>
      <c r="DJ78" s="252"/>
      <c r="DK78" s="252"/>
      <c r="DL78" s="252"/>
    </row>
    <row r="79" spans="1:116" x14ac:dyDescent="0.25">
      <c r="A79" s="253" t="s">
        <v>806</v>
      </c>
      <c r="B79" s="254" t="s">
        <v>8826</v>
      </c>
      <c r="C79" s="257">
        <v>0.774848922</v>
      </c>
      <c r="D79" s="258">
        <v>5</v>
      </c>
      <c r="E79" s="257">
        <v>0.10680000000000001</v>
      </c>
      <c r="F79" s="257">
        <v>6.45</v>
      </c>
      <c r="G79" s="257">
        <v>0.45129165370000002</v>
      </c>
      <c r="H79" s="257">
        <v>38.200000000000003</v>
      </c>
      <c r="I79" s="258">
        <v>3</v>
      </c>
      <c r="J79" s="258">
        <f>IFERROR(VLOOKUP($B79,'Core Indicators'!$E$3:$EU$906,147,FALSE),"x")</f>
        <v>365</v>
      </c>
      <c r="K79" s="259">
        <v>-0.3425302207</v>
      </c>
      <c r="L79" s="257">
        <v>6</v>
      </c>
      <c r="M79" s="258">
        <v>61</v>
      </c>
      <c r="N79" s="258">
        <v>40</v>
      </c>
      <c r="O79" s="258">
        <f>IFERROR(VLOOKUP(B79,'Core Indicators'!$E$3:$G$9906,3,FALSE),"x")</f>
        <v>270213000</v>
      </c>
      <c r="P79" s="258">
        <v>1811570</v>
      </c>
      <c r="Q79" s="252"/>
      <c r="R79" s="252"/>
      <c r="S79" s="252"/>
      <c r="T79" s="252"/>
      <c r="U79" s="252"/>
      <c r="V79" s="252"/>
      <c r="W79" s="252"/>
      <c r="X79" s="252"/>
      <c r="Y79" s="252"/>
      <c r="Z79" s="252"/>
      <c r="AA79" s="252"/>
      <c r="AB79" s="252"/>
      <c r="AC79" s="252"/>
      <c r="AD79" s="252"/>
      <c r="AE79" s="252"/>
      <c r="AF79" s="252"/>
      <c r="AG79" s="252"/>
      <c r="AH79" s="252"/>
      <c r="AI79" s="252"/>
      <c r="AJ79" s="252"/>
      <c r="AK79" s="252"/>
      <c r="AL79" s="252"/>
      <c r="AM79" s="252"/>
      <c r="AN79" s="252"/>
      <c r="AO79" s="252"/>
      <c r="AP79" s="252"/>
      <c r="AQ79" s="252"/>
      <c r="AR79" s="252"/>
      <c r="AS79" s="252"/>
      <c r="AT79" s="252"/>
      <c r="AU79" s="252"/>
      <c r="AV79" s="252"/>
      <c r="AW79" s="252"/>
      <c r="AX79" s="252"/>
      <c r="AY79" s="252"/>
      <c r="AZ79" s="252"/>
      <c r="BA79" s="252"/>
      <c r="BB79" s="252"/>
      <c r="BC79" s="252"/>
      <c r="BD79" s="252"/>
      <c r="BE79" s="252"/>
      <c r="BF79" s="252"/>
      <c r="BG79" s="252"/>
      <c r="BH79" s="252"/>
      <c r="BI79" s="252"/>
      <c r="BJ79" s="252"/>
      <c r="BK79" s="252"/>
      <c r="BL79" s="252"/>
      <c r="BM79" s="252"/>
      <c r="BN79" s="252"/>
      <c r="BO79" s="252"/>
      <c r="BP79" s="252"/>
      <c r="BQ79" s="252"/>
      <c r="BR79" s="252"/>
      <c r="BS79" s="252"/>
      <c r="BT79" s="252"/>
      <c r="BU79" s="252"/>
      <c r="BV79" s="252"/>
      <c r="BW79" s="252"/>
      <c r="BX79" s="252"/>
      <c r="BY79" s="252"/>
      <c r="BZ79" s="252"/>
      <c r="CA79" s="252"/>
      <c r="CB79" s="252"/>
      <c r="CC79" s="252"/>
      <c r="CD79" s="252"/>
      <c r="CE79" s="252"/>
      <c r="CF79" s="252"/>
      <c r="CG79" s="252"/>
      <c r="CH79" s="252"/>
      <c r="CI79" s="252"/>
      <c r="CJ79" s="252"/>
      <c r="CK79" s="252"/>
      <c r="CL79" s="252"/>
      <c r="CM79" s="252"/>
      <c r="CN79" s="252"/>
      <c r="CO79" s="252"/>
      <c r="CP79" s="252"/>
      <c r="CQ79" s="252"/>
      <c r="CR79" s="252"/>
      <c r="CS79" s="252"/>
      <c r="CT79" s="252"/>
      <c r="CU79" s="252"/>
      <c r="CV79" s="252"/>
      <c r="CW79" s="252"/>
      <c r="CX79" s="252"/>
      <c r="CY79" s="252"/>
      <c r="CZ79" s="252"/>
      <c r="DA79" s="252"/>
      <c r="DB79" s="252"/>
      <c r="DC79" s="252"/>
      <c r="DD79" s="252"/>
      <c r="DE79" s="252"/>
      <c r="DF79" s="252"/>
      <c r="DG79" s="252"/>
      <c r="DH79" s="252"/>
      <c r="DI79" s="252"/>
      <c r="DJ79" s="252"/>
      <c r="DK79" s="252"/>
      <c r="DL79" s="252"/>
    </row>
    <row r="80" spans="1:116" x14ac:dyDescent="0.25">
      <c r="A80" s="253" t="s">
        <v>646</v>
      </c>
      <c r="B80" s="254" t="s">
        <v>8827</v>
      </c>
      <c r="C80" s="257">
        <v>0.87948376319999988</v>
      </c>
      <c r="D80" s="258">
        <v>7</v>
      </c>
      <c r="E80" s="257">
        <v>7.0000000000000001E-3</v>
      </c>
      <c r="F80" s="257">
        <v>7.25</v>
      </c>
      <c r="G80" s="257">
        <v>0.50102830359999995</v>
      </c>
      <c r="H80" s="257">
        <v>35.700000000000003</v>
      </c>
      <c r="I80" s="258">
        <v>3</v>
      </c>
      <c r="J80" s="258">
        <f>IFERROR(VLOOKUP($B80,'Core Indicators'!$E$3:$EU$906,147,FALSE),"x")</f>
        <v>97</v>
      </c>
      <c r="K80" s="259">
        <v>-3.0758399499999999E-2</v>
      </c>
      <c r="L80" s="257">
        <v>7</v>
      </c>
      <c r="M80" s="258">
        <v>71</v>
      </c>
      <c r="N80" s="258">
        <v>41</v>
      </c>
      <c r="O80" s="258">
        <f>IFERROR(VLOOKUP(B80,'Core Indicators'!$E$3:$G$9906,3,FALSE),"x")</f>
        <v>1353520000</v>
      </c>
      <c r="P80" s="258">
        <v>2973190</v>
      </c>
      <c r="Q80" s="252"/>
      <c r="R80" s="252"/>
      <c r="S80" s="252"/>
      <c r="T80" s="252"/>
      <c r="U80" s="252"/>
      <c r="V80" s="252"/>
      <c r="W80" s="252"/>
      <c r="X80" s="252"/>
      <c r="Y80" s="252"/>
      <c r="Z80" s="252"/>
      <c r="AA80" s="252"/>
      <c r="AB80" s="252"/>
      <c r="AC80" s="252"/>
      <c r="AD80" s="252"/>
      <c r="AE80" s="252"/>
      <c r="AF80" s="252"/>
      <c r="AG80" s="252"/>
      <c r="AH80" s="252"/>
      <c r="AI80" s="252"/>
      <c r="AJ80" s="252"/>
      <c r="AK80" s="252"/>
      <c r="AL80" s="252"/>
      <c r="AM80" s="252"/>
      <c r="AN80" s="252"/>
      <c r="AO80" s="252"/>
      <c r="AP80" s="252"/>
      <c r="AQ80" s="252"/>
      <c r="AR80" s="252"/>
      <c r="AS80" s="252"/>
      <c r="AT80" s="252"/>
      <c r="AU80" s="252"/>
      <c r="AV80" s="252"/>
      <c r="AW80" s="252"/>
      <c r="AX80" s="252"/>
      <c r="AY80" s="252"/>
      <c r="AZ80" s="252"/>
      <c r="BA80" s="252"/>
      <c r="BB80" s="252"/>
      <c r="BC80" s="252"/>
      <c r="BD80" s="252"/>
      <c r="BE80" s="252"/>
      <c r="BF80" s="252"/>
      <c r="BG80" s="252"/>
      <c r="BH80" s="252"/>
      <c r="BI80" s="252"/>
      <c r="BJ80" s="252"/>
      <c r="BK80" s="252"/>
      <c r="BL80" s="252"/>
      <c r="BM80" s="252"/>
      <c r="BN80" s="252"/>
      <c r="BO80" s="252"/>
      <c r="BP80" s="252"/>
      <c r="BQ80" s="252"/>
      <c r="BR80" s="252"/>
      <c r="BS80" s="252"/>
      <c r="BT80" s="252"/>
      <c r="BU80" s="252"/>
      <c r="BV80" s="252"/>
      <c r="BW80" s="252"/>
      <c r="BX80" s="252"/>
      <c r="BY80" s="252"/>
      <c r="BZ80" s="252"/>
      <c r="CA80" s="252"/>
      <c r="CB80" s="252"/>
      <c r="CC80" s="252"/>
      <c r="CD80" s="252"/>
      <c r="CE80" s="252"/>
      <c r="CF80" s="252"/>
      <c r="CG80" s="252"/>
      <c r="CH80" s="252"/>
      <c r="CI80" s="252"/>
      <c r="CJ80" s="252"/>
      <c r="CK80" s="252"/>
      <c r="CL80" s="252"/>
      <c r="CM80" s="252"/>
      <c r="CN80" s="252"/>
      <c r="CO80" s="252"/>
      <c r="CP80" s="252"/>
      <c r="CQ80" s="252"/>
      <c r="CR80" s="252"/>
      <c r="CS80" s="252"/>
      <c r="CT80" s="252"/>
      <c r="CU80" s="252"/>
      <c r="CV80" s="252"/>
      <c r="CW80" s="252"/>
      <c r="CX80" s="252"/>
      <c r="CY80" s="252"/>
      <c r="CZ80" s="252"/>
      <c r="DA80" s="252"/>
      <c r="DB80" s="252"/>
      <c r="DC80" s="252"/>
      <c r="DD80" s="252"/>
      <c r="DE80" s="252"/>
      <c r="DF80" s="252"/>
      <c r="DG80" s="252"/>
      <c r="DH80" s="252"/>
      <c r="DI80" s="252"/>
      <c r="DJ80" s="252"/>
      <c r="DK80" s="252"/>
      <c r="DL80" s="252"/>
    </row>
    <row r="81" spans="1:116" x14ac:dyDescent="0.25">
      <c r="A81" s="253" t="s">
        <v>8828</v>
      </c>
      <c r="B81" s="254" t="s">
        <v>8829</v>
      </c>
      <c r="C81" s="257">
        <v>0</v>
      </c>
      <c r="D81" s="258">
        <v>12</v>
      </c>
      <c r="E81" s="257">
        <v>0</v>
      </c>
      <c r="F81" s="257" t="s">
        <v>14</v>
      </c>
      <c r="G81" s="257">
        <v>9.2902528700000001E-2</v>
      </c>
      <c r="H81" s="257">
        <v>31.4</v>
      </c>
      <c r="I81" s="258">
        <v>0</v>
      </c>
      <c r="J81" s="258" t="str">
        <f>IFERROR(VLOOKUP($B81,'Core Indicators'!$E$3:$EU$906,147,FALSE),"x")</f>
        <v>x</v>
      </c>
      <c r="K81" s="259">
        <v>1.3942295312999999</v>
      </c>
      <c r="L81" s="257" t="s">
        <v>14</v>
      </c>
      <c r="M81" s="258">
        <v>97</v>
      </c>
      <c r="N81" s="258">
        <v>74</v>
      </c>
      <c r="O81" s="258" t="str">
        <f>IFERROR(VLOOKUP(B81,'Core Indicators'!$E$3:$G$9906,3,FALSE),"x")</f>
        <v>x</v>
      </c>
      <c r="P81" s="258">
        <v>68890</v>
      </c>
      <c r="Q81" s="252"/>
      <c r="R81" s="252"/>
      <c r="S81" s="252"/>
      <c r="T81" s="252"/>
      <c r="U81" s="252"/>
      <c r="V81" s="252"/>
      <c r="W81" s="252"/>
      <c r="X81" s="252"/>
      <c r="Y81" s="252"/>
      <c r="Z81" s="252"/>
      <c r="AA81" s="252"/>
      <c r="AB81" s="252"/>
      <c r="AC81" s="252"/>
      <c r="AD81" s="252"/>
      <c r="AE81" s="252"/>
      <c r="AF81" s="252"/>
      <c r="AG81" s="252"/>
      <c r="AH81" s="252"/>
      <c r="AI81" s="252"/>
      <c r="AJ81" s="252"/>
      <c r="AK81" s="252"/>
      <c r="AL81" s="252"/>
      <c r="AM81" s="252"/>
      <c r="AN81" s="252"/>
      <c r="AO81" s="252"/>
      <c r="AP81" s="252"/>
      <c r="AQ81" s="252"/>
      <c r="AR81" s="252"/>
      <c r="AS81" s="252"/>
      <c r="AT81" s="252"/>
      <c r="AU81" s="252"/>
      <c r="AV81" s="252"/>
      <c r="AW81" s="252"/>
      <c r="AX81" s="252"/>
      <c r="AY81" s="252"/>
      <c r="AZ81" s="252"/>
      <c r="BA81" s="252"/>
      <c r="BB81" s="252"/>
      <c r="BC81" s="252"/>
      <c r="BD81" s="252"/>
      <c r="BE81" s="252"/>
      <c r="BF81" s="252"/>
      <c r="BG81" s="252"/>
      <c r="BH81" s="252"/>
      <c r="BI81" s="252"/>
      <c r="BJ81" s="252"/>
      <c r="BK81" s="252"/>
      <c r="BL81" s="252"/>
      <c r="BM81" s="252"/>
      <c r="BN81" s="252"/>
      <c r="BO81" s="252"/>
      <c r="BP81" s="252"/>
      <c r="BQ81" s="252"/>
      <c r="BR81" s="252"/>
      <c r="BS81" s="252"/>
      <c r="BT81" s="252"/>
      <c r="BU81" s="252"/>
      <c r="BV81" s="252"/>
      <c r="BW81" s="252"/>
      <c r="BX81" s="252"/>
      <c r="BY81" s="252"/>
      <c r="BZ81" s="252"/>
      <c r="CA81" s="252"/>
      <c r="CB81" s="252"/>
      <c r="CC81" s="252"/>
      <c r="CD81" s="252"/>
      <c r="CE81" s="252"/>
      <c r="CF81" s="252"/>
      <c r="CG81" s="252"/>
      <c r="CH81" s="252"/>
      <c r="CI81" s="252"/>
      <c r="CJ81" s="252"/>
      <c r="CK81" s="252"/>
      <c r="CL81" s="252"/>
      <c r="CM81" s="252"/>
      <c r="CN81" s="252"/>
      <c r="CO81" s="252"/>
      <c r="CP81" s="252"/>
      <c r="CQ81" s="252"/>
      <c r="CR81" s="252"/>
      <c r="CS81" s="252"/>
      <c r="CT81" s="252"/>
      <c r="CU81" s="252"/>
      <c r="CV81" s="252"/>
      <c r="CW81" s="252"/>
      <c r="CX81" s="252"/>
      <c r="CY81" s="252"/>
      <c r="CZ81" s="252"/>
      <c r="DA81" s="252"/>
      <c r="DB81" s="252"/>
      <c r="DC81" s="252"/>
      <c r="DD81" s="252"/>
      <c r="DE81" s="252"/>
      <c r="DF81" s="252"/>
      <c r="DG81" s="252"/>
      <c r="DH81" s="252"/>
      <c r="DI81" s="252"/>
      <c r="DJ81" s="252"/>
      <c r="DK81" s="252"/>
      <c r="DL81" s="252"/>
    </row>
    <row r="82" spans="1:116" x14ac:dyDescent="0.25">
      <c r="A82" s="253" t="s">
        <v>1007</v>
      </c>
      <c r="B82" s="254" t="s">
        <v>8830</v>
      </c>
      <c r="C82" s="257">
        <v>0.67411710269999991</v>
      </c>
      <c r="D82" s="258">
        <v>0</v>
      </c>
      <c r="E82" s="257">
        <v>0.1595</v>
      </c>
      <c r="F82" s="257">
        <v>2.8833333333</v>
      </c>
      <c r="G82" s="257">
        <v>0.49178700730000002</v>
      </c>
      <c r="H82" s="257">
        <v>42</v>
      </c>
      <c r="I82" s="258">
        <v>3</v>
      </c>
      <c r="J82" s="258">
        <f>IFERROR(VLOOKUP($B82,'Core Indicators'!$E$3:$EU$906,147,FALSE),"x")</f>
        <v>612</v>
      </c>
      <c r="K82" s="259">
        <v>-0.74937212470000003</v>
      </c>
      <c r="L82" s="257">
        <v>2.25</v>
      </c>
      <c r="M82" s="258">
        <v>17</v>
      </c>
      <c r="N82" s="258">
        <v>26</v>
      </c>
      <c r="O82" s="258">
        <f>IFERROR(VLOOKUP(B82,'Core Indicators'!$E$3:$G$9906,3,FALSE),"x")</f>
        <v>86023000</v>
      </c>
      <c r="P82" s="258">
        <v>1628760</v>
      </c>
      <c r="Q82" s="252"/>
      <c r="R82" s="252"/>
      <c r="S82" s="252"/>
      <c r="T82" s="252"/>
      <c r="U82" s="252"/>
      <c r="V82" s="252"/>
      <c r="W82" s="252"/>
      <c r="X82" s="252"/>
      <c r="Y82" s="252"/>
      <c r="Z82" s="252"/>
      <c r="AA82" s="252"/>
      <c r="AB82" s="252"/>
      <c r="AC82" s="252"/>
      <c r="AD82" s="252"/>
      <c r="AE82" s="252"/>
      <c r="AF82" s="252"/>
      <c r="AG82" s="252"/>
      <c r="AH82" s="252"/>
      <c r="AI82" s="252"/>
      <c r="AJ82" s="252"/>
      <c r="AK82" s="252"/>
      <c r="AL82" s="252"/>
      <c r="AM82" s="252"/>
      <c r="AN82" s="252"/>
      <c r="AO82" s="252"/>
      <c r="AP82" s="252"/>
      <c r="AQ82" s="252"/>
      <c r="AR82" s="252"/>
      <c r="AS82" s="252"/>
      <c r="AT82" s="252"/>
      <c r="AU82" s="252"/>
      <c r="AV82" s="252"/>
      <c r="AW82" s="252"/>
      <c r="AX82" s="252"/>
      <c r="AY82" s="252"/>
      <c r="AZ82" s="252"/>
      <c r="BA82" s="252"/>
      <c r="BB82" s="252"/>
      <c r="BC82" s="252"/>
      <c r="BD82" s="252"/>
      <c r="BE82" s="252"/>
      <c r="BF82" s="252"/>
      <c r="BG82" s="252"/>
      <c r="BH82" s="252"/>
      <c r="BI82" s="252"/>
      <c r="BJ82" s="252"/>
      <c r="BK82" s="252"/>
      <c r="BL82" s="252"/>
      <c r="BM82" s="252"/>
      <c r="BN82" s="252"/>
      <c r="BO82" s="252"/>
      <c r="BP82" s="252"/>
      <c r="BQ82" s="252"/>
      <c r="BR82" s="252"/>
      <c r="BS82" s="252"/>
      <c r="BT82" s="252"/>
      <c r="BU82" s="252"/>
      <c r="BV82" s="252"/>
      <c r="BW82" s="252"/>
      <c r="BX82" s="252"/>
      <c r="BY82" s="252"/>
      <c r="BZ82" s="252"/>
      <c r="CA82" s="252"/>
      <c r="CB82" s="252"/>
      <c r="CC82" s="252"/>
      <c r="CD82" s="252"/>
      <c r="CE82" s="252"/>
      <c r="CF82" s="252"/>
      <c r="CG82" s="252"/>
      <c r="CH82" s="252"/>
      <c r="CI82" s="252"/>
      <c r="CJ82" s="252"/>
      <c r="CK82" s="252"/>
      <c r="CL82" s="252"/>
      <c r="CM82" s="252"/>
      <c r="CN82" s="252"/>
      <c r="CO82" s="252"/>
      <c r="CP82" s="252"/>
      <c r="CQ82" s="252"/>
      <c r="CR82" s="252"/>
      <c r="CS82" s="252"/>
      <c r="CT82" s="252"/>
      <c r="CU82" s="252"/>
      <c r="CV82" s="252"/>
      <c r="CW82" s="252"/>
      <c r="CX82" s="252"/>
      <c r="CY82" s="252"/>
      <c r="CZ82" s="252"/>
      <c r="DA82" s="252"/>
      <c r="DB82" s="252"/>
      <c r="DC82" s="252"/>
      <c r="DD82" s="252"/>
      <c r="DE82" s="252"/>
      <c r="DF82" s="252"/>
      <c r="DG82" s="252"/>
      <c r="DH82" s="252"/>
      <c r="DI82" s="252"/>
      <c r="DJ82" s="252"/>
      <c r="DK82" s="252"/>
      <c r="DL82" s="252"/>
    </row>
    <row r="83" spans="1:116" x14ac:dyDescent="0.25">
      <c r="A83" s="253" t="s">
        <v>373</v>
      </c>
      <c r="B83" s="254" t="s">
        <v>8831</v>
      </c>
      <c r="C83" s="257">
        <v>0.54614899849999998</v>
      </c>
      <c r="D83" s="258">
        <v>2</v>
      </c>
      <c r="E83" s="257">
        <v>0</v>
      </c>
      <c r="F83" s="257">
        <v>3.9666666667000001</v>
      </c>
      <c r="G83" s="257">
        <v>0.5402728229</v>
      </c>
      <c r="H83" s="257">
        <v>29.5</v>
      </c>
      <c r="I83" s="258">
        <v>5</v>
      </c>
      <c r="J83" s="258">
        <f>IFERROR(VLOOKUP($B83,'Core Indicators'!$E$3:$EU$906,147,FALSE),"x")</f>
        <v>1897</v>
      </c>
      <c r="K83" s="259">
        <v>-1.7224633694</v>
      </c>
      <c r="L83" s="257">
        <v>3.75</v>
      </c>
      <c r="M83" s="258">
        <v>31</v>
      </c>
      <c r="N83" s="258">
        <v>20</v>
      </c>
      <c r="O83" s="258">
        <f>IFERROR(VLOOKUP(B83,'Core Indicators'!$E$3:$G$9906,3,FALSE),"x")</f>
        <v>41191000</v>
      </c>
      <c r="P83" s="258">
        <v>434320</v>
      </c>
      <c r="Q83" s="252"/>
      <c r="R83" s="252"/>
      <c r="S83" s="252"/>
      <c r="T83" s="252"/>
      <c r="U83" s="252"/>
      <c r="V83" s="252"/>
      <c r="W83" s="252"/>
      <c r="X83" s="252"/>
      <c r="Y83" s="252"/>
      <c r="Z83" s="252"/>
      <c r="AA83" s="252"/>
      <c r="AB83" s="252"/>
      <c r="AC83" s="252"/>
      <c r="AD83" s="252"/>
      <c r="AE83" s="252"/>
      <c r="AF83" s="252"/>
      <c r="AG83" s="252"/>
      <c r="AH83" s="252"/>
      <c r="AI83" s="252"/>
      <c r="AJ83" s="252"/>
      <c r="AK83" s="252"/>
      <c r="AL83" s="252"/>
      <c r="AM83" s="252"/>
      <c r="AN83" s="252"/>
      <c r="AO83" s="252"/>
      <c r="AP83" s="252"/>
      <c r="AQ83" s="252"/>
      <c r="AR83" s="252"/>
      <c r="AS83" s="252"/>
      <c r="AT83" s="252"/>
      <c r="AU83" s="252"/>
      <c r="AV83" s="252"/>
      <c r="AW83" s="252"/>
      <c r="AX83" s="252"/>
      <c r="AY83" s="252"/>
      <c r="AZ83" s="252"/>
      <c r="BA83" s="252"/>
      <c r="BB83" s="252"/>
      <c r="BC83" s="252"/>
      <c r="BD83" s="252"/>
      <c r="BE83" s="252"/>
      <c r="BF83" s="252"/>
      <c r="BG83" s="252"/>
      <c r="BH83" s="252"/>
      <c r="BI83" s="252"/>
      <c r="BJ83" s="252"/>
      <c r="BK83" s="252"/>
      <c r="BL83" s="252"/>
      <c r="BM83" s="252"/>
      <c r="BN83" s="252"/>
      <c r="BO83" s="252"/>
      <c r="BP83" s="252"/>
      <c r="BQ83" s="252"/>
      <c r="BR83" s="252"/>
      <c r="BS83" s="252"/>
      <c r="BT83" s="252"/>
      <c r="BU83" s="252"/>
      <c r="BV83" s="252"/>
      <c r="BW83" s="252"/>
      <c r="BX83" s="252"/>
      <c r="BY83" s="252"/>
      <c r="BZ83" s="252"/>
      <c r="CA83" s="252"/>
      <c r="CB83" s="252"/>
      <c r="CC83" s="252"/>
      <c r="CD83" s="252"/>
      <c r="CE83" s="252"/>
      <c r="CF83" s="252"/>
      <c r="CG83" s="252"/>
      <c r="CH83" s="252"/>
      <c r="CI83" s="252"/>
      <c r="CJ83" s="252"/>
      <c r="CK83" s="252"/>
      <c r="CL83" s="252"/>
      <c r="CM83" s="252"/>
      <c r="CN83" s="252"/>
      <c r="CO83" s="252"/>
      <c r="CP83" s="252"/>
      <c r="CQ83" s="252"/>
      <c r="CR83" s="252"/>
      <c r="CS83" s="252"/>
      <c r="CT83" s="252"/>
      <c r="CU83" s="252"/>
      <c r="CV83" s="252"/>
      <c r="CW83" s="252"/>
      <c r="CX83" s="252"/>
      <c r="CY83" s="252"/>
      <c r="CZ83" s="252"/>
      <c r="DA83" s="252"/>
      <c r="DB83" s="252"/>
      <c r="DC83" s="252"/>
      <c r="DD83" s="252"/>
      <c r="DE83" s="252"/>
      <c r="DF83" s="252"/>
      <c r="DG83" s="252"/>
      <c r="DH83" s="252"/>
      <c r="DI83" s="252"/>
      <c r="DJ83" s="252"/>
      <c r="DK83" s="252"/>
      <c r="DL83" s="252"/>
    </row>
    <row r="84" spans="1:116" x14ac:dyDescent="0.25">
      <c r="A84" s="253" t="s">
        <v>8832</v>
      </c>
      <c r="B84" s="254" t="s">
        <v>8833</v>
      </c>
      <c r="C84" s="257">
        <v>0</v>
      </c>
      <c r="D84" s="258">
        <v>12</v>
      </c>
      <c r="E84" s="257">
        <v>0</v>
      </c>
      <c r="F84" s="257" t="s">
        <v>14</v>
      </c>
      <c r="G84" s="257">
        <v>5.7485973699999998E-2</v>
      </c>
      <c r="H84" s="257">
        <v>26.1</v>
      </c>
      <c r="I84" s="258">
        <v>0</v>
      </c>
      <c r="J84" s="258" t="str">
        <f>IFERROR(VLOOKUP($B84,'Core Indicators'!$E$3:$EU$906,147,FALSE),"x")</f>
        <v>x</v>
      </c>
      <c r="K84" s="259">
        <v>1.7669236660000001</v>
      </c>
      <c r="L84" s="257" t="s">
        <v>14</v>
      </c>
      <c r="M84" s="258">
        <v>94</v>
      </c>
      <c r="N84" s="258">
        <v>78</v>
      </c>
      <c r="O84" s="258" t="str">
        <f>IFERROR(VLOOKUP(B84,'Core Indicators'!$E$3:$G$9906,3,FALSE),"x")</f>
        <v>x</v>
      </c>
      <c r="P84" s="258">
        <v>100250</v>
      </c>
      <c r="Q84" s="252"/>
      <c r="R84" s="252"/>
      <c r="S84" s="252"/>
      <c r="T84" s="252"/>
      <c r="U84" s="252"/>
      <c r="V84" s="252"/>
      <c r="W84" s="252"/>
      <c r="X84" s="252"/>
      <c r="Y84" s="252"/>
      <c r="Z84" s="252"/>
      <c r="AA84" s="252"/>
      <c r="AB84" s="252"/>
      <c r="AC84" s="252"/>
      <c r="AD84" s="252"/>
      <c r="AE84" s="252"/>
      <c r="AF84" s="252"/>
      <c r="AG84" s="252"/>
      <c r="AH84" s="252"/>
      <c r="AI84" s="252"/>
      <c r="AJ84" s="252"/>
      <c r="AK84" s="252"/>
      <c r="AL84" s="252"/>
      <c r="AM84" s="252"/>
      <c r="AN84" s="252"/>
      <c r="AO84" s="252"/>
      <c r="AP84" s="252"/>
      <c r="AQ84" s="252"/>
      <c r="AR84" s="252"/>
      <c r="AS84" s="252"/>
      <c r="AT84" s="252"/>
      <c r="AU84" s="252"/>
      <c r="AV84" s="252"/>
      <c r="AW84" s="252"/>
      <c r="AX84" s="252"/>
      <c r="AY84" s="252"/>
      <c r="AZ84" s="252"/>
      <c r="BA84" s="252"/>
      <c r="BB84" s="252"/>
      <c r="BC84" s="252"/>
      <c r="BD84" s="252"/>
      <c r="BE84" s="252"/>
      <c r="BF84" s="252"/>
      <c r="BG84" s="252"/>
      <c r="BH84" s="252"/>
      <c r="BI84" s="252"/>
      <c r="BJ84" s="252"/>
      <c r="BK84" s="252"/>
      <c r="BL84" s="252"/>
      <c r="BM84" s="252"/>
      <c r="BN84" s="252"/>
      <c r="BO84" s="252"/>
      <c r="BP84" s="252"/>
      <c r="BQ84" s="252"/>
      <c r="BR84" s="252"/>
      <c r="BS84" s="252"/>
      <c r="BT84" s="252"/>
      <c r="BU84" s="252"/>
      <c r="BV84" s="252"/>
      <c r="BW84" s="252"/>
      <c r="BX84" s="252"/>
      <c r="BY84" s="252"/>
      <c r="BZ84" s="252"/>
      <c r="CA84" s="252"/>
      <c r="CB84" s="252"/>
      <c r="CC84" s="252"/>
      <c r="CD84" s="252"/>
      <c r="CE84" s="252"/>
      <c r="CF84" s="252"/>
      <c r="CG84" s="252"/>
      <c r="CH84" s="252"/>
      <c r="CI84" s="252"/>
      <c r="CJ84" s="252"/>
      <c r="CK84" s="252"/>
      <c r="CL84" s="252"/>
      <c r="CM84" s="252"/>
      <c r="CN84" s="252"/>
      <c r="CO84" s="252"/>
      <c r="CP84" s="252"/>
      <c r="CQ84" s="252"/>
      <c r="CR84" s="252"/>
      <c r="CS84" s="252"/>
      <c r="CT84" s="252"/>
      <c r="CU84" s="252"/>
      <c r="CV84" s="252"/>
      <c r="CW84" s="252"/>
      <c r="CX84" s="252"/>
      <c r="CY84" s="252"/>
      <c r="CZ84" s="252"/>
      <c r="DA84" s="252"/>
      <c r="DB84" s="252"/>
      <c r="DC84" s="252"/>
      <c r="DD84" s="252"/>
      <c r="DE84" s="252"/>
      <c r="DF84" s="252"/>
      <c r="DG84" s="252"/>
      <c r="DH84" s="252"/>
      <c r="DI84" s="252"/>
      <c r="DJ84" s="252"/>
      <c r="DK84" s="252"/>
      <c r="DL84" s="252"/>
    </row>
    <row r="85" spans="1:116" x14ac:dyDescent="0.25">
      <c r="A85" s="253" t="s">
        <v>8834</v>
      </c>
      <c r="B85" s="254" t="s">
        <v>8835</v>
      </c>
      <c r="C85" s="257">
        <v>0.77369999499999997</v>
      </c>
      <c r="D85" s="258">
        <v>4</v>
      </c>
      <c r="E85" s="257">
        <v>0.44</v>
      </c>
      <c r="F85" s="257" t="s">
        <v>14</v>
      </c>
      <c r="G85" s="257">
        <v>0.1002841248</v>
      </c>
      <c r="H85" s="257">
        <v>39</v>
      </c>
      <c r="I85" s="258">
        <v>4</v>
      </c>
      <c r="J85" s="258" t="str">
        <f>IFERROR(VLOOKUP($B85,'Core Indicators'!$E$3:$EU$906,147,FALSE),"x")</f>
        <v>x</v>
      </c>
      <c r="K85" s="259">
        <v>1.0475901365</v>
      </c>
      <c r="L85" s="257" t="s">
        <v>14</v>
      </c>
      <c r="M85" s="258">
        <v>76</v>
      </c>
      <c r="N85" s="258">
        <v>60</v>
      </c>
      <c r="O85" s="258" t="str">
        <f>IFERROR(VLOOKUP(B85,'Core Indicators'!$E$3:$G$9906,3,FALSE),"x")</f>
        <v>x</v>
      </c>
      <c r="P85" s="258">
        <v>21640</v>
      </c>
      <c r="Q85" s="252"/>
      <c r="R85" s="252"/>
      <c r="S85" s="252"/>
      <c r="T85" s="252"/>
      <c r="U85" s="252"/>
      <c r="V85" s="252"/>
      <c r="W85" s="252"/>
      <c r="X85" s="252"/>
      <c r="Y85" s="252"/>
      <c r="Z85" s="252"/>
      <c r="AA85" s="252"/>
      <c r="AB85" s="252"/>
      <c r="AC85" s="252"/>
      <c r="AD85" s="252"/>
      <c r="AE85" s="252"/>
      <c r="AF85" s="252"/>
      <c r="AG85" s="252"/>
      <c r="AH85" s="252"/>
      <c r="AI85" s="252"/>
      <c r="AJ85" s="252"/>
      <c r="AK85" s="252"/>
      <c r="AL85" s="252"/>
      <c r="AM85" s="252"/>
      <c r="AN85" s="252"/>
      <c r="AO85" s="252"/>
      <c r="AP85" s="252"/>
      <c r="AQ85" s="252"/>
      <c r="AR85" s="252"/>
      <c r="AS85" s="252"/>
      <c r="AT85" s="252"/>
      <c r="AU85" s="252"/>
      <c r="AV85" s="252"/>
      <c r="AW85" s="252"/>
      <c r="AX85" s="252"/>
      <c r="AY85" s="252"/>
      <c r="AZ85" s="252"/>
      <c r="BA85" s="252"/>
      <c r="BB85" s="252"/>
      <c r="BC85" s="252"/>
      <c r="BD85" s="252"/>
      <c r="BE85" s="252"/>
      <c r="BF85" s="252"/>
      <c r="BG85" s="252"/>
      <c r="BH85" s="252"/>
      <c r="BI85" s="252"/>
      <c r="BJ85" s="252"/>
      <c r="BK85" s="252"/>
      <c r="BL85" s="252"/>
      <c r="BM85" s="252"/>
      <c r="BN85" s="252"/>
      <c r="BO85" s="252"/>
      <c r="BP85" s="252"/>
      <c r="BQ85" s="252"/>
      <c r="BR85" s="252"/>
      <c r="BS85" s="252"/>
      <c r="BT85" s="252"/>
      <c r="BU85" s="252"/>
      <c r="BV85" s="252"/>
      <c r="BW85" s="252"/>
      <c r="BX85" s="252"/>
      <c r="BY85" s="252"/>
      <c r="BZ85" s="252"/>
      <c r="CA85" s="252"/>
      <c r="CB85" s="252"/>
      <c r="CC85" s="252"/>
      <c r="CD85" s="252"/>
      <c r="CE85" s="252"/>
      <c r="CF85" s="252"/>
      <c r="CG85" s="252"/>
      <c r="CH85" s="252"/>
      <c r="CI85" s="252"/>
      <c r="CJ85" s="252"/>
      <c r="CK85" s="252"/>
      <c r="CL85" s="252"/>
      <c r="CM85" s="252"/>
      <c r="CN85" s="252"/>
      <c r="CO85" s="252"/>
      <c r="CP85" s="252"/>
      <c r="CQ85" s="252"/>
      <c r="CR85" s="252"/>
      <c r="CS85" s="252"/>
      <c r="CT85" s="252"/>
      <c r="CU85" s="252"/>
      <c r="CV85" s="252"/>
      <c r="CW85" s="252"/>
      <c r="CX85" s="252"/>
      <c r="CY85" s="252"/>
      <c r="CZ85" s="252"/>
      <c r="DA85" s="252"/>
      <c r="DB85" s="252"/>
      <c r="DC85" s="252"/>
      <c r="DD85" s="252"/>
      <c r="DE85" s="252"/>
      <c r="DF85" s="252"/>
      <c r="DG85" s="252"/>
      <c r="DH85" s="252"/>
      <c r="DI85" s="252"/>
      <c r="DJ85" s="252"/>
      <c r="DK85" s="252"/>
      <c r="DL85" s="252"/>
    </row>
    <row r="86" spans="1:116" x14ac:dyDescent="0.25">
      <c r="A86" s="253" t="s">
        <v>391</v>
      </c>
      <c r="B86" s="254" t="s">
        <v>8836</v>
      </c>
      <c r="C86" s="257">
        <v>0.12520399560000001</v>
      </c>
      <c r="D86" s="258">
        <v>12</v>
      </c>
      <c r="E86" s="257">
        <v>5.4999999999999997E-3</v>
      </c>
      <c r="F86" s="257" t="s">
        <v>14</v>
      </c>
      <c r="G86" s="257">
        <v>6.9101684999999996E-2</v>
      </c>
      <c r="H86" s="257">
        <v>35.9</v>
      </c>
      <c r="I86" s="258">
        <v>0</v>
      </c>
      <c r="J86" s="258">
        <f>IFERROR(VLOOKUP($B86,'Core Indicators'!$E$3:$EU$906,147,FALSE),"x")</f>
        <v>550</v>
      </c>
      <c r="K86" s="259">
        <v>0.28019103410000001</v>
      </c>
      <c r="L86" s="257" t="s">
        <v>14</v>
      </c>
      <c r="M86" s="258">
        <v>89</v>
      </c>
      <c r="N86" s="258">
        <v>53</v>
      </c>
      <c r="O86" s="258">
        <f>IFERROR(VLOOKUP(B86,'Core Indicators'!$E$3:$G$9906,3,FALSE),"x")</f>
        <v>60230000</v>
      </c>
      <c r="P86" s="258">
        <v>294140</v>
      </c>
      <c r="Q86" s="252"/>
      <c r="R86" s="252"/>
      <c r="S86" s="252"/>
      <c r="T86" s="252"/>
      <c r="U86" s="252"/>
      <c r="V86" s="252"/>
      <c r="W86" s="252"/>
      <c r="X86" s="252"/>
      <c r="Y86" s="252"/>
      <c r="Z86" s="252"/>
      <c r="AA86" s="252"/>
      <c r="AB86" s="252"/>
      <c r="AC86" s="252"/>
      <c r="AD86" s="252"/>
      <c r="AE86" s="252"/>
      <c r="AF86" s="252"/>
      <c r="AG86" s="252"/>
      <c r="AH86" s="252"/>
      <c r="AI86" s="252"/>
      <c r="AJ86" s="252"/>
      <c r="AK86" s="252"/>
      <c r="AL86" s="252"/>
      <c r="AM86" s="252"/>
      <c r="AN86" s="252"/>
      <c r="AO86" s="252"/>
      <c r="AP86" s="252"/>
      <c r="AQ86" s="252"/>
      <c r="AR86" s="252"/>
      <c r="AS86" s="252"/>
      <c r="AT86" s="252"/>
      <c r="AU86" s="252"/>
      <c r="AV86" s="252"/>
      <c r="AW86" s="252"/>
      <c r="AX86" s="252"/>
      <c r="AY86" s="252"/>
      <c r="AZ86" s="252"/>
      <c r="BA86" s="252"/>
      <c r="BB86" s="252"/>
      <c r="BC86" s="252"/>
      <c r="BD86" s="252"/>
      <c r="BE86" s="252"/>
      <c r="BF86" s="252"/>
      <c r="BG86" s="252"/>
      <c r="BH86" s="252"/>
      <c r="BI86" s="252"/>
      <c r="BJ86" s="252"/>
      <c r="BK86" s="252"/>
      <c r="BL86" s="252"/>
      <c r="BM86" s="252"/>
      <c r="BN86" s="252"/>
      <c r="BO86" s="252"/>
      <c r="BP86" s="252"/>
      <c r="BQ86" s="252"/>
      <c r="BR86" s="252"/>
      <c r="BS86" s="252"/>
      <c r="BT86" s="252"/>
      <c r="BU86" s="252"/>
      <c r="BV86" s="252"/>
      <c r="BW86" s="252"/>
      <c r="BX86" s="252"/>
      <c r="BY86" s="252"/>
      <c r="BZ86" s="252"/>
      <c r="CA86" s="252"/>
      <c r="CB86" s="252"/>
      <c r="CC86" s="252"/>
      <c r="CD86" s="252"/>
      <c r="CE86" s="252"/>
      <c r="CF86" s="252"/>
      <c r="CG86" s="252"/>
      <c r="CH86" s="252"/>
      <c r="CI86" s="252"/>
      <c r="CJ86" s="252"/>
      <c r="CK86" s="252"/>
      <c r="CL86" s="252"/>
      <c r="CM86" s="252"/>
      <c r="CN86" s="252"/>
      <c r="CO86" s="252"/>
      <c r="CP86" s="252"/>
      <c r="CQ86" s="252"/>
      <c r="CR86" s="252"/>
      <c r="CS86" s="252"/>
      <c r="CT86" s="252"/>
      <c r="CU86" s="252"/>
      <c r="CV86" s="252"/>
      <c r="CW86" s="252"/>
      <c r="CX86" s="252"/>
      <c r="CY86" s="252"/>
      <c r="CZ86" s="252"/>
      <c r="DA86" s="252"/>
      <c r="DB86" s="252"/>
      <c r="DC86" s="252"/>
      <c r="DD86" s="252"/>
      <c r="DE86" s="252"/>
      <c r="DF86" s="252"/>
      <c r="DG86" s="252"/>
      <c r="DH86" s="252"/>
      <c r="DI86" s="252"/>
      <c r="DJ86" s="252"/>
      <c r="DK86" s="252"/>
      <c r="DL86" s="252"/>
    </row>
    <row r="87" spans="1:116" x14ac:dyDescent="0.25">
      <c r="A87" s="253" t="s">
        <v>8837</v>
      </c>
      <c r="B87" s="254" t="s">
        <v>8838</v>
      </c>
      <c r="C87" s="257">
        <v>0</v>
      </c>
      <c r="D87" s="258">
        <v>13</v>
      </c>
      <c r="E87" s="257">
        <v>0</v>
      </c>
      <c r="F87" s="257">
        <v>8.25</v>
      </c>
      <c r="G87" s="257">
        <v>0.40466299929999999</v>
      </c>
      <c r="H87" s="257">
        <v>45.5</v>
      </c>
      <c r="I87" s="258">
        <v>3</v>
      </c>
      <c r="J87" s="258" t="str">
        <f>IFERROR(VLOOKUP($B87,'Core Indicators'!$E$3:$EU$906,147,FALSE),"x")</f>
        <v>x</v>
      </c>
      <c r="K87" s="259">
        <v>-0.3125736415</v>
      </c>
      <c r="L87" s="257">
        <v>7.25</v>
      </c>
      <c r="M87" s="258">
        <v>78</v>
      </c>
      <c r="N87" s="258">
        <v>43</v>
      </c>
      <c r="O87" s="258" t="str">
        <f>IFERROR(VLOOKUP(B87,'Core Indicators'!$E$3:$G$9906,3,FALSE),"x")</f>
        <v>x</v>
      </c>
      <c r="P87" s="258">
        <v>10830</v>
      </c>
      <c r="Q87" s="252"/>
      <c r="R87" s="252"/>
      <c r="S87" s="252"/>
      <c r="T87" s="252"/>
      <c r="U87" s="252"/>
      <c r="V87" s="252"/>
      <c r="W87" s="252"/>
      <c r="X87" s="252"/>
      <c r="Y87" s="252"/>
      <c r="Z87" s="252"/>
      <c r="AA87" s="252"/>
      <c r="AB87" s="252"/>
      <c r="AC87" s="252"/>
      <c r="AD87" s="252"/>
      <c r="AE87" s="252"/>
      <c r="AF87" s="252"/>
      <c r="AG87" s="252"/>
      <c r="AH87" s="252"/>
      <c r="AI87" s="252"/>
      <c r="AJ87" s="252"/>
      <c r="AK87" s="252"/>
      <c r="AL87" s="252"/>
      <c r="AM87" s="252"/>
      <c r="AN87" s="252"/>
      <c r="AO87" s="252"/>
      <c r="AP87" s="252"/>
      <c r="AQ87" s="252"/>
      <c r="AR87" s="252"/>
      <c r="AS87" s="252"/>
      <c r="AT87" s="252"/>
      <c r="AU87" s="252"/>
      <c r="AV87" s="252"/>
      <c r="AW87" s="252"/>
      <c r="AX87" s="252"/>
      <c r="AY87" s="252"/>
      <c r="AZ87" s="252"/>
      <c r="BA87" s="252"/>
      <c r="BB87" s="252"/>
      <c r="BC87" s="252"/>
      <c r="BD87" s="252"/>
      <c r="BE87" s="252"/>
      <c r="BF87" s="252"/>
      <c r="BG87" s="252"/>
      <c r="BH87" s="252"/>
      <c r="BI87" s="252"/>
      <c r="BJ87" s="252"/>
      <c r="BK87" s="252"/>
      <c r="BL87" s="252"/>
      <c r="BM87" s="252"/>
      <c r="BN87" s="252"/>
      <c r="BO87" s="252"/>
      <c r="BP87" s="252"/>
      <c r="BQ87" s="252"/>
      <c r="BR87" s="252"/>
      <c r="BS87" s="252"/>
      <c r="BT87" s="252"/>
      <c r="BU87" s="252"/>
      <c r="BV87" s="252"/>
      <c r="BW87" s="252"/>
      <c r="BX87" s="252"/>
      <c r="BY87" s="252"/>
      <c r="BZ87" s="252"/>
      <c r="CA87" s="252"/>
      <c r="CB87" s="252"/>
      <c r="CC87" s="252"/>
      <c r="CD87" s="252"/>
      <c r="CE87" s="252"/>
      <c r="CF87" s="252"/>
      <c r="CG87" s="252"/>
      <c r="CH87" s="252"/>
      <c r="CI87" s="252"/>
      <c r="CJ87" s="252"/>
      <c r="CK87" s="252"/>
      <c r="CL87" s="252"/>
      <c r="CM87" s="252"/>
      <c r="CN87" s="252"/>
      <c r="CO87" s="252"/>
      <c r="CP87" s="252"/>
      <c r="CQ87" s="252"/>
      <c r="CR87" s="252"/>
      <c r="CS87" s="252"/>
      <c r="CT87" s="252"/>
      <c r="CU87" s="252"/>
      <c r="CV87" s="252"/>
      <c r="CW87" s="252"/>
      <c r="CX87" s="252"/>
      <c r="CY87" s="252"/>
      <c r="CZ87" s="252"/>
      <c r="DA87" s="252"/>
      <c r="DB87" s="252"/>
      <c r="DC87" s="252"/>
      <c r="DD87" s="252"/>
      <c r="DE87" s="252"/>
      <c r="DF87" s="252"/>
      <c r="DG87" s="252"/>
      <c r="DH87" s="252"/>
      <c r="DI87" s="252"/>
      <c r="DJ87" s="252"/>
      <c r="DK87" s="252"/>
      <c r="DL87" s="252"/>
    </row>
    <row r="88" spans="1:116" x14ac:dyDescent="0.25">
      <c r="A88" s="253" t="s">
        <v>126</v>
      </c>
      <c r="B88" s="254" t="s">
        <v>8839</v>
      </c>
      <c r="C88" s="257">
        <v>0.58639999539999998</v>
      </c>
      <c r="D88" s="258">
        <v>2</v>
      </c>
      <c r="E88" s="257">
        <v>0.57999999999999996</v>
      </c>
      <c r="F88" s="257">
        <v>4.3166666666999998</v>
      </c>
      <c r="G88" s="257">
        <v>0.46862760440000001</v>
      </c>
      <c r="H88" s="257">
        <v>33.700000000000003</v>
      </c>
      <c r="I88" s="258">
        <v>3</v>
      </c>
      <c r="J88" s="258">
        <f>IFERROR(VLOOKUP($B88,'Core Indicators'!$E$3:$EU$906,147,FALSE),"x")</f>
        <v>0</v>
      </c>
      <c r="K88" s="259">
        <v>0.14395745099999999</v>
      </c>
      <c r="L88" s="257">
        <v>4.25</v>
      </c>
      <c r="M88" s="258">
        <v>37</v>
      </c>
      <c r="N88" s="258">
        <v>48</v>
      </c>
      <c r="O88" s="258">
        <f>IFERROR(VLOOKUP(B88,'Core Indicators'!$E$3:$G$9906,3,FALSE),"x")</f>
        <v>10806000</v>
      </c>
      <c r="P88" s="258">
        <v>88780</v>
      </c>
      <c r="Q88" s="252"/>
      <c r="R88" s="252"/>
      <c r="S88" s="252"/>
      <c r="T88" s="252"/>
      <c r="U88" s="252"/>
      <c r="V88" s="252"/>
      <c r="W88" s="252"/>
      <c r="X88" s="252"/>
      <c r="Y88" s="252"/>
      <c r="Z88" s="252"/>
      <c r="AA88" s="252"/>
      <c r="AB88" s="252"/>
      <c r="AC88" s="252"/>
      <c r="AD88" s="252"/>
      <c r="AE88" s="252"/>
      <c r="AF88" s="252"/>
      <c r="AG88" s="252"/>
      <c r="AH88" s="252"/>
      <c r="AI88" s="252"/>
      <c r="AJ88" s="252"/>
      <c r="AK88" s="252"/>
      <c r="AL88" s="252"/>
      <c r="AM88" s="252"/>
      <c r="AN88" s="252"/>
      <c r="AO88" s="252"/>
      <c r="AP88" s="252"/>
      <c r="AQ88" s="252"/>
      <c r="AR88" s="252"/>
      <c r="AS88" s="252"/>
      <c r="AT88" s="252"/>
      <c r="AU88" s="252"/>
      <c r="AV88" s="252"/>
      <c r="AW88" s="252"/>
      <c r="AX88" s="252"/>
      <c r="AY88" s="252"/>
      <c r="AZ88" s="252"/>
      <c r="BA88" s="252"/>
      <c r="BB88" s="252"/>
      <c r="BC88" s="252"/>
      <c r="BD88" s="252"/>
      <c r="BE88" s="252"/>
      <c r="BF88" s="252"/>
      <c r="BG88" s="252"/>
      <c r="BH88" s="252"/>
      <c r="BI88" s="252"/>
      <c r="BJ88" s="252"/>
      <c r="BK88" s="252"/>
      <c r="BL88" s="252"/>
      <c r="BM88" s="252"/>
      <c r="BN88" s="252"/>
      <c r="BO88" s="252"/>
      <c r="BP88" s="252"/>
      <c r="BQ88" s="252"/>
      <c r="BR88" s="252"/>
      <c r="BS88" s="252"/>
      <c r="BT88" s="252"/>
      <c r="BU88" s="252"/>
      <c r="BV88" s="252"/>
      <c r="BW88" s="252"/>
      <c r="BX88" s="252"/>
      <c r="BY88" s="252"/>
      <c r="BZ88" s="252"/>
      <c r="CA88" s="252"/>
      <c r="CB88" s="252"/>
      <c r="CC88" s="252"/>
      <c r="CD88" s="252"/>
      <c r="CE88" s="252"/>
      <c r="CF88" s="252"/>
      <c r="CG88" s="252"/>
      <c r="CH88" s="252"/>
      <c r="CI88" s="252"/>
      <c r="CJ88" s="252"/>
      <c r="CK88" s="252"/>
      <c r="CL88" s="252"/>
      <c r="CM88" s="252"/>
      <c r="CN88" s="252"/>
      <c r="CO88" s="252"/>
      <c r="CP88" s="252"/>
      <c r="CQ88" s="252"/>
      <c r="CR88" s="252"/>
      <c r="CS88" s="252"/>
      <c r="CT88" s="252"/>
      <c r="CU88" s="252"/>
      <c r="CV88" s="252"/>
      <c r="CW88" s="252"/>
      <c r="CX88" s="252"/>
      <c r="CY88" s="252"/>
      <c r="CZ88" s="252"/>
      <c r="DA88" s="252"/>
      <c r="DB88" s="252"/>
      <c r="DC88" s="252"/>
      <c r="DD88" s="252"/>
      <c r="DE88" s="252"/>
      <c r="DF88" s="252"/>
      <c r="DG88" s="252"/>
      <c r="DH88" s="252"/>
      <c r="DI88" s="252"/>
      <c r="DJ88" s="252"/>
      <c r="DK88" s="252"/>
      <c r="DL88" s="252"/>
    </row>
    <row r="89" spans="1:116" x14ac:dyDescent="0.25">
      <c r="A89" s="253" t="s">
        <v>8840</v>
      </c>
      <c r="B89" s="254" t="s">
        <v>8841</v>
      </c>
      <c r="C89" s="257">
        <v>4.1406014200000001E-2</v>
      </c>
      <c r="D89" s="258">
        <v>12</v>
      </c>
      <c r="E89" s="257">
        <v>2.2020000000000001E-2</v>
      </c>
      <c r="F89" s="257" t="s">
        <v>14</v>
      </c>
      <c r="G89" s="257">
        <v>9.8649094399999998E-2</v>
      </c>
      <c r="H89" s="257">
        <v>32.9</v>
      </c>
      <c r="I89" s="258">
        <v>0</v>
      </c>
      <c r="J89" s="258" t="str">
        <f>IFERROR(VLOOKUP($B89,'Core Indicators'!$E$3:$EU$906,147,FALSE),"x")</f>
        <v>x</v>
      </c>
      <c r="K89" s="259">
        <v>1.5379649401</v>
      </c>
      <c r="L89" s="257" t="s">
        <v>14</v>
      </c>
      <c r="M89" s="258">
        <v>96</v>
      </c>
      <c r="N89" s="258">
        <v>73</v>
      </c>
      <c r="O89" s="258" t="str">
        <f>IFERROR(VLOOKUP(B89,'Core Indicators'!$E$3:$G$9906,3,FALSE),"x")</f>
        <v>x</v>
      </c>
      <c r="P89" s="258">
        <v>364560</v>
      </c>
      <c r="Q89" s="252"/>
      <c r="R89" s="252"/>
      <c r="S89" s="252"/>
      <c r="T89" s="252"/>
      <c r="U89" s="252"/>
      <c r="V89" s="252"/>
      <c r="W89" s="252"/>
      <c r="X89" s="252"/>
      <c r="Y89" s="252"/>
      <c r="Z89" s="252"/>
      <c r="AA89" s="252"/>
      <c r="AB89" s="252"/>
      <c r="AC89" s="252"/>
      <c r="AD89" s="252"/>
      <c r="AE89" s="252"/>
      <c r="AF89" s="252"/>
      <c r="AG89" s="252"/>
      <c r="AH89" s="252"/>
      <c r="AI89" s="252"/>
      <c r="AJ89" s="252"/>
      <c r="AK89" s="252"/>
      <c r="AL89" s="252"/>
      <c r="AM89" s="252"/>
      <c r="AN89" s="252"/>
      <c r="AO89" s="252"/>
      <c r="AP89" s="252"/>
      <c r="AQ89" s="252"/>
      <c r="AR89" s="252"/>
      <c r="AS89" s="252"/>
      <c r="AT89" s="252"/>
      <c r="AU89" s="252"/>
      <c r="AV89" s="252"/>
      <c r="AW89" s="252"/>
      <c r="AX89" s="252"/>
      <c r="AY89" s="252"/>
      <c r="AZ89" s="252"/>
      <c r="BA89" s="252"/>
      <c r="BB89" s="252"/>
      <c r="BC89" s="252"/>
      <c r="BD89" s="252"/>
      <c r="BE89" s="252"/>
      <c r="BF89" s="252"/>
      <c r="BG89" s="252"/>
      <c r="BH89" s="252"/>
      <c r="BI89" s="252"/>
      <c r="BJ89" s="252"/>
      <c r="BK89" s="252"/>
      <c r="BL89" s="252"/>
      <c r="BM89" s="252"/>
      <c r="BN89" s="252"/>
      <c r="BO89" s="252"/>
      <c r="BP89" s="252"/>
      <c r="BQ89" s="252"/>
      <c r="BR89" s="252"/>
      <c r="BS89" s="252"/>
      <c r="BT89" s="252"/>
      <c r="BU89" s="252"/>
      <c r="BV89" s="252"/>
      <c r="BW89" s="252"/>
      <c r="BX89" s="252"/>
      <c r="BY89" s="252"/>
      <c r="BZ89" s="252"/>
      <c r="CA89" s="252"/>
      <c r="CB89" s="252"/>
      <c r="CC89" s="252"/>
      <c r="CD89" s="252"/>
      <c r="CE89" s="252"/>
      <c r="CF89" s="252"/>
      <c r="CG89" s="252"/>
      <c r="CH89" s="252"/>
      <c r="CI89" s="252"/>
      <c r="CJ89" s="252"/>
      <c r="CK89" s="252"/>
      <c r="CL89" s="252"/>
      <c r="CM89" s="252"/>
      <c r="CN89" s="252"/>
      <c r="CO89" s="252"/>
      <c r="CP89" s="252"/>
      <c r="CQ89" s="252"/>
      <c r="CR89" s="252"/>
      <c r="CS89" s="252"/>
      <c r="CT89" s="252"/>
      <c r="CU89" s="252"/>
      <c r="CV89" s="252"/>
      <c r="CW89" s="252"/>
      <c r="CX89" s="252"/>
      <c r="CY89" s="252"/>
      <c r="CZ89" s="252"/>
      <c r="DA89" s="252"/>
      <c r="DB89" s="252"/>
      <c r="DC89" s="252"/>
      <c r="DD89" s="252"/>
      <c r="DE89" s="252"/>
      <c r="DF89" s="252"/>
      <c r="DG89" s="252"/>
      <c r="DH89" s="252"/>
      <c r="DI89" s="252"/>
      <c r="DJ89" s="252"/>
      <c r="DK89" s="252"/>
      <c r="DL89" s="252"/>
    </row>
    <row r="90" spans="1:116" x14ac:dyDescent="0.25">
      <c r="A90" s="253" t="s">
        <v>8842</v>
      </c>
      <c r="B90" s="254" t="s">
        <v>8843</v>
      </c>
      <c r="C90" s="257">
        <v>0.53400502920000004</v>
      </c>
      <c r="D90" s="258">
        <v>4</v>
      </c>
      <c r="E90" s="257">
        <v>0.41699999999999998</v>
      </c>
      <c r="F90" s="257">
        <v>3.7833333332999999</v>
      </c>
      <c r="G90" s="257">
        <v>0.20262584820000001</v>
      </c>
      <c r="H90" s="257">
        <v>27.8</v>
      </c>
      <c r="I90" s="258">
        <v>2</v>
      </c>
      <c r="J90" s="258" t="str">
        <f>IFERROR(VLOOKUP($B90,'Core Indicators'!$E$3:$EU$906,147,FALSE),"x")</f>
        <v>x</v>
      </c>
      <c r="K90" s="259">
        <v>-0.43241328000000001</v>
      </c>
      <c r="L90" s="257">
        <v>3.5</v>
      </c>
      <c r="M90" s="258">
        <v>23</v>
      </c>
      <c r="N90" s="258">
        <v>34</v>
      </c>
      <c r="O90" s="258" t="str">
        <f>IFERROR(VLOOKUP(B90,'Core Indicators'!$E$3:$G$9906,3,FALSE),"x")</f>
        <v>x</v>
      </c>
      <c r="P90" s="258">
        <v>2699700</v>
      </c>
      <c r="Q90" s="252"/>
      <c r="R90" s="252"/>
      <c r="S90" s="252"/>
      <c r="T90" s="252"/>
      <c r="U90" s="252"/>
      <c r="V90" s="252"/>
      <c r="W90" s="252"/>
      <c r="X90" s="252"/>
      <c r="Y90" s="252"/>
      <c r="Z90" s="252"/>
      <c r="AA90" s="252"/>
      <c r="AB90" s="252"/>
      <c r="AC90" s="252"/>
      <c r="AD90" s="252"/>
      <c r="AE90" s="252"/>
      <c r="AF90" s="252"/>
      <c r="AG90" s="252"/>
      <c r="AH90" s="252"/>
      <c r="AI90" s="252"/>
      <c r="AJ90" s="252"/>
      <c r="AK90" s="252"/>
      <c r="AL90" s="252"/>
      <c r="AM90" s="252"/>
      <c r="AN90" s="252"/>
      <c r="AO90" s="252"/>
      <c r="AP90" s="252"/>
      <c r="AQ90" s="252"/>
      <c r="AR90" s="252"/>
      <c r="AS90" s="252"/>
      <c r="AT90" s="252"/>
      <c r="AU90" s="252"/>
      <c r="AV90" s="252"/>
      <c r="AW90" s="252"/>
      <c r="AX90" s="252"/>
      <c r="AY90" s="252"/>
      <c r="AZ90" s="252"/>
      <c r="BA90" s="252"/>
      <c r="BB90" s="252"/>
      <c r="BC90" s="252"/>
      <c r="BD90" s="252"/>
      <c r="BE90" s="252"/>
      <c r="BF90" s="252"/>
      <c r="BG90" s="252"/>
      <c r="BH90" s="252"/>
      <c r="BI90" s="252"/>
      <c r="BJ90" s="252"/>
      <c r="BK90" s="252"/>
      <c r="BL90" s="252"/>
      <c r="BM90" s="252"/>
      <c r="BN90" s="252"/>
      <c r="BO90" s="252"/>
      <c r="BP90" s="252"/>
      <c r="BQ90" s="252"/>
      <c r="BR90" s="252"/>
      <c r="BS90" s="252"/>
      <c r="BT90" s="252"/>
      <c r="BU90" s="252"/>
      <c r="BV90" s="252"/>
      <c r="BW90" s="252"/>
      <c r="BX90" s="252"/>
      <c r="BY90" s="252"/>
      <c r="BZ90" s="252"/>
      <c r="CA90" s="252"/>
      <c r="CB90" s="252"/>
      <c r="CC90" s="252"/>
      <c r="CD90" s="252"/>
      <c r="CE90" s="252"/>
      <c r="CF90" s="252"/>
      <c r="CG90" s="252"/>
      <c r="CH90" s="252"/>
      <c r="CI90" s="252"/>
      <c r="CJ90" s="252"/>
      <c r="CK90" s="252"/>
      <c r="CL90" s="252"/>
      <c r="CM90" s="252"/>
      <c r="CN90" s="252"/>
      <c r="CO90" s="252"/>
      <c r="CP90" s="252"/>
      <c r="CQ90" s="252"/>
      <c r="CR90" s="252"/>
      <c r="CS90" s="252"/>
      <c r="CT90" s="252"/>
      <c r="CU90" s="252"/>
      <c r="CV90" s="252"/>
      <c r="CW90" s="252"/>
      <c r="CX90" s="252"/>
      <c r="CY90" s="252"/>
      <c r="CZ90" s="252"/>
      <c r="DA90" s="252"/>
      <c r="DB90" s="252"/>
      <c r="DC90" s="252"/>
      <c r="DD90" s="252"/>
      <c r="DE90" s="252"/>
      <c r="DF90" s="252"/>
      <c r="DG90" s="252"/>
      <c r="DH90" s="252"/>
      <c r="DI90" s="252"/>
      <c r="DJ90" s="252"/>
      <c r="DK90" s="252"/>
      <c r="DL90" s="252"/>
    </row>
    <row r="91" spans="1:116" x14ac:dyDescent="0.25">
      <c r="A91" s="253" t="s">
        <v>402</v>
      </c>
      <c r="B91" s="254" t="s">
        <v>8844</v>
      </c>
      <c r="C91" s="257">
        <v>0.85199999310000007</v>
      </c>
      <c r="D91" s="258">
        <v>4</v>
      </c>
      <c r="E91" s="257">
        <v>0.08</v>
      </c>
      <c r="F91" s="257">
        <v>4.8499999999999996</v>
      </c>
      <c r="G91" s="257">
        <v>0.54450861260000005</v>
      </c>
      <c r="H91" s="257">
        <v>40.799999999999997</v>
      </c>
      <c r="I91" s="258">
        <v>5</v>
      </c>
      <c r="J91" s="258" t="str">
        <f>IFERROR(VLOOKUP($B91,'Core Indicators'!$E$3:$EU$906,147,FALSE),"x")</f>
        <v>x</v>
      </c>
      <c r="K91" s="259">
        <v>-0.45431771869999998</v>
      </c>
      <c r="L91" s="257">
        <v>5.5</v>
      </c>
      <c r="M91" s="258">
        <v>48</v>
      </c>
      <c r="N91" s="258">
        <v>28</v>
      </c>
      <c r="O91" s="258">
        <f>IFERROR(VLOOKUP(B91,'Core Indicators'!$E$3:$G$9906,3,FALSE),"x")</f>
        <v>54700000</v>
      </c>
      <c r="P91" s="258">
        <v>569140</v>
      </c>
      <c r="Q91" s="252"/>
      <c r="R91" s="252"/>
      <c r="S91" s="252"/>
      <c r="T91" s="252"/>
      <c r="U91" s="252"/>
      <c r="V91" s="252"/>
      <c r="W91" s="252"/>
      <c r="X91" s="252"/>
      <c r="Y91" s="252"/>
      <c r="Z91" s="252"/>
      <c r="AA91" s="252"/>
      <c r="AB91" s="252"/>
      <c r="AC91" s="252"/>
      <c r="AD91" s="252"/>
      <c r="AE91" s="252"/>
      <c r="AF91" s="252"/>
      <c r="AG91" s="252"/>
      <c r="AH91" s="252"/>
      <c r="AI91" s="252"/>
      <c r="AJ91" s="252"/>
      <c r="AK91" s="252"/>
      <c r="AL91" s="252"/>
      <c r="AM91" s="252"/>
      <c r="AN91" s="252"/>
      <c r="AO91" s="252"/>
      <c r="AP91" s="252"/>
      <c r="AQ91" s="252"/>
      <c r="AR91" s="252"/>
      <c r="AS91" s="252"/>
      <c r="AT91" s="252"/>
      <c r="AU91" s="252"/>
      <c r="AV91" s="252"/>
      <c r="AW91" s="252"/>
      <c r="AX91" s="252"/>
      <c r="AY91" s="252"/>
      <c r="AZ91" s="252"/>
      <c r="BA91" s="252"/>
      <c r="BB91" s="252"/>
      <c r="BC91" s="252"/>
      <c r="BD91" s="252"/>
      <c r="BE91" s="252"/>
      <c r="BF91" s="252"/>
      <c r="BG91" s="252"/>
      <c r="BH91" s="252"/>
      <c r="BI91" s="252"/>
      <c r="BJ91" s="252"/>
      <c r="BK91" s="252"/>
      <c r="BL91" s="252"/>
      <c r="BM91" s="252"/>
      <c r="BN91" s="252"/>
      <c r="BO91" s="252"/>
      <c r="BP91" s="252"/>
      <c r="BQ91" s="252"/>
      <c r="BR91" s="252"/>
      <c r="BS91" s="252"/>
      <c r="BT91" s="252"/>
      <c r="BU91" s="252"/>
      <c r="BV91" s="252"/>
      <c r="BW91" s="252"/>
      <c r="BX91" s="252"/>
      <c r="BY91" s="252"/>
      <c r="BZ91" s="252"/>
      <c r="CA91" s="252"/>
      <c r="CB91" s="252"/>
      <c r="CC91" s="252"/>
      <c r="CD91" s="252"/>
      <c r="CE91" s="252"/>
      <c r="CF91" s="252"/>
      <c r="CG91" s="252"/>
      <c r="CH91" s="252"/>
      <c r="CI91" s="252"/>
      <c r="CJ91" s="252"/>
      <c r="CK91" s="252"/>
      <c r="CL91" s="252"/>
      <c r="CM91" s="252"/>
      <c r="CN91" s="252"/>
      <c r="CO91" s="252"/>
      <c r="CP91" s="252"/>
      <c r="CQ91" s="252"/>
      <c r="CR91" s="252"/>
      <c r="CS91" s="252"/>
      <c r="CT91" s="252"/>
      <c r="CU91" s="252"/>
      <c r="CV91" s="252"/>
      <c r="CW91" s="252"/>
      <c r="CX91" s="252"/>
      <c r="CY91" s="252"/>
      <c r="CZ91" s="252"/>
      <c r="DA91" s="252"/>
      <c r="DB91" s="252"/>
      <c r="DC91" s="252"/>
      <c r="DD91" s="252"/>
      <c r="DE91" s="252"/>
      <c r="DF91" s="252"/>
      <c r="DG91" s="252"/>
      <c r="DH91" s="252"/>
      <c r="DI91" s="252"/>
      <c r="DJ91" s="252"/>
      <c r="DK91" s="252"/>
      <c r="DL91" s="252"/>
    </row>
    <row r="92" spans="1:116" x14ac:dyDescent="0.25">
      <c r="A92" s="253" t="s">
        <v>8845</v>
      </c>
      <c r="B92" s="254" t="s">
        <v>8846</v>
      </c>
      <c r="C92" s="257">
        <v>0.54403001520000005</v>
      </c>
      <c r="D92" s="258">
        <v>6</v>
      </c>
      <c r="E92" s="257">
        <v>0.27300000000000002</v>
      </c>
      <c r="F92" s="257">
        <v>6.1</v>
      </c>
      <c r="G92" s="257">
        <v>0.38123403010000001</v>
      </c>
      <c r="H92" s="257">
        <v>29.7</v>
      </c>
      <c r="I92" s="258">
        <v>2</v>
      </c>
      <c r="J92" s="258" t="str">
        <f>IFERROR(VLOOKUP($B92,'Core Indicators'!$E$3:$EU$906,147,FALSE),"x")</f>
        <v>x</v>
      </c>
      <c r="K92" s="259">
        <v>-0.88630145790000003</v>
      </c>
      <c r="L92" s="257">
        <v>5</v>
      </c>
      <c r="M92" s="258">
        <v>38</v>
      </c>
      <c r="N92" s="258">
        <v>30</v>
      </c>
      <c r="O92" s="258" t="str">
        <f>IFERROR(VLOOKUP(B92,'Core Indicators'!$E$3:$G$9906,3,FALSE),"x")</f>
        <v>x</v>
      </c>
      <c r="P92" s="258">
        <v>191800</v>
      </c>
      <c r="Q92" s="252"/>
      <c r="R92" s="252"/>
      <c r="S92" s="252"/>
      <c r="T92" s="252"/>
      <c r="U92" s="252"/>
      <c r="V92" s="252"/>
      <c r="W92" s="252"/>
      <c r="X92" s="252"/>
      <c r="Y92" s="252"/>
      <c r="Z92" s="252"/>
      <c r="AA92" s="252"/>
      <c r="AB92" s="252"/>
      <c r="AC92" s="252"/>
      <c r="AD92" s="252"/>
      <c r="AE92" s="252"/>
      <c r="AF92" s="252"/>
      <c r="AG92" s="252"/>
      <c r="AH92" s="252"/>
      <c r="AI92" s="252"/>
      <c r="AJ92" s="252"/>
      <c r="AK92" s="252"/>
      <c r="AL92" s="252"/>
      <c r="AM92" s="252"/>
      <c r="AN92" s="252"/>
      <c r="AO92" s="252"/>
      <c r="AP92" s="252"/>
      <c r="AQ92" s="252"/>
      <c r="AR92" s="252"/>
      <c r="AS92" s="252"/>
      <c r="AT92" s="252"/>
      <c r="AU92" s="252"/>
      <c r="AV92" s="252"/>
      <c r="AW92" s="252"/>
      <c r="AX92" s="252"/>
      <c r="AY92" s="252"/>
      <c r="AZ92" s="252"/>
      <c r="BA92" s="252"/>
      <c r="BB92" s="252"/>
      <c r="BC92" s="252"/>
      <c r="BD92" s="252"/>
      <c r="BE92" s="252"/>
      <c r="BF92" s="252"/>
      <c r="BG92" s="252"/>
      <c r="BH92" s="252"/>
      <c r="BI92" s="252"/>
      <c r="BJ92" s="252"/>
      <c r="BK92" s="252"/>
      <c r="BL92" s="252"/>
      <c r="BM92" s="252"/>
      <c r="BN92" s="252"/>
      <c r="BO92" s="252"/>
      <c r="BP92" s="252"/>
      <c r="BQ92" s="252"/>
      <c r="BR92" s="252"/>
      <c r="BS92" s="252"/>
      <c r="BT92" s="252"/>
      <c r="BU92" s="252"/>
      <c r="BV92" s="252"/>
      <c r="BW92" s="252"/>
      <c r="BX92" s="252"/>
      <c r="BY92" s="252"/>
      <c r="BZ92" s="252"/>
      <c r="CA92" s="252"/>
      <c r="CB92" s="252"/>
      <c r="CC92" s="252"/>
      <c r="CD92" s="252"/>
      <c r="CE92" s="252"/>
      <c r="CF92" s="252"/>
      <c r="CG92" s="252"/>
      <c r="CH92" s="252"/>
      <c r="CI92" s="252"/>
      <c r="CJ92" s="252"/>
      <c r="CK92" s="252"/>
      <c r="CL92" s="252"/>
      <c r="CM92" s="252"/>
      <c r="CN92" s="252"/>
      <c r="CO92" s="252"/>
      <c r="CP92" s="252"/>
      <c r="CQ92" s="252"/>
      <c r="CR92" s="252"/>
      <c r="CS92" s="252"/>
      <c r="CT92" s="252"/>
      <c r="CU92" s="252"/>
      <c r="CV92" s="252"/>
      <c r="CW92" s="252"/>
      <c r="CX92" s="252"/>
      <c r="CY92" s="252"/>
      <c r="CZ92" s="252"/>
      <c r="DA92" s="252"/>
      <c r="DB92" s="252"/>
      <c r="DC92" s="252"/>
      <c r="DD92" s="252"/>
      <c r="DE92" s="252"/>
      <c r="DF92" s="252"/>
      <c r="DG92" s="252"/>
      <c r="DH92" s="252"/>
      <c r="DI92" s="252"/>
      <c r="DJ92" s="252"/>
      <c r="DK92" s="252"/>
      <c r="DL92" s="252"/>
    </row>
    <row r="93" spans="1:116" x14ac:dyDescent="0.25">
      <c r="A93" s="253" t="s">
        <v>8847</v>
      </c>
      <c r="B93" s="254" t="s">
        <v>8848</v>
      </c>
      <c r="C93" s="257">
        <v>9.6800022599999994E-2</v>
      </c>
      <c r="D93" s="258">
        <v>9</v>
      </c>
      <c r="E93" s="257">
        <v>3.5000000000000003E-2</v>
      </c>
      <c r="F93" s="257">
        <v>3.2833333332999999</v>
      </c>
      <c r="G93" s="257">
        <v>0.47416294609999998</v>
      </c>
      <c r="H93" s="257" t="s">
        <v>14</v>
      </c>
      <c r="I93" s="258">
        <v>2</v>
      </c>
      <c r="J93" s="258" t="str">
        <f>IFERROR(VLOOKUP($B93,'Core Indicators'!$E$3:$EU$906,147,FALSE),"x")</f>
        <v>x</v>
      </c>
      <c r="K93" s="259">
        <v>-0.93566834930000009</v>
      </c>
      <c r="L93" s="257">
        <v>2</v>
      </c>
      <c r="M93" s="258">
        <v>25</v>
      </c>
      <c r="N93" s="258">
        <v>20</v>
      </c>
      <c r="O93" s="258" t="str">
        <f>IFERROR(VLOOKUP(B93,'Core Indicators'!$E$3:$G$9906,3,FALSE),"x")</f>
        <v>x</v>
      </c>
      <c r="P93" s="258">
        <v>176520</v>
      </c>
      <c r="Q93" s="252"/>
      <c r="R93" s="252"/>
      <c r="S93" s="252"/>
      <c r="T93" s="252"/>
      <c r="U93" s="252"/>
      <c r="V93" s="252"/>
      <c r="W93" s="252"/>
      <c r="X93" s="252"/>
      <c r="Y93" s="252"/>
      <c r="Z93" s="252"/>
      <c r="AA93" s="252"/>
      <c r="AB93" s="252"/>
      <c r="AC93" s="252"/>
      <c r="AD93" s="252"/>
      <c r="AE93" s="252"/>
      <c r="AF93" s="252"/>
      <c r="AG93" s="252"/>
      <c r="AH93" s="252"/>
      <c r="AI93" s="252"/>
      <c r="AJ93" s="252"/>
      <c r="AK93" s="252"/>
      <c r="AL93" s="252"/>
      <c r="AM93" s="252"/>
      <c r="AN93" s="252"/>
      <c r="AO93" s="252"/>
      <c r="AP93" s="252"/>
      <c r="AQ93" s="252"/>
      <c r="AR93" s="252"/>
      <c r="AS93" s="252"/>
      <c r="AT93" s="252"/>
      <c r="AU93" s="252"/>
      <c r="AV93" s="252"/>
      <c r="AW93" s="252"/>
      <c r="AX93" s="252"/>
      <c r="AY93" s="252"/>
      <c r="AZ93" s="252"/>
      <c r="BA93" s="252"/>
      <c r="BB93" s="252"/>
      <c r="BC93" s="252"/>
      <c r="BD93" s="252"/>
      <c r="BE93" s="252"/>
      <c r="BF93" s="252"/>
      <c r="BG93" s="252"/>
      <c r="BH93" s="252"/>
      <c r="BI93" s="252"/>
      <c r="BJ93" s="252"/>
      <c r="BK93" s="252"/>
      <c r="BL93" s="252"/>
      <c r="BM93" s="252"/>
      <c r="BN93" s="252"/>
      <c r="BO93" s="252"/>
      <c r="BP93" s="252"/>
      <c r="BQ93" s="252"/>
      <c r="BR93" s="252"/>
      <c r="BS93" s="252"/>
      <c r="BT93" s="252"/>
      <c r="BU93" s="252"/>
      <c r="BV93" s="252"/>
      <c r="BW93" s="252"/>
      <c r="BX93" s="252"/>
      <c r="BY93" s="252"/>
      <c r="BZ93" s="252"/>
      <c r="CA93" s="252"/>
      <c r="CB93" s="252"/>
      <c r="CC93" s="252"/>
      <c r="CD93" s="252"/>
      <c r="CE93" s="252"/>
      <c r="CF93" s="252"/>
      <c r="CG93" s="252"/>
      <c r="CH93" s="252"/>
      <c r="CI93" s="252"/>
      <c r="CJ93" s="252"/>
      <c r="CK93" s="252"/>
      <c r="CL93" s="252"/>
      <c r="CM93" s="252"/>
      <c r="CN93" s="252"/>
      <c r="CO93" s="252"/>
      <c r="CP93" s="252"/>
      <c r="CQ93" s="252"/>
      <c r="CR93" s="252"/>
      <c r="CS93" s="252"/>
      <c r="CT93" s="252"/>
      <c r="CU93" s="252"/>
      <c r="CV93" s="252"/>
      <c r="CW93" s="252"/>
      <c r="CX93" s="252"/>
      <c r="CY93" s="252"/>
      <c r="CZ93" s="252"/>
      <c r="DA93" s="252"/>
      <c r="DB93" s="252"/>
      <c r="DC93" s="252"/>
      <c r="DD93" s="252"/>
      <c r="DE93" s="252"/>
      <c r="DF93" s="252"/>
      <c r="DG93" s="252"/>
      <c r="DH93" s="252"/>
      <c r="DI93" s="252"/>
      <c r="DJ93" s="252"/>
      <c r="DK93" s="252"/>
      <c r="DL93" s="252"/>
    </row>
    <row r="94" spans="1:116" x14ac:dyDescent="0.25">
      <c r="A94" s="253" t="s">
        <v>8849</v>
      </c>
      <c r="B94" s="254" t="s">
        <v>8850</v>
      </c>
      <c r="C94" s="257">
        <v>0</v>
      </c>
      <c r="D94" s="258">
        <v>13</v>
      </c>
      <c r="E94" s="257">
        <v>0</v>
      </c>
      <c r="F94" s="257" t="s">
        <v>14</v>
      </c>
      <c r="G94" s="257" t="s">
        <v>14</v>
      </c>
      <c r="H94" s="257">
        <v>37</v>
      </c>
      <c r="I94" s="258">
        <v>0</v>
      </c>
      <c r="J94" s="258" t="str">
        <f>IFERROR(VLOOKUP($B94,'Core Indicators'!$E$3:$EU$906,147,FALSE),"x")</f>
        <v>x</v>
      </c>
      <c r="K94" s="259">
        <v>0.73770260809999999</v>
      </c>
      <c r="L94" s="257" t="s">
        <v>14</v>
      </c>
      <c r="M94" s="258">
        <v>93</v>
      </c>
      <c r="N94" s="258" t="s">
        <v>14</v>
      </c>
      <c r="O94" s="258" t="str">
        <f>IFERROR(VLOOKUP(B94,'Core Indicators'!$E$3:$G$9906,3,FALSE),"x")</f>
        <v>x</v>
      </c>
      <c r="P94" s="258">
        <v>810</v>
      </c>
      <c r="Q94" s="252"/>
      <c r="R94" s="252"/>
      <c r="S94" s="252"/>
      <c r="T94" s="252"/>
      <c r="U94" s="252"/>
      <c r="V94" s="252"/>
      <c r="W94" s="252"/>
      <c r="X94" s="252"/>
      <c r="Y94" s="252"/>
      <c r="Z94" s="252"/>
      <c r="AA94" s="252"/>
      <c r="AB94" s="252"/>
      <c r="AC94" s="252"/>
      <c r="AD94" s="252"/>
      <c r="AE94" s="252"/>
      <c r="AF94" s="252"/>
      <c r="AG94" s="252"/>
      <c r="AH94" s="252"/>
      <c r="AI94" s="252"/>
      <c r="AJ94" s="252"/>
      <c r="AK94" s="252"/>
      <c r="AL94" s="252"/>
      <c r="AM94" s="252"/>
      <c r="AN94" s="252"/>
      <c r="AO94" s="252"/>
      <c r="AP94" s="252"/>
      <c r="AQ94" s="252"/>
      <c r="AR94" s="252"/>
      <c r="AS94" s="252"/>
      <c r="AT94" s="252"/>
      <c r="AU94" s="252"/>
      <c r="AV94" s="252"/>
      <c r="AW94" s="252"/>
      <c r="AX94" s="252"/>
      <c r="AY94" s="252"/>
      <c r="AZ94" s="252"/>
      <c r="BA94" s="252"/>
      <c r="BB94" s="252"/>
      <c r="BC94" s="252"/>
      <c r="BD94" s="252"/>
      <c r="BE94" s="252"/>
      <c r="BF94" s="252"/>
      <c r="BG94" s="252"/>
      <c r="BH94" s="252"/>
      <c r="BI94" s="252"/>
      <c r="BJ94" s="252"/>
      <c r="BK94" s="252"/>
      <c r="BL94" s="252"/>
      <c r="BM94" s="252"/>
      <c r="BN94" s="252"/>
      <c r="BO94" s="252"/>
      <c r="BP94" s="252"/>
      <c r="BQ94" s="252"/>
      <c r="BR94" s="252"/>
      <c r="BS94" s="252"/>
      <c r="BT94" s="252"/>
      <c r="BU94" s="252"/>
      <c r="BV94" s="252"/>
      <c r="BW94" s="252"/>
      <c r="BX94" s="252"/>
      <c r="BY94" s="252"/>
      <c r="BZ94" s="252"/>
      <c r="CA94" s="252"/>
      <c r="CB94" s="252"/>
      <c r="CC94" s="252"/>
      <c r="CD94" s="252"/>
      <c r="CE94" s="252"/>
      <c r="CF94" s="252"/>
      <c r="CG94" s="252"/>
      <c r="CH94" s="252"/>
      <c r="CI94" s="252"/>
      <c r="CJ94" s="252"/>
      <c r="CK94" s="252"/>
      <c r="CL94" s="252"/>
      <c r="CM94" s="252"/>
      <c r="CN94" s="252"/>
      <c r="CO94" s="252"/>
      <c r="CP94" s="252"/>
      <c r="CQ94" s="252"/>
      <c r="CR94" s="252"/>
      <c r="CS94" s="252"/>
      <c r="CT94" s="252"/>
      <c r="CU94" s="252"/>
      <c r="CV94" s="252"/>
      <c r="CW94" s="252"/>
      <c r="CX94" s="252"/>
      <c r="CY94" s="252"/>
      <c r="CZ94" s="252"/>
      <c r="DA94" s="252"/>
      <c r="DB94" s="252"/>
      <c r="DC94" s="252"/>
      <c r="DD94" s="252"/>
      <c r="DE94" s="252"/>
      <c r="DF94" s="252"/>
      <c r="DG94" s="252"/>
      <c r="DH94" s="252"/>
      <c r="DI94" s="252"/>
      <c r="DJ94" s="252"/>
      <c r="DK94" s="252"/>
      <c r="DL94" s="252"/>
    </row>
    <row r="95" spans="1:116" x14ac:dyDescent="0.25">
      <c r="A95" s="253" t="s">
        <v>8851</v>
      </c>
      <c r="B95" s="254" t="s">
        <v>8852</v>
      </c>
      <c r="C95" s="257">
        <v>0</v>
      </c>
      <c r="D95" s="258">
        <v>13</v>
      </c>
      <c r="E95" s="257">
        <v>0</v>
      </c>
      <c r="F95" s="257" t="s">
        <v>14</v>
      </c>
      <c r="G95" s="257" t="s">
        <v>14</v>
      </c>
      <c r="H95" s="257" t="s">
        <v>14</v>
      </c>
      <c r="I95" s="258">
        <v>0</v>
      </c>
      <c r="J95" s="258" t="str">
        <f>IFERROR(VLOOKUP($B95,'Core Indicators'!$E$3:$EU$906,147,FALSE),"x")</f>
        <v>x</v>
      </c>
      <c r="K95" s="259">
        <v>0.4797953069</v>
      </c>
      <c r="L95" s="257" t="s">
        <v>14</v>
      </c>
      <c r="M95" s="258">
        <v>89</v>
      </c>
      <c r="N95" s="258" t="s">
        <v>14</v>
      </c>
      <c r="O95" s="258" t="str">
        <f>IFERROR(VLOOKUP(B95,'Core Indicators'!$E$3:$G$9906,3,FALSE),"x")</f>
        <v>x</v>
      </c>
      <c r="P95" s="258">
        <v>260</v>
      </c>
      <c r="Q95" s="252"/>
      <c r="R95" s="252"/>
      <c r="S95" s="252"/>
      <c r="T95" s="252"/>
      <c r="U95" s="252"/>
      <c r="V95" s="252"/>
      <c r="W95" s="252"/>
      <c r="X95" s="252"/>
      <c r="Y95" s="252"/>
      <c r="Z95" s="252"/>
      <c r="AA95" s="252"/>
      <c r="AB95" s="252"/>
      <c r="AC95" s="252"/>
      <c r="AD95" s="252"/>
      <c r="AE95" s="252"/>
      <c r="AF95" s="252"/>
      <c r="AG95" s="252"/>
      <c r="AH95" s="252"/>
      <c r="AI95" s="252"/>
      <c r="AJ95" s="252"/>
      <c r="AK95" s="252"/>
      <c r="AL95" s="252"/>
      <c r="AM95" s="252"/>
      <c r="AN95" s="252"/>
      <c r="AO95" s="252"/>
      <c r="AP95" s="252"/>
      <c r="AQ95" s="252"/>
      <c r="AR95" s="252"/>
      <c r="AS95" s="252"/>
      <c r="AT95" s="252"/>
      <c r="AU95" s="252"/>
      <c r="AV95" s="252"/>
      <c r="AW95" s="252"/>
      <c r="AX95" s="252"/>
      <c r="AY95" s="252"/>
      <c r="AZ95" s="252"/>
      <c r="BA95" s="252"/>
      <c r="BB95" s="252"/>
      <c r="BC95" s="252"/>
      <c r="BD95" s="252"/>
      <c r="BE95" s="252"/>
      <c r="BF95" s="252"/>
      <c r="BG95" s="252"/>
      <c r="BH95" s="252"/>
      <c r="BI95" s="252"/>
      <c r="BJ95" s="252"/>
      <c r="BK95" s="252"/>
      <c r="BL95" s="252"/>
      <c r="BM95" s="252"/>
      <c r="BN95" s="252"/>
      <c r="BO95" s="252"/>
      <c r="BP95" s="252"/>
      <c r="BQ95" s="252"/>
      <c r="BR95" s="252"/>
      <c r="BS95" s="252"/>
      <c r="BT95" s="252"/>
      <c r="BU95" s="252"/>
      <c r="BV95" s="252"/>
      <c r="BW95" s="252"/>
      <c r="BX95" s="252"/>
      <c r="BY95" s="252"/>
      <c r="BZ95" s="252"/>
      <c r="CA95" s="252"/>
      <c r="CB95" s="252"/>
      <c r="CC95" s="252"/>
      <c r="CD95" s="252"/>
      <c r="CE95" s="252"/>
      <c r="CF95" s="252"/>
      <c r="CG95" s="252"/>
      <c r="CH95" s="252"/>
      <c r="CI95" s="252"/>
      <c r="CJ95" s="252"/>
      <c r="CK95" s="252"/>
      <c r="CL95" s="252"/>
      <c r="CM95" s="252"/>
      <c r="CN95" s="252"/>
      <c r="CO95" s="252"/>
      <c r="CP95" s="252"/>
      <c r="CQ95" s="252"/>
      <c r="CR95" s="252"/>
      <c r="CS95" s="252"/>
      <c r="CT95" s="252"/>
      <c r="CU95" s="252"/>
      <c r="CV95" s="252"/>
      <c r="CW95" s="252"/>
      <c r="CX95" s="252"/>
      <c r="CY95" s="252"/>
      <c r="CZ95" s="252"/>
      <c r="DA95" s="252"/>
      <c r="DB95" s="252"/>
      <c r="DC95" s="252"/>
      <c r="DD95" s="252"/>
      <c r="DE95" s="252"/>
      <c r="DF95" s="252"/>
      <c r="DG95" s="252"/>
      <c r="DH95" s="252"/>
      <c r="DI95" s="252"/>
      <c r="DJ95" s="252"/>
      <c r="DK95" s="252"/>
      <c r="DL95" s="252"/>
    </row>
    <row r="96" spans="1:116" x14ac:dyDescent="0.25">
      <c r="A96" s="253" t="s">
        <v>8853</v>
      </c>
      <c r="B96" s="254" t="s">
        <v>8854</v>
      </c>
      <c r="C96" s="257">
        <v>0</v>
      </c>
      <c r="D96" s="258">
        <v>10</v>
      </c>
      <c r="E96" s="257">
        <v>0</v>
      </c>
      <c r="F96" s="257">
        <v>8.6</v>
      </c>
      <c r="G96" s="257">
        <v>5.75736331E-2</v>
      </c>
      <c r="H96" s="257">
        <v>31.4</v>
      </c>
      <c r="I96" s="258">
        <v>0</v>
      </c>
      <c r="J96" s="258" t="str">
        <f>IFERROR(VLOOKUP($B96,'Core Indicators'!$E$3:$EU$906,147,FALSE),"x")</f>
        <v>x</v>
      </c>
      <c r="K96" s="259">
        <v>1.194070816</v>
      </c>
      <c r="L96" s="257">
        <v>8.5</v>
      </c>
      <c r="M96" s="258">
        <v>83</v>
      </c>
      <c r="N96" s="258">
        <v>59</v>
      </c>
      <c r="O96" s="258" t="str">
        <f>IFERROR(VLOOKUP(B96,'Core Indicators'!$E$3:$G$9906,3,FALSE),"x")</f>
        <v>x</v>
      </c>
      <c r="P96" s="258">
        <v>97480</v>
      </c>
      <c r="Q96" s="252"/>
      <c r="R96" s="252"/>
      <c r="S96" s="252"/>
      <c r="T96" s="252"/>
      <c r="U96" s="252"/>
      <c r="V96" s="252"/>
      <c r="W96" s="252"/>
      <c r="X96" s="252"/>
      <c r="Y96" s="252"/>
      <c r="Z96" s="252"/>
      <c r="AA96" s="252"/>
      <c r="AB96" s="252"/>
      <c r="AC96" s="252"/>
      <c r="AD96" s="252"/>
      <c r="AE96" s="252"/>
      <c r="AF96" s="252"/>
      <c r="AG96" s="252"/>
      <c r="AH96" s="252"/>
      <c r="AI96" s="252"/>
      <c r="AJ96" s="252"/>
      <c r="AK96" s="252"/>
      <c r="AL96" s="252"/>
      <c r="AM96" s="252"/>
      <c r="AN96" s="252"/>
      <c r="AO96" s="252"/>
      <c r="AP96" s="252"/>
      <c r="AQ96" s="252"/>
      <c r="AR96" s="252"/>
      <c r="AS96" s="252"/>
      <c r="AT96" s="252"/>
      <c r="AU96" s="252"/>
      <c r="AV96" s="252"/>
      <c r="AW96" s="252"/>
      <c r="AX96" s="252"/>
      <c r="AY96" s="252"/>
      <c r="AZ96" s="252"/>
      <c r="BA96" s="252"/>
      <c r="BB96" s="252"/>
      <c r="BC96" s="252"/>
      <c r="BD96" s="252"/>
      <c r="BE96" s="252"/>
      <c r="BF96" s="252"/>
      <c r="BG96" s="252"/>
      <c r="BH96" s="252"/>
      <c r="BI96" s="252"/>
      <c r="BJ96" s="252"/>
      <c r="BK96" s="252"/>
      <c r="BL96" s="252"/>
      <c r="BM96" s="252"/>
      <c r="BN96" s="252"/>
      <c r="BO96" s="252"/>
      <c r="BP96" s="252"/>
      <c r="BQ96" s="252"/>
      <c r="BR96" s="252"/>
      <c r="BS96" s="252"/>
      <c r="BT96" s="252"/>
      <c r="BU96" s="252"/>
      <c r="BV96" s="252"/>
      <c r="BW96" s="252"/>
      <c r="BX96" s="252"/>
      <c r="BY96" s="252"/>
      <c r="BZ96" s="252"/>
      <c r="CA96" s="252"/>
      <c r="CB96" s="252"/>
      <c r="CC96" s="252"/>
      <c r="CD96" s="252"/>
      <c r="CE96" s="252"/>
      <c r="CF96" s="252"/>
      <c r="CG96" s="252"/>
      <c r="CH96" s="252"/>
      <c r="CI96" s="252"/>
      <c r="CJ96" s="252"/>
      <c r="CK96" s="252"/>
      <c r="CL96" s="252"/>
      <c r="CM96" s="252"/>
      <c r="CN96" s="252"/>
      <c r="CO96" s="252"/>
      <c r="CP96" s="252"/>
      <c r="CQ96" s="252"/>
      <c r="CR96" s="252"/>
      <c r="CS96" s="252"/>
      <c r="CT96" s="252"/>
      <c r="CU96" s="252"/>
      <c r="CV96" s="252"/>
      <c r="CW96" s="252"/>
      <c r="CX96" s="252"/>
      <c r="CY96" s="252"/>
      <c r="CZ96" s="252"/>
      <c r="DA96" s="252"/>
      <c r="DB96" s="252"/>
      <c r="DC96" s="252"/>
      <c r="DD96" s="252"/>
      <c r="DE96" s="252"/>
      <c r="DF96" s="252"/>
      <c r="DG96" s="252"/>
      <c r="DH96" s="252"/>
      <c r="DI96" s="252"/>
      <c r="DJ96" s="252"/>
      <c r="DK96" s="252"/>
      <c r="DL96" s="252"/>
    </row>
    <row r="97" spans="1:116" x14ac:dyDescent="0.25">
      <c r="A97" s="253" t="s">
        <v>8855</v>
      </c>
      <c r="B97" s="254" t="s">
        <v>8856</v>
      </c>
      <c r="C97" s="257">
        <v>0.93409999830000001</v>
      </c>
      <c r="D97" s="258">
        <v>5</v>
      </c>
      <c r="E97" s="257">
        <v>0.15</v>
      </c>
      <c r="F97" s="257">
        <v>4.7</v>
      </c>
      <c r="G97" s="257">
        <v>0.24530015899999999</v>
      </c>
      <c r="H97" s="257" t="s">
        <v>14</v>
      </c>
      <c r="I97" s="258">
        <v>1</v>
      </c>
      <c r="J97" s="258" t="str">
        <f>IFERROR(VLOOKUP($B97,'Core Indicators'!$E$3:$EU$906,147,FALSE),"x")</f>
        <v>x</v>
      </c>
      <c r="K97" s="259">
        <v>0.2156739533</v>
      </c>
      <c r="L97" s="257">
        <v>5</v>
      </c>
      <c r="M97" s="258">
        <v>36</v>
      </c>
      <c r="N97" s="258">
        <v>40</v>
      </c>
      <c r="O97" s="258" t="str">
        <f>IFERROR(VLOOKUP(B97,'Core Indicators'!$E$3:$G$9906,3,FALSE),"x")</f>
        <v>x</v>
      </c>
      <c r="P97" s="258">
        <v>17820</v>
      </c>
      <c r="Q97" s="252"/>
      <c r="R97" s="252"/>
      <c r="S97" s="252"/>
      <c r="T97" s="252"/>
      <c r="U97" s="252"/>
      <c r="V97" s="252"/>
      <c r="W97" s="252"/>
      <c r="X97" s="252"/>
      <c r="Y97" s="252"/>
      <c r="Z97" s="252"/>
      <c r="AA97" s="252"/>
      <c r="AB97" s="252"/>
      <c r="AC97" s="252"/>
      <c r="AD97" s="252"/>
      <c r="AE97" s="252"/>
      <c r="AF97" s="252"/>
      <c r="AG97" s="252"/>
      <c r="AH97" s="252"/>
      <c r="AI97" s="252"/>
      <c r="AJ97" s="252"/>
      <c r="AK97" s="252"/>
      <c r="AL97" s="252"/>
      <c r="AM97" s="252"/>
      <c r="AN97" s="252"/>
      <c r="AO97" s="252"/>
      <c r="AP97" s="252"/>
      <c r="AQ97" s="252"/>
      <c r="AR97" s="252"/>
      <c r="AS97" s="252"/>
      <c r="AT97" s="252"/>
      <c r="AU97" s="252"/>
      <c r="AV97" s="252"/>
      <c r="AW97" s="252"/>
      <c r="AX97" s="252"/>
      <c r="AY97" s="252"/>
      <c r="AZ97" s="252"/>
      <c r="BA97" s="252"/>
      <c r="BB97" s="252"/>
      <c r="BC97" s="252"/>
      <c r="BD97" s="252"/>
      <c r="BE97" s="252"/>
      <c r="BF97" s="252"/>
      <c r="BG97" s="252"/>
      <c r="BH97" s="252"/>
      <c r="BI97" s="252"/>
      <c r="BJ97" s="252"/>
      <c r="BK97" s="252"/>
      <c r="BL97" s="252"/>
      <c r="BM97" s="252"/>
      <c r="BN97" s="252"/>
      <c r="BO97" s="252"/>
      <c r="BP97" s="252"/>
      <c r="BQ97" s="252"/>
      <c r="BR97" s="252"/>
      <c r="BS97" s="252"/>
      <c r="BT97" s="252"/>
      <c r="BU97" s="252"/>
      <c r="BV97" s="252"/>
      <c r="BW97" s="252"/>
      <c r="BX97" s="252"/>
      <c r="BY97" s="252"/>
      <c r="BZ97" s="252"/>
      <c r="CA97" s="252"/>
      <c r="CB97" s="252"/>
      <c r="CC97" s="252"/>
      <c r="CD97" s="252"/>
      <c r="CE97" s="252"/>
      <c r="CF97" s="252"/>
      <c r="CG97" s="252"/>
      <c r="CH97" s="252"/>
      <c r="CI97" s="252"/>
      <c r="CJ97" s="252"/>
      <c r="CK97" s="252"/>
      <c r="CL97" s="252"/>
      <c r="CM97" s="252"/>
      <c r="CN97" s="252"/>
      <c r="CO97" s="252"/>
      <c r="CP97" s="252"/>
      <c r="CQ97" s="252"/>
      <c r="CR97" s="252"/>
      <c r="CS97" s="252"/>
      <c r="CT97" s="252"/>
      <c r="CU97" s="252"/>
      <c r="CV97" s="252"/>
      <c r="CW97" s="252"/>
      <c r="CX97" s="252"/>
      <c r="CY97" s="252"/>
      <c r="CZ97" s="252"/>
      <c r="DA97" s="252"/>
      <c r="DB97" s="252"/>
      <c r="DC97" s="252"/>
      <c r="DD97" s="252"/>
      <c r="DE97" s="252"/>
      <c r="DF97" s="252"/>
      <c r="DG97" s="252"/>
      <c r="DH97" s="252"/>
      <c r="DI97" s="252"/>
      <c r="DJ97" s="252"/>
      <c r="DK97" s="252"/>
      <c r="DL97" s="252"/>
    </row>
    <row r="98" spans="1:116" x14ac:dyDescent="0.25">
      <c r="A98" s="253" t="s">
        <v>8857</v>
      </c>
      <c r="B98" s="254" t="s">
        <v>8858</v>
      </c>
      <c r="C98" s="257">
        <v>0.64979998859999999</v>
      </c>
      <c r="D98" s="258">
        <v>2</v>
      </c>
      <c r="E98" s="257">
        <v>0.39700000000000002</v>
      </c>
      <c r="F98" s="257">
        <v>2.9666666667000001</v>
      </c>
      <c r="G98" s="257">
        <v>0.46313362470000002</v>
      </c>
      <c r="H98" s="257">
        <v>38.799999999999997</v>
      </c>
      <c r="I98" s="258">
        <v>3</v>
      </c>
      <c r="J98" s="258" t="str">
        <f>IFERROR(VLOOKUP($B98,'Core Indicators'!$E$3:$EU$906,147,FALSE),"x")</f>
        <v>x</v>
      </c>
      <c r="K98" s="259">
        <v>-0.9411007762000001</v>
      </c>
      <c r="L98" s="257">
        <v>2.25</v>
      </c>
      <c r="M98" s="258">
        <v>14</v>
      </c>
      <c r="N98" s="258">
        <v>29</v>
      </c>
      <c r="O98" s="258" t="str">
        <f>IFERROR(VLOOKUP(B98,'Core Indicators'!$E$3:$G$9906,3,FALSE),"x")</f>
        <v>x</v>
      </c>
      <c r="P98" s="258">
        <v>230800</v>
      </c>
      <c r="Q98" s="252"/>
      <c r="R98" s="252"/>
      <c r="S98" s="252"/>
      <c r="T98" s="252"/>
      <c r="U98" s="252"/>
      <c r="V98" s="252"/>
      <c r="W98" s="252"/>
      <c r="X98" s="252"/>
      <c r="Y98" s="252"/>
      <c r="Z98" s="252"/>
      <c r="AA98" s="252"/>
      <c r="AB98" s="252"/>
      <c r="AC98" s="252"/>
      <c r="AD98" s="252"/>
      <c r="AE98" s="252"/>
      <c r="AF98" s="252"/>
      <c r="AG98" s="252"/>
      <c r="AH98" s="252"/>
      <c r="AI98" s="252"/>
      <c r="AJ98" s="252"/>
      <c r="AK98" s="252"/>
      <c r="AL98" s="252"/>
      <c r="AM98" s="252"/>
      <c r="AN98" s="252"/>
      <c r="AO98" s="252"/>
      <c r="AP98" s="252"/>
      <c r="AQ98" s="252"/>
      <c r="AR98" s="252"/>
      <c r="AS98" s="252"/>
      <c r="AT98" s="252"/>
      <c r="AU98" s="252"/>
      <c r="AV98" s="252"/>
      <c r="AW98" s="252"/>
      <c r="AX98" s="252"/>
      <c r="AY98" s="252"/>
      <c r="AZ98" s="252"/>
      <c r="BA98" s="252"/>
      <c r="BB98" s="252"/>
      <c r="BC98" s="252"/>
      <c r="BD98" s="252"/>
      <c r="BE98" s="252"/>
      <c r="BF98" s="252"/>
      <c r="BG98" s="252"/>
      <c r="BH98" s="252"/>
      <c r="BI98" s="252"/>
      <c r="BJ98" s="252"/>
      <c r="BK98" s="252"/>
      <c r="BL98" s="252"/>
      <c r="BM98" s="252"/>
      <c r="BN98" s="252"/>
      <c r="BO98" s="252"/>
      <c r="BP98" s="252"/>
      <c r="BQ98" s="252"/>
      <c r="BR98" s="252"/>
      <c r="BS98" s="252"/>
      <c r="BT98" s="252"/>
      <c r="BU98" s="252"/>
      <c r="BV98" s="252"/>
      <c r="BW98" s="252"/>
      <c r="BX98" s="252"/>
      <c r="BY98" s="252"/>
      <c r="BZ98" s="252"/>
      <c r="CA98" s="252"/>
      <c r="CB98" s="252"/>
      <c r="CC98" s="252"/>
      <c r="CD98" s="252"/>
      <c r="CE98" s="252"/>
      <c r="CF98" s="252"/>
      <c r="CG98" s="252"/>
      <c r="CH98" s="252"/>
      <c r="CI98" s="252"/>
      <c r="CJ98" s="252"/>
      <c r="CK98" s="252"/>
      <c r="CL98" s="252"/>
      <c r="CM98" s="252"/>
      <c r="CN98" s="252"/>
      <c r="CO98" s="252"/>
      <c r="CP98" s="252"/>
      <c r="CQ98" s="252"/>
      <c r="CR98" s="252"/>
      <c r="CS98" s="252"/>
      <c r="CT98" s="252"/>
      <c r="CU98" s="252"/>
      <c r="CV98" s="252"/>
      <c r="CW98" s="252"/>
      <c r="CX98" s="252"/>
      <c r="CY98" s="252"/>
      <c r="CZ98" s="252"/>
      <c r="DA98" s="252"/>
      <c r="DB98" s="252"/>
      <c r="DC98" s="252"/>
      <c r="DD98" s="252"/>
      <c r="DE98" s="252"/>
      <c r="DF98" s="252"/>
      <c r="DG98" s="252"/>
      <c r="DH98" s="252"/>
      <c r="DI98" s="252"/>
      <c r="DJ98" s="252"/>
      <c r="DK98" s="252"/>
      <c r="DL98" s="252"/>
    </row>
    <row r="99" spans="1:116" x14ac:dyDescent="0.25">
      <c r="A99" s="253" t="s">
        <v>1060</v>
      </c>
      <c r="B99" s="254" t="s">
        <v>8859</v>
      </c>
      <c r="C99" s="257">
        <v>0.81310000439999996</v>
      </c>
      <c r="D99" s="258">
        <v>6</v>
      </c>
      <c r="E99" s="257">
        <v>0.1</v>
      </c>
      <c r="F99" s="257">
        <v>5.3</v>
      </c>
      <c r="G99" s="257">
        <v>0.36244894649999998</v>
      </c>
      <c r="H99" s="257">
        <v>31.8</v>
      </c>
      <c r="I99" s="258">
        <v>3</v>
      </c>
      <c r="J99" s="258">
        <f>IFERROR(VLOOKUP($B99,'Core Indicators'!$E$3:$EU$906,147,FALSE),"x")</f>
        <v>13</v>
      </c>
      <c r="K99" s="259">
        <v>-0.85828012230000006</v>
      </c>
      <c r="L99" s="257">
        <v>4.75</v>
      </c>
      <c r="M99" s="258">
        <v>44</v>
      </c>
      <c r="N99" s="258">
        <v>28</v>
      </c>
      <c r="O99" s="258">
        <f>IFERROR(VLOOKUP(B99,'Core Indicators'!$E$3:$G$9906,3,FALSE),"x")</f>
        <v>6769000</v>
      </c>
      <c r="P99" s="258">
        <v>10230</v>
      </c>
      <c r="Q99" s="252"/>
      <c r="R99" s="252"/>
      <c r="S99" s="252"/>
      <c r="T99" s="252"/>
      <c r="U99" s="252"/>
      <c r="V99" s="252"/>
      <c r="W99" s="252"/>
      <c r="X99" s="252"/>
      <c r="Y99" s="252"/>
      <c r="Z99" s="252"/>
      <c r="AA99" s="252"/>
      <c r="AB99" s="252"/>
      <c r="AC99" s="252"/>
      <c r="AD99" s="252"/>
      <c r="AE99" s="252"/>
      <c r="AF99" s="252"/>
      <c r="AG99" s="252"/>
      <c r="AH99" s="252"/>
      <c r="AI99" s="252"/>
      <c r="AJ99" s="252"/>
      <c r="AK99" s="252"/>
      <c r="AL99" s="252"/>
      <c r="AM99" s="252"/>
      <c r="AN99" s="252"/>
      <c r="AO99" s="252"/>
      <c r="AP99" s="252"/>
      <c r="AQ99" s="252"/>
      <c r="AR99" s="252"/>
      <c r="AS99" s="252"/>
      <c r="AT99" s="252"/>
      <c r="AU99" s="252"/>
      <c r="AV99" s="252"/>
      <c r="AW99" s="252"/>
      <c r="AX99" s="252"/>
      <c r="AY99" s="252"/>
      <c r="AZ99" s="252"/>
      <c r="BA99" s="252"/>
      <c r="BB99" s="252"/>
      <c r="BC99" s="252"/>
      <c r="BD99" s="252"/>
      <c r="BE99" s="252"/>
      <c r="BF99" s="252"/>
      <c r="BG99" s="252"/>
      <c r="BH99" s="252"/>
      <c r="BI99" s="252"/>
      <c r="BJ99" s="252"/>
      <c r="BK99" s="252"/>
      <c r="BL99" s="252"/>
      <c r="BM99" s="252"/>
      <c r="BN99" s="252"/>
      <c r="BO99" s="252"/>
      <c r="BP99" s="252"/>
      <c r="BQ99" s="252"/>
      <c r="BR99" s="252"/>
      <c r="BS99" s="252"/>
      <c r="BT99" s="252"/>
      <c r="BU99" s="252"/>
      <c r="BV99" s="252"/>
      <c r="BW99" s="252"/>
      <c r="BX99" s="252"/>
      <c r="BY99" s="252"/>
      <c r="BZ99" s="252"/>
      <c r="CA99" s="252"/>
      <c r="CB99" s="252"/>
      <c r="CC99" s="252"/>
      <c r="CD99" s="252"/>
      <c r="CE99" s="252"/>
      <c r="CF99" s="252"/>
      <c r="CG99" s="252"/>
      <c r="CH99" s="252"/>
      <c r="CI99" s="252"/>
      <c r="CJ99" s="252"/>
      <c r="CK99" s="252"/>
      <c r="CL99" s="252"/>
      <c r="CM99" s="252"/>
      <c r="CN99" s="252"/>
      <c r="CO99" s="252"/>
      <c r="CP99" s="252"/>
      <c r="CQ99" s="252"/>
      <c r="CR99" s="252"/>
      <c r="CS99" s="252"/>
      <c r="CT99" s="252"/>
      <c r="CU99" s="252"/>
      <c r="CV99" s="252"/>
      <c r="CW99" s="252"/>
      <c r="CX99" s="252"/>
      <c r="CY99" s="252"/>
      <c r="CZ99" s="252"/>
      <c r="DA99" s="252"/>
      <c r="DB99" s="252"/>
      <c r="DC99" s="252"/>
      <c r="DD99" s="252"/>
      <c r="DE99" s="252"/>
      <c r="DF99" s="252"/>
      <c r="DG99" s="252"/>
      <c r="DH99" s="252"/>
      <c r="DI99" s="252"/>
      <c r="DJ99" s="252"/>
      <c r="DK99" s="252"/>
      <c r="DL99" s="252"/>
    </row>
    <row r="100" spans="1:116" x14ac:dyDescent="0.25">
      <c r="A100" s="253" t="s">
        <v>8860</v>
      </c>
      <c r="B100" s="254" t="s">
        <v>8861</v>
      </c>
      <c r="C100" s="257">
        <v>0.98551100019999993</v>
      </c>
      <c r="D100" s="258">
        <v>11</v>
      </c>
      <c r="E100" s="257">
        <v>0</v>
      </c>
      <c r="F100" s="257">
        <v>6.6</v>
      </c>
      <c r="G100" s="257">
        <v>0.65102151679999998</v>
      </c>
      <c r="H100" s="257">
        <v>35.299999999999997</v>
      </c>
      <c r="I100" s="258">
        <v>0</v>
      </c>
      <c r="J100" s="258" t="str">
        <f>IFERROR(VLOOKUP($B100,'Core Indicators'!$E$3:$EU$906,147,FALSE),"x")</f>
        <v>x</v>
      </c>
      <c r="K100" s="259">
        <v>-0.99521124360000002</v>
      </c>
      <c r="L100" s="257">
        <v>5.5</v>
      </c>
      <c r="M100" s="258">
        <v>60</v>
      </c>
      <c r="N100" s="258">
        <v>28</v>
      </c>
      <c r="O100" s="258" t="str">
        <f>IFERROR(VLOOKUP(B100,'Core Indicators'!$E$3:$G$9906,3,FALSE),"x")</f>
        <v>x</v>
      </c>
      <c r="P100" s="258">
        <v>96320</v>
      </c>
      <c r="Q100" s="252"/>
      <c r="R100" s="252"/>
      <c r="S100" s="252"/>
      <c r="T100" s="252"/>
      <c r="U100" s="252"/>
      <c r="V100" s="252"/>
      <c r="W100" s="252"/>
      <c r="X100" s="252"/>
      <c r="Y100" s="252"/>
      <c r="Z100" s="252"/>
      <c r="AA100" s="252"/>
      <c r="AB100" s="252"/>
      <c r="AC100" s="252"/>
      <c r="AD100" s="252"/>
      <c r="AE100" s="252"/>
      <c r="AF100" s="252"/>
      <c r="AG100" s="252"/>
      <c r="AH100" s="252"/>
      <c r="AI100" s="252"/>
      <c r="AJ100" s="252"/>
      <c r="AK100" s="252"/>
      <c r="AL100" s="252"/>
      <c r="AM100" s="252"/>
      <c r="AN100" s="252"/>
      <c r="AO100" s="252"/>
      <c r="AP100" s="252"/>
      <c r="AQ100" s="252"/>
      <c r="AR100" s="252"/>
      <c r="AS100" s="252"/>
      <c r="AT100" s="252"/>
      <c r="AU100" s="252"/>
      <c r="AV100" s="252"/>
      <c r="AW100" s="252"/>
      <c r="AX100" s="252"/>
      <c r="AY100" s="252"/>
      <c r="AZ100" s="252"/>
      <c r="BA100" s="252"/>
      <c r="BB100" s="252"/>
      <c r="BC100" s="252"/>
      <c r="BD100" s="252"/>
      <c r="BE100" s="252"/>
      <c r="BF100" s="252"/>
      <c r="BG100" s="252"/>
      <c r="BH100" s="252"/>
      <c r="BI100" s="252"/>
      <c r="BJ100" s="252"/>
      <c r="BK100" s="252"/>
      <c r="BL100" s="252"/>
      <c r="BM100" s="252"/>
      <c r="BN100" s="252"/>
      <c r="BO100" s="252"/>
      <c r="BP100" s="252"/>
      <c r="BQ100" s="252"/>
      <c r="BR100" s="252"/>
      <c r="BS100" s="252"/>
      <c r="BT100" s="252"/>
      <c r="BU100" s="252"/>
      <c r="BV100" s="252"/>
      <c r="BW100" s="252"/>
      <c r="BX100" s="252"/>
      <c r="BY100" s="252"/>
      <c r="BZ100" s="252"/>
      <c r="CA100" s="252"/>
      <c r="CB100" s="252"/>
      <c r="CC100" s="252"/>
      <c r="CD100" s="252"/>
      <c r="CE100" s="252"/>
      <c r="CF100" s="252"/>
      <c r="CG100" s="252"/>
      <c r="CH100" s="252"/>
      <c r="CI100" s="252"/>
      <c r="CJ100" s="252"/>
      <c r="CK100" s="252"/>
      <c r="CL100" s="252"/>
      <c r="CM100" s="252"/>
      <c r="CN100" s="252"/>
      <c r="CO100" s="252"/>
      <c r="CP100" s="252"/>
      <c r="CQ100" s="252"/>
      <c r="CR100" s="252"/>
      <c r="CS100" s="252"/>
      <c r="CT100" s="252"/>
      <c r="CU100" s="252"/>
      <c r="CV100" s="252"/>
      <c r="CW100" s="252"/>
      <c r="CX100" s="252"/>
      <c r="CY100" s="252"/>
      <c r="CZ100" s="252"/>
      <c r="DA100" s="252"/>
      <c r="DB100" s="252"/>
      <c r="DC100" s="252"/>
      <c r="DD100" s="252"/>
      <c r="DE100" s="252"/>
      <c r="DF100" s="252"/>
      <c r="DG100" s="252"/>
      <c r="DH100" s="252"/>
      <c r="DI100" s="252"/>
      <c r="DJ100" s="252"/>
      <c r="DK100" s="252"/>
      <c r="DL100" s="252"/>
    </row>
    <row r="101" spans="1:116" x14ac:dyDescent="0.25">
      <c r="A101" s="253" t="s">
        <v>132</v>
      </c>
      <c r="B101" s="254" t="s">
        <v>8862</v>
      </c>
      <c r="C101" s="257">
        <v>0.27512803019999998</v>
      </c>
      <c r="D101" s="258">
        <v>1</v>
      </c>
      <c r="E101" s="257">
        <v>0</v>
      </c>
      <c r="F101" s="257">
        <v>2.4500000000000002</v>
      </c>
      <c r="G101" s="257">
        <v>0.1717677189</v>
      </c>
      <c r="H101" s="257" t="s">
        <v>14</v>
      </c>
      <c r="I101" s="258">
        <v>3</v>
      </c>
      <c r="J101" s="258">
        <f>IFERROR(VLOOKUP($B101,'Core Indicators'!$E$3:$EU$906,147,FALSE),"x")</f>
        <v>642</v>
      </c>
      <c r="K101" s="259">
        <v>-1.8480540513999999</v>
      </c>
      <c r="L101" s="257">
        <v>2.75</v>
      </c>
      <c r="M101" s="258">
        <v>9</v>
      </c>
      <c r="N101" s="258">
        <v>18</v>
      </c>
      <c r="O101" s="258">
        <f>IFERROR(VLOOKUP(B101,'Core Indicators'!$E$3:$G$9906,3,FALSE),"x")</f>
        <v>6860000</v>
      </c>
      <c r="P101" s="258">
        <v>1759540</v>
      </c>
      <c r="Q101" s="252"/>
      <c r="R101" s="252"/>
      <c r="S101" s="252"/>
      <c r="T101" s="252"/>
      <c r="U101" s="252"/>
      <c r="V101" s="252"/>
      <c r="W101" s="252"/>
      <c r="X101" s="252"/>
      <c r="Y101" s="252"/>
      <c r="Z101" s="252"/>
      <c r="AA101" s="252"/>
      <c r="AB101" s="252"/>
      <c r="AC101" s="252"/>
      <c r="AD101" s="252"/>
      <c r="AE101" s="252"/>
      <c r="AF101" s="252"/>
      <c r="AG101" s="252"/>
      <c r="AH101" s="252"/>
      <c r="AI101" s="252"/>
      <c r="AJ101" s="252"/>
      <c r="AK101" s="252"/>
      <c r="AL101" s="252"/>
      <c r="AM101" s="252"/>
      <c r="AN101" s="252"/>
      <c r="AO101" s="252"/>
      <c r="AP101" s="252"/>
      <c r="AQ101" s="252"/>
      <c r="AR101" s="252"/>
      <c r="AS101" s="252"/>
      <c r="AT101" s="252"/>
      <c r="AU101" s="252"/>
      <c r="AV101" s="252"/>
      <c r="AW101" s="252"/>
      <c r="AX101" s="252"/>
      <c r="AY101" s="252"/>
      <c r="AZ101" s="252"/>
      <c r="BA101" s="252"/>
      <c r="BB101" s="252"/>
      <c r="BC101" s="252"/>
      <c r="BD101" s="252"/>
      <c r="BE101" s="252"/>
      <c r="BF101" s="252"/>
      <c r="BG101" s="252"/>
      <c r="BH101" s="252"/>
      <c r="BI101" s="252"/>
      <c r="BJ101" s="252"/>
      <c r="BK101" s="252"/>
      <c r="BL101" s="252"/>
      <c r="BM101" s="252"/>
      <c r="BN101" s="252"/>
      <c r="BO101" s="252"/>
      <c r="BP101" s="252"/>
      <c r="BQ101" s="252"/>
      <c r="BR101" s="252"/>
      <c r="BS101" s="252"/>
      <c r="BT101" s="252"/>
      <c r="BU101" s="252"/>
      <c r="BV101" s="252"/>
      <c r="BW101" s="252"/>
      <c r="BX101" s="252"/>
      <c r="BY101" s="252"/>
      <c r="BZ101" s="252"/>
      <c r="CA101" s="252"/>
      <c r="CB101" s="252"/>
      <c r="CC101" s="252"/>
      <c r="CD101" s="252"/>
      <c r="CE101" s="252"/>
      <c r="CF101" s="252"/>
      <c r="CG101" s="252"/>
      <c r="CH101" s="252"/>
      <c r="CI101" s="252"/>
      <c r="CJ101" s="252"/>
      <c r="CK101" s="252"/>
      <c r="CL101" s="252"/>
      <c r="CM101" s="252"/>
      <c r="CN101" s="252"/>
      <c r="CO101" s="252"/>
      <c r="CP101" s="252"/>
      <c r="CQ101" s="252"/>
      <c r="CR101" s="252"/>
      <c r="CS101" s="252"/>
      <c r="CT101" s="252"/>
      <c r="CU101" s="252"/>
      <c r="CV101" s="252"/>
      <c r="CW101" s="252"/>
      <c r="CX101" s="252"/>
      <c r="CY101" s="252"/>
      <c r="CZ101" s="252"/>
      <c r="DA101" s="252"/>
      <c r="DB101" s="252"/>
      <c r="DC101" s="252"/>
      <c r="DD101" s="252"/>
      <c r="DE101" s="252"/>
      <c r="DF101" s="252"/>
      <c r="DG101" s="252"/>
      <c r="DH101" s="252"/>
      <c r="DI101" s="252"/>
      <c r="DJ101" s="252"/>
      <c r="DK101" s="252"/>
      <c r="DL101" s="252"/>
    </row>
    <row r="102" spans="1:116" x14ac:dyDescent="0.25">
      <c r="A102" s="253" t="s">
        <v>8863</v>
      </c>
      <c r="B102" s="254" t="s">
        <v>8864</v>
      </c>
      <c r="C102" s="257">
        <v>0</v>
      </c>
      <c r="D102" s="258">
        <v>12</v>
      </c>
      <c r="E102" s="257">
        <v>0</v>
      </c>
      <c r="F102" s="257" t="s">
        <v>14</v>
      </c>
      <c r="G102" s="257">
        <v>0.33299378600000001</v>
      </c>
      <c r="H102" s="257">
        <v>51.2</v>
      </c>
      <c r="I102" s="258">
        <v>0</v>
      </c>
      <c r="J102" s="258" t="str">
        <f>IFERROR(VLOOKUP($B102,'Core Indicators'!$E$3:$EU$906,147,FALSE),"x")</f>
        <v>x</v>
      </c>
      <c r="K102" s="259">
        <v>0.569129467</v>
      </c>
      <c r="L102" s="257" t="s">
        <v>14</v>
      </c>
      <c r="M102" s="258">
        <v>92</v>
      </c>
      <c r="N102" s="258">
        <v>55</v>
      </c>
      <c r="O102" s="258" t="str">
        <f>IFERROR(VLOOKUP(B102,'Core Indicators'!$E$3:$G$9906,3,FALSE),"x")</f>
        <v>x</v>
      </c>
      <c r="P102" s="258">
        <v>610</v>
      </c>
      <c r="Q102" s="252"/>
      <c r="R102" s="252"/>
      <c r="S102" s="252"/>
      <c r="T102" s="252"/>
      <c r="U102" s="252"/>
      <c r="V102" s="252"/>
      <c r="W102" s="252"/>
      <c r="X102" s="252"/>
      <c r="Y102" s="252"/>
      <c r="Z102" s="252"/>
      <c r="AA102" s="252"/>
      <c r="AB102" s="252"/>
      <c r="AC102" s="252"/>
      <c r="AD102" s="252"/>
      <c r="AE102" s="252"/>
      <c r="AF102" s="252"/>
      <c r="AG102" s="252"/>
      <c r="AH102" s="252"/>
      <c r="AI102" s="252"/>
      <c r="AJ102" s="252"/>
      <c r="AK102" s="252"/>
      <c r="AL102" s="252"/>
      <c r="AM102" s="252"/>
      <c r="AN102" s="252"/>
      <c r="AO102" s="252"/>
      <c r="AP102" s="252"/>
      <c r="AQ102" s="252"/>
      <c r="AR102" s="252"/>
      <c r="AS102" s="252"/>
      <c r="AT102" s="252"/>
      <c r="AU102" s="252"/>
      <c r="AV102" s="252"/>
      <c r="AW102" s="252"/>
      <c r="AX102" s="252"/>
      <c r="AY102" s="252"/>
      <c r="AZ102" s="252"/>
      <c r="BA102" s="252"/>
      <c r="BB102" s="252"/>
      <c r="BC102" s="252"/>
      <c r="BD102" s="252"/>
      <c r="BE102" s="252"/>
      <c r="BF102" s="252"/>
      <c r="BG102" s="252"/>
      <c r="BH102" s="252"/>
      <c r="BI102" s="252"/>
      <c r="BJ102" s="252"/>
      <c r="BK102" s="252"/>
      <c r="BL102" s="252"/>
      <c r="BM102" s="252"/>
      <c r="BN102" s="252"/>
      <c r="BO102" s="252"/>
      <c r="BP102" s="252"/>
      <c r="BQ102" s="252"/>
      <c r="BR102" s="252"/>
      <c r="BS102" s="252"/>
      <c r="BT102" s="252"/>
      <c r="BU102" s="252"/>
      <c r="BV102" s="252"/>
      <c r="BW102" s="252"/>
      <c r="BX102" s="252"/>
      <c r="BY102" s="252"/>
      <c r="BZ102" s="252"/>
      <c r="CA102" s="252"/>
      <c r="CB102" s="252"/>
      <c r="CC102" s="252"/>
      <c r="CD102" s="252"/>
      <c r="CE102" s="252"/>
      <c r="CF102" s="252"/>
      <c r="CG102" s="252"/>
      <c r="CH102" s="252"/>
      <c r="CI102" s="252"/>
      <c r="CJ102" s="252"/>
      <c r="CK102" s="252"/>
      <c r="CL102" s="252"/>
      <c r="CM102" s="252"/>
      <c r="CN102" s="252"/>
      <c r="CO102" s="252"/>
      <c r="CP102" s="252"/>
      <c r="CQ102" s="252"/>
      <c r="CR102" s="252"/>
      <c r="CS102" s="252"/>
      <c r="CT102" s="252"/>
      <c r="CU102" s="252"/>
      <c r="CV102" s="252"/>
      <c r="CW102" s="252"/>
      <c r="CX102" s="252"/>
      <c r="CY102" s="252"/>
      <c r="CZ102" s="252"/>
      <c r="DA102" s="252"/>
      <c r="DB102" s="252"/>
      <c r="DC102" s="252"/>
      <c r="DD102" s="252"/>
      <c r="DE102" s="252"/>
      <c r="DF102" s="252"/>
      <c r="DG102" s="252"/>
      <c r="DH102" s="252"/>
      <c r="DI102" s="252"/>
      <c r="DJ102" s="252"/>
      <c r="DK102" s="252"/>
      <c r="DL102" s="252"/>
    </row>
    <row r="103" spans="1:116" x14ac:dyDescent="0.25">
      <c r="A103" s="253" t="s">
        <v>8865</v>
      </c>
      <c r="B103" s="254" t="s">
        <v>8866</v>
      </c>
      <c r="C103" s="257">
        <v>0</v>
      </c>
      <c r="D103" s="258">
        <v>12</v>
      </c>
      <c r="E103" s="257">
        <v>0</v>
      </c>
      <c r="F103" s="257" t="s">
        <v>14</v>
      </c>
      <c r="G103" s="257" t="s">
        <v>14</v>
      </c>
      <c r="H103" s="257" t="s">
        <v>14</v>
      </c>
      <c r="I103" s="258">
        <v>0</v>
      </c>
      <c r="J103" s="258" t="str">
        <f>IFERROR(VLOOKUP($B103,'Core Indicators'!$E$3:$EU$906,147,FALSE),"x")</f>
        <v>x</v>
      </c>
      <c r="K103" s="259">
        <v>1.6793329716000001</v>
      </c>
      <c r="L103" s="257" t="s">
        <v>14</v>
      </c>
      <c r="M103" s="258">
        <v>90</v>
      </c>
      <c r="N103" s="258" t="s">
        <v>14</v>
      </c>
      <c r="O103" s="258" t="str">
        <f>IFERROR(VLOOKUP(B103,'Core Indicators'!$E$3:$G$9906,3,FALSE),"x")</f>
        <v>x</v>
      </c>
      <c r="P103" s="258">
        <v>160</v>
      </c>
      <c r="Q103" s="252"/>
      <c r="R103" s="252"/>
      <c r="S103" s="252"/>
      <c r="T103" s="252"/>
      <c r="U103" s="252"/>
      <c r="V103" s="252"/>
      <c r="W103" s="252"/>
      <c r="X103" s="252"/>
      <c r="Y103" s="252"/>
      <c r="Z103" s="252"/>
      <c r="AA103" s="252"/>
      <c r="AB103" s="252"/>
      <c r="AC103" s="252"/>
      <c r="AD103" s="252"/>
      <c r="AE103" s="252"/>
      <c r="AF103" s="252"/>
      <c r="AG103" s="252"/>
      <c r="AH103" s="252"/>
      <c r="AI103" s="252"/>
      <c r="AJ103" s="252"/>
      <c r="AK103" s="252"/>
      <c r="AL103" s="252"/>
      <c r="AM103" s="252"/>
      <c r="AN103" s="252"/>
      <c r="AO103" s="252"/>
      <c r="AP103" s="252"/>
      <c r="AQ103" s="252"/>
      <c r="AR103" s="252"/>
      <c r="AS103" s="252"/>
      <c r="AT103" s="252"/>
      <c r="AU103" s="252"/>
      <c r="AV103" s="252"/>
      <c r="AW103" s="252"/>
      <c r="AX103" s="252"/>
      <c r="AY103" s="252"/>
      <c r="AZ103" s="252"/>
      <c r="BA103" s="252"/>
      <c r="BB103" s="252"/>
      <c r="BC103" s="252"/>
      <c r="BD103" s="252"/>
      <c r="BE103" s="252"/>
      <c r="BF103" s="252"/>
      <c r="BG103" s="252"/>
      <c r="BH103" s="252"/>
      <c r="BI103" s="252"/>
      <c r="BJ103" s="252"/>
      <c r="BK103" s="252"/>
      <c r="BL103" s="252"/>
      <c r="BM103" s="252"/>
      <c r="BN103" s="252"/>
      <c r="BO103" s="252"/>
      <c r="BP103" s="252"/>
      <c r="BQ103" s="252"/>
      <c r="BR103" s="252"/>
      <c r="BS103" s="252"/>
      <c r="BT103" s="252"/>
      <c r="BU103" s="252"/>
      <c r="BV103" s="252"/>
      <c r="BW103" s="252"/>
      <c r="BX103" s="252"/>
      <c r="BY103" s="252"/>
      <c r="BZ103" s="252"/>
      <c r="CA103" s="252"/>
      <c r="CB103" s="252"/>
      <c r="CC103" s="252"/>
      <c r="CD103" s="252"/>
      <c r="CE103" s="252"/>
      <c r="CF103" s="252"/>
      <c r="CG103" s="252"/>
      <c r="CH103" s="252"/>
      <c r="CI103" s="252"/>
      <c r="CJ103" s="252"/>
      <c r="CK103" s="252"/>
      <c r="CL103" s="252"/>
      <c r="CM103" s="252"/>
      <c r="CN103" s="252"/>
      <c r="CO103" s="252"/>
      <c r="CP103" s="252"/>
      <c r="CQ103" s="252"/>
      <c r="CR103" s="252"/>
      <c r="CS103" s="252"/>
      <c r="CT103" s="252"/>
      <c r="CU103" s="252"/>
      <c r="CV103" s="252"/>
      <c r="CW103" s="252"/>
      <c r="CX103" s="252"/>
      <c r="CY103" s="252"/>
      <c r="CZ103" s="252"/>
      <c r="DA103" s="252"/>
      <c r="DB103" s="252"/>
      <c r="DC103" s="252"/>
      <c r="DD103" s="252"/>
      <c r="DE103" s="252"/>
      <c r="DF103" s="252"/>
      <c r="DG103" s="252"/>
      <c r="DH103" s="252"/>
      <c r="DI103" s="252"/>
      <c r="DJ103" s="252"/>
      <c r="DK103" s="252"/>
      <c r="DL103" s="252"/>
    </row>
    <row r="104" spans="1:116" x14ac:dyDescent="0.25">
      <c r="A104" s="253" t="s">
        <v>1739</v>
      </c>
      <c r="B104" s="254" t="s">
        <v>8867</v>
      </c>
      <c r="C104" s="257">
        <v>0.41569999959999998</v>
      </c>
      <c r="D104" s="258">
        <v>5</v>
      </c>
      <c r="E104" s="257">
        <v>0.11</v>
      </c>
      <c r="F104" s="257">
        <v>6.65</v>
      </c>
      <c r="G104" s="257">
        <v>0.37970115970000001</v>
      </c>
      <c r="H104" s="257">
        <v>39.299999999999997</v>
      </c>
      <c r="I104" s="258">
        <v>3</v>
      </c>
      <c r="J104" s="258">
        <f>IFERROR(VLOOKUP($B104,'Core Indicators'!$E$3:$EU$906,147,FALSE),"x")</f>
        <v>2</v>
      </c>
      <c r="K104" s="259">
        <v>-1.1983425400000001E-2</v>
      </c>
      <c r="L104" s="257">
        <v>6.5</v>
      </c>
      <c r="M104" s="258">
        <v>55</v>
      </c>
      <c r="N104" s="258">
        <v>38</v>
      </c>
      <c r="O104" s="258">
        <f>IFERROR(VLOOKUP(B104,'Core Indicators'!$E$3:$G$9906,3,FALSE),"x")</f>
        <v>22156000</v>
      </c>
      <c r="P104" s="258">
        <v>62710</v>
      </c>
      <c r="Q104" s="252"/>
      <c r="R104" s="252"/>
      <c r="S104" s="252"/>
      <c r="T104" s="252"/>
      <c r="U104" s="252"/>
      <c r="V104" s="252"/>
      <c r="W104" s="252"/>
      <c r="X104" s="252"/>
      <c r="Y104" s="252"/>
      <c r="Z104" s="252"/>
      <c r="AA104" s="252"/>
      <c r="AB104" s="252"/>
      <c r="AC104" s="252"/>
      <c r="AD104" s="252"/>
      <c r="AE104" s="252"/>
      <c r="AF104" s="252"/>
      <c r="AG104" s="252"/>
      <c r="AH104" s="252"/>
      <c r="AI104" s="252"/>
      <c r="AJ104" s="252"/>
      <c r="AK104" s="252"/>
      <c r="AL104" s="252"/>
      <c r="AM104" s="252"/>
      <c r="AN104" s="252"/>
      <c r="AO104" s="252"/>
      <c r="AP104" s="252"/>
      <c r="AQ104" s="252"/>
      <c r="AR104" s="252"/>
      <c r="AS104" s="252"/>
      <c r="AT104" s="252"/>
      <c r="AU104" s="252"/>
      <c r="AV104" s="252"/>
      <c r="AW104" s="252"/>
      <c r="AX104" s="252"/>
      <c r="AY104" s="252"/>
      <c r="AZ104" s="252"/>
      <c r="BA104" s="252"/>
      <c r="BB104" s="252"/>
      <c r="BC104" s="252"/>
      <c r="BD104" s="252"/>
      <c r="BE104" s="252"/>
      <c r="BF104" s="252"/>
      <c r="BG104" s="252"/>
      <c r="BH104" s="252"/>
      <c r="BI104" s="252"/>
      <c r="BJ104" s="252"/>
      <c r="BK104" s="252"/>
      <c r="BL104" s="252"/>
      <c r="BM104" s="252"/>
      <c r="BN104" s="252"/>
      <c r="BO104" s="252"/>
      <c r="BP104" s="252"/>
      <c r="BQ104" s="252"/>
      <c r="BR104" s="252"/>
      <c r="BS104" s="252"/>
      <c r="BT104" s="252"/>
      <c r="BU104" s="252"/>
      <c r="BV104" s="252"/>
      <c r="BW104" s="252"/>
      <c r="BX104" s="252"/>
      <c r="BY104" s="252"/>
      <c r="BZ104" s="252"/>
      <c r="CA104" s="252"/>
      <c r="CB104" s="252"/>
      <c r="CC104" s="252"/>
      <c r="CD104" s="252"/>
      <c r="CE104" s="252"/>
      <c r="CF104" s="252"/>
      <c r="CG104" s="252"/>
      <c r="CH104" s="252"/>
      <c r="CI104" s="252"/>
      <c r="CJ104" s="252"/>
      <c r="CK104" s="252"/>
      <c r="CL104" s="252"/>
      <c r="CM104" s="252"/>
      <c r="CN104" s="252"/>
      <c r="CO104" s="252"/>
      <c r="CP104" s="252"/>
      <c r="CQ104" s="252"/>
      <c r="CR104" s="252"/>
      <c r="CS104" s="252"/>
      <c r="CT104" s="252"/>
      <c r="CU104" s="252"/>
      <c r="CV104" s="252"/>
      <c r="CW104" s="252"/>
      <c r="CX104" s="252"/>
      <c r="CY104" s="252"/>
      <c r="CZ104" s="252"/>
      <c r="DA104" s="252"/>
      <c r="DB104" s="252"/>
      <c r="DC104" s="252"/>
      <c r="DD104" s="252"/>
      <c r="DE104" s="252"/>
      <c r="DF104" s="252"/>
      <c r="DG104" s="252"/>
      <c r="DH104" s="252"/>
      <c r="DI104" s="252"/>
      <c r="DJ104" s="252"/>
      <c r="DK104" s="252"/>
      <c r="DL104" s="252"/>
    </row>
    <row r="105" spans="1:116" x14ac:dyDescent="0.25">
      <c r="A105" s="253" t="s">
        <v>4287</v>
      </c>
      <c r="B105" s="254" t="s">
        <v>8868</v>
      </c>
      <c r="C105" s="257">
        <v>0</v>
      </c>
      <c r="D105" s="258">
        <v>11</v>
      </c>
      <c r="E105" s="257">
        <v>0</v>
      </c>
      <c r="F105" s="257">
        <v>5.45</v>
      </c>
      <c r="G105" s="257">
        <v>0.54603114490000004</v>
      </c>
      <c r="H105" s="257">
        <v>44.9</v>
      </c>
      <c r="I105" s="258">
        <v>0</v>
      </c>
      <c r="J105" s="258" t="str">
        <f>IFERROR(VLOOKUP($B105,'Core Indicators'!$E$3:$EU$906,147,FALSE),"x")</f>
        <v>x</v>
      </c>
      <c r="K105" s="259">
        <v>-0.38059708479999999</v>
      </c>
      <c r="L105" s="257">
        <v>5</v>
      </c>
      <c r="M105" s="258">
        <v>63</v>
      </c>
      <c r="N105" s="258">
        <v>40</v>
      </c>
      <c r="O105" s="258">
        <f>IFERROR(VLOOKUP(B105,'Core Indicators'!$E$3:$G$9906,3,FALSE),"x")</f>
        <v>2321000</v>
      </c>
      <c r="P105" s="258">
        <v>30360</v>
      </c>
      <c r="Q105" s="252"/>
      <c r="R105" s="252"/>
      <c r="S105" s="252"/>
      <c r="T105" s="252"/>
      <c r="U105" s="252"/>
      <c r="V105" s="252"/>
      <c r="W105" s="252"/>
      <c r="X105" s="252"/>
      <c r="Y105" s="252"/>
      <c r="Z105" s="252"/>
      <c r="AA105" s="252"/>
      <c r="AB105" s="252"/>
      <c r="AC105" s="252"/>
      <c r="AD105" s="252"/>
      <c r="AE105" s="252"/>
      <c r="AF105" s="252"/>
      <c r="AG105" s="252"/>
      <c r="AH105" s="252"/>
      <c r="AI105" s="252"/>
      <c r="AJ105" s="252"/>
      <c r="AK105" s="252"/>
      <c r="AL105" s="252"/>
      <c r="AM105" s="252"/>
      <c r="AN105" s="252"/>
      <c r="AO105" s="252"/>
      <c r="AP105" s="252"/>
      <c r="AQ105" s="252"/>
      <c r="AR105" s="252"/>
      <c r="AS105" s="252"/>
      <c r="AT105" s="252"/>
      <c r="AU105" s="252"/>
      <c r="AV105" s="252"/>
      <c r="AW105" s="252"/>
      <c r="AX105" s="252"/>
      <c r="AY105" s="252"/>
      <c r="AZ105" s="252"/>
      <c r="BA105" s="252"/>
      <c r="BB105" s="252"/>
      <c r="BC105" s="252"/>
      <c r="BD105" s="252"/>
      <c r="BE105" s="252"/>
      <c r="BF105" s="252"/>
      <c r="BG105" s="252"/>
      <c r="BH105" s="252"/>
      <c r="BI105" s="252"/>
      <c r="BJ105" s="252"/>
      <c r="BK105" s="252"/>
      <c r="BL105" s="252"/>
      <c r="BM105" s="252"/>
      <c r="BN105" s="252"/>
      <c r="BO105" s="252"/>
      <c r="BP105" s="252"/>
      <c r="BQ105" s="252"/>
      <c r="BR105" s="252"/>
      <c r="BS105" s="252"/>
      <c r="BT105" s="252"/>
      <c r="BU105" s="252"/>
      <c r="BV105" s="252"/>
      <c r="BW105" s="252"/>
      <c r="BX105" s="252"/>
      <c r="BY105" s="252"/>
      <c r="BZ105" s="252"/>
      <c r="CA105" s="252"/>
      <c r="CB105" s="252"/>
      <c r="CC105" s="252"/>
      <c r="CD105" s="252"/>
      <c r="CE105" s="252"/>
      <c r="CF105" s="252"/>
      <c r="CG105" s="252"/>
      <c r="CH105" s="252"/>
      <c r="CI105" s="252"/>
      <c r="CJ105" s="252"/>
      <c r="CK105" s="252"/>
      <c r="CL105" s="252"/>
      <c r="CM105" s="252"/>
      <c r="CN105" s="252"/>
      <c r="CO105" s="252"/>
      <c r="CP105" s="252"/>
      <c r="CQ105" s="252"/>
      <c r="CR105" s="252"/>
      <c r="CS105" s="252"/>
      <c r="CT105" s="252"/>
      <c r="CU105" s="252"/>
      <c r="CV105" s="252"/>
      <c r="CW105" s="252"/>
      <c r="CX105" s="252"/>
      <c r="CY105" s="252"/>
      <c r="CZ105" s="252"/>
      <c r="DA105" s="252"/>
      <c r="DB105" s="252"/>
      <c r="DC105" s="252"/>
      <c r="DD105" s="252"/>
      <c r="DE105" s="252"/>
      <c r="DF105" s="252"/>
      <c r="DG105" s="252"/>
      <c r="DH105" s="252"/>
      <c r="DI105" s="252"/>
      <c r="DJ105" s="252"/>
      <c r="DK105" s="252"/>
      <c r="DL105" s="252"/>
    </row>
    <row r="106" spans="1:116" x14ac:dyDescent="0.25">
      <c r="A106" s="253" t="s">
        <v>8869</v>
      </c>
      <c r="B106" s="254" t="s">
        <v>8870</v>
      </c>
      <c r="C106" s="257">
        <v>0.28331598740000002</v>
      </c>
      <c r="D106" s="258">
        <v>9</v>
      </c>
      <c r="E106" s="257">
        <v>0.13</v>
      </c>
      <c r="F106" s="257">
        <v>9.5</v>
      </c>
      <c r="G106" s="257">
        <v>0.12419569599999999</v>
      </c>
      <c r="H106" s="257">
        <v>35.700000000000003</v>
      </c>
      <c r="I106" s="258">
        <v>0</v>
      </c>
      <c r="J106" s="258" t="str">
        <f>IFERROR(VLOOKUP($B106,'Core Indicators'!$E$3:$EU$906,147,FALSE),"x")</f>
        <v>x</v>
      </c>
      <c r="K106" s="259">
        <v>1.022870779</v>
      </c>
      <c r="L106" s="257">
        <v>9.75</v>
      </c>
      <c r="M106" s="258">
        <v>91</v>
      </c>
      <c r="N106" s="258">
        <v>60</v>
      </c>
      <c r="O106" s="258" t="str">
        <f>IFERROR(VLOOKUP(B106,'Core Indicators'!$E$3:$G$9906,3,FALSE),"x")</f>
        <v>x</v>
      </c>
      <c r="P106" s="258">
        <v>62650</v>
      </c>
      <c r="Q106" s="252"/>
      <c r="R106" s="252"/>
      <c r="S106" s="252"/>
      <c r="T106" s="252"/>
      <c r="U106" s="252"/>
      <c r="V106" s="252"/>
      <c r="W106" s="252"/>
      <c r="X106" s="252"/>
      <c r="Y106" s="252"/>
      <c r="Z106" s="252"/>
      <c r="AA106" s="252"/>
      <c r="AB106" s="252"/>
      <c r="AC106" s="252"/>
      <c r="AD106" s="252"/>
      <c r="AE106" s="252"/>
      <c r="AF106" s="252"/>
      <c r="AG106" s="252"/>
      <c r="AH106" s="252"/>
      <c r="AI106" s="252"/>
      <c r="AJ106" s="252"/>
      <c r="AK106" s="252"/>
      <c r="AL106" s="252"/>
      <c r="AM106" s="252"/>
      <c r="AN106" s="252"/>
      <c r="AO106" s="252"/>
      <c r="AP106" s="252"/>
      <c r="AQ106" s="252"/>
      <c r="AR106" s="252"/>
      <c r="AS106" s="252"/>
      <c r="AT106" s="252"/>
      <c r="AU106" s="252"/>
      <c r="AV106" s="252"/>
      <c r="AW106" s="252"/>
      <c r="AX106" s="252"/>
      <c r="AY106" s="252"/>
      <c r="AZ106" s="252"/>
      <c r="BA106" s="252"/>
      <c r="BB106" s="252"/>
      <c r="BC106" s="252"/>
      <c r="BD106" s="252"/>
      <c r="BE106" s="252"/>
      <c r="BF106" s="252"/>
      <c r="BG106" s="252"/>
      <c r="BH106" s="252"/>
      <c r="BI106" s="252"/>
      <c r="BJ106" s="252"/>
      <c r="BK106" s="252"/>
      <c r="BL106" s="252"/>
      <c r="BM106" s="252"/>
      <c r="BN106" s="252"/>
      <c r="BO106" s="252"/>
      <c r="BP106" s="252"/>
      <c r="BQ106" s="252"/>
      <c r="BR106" s="252"/>
      <c r="BS106" s="252"/>
      <c r="BT106" s="252"/>
      <c r="BU106" s="252"/>
      <c r="BV106" s="252"/>
      <c r="BW106" s="252"/>
      <c r="BX106" s="252"/>
      <c r="BY106" s="252"/>
      <c r="BZ106" s="252"/>
      <c r="CA106" s="252"/>
      <c r="CB106" s="252"/>
      <c r="CC106" s="252"/>
      <c r="CD106" s="252"/>
      <c r="CE106" s="252"/>
      <c r="CF106" s="252"/>
      <c r="CG106" s="252"/>
      <c r="CH106" s="252"/>
      <c r="CI106" s="252"/>
      <c r="CJ106" s="252"/>
      <c r="CK106" s="252"/>
      <c r="CL106" s="252"/>
      <c r="CM106" s="252"/>
      <c r="CN106" s="252"/>
      <c r="CO106" s="252"/>
      <c r="CP106" s="252"/>
      <c r="CQ106" s="252"/>
      <c r="CR106" s="252"/>
      <c r="CS106" s="252"/>
      <c r="CT106" s="252"/>
      <c r="CU106" s="252"/>
      <c r="CV106" s="252"/>
      <c r="CW106" s="252"/>
      <c r="CX106" s="252"/>
      <c r="CY106" s="252"/>
      <c r="CZ106" s="252"/>
      <c r="DA106" s="252"/>
      <c r="DB106" s="252"/>
      <c r="DC106" s="252"/>
      <c r="DD106" s="252"/>
      <c r="DE106" s="252"/>
      <c r="DF106" s="252"/>
      <c r="DG106" s="252"/>
      <c r="DH106" s="252"/>
      <c r="DI106" s="252"/>
      <c r="DJ106" s="252"/>
      <c r="DK106" s="252"/>
      <c r="DL106" s="252"/>
    </row>
    <row r="107" spans="1:116" x14ac:dyDescent="0.25">
      <c r="A107" s="253" t="s">
        <v>8871</v>
      </c>
      <c r="B107" s="254" t="s">
        <v>8872</v>
      </c>
      <c r="C107" s="257">
        <v>0</v>
      </c>
      <c r="D107" s="258">
        <v>14</v>
      </c>
      <c r="E107" s="257">
        <v>0</v>
      </c>
      <c r="F107" s="257" t="s">
        <v>14</v>
      </c>
      <c r="G107" s="257">
        <v>7.8352409200000001E-2</v>
      </c>
      <c r="H107" s="257">
        <v>35.4</v>
      </c>
      <c r="I107" s="258">
        <v>0</v>
      </c>
      <c r="J107" s="258" t="str">
        <f>IFERROR(VLOOKUP($B107,'Core Indicators'!$E$3:$EU$906,147,FALSE),"x")</f>
        <v>x</v>
      </c>
      <c r="K107" s="259">
        <v>1.7934256792000001</v>
      </c>
      <c r="L107" s="257" t="s">
        <v>14</v>
      </c>
      <c r="M107" s="258">
        <v>98</v>
      </c>
      <c r="N107" s="258">
        <v>80</v>
      </c>
      <c r="O107" s="258" t="str">
        <f>IFERROR(VLOOKUP(B107,'Core Indicators'!$E$3:$G$9906,3,FALSE),"x")</f>
        <v>x</v>
      </c>
      <c r="P107" s="258">
        <v>2590</v>
      </c>
      <c r="Q107" s="252"/>
      <c r="R107" s="252"/>
      <c r="S107" s="252"/>
      <c r="T107" s="252"/>
      <c r="U107" s="252"/>
      <c r="V107" s="252"/>
      <c r="W107" s="252"/>
      <c r="X107" s="252"/>
      <c r="Y107" s="252"/>
      <c r="Z107" s="252"/>
      <c r="AA107" s="252"/>
      <c r="AB107" s="252"/>
      <c r="AC107" s="252"/>
      <c r="AD107" s="252"/>
      <c r="AE107" s="252"/>
      <c r="AF107" s="252"/>
      <c r="AG107" s="252"/>
      <c r="AH107" s="252"/>
      <c r="AI107" s="252"/>
      <c r="AJ107" s="252"/>
      <c r="AK107" s="252"/>
      <c r="AL107" s="252"/>
      <c r="AM107" s="252"/>
      <c r="AN107" s="252"/>
      <c r="AO107" s="252"/>
      <c r="AP107" s="252"/>
      <c r="AQ107" s="252"/>
      <c r="AR107" s="252"/>
      <c r="AS107" s="252"/>
      <c r="AT107" s="252"/>
      <c r="AU107" s="252"/>
      <c r="AV107" s="252"/>
      <c r="AW107" s="252"/>
      <c r="AX107" s="252"/>
      <c r="AY107" s="252"/>
      <c r="AZ107" s="252"/>
      <c r="BA107" s="252"/>
      <c r="BB107" s="252"/>
      <c r="BC107" s="252"/>
      <c r="BD107" s="252"/>
      <c r="BE107" s="252"/>
      <c r="BF107" s="252"/>
      <c r="BG107" s="252"/>
      <c r="BH107" s="252"/>
      <c r="BI107" s="252"/>
      <c r="BJ107" s="252"/>
      <c r="BK107" s="252"/>
      <c r="BL107" s="252"/>
      <c r="BM107" s="252"/>
      <c r="BN107" s="252"/>
      <c r="BO107" s="252"/>
      <c r="BP107" s="252"/>
      <c r="BQ107" s="252"/>
      <c r="BR107" s="252"/>
      <c r="BS107" s="252"/>
      <c r="BT107" s="252"/>
      <c r="BU107" s="252"/>
      <c r="BV107" s="252"/>
      <c r="BW107" s="252"/>
      <c r="BX107" s="252"/>
      <c r="BY107" s="252"/>
      <c r="BZ107" s="252"/>
      <c r="CA107" s="252"/>
      <c r="CB107" s="252"/>
      <c r="CC107" s="252"/>
      <c r="CD107" s="252"/>
      <c r="CE107" s="252"/>
      <c r="CF107" s="252"/>
      <c r="CG107" s="252"/>
      <c r="CH107" s="252"/>
      <c r="CI107" s="252"/>
      <c r="CJ107" s="252"/>
      <c r="CK107" s="252"/>
      <c r="CL107" s="252"/>
      <c r="CM107" s="252"/>
      <c r="CN107" s="252"/>
      <c r="CO107" s="252"/>
      <c r="CP107" s="252"/>
      <c r="CQ107" s="252"/>
      <c r="CR107" s="252"/>
      <c r="CS107" s="252"/>
      <c r="CT107" s="252"/>
      <c r="CU107" s="252"/>
      <c r="CV107" s="252"/>
      <c r="CW107" s="252"/>
      <c r="CX107" s="252"/>
      <c r="CY107" s="252"/>
      <c r="CZ107" s="252"/>
      <c r="DA107" s="252"/>
      <c r="DB107" s="252"/>
      <c r="DC107" s="252"/>
      <c r="DD107" s="252"/>
      <c r="DE107" s="252"/>
      <c r="DF107" s="252"/>
      <c r="DG107" s="252"/>
      <c r="DH107" s="252"/>
      <c r="DI107" s="252"/>
      <c r="DJ107" s="252"/>
      <c r="DK107" s="252"/>
      <c r="DL107" s="252"/>
    </row>
    <row r="108" spans="1:116" x14ac:dyDescent="0.25">
      <c r="A108" s="253" t="s">
        <v>8873</v>
      </c>
      <c r="B108" s="254" t="s">
        <v>8874</v>
      </c>
      <c r="C108" s="257">
        <v>0.57146297740000007</v>
      </c>
      <c r="D108" s="258">
        <v>10</v>
      </c>
      <c r="E108" s="257">
        <v>0.35299999999999998</v>
      </c>
      <c r="F108" s="257">
        <v>8.9</v>
      </c>
      <c r="G108" s="257">
        <v>0.16942693950000001</v>
      </c>
      <c r="H108" s="257">
        <v>35.1</v>
      </c>
      <c r="I108" s="258">
        <v>0</v>
      </c>
      <c r="J108" s="258" t="str">
        <f>IFERROR(VLOOKUP($B108,'Core Indicators'!$E$3:$EU$906,147,FALSE),"x")</f>
        <v>x</v>
      </c>
      <c r="K108" s="259">
        <v>1.0139242411</v>
      </c>
      <c r="L108" s="257">
        <v>8.25</v>
      </c>
      <c r="M108" s="258">
        <v>89</v>
      </c>
      <c r="N108" s="258">
        <v>56</v>
      </c>
      <c r="O108" s="258" t="str">
        <f>IFERROR(VLOOKUP(B108,'Core Indicators'!$E$3:$G$9906,3,FALSE),"x")</f>
        <v>x</v>
      </c>
      <c r="P108" s="258">
        <v>62180</v>
      </c>
      <c r="Q108" s="252"/>
      <c r="R108" s="252"/>
      <c r="S108" s="252"/>
      <c r="T108" s="252"/>
      <c r="U108" s="252"/>
      <c r="V108" s="252"/>
      <c r="W108" s="252"/>
      <c r="X108" s="252"/>
      <c r="Y108" s="252"/>
      <c r="Z108" s="252"/>
      <c r="AA108" s="252"/>
      <c r="AB108" s="252"/>
      <c r="AC108" s="252"/>
      <c r="AD108" s="252"/>
      <c r="AE108" s="252"/>
      <c r="AF108" s="252"/>
      <c r="AG108" s="252"/>
      <c r="AH108" s="252"/>
      <c r="AI108" s="252"/>
      <c r="AJ108" s="252"/>
      <c r="AK108" s="252"/>
      <c r="AL108" s="252"/>
      <c r="AM108" s="252"/>
      <c r="AN108" s="252"/>
      <c r="AO108" s="252"/>
      <c r="AP108" s="252"/>
      <c r="AQ108" s="252"/>
      <c r="AR108" s="252"/>
      <c r="AS108" s="252"/>
      <c r="AT108" s="252"/>
      <c r="AU108" s="252"/>
      <c r="AV108" s="252"/>
      <c r="AW108" s="252"/>
      <c r="AX108" s="252"/>
      <c r="AY108" s="252"/>
      <c r="AZ108" s="252"/>
      <c r="BA108" s="252"/>
      <c r="BB108" s="252"/>
      <c r="BC108" s="252"/>
      <c r="BD108" s="252"/>
      <c r="BE108" s="252"/>
      <c r="BF108" s="252"/>
      <c r="BG108" s="252"/>
      <c r="BH108" s="252"/>
      <c r="BI108" s="252"/>
      <c r="BJ108" s="252"/>
      <c r="BK108" s="252"/>
      <c r="BL108" s="252"/>
      <c r="BM108" s="252"/>
      <c r="BN108" s="252"/>
      <c r="BO108" s="252"/>
      <c r="BP108" s="252"/>
      <c r="BQ108" s="252"/>
      <c r="BR108" s="252"/>
      <c r="BS108" s="252"/>
      <c r="BT108" s="252"/>
      <c r="BU108" s="252"/>
      <c r="BV108" s="252"/>
      <c r="BW108" s="252"/>
      <c r="BX108" s="252"/>
      <c r="BY108" s="252"/>
      <c r="BZ108" s="252"/>
      <c r="CA108" s="252"/>
      <c r="CB108" s="252"/>
      <c r="CC108" s="252"/>
      <c r="CD108" s="252"/>
      <c r="CE108" s="252"/>
      <c r="CF108" s="252"/>
      <c r="CG108" s="252"/>
      <c r="CH108" s="252"/>
      <c r="CI108" s="252"/>
      <c r="CJ108" s="252"/>
      <c r="CK108" s="252"/>
      <c r="CL108" s="252"/>
      <c r="CM108" s="252"/>
      <c r="CN108" s="252"/>
      <c r="CO108" s="252"/>
      <c r="CP108" s="252"/>
      <c r="CQ108" s="252"/>
      <c r="CR108" s="252"/>
      <c r="CS108" s="252"/>
      <c r="CT108" s="252"/>
      <c r="CU108" s="252"/>
      <c r="CV108" s="252"/>
      <c r="CW108" s="252"/>
      <c r="CX108" s="252"/>
      <c r="CY108" s="252"/>
      <c r="CZ108" s="252"/>
      <c r="DA108" s="252"/>
      <c r="DB108" s="252"/>
      <c r="DC108" s="252"/>
      <c r="DD108" s="252"/>
      <c r="DE108" s="252"/>
      <c r="DF108" s="252"/>
      <c r="DG108" s="252"/>
      <c r="DH108" s="252"/>
      <c r="DI108" s="252"/>
      <c r="DJ108" s="252"/>
      <c r="DK108" s="252"/>
      <c r="DL108" s="252"/>
    </row>
    <row r="109" spans="1:116" x14ac:dyDescent="0.25">
      <c r="A109" s="253" t="s">
        <v>406</v>
      </c>
      <c r="B109" s="254" t="s">
        <v>8875</v>
      </c>
      <c r="C109" s="257">
        <v>0.49561599899999997</v>
      </c>
      <c r="D109" s="258">
        <v>5</v>
      </c>
      <c r="E109" s="257">
        <v>0.4</v>
      </c>
      <c r="F109" s="257">
        <v>3.6833333332999998</v>
      </c>
      <c r="G109" s="257">
        <v>0.4923099393</v>
      </c>
      <c r="H109" s="257">
        <v>39.5</v>
      </c>
      <c r="I109" s="258">
        <v>3</v>
      </c>
      <c r="J109" s="258">
        <f>IFERROR(VLOOKUP($B109,'Core Indicators'!$E$3:$EU$906,147,FALSE),"x")</f>
        <v>364</v>
      </c>
      <c r="K109" s="259">
        <v>-0.13564912970000001</v>
      </c>
      <c r="L109" s="257">
        <v>3.25</v>
      </c>
      <c r="M109" s="258">
        <v>37</v>
      </c>
      <c r="N109" s="258">
        <v>41</v>
      </c>
      <c r="O109" s="258">
        <f>IFERROR(VLOOKUP(B109,'Core Indicators'!$E$3:$G$9906,3,FALSE),"x")</f>
        <v>37694000</v>
      </c>
      <c r="P109" s="258">
        <v>446300</v>
      </c>
      <c r="Q109" s="252"/>
      <c r="R109" s="252"/>
      <c r="S109" s="252"/>
      <c r="T109" s="252"/>
      <c r="U109" s="252"/>
      <c r="V109" s="252"/>
      <c r="W109" s="252"/>
      <c r="X109" s="252"/>
      <c r="Y109" s="252"/>
      <c r="Z109" s="252"/>
      <c r="AA109" s="252"/>
      <c r="AB109" s="252"/>
      <c r="AC109" s="252"/>
      <c r="AD109" s="252"/>
      <c r="AE109" s="252"/>
      <c r="AF109" s="252"/>
      <c r="AG109" s="252"/>
      <c r="AH109" s="252"/>
      <c r="AI109" s="252"/>
      <c r="AJ109" s="252"/>
      <c r="AK109" s="252"/>
      <c r="AL109" s="252"/>
      <c r="AM109" s="252"/>
      <c r="AN109" s="252"/>
      <c r="AO109" s="252"/>
      <c r="AP109" s="252"/>
      <c r="AQ109" s="252"/>
      <c r="AR109" s="252"/>
      <c r="AS109" s="252"/>
      <c r="AT109" s="252"/>
      <c r="AU109" s="252"/>
      <c r="AV109" s="252"/>
      <c r="AW109" s="252"/>
      <c r="AX109" s="252"/>
      <c r="AY109" s="252"/>
      <c r="AZ109" s="252"/>
      <c r="BA109" s="252"/>
      <c r="BB109" s="252"/>
      <c r="BC109" s="252"/>
      <c r="BD109" s="252"/>
      <c r="BE109" s="252"/>
      <c r="BF109" s="252"/>
      <c r="BG109" s="252"/>
      <c r="BH109" s="252"/>
      <c r="BI109" s="252"/>
      <c r="BJ109" s="252"/>
      <c r="BK109" s="252"/>
      <c r="BL109" s="252"/>
      <c r="BM109" s="252"/>
      <c r="BN109" s="252"/>
      <c r="BO109" s="252"/>
      <c r="BP109" s="252"/>
      <c r="BQ109" s="252"/>
      <c r="BR109" s="252"/>
      <c r="BS109" s="252"/>
      <c r="BT109" s="252"/>
      <c r="BU109" s="252"/>
      <c r="BV109" s="252"/>
      <c r="BW109" s="252"/>
      <c r="BX109" s="252"/>
      <c r="BY109" s="252"/>
      <c r="BZ109" s="252"/>
      <c r="CA109" s="252"/>
      <c r="CB109" s="252"/>
      <c r="CC109" s="252"/>
      <c r="CD109" s="252"/>
      <c r="CE109" s="252"/>
      <c r="CF109" s="252"/>
      <c r="CG109" s="252"/>
      <c r="CH109" s="252"/>
      <c r="CI109" s="252"/>
      <c r="CJ109" s="252"/>
      <c r="CK109" s="252"/>
      <c r="CL109" s="252"/>
      <c r="CM109" s="252"/>
      <c r="CN109" s="252"/>
      <c r="CO109" s="252"/>
      <c r="CP109" s="252"/>
      <c r="CQ109" s="252"/>
      <c r="CR109" s="252"/>
      <c r="CS109" s="252"/>
      <c r="CT109" s="252"/>
      <c r="CU109" s="252"/>
      <c r="CV109" s="252"/>
      <c r="CW109" s="252"/>
      <c r="CX109" s="252"/>
      <c r="CY109" s="252"/>
      <c r="CZ109" s="252"/>
      <c r="DA109" s="252"/>
      <c r="DB109" s="252"/>
      <c r="DC109" s="252"/>
      <c r="DD109" s="252"/>
      <c r="DE109" s="252"/>
      <c r="DF109" s="252"/>
      <c r="DG109" s="252"/>
      <c r="DH109" s="252"/>
      <c r="DI109" s="252"/>
      <c r="DJ109" s="252"/>
      <c r="DK109" s="252"/>
      <c r="DL109" s="252"/>
    </row>
    <row r="110" spans="1:116" x14ac:dyDescent="0.25">
      <c r="A110" s="253" t="s">
        <v>2160</v>
      </c>
      <c r="B110" s="254" t="s">
        <v>8876</v>
      </c>
      <c r="C110" s="257">
        <v>0.42207301920000001</v>
      </c>
      <c r="D110" s="258">
        <v>7</v>
      </c>
      <c r="E110" s="257">
        <v>0.19400000000000001</v>
      </c>
      <c r="F110" s="257">
        <v>5.8</v>
      </c>
      <c r="G110" s="257">
        <v>0.2284775829</v>
      </c>
      <c r="H110" s="257">
        <v>25.7</v>
      </c>
      <c r="I110" s="258">
        <v>2</v>
      </c>
      <c r="J110" s="258">
        <f>IFERROR(VLOOKUP($B110,'Core Indicators'!$E$3:$EU$906,147,FALSE),"x")</f>
        <v>0</v>
      </c>
      <c r="K110" s="259">
        <v>-0.37302857639999998</v>
      </c>
      <c r="L110" s="257">
        <v>4.5</v>
      </c>
      <c r="M110" s="258">
        <v>60</v>
      </c>
      <c r="N110" s="258">
        <v>32</v>
      </c>
      <c r="O110" s="258">
        <f>IFERROR(VLOOKUP(B110,'Core Indicators'!$E$3:$G$9906,3,FALSE),"x")</f>
        <v>3482000</v>
      </c>
      <c r="P110" s="258">
        <v>32870</v>
      </c>
      <c r="Q110" s="252"/>
      <c r="R110" s="252"/>
      <c r="S110" s="252"/>
      <c r="T110" s="252"/>
      <c r="U110" s="252"/>
      <c r="V110" s="252"/>
      <c r="W110" s="252"/>
      <c r="X110" s="252"/>
      <c r="Y110" s="252"/>
      <c r="Z110" s="252"/>
      <c r="AA110" s="252"/>
      <c r="AB110" s="252"/>
      <c r="AC110" s="252"/>
      <c r="AD110" s="252"/>
      <c r="AE110" s="252"/>
      <c r="AF110" s="252"/>
      <c r="AG110" s="252"/>
      <c r="AH110" s="252"/>
      <c r="AI110" s="252"/>
      <c r="AJ110" s="252"/>
      <c r="AK110" s="252"/>
      <c r="AL110" s="252"/>
      <c r="AM110" s="252"/>
      <c r="AN110" s="252"/>
      <c r="AO110" s="252"/>
      <c r="AP110" s="252"/>
      <c r="AQ110" s="252"/>
      <c r="AR110" s="252"/>
      <c r="AS110" s="252"/>
      <c r="AT110" s="252"/>
      <c r="AU110" s="252"/>
      <c r="AV110" s="252"/>
      <c r="AW110" s="252"/>
      <c r="AX110" s="252"/>
      <c r="AY110" s="252"/>
      <c r="AZ110" s="252"/>
      <c r="BA110" s="252"/>
      <c r="BB110" s="252"/>
      <c r="BC110" s="252"/>
      <c r="BD110" s="252"/>
      <c r="BE110" s="252"/>
      <c r="BF110" s="252"/>
      <c r="BG110" s="252"/>
      <c r="BH110" s="252"/>
      <c r="BI110" s="252"/>
      <c r="BJ110" s="252"/>
      <c r="BK110" s="252"/>
      <c r="BL110" s="252"/>
      <c r="BM110" s="252"/>
      <c r="BN110" s="252"/>
      <c r="BO110" s="252"/>
      <c r="BP110" s="252"/>
      <c r="BQ110" s="252"/>
      <c r="BR110" s="252"/>
      <c r="BS110" s="252"/>
      <c r="BT110" s="252"/>
      <c r="BU110" s="252"/>
      <c r="BV110" s="252"/>
      <c r="BW110" s="252"/>
      <c r="BX110" s="252"/>
      <c r="BY110" s="252"/>
      <c r="BZ110" s="252"/>
      <c r="CA110" s="252"/>
      <c r="CB110" s="252"/>
      <c r="CC110" s="252"/>
      <c r="CD110" s="252"/>
      <c r="CE110" s="252"/>
      <c r="CF110" s="252"/>
      <c r="CG110" s="252"/>
      <c r="CH110" s="252"/>
      <c r="CI110" s="252"/>
      <c r="CJ110" s="252"/>
      <c r="CK110" s="252"/>
      <c r="CL110" s="252"/>
      <c r="CM110" s="252"/>
      <c r="CN110" s="252"/>
      <c r="CO110" s="252"/>
      <c r="CP110" s="252"/>
      <c r="CQ110" s="252"/>
      <c r="CR110" s="252"/>
      <c r="CS110" s="252"/>
      <c r="CT110" s="252"/>
      <c r="CU110" s="252"/>
      <c r="CV110" s="252"/>
      <c r="CW110" s="252"/>
      <c r="CX110" s="252"/>
      <c r="CY110" s="252"/>
      <c r="CZ110" s="252"/>
      <c r="DA110" s="252"/>
      <c r="DB110" s="252"/>
      <c r="DC110" s="252"/>
      <c r="DD110" s="252"/>
      <c r="DE110" s="252"/>
      <c r="DF110" s="252"/>
      <c r="DG110" s="252"/>
      <c r="DH110" s="252"/>
      <c r="DI110" s="252"/>
      <c r="DJ110" s="252"/>
      <c r="DK110" s="252"/>
      <c r="DL110" s="252"/>
    </row>
    <row r="111" spans="1:116" x14ac:dyDescent="0.25">
      <c r="A111" s="253" t="s">
        <v>3795</v>
      </c>
      <c r="B111" s="254" t="s">
        <v>8877</v>
      </c>
      <c r="C111" s="257">
        <v>0.61453398950000004</v>
      </c>
      <c r="D111" s="258">
        <v>6</v>
      </c>
      <c r="E111" s="257">
        <v>0</v>
      </c>
      <c r="F111" s="257">
        <v>5.4</v>
      </c>
      <c r="G111" s="257" t="s">
        <v>14</v>
      </c>
      <c r="H111" s="257">
        <v>42.6</v>
      </c>
      <c r="I111" s="258">
        <v>0</v>
      </c>
      <c r="J111" s="258">
        <f>IFERROR(VLOOKUP($B111,'Core Indicators'!$E$3:$EU$906,147,FALSE),"x")</f>
        <v>33</v>
      </c>
      <c r="K111" s="259">
        <v>-1.0088132620000001</v>
      </c>
      <c r="L111" s="257">
        <v>4.25</v>
      </c>
      <c r="M111" s="258">
        <v>61</v>
      </c>
      <c r="N111" s="258">
        <v>24</v>
      </c>
      <c r="O111" s="258">
        <f>IFERROR(VLOOKUP(B111,'Core Indicators'!$E$3:$G$9906,3,FALSE),"x")</f>
        <v>30038000</v>
      </c>
      <c r="P111" s="258">
        <v>581800</v>
      </c>
      <c r="Q111" s="252"/>
      <c r="R111" s="252"/>
      <c r="S111" s="252"/>
      <c r="T111" s="252"/>
      <c r="U111" s="252"/>
      <c r="V111" s="252"/>
      <c r="W111" s="252"/>
      <c r="X111" s="252"/>
      <c r="Y111" s="252"/>
      <c r="Z111" s="252"/>
      <c r="AA111" s="252"/>
      <c r="AB111" s="252"/>
      <c r="AC111" s="252"/>
      <c r="AD111" s="252"/>
      <c r="AE111" s="252"/>
      <c r="AF111" s="252"/>
      <c r="AG111" s="252"/>
      <c r="AH111" s="252"/>
      <c r="AI111" s="252"/>
      <c r="AJ111" s="252"/>
      <c r="AK111" s="252"/>
      <c r="AL111" s="252"/>
      <c r="AM111" s="252"/>
      <c r="AN111" s="252"/>
      <c r="AO111" s="252"/>
      <c r="AP111" s="252"/>
      <c r="AQ111" s="252"/>
      <c r="AR111" s="252"/>
      <c r="AS111" s="252"/>
      <c r="AT111" s="252"/>
      <c r="AU111" s="252"/>
      <c r="AV111" s="252"/>
      <c r="AW111" s="252"/>
      <c r="AX111" s="252"/>
      <c r="AY111" s="252"/>
      <c r="AZ111" s="252"/>
      <c r="BA111" s="252"/>
      <c r="BB111" s="252"/>
      <c r="BC111" s="252"/>
      <c r="BD111" s="252"/>
      <c r="BE111" s="252"/>
      <c r="BF111" s="252"/>
      <c r="BG111" s="252"/>
      <c r="BH111" s="252"/>
      <c r="BI111" s="252"/>
      <c r="BJ111" s="252"/>
      <c r="BK111" s="252"/>
      <c r="BL111" s="252"/>
      <c r="BM111" s="252"/>
      <c r="BN111" s="252"/>
      <c r="BO111" s="252"/>
      <c r="BP111" s="252"/>
      <c r="BQ111" s="252"/>
      <c r="BR111" s="252"/>
      <c r="BS111" s="252"/>
      <c r="BT111" s="252"/>
      <c r="BU111" s="252"/>
      <c r="BV111" s="252"/>
      <c r="BW111" s="252"/>
      <c r="BX111" s="252"/>
      <c r="BY111" s="252"/>
      <c r="BZ111" s="252"/>
      <c r="CA111" s="252"/>
      <c r="CB111" s="252"/>
      <c r="CC111" s="252"/>
      <c r="CD111" s="252"/>
      <c r="CE111" s="252"/>
      <c r="CF111" s="252"/>
      <c r="CG111" s="252"/>
      <c r="CH111" s="252"/>
      <c r="CI111" s="252"/>
      <c r="CJ111" s="252"/>
      <c r="CK111" s="252"/>
      <c r="CL111" s="252"/>
      <c r="CM111" s="252"/>
      <c r="CN111" s="252"/>
      <c r="CO111" s="252"/>
      <c r="CP111" s="252"/>
      <c r="CQ111" s="252"/>
      <c r="CR111" s="252"/>
      <c r="CS111" s="252"/>
      <c r="CT111" s="252"/>
      <c r="CU111" s="252"/>
      <c r="CV111" s="252"/>
      <c r="CW111" s="252"/>
      <c r="CX111" s="252"/>
      <c r="CY111" s="252"/>
      <c r="CZ111" s="252"/>
      <c r="DA111" s="252"/>
      <c r="DB111" s="252"/>
      <c r="DC111" s="252"/>
      <c r="DD111" s="252"/>
      <c r="DE111" s="252"/>
      <c r="DF111" s="252"/>
      <c r="DG111" s="252"/>
      <c r="DH111" s="252"/>
      <c r="DI111" s="252"/>
      <c r="DJ111" s="252"/>
      <c r="DK111" s="252"/>
      <c r="DL111" s="252"/>
    </row>
    <row r="112" spans="1:116" x14ac:dyDescent="0.25">
      <c r="A112" s="253" t="s">
        <v>8878</v>
      </c>
      <c r="B112" s="254" t="s">
        <v>8879</v>
      </c>
      <c r="C112" s="257">
        <v>1.9899981099999998E-2</v>
      </c>
      <c r="D112" s="258">
        <v>8</v>
      </c>
      <c r="E112" s="257">
        <v>0</v>
      </c>
      <c r="F112" s="257" t="s">
        <v>14</v>
      </c>
      <c r="G112" s="257">
        <v>0.36658249790000003</v>
      </c>
      <c r="H112" s="257">
        <v>31.3</v>
      </c>
      <c r="I112" s="258">
        <v>3</v>
      </c>
      <c r="J112" s="258" t="str">
        <f>IFERROR(VLOOKUP($B112,'Core Indicators'!$E$3:$EU$906,147,FALSE),"x")</f>
        <v>x</v>
      </c>
      <c r="K112" s="259">
        <v>-0.41108790039999998</v>
      </c>
      <c r="L112" s="257" t="s">
        <v>14</v>
      </c>
      <c r="M112" s="258">
        <v>40</v>
      </c>
      <c r="N112" s="258">
        <v>29</v>
      </c>
      <c r="O112" s="258" t="str">
        <f>IFERROR(VLOOKUP(B112,'Core Indicators'!$E$3:$G$9906,3,FALSE),"x")</f>
        <v>x</v>
      </c>
      <c r="P112" s="258">
        <v>300</v>
      </c>
      <c r="Q112" s="252"/>
      <c r="R112" s="252"/>
      <c r="S112" s="252"/>
      <c r="T112" s="252"/>
      <c r="U112" s="252"/>
      <c r="V112" s="252"/>
      <c r="W112" s="252"/>
      <c r="X112" s="252"/>
      <c r="Y112" s="252"/>
      <c r="Z112" s="252"/>
      <c r="AA112" s="252"/>
      <c r="AB112" s="252"/>
      <c r="AC112" s="252"/>
      <c r="AD112" s="252"/>
      <c r="AE112" s="252"/>
      <c r="AF112" s="252"/>
      <c r="AG112" s="252"/>
      <c r="AH112" s="252"/>
      <c r="AI112" s="252"/>
      <c r="AJ112" s="252"/>
      <c r="AK112" s="252"/>
      <c r="AL112" s="252"/>
      <c r="AM112" s="252"/>
      <c r="AN112" s="252"/>
      <c r="AO112" s="252"/>
      <c r="AP112" s="252"/>
      <c r="AQ112" s="252"/>
      <c r="AR112" s="252"/>
      <c r="AS112" s="252"/>
      <c r="AT112" s="252"/>
      <c r="AU112" s="252"/>
      <c r="AV112" s="252"/>
      <c r="AW112" s="252"/>
      <c r="AX112" s="252"/>
      <c r="AY112" s="252"/>
      <c r="AZ112" s="252"/>
      <c r="BA112" s="252"/>
      <c r="BB112" s="252"/>
      <c r="BC112" s="252"/>
      <c r="BD112" s="252"/>
      <c r="BE112" s="252"/>
      <c r="BF112" s="252"/>
      <c r="BG112" s="252"/>
      <c r="BH112" s="252"/>
      <c r="BI112" s="252"/>
      <c r="BJ112" s="252"/>
      <c r="BK112" s="252"/>
      <c r="BL112" s="252"/>
      <c r="BM112" s="252"/>
      <c r="BN112" s="252"/>
      <c r="BO112" s="252"/>
      <c r="BP112" s="252"/>
      <c r="BQ112" s="252"/>
      <c r="BR112" s="252"/>
      <c r="BS112" s="252"/>
      <c r="BT112" s="252"/>
      <c r="BU112" s="252"/>
      <c r="BV112" s="252"/>
      <c r="BW112" s="252"/>
      <c r="BX112" s="252"/>
      <c r="BY112" s="252"/>
      <c r="BZ112" s="252"/>
      <c r="CA112" s="252"/>
      <c r="CB112" s="252"/>
      <c r="CC112" s="252"/>
      <c r="CD112" s="252"/>
      <c r="CE112" s="252"/>
      <c r="CF112" s="252"/>
      <c r="CG112" s="252"/>
      <c r="CH112" s="252"/>
      <c r="CI112" s="252"/>
      <c r="CJ112" s="252"/>
      <c r="CK112" s="252"/>
      <c r="CL112" s="252"/>
      <c r="CM112" s="252"/>
      <c r="CN112" s="252"/>
      <c r="CO112" s="252"/>
      <c r="CP112" s="252"/>
      <c r="CQ112" s="252"/>
      <c r="CR112" s="252"/>
      <c r="CS112" s="252"/>
      <c r="CT112" s="252"/>
      <c r="CU112" s="252"/>
      <c r="CV112" s="252"/>
      <c r="CW112" s="252"/>
      <c r="CX112" s="252"/>
      <c r="CY112" s="252"/>
      <c r="CZ112" s="252"/>
      <c r="DA112" s="252"/>
      <c r="DB112" s="252"/>
      <c r="DC112" s="252"/>
      <c r="DD112" s="252"/>
      <c r="DE112" s="252"/>
      <c r="DF112" s="252"/>
      <c r="DG112" s="252"/>
      <c r="DH112" s="252"/>
      <c r="DI112" s="252"/>
      <c r="DJ112" s="252"/>
      <c r="DK112" s="252"/>
      <c r="DL112" s="252"/>
    </row>
    <row r="113" spans="1:116" x14ac:dyDescent="0.25">
      <c r="A113" s="253" t="s">
        <v>3320</v>
      </c>
      <c r="B113" s="254" t="s">
        <v>8880</v>
      </c>
      <c r="C113" s="257">
        <v>0.33568600009999999</v>
      </c>
      <c r="D113" s="258">
        <v>10</v>
      </c>
      <c r="E113" s="257">
        <v>0.11</v>
      </c>
      <c r="F113" s="257">
        <v>6.05</v>
      </c>
      <c r="G113" s="257">
        <v>0.334242492</v>
      </c>
      <c r="H113" s="257">
        <v>45.4</v>
      </c>
      <c r="I113" s="258">
        <v>4</v>
      </c>
      <c r="J113" s="258">
        <f>IFERROR(VLOOKUP($B113,'Core Indicators'!$E$3:$EU$906,147,FALSE),"x")</f>
        <v>8576</v>
      </c>
      <c r="K113" s="259">
        <v>-0.65810358520000001</v>
      </c>
      <c r="L113" s="257">
        <v>5</v>
      </c>
      <c r="M113" s="258">
        <v>62</v>
      </c>
      <c r="N113" s="258">
        <v>29</v>
      </c>
      <c r="O113" s="258">
        <f>IFERROR(VLOOKUP(B113,'Core Indicators'!$E$3:$G$9906,3,FALSE),"x")</f>
        <v>118414000</v>
      </c>
      <c r="P113" s="258">
        <v>1943950</v>
      </c>
      <c r="Q113" s="252"/>
      <c r="R113" s="252"/>
      <c r="S113" s="252"/>
      <c r="T113" s="252"/>
      <c r="U113" s="252"/>
      <c r="V113" s="252"/>
      <c r="W113" s="252"/>
      <c r="X113" s="252"/>
      <c r="Y113" s="252"/>
      <c r="Z113" s="252"/>
      <c r="AA113" s="252"/>
      <c r="AB113" s="252"/>
      <c r="AC113" s="252"/>
      <c r="AD113" s="252"/>
      <c r="AE113" s="252"/>
      <c r="AF113" s="252"/>
      <c r="AG113" s="252"/>
      <c r="AH113" s="252"/>
      <c r="AI113" s="252"/>
      <c r="AJ113" s="252"/>
      <c r="AK113" s="252"/>
      <c r="AL113" s="252"/>
      <c r="AM113" s="252"/>
      <c r="AN113" s="252"/>
      <c r="AO113" s="252"/>
      <c r="AP113" s="252"/>
      <c r="AQ113" s="252"/>
      <c r="AR113" s="252"/>
      <c r="AS113" s="252"/>
      <c r="AT113" s="252"/>
      <c r="AU113" s="252"/>
      <c r="AV113" s="252"/>
      <c r="AW113" s="252"/>
      <c r="AX113" s="252"/>
      <c r="AY113" s="252"/>
      <c r="AZ113" s="252"/>
      <c r="BA113" s="252"/>
      <c r="BB113" s="252"/>
      <c r="BC113" s="252"/>
      <c r="BD113" s="252"/>
      <c r="BE113" s="252"/>
      <c r="BF113" s="252"/>
      <c r="BG113" s="252"/>
      <c r="BH113" s="252"/>
      <c r="BI113" s="252"/>
      <c r="BJ113" s="252"/>
      <c r="BK113" s="252"/>
      <c r="BL113" s="252"/>
      <c r="BM113" s="252"/>
      <c r="BN113" s="252"/>
      <c r="BO113" s="252"/>
      <c r="BP113" s="252"/>
      <c r="BQ113" s="252"/>
      <c r="BR113" s="252"/>
      <c r="BS113" s="252"/>
      <c r="BT113" s="252"/>
      <c r="BU113" s="252"/>
      <c r="BV113" s="252"/>
      <c r="BW113" s="252"/>
      <c r="BX113" s="252"/>
      <c r="BY113" s="252"/>
      <c r="BZ113" s="252"/>
      <c r="CA113" s="252"/>
      <c r="CB113" s="252"/>
      <c r="CC113" s="252"/>
      <c r="CD113" s="252"/>
      <c r="CE113" s="252"/>
      <c r="CF113" s="252"/>
      <c r="CG113" s="252"/>
      <c r="CH113" s="252"/>
      <c r="CI113" s="252"/>
      <c r="CJ113" s="252"/>
      <c r="CK113" s="252"/>
      <c r="CL113" s="252"/>
      <c r="CM113" s="252"/>
      <c r="CN113" s="252"/>
      <c r="CO113" s="252"/>
      <c r="CP113" s="252"/>
      <c r="CQ113" s="252"/>
      <c r="CR113" s="252"/>
      <c r="CS113" s="252"/>
      <c r="CT113" s="252"/>
      <c r="CU113" s="252"/>
      <c r="CV113" s="252"/>
      <c r="CW113" s="252"/>
      <c r="CX113" s="252"/>
      <c r="CY113" s="252"/>
      <c r="CZ113" s="252"/>
      <c r="DA113" s="252"/>
      <c r="DB113" s="252"/>
      <c r="DC113" s="252"/>
      <c r="DD113" s="252"/>
      <c r="DE113" s="252"/>
      <c r="DF113" s="252"/>
      <c r="DG113" s="252"/>
      <c r="DH113" s="252"/>
      <c r="DI113" s="252"/>
      <c r="DJ113" s="252"/>
      <c r="DK113" s="252"/>
      <c r="DL113" s="252"/>
    </row>
    <row r="114" spans="1:116" x14ac:dyDescent="0.25">
      <c r="A114" s="253" t="s">
        <v>8881</v>
      </c>
      <c r="B114" s="254" t="s">
        <v>8882</v>
      </c>
      <c r="C114" s="257">
        <v>0</v>
      </c>
      <c r="D114" s="258">
        <v>12</v>
      </c>
      <c r="E114" s="257">
        <v>0</v>
      </c>
      <c r="F114" s="257" t="s">
        <v>14</v>
      </c>
      <c r="G114" s="257" t="s">
        <v>14</v>
      </c>
      <c r="H114" s="257" t="s">
        <v>14</v>
      </c>
      <c r="I114" s="258">
        <v>0</v>
      </c>
      <c r="J114" s="258" t="str">
        <f>IFERROR(VLOOKUP($B114,'Core Indicators'!$E$3:$EU$906,147,FALSE),"x")</f>
        <v>x</v>
      </c>
      <c r="K114" s="259">
        <v>-3.3094067099999999E-2</v>
      </c>
      <c r="L114" s="257" t="s">
        <v>14</v>
      </c>
      <c r="M114" s="258">
        <v>93</v>
      </c>
      <c r="N114" s="258" t="s">
        <v>14</v>
      </c>
      <c r="O114" s="258" t="str">
        <f>IFERROR(VLOOKUP(B114,'Core Indicators'!$E$3:$G$9906,3,FALSE),"x")</f>
        <v>x</v>
      </c>
      <c r="P114" s="258">
        <v>180</v>
      </c>
      <c r="Q114" s="252"/>
      <c r="R114" s="252"/>
      <c r="S114" s="252"/>
      <c r="T114" s="252"/>
      <c r="U114" s="252"/>
      <c r="V114" s="252"/>
      <c r="W114" s="252"/>
      <c r="X114" s="252"/>
      <c r="Y114" s="252"/>
      <c r="Z114" s="252"/>
      <c r="AA114" s="252"/>
      <c r="AB114" s="252"/>
      <c r="AC114" s="252"/>
      <c r="AD114" s="252"/>
      <c r="AE114" s="252"/>
      <c r="AF114" s="252"/>
      <c r="AG114" s="252"/>
      <c r="AH114" s="252"/>
      <c r="AI114" s="252"/>
      <c r="AJ114" s="252"/>
      <c r="AK114" s="252"/>
      <c r="AL114" s="252"/>
      <c r="AM114" s="252"/>
      <c r="AN114" s="252"/>
      <c r="AO114" s="252"/>
      <c r="AP114" s="252"/>
      <c r="AQ114" s="252"/>
      <c r="AR114" s="252"/>
      <c r="AS114" s="252"/>
      <c r="AT114" s="252"/>
      <c r="AU114" s="252"/>
      <c r="AV114" s="252"/>
      <c r="AW114" s="252"/>
      <c r="AX114" s="252"/>
      <c r="AY114" s="252"/>
      <c r="AZ114" s="252"/>
      <c r="BA114" s="252"/>
      <c r="BB114" s="252"/>
      <c r="BC114" s="252"/>
      <c r="BD114" s="252"/>
      <c r="BE114" s="252"/>
      <c r="BF114" s="252"/>
      <c r="BG114" s="252"/>
      <c r="BH114" s="252"/>
      <c r="BI114" s="252"/>
      <c r="BJ114" s="252"/>
      <c r="BK114" s="252"/>
      <c r="BL114" s="252"/>
      <c r="BM114" s="252"/>
      <c r="BN114" s="252"/>
      <c r="BO114" s="252"/>
      <c r="BP114" s="252"/>
      <c r="BQ114" s="252"/>
      <c r="BR114" s="252"/>
      <c r="BS114" s="252"/>
      <c r="BT114" s="252"/>
      <c r="BU114" s="252"/>
      <c r="BV114" s="252"/>
      <c r="BW114" s="252"/>
      <c r="BX114" s="252"/>
      <c r="BY114" s="252"/>
      <c r="BZ114" s="252"/>
      <c r="CA114" s="252"/>
      <c r="CB114" s="252"/>
      <c r="CC114" s="252"/>
      <c r="CD114" s="252"/>
      <c r="CE114" s="252"/>
      <c r="CF114" s="252"/>
      <c r="CG114" s="252"/>
      <c r="CH114" s="252"/>
      <c r="CI114" s="252"/>
      <c r="CJ114" s="252"/>
      <c r="CK114" s="252"/>
      <c r="CL114" s="252"/>
      <c r="CM114" s="252"/>
      <c r="CN114" s="252"/>
      <c r="CO114" s="252"/>
      <c r="CP114" s="252"/>
      <c r="CQ114" s="252"/>
      <c r="CR114" s="252"/>
      <c r="CS114" s="252"/>
      <c r="CT114" s="252"/>
      <c r="CU114" s="252"/>
      <c r="CV114" s="252"/>
      <c r="CW114" s="252"/>
      <c r="CX114" s="252"/>
      <c r="CY114" s="252"/>
      <c r="CZ114" s="252"/>
      <c r="DA114" s="252"/>
      <c r="DB114" s="252"/>
      <c r="DC114" s="252"/>
      <c r="DD114" s="252"/>
      <c r="DE114" s="252"/>
      <c r="DF114" s="252"/>
      <c r="DG114" s="252"/>
      <c r="DH114" s="252"/>
      <c r="DI114" s="252"/>
      <c r="DJ114" s="252"/>
      <c r="DK114" s="252"/>
      <c r="DL114" s="252"/>
    </row>
    <row r="115" spans="1:116" x14ac:dyDescent="0.25">
      <c r="A115" s="253" t="s">
        <v>8883</v>
      </c>
      <c r="B115" s="254" t="s">
        <v>8884</v>
      </c>
      <c r="C115" s="257">
        <v>0.52166897280000002</v>
      </c>
      <c r="D115" s="258">
        <v>10</v>
      </c>
      <c r="E115" s="257">
        <v>0.06</v>
      </c>
      <c r="F115" s="257">
        <v>7.2</v>
      </c>
      <c r="G115" s="257">
        <v>0.1450303838</v>
      </c>
      <c r="H115" s="257">
        <v>33</v>
      </c>
      <c r="I115" s="258">
        <v>3</v>
      </c>
      <c r="J115" s="258" t="str">
        <f>IFERROR(VLOOKUP($B115,'Core Indicators'!$E$3:$EU$906,147,FALSE),"x")</f>
        <v>x</v>
      </c>
      <c r="K115" s="259">
        <v>-0.24343633649999999</v>
      </c>
      <c r="L115" s="257">
        <v>6.5</v>
      </c>
      <c r="M115" s="258">
        <v>63</v>
      </c>
      <c r="N115" s="258">
        <v>35</v>
      </c>
      <c r="O115" s="258" t="str">
        <f>IFERROR(VLOOKUP(B115,'Core Indicators'!$E$3:$G$9906,3,FALSE),"x")</f>
        <v>x</v>
      </c>
      <c r="P115" s="258">
        <v>25220</v>
      </c>
      <c r="Q115" s="252"/>
      <c r="R115" s="252"/>
      <c r="S115" s="252"/>
      <c r="T115" s="252"/>
      <c r="U115" s="252"/>
      <c r="V115" s="252"/>
      <c r="W115" s="252"/>
      <c r="X115" s="252"/>
      <c r="Y115" s="252"/>
      <c r="Z115" s="252"/>
      <c r="AA115" s="252"/>
      <c r="AB115" s="252"/>
      <c r="AC115" s="252"/>
      <c r="AD115" s="252"/>
      <c r="AE115" s="252"/>
      <c r="AF115" s="252"/>
      <c r="AG115" s="252"/>
      <c r="AH115" s="252"/>
      <c r="AI115" s="252"/>
      <c r="AJ115" s="252"/>
      <c r="AK115" s="252"/>
      <c r="AL115" s="252"/>
      <c r="AM115" s="252"/>
      <c r="AN115" s="252"/>
      <c r="AO115" s="252"/>
      <c r="AP115" s="252"/>
      <c r="AQ115" s="252"/>
      <c r="AR115" s="252"/>
      <c r="AS115" s="252"/>
      <c r="AT115" s="252"/>
      <c r="AU115" s="252"/>
      <c r="AV115" s="252"/>
      <c r="AW115" s="252"/>
      <c r="AX115" s="252"/>
      <c r="AY115" s="252"/>
      <c r="AZ115" s="252"/>
      <c r="BA115" s="252"/>
      <c r="BB115" s="252"/>
      <c r="BC115" s="252"/>
      <c r="BD115" s="252"/>
      <c r="BE115" s="252"/>
      <c r="BF115" s="252"/>
      <c r="BG115" s="252"/>
      <c r="BH115" s="252"/>
      <c r="BI115" s="252"/>
      <c r="BJ115" s="252"/>
      <c r="BK115" s="252"/>
      <c r="BL115" s="252"/>
      <c r="BM115" s="252"/>
      <c r="BN115" s="252"/>
      <c r="BO115" s="252"/>
      <c r="BP115" s="252"/>
      <c r="BQ115" s="252"/>
      <c r="BR115" s="252"/>
      <c r="BS115" s="252"/>
      <c r="BT115" s="252"/>
      <c r="BU115" s="252"/>
      <c r="BV115" s="252"/>
      <c r="BW115" s="252"/>
      <c r="BX115" s="252"/>
      <c r="BY115" s="252"/>
      <c r="BZ115" s="252"/>
      <c r="CA115" s="252"/>
      <c r="CB115" s="252"/>
      <c r="CC115" s="252"/>
      <c r="CD115" s="252"/>
      <c r="CE115" s="252"/>
      <c r="CF115" s="252"/>
      <c r="CG115" s="252"/>
      <c r="CH115" s="252"/>
      <c r="CI115" s="252"/>
      <c r="CJ115" s="252"/>
      <c r="CK115" s="252"/>
      <c r="CL115" s="252"/>
      <c r="CM115" s="252"/>
      <c r="CN115" s="252"/>
      <c r="CO115" s="252"/>
      <c r="CP115" s="252"/>
      <c r="CQ115" s="252"/>
      <c r="CR115" s="252"/>
      <c r="CS115" s="252"/>
      <c r="CT115" s="252"/>
      <c r="CU115" s="252"/>
      <c r="CV115" s="252"/>
      <c r="CW115" s="252"/>
      <c r="CX115" s="252"/>
      <c r="CY115" s="252"/>
      <c r="CZ115" s="252"/>
      <c r="DA115" s="252"/>
      <c r="DB115" s="252"/>
      <c r="DC115" s="252"/>
      <c r="DD115" s="252"/>
      <c r="DE115" s="252"/>
      <c r="DF115" s="252"/>
      <c r="DG115" s="252"/>
      <c r="DH115" s="252"/>
      <c r="DI115" s="252"/>
      <c r="DJ115" s="252"/>
      <c r="DK115" s="252"/>
      <c r="DL115" s="252"/>
    </row>
    <row r="116" spans="1:116" x14ac:dyDescent="0.25">
      <c r="A116" s="253" t="s">
        <v>12</v>
      </c>
      <c r="B116" s="254" t="s">
        <v>8885</v>
      </c>
      <c r="C116" s="257">
        <v>0.1842000429</v>
      </c>
      <c r="D116" s="258">
        <v>12</v>
      </c>
      <c r="E116" s="257">
        <v>0</v>
      </c>
      <c r="F116" s="257">
        <v>5.8</v>
      </c>
      <c r="G116" s="257">
        <v>0.67610385110000004</v>
      </c>
      <c r="H116" s="257">
        <v>33</v>
      </c>
      <c r="I116" s="258">
        <v>5</v>
      </c>
      <c r="J116" s="258">
        <f>IFERROR(VLOOKUP($B116,'Core Indicators'!$E$3:$EU$906,147,FALSE),"x")</f>
        <v>1715</v>
      </c>
      <c r="K116" s="259">
        <v>-0.83423358200000008</v>
      </c>
      <c r="L116" s="257">
        <v>4.5</v>
      </c>
      <c r="M116" s="258">
        <v>41</v>
      </c>
      <c r="N116" s="258">
        <v>29</v>
      </c>
      <c r="O116" s="258">
        <f>IFERROR(VLOOKUP(B116,'Core Indicators'!$E$3:$G$9906,3,FALSE),"x")</f>
        <v>21700000</v>
      </c>
      <c r="P116" s="258">
        <v>1220190</v>
      </c>
      <c r="Q116" s="252"/>
      <c r="R116" s="252"/>
      <c r="S116" s="252"/>
      <c r="T116" s="252"/>
      <c r="U116" s="252"/>
      <c r="V116" s="252"/>
      <c r="W116" s="252"/>
      <c r="X116" s="252"/>
      <c r="Y116" s="252"/>
      <c r="Z116" s="252"/>
      <c r="AA116" s="252"/>
      <c r="AB116" s="252"/>
      <c r="AC116" s="252"/>
      <c r="AD116" s="252"/>
      <c r="AE116" s="252"/>
      <c r="AF116" s="252"/>
      <c r="AG116" s="252"/>
      <c r="AH116" s="252"/>
      <c r="AI116" s="252"/>
      <c r="AJ116" s="252"/>
      <c r="AK116" s="252"/>
      <c r="AL116" s="252"/>
      <c r="AM116" s="252"/>
      <c r="AN116" s="252"/>
      <c r="AO116" s="252"/>
      <c r="AP116" s="252"/>
      <c r="AQ116" s="252"/>
      <c r="AR116" s="252"/>
      <c r="AS116" s="252"/>
      <c r="AT116" s="252"/>
      <c r="AU116" s="252"/>
      <c r="AV116" s="252"/>
      <c r="AW116" s="252"/>
      <c r="AX116" s="252"/>
      <c r="AY116" s="252"/>
      <c r="AZ116" s="252"/>
      <c r="BA116" s="252"/>
      <c r="BB116" s="252"/>
      <c r="BC116" s="252"/>
      <c r="BD116" s="252"/>
      <c r="BE116" s="252"/>
      <c r="BF116" s="252"/>
      <c r="BG116" s="252"/>
      <c r="BH116" s="252"/>
      <c r="BI116" s="252"/>
      <c r="BJ116" s="252"/>
      <c r="BK116" s="252"/>
      <c r="BL116" s="252"/>
      <c r="BM116" s="252"/>
      <c r="BN116" s="252"/>
      <c r="BO116" s="252"/>
      <c r="BP116" s="252"/>
      <c r="BQ116" s="252"/>
      <c r="BR116" s="252"/>
      <c r="BS116" s="252"/>
      <c r="BT116" s="252"/>
      <c r="BU116" s="252"/>
      <c r="BV116" s="252"/>
      <c r="BW116" s="252"/>
      <c r="BX116" s="252"/>
      <c r="BY116" s="252"/>
      <c r="BZ116" s="252"/>
      <c r="CA116" s="252"/>
      <c r="CB116" s="252"/>
      <c r="CC116" s="252"/>
      <c r="CD116" s="252"/>
      <c r="CE116" s="252"/>
      <c r="CF116" s="252"/>
      <c r="CG116" s="252"/>
      <c r="CH116" s="252"/>
      <c r="CI116" s="252"/>
      <c r="CJ116" s="252"/>
      <c r="CK116" s="252"/>
      <c r="CL116" s="252"/>
      <c r="CM116" s="252"/>
      <c r="CN116" s="252"/>
      <c r="CO116" s="252"/>
      <c r="CP116" s="252"/>
      <c r="CQ116" s="252"/>
      <c r="CR116" s="252"/>
      <c r="CS116" s="252"/>
      <c r="CT116" s="252"/>
      <c r="CU116" s="252"/>
      <c r="CV116" s="252"/>
      <c r="CW116" s="252"/>
      <c r="CX116" s="252"/>
      <c r="CY116" s="252"/>
      <c r="CZ116" s="252"/>
      <c r="DA116" s="252"/>
      <c r="DB116" s="252"/>
      <c r="DC116" s="252"/>
      <c r="DD116" s="252"/>
      <c r="DE116" s="252"/>
      <c r="DF116" s="252"/>
      <c r="DG116" s="252"/>
      <c r="DH116" s="252"/>
      <c r="DI116" s="252"/>
      <c r="DJ116" s="252"/>
      <c r="DK116" s="252"/>
      <c r="DL116" s="252"/>
    </row>
    <row r="117" spans="1:116" x14ac:dyDescent="0.25">
      <c r="A117" s="253" t="s">
        <v>8886</v>
      </c>
      <c r="B117" s="254" t="s">
        <v>8887</v>
      </c>
      <c r="C117" s="257">
        <v>0</v>
      </c>
      <c r="D117" s="258">
        <v>12</v>
      </c>
      <c r="E117" s="257">
        <v>0</v>
      </c>
      <c r="F117" s="257" t="s">
        <v>14</v>
      </c>
      <c r="G117" s="257">
        <v>0.19499821959999999</v>
      </c>
      <c r="H117" s="257">
        <v>28.7</v>
      </c>
      <c r="I117" s="258">
        <v>0</v>
      </c>
      <c r="J117" s="258" t="str">
        <f>IFERROR(VLOOKUP($B117,'Core Indicators'!$E$3:$EU$906,147,FALSE),"x")</f>
        <v>x</v>
      </c>
      <c r="K117" s="259">
        <v>0.95223230120000002</v>
      </c>
      <c r="L117" s="257" t="s">
        <v>14</v>
      </c>
      <c r="M117" s="258">
        <v>90</v>
      </c>
      <c r="N117" s="258">
        <v>54</v>
      </c>
      <c r="O117" s="258" t="str">
        <f>IFERROR(VLOOKUP(B117,'Core Indicators'!$E$3:$G$9906,3,FALSE),"x")</f>
        <v>x</v>
      </c>
      <c r="P117" s="258">
        <v>320</v>
      </c>
      <c r="Q117" s="252"/>
      <c r="R117" s="252"/>
      <c r="S117" s="252"/>
      <c r="T117" s="252"/>
      <c r="U117" s="252"/>
      <c r="V117" s="252"/>
      <c r="W117" s="252"/>
      <c r="X117" s="252"/>
      <c r="Y117" s="252"/>
      <c r="Z117" s="252"/>
      <c r="AA117" s="252"/>
      <c r="AB117" s="252"/>
      <c r="AC117" s="252"/>
      <c r="AD117" s="252"/>
      <c r="AE117" s="252"/>
      <c r="AF117" s="252"/>
      <c r="AG117" s="252"/>
      <c r="AH117" s="252"/>
      <c r="AI117" s="252"/>
      <c r="AJ117" s="252"/>
      <c r="AK117" s="252"/>
      <c r="AL117" s="252"/>
      <c r="AM117" s="252"/>
      <c r="AN117" s="252"/>
      <c r="AO117" s="252"/>
      <c r="AP117" s="252"/>
      <c r="AQ117" s="252"/>
      <c r="AR117" s="252"/>
      <c r="AS117" s="252"/>
      <c r="AT117" s="252"/>
      <c r="AU117" s="252"/>
      <c r="AV117" s="252"/>
      <c r="AW117" s="252"/>
      <c r="AX117" s="252"/>
      <c r="AY117" s="252"/>
      <c r="AZ117" s="252"/>
      <c r="BA117" s="252"/>
      <c r="BB117" s="252"/>
      <c r="BC117" s="252"/>
      <c r="BD117" s="252"/>
      <c r="BE117" s="252"/>
      <c r="BF117" s="252"/>
      <c r="BG117" s="252"/>
      <c r="BH117" s="252"/>
      <c r="BI117" s="252"/>
      <c r="BJ117" s="252"/>
      <c r="BK117" s="252"/>
      <c r="BL117" s="252"/>
      <c r="BM117" s="252"/>
      <c r="BN117" s="252"/>
      <c r="BO117" s="252"/>
      <c r="BP117" s="252"/>
      <c r="BQ117" s="252"/>
      <c r="BR117" s="252"/>
      <c r="BS117" s="252"/>
      <c r="BT117" s="252"/>
      <c r="BU117" s="252"/>
      <c r="BV117" s="252"/>
      <c r="BW117" s="252"/>
      <c r="BX117" s="252"/>
      <c r="BY117" s="252"/>
      <c r="BZ117" s="252"/>
      <c r="CA117" s="252"/>
      <c r="CB117" s="252"/>
      <c r="CC117" s="252"/>
      <c r="CD117" s="252"/>
      <c r="CE117" s="252"/>
      <c r="CF117" s="252"/>
      <c r="CG117" s="252"/>
      <c r="CH117" s="252"/>
      <c r="CI117" s="252"/>
      <c r="CJ117" s="252"/>
      <c r="CK117" s="252"/>
      <c r="CL117" s="252"/>
      <c r="CM117" s="252"/>
      <c r="CN117" s="252"/>
      <c r="CO117" s="252"/>
      <c r="CP117" s="252"/>
      <c r="CQ117" s="252"/>
      <c r="CR117" s="252"/>
      <c r="CS117" s="252"/>
      <c r="CT117" s="252"/>
      <c r="CU117" s="252"/>
      <c r="CV117" s="252"/>
      <c r="CW117" s="252"/>
      <c r="CX117" s="252"/>
      <c r="CY117" s="252"/>
      <c r="CZ117" s="252"/>
      <c r="DA117" s="252"/>
      <c r="DB117" s="252"/>
      <c r="DC117" s="252"/>
      <c r="DD117" s="252"/>
      <c r="DE117" s="252"/>
      <c r="DF117" s="252"/>
      <c r="DG117" s="252"/>
      <c r="DH117" s="252"/>
      <c r="DI117" s="252"/>
      <c r="DJ117" s="252"/>
      <c r="DK117" s="252"/>
      <c r="DL117" s="252"/>
    </row>
    <row r="118" spans="1:116" x14ac:dyDescent="0.25">
      <c r="A118" s="253" t="s">
        <v>315</v>
      </c>
      <c r="B118" s="254" t="s">
        <v>8888</v>
      </c>
      <c r="C118" s="257">
        <v>0.52228899020000008</v>
      </c>
      <c r="D118" s="258">
        <v>0</v>
      </c>
      <c r="E118" s="257">
        <v>0.30299999999999999</v>
      </c>
      <c r="F118" s="257">
        <v>3.3</v>
      </c>
      <c r="G118" s="257">
        <v>0.45849855369999998</v>
      </c>
      <c r="H118" s="257">
        <v>30.7</v>
      </c>
      <c r="I118" s="258">
        <v>5</v>
      </c>
      <c r="J118" s="258">
        <f>IFERROR(VLOOKUP($B118,'Core Indicators'!$E$3:$EU$906,147,FALSE),"x")</f>
        <v>7857</v>
      </c>
      <c r="K118" s="259">
        <v>-1.0627838373</v>
      </c>
      <c r="L118" s="257">
        <v>2.75</v>
      </c>
      <c r="M118" s="258">
        <v>30</v>
      </c>
      <c r="N118" s="258">
        <v>29</v>
      </c>
      <c r="O118" s="258">
        <f>IFERROR(VLOOKUP(B118,'Core Indicators'!$E$3:$G$9906,3,FALSE),"x")</f>
        <v>55744000</v>
      </c>
      <c r="P118" s="258">
        <v>653080</v>
      </c>
      <c r="Q118" s="252"/>
      <c r="R118" s="252"/>
      <c r="S118" s="252"/>
      <c r="T118" s="252"/>
      <c r="U118" s="252"/>
      <c r="V118" s="252"/>
      <c r="W118" s="252"/>
      <c r="X118" s="252"/>
      <c r="Y118" s="252"/>
      <c r="Z118" s="252"/>
      <c r="AA118" s="252"/>
      <c r="AB118" s="252"/>
      <c r="AC118" s="252"/>
      <c r="AD118" s="252"/>
      <c r="AE118" s="252"/>
      <c r="AF118" s="252"/>
      <c r="AG118" s="252"/>
      <c r="AH118" s="252"/>
      <c r="AI118" s="252"/>
      <c r="AJ118" s="252"/>
      <c r="AK118" s="252"/>
      <c r="AL118" s="252"/>
      <c r="AM118" s="252"/>
      <c r="AN118" s="252"/>
      <c r="AO118" s="252"/>
      <c r="AP118" s="252"/>
      <c r="AQ118" s="252"/>
      <c r="AR118" s="252"/>
      <c r="AS118" s="252"/>
      <c r="AT118" s="252"/>
      <c r="AU118" s="252"/>
      <c r="AV118" s="252"/>
      <c r="AW118" s="252"/>
      <c r="AX118" s="252"/>
      <c r="AY118" s="252"/>
      <c r="AZ118" s="252"/>
      <c r="BA118" s="252"/>
      <c r="BB118" s="252"/>
      <c r="BC118" s="252"/>
      <c r="BD118" s="252"/>
      <c r="BE118" s="252"/>
      <c r="BF118" s="252"/>
      <c r="BG118" s="252"/>
      <c r="BH118" s="252"/>
      <c r="BI118" s="252"/>
      <c r="BJ118" s="252"/>
      <c r="BK118" s="252"/>
      <c r="BL118" s="252"/>
      <c r="BM118" s="252"/>
      <c r="BN118" s="252"/>
      <c r="BO118" s="252"/>
      <c r="BP118" s="252"/>
      <c r="BQ118" s="252"/>
      <c r="BR118" s="252"/>
      <c r="BS118" s="252"/>
      <c r="BT118" s="252"/>
      <c r="BU118" s="252"/>
      <c r="BV118" s="252"/>
      <c r="BW118" s="252"/>
      <c r="BX118" s="252"/>
      <c r="BY118" s="252"/>
      <c r="BZ118" s="252"/>
      <c r="CA118" s="252"/>
      <c r="CB118" s="252"/>
      <c r="CC118" s="252"/>
      <c r="CD118" s="252"/>
      <c r="CE118" s="252"/>
      <c r="CF118" s="252"/>
      <c r="CG118" s="252"/>
      <c r="CH118" s="252"/>
      <c r="CI118" s="252"/>
      <c r="CJ118" s="252"/>
      <c r="CK118" s="252"/>
      <c r="CL118" s="252"/>
      <c r="CM118" s="252"/>
      <c r="CN118" s="252"/>
      <c r="CO118" s="252"/>
      <c r="CP118" s="252"/>
      <c r="CQ118" s="252"/>
      <c r="CR118" s="252"/>
      <c r="CS118" s="252"/>
      <c r="CT118" s="252"/>
      <c r="CU118" s="252"/>
      <c r="CV118" s="252"/>
      <c r="CW118" s="252"/>
      <c r="CX118" s="252"/>
      <c r="CY118" s="252"/>
      <c r="CZ118" s="252"/>
      <c r="DA118" s="252"/>
      <c r="DB118" s="252"/>
      <c r="DC118" s="252"/>
      <c r="DD118" s="252"/>
      <c r="DE118" s="252"/>
      <c r="DF118" s="252"/>
      <c r="DG118" s="252"/>
      <c r="DH118" s="252"/>
      <c r="DI118" s="252"/>
      <c r="DJ118" s="252"/>
      <c r="DK118" s="252"/>
      <c r="DL118" s="252"/>
    </row>
    <row r="119" spans="1:116" x14ac:dyDescent="0.25">
      <c r="A119" s="253" t="s">
        <v>8889</v>
      </c>
      <c r="B119" s="254" t="s">
        <v>8890</v>
      </c>
      <c r="C119" s="257">
        <v>0.69836900989999995</v>
      </c>
      <c r="D119" s="258">
        <v>10</v>
      </c>
      <c r="E119" s="257">
        <v>5.4199999999999998E-2</v>
      </c>
      <c r="F119" s="257">
        <v>7.35</v>
      </c>
      <c r="G119" s="257">
        <v>0.1190679714</v>
      </c>
      <c r="H119" s="257">
        <v>38.5</v>
      </c>
      <c r="I119" s="258">
        <v>3</v>
      </c>
      <c r="J119" s="258" t="str">
        <f>IFERROR(VLOOKUP($B119,'Core Indicators'!$E$3:$EU$906,147,FALSE),"x")</f>
        <v>x</v>
      </c>
      <c r="K119" s="259">
        <v>9.5744796099999988E-2</v>
      </c>
      <c r="L119" s="257">
        <v>6.75</v>
      </c>
      <c r="M119" s="258">
        <v>62</v>
      </c>
      <c r="N119" s="258">
        <v>45</v>
      </c>
      <c r="O119" s="258" t="str">
        <f>IFERROR(VLOOKUP(B119,'Core Indicators'!$E$3:$G$9906,3,FALSE),"x")</f>
        <v>x</v>
      </c>
      <c r="P119" s="258">
        <v>13450</v>
      </c>
      <c r="Q119" s="252"/>
      <c r="R119" s="252"/>
      <c r="S119" s="252"/>
      <c r="T119" s="252"/>
      <c r="U119" s="252"/>
      <c r="V119" s="252"/>
      <c r="W119" s="252"/>
      <c r="X119" s="252"/>
      <c r="Y119" s="252"/>
      <c r="Z119" s="252"/>
      <c r="AA119" s="252"/>
      <c r="AB119" s="252"/>
      <c r="AC119" s="252"/>
      <c r="AD119" s="252"/>
      <c r="AE119" s="252"/>
      <c r="AF119" s="252"/>
      <c r="AG119" s="252"/>
      <c r="AH119" s="252"/>
      <c r="AI119" s="252"/>
      <c r="AJ119" s="252"/>
      <c r="AK119" s="252"/>
      <c r="AL119" s="252"/>
      <c r="AM119" s="252"/>
      <c r="AN119" s="252"/>
      <c r="AO119" s="252"/>
      <c r="AP119" s="252"/>
      <c r="AQ119" s="252"/>
      <c r="AR119" s="252"/>
      <c r="AS119" s="252"/>
      <c r="AT119" s="252"/>
      <c r="AU119" s="252"/>
      <c r="AV119" s="252"/>
      <c r="AW119" s="252"/>
      <c r="AX119" s="252"/>
      <c r="AY119" s="252"/>
      <c r="AZ119" s="252"/>
      <c r="BA119" s="252"/>
      <c r="BB119" s="252"/>
      <c r="BC119" s="252"/>
      <c r="BD119" s="252"/>
      <c r="BE119" s="252"/>
      <c r="BF119" s="252"/>
      <c r="BG119" s="252"/>
      <c r="BH119" s="252"/>
      <c r="BI119" s="252"/>
      <c r="BJ119" s="252"/>
      <c r="BK119" s="252"/>
      <c r="BL119" s="252"/>
      <c r="BM119" s="252"/>
      <c r="BN119" s="252"/>
      <c r="BO119" s="252"/>
      <c r="BP119" s="252"/>
      <c r="BQ119" s="252"/>
      <c r="BR119" s="252"/>
      <c r="BS119" s="252"/>
      <c r="BT119" s="252"/>
      <c r="BU119" s="252"/>
      <c r="BV119" s="252"/>
      <c r="BW119" s="252"/>
      <c r="BX119" s="252"/>
      <c r="BY119" s="252"/>
      <c r="BZ119" s="252"/>
      <c r="CA119" s="252"/>
      <c r="CB119" s="252"/>
      <c r="CC119" s="252"/>
      <c r="CD119" s="252"/>
      <c r="CE119" s="252"/>
      <c r="CF119" s="252"/>
      <c r="CG119" s="252"/>
      <c r="CH119" s="252"/>
      <c r="CI119" s="252"/>
      <c r="CJ119" s="252"/>
      <c r="CK119" s="252"/>
      <c r="CL119" s="252"/>
      <c r="CM119" s="252"/>
      <c r="CN119" s="252"/>
      <c r="CO119" s="252"/>
      <c r="CP119" s="252"/>
      <c r="CQ119" s="252"/>
      <c r="CR119" s="252"/>
      <c r="CS119" s="252"/>
      <c r="CT119" s="252"/>
      <c r="CU119" s="252"/>
      <c r="CV119" s="252"/>
      <c r="CW119" s="252"/>
      <c r="CX119" s="252"/>
      <c r="CY119" s="252"/>
      <c r="CZ119" s="252"/>
      <c r="DA119" s="252"/>
      <c r="DB119" s="252"/>
      <c r="DC119" s="252"/>
      <c r="DD119" s="252"/>
      <c r="DE119" s="252"/>
      <c r="DF119" s="252"/>
      <c r="DG119" s="252"/>
      <c r="DH119" s="252"/>
      <c r="DI119" s="252"/>
      <c r="DJ119" s="252"/>
      <c r="DK119" s="252"/>
      <c r="DL119" s="252"/>
    </row>
    <row r="120" spans="1:116" x14ac:dyDescent="0.25">
      <c r="A120" s="253" t="s">
        <v>8891</v>
      </c>
      <c r="B120" s="254" t="s">
        <v>8892</v>
      </c>
      <c r="C120" s="257">
        <v>0.18750004279999999</v>
      </c>
      <c r="D120" s="258">
        <v>11</v>
      </c>
      <c r="E120" s="257">
        <v>7.0000000000000007E-2</v>
      </c>
      <c r="F120" s="257">
        <v>7.3</v>
      </c>
      <c r="G120" s="257">
        <v>0.32160517550000001</v>
      </c>
      <c r="H120" s="257">
        <v>32.700000000000003</v>
      </c>
      <c r="I120" s="258">
        <v>0</v>
      </c>
      <c r="J120" s="258" t="str">
        <f>IFERROR(VLOOKUP($B120,'Core Indicators'!$E$3:$EU$906,147,FALSE),"x")</f>
        <v>x</v>
      </c>
      <c r="K120" s="259">
        <v>-0.2662930489</v>
      </c>
      <c r="L120" s="257">
        <v>6.25</v>
      </c>
      <c r="M120" s="258">
        <v>84</v>
      </c>
      <c r="N120" s="258">
        <v>35</v>
      </c>
      <c r="O120" s="258" t="str">
        <f>IFERROR(VLOOKUP(B120,'Core Indicators'!$E$3:$G$9906,3,FALSE),"x")</f>
        <v>x</v>
      </c>
      <c r="P120" s="258">
        <v>1553560</v>
      </c>
      <c r="Q120" s="252"/>
      <c r="R120" s="252"/>
      <c r="S120" s="252"/>
      <c r="T120" s="252"/>
      <c r="U120" s="252"/>
      <c r="V120" s="252"/>
      <c r="W120" s="252"/>
      <c r="X120" s="252"/>
      <c r="Y120" s="252"/>
      <c r="Z120" s="252"/>
      <c r="AA120" s="252"/>
      <c r="AB120" s="252"/>
      <c r="AC120" s="252"/>
      <c r="AD120" s="252"/>
      <c r="AE120" s="252"/>
      <c r="AF120" s="252"/>
      <c r="AG120" s="252"/>
      <c r="AH120" s="252"/>
      <c r="AI120" s="252"/>
      <c r="AJ120" s="252"/>
      <c r="AK120" s="252"/>
      <c r="AL120" s="252"/>
      <c r="AM120" s="252"/>
      <c r="AN120" s="252"/>
      <c r="AO120" s="252"/>
      <c r="AP120" s="252"/>
      <c r="AQ120" s="252"/>
      <c r="AR120" s="252"/>
      <c r="AS120" s="252"/>
      <c r="AT120" s="252"/>
      <c r="AU120" s="252"/>
      <c r="AV120" s="252"/>
      <c r="AW120" s="252"/>
      <c r="AX120" s="252"/>
      <c r="AY120" s="252"/>
      <c r="AZ120" s="252"/>
      <c r="BA120" s="252"/>
      <c r="BB120" s="252"/>
      <c r="BC120" s="252"/>
      <c r="BD120" s="252"/>
      <c r="BE120" s="252"/>
      <c r="BF120" s="252"/>
      <c r="BG120" s="252"/>
      <c r="BH120" s="252"/>
      <c r="BI120" s="252"/>
      <c r="BJ120" s="252"/>
      <c r="BK120" s="252"/>
      <c r="BL120" s="252"/>
      <c r="BM120" s="252"/>
      <c r="BN120" s="252"/>
      <c r="BO120" s="252"/>
      <c r="BP120" s="252"/>
      <c r="BQ120" s="252"/>
      <c r="BR120" s="252"/>
      <c r="BS120" s="252"/>
      <c r="BT120" s="252"/>
      <c r="BU120" s="252"/>
      <c r="BV120" s="252"/>
      <c r="BW120" s="252"/>
      <c r="BX120" s="252"/>
      <c r="BY120" s="252"/>
      <c r="BZ120" s="252"/>
      <c r="CA120" s="252"/>
      <c r="CB120" s="252"/>
      <c r="CC120" s="252"/>
      <c r="CD120" s="252"/>
      <c r="CE120" s="252"/>
      <c r="CF120" s="252"/>
      <c r="CG120" s="252"/>
      <c r="CH120" s="252"/>
      <c r="CI120" s="252"/>
      <c r="CJ120" s="252"/>
      <c r="CK120" s="252"/>
      <c r="CL120" s="252"/>
      <c r="CM120" s="252"/>
      <c r="CN120" s="252"/>
      <c r="CO120" s="252"/>
      <c r="CP120" s="252"/>
      <c r="CQ120" s="252"/>
      <c r="CR120" s="252"/>
      <c r="CS120" s="252"/>
      <c r="CT120" s="252"/>
      <c r="CU120" s="252"/>
      <c r="CV120" s="252"/>
      <c r="CW120" s="252"/>
      <c r="CX120" s="252"/>
      <c r="CY120" s="252"/>
      <c r="CZ120" s="252"/>
      <c r="DA120" s="252"/>
      <c r="DB120" s="252"/>
      <c r="DC120" s="252"/>
      <c r="DD120" s="252"/>
      <c r="DE120" s="252"/>
      <c r="DF120" s="252"/>
      <c r="DG120" s="252"/>
      <c r="DH120" s="252"/>
      <c r="DI120" s="252"/>
      <c r="DJ120" s="252"/>
      <c r="DK120" s="252"/>
      <c r="DL120" s="252"/>
    </row>
    <row r="121" spans="1:116" x14ac:dyDescent="0.25">
      <c r="A121" s="253" t="s">
        <v>635</v>
      </c>
      <c r="B121" s="254" t="s">
        <v>8893</v>
      </c>
      <c r="C121" s="257">
        <v>0.90353799999999995</v>
      </c>
      <c r="D121" s="258">
        <v>7</v>
      </c>
      <c r="E121" s="257">
        <v>0.16500000000000001</v>
      </c>
      <c r="F121" s="257">
        <v>4.4833333333000001</v>
      </c>
      <c r="G121" s="257">
        <v>0.56887839289999997</v>
      </c>
      <c r="H121" s="257">
        <v>54</v>
      </c>
      <c r="I121" s="258">
        <v>5</v>
      </c>
      <c r="J121" s="258">
        <f>IFERROR(VLOOKUP($B121,'Core Indicators'!$E$3:$EU$906,147,FALSE),"x")</f>
        <v>500</v>
      </c>
      <c r="K121" s="259">
        <v>-1.0201843977</v>
      </c>
      <c r="L121" s="257">
        <v>3</v>
      </c>
      <c r="M121" s="258">
        <v>45</v>
      </c>
      <c r="N121" s="258">
        <v>26</v>
      </c>
      <c r="O121" s="258">
        <f>IFERROR(VLOOKUP(B121,'Core Indicators'!$E$3:$G$9906,3,FALSE),"x")</f>
        <v>33548000</v>
      </c>
      <c r="P121" s="258">
        <v>786380</v>
      </c>
      <c r="Q121" s="252"/>
      <c r="R121" s="252"/>
      <c r="S121" s="252"/>
      <c r="T121" s="252"/>
      <c r="U121" s="252"/>
      <c r="V121" s="252"/>
      <c r="W121" s="252"/>
      <c r="X121" s="252"/>
      <c r="Y121" s="252"/>
      <c r="Z121" s="252"/>
      <c r="AA121" s="252"/>
      <c r="AB121" s="252"/>
      <c r="AC121" s="252"/>
      <c r="AD121" s="252"/>
      <c r="AE121" s="252"/>
      <c r="AF121" s="252"/>
      <c r="AG121" s="252"/>
      <c r="AH121" s="252"/>
      <c r="AI121" s="252"/>
      <c r="AJ121" s="252"/>
      <c r="AK121" s="252"/>
      <c r="AL121" s="252"/>
      <c r="AM121" s="252"/>
      <c r="AN121" s="252"/>
      <c r="AO121" s="252"/>
      <c r="AP121" s="252"/>
      <c r="AQ121" s="252"/>
      <c r="AR121" s="252"/>
      <c r="AS121" s="252"/>
      <c r="AT121" s="252"/>
      <c r="AU121" s="252"/>
      <c r="AV121" s="252"/>
      <c r="AW121" s="252"/>
      <c r="AX121" s="252"/>
      <c r="AY121" s="252"/>
      <c r="AZ121" s="252"/>
      <c r="BA121" s="252"/>
      <c r="BB121" s="252"/>
      <c r="BC121" s="252"/>
      <c r="BD121" s="252"/>
      <c r="BE121" s="252"/>
      <c r="BF121" s="252"/>
      <c r="BG121" s="252"/>
      <c r="BH121" s="252"/>
      <c r="BI121" s="252"/>
      <c r="BJ121" s="252"/>
      <c r="BK121" s="252"/>
      <c r="BL121" s="252"/>
      <c r="BM121" s="252"/>
      <c r="BN121" s="252"/>
      <c r="BO121" s="252"/>
      <c r="BP121" s="252"/>
      <c r="BQ121" s="252"/>
      <c r="BR121" s="252"/>
      <c r="BS121" s="252"/>
      <c r="BT121" s="252"/>
      <c r="BU121" s="252"/>
      <c r="BV121" s="252"/>
      <c r="BW121" s="252"/>
      <c r="BX121" s="252"/>
      <c r="BY121" s="252"/>
      <c r="BZ121" s="252"/>
      <c r="CA121" s="252"/>
      <c r="CB121" s="252"/>
      <c r="CC121" s="252"/>
      <c r="CD121" s="252"/>
      <c r="CE121" s="252"/>
      <c r="CF121" s="252"/>
      <c r="CG121" s="252"/>
      <c r="CH121" s="252"/>
      <c r="CI121" s="252"/>
      <c r="CJ121" s="252"/>
      <c r="CK121" s="252"/>
      <c r="CL121" s="252"/>
      <c r="CM121" s="252"/>
      <c r="CN121" s="252"/>
      <c r="CO121" s="252"/>
      <c r="CP121" s="252"/>
      <c r="CQ121" s="252"/>
      <c r="CR121" s="252"/>
      <c r="CS121" s="252"/>
      <c r="CT121" s="252"/>
      <c r="CU121" s="252"/>
      <c r="CV121" s="252"/>
      <c r="CW121" s="252"/>
      <c r="CX121" s="252"/>
      <c r="CY121" s="252"/>
      <c r="CZ121" s="252"/>
      <c r="DA121" s="252"/>
      <c r="DB121" s="252"/>
      <c r="DC121" s="252"/>
      <c r="DD121" s="252"/>
      <c r="DE121" s="252"/>
      <c r="DF121" s="252"/>
      <c r="DG121" s="252"/>
      <c r="DH121" s="252"/>
      <c r="DI121" s="252"/>
      <c r="DJ121" s="252"/>
      <c r="DK121" s="252"/>
      <c r="DL121" s="252"/>
    </row>
    <row r="122" spans="1:116" x14ac:dyDescent="0.25">
      <c r="A122" s="253" t="s">
        <v>332</v>
      </c>
      <c r="B122" s="254" t="s">
        <v>8894</v>
      </c>
      <c r="C122" s="257">
        <v>0.65999998090000001</v>
      </c>
      <c r="D122" s="258">
        <v>5</v>
      </c>
      <c r="E122" s="257">
        <v>0</v>
      </c>
      <c r="F122" s="257">
        <v>4.2666666666999999</v>
      </c>
      <c r="G122" s="257">
        <v>0.61993629360000002</v>
      </c>
      <c r="H122" s="257">
        <v>32.6</v>
      </c>
      <c r="I122" s="258">
        <v>2</v>
      </c>
      <c r="J122" s="258">
        <f>IFERROR(VLOOKUP($B122,'Core Indicators'!$E$3:$EU$906,147,FALSE),"x")</f>
        <v>0</v>
      </c>
      <c r="K122" s="259">
        <v>-0.58271789549999997</v>
      </c>
      <c r="L122" s="257">
        <v>4</v>
      </c>
      <c r="M122" s="258">
        <v>34</v>
      </c>
      <c r="N122" s="258">
        <v>28</v>
      </c>
      <c r="O122" s="258">
        <f>IFERROR(VLOOKUP(B122,'Core Indicators'!$E$3:$G$9906,3,FALSE),"x")</f>
        <v>4816000</v>
      </c>
      <c r="P122" s="258">
        <v>1030700</v>
      </c>
      <c r="Q122" s="252"/>
      <c r="R122" s="252"/>
      <c r="S122" s="252"/>
      <c r="T122" s="252"/>
      <c r="U122" s="252"/>
      <c r="V122" s="252"/>
      <c r="W122" s="252"/>
      <c r="X122" s="252"/>
      <c r="Y122" s="252"/>
      <c r="Z122" s="252"/>
      <c r="AA122" s="252"/>
      <c r="AB122" s="252"/>
      <c r="AC122" s="252"/>
      <c r="AD122" s="252"/>
      <c r="AE122" s="252"/>
      <c r="AF122" s="252"/>
      <c r="AG122" s="252"/>
      <c r="AH122" s="252"/>
      <c r="AI122" s="252"/>
      <c r="AJ122" s="252"/>
      <c r="AK122" s="252"/>
      <c r="AL122" s="252"/>
      <c r="AM122" s="252"/>
      <c r="AN122" s="252"/>
      <c r="AO122" s="252"/>
      <c r="AP122" s="252"/>
      <c r="AQ122" s="252"/>
      <c r="AR122" s="252"/>
      <c r="AS122" s="252"/>
      <c r="AT122" s="252"/>
      <c r="AU122" s="252"/>
      <c r="AV122" s="252"/>
      <c r="AW122" s="252"/>
      <c r="AX122" s="252"/>
      <c r="AY122" s="252"/>
      <c r="AZ122" s="252"/>
      <c r="BA122" s="252"/>
      <c r="BB122" s="252"/>
      <c r="BC122" s="252"/>
      <c r="BD122" s="252"/>
      <c r="BE122" s="252"/>
      <c r="BF122" s="252"/>
      <c r="BG122" s="252"/>
      <c r="BH122" s="252"/>
      <c r="BI122" s="252"/>
      <c r="BJ122" s="252"/>
      <c r="BK122" s="252"/>
      <c r="BL122" s="252"/>
      <c r="BM122" s="252"/>
      <c r="BN122" s="252"/>
      <c r="BO122" s="252"/>
      <c r="BP122" s="252"/>
      <c r="BQ122" s="252"/>
      <c r="BR122" s="252"/>
      <c r="BS122" s="252"/>
      <c r="BT122" s="252"/>
      <c r="BU122" s="252"/>
      <c r="BV122" s="252"/>
      <c r="BW122" s="252"/>
      <c r="BX122" s="252"/>
      <c r="BY122" s="252"/>
      <c r="BZ122" s="252"/>
      <c r="CA122" s="252"/>
      <c r="CB122" s="252"/>
      <c r="CC122" s="252"/>
      <c r="CD122" s="252"/>
      <c r="CE122" s="252"/>
      <c r="CF122" s="252"/>
      <c r="CG122" s="252"/>
      <c r="CH122" s="252"/>
      <c r="CI122" s="252"/>
      <c r="CJ122" s="252"/>
      <c r="CK122" s="252"/>
      <c r="CL122" s="252"/>
      <c r="CM122" s="252"/>
      <c r="CN122" s="252"/>
      <c r="CO122" s="252"/>
      <c r="CP122" s="252"/>
      <c r="CQ122" s="252"/>
      <c r="CR122" s="252"/>
      <c r="CS122" s="252"/>
      <c r="CT122" s="252"/>
      <c r="CU122" s="252"/>
      <c r="CV122" s="252"/>
      <c r="CW122" s="252"/>
      <c r="CX122" s="252"/>
      <c r="CY122" s="252"/>
      <c r="CZ122" s="252"/>
      <c r="DA122" s="252"/>
      <c r="DB122" s="252"/>
      <c r="DC122" s="252"/>
      <c r="DD122" s="252"/>
      <c r="DE122" s="252"/>
      <c r="DF122" s="252"/>
      <c r="DG122" s="252"/>
      <c r="DH122" s="252"/>
      <c r="DI122" s="252"/>
      <c r="DJ122" s="252"/>
      <c r="DK122" s="252"/>
      <c r="DL122" s="252"/>
    </row>
    <row r="123" spans="1:116" x14ac:dyDescent="0.25">
      <c r="A123" s="253" t="s">
        <v>8895</v>
      </c>
      <c r="B123" s="254" t="s">
        <v>8896</v>
      </c>
      <c r="C123" s="257">
        <v>0.73069999029999999</v>
      </c>
      <c r="D123" s="258">
        <v>11</v>
      </c>
      <c r="E123" s="257">
        <v>0</v>
      </c>
      <c r="F123" s="257">
        <v>8.6</v>
      </c>
      <c r="G123" s="257">
        <v>0.36946207279999999</v>
      </c>
      <c r="H123" s="257">
        <v>36.799999999999997</v>
      </c>
      <c r="I123" s="258">
        <v>0</v>
      </c>
      <c r="J123" s="258" t="str">
        <f>IFERROR(VLOOKUP($B123,'Core Indicators'!$E$3:$EU$906,147,FALSE),"x")</f>
        <v>x</v>
      </c>
      <c r="K123" s="259">
        <v>0.76357662680000005</v>
      </c>
      <c r="L123" s="257">
        <v>8.25</v>
      </c>
      <c r="M123" s="258">
        <v>89</v>
      </c>
      <c r="N123" s="258">
        <v>52</v>
      </c>
      <c r="O123" s="258" t="str">
        <f>IFERROR(VLOOKUP(B123,'Core Indicators'!$E$3:$G$9906,3,FALSE),"x")</f>
        <v>x</v>
      </c>
      <c r="P123" s="258">
        <v>2030</v>
      </c>
      <c r="Q123" s="252"/>
      <c r="R123" s="252"/>
      <c r="S123" s="252"/>
      <c r="T123" s="252"/>
      <c r="U123" s="252"/>
      <c r="V123" s="252"/>
      <c r="W123" s="252"/>
      <c r="X123" s="252"/>
      <c r="Y123" s="252"/>
      <c r="Z123" s="252"/>
      <c r="AA123" s="252"/>
      <c r="AB123" s="252"/>
      <c r="AC123" s="252"/>
      <c r="AD123" s="252"/>
      <c r="AE123" s="252"/>
      <c r="AF123" s="252"/>
      <c r="AG123" s="252"/>
      <c r="AH123" s="252"/>
      <c r="AI123" s="252"/>
      <c r="AJ123" s="252"/>
      <c r="AK123" s="252"/>
      <c r="AL123" s="252"/>
      <c r="AM123" s="252"/>
      <c r="AN123" s="252"/>
      <c r="AO123" s="252"/>
      <c r="AP123" s="252"/>
      <c r="AQ123" s="252"/>
      <c r="AR123" s="252"/>
      <c r="AS123" s="252"/>
      <c r="AT123" s="252"/>
      <c r="AU123" s="252"/>
      <c r="AV123" s="252"/>
      <c r="AW123" s="252"/>
      <c r="AX123" s="252"/>
      <c r="AY123" s="252"/>
      <c r="AZ123" s="252"/>
      <c r="BA123" s="252"/>
      <c r="BB123" s="252"/>
      <c r="BC123" s="252"/>
      <c r="BD123" s="252"/>
      <c r="BE123" s="252"/>
      <c r="BF123" s="252"/>
      <c r="BG123" s="252"/>
      <c r="BH123" s="252"/>
      <c r="BI123" s="252"/>
      <c r="BJ123" s="252"/>
      <c r="BK123" s="252"/>
      <c r="BL123" s="252"/>
      <c r="BM123" s="252"/>
      <c r="BN123" s="252"/>
      <c r="BO123" s="252"/>
      <c r="BP123" s="252"/>
      <c r="BQ123" s="252"/>
      <c r="BR123" s="252"/>
      <c r="BS123" s="252"/>
      <c r="BT123" s="252"/>
      <c r="BU123" s="252"/>
      <c r="BV123" s="252"/>
      <c r="BW123" s="252"/>
      <c r="BX123" s="252"/>
      <c r="BY123" s="252"/>
      <c r="BZ123" s="252"/>
      <c r="CA123" s="252"/>
      <c r="CB123" s="252"/>
      <c r="CC123" s="252"/>
      <c r="CD123" s="252"/>
      <c r="CE123" s="252"/>
      <c r="CF123" s="252"/>
      <c r="CG123" s="252"/>
      <c r="CH123" s="252"/>
      <c r="CI123" s="252"/>
      <c r="CJ123" s="252"/>
      <c r="CK123" s="252"/>
      <c r="CL123" s="252"/>
      <c r="CM123" s="252"/>
      <c r="CN123" s="252"/>
      <c r="CO123" s="252"/>
      <c r="CP123" s="252"/>
      <c r="CQ123" s="252"/>
      <c r="CR123" s="252"/>
      <c r="CS123" s="252"/>
      <c r="CT123" s="252"/>
      <c r="CU123" s="252"/>
      <c r="CV123" s="252"/>
      <c r="CW123" s="252"/>
      <c r="CX123" s="252"/>
      <c r="CY123" s="252"/>
      <c r="CZ123" s="252"/>
      <c r="DA123" s="252"/>
      <c r="DB123" s="252"/>
      <c r="DC123" s="252"/>
      <c r="DD123" s="252"/>
      <c r="DE123" s="252"/>
      <c r="DF123" s="252"/>
      <c r="DG123" s="252"/>
      <c r="DH123" s="252"/>
      <c r="DI123" s="252"/>
      <c r="DJ123" s="252"/>
      <c r="DK123" s="252"/>
      <c r="DL123" s="252"/>
    </row>
    <row r="124" spans="1:116" x14ac:dyDescent="0.25">
      <c r="A124" s="253" t="s">
        <v>417</v>
      </c>
      <c r="B124" s="254" t="s">
        <v>8897</v>
      </c>
      <c r="C124" s="257">
        <v>0.60879998740000008</v>
      </c>
      <c r="D124" s="258">
        <v>10</v>
      </c>
      <c r="E124" s="257">
        <v>0</v>
      </c>
      <c r="F124" s="257">
        <v>6.35</v>
      </c>
      <c r="G124" s="257">
        <v>0.61495508840000002</v>
      </c>
      <c r="H124" s="257">
        <v>44.7</v>
      </c>
      <c r="I124" s="258">
        <v>0</v>
      </c>
      <c r="J124" s="258">
        <f>IFERROR(VLOOKUP($B124,'Core Indicators'!$E$3:$EU$906,147,FALSE),"x")</f>
        <v>1427</v>
      </c>
      <c r="K124" s="259">
        <v>-0.33112335209999999</v>
      </c>
      <c r="L124" s="257">
        <v>5.5</v>
      </c>
      <c r="M124" s="258">
        <v>62</v>
      </c>
      <c r="N124" s="258">
        <v>31</v>
      </c>
      <c r="O124" s="258">
        <f>IFERROR(VLOOKUP(B124,'Core Indicators'!$E$3:$G$9906,3,FALSE),"x")</f>
        <v>19890000</v>
      </c>
      <c r="P124" s="258">
        <v>94280</v>
      </c>
      <c r="Q124" s="252"/>
      <c r="R124" s="252"/>
      <c r="S124" s="252"/>
      <c r="T124" s="252"/>
      <c r="U124" s="252"/>
      <c r="V124" s="252"/>
      <c r="W124" s="252"/>
      <c r="X124" s="252"/>
      <c r="Y124" s="252"/>
      <c r="Z124" s="252"/>
      <c r="AA124" s="252"/>
      <c r="AB124" s="252"/>
      <c r="AC124" s="252"/>
      <c r="AD124" s="252"/>
      <c r="AE124" s="252"/>
      <c r="AF124" s="252"/>
      <c r="AG124" s="252"/>
      <c r="AH124" s="252"/>
      <c r="AI124" s="252"/>
      <c r="AJ124" s="252"/>
      <c r="AK124" s="252"/>
      <c r="AL124" s="252"/>
      <c r="AM124" s="252"/>
      <c r="AN124" s="252"/>
      <c r="AO124" s="252"/>
      <c r="AP124" s="252"/>
      <c r="AQ124" s="252"/>
      <c r="AR124" s="252"/>
      <c r="AS124" s="252"/>
      <c r="AT124" s="252"/>
      <c r="AU124" s="252"/>
      <c r="AV124" s="252"/>
      <c r="AW124" s="252"/>
      <c r="AX124" s="252"/>
      <c r="AY124" s="252"/>
      <c r="AZ124" s="252"/>
      <c r="BA124" s="252"/>
      <c r="BB124" s="252"/>
      <c r="BC124" s="252"/>
      <c r="BD124" s="252"/>
      <c r="BE124" s="252"/>
      <c r="BF124" s="252"/>
      <c r="BG124" s="252"/>
      <c r="BH124" s="252"/>
      <c r="BI124" s="252"/>
      <c r="BJ124" s="252"/>
      <c r="BK124" s="252"/>
      <c r="BL124" s="252"/>
      <c r="BM124" s="252"/>
      <c r="BN124" s="252"/>
      <c r="BO124" s="252"/>
      <c r="BP124" s="252"/>
      <c r="BQ124" s="252"/>
      <c r="BR124" s="252"/>
      <c r="BS124" s="252"/>
      <c r="BT124" s="252"/>
      <c r="BU124" s="252"/>
      <c r="BV124" s="252"/>
      <c r="BW124" s="252"/>
      <c r="BX124" s="252"/>
      <c r="BY124" s="252"/>
      <c r="BZ124" s="252"/>
      <c r="CA124" s="252"/>
      <c r="CB124" s="252"/>
      <c r="CC124" s="252"/>
      <c r="CD124" s="252"/>
      <c r="CE124" s="252"/>
      <c r="CF124" s="252"/>
      <c r="CG124" s="252"/>
      <c r="CH124" s="252"/>
      <c r="CI124" s="252"/>
      <c r="CJ124" s="252"/>
      <c r="CK124" s="252"/>
      <c r="CL124" s="252"/>
      <c r="CM124" s="252"/>
      <c r="CN124" s="252"/>
      <c r="CO124" s="252"/>
      <c r="CP124" s="252"/>
      <c r="CQ124" s="252"/>
      <c r="CR124" s="252"/>
      <c r="CS124" s="252"/>
      <c r="CT124" s="252"/>
      <c r="CU124" s="252"/>
      <c r="CV124" s="252"/>
      <c r="CW124" s="252"/>
      <c r="CX124" s="252"/>
      <c r="CY124" s="252"/>
      <c r="CZ124" s="252"/>
      <c r="DA124" s="252"/>
      <c r="DB124" s="252"/>
      <c r="DC124" s="252"/>
      <c r="DD124" s="252"/>
      <c r="DE124" s="252"/>
      <c r="DF124" s="252"/>
      <c r="DG124" s="252"/>
      <c r="DH124" s="252"/>
      <c r="DI124" s="252"/>
      <c r="DJ124" s="252"/>
      <c r="DK124" s="252"/>
      <c r="DL124" s="252"/>
    </row>
    <row r="125" spans="1:116" x14ac:dyDescent="0.25">
      <c r="A125" s="253" t="s">
        <v>1365</v>
      </c>
      <c r="B125" s="254" t="s">
        <v>8898</v>
      </c>
      <c r="C125" s="257">
        <v>0.59559397110000001</v>
      </c>
      <c r="D125" s="258">
        <v>3</v>
      </c>
      <c r="E125" s="257">
        <v>5.8999999999999997E-2</v>
      </c>
      <c r="F125" s="257">
        <v>5.85</v>
      </c>
      <c r="G125" s="257">
        <v>0.27437398190000001</v>
      </c>
      <c r="H125" s="257">
        <v>41.1</v>
      </c>
      <c r="I125" s="258">
        <v>1</v>
      </c>
      <c r="J125" s="258">
        <f>IFERROR(VLOOKUP($B125,'Core Indicators'!$E$3:$EU$906,147,FALSE),"x")</f>
        <v>0</v>
      </c>
      <c r="K125" s="259">
        <v>0.59094518419999997</v>
      </c>
      <c r="L125" s="257">
        <v>5.5</v>
      </c>
      <c r="M125" s="258">
        <v>52</v>
      </c>
      <c r="N125" s="258">
        <v>53</v>
      </c>
      <c r="O125" s="258">
        <f>IFERROR(VLOOKUP(B125,'Core Indicators'!$E$3:$G$9906,3,FALSE),"x")</f>
        <v>32694000</v>
      </c>
      <c r="P125" s="258">
        <v>328550</v>
      </c>
      <c r="Q125" s="252"/>
      <c r="R125" s="252"/>
      <c r="S125" s="252"/>
      <c r="T125" s="252"/>
      <c r="U125" s="252"/>
      <c r="V125" s="252"/>
      <c r="W125" s="252"/>
      <c r="X125" s="252"/>
      <c r="Y125" s="252"/>
      <c r="Z125" s="252"/>
      <c r="AA125" s="252"/>
      <c r="AB125" s="252"/>
      <c r="AC125" s="252"/>
      <c r="AD125" s="252"/>
      <c r="AE125" s="252"/>
      <c r="AF125" s="252"/>
      <c r="AG125" s="252"/>
      <c r="AH125" s="252"/>
      <c r="AI125" s="252"/>
      <c r="AJ125" s="252"/>
      <c r="AK125" s="252"/>
      <c r="AL125" s="252"/>
      <c r="AM125" s="252"/>
      <c r="AN125" s="252"/>
      <c r="AO125" s="252"/>
      <c r="AP125" s="252"/>
      <c r="AQ125" s="252"/>
      <c r="AR125" s="252"/>
      <c r="AS125" s="252"/>
      <c r="AT125" s="252"/>
      <c r="AU125" s="252"/>
      <c r="AV125" s="252"/>
      <c r="AW125" s="252"/>
      <c r="AX125" s="252"/>
      <c r="AY125" s="252"/>
      <c r="AZ125" s="252"/>
      <c r="BA125" s="252"/>
      <c r="BB125" s="252"/>
      <c r="BC125" s="252"/>
      <c r="BD125" s="252"/>
      <c r="BE125" s="252"/>
      <c r="BF125" s="252"/>
      <c r="BG125" s="252"/>
      <c r="BH125" s="252"/>
      <c r="BI125" s="252"/>
      <c r="BJ125" s="252"/>
      <c r="BK125" s="252"/>
      <c r="BL125" s="252"/>
      <c r="BM125" s="252"/>
      <c r="BN125" s="252"/>
      <c r="BO125" s="252"/>
      <c r="BP125" s="252"/>
      <c r="BQ125" s="252"/>
      <c r="BR125" s="252"/>
      <c r="BS125" s="252"/>
      <c r="BT125" s="252"/>
      <c r="BU125" s="252"/>
      <c r="BV125" s="252"/>
      <c r="BW125" s="252"/>
      <c r="BX125" s="252"/>
      <c r="BY125" s="252"/>
      <c r="BZ125" s="252"/>
      <c r="CA125" s="252"/>
      <c r="CB125" s="252"/>
      <c r="CC125" s="252"/>
      <c r="CD125" s="252"/>
      <c r="CE125" s="252"/>
      <c r="CF125" s="252"/>
      <c r="CG125" s="252"/>
      <c r="CH125" s="252"/>
      <c r="CI125" s="252"/>
      <c r="CJ125" s="252"/>
      <c r="CK125" s="252"/>
      <c r="CL125" s="252"/>
      <c r="CM125" s="252"/>
      <c r="CN125" s="252"/>
      <c r="CO125" s="252"/>
      <c r="CP125" s="252"/>
      <c r="CQ125" s="252"/>
      <c r="CR125" s="252"/>
      <c r="CS125" s="252"/>
      <c r="CT125" s="252"/>
      <c r="CU125" s="252"/>
      <c r="CV125" s="252"/>
      <c r="CW125" s="252"/>
      <c r="CX125" s="252"/>
      <c r="CY125" s="252"/>
      <c r="CZ125" s="252"/>
      <c r="DA125" s="252"/>
      <c r="DB125" s="252"/>
      <c r="DC125" s="252"/>
      <c r="DD125" s="252"/>
      <c r="DE125" s="252"/>
      <c r="DF125" s="252"/>
      <c r="DG125" s="252"/>
      <c r="DH125" s="252"/>
      <c r="DI125" s="252"/>
      <c r="DJ125" s="252"/>
      <c r="DK125" s="252"/>
      <c r="DL125" s="252"/>
    </row>
    <row r="126" spans="1:116" x14ac:dyDescent="0.25">
      <c r="A126" s="253" t="s">
        <v>966</v>
      </c>
      <c r="B126" s="254" t="s">
        <v>8899</v>
      </c>
      <c r="C126" s="257">
        <v>0.72633300469999995</v>
      </c>
      <c r="D126" s="258">
        <v>11</v>
      </c>
      <c r="E126" s="257">
        <v>0.161</v>
      </c>
      <c r="F126" s="257">
        <v>7.5</v>
      </c>
      <c r="G126" s="257">
        <v>0.46023062380000002</v>
      </c>
      <c r="H126" s="257">
        <v>59.1</v>
      </c>
      <c r="I126" s="258">
        <v>0</v>
      </c>
      <c r="J126" s="258">
        <f>IFERROR(VLOOKUP($B126,'Core Indicators'!$E$3:$EU$906,147,FALSE),"x")</f>
        <v>0</v>
      </c>
      <c r="K126" s="259">
        <v>0.30998012419999998</v>
      </c>
      <c r="L126" s="257">
        <v>6.75</v>
      </c>
      <c r="M126" s="258">
        <v>77</v>
      </c>
      <c r="N126" s="258">
        <v>52</v>
      </c>
      <c r="O126" s="258">
        <f>IFERROR(VLOOKUP(B126,'Core Indicators'!$E$3:$G$9906,3,FALSE),"x")</f>
        <v>2590000</v>
      </c>
      <c r="P126" s="258">
        <v>823290</v>
      </c>
      <c r="Q126" s="252"/>
      <c r="R126" s="252"/>
      <c r="S126" s="252"/>
      <c r="T126" s="252"/>
      <c r="U126" s="252"/>
      <c r="V126" s="252"/>
      <c r="W126" s="252"/>
      <c r="X126" s="252"/>
      <c r="Y126" s="252"/>
      <c r="Z126" s="252"/>
      <c r="AA126" s="252"/>
      <c r="AB126" s="252"/>
      <c r="AC126" s="252"/>
      <c r="AD126" s="252"/>
      <c r="AE126" s="252"/>
      <c r="AF126" s="252"/>
      <c r="AG126" s="252"/>
      <c r="AH126" s="252"/>
      <c r="AI126" s="252"/>
      <c r="AJ126" s="252"/>
      <c r="AK126" s="252"/>
      <c r="AL126" s="252"/>
      <c r="AM126" s="252"/>
      <c r="AN126" s="252"/>
      <c r="AO126" s="252"/>
      <c r="AP126" s="252"/>
      <c r="AQ126" s="252"/>
      <c r="AR126" s="252"/>
      <c r="AS126" s="252"/>
      <c r="AT126" s="252"/>
      <c r="AU126" s="252"/>
      <c r="AV126" s="252"/>
      <c r="AW126" s="252"/>
      <c r="AX126" s="252"/>
      <c r="AY126" s="252"/>
      <c r="AZ126" s="252"/>
      <c r="BA126" s="252"/>
      <c r="BB126" s="252"/>
      <c r="BC126" s="252"/>
      <c r="BD126" s="252"/>
      <c r="BE126" s="252"/>
      <c r="BF126" s="252"/>
      <c r="BG126" s="252"/>
      <c r="BH126" s="252"/>
      <c r="BI126" s="252"/>
      <c r="BJ126" s="252"/>
      <c r="BK126" s="252"/>
      <c r="BL126" s="252"/>
      <c r="BM126" s="252"/>
      <c r="BN126" s="252"/>
      <c r="BO126" s="252"/>
      <c r="BP126" s="252"/>
      <c r="BQ126" s="252"/>
      <c r="BR126" s="252"/>
      <c r="BS126" s="252"/>
      <c r="BT126" s="252"/>
      <c r="BU126" s="252"/>
      <c r="BV126" s="252"/>
      <c r="BW126" s="252"/>
      <c r="BX126" s="252"/>
      <c r="BY126" s="252"/>
      <c r="BZ126" s="252"/>
      <c r="CA126" s="252"/>
      <c r="CB126" s="252"/>
      <c r="CC126" s="252"/>
      <c r="CD126" s="252"/>
      <c r="CE126" s="252"/>
      <c r="CF126" s="252"/>
      <c r="CG126" s="252"/>
      <c r="CH126" s="252"/>
      <c r="CI126" s="252"/>
      <c r="CJ126" s="252"/>
      <c r="CK126" s="252"/>
      <c r="CL126" s="252"/>
      <c r="CM126" s="252"/>
      <c r="CN126" s="252"/>
      <c r="CO126" s="252"/>
      <c r="CP126" s="252"/>
      <c r="CQ126" s="252"/>
      <c r="CR126" s="252"/>
      <c r="CS126" s="252"/>
      <c r="CT126" s="252"/>
      <c r="CU126" s="252"/>
      <c r="CV126" s="252"/>
      <c r="CW126" s="252"/>
      <c r="CX126" s="252"/>
      <c r="CY126" s="252"/>
      <c r="CZ126" s="252"/>
      <c r="DA126" s="252"/>
      <c r="DB126" s="252"/>
      <c r="DC126" s="252"/>
      <c r="DD126" s="252"/>
      <c r="DE126" s="252"/>
      <c r="DF126" s="252"/>
      <c r="DG126" s="252"/>
      <c r="DH126" s="252"/>
      <c r="DI126" s="252"/>
      <c r="DJ126" s="252"/>
      <c r="DK126" s="252"/>
      <c r="DL126" s="252"/>
    </row>
    <row r="127" spans="1:116" x14ac:dyDescent="0.25">
      <c r="A127" s="253" t="s">
        <v>185</v>
      </c>
      <c r="B127" s="254" t="s">
        <v>8900</v>
      </c>
      <c r="C127" s="257">
        <v>0.629549998</v>
      </c>
      <c r="D127" s="258">
        <v>8</v>
      </c>
      <c r="E127" s="257">
        <v>8.5000000000000006E-2</v>
      </c>
      <c r="F127" s="257">
        <v>6.1</v>
      </c>
      <c r="G127" s="257">
        <v>0.64744784730000005</v>
      </c>
      <c r="H127" s="257">
        <v>34.299999999999997</v>
      </c>
      <c r="I127" s="258">
        <v>3</v>
      </c>
      <c r="J127" s="258">
        <f>IFERROR(VLOOKUP($B127,'Core Indicators'!$E$3:$EU$906,147,FALSE),"x")</f>
        <v>363</v>
      </c>
      <c r="K127" s="259">
        <v>-0.53293120859999998</v>
      </c>
      <c r="L127" s="257">
        <v>5.5</v>
      </c>
      <c r="M127" s="258">
        <v>48</v>
      </c>
      <c r="N127" s="258">
        <v>32</v>
      </c>
      <c r="O127" s="258">
        <f>IFERROR(VLOOKUP(B127,'Core Indicators'!$E$3:$G$9906,3,FALSE),"x")</f>
        <v>26000000</v>
      </c>
      <c r="P127" s="258">
        <v>1266700</v>
      </c>
      <c r="Q127" s="252"/>
      <c r="R127" s="252"/>
      <c r="S127" s="252"/>
      <c r="T127" s="252"/>
      <c r="U127" s="252"/>
      <c r="V127" s="252"/>
      <c r="W127" s="252"/>
      <c r="X127" s="252"/>
      <c r="Y127" s="252"/>
      <c r="Z127" s="252"/>
      <c r="AA127" s="252"/>
      <c r="AB127" s="252"/>
      <c r="AC127" s="252"/>
      <c r="AD127" s="252"/>
      <c r="AE127" s="252"/>
      <c r="AF127" s="252"/>
      <c r="AG127" s="252"/>
      <c r="AH127" s="252"/>
      <c r="AI127" s="252"/>
      <c r="AJ127" s="252"/>
      <c r="AK127" s="252"/>
      <c r="AL127" s="252"/>
      <c r="AM127" s="252"/>
      <c r="AN127" s="252"/>
      <c r="AO127" s="252"/>
      <c r="AP127" s="252"/>
      <c r="AQ127" s="252"/>
      <c r="AR127" s="252"/>
      <c r="AS127" s="252"/>
      <c r="AT127" s="252"/>
      <c r="AU127" s="252"/>
      <c r="AV127" s="252"/>
      <c r="AW127" s="252"/>
      <c r="AX127" s="252"/>
      <c r="AY127" s="252"/>
      <c r="AZ127" s="252"/>
      <c r="BA127" s="252"/>
      <c r="BB127" s="252"/>
      <c r="BC127" s="252"/>
      <c r="BD127" s="252"/>
      <c r="BE127" s="252"/>
      <c r="BF127" s="252"/>
      <c r="BG127" s="252"/>
      <c r="BH127" s="252"/>
      <c r="BI127" s="252"/>
      <c r="BJ127" s="252"/>
      <c r="BK127" s="252"/>
      <c r="BL127" s="252"/>
      <c r="BM127" s="252"/>
      <c r="BN127" s="252"/>
      <c r="BO127" s="252"/>
      <c r="BP127" s="252"/>
      <c r="BQ127" s="252"/>
      <c r="BR127" s="252"/>
      <c r="BS127" s="252"/>
      <c r="BT127" s="252"/>
      <c r="BU127" s="252"/>
      <c r="BV127" s="252"/>
      <c r="BW127" s="252"/>
      <c r="BX127" s="252"/>
      <c r="BY127" s="252"/>
      <c r="BZ127" s="252"/>
      <c r="CA127" s="252"/>
      <c r="CB127" s="252"/>
      <c r="CC127" s="252"/>
      <c r="CD127" s="252"/>
      <c r="CE127" s="252"/>
      <c r="CF127" s="252"/>
      <c r="CG127" s="252"/>
      <c r="CH127" s="252"/>
      <c r="CI127" s="252"/>
      <c r="CJ127" s="252"/>
      <c r="CK127" s="252"/>
      <c r="CL127" s="252"/>
      <c r="CM127" s="252"/>
      <c r="CN127" s="252"/>
      <c r="CO127" s="252"/>
      <c r="CP127" s="252"/>
      <c r="CQ127" s="252"/>
      <c r="CR127" s="252"/>
      <c r="CS127" s="252"/>
      <c r="CT127" s="252"/>
      <c r="CU127" s="252"/>
      <c r="CV127" s="252"/>
      <c r="CW127" s="252"/>
      <c r="CX127" s="252"/>
      <c r="CY127" s="252"/>
      <c r="CZ127" s="252"/>
      <c r="DA127" s="252"/>
      <c r="DB127" s="252"/>
      <c r="DC127" s="252"/>
      <c r="DD127" s="252"/>
      <c r="DE127" s="252"/>
      <c r="DF127" s="252"/>
      <c r="DG127" s="252"/>
      <c r="DH127" s="252"/>
      <c r="DI127" s="252"/>
      <c r="DJ127" s="252"/>
      <c r="DK127" s="252"/>
      <c r="DL127" s="252"/>
    </row>
    <row r="128" spans="1:116" x14ac:dyDescent="0.25">
      <c r="A128" s="253" t="s">
        <v>767</v>
      </c>
      <c r="B128" s="254" t="s">
        <v>8901</v>
      </c>
      <c r="C128" s="257">
        <v>0.82875000470000004</v>
      </c>
      <c r="D128" s="258">
        <v>3</v>
      </c>
      <c r="E128" s="257">
        <v>0.03</v>
      </c>
      <c r="F128" s="257">
        <v>5.45</v>
      </c>
      <c r="G128" s="257" t="s">
        <v>14</v>
      </c>
      <c r="H128" s="257">
        <v>35.1</v>
      </c>
      <c r="I128" s="258">
        <v>5</v>
      </c>
      <c r="J128" s="258">
        <f>IFERROR(VLOOKUP($B128,'Core Indicators'!$E$3:$EU$906,147,FALSE),"x")</f>
        <v>4637</v>
      </c>
      <c r="K128" s="259">
        <v>-0.89798212049999993</v>
      </c>
      <c r="L128" s="257">
        <v>5.25</v>
      </c>
      <c r="M128" s="258">
        <v>47</v>
      </c>
      <c r="N128" s="258">
        <v>26</v>
      </c>
      <c r="O128" s="258">
        <f>IFERROR(VLOOKUP(B128,'Core Indicators'!$E$3:$G$9906,3,FALSE),"x")</f>
        <v>220473000</v>
      </c>
      <c r="P128" s="258">
        <v>910770</v>
      </c>
      <c r="Q128" s="252"/>
      <c r="R128" s="252"/>
      <c r="S128" s="252"/>
      <c r="T128" s="252"/>
      <c r="U128" s="252"/>
      <c r="V128" s="252"/>
      <c r="W128" s="252"/>
      <c r="X128" s="252"/>
      <c r="Y128" s="252"/>
      <c r="Z128" s="252"/>
      <c r="AA128" s="252"/>
      <c r="AB128" s="252"/>
      <c r="AC128" s="252"/>
      <c r="AD128" s="252"/>
      <c r="AE128" s="252"/>
      <c r="AF128" s="252"/>
      <c r="AG128" s="252"/>
      <c r="AH128" s="252"/>
      <c r="AI128" s="252"/>
      <c r="AJ128" s="252"/>
      <c r="AK128" s="252"/>
      <c r="AL128" s="252"/>
      <c r="AM128" s="252"/>
      <c r="AN128" s="252"/>
      <c r="AO128" s="252"/>
      <c r="AP128" s="252"/>
      <c r="AQ128" s="252"/>
      <c r="AR128" s="252"/>
      <c r="AS128" s="252"/>
      <c r="AT128" s="252"/>
      <c r="AU128" s="252"/>
      <c r="AV128" s="252"/>
      <c r="AW128" s="252"/>
      <c r="AX128" s="252"/>
      <c r="AY128" s="252"/>
      <c r="AZ128" s="252"/>
      <c r="BA128" s="252"/>
      <c r="BB128" s="252"/>
      <c r="BC128" s="252"/>
      <c r="BD128" s="252"/>
      <c r="BE128" s="252"/>
      <c r="BF128" s="252"/>
      <c r="BG128" s="252"/>
      <c r="BH128" s="252"/>
      <c r="BI128" s="252"/>
      <c r="BJ128" s="252"/>
      <c r="BK128" s="252"/>
      <c r="BL128" s="252"/>
      <c r="BM128" s="252"/>
      <c r="BN128" s="252"/>
      <c r="BO128" s="252"/>
      <c r="BP128" s="252"/>
      <c r="BQ128" s="252"/>
      <c r="BR128" s="252"/>
      <c r="BS128" s="252"/>
      <c r="BT128" s="252"/>
      <c r="BU128" s="252"/>
      <c r="BV128" s="252"/>
      <c r="BW128" s="252"/>
      <c r="BX128" s="252"/>
      <c r="BY128" s="252"/>
      <c r="BZ128" s="252"/>
      <c r="CA128" s="252"/>
      <c r="CB128" s="252"/>
      <c r="CC128" s="252"/>
      <c r="CD128" s="252"/>
      <c r="CE128" s="252"/>
      <c r="CF128" s="252"/>
      <c r="CG128" s="252"/>
      <c r="CH128" s="252"/>
      <c r="CI128" s="252"/>
      <c r="CJ128" s="252"/>
      <c r="CK128" s="252"/>
      <c r="CL128" s="252"/>
      <c r="CM128" s="252"/>
      <c r="CN128" s="252"/>
      <c r="CO128" s="252"/>
      <c r="CP128" s="252"/>
      <c r="CQ128" s="252"/>
      <c r="CR128" s="252"/>
      <c r="CS128" s="252"/>
      <c r="CT128" s="252"/>
      <c r="CU128" s="252"/>
      <c r="CV128" s="252"/>
      <c r="CW128" s="252"/>
      <c r="CX128" s="252"/>
      <c r="CY128" s="252"/>
      <c r="CZ128" s="252"/>
      <c r="DA128" s="252"/>
      <c r="DB128" s="252"/>
      <c r="DC128" s="252"/>
      <c r="DD128" s="252"/>
      <c r="DE128" s="252"/>
      <c r="DF128" s="252"/>
      <c r="DG128" s="252"/>
      <c r="DH128" s="252"/>
      <c r="DI128" s="252"/>
      <c r="DJ128" s="252"/>
      <c r="DK128" s="252"/>
      <c r="DL128" s="252"/>
    </row>
    <row r="129" spans="1:116" x14ac:dyDescent="0.25">
      <c r="A129" s="253" t="s">
        <v>3399</v>
      </c>
      <c r="B129" s="254" t="s">
        <v>8902</v>
      </c>
      <c r="C129" s="257">
        <v>0.2510709747</v>
      </c>
      <c r="D129" s="258">
        <v>6</v>
      </c>
      <c r="E129" s="257">
        <v>0.13950000000000001</v>
      </c>
      <c r="F129" s="257">
        <v>4.0333333332999999</v>
      </c>
      <c r="G129" s="257">
        <v>0.45470245500000001</v>
      </c>
      <c r="H129" s="257">
        <v>46.2</v>
      </c>
      <c r="I129" s="258">
        <v>3</v>
      </c>
      <c r="J129" s="258">
        <f>IFERROR(VLOOKUP($B129,'Core Indicators'!$E$3:$EU$906,147,FALSE),"x")</f>
        <v>7</v>
      </c>
      <c r="K129" s="259">
        <v>-1.1756899356999999</v>
      </c>
      <c r="L129" s="257">
        <v>2.5</v>
      </c>
      <c r="M129" s="258">
        <v>31</v>
      </c>
      <c r="N129" s="258">
        <v>22</v>
      </c>
      <c r="O129" s="258">
        <f>IFERROR(VLOOKUP(B129,'Core Indicators'!$E$3:$G$9906,3,FALSE),"x")</f>
        <v>6201000</v>
      </c>
      <c r="P129" s="258">
        <v>120340</v>
      </c>
      <c r="Q129" s="252"/>
      <c r="R129" s="252"/>
      <c r="S129" s="252"/>
      <c r="T129" s="252"/>
      <c r="U129" s="252"/>
      <c r="V129" s="252"/>
      <c r="W129" s="252"/>
      <c r="X129" s="252"/>
      <c r="Y129" s="252"/>
      <c r="Z129" s="252"/>
      <c r="AA129" s="252"/>
      <c r="AB129" s="252"/>
      <c r="AC129" s="252"/>
      <c r="AD129" s="252"/>
      <c r="AE129" s="252"/>
      <c r="AF129" s="252"/>
      <c r="AG129" s="252"/>
      <c r="AH129" s="252"/>
      <c r="AI129" s="252"/>
      <c r="AJ129" s="252"/>
      <c r="AK129" s="252"/>
      <c r="AL129" s="252"/>
      <c r="AM129" s="252"/>
      <c r="AN129" s="252"/>
      <c r="AO129" s="252"/>
      <c r="AP129" s="252"/>
      <c r="AQ129" s="252"/>
      <c r="AR129" s="252"/>
      <c r="AS129" s="252"/>
      <c r="AT129" s="252"/>
      <c r="AU129" s="252"/>
      <c r="AV129" s="252"/>
      <c r="AW129" s="252"/>
      <c r="AX129" s="252"/>
      <c r="AY129" s="252"/>
      <c r="AZ129" s="252"/>
      <c r="BA129" s="252"/>
      <c r="BB129" s="252"/>
      <c r="BC129" s="252"/>
      <c r="BD129" s="252"/>
      <c r="BE129" s="252"/>
      <c r="BF129" s="252"/>
      <c r="BG129" s="252"/>
      <c r="BH129" s="252"/>
      <c r="BI129" s="252"/>
      <c r="BJ129" s="252"/>
      <c r="BK129" s="252"/>
      <c r="BL129" s="252"/>
      <c r="BM129" s="252"/>
      <c r="BN129" s="252"/>
      <c r="BO129" s="252"/>
      <c r="BP129" s="252"/>
      <c r="BQ129" s="252"/>
      <c r="BR129" s="252"/>
      <c r="BS129" s="252"/>
      <c r="BT129" s="252"/>
      <c r="BU129" s="252"/>
      <c r="BV129" s="252"/>
      <c r="BW129" s="252"/>
      <c r="BX129" s="252"/>
      <c r="BY129" s="252"/>
      <c r="BZ129" s="252"/>
      <c r="CA129" s="252"/>
      <c r="CB129" s="252"/>
      <c r="CC129" s="252"/>
      <c r="CD129" s="252"/>
      <c r="CE129" s="252"/>
      <c r="CF129" s="252"/>
      <c r="CG129" s="252"/>
      <c r="CH129" s="252"/>
      <c r="CI129" s="252"/>
      <c r="CJ129" s="252"/>
      <c r="CK129" s="252"/>
      <c r="CL129" s="252"/>
      <c r="CM129" s="252"/>
      <c r="CN129" s="252"/>
      <c r="CO129" s="252"/>
      <c r="CP129" s="252"/>
      <c r="CQ129" s="252"/>
      <c r="CR129" s="252"/>
      <c r="CS129" s="252"/>
      <c r="CT129" s="252"/>
      <c r="CU129" s="252"/>
      <c r="CV129" s="252"/>
      <c r="CW129" s="252"/>
      <c r="CX129" s="252"/>
      <c r="CY129" s="252"/>
      <c r="CZ129" s="252"/>
      <c r="DA129" s="252"/>
      <c r="DB129" s="252"/>
      <c r="DC129" s="252"/>
      <c r="DD129" s="252"/>
      <c r="DE129" s="252"/>
      <c r="DF129" s="252"/>
      <c r="DG129" s="252"/>
      <c r="DH129" s="252"/>
      <c r="DI129" s="252"/>
      <c r="DJ129" s="252"/>
      <c r="DK129" s="252"/>
      <c r="DL129" s="252"/>
    </row>
    <row r="130" spans="1:116" x14ac:dyDescent="0.25">
      <c r="A130" s="253" t="s">
        <v>8903</v>
      </c>
      <c r="B130" s="254" t="s">
        <v>8904</v>
      </c>
      <c r="C130" s="257">
        <v>0</v>
      </c>
      <c r="D130" s="258">
        <v>13</v>
      </c>
      <c r="E130" s="257">
        <v>0</v>
      </c>
      <c r="F130" s="257" t="s">
        <v>14</v>
      </c>
      <c r="G130" s="257">
        <v>4.1109984400000001E-2</v>
      </c>
      <c r="H130" s="257">
        <v>28.1</v>
      </c>
      <c r="I130" s="258">
        <v>0</v>
      </c>
      <c r="J130" s="258" t="str">
        <f>IFERROR(VLOOKUP($B130,'Core Indicators'!$E$3:$EU$906,147,FALSE),"x")</f>
        <v>x</v>
      </c>
      <c r="K130" s="259">
        <v>1.8084671497</v>
      </c>
      <c r="L130" s="257" t="s">
        <v>14</v>
      </c>
      <c r="M130" s="258">
        <v>99</v>
      </c>
      <c r="N130" s="258">
        <v>82</v>
      </c>
      <c r="O130" s="258" t="str">
        <f>IFERROR(VLOOKUP(B130,'Core Indicators'!$E$3:$G$9906,3,FALSE),"x")</f>
        <v>x</v>
      </c>
      <c r="P130" s="258">
        <v>33690</v>
      </c>
      <c r="Q130" s="252"/>
      <c r="R130" s="252"/>
      <c r="S130" s="252"/>
      <c r="T130" s="252"/>
      <c r="U130" s="252"/>
      <c r="V130" s="252"/>
      <c r="W130" s="252"/>
      <c r="X130" s="252"/>
      <c r="Y130" s="252"/>
      <c r="Z130" s="252"/>
      <c r="AA130" s="252"/>
      <c r="AB130" s="252"/>
      <c r="AC130" s="252"/>
      <c r="AD130" s="252"/>
      <c r="AE130" s="252"/>
      <c r="AF130" s="252"/>
      <c r="AG130" s="252"/>
      <c r="AH130" s="252"/>
      <c r="AI130" s="252"/>
      <c r="AJ130" s="252"/>
      <c r="AK130" s="252"/>
      <c r="AL130" s="252"/>
      <c r="AM130" s="252"/>
      <c r="AN130" s="252"/>
      <c r="AO130" s="252"/>
      <c r="AP130" s="252"/>
      <c r="AQ130" s="252"/>
      <c r="AR130" s="252"/>
      <c r="AS130" s="252"/>
      <c r="AT130" s="252"/>
      <c r="AU130" s="252"/>
      <c r="AV130" s="252"/>
      <c r="AW130" s="252"/>
      <c r="AX130" s="252"/>
      <c r="AY130" s="252"/>
      <c r="AZ130" s="252"/>
      <c r="BA130" s="252"/>
      <c r="BB130" s="252"/>
      <c r="BC130" s="252"/>
      <c r="BD130" s="252"/>
      <c r="BE130" s="252"/>
      <c r="BF130" s="252"/>
      <c r="BG130" s="252"/>
      <c r="BH130" s="252"/>
      <c r="BI130" s="252"/>
      <c r="BJ130" s="252"/>
      <c r="BK130" s="252"/>
      <c r="BL130" s="252"/>
      <c r="BM130" s="252"/>
      <c r="BN130" s="252"/>
      <c r="BO130" s="252"/>
      <c r="BP130" s="252"/>
      <c r="BQ130" s="252"/>
      <c r="BR130" s="252"/>
      <c r="BS130" s="252"/>
      <c r="BT130" s="252"/>
      <c r="BU130" s="252"/>
      <c r="BV130" s="252"/>
      <c r="BW130" s="252"/>
      <c r="BX130" s="252"/>
      <c r="BY130" s="252"/>
      <c r="BZ130" s="252"/>
      <c r="CA130" s="252"/>
      <c r="CB130" s="252"/>
      <c r="CC130" s="252"/>
      <c r="CD130" s="252"/>
      <c r="CE130" s="252"/>
      <c r="CF130" s="252"/>
      <c r="CG130" s="252"/>
      <c r="CH130" s="252"/>
      <c r="CI130" s="252"/>
      <c r="CJ130" s="252"/>
      <c r="CK130" s="252"/>
      <c r="CL130" s="252"/>
      <c r="CM130" s="252"/>
      <c r="CN130" s="252"/>
      <c r="CO130" s="252"/>
      <c r="CP130" s="252"/>
      <c r="CQ130" s="252"/>
      <c r="CR130" s="252"/>
      <c r="CS130" s="252"/>
      <c r="CT130" s="252"/>
      <c r="CU130" s="252"/>
      <c r="CV130" s="252"/>
      <c r="CW130" s="252"/>
      <c r="CX130" s="252"/>
      <c r="CY130" s="252"/>
      <c r="CZ130" s="252"/>
      <c r="DA130" s="252"/>
      <c r="DB130" s="252"/>
      <c r="DC130" s="252"/>
      <c r="DD130" s="252"/>
      <c r="DE130" s="252"/>
      <c r="DF130" s="252"/>
      <c r="DG130" s="252"/>
      <c r="DH130" s="252"/>
      <c r="DI130" s="252"/>
      <c r="DJ130" s="252"/>
      <c r="DK130" s="252"/>
      <c r="DL130" s="252"/>
    </row>
    <row r="131" spans="1:116" x14ac:dyDescent="0.25">
      <c r="A131" s="253" t="s">
        <v>8905</v>
      </c>
      <c r="B131" s="254" t="s">
        <v>8906</v>
      </c>
      <c r="C131" s="257">
        <v>0</v>
      </c>
      <c r="D131" s="258">
        <v>12</v>
      </c>
      <c r="E131" s="257">
        <v>0</v>
      </c>
      <c r="F131" s="257" t="s">
        <v>14</v>
      </c>
      <c r="G131" s="257">
        <v>4.4116419499999997E-2</v>
      </c>
      <c r="H131" s="257">
        <v>27.6</v>
      </c>
      <c r="I131" s="258">
        <v>0</v>
      </c>
      <c r="J131" s="258" t="str">
        <f>IFERROR(VLOOKUP($B131,'Core Indicators'!$E$3:$EU$906,147,FALSE),"x")</f>
        <v>x</v>
      </c>
      <c r="K131" s="259">
        <v>1.9849152564999999</v>
      </c>
      <c r="L131" s="257" t="s">
        <v>14</v>
      </c>
      <c r="M131" s="258">
        <v>100</v>
      </c>
      <c r="N131" s="258">
        <v>84</v>
      </c>
      <c r="O131" s="258" t="str">
        <f>IFERROR(VLOOKUP(B131,'Core Indicators'!$E$3:$G$9906,3,FALSE),"x")</f>
        <v>x</v>
      </c>
      <c r="P131" s="258">
        <v>365245</v>
      </c>
      <c r="Q131" s="252"/>
      <c r="R131" s="252"/>
      <c r="S131" s="252"/>
      <c r="T131" s="252"/>
      <c r="U131" s="252"/>
      <c r="V131" s="252"/>
      <c r="W131" s="252"/>
      <c r="X131" s="252"/>
      <c r="Y131" s="252"/>
      <c r="Z131" s="252"/>
      <c r="AA131" s="252"/>
      <c r="AB131" s="252"/>
      <c r="AC131" s="252"/>
      <c r="AD131" s="252"/>
      <c r="AE131" s="252"/>
      <c r="AF131" s="252"/>
      <c r="AG131" s="252"/>
      <c r="AH131" s="252"/>
      <c r="AI131" s="252"/>
      <c r="AJ131" s="252"/>
      <c r="AK131" s="252"/>
      <c r="AL131" s="252"/>
      <c r="AM131" s="252"/>
      <c r="AN131" s="252"/>
      <c r="AO131" s="252"/>
      <c r="AP131" s="252"/>
      <c r="AQ131" s="252"/>
      <c r="AR131" s="252"/>
      <c r="AS131" s="252"/>
      <c r="AT131" s="252"/>
      <c r="AU131" s="252"/>
      <c r="AV131" s="252"/>
      <c r="AW131" s="252"/>
      <c r="AX131" s="252"/>
      <c r="AY131" s="252"/>
      <c r="AZ131" s="252"/>
      <c r="BA131" s="252"/>
      <c r="BB131" s="252"/>
      <c r="BC131" s="252"/>
      <c r="BD131" s="252"/>
      <c r="BE131" s="252"/>
      <c r="BF131" s="252"/>
      <c r="BG131" s="252"/>
      <c r="BH131" s="252"/>
      <c r="BI131" s="252"/>
      <c r="BJ131" s="252"/>
      <c r="BK131" s="252"/>
      <c r="BL131" s="252"/>
      <c r="BM131" s="252"/>
      <c r="BN131" s="252"/>
      <c r="BO131" s="252"/>
      <c r="BP131" s="252"/>
      <c r="BQ131" s="252"/>
      <c r="BR131" s="252"/>
      <c r="BS131" s="252"/>
      <c r="BT131" s="252"/>
      <c r="BU131" s="252"/>
      <c r="BV131" s="252"/>
      <c r="BW131" s="252"/>
      <c r="BX131" s="252"/>
      <c r="BY131" s="252"/>
      <c r="BZ131" s="252"/>
      <c r="CA131" s="252"/>
      <c r="CB131" s="252"/>
      <c r="CC131" s="252"/>
      <c r="CD131" s="252"/>
      <c r="CE131" s="252"/>
      <c r="CF131" s="252"/>
      <c r="CG131" s="252"/>
      <c r="CH131" s="252"/>
      <c r="CI131" s="252"/>
      <c r="CJ131" s="252"/>
      <c r="CK131" s="252"/>
      <c r="CL131" s="252"/>
      <c r="CM131" s="252"/>
      <c r="CN131" s="252"/>
      <c r="CO131" s="252"/>
      <c r="CP131" s="252"/>
      <c r="CQ131" s="252"/>
      <c r="CR131" s="252"/>
      <c r="CS131" s="252"/>
      <c r="CT131" s="252"/>
      <c r="CU131" s="252"/>
      <c r="CV131" s="252"/>
      <c r="CW131" s="252"/>
      <c r="CX131" s="252"/>
      <c r="CY131" s="252"/>
      <c r="CZ131" s="252"/>
      <c r="DA131" s="252"/>
      <c r="DB131" s="252"/>
      <c r="DC131" s="252"/>
      <c r="DD131" s="252"/>
      <c r="DE131" s="252"/>
      <c r="DF131" s="252"/>
      <c r="DG131" s="252"/>
      <c r="DH131" s="252"/>
      <c r="DI131" s="252"/>
      <c r="DJ131" s="252"/>
      <c r="DK131" s="252"/>
      <c r="DL131" s="252"/>
    </row>
    <row r="132" spans="1:116" x14ac:dyDescent="0.25">
      <c r="A132" s="253" t="s">
        <v>8907</v>
      </c>
      <c r="B132" s="254" t="s">
        <v>8908</v>
      </c>
      <c r="C132" s="257">
        <v>0.76569999609999995</v>
      </c>
      <c r="D132" s="258">
        <v>8</v>
      </c>
      <c r="E132" s="257">
        <v>0.09</v>
      </c>
      <c r="F132" s="257">
        <v>5.85</v>
      </c>
      <c r="G132" s="257">
        <v>0.47573758710000003</v>
      </c>
      <c r="H132" s="257">
        <v>32.799999999999997</v>
      </c>
      <c r="I132" s="258">
        <v>3</v>
      </c>
      <c r="J132" s="258" t="str">
        <f>IFERROR(VLOOKUP($B132,'Core Indicators'!$E$3:$EU$906,147,FALSE),"x")</f>
        <v>x</v>
      </c>
      <c r="K132" s="259">
        <v>-0.53553414340000005</v>
      </c>
      <c r="L132" s="257">
        <v>5</v>
      </c>
      <c r="M132" s="258">
        <v>56</v>
      </c>
      <c r="N132" s="258">
        <v>34</v>
      </c>
      <c r="O132" s="258" t="str">
        <f>IFERROR(VLOOKUP(B132,'Core Indicators'!$E$3:$G$9906,3,FALSE),"x")</f>
        <v>x</v>
      </c>
      <c r="P132" s="258">
        <v>143350</v>
      </c>
      <c r="Q132" s="252"/>
      <c r="R132" s="252"/>
      <c r="S132" s="252"/>
      <c r="T132" s="252"/>
      <c r="U132" s="252"/>
      <c r="V132" s="252"/>
      <c r="W132" s="252"/>
      <c r="X132" s="252"/>
      <c r="Y132" s="252"/>
      <c r="Z132" s="252"/>
      <c r="AA132" s="252"/>
      <c r="AB132" s="252"/>
      <c r="AC132" s="252"/>
      <c r="AD132" s="252"/>
      <c r="AE132" s="252"/>
      <c r="AF132" s="252"/>
      <c r="AG132" s="252"/>
      <c r="AH132" s="252"/>
      <c r="AI132" s="252"/>
      <c r="AJ132" s="252"/>
      <c r="AK132" s="252"/>
      <c r="AL132" s="252"/>
      <c r="AM132" s="252"/>
      <c r="AN132" s="252"/>
      <c r="AO132" s="252"/>
      <c r="AP132" s="252"/>
      <c r="AQ132" s="252"/>
      <c r="AR132" s="252"/>
      <c r="AS132" s="252"/>
      <c r="AT132" s="252"/>
      <c r="AU132" s="252"/>
      <c r="AV132" s="252"/>
      <c r="AW132" s="252"/>
      <c r="AX132" s="252"/>
      <c r="AY132" s="252"/>
      <c r="AZ132" s="252"/>
      <c r="BA132" s="252"/>
      <c r="BB132" s="252"/>
      <c r="BC132" s="252"/>
      <c r="BD132" s="252"/>
      <c r="BE132" s="252"/>
      <c r="BF132" s="252"/>
      <c r="BG132" s="252"/>
      <c r="BH132" s="252"/>
      <c r="BI132" s="252"/>
      <c r="BJ132" s="252"/>
      <c r="BK132" s="252"/>
      <c r="BL132" s="252"/>
      <c r="BM132" s="252"/>
      <c r="BN132" s="252"/>
      <c r="BO132" s="252"/>
      <c r="BP132" s="252"/>
      <c r="BQ132" s="252"/>
      <c r="BR132" s="252"/>
      <c r="BS132" s="252"/>
      <c r="BT132" s="252"/>
      <c r="BU132" s="252"/>
      <c r="BV132" s="252"/>
      <c r="BW132" s="252"/>
      <c r="BX132" s="252"/>
      <c r="BY132" s="252"/>
      <c r="BZ132" s="252"/>
      <c r="CA132" s="252"/>
      <c r="CB132" s="252"/>
      <c r="CC132" s="252"/>
      <c r="CD132" s="252"/>
      <c r="CE132" s="252"/>
      <c r="CF132" s="252"/>
      <c r="CG132" s="252"/>
      <c r="CH132" s="252"/>
      <c r="CI132" s="252"/>
      <c r="CJ132" s="252"/>
      <c r="CK132" s="252"/>
      <c r="CL132" s="252"/>
      <c r="CM132" s="252"/>
      <c r="CN132" s="252"/>
      <c r="CO132" s="252"/>
      <c r="CP132" s="252"/>
      <c r="CQ132" s="252"/>
      <c r="CR132" s="252"/>
      <c r="CS132" s="252"/>
      <c r="CT132" s="252"/>
      <c r="CU132" s="252"/>
      <c r="CV132" s="252"/>
      <c r="CW132" s="252"/>
      <c r="CX132" s="252"/>
      <c r="CY132" s="252"/>
      <c r="CZ132" s="252"/>
      <c r="DA132" s="252"/>
      <c r="DB132" s="252"/>
      <c r="DC132" s="252"/>
      <c r="DD132" s="252"/>
      <c r="DE132" s="252"/>
      <c r="DF132" s="252"/>
      <c r="DG132" s="252"/>
      <c r="DH132" s="252"/>
      <c r="DI132" s="252"/>
      <c r="DJ132" s="252"/>
      <c r="DK132" s="252"/>
      <c r="DL132" s="252"/>
    </row>
    <row r="133" spans="1:116" x14ac:dyDescent="0.25">
      <c r="A133" s="253" t="s">
        <v>8909</v>
      </c>
      <c r="B133" s="254" t="s">
        <v>8910</v>
      </c>
      <c r="C133" s="257">
        <v>0</v>
      </c>
      <c r="D133" s="258">
        <v>12</v>
      </c>
      <c r="E133" s="257">
        <v>0</v>
      </c>
      <c r="F133" s="257" t="s">
        <v>14</v>
      </c>
      <c r="G133" s="257" t="s">
        <v>14</v>
      </c>
      <c r="H133" s="257">
        <v>34.799999999999997</v>
      </c>
      <c r="I133" s="258">
        <v>0</v>
      </c>
      <c r="J133" s="258" t="str">
        <f>IFERROR(VLOOKUP($B133,'Core Indicators'!$E$3:$EU$906,147,FALSE),"x")</f>
        <v>x</v>
      </c>
      <c r="K133" s="259">
        <v>-0.76369076969999994</v>
      </c>
      <c r="L133" s="257" t="s">
        <v>14</v>
      </c>
      <c r="M133" s="258">
        <v>77</v>
      </c>
      <c r="N133" s="258" t="s">
        <v>14</v>
      </c>
      <c r="O133" s="258" t="str">
        <f>IFERROR(VLOOKUP(B133,'Core Indicators'!$E$3:$G$9906,3,FALSE),"x")</f>
        <v>x</v>
      </c>
      <c r="P133" s="258">
        <v>20</v>
      </c>
      <c r="Q133" s="252"/>
      <c r="R133" s="252"/>
      <c r="S133" s="252"/>
      <c r="T133" s="252"/>
      <c r="U133" s="252"/>
      <c r="V133" s="252"/>
      <c r="W133" s="252"/>
      <c r="X133" s="252"/>
      <c r="Y133" s="252"/>
      <c r="Z133" s="252"/>
      <c r="AA133" s="252"/>
      <c r="AB133" s="252"/>
      <c r="AC133" s="252"/>
      <c r="AD133" s="252"/>
      <c r="AE133" s="252"/>
      <c r="AF133" s="252"/>
      <c r="AG133" s="252"/>
      <c r="AH133" s="252"/>
      <c r="AI133" s="252"/>
      <c r="AJ133" s="252"/>
      <c r="AK133" s="252"/>
      <c r="AL133" s="252"/>
      <c r="AM133" s="252"/>
      <c r="AN133" s="252"/>
      <c r="AO133" s="252"/>
      <c r="AP133" s="252"/>
      <c r="AQ133" s="252"/>
      <c r="AR133" s="252"/>
      <c r="AS133" s="252"/>
      <c r="AT133" s="252"/>
      <c r="AU133" s="252"/>
      <c r="AV133" s="252"/>
      <c r="AW133" s="252"/>
      <c r="AX133" s="252"/>
      <c r="AY133" s="252"/>
      <c r="AZ133" s="252"/>
      <c r="BA133" s="252"/>
      <c r="BB133" s="252"/>
      <c r="BC133" s="252"/>
      <c r="BD133" s="252"/>
      <c r="BE133" s="252"/>
      <c r="BF133" s="252"/>
      <c r="BG133" s="252"/>
      <c r="BH133" s="252"/>
      <c r="BI133" s="252"/>
      <c r="BJ133" s="252"/>
      <c r="BK133" s="252"/>
      <c r="BL133" s="252"/>
      <c r="BM133" s="252"/>
      <c r="BN133" s="252"/>
      <c r="BO133" s="252"/>
      <c r="BP133" s="252"/>
      <c r="BQ133" s="252"/>
      <c r="BR133" s="252"/>
      <c r="BS133" s="252"/>
      <c r="BT133" s="252"/>
      <c r="BU133" s="252"/>
      <c r="BV133" s="252"/>
      <c r="BW133" s="252"/>
      <c r="BX133" s="252"/>
      <c r="BY133" s="252"/>
      <c r="BZ133" s="252"/>
      <c r="CA133" s="252"/>
      <c r="CB133" s="252"/>
      <c r="CC133" s="252"/>
      <c r="CD133" s="252"/>
      <c r="CE133" s="252"/>
      <c r="CF133" s="252"/>
      <c r="CG133" s="252"/>
      <c r="CH133" s="252"/>
      <c r="CI133" s="252"/>
      <c r="CJ133" s="252"/>
      <c r="CK133" s="252"/>
      <c r="CL133" s="252"/>
      <c r="CM133" s="252"/>
      <c r="CN133" s="252"/>
      <c r="CO133" s="252"/>
      <c r="CP133" s="252"/>
      <c r="CQ133" s="252"/>
      <c r="CR133" s="252"/>
      <c r="CS133" s="252"/>
      <c r="CT133" s="252"/>
      <c r="CU133" s="252"/>
      <c r="CV133" s="252"/>
      <c r="CW133" s="252"/>
      <c r="CX133" s="252"/>
      <c r="CY133" s="252"/>
      <c r="CZ133" s="252"/>
      <c r="DA133" s="252"/>
      <c r="DB133" s="252"/>
      <c r="DC133" s="252"/>
      <c r="DD133" s="252"/>
      <c r="DE133" s="252"/>
      <c r="DF133" s="252"/>
      <c r="DG133" s="252"/>
      <c r="DH133" s="252"/>
      <c r="DI133" s="252"/>
      <c r="DJ133" s="252"/>
      <c r="DK133" s="252"/>
      <c r="DL133" s="252"/>
    </row>
    <row r="134" spans="1:116" x14ac:dyDescent="0.25">
      <c r="A134" s="253" t="s">
        <v>8911</v>
      </c>
      <c r="B134" s="254" t="s">
        <v>8912</v>
      </c>
      <c r="C134" s="257">
        <v>0.50848300209999997</v>
      </c>
      <c r="D134" s="258">
        <v>13</v>
      </c>
      <c r="E134" s="257">
        <v>0</v>
      </c>
      <c r="F134" s="257" t="s">
        <v>14</v>
      </c>
      <c r="G134" s="257">
        <v>0.13293942289999999</v>
      </c>
      <c r="H134" s="257" t="s">
        <v>14</v>
      </c>
      <c r="I134" s="258">
        <v>0</v>
      </c>
      <c r="J134" s="258" t="str">
        <f>IFERROR(VLOOKUP($B134,'Core Indicators'!$E$3:$EU$906,147,FALSE),"x")</f>
        <v>x</v>
      </c>
      <c r="K134" s="259">
        <v>1.8847389220999999</v>
      </c>
      <c r="L134" s="257" t="s">
        <v>14</v>
      </c>
      <c r="M134" s="258">
        <v>97</v>
      </c>
      <c r="N134" s="258">
        <v>87</v>
      </c>
      <c r="O134" s="258" t="str">
        <f>IFERROR(VLOOKUP(B134,'Core Indicators'!$E$3:$G$9906,3,FALSE),"x")</f>
        <v>x</v>
      </c>
      <c r="P134" s="258">
        <v>263310</v>
      </c>
      <c r="Q134" s="252"/>
      <c r="R134" s="252"/>
      <c r="S134" s="252"/>
      <c r="T134" s="252"/>
      <c r="U134" s="252"/>
      <c r="V134" s="252"/>
      <c r="W134" s="252"/>
      <c r="X134" s="252"/>
      <c r="Y134" s="252"/>
      <c r="Z134" s="252"/>
      <c r="AA134" s="252"/>
      <c r="AB134" s="252"/>
      <c r="AC134" s="252"/>
      <c r="AD134" s="252"/>
      <c r="AE134" s="252"/>
      <c r="AF134" s="252"/>
      <c r="AG134" s="252"/>
      <c r="AH134" s="252"/>
      <c r="AI134" s="252"/>
      <c r="AJ134" s="252"/>
      <c r="AK134" s="252"/>
      <c r="AL134" s="252"/>
      <c r="AM134" s="252"/>
      <c r="AN134" s="252"/>
      <c r="AO134" s="252"/>
      <c r="AP134" s="252"/>
      <c r="AQ134" s="252"/>
      <c r="AR134" s="252"/>
      <c r="AS134" s="252"/>
      <c r="AT134" s="252"/>
      <c r="AU134" s="252"/>
      <c r="AV134" s="252"/>
      <c r="AW134" s="252"/>
      <c r="AX134" s="252"/>
      <c r="AY134" s="252"/>
      <c r="AZ134" s="252"/>
      <c r="BA134" s="252"/>
      <c r="BB134" s="252"/>
      <c r="BC134" s="252"/>
      <c r="BD134" s="252"/>
      <c r="BE134" s="252"/>
      <c r="BF134" s="252"/>
      <c r="BG134" s="252"/>
      <c r="BH134" s="252"/>
      <c r="BI134" s="252"/>
      <c r="BJ134" s="252"/>
      <c r="BK134" s="252"/>
      <c r="BL134" s="252"/>
      <c r="BM134" s="252"/>
      <c r="BN134" s="252"/>
      <c r="BO134" s="252"/>
      <c r="BP134" s="252"/>
      <c r="BQ134" s="252"/>
      <c r="BR134" s="252"/>
      <c r="BS134" s="252"/>
      <c r="BT134" s="252"/>
      <c r="BU134" s="252"/>
      <c r="BV134" s="252"/>
      <c r="BW134" s="252"/>
      <c r="BX134" s="252"/>
      <c r="BY134" s="252"/>
      <c r="BZ134" s="252"/>
      <c r="CA134" s="252"/>
      <c r="CB134" s="252"/>
      <c r="CC134" s="252"/>
      <c r="CD134" s="252"/>
      <c r="CE134" s="252"/>
      <c r="CF134" s="252"/>
      <c r="CG134" s="252"/>
      <c r="CH134" s="252"/>
      <c r="CI134" s="252"/>
      <c r="CJ134" s="252"/>
      <c r="CK134" s="252"/>
      <c r="CL134" s="252"/>
      <c r="CM134" s="252"/>
      <c r="CN134" s="252"/>
      <c r="CO134" s="252"/>
      <c r="CP134" s="252"/>
      <c r="CQ134" s="252"/>
      <c r="CR134" s="252"/>
      <c r="CS134" s="252"/>
      <c r="CT134" s="252"/>
      <c r="CU134" s="252"/>
      <c r="CV134" s="252"/>
      <c r="CW134" s="252"/>
      <c r="CX134" s="252"/>
      <c r="CY134" s="252"/>
      <c r="CZ134" s="252"/>
      <c r="DA134" s="252"/>
      <c r="DB134" s="252"/>
      <c r="DC134" s="252"/>
      <c r="DD134" s="252"/>
      <c r="DE134" s="252"/>
      <c r="DF134" s="252"/>
      <c r="DG134" s="252"/>
      <c r="DH134" s="252"/>
      <c r="DI134" s="252"/>
      <c r="DJ134" s="252"/>
      <c r="DK134" s="252"/>
      <c r="DL134" s="252"/>
    </row>
    <row r="135" spans="1:116" x14ac:dyDescent="0.25">
      <c r="A135" s="253" t="s">
        <v>8913</v>
      </c>
      <c r="B135" s="254" t="s">
        <v>8914</v>
      </c>
      <c r="C135" s="257">
        <v>0.45239998590000002</v>
      </c>
      <c r="D135" s="258">
        <v>5</v>
      </c>
      <c r="E135" s="257">
        <v>0</v>
      </c>
      <c r="F135" s="257">
        <v>2.9</v>
      </c>
      <c r="G135" s="257">
        <v>0.30388778789999998</v>
      </c>
      <c r="H135" s="257" t="s">
        <v>14</v>
      </c>
      <c r="I135" s="258">
        <v>1</v>
      </c>
      <c r="J135" s="258" t="str">
        <f>IFERROR(VLOOKUP($B135,'Core Indicators'!$E$3:$EU$906,147,FALSE),"x")</f>
        <v>x</v>
      </c>
      <c r="K135" s="259">
        <v>0.55440390110000004</v>
      </c>
      <c r="L135" s="257">
        <v>1.75</v>
      </c>
      <c r="M135" s="258">
        <v>23</v>
      </c>
      <c r="N135" s="258">
        <v>52</v>
      </c>
      <c r="O135" s="258" t="str">
        <f>IFERROR(VLOOKUP(B135,'Core Indicators'!$E$3:$G$9906,3,FALSE),"x")</f>
        <v>x</v>
      </c>
      <c r="P135" s="258">
        <v>309500</v>
      </c>
      <c r="Q135" s="252"/>
      <c r="R135" s="252"/>
      <c r="S135" s="252"/>
      <c r="T135" s="252"/>
      <c r="U135" s="252"/>
      <c r="V135" s="252"/>
      <c r="W135" s="252"/>
      <c r="X135" s="252"/>
      <c r="Y135" s="252"/>
      <c r="Z135" s="252"/>
      <c r="AA135" s="252"/>
      <c r="AB135" s="252"/>
      <c r="AC135" s="252"/>
      <c r="AD135" s="252"/>
      <c r="AE135" s="252"/>
      <c r="AF135" s="252"/>
      <c r="AG135" s="252"/>
      <c r="AH135" s="252"/>
      <c r="AI135" s="252"/>
      <c r="AJ135" s="252"/>
      <c r="AK135" s="252"/>
      <c r="AL135" s="252"/>
      <c r="AM135" s="252"/>
      <c r="AN135" s="252"/>
      <c r="AO135" s="252"/>
      <c r="AP135" s="252"/>
      <c r="AQ135" s="252"/>
      <c r="AR135" s="252"/>
      <c r="AS135" s="252"/>
      <c r="AT135" s="252"/>
      <c r="AU135" s="252"/>
      <c r="AV135" s="252"/>
      <c r="AW135" s="252"/>
      <c r="AX135" s="252"/>
      <c r="AY135" s="252"/>
      <c r="AZ135" s="252"/>
      <c r="BA135" s="252"/>
      <c r="BB135" s="252"/>
      <c r="BC135" s="252"/>
      <c r="BD135" s="252"/>
      <c r="BE135" s="252"/>
      <c r="BF135" s="252"/>
      <c r="BG135" s="252"/>
      <c r="BH135" s="252"/>
      <c r="BI135" s="252"/>
      <c r="BJ135" s="252"/>
      <c r="BK135" s="252"/>
      <c r="BL135" s="252"/>
      <c r="BM135" s="252"/>
      <c r="BN135" s="252"/>
      <c r="BO135" s="252"/>
      <c r="BP135" s="252"/>
      <c r="BQ135" s="252"/>
      <c r="BR135" s="252"/>
      <c r="BS135" s="252"/>
      <c r="BT135" s="252"/>
      <c r="BU135" s="252"/>
      <c r="BV135" s="252"/>
      <c r="BW135" s="252"/>
      <c r="BX135" s="252"/>
      <c r="BY135" s="252"/>
      <c r="BZ135" s="252"/>
      <c r="CA135" s="252"/>
      <c r="CB135" s="252"/>
      <c r="CC135" s="252"/>
      <c r="CD135" s="252"/>
      <c r="CE135" s="252"/>
      <c r="CF135" s="252"/>
      <c r="CG135" s="252"/>
      <c r="CH135" s="252"/>
      <c r="CI135" s="252"/>
      <c r="CJ135" s="252"/>
      <c r="CK135" s="252"/>
      <c r="CL135" s="252"/>
      <c r="CM135" s="252"/>
      <c r="CN135" s="252"/>
      <c r="CO135" s="252"/>
      <c r="CP135" s="252"/>
      <c r="CQ135" s="252"/>
      <c r="CR135" s="252"/>
      <c r="CS135" s="252"/>
      <c r="CT135" s="252"/>
      <c r="CU135" s="252"/>
      <c r="CV135" s="252"/>
      <c r="CW135" s="252"/>
      <c r="CX135" s="252"/>
      <c r="CY135" s="252"/>
      <c r="CZ135" s="252"/>
      <c r="DA135" s="252"/>
      <c r="DB135" s="252"/>
      <c r="DC135" s="252"/>
      <c r="DD135" s="252"/>
      <c r="DE135" s="252"/>
      <c r="DF135" s="252"/>
      <c r="DG135" s="252"/>
      <c r="DH135" s="252"/>
      <c r="DI135" s="252"/>
      <c r="DJ135" s="252"/>
      <c r="DK135" s="252"/>
      <c r="DL135" s="252"/>
    </row>
    <row r="136" spans="1:116" x14ac:dyDescent="0.25">
      <c r="A136" s="253" t="s">
        <v>146</v>
      </c>
      <c r="B136" s="254" t="s">
        <v>8915</v>
      </c>
      <c r="C136" s="257">
        <v>0.63669099569999998</v>
      </c>
      <c r="D136" s="258">
        <v>3</v>
      </c>
      <c r="E136" s="257">
        <v>0.16</v>
      </c>
      <c r="F136" s="257">
        <v>3.75</v>
      </c>
      <c r="G136" s="257">
        <v>0.54718978070000002</v>
      </c>
      <c r="H136" s="257">
        <v>31.6</v>
      </c>
      <c r="I136" s="258">
        <v>3</v>
      </c>
      <c r="J136" s="258">
        <f>IFERROR(VLOOKUP($B136,'Core Indicators'!$E$3:$EU$906,147,FALSE),"x")</f>
        <v>2661</v>
      </c>
      <c r="K136" s="259">
        <v>-0.66757869719999996</v>
      </c>
      <c r="L136" s="257">
        <v>3.25</v>
      </c>
      <c r="M136" s="258">
        <v>38</v>
      </c>
      <c r="N136" s="258">
        <v>32</v>
      </c>
      <c r="O136" s="258">
        <f>IFERROR(VLOOKUP(B136,'Core Indicators'!$E$3:$G$9906,3,FALSE),"x")</f>
        <v>231402000</v>
      </c>
      <c r="P136" s="258">
        <v>770880</v>
      </c>
      <c r="Q136" s="252"/>
      <c r="R136" s="252"/>
      <c r="S136" s="252"/>
      <c r="T136" s="252"/>
      <c r="U136" s="252"/>
      <c r="V136" s="252"/>
      <c r="W136" s="252"/>
      <c r="X136" s="252"/>
      <c r="Y136" s="252"/>
      <c r="Z136" s="252"/>
      <c r="AA136" s="252"/>
      <c r="AB136" s="252"/>
      <c r="AC136" s="252"/>
      <c r="AD136" s="252"/>
      <c r="AE136" s="252"/>
      <c r="AF136" s="252"/>
      <c r="AG136" s="252"/>
      <c r="AH136" s="252"/>
      <c r="AI136" s="252"/>
      <c r="AJ136" s="252"/>
      <c r="AK136" s="252"/>
      <c r="AL136" s="252"/>
      <c r="AM136" s="252"/>
      <c r="AN136" s="252"/>
      <c r="AO136" s="252"/>
      <c r="AP136" s="252"/>
      <c r="AQ136" s="252"/>
      <c r="AR136" s="252"/>
      <c r="AS136" s="252"/>
      <c r="AT136" s="252"/>
      <c r="AU136" s="252"/>
      <c r="AV136" s="252"/>
      <c r="AW136" s="252"/>
      <c r="AX136" s="252"/>
      <c r="AY136" s="252"/>
      <c r="AZ136" s="252"/>
      <c r="BA136" s="252"/>
      <c r="BB136" s="252"/>
      <c r="BC136" s="252"/>
      <c r="BD136" s="252"/>
      <c r="BE136" s="252"/>
      <c r="BF136" s="252"/>
      <c r="BG136" s="252"/>
      <c r="BH136" s="252"/>
      <c r="BI136" s="252"/>
      <c r="BJ136" s="252"/>
      <c r="BK136" s="252"/>
      <c r="BL136" s="252"/>
      <c r="BM136" s="252"/>
      <c r="BN136" s="252"/>
      <c r="BO136" s="252"/>
      <c r="BP136" s="252"/>
      <c r="BQ136" s="252"/>
      <c r="BR136" s="252"/>
      <c r="BS136" s="252"/>
      <c r="BT136" s="252"/>
      <c r="BU136" s="252"/>
      <c r="BV136" s="252"/>
      <c r="BW136" s="252"/>
      <c r="BX136" s="252"/>
      <c r="BY136" s="252"/>
      <c r="BZ136" s="252"/>
      <c r="CA136" s="252"/>
      <c r="CB136" s="252"/>
      <c r="CC136" s="252"/>
      <c r="CD136" s="252"/>
      <c r="CE136" s="252"/>
      <c r="CF136" s="252"/>
      <c r="CG136" s="252"/>
      <c r="CH136" s="252"/>
      <c r="CI136" s="252"/>
      <c r="CJ136" s="252"/>
      <c r="CK136" s="252"/>
      <c r="CL136" s="252"/>
      <c r="CM136" s="252"/>
      <c r="CN136" s="252"/>
      <c r="CO136" s="252"/>
      <c r="CP136" s="252"/>
      <c r="CQ136" s="252"/>
      <c r="CR136" s="252"/>
      <c r="CS136" s="252"/>
      <c r="CT136" s="252"/>
      <c r="CU136" s="252"/>
      <c r="CV136" s="252"/>
      <c r="CW136" s="252"/>
      <c r="CX136" s="252"/>
      <c r="CY136" s="252"/>
      <c r="CZ136" s="252"/>
      <c r="DA136" s="252"/>
      <c r="DB136" s="252"/>
      <c r="DC136" s="252"/>
      <c r="DD136" s="252"/>
      <c r="DE136" s="252"/>
      <c r="DF136" s="252"/>
      <c r="DG136" s="252"/>
      <c r="DH136" s="252"/>
      <c r="DI136" s="252"/>
      <c r="DJ136" s="252"/>
      <c r="DK136" s="252"/>
      <c r="DL136" s="252"/>
    </row>
    <row r="137" spans="1:116" x14ac:dyDescent="0.25">
      <c r="A137" s="253" t="s">
        <v>3411</v>
      </c>
      <c r="B137" s="254" t="s">
        <v>8916</v>
      </c>
      <c r="C137" s="257">
        <v>0.3385659808</v>
      </c>
      <c r="D137" s="258">
        <v>12</v>
      </c>
      <c r="E137" s="257">
        <v>0.126</v>
      </c>
      <c r="F137" s="257">
        <v>7.05</v>
      </c>
      <c r="G137" s="257">
        <v>0.45966340729999999</v>
      </c>
      <c r="H137" s="257">
        <v>49.8</v>
      </c>
      <c r="I137" s="258">
        <v>0</v>
      </c>
      <c r="J137" s="258">
        <f>IFERROR(VLOOKUP($B137,'Core Indicators'!$E$3:$EU$906,147,FALSE),"x")</f>
        <v>89</v>
      </c>
      <c r="K137" s="259">
        <v>-0.1190349832</v>
      </c>
      <c r="L137" s="257">
        <v>6</v>
      </c>
      <c r="M137" s="258">
        <v>84</v>
      </c>
      <c r="N137" s="258">
        <v>36</v>
      </c>
      <c r="O137" s="258">
        <f>IFERROR(VLOOKUP(B137,'Core Indicators'!$E$3:$G$9906,3,FALSE),"x")</f>
        <v>4514000</v>
      </c>
      <c r="P137" s="258">
        <v>74340</v>
      </c>
      <c r="Q137" s="252"/>
      <c r="R137" s="252"/>
      <c r="S137" s="252"/>
      <c r="T137" s="252"/>
      <c r="U137" s="252"/>
      <c r="V137" s="252"/>
      <c r="W137" s="252"/>
      <c r="X137" s="252"/>
      <c r="Y137" s="252"/>
      <c r="Z137" s="252"/>
      <c r="AA137" s="252"/>
      <c r="AB137" s="252"/>
      <c r="AC137" s="252"/>
      <c r="AD137" s="252"/>
      <c r="AE137" s="252"/>
      <c r="AF137" s="252"/>
      <c r="AG137" s="252"/>
      <c r="AH137" s="252"/>
      <c r="AI137" s="252"/>
      <c r="AJ137" s="252"/>
      <c r="AK137" s="252"/>
      <c r="AL137" s="252"/>
      <c r="AM137" s="252"/>
      <c r="AN137" s="252"/>
      <c r="AO137" s="252"/>
      <c r="AP137" s="252"/>
      <c r="AQ137" s="252"/>
      <c r="AR137" s="252"/>
      <c r="AS137" s="252"/>
      <c r="AT137" s="252"/>
      <c r="AU137" s="252"/>
      <c r="AV137" s="252"/>
      <c r="AW137" s="252"/>
      <c r="AX137" s="252"/>
      <c r="AY137" s="252"/>
      <c r="AZ137" s="252"/>
      <c r="BA137" s="252"/>
      <c r="BB137" s="252"/>
      <c r="BC137" s="252"/>
      <c r="BD137" s="252"/>
      <c r="BE137" s="252"/>
      <c r="BF137" s="252"/>
      <c r="BG137" s="252"/>
      <c r="BH137" s="252"/>
      <c r="BI137" s="252"/>
      <c r="BJ137" s="252"/>
      <c r="BK137" s="252"/>
      <c r="BL137" s="252"/>
      <c r="BM137" s="252"/>
      <c r="BN137" s="252"/>
      <c r="BO137" s="252"/>
      <c r="BP137" s="252"/>
      <c r="BQ137" s="252"/>
      <c r="BR137" s="252"/>
      <c r="BS137" s="252"/>
      <c r="BT137" s="252"/>
      <c r="BU137" s="252"/>
      <c r="BV137" s="252"/>
      <c r="BW137" s="252"/>
      <c r="BX137" s="252"/>
      <c r="BY137" s="252"/>
      <c r="BZ137" s="252"/>
      <c r="CA137" s="252"/>
      <c r="CB137" s="252"/>
      <c r="CC137" s="252"/>
      <c r="CD137" s="252"/>
      <c r="CE137" s="252"/>
      <c r="CF137" s="252"/>
      <c r="CG137" s="252"/>
      <c r="CH137" s="252"/>
      <c r="CI137" s="252"/>
      <c r="CJ137" s="252"/>
      <c r="CK137" s="252"/>
      <c r="CL137" s="252"/>
      <c r="CM137" s="252"/>
      <c r="CN137" s="252"/>
      <c r="CO137" s="252"/>
      <c r="CP137" s="252"/>
      <c r="CQ137" s="252"/>
      <c r="CR137" s="252"/>
      <c r="CS137" s="252"/>
      <c r="CT137" s="252"/>
      <c r="CU137" s="252"/>
      <c r="CV137" s="252"/>
      <c r="CW137" s="252"/>
      <c r="CX137" s="252"/>
      <c r="CY137" s="252"/>
      <c r="CZ137" s="252"/>
      <c r="DA137" s="252"/>
      <c r="DB137" s="252"/>
      <c r="DC137" s="252"/>
      <c r="DD137" s="252"/>
      <c r="DE137" s="252"/>
      <c r="DF137" s="252"/>
      <c r="DG137" s="252"/>
      <c r="DH137" s="252"/>
      <c r="DI137" s="252"/>
      <c r="DJ137" s="252"/>
      <c r="DK137" s="252"/>
      <c r="DL137" s="252"/>
    </row>
    <row r="138" spans="1:116" x14ac:dyDescent="0.25">
      <c r="A138" s="253" t="s">
        <v>3423</v>
      </c>
      <c r="B138" s="254" t="s">
        <v>8917</v>
      </c>
      <c r="C138" s="257">
        <v>0.59663501870000002</v>
      </c>
      <c r="D138" s="258">
        <v>9</v>
      </c>
      <c r="E138" s="257">
        <v>0.45</v>
      </c>
      <c r="F138" s="257">
        <v>6.55</v>
      </c>
      <c r="G138" s="257">
        <v>0.38092470439999998</v>
      </c>
      <c r="H138" s="257">
        <v>41.5</v>
      </c>
      <c r="I138" s="258">
        <v>3</v>
      </c>
      <c r="J138" s="258">
        <f>IFERROR(VLOOKUP($B138,'Core Indicators'!$E$3:$EU$906,147,FALSE),"x")</f>
        <v>16</v>
      </c>
      <c r="K138" s="259">
        <v>-0.48720264429999999</v>
      </c>
      <c r="L138" s="257">
        <v>6.25</v>
      </c>
      <c r="M138" s="258">
        <v>72</v>
      </c>
      <c r="N138" s="258">
        <v>36</v>
      </c>
      <c r="O138" s="258">
        <f>IFERROR(VLOOKUP(B138,'Core Indicators'!$E$3:$G$9906,3,FALSE),"x")</f>
        <v>33359000</v>
      </c>
      <c r="P138" s="258">
        <v>1280000</v>
      </c>
      <c r="Q138" s="252"/>
      <c r="R138" s="252"/>
      <c r="S138" s="252"/>
      <c r="T138" s="252"/>
      <c r="U138" s="252"/>
      <c r="V138" s="252"/>
      <c r="W138" s="252"/>
      <c r="X138" s="252"/>
      <c r="Y138" s="252"/>
      <c r="Z138" s="252"/>
      <c r="AA138" s="252"/>
      <c r="AB138" s="252"/>
      <c r="AC138" s="252"/>
      <c r="AD138" s="252"/>
      <c r="AE138" s="252"/>
      <c r="AF138" s="252"/>
      <c r="AG138" s="252"/>
      <c r="AH138" s="252"/>
      <c r="AI138" s="252"/>
      <c r="AJ138" s="252"/>
      <c r="AK138" s="252"/>
      <c r="AL138" s="252"/>
      <c r="AM138" s="252"/>
      <c r="AN138" s="252"/>
      <c r="AO138" s="252"/>
      <c r="AP138" s="252"/>
      <c r="AQ138" s="252"/>
      <c r="AR138" s="252"/>
      <c r="AS138" s="252"/>
      <c r="AT138" s="252"/>
      <c r="AU138" s="252"/>
      <c r="AV138" s="252"/>
      <c r="AW138" s="252"/>
      <c r="AX138" s="252"/>
      <c r="AY138" s="252"/>
      <c r="AZ138" s="252"/>
      <c r="BA138" s="252"/>
      <c r="BB138" s="252"/>
      <c r="BC138" s="252"/>
      <c r="BD138" s="252"/>
      <c r="BE138" s="252"/>
      <c r="BF138" s="252"/>
      <c r="BG138" s="252"/>
      <c r="BH138" s="252"/>
      <c r="BI138" s="252"/>
      <c r="BJ138" s="252"/>
      <c r="BK138" s="252"/>
      <c r="BL138" s="252"/>
      <c r="BM138" s="252"/>
      <c r="BN138" s="252"/>
      <c r="BO138" s="252"/>
      <c r="BP138" s="252"/>
      <c r="BQ138" s="252"/>
      <c r="BR138" s="252"/>
      <c r="BS138" s="252"/>
      <c r="BT138" s="252"/>
      <c r="BU138" s="252"/>
      <c r="BV138" s="252"/>
      <c r="BW138" s="252"/>
      <c r="BX138" s="252"/>
      <c r="BY138" s="252"/>
      <c r="BZ138" s="252"/>
      <c r="CA138" s="252"/>
      <c r="CB138" s="252"/>
      <c r="CC138" s="252"/>
      <c r="CD138" s="252"/>
      <c r="CE138" s="252"/>
      <c r="CF138" s="252"/>
      <c r="CG138" s="252"/>
      <c r="CH138" s="252"/>
      <c r="CI138" s="252"/>
      <c r="CJ138" s="252"/>
      <c r="CK138" s="252"/>
      <c r="CL138" s="252"/>
      <c r="CM138" s="252"/>
      <c r="CN138" s="252"/>
      <c r="CO138" s="252"/>
      <c r="CP138" s="252"/>
      <c r="CQ138" s="252"/>
      <c r="CR138" s="252"/>
      <c r="CS138" s="252"/>
      <c r="CT138" s="252"/>
      <c r="CU138" s="252"/>
      <c r="CV138" s="252"/>
      <c r="CW138" s="252"/>
      <c r="CX138" s="252"/>
      <c r="CY138" s="252"/>
      <c r="CZ138" s="252"/>
      <c r="DA138" s="252"/>
      <c r="DB138" s="252"/>
      <c r="DC138" s="252"/>
      <c r="DD138" s="252"/>
      <c r="DE138" s="252"/>
      <c r="DF138" s="252"/>
      <c r="DG138" s="252"/>
      <c r="DH138" s="252"/>
      <c r="DI138" s="252"/>
      <c r="DJ138" s="252"/>
      <c r="DK138" s="252"/>
      <c r="DL138" s="252"/>
    </row>
    <row r="139" spans="1:116" x14ac:dyDescent="0.25">
      <c r="A139" s="253" t="s">
        <v>665</v>
      </c>
      <c r="B139" s="254" t="s">
        <v>8918</v>
      </c>
      <c r="C139" s="257">
        <v>0.253667953</v>
      </c>
      <c r="D139" s="258">
        <v>9</v>
      </c>
      <c r="E139" s="257">
        <v>0.14099999999999999</v>
      </c>
      <c r="F139" s="257">
        <v>5.75</v>
      </c>
      <c r="G139" s="257">
        <v>0.42524208769999999</v>
      </c>
      <c r="H139" s="257">
        <v>42.3</v>
      </c>
      <c r="I139" s="258">
        <v>4</v>
      </c>
      <c r="J139" s="258">
        <f>IFERROR(VLOOKUP($B139,'Core Indicators'!$E$3:$EU$906,147,FALSE),"x")</f>
        <v>395</v>
      </c>
      <c r="K139" s="259">
        <v>-0.47730070349999998</v>
      </c>
      <c r="L139" s="257">
        <v>4.75</v>
      </c>
      <c r="M139" s="258">
        <v>59</v>
      </c>
      <c r="N139" s="258">
        <v>34</v>
      </c>
      <c r="O139" s="258">
        <f>IFERROR(VLOOKUP(B139,'Core Indicators'!$E$3:$G$9906,3,FALSE),"x")</f>
        <v>109033000</v>
      </c>
      <c r="P139" s="258">
        <v>298170</v>
      </c>
      <c r="Q139" s="252"/>
      <c r="R139" s="252"/>
      <c r="S139" s="252"/>
      <c r="T139" s="252"/>
      <c r="U139" s="252"/>
      <c r="V139" s="252"/>
      <c r="W139" s="252"/>
      <c r="X139" s="252"/>
      <c r="Y139" s="252"/>
      <c r="Z139" s="252"/>
      <c r="AA139" s="252"/>
      <c r="AB139" s="252"/>
      <c r="AC139" s="252"/>
      <c r="AD139" s="252"/>
      <c r="AE139" s="252"/>
      <c r="AF139" s="252"/>
      <c r="AG139" s="252"/>
      <c r="AH139" s="252"/>
      <c r="AI139" s="252"/>
      <c r="AJ139" s="252"/>
      <c r="AK139" s="252"/>
      <c r="AL139" s="252"/>
      <c r="AM139" s="252"/>
      <c r="AN139" s="252"/>
      <c r="AO139" s="252"/>
      <c r="AP139" s="252"/>
      <c r="AQ139" s="252"/>
      <c r="AR139" s="252"/>
      <c r="AS139" s="252"/>
      <c r="AT139" s="252"/>
      <c r="AU139" s="252"/>
      <c r="AV139" s="252"/>
      <c r="AW139" s="252"/>
      <c r="AX139" s="252"/>
      <c r="AY139" s="252"/>
      <c r="AZ139" s="252"/>
      <c r="BA139" s="252"/>
      <c r="BB139" s="252"/>
      <c r="BC139" s="252"/>
      <c r="BD139" s="252"/>
      <c r="BE139" s="252"/>
      <c r="BF139" s="252"/>
      <c r="BG139" s="252"/>
      <c r="BH139" s="252"/>
      <c r="BI139" s="252"/>
      <c r="BJ139" s="252"/>
      <c r="BK139" s="252"/>
      <c r="BL139" s="252"/>
      <c r="BM139" s="252"/>
      <c r="BN139" s="252"/>
      <c r="BO139" s="252"/>
      <c r="BP139" s="252"/>
      <c r="BQ139" s="252"/>
      <c r="BR139" s="252"/>
      <c r="BS139" s="252"/>
      <c r="BT139" s="252"/>
      <c r="BU139" s="252"/>
      <c r="BV139" s="252"/>
      <c r="BW139" s="252"/>
      <c r="BX139" s="252"/>
      <c r="BY139" s="252"/>
      <c r="BZ139" s="252"/>
      <c r="CA139" s="252"/>
      <c r="CB139" s="252"/>
      <c r="CC139" s="252"/>
      <c r="CD139" s="252"/>
      <c r="CE139" s="252"/>
      <c r="CF139" s="252"/>
      <c r="CG139" s="252"/>
      <c r="CH139" s="252"/>
      <c r="CI139" s="252"/>
      <c r="CJ139" s="252"/>
      <c r="CK139" s="252"/>
      <c r="CL139" s="252"/>
      <c r="CM139" s="252"/>
      <c r="CN139" s="252"/>
      <c r="CO139" s="252"/>
      <c r="CP139" s="252"/>
      <c r="CQ139" s="252"/>
      <c r="CR139" s="252"/>
      <c r="CS139" s="252"/>
      <c r="CT139" s="252"/>
      <c r="CU139" s="252"/>
      <c r="CV139" s="252"/>
      <c r="CW139" s="252"/>
      <c r="CX139" s="252"/>
      <c r="CY139" s="252"/>
      <c r="CZ139" s="252"/>
      <c r="DA139" s="252"/>
      <c r="DB139" s="252"/>
      <c r="DC139" s="252"/>
      <c r="DD139" s="252"/>
      <c r="DE139" s="252"/>
      <c r="DF139" s="252"/>
      <c r="DG139" s="252"/>
      <c r="DH139" s="252"/>
      <c r="DI139" s="252"/>
      <c r="DJ139" s="252"/>
      <c r="DK139" s="252"/>
      <c r="DL139" s="252"/>
    </row>
    <row r="140" spans="1:116" x14ac:dyDescent="0.25">
      <c r="A140" s="253" t="s">
        <v>8919</v>
      </c>
      <c r="B140" s="254" t="s">
        <v>8920</v>
      </c>
      <c r="C140" s="257">
        <v>0</v>
      </c>
      <c r="D140" s="258">
        <v>12</v>
      </c>
      <c r="E140" s="257">
        <v>0</v>
      </c>
      <c r="F140" s="257" t="s">
        <v>14</v>
      </c>
      <c r="G140" s="257" t="s">
        <v>14</v>
      </c>
      <c r="H140" s="257" t="s">
        <v>14</v>
      </c>
      <c r="I140" s="258">
        <v>0</v>
      </c>
      <c r="J140" s="258" t="str">
        <f>IFERROR(VLOOKUP($B140,'Core Indicators'!$E$3:$EU$906,147,FALSE),"x")</f>
        <v>x</v>
      </c>
      <c r="K140" s="259">
        <v>0.31445762519999998</v>
      </c>
      <c r="L140" s="257" t="s">
        <v>14</v>
      </c>
      <c r="M140" s="258">
        <v>92</v>
      </c>
      <c r="N140" s="258" t="s">
        <v>14</v>
      </c>
      <c r="O140" s="258" t="str">
        <f>IFERROR(VLOOKUP(B140,'Core Indicators'!$E$3:$G$9906,3,FALSE),"x")</f>
        <v>x</v>
      </c>
      <c r="P140" s="258">
        <v>460</v>
      </c>
      <c r="Q140" s="252"/>
      <c r="R140" s="252"/>
      <c r="S140" s="252"/>
      <c r="T140" s="252"/>
      <c r="U140" s="252"/>
      <c r="V140" s="252"/>
      <c r="W140" s="252"/>
      <c r="X140" s="252"/>
      <c r="Y140" s="252"/>
      <c r="Z140" s="252"/>
      <c r="AA140" s="252"/>
      <c r="AB140" s="252"/>
      <c r="AC140" s="252"/>
      <c r="AD140" s="252"/>
      <c r="AE140" s="252"/>
      <c r="AF140" s="252"/>
      <c r="AG140" s="252"/>
      <c r="AH140" s="252"/>
      <c r="AI140" s="252"/>
      <c r="AJ140" s="252"/>
      <c r="AK140" s="252"/>
      <c r="AL140" s="252"/>
      <c r="AM140" s="252"/>
      <c r="AN140" s="252"/>
      <c r="AO140" s="252"/>
      <c r="AP140" s="252"/>
      <c r="AQ140" s="252"/>
      <c r="AR140" s="252"/>
      <c r="AS140" s="252"/>
      <c r="AT140" s="252"/>
      <c r="AU140" s="252"/>
      <c r="AV140" s="252"/>
      <c r="AW140" s="252"/>
      <c r="AX140" s="252"/>
      <c r="AY140" s="252"/>
      <c r="AZ140" s="252"/>
      <c r="BA140" s="252"/>
      <c r="BB140" s="252"/>
      <c r="BC140" s="252"/>
      <c r="BD140" s="252"/>
      <c r="BE140" s="252"/>
      <c r="BF140" s="252"/>
      <c r="BG140" s="252"/>
      <c r="BH140" s="252"/>
      <c r="BI140" s="252"/>
      <c r="BJ140" s="252"/>
      <c r="BK140" s="252"/>
      <c r="BL140" s="252"/>
      <c r="BM140" s="252"/>
      <c r="BN140" s="252"/>
      <c r="BO140" s="252"/>
      <c r="BP140" s="252"/>
      <c r="BQ140" s="252"/>
      <c r="BR140" s="252"/>
      <c r="BS140" s="252"/>
      <c r="BT140" s="252"/>
      <c r="BU140" s="252"/>
      <c r="BV140" s="252"/>
      <c r="BW140" s="252"/>
      <c r="BX140" s="252"/>
      <c r="BY140" s="252"/>
      <c r="BZ140" s="252"/>
      <c r="CA140" s="252"/>
      <c r="CB140" s="252"/>
      <c r="CC140" s="252"/>
      <c r="CD140" s="252"/>
      <c r="CE140" s="252"/>
      <c r="CF140" s="252"/>
      <c r="CG140" s="252"/>
      <c r="CH140" s="252"/>
      <c r="CI140" s="252"/>
      <c r="CJ140" s="252"/>
      <c r="CK140" s="252"/>
      <c r="CL140" s="252"/>
      <c r="CM140" s="252"/>
      <c r="CN140" s="252"/>
      <c r="CO140" s="252"/>
      <c r="CP140" s="252"/>
      <c r="CQ140" s="252"/>
      <c r="CR140" s="252"/>
      <c r="CS140" s="252"/>
      <c r="CT140" s="252"/>
      <c r="CU140" s="252"/>
      <c r="CV140" s="252"/>
      <c r="CW140" s="252"/>
      <c r="CX140" s="252"/>
      <c r="CY140" s="252"/>
      <c r="CZ140" s="252"/>
      <c r="DA140" s="252"/>
      <c r="DB140" s="252"/>
      <c r="DC140" s="252"/>
      <c r="DD140" s="252"/>
      <c r="DE140" s="252"/>
      <c r="DF140" s="252"/>
      <c r="DG140" s="252"/>
      <c r="DH140" s="252"/>
      <c r="DI140" s="252"/>
      <c r="DJ140" s="252"/>
      <c r="DK140" s="252"/>
      <c r="DL140" s="252"/>
    </row>
    <row r="141" spans="1:116" x14ac:dyDescent="0.25">
      <c r="A141" s="253" t="s">
        <v>2557</v>
      </c>
      <c r="B141" s="254" t="s">
        <v>8921</v>
      </c>
      <c r="C141" s="257">
        <v>6.5687960300000001E-2</v>
      </c>
      <c r="D141" s="258">
        <v>11</v>
      </c>
      <c r="E141" s="257">
        <v>0</v>
      </c>
      <c r="F141" s="257">
        <v>6</v>
      </c>
      <c r="G141" s="257">
        <v>0.74038999660000004</v>
      </c>
      <c r="H141" s="257">
        <v>41.9</v>
      </c>
      <c r="I141" s="258">
        <v>3</v>
      </c>
      <c r="J141" s="258">
        <f>IFERROR(VLOOKUP($B141,'Core Indicators'!$E$3:$EU$906,147,FALSE),"x")</f>
        <v>152</v>
      </c>
      <c r="K141" s="259">
        <v>-0.80097305769999994</v>
      </c>
      <c r="L141" s="257">
        <v>5.75</v>
      </c>
      <c r="M141" s="258">
        <v>62</v>
      </c>
      <c r="N141" s="258">
        <v>28</v>
      </c>
      <c r="O141" s="258">
        <f>IFERROR(VLOOKUP(B141,'Core Indicators'!$E$3:$G$9906,3,FALSE),"x")</f>
        <v>7275000</v>
      </c>
      <c r="P141" s="258">
        <v>452860</v>
      </c>
      <c r="Q141" s="252"/>
      <c r="R141" s="252"/>
      <c r="S141" s="252"/>
      <c r="T141" s="252"/>
      <c r="U141" s="252"/>
      <c r="V141" s="252"/>
      <c r="W141" s="252"/>
      <c r="X141" s="252"/>
      <c r="Y141" s="252"/>
      <c r="Z141" s="252"/>
      <c r="AA141" s="252"/>
      <c r="AB141" s="252"/>
      <c r="AC141" s="252"/>
      <c r="AD141" s="252"/>
      <c r="AE141" s="252"/>
      <c r="AF141" s="252"/>
      <c r="AG141" s="252"/>
      <c r="AH141" s="252"/>
      <c r="AI141" s="252"/>
      <c r="AJ141" s="252"/>
      <c r="AK141" s="252"/>
      <c r="AL141" s="252"/>
      <c r="AM141" s="252"/>
      <c r="AN141" s="252"/>
      <c r="AO141" s="252"/>
      <c r="AP141" s="252"/>
      <c r="AQ141" s="252"/>
      <c r="AR141" s="252"/>
      <c r="AS141" s="252"/>
      <c r="AT141" s="252"/>
      <c r="AU141" s="252"/>
      <c r="AV141" s="252"/>
      <c r="AW141" s="252"/>
      <c r="AX141" s="252"/>
      <c r="AY141" s="252"/>
      <c r="AZ141" s="252"/>
      <c r="BA141" s="252"/>
      <c r="BB141" s="252"/>
      <c r="BC141" s="252"/>
      <c r="BD141" s="252"/>
      <c r="BE141" s="252"/>
      <c r="BF141" s="252"/>
      <c r="BG141" s="252"/>
      <c r="BH141" s="252"/>
      <c r="BI141" s="252"/>
      <c r="BJ141" s="252"/>
      <c r="BK141" s="252"/>
      <c r="BL141" s="252"/>
      <c r="BM141" s="252"/>
      <c r="BN141" s="252"/>
      <c r="BO141" s="252"/>
      <c r="BP141" s="252"/>
      <c r="BQ141" s="252"/>
      <c r="BR141" s="252"/>
      <c r="BS141" s="252"/>
      <c r="BT141" s="252"/>
      <c r="BU141" s="252"/>
      <c r="BV141" s="252"/>
      <c r="BW141" s="252"/>
      <c r="BX141" s="252"/>
      <c r="BY141" s="252"/>
      <c r="BZ141" s="252"/>
      <c r="CA141" s="252"/>
      <c r="CB141" s="252"/>
      <c r="CC141" s="252"/>
      <c r="CD141" s="252"/>
      <c r="CE141" s="252"/>
      <c r="CF141" s="252"/>
      <c r="CG141" s="252"/>
      <c r="CH141" s="252"/>
      <c r="CI141" s="252"/>
      <c r="CJ141" s="252"/>
      <c r="CK141" s="252"/>
      <c r="CL141" s="252"/>
      <c r="CM141" s="252"/>
      <c r="CN141" s="252"/>
      <c r="CO141" s="252"/>
      <c r="CP141" s="252"/>
      <c r="CQ141" s="252"/>
      <c r="CR141" s="252"/>
      <c r="CS141" s="252"/>
      <c r="CT141" s="252"/>
      <c r="CU141" s="252"/>
      <c r="CV141" s="252"/>
      <c r="CW141" s="252"/>
      <c r="CX141" s="252"/>
      <c r="CY141" s="252"/>
      <c r="CZ141" s="252"/>
      <c r="DA141" s="252"/>
      <c r="DB141" s="252"/>
      <c r="DC141" s="252"/>
      <c r="DD141" s="252"/>
      <c r="DE141" s="252"/>
      <c r="DF141" s="252"/>
      <c r="DG141" s="252"/>
      <c r="DH141" s="252"/>
      <c r="DI141" s="252"/>
      <c r="DJ141" s="252"/>
      <c r="DK141" s="252"/>
      <c r="DL141" s="252"/>
    </row>
    <row r="142" spans="1:116" x14ac:dyDescent="0.25">
      <c r="A142" s="253" t="s">
        <v>2187</v>
      </c>
      <c r="B142" s="254" t="s">
        <v>8922</v>
      </c>
      <c r="C142" s="257">
        <v>7.8200951200000007E-2</v>
      </c>
      <c r="D142" s="258">
        <v>12</v>
      </c>
      <c r="E142" s="257">
        <v>1.15E-2</v>
      </c>
      <c r="F142" s="257">
        <v>7.95</v>
      </c>
      <c r="G142" s="257">
        <v>0.12005188899999999</v>
      </c>
      <c r="H142" s="257">
        <v>30.2</v>
      </c>
      <c r="I142" s="258">
        <v>0</v>
      </c>
      <c r="J142" s="258">
        <f>IFERROR(VLOOKUP($B142,'Core Indicators'!$E$3:$EU$906,147,FALSE),"x")</f>
        <v>2</v>
      </c>
      <c r="K142" s="259">
        <v>0.45209297539999999</v>
      </c>
      <c r="L142" s="257">
        <v>6.75</v>
      </c>
      <c r="M142" s="258">
        <v>84</v>
      </c>
      <c r="N142" s="258">
        <v>58</v>
      </c>
      <c r="O142" s="258">
        <f>IFERROR(VLOOKUP(B142,'Core Indicators'!$E$3:$G$9906,3,FALSE),"x")</f>
        <v>42939000</v>
      </c>
      <c r="P142" s="258">
        <v>306190</v>
      </c>
      <c r="Q142" s="252"/>
      <c r="R142" s="252"/>
      <c r="S142" s="252"/>
      <c r="T142" s="252"/>
      <c r="U142" s="252"/>
      <c r="V142" s="252"/>
      <c r="W142" s="252"/>
      <c r="X142" s="252"/>
      <c r="Y142" s="252"/>
      <c r="Z142" s="252"/>
      <c r="AA142" s="252"/>
      <c r="AB142" s="252"/>
      <c r="AC142" s="252"/>
      <c r="AD142" s="252"/>
      <c r="AE142" s="252"/>
      <c r="AF142" s="252"/>
      <c r="AG142" s="252"/>
      <c r="AH142" s="252"/>
      <c r="AI142" s="252"/>
      <c r="AJ142" s="252"/>
      <c r="AK142" s="252"/>
      <c r="AL142" s="252"/>
      <c r="AM142" s="252"/>
      <c r="AN142" s="252"/>
      <c r="AO142" s="252"/>
      <c r="AP142" s="252"/>
      <c r="AQ142" s="252"/>
      <c r="AR142" s="252"/>
      <c r="AS142" s="252"/>
      <c r="AT142" s="252"/>
      <c r="AU142" s="252"/>
      <c r="AV142" s="252"/>
      <c r="AW142" s="252"/>
      <c r="AX142" s="252"/>
      <c r="AY142" s="252"/>
      <c r="AZ142" s="252"/>
      <c r="BA142" s="252"/>
      <c r="BB142" s="252"/>
      <c r="BC142" s="252"/>
      <c r="BD142" s="252"/>
      <c r="BE142" s="252"/>
      <c r="BF142" s="252"/>
      <c r="BG142" s="252"/>
      <c r="BH142" s="252"/>
      <c r="BI142" s="252"/>
      <c r="BJ142" s="252"/>
      <c r="BK142" s="252"/>
      <c r="BL142" s="252"/>
      <c r="BM142" s="252"/>
      <c r="BN142" s="252"/>
      <c r="BO142" s="252"/>
      <c r="BP142" s="252"/>
      <c r="BQ142" s="252"/>
      <c r="BR142" s="252"/>
      <c r="BS142" s="252"/>
      <c r="BT142" s="252"/>
      <c r="BU142" s="252"/>
      <c r="BV142" s="252"/>
      <c r="BW142" s="252"/>
      <c r="BX142" s="252"/>
      <c r="BY142" s="252"/>
      <c r="BZ142" s="252"/>
      <c r="CA142" s="252"/>
      <c r="CB142" s="252"/>
      <c r="CC142" s="252"/>
      <c r="CD142" s="252"/>
      <c r="CE142" s="252"/>
      <c r="CF142" s="252"/>
      <c r="CG142" s="252"/>
      <c r="CH142" s="252"/>
      <c r="CI142" s="252"/>
      <c r="CJ142" s="252"/>
      <c r="CK142" s="252"/>
      <c r="CL142" s="252"/>
      <c r="CM142" s="252"/>
      <c r="CN142" s="252"/>
      <c r="CO142" s="252"/>
      <c r="CP142" s="252"/>
      <c r="CQ142" s="252"/>
      <c r="CR142" s="252"/>
      <c r="CS142" s="252"/>
      <c r="CT142" s="252"/>
      <c r="CU142" s="252"/>
      <c r="CV142" s="252"/>
      <c r="CW142" s="252"/>
      <c r="CX142" s="252"/>
      <c r="CY142" s="252"/>
      <c r="CZ142" s="252"/>
      <c r="DA142" s="252"/>
      <c r="DB142" s="252"/>
      <c r="DC142" s="252"/>
      <c r="DD142" s="252"/>
      <c r="DE142" s="252"/>
      <c r="DF142" s="252"/>
      <c r="DG142" s="252"/>
      <c r="DH142" s="252"/>
      <c r="DI142" s="252"/>
      <c r="DJ142" s="252"/>
      <c r="DK142" s="252"/>
      <c r="DL142" s="252"/>
    </row>
    <row r="143" spans="1:116" x14ac:dyDescent="0.25">
      <c r="A143" s="253" t="s">
        <v>41</v>
      </c>
      <c r="B143" s="254" t="s">
        <v>8923</v>
      </c>
      <c r="C143" s="257">
        <v>0</v>
      </c>
      <c r="D143" s="258">
        <v>0</v>
      </c>
      <c r="E143" s="257">
        <v>0</v>
      </c>
      <c r="F143" s="257">
        <v>2.65</v>
      </c>
      <c r="G143" s="257" t="s">
        <v>14</v>
      </c>
      <c r="H143" s="257" t="s">
        <v>14</v>
      </c>
      <c r="I143" s="258">
        <v>1</v>
      </c>
      <c r="J143" s="258">
        <f>IFERROR(VLOOKUP($B143,'Core Indicators'!$E$3:$EU$906,147,FALSE),"x")</f>
        <v>13</v>
      </c>
      <c r="K143" s="259">
        <v>-1.6514610052000001</v>
      </c>
      <c r="L143" s="257">
        <v>1.25</v>
      </c>
      <c r="M143" s="258">
        <v>3</v>
      </c>
      <c r="N143" s="258">
        <v>17</v>
      </c>
      <c r="O143" s="258">
        <f>IFERROR(VLOOKUP(B143,'Core Indicators'!$E$3:$G$9906,3,FALSE),"x")</f>
        <v>25972000</v>
      </c>
      <c r="P143" s="258">
        <v>120410</v>
      </c>
      <c r="Q143" s="252"/>
      <c r="R143" s="252"/>
      <c r="S143" s="252"/>
      <c r="T143" s="252"/>
      <c r="U143" s="252"/>
      <c r="V143" s="252"/>
      <c r="W143" s="252"/>
      <c r="X143" s="252"/>
      <c r="Y143" s="252"/>
      <c r="Z143" s="252"/>
      <c r="AA143" s="252"/>
      <c r="AB143" s="252"/>
      <c r="AC143" s="252"/>
      <c r="AD143" s="252"/>
      <c r="AE143" s="252"/>
      <c r="AF143" s="252"/>
      <c r="AG143" s="252"/>
      <c r="AH143" s="252"/>
      <c r="AI143" s="252"/>
      <c r="AJ143" s="252"/>
      <c r="AK143" s="252"/>
      <c r="AL143" s="252"/>
      <c r="AM143" s="252"/>
      <c r="AN143" s="252"/>
      <c r="AO143" s="252"/>
      <c r="AP143" s="252"/>
      <c r="AQ143" s="252"/>
      <c r="AR143" s="252"/>
      <c r="AS143" s="252"/>
      <c r="AT143" s="252"/>
      <c r="AU143" s="252"/>
      <c r="AV143" s="252"/>
      <c r="AW143" s="252"/>
      <c r="AX143" s="252"/>
      <c r="AY143" s="252"/>
      <c r="AZ143" s="252"/>
      <c r="BA143" s="252"/>
      <c r="BB143" s="252"/>
      <c r="BC143" s="252"/>
      <c r="BD143" s="252"/>
      <c r="BE143" s="252"/>
      <c r="BF143" s="252"/>
      <c r="BG143" s="252"/>
      <c r="BH143" s="252"/>
      <c r="BI143" s="252"/>
      <c r="BJ143" s="252"/>
      <c r="BK143" s="252"/>
      <c r="BL143" s="252"/>
      <c r="BM143" s="252"/>
      <c r="BN143" s="252"/>
      <c r="BO143" s="252"/>
      <c r="BP143" s="252"/>
      <c r="BQ143" s="252"/>
      <c r="BR143" s="252"/>
      <c r="BS143" s="252"/>
      <c r="BT143" s="252"/>
      <c r="BU143" s="252"/>
      <c r="BV143" s="252"/>
      <c r="BW143" s="252"/>
      <c r="BX143" s="252"/>
      <c r="BY143" s="252"/>
      <c r="BZ143" s="252"/>
      <c r="CA143" s="252"/>
      <c r="CB143" s="252"/>
      <c r="CC143" s="252"/>
      <c r="CD143" s="252"/>
      <c r="CE143" s="252"/>
      <c r="CF143" s="252"/>
      <c r="CG143" s="252"/>
      <c r="CH143" s="252"/>
      <c r="CI143" s="252"/>
      <c r="CJ143" s="252"/>
      <c r="CK143" s="252"/>
      <c r="CL143" s="252"/>
      <c r="CM143" s="252"/>
      <c r="CN143" s="252"/>
      <c r="CO143" s="252"/>
      <c r="CP143" s="252"/>
      <c r="CQ143" s="252"/>
      <c r="CR143" s="252"/>
      <c r="CS143" s="252"/>
      <c r="CT143" s="252"/>
      <c r="CU143" s="252"/>
      <c r="CV143" s="252"/>
      <c r="CW143" s="252"/>
      <c r="CX143" s="252"/>
      <c r="CY143" s="252"/>
      <c r="CZ143" s="252"/>
      <c r="DA143" s="252"/>
      <c r="DB143" s="252"/>
      <c r="DC143" s="252"/>
      <c r="DD143" s="252"/>
      <c r="DE143" s="252"/>
      <c r="DF143" s="252"/>
      <c r="DG143" s="252"/>
      <c r="DH143" s="252"/>
      <c r="DI143" s="252"/>
      <c r="DJ143" s="252"/>
      <c r="DK143" s="252"/>
      <c r="DL143" s="252"/>
    </row>
    <row r="144" spans="1:116" x14ac:dyDescent="0.25">
      <c r="A144" s="253" t="s">
        <v>8924</v>
      </c>
      <c r="B144" s="254" t="s">
        <v>8925</v>
      </c>
      <c r="C144" s="257">
        <v>0</v>
      </c>
      <c r="D144" s="258">
        <v>13</v>
      </c>
      <c r="E144" s="257">
        <v>0</v>
      </c>
      <c r="F144" s="257" t="s">
        <v>14</v>
      </c>
      <c r="G144" s="257">
        <v>8.0794128899999998E-2</v>
      </c>
      <c r="H144" s="257">
        <v>33.5</v>
      </c>
      <c r="I144" s="258">
        <v>0</v>
      </c>
      <c r="J144" s="258" t="str">
        <f>IFERROR(VLOOKUP($B144,'Core Indicators'!$E$3:$EU$906,147,FALSE),"x")</f>
        <v>x</v>
      </c>
      <c r="K144" s="259">
        <v>1.1356768608000001</v>
      </c>
      <c r="L144" s="257" t="s">
        <v>14</v>
      </c>
      <c r="M144" s="258">
        <v>96</v>
      </c>
      <c r="N144" s="258">
        <v>62</v>
      </c>
      <c r="O144" s="258" t="str">
        <f>IFERROR(VLOOKUP(B144,'Core Indicators'!$E$3:$G$9906,3,FALSE),"x")</f>
        <v>x</v>
      </c>
      <c r="P144" s="258">
        <v>91605</v>
      </c>
      <c r="Q144" s="252"/>
      <c r="R144" s="252"/>
      <c r="S144" s="252"/>
      <c r="T144" s="252"/>
      <c r="U144" s="252"/>
      <c r="V144" s="252"/>
      <c r="W144" s="252"/>
      <c r="X144" s="252"/>
      <c r="Y144" s="252"/>
      <c r="Z144" s="252"/>
      <c r="AA144" s="252"/>
      <c r="AB144" s="252"/>
      <c r="AC144" s="252"/>
      <c r="AD144" s="252"/>
      <c r="AE144" s="252"/>
      <c r="AF144" s="252"/>
      <c r="AG144" s="252"/>
      <c r="AH144" s="252"/>
      <c r="AI144" s="252"/>
      <c r="AJ144" s="252"/>
      <c r="AK144" s="252"/>
      <c r="AL144" s="252"/>
      <c r="AM144" s="252"/>
      <c r="AN144" s="252"/>
      <c r="AO144" s="252"/>
      <c r="AP144" s="252"/>
      <c r="AQ144" s="252"/>
      <c r="AR144" s="252"/>
      <c r="AS144" s="252"/>
      <c r="AT144" s="252"/>
      <c r="AU144" s="252"/>
      <c r="AV144" s="252"/>
      <c r="AW144" s="252"/>
      <c r="AX144" s="252"/>
      <c r="AY144" s="252"/>
      <c r="AZ144" s="252"/>
      <c r="BA144" s="252"/>
      <c r="BB144" s="252"/>
      <c r="BC144" s="252"/>
      <c r="BD144" s="252"/>
      <c r="BE144" s="252"/>
      <c r="BF144" s="252"/>
      <c r="BG144" s="252"/>
      <c r="BH144" s="252"/>
      <c r="BI144" s="252"/>
      <c r="BJ144" s="252"/>
      <c r="BK144" s="252"/>
      <c r="BL144" s="252"/>
      <c r="BM144" s="252"/>
      <c r="BN144" s="252"/>
      <c r="BO144" s="252"/>
      <c r="BP144" s="252"/>
      <c r="BQ144" s="252"/>
      <c r="BR144" s="252"/>
      <c r="BS144" s="252"/>
      <c r="BT144" s="252"/>
      <c r="BU144" s="252"/>
      <c r="BV144" s="252"/>
      <c r="BW144" s="252"/>
      <c r="BX144" s="252"/>
      <c r="BY144" s="252"/>
      <c r="BZ144" s="252"/>
      <c r="CA144" s="252"/>
      <c r="CB144" s="252"/>
      <c r="CC144" s="252"/>
      <c r="CD144" s="252"/>
      <c r="CE144" s="252"/>
      <c r="CF144" s="252"/>
      <c r="CG144" s="252"/>
      <c r="CH144" s="252"/>
      <c r="CI144" s="252"/>
      <c r="CJ144" s="252"/>
      <c r="CK144" s="252"/>
      <c r="CL144" s="252"/>
      <c r="CM144" s="252"/>
      <c r="CN144" s="252"/>
      <c r="CO144" s="252"/>
      <c r="CP144" s="252"/>
      <c r="CQ144" s="252"/>
      <c r="CR144" s="252"/>
      <c r="CS144" s="252"/>
      <c r="CT144" s="252"/>
      <c r="CU144" s="252"/>
      <c r="CV144" s="252"/>
      <c r="CW144" s="252"/>
      <c r="CX144" s="252"/>
      <c r="CY144" s="252"/>
      <c r="CZ144" s="252"/>
      <c r="DA144" s="252"/>
      <c r="DB144" s="252"/>
      <c r="DC144" s="252"/>
      <c r="DD144" s="252"/>
      <c r="DE144" s="252"/>
      <c r="DF144" s="252"/>
      <c r="DG144" s="252"/>
      <c r="DH144" s="252"/>
      <c r="DI144" s="252"/>
      <c r="DJ144" s="252"/>
      <c r="DK144" s="252"/>
      <c r="DL144" s="252"/>
    </row>
    <row r="145" spans="1:116" x14ac:dyDescent="0.25">
      <c r="A145" s="253" t="s">
        <v>8926</v>
      </c>
      <c r="B145" s="254" t="s">
        <v>8927</v>
      </c>
      <c r="C145" s="257">
        <v>0.1065750135</v>
      </c>
      <c r="D145" s="258">
        <v>12</v>
      </c>
      <c r="E145" s="257">
        <v>1.7999999999999999E-2</v>
      </c>
      <c r="F145" s="257">
        <v>6.6</v>
      </c>
      <c r="G145" s="257">
        <v>0.4823245162</v>
      </c>
      <c r="H145" s="257">
        <v>45.7</v>
      </c>
      <c r="I145" s="258">
        <v>3</v>
      </c>
      <c r="J145" s="258" t="str">
        <f>IFERROR(VLOOKUP($B145,'Core Indicators'!$E$3:$EU$906,147,FALSE),"x")</f>
        <v>x</v>
      </c>
      <c r="K145" s="259">
        <v>-0.55640339849999998</v>
      </c>
      <c r="L145" s="257">
        <v>5.75</v>
      </c>
      <c r="M145" s="258">
        <v>65</v>
      </c>
      <c r="N145" s="258">
        <v>28</v>
      </c>
      <c r="O145" s="258" t="str">
        <f>IFERROR(VLOOKUP(B145,'Core Indicators'!$E$3:$G$9906,3,FALSE),"x")</f>
        <v>x</v>
      </c>
      <c r="P145" s="258">
        <v>397300</v>
      </c>
      <c r="Q145" s="252"/>
      <c r="R145" s="252"/>
      <c r="S145" s="252"/>
      <c r="T145" s="252"/>
      <c r="U145" s="252"/>
      <c r="V145" s="252"/>
      <c r="W145" s="252"/>
      <c r="X145" s="252"/>
      <c r="Y145" s="252"/>
      <c r="Z145" s="252"/>
      <c r="AA145" s="252"/>
      <c r="AB145" s="252"/>
      <c r="AC145" s="252"/>
      <c r="AD145" s="252"/>
      <c r="AE145" s="252"/>
      <c r="AF145" s="252"/>
      <c r="AG145" s="252"/>
      <c r="AH145" s="252"/>
      <c r="AI145" s="252"/>
      <c r="AJ145" s="252"/>
      <c r="AK145" s="252"/>
      <c r="AL145" s="252"/>
      <c r="AM145" s="252"/>
      <c r="AN145" s="252"/>
      <c r="AO145" s="252"/>
      <c r="AP145" s="252"/>
      <c r="AQ145" s="252"/>
      <c r="AR145" s="252"/>
      <c r="AS145" s="252"/>
      <c r="AT145" s="252"/>
      <c r="AU145" s="252"/>
      <c r="AV145" s="252"/>
      <c r="AW145" s="252"/>
      <c r="AX145" s="252"/>
      <c r="AY145" s="252"/>
      <c r="AZ145" s="252"/>
      <c r="BA145" s="252"/>
      <c r="BB145" s="252"/>
      <c r="BC145" s="252"/>
      <c r="BD145" s="252"/>
      <c r="BE145" s="252"/>
      <c r="BF145" s="252"/>
      <c r="BG145" s="252"/>
      <c r="BH145" s="252"/>
      <c r="BI145" s="252"/>
      <c r="BJ145" s="252"/>
      <c r="BK145" s="252"/>
      <c r="BL145" s="252"/>
      <c r="BM145" s="252"/>
      <c r="BN145" s="252"/>
      <c r="BO145" s="252"/>
      <c r="BP145" s="252"/>
      <c r="BQ145" s="252"/>
      <c r="BR145" s="252"/>
      <c r="BS145" s="252"/>
      <c r="BT145" s="252"/>
      <c r="BU145" s="252"/>
      <c r="BV145" s="252"/>
      <c r="BW145" s="252"/>
      <c r="BX145" s="252"/>
      <c r="BY145" s="252"/>
      <c r="BZ145" s="252"/>
      <c r="CA145" s="252"/>
      <c r="CB145" s="252"/>
      <c r="CC145" s="252"/>
      <c r="CD145" s="252"/>
      <c r="CE145" s="252"/>
      <c r="CF145" s="252"/>
      <c r="CG145" s="252"/>
      <c r="CH145" s="252"/>
      <c r="CI145" s="252"/>
      <c r="CJ145" s="252"/>
      <c r="CK145" s="252"/>
      <c r="CL145" s="252"/>
      <c r="CM145" s="252"/>
      <c r="CN145" s="252"/>
      <c r="CO145" s="252"/>
      <c r="CP145" s="252"/>
      <c r="CQ145" s="252"/>
      <c r="CR145" s="252"/>
      <c r="CS145" s="252"/>
      <c r="CT145" s="252"/>
      <c r="CU145" s="252"/>
      <c r="CV145" s="252"/>
      <c r="CW145" s="252"/>
      <c r="CX145" s="252"/>
      <c r="CY145" s="252"/>
      <c r="CZ145" s="252"/>
      <c r="DA145" s="252"/>
      <c r="DB145" s="252"/>
      <c r="DC145" s="252"/>
      <c r="DD145" s="252"/>
      <c r="DE145" s="252"/>
      <c r="DF145" s="252"/>
      <c r="DG145" s="252"/>
      <c r="DH145" s="252"/>
      <c r="DI145" s="252"/>
      <c r="DJ145" s="252"/>
      <c r="DK145" s="252"/>
      <c r="DL145" s="252"/>
    </row>
    <row r="146" spans="1:116" x14ac:dyDescent="0.25">
      <c r="A146" s="253" t="s">
        <v>156</v>
      </c>
      <c r="B146" s="254" t="s">
        <v>8928</v>
      </c>
      <c r="C146" s="257">
        <v>0</v>
      </c>
      <c r="D146" s="258" t="s">
        <v>14</v>
      </c>
      <c r="E146" s="257">
        <v>0</v>
      </c>
      <c r="F146" s="257" t="s">
        <v>14</v>
      </c>
      <c r="G146" s="257" t="s">
        <v>14</v>
      </c>
      <c r="H146" s="257">
        <v>33.700000000000003</v>
      </c>
      <c r="I146" s="258">
        <v>2</v>
      </c>
      <c r="J146" s="258">
        <f>IFERROR(VLOOKUP($B146,'Core Indicators'!$E$3:$EU$906,147,FALSE),"x")</f>
        <v>185</v>
      </c>
      <c r="K146" s="259">
        <v>-0.48548009990000002</v>
      </c>
      <c r="L146" s="257" t="s">
        <v>14</v>
      </c>
      <c r="M146" s="258">
        <v>11</v>
      </c>
      <c r="N146" s="258" t="s">
        <v>14</v>
      </c>
      <c r="O146" s="258">
        <f>IFERROR(VLOOKUP(B146,'Core Indicators'!$E$3:$G$9906,3,FALSE),"x")</f>
        <v>5355000</v>
      </c>
      <c r="P146" s="258">
        <v>6020</v>
      </c>
      <c r="Q146" s="252"/>
      <c r="R146" s="252"/>
      <c r="S146" s="252"/>
      <c r="T146" s="252"/>
      <c r="U146" s="252"/>
      <c r="V146" s="252"/>
      <c r="W146" s="252"/>
      <c r="X146" s="252"/>
      <c r="Y146" s="252"/>
      <c r="Z146" s="252"/>
      <c r="AA146" s="252"/>
      <c r="AB146" s="252"/>
      <c r="AC146" s="252"/>
      <c r="AD146" s="252"/>
      <c r="AE146" s="252"/>
      <c r="AF146" s="252"/>
      <c r="AG146" s="252"/>
      <c r="AH146" s="252"/>
      <c r="AI146" s="252"/>
      <c r="AJ146" s="252"/>
      <c r="AK146" s="252"/>
      <c r="AL146" s="252"/>
      <c r="AM146" s="252"/>
      <c r="AN146" s="252"/>
      <c r="AO146" s="252"/>
      <c r="AP146" s="252"/>
      <c r="AQ146" s="252"/>
      <c r="AR146" s="252"/>
      <c r="AS146" s="252"/>
      <c r="AT146" s="252"/>
      <c r="AU146" s="252"/>
      <c r="AV146" s="252"/>
      <c r="AW146" s="252"/>
      <c r="AX146" s="252"/>
      <c r="AY146" s="252"/>
      <c r="AZ146" s="252"/>
      <c r="BA146" s="252"/>
      <c r="BB146" s="252"/>
      <c r="BC146" s="252"/>
      <c r="BD146" s="252"/>
      <c r="BE146" s="252"/>
      <c r="BF146" s="252"/>
      <c r="BG146" s="252"/>
      <c r="BH146" s="252"/>
      <c r="BI146" s="252"/>
      <c r="BJ146" s="252"/>
      <c r="BK146" s="252"/>
      <c r="BL146" s="252"/>
      <c r="BM146" s="252"/>
      <c r="BN146" s="252"/>
      <c r="BO146" s="252"/>
      <c r="BP146" s="252"/>
      <c r="BQ146" s="252"/>
      <c r="BR146" s="252"/>
      <c r="BS146" s="252"/>
      <c r="BT146" s="252"/>
      <c r="BU146" s="252"/>
      <c r="BV146" s="252"/>
      <c r="BW146" s="252"/>
      <c r="BX146" s="252"/>
      <c r="BY146" s="252"/>
      <c r="BZ146" s="252"/>
      <c r="CA146" s="252"/>
      <c r="CB146" s="252"/>
      <c r="CC146" s="252"/>
      <c r="CD146" s="252"/>
      <c r="CE146" s="252"/>
      <c r="CF146" s="252"/>
      <c r="CG146" s="252"/>
      <c r="CH146" s="252"/>
      <c r="CI146" s="252"/>
      <c r="CJ146" s="252"/>
      <c r="CK146" s="252"/>
      <c r="CL146" s="252"/>
      <c r="CM146" s="252"/>
      <c r="CN146" s="252"/>
      <c r="CO146" s="252"/>
      <c r="CP146" s="252"/>
      <c r="CQ146" s="252"/>
      <c r="CR146" s="252"/>
      <c r="CS146" s="252"/>
      <c r="CT146" s="252"/>
      <c r="CU146" s="252"/>
      <c r="CV146" s="252"/>
      <c r="CW146" s="252"/>
      <c r="CX146" s="252"/>
      <c r="CY146" s="252"/>
      <c r="CZ146" s="252"/>
      <c r="DA146" s="252"/>
      <c r="DB146" s="252"/>
      <c r="DC146" s="252"/>
      <c r="DD146" s="252"/>
      <c r="DE146" s="252"/>
      <c r="DF146" s="252"/>
      <c r="DG146" s="252"/>
      <c r="DH146" s="252"/>
      <c r="DI146" s="252"/>
      <c r="DJ146" s="252"/>
      <c r="DK146" s="252"/>
      <c r="DL146" s="252"/>
    </row>
    <row r="147" spans="1:116" x14ac:dyDescent="0.25">
      <c r="A147" s="253" t="s">
        <v>8929</v>
      </c>
      <c r="B147" s="254" t="s">
        <v>8930</v>
      </c>
      <c r="C147" s="257">
        <v>0.98654400079999993</v>
      </c>
      <c r="D147" s="258">
        <v>2</v>
      </c>
      <c r="E147" s="257">
        <v>0</v>
      </c>
      <c r="F147" s="257">
        <v>3.9</v>
      </c>
      <c r="G147" s="257">
        <v>0.20243781869999999</v>
      </c>
      <c r="H147" s="257" t="s">
        <v>14</v>
      </c>
      <c r="I147" s="258">
        <v>0</v>
      </c>
      <c r="J147" s="258" t="str">
        <f>IFERROR(VLOOKUP($B147,'Core Indicators'!$E$3:$EU$906,147,FALSE),"x")</f>
        <v>x</v>
      </c>
      <c r="K147" s="259">
        <v>0.73431843519999995</v>
      </c>
      <c r="L147" s="257">
        <v>3.75</v>
      </c>
      <c r="M147" s="258">
        <v>25</v>
      </c>
      <c r="N147" s="258">
        <v>62</v>
      </c>
      <c r="O147" s="258" t="str">
        <f>IFERROR(VLOOKUP(B147,'Core Indicators'!$E$3:$G$9906,3,FALSE),"x")</f>
        <v>x</v>
      </c>
      <c r="P147" s="258">
        <v>11610</v>
      </c>
      <c r="Q147" s="252"/>
      <c r="R147" s="252"/>
      <c r="S147" s="252"/>
      <c r="T147" s="252"/>
      <c r="U147" s="252"/>
      <c r="V147" s="252"/>
      <c r="W147" s="252"/>
      <c r="X147" s="252"/>
      <c r="Y147" s="252"/>
      <c r="Z147" s="252"/>
      <c r="AA147" s="252"/>
      <c r="AB147" s="252"/>
      <c r="AC147" s="252"/>
      <c r="AD147" s="252"/>
      <c r="AE147" s="252"/>
      <c r="AF147" s="252"/>
      <c r="AG147" s="252"/>
      <c r="AH147" s="252"/>
      <c r="AI147" s="252"/>
      <c r="AJ147" s="252"/>
      <c r="AK147" s="252"/>
      <c r="AL147" s="252"/>
      <c r="AM147" s="252"/>
      <c r="AN147" s="252"/>
      <c r="AO147" s="252"/>
      <c r="AP147" s="252"/>
      <c r="AQ147" s="252"/>
      <c r="AR147" s="252"/>
      <c r="AS147" s="252"/>
      <c r="AT147" s="252"/>
      <c r="AU147" s="252"/>
      <c r="AV147" s="252"/>
      <c r="AW147" s="252"/>
      <c r="AX147" s="252"/>
      <c r="AY147" s="252"/>
      <c r="AZ147" s="252"/>
      <c r="BA147" s="252"/>
      <c r="BB147" s="252"/>
      <c r="BC147" s="252"/>
      <c r="BD147" s="252"/>
      <c r="BE147" s="252"/>
      <c r="BF147" s="252"/>
      <c r="BG147" s="252"/>
      <c r="BH147" s="252"/>
      <c r="BI147" s="252"/>
      <c r="BJ147" s="252"/>
      <c r="BK147" s="252"/>
      <c r="BL147" s="252"/>
      <c r="BM147" s="252"/>
      <c r="BN147" s="252"/>
      <c r="BO147" s="252"/>
      <c r="BP147" s="252"/>
      <c r="BQ147" s="252"/>
      <c r="BR147" s="252"/>
      <c r="BS147" s="252"/>
      <c r="BT147" s="252"/>
      <c r="BU147" s="252"/>
      <c r="BV147" s="252"/>
      <c r="BW147" s="252"/>
      <c r="BX147" s="252"/>
      <c r="BY147" s="252"/>
      <c r="BZ147" s="252"/>
      <c r="CA147" s="252"/>
      <c r="CB147" s="252"/>
      <c r="CC147" s="252"/>
      <c r="CD147" s="252"/>
      <c r="CE147" s="252"/>
      <c r="CF147" s="252"/>
      <c r="CG147" s="252"/>
      <c r="CH147" s="252"/>
      <c r="CI147" s="252"/>
      <c r="CJ147" s="252"/>
      <c r="CK147" s="252"/>
      <c r="CL147" s="252"/>
      <c r="CM147" s="252"/>
      <c r="CN147" s="252"/>
      <c r="CO147" s="252"/>
      <c r="CP147" s="252"/>
      <c r="CQ147" s="252"/>
      <c r="CR147" s="252"/>
      <c r="CS147" s="252"/>
      <c r="CT147" s="252"/>
      <c r="CU147" s="252"/>
      <c r="CV147" s="252"/>
      <c r="CW147" s="252"/>
      <c r="CX147" s="252"/>
      <c r="CY147" s="252"/>
      <c r="CZ147" s="252"/>
      <c r="DA147" s="252"/>
      <c r="DB147" s="252"/>
      <c r="DC147" s="252"/>
      <c r="DD147" s="252"/>
      <c r="DE147" s="252"/>
      <c r="DF147" s="252"/>
      <c r="DG147" s="252"/>
      <c r="DH147" s="252"/>
      <c r="DI147" s="252"/>
      <c r="DJ147" s="252"/>
      <c r="DK147" s="252"/>
      <c r="DL147" s="252"/>
    </row>
    <row r="148" spans="1:116" x14ac:dyDescent="0.25">
      <c r="A148" s="253" t="s">
        <v>8931</v>
      </c>
      <c r="B148" s="254" t="s">
        <v>8932</v>
      </c>
      <c r="C148" s="257" t="s">
        <v>14</v>
      </c>
      <c r="D148" s="258" t="s">
        <v>14</v>
      </c>
      <c r="E148" s="257" t="s">
        <v>14</v>
      </c>
      <c r="F148" s="257" t="s">
        <v>14</v>
      </c>
      <c r="G148" s="257" t="s">
        <v>14</v>
      </c>
      <c r="H148" s="257">
        <v>29</v>
      </c>
      <c r="I148" s="258" t="s">
        <v>14</v>
      </c>
      <c r="J148" s="258" t="str">
        <f>IFERROR(VLOOKUP($B148,'Core Indicators'!$E$3:$EU$906,147,FALSE),"x")</f>
        <v>x</v>
      </c>
      <c r="K148" s="259" t="s">
        <v>14</v>
      </c>
      <c r="L148" s="257" t="s">
        <v>14</v>
      </c>
      <c r="M148" s="258" t="s">
        <v>14</v>
      </c>
      <c r="N148" s="258" t="s">
        <v>14</v>
      </c>
      <c r="O148" s="258" t="str">
        <f>IFERROR(VLOOKUP(B148,'Core Indicators'!$E$3:$G$9906,3,FALSE),"x")</f>
        <v>x</v>
      </c>
      <c r="P148" s="258" t="s">
        <v>14</v>
      </c>
      <c r="Q148" s="252"/>
      <c r="R148" s="252"/>
      <c r="S148" s="252"/>
      <c r="T148" s="252"/>
      <c r="U148" s="252"/>
      <c r="V148" s="252"/>
      <c r="W148" s="252"/>
      <c r="X148" s="252"/>
      <c r="Y148" s="252"/>
      <c r="Z148" s="252"/>
      <c r="AA148" s="252"/>
      <c r="AB148" s="252"/>
      <c r="AC148" s="252"/>
      <c r="AD148" s="252"/>
      <c r="AE148" s="252"/>
      <c r="AF148" s="252"/>
      <c r="AG148" s="252"/>
      <c r="AH148" s="252"/>
      <c r="AI148" s="252"/>
      <c r="AJ148" s="252"/>
      <c r="AK148" s="252"/>
      <c r="AL148" s="252"/>
      <c r="AM148" s="252"/>
      <c r="AN148" s="252"/>
      <c r="AO148" s="252"/>
      <c r="AP148" s="252"/>
      <c r="AQ148" s="252"/>
      <c r="AR148" s="252"/>
      <c r="AS148" s="252"/>
      <c r="AT148" s="252"/>
      <c r="AU148" s="252"/>
      <c r="AV148" s="252"/>
      <c r="AW148" s="252"/>
      <c r="AX148" s="252"/>
      <c r="AY148" s="252"/>
      <c r="AZ148" s="252"/>
      <c r="BA148" s="252"/>
      <c r="BB148" s="252"/>
      <c r="BC148" s="252"/>
      <c r="BD148" s="252"/>
      <c r="BE148" s="252"/>
      <c r="BF148" s="252"/>
      <c r="BG148" s="252"/>
      <c r="BH148" s="252"/>
      <c r="BI148" s="252"/>
      <c r="BJ148" s="252"/>
      <c r="BK148" s="252"/>
      <c r="BL148" s="252"/>
      <c r="BM148" s="252"/>
      <c r="BN148" s="252"/>
      <c r="BO148" s="252"/>
      <c r="BP148" s="252"/>
      <c r="BQ148" s="252"/>
      <c r="BR148" s="252"/>
      <c r="BS148" s="252"/>
      <c r="BT148" s="252"/>
      <c r="BU148" s="252"/>
      <c r="BV148" s="252"/>
      <c r="BW148" s="252"/>
      <c r="BX148" s="252"/>
      <c r="BY148" s="252"/>
      <c r="BZ148" s="252"/>
      <c r="CA148" s="252"/>
      <c r="CB148" s="252"/>
      <c r="CC148" s="252"/>
      <c r="CD148" s="252"/>
      <c r="CE148" s="252"/>
      <c r="CF148" s="252"/>
      <c r="CG148" s="252"/>
      <c r="CH148" s="252"/>
      <c r="CI148" s="252"/>
      <c r="CJ148" s="252"/>
      <c r="CK148" s="252"/>
      <c r="CL148" s="252"/>
      <c r="CM148" s="252"/>
      <c r="CN148" s="252"/>
      <c r="CO148" s="252"/>
      <c r="CP148" s="252"/>
      <c r="CQ148" s="252"/>
      <c r="CR148" s="252"/>
      <c r="CS148" s="252"/>
      <c r="CT148" s="252"/>
      <c r="CU148" s="252"/>
      <c r="CV148" s="252"/>
      <c r="CW148" s="252"/>
      <c r="CX148" s="252"/>
      <c r="CY148" s="252"/>
      <c r="CZ148" s="252"/>
      <c r="DA148" s="252"/>
      <c r="DB148" s="252"/>
      <c r="DC148" s="252"/>
      <c r="DD148" s="252"/>
      <c r="DE148" s="252"/>
      <c r="DF148" s="252"/>
      <c r="DG148" s="252"/>
      <c r="DH148" s="252"/>
      <c r="DI148" s="252"/>
      <c r="DJ148" s="252"/>
      <c r="DK148" s="252"/>
      <c r="DL148" s="252"/>
    </row>
    <row r="149" spans="1:116" x14ac:dyDescent="0.25">
      <c r="A149" s="253" t="s">
        <v>2197</v>
      </c>
      <c r="B149" s="254" t="s">
        <v>8933</v>
      </c>
      <c r="C149" s="257">
        <v>0.29808903580000001</v>
      </c>
      <c r="D149" s="258">
        <v>8</v>
      </c>
      <c r="E149" s="257">
        <v>2.7E-2</v>
      </c>
      <c r="F149" s="257">
        <v>7.65</v>
      </c>
      <c r="G149" s="257">
        <v>0.31603010729999997</v>
      </c>
      <c r="H149" s="257">
        <v>35.799999999999997</v>
      </c>
      <c r="I149" s="258">
        <v>1</v>
      </c>
      <c r="J149" s="258">
        <f>IFERROR(VLOOKUP($B149,'Core Indicators'!$E$3:$EU$906,147,FALSE),"x")</f>
        <v>0</v>
      </c>
      <c r="K149" s="259">
        <v>0.36400461200000001</v>
      </c>
      <c r="L149" s="257">
        <v>6.75</v>
      </c>
      <c r="M149" s="258">
        <v>83</v>
      </c>
      <c r="N149" s="258">
        <v>44</v>
      </c>
      <c r="O149" s="258">
        <f>IFERROR(VLOOKUP(B149,'Core Indicators'!$E$3:$G$9906,3,FALSE),"x")</f>
        <v>20012000</v>
      </c>
      <c r="P149" s="258">
        <v>230080</v>
      </c>
      <c r="Q149" s="252"/>
      <c r="R149" s="252"/>
      <c r="S149" s="252"/>
      <c r="T149" s="252"/>
      <c r="U149" s="252"/>
      <c r="V149" s="252"/>
      <c r="W149" s="252"/>
      <c r="X149" s="252"/>
      <c r="Y149" s="252"/>
      <c r="Z149" s="252"/>
      <c r="AA149" s="252"/>
      <c r="AB149" s="252"/>
      <c r="AC149" s="252"/>
      <c r="AD149" s="252"/>
      <c r="AE149" s="252"/>
      <c r="AF149" s="252"/>
      <c r="AG149" s="252"/>
      <c r="AH149" s="252"/>
      <c r="AI149" s="252"/>
      <c r="AJ149" s="252"/>
      <c r="AK149" s="252"/>
      <c r="AL149" s="252"/>
      <c r="AM149" s="252"/>
      <c r="AN149" s="252"/>
      <c r="AO149" s="252"/>
      <c r="AP149" s="252"/>
      <c r="AQ149" s="252"/>
      <c r="AR149" s="252"/>
      <c r="AS149" s="252"/>
      <c r="AT149" s="252"/>
      <c r="AU149" s="252"/>
      <c r="AV149" s="252"/>
      <c r="AW149" s="252"/>
      <c r="AX149" s="252"/>
      <c r="AY149" s="252"/>
      <c r="AZ149" s="252"/>
      <c r="BA149" s="252"/>
      <c r="BB149" s="252"/>
      <c r="BC149" s="252"/>
      <c r="BD149" s="252"/>
      <c r="BE149" s="252"/>
      <c r="BF149" s="252"/>
      <c r="BG149" s="252"/>
      <c r="BH149" s="252"/>
      <c r="BI149" s="252"/>
      <c r="BJ149" s="252"/>
      <c r="BK149" s="252"/>
      <c r="BL149" s="252"/>
      <c r="BM149" s="252"/>
      <c r="BN149" s="252"/>
      <c r="BO149" s="252"/>
      <c r="BP149" s="252"/>
      <c r="BQ149" s="252"/>
      <c r="BR149" s="252"/>
      <c r="BS149" s="252"/>
      <c r="BT149" s="252"/>
      <c r="BU149" s="252"/>
      <c r="BV149" s="252"/>
      <c r="BW149" s="252"/>
      <c r="BX149" s="252"/>
      <c r="BY149" s="252"/>
      <c r="BZ149" s="252"/>
      <c r="CA149" s="252"/>
      <c r="CB149" s="252"/>
      <c r="CC149" s="252"/>
      <c r="CD149" s="252"/>
      <c r="CE149" s="252"/>
      <c r="CF149" s="252"/>
      <c r="CG149" s="252"/>
      <c r="CH149" s="252"/>
      <c r="CI149" s="252"/>
      <c r="CJ149" s="252"/>
      <c r="CK149" s="252"/>
      <c r="CL149" s="252"/>
      <c r="CM149" s="252"/>
      <c r="CN149" s="252"/>
      <c r="CO149" s="252"/>
      <c r="CP149" s="252"/>
      <c r="CQ149" s="252"/>
      <c r="CR149" s="252"/>
      <c r="CS149" s="252"/>
      <c r="CT149" s="252"/>
      <c r="CU149" s="252"/>
      <c r="CV149" s="252"/>
      <c r="CW149" s="252"/>
      <c r="CX149" s="252"/>
      <c r="CY149" s="252"/>
      <c r="CZ149" s="252"/>
      <c r="DA149" s="252"/>
      <c r="DB149" s="252"/>
      <c r="DC149" s="252"/>
      <c r="DD149" s="252"/>
      <c r="DE149" s="252"/>
      <c r="DF149" s="252"/>
      <c r="DG149" s="252"/>
      <c r="DH149" s="252"/>
      <c r="DI149" s="252"/>
      <c r="DJ149" s="252"/>
      <c r="DK149" s="252"/>
      <c r="DL149" s="252"/>
    </row>
    <row r="150" spans="1:116" x14ac:dyDescent="0.25">
      <c r="A150" s="253" t="s">
        <v>8934</v>
      </c>
      <c r="B150" s="254" t="s">
        <v>8935</v>
      </c>
      <c r="C150" s="257">
        <v>0.34628793000000002</v>
      </c>
      <c r="D150" s="258">
        <v>2</v>
      </c>
      <c r="E150" s="257">
        <v>0.16450000000000001</v>
      </c>
      <c r="F150" s="257">
        <v>4.5</v>
      </c>
      <c r="G150" s="257">
        <v>0.25525934649999998</v>
      </c>
      <c r="H150" s="257">
        <v>37.5</v>
      </c>
      <c r="I150" s="258">
        <v>3</v>
      </c>
      <c r="J150" s="258" t="str">
        <f>IFERROR(VLOOKUP($B150,'Core Indicators'!$E$3:$EU$906,147,FALSE),"x")</f>
        <v>x</v>
      </c>
      <c r="K150" s="259">
        <v>-0.72368854280000006</v>
      </c>
      <c r="L150" s="257">
        <v>4</v>
      </c>
      <c r="M150" s="258">
        <v>20</v>
      </c>
      <c r="N150" s="258">
        <v>28</v>
      </c>
      <c r="O150" s="258" t="str">
        <f>IFERROR(VLOOKUP(B150,'Core Indicators'!$E$3:$G$9906,3,FALSE),"x")</f>
        <v>x</v>
      </c>
      <c r="P150" s="258">
        <v>16376870</v>
      </c>
      <c r="Q150" s="252"/>
      <c r="R150" s="252"/>
      <c r="S150" s="252"/>
      <c r="T150" s="252"/>
      <c r="U150" s="252"/>
      <c r="V150" s="252"/>
      <c r="W150" s="252"/>
      <c r="X150" s="252"/>
      <c r="Y150" s="252"/>
      <c r="Z150" s="252"/>
      <c r="AA150" s="252"/>
      <c r="AB150" s="252"/>
      <c r="AC150" s="252"/>
      <c r="AD150" s="252"/>
      <c r="AE150" s="252"/>
      <c r="AF150" s="252"/>
      <c r="AG150" s="252"/>
      <c r="AH150" s="252"/>
      <c r="AI150" s="252"/>
      <c r="AJ150" s="252"/>
      <c r="AK150" s="252"/>
      <c r="AL150" s="252"/>
      <c r="AM150" s="252"/>
      <c r="AN150" s="252"/>
      <c r="AO150" s="252"/>
      <c r="AP150" s="252"/>
      <c r="AQ150" s="252"/>
      <c r="AR150" s="252"/>
      <c r="AS150" s="252"/>
      <c r="AT150" s="252"/>
      <c r="AU150" s="252"/>
      <c r="AV150" s="252"/>
      <c r="AW150" s="252"/>
      <c r="AX150" s="252"/>
      <c r="AY150" s="252"/>
      <c r="AZ150" s="252"/>
      <c r="BA150" s="252"/>
      <c r="BB150" s="252"/>
      <c r="BC150" s="252"/>
      <c r="BD150" s="252"/>
      <c r="BE150" s="252"/>
      <c r="BF150" s="252"/>
      <c r="BG150" s="252"/>
      <c r="BH150" s="252"/>
      <c r="BI150" s="252"/>
      <c r="BJ150" s="252"/>
      <c r="BK150" s="252"/>
      <c r="BL150" s="252"/>
      <c r="BM150" s="252"/>
      <c r="BN150" s="252"/>
      <c r="BO150" s="252"/>
      <c r="BP150" s="252"/>
      <c r="BQ150" s="252"/>
      <c r="BR150" s="252"/>
      <c r="BS150" s="252"/>
      <c r="BT150" s="252"/>
      <c r="BU150" s="252"/>
      <c r="BV150" s="252"/>
      <c r="BW150" s="252"/>
      <c r="BX150" s="252"/>
      <c r="BY150" s="252"/>
      <c r="BZ150" s="252"/>
      <c r="CA150" s="252"/>
      <c r="CB150" s="252"/>
      <c r="CC150" s="252"/>
      <c r="CD150" s="252"/>
      <c r="CE150" s="252"/>
      <c r="CF150" s="252"/>
      <c r="CG150" s="252"/>
      <c r="CH150" s="252"/>
      <c r="CI150" s="252"/>
      <c r="CJ150" s="252"/>
      <c r="CK150" s="252"/>
      <c r="CL150" s="252"/>
      <c r="CM150" s="252"/>
      <c r="CN150" s="252"/>
      <c r="CO150" s="252"/>
      <c r="CP150" s="252"/>
      <c r="CQ150" s="252"/>
      <c r="CR150" s="252"/>
      <c r="CS150" s="252"/>
      <c r="CT150" s="252"/>
      <c r="CU150" s="252"/>
      <c r="CV150" s="252"/>
      <c r="CW150" s="252"/>
      <c r="CX150" s="252"/>
      <c r="CY150" s="252"/>
      <c r="CZ150" s="252"/>
      <c r="DA150" s="252"/>
      <c r="DB150" s="252"/>
      <c r="DC150" s="252"/>
      <c r="DD150" s="252"/>
      <c r="DE150" s="252"/>
      <c r="DF150" s="252"/>
      <c r="DG150" s="252"/>
      <c r="DH150" s="252"/>
      <c r="DI150" s="252"/>
      <c r="DJ150" s="252"/>
      <c r="DK150" s="252"/>
      <c r="DL150" s="252"/>
    </row>
    <row r="151" spans="1:116" x14ac:dyDescent="0.25">
      <c r="A151" s="253" t="s">
        <v>421</v>
      </c>
      <c r="B151" s="254" t="s">
        <v>8936</v>
      </c>
      <c r="C151" s="257">
        <v>0.27190004229999998</v>
      </c>
      <c r="D151" s="258">
        <v>5</v>
      </c>
      <c r="E151" s="257">
        <v>0.84</v>
      </c>
      <c r="F151" s="257">
        <v>3.9833333333000001</v>
      </c>
      <c r="G151" s="257">
        <v>0.41238544770000002</v>
      </c>
      <c r="H151" s="257">
        <v>43.7</v>
      </c>
      <c r="I151" s="258">
        <v>3</v>
      </c>
      <c r="J151" s="258" t="str">
        <f>IFERROR(VLOOKUP($B151,'Core Indicators'!$E$3:$EU$906,147,FALSE),"x")</f>
        <v>x</v>
      </c>
      <c r="K151" s="259">
        <v>7.6188184300000003E-2</v>
      </c>
      <c r="L151" s="257">
        <v>3.75</v>
      </c>
      <c r="M151" s="258">
        <v>22</v>
      </c>
      <c r="N151" s="258">
        <v>53</v>
      </c>
      <c r="O151" s="258">
        <f>IFERROR(VLOOKUP(B151,'Core Indicators'!$E$3:$G$9906,3,FALSE),"x")</f>
        <v>13978000</v>
      </c>
      <c r="P151" s="258">
        <v>24670</v>
      </c>
      <c r="Q151" s="252"/>
      <c r="R151" s="252"/>
      <c r="S151" s="252"/>
      <c r="T151" s="252"/>
      <c r="U151" s="252"/>
      <c r="V151" s="252"/>
      <c r="W151" s="252"/>
      <c r="X151" s="252"/>
      <c r="Y151" s="252"/>
      <c r="Z151" s="252"/>
      <c r="AA151" s="252"/>
      <c r="AB151" s="252"/>
      <c r="AC151" s="252"/>
      <c r="AD151" s="252"/>
      <c r="AE151" s="252"/>
      <c r="AF151" s="252"/>
      <c r="AG151" s="252"/>
      <c r="AH151" s="252"/>
      <c r="AI151" s="252"/>
      <c r="AJ151" s="252"/>
      <c r="AK151" s="252"/>
      <c r="AL151" s="252"/>
      <c r="AM151" s="252"/>
      <c r="AN151" s="252"/>
      <c r="AO151" s="252"/>
      <c r="AP151" s="252"/>
      <c r="AQ151" s="252"/>
      <c r="AR151" s="252"/>
      <c r="AS151" s="252"/>
      <c r="AT151" s="252"/>
      <c r="AU151" s="252"/>
      <c r="AV151" s="252"/>
      <c r="AW151" s="252"/>
      <c r="AX151" s="252"/>
      <c r="AY151" s="252"/>
      <c r="AZ151" s="252"/>
      <c r="BA151" s="252"/>
      <c r="BB151" s="252"/>
      <c r="BC151" s="252"/>
      <c r="BD151" s="252"/>
      <c r="BE151" s="252"/>
      <c r="BF151" s="252"/>
      <c r="BG151" s="252"/>
      <c r="BH151" s="252"/>
      <c r="BI151" s="252"/>
      <c r="BJ151" s="252"/>
      <c r="BK151" s="252"/>
      <c r="BL151" s="252"/>
      <c r="BM151" s="252"/>
      <c r="BN151" s="252"/>
      <c r="BO151" s="252"/>
      <c r="BP151" s="252"/>
      <c r="BQ151" s="252"/>
      <c r="BR151" s="252"/>
      <c r="BS151" s="252"/>
      <c r="BT151" s="252"/>
      <c r="BU151" s="252"/>
      <c r="BV151" s="252"/>
      <c r="BW151" s="252"/>
      <c r="BX151" s="252"/>
      <c r="BY151" s="252"/>
      <c r="BZ151" s="252"/>
      <c r="CA151" s="252"/>
      <c r="CB151" s="252"/>
      <c r="CC151" s="252"/>
      <c r="CD151" s="252"/>
      <c r="CE151" s="252"/>
      <c r="CF151" s="252"/>
      <c r="CG151" s="252"/>
      <c r="CH151" s="252"/>
      <c r="CI151" s="252"/>
      <c r="CJ151" s="252"/>
      <c r="CK151" s="252"/>
      <c r="CL151" s="252"/>
      <c r="CM151" s="252"/>
      <c r="CN151" s="252"/>
      <c r="CO151" s="252"/>
      <c r="CP151" s="252"/>
      <c r="CQ151" s="252"/>
      <c r="CR151" s="252"/>
      <c r="CS151" s="252"/>
      <c r="CT151" s="252"/>
      <c r="CU151" s="252"/>
      <c r="CV151" s="252"/>
      <c r="CW151" s="252"/>
      <c r="CX151" s="252"/>
      <c r="CY151" s="252"/>
      <c r="CZ151" s="252"/>
      <c r="DA151" s="252"/>
      <c r="DB151" s="252"/>
      <c r="DC151" s="252"/>
      <c r="DD151" s="252"/>
      <c r="DE151" s="252"/>
      <c r="DF151" s="252"/>
      <c r="DG151" s="252"/>
      <c r="DH151" s="252"/>
      <c r="DI151" s="252"/>
      <c r="DJ151" s="252"/>
      <c r="DK151" s="252"/>
      <c r="DL151" s="252"/>
    </row>
    <row r="152" spans="1:116" x14ac:dyDescent="0.25">
      <c r="A152" s="253" t="s">
        <v>8937</v>
      </c>
      <c r="B152" s="254" t="s">
        <v>8938</v>
      </c>
      <c r="C152" s="257">
        <v>0.77989999290000012</v>
      </c>
      <c r="D152" s="258">
        <v>0</v>
      </c>
      <c r="E152" s="257">
        <v>0.17</v>
      </c>
      <c r="F152" s="257">
        <v>2.4500000000000002</v>
      </c>
      <c r="G152" s="257">
        <v>0.2235342192</v>
      </c>
      <c r="H152" s="257" t="s">
        <v>14</v>
      </c>
      <c r="I152" s="258">
        <v>5</v>
      </c>
      <c r="J152" s="258" t="str">
        <f>IFERROR(VLOOKUP($B152,'Core Indicators'!$E$3:$EU$906,147,FALSE),"x")</f>
        <v>x</v>
      </c>
      <c r="K152" s="259">
        <v>0.16855593029999999</v>
      </c>
      <c r="L152" s="257">
        <v>2.25</v>
      </c>
      <c r="M152" s="258">
        <v>7</v>
      </c>
      <c r="N152" s="258">
        <v>53</v>
      </c>
      <c r="O152" s="258" t="str">
        <f>IFERROR(VLOOKUP(B152,'Core Indicators'!$E$3:$G$9906,3,FALSE),"x")</f>
        <v>x</v>
      </c>
      <c r="P152" s="258">
        <v>2149690</v>
      </c>
      <c r="Q152" s="252"/>
      <c r="R152" s="252"/>
      <c r="S152" s="252"/>
      <c r="T152" s="252"/>
      <c r="U152" s="252"/>
      <c r="V152" s="252"/>
      <c r="W152" s="252"/>
      <c r="X152" s="252"/>
      <c r="Y152" s="252"/>
      <c r="Z152" s="252"/>
      <c r="AA152" s="252"/>
      <c r="AB152" s="252"/>
      <c r="AC152" s="252"/>
      <c r="AD152" s="252"/>
      <c r="AE152" s="252"/>
      <c r="AF152" s="252"/>
      <c r="AG152" s="252"/>
      <c r="AH152" s="252"/>
      <c r="AI152" s="252"/>
      <c r="AJ152" s="252"/>
      <c r="AK152" s="252"/>
      <c r="AL152" s="252"/>
      <c r="AM152" s="252"/>
      <c r="AN152" s="252"/>
      <c r="AO152" s="252"/>
      <c r="AP152" s="252"/>
      <c r="AQ152" s="252"/>
      <c r="AR152" s="252"/>
      <c r="AS152" s="252"/>
      <c r="AT152" s="252"/>
      <c r="AU152" s="252"/>
      <c r="AV152" s="252"/>
      <c r="AW152" s="252"/>
      <c r="AX152" s="252"/>
      <c r="AY152" s="252"/>
      <c r="AZ152" s="252"/>
      <c r="BA152" s="252"/>
      <c r="BB152" s="252"/>
      <c r="BC152" s="252"/>
      <c r="BD152" s="252"/>
      <c r="BE152" s="252"/>
      <c r="BF152" s="252"/>
      <c r="BG152" s="252"/>
      <c r="BH152" s="252"/>
      <c r="BI152" s="252"/>
      <c r="BJ152" s="252"/>
      <c r="BK152" s="252"/>
      <c r="BL152" s="252"/>
      <c r="BM152" s="252"/>
      <c r="BN152" s="252"/>
      <c r="BO152" s="252"/>
      <c r="BP152" s="252"/>
      <c r="BQ152" s="252"/>
      <c r="BR152" s="252"/>
      <c r="BS152" s="252"/>
      <c r="BT152" s="252"/>
      <c r="BU152" s="252"/>
      <c r="BV152" s="252"/>
      <c r="BW152" s="252"/>
      <c r="BX152" s="252"/>
      <c r="BY152" s="252"/>
      <c r="BZ152" s="252"/>
      <c r="CA152" s="252"/>
      <c r="CB152" s="252"/>
      <c r="CC152" s="252"/>
      <c r="CD152" s="252"/>
      <c r="CE152" s="252"/>
      <c r="CF152" s="252"/>
      <c r="CG152" s="252"/>
      <c r="CH152" s="252"/>
      <c r="CI152" s="252"/>
      <c r="CJ152" s="252"/>
      <c r="CK152" s="252"/>
      <c r="CL152" s="252"/>
      <c r="CM152" s="252"/>
      <c r="CN152" s="252"/>
      <c r="CO152" s="252"/>
      <c r="CP152" s="252"/>
      <c r="CQ152" s="252"/>
      <c r="CR152" s="252"/>
      <c r="CS152" s="252"/>
      <c r="CT152" s="252"/>
      <c r="CU152" s="252"/>
      <c r="CV152" s="252"/>
      <c r="CW152" s="252"/>
      <c r="CX152" s="252"/>
      <c r="CY152" s="252"/>
      <c r="CZ152" s="252"/>
      <c r="DA152" s="252"/>
      <c r="DB152" s="252"/>
      <c r="DC152" s="252"/>
      <c r="DD152" s="252"/>
      <c r="DE152" s="252"/>
      <c r="DF152" s="252"/>
      <c r="DG152" s="252"/>
      <c r="DH152" s="252"/>
      <c r="DI152" s="252"/>
      <c r="DJ152" s="252"/>
      <c r="DK152" s="252"/>
      <c r="DL152" s="252"/>
    </row>
    <row r="153" spans="1:116" x14ac:dyDescent="0.25">
      <c r="A153" s="253" t="s">
        <v>438</v>
      </c>
      <c r="B153" s="254" t="s">
        <v>8939</v>
      </c>
      <c r="C153" s="257">
        <v>0.79894100540000001</v>
      </c>
      <c r="D153" s="258">
        <v>4</v>
      </c>
      <c r="E153" s="257">
        <v>0.55000000000000004</v>
      </c>
      <c r="F153" s="257">
        <v>2.0166666666999999</v>
      </c>
      <c r="G153" s="257">
        <v>0.56036181190000001</v>
      </c>
      <c r="H153" s="257">
        <v>34.200000000000003</v>
      </c>
      <c r="I153" s="258">
        <v>5</v>
      </c>
      <c r="J153" s="258">
        <f>IFERROR(VLOOKUP($B153,'Core Indicators'!$E$3:$EU$906,147,FALSE),"x")</f>
        <v>1658</v>
      </c>
      <c r="K153" s="259">
        <v>-1.140473485</v>
      </c>
      <c r="L153" s="257">
        <v>1</v>
      </c>
      <c r="M153" s="258">
        <v>12</v>
      </c>
      <c r="N153" s="258">
        <v>16</v>
      </c>
      <c r="O153" s="258">
        <f>IFERROR(VLOOKUP(B153,'Core Indicators'!$E$3:$G$9906,3,FALSE),"x")</f>
        <v>49800000</v>
      </c>
      <c r="P153" s="258">
        <v>2376000</v>
      </c>
      <c r="Q153" s="252"/>
      <c r="R153" s="252"/>
      <c r="S153" s="252"/>
      <c r="T153" s="252"/>
      <c r="U153" s="252"/>
      <c r="V153" s="252"/>
      <c r="W153" s="252"/>
      <c r="X153" s="252"/>
      <c r="Y153" s="252"/>
      <c r="Z153" s="252"/>
      <c r="AA153" s="252"/>
      <c r="AB153" s="252"/>
      <c r="AC153" s="252"/>
      <c r="AD153" s="252"/>
      <c r="AE153" s="252"/>
      <c r="AF153" s="252"/>
      <c r="AG153" s="252"/>
      <c r="AH153" s="252"/>
      <c r="AI153" s="252"/>
      <c r="AJ153" s="252"/>
      <c r="AK153" s="252"/>
      <c r="AL153" s="252"/>
      <c r="AM153" s="252"/>
      <c r="AN153" s="252"/>
      <c r="AO153" s="252"/>
      <c r="AP153" s="252"/>
      <c r="AQ153" s="252"/>
      <c r="AR153" s="252"/>
      <c r="AS153" s="252"/>
      <c r="AT153" s="252"/>
      <c r="AU153" s="252"/>
      <c r="AV153" s="252"/>
      <c r="AW153" s="252"/>
      <c r="AX153" s="252"/>
      <c r="AY153" s="252"/>
      <c r="AZ153" s="252"/>
      <c r="BA153" s="252"/>
      <c r="BB153" s="252"/>
      <c r="BC153" s="252"/>
      <c r="BD153" s="252"/>
      <c r="BE153" s="252"/>
      <c r="BF153" s="252"/>
      <c r="BG153" s="252"/>
      <c r="BH153" s="252"/>
      <c r="BI153" s="252"/>
      <c r="BJ153" s="252"/>
      <c r="BK153" s="252"/>
      <c r="BL153" s="252"/>
      <c r="BM153" s="252"/>
      <c r="BN153" s="252"/>
      <c r="BO153" s="252"/>
      <c r="BP153" s="252"/>
      <c r="BQ153" s="252"/>
      <c r="BR153" s="252"/>
      <c r="BS153" s="252"/>
      <c r="BT153" s="252"/>
      <c r="BU153" s="252"/>
      <c r="BV153" s="252"/>
      <c r="BW153" s="252"/>
      <c r="BX153" s="252"/>
      <c r="BY153" s="252"/>
      <c r="BZ153" s="252"/>
      <c r="CA153" s="252"/>
      <c r="CB153" s="252"/>
      <c r="CC153" s="252"/>
      <c r="CD153" s="252"/>
      <c r="CE153" s="252"/>
      <c r="CF153" s="252"/>
      <c r="CG153" s="252"/>
      <c r="CH153" s="252"/>
      <c r="CI153" s="252"/>
      <c r="CJ153" s="252"/>
      <c r="CK153" s="252"/>
      <c r="CL153" s="252"/>
      <c r="CM153" s="252"/>
      <c r="CN153" s="252"/>
      <c r="CO153" s="252"/>
      <c r="CP153" s="252"/>
      <c r="CQ153" s="252"/>
      <c r="CR153" s="252"/>
      <c r="CS153" s="252"/>
      <c r="CT153" s="252"/>
      <c r="CU153" s="252"/>
      <c r="CV153" s="252"/>
      <c r="CW153" s="252"/>
      <c r="CX153" s="252"/>
      <c r="CY153" s="252"/>
      <c r="CZ153" s="252"/>
      <c r="DA153" s="252"/>
      <c r="DB153" s="252"/>
      <c r="DC153" s="252"/>
      <c r="DD153" s="252"/>
      <c r="DE153" s="252"/>
      <c r="DF153" s="252"/>
      <c r="DG153" s="252"/>
      <c r="DH153" s="252"/>
      <c r="DI153" s="252"/>
      <c r="DJ153" s="252"/>
      <c r="DK153" s="252"/>
      <c r="DL153" s="252"/>
    </row>
    <row r="154" spans="1:116" x14ac:dyDescent="0.25">
      <c r="A154" s="253" t="s">
        <v>29</v>
      </c>
      <c r="B154" s="254" t="s">
        <v>8940</v>
      </c>
      <c r="C154" s="257">
        <v>0.72594999450000008</v>
      </c>
      <c r="D154" s="258">
        <v>9</v>
      </c>
      <c r="E154" s="257">
        <v>0</v>
      </c>
      <c r="F154" s="257">
        <v>6.95</v>
      </c>
      <c r="G154" s="257">
        <v>0.52272520759999996</v>
      </c>
      <c r="H154" s="257">
        <v>40.299999999999997</v>
      </c>
      <c r="I154" s="258">
        <v>3</v>
      </c>
      <c r="J154" s="258">
        <f>IFERROR(VLOOKUP($B154,'Core Indicators'!$E$3:$EU$906,147,FALSE),"x")</f>
        <v>15</v>
      </c>
      <c r="K154" s="259">
        <v>-0.1907603145</v>
      </c>
      <c r="L154" s="257">
        <v>6</v>
      </c>
      <c r="M154" s="258">
        <v>71</v>
      </c>
      <c r="N154" s="258">
        <v>45</v>
      </c>
      <c r="O154" s="258">
        <f>IFERROR(VLOOKUP(B154,'Core Indicators'!$E$3:$G$9906,3,FALSE),"x")</f>
        <v>18276000</v>
      </c>
      <c r="P154" s="258">
        <v>192530</v>
      </c>
      <c r="Q154" s="252"/>
      <c r="R154" s="252"/>
      <c r="S154" s="252"/>
      <c r="T154" s="252"/>
      <c r="U154" s="252"/>
      <c r="V154" s="252"/>
      <c r="W154" s="252"/>
      <c r="X154" s="252"/>
      <c r="Y154" s="252"/>
      <c r="Z154" s="252"/>
      <c r="AA154" s="252"/>
      <c r="AB154" s="252"/>
      <c r="AC154" s="252"/>
      <c r="AD154" s="252"/>
      <c r="AE154" s="252"/>
      <c r="AF154" s="252"/>
      <c r="AG154" s="252"/>
      <c r="AH154" s="252"/>
      <c r="AI154" s="252"/>
      <c r="AJ154" s="252"/>
      <c r="AK154" s="252"/>
      <c r="AL154" s="252"/>
      <c r="AM154" s="252"/>
      <c r="AN154" s="252"/>
      <c r="AO154" s="252"/>
      <c r="AP154" s="252"/>
      <c r="AQ154" s="252"/>
      <c r="AR154" s="252"/>
      <c r="AS154" s="252"/>
      <c r="AT154" s="252"/>
      <c r="AU154" s="252"/>
      <c r="AV154" s="252"/>
      <c r="AW154" s="252"/>
      <c r="AX154" s="252"/>
      <c r="AY154" s="252"/>
      <c r="AZ154" s="252"/>
      <c r="BA154" s="252"/>
      <c r="BB154" s="252"/>
      <c r="BC154" s="252"/>
      <c r="BD154" s="252"/>
      <c r="BE154" s="252"/>
      <c r="BF154" s="252"/>
      <c r="BG154" s="252"/>
      <c r="BH154" s="252"/>
      <c r="BI154" s="252"/>
      <c r="BJ154" s="252"/>
      <c r="BK154" s="252"/>
      <c r="BL154" s="252"/>
      <c r="BM154" s="252"/>
      <c r="BN154" s="252"/>
      <c r="BO154" s="252"/>
      <c r="BP154" s="252"/>
      <c r="BQ154" s="252"/>
      <c r="BR154" s="252"/>
      <c r="BS154" s="252"/>
      <c r="BT154" s="252"/>
      <c r="BU154" s="252"/>
      <c r="BV154" s="252"/>
      <c r="BW154" s="252"/>
      <c r="BX154" s="252"/>
      <c r="BY154" s="252"/>
      <c r="BZ154" s="252"/>
      <c r="CA154" s="252"/>
      <c r="CB154" s="252"/>
      <c r="CC154" s="252"/>
      <c r="CD154" s="252"/>
      <c r="CE154" s="252"/>
      <c r="CF154" s="252"/>
      <c r="CG154" s="252"/>
      <c r="CH154" s="252"/>
      <c r="CI154" s="252"/>
      <c r="CJ154" s="252"/>
      <c r="CK154" s="252"/>
      <c r="CL154" s="252"/>
      <c r="CM154" s="252"/>
      <c r="CN154" s="252"/>
      <c r="CO154" s="252"/>
      <c r="CP154" s="252"/>
      <c r="CQ154" s="252"/>
      <c r="CR154" s="252"/>
      <c r="CS154" s="252"/>
      <c r="CT154" s="252"/>
      <c r="CU154" s="252"/>
      <c r="CV154" s="252"/>
      <c r="CW154" s="252"/>
      <c r="CX154" s="252"/>
      <c r="CY154" s="252"/>
      <c r="CZ154" s="252"/>
      <c r="DA154" s="252"/>
      <c r="DB154" s="252"/>
      <c r="DC154" s="252"/>
      <c r="DD154" s="252"/>
      <c r="DE154" s="252"/>
      <c r="DF154" s="252"/>
      <c r="DG154" s="252"/>
      <c r="DH154" s="252"/>
      <c r="DI154" s="252"/>
      <c r="DJ154" s="252"/>
      <c r="DK154" s="252"/>
      <c r="DL154" s="252"/>
    </row>
    <row r="155" spans="1:116" x14ac:dyDescent="0.25">
      <c r="A155" s="253" t="s">
        <v>8941</v>
      </c>
      <c r="B155" s="254" t="s">
        <v>8942</v>
      </c>
      <c r="C155" s="257">
        <v>0.42649998649999998</v>
      </c>
      <c r="D155" s="258">
        <v>6</v>
      </c>
      <c r="E155" s="257">
        <v>0</v>
      </c>
      <c r="F155" s="257">
        <v>5.3166666666999998</v>
      </c>
      <c r="G155" s="257">
        <v>6.4907686399999998E-2</v>
      </c>
      <c r="H155" s="257" t="s">
        <v>14</v>
      </c>
      <c r="I155" s="258">
        <v>0</v>
      </c>
      <c r="J155" s="258" t="str">
        <f>IFERROR(VLOOKUP($B155,'Core Indicators'!$E$3:$EU$906,147,FALSE),"x")</f>
        <v>x</v>
      </c>
      <c r="K155" s="259">
        <v>1.8785588741000001</v>
      </c>
      <c r="L155" s="257">
        <v>5.75</v>
      </c>
      <c r="M155" s="258">
        <v>50</v>
      </c>
      <c r="N155" s="258">
        <v>85</v>
      </c>
      <c r="O155" s="258" t="str">
        <f>IFERROR(VLOOKUP(B155,'Core Indicators'!$E$3:$G$9906,3,FALSE),"x")</f>
        <v>x</v>
      </c>
      <c r="P155" s="258">
        <v>709</v>
      </c>
      <c r="Q155" s="252"/>
      <c r="R155" s="252"/>
      <c r="S155" s="252"/>
      <c r="T155" s="252"/>
      <c r="U155" s="252"/>
      <c r="V155" s="252"/>
      <c r="W155" s="252"/>
      <c r="X155" s="252"/>
      <c r="Y155" s="252"/>
      <c r="Z155" s="252"/>
      <c r="AA155" s="252"/>
      <c r="AB155" s="252"/>
      <c r="AC155" s="252"/>
      <c r="AD155" s="252"/>
      <c r="AE155" s="252"/>
      <c r="AF155" s="252"/>
      <c r="AG155" s="252"/>
      <c r="AH155" s="252"/>
      <c r="AI155" s="252"/>
      <c r="AJ155" s="252"/>
      <c r="AK155" s="252"/>
      <c r="AL155" s="252"/>
      <c r="AM155" s="252"/>
      <c r="AN155" s="252"/>
      <c r="AO155" s="252"/>
      <c r="AP155" s="252"/>
      <c r="AQ155" s="252"/>
      <c r="AR155" s="252"/>
      <c r="AS155" s="252"/>
      <c r="AT155" s="252"/>
      <c r="AU155" s="252"/>
      <c r="AV155" s="252"/>
      <c r="AW155" s="252"/>
      <c r="AX155" s="252"/>
      <c r="AY155" s="252"/>
      <c r="AZ155" s="252"/>
      <c r="BA155" s="252"/>
      <c r="BB155" s="252"/>
      <c r="BC155" s="252"/>
      <c r="BD155" s="252"/>
      <c r="BE155" s="252"/>
      <c r="BF155" s="252"/>
      <c r="BG155" s="252"/>
      <c r="BH155" s="252"/>
      <c r="BI155" s="252"/>
      <c r="BJ155" s="252"/>
      <c r="BK155" s="252"/>
      <c r="BL155" s="252"/>
      <c r="BM155" s="252"/>
      <c r="BN155" s="252"/>
      <c r="BO155" s="252"/>
      <c r="BP155" s="252"/>
      <c r="BQ155" s="252"/>
      <c r="BR155" s="252"/>
      <c r="BS155" s="252"/>
      <c r="BT155" s="252"/>
      <c r="BU155" s="252"/>
      <c r="BV155" s="252"/>
      <c r="BW155" s="252"/>
      <c r="BX155" s="252"/>
      <c r="BY155" s="252"/>
      <c r="BZ155" s="252"/>
      <c r="CA155" s="252"/>
      <c r="CB155" s="252"/>
      <c r="CC155" s="252"/>
      <c r="CD155" s="252"/>
      <c r="CE155" s="252"/>
      <c r="CF155" s="252"/>
      <c r="CG155" s="252"/>
      <c r="CH155" s="252"/>
      <c r="CI155" s="252"/>
      <c r="CJ155" s="252"/>
      <c r="CK155" s="252"/>
      <c r="CL155" s="252"/>
      <c r="CM155" s="252"/>
      <c r="CN155" s="252"/>
      <c r="CO155" s="252"/>
      <c r="CP155" s="252"/>
      <c r="CQ155" s="252"/>
      <c r="CR155" s="252"/>
      <c r="CS155" s="252"/>
      <c r="CT155" s="252"/>
      <c r="CU155" s="252"/>
      <c r="CV155" s="252"/>
      <c r="CW155" s="252"/>
      <c r="CX155" s="252"/>
      <c r="CY155" s="252"/>
      <c r="CZ155" s="252"/>
      <c r="DA155" s="252"/>
      <c r="DB155" s="252"/>
      <c r="DC155" s="252"/>
      <c r="DD155" s="252"/>
      <c r="DE155" s="252"/>
      <c r="DF155" s="252"/>
      <c r="DG155" s="252"/>
      <c r="DH155" s="252"/>
      <c r="DI155" s="252"/>
      <c r="DJ155" s="252"/>
      <c r="DK155" s="252"/>
      <c r="DL155" s="252"/>
    </row>
    <row r="156" spans="1:116" x14ac:dyDescent="0.25">
      <c r="A156" s="253" t="s">
        <v>8943</v>
      </c>
      <c r="B156" s="254" t="s">
        <v>8944</v>
      </c>
      <c r="C156" s="257">
        <v>0</v>
      </c>
      <c r="D156" s="258">
        <v>12</v>
      </c>
      <c r="E156" s="257">
        <v>0</v>
      </c>
      <c r="F156" s="257" t="s">
        <v>14</v>
      </c>
      <c r="G156" s="257" t="s">
        <v>14</v>
      </c>
      <c r="H156" s="257">
        <v>37.1</v>
      </c>
      <c r="I156" s="258">
        <v>0</v>
      </c>
      <c r="J156" s="258" t="str">
        <f>IFERROR(VLOOKUP($B156,'Core Indicators'!$E$3:$EU$906,147,FALSE),"x")</f>
        <v>x</v>
      </c>
      <c r="K156" s="259">
        <v>-0.13986755910000001</v>
      </c>
      <c r="L156" s="257" t="s">
        <v>14</v>
      </c>
      <c r="M156" s="258">
        <v>79</v>
      </c>
      <c r="N156" s="258">
        <v>42</v>
      </c>
      <c r="O156" s="258" t="str">
        <f>IFERROR(VLOOKUP(B156,'Core Indicators'!$E$3:$G$9906,3,FALSE),"x")</f>
        <v>x</v>
      </c>
      <c r="P156" s="258">
        <v>27990</v>
      </c>
      <c r="Q156" s="252"/>
      <c r="R156" s="252"/>
      <c r="S156" s="252"/>
      <c r="T156" s="252"/>
      <c r="U156" s="252"/>
      <c r="V156" s="252"/>
      <c r="W156" s="252"/>
      <c r="X156" s="252"/>
      <c r="Y156" s="252"/>
      <c r="Z156" s="252"/>
      <c r="AA156" s="252"/>
      <c r="AB156" s="252"/>
      <c r="AC156" s="252"/>
      <c r="AD156" s="252"/>
      <c r="AE156" s="252"/>
      <c r="AF156" s="252"/>
      <c r="AG156" s="252"/>
      <c r="AH156" s="252"/>
      <c r="AI156" s="252"/>
      <c r="AJ156" s="252"/>
      <c r="AK156" s="252"/>
      <c r="AL156" s="252"/>
      <c r="AM156" s="252"/>
      <c r="AN156" s="252"/>
      <c r="AO156" s="252"/>
      <c r="AP156" s="252"/>
      <c r="AQ156" s="252"/>
      <c r="AR156" s="252"/>
      <c r="AS156" s="252"/>
      <c r="AT156" s="252"/>
      <c r="AU156" s="252"/>
      <c r="AV156" s="252"/>
      <c r="AW156" s="252"/>
      <c r="AX156" s="252"/>
      <c r="AY156" s="252"/>
      <c r="AZ156" s="252"/>
      <c r="BA156" s="252"/>
      <c r="BB156" s="252"/>
      <c r="BC156" s="252"/>
      <c r="BD156" s="252"/>
      <c r="BE156" s="252"/>
      <c r="BF156" s="252"/>
      <c r="BG156" s="252"/>
      <c r="BH156" s="252"/>
      <c r="BI156" s="252"/>
      <c r="BJ156" s="252"/>
      <c r="BK156" s="252"/>
      <c r="BL156" s="252"/>
      <c r="BM156" s="252"/>
      <c r="BN156" s="252"/>
      <c r="BO156" s="252"/>
      <c r="BP156" s="252"/>
      <c r="BQ156" s="252"/>
      <c r="BR156" s="252"/>
      <c r="BS156" s="252"/>
      <c r="BT156" s="252"/>
      <c r="BU156" s="252"/>
      <c r="BV156" s="252"/>
      <c r="BW156" s="252"/>
      <c r="BX156" s="252"/>
      <c r="BY156" s="252"/>
      <c r="BZ156" s="252"/>
      <c r="CA156" s="252"/>
      <c r="CB156" s="252"/>
      <c r="CC156" s="252"/>
      <c r="CD156" s="252"/>
      <c r="CE156" s="252"/>
      <c r="CF156" s="252"/>
      <c r="CG156" s="252"/>
      <c r="CH156" s="252"/>
      <c r="CI156" s="252"/>
      <c r="CJ156" s="252"/>
      <c r="CK156" s="252"/>
      <c r="CL156" s="252"/>
      <c r="CM156" s="252"/>
      <c r="CN156" s="252"/>
      <c r="CO156" s="252"/>
      <c r="CP156" s="252"/>
      <c r="CQ156" s="252"/>
      <c r="CR156" s="252"/>
      <c r="CS156" s="252"/>
      <c r="CT156" s="252"/>
      <c r="CU156" s="252"/>
      <c r="CV156" s="252"/>
      <c r="CW156" s="252"/>
      <c r="CX156" s="252"/>
      <c r="CY156" s="252"/>
      <c r="CZ156" s="252"/>
      <c r="DA156" s="252"/>
      <c r="DB156" s="252"/>
      <c r="DC156" s="252"/>
      <c r="DD156" s="252"/>
      <c r="DE156" s="252"/>
      <c r="DF156" s="252"/>
      <c r="DG156" s="252"/>
      <c r="DH156" s="252"/>
      <c r="DI156" s="252"/>
      <c r="DJ156" s="252"/>
      <c r="DK156" s="252"/>
      <c r="DL156" s="252"/>
    </row>
    <row r="157" spans="1:116" x14ac:dyDescent="0.25">
      <c r="A157" s="253" t="s">
        <v>8945</v>
      </c>
      <c r="B157" s="254" t="s">
        <v>8946</v>
      </c>
      <c r="C157" s="257">
        <v>0.8110999861</v>
      </c>
      <c r="D157" s="258">
        <v>7</v>
      </c>
      <c r="E157" s="257">
        <v>0.37</v>
      </c>
      <c r="F157" s="257">
        <v>6.25</v>
      </c>
      <c r="G157" s="257">
        <v>0.64374360080000004</v>
      </c>
      <c r="H157" s="257">
        <v>35.700000000000003</v>
      </c>
      <c r="I157" s="258">
        <v>3</v>
      </c>
      <c r="J157" s="258" t="str">
        <f>IFERROR(VLOOKUP($B157,'Core Indicators'!$E$3:$EU$906,147,FALSE),"x")</f>
        <v>x</v>
      </c>
      <c r="K157" s="259">
        <v>-0.76636308430000011</v>
      </c>
      <c r="L157" s="257">
        <v>4.75</v>
      </c>
      <c r="M157" s="258">
        <v>65</v>
      </c>
      <c r="N157" s="258">
        <v>33</v>
      </c>
      <c r="O157" s="258" t="str">
        <f>IFERROR(VLOOKUP(B157,'Core Indicators'!$E$3:$G$9906,3,FALSE),"x")</f>
        <v>x</v>
      </c>
      <c r="P157" s="258">
        <v>72180</v>
      </c>
      <c r="Q157" s="252"/>
      <c r="R157" s="252"/>
      <c r="S157" s="252"/>
      <c r="T157" s="252"/>
      <c r="U157" s="252"/>
      <c r="V157" s="252"/>
      <c r="W157" s="252"/>
      <c r="X157" s="252"/>
      <c r="Y157" s="252"/>
      <c r="Z157" s="252"/>
      <c r="AA157" s="252"/>
      <c r="AB157" s="252"/>
      <c r="AC157" s="252"/>
      <c r="AD157" s="252"/>
      <c r="AE157" s="252"/>
      <c r="AF157" s="252"/>
      <c r="AG157" s="252"/>
      <c r="AH157" s="252"/>
      <c r="AI157" s="252"/>
      <c r="AJ157" s="252"/>
      <c r="AK157" s="252"/>
      <c r="AL157" s="252"/>
      <c r="AM157" s="252"/>
      <c r="AN157" s="252"/>
      <c r="AO157" s="252"/>
      <c r="AP157" s="252"/>
      <c r="AQ157" s="252"/>
      <c r="AR157" s="252"/>
      <c r="AS157" s="252"/>
      <c r="AT157" s="252"/>
      <c r="AU157" s="252"/>
      <c r="AV157" s="252"/>
      <c r="AW157" s="252"/>
      <c r="AX157" s="252"/>
      <c r="AY157" s="252"/>
      <c r="AZ157" s="252"/>
      <c r="BA157" s="252"/>
      <c r="BB157" s="252"/>
      <c r="BC157" s="252"/>
      <c r="BD157" s="252"/>
      <c r="BE157" s="252"/>
      <c r="BF157" s="252"/>
      <c r="BG157" s="252"/>
      <c r="BH157" s="252"/>
      <c r="BI157" s="252"/>
      <c r="BJ157" s="252"/>
      <c r="BK157" s="252"/>
      <c r="BL157" s="252"/>
      <c r="BM157" s="252"/>
      <c r="BN157" s="252"/>
      <c r="BO157" s="252"/>
      <c r="BP157" s="252"/>
      <c r="BQ157" s="252"/>
      <c r="BR157" s="252"/>
      <c r="BS157" s="252"/>
      <c r="BT157" s="252"/>
      <c r="BU157" s="252"/>
      <c r="BV157" s="252"/>
      <c r="BW157" s="252"/>
      <c r="BX157" s="252"/>
      <c r="BY157" s="252"/>
      <c r="BZ157" s="252"/>
      <c r="CA157" s="252"/>
      <c r="CB157" s="252"/>
      <c r="CC157" s="252"/>
      <c r="CD157" s="252"/>
      <c r="CE157" s="252"/>
      <c r="CF157" s="252"/>
      <c r="CG157" s="252"/>
      <c r="CH157" s="252"/>
      <c r="CI157" s="252"/>
      <c r="CJ157" s="252"/>
      <c r="CK157" s="252"/>
      <c r="CL157" s="252"/>
      <c r="CM157" s="252"/>
      <c r="CN157" s="252"/>
      <c r="CO157" s="252"/>
      <c r="CP157" s="252"/>
      <c r="CQ157" s="252"/>
      <c r="CR157" s="252"/>
      <c r="CS157" s="252"/>
      <c r="CT157" s="252"/>
      <c r="CU157" s="252"/>
      <c r="CV157" s="252"/>
      <c r="CW157" s="252"/>
      <c r="CX157" s="252"/>
      <c r="CY157" s="252"/>
      <c r="CZ157" s="252"/>
      <c r="DA157" s="252"/>
      <c r="DB157" s="252"/>
      <c r="DC157" s="252"/>
      <c r="DD157" s="252"/>
      <c r="DE157" s="252"/>
      <c r="DF157" s="252"/>
      <c r="DG157" s="252"/>
      <c r="DH157" s="252"/>
      <c r="DI157" s="252"/>
      <c r="DJ157" s="252"/>
      <c r="DK157" s="252"/>
      <c r="DL157" s="252"/>
    </row>
    <row r="158" spans="1:116" x14ac:dyDescent="0.25">
      <c r="A158" s="253" t="s">
        <v>3453</v>
      </c>
      <c r="B158" s="254" t="s">
        <v>8947</v>
      </c>
      <c r="C158" s="257">
        <v>0.18000004259999999</v>
      </c>
      <c r="D158" s="258">
        <v>12</v>
      </c>
      <c r="E158" s="257">
        <v>0</v>
      </c>
      <c r="F158" s="257">
        <v>7.2</v>
      </c>
      <c r="G158" s="257">
        <v>0.3970940348</v>
      </c>
      <c r="H158" s="257">
        <v>38.799999999999997</v>
      </c>
      <c r="I158" s="258">
        <v>3</v>
      </c>
      <c r="J158" s="258">
        <f>IFERROR(VLOOKUP($B158,'Core Indicators'!$E$3:$EU$906,147,FALSE),"x")</f>
        <v>232</v>
      </c>
      <c r="K158" s="259">
        <v>-0.76245963569999997</v>
      </c>
      <c r="L158" s="257">
        <v>6</v>
      </c>
      <c r="M158" s="258">
        <v>66</v>
      </c>
      <c r="N158" s="258">
        <v>34</v>
      </c>
      <c r="O158" s="258">
        <f>IFERROR(VLOOKUP(B158,'Core Indicators'!$E$3:$G$9906,3,FALSE),"x")</f>
        <v>6300000</v>
      </c>
      <c r="P158" s="258">
        <v>20720</v>
      </c>
      <c r="Q158" s="252"/>
      <c r="R158" s="252"/>
      <c r="S158" s="252"/>
      <c r="T158" s="252"/>
      <c r="U158" s="252"/>
      <c r="V158" s="252"/>
      <c r="W158" s="252"/>
      <c r="X158" s="252"/>
      <c r="Y158" s="252"/>
      <c r="Z158" s="252"/>
      <c r="AA158" s="252"/>
      <c r="AB158" s="252"/>
      <c r="AC158" s="252"/>
      <c r="AD158" s="252"/>
      <c r="AE158" s="252"/>
      <c r="AF158" s="252"/>
      <c r="AG158" s="252"/>
      <c r="AH158" s="252"/>
      <c r="AI158" s="252"/>
      <c r="AJ158" s="252"/>
      <c r="AK158" s="252"/>
      <c r="AL158" s="252"/>
      <c r="AM158" s="252"/>
      <c r="AN158" s="252"/>
      <c r="AO158" s="252"/>
      <c r="AP158" s="252"/>
      <c r="AQ158" s="252"/>
      <c r="AR158" s="252"/>
      <c r="AS158" s="252"/>
      <c r="AT158" s="252"/>
      <c r="AU158" s="252"/>
      <c r="AV158" s="252"/>
      <c r="AW158" s="252"/>
      <c r="AX158" s="252"/>
      <c r="AY158" s="252"/>
      <c r="AZ158" s="252"/>
      <c r="BA158" s="252"/>
      <c r="BB158" s="252"/>
      <c r="BC158" s="252"/>
      <c r="BD158" s="252"/>
      <c r="BE158" s="252"/>
      <c r="BF158" s="252"/>
      <c r="BG158" s="252"/>
      <c r="BH158" s="252"/>
      <c r="BI158" s="252"/>
      <c r="BJ158" s="252"/>
      <c r="BK158" s="252"/>
      <c r="BL158" s="252"/>
      <c r="BM158" s="252"/>
      <c r="BN158" s="252"/>
      <c r="BO158" s="252"/>
      <c r="BP158" s="252"/>
      <c r="BQ158" s="252"/>
      <c r="BR158" s="252"/>
      <c r="BS158" s="252"/>
      <c r="BT158" s="252"/>
      <c r="BU158" s="252"/>
      <c r="BV158" s="252"/>
      <c r="BW158" s="252"/>
      <c r="BX158" s="252"/>
      <c r="BY158" s="252"/>
      <c r="BZ158" s="252"/>
      <c r="CA158" s="252"/>
      <c r="CB158" s="252"/>
      <c r="CC158" s="252"/>
      <c r="CD158" s="252"/>
      <c r="CE158" s="252"/>
      <c r="CF158" s="252"/>
      <c r="CG158" s="252"/>
      <c r="CH158" s="252"/>
      <c r="CI158" s="252"/>
      <c r="CJ158" s="252"/>
      <c r="CK158" s="252"/>
      <c r="CL158" s="252"/>
      <c r="CM158" s="252"/>
      <c r="CN158" s="252"/>
      <c r="CO158" s="252"/>
      <c r="CP158" s="252"/>
      <c r="CQ158" s="252"/>
      <c r="CR158" s="252"/>
      <c r="CS158" s="252"/>
      <c r="CT158" s="252"/>
      <c r="CU158" s="252"/>
      <c r="CV158" s="252"/>
      <c r="CW158" s="252"/>
      <c r="CX158" s="252"/>
      <c r="CY158" s="252"/>
      <c r="CZ158" s="252"/>
      <c r="DA158" s="252"/>
      <c r="DB158" s="252"/>
      <c r="DC158" s="252"/>
      <c r="DD158" s="252"/>
      <c r="DE158" s="252"/>
      <c r="DF158" s="252"/>
      <c r="DG158" s="252"/>
      <c r="DH158" s="252"/>
      <c r="DI158" s="252"/>
      <c r="DJ158" s="252"/>
      <c r="DK158" s="252"/>
      <c r="DL158" s="252"/>
    </row>
    <row r="159" spans="1:116" x14ac:dyDescent="0.25">
      <c r="A159" s="253" t="s">
        <v>95</v>
      </c>
      <c r="B159" s="254" t="s">
        <v>8948</v>
      </c>
      <c r="C159" s="257">
        <v>0</v>
      </c>
      <c r="D159" s="258" t="s">
        <v>14</v>
      </c>
      <c r="E159" s="257">
        <v>0</v>
      </c>
      <c r="F159" s="257">
        <v>1.4833333333000001</v>
      </c>
      <c r="G159" s="257" t="s">
        <v>14</v>
      </c>
      <c r="H159" s="257">
        <v>36.799999999999997</v>
      </c>
      <c r="I159" s="258">
        <v>5</v>
      </c>
      <c r="J159" s="258">
        <f>IFERROR(VLOOKUP($B159,'Core Indicators'!$E$3:$EU$906,147,FALSE),"x")</f>
        <v>6137</v>
      </c>
      <c r="K159" s="259">
        <v>-2.3503582478</v>
      </c>
      <c r="L159" s="257">
        <v>1</v>
      </c>
      <c r="M159" s="258">
        <v>7</v>
      </c>
      <c r="N159" s="258">
        <v>9</v>
      </c>
      <c r="O159" s="258">
        <f>IFERROR(VLOOKUP(B159,'Core Indicators'!$E$3:$G$9906,3,FALSE),"x")</f>
        <v>16955000</v>
      </c>
      <c r="P159" s="258">
        <v>627340</v>
      </c>
      <c r="Q159" s="252"/>
      <c r="R159" s="252"/>
      <c r="S159" s="252"/>
      <c r="T159" s="252"/>
      <c r="U159" s="252"/>
      <c r="V159" s="252"/>
      <c r="W159" s="252"/>
      <c r="X159" s="252"/>
      <c r="Y159" s="252"/>
      <c r="Z159" s="252"/>
      <c r="AA159" s="252"/>
      <c r="AB159" s="252"/>
      <c r="AC159" s="252"/>
      <c r="AD159" s="252"/>
      <c r="AE159" s="252"/>
      <c r="AF159" s="252"/>
      <c r="AG159" s="252"/>
      <c r="AH159" s="252"/>
      <c r="AI159" s="252"/>
      <c r="AJ159" s="252"/>
      <c r="AK159" s="252"/>
      <c r="AL159" s="252"/>
      <c r="AM159" s="252"/>
      <c r="AN159" s="252"/>
      <c r="AO159" s="252"/>
      <c r="AP159" s="252"/>
      <c r="AQ159" s="252"/>
      <c r="AR159" s="252"/>
      <c r="AS159" s="252"/>
      <c r="AT159" s="252"/>
      <c r="AU159" s="252"/>
      <c r="AV159" s="252"/>
      <c r="AW159" s="252"/>
      <c r="AX159" s="252"/>
      <c r="AY159" s="252"/>
      <c r="AZ159" s="252"/>
      <c r="BA159" s="252"/>
      <c r="BB159" s="252"/>
      <c r="BC159" s="252"/>
      <c r="BD159" s="252"/>
      <c r="BE159" s="252"/>
      <c r="BF159" s="252"/>
      <c r="BG159" s="252"/>
      <c r="BH159" s="252"/>
      <c r="BI159" s="252"/>
      <c r="BJ159" s="252"/>
      <c r="BK159" s="252"/>
      <c r="BL159" s="252"/>
      <c r="BM159" s="252"/>
      <c r="BN159" s="252"/>
      <c r="BO159" s="252"/>
      <c r="BP159" s="252"/>
      <c r="BQ159" s="252"/>
      <c r="BR159" s="252"/>
      <c r="BS159" s="252"/>
      <c r="BT159" s="252"/>
      <c r="BU159" s="252"/>
      <c r="BV159" s="252"/>
      <c r="BW159" s="252"/>
      <c r="BX159" s="252"/>
      <c r="BY159" s="252"/>
      <c r="BZ159" s="252"/>
      <c r="CA159" s="252"/>
      <c r="CB159" s="252"/>
      <c r="CC159" s="252"/>
      <c r="CD159" s="252"/>
      <c r="CE159" s="252"/>
      <c r="CF159" s="252"/>
      <c r="CG159" s="252"/>
      <c r="CH159" s="252"/>
      <c r="CI159" s="252"/>
      <c r="CJ159" s="252"/>
      <c r="CK159" s="252"/>
      <c r="CL159" s="252"/>
      <c r="CM159" s="252"/>
      <c r="CN159" s="252"/>
      <c r="CO159" s="252"/>
      <c r="CP159" s="252"/>
      <c r="CQ159" s="252"/>
      <c r="CR159" s="252"/>
      <c r="CS159" s="252"/>
      <c r="CT159" s="252"/>
      <c r="CU159" s="252"/>
      <c r="CV159" s="252"/>
      <c r="CW159" s="252"/>
      <c r="CX159" s="252"/>
      <c r="CY159" s="252"/>
      <c r="CZ159" s="252"/>
      <c r="DA159" s="252"/>
      <c r="DB159" s="252"/>
      <c r="DC159" s="252"/>
      <c r="DD159" s="252"/>
      <c r="DE159" s="252"/>
      <c r="DF159" s="252"/>
      <c r="DG159" s="252"/>
      <c r="DH159" s="252"/>
      <c r="DI159" s="252"/>
      <c r="DJ159" s="252"/>
      <c r="DK159" s="252"/>
      <c r="DL159" s="252"/>
    </row>
    <row r="160" spans="1:116" x14ac:dyDescent="0.25">
      <c r="A160" s="253" t="s">
        <v>8949</v>
      </c>
      <c r="B160" s="254" t="s">
        <v>8950</v>
      </c>
      <c r="C160" s="257">
        <v>0.29583300080000002</v>
      </c>
      <c r="D160" s="258">
        <v>8</v>
      </c>
      <c r="E160" s="257">
        <v>0</v>
      </c>
      <c r="F160" s="257">
        <v>6.95</v>
      </c>
      <c r="G160" s="257">
        <v>0.16149411559999999</v>
      </c>
      <c r="H160" s="257">
        <v>36.200000000000003</v>
      </c>
      <c r="I160" s="258">
        <v>1</v>
      </c>
      <c r="J160" s="258" t="str">
        <f>IFERROR(VLOOKUP($B160,'Core Indicators'!$E$3:$EU$906,147,FALSE),"x")</f>
        <v>x</v>
      </c>
      <c r="K160" s="259">
        <v>-0.11906975509999999</v>
      </c>
      <c r="L160" s="257">
        <v>6</v>
      </c>
      <c r="M160" s="258">
        <v>66</v>
      </c>
      <c r="N160" s="258">
        <v>39</v>
      </c>
      <c r="O160" s="258" t="str">
        <f>IFERROR(VLOOKUP(B160,'Core Indicators'!$E$3:$G$9906,3,FALSE),"x")</f>
        <v>x</v>
      </c>
      <c r="P160" s="258">
        <v>87460</v>
      </c>
      <c r="Q160" s="252"/>
      <c r="R160" s="252"/>
      <c r="S160" s="252"/>
      <c r="T160" s="252"/>
      <c r="U160" s="252"/>
      <c r="V160" s="252"/>
      <c r="W160" s="252"/>
      <c r="X160" s="252"/>
      <c r="Y160" s="252"/>
      <c r="Z160" s="252"/>
      <c r="AA160" s="252"/>
      <c r="AB160" s="252"/>
      <c r="AC160" s="252"/>
      <c r="AD160" s="252"/>
      <c r="AE160" s="252"/>
      <c r="AF160" s="252"/>
      <c r="AG160" s="252"/>
      <c r="AH160" s="252"/>
      <c r="AI160" s="252"/>
      <c r="AJ160" s="252"/>
      <c r="AK160" s="252"/>
      <c r="AL160" s="252"/>
      <c r="AM160" s="252"/>
      <c r="AN160" s="252"/>
      <c r="AO160" s="252"/>
      <c r="AP160" s="252"/>
      <c r="AQ160" s="252"/>
      <c r="AR160" s="252"/>
      <c r="AS160" s="252"/>
      <c r="AT160" s="252"/>
      <c r="AU160" s="252"/>
      <c r="AV160" s="252"/>
      <c r="AW160" s="252"/>
      <c r="AX160" s="252"/>
      <c r="AY160" s="252"/>
      <c r="AZ160" s="252"/>
      <c r="BA160" s="252"/>
      <c r="BB160" s="252"/>
      <c r="BC160" s="252"/>
      <c r="BD160" s="252"/>
      <c r="BE160" s="252"/>
      <c r="BF160" s="252"/>
      <c r="BG160" s="252"/>
      <c r="BH160" s="252"/>
      <c r="BI160" s="252"/>
      <c r="BJ160" s="252"/>
      <c r="BK160" s="252"/>
      <c r="BL160" s="252"/>
      <c r="BM160" s="252"/>
      <c r="BN160" s="252"/>
      <c r="BO160" s="252"/>
      <c r="BP160" s="252"/>
      <c r="BQ160" s="252"/>
      <c r="BR160" s="252"/>
      <c r="BS160" s="252"/>
      <c r="BT160" s="252"/>
      <c r="BU160" s="252"/>
      <c r="BV160" s="252"/>
      <c r="BW160" s="252"/>
      <c r="BX160" s="252"/>
      <c r="BY160" s="252"/>
      <c r="BZ160" s="252"/>
      <c r="CA160" s="252"/>
      <c r="CB160" s="252"/>
      <c r="CC160" s="252"/>
      <c r="CD160" s="252"/>
      <c r="CE160" s="252"/>
      <c r="CF160" s="252"/>
      <c r="CG160" s="252"/>
      <c r="CH160" s="252"/>
      <c r="CI160" s="252"/>
      <c r="CJ160" s="252"/>
      <c r="CK160" s="252"/>
      <c r="CL160" s="252"/>
      <c r="CM160" s="252"/>
      <c r="CN160" s="252"/>
      <c r="CO160" s="252"/>
      <c r="CP160" s="252"/>
      <c r="CQ160" s="252"/>
      <c r="CR160" s="252"/>
      <c r="CS160" s="252"/>
      <c r="CT160" s="252"/>
      <c r="CU160" s="252"/>
      <c r="CV160" s="252"/>
      <c r="CW160" s="252"/>
      <c r="CX160" s="252"/>
      <c r="CY160" s="252"/>
      <c r="CZ160" s="252"/>
      <c r="DA160" s="252"/>
      <c r="DB160" s="252"/>
      <c r="DC160" s="252"/>
      <c r="DD160" s="252"/>
      <c r="DE160" s="252"/>
      <c r="DF160" s="252"/>
      <c r="DG160" s="252"/>
      <c r="DH160" s="252"/>
      <c r="DI160" s="252"/>
      <c r="DJ160" s="252"/>
      <c r="DK160" s="252"/>
      <c r="DL160" s="252"/>
    </row>
    <row r="161" spans="1:116" x14ac:dyDescent="0.25">
      <c r="A161" s="253" t="s">
        <v>338</v>
      </c>
      <c r="B161" s="254" t="s">
        <v>8951</v>
      </c>
      <c r="C161" s="257">
        <v>0.77907274400000004</v>
      </c>
      <c r="D161" s="258">
        <v>10</v>
      </c>
      <c r="E161" s="257">
        <v>0</v>
      </c>
      <c r="F161" s="257">
        <v>2.6666666666999999</v>
      </c>
      <c r="G161" s="257" t="s">
        <v>14</v>
      </c>
      <c r="H161" s="257">
        <v>44.1</v>
      </c>
      <c r="I161" s="258">
        <v>5</v>
      </c>
      <c r="J161" s="258">
        <f>IFERROR(VLOOKUP($B161,'Core Indicators'!$E$3:$EU$906,147,FALSE),"x")</f>
        <v>771</v>
      </c>
      <c r="K161" s="259">
        <v>-1.9697244167000001</v>
      </c>
      <c r="L161" s="257">
        <v>2.25</v>
      </c>
      <c r="M161" s="258">
        <v>-2</v>
      </c>
      <c r="N161" s="258">
        <v>12</v>
      </c>
      <c r="O161" s="258">
        <f>IFERROR(VLOOKUP(B161,'Core Indicators'!$E$3:$G$9906,3,FALSE),"x")</f>
        <v>12777000</v>
      </c>
      <c r="P161" s="258">
        <v>644329</v>
      </c>
      <c r="Q161" s="252"/>
      <c r="R161" s="252"/>
      <c r="S161" s="252"/>
      <c r="T161" s="252"/>
      <c r="U161" s="252"/>
      <c r="V161" s="252"/>
      <c r="W161" s="252"/>
      <c r="X161" s="252"/>
      <c r="Y161" s="252"/>
      <c r="Z161" s="252"/>
      <c r="AA161" s="252"/>
      <c r="AB161" s="252"/>
      <c r="AC161" s="252"/>
      <c r="AD161" s="252"/>
      <c r="AE161" s="252"/>
      <c r="AF161" s="252"/>
      <c r="AG161" s="252"/>
      <c r="AH161" s="252"/>
      <c r="AI161" s="252"/>
      <c r="AJ161" s="252"/>
      <c r="AK161" s="252"/>
      <c r="AL161" s="252"/>
      <c r="AM161" s="252"/>
      <c r="AN161" s="252"/>
      <c r="AO161" s="252"/>
      <c r="AP161" s="252"/>
      <c r="AQ161" s="252"/>
      <c r="AR161" s="252"/>
      <c r="AS161" s="252"/>
      <c r="AT161" s="252"/>
      <c r="AU161" s="252"/>
      <c r="AV161" s="252"/>
      <c r="AW161" s="252"/>
      <c r="AX161" s="252"/>
      <c r="AY161" s="252"/>
      <c r="AZ161" s="252"/>
      <c r="BA161" s="252"/>
      <c r="BB161" s="252"/>
      <c r="BC161" s="252"/>
      <c r="BD161" s="252"/>
      <c r="BE161" s="252"/>
      <c r="BF161" s="252"/>
      <c r="BG161" s="252"/>
      <c r="BH161" s="252"/>
      <c r="BI161" s="252"/>
      <c r="BJ161" s="252"/>
      <c r="BK161" s="252"/>
      <c r="BL161" s="252"/>
      <c r="BM161" s="252"/>
      <c r="BN161" s="252"/>
      <c r="BO161" s="252"/>
      <c r="BP161" s="252"/>
      <c r="BQ161" s="252"/>
      <c r="BR161" s="252"/>
      <c r="BS161" s="252"/>
      <c r="BT161" s="252"/>
      <c r="BU161" s="252"/>
      <c r="BV161" s="252"/>
      <c r="BW161" s="252"/>
      <c r="BX161" s="252"/>
      <c r="BY161" s="252"/>
      <c r="BZ161" s="252"/>
      <c r="CA161" s="252"/>
      <c r="CB161" s="252"/>
      <c r="CC161" s="252"/>
      <c r="CD161" s="252"/>
      <c r="CE161" s="252"/>
      <c r="CF161" s="252"/>
      <c r="CG161" s="252"/>
      <c r="CH161" s="252"/>
      <c r="CI161" s="252"/>
      <c r="CJ161" s="252"/>
      <c r="CK161" s="252"/>
      <c r="CL161" s="252"/>
      <c r="CM161" s="252"/>
      <c r="CN161" s="252"/>
      <c r="CO161" s="252"/>
      <c r="CP161" s="252"/>
      <c r="CQ161" s="252"/>
      <c r="CR161" s="252"/>
      <c r="CS161" s="252"/>
      <c r="CT161" s="252"/>
      <c r="CU161" s="252"/>
      <c r="CV161" s="252"/>
      <c r="CW161" s="252"/>
      <c r="CX161" s="252"/>
      <c r="CY161" s="252"/>
      <c r="CZ161" s="252"/>
      <c r="DA161" s="252"/>
      <c r="DB161" s="252"/>
      <c r="DC161" s="252"/>
      <c r="DD161" s="252"/>
      <c r="DE161" s="252"/>
      <c r="DF161" s="252"/>
      <c r="DG161" s="252"/>
      <c r="DH161" s="252"/>
      <c r="DI161" s="252"/>
      <c r="DJ161" s="252"/>
      <c r="DK161" s="252"/>
      <c r="DL161" s="252"/>
    </row>
    <row r="162" spans="1:116" x14ac:dyDescent="0.25">
      <c r="A162" s="253" t="s">
        <v>8952</v>
      </c>
      <c r="B162" s="254" t="s">
        <v>8953</v>
      </c>
      <c r="C162" s="257">
        <v>0</v>
      </c>
      <c r="D162" s="258">
        <v>13</v>
      </c>
      <c r="E162" s="257">
        <v>0</v>
      </c>
      <c r="F162" s="257" t="s">
        <v>14</v>
      </c>
      <c r="G162" s="257">
        <v>0.54654479749999996</v>
      </c>
      <c r="H162" s="257">
        <v>56.3</v>
      </c>
      <c r="I162" s="258">
        <v>0</v>
      </c>
      <c r="J162" s="258" t="str">
        <f>IFERROR(VLOOKUP($B162,'Core Indicators'!$E$3:$EU$906,147,FALSE),"x")</f>
        <v>x</v>
      </c>
      <c r="K162" s="259">
        <v>-0.67970234159999998</v>
      </c>
      <c r="L162" s="257" t="s">
        <v>14</v>
      </c>
      <c r="M162" s="258">
        <v>84</v>
      </c>
      <c r="N162" s="258">
        <v>46</v>
      </c>
      <c r="O162" s="258" t="str">
        <f>IFERROR(VLOOKUP(B162,'Core Indicators'!$E$3:$G$9906,3,FALSE),"x")</f>
        <v>x</v>
      </c>
      <c r="P162" s="258">
        <v>960</v>
      </c>
      <c r="Q162" s="252"/>
      <c r="R162" s="252"/>
      <c r="S162" s="252"/>
      <c r="T162" s="252"/>
      <c r="U162" s="252"/>
      <c r="V162" s="252"/>
      <c r="W162" s="252"/>
      <c r="X162" s="252"/>
      <c r="Y162" s="252"/>
      <c r="Z162" s="252"/>
      <c r="AA162" s="252"/>
      <c r="AB162" s="252"/>
      <c r="AC162" s="252"/>
      <c r="AD162" s="252"/>
      <c r="AE162" s="252"/>
      <c r="AF162" s="252"/>
      <c r="AG162" s="252"/>
      <c r="AH162" s="252"/>
      <c r="AI162" s="252"/>
      <c r="AJ162" s="252"/>
      <c r="AK162" s="252"/>
      <c r="AL162" s="252"/>
      <c r="AM162" s="252"/>
      <c r="AN162" s="252"/>
      <c r="AO162" s="252"/>
      <c r="AP162" s="252"/>
      <c r="AQ162" s="252"/>
      <c r="AR162" s="252"/>
      <c r="AS162" s="252"/>
      <c r="AT162" s="252"/>
      <c r="AU162" s="252"/>
      <c r="AV162" s="252"/>
      <c r="AW162" s="252"/>
      <c r="AX162" s="252"/>
      <c r="AY162" s="252"/>
      <c r="AZ162" s="252"/>
      <c r="BA162" s="252"/>
      <c r="BB162" s="252"/>
      <c r="BC162" s="252"/>
      <c r="BD162" s="252"/>
      <c r="BE162" s="252"/>
      <c r="BF162" s="252"/>
      <c r="BG162" s="252"/>
      <c r="BH162" s="252"/>
      <c r="BI162" s="252"/>
      <c r="BJ162" s="252"/>
      <c r="BK162" s="252"/>
      <c r="BL162" s="252"/>
      <c r="BM162" s="252"/>
      <c r="BN162" s="252"/>
      <c r="BO162" s="252"/>
      <c r="BP162" s="252"/>
      <c r="BQ162" s="252"/>
      <c r="BR162" s="252"/>
      <c r="BS162" s="252"/>
      <c r="BT162" s="252"/>
      <c r="BU162" s="252"/>
      <c r="BV162" s="252"/>
      <c r="BW162" s="252"/>
      <c r="BX162" s="252"/>
      <c r="BY162" s="252"/>
      <c r="BZ162" s="252"/>
      <c r="CA162" s="252"/>
      <c r="CB162" s="252"/>
      <c r="CC162" s="252"/>
      <c r="CD162" s="252"/>
      <c r="CE162" s="252"/>
      <c r="CF162" s="252"/>
      <c r="CG162" s="252"/>
      <c r="CH162" s="252"/>
      <c r="CI162" s="252"/>
      <c r="CJ162" s="252"/>
      <c r="CK162" s="252"/>
      <c r="CL162" s="252"/>
      <c r="CM162" s="252"/>
      <c r="CN162" s="252"/>
      <c r="CO162" s="252"/>
      <c r="CP162" s="252"/>
      <c r="CQ162" s="252"/>
      <c r="CR162" s="252"/>
      <c r="CS162" s="252"/>
      <c r="CT162" s="252"/>
      <c r="CU162" s="252"/>
      <c r="CV162" s="252"/>
      <c r="CW162" s="252"/>
      <c r="CX162" s="252"/>
      <c r="CY162" s="252"/>
      <c r="CZ162" s="252"/>
      <c r="DA162" s="252"/>
      <c r="DB162" s="252"/>
      <c r="DC162" s="252"/>
      <c r="DD162" s="252"/>
      <c r="DE162" s="252"/>
      <c r="DF162" s="252"/>
      <c r="DG162" s="252"/>
      <c r="DH162" s="252"/>
      <c r="DI162" s="252"/>
      <c r="DJ162" s="252"/>
      <c r="DK162" s="252"/>
      <c r="DL162" s="252"/>
    </row>
    <row r="163" spans="1:116" x14ac:dyDescent="0.25">
      <c r="A163" s="253" t="s">
        <v>8954</v>
      </c>
      <c r="B163" s="254" t="s">
        <v>8955</v>
      </c>
      <c r="C163" s="257">
        <v>0.77306485170000006</v>
      </c>
      <c r="D163" s="258">
        <v>12</v>
      </c>
      <c r="E163" s="257">
        <v>0</v>
      </c>
      <c r="F163" s="257" t="s">
        <v>14</v>
      </c>
      <c r="G163" s="257">
        <v>0.46510644940000001</v>
      </c>
      <c r="H163" s="257">
        <v>57.9</v>
      </c>
      <c r="I163" s="258">
        <v>0</v>
      </c>
      <c r="J163" s="258" t="str">
        <f>IFERROR(VLOOKUP($B163,'Core Indicators'!$E$3:$EU$906,147,FALSE),"x")</f>
        <v>x</v>
      </c>
      <c r="K163" s="259">
        <v>-5.9651225799999999E-2</v>
      </c>
      <c r="L163" s="257" t="s">
        <v>14</v>
      </c>
      <c r="M163" s="258">
        <v>75</v>
      </c>
      <c r="N163" s="258">
        <v>44</v>
      </c>
      <c r="O163" s="258" t="str">
        <f>IFERROR(VLOOKUP(B163,'Core Indicators'!$E$3:$G$9906,3,FALSE),"x")</f>
        <v>x</v>
      </c>
      <c r="P163" s="258">
        <v>156000</v>
      </c>
      <c r="Q163" s="252"/>
      <c r="R163" s="252"/>
      <c r="S163" s="252"/>
      <c r="T163" s="252"/>
      <c r="U163" s="252"/>
      <c r="V163" s="252"/>
      <c r="W163" s="252"/>
      <c r="X163" s="252"/>
      <c r="Y163" s="252"/>
      <c r="Z163" s="252"/>
      <c r="AA163" s="252"/>
      <c r="AB163" s="252"/>
      <c r="AC163" s="252"/>
      <c r="AD163" s="252"/>
      <c r="AE163" s="252"/>
      <c r="AF163" s="252"/>
      <c r="AG163" s="252"/>
      <c r="AH163" s="252"/>
      <c r="AI163" s="252"/>
      <c r="AJ163" s="252"/>
      <c r="AK163" s="252"/>
      <c r="AL163" s="252"/>
      <c r="AM163" s="252"/>
      <c r="AN163" s="252"/>
      <c r="AO163" s="252"/>
      <c r="AP163" s="252"/>
      <c r="AQ163" s="252"/>
      <c r="AR163" s="252"/>
      <c r="AS163" s="252"/>
      <c r="AT163" s="252"/>
      <c r="AU163" s="252"/>
      <c r="AV163" s="252"/>
      <c r="AW163" s="252"/>
      <c r="AX163" s="252"/>
      <c r="AY163" s="252"/>
      <c r="AZ163" s="252"/>
      <c r="BA163" s="252"/>
      <c r="BB163" s="252"/>
      <c r="BC163" s="252"/>
      <c r="BD163" s="252"/>
      <c r="BE163" s="252"/>
      <c r="BF163" s="252"/>
      <c r="BG163" s="252"/>
      <c r="BH163" s="252"/>
      <c r="BI163" s="252"/>
      <c r="BJ163" s="252"/>
      <c r="BK163" s="252"/>
      <c r="BL163" s="252"/>
      <c r="BM163" s="252"/>
      <c r="BN163" s="252"/>
      <c r="BO163" s="252"/>
      <c r="BP163" s="252"/>
      <c r="BQ163" s="252"/>
      <c r="BR163" s="252"/>
      <c r="BS163" s="252"/>
      <c r="BT163" s="252"/>
      <c r="BU163" s="252"/>
      <c r="BV163" s="252"/>
      <c r="BW163" s="252"/>
      <c r="BX163" s="252"/>
      <c r="BY163" s="252"/>
      <c r="BZ163" s="252"/>
      <c r="CA163" s="252"/>
      <c r="CB163" s="252"/>
      <c r="CC163" s="252"/>
      <c r="CD163" s="252"/>
      <c r="CE163" s="252"/>
      <c r="CF163" s="252"/>
      <c r="CG163" s="252"/>
      <c r="CH163" s="252"/>
      <c r="CI163" s="252"/>
      <c r="CJ163" s="252"/>
      <c r="CK163" s="252"/>
      <c r="CL163" s="252"/>
      <c r="CM163" s="252"/>
      <c r="CN163" s="252"/>
      <c r="CO163" s="252"/>
      <c r="CP163" s="252"/>
      <c r="CQ163" s="252"/>
      <c r="CR163" s="252"/>
      <c r="CS163" s="252"/>
      <c r="CT163" s="252"/>
      <c r="CU163" s="252"/>
      <c r="CV163" s="252"/>
      <c r="CW163" s="252"/>
      <c r="CX163" s="252"/>
      <c r="CY163" s="252"/>
      <c r="CZ163" s="252"/>
      <c r="DA163" s="252"/>
      <c r="DB163" s="252"/>
      <c r="DC163" s="252"/>
      <c r="DD163" s="252"/>
      <c r="DE163" s="252"/>
      <c r="DF163" s="252"/>
      <c r="DG163" s="252"/>
      <c r="DH163" s="252"/>
      <c r="DI163" s="252"/>
      <c r="DJ163" s="252"/>
      <c r="DK163" s="252"/>
      <c r="DL163" s="252"/>
    </row>
    <row r="164" spans="1:116" x14ac:dyDescent="0.25">
      <c r="A164" s="253" t="s">
        <v>2207</v>
      </c>
      <c r="B164" s="254" t="s">
        <v>8956</v>
      </c>
      <c r="C164" s="257">
        <v>0.34016300849999997</v>
      </c>
      <c r="D164" s="258">
        <v>10</v>
      </c>
      <c r="E164" s="257">
        <v>0.19400000000000001</v>
      </c>
      <c r="F164" s="257">
        <v>8.65</v>
      </c>
      <c r="G164" s="257">
        <v>0.18995812400000001</v>
      </c>
      <c r="H164" s="257">
        <v>25</v>
      </c>
      <c r="I164" s="258">
        <v>1</v>
      </c>
      <c r="J164" s="258">
        <f>IFERROR(VLOOKUP($B164,'Core Indicators'!$E$3:$EU$906,147,FALSE),"x")</f>
        <v>0</v>
      </c>
      <c r="K164" s="259">
        <v>0.55673569439999993</v>
      </c>
      <c r="L164" s="257">
        <v>8</v>
      </c>
      <c r="M164" s="258">
        <v>88</v>
      </c>
      <c r="N164" s="258">
        <v>50</v>
      </c>
      <c r="O164" s="258">
        <f>IFERROR(VLOOKUP(B164,'Core Indicators'!$E$3:$G$9906,3,FALSE),"x")</f>
        <v>5834000</v>
      </c>
      <c r="P164" s="258">
        <v>48086</v>
      </c>
      <c r="Q164" s="252"/>
      <c r="R164" s="252"/>
      <c r="S164" s="252"/>
      <c r="T164" s="252"/>
      <c r="U164" s="252"/>
      <c r="V164" s="252"/>
      <c r="W164" s="252"/>
      <c r="X164" s="252"/>
      <c r="Y164" s="252"/>
      <c r="Z164" s="252"/>
      <c r="AA164" s="252"/>
      <c r="AB164" s="252"/>
      <c r="AC164" s="252"/>
      <c r="AD164" s="252"/>
      <c r="AE164" s="252"/>
      <c r="AF164" s="252"/>
      <c r="AG164" s="252"/>
      <c r="AH164" s="252"/>
      <c r="AI164" s="252"/>
      <c r="AJ164" s="252"/>
      <c r="AK164" s="252"/>
      <c r="AL164" s="252"/>
      <c r="AM164" s="252"/>
      <c r="AN164" s="252"/>
      <c r="AO164" s="252"/>
      <c r="AP164" s="252"/>
      <c r="AQ164" s="252"/>
      <c r="AR164" s="252"/>
      <c r="AS164" s="252"/>
      <c r="AT164" s="252"/>
      <c r="AU164" s="252"/>
      <c r="AV164" s="252"/>
      <c r="AW164" s="252"/>
      <c r="AX164" s="252"/>
      <c r="AY164" s="252"/>
      <c r="AZ164" s="252"/>
      <c r="BA164" s="252"/>
      <c r="BB164" s="252"/>
      <c r="BC164" s="252"/>
      <c r="BD164" s="252"/>
      <c r="BE164" s="252"/>
      <c r="BF164" s="252"/>
      <c r="BG164" s="252"/>
      <c r="BH164" s="252"/>
      <c r="BI164" s="252"/>
      <c r="BJ164" s="252"/>
      <c r="BK164" s="252"/>
      <c r="BL164" s="252"/>
      <c r="BM164" s="252"/>
      <c r="BN164" s="252"/>
      <c r="BO164" s="252"/>
      <c r="BP164" s="252"/>
      <c r="BQ164" s="252"/>
      <c r="BR164" s="252"/>
      <c r="BS164" s="252"/>
      <c r="BT164" s="252"/>
      <c r="BU164" s="252"/>
      <c r="BV164" s="252"/>
      <c r="BW164" s="252"/>
      <c r="BX164" s="252"/>
      <c r="BY164" s="252"/>
      <c r="BZ164" s="252"/>
      <c r="CA164" s="252"/>
      <c r="CB164" s="252"/>
      <c r="CC164" s="252"/>
      <c r="CD164" s="252"/>
      <c r="CE164" s="252"/>
      <c r="CF164" s="252"/>
      <c r="CG164" s="252"/>
      <c r="CH164" s="252"/>
      <c r="CI164" s="252"/>
      <c r="CJ164" s="252"/>
      <c r="CK164" s="252"/>
      <c r="CL164" s="252"/>
      <c r="CM164" s="252"/>
      <c r="CN164" s="252"/>
      <c r="CO164" s="252"/>
      <c r="CP164" s="252"/>
      <c r="CQ164" s="252"/>
      <c r="CR164" s="252"/>
      <c r="CS164" s="252"/>
      <c r="CT164" s="252"/>
      <c r="CU164" s="252"/>
      <c r="CV164" s="252"/>
      <c r="CW164" s="252"/>
      <c r="CX164" s="252"/>
      <c r="CY164" s="252"/>
      <c r="CZ164" s="252"/>
      <c r="DA164" s="252"/>
      <c r="DB164" s="252"/>
      <c r="DC164" s="252"/>
      <c r="DD164" s="252"/>
      <c r="DE164" s="252"/>
      <c r="DF164" s="252"/>
      <c r="DG164" s="252"/>
      <c r="DH164" s="252"/>
      <c r="DI164" s="252"/>
      <c r="DJ164" s="252"/>
      <c r="DK164" s="252"/>
      <c r="DL164" s="252"/>
    </row>
    <row r="165" spans="1:116" x14ac:dyDescent="0.25">
      <c r="A165" s="253" t="s">
        <v>8957</v>
      </c>
      <c r="B165" s="254" t="s">
        <v>8958</v>
      </c>
      <c r="C165" s="257">
        <v>0.30942659909999998</v>
      </c>
      <c r="D165" s="258">
        <v>13</v>
      </c>
      <c r="E165" s="257">
        <v>5.33E-2</v>
      </c>
      <c r="F165" s="257">
        <v>9.15</v>
      </c>
      <c r="G165" s="257">
        <v>6.8603414500000001E-2</v>
      </c>
      <c r="H165" s="257">
        <v>24.6</v>
      </c>
      <c r="I165" s="258">
        <v>0</v>
      </c>
      <c r="J165" s="258" t="str">
        <f>IFERROR(VLOOKUP($B165,'Core Indicators'!$E$3:$EU$906,147,FALSE),"x")</f>
        <v>x</v>
      </c>
      <c r="K165" s="259">
        <v>1.1184208392999999</v>
      </c>
      <c r="L165" s="257">
        <v>9</v>
      </c>
      <c r="M165" s="258">
        <v>94</v>
      </c>
      <c r="N165" s="258">
        <v>60</v>
      </c>
      <c r="O165" s="258" t="str">
        <f>IFERROR(VLOOKUP(B165,'Core Indicators'!$E$3:$G$9906,3,FALSE),"x")</f>
        <v>x</v>
      </c>
      <c r="P165" s="258">
        <v>20140</v>
      </c>
      <c r="Q165" s="252"/>
      <c r="R165" s="252"/>
      <c r="S165" s="252"/>
      <c r="T165" s="252"/>
      <c r="U165" s="252"/>
      <c r="V165" s="252"/>
      <c r="W165" s="252"/>
      <c r="X165" s="252"/>
      <c r="Y165" s="252"/>
      <c r="Z165" s="252"/>
      <c r="AA165" s="252"/>
      <c r="AB165" s="252"/>
      <c r="AC165" s="252"/>
      <c r="AD165" s="252"/>
      <c r="AE165" s="252"/>
      <c r="AF165" s="252"/>
      <c r="AG165" s="252"/>
      <c r="AH165" s="252"/>
      <c r="AI165" s="252"/>
      <c r="AJ165" s="252"/>
      <c r="AK165" s="252"/>
      <c r="AL165" s="252"/>
      <c r="AM165" s="252"/>
      <c r="AN165" s="252"/>
      <c r="AO165" s="252"/>
      <c r="AP165" s="252"/>
      <c r="AQ165" s="252"/>
      <c r="AR165" s="252"/>
      <c r="AS165" s="252"/>
      <c r="AT165" s="252"/>
      <c r="AU165" s="252"/>
      <c r="AV165" s="252"/>
      <c r="AW165" s="252"/>
      <c r="AX165" s="252"/>
      <c r="AY165" s="252"/>
      <c r="AZ165" s="252"/>
      <c r="BA165" s="252"/>
      <c r="BB165" s="252"/>
      <c r="BC165" s="252"/>
      <c r="BD165" s="252"/>
      <c r="BE165" s="252"/>
      <c r="BF165" s="252"/>
      <c r="BG165" s="252"/>
      <c r="BH165" s="252"/>
      <c r="BI165" s="252"/>
      <c r="BJ165" s="252"/>
      <c r="BK165" s="252"/>
      <c r="BL165" s="252"/>
      <c r="BM165" s="252"/>
      <c r="BN165" s="252"/>
      <c r="BO165" s="252"/>
      <c r="BP165" s="252"/>
      <c r="BQ165" s="252"/>
      <c r="BR165" s="252"/>
      <c r="BS165" s="252"/>
      <c r="BT165" s="252"/>
      <c r="BU165" s="252"/>
      <c r="BV165" s="252"/>
      <c r="BW165" s="252"/>
      <c r="BX165" s="252"/>
      <c r="BY165" s="252"/>
      <c r="BZ165" s="252"/>
      <c r="CA165" s="252"/>
      <c r="CB165" s="252"/>
      <c r="CC165" s="252"/>
      <c r="CD165" s="252"/>
      <c r="CE165" s="252"/>
      <c r="CF165" s="252"/>
      <c r="CG165" s="252"/>
      <c r="CH165" s="252"/>
      <c r="CI165" s="252"/>
      <c r="CJ165" s="252"/>
      <c r="CK165" s="252"/>
      <c r="CL165" s="252"/>
      <c r="CM165" s="252"/>
      <c r="CN165" s="252"/>
      <c r="CO165" s="252"/>
      <c r="CP165" s="252"/>
      <c r="CQ165" s="252"/>
      <c r="CR165" s="252"/>
      <c r="CS165" s="252"/>
      <c r="CT165" s="252"/>
      <c r="CU165" s="252"/>
      <c r="CV165" s="252"/>
      <c r="CW165" s="252"/>
      <c r="CX165" s="252"/>
      <c r="CY165" s="252"/>
      <c r="CZ165" s="252"/>
      <c r="DA165" s="252"/>
      <c r="DB165" s="252"/>
      <c r="DC165" s="252"/>
      <c r="DD165" s="252"/>
      <c r="DE165" s="252"/>
      <c r="DF165" s="252"/>
      <c r="DG165" s="252"/>
      <c r="DH165" s="252"/>
      <c r="DI165" s="252"/>
      <c r="DJ165" s="252"/>
      <c r="DK165" s="252"/>
      <c r="DL165" s="252"/>
    </row>
    <row r="166" spans="1:116" x14ac:dyDescent="0.25">
      <c r="A166" s="253" t="s">
        <v>8959</v>
      </c>
      <c r="B166" s="254" t="s">
        <v>8960</v>
      </c>
      <c r="C166" s="257">
        <v>0</v>
      </c>
      <c r="D166" s="258">
        <v>12</v>
      </c>
      <c r="E166" s="257">
        <v>0</v>
      </c>
      <c r="F166" s="257" t="s">
        <v>14</v>
      </c>
      <c r="G166" s="257">
        <v>4.0217716600000002E-2</v>
      </c>
      <c r="H166" s="257">
        <v>30</v>
      </c>
      <c r="I166" s="258">
        <v>3</v>
      </c>
      <c r="J166" s="258" t="str">
        <f>IFERROR(VLOOKUP($B166,'Core Indicators'!$E$3:$EU$906,147,FALSE),"x")</f>
        <v>x</v>
      </c>
      <c r="K166" s="259">
        <v>1.9065259695000001</v>
      </c>
      <c r="L166" s="257" t="s">
        <v>14</v>
      </c>
      <c r="M166" s="258">
        <v>100</v>
      </c>
      <c r="N166" s="258">
        <v>85</v>
      </c>
      <c r="O166" s="258" t="str">
        <f>IFERROR(VLOOKUP(B166,'Core Indicators'!$E$3:$G$9906,3,FALSE),"x")</f>
        <v>x</v>
      </c>
      <c r="P166" s="258">
        <v>407310</v>
      </c>
      <c r="Q166" s="252"/>
      <c r="R166" s="252"/>
      <c r="S166" s="252"/>
      <c r="T166" s="252"/>
      <c r="U166" s="252"/>
      <c r="V166" s="252"/>
      <c r="W166" s="252"/>
      <c r="X166" s="252"/>
      <c r="Y166" s="252"/>
      <c r="Z166" s="252"/>
      <c r="AA166" s="252"/>
      <c r="AB166" s="252"/>
      <c r="AC166" s="252"/>
      <c r="AD166" s="252"/>
      <c r="AE166" s="252"/>
      <c r="AF166" s="252"/>
      <c r="AG166" s="252"/>
      <c r="AH166" s="252"/>
      <c r="AI166" s="252"/>
      <c r="AJ166" s="252"/>
      <c r="AK166" s="252"/>
      <c r="AL166" s="252"/>
      <c r="AM166" s="252"/>
      <c r="AN166" s="252"/>
      <c r="AO166" s="252"/>
      <c r="AP166" s="252"/>
      <c r="AQ166" s="252"/>
      <c r="AR166" s="252"/>
      <c r="AS166" s="252"/>
      <c r="AT166" s="252"/>
      <c r="AU166" s="252"/>
      <c r="AV166" s="252"/>
      <c r="AW166" s="252"/>
      <c r="AX166" s="252"/>
      <c r="AY166" s="252"/>
      <c r="AZ166" s="252"/>
      <c r="BA166" s="252"/>
      <c r="BB166" s="252"/>
      <c r="BC166" s="252"/>
      <c r="BD166" s="252"/>
      <c r="BE166" s="252"/>
      <c r="BF166" s="252"/>
      <c r="BG166" s="252"/>
      <c r="BH166" s="252"/>
      <c r="BI166" s="252"/>
      <c r="BJ166" s="252"/>
      <c r="BK166" s="252"/>
      <c r="BL166" s="252"/>
      <c r="BM166" s="252"/>
      <c r="BN166" s="252"/>
      <c r="BO166" s="252"/>
      <c r="BP166" s="252"/>
      <c r="BQ166" s="252"/>
      <c r="BR166" s="252"/>
      <c r="BS166" s="252"/>
      <c r="BT166" s="252"/>
      <c r="BU166" s="252"/>
      <c r="BV166" s="252"/>
      <c r="BW166" s="252"/>
      <c r="BX166" s="252"/>
      <c r="BY166" s="252"/>
      <c r="BZ166" s="252"/>
      <c r="CA166" s="252"/>
      <c r="CB166" s="252"/>
      <c r="CC166" s="252"/>
      <c r="CD166" s="252"/>
      <c r="CE166" s="252"/>
      <c r="CF166" s="252"/>
      <c r="CG166" s="252"/>
      <c r="CH166" s="252"/>
      <c r="CI166" s="252"/>
      <c r="CJ166" s="252"/>
      <c r="CK166" s="252"/>
      <c r="CL166" s="252"/>
      <c r="CM166" s="252"/>
      <c r="CN166" s="252"/>
      <c r="CO166" s="252"/>
      <c r="CP166" s="252"/>
      <c r="CQ166" s="252"/>
      <c r="CR166" s="252"/>
      <c r="CS166" s="252"/>
      <c r="CT166" s="252"/>
      <c r="CU166" s="252"/>
      <c r="CV166" s="252"/>
      <c r="CW166" s="252"/>
      <c r="CX166" s="252"/>
      <c r="CY166" s="252"/>
      <c r="CZ166" s="252"/>
      <c r="DA166" s="252"/>
      <c r="DB166" s="252"/>
      <c r="DC166" s="252"/>
      <c r="DD166" s="252"/>
      <c r="DE166" s="252"/>
      <c r="DF166" s="252"/>
      <c r="DG166" s="252"/>
      <c r="DH166" s="252"/>
      <c r="DI166" s="252"/>
      <c r="DJ166" s="252"/>
      <c r="DK166" s="252"/>
      <c r="DL166" s="252"/>
    </row>
    <row r="167" spans="1:116" x14ac:dyDescent="0.25">
      <c r="A167" s="253" t="s">
        <v>980</v>
      </c>
      <c r="B167" s="254" t="s">
        <v>8961</v>
      </c>
      <c r="C167" s="257">
        <v>0</v>
      </c>
      <c r="D167" s="258">
        <v>5</v>
      </c>
      <c r="E167" s="257">
        <v>0</v>
      </c>
      <c r="F167" s="257">
        <v>3.5833333333000001</v>
      </c>
      <c r="G167" s="257">
        <v>0.57860936750000003</v>
      </c>
      <c r="H167" s="257">
        <v>54.6</v>
      </c>
      <c r="I167" s="258">
        <v>3</v>
      </c>
      <c r="J167" s="258">
        <f>IFERROR(VLOOKUP($B167,'Core Indicators'!$E$3:$EU$906,147,FALSE),"x")</f>
        <v>0</v>
      </c>
      <c r="K167" s="259">
        <v>-0.50188273189999999</v>
      </c>
      <c r="L167" s="257">
        <v>2.5</v>
      </c>
      <c r="M167" s="258">
        <v>19</v>
      </c>
      <c r="N167" s="258">
        <v>34</v>
      </c>
      <c r="O167" s="258">
        <f>IFERROR(VLOOKUP(B167,'Core Indicators'!$E$3:$G$9906,3,FALSE),"x")</f>
        <v>1207000</v>
      </c>
      <c r="P167" s="258">
        <v>17200</v>
      </c>
      <c r="Q167" s="252"/>
      <c r="R167" s="252"/>
      <c r="S167" s="252"/>
      <c r="T167" s="252"/>
      <c r="U167" s="252"/>
      <c r="V167" s="252"/>
      <c r="W167" s="252"/>
      <c r="X167" s="252"/>
      <c r="Y167" s="252"/>
      <c r="Z167" s="252"/>
      <c r="AA167" s="252"/>
      <c r="AB167" s="252"/>
      <c r="AC167" s="252"/>
      <c r="AD167" s="252"/>
      <c r="AE167" s="252"/>
      <c r="AF167" s="252"/>
      <c r="AG167" s="252"/>
      <c r="AH167" s="252"/>
      <c r="AI167" s="252"/>
      <c r="AJ167" s="252"/>
      <c r="AK167" s="252"/>
      <c r="AL167" s="252"/>
      <c r="AM167" s="252"/>
      <c r="AN167" s="252"/>
      <c r="AO167" s="252"/>
      <c r="AP167" s="252"/>
      <c r="AQ167" s="252"/>
      <c r="AR167" s="252"/>
      <c r="AS167" s="252"/>
      <c r="AT167" s="252"/>
      <c r="AU167" s="252"/>
      <c r="AV167" s="252"/>
      <c r="AW167" s="252"/>
      <c r="AX167" s="252"/>
      <c r="AY167" s="252"/>
      <c r="AZ167" s="252"/>
      <c r="BA167" s="252"/>
      <c r="BB167" s="252"/>
      <c r="BC167" s="252"/>
      <c r="BD167" s="252"/>
      <c r="BE167" s="252"/>
      <c r="BF167" s="252"/>
      <c r="BG167" s="252"/>
      <c r="BH167" s="252"/>
      <c r="BI167" s="252"/>
      <c r="BJ167" s="252"/>
      <c r="BK167" s="252"/>
      <c r="BL167" s="252"/>
      <c r="BM167" s="252"/>
      <c r="BN167" s="252"/>
      <c r="BO167" s="252"/>
      <c r="BP167" s="252"/>
      <c r="BQ167" s="252"/>
      <c r="BR167" s="252"/>
      <c r="BS167" s="252"/>
      <c r="BT167" s="252"/>
      <c r="BU167" s="252"/>
      <c r="BV167" s="252"/>
      <c r="BW167" s="252"/>
      <c r="BX167" s="252"/>
      <c r="BY167" s="252"/>
      <c r="BZ167" s="252"/>
      <c r="CA167" s="252"/>
      <c r="CB167" s="252"/>
      <c r="CC167" s="252"/>
      <c r="CD167" s="252"/>
      <c r="CE167" s="252"/>
      <c r="CF167" s="252"/>
      <c r="CG167" s="252"/>
      <c r="CH167" s="252"/>
      <c r="CI167" s="252"/>
      <c r="CJ167" s="252"/>
      <c r="CK167" s="252"/>
      <c r="CL167" s="252"/>
      <c r="CM167" s="252"/>
      <c r="CN167" s="252"/>
      <c r="CO167" s="252"/>
      <c r="CP167" s="252"/>
      <c r="CQ167" s="252"/>
      <c r="CR167" s="252"/>
      <c r="CS167" s="252"/>
      <c r="CT167" s="252"/>
      <c r="CU167" s="252"/>
      <c r="CV167" s="252"/>
      <c r="CW167" s="252"/>
      <c r="CX167" s="252"/>
      <c r="CY167" s="252"/>
      <c r="CZ167" s="252"/>
      <c r="DA167" s="252"/>
      <c r="DB167" s="252"/>
      <c r="DC167" s="252"/>
      <c r="DD167" s="252"/>
      <c r="DE167" s="252"/>
      <c r="DF167" s="252"/>
      <c r="DG167" s="252"/>
      <c r="DH167" s="252"/>
      <c r="DI167" s="252"/>
      <c r="DJ167" s="252"/>
      <c r="DK167" s="252"/>
      <c r="DL167" s="252"/>
    </row>
    <row r="168" spans="1:116" x14ac:dyDescent="0.25">
      <c r="A168" s="253" t="s">
        <v>8962</v>
      </c>
      <c r="B168" s="254" t="s">
        <v>8963</v>
      </c>
      <c r="C168" s="257">
        <v>0</v>
      </c>
      <c r="D168" s="258">
        <v>8</v>
      </c>
      <c r="E168" s="257">
        <v>0</v>
      </c>
      <c r="F168" s="257" t="s">
        <v>14</v>
      </c>
      <c r="G168" s="257" t="s">
        <v>14</v>
      </c>
      <c r="H168" s="257">
        <v>32.1</v>
      </c>
      <c r="I168" s="258">
        <v>0</v>
      </c>
      <c r="J168" s="258" t="str">
        <f>IFERROR(VLOOKUP($B168,'Core Indicators'!$E$3:$EU$906,147,FALSE),"x")</f>
        <v>x</v>
      </c>
      <c r="K168" s="259">
        <v>0.17143608630000001</v>
      </c>
      <c r="L168" s="257" t="s">
        <v>14</v>
      </c>
      <c r="M168" s="258">
        <v>72</v>
      </c>
      <c r="N168" s="258">
        <v>66</v>
      </c>
      <c r="O168" s="258" t="str">
        <f>IFERROR(VLOOKUP(B168,'Core Indicators'!$E$3:$G$9906,3,FALSE),"x")</f>
        <v>x</v>
      </c>
      <c r="P168" s="258">
        <v>460</v>
      </c>
      <c r="Q168" s="252"/>
      <c r="R168" s="252"/>
      <c r="S168" s="252"/>
      <c r="T168" s="252"/>
      <c r="U168" s="252"/>
      <c r="V168" s="252"/>
      <c r="W168" s="252"/>
      <c r="X168" s="252"/>
      <c r="Y168" s="252"/>
      <c r="Z168" s="252"/>
      <c r="AA168" s="252"/>
      <c r="AB168" s="252"/>
      <c r="AC168" s="252"/>
      <c r="AD168" s="252"/>
      <c r="AE168" s="252"/>
      <c r="AF168" s="252"/>
      <c r="AG168" s="252"/>
      <c r="AH168" s="252"/>
      <c r="AI168" s="252"/>
      <c r="AJ168" s="252"/>
      <c r="AK168" s="252"/>
      <c r="AL168" s="252"/>
      <c r="AM168" s="252"/>
      <c r="AN168" s="252"/>
      <c r="AO168" s="252"/>
      <c r="AP168" s="252"/>
      <c r="AQ168" s="252"/>
      <c r="AR168" s="252"/>
      <c r="AS168" s="252"/>
      <c r="AT168" s="252"/>
      <c r="AU168" s="252"/>
      <c r="AV168" s="252"/>
      <c r="AW168" s="252"/>
      <c r="AX168" s="252"/>
      <c r="AY168" s="252"/>
      <c r="AZ168" s="252"/>
      <c r="BA168" s="252"/>
      <c r="BB168" s="252"/>
      <c r="BC168" s="252"/>
      <c r="BD168" s="252"/>
      <c r="BE168" s="252"/>
      <c r="BF168" s="252"/>
      <c r="BG168" s="252"/>
      <c r="BH168" s="252"/>
      <c r="BI168" s="252"/>
      <c r="BJ168" s="252"/>
      <c r="BK168" s="252"/>
      <c r="BL168" s="252"/>
      <c r="BM168" s="252"/>
      <c r="BN168" s="252"/>
      <c r="BO168" s="252"/>
      <c r="BP168" s="252"/>
      <c r="BQ168" s="252"/>
      <c r="BR168" s="252"/>
      <c r="BS168" s="252"/>
      <c r="BT168" s="252"/>
      <c r="BU168" s="252"/>
      <c r="BV168" s="252"/>
      <c r="BW168" s="252"/>
      <c r="BX168" s="252"/>
      <c r="BY168" s="252"/>
      <c r="BZ168" s="252"/>
      <c r="CA168" s="252"/>
      <c r="CB168" s="252"/>
      <c r="CC168" s="252"/>
      <c r="CD168" s="252"/>
      <c r="CE168" s="252"/>
      <c r="CF168" s="252"/>
      <c r="CG168" s="252"/>
      <c r="CH168" s="252"/>
      <c r="CI168" s="252"/>
      <c r="CJ168" s="252"/>
      <c r="CK168" s="252"/>
      <c r="CL168" s="252"/>
      <c r="CM168" s="252"/>
      <c r="CN168" s="252"/>
      <c r="CO168" s="252"/>
      <c r="CP168" s="252"/>
      <c r="CQ168" s="252"/>
      <c r="CR168" s="252"/>
      <c r="CS168" s="252"/>
      <c r="CT168" s="252"/>
      <c r="CU168" s="252"/>
      <c r="CV168" s="252"/>
      <c r="CW168" s="252"/>
      <c r="CX168" s="252"/>
      <c r="CY168" s="252"/>
      <c r="CZ168" s="252"/>
      <c r="DA168" s="252"/>
      <c r="DB168" s="252"/>
      <c r="DC168" s="252"/>
      <c r="DD168" s="252"/>
      <c r="DE168" s="252"/>
      <c r="DF168" s="252"/>
      <c r="DG168" s="252"/>
      <c r="DH168" s="252"/>
      <c r="DI168" s="252"/>
      <c r="DJ168" s="252"/>
      <c r="DK168" s="252"/>
      <c r="DL168" s="252"/>
    </row>
    <row r="169" spans="1:116" x14ac:dyDescent="0.25">
      <c r="A169" s="253" t="s">
        <v>73</v>
      </c>
      <c r="B169" s="254" t="s">
        <v>8964</v>
      </c>
      <c r="C169" s="257">
        <v>0.54330003230000001</v>
      </c>
      <c r="D169" s="258">
        <v>1</v>
      </c>
      <c r="E169" s="257">
        <v>0.85</v>
      </c>
      <c r="F169" s="257">
        <v>1.8</v>
      </c>
      <c r="G169" s="257">
        <v>0.54677704069999999</v>
      </c>
      <c r="H169" s="257">
        <v>37.5</v>
      </c>
      <c r="I169" s="258">
        <v>5</v>
      </c>
      <c r="J169" s="258">
        <f>IFERROR(VLOOKUP($B169,'Core Indicators'!$E$3:$EU$906,147,FALSE),"x")</f>
        <v>11056</v>
      </c>
      <c r="K169" s="259">
        <v>-2.0760633945000002</v>
      </c>
      <c r="L169" s="257">
        <v>1.5</v>
      </c>
      <c r="M169" s="258">
        <v>0</v>
      </c>
      <c r="N169" s="258">
        <v>13</v>
      </c>
      <c r="O169" s="258">
        <f>IFERROR(VLOOKUP(B169,'Core Indicators'!$E$3:$G$9906,3,FALSE),"x")</f>
        <v>18523000</v>
      </c>
      <c r="P169" s="258">
        <v>183630</v>
      </c>
      <c r="Q169" s="252"/>
      <c r="R169" s="252"/>
      <c r="S169" s="252"/>
      <c r="T169" s="252"/>
      <c r="U169" s="252"/>
      <c r="V169" s="252"/>
      <c r="W169" s="252"/>
      <c r="X169" s="252"/>
      <c r="Y169" s="252"/>
      <c r="Z169" s="252"/>
      <c r="AA169" s="252"/>
      <c r="AB169" s="252"/>
      <c r="AC169" s="252"/>
      <c r="AD169" s="252"/>
      <c r="AE169" s="252"/>
      <c r="AF169" s="252"/>
      <c r="AG169" s="252"/>
      <c r="AH169" s="252"/>
      <c r="AI169" s="252"/>
      <c r="AJ169" s="252"/>
      <c r="AK169" s="252"/>
      <c r="AL169" s="252"/>
      <c r="AM169" s="252"/>
      <c r="AN169" s="252"/>
      <c r="AO169" s="252"/>
      <c r="AP169" s="252"/>
      <c r="AQ169" s="252"/>
      <c r="AR169" s="252"/>
      <c r="AS169" s="252"/>
      <c r="AT169" s="252"/>
      <c r="AU169" s="252"/>
      <c r="AV169" s="252"/>
      <c r="AW169" s="252"/>
      <c r="AX169" s="252"/>
      <c r="AY169" s="252"/>
      <c r="AZ169" s="252"/>
      <c r="BA169" s="252"/>
      <c r="BB169" s="252"/>
      <c r="BC169" s="252"/>
      <c r="BD169" s="252"/>
      <c r="BE169" s="252"/>
      <c r="BF169" s="252"/>
      <c r="BG169" s="252"/>
      <c r="BH169" s="252"/>
      <c r="BI169" s="252"/>
      <c r="BJ169" s="252"/>
      <c r="BK169" s="252"/>
      <c r="BL169" s="252"/>
      <c r="BM169" s="252"/>
      <c r="BN169" s="252"/>
      <c r="BO169" s="252"/>
      <c r="BP169" s="252"/>
      <c r="BQ169" s="252"/>
      <c r="BR169" s="252"/>
      <c r="BS169" s="252"/>
      <c r="BT169" s="252"/>
      <c r="BU169" s="252"/>
      <c r="BV169" s="252"/>
      <c r="BW169" s="252"/>
      <c r="BX169" s="252"/>
      <c r="BY169" s="252"/>
      <c r="BZ169" s="252"/>
      <c r="CA169" s="252"/>
      <c r="CB169" s="252"/>
      <c r="CC169" s="252"/>
      <c r="CD169" s="252"/>
      <c r="CE169" s="252"/>
      <c r="CF169" s="252"/>
      <c r="CG169" s="252"/>
      <c r="CH169" s="252"/>
      <c r="CI169" s="252"/>
      <c r="CJ169" s="252"/>
      <c r="CK169" s="252"/>
      <c r="CL169" s="252"/>
      <c r="CM169" s="252"/>
      <c r="CN169" s="252"/>
      <c r="CO169" s="252"/>
      <c r="CP169" s="252"/>
      <c r="CQ169" s="252"/>
      <c r="CR169" s="252"/>
      <c r="CS169" s="252"/>
      <c r="CT169" s="252"/>
      <c r="CU169" s="252"/>
      <c r="CV169" s="252"/>
      <c r="CW169" s="252"/>
      <c r="CX169" s="252"/>
      <c r="CY169" s="252"/>
      <c r="CZ169" s="252"/>
      <c r="DA169" s="252"/>
      <c r="DB169" s="252"/>
      <c r="DC169" s="252"/>
      <c r="DD169" s="252"/>
      <c r="DE169" s="252"/>
      <c r="DF169" s="252"/>
      <c r="DG169" s="252"/>
      <c r="DH169" s="252"/>
      <c r="DI169" s="252"/>
      <c r="DJ169" s="252"/>
      <c r="DK169" s="252"/>
      <c r="DL169" s="252"/>
    </row>
    <row r="170" spans="1:116" x14ac:dyDescent="0.25">
      <c r="A170" s="253" t="s">
        <v>443</v>
      </c>
      <c r="B170" s="254" t="s">
        <v>8965</v>
      </c>
      <c r="C170" s="257">
        <v>0.92045000249999998</v>
      </c>
      <c r="D170" s="258">
        <v>9</v>
      </c>
      <c r="E170" s="257">
        <v>0.185</v>
      </c>
      <c r="F170" s="257">
        <v>2.9333333332999998</v>
      </c>
      <c r="G170" s="257">
        <v>0.7006806672</v>
      </c>
      <c r="H170" s="257">
        <v>43.3</v>
      </c>
      <c r="I170" s="258">
        <v>5</v>
      </c>
      <c r="J170" s="258">
        <f>IFERROR(VLOOKUP($B170,'Core Indicators'!$E$3:$EU$906,147,FALSE),"x")</f>
        <v>242</v>
      </c>
      <c r="K170" s="259">
        <v>-1.2833583355</v>
      </c>
      <c r="L170" s="257">
        <v>1.75</v>
      </c>
      <c r="M170" s="258">
        <v>17</v>
      </c>
      <c r="N170" s="258">
        <v>20</v>
      </c>
      <c r="O170" s="258">
        <f>IFERROR(VLOOKUP(B170,'Core Indicators'!$E$3:$G$9906,3,FALSE),"x")</f>
        <v>18315000</v>
      </c>
      <c r="P170" s="258">
        <v>1259200</v>
      </c>
      <c r="Q170" s="252"/>
      <c r="R170" s="252"/>
      <c r="S170" s="252"/>
      <c r="T170" s="252"/>
      <c r="U170" s="252"/>
      <c r="V170" s="252"/>
      <c r="W170" s="252"/>
      <c r="X170" s="252"/>
      <c r="Y170" s="252"/>
      <c r="Z170" s="252"/>
      <c r="AA170" s="252"/>
      <c r="AB170" s="252"/>
      <c r="AC170" s="252"/>
      <c r="AD170" s="252"/>
      <c r="AE170" s="252"/>
      <c r="AF170" s="252"/>
      <c r="AG170" s="252"/>
      <c r="AH170" s="252"/>
      <c r="AI170" s="252"/>
      <c r="AJ170" s="252"/>
      <c r="AK170" s="252"/>
      <c r="AL170" s="252"/>
      <c r="AM170" s="252"/>
      <c r="AN170" s="252"/>
      <c r="AO170" s="252"/>
      <c r="AP170" s="252"/>
      <c r="AQ170" s="252"/>
      <c r="AR170" s="252"/>
      <c r="AS170" s="252"/>
      <c r="AT170" s="252"/>
      <c r="AU170" s="252"/>
      <c r="AV170" s="252"/>
      <c r="AW170" s="252"/>
      <c r="AX170" s="252"/>
      <c r="AY170" s="252"/>
      <c r="AZ170" s="252"/>
      <c r="BA170" s="252"/>
      <c r="BB170" s="252"/>
      <c r="BC170" s="252"/>
      <c r="BD170" s="252"/>
      <c r="BE170" s="252"/>
      <c r="BF170" s="252"/>
      <c r="BG170" s="252"/>
      <c r="BH170" s="252"/>
      <c r="BI170" s="252"/>
      <c r="BJ170" s="252"/>
      <c r="BK170" s="252"/>
      <c r="BL170" s="252"/>
      <c r="BM170" s="252"/>
      <c r="BN170" s="252"/>
      <c r="BO170" s="252"/>
      <c r="BP170" s="252"/>
      <c r="BQ170" s="252"/>
      <c r="BR170" s="252"/>
      <c r="BS170" s="252"/>
      <c r="BT170" s="252"/>
      <c r="BU170" s="252"/>
      <c r="BV170" s="252"/>
      <c r="BW170" s="252"/>
      <c r="BX170" s="252"/>
      <c r="BY170" s="252"/>
      <c r="BZ170" s="252"/>
      <c r="CA170" s="252"/>
      <c r="CB170" s="252"/>
      <c r="CC170" s="252"/>
      <c r="CD170" s="252"/>
      <c r="CE170" s="252"/>
      <c r="CF170" s="252"/>
      <c r="CG170" s="252"/>
      <c r="CH170" s="252"/>
      <c r="CI170" s="252"/>
      <c r="CJ170" s="252"/>
      <c r="CK170" s="252"/>
      <c r="CL170" s="252"/>
      <c r="CM170" s="252"/>
      <c r="CN170" s="252"/>
      <c r="CO170" s="252"/>
      <c r="CP170" s="252"/>
      <c r="CQ170" s="252"/>
      <c r="CR170" s="252"/>
      <c r="CS170" s="252"/>
      <c r="CT170" s="252"/>
      <c r="CU170" s="252"/>
      <c r="CV170" s="252"/>
      <c r="CW170" s="252"/>
      <c r="CX170" s="252"/>
      <c r="CY170" s="252"/>
      <c r="CZ170" s="252"/>
      <c r="DA170" s="252"/>
      <c r="DB170" s="252"/>
      <c r="DC170" s="252"/>
      <c r="DD170" s="252"/>
      <c r="DE170" s="252"/>
      <c r="DF170" s="252"/>
      <c r="DG170" s="252"/>
      <c r="DH170" s="252"/>
      <c r="DI170" s="252"/>
      <c r="DJ170" s="252"/>
      <c r="DK170" s="252"/>
      <c r="DL170" s="252"/>
    </row>
    <row r="171" spans="1:116" x14ac:dyDescent="0.25">
      <c r="A171" s="253" t="s">
        <v>8966</v>
      </c>
      <c r="B171" s="254" t="s">
        <v>8967</v>
      </c>
      <c r="C171" s="257">
        <v>0.73349999629999996</v>
      </c>
      <c r="D171" s="258">
        <v>5</v>
      </c>
      <c r="E171" s="257">
        <v>0</v>
      </c>
      <c r="F171" s="257">
        <v>4.8666666666999996</v>
      </c>
      <c r="G171" s="257">
        <v>0.56568342780000003</v>
      </c>
      <c r="H171" s="257">
        <v>43.1</v>
      </c>
      <c r="I171" s="258">
        <v>2</v>
      </c>
      <c r="J171" s="258" t="str">
        <f>IFERROR(VLOOKUP($B171,'Core Indicators'!$E$3:$EU$906,147,FALSE),"x")</f>
        <v>x</v>
      </c>
      <c r="K171" s="259">
        <v>-0.58879667520000001</v>
      </c>
      <c r="L171" s="257">
        <v>4</v>
      </c>
      <c r="M171" s="258">
        <v>44</v>
      </c>
      <c r="N171" s="258">
        <v>29</v>
      </c>
      <c r="O171" s="258" t="str">
        <f>IFERROR(VLOOKUP(B171,'Core Indicators'!$E$3:$G$9906,3,FALSE),"x")</f>
        <v>x</v>
      </c>
      <c r="P171" s="258">
        <v>54390</v>
      </c>
      <c r="Q171" s="252"/>
      <c r="R171" s="252"/>
      <c r="S171" s="252"/>
      <c r="T171" s="252"/>
      <c r="U171" s="252"/>
      <c r="V171" s="252"/>
      <c r="W171" s="252"/>
      <c r="X171" s="252"/>
      <c r="Y171" s="252"/>
      <c r="Z171" s="252"/>
      <c r="AA171" s="252"/>
      <c r="AB171" s="252"/>
      <c r="AC171" s="252"/>
      <c r="AD171" s="252"/>
      <c r="AE171" s="252"/>
      <c r="AF171" s="252"/>
      <c r="AG171" s="252"/>
      <c r="AH171" s="252"/>
      <c r="AI171" s="252"/>
      <c r="AJ171" s="252"/>
      <c r="AK171" s="252"/>
      <c r="AL171" s="252"/>
      <c r="AM171" s="252"/>
      <c r="AN171" s="252"/>
      <c r="AO171" s="252"/>
      <c r="AP171" s="252"/>
      <c r="AQ171" s="252"/>
      <c r="AR171" s="252"/>
      <c r="AS171" s="252"/>
      <c r="AT171" s="252"/>
      <c r="AU171" s="252"/>
      <c r="AV171" s="252"/>
      <c r="AW171" s="252"/>
      <c r="AX171" s="252"/>
      <c r="AY171" s="252"/>
      <c r="AZ171" s="252"/>
      <c r="BA171" s="252"/>
      <c r="BB171" s="252"/>
      <c r="BC171" s="252"/>
      <c r="BD171" s="252"/>
      <c r="BE171" s="252"/>
      <c r="BF171" s="252"/>
      <c r="BG171" s="252"/>
      <c r="BH171" s="252"/>
      <c r="BI171" s="252"/>
      <c r="BJ171" s="252"/>
      <c r="BK171" s="252"/>
      <c r="BL171" s="252"/>
      <c r="BM171" s="252"/>
      <c r="BN171" s="252"/>
      <c r="BO171" s="252"/>
      <c r="BP171" s="252"/>
      <c r="BQ171" s="252"/>
      <c r="BR171" s="252"/>
      <c r="BS171" s="252"/>
      <c r="BT171" s="252"/>
      <c r="BU171" s="252"/>
      <c r="BV171" s="252"/>
      <c r="BW171" s="252"/>
      <c r="BX171" s="252"/>
      <c r="BY171" s="252"/>
      <c r="BZ171" s="252"/>
      <c r="CA171" s="252"/>
      <c r="CB171" s="252"/>
      <c r="CC171" s="252"/>
      <c r="CD171" s="252"/>
      <c r="CE171" s="252"/>
      <c r="CF171" s="252"/>
      <c r="CG171" s="252"/>
      <c r="CH171" s="252"/>
      <c r="CI171" s="252"/>
      <c r="CJ171" s="252"/>
      <c r="CK171" s="252"/>
      <c r="CL171" s="252"/>
      <c r="CM171" s="252"/>
      <c r="CN171" s="252"/>
      <c r="CO171" s="252"/>
      <c r="CP171" s="252"/>
      <c r="CQ171" s="252"/>
      <c r="CR171" s="252"/>
      <c r="CS171" s="252"/>
      <c r="CT171" s="252"/>
      <c r="CU171" s="252"/>
      <c r="CV171" s="252"/>
      <c r="CW171" s="252"/>
      <c r="CX171" s="252"/>
      <c r="CY171" s="252"/>
      <c r="CZ171" s="252"/>
      <c r="DA171" s="252"/>
      <c r="DB171" s="252"/>
      <c r="DC171" s="252"/>
      <c r="DD171" s="252"/>
      <c r="DE171" s="252"/>
      <c r="DF171" s="252"/>
      <c r="DG171" s="252"/>
      <c r="DH171" s="252"/>
      <c r="DI171" s="252"/>
      <c r="DJ171" s="252"/>
      <c r="DK171" s="252"/>
      <c r="DL171" s="252"/>
    </row>
    <row r="172" spans="1:116" x14ac:dyDescent="0.25">
      <c r="A172" s="253" t="s">
        <v>266</v>
      </c>
      <c r="B172" s="254" t="s">
        <v>8968</v>
      </c>
      <c r="C172" s="257">
        <v>0.31875000450000002</v>
      </c>
      <c r="D172" s="258">
        <v>8</v>
      </c>
      <c r="E172" s="257">
        <v>0.05</v>
      </c>
      <c r="F172" s="257">
        <v>3.3</v>
      </c>
      <c r="G172" s="257">
        <v>0.37672290009999998</v>
      </c>
      <c r="H172" s="257">
        <v>34.9</v>
      </c>
      <c r="I172" s="258">
        <v>3</v>
      </c>
      <c r="J172" s="258">
        <f>IFERROR(VLOOKUP($B172,'Core Indicators'!$E$3:$EU$906,147,FALSE),"x")</f>
        <v>24</v>
      </c>
      <c r="K172" s="259">
        <v>0.1028815731</v>
      </c>
      <c r="L172" s="257">
        <v>3.25</v>
      </c>
      <c r="M172" s="258">
        <v>32</v>
      </c>
      <c r="N172" s="258">
        <v>36</v>
      </c>
      <c r="O172" s="258">
        <f>IFERROR(VLOOKUP(B172,'Core Indicators'!$E$3:$G$9906,3,FALSE),"x")</f>
        <v>63878000</v>
      </c>
      <c r="P172" s="258">
        <v>510890</v>
      </c>
      <c r="Q172" s="252"/>
      <c r="R172" s="252"/>
      <c r="S172" s="252"/>
      <c r="T172" s="252"/>
      <c r="U172" s="252"/>
      <c r="V172" s="252"/>
      <c r="W172" s="252"/>
      <c r="X172" s="252"/>
      <c r="Y172" s="252"/>
      <c r="Z172" s="252"/>
      <c r="AA172" s="252"/>
      <c r="AB172" s="252"/>
      <c r="AC172" s="252"/>
      <c r="AD172" s="252"/>
      <c r="AE172" s="252"/>
      <c r="AF172" s="252"/>
      <c r="AG172" s="252"/>
      <c r="AH172" s="252"/>
      <c r="AI172" s="252"/>
      <c r="AJ172" s="252"/>
      <c r="AK172" s="252"/>
      <c r="AL172" s="252"/>
      <c r="AM172" s="252"/>
      <c r="AN172" s="252"/>
      <c r="AO172" s="252"/>
      <c r="AP172" s="252"/>
      <c r="AQ172" s="252"/>
      <c r="AR172" s="252"/>
      <c r="AS172" s="252"/>
      <c r="AT172" s="252"/>
      <c r="AU172" s="252"/>
      <c r="AV172" s="252"/>
      <c r="AW172" s="252"/>
      <c r="AX172" s="252"/>
      <c r="AY172" s="252"/>
      <c r="AZ172" s="252"/>
      <c r="BA172" s="252"/>
      <c r="BB172" s="252"/>
      <c r="BC172" s="252"/>
      <c r="BD172" s="252"/>
      <c r="BE172" s="252"/>
      <c r="BF172" s="252"/>
      <c r="BG172" s="252"/>
      <c r="BH172" s="252"/>
      <c r="BI172" s="252"/>
      <c r="BJ172" s="252"/>
      <c r="BK172" s="252"/>
      <c r="BL172" s="252"/>
      <c r="BM172" s="252"/>
      <c r="BN172" s="252"/>
      <c r="BO172" s="252"/>
      <c r="BP172" s="252"/>
      <c r="BQ172" s="252"/>
      <c r="BR172" s="252"/>
      <c r="BS172" s="252"/>
      <c r="BT172" s="252"/>
      <c r="BU172" s="252"/>
      <c r="BV172" s="252"/>
      <c r="BW172" s="252"/>
      <c r="BX172" s="252"/>
      <c r="BY172" s="252"/>
      <c r="BZ172" s="252"/>
      <c r="CA172" s="252"/>
      <c r="CB172" s="252"/>
      <c r="CC172" s="252"/>
      <c r="CD172" s="252"/>
      <c r="CE172" s="252"/>
      <c r="CF172" s="252"/>
      <c r="CG172" s="252"/>
      <c r="CH172" s="252"/>
      <c r="CI172" s="252"/>
      <c r="CJ172" s="252"/>
      <c r="CK172" s="252"/>
      <c r="CL172" s="252"/>
      <c r="CM172" s="252"/>
      <c r="CN172" s="252"/>
      <c r="CO172" s="252"/>
      <c r="CP172" s="252"/>
      <c r="CQ172" s="252"/>
      <c r="CR172" s="252"/>
      <c r="CS172" s="252"/>
      <c r="CT172" s="252"/>
      <c r="CU172" s="252"/>
      <c r="CV172" s="252"/>
      <c r="CW172" s="252"/>
      <c r="CX172" s="252"/>
      <c r="CY172" s="252"/>
      <c r="CZ172" s="252"/>
      <c r="DA172" s="252"/>
      <c r="DB172" s="252"/>
      <c r="DC172" s="252"/>
      <c r="DD172" s="252"/>
      <c r="DE172" s="252"/>
      <c r="DF172" s="252"/>
      <c r="DG172" s="252"/>
      <c r="DH172" s="252"/>
      <c r="DI172" s="252"/>
      <c r="DJ172" s="252"/>
      <c r="DK172" s="252"/>
      <c r="DL172" s="252"/>
    </row>
    <row r="173" spans="1:116" x14ac:dyDescent="0.25">
      <c r="A173" s="253" t="s">
        <v>8969</v>
      </c>
      <c r="B173" s="254" t="s">
        <v>8970</v>
      </c>
      <c r="C173" s="257">
        <v>0.3105010326</v>
      </c>
      <c r="D173" s="258">
        <v>5</v>
      </c>
      <c r="E173" s="257">
        <v>0.21299999999999999</v>
      </c>
      <c r="F173" s="257">
        <v>2.9166666666999999</v>
      </c>
      <c r="G173" s="257">
        <v>0.37746660949999999</v>
      </c>
      <c r="H173" s="257">
        <v>34</v>
      </c>
      <c r="I173" s="258">
        <v>1</v>
      </c>
      <c r="J173" s="258" t="str">
        <f>IFERROR(VLOOKUP($B173,'Core Indicators'!$E$3:$EU$906,147,FALSE),"x")</f>
        <v>x</v>
      </c>
      <c r="K173" s="259">
        <v>-1.2279412746</v>
      </c>
      <c r="L173" s="257">
        <v>2</v>
      </c>
      <c r="M173" s="258">
        <v>9</v>
      </c>
      <c r="N173" s="258">
        <v>25</v>
      </c>
      <c r="O173" s="258" t="str">
        <f>IFERROR(VLOOKUP(B173,'Core Indicators'!$E$3:$G$9906,3,FALSE),"x")</f>
        <v>x</v>
      </c>
      <c r="P173" s="258">
        <v>138786</v>
      </c>
      <c r="Q173" s="252"/>
      <c r="R173" s="252"/>
      <c r="S173" s="252"/>
      <c r="T173" s="252"/>
      <c r="U173" s="252"/>
      <c r="V173" s="252"/>
      <c r="W173" s="252"/>
      <c r="X173" s="252"/>
      <c r="Y173" s="252"/>
      <c r="Z173" s="252"/>
      <c r="AA173" s="252"/>
      <c r="AB173" s="252"/>
      <c r="AC173" s="252"/>
      <c r="AD173" s="252"/>
      <c r="AE173" s="252"/>
      <c r="AF173" s="252"/>
      <c r="AG173" s="252"/>
      <c r="AH173" s="252"/>
      <c r="AI173" s="252"/>
      <c r="AJ173" s="252"/>
      <c r="AK173" s="252"/>
      <c r="AL173" s="252"/>
      <c r="AM173" s="252"/>
      <c r="AN173" s="252"/>
      <c r="AO173" s="252"/>
      <c r="AP173" s="252"/>
      <c r="AQ173" s="252"/>
      <c r="AR173" s="252"/>
      <c r="AS173" s="252"/>
      <c r="AT173" s="252"/>
      <c r="AU173" s="252"/>
      <c r="AV173" s="252"/>
      <c r="AW173" s="252"/>
      <c r="AX173" s="252"/>
      <c r="AY173" s="252"/>
      <c r="AZ173" s="252"/>
      <c r="BA173" s="252"/>
      <c r="BB173" s="252"/>
      <c r="BC173" s="252"/>
      <c r="BD173" s="252"/>
      <c r="BE173" s="252"/>
      <c r="BF173" s="252"/>
      <c r="BG173" s="252"/>
      <c r="BH173" s="252"/>
      <c r="BI173" s="252"/>
      <c r="BJ173" s="252"/>
      <c r="BK173" s="252"/>
      <c r="BL173" s="252"/>
      <c r="BM173" s="252"/>
      <c r="BN173" s="252"/>
      <c r="BO173" s="252"/>
      <c r="BP173" s="252"/>
      <c r="BQ173" s="252"/>
      <c r="BR173" s="252"/>
      <c r="BS173" s="252"/>
      <c r="BT173" s="252"/>
      <c r="BU173" s="252"/>
      <c r="BV173" s="252"/>
      <c r="BW173" s="252"/>
      <c r="BX173" s="252"/>
      <c r="BY173" s="252"/>
      <c r="BZ173" s="252"/>
      <c r="CA173" s="252"/>
      <c r="CB173" s="252"/>
      <c r="CC173" s="252"/>
      <c r="CD173" s="252"/>
      <c r="CE173" s="252"/>
      <c r="CF173" s="252"/>
      <c r="CG173" s="252"/>
      <c r="CH173" s="252"/>
      <c r="CI173" s="252"/>
      <c r="CJ173" s="252"/>
      <c r="CK173" s="252"/>
      <c r="CL173" s="252"/>
      <c r="CM173" s="252"/>
      <c r="CN173" s="252"/>
      <c r="CO173" s="252"/>
      <c r="CP173" s="252"/>
      <c r="CQ173" s="252"/>
      <c r="CR173" s="252"/>
      <c r="CS173" s="252"/>
      <c r="CT173" s="252"/>
      <c r="CU173" s="252"/>
      <c r="CV173" s="252"/>
      <c r="CW173" s="252"/>
      <c r="CX173" s="252"/>
      <c r="CY173" s="252"/>
      <c r="CZ173" s="252"/>
      <c r="DA173" s="252"/>
      <c r="DB173" s="252"/>
      <c r="DC173" s="252"/>
      <c r="DD173" s="252"/>
      <c r="DE173" s="252"/>
      <c r="DF173" s="252"/>
      <c r="DG173" s="252"/>
      <c r="DH173" s="252"/>
      <c r="DI173" s="252"/>
      <c r="DJ173" s="252"/>
      <c r="DK173" s="252"/>
      <c r="DL173" s="252"/>
    </row>
    <row r="174" spans="1:116" x14ac:dyDescent="0.25">
      <c r="A174" s="253" t="s">
        <v>8971</v>
      </c>
      <c r="B174" s="254" t="s">
        <v>8972</v>
      </c>
      <c r="C174" s="257">
        <v>0.27369995949999998</v>
      </c>
      <c r="D174" s="258">
        <v>1</v>
      </c>
      <c r="E174" s="257">
        <v>0.1</v>
      </c>
      <c r="F174" s="257">
        <v>2.75</v>
      </c>
      <c r="G174" s="257" t="s">
        <v>14</v>
      </c>
      <c r="H174" s="257">
        <v>40.799999999999997</v>
      </c>
      <c r="I174" s="258">
        <v>0</v>
      </c>
      <c r="J174" s="258" t="str">
        <f>IFERROR(VLOOKUP($B174,'Core Indicators'!$E$3:$EU$906,147,FALSE),"x")</f>
        <v>x</v>
      </c>
      <c r="K174" s="259">
        <v>-1.4147845507000001</v>
      </c>
      <c r="L174" s="257">
        <v>1.75</v>
      </c>
      <c r="M174" s="258">
        <v>2</v>
      </c>
      <c r="N174" s="258">
        <v>19</v>
      </c>
      <c r="O174" s="258" t="str">
        <f>IFERROR(VLOOKUP(B174,'Core Indicators'!$E$3:$G$9906,3,FALSE),"x")</f>
        <v>x</v>
      </c>
      <c r="P174" s="258">
        <v>469930</v>
      </c>
      <c r="Q174" s="252"/>
      <c r="R174" s="252"/>
      <c r="S174" s="252"/>
      <c r="T174" s="252"/>
      <c r="U174" s="252"/>
      <c r="V174" s="252"/>
      <c r="W174" s="252"/>
      <c r="X174" s="252"/>
      <c r="Y174" s="252"/>
      <c r="Z174" s="252"/>
      <c r="AA174" s="252"/>
      <c r="AB174" s="252"/>
      <c r="AC174" s="252"/>
      <c r="AD174" s="252"/>
      <c r="AE174" s="252"/>
      <c r="AF174" s="252"/>
      <c r="AG174" s="252"/>
      <c r="AH174" s="252"/>
      <c r="AI174" s="252"/>
      <c r="AJ174" s="252"/>
      <c r="AK174" s="252"/>
      <c r="AL174" s="252"/>
      <c r="AM174" s="252"/>
      <c r="AN174" s="252"/>
      <c r="AO174" s="252"/>
      <c r="AP174" s="252"/>
      <c r="AQ174" s="252"/>
      <c r="AR174" s="252"/>
      <c r="AS174" s="252"/>
      <c r="AT174" s="252"/>
      <c r="AU174" s="252"/>
      <c r="AV174" s="252"/>
      <c r="AW174" s="252"/>
      <c r="AX174" s="252"/>
      <c r="AY174" s="252"/>
      <c r="AZ174" s="252"/>
      <c r="BA174" s="252"/>
      <c r="BB174" s="252"/>
      <c r="BC174" s="252"/>
      <c r="BD174" s="252"/>
      <c r="BE174" s="252"/>
      <c r="BF174" s="252"/>
      <c r="BG174" s="252"/>
      <c r="BH174" s="252"/>
      <c r="BI174" s="252"/>
      <c r="BJ174" s="252"/>
      <c r="BK174" s="252"/>
      <c r="BL174" s="252"/>
      <c r="BM174" s="252"/>
      <c r="BN174" s="252"/>
      <c r="BO174" s="252"/>
      <c r="BP174" s="252"/>
      <c r="BQ174" s="252"/>
      <c r="BR174" s="252"/>
      <c r="BS174" s="252"/>
      <c r="BT174" s="252"/>
      <c r="BU174" s="252"/>
      <c r="BV174" s="252"/>
      <c r="BW174" s="252"/>
      <c r="BX174" s="252"/>
      <c r="BY174" s="252"/>
      <c r="BZ174" s="252"/>
      <c r="CA174" s="252"/>
      <c r="CB174" s="252"/>
      <c r="CC174" s="252"/>
      <c r="CD174" s="252"/>
      <c r="CE174" s="252"/>
      <c r="CF174" s="252"/>
      <c r="CG174" s="252"/>
      <c r="CH174" s="252"/>
      <c r="CI174" s="252"/>
      <c r="CJ174" s="252"/>
      <c r="CK174" s="252"/>
      <c r="CL174" s="252"/>
      <c r="CM174" s="252"/>
      <c r="CN174" s="252"/>
      <c r="CO174" s="252"/>
      <c r="CP174" s="252"/>
      <c r="CQ174" s="252"/>
      <c r="CR174" s="252"/>
      <c r="CS174" s="252"/>
      <c r="CT174" s="252"/>
      <c r="CU174" s="252"/>
      <c r="CV174" s="252"/>
      <c r="CW174" s="252"/>
      <c r="CX174" s="252"/>
      <c r="CY174" s="252"/>
      <c r="CZ174" s="252"/>
      <c r="DA174" s="252"/>
      <c r="DB174" s="252"/>
      <c r="DC174" s="252"/>
      <c r="DD174" s="252"/>
      <c r="DE174" s="252"/>
      <c r="DF174" s="252"/>
      <c r="DG174" s="252"/>
      <c r="DH174" s="252"/>
      <c r="DI174" s="252"/>
      <c r="DJ174" s="252"/>
      <c r="DK174" s="252"/>
      <c r="DL174" s="252"/>
    </row>
    <row r="175" spans="1:116" x14ac:dyDescent="0.25">
      <c r="A175" s="253" t="s">
        <v>8973</v>
      </c>
      <c r="B175" s="254" t="s">
        <v>8974</v>
      </c>
      <c r="C175" s="257">
        <v>0</v>
      </c>
      <c r="D175" s="258">
        <v>13</v>
      </c>
      <c r="E175" s="257">
        <v>0</v>
      </c>
      <c r="F175" s="257">
        <v>7.55</v>
      </c>
      <c r="G175" s="257" t="s">
        <v>14</v>
      </c>
      <c r="H175" s="257">
        <v>28.7</v>
      </c>
      <c r="I175" s="258">
        <v>0</v>
      </c>
      <c r="J175" s="258" t="str">
        <f>IFERROR(VLOOKUP($B175,'Core Indicators'!$E$3:$EU$906,147,FALSE),"x")</f>
        <v>x</v>
      </c>
      <c r="K175" s="259">
        <v>-1.111014843</v>
      </c>
      <c r="L175" s="257">
        <v>7</v>
      </c>
      <c r="M175" s="258">
        <v>71</v>
      </c>
      <c r="N175" s="258">
        <v>38</v>
      </c>
      <c r="O175" s="258" t="str">
        <f>IFERROR(VLOOKUP(B175,'Core Indicators'!$E$3:$G$9906,3,FALSE),"x")</f>
        <v>x</v>
      </c>
      <c r="P175" s="258">
        <v>14870</v>
      </c>
      <c r="Q175" s="252"/>
      <c r="R175" s="252"/>
      <c r="S175" s="252"/>
      <c r="T175" s="252"/>
      <c r="U175" s="252"/>
      <c r="V175" s="252"/>
      <c r="W175" s="252"/>
      <c r="X175" s="252"/>
      <c r="Y175" s="252"/>
      <c r="Z175" s="252"/>
      <c r="AA175" s="252"/>
      <c r="AB175" s="252"/>
      <c r="AC175" s="252"/>
      <c r="AD175" s="252"/>
      <c r="AE175" s="252"/>
      <c r="AF175" s="252"/>
      <c r="AG175" s="252"/>
      <c r="AH175" s="252"/>
      <c r="AI175" s="252"/>
      <c r="AJ175" s="252"/>
      <c r="AK175" s="252"/>
      <c r="AL175" s="252"/>
      <c r="AM175" s="252"/>
      <c r="AN175" s="252"/>
      <c r="AO175" s="252"/>
      <c r="AP175" s="252"/>
      <c r="AQ175" s="252"/>
      <c r="AR175" s="252"/>
      <c r="AS175" s="252"/>
      <c r="AT175" s="252"/>
      <c r="AU175" s="252"/>
      <c r="AV175" s="252"/>
      <c r="AW175" s="252"/>
      <c r="AX175" s="252"/>
      <c r="AY175" s="252"/>
      <c r="AZ175" s="252"/>
      <c r="BA175" s="252"/>
      <c r="BB175" s="252"/>
      <c r="BC175" s="252"/>
      <c r="BD175" s="252"/>
      <c r="BE175" s="252"/>
      <c r="BF175" s="252"/>
      <c r="BG175" s="252"/>
      <c r="BH175" s="252"/>
      <c r="BI175" s="252"/>
      <c r="BJ175" s="252"/>
      <c r="BK175" s="252"/>
      <c r="BL175" s="252"/>
      <c r="BM175" s="252"/>
      <c r="BN175" s="252"/>
      <c r="BO175" s="252"/>
      <c r="BP175" s="252"/>
      <c r="BQ175" s="252"/>
      <c r="BR175" s="252"/>
      <c r="BS175" s="252"/>
      <c r="BT175" s="252"/>
      <c r="BU175" s="252"/>
      <c r="BV175" s="252"/>
      <c r="BW175" s="252"/>
      <c r="BX175" s="252"/>
      <c r="BY175" s="252"/>
      <c r="BZ175" s="252"/>
      <c r="CA175" s="252"/>
      <c r="CB175" s="252"/>
      <c r="CC175" s="252"/>
      <c r="CD175" s="252"/>
      <c r="CE175" s="252"/>
      <c r="CF175" s="252"/>
      <c r="CG175" s="252"/>
      <c r="CH175" s="252"/>
      <c r="CI175" s="252"/>
      <c r="CJ175" s="252"/>
      <c r="CK175" s="252"/>
      <c r="CL175" s="252"/>
      <c r="CM175" s="252"/>
      <c r="CN175" s="252"/>
      <c r="CO175" s="252"/>
      <c r="CP175" s="252"/>
      <c r="CQ175" s="252"/>
      <c r="CR175" s="252"/>
      <c r="CS175" s="252"/>
      <c r="CT175" s="252"/>
      <c r="CU175" s="252"/>
      <c r="CV175" s="252"/>
      <c r="CW175" s="252"/>
      <c r="CX175" s="252"/>
      <c r="CY175" s="252"/>
      <c r="CZ175" s="252"/>
      <c r="DA175" s="252"/>
      <c r="DB175" s="252"/>
      <c r="DC175" s="252"/>
      <c r="DD175" s="252"/>
      <c r="DE175" s="252"/>
      <c r="DF175" s="252"/>
      <c r="DG175" s="252"/>
      <c r="DH175" s="252"/>
      <c r="DI175" s="252"/>
      <c r="DJ175" s="252"/>
      <c r="DK175" s="252"/>
      <c r="DL175" s="252"/>
    </row>
    <row r="176" spans="1:116" x14ac:dyDescent="0.25">
      <c r="A176" s="253" t="s">
        <v>8975</v>
      </c>
      <c r="B176" s="254" t="s">
        <v>8976</v>
      </c>
      <c r="C176" s="257">
        <v>0</v>
      </c>
      <c r="D176" s="258">
        <v>11</v>
      </c>
      <c r="E176" s="257">
        <v>0</v>
      </c>
      <c r="F176" s="257" t="s">
        <v>14</v>
      </c>
      <c r="G176" s="257">
        <v>0.41808821130000001</v>
      </c>
      <c r="H176" s="257">
        <v>37.6</v>
      </c>
      <c r="I176" s="258">
        <v>0</v>
      </c>
      <c r="J176" s="258" t="str">
        <f>IFERROR(VLOOKUP($B176,'Core Indicators'!$E$3:$EU$906,147,FALSE),"x")</f>
        <v>x</v>
      </c>
      <c r="K176" s="259">
        <v>0.45866918559999997</v>
      </c>
      <c r="L176" s="257" t="s">
        <v>14</v>
      </c>
      <c r="M176" s="258">
        <v>79</v>
      </c>
      <c r="N176" s="258" t="s">
        <v>14</v>
      </c>
      <c r="O176" s="258" t="str">
        <f>IFERROR(VLOOKUP(B176,'Core Indicators'!$E$3:$G$9906,3,FALSE),"x")</f>
        <v>x</v>
      </c>
      <c r="P176" s="258">
        <v>720</v>
      </c>
      <c r="Q176" s="252"/>
      <c r="R176" s="252"/>
      <c r="S176" s="252"/>
      <c r="T176" s="252"/>
      <c r="U176" s="252"/>
      <c r="V176" s="252"/>
      <c r="W176" s="252"/>
      <c r="X176" s="252"/>
      <c r="Y176" s="252"/>
      <c r="Z176" s="252"/>
      <c r="AA176" s="252"/>
      <c r="AB176" s="252"/>
      <c r="AC176" s="252"/>
      <c r="AD176" s="252"/>
      <c r="AE176" s="252"/>
      <c r="AF176" s="252"/>
      <c r="AG176" s="252"/>
      <c r="AH176" s="252"/>
      <c r="AI176" s="252"/>
      <c r="AJ176" s="252"/>
      <c r="AK176" s="252"/>
      <c r="AL176" s="252"/>
      <c r="AM176" s="252"/>
      <c r="AN176" s="252"/>
      <c r="AO176" s="252"/>
      <c r="AP176" s="252"/>
      <c r="AQ176" s="252"/>
      <c r="AR176" s="252"/>
      <c r="AS176" s="252"/>
      <c r="AT176" s="252"/>
      <c r="AU176" s="252"/>
      <c r="AV176" s="252"/>
      <c r="AW176" s="252"/>
      <c r="AX176" s="252"/>
      <c r="AY176" s="252"/>
      <c r="AZ176" s="252"/>
      <c r="BA176" s="252"/>
      <c r="BB176" s="252"/>
      <c r="BC176" s="252"/>
      <c r="BD176" s="252"/>
      <c r="BE176" s="252"/>
      <c r="BF176" s="252"/>
      <c r="BG176" s="252"/>
      <c r="BH176" s="252"/>
      <c r="BI176" s="252"/>
      <c r="BJ176" s="252"/>
      <c r="BK176" s="252"/>
      <c r="BL176" s="252"/>
      <c r="BM176" s="252"/>
      <c r="BN176" s="252"/>
      <c r="BO176" s="252"/>
      <c r="BP176" s="252"/>
      <c r="BQ176" s="252"/>
      <c r="BR176" s="252"/>
      <c r="BS176" s="252"/>
      <c r="BT176" s="252"/>
      <c r="BU176" s="252"/>
      <c r="BV176" s="252"/>
      <c r="BW176" s="252"/>
      <c r="BX176" s="252"/>
      <c r="BY176" s="252"/>
      <c r="BZ176" s="252"/>
      <c r="CA176" s="252"/>
      <c r="CB176" s="252"/>
      <c r="CC176" s="252"/>
      <c r="CD176" s="252"/>
      <c r="CE176" s="252"/>
      <c r="CF176" s="252"/>
      <c r="CG176" s="252"/>
      <c r="CH176" s="252"/>
      <c r="CI176" s="252"/>
      <c r="CJ176" s="252"/>
      <c r="CK176" s="252"/>
      <c r="CL176" s="252"/>
      <c r="CM176" s="252"/>
      <c r="CN176" s="252"/>
      <c r="CO176" s="252"/>
      <c r="CP176" s="252"/>
      <c r="CQ176" s="252"/>
      <c r="CR176" s="252"/>
      <c r="CS176" s="252"/>
      <c r="CT176" s="252"/>
      <c r="CU176" s="252"/>
      <c r="CV176" s="252"/>
      <c r="CW176" s="252"/>
      <c r="CX176" s="252"/>
      <c r="CY176" s="252"/>
      <c r="CZ176" s="252"/>
      <c r="DA176" s="252"/>
      <c r="DB176" s="252"/>
      <c r="DC176" s="252"/>
      <c r="DD176" s="252"/>
      <c r="DE176" s="252"/>
      <c r="DF176" s="252"/>
      <c r="DG176" s="252"/>
      <c r="DH176" s="252"/>
      <c r="DI176" s="252"/>
      <c r="DJ176" s="252"/>
      <c r="DK176" s="252"/>
      <c r="DL176" s="252"/>
    </row>
    <row r="177" spans="1:116" x14ac:dyDescent="0.25">
      <c r="A177" s="253" t="s">
        <v>3510</v>
      </c>
      <c r="B177" s="254" t="s">
        <v>8977</v>
      </c>
      <c r="C177" s="257">
        <v>0.75771999329999995</v>
      </c>
      <c r="D177" s="258">
        <v>12</v>
      </c>
      <c r="E177" s="257">
        <v>0.40300000000000002</v>
      </c>
      <c r="F177" s="257">
        <v>8.4499999999999993</v>
      </c>
      <c r="G177" s="257">
        <v>0.32349148620000001</v>
      </c>
      <c r="H177" s="257">
        <v>40.299999999999997</v>
      </c>
      <c r="I177" s="258">
        <v>0</v>
      </c>
      <c r="J177" s="258">
        <f>IFERROR(VLOOKUP($B177,'Core Indicators'!$E$3:$EU$906,147,FALSE),"x")</f>
        <v>168</v>
      </c>
      <c r="K177" s="259">
        <v>-0.1202659085</v>
      </c>
      <c r="L177" s="257">
        <v>7.25</v>
      </c>
      <c r="M177" s="258">
        <v>82</v>
      </c>
      <c r="N177" s="258">
        <v>40</v>
      </c>
      <c r="O177" s="258">
        <f>IFERROR(VLOOKUP(B177,'Core Indicators'!$E$3:$G$9906,3,FALSE),"x")</f>
        <v>1403000</v>
      </c>
      <c r="P177" s="258">
        <v>5130</v>
      </c>
      <c r="Q177" s="252"/>
      <c r="R177" s="252"/>
      <c r="S177" s="252"/>
      <c r="T177" s="252"/>
      <c r="U177" s="252"/>
      <c r="V177" s="252"/>
      <c r="W177" s="252"/>
      <c r="X177" s="252"/>
      <c r="Y177" s="252"/>
      <c r="Z177" s="252"/>
      <c r="AA177" s="252"/>
      <c r="AB177" s="252"/>
      <c r="AC177" s="252"/>
      <c r="AD177" s="252"/>
      <c r="AE177" s="252"/>
      <c r="AF177" s="252"/>
      <c r="AG177" s="252"/>
      <c r="AH177" s="252"/>
      <c r="AI177" s="252"/>
      <c r="AJ177" s="252"/>
      <c r="AK177" s="252"/>
      <c r="AL177" s="252"/>
      <c r="AM177" s="252"/>
      <c r="AN177" s="252"/>
      <c r="AO177" s="252"/>
      <c r="AP177" s="252"/>
      <c r="AQ177" s="252"/>
      <c r="AR177" s="252"/>
      <c r="AS177" s="252"/>
      <c r="AT177" s="252"/>
      <c r="AU177" s="252"/>
      <c r="AV177" s="252"/>
      <c r="AW177" s="252"/>
      <c r="AX177" s="252"/>
      <c r="AY177" s="252"/>
      <c r="AZ177" s="252"/>
      <c r="BA177" s="252"/>
      <c r="BB177" s="252"/>
      <c r="BC177" s="252"/>
      <c r="BD177" s="252"/>
      <c r="BE177" s="252"/>
      <c r="BF177" s="252"/>
      <c r="BG177" s="252"/>
      <c r="BH177" s="252"/>
      <c r="BI177" s="252"/>
      <c r="BJ177" s="252"/>
      <c r="BK177" s="252"/>
      <c r="BL177" s="252"/>
      <c r="BM177" s="252"/>
      <c r="BN177" s="252"/>
      <c r="BO177" s="252"/>
      <c r="BP177" s="252"/>
      <c r="BQ177" s="252"/>
      <c r="BR177" s="252"/>
      <c r="BS177" s="252"/>
      <c r="BT177" s="252"/>
      <c r="BU177" s="252"/>
      <c r="BV177" s="252"/>
      <c r="BW177" s="252"/>
      <c r="BX177" s="252"/>
      <c r="BY177" s="252"/>
      <c r="BZ177" s="252"/>
      <c r="CA177" s="252"/>
      <c r="CB177" s="252"/>
      <c r="CC177" s="252"/>
      <c r="CD177" s="252"/>
      <c r="CE177" s="252"/>
      <c r="CF177" s="252"/>
      <c r="CG177" s="252"/>
      <c r="CH177" s="252"/>
      <c r="CI177" s="252"/>
      <c r="CJ177" s="252"/>
      <c r="CK177" s="252"/>
      <c r="CL177" s="252"/>
      <c r="CM177" s="252"/>
      <c r="CN177" s="252"/>
      <c r="CO177" s="252"/>
      <c r="CP177" s="252"/>
      <c r="CQ177" s="252"/>
      <c r="CR177" s="252"/>
      <c r="CS177" s="252"/>
      <c r="CT177" s="252"/>
      <c r="CU177" s="252"/>
      <c r="CV177" s="252"/>
      <c r="CW177" s="252"/>
      <c r="CX177" s="252"/>
      <c r="CY177" s="252"/>
      <c r="CZ177" s="252"/>
      <c r="DA177" s="252"/>
      <c r="DB177" s="252"/>
      <c r="DC177" s="252"/>
      <c r="DD177" s="252"/>
      <c r="DE177" s="252"/>
      <c r="DF177" s="252"/>
      <c r="DG177" s="252"/>
      <c r="DH177" s="252"/>
      <c r="DI177" s="252"/>
      <c r="DJ177" s="252"/>
      <c r="DK177" s="252"/>
      <c r="DL177" s="252"/>
    </row>
    <row r="178" spans="1:116" x14ac:dyDescent="0.25">
      <c r="A178" s="253" t="s">
        <v>494</v>
      </c>
      <c r="B178" s="254" t="s">
        <v>8978</v>
      </c>
      <c r="C178" s="257">
        <v>3.9599962599999997E-2</v>
      </c>
      <c r="D178" s="258">
        <v>7</v>
      </c>
      <c r="E178" s="257">
        <v>0</v>
      </c>
      <c r="F178" s="257">
        <v>6.55</v>
      </c>
      <c r="G178" s="257">
        <v>0.30031952810000001</v>
      </c>
      <c r="H178" s="257">
        <v>32.799999999999997</v>
      </c>
      <c r="I178" s="258">
        <v>3</v>
      </c>
      <c r="J178" s="258">
        <f>IFERROR(VLOOKUP($B178,'Core Indicators'!$E$3:$EU$906,147,FALSE),"x")</f>
        <v>550</v>
      </c>
      <c r="K178" s="259">
        <v>6.22186884E-2</v>
      </c>
      <c r="L178" s="257">
        <v>5.5</v>
      </c>
      <c r="M178" s="258">
        <v>70</v>
      </c>
      <c r="N178" s="258">
        <v>43</v>
      </c>
      <c r="O178" s="258">
        <f>IFERROR(VLOOKUP(B178,'Core Indicators'!$E$3:$G$9906,3,FALSE),"x")</f>
        <v>12417000</v>
      </c>
      <c r="P178" s="258">
        <v>155360</v>
      </c>
      <c r="Q178" s="252"/>
      <c r="R178" s="252"/>
      <c r="S178" s="252"/>
      <c r="T178" s="252"/>
      <c r="U178" s="252"/>
      <c r="V178" s="252"/>
      <c r="W178" s="252"/>
      <c r="X178" s="252"/>
      <c r="Y178" s="252"/>
      <c r="Z178" s="252"/>
      <c r="AA178" s="252"/>
      <c r="AB178" s="252"/>
      <c r="AC178" s="252"/>
      <c r="AD178" s="252"/>
      <c r="AE178" s="252"/>
      <c r="AF178" s="252"/>
      <c r="AG178" s="252"/>
      <c r="AH178" s="252"/>
      <c r="AI178" s="252"/>
      <c r="AJ178" s="252"/>
      <c r="AK178" s="252"/>
      <c r="AL178" s="252"/>
      <c r="AM178" s="252"/>
      <c r="AN178" s="252"/>
      <c r="AO178" s="252"/>
      <c r="AP178" s="252"/>
      <c r="AQ178" s="252"/>
      <c r="AR178" s="252"/>
      <c r="AS178" s="252"/>
      <c r="AT178" s="252"/>
      <c r="AU178" s="252"/>
      <c r="AV178" s="252"/>
      <c r="AW178" s="252"/>
      <c r="AX178" s="252"/>
      <c r="AY178" s="252"/>
      <c r="AZ178" s="252"/>
      <c r="BA178" s="252"/>
      <c r="BB178" s="252"/>
      <c r="BC178" s="252"/>
      <c r="BD178" s="252"/>
      <c r="BE178" s="252"/>
      <c r="BF178" s="252"/>
      <c r="BG178" s="252"/>
      <c r="BH178" s="252"/>
      <c r="BI178" s="252"/>
      <c r="BJ178" s="252"/>
      <c r="BK178" s="252"/>
      <c r="BL178" s="252"/>
      <c r="BM178" s="252"/>
      <c r="BN178" s="252"/>
      <c r="BO178" s="252"/>
      <c r="BP178" s="252"/>
      <c r="BQ178" s="252"/>
      <c r="BR178" s="252"/>
      <c r="BS178" s="252"/>
      <c r="BT178" s="252"/>
      <c r="BU178" s="252"/>
      <c r="BV178" s="252"/>
      <c r="BW178" s="252"/>
      <c r="BX178" s="252"/>
      <c r="BY178" s="252"/>
      <c r="BZ178" s="252"/>
      <c r="CA178" s="252"/>
      <c r="CB178" s="252"/>
      <c r="CC178" s="252"/>
      <c r="CD178" s="252"/>
      <c r="CE178" s="252"/>
      <c r="CF178" s="252"/>
      <c r="CG178" s="252"/>
      <c r="CH178" s="252"/>
      <c r="CI178" s="252"/>
      <c r="CJ178" s="252"/>
      <c r="CK178" s="252"/>
      <c r="CL178" s="252"/>
      <c r="CM178" s="252"/>
      <c r="CN178" s="252"/>
      <c r="CO178" s="252"/>
      <c r="CP178" s="252"/>
      <c r="CQ178" s="252"/>
      <c r="CR178" s="252"/>
      <c r="CS178" s="252"/>
      <c r="CT178" s="252"/>
      <c r="CU178" s="252"/>
      <c r="CV178" s="252"/>
      <c r="CW178" s="252"/>
      <c r="CX178" s="252"/>
      <c r="CY178" s="252"/>
      <c r="CZ178" s="252"/>
      <c r="DA178" s="252"/>
      <c r="DB178" s="252"/>
      <c r="DC178" s="252"/>
      <c r="DD178" s="252"/>
      <c r="DE178" s="252"/>
      <c r="DF178" s="252"/>
      <c r="DG178" s="252"/>
      <c r="DH178" s="252"/>
      <c r="DI178" s="252"/>
      <c r="DJ178" s="252"/>
      <c r="DK178" s="252"/>
      <c r="DL178" s="252"/>
    </row>
    <row r="179" spans="1:116" x14ac:dyDescent="0.25">
      <c r="A179" s="253" t="s">
        <v>504</v>
      </c>
      <c r="B179" s="254" t="s">
        <v>8979</v>
      </c>
      <c r="C179" s="257">
        <v>0.40505643740000002</v>
      </c>
      <c r="D179" s="258">
        <v>7</v>
      </c>
      <c r="E179" s="257">
        <v>0.34</v>
      </c>
      <c r="F179" s="257">
        <v>4.9166666667000003</v>
      </c>
      <c r="G179" s="257">
        <v>0.3050249216</v>
      </c>
      <c r="H179" s="257">
        <v>41.9</v>
      </c>
      <c r="I179" s="258">
        <v>4</v>
      </c>
      <c r="J179" s="258">
        <f>IFERROR(VLOOKUP($B179,'Core Indicators'!$E$3:$EU$906,147,FALSE),"x")</f>
        <v>40786</v>
      </c>
      <c r="K179" s="259">
        <v>-0.28296324610000001</v>
      </c>
      <c r="L179" s="257">
        <v>3.5</v>
      </c>
      <c r="M179" s="258">
        <v>32</v>
      </c>
      <c r="N179" s="258">
        <v>39</v>
      </c>
      <c r="O179" s="258">
        <f>IFERROR(VLOOKUP(B179,'Core Indicators'!$E$3:$G$9906,3,FALSE),"x")</f>
        <v>85043000</v>
      </c>
      <c r="P179" s="258">
        <v>769630</v>
      </c>
      <c r="Q179" s="252"/>
      <c r="R179" s="252"/>
      <c r="S179" s="252"/>
      <c r="T179" s="252"/>
      <c r="U179" s="252"/>
      <c r="V179" s="252"/>
      <c r="W179" s="252"/>
      <c r="X179" s="252"/>
      <c r="Y179" s="252"/>
      <c r="Z179" s="252"/>
      <c r="AA179" s="252"/>
      <c r="AB179" s="252"/>
      <c r="AC179" s="252"/>
      <c r="AD179" s="252"/>
      <c r="AE179" s="252"/>
      <c r="AF179" s="252"/>
      <c r="AG179" s="252"/>
      <c r="AH179" s="252"/>
      <c r="AI179" s="252"/>
      <c r="AJ179" s="252"/>
      <c r="AK179" s="252"/>
      <c r="AL179" s="252"/>
      <c r="AM179" s="252"/>
      <c r="AN179" s="252"/>
      <c r="AO179" s="252"/>
      <c r="AP179" s="252"/>
      <c r="AQ179" s="252"/>
      <c r="AR179" s="252"/>
      <c r="AS179" s="252"/>
      <c r="AT179" s="252"/>
      <c r="AU179" s="252"/>
      <c r="AV179" s="252"/>
      <c r="AW179" s="252"/>
      <c r="AX179" s="252"/>
      <c r="AY179" s="252"/>
      <c r="AZ179" s="252"/>
      <c r="BA179" s="252"/>
      <c r="BB179" s="252"/>
      <c r="BC179" s="252"/>
      <c r="BD179" s="252"/>
      <c r="BE179" s="252"/>
      <c r="BF179" s="252"/>
      <c r="BG179" s="252"/>
      <c r="BH179" s="252"/>
      <c r="BI179" s="252"/>
      <c r="BJ179" s="252"/>
      <c r="BK179" s="252"/>
      <c r="BL179" s="252"/>
      <c r="BM179" s="252"/>
      <c r="BN179" s="252"/>
      <c r="BO179" s="252"/>
      <c r="BP179" s="252"/>
      <c r="BQ179" s="252"/>
      <c r="BR179" s="252"/>
      <c r="BS179" s="252"/>
      <c r="BT179" s="252"/>
      <c r="BU179" s="252"/>
      <c r="BV179" s="252"/>
      <c r="BW179" s="252"/>
      <c r="BX179" s="252"/>
      <c r="BY179" s="252"/>
      <c r="BZ179" s="252"/>
      <c r="CA179" s="252"/>
      <c r="CB179" s="252"/>
      <c r="CC179" s="252"/>
      <c r="CD179" s="252"/>
      <c r="CE179" s="252"/>
      <c r="CF179" s="252"/>
      <c r="CG179" s="252"/>
      <c r="CH179" s="252"/>
      <c r="CI179" s="252"/>
      <c r="CJ179" s="252"/>
      <c r="CK179" s="252"/>
      <c r="CL179" s="252"/>
      <c r="CM179" s="252"/>
      <c r="CN179" s="252"/>
      <c r="CO179" s="252"/>
      <c r="CP179" s="252"/>
      <c r="CQ179" s="252"/>
      <c r="CR179" s="252"/>
      <c r="CS179" s="252"/>
      <c r="CT179" s="252"/>
      <c r="CU179" s="252"/>
      <c r="CV179" s="252"/>
      <c r="CW179" s="252"/>
      <c r="CX179" s="252"/>
      <c r="CY179" s="252"/>
      <c r="CZ179" s="252"/>
      <c r="DA179" s="252"/>
      <c r="DB179" s="252"/>
      <c r="DC179" s="252"/>
      <c r="DD179" s="252"/>
      <c r="DE179" s="252"/>
      <c r="DF179" s="252"/>
      <c r="DG179" s="252"/>
      <c r="DH179" s="252"/>
      <c r="DI179" s="252"/>
      <c r="DJ179" s="252"/>
      <c r="DK179" s="252"/>
      <c r="DL179" s="252"/>
    </row>
    <row r="180" spans="1:116" x14ac:dyDescent="0.25">
      <c r="A180" s="253" t="s">
        <v>8980</v>
      </c>
      <c r="B180" s="254" t="s">
        <v>8981</v>
      </c>
      <c r="C180" s="257">
        <v>0</v>
      </c>
      <c r="D180" s="258">
        <v>11</v>
      </c>
      <c r="E180" s="257">
        <v>0</v>
      </c>
      <c r="F180" s="257" t="s">
        <v>14</v>
      </c>
      <c r="G180" s="257" t="s">
        <v>14</v>
      </c>
      <c r="H180" s="257">
        <v>39.1</v>
      </c>
      <c r="I180" s="258">
        <v>0</v>
      </c>
      <c r="J180" s="258" t="str">
        <f>IFERROR(VLOOKUP($B180,'Core Indicators'!$E$3:$EU$906,147,FALSE),"x")</f>
        <v>x</v>
      </c>
      <c r="K180" s="259">
        <v>0.4812893271</v>
      </c>
      <c r="L180" s="257" t="s">
        <v>14</v>
      </c>
      <c r="M180" s="258">
        <v>93</v>
      </c>
      <c r="N180" s="258" t="s">
        <v>14</v>
      </c>
      <c r="O180" s="258" t="str">
        <f>IFERROR(VLOOKUP(B180,'Core Indicators'!$E$3:$G$9906,3,FALSE),"x")</f>
        <v>x</v>
      </c>
      <c r="P180" s="258">
        <v>30</v>
      </c>
      <c r="Q180" s="252"/>
      <c r="R180" s="252"/>
      <c r="S180" s="252"/>
      <c r="T180" s="252"/>
      <c r="U180" s="252"/>
      <c r="V180" s="252"/>
      <c r="W180" s="252"/>
      <c r="X180" s="252"/>
      <c r="Y180" s="252"/>
      <c r="Z180" s="252"/>
      <c r="AA180" s="252"/>
      <c r="AB180" s="252"/>
      <c r="AC180" s="252"/>
      <c r="AD180" s="252"/>
      <c r="AE180" s="252"/>
      <c r="AF180" s="252"/>
      <c r="AG180" s="252"/>
      <c r="AH180" s="252"/>
      <c r="AI180" s="252"/>
      <c r="AJ180" s="252"/>
      <c r="AK180" s="252"/>
      <c r="AL180" s="252"/>
      <c r="AM180" s="252"/>
      <c r="AN180" s="252"/>
      <c r="AO180" s="252"/>
      <c r="AP180" s="252"/>
      <c r="AQ180" s="252"/>
      <c r="AR180" s="252"/>
      <c r="AS180" s="252"/>
      <c r="AT180" s="252"/>
      <c r="AU180" s="252"/>
      <c r="AV180" s="252"/>
      <c r="AW180" s="252"/>
      <c r="AX180" s="252"/>
      <c r="AY180" s="252"/>
      <c r="AZ180" s="252"/>
      <c r="BA180" s="252"/>
      <c r="BB180" s="252"/>
      <c r="BC180" s="252"/>
      <c r="BD180" s="252"/>
      <c r="BE180" s="252"/>
      <c r="BF180" s="252"/>
      <c r="BG180" s="252"/>
      <c r="BH180" s="252"/>
      <c r="BI180" s="252"/>
      <c r="BJ180" s="252"/>
      <c r="BK180" s="252"/>
      <c r="BL180" s="252"/>
      <c r="BM180" s="252"/>
      <c r="BN180" s="252"/>
      <c r="BO180" s="252"/>
      <c r="BP180" s="252"/>
      <c r="BQ180" s="252"/>
      <c r="BR180" s="252"/>
      <c r="BS180" s="252"/>
      <c r="BT180" s="252"/>
      <c r="BU180" s="252"/>
      <c r="BV180" s="252"/>
      <c r="BW180" s="252"/>
      <c r="BX180" s="252"/>
      <c r="BY180" s="252"/>
      <c r="BZ180" s="252"/>
      <c r="CA180" s="252"/>
      <c r="CB180" s="252"/>
      <c r="CC180" s="252"/>
      <c r="CD180" s="252"/>
      <c r="CE180" s="252"/>
      <c r="CF180" s="252"/>
      <c r="CG180" s="252"/>
      <c r="CH180" s="252"/>
      <c r="CI180" s="252"/>
      <c r="CJ180" s="252"/>
      <c r="CK180" s="252"/>
      <c r="CL180" s="252"/>
      <c r="CM180" s="252"/>
      <c r="CN180" s="252"/>
      <c r="CO180" s="252"/>
      <c r="CP180" s="252"/>
      <c r="CQ180" s="252"/>
      <c r="CR180" s="252"/>
      <c r="CS180" s="252"/>
      <c r="CT180" s="252"/>
      <c r="CU180" s="252"/>
      <c r="CV180" s="252"/>
      <c r="CW180" s="252"/>
      <c r="CX180" s="252"/>
      <c r="CY180" s="252"/>
      <c r="CZ180" s="252"/>
      <c r="DA180" s="252"/>
      <c r="DB180" s="252"/>
      <c r="DC180" s="252"/>
      <c r="DD180" s="252"/>
      <c r="DE180" s="252"/>
      <c r="DF180" s="252"/>
      <c r="DG180" s="252"/>
      <c r="DH180" s="252"/>
      <c r="DI180" s="252"/>
      <c r="DJ180" s="252"/>
      <c r="DK180" s="252"/>
      <c r="DL180" s="252"/>
    </row>
    <row r="181" spans="1:116" x14ac:dyDescent="0.25">
      <c r="A181" s="253" t="s">
        <v>87</v>
      </c>
      <c r="B181" s="254" t="s">
        <v>8982</v>
      </c>
      <c r="C181" s="257">
        <v>0.50555201679999995</v>
      </c>
      <c r="D181" s="258">
        <v>7</v>
      </c>
      <c r="E181" s="257">
        <v>0</v>
      </c>
      <c r="F181" s="257">
        <v>6.05</v>
      </c>
      <c r="G181" s="257">
        <v>0.53851305940000005</v>
      </c>
      <c r="H181" s="257">
        <v>40.5</v>
      </c>
      <c r="I181" s="258">
        <v>1</v>
      </c>
      <c r="J181" s="258">
        <f>IFERROR(VLOOKUP($B181,'Core Indicators'!$E$3:$EU$906,147,FALSE),"x")</f>
        <v>12</v>
      </c>
      <c r="K181" s="259">
        <v>-0.57793134450000005</v>
      </c>
      <c r="L181" s="257">
        <v>5</v>
      </c>
      <c r="M181" s="258">
        <v>40</v>
      </c>
      <c r="N181" s="258">
        <v>37</v>
      </c>
      <c r="O181" s="258">
        <f>IFERROR(VLOOKUP(B181,'Core Indicators'!$E$3:$G$9906,3,FALSE),"x")</f>
        <v>66717000</v>
      </c>
      <c r="P181" s="258">
        <v>885800</v>
      </c>
      <c r="Q181" s="252"/>
      <c r="R181" s="252"/>
      <c r="S181" s="252"/>
      <c r="T181" s="252"/>
      <c r="U181" s="252"/>
      <c r="V181" s="252"/>
      <c r="W181" s="252"/>
      <c r="X181" s="252"/>
      <c r="Y181" s="252"/>
      <c r="Z181" s="252"/>
      <c r="AA181" s="252"/>
      <c r="AB181" s="252"/>
      <c r="AC181" s="252"/>
      <c r="AD181" s="252"/>
      <c r="AE181" s="252"/>
      <c r="AF181" s="252"/>
      <c r="AG181" s="252"/>
      <c r="AH181" s="252"/>
      <c r="AI181" s="252"/>
      <c r="AJ181" s="252"/>
      <c r="AK181" s="252"/>
      <c r="AL181" s="252"/>
      <c r="AM181" s="252"/>
      <c r="AN181" s="252"/>
      <c r="AO181" s="252"/>
      <c r="AP181" s="252"/>
      <c r="AQ181" s="252"/>
      <c r="AR181" s="252"/>
      <c r="AS181" s="252"/>
      <c r="AT181" s="252"/>
      <c r="AU181" s="252"/>
      <c r="AV181" s="252"/>
      <c r="AW181" s="252"/>
      <c r="AX181" s="252"/>
      <c r="AY181" s="252"/>
      <c r="AZ181" s="252"/>
      <c r="BA181" s="252"/>
      <c r="BB181" s="252"/>
      <c r="BC181" s="252"/>
      <c r="BD181" s="252"/>
      <c r="BE181" s="252"/>
      <c r="BF181" s="252"/>
      <c r="BG181" s="252"/>
      <c r="BH181" s="252"/>
      <c r="BI181" s="252"/>
      <c r="BJ181" s="252"/>
      <c r="BK181" s="252"/>
      <c r="BL181" s="252"/>
      <c r="BM181" s="252"/>
      <c r="BN181" s="252"/>
      <c r="BO181" s="252"/>
      <c r="BP181" s="252"/>
      <c r="BQ181" s="252"/>
      <c r="BR181" s="252"/>
      <c r="BS181" s="252"/>
      <c r="BT181" s="252"/>
      <c r="BU181" s="252"/>
      <c r="BV181" s="252"/>
      <c r="BW181" s="252"/>
      <c r="BX181" s="252"/>
      <c r="BY181" s="252"/>
      <c r="BZ181" s="252"/>
      <c r="CA181" s="252"/>
      <c r="CB181" s="252"/>
      <c r="CC181" s="252"/>
      <c r="CD181" s="252"/>
      <c r="CE181" s="252"/>
      <c r="CF181" s="252"/>
      <c r="CG181" s="252"/>
      <c r="CH181" s="252"/>
      <c r="CI181" s="252"/>
      <c r="CJ181" s="252"/>
      <c r="CK181" s="252"/>
      <c r="CL181" s="252"/>
      <c r="CM181" s="252"/>
      <c r="CN181" s="252"/>
      <c r="CO181" s="252"/>
      <c r="CP181" s="252"/>
      <c r="CQ181" s="252"/>
      <c r="CR181" s="252"/>
      <c r="CS181" s="252"/>
      <c r="CT181" s="252"/>
      <c r="CU181" s="252"/>
      <c r="CV181" s="252"/>
      <c r="CW181" s="252"/>
      <c r="CX181" s="252"/>
      <c r="CY181" s="252"/>
      <c r="CZ181" s="252"/>
      <c r="DA181" s="252"/>
      <c r="DB181" s="252"/>
      <c r="DC181" s="252"/>
      <c r="DD181" s="252"/>
      <c r="DE181" s="252"/>
      <c r="DF181" s="252"/>
      <c r="DG181" s="252"/>
      <c r="DH181" s="252"/>
      <c r="DI181" s="252"/>
      <c r="DJ181" s="252"/>
      <c r="DK181" s="252"/>
      <c r="DL181" s="252"/>
    </row>
    <row r="182" spans="1:116" x14ac:dyDescent="0.25">
      <c r="A182" s="253" t="s">
        <v>905</v>
      </c>
      <c r="B182" s="254" t="s">
        <v>8983</v>
      </c>
      <c r="C182" s="257">
        <v>0.92157200010000007</v>
      </c>
      <c r="D182" s="258">
        <v>7</v>
      </c>
      <c r="E182" s="257">
        <v>0.23899999999999999</v>
      </c>
      <c r="F182" s="257">
        <v>5.1666666667000003</v>
      </c>
      <c r="G182" s="257">
        <v>0.53064898670000005</v>
      </c>
      <c r="H182" s="257">
        <v>42.8</v>
      </c>
      <c r="I182" s="258">
        <v>5</v>
      </c>
      <c r="J182" s="258">
        <f>IFERROR(VLOOKUP($B182,'Core Indicators'!$E$3:$EU$906,147,FALSE),"x")</f>
        <v>2465</v>
      </c>
      <c r="K182" s="259">
        <v>-0.31461122629999999</v>
      </c>
      <c r="L182" s="257">
        <v>5.25</v>
      </c>
      <c r="M182" s="258">
        <v>34</v>
      </c>
      <c r="N182" s="258">
        <v>28</v>
      </c>
      <c r="O182" s="258">
        <f>IFERROR(VLOOKUP(B182,'Core Indicators'!$E$3:$G$9906,3,FALSE),"x")</f>
        <v>47760000</v>
      </c>
      <c r="P182" s="258">
        <v>200520</v>
      </c>
      <c r="Q182" s="252"/>
      <c r="R182" s="252"/>
      <c r="S182" s="252"/>
      <c r="T182" s="252"/>
      <c r="U182" s="252"/>
      <c r="V182" s="252"/>
      <c r="W182" s="252"/>
      <c r="X182" s="252"/>
      <c r="Y182" s="252"/>
      <c r="Z182" s="252"/>
      <c r="AA182" s="252"/>
      <c r="AB182" s="252"/>
      <c r="AC182" s="252"/>
      <c r="AD182" s="252"/>
      <c r="AE182" s="252"/>
      <c r="AF182" s="252"/>
      <c r="AG182" s="252"/>
      <c r="AH182" s="252"/>
      <c r="AI182" s="252"/>
      <c r="AJ182" s="252"/>
      <c r="AK182" s="252"/>
      <c r="AL182" s="252"/>
      <c r="AM182" s="252"/>
      <c r="AN182" s="252"/>
      <c r="AO182" s="252"/>
      <c r="AP182" s="252"/>
      <c r="AQ182" s="252"/>
      <c r="AR182" s="252"/>
      <c r="AS182" s="252"/>
      <c r="AT182" s="252"/>
      <c r="AU182" s="252"/>
      <c r="AV182" s="252"/>
      <c r="AW182" s="252"/>
      <c r="AX182" s="252"/>
      <c r="AY182" s="252"/>
      <c r="AZ182" s="252"/>
      <c r="BA182" s="252"/>
      <c r="BB182" s="252"/>
      <c r="BC182" s="252"/>
      <c r="BD182" s="252"/>
      <c r="BE182" s="252"/>
      <c r="BF182" s="252"/>
      <c r="BG182" s="252"/>
      <c r="BH182" s="252"/>
      <c r="BI182" s="252"/>
      <c r="BJ182" s="252"/>
      <c r="BK182" s="252"/>
      <c r="BL182" s="252"/>
      <c r="BM182" s="252"/>
      <c r="BN182" s="252"/>
      <c r="BO182" s="252"/>
      <c r="BP182" s="252"/>
      <c r="BQ182" s="252"/>
      <c r="BR182" s="252"/>
      <c r="BS182" s="252"/>
      <c r="BT182" s="252"/>
      <c r="BU182" s="252"/>
      <c r="BV182" s="252"/>
      <c r="BW182" s="252"/>
      <c r="BX182" s="252"/>
      <c r="BY182" s="252"/>
      <c r="BZ182" s="252"/>
      <c r="CA182" s="252"/>
      <c r="CB182" s="252"/>
      <c r="CC182" s="252"/>
      <c r="CD182" s="252"/>
      <c r="CE182" s="252"/>
      <c r="CF182" s="252"/>
      <c r="CG182" s="252"/>
      <c r="CH182" s="252"/>
      <c r="CI182" s="252"/>
      <c r="CJ182" s="252"/>
      <c r="CK182" s="252"/>
      <c r="CL182" s="252"/>
      <c r="CM182" s="252"/>
      <c r="CN182" s="252"/>
      <c r="CO182" s="252"/>
      <c r="CP182" s="252"/>
      <c r="CQ182" s="252"/>
      <c r="CR182" s="252"/>
      <c r="CS182" s="252"/>
      <c r="CT182" s="252"/>
      <c r="CU182" s="252"/>
      <c r="CV182" s="252"/>
      <c r="CW182" s="252"/>
      <c r="CX182" s="252"/>
      <c r="CY182" s="252"/>
      <c r="CZ182" s="252"/>
      <c r="DA182" s="252"/>
      <c r="DB182" s="252"/>
      <c r="DC182" s="252"/>
      <c r="DD182" s="252"/>
      <c r="DE182" s="252"/>
      <c r="DF182" s="252"/>
      <c r="DG182" s="252"/>
      <c r="DH182" s="252"/>
      <c r="DI182" s="252"/>
      <c r="DJ182" s="252"/>
      <c r="DK182" s="252"/>
      <c r="DL182" s="252"/>
    </row>
    <row r="183" spans="1:116" x14ac:dyDescent="0.25">
      <c r="A183" s="253" t="s">
        <v>579</v>
      </c>
      <c r="B183" s="254" t="s">
        <v>8984</v>
      </c>
      <c r="C183" s="257">
        <v>0.32836996870000001</v>
      </c>
      <c r="D183" s="258">
        <v>10</v>
      </c>
      <c r="E183" s="257">
        <v>1.6E-2</v>
      </c>
      <c r="F183" s="257">
        <v>6.9</v>
      </c>
      <c r="G183" s="257">
        <v>0.28448561900000002</v>
      </c>
      <c r="H183" s="257">
        <v>26.6</v>
      </c>
      <c r="I183" s="258">
        <v>3</v>
      </c>
      <c r="J183" s="258">
        <f>IFERROR(VLOOKUP($B183,'Core Indicators'!$E$3:$EU$906,147,FALSE),"x")</f>
        <v>7199</v>
      </c>
      <c r="K183" s="259">
        <v>-0.69835144280000006</v>
      </c>
      <c r="L183" s="257">
        <v>6.25</v>
      </c>
      <c r="M183" s="258">
        <v>62</v>
      </c>
      <c r="N183" s="258">
        <v>30</v>
      </c>
      <c r="O183" s="258">
        <f>IFERROR(VLOOKUP(B183,'Core Indicators'!$E$3:$G$9906,3,FALSE),"x")</f>
        <v>45210000</v>
      </c>
      <c r="P183" s="258">
        <v>579290</v>
      </c>
      <c r="Q183" s="252"/>
      <c r="R183" s="252"/>
      <c r="S183" s="252"/>
      <c r="T183" s="252"/>
      <c r="U183" s="252"/>
      <c r="V183" s="252"/>
      <c r="W183" s="252"/>
      <c r="X183" s="252"/>
      <c r="Y183" s="252"/>
      <c r="Z183" s="252"/>
      <c r="AA183" s="252"/>
      <c r="AB183" s="252"/>
      <c r="AC183" s="252"/>
      <c r="AD183" s="252"/>
      <c r="AE183" s="252"/>
      <c r="AF183" s="252"/>
      <c r="AG183" s="252"/>
      <c r="AH183" s="252"/>
      <c r="AI183" s="252"/>
      <c r="AJ183" s="252"/>
      <c r="AK183" s="252"/>
      <c r="AL183" s="252"/>
      <c r="AM183" s="252"/>
      <c r="AN183" s="252"/>
      <c r="AO183" s="252"/>
      <c r="AP183" s="252"/>
      <c r="AQ183" s="252"/>
      <c r="AR183" s="252"/>
      <c r="AS183" s="252"/>
      <c r="AT183" s="252"/>
      <c r="AU183" s="252"/>
      <c r="AV183" s="252"/>
      <c r="AW183" s="252"/>
      <c r="AX183" s="252"/>
      <c r="AY183" s="252"/>
      <c r="AZ183" s="252"/>
      <c r="BA183" s="252"/>
      <c r="BB183" s="252"/>
      <c r="BC183" s="252"/>
      <c r="BD183" s="252"/>
      <c r="BE183" s="252"/>
      <c r="BF183" s="252"/>
      <c r="BG183" s="252"/>
      <c r="BH183" s="252"/>
      <c r="BI183" s="252"/>
      <c r="BJ183" s="252"/>
      <c r="BK183" s="252"/>
      <c r="BL183" s="252"/>
      <c r="BM183" s="252"/>
      <c r="BN183" s="252"/>
      <c r="BO183" s="252"/>
      <c r="BP183" s="252"/>
      <c r="BQ183" s="252"/>
      <c r="BR183" s="252"/>
      <c r="BS183" s="252"/>
      <c r="BT183" s="252"/>
      <c r="BU183" s="252"/>
      <c r="BV183" s="252"/>
      <c r="BW183" s="252"/>
      <c r="BX183" s="252"/>
      <c r="BY183" s="252"/>
      <c r="BZ183" s="252"/>
      <c r="CA183" s="252"/>
      <c r="CB183" s="252"/>
      <c r="CC183" s="252"/>
      <c r="CD183" s="252"/>
      <c r="CE183" s="252"/>
      <c r="CF183" s="252"/>
      <c r="CG183" s="252"/>
      <c r="CH183" s="252"/>
      <c r="CI183" s="252"/>
      <c r="CJ183" s="252"/>
      <c r="CK183" s="252"/>
      <c r="CL183" s="252"/>
      <c r="CM183" s="252"/>
      <c r="CN183" s="252"/>
      <c r="CO183" s="252"/>
      <c r="CP183" s="252"/>
      <c r="CQ183" s="252"/>
      <c r="CR183" s="252"/>
      <c r="CS183" s="252"/>
      <c r="CT183" s="252"/>
      <c r="CU183" s="252"/>
      <c r="CV183" s="252"/>
      <c r="CW183" s="252"/>
      <c r="CX183" s="252"/>
      <c r="CY183" s="252"/>
      <c r="CZ183" s="252"/>
      <c r="DA183" s="252"/>
      <c r="DB183" s="252"/>
      <c r="DC183" s="252"/>
      <c r="DD183" s="252"/>
      <c r="DE183" s="252"/>
      <c r="DF183" s="252"/>
      <c r="DG183" s="252"/>
      <c r="DH183" s="252"/>
      <c r="DI183" s="252"/>
      <c r="DJ183" s="252"/>
      <c r="DK183" s="252"/>
      <c r="DL183" s="252"/>
    </row>
    <row r="184" spans="1:116" x14ac:dyDescent="0.25">
      <c r="A184" s="253" t="s">
        <v>8985</v>
      </c>
      <c r="B184" s="254" t="s">
        <v>8986</v>
      </c>
      <c r="C184" s="257">
        <v>0.16945201360000001</v>
      </c>
      <c r="D184" s="258">
        <v>13</v>
      </c>
      <c r="E184" s="257">
        <v>0.08</v>
      </c>
      <c r="F184" s="257">
        <v>9.9</v>
      </c>
      <c r="G184" s="257">
        <v>0.27532989819999998</v>
      </c>
      <c r="H184" s="257">
        <v>39.700000000000003</v>
      </c>
      <c r="I184" s="258">
        <v>0</v>
      </c>
      <c r="J184" s="258" t="str">
        <f>IFERROR(VLOOKUP($B184,'Core Indicators'!$E$3:$EU$906,147,FALSE),"x")</f>
        <v>x</v>
      </c>
      <c r="K184" s="259">
        <v>0.62126314640000002</v>
      </c>
      <c r="L184" s="257">
        <v>10</v>
      </c>
      <c r="M184" s="258">
        <v>98</v>
      </c>
      <c r="N184" s="258">
        <v>71</v>
      </c>
      <c r="O184" s="258" t="str">
        <f>IFERROR(VLOOKUP(B184,'Core Indicators'!$E$3:$G$9906,3,FALSE),"x")</f>
        <v>x</v>
      </c>
      <c r="P184" s="258">
        <v>175020</v>
      </c>
      <c r="Q184" s="252"/>
      <c r="R184" s="252"/>
      <c r="S184" s="252"/>
      <c r="T184" s="252"/>
      <c r="U184" s="252"/>
      <c r="V184" s="252"/>
      <c r="W184" s="252"/>
      <c r="X184" s="252"/>
      <c r="Y184" s="252"/>
      <c r="Z184" s="252"/>
      <c r="AA184" s="252"/>
      <c r="AB184" s="252"/>
      <c r="AC184" s="252"/>
      <c r="AD184" s="252"/>
      <c r="AE184" s="252"/>
      <c r="AF184" s="252"/>
      <c r="AG184" s="252"/>
      <c r="AH184" s="252"/>
      <c r="AI184" s="252"/>
      <c r="AJ184" s="252"/>
      <c r="AK184" s="252"/>
      <c r="AL184" s="252"/>
      <c r="AM184" s="252"/>
      <c r="AN184" s="252"/>
      <c r="AO184" s="252"/>
      <c r="AP184" s="252"/>
      <c r="AQ184" s="252"/>
      <c r="AR184" s="252"/>
      <c r="AS184" s="252"/>
      <c r="AT184" s="252"/>
      <c r="AU184" s="252"/>
      <c r="AV184" s="252"/>
      <c r="AW184" s="252"/>
      <c r="AX184" s="252"/>
      <c r="AY184" s="252"/>
      <c r="AZ184" s="252"/>
      <c r="BA184" s="252"/>
      <c r="BB184" s="252"/>
      <c r="BC184" s="252"/>
      <c r="BD184" s="252"/>
      <c r="BE184" s="252"/>
      <c r="BF184" s="252"/>
      <c r="BG184" s="252"/>
      <c r="BH184" s="252"/>
      <c r="BI184" s="252"/>
      <c r="BJ184" s="252"/>
      <c r="BK184" s="252"/>
      <c r="BL184" s="252"/>
      <c r="BM184" s="252"/>
      <c r="BN184" s="252"/>
      <c r="BO184" s="252"/>
      <c r="BP184" s="252"/>
      <c r="BQ184" s="252"/>
      <c r="BR184" s="252"/>
      <c r="BS184" s="252"/>
      <c r="BT184" s="252"/>
      <c r="BU184" s="252"/>
      <c r="BV184" s="252"/>
      <c r="BW184" s="252"/>
      <c r="BX184" s="252"/>
      <c r="BY184" s="252"/>
      <c r="BZ184" s="252"/>
      <c r="CA184" s="252"/>
      <c r="CB184" s="252"/>
      <c r="CC184" s="252"/>
      <c r="CD184" s="252"/>
      <c r="CE184" s="252"/>
      <c r="CF184" s="252"/>
      <c r="CG184" s="252"/>
      <c r="CH184" s="252"/>
      <c r="CI184" s="252"/>
      <c r="CJ184" s="252"/>
      <c r="CK184" s="252"/>
      <c r="CL184" s="252"/>
      <c r="CM184" s="252"/>
      <c r="CN184" s="252"/>
      <c r="CO184" s="252"/>
      <c r="CP184" s="252"/>
      <c r="CQ184" s="252"/>
      <c r="CR184" s="252"/>
      <c r="CS184" s="252"/>
      <c r="CT184" s="252"/>
      <c r="CU184" s="252"/>
      <c r="CV184" s="252"/>
      <c r="CW184" s="252"/>
      <c r="CX184" s="252"/>
      <c r="CY184" s="252"/>
      <c r="CZ184" s="252"/>
      <c r="DA184" s="252"/>
      <c r="DB184" s="252"/>
      <c r="DC184" s="252"/>
      <c r="DD184" s="252"/>
      <c r="DE184" s="252"/>
      <c r="DF184" s="252"/>
      <c r="DG184" s="252"/>
      <c r="DH184" s="252"/>
      <c r="DI184" s="252"/>
      <c r="DJ184" s="252"/>
      <c r="DK184" s="252"/>
      <c r="DL184" s="252"/>
    </row>
    <row r="185" spans="1:116" x14ac:dyDescent="0.25">
      <c r="A185" s="253" t="s">
        <v>8987</v>
      </c>
      <c r="B185" s="254" t="s">
        <v>8988</v>
      </c>
      <c r="C185" s="257">
        <v>0.52450212409999997</v>
      </c>
      <c r="D185" s="258">
        <v>11</v>
      </c>
      <c r="E185" s="257">
        <v>0.17299999999999999</v>
      </c>
      <c r="F185" s="257" t="s">
        <v>14</v>
      </c>
      <c r="G185" s="257">
        <v>0.1816034607</v>
      </c>
      <c r="H185" s="257">
        <v>41.4</v>
      </c>
      <c r="I185" s="258">
        <v>3</v>
      </c>
      <c r="J185" s="258" t="str">
        <f>IFERROR(VLOOKUP($B185,'Core Indicators'!$E$3:$EU$906,147,FALSE),"x")</f>
        <v>x</v>
      </c>
      <c r="K185" s="259">
        <v>1.4610936642000001</v>
      </c>
      <c r="L185" s="257" t="s">
        <v>14</v>
      </c>
      <c r="M185" s="258">
        <v>86</v>
      </c>
      <c r="N185" s="258">
        <v>69</v>
      </c>
      <c r="O185" s="258" t="str">
        <f>IFERROR(VLOOKUP(B185,'Core Indicators'!$E$3:$G$9906,3,FALSE),"x")</f>
        <v>x</v>
      </c>
      <c r="P185" s="258">
        <v>9147420</v>
      </c>
      <c r="Q185" s="252"/>
      <c r="R185" s="252"/>
      <c r="S185" s="252"/>
      <c r="T185" s="252"/>
      <c r="U185" s="252"/>
      <c r="V185" s="252"/>
      <c r="W185" s="252"/>
      <c r="X185" s="252"/>
      <c r="Y185" s="252"/>
      <c r="Z185" s="252"/>
      <c r="AA185" s="252"/>
      <c r="AB185" s="252"/>
      <c r="AC185" s="252"/>
      <c r="AD185" s="252"/>
      <c r="AE185" s="252"/>
      <c r="AF185" s="252"/>
      <c r="AG185" s="252"/>
      <c r="AH185" s="252"/>
      <c r="AI185" s="252"/>
      <c r="AJ185" s="252"/>
      <c r="AK185" s="252"/>
      <c r="AL185" s="252"/>
      <c r="AM185" s="252"/>
      <c r="AN185" s="252"/>
      <c r="AO185" s="252"/>
      <c r="AP185" s="252"/>
      <c r="AQ185" s="252"/>
      <c r="AR185" s="252"/>
      <c r="AS185" s="252"/>
      <c r="AT185" s="252"/>
      <c r="AU185" s="252"/>
      <c r="AV185" s="252"/>
      <c r="AW185" s="252"/>
      <c r="AX185" s="252"/>
      <c r="AY185" s="252"/>
      <c r="AZ185" s="252"/>
      <c r="BA185" s="252"/>
      <c r="BB185" s="252"/>
      <c r="BC185" s="252"/>
      <c r="BD185" s="252"/>
      <c r="BE185" s="252"/>
      <c r="BF185" s="252"/>
      <c r="BG185" s="252"/>
      <c r="BH185" s="252"/>
      <c r="BI185" s="252"/>
      <c r="BJ185" s="252"/>
      <c r="BK185" s="252"/>
      <c r="BL185" s="252"/>
      <c r="BM185" s="252"/>
      <c r="BN185" s="252"/>
      <c r="BO185" s="252"/>
      <c r="BP185" s="252"/>
      <c r="BQ185" s="252"/>
      <c r="BR185" s="252"/>
      <c r="BS185" s="252"/>
      <c r="BT185" s="252"/>
      <c r="BU185" s="252"/>
      <c r="BV185" s="252"/>
      <c r="BW185" s="252"/>
      <c r="BX185" s="252"/>
      <c r="BY185" s="252"/>
      <c r="BZ185" s="252"/>
      <c r="CA185" s="252"/>
      <c r="CB185" s="252"/>
      <c r="CC185" s="252"/>
      <c r="CD185" s="252"/>
      <c r="CE185" s="252"/>
      <c r="CF185" s="252"/>
      <c r="CG185" s="252"/>
      <c r="CH185" s="252"/>
      <c r="CI185" s="252"/>
      <c r="CJ185" s="252"/>
      <c r="CK185" s="252"/>
      <c r="CL185" s="252"/>
      <c r="CM185" s="252"/>
      <c r="CN185" s="252"/>
      <c r="CO185" s="252"/>
      <c r="CP185" s="252"/>
      <c r="CQ185" s="252"/>
      <c r="CR185" s="252"/>
      <c r="CS185" s="252"/>
      <c r="CT185" s="252"/>
      <c r="CU185" s="252"/>
      <c r="CV185" s="252"/>
      <c r="CW185" s="252"/>
      <c r="CX185" s="252"/>
      <c r="CY185" s="252"/>
      <c r="CZ185" s="252"/>
      <c r="DA185" s="252"/>
      <c r="DB185" s="252"/>
      <c r="DC185" s="252"/>
      <c r="DD185" s="252"/>
      <c r="DE185" s="252"/>
      <c r="DF185" s="252"/>
      <c r="DG185" s="252"/>
      <c r="DH185" s="252"/>
      <c r="DI185" s="252"/>
      <c r="DJ185" s="252"/>
      <c r="DK185" s="252"/>
      <c r="DL185" s="252"/>
    </row>
    <row r="186" spans="1:116" x14ac:dyDescent="0.25">
      <c r="A186" s="253" t="s">
        <v>8989</v>
      </c>
      <c r="B186" s="254" t="s">
        <v>8990</v>
      </c>
      <c r="C186" s="257">
        <v>0.35384998090000003</v>
      </c>
      <c r="D186" s="258">
        <v>1</v>
      </c>
      <c r="E186" s="257">
        <v>0.16</v>
      </c>
      <c r="F186" s="257">
        <v>3.6333333333</v>
      </c>
      <c r="G186" s="257">
        <v>0.30309940320000001</v>
      </c>
      <c r="H186" s="257">
        <v>35.299999999999997</v>
      </c>
      <c r="I186" s="258">
        <v>0</v>
      </c>
      <c r="J186" s="258" t="str">
        <f>IFERROR(VLOOKUP($B186,'Core Indicators'!$E$3:$EU$906,147,FALSE),"x")</f>
        <v>x</v>
      </c>
      <c r="K186" s="259">
        <v>-1.0481816530000001</v>
      </c>
      <c r="L186" s="257">
        <v>3.25</v>
      </c>
      <c r="M186" s="258">
        <v>10</v>
      </c>
      <c r="N186" s="258">
        <v>25</v>
      </c>
      <c r="O186" s="258" t="str">
        <f>IFERROR(VLOOKUP(B186,'Core Indicators'!$E$3:$G$9906,3,FALSE),"x")</f>
        <v>x</v>
      </c>
      <c r="P186" s="258">
        <v>425400</v>
      </c>
      <c r="Q186" s="252"/>
      <c r="R186" s="252"/>
      <c r="S186" s="252"/>
      <c r="T186" s="252"/>
      <c r="U186" s="252"/>
      <c r="V186" s="252"/>
      <c r="W186" s="252"/>
      <c r="X186" s="252"/>
      <c r="Y186" s="252"/>
      <c r="Z186" s="252"/>
      <c r="AA186" s="252"/>
      <c r="AB186" s="252"/>
      <c r="AC186" s="252"/>
      <c r="AD186" s="252"/>
      <c r="AE186" s="252"/>
      <c r="AF186" s="252"/>
      <c r="AG186" s="252"/>
      <c r="AH186" s="252"/>
      <c r="AI186" s="252"/>
      <c r="AJ186" s="252"/>
      <c r="AK186" s="252"/>
      <c r="AL186" s="252"/>
      <c r="AM186" s="252"/>
      <c r="AN186" s="252"/>
      <c r="AO186" s="252"/>
      <c r="AP186" s="252"/>
      <c r="AQ186" s="252"/>
      <c r="AR186" s="252"/>
      <c r="AS186" s="252"/>
      <c r="AT186" s="252"/>
      <c r="AU186" s="252"/>
      <c r="AV186" s="252"/>
      <c r="AW186" s="252"/>
      <c r="AX186" s="252"/>
      <c r="AY186" s="252"/>
      <c r="AZ186" s="252"/>
      <c r="BA186" s="252"/>
      <c r="BB186" s="252"/>
      <c r="BC186" s="252"/>
      <c r="BD186" s="252"/>
      <c r="BE186" s="252"/>
      <c r="BF186" s="252"/>
      <c r="BG186" s="252"/>
      <c r="BH186" s="252"/>
      <c r="BI186" s="252"/>
      <c r="BJ186" s="252"/>
      <c r="BK186" s="252"/>
      <c r="BL186" s="252"/>
      <c r="BM186" s="252"/>
      <c r="BN186" s="252"/>
      <c r="BO186" s="252"/>
      <c r="BP186" s="252"/>
      <c r="BQ186" s="252"/>
      <c r="BR186" s="252"/>
      <c r="BS186" s="252"/>
      <c r="BT186" s="252"/>
      <c r="BU186" s="252"/>
      <c r="BV186" s="252"/>
      <c r="BW186" s="252"/>
      <c r="BX186" s="252"/>
      <c r="BY186" s="252"/>
      <c r="BZ186" s="252"/>
      <c r="CA186" s="252"/>
      <c r="CB186" s="252"/>
      <c r="CC186" s="252"/>
      <c r="CD186" s="252"/>
      <c r="CE186" s="252"/>
      <c r="CF186" s="252"/>
      <c r="CG186" s="252"/>
      <c r="CH186" s="252"/>
      <c r="CI186" s="252"/>
      <c r="CJ186" s="252"/>
      <c r="CK186" s="252"/>
      <c r="CL186" s="252"/>
      <c r="CM186" s="252"/>
      <c r="CN186" s="252"/>
      <c r="CO186" s="252"/>
      <c r="CP186" s="252"/>
      <c r="CQ186" s="252"/>
      <c r="CR186" s="252"/>
      <c r="CS186" s="252"/>
      <c r="CT186" s="252"/>
      <c r="CU186" s="252"/>
      <c r="CV186" s="252"/>
      <c r="CW186" s="252"/>
      <c r="CX186" s="252"/>
      <c r="CY186" s="252"/>
      <c r="CZ186" s="252"/>
      <c r="DA186" s="252"/>
      <c r="DB186" s="252"/>
      <c r="DC186" s="252"/>
      <c r="DD186" s="252"/>
      <c r="DE186" s="252"/>
      <c r="DF186" s="252"/>
      <c r="DG186" s="252"/>
      <c r="DH186" s="252"/>
      <c r="DI186" s="252"/>
      <c r="DJ186" s="252"/>
      <c r="DK186" s="252"/>
      <c r="DL186" s="252"/>
    </row>
    <row r="187" spans="1:116" x14ac:dyDescent="0.25">
      <c r="A187" s="253" t="s">
        <v>8991</v>
      </c>
      <c r="B187" s="254" t="s">
        <v>8992</v>
      </c>
      <c r="C187" s="257">
        <v>0</v>
      </c>
      <c r="D187" s="258">
        <v>12</v>
      </c>
      <c r="E187" s="257">
        <v>0</v>
      </c>
      <c r="F187" s="257" t="s">
        <v>14</v>
      </c>
      <c r="G187" s="257" t="s">
        <v>14</v>
      </c>
      <c r="H187" s="257" t="s">
        <v>14</v>
      </c>
      <c r="I187" s="258">
        <v>0</v>
      </c>
      <c r="J187" s="258" t="str">
        <f>IFERROR(VLOOKUP($B187,'Core Indicators'!$E$3:$EU$906,147,FALSE),"x")</f>
        <v>x</v>
      </c>
      <c r="K187" s="259">
        <v>0.44635623689999998</v>
      </c>
      <c r="L187" s="257" t="s">
        <v>14</v>
      </c>
      <c r="M187" s="258">
        <v>91</v>
      </c>
      <c r="N187" s="258">
        <v>59</v>
      </c>
      <c r="O187" s="258" t="str">
        <f>IFERROR(VLOOKUP(B187,'Core Indicators'!$E$3:$G$9906,3,FALSE),"x")</f>
        <v>x</v>
      </c>
      <c r="P187" s="258">
        <v>390</v>
      </c>
      <c r="Q187" s="252"/>
      <c r="R187" s="252"/>
      <c r="S187" s="252"/>
      <c r="T187" s="252"/>
      <c r="U187" s="252"/>
      <c r="V187" s="252"/>
      <c r="W187" s="252"/>
      <c r="X187" s="252"/>
      <c r="Y187" s="252"/>
      <c r="Z187" s="252"/>
      <c r="AA187" s="252"/>
      <c r="AB187" s="252"/>
      <c r="AC187" s="252"/>
      <c r="AD187" s="252"/>
      <c r="AE187" s="252"/>
      <c r="AF187" s="252"/>
      <c r="AG187" s="252"/>
      <c r="AH187" s="252"/>
      <c r="AI187" s="252"/>
      <c r="AJ187" s="252"/>
      <c r="AK187" s="252"/>
      <c r="AL187" s="252"/>
      <c r="AM187" s="252"/>
      <c r="AN187" s="252"/>
      <c r="AO187" s="252"/>
      <c r="AP187" s="252"/>
      <c r="AQ187" s="252"/>
      <c r="AR187" s="252"/>
      <c r="AS187" s="252"/>
      <c r="AT187" s="252"/>
      <c r="AU187" s="252"/>
      <c r="AV187" s="252"/>
      <c r="AW187" s="252"/>
      <c r="AX187" s="252"/>
      <c r="AY187" s="252"/>
      <c r="AZ187" s="252"/>
      <c r="BA187" s="252"/>
      <c r="BB187" s="252"/>
      <c r="BC187" s="252"/>
      <c r="BD187" s="252"/>
      <c r="BE187" s="252"/>
      <c r="BF187" s="252"/>
      <c r="BG187" s="252"/>
      <c r="BH187" s="252"/>
      <c r="BI187" s="252"/>
      <c r="BJ187" s="252"/>
      <c r="BK187" s="252"/>
      <c r="BL187" s="252"/>
      <c r="BM187" s="252"/>
      <c r="BN187" s="252"/>
      <c r="BO187" s="252"/>
      <c r="BP187" s="252"/>
      <c r="BQ187" s="252"/>
      <c r="BR187" s="252"/>
      <c r="BS187" s="252"/>
      <c r="BT187" s="252"/>
      <c r="BU187" s="252"/>
      <c r="BV187" s="252"/>
      <c r="BW187" s="252"/>
      <c r="BX187" s="252"/>
      <c r="BY187" s="252"/>
      <c r="BZ187" s="252"/>
      <c r="CA187" s="252"/>
      <c r="CB187" s="252"/>
      <c r="CC187" s="252"/>
      <c r="CD187" s="252"/>
      <c r="CE187" s="252"/>
      <c r="CF187" s="252"/>
      <c r="CG187" s="252"/>
      <c r="CH187" s="252"/>
      <c r="CI187" s="252"/>
      <c r="CJ187" s="252"/>
      <c r="CK187" s="252"/>
      <c r="CL187" s="252"/>
      <c r="CM187" s="252"/>
      <c r="CN187" s="252"/>
      <c r="CO187" s="252"/>
      <c r="CP187" s="252"/>
      <c r="CQ187" s="252"/>
      <c r="CR187" s="252"/>
      <c r="CS187" s="252"/>
      <c r="CT187" s="252"/>
      <c r="CU187" s="252"/>
      <c r="CV187" s="252"/>
      <c r="CW187" s="252"/>
      <c r="CX187" s="252"/>
      <c r="CY187" s="252"/>
      <c r="CZ187" s="252"/>
      <c r="DA187" s="252"/>
      <c r="DB187" s="252"/>
      <c r="DC187" s="252"/>
      <c r="DD187" s="252"/>
      <c r="DE187" s="252"/>
      <c r="DF187" s="252"/>
      <c r="DG187" s="252"/>
      <c r="DH187" s="252"/>
      <c r="DI187" s="252"/>
      <c r="DJ187" s="252"/>
      <c r="DK187" s="252"/>
      <c r="DL187" s="252"/>
    </row>
    <row r="188" spans="1:116" x14ac:dyDescent="0.25">
      <c r="A188" s="253" t="s">
        <v>3522</v>
      </c>
      <c r="B188" s="254" t="s">
        <v>8993</v>
      </c>
      <c r="C188" s="257">
        <v>0.26454201690000001</v>
      </c>
      <c r="D188" s="258">
        <v>7</v>
      </c>
      <c r="E188" s="257">
        <v>0.12</v>
      </c>
      <c r="F188" s="257">
        <v>3.0833333333000001</v>
      </c>
      <c r="G188" s="257">
        <v>0.45795582140000002</v>
      </c>
      <c r="H188" s="257">
        <v>44.8</v>
      </c>
      <c r="I188" s="258">
        <v>4</v>
      </c>
      <c r="J188" s="258">
        <f>IFERROR(VLOOKUP($B188,'Core Indicators'!$E$3:$EU$906,147,FALSE),"x")</f>
        <v>320</v>
      </c>
      <c r="K188" s="259">
        <v>-2.3200535774</v>
      </c>
      <c r="L188" s="257">
        <v>1.75</v>
      </c>
      <c r="M188" s="258">
        <v>16</v>
      </c>
      <c r="N188" s="258">
        <v>16</v>
      </c>
      <c r="O188" s="258">
        <f>IFERROR(VLOOKUP(B188,'Core Indicators'!$E$3:$G$9906,3,FALSE),"x")</f>
        <v>28400000</v>
      </c>
      <c r="P188" s="258">
        <v>882050</v>
      </c>
      <c r="Q188" s="252"/>
      <c r="R188" s="252"/>
      <c r="S188" s="252"/>
      <c r="T188" s="252"/>
      <c r="U188" s="252"/>
      <c r="V188" s="252"/>
      <c r="W188" s="252"/>
      <c r="X188" s="252"/>
      <c r="Y188" s="252"/>
      <c r="Z188" s="252"/>
      <c r="AA188" s="252"/>
      <c r="AB188" s="252"/>
      <c r="AC188" s="252"/>
      <c r="AD188" s="252"/>
      <c r="AE188" s="252"/>
      <c r="AF188" s="252"/>
      <c r="AG188" s="252"/>
      <c r="AH188" s="252"/>
      <c r="AI188" s="252"/>
      <c r="AJ188" s="252"/>
      <c r="AK188" s="252"/>
      <c r="AL188" s="252"/>
      <c r="AM188" s="252"/>
      <c r="AN188" s="252"/>
      <c r="AO188" s="252"/>
      <c r="AP188" s="252"/>
      <c r="AQ188" s="252"/>
      <c r="AR188" s="252"/>
      <c r="AS188" s="252"/>
      <c r="AT188" s="252"/>
      <c r="AU188" s="252"/>
      <c r="AV188" s="252"/>
      <c r="AW188" s="252"/>
      <c r="AX188" s="252"/>
      <c r="AY188" s="252"/>
      <c r="AZ188" s="252"/>
      <c r="BA188" s="252"/>
      <c r="BB188" s="252"/>
      <c r="BC188" s="252"/>
      <c r="BD188" s="252"/>
      <c r="BE188" s="252"/>
      <c r="BF188" s="252"/>
      <c r="BG188" s="252"/>
      <c r="BH188" s="252"/>
      <c r="BI188" s="252"/>
      <c r="BJ188" s="252"/>
      <c r="BK188" s="252"/>
      <c r="BL188" s="252"/>
      <c r="BM188" s="252"/>
      <c r="BN188" s="252"/>
      <c r="BO188" s="252"/>
      <c r="BP188" s="252"/>
      <c r="BQ188" s="252"/>
      <c r="BR188" s="252"/>
      <c r="BS188" s="252"/>
      <c r="BT188" s="252"/>
      <c r="BU188" s="252"/>
      <c r="BV188" s="252"/>
      <c r="BW188" s="252"/>
      <c r="BX188" s="252"/>
      <c r="BY188" s="252"/>
      <c r="BZ188" s="252"/>
      <c r="CA188" s="252"/>
      <c r="CB188" s="252"/>
      <c r="CC188" s="252"/>
      <c r="CD188" s="252"/>
      <c r="CE188" s="252"/>
      <c r="CF188" s="252"/>
      <c r="CG188" s="252"/>
      <c r="CH188" s="252"/>
      <c r="CI188" s="252"/>
      <c r="CJ188" s="252"/>
      <c r="CK188" s="252"/>
      <c r="CL188" s="252"/>
      <c r="CM188" s="252"/>
      <c r="CN188" s="252"/>
      <c r="CO188" s="252"/>
      <c r="CP188" s="252"/>
      <c r="CQ188" s="252"/>
      <c r="CR188" s="252"/>
      <c r="CS188" s="252"/>
      <c r="CT188" s="252"/>
      <c r="CU188" s="252"/>
      <c r="CV188" s="252"/>
      <c r="CW188" s="252"/>
      <c r="CX188" s="252"/>
      <c r="CY188" s="252"/>
      <c r="CZ188" s="252"/>
      <c r="DA188" s="252"/>
      <c r="DB188" s="252"/>
      <c r="DC188" s="252"/>
      <c r="DD188" s="252"/>
      <c r="DE188" s="252"/>
      <c r="DF188" s="252"/>
      <c r="DG188" s="252"/>
      <c r="DH188" s="252"/>
      <c r="DI188" s="252"/>
      <c r="DJ188" s="252"/>
      <c r="DK188" s="252"/>
      <c r="DL188" s="252"/>
    </row>
    <row r="189" spans="1:116" x14ac:dyDescent="0.25">
      <c r="A189" s="253" t="s">
        <v>8994</v>
      </c>
      <c r="B189" s="254" t="s">
        <v>8995</v>
      </c>
      <c r="C189" s="257">
        <v>0.27606595950000001</v>
      </c>
      <c r="D189" s="258">
        <v>1</v>
      </c>
      <c r="E189" s="257">
        <v>0.10100000000000001</v>
      </c>
      <c r="F189" s="257">
        <v>3.5666666667000002</v>
      </c>
      <c r="G189" s="257">
        <v>0.31384940030000003</v>
      </c>
      <c r="H189" s="257">
        <v>35.700000000000003</v>
      </c>
      <c r="I189" s="258">
        <v>2</v>
      </c>
      <c r="J189" s="258" t="str">
        <f>IFERROR(VLOOKUP($B189,'Core Indicators'!$E$3:$EU$906,147,FALSE),"x")</f>
        <v>x</v>
      </c>
      <c r="K189" s="259">
        <v>-1.68987531E-2</v>
      </c>
      <c r="L189" s="257">
        <v>3</v>
      </c>
      <c r="M189" s="258">
        <v>20</v>
      </c>
      <c r="N189" s="258">
        <v>37</v>
      </c>
      <c r="O189" s="258" t="str">
        <f>IFERROR(VLOOKUP(B189,'Core Indicators'!$E$3:$G$9906,3,FALSE),"x")</f>
        <v>x</v>
      </c>
      <c r="P189" s="258">
        <v>310070</v>
      </c>
      <c r="Q189" s="252"/>
      <c r="R189" s="252"/>
      <c r="S189" s="252"/>
      <c r="T189" s="252"/>
      <c r="U189" s="252"/>
      <c r="V189" s="252"/>
      <c r="W189" s="252"/>
      <c r="X189" s="252"/>
      <c r="Y189" s="252"/>
      <c r="Z189" s="252"/>
      <c r="AA189" s="252"/>
      <c r="AB189" s="252"/>
      <c r="AC189" s="252"/>
      <c r="AD189" s="252"/>
      <c r="AE189" s="252"/>
      <c r="AF189" s="252"/>
      <c r="AG189" s="252"/>
      <c r="AH189" s="252"/>
      <c r="AI189" s="252"/>
      <c r="AJ189" s="252"/>
      <c r="AK189" s="252"/>
      <c r="AL189" s="252"/>
      <c r="AM189" s="252"/>
      <c r="AN189" s="252"/>
      <c r="AO189" s="252"/>
      <c r="AP189" s="252"/>
      <c r="AQ189" s="252"/>
      <c r="AR189" s="252"/>
      <c r="AS189" s="252"/>
      <c r="AT189" s="252"/>
      <c r="AU189" s="252"/>
      <c r="AV189" s="252"/>
      <c r="AW189" s="252"/>
      <c r="AX189" s="252"/>
      <c r="AY189" s="252"/>
      <c r="AZ189" s="252"/>
      <c r="BA189" s="252"/>
      <c r="BB189" s="252"/>
      <c r="BC189" s="252"/>
      <c r="BD189" s="252"/>
      <c r="BE189" s="252"/>
      <c r="BF189" s="252"/>
      <c r="BG189" s="252"/>
      <c r="BH189" s="252"/>
      <c r="BI189" s="252"/>
      <c r="BJ189" s="252"/>
      <c r="BK189" s="252"/>
      <c r="BL189" s="252"/>
      <c r="BM189" s="252"/>
      <c r="BN189" s="252"/>
      <c r="BO189" s="252"/>
      <c r="BP189" s="252"/>
      <c r="BQ189" s="252"/>
      <c r="BR189" s="252"/>
      <c r="BS189" s="252"/>
      <c r="BT189" s="252"/>
      <c r="BU189" s="252"/>
      <c r="BV189" s="252"/>
      <c r="BW189" s="252"/>
      <c r="BX189" s="252"/>
      <c r="BY189" s="252"/>
      <c r="BZ189" s="252"/>
      <c r="CA189" s="252"/>
      <c r="CB189" s="252"/>
      <c r="CC189" s="252"/>
      <c r="CD189" s="252"/>
      <c r="CE189" s="252"/>
      <c r="CF189" s="252"/>
      <c r="CG189" s="252"/>
      <c r="CH189" s="252"/>
      <c r="CI189" s="252"/>
      <c r="CJ189" s="252"/>
      <c r="CK189" s="252"/>
      <c r="CL189" s="252"/>
      <c r="CM189" s="252"/>
      <c r="CN189" s="252"/>
      <c r="CO189" s="252"/>
      <c r="CP189" s="252"/>
      <c r="CQ189" s="252"/>
      <c r="CR189" s="252"/>
      <c r="CS189" s="252"/>
      <c r="CT189" s="252"/>
      <c r="CU189" s="252"/>
      <c r="CV189" s="252"/>
      <c r="CW189" s="252"/>
      <c r="CX189" s="252"/>
      <c r="CY189" s="252"/>
      <c r="CZ189" s="252"/>
      <c r="DA189" s="252"/>
      <c r="DB189" s="252"/>
      <c r="DC189" s="252"/>
      <c r="DD189" s="252"/>
      <c r="DE189" s="252"/>
      <c r="DF189" s="252"/>
      <c r="DG189" s="252"/>
      <c r="DH189" s="252"/>
      <c r="DI189" s="252"/>
      <c r="DJ189" s="252"/>
      <c r="DK189" s="252"/>
      <c r="DL189" s="252"/>
    </row>
    <row r="190" spans="1:116" x14ac:dyDescent="0.25">
      <c r="A190" s="253" t="s">
        <v>8996</v>
      </c>
      <c r="B190" s="254" t="s">
        <v>8997</v>
      </c>
      <c r="C190" s="257">
        <v>0</v>
      </c>
      <c r="D190" s="258">
        <v>12</v>
      </c>
      <c r="E190" s="257">
        <v>0</v>
      </c>
      <c r="F190" s="257" t="s">
        <v>14</v>
      </c>
      <c r="G190" s="257" t="s">
        <v>14</v>
      </c>
      <c r="H190" s="257">
        <v>37.6</v>
      </c>
      <c r="I190" s="258">
        <v>0</v>
      </c>
      <c r="J190" s="258" t="str">
        <f>IFERROR(VLOOKUP($B190,'Core Indicators'!$E$3:$EU$906,147,FALSE),"x")</f>
        <v>x</v>
      </c>
      <c r="K190" s="259">
        <v>0.17785331609999999</v>
      </c>
      <c r="L190" s="257" t="s">
        <v>14</v>
      </c>
      <c r="M190" s="258">
        <v>82</v>
      </c>
      <c r="N190" s="258">
        <v>46</v>
      </c>
      <c r="O190" s="258" t="str">
        <f>IFERROR(VLOOKUP(B190,'Core Indicators'!$E$3:$G$9906,3,FALSE),"x")</f>
        <v>x</v>
      </c>
      <c r="P190" s="258">
        <v>12190</v>
      </c>
      <c r="Q190" s="252"/>
      <c r="R190" s="252"/>
      <c r="S190" s="252"/>
      <c r="T190" s="252"/>
      <c r="U190" s="252"/>
      <c r="V190" s="252"/>
      <c r="W190" s="252"/>
      <c r="X190" s="252"/>
      <c r="Y190" s="252"/>
      <c r="Z190" s="252"/>
      <c r="AA190" s="252"/>
      <c r="AB190" s="252"/>
      <c r="AC190" s="252"/>
      <c r="AD190" s="252"/>
      <c r="AE190" s="252"/>
      <c r="AF190" s="252"/>
      <c r="AG190" s="252"/>
      <c r="AH190" s="252"/>
      <c r="AI190" s="252"/>
      <c r="AJ190" s="252"/>
      <c r="AK190" s="252"/>
      <c r="AL190" s="252"/>
      <c r="AM190" s="252"/>
      <c r="AN190" s="252"/>
      <c r="AO190" s="252"/>
      <c r="AP190" s="252"/>
      <c r="AQ190" s="252"/>
      <c r="AR190" s="252"/>
      <c r="AS190" s="252"/>
      <c r="AT190" s="252"/>
      <c r="AU190" s="252"/>
      <c r="AV190" s="252"/>
      <c r="AW190" s="252"/>
      <c r="AX190" s="252"/>
      <c r="AY190" s="252"/>
      <c r="AZ190" s="252"/>
      <c r="BA190" s="252"/>
      <c r="BB190" s="252"/>
      <c r="BC190" s="252"/>
      <c r="BD190" s="252"/>
      <c r="BE190" s="252"/>
      <c r="BF190" s="252"/>
      <c r="BG190" s="252"/>
      <c r="BH190" s="252"/>
      <c r="BI190" s="252"/>
      <c r="BJ190" s="252"/>
      <c r="BK190" s="252"/>
      <c r="BL190" s="252"/>
      <c r="BM190" s="252"/>
      <c r="BN190" s="252"/>
      <c r="BO190" s="252"/>
      <c r="BP190" s="252"/>
      <c r="BQ190" s="252"/>
      <c r="BR190" s="252"/>
      <c r="BS190" s="252"/>
      <c r="BT190" s="252"/>
      <c r="BU190" s="252"/>
      <c r="BV190" s="252"/>
      <c r="BW190" s="252"/>
      <c r="BX190" s="252"/>
      <c r="BY190" s="252"/>
      <c r="BZ190" s="252"/>
      <c r="CA190" s="252"/>
      <c r="CB190" s="252"/>
      <c r="CC190" s="252"/>
      <c r="CD190" s="252"/>
      <c r="CE190" s="252"/>
      <c r="CF190" s="252"/>
      <c r="CG190" s="252"/>
      <c r="CH190" s="252"/>
      <c r="CI190" s="252"/>
      <c r="CJ190" s="252"/>
      <c r="CK190" s="252"/>
      <c r="CL190" s="252"/>
      <c r="CM190" s="252"/>
      <c r="CN190" s="252"/>
      <c r="CO190" s="252"/>
      <c r="CP190" s="252"/>
      <c r="CQ190" s="252"/>
      <c r="CR190" s="252"/>
      <c r="CS190" s="252"/>
      <c r="CT190" s="252"/>
      <c r="CU190" s="252"/>
      <c r="CV190" s="252"/>
      <c r="CW190" s="252"/>
      <c r="CX190" s="252"/>
      <c r="CY190" s="252"/>
      <c r="CZ190" s="252"/>
      <c r="DA190" s="252"/>
      <c r="DB190" s="252"/>
      <c r="DC190" s="252"/>
      <c r="DD190" s="252"/>
      <c r="DE190" s="252"/>
      <c r="DF190" s="252"/>
      <c r="DG190" s="252"/>
      <c r="DH190" s="252"/>
      <c r="DI190" s="252"/>
      <c r="DJ190" s="252"/>
      <c r="DK190" s="252"/>
      <c r="DL190" s="252"/>
    </row>
    <row r="191" spans="1:116" x14ac:dyDescent="0.25">
      <c r="A191" s="253" t="s">
        <v>8998</v>
      </c>
      <c r="B191" s="254" t="s">
        <v>8999</v>
      </c>
      <c r="C191" s="257">
        <v>0</v>
      </c>
      <c r="D191" s="258">
        <v>11</v>
      </c>
      <c r="E191" s="257">
        <v>0</v>
      </c>
      <c r="F191" s="257" t="s">
        <v>14</v>
      </c>
      <c r="G191" s="257">
        <v>0.3644043293</v>
      </c>
      <c r="H191" s="257">
        <v>38.700000000000003</v>
      </c>
      <c r="I191" s="258">
        <v>0</v>
      </c>
      <c r="J191" s="258" t="str">
        <f>IFERROR(VLOOKUP($B191,'Core Indicators'!$E$3:$EU$906,147,FALSE),"x")</f>
        <v>x</v>
      </c>
      <c r="K191" s="259">
        <v>1.0770641565000001</v>
      </c>
      <c r="L191" s="257" t="s">
        <v>14</v>
      </c>
      <c r="M191" s="258">
        <v>81</v>
      </c>
      <c r="N191" s="258" t="s">
        <v>14</v>
      </c>
      <c r="O191" s="258" t="str">
        <f>IFERROR(VLOOKUP(B191,'Core Indicators'!$E$3:$G$9906,3,FALSE),"x")</f>
        <v>x</v>
      </c>
      <c r="P191" s="258">
        <v>2830</v>
      </c>
      <c r="Q191" s="252"/>
      <c r="R191" s="252"/>
      <c r="S191" s="252"/>
      <c r="T191" s="252"/>
      <c r="U191" s="252"/>
      <c r="V191" s="252"/>
      <c r="W191" s="252"/>
      <c r="X191" s="252"/>
      <c r="Y191" s="252"/>
      <c r="Z191" s="252"/>
      <c r="AA191" s="252"/>
      <c r="AB191" s="252"/>
      <c r="AC191" s="252"/>
      <c r="AD191" s="252"/>
      <c r="AE191" s="252"/>
      <c r="AF191" s="252"/>
      <c r="AG191" s="252"/>
      <c r="AH191" s="252"/>
      <c r="AI191" s="252"/>
      <c r="AJ191" s="252"/>
      <c r="AK191" s="252"/>
      <c r="AL191" s="252"/>
      <c r="AM191" s="252"/>
      <c r="AN191" s="252"/>
      <c r="AO191" s="252"/>
      <c r="AP191" s="252"/>
      <c r="AQ191" s="252"/>
      <c r="AR191" s="252"/>
      <c r="AS191" s="252"/>
      <c r="AT191" s="252"/>
      <c r="AU191" s="252"/>
      <c r="AV191" s="252"/>
      <c r="AW191" s="252"/>
      <c r="AX191" s="252"/>
      <c r="AY191" s="252"/>
      <c r="AZ191" s="252"/>
      <c r="BA191" s="252"/>
      <c r="BB191" s="252"/>
      <c r="BC191" s="252"/>
      <c r="BD191" s="252"/>
      <c r="BE191" s="252"/>
      <c r="BF191" s="252"/>
      <c r="BG191" s="252"/>
      <c r="BH191" s="252"/>
      <c r="BI191" s="252"/>
      <c r="BJ191" s="252"/>
      <c r="BK191" s="252"/>
      <c r="BL191" s="252"/>
      <c r="BM191" s="252"/>
      <c r="BN191" s="252"/>
      <c r="BO191" s="252"/>
      <c r="BP191" s="252"/>
      <c r="BQ191" s="252"/>
      <c r="BR191" s="252"/>
      <c r="BS191" s="252"/>
      <c r="BT191" s="252"/>
      <c r="BU191" s="252"/>
      <c r="BV191" s="252"/>
      <c r="BW191" s="252"/>
      <c r="BX191" s="252"/>
      <c r="BY191" s="252"/>
      <c r="BZ191" s="252"/>
      <c r="CA191" s="252"/>
      <c r="CB191" s="252"/>
      <c r="CC191" s="252"/>
      <c r="CD191" s="252"/>
      <c r="CE191" s="252"/>
      <c r="CF191" s="252"/>
      <c r="CG191" s="252"/>
      <c r="CH191" s="252"/>
      <c r="CI191" s="252"/>
      <c r="CJ191" s="252"/>
      <c r="CK191" s="252"/>
      <c r="CL191" s="252"/>
      <c r="CM191" s="252"/>
      <c r="CN191" s="252"/>
      <c r="CO191" s="252"/>
      <c r="CP191" s="252"/>
      <c r="CQ191" s="252"/>
      <c r="CR191" s="252"/>
      <c r="CS191" s="252"/>
      <c r="CT191" s="252"/>
      <c r="CU191" s="252"/>
      <c r="CV191" s="252"/>
      <c r="CW191" s="252"/>
      <c r="CX191" s="252"/>
      <c r="CY191" s="252"/>
      <c r="CZ191" s="252"/>
      <c r="DA191" s="252"/>
      <c r="DB191" s="252"/>
      <c r="DC191" s="252"/>
      <c r="DD191" s="252"/>
      <c r="DE191" s="252"/>
      <c r="DF191" s="252"/>
      <c r="DG191" s="252"/>
      <c r="DH191" s="252"/>
      <c r="DI191" s="252"/>
      <c r="DJ191" s="252"/>
      <c r="DK191" s="252"/>
      <c r="DL191" s="252"/>
    </row>
    <row r="192" spans="1:116" x14ac:dyDescent="0.25">
      <c r="A192" s="253" t="s">
        <v>54</v>
      </c>
      <c r="B192" s="254" t="s">
        <v>9000</v>
      </c>
      <c r="C192" s="257">
        <v>0.62499999270000006</v>
      </c>
      <c r="D192" s="258">
        <v>2</v>
      </c>
      <c r="E192" s="257">
        <v>0</v>
      </c>
      <c r="F192" s="257">
        <v>1.5</v>
      </c>
      <c r="G192" s="257">
        <v>0.83417374249999998</v>
      </c>
      <c r="H192" s="257">
        <v>36.700000000000003</v>
      </c>
      <c r="I192" s="258">
        <v>5</v>
      </c>
      <c r="J192" s="258">
        <f>IFERROR(VLOOKUP($B192,'Core Indicators'!$E$3:$EU$906,147,FALSE),"x")</f>
        <v>1925</v>
      </c>
      <c r="K192" s="259">
        <v>-1.7733464241000001</v>
      </c>
      <c r="L192" s="257">
        <v>1.25</v>
      </c>
      <c r="M192" s="258">
        <v>11</v>
      </c>
      <c r="N192" s="258">
        <v>15</v>
      </c>
      <c r="O192" s="258">
        <f>IFERROR(VLOOKUP(B192,'Core Indicators'!$E$3:$G$9906,3,FALSE),"x")</f>
        <v>34000000</v>
      </c>
      <c r="P192" s="258">
        <v>527970</v>
      </c>
      <c r="Q192" s="252"/>
      <c r="R192" s="252"/>
      <c r="S192" s="252"/>
      <c r="T192" s="252"/>
      <c r="U192" s="252"/>
      <c r="V192" s="252"/>
      <c r="W192" s="252"/>
      <c r="X192" s="252"/>
      <c r="Y192" s="252"/>
      <c r="Z192" s="252"/>
      <c r="AA192" s="252"/>
      <c r="AB192" s="252"/>
      <c r="AC192" s="252"/>
      <c r="AD192" s="252"/>
      <c r="AE192" s="252"/>
      <c r="AF192" s="252"/>
      <c r="AG192" s="252"/>
      <c r="AH192" s="252"/>
      <c r="AI192" s="252"/>
      <c r="AJ192" s="252"/>
      <c r="AK192" s="252"/>
      <c r="AL192" s="252"/>
      <c r="AM192" s="252"/>
      <c r="AN192" s="252"/>
      <c r="AO192" s="252"/>
      <c r="AP192" s="252"/>
      <c r="AQ192" s="252"/>
      <c r="AR192" s="252"/>
      <c r="AS192" s="252"/>
      <c r="AT192" s="252"/>
      <c r="AU192" s="252"/>
      <c r="AV192" s="252"/>
      <c r="AW192" s="252"/>
      <c r="AX192" s="252"/>
      <c r="AY192" s="252"/>
      <c r="AZ192" s="252"/>
      <c r="BA192" s="252"/>
      <c r="BB192" s="252"/>
      <c r="BC192" s="252"/>
      <c r="BD192" s="252"/>
      <c r="BE192" s="252"/>
      <c r="BF192" s="252"/>
      <c r="BG192" s="252"/>
      <c r="BH192" s="252"/>
      <c r="BI192" s="252"/>
      <c r="BJ192" s="252"/>
      <c r="BK192" s="252"/>
      <c r="BL192" s="252"/>
      <c r="BM192" s="252"/>
      <c r="BN192" s="252"/>
      <c r="BO192" s="252"/>
      <c r="BP192" s="252"/>
      <c r="BQ192" s="252"/>
      <c r="BR192" s="252"/>
      <c r="BS192" s="252"/>
      <c r="BT192" s="252"/>
      <c r="BU192" s="252"/>
      <c r="BV192" s="252"/>
      <c r="BW192" s="252"/>
      <c r="BX192" s="252"/>
      <c r="BY192" s="252"/>
      <c r="BZ192" s="252"/>
      <c r="CA192" s="252"/>
      <c r="CB192" s="252"/>
      <c r="CC192" s="252"/>
      <c r="CD192" s="252"/>
      <c r="CE192" s="252"/>
      <c r="CF192" s="252"/>
      <c r="CG192" s="252"/>
      <c r="CH192" s="252"/>
      <c r="CI192" s="252"/>
      <c r="CJ192" s="252"/>
      <c r="CK192" s="252"/>
      <c r="CL192" s="252"/>
      <c r="CM192" s="252"/>
      <c r="CN192" s="252"/>
      <c r="CO192" s="252"/>
      <c r="CP192" s="252"/>
      <c r="CQ192" s="252"/>
      <c r="CR192" s="252"/>
      <c r="CS192" s="252"/>
      <c r="CT192" s="252"/>
      <c r="CU192" s="252"/>
      <c r="CV192" s="252"/>
      <c r="CW192" s="252"/>
      <c r="CX192" s="252"/>
      <c r="CY192" s="252"/>
      <c r="CZ192" s="252"/>
      <c r="DA192" s="252"/>
      <c r="DB192" s="252"/>
      <c r="DC192" s="252"/>
      <c r="DD192" s="252"/>
      <c r="DE192" s="252"/>
      <c r="DF192" s="252"/>
      <c r="DG192" s="252"/>
      <c r="DH192" s="252"/>
      <c r="DI192" s="252"/>
      <c r="DJ192" s="252"/>
      <c r="DK192" s="252"/>
      <c r="DL192" s="252"/>
    </row>
    <row r="193" spans="1:116" x14ac:dyDescent="0.25">
      <c r="A193" s="253" t="s">
        <v>9001</v>
      </c>
      <c r="B193" s="254" t="s">
        <v>9002</v>
      </c>
      <c r="C193" s="257">
        <v>0.87572495589999999</v>
      </c>
      <c r="D193" s="258">
        <v>11</v>
      </c>
      <c r="E193" s="257">
        <v>0</v>
      </c>
      <c r="F193" s="257">
        <v>7.45</v>
      </c>
      <c r="G193" s="257">
        <v>0.42154731290000003</v>
      </c>
      <c r="H193" s="257">
        <v>63</v>
      </c>
      <c r="I193" s="258">
        <v>4</v>
      </c>
      <c r="J193" s="258" t="str">
        <f>IFERROR(VLOOKUP($B193,'Core Indicators'!$E$3:$EU$906,147,FALSE),"x")</f>
        <v>x</v>
      </c>
      <c r="K193" s="259">
        <v>-7.6407678399999998E-2</v>
      </c>
      <c r="L193" s="257">
        <v>7.25</v>
      </c>
      <c r="M193" s="258">
        <v>79</v>
      </c>
      <c r="N193" s="258">
        <v>44</v>
      </c>
      <c r="O193" s="258" t="str">
        <f>IFERROR(VLOOKUP(B193,'Core Indicators'!$E$3:$G$9906,3,FALSE),"x")</f>
        <v>x</v>
      </c>
      <c r="P193" s="258">
        <v>1213090</v>
      </c>
      <c r="Q193" s="252"/>
      <c r="R193" s="252"/>
      <c r="S193" s="252"/>
      <c r="T193" s="252"/>
      <c r="U193" s="252"/>
      <c r="V193" s="252"/>
      <c r="W193" s="252"/>
      <c r="X193" s="252"/>
      <c r="Y193" s="252"/>
      <c r="Z193" s="252"/>
      <c r="AA193" s="252"/>
      <c r="AB193" s="252"/>
      <c r="AC193" s="252"/>
      <c r="AD193" s="252"/>
      <c r="AE193" s="252"/>
      <c r="AF193" s="252"/>
      <c r="AG193" s="252"/>
      <c r="AH193" s="252"/>
      <c r="AI193" s="252"/>
      <c r="AJ193" s="252"/>
      <c r="AK193" s="252"/>
      <c r="AL193" s="252"/>
      <c r="AM193" s="252"/>
      <c r="AN193" s="252"/>
      <c r="AO193" s="252"/>
      <c r="AP193" s="252"/>
      <c r="AQ193" s="252"/>
      <c r="AR193" s="252"/>
      <c r="AS193" s="252"/>
      <c r="AT193" s="252"/>
      <c r="AU193" s="252"/>
      <c r="AV193" s="252"/>
      <c r="AW193" s="252"/>
      <c r="AX193" s="252"/>
      <c r="AY193" s="252"/>
      <c r="AZ193" s="252"/>
      <c r="BA193" s="252"/>
      <c r="BB193" s="252"/>
      <c r="BC193" s="252"/>
      <c r="BD193" s="252"/>
      <c r="BE193" s="252"/>
      <c r="BF193" s="252"/>
      <c r="BG193" s="252"/>
      <c r="BH193" s="252"/>
      <c r="BI193" s="252"/>
      <c r="BJ193" s="252"/>
      <c r="BK193" s="252"/>
      <c r="BL193" s="252"/>
      <c r="BM193" s="252"/>
      <c r="BN193" s="252"/>
      <c r="BO193" s="252"/>
      <c r="BP193" s="252"/>
      <c r="BQ193" s="252"/>
      <c r="BR193" s="252"/>
      <c r="BS193" s="252"/>
      <c r="BT193" s="252"/>
      <c r="BU193" s="252"/>
      <c r="BV193" s="252"/>
      <c r="BW193" s="252"/>
      <c r="BX193" s="252"/>
      <c r="BY193" s="252"/>
      <c r="BZ193" s="252"/>
      <c r="CA193" s="252"/>
      <c r="CB193" s="252"/>
      <c r="CC193" s="252"/>
      <c r="CD193" s="252"/>
      <c r="CE193" s="252"/>
      <c r="CF193" s="252"/>
      <c r="CG193" s="252"/>
      <c r="CH193" s="252"/>
      <c r="CI193" s="252"/>
      <c r="CJ193" s="252"/>
      <c r="CK193" s="252"/>
      <c r="CL193" s="252"/>
      <c r="CM193" s="252"/>
      <c r="CN193" s="252"/>
      <c r="CO193" s="252"/>
      <c r="CP193" s="252"/>
      <c r="CQ193" s="252"/>
      <c r="CR193" s="252"/>
      <c r="CS193" s="252"/>
      <c r="CT193" s="252"/>
      <c r="CU193" s="252"/>
      <c r="CV193" s="252"/>
      <c r="CW193" s="252"/>
      <c r="CX193" s="252"/>
      <c r="CY193" s="252"/>
      <c r="CZ193" s="252"/>
      <c r="DA193" s="252"/>
      <c r="DB193" s="252"/>
      <c r="DC193" s="252"/>
      <c r="DD193" s="252"/>
      <c r="DE193" s="252"/>
      <c r="DF193" s="252"/>
      <c r="DG193" s="252"/>
      <c r="DH193" s="252"/>
      <c r="DI193" s="252"/>
      <c r="DJ193" s="252"/>
      <c r="DK193" s="252"/>
      <c r="DL193" s="252"/>
    </row>
    <row r="194" spans="1:116" x14ac:dyDescent="0.25">
      <c r="A194" s="253" t="s">
        <v>299</v>
      </c>
      <c r="B194" s="254" t="s">
        <v>9003</v>
      </c>
      <c r="C194" s="257">
        <v>0.70259998769999998</v>
      </c>
      <c r="D194" s="258">
        <v>8</v>
      </c>
      <c r="E194" s="257">
        <v>0</v>
      </c>
      <c r="F194" s="257">
        <v>5.75</v>
      </c>
      <c r="G194" s="257">
        <v>0.54032529939999996</v>
      </c>
      <c r="H194" s="257">
        <v>57.1</v>
      </c>
      <c r="I194" s="258">
        <v>0</v>
      </c>
      <c r="J194" s="258">
        <f>IFERROR(VLOOKUP($B194,'Core Indicators'!$E$3:$EU$906,147,FALSE),"x")</f>
        <v>0</v>
      </c>
      <c r="K194" s="259">
        <v>-0.46206927299999989</v>
      </c>
      <c r="L194" s="257">
        <v>4.25</v>
      </c>
      <c r="M194" s="258">
        <v>54</v>
      </c>
      <c r="N194" s="258">
        <v>34</v>
      </c>
      <c r="O194" s="258">
        <f>IFERROR(VLOOKUP(B194,'Core Indicators'!$E$3:$G$9906,3,FALSE),"x")</f>
        <v>20361000</v>
      </c>
      <c r="P194" s="258">
        <v>743390</v>
      </c>
      <c r="Q194" s="252"/>
      <c r="R194" s="252"/>
      <c r="S194" s="252"/>
      <c r="T194" s="252"/>
      <c r="U194" s="252"/>
      <c r="V194" s="252"/>
      <c r="W194" s="252"/>
      <c r="X194" s="252"/>
      <c r="Y194" s="252"/>
      <c r="Z194" s="252"/>
      <c r="AA194" s="252"/>
      <c r="AB194" s="252"/>
      <c r="AC194" s="252"/>
      <c r="AD194" s="252"/>
      <c r="AE194" s="252"/>
      <c r="AF194" s="252"/>
      <c r="AG194" s="252"/>
      <c r="AH194" s="252"/>
      <c r="AI194" s="252"/>
      <c r="AJ194" s="252"/>
      <c r="AK194" s="252"/>
      <c r="AL194" s="252"/>
      <c r="AM194" s="252"/>
      <c r="AN194" s="252"/>
      <c r="AO194" s="252"/>
      <c r="AP194" s="252"/>
      <c r="AQ194" s="252"/>
      <c r="AR194" s="252"/>
      <c r="AS194" s="252"/>
      <c r="AT194" s="252"/>
      <c r="AU194" s="252"/>
      <c r="AV194" s="252"/>
      <c r="AW194" s="252"/>
      <c r="AX194" s="252"/>
      <c r="AY194" s="252"/>
      <c r="AZ194" s="252"/>
      <c r="BA194" s="252"/>
      <c r="BB194" s="252"/>
      <c r="BC194" s="252"/>
      <c r="BD194" s="252"/>
      <c r="BE194" s="252"/>
      <c r="BF194" s="252"/>
      <c r="BG194" s="252"/>
      <c r="BH194" s="252"/>
      <c r="BI194" s="252"/>
      <c r="BJ194" s="252"/>
      <c r="BK194" s="252"/>
      <c r="BL194" s="252"/>
      <c r="BM194" s="252"/>
      <c r="BN194" s="252"/>
      <c r="BO194" s="252"/>
      <c r="BP194" s="252"/>
      <c r="BQ194" s="252"/>
      <c r="BR194" s="252"/>
      <c r="BS194" s="252"/>
      <c r="BT194" s="252"/>
      <c r="BU194" s="252"/>
      <c r="BV194" s="252"/>
      <c r="BW194" s="252"/>
      <c r="BX194" s="252"/>
      <c r="BY194" s="252"/>
      <c r="BZ194" s="252"/>
      <c r="CA194" s="252"/>
      <c r="CB194" s="252"/>
      <c r="CC194" s="252"/>
      <c r="CD194" s="252"/>
      <c r="CE194" s="252"/>
      <c r="CF194" s="252"/>
      <c r="CG194" s="252"/>
      <c r="CH194" s="252"/>
      <c r="CI194" s="252"/>
      <c r="CJ194" s="252"/>
      <c r="CK194" s="252"/>
      <c r="CL194" s="252"/>
      <c r="CM194" s="252"/>
      <c r="CN194" s="252"/>
      <c r="CO194" s="252"/>
      <c r="CP194" s="252"/>
      <c r="CQ194" s="252"/>
      <c r="CR194" s="252"/>
      <c r="CS194" s="252"/>
      <c r="CT194" s="252"/>
      <c r="CU194" s="252"/>
      <c r="CV194" s="252"/>
      <c r="CW194" s="252"/>
      <c r="CX194" s="252"/>
      <c r="CY194" s="252"/>
      <c r="CZ194" s="252"/>
      <c r="DA194" s="252"/>
      <c r="DB194" s="252"/>
      <c r="DC194" s="252"/>
      <c r="DD194" s="252"/>
      <c r="DE194" s="252"/>
      <c r="DF194" s="252"/>
      <c r="DG194" s="252"/>
      <c r="DH194" s="252"/>
      <c r="DI194" s="252"/>
      <c r="DJ194" s="252"/>
      <c r="DK194" s="252"/>
      <c r="DL194" s="252"/>
    </row>
    <row r="195" spans="1:116" x14ac:dyDescent="0.25">
      <c r="A195" s="253" t="s">
        <v>113</v>
      </c>
      <c r="B195" s="254" t="s">
        <v>9004</v>
      </c>
      <c r="C195" s="257">
        <v>0.30790001160000002</v>
      </c>
      <c r="D195" s="258">
        <v>0</v>
      </c>
      <c r="E195" s="257">
        <v>0.03</v>
      </c>
      <c r="F195" s="257">
        <v>4.3666666666999996</v>
      </c>
      <c r="G195" s="257">
        <v>0.52499423270000001</v>
      </c>
      <c r="H195" s="257">
        <v>50.3</v>
      </c>
      <c r="I195" s="258">
        <v>3</v>
      </c>
      <c r="J195" s="258">
        <f>IFERROR(VLOOKUP($B195,'Core Indicators'!$E$3:$EU$906,147,FALSE),"x")</f>
        <v>776</v>
      </c>
      <c r="K195" s="259">
        <v>-1.2570089101999999</v>
      </c>
      <c r="L195" s="257">
        <v>3.25</v>
      </c>
      <c r="M195" s="258">
        <v>29</v>
      </c>
      <c r="N195" s="258">
        <v>24</v>
      </c>
      <c r="O195" s="258">
        <f>IFERROR(VLOOKUP(B195,'Core Indicators'!$E$3:$G$9906,3,FALSE),"x")</f>
        <v>16525000</v>
      </c>
      <c r="P195" s="258">
        <v>386850</v>
      </c>
      <c r="Q195" s="252"/>
      <c r="R195" s="252"/>
      <c r="S195" s="252"/>
      <c r="T195" s="252"/>
      <c r="U195" s="252"/>
      <c r="V195" s="252"/>
      <c r="W195" s="252"/>
      <c r="X195" s="252"/>
      <c r="Y195" s="252"/>
      <c r="Z195" s="252"/>
      <c r="AA195" s="252"/>
      <c r="AB195" s="252"/>
      <c r="AC195" s="252"/>
      <c r="AD195" s="252"/>
      <c r="AE195" s="252"/>
      <c r="AF195" s="252"/>
      <c r="AG195" s="252"/>
      <c r="AH195" s="252"/>
      <c r="AI195" s="252"/>
      <c r="AJ195" s="252"/>
      <c r="AK195" s="252"/>
      <c r="AL195" s="252"/>
      <c r="AM195" s="252"/>
      <c r="AN195" s="252"/>
      <c r="AO195" s="252"/>
      <c r="AP195" s="252"/>
      <c r="AQ195" s="252"/>
      <c r="AR195" s="252"/>
      <c r="AS195" s="252"/>
      <c r="AT195" s="252"/>
      <c r="AU195" s="252"/>
      <c r="AV195" s="252"/>
      <c r="AW195" s="252"/>
      <c r="AX195" s="252"/>
      <c r="AY195" s="252"/>
      <c r="AZ195" s="252"/>
      <c r="BA195" s="252"/>
      <c r="BB195" s="252"/>
      <c r="BC195" s="252"/>
      <c r="BD195" s="252"/>
      <c r="BE195" s="252"/>
      <c r="BF195" s="252"/>
      <c r="BG195" s="252"/>
      <c r="BH195" s="252"/>
      <c r="BI195" s="252"/>
      <c r="BJ195" s="252"/>
      <c r="BK195" s="252"/>
      <c r="BL195" s="252"/>
      <c r="BM195" s="252"/>
      <c r="BN195" s="252"/>
      <c r="BO195" s="252"/>
      <c r="BP195" s="252"/>
      <c r="BQ195" s="252"/>
      <c r="BR195" s="252"/>
      <c r="BS195" s="252"/>
      <c r="BT195" s="252"/>
      <c r="BU195" s="252"/>
      <c r="BV195" s="252"/>
      <c r="BW195" s="252"/>
      <c r="BX195" s="252"/>
      <c r="BY195" s="252"/>
      <c r="BZ195" s="252"/>
      <c r="CA195" s="252"/>
      <c r="CB195" s="252"/>
      <c r="CC195" s="252"/>
      <c r="CD195" s="252"/>
      <c r="CE195" s="252"/>
      <c r="CF195" s="252"/>
      <c r="CG195" s="252"/>
      <c r="CH195" s="252"/>
      <c r="CI195" s="252"/>
      <c r="CJ195" s="252"/>
      <c r="CK195" s="252"/>
      <c r="CL195" s="252"/>
      <c r="CM195" s="252"/>
      <c r="CN195" s="252"/>
      <c r="CO195" s="252"/>
      <c r="CP195" s="252"/>
      <c r="CQ195" s="252"/>
      <c r="CR195" s="252"/>
      <c r="CS195" s="252"/>
      <c r="CT195" s="252"/>
      <c r="CU195" s="252"/>
      <c r="CV195" s="252"/>
      <c r="CW195" s="252"/>
      <c r="CX195" s="252"/>
      <c r="CY195" s="252"/>
      <c r="CZ195" s="252"/>
      <c r="DA195" s="252"/>
      <c r="DB195" s="252"/>
      <c r="DC195" s="252"/>
      <c r="DD195" s="252"/>
      <c r="DE195" s="252"/>
      <c r="DF195" s="252"/>
      <c r="DG195" s="252"/>
      <c r="DH195" s="252"/>
      <c r="DI195" s="252"/>
      <c r="DJ195" s="252"/>
      <c r="DK195" s="252"/>
      <c r="DL195" s="252"/>
    </row>
    <row r="196" spans="1:116" x14ac:dyDescent="0.25">
      <c r="A196" s="252"/>
      <c r="B196" s="252"/>
      <c r="C196" s="252"/>
      <c r="D196" s="252"/>
      <c r="E196" s="252"/>
      <c r="F196" s="252"/>
      <c r="G196" s="252"/>
      <c r="H196" s="252"/>
      <c r="I196" s="252"/>
      <c r="J196" s="252"/>
      <c r="K196" s="252"/>
      <c r="L196" s="252"/>
      <c r="M196" s="252"/>
      <c r="N196" s="252"/>
      <c r="O196" s="252"/>
      <c r="P196" s="252"/>
      <c r="Q196" s="252"/>
      <c r="R196" s="252"/>
      <c r="S196" s="252"/>
      <c r="T196" s="252"/>
      <c r="U196" s="252"/>
      <c r="V196" s="252"/>
      <c r="W196" s="252"/>
      <c r="X196" s="252"/>
      <c r="Y196" s="252"/>
      <c r="Z196" s="252"/>
      <c r="AA196" s="252"/>
      <c r="AB196" s="252"/>
      <c r="AC196" s="252"/>
      <c r="AD196" s="252"/>
      <c r="AE196" s="252"/>
      <c r="AF196" s="252"/>
      <c r="AG196" s="252"/>
      <c r="AH196" s="252"/>
      <c r="AI196" s="252"/>
      <c r="AJ196" s="252"/>
      <c r="AK196" s="252"/>
      <c r="AL196" s="252"/>
      <c r="AM196" s="252"/>
      <c r="AN196" s="252"/>
      <c r="AO196" s="252"/>
      <c r="AP196" s="252"/>
      <c r="AQ196" s="252"/>
      <c r="AR196" s="252"/>
      <c r="AS196" s="252"/>
      <c r="AT196" s="252"/>
      <c r="AU196" s="252"/>
      <c r="AV196" s="252"/>
      <c r="AW196" s="252"/>
      <c r="AX196" s="252"/>
      <c r="AY196" s="252"/>
      <c r="AZ196" s="252"/>
      <c r="BA196" s="252"/>
      <c r="BB196" s="252"/>
      <c r="BC196" s="252"/>
      <c r="BD196" s="252"/>
      <c r="BE196" s="252"/>
      <c r="BF196" s="252"/>
      <c r="BG196" s="252"/>
      <c r="BH196" s="252"/>
      <c r="BI196" s="252"/>
      <c r="BJ196" s="252"/>
      <c r="BK196" s="252"/>
      <c r="BL196" s="252"/>
      <c r="BM196" s="252"/>
      <c r="BN196" s="252"/>
      <c r="BO196" s="252"/>
      <c r="BP196" s="252"/>
      <c r="BQ196" s="252"/>
      <c r="BR196" s="252"/>
      <c r="BS196" s="252"/>
      <c r="BT196" s="252"/>
      <c r="BU196" s="252"/>
      <c r="BV196" s="252"/>
      <c r="BW196" s="252"/>
      <c r="BX196" s="252"/>
      <c r="BY196" s="252"/>
      <c r="BZ196" s="252"/>
      <c r="CA196" s="252"/>
      <c r="CB196" s="252"/>
      <c r="CC196" s="252"/>
      <c r="CD196" s="252"/>
      <c r="CE196" s="252"/>
      <c r="CF196" s="252"/>
      <c r="CG196" s="252"/>
      <c r="CH196" s="252"/>
      <c r="CI196" s="252"/>
      <c r="CJ196" s="252"/>
      <c r="CK196" s="252"/>
      <c r="CL196" s="252"/>
      <c r="CM196" s="252"/>
      <c r="CN196" s="252"/>
      <c r="CO196" s="252"/>
      <c r="CP196" s="252"/>
      <c r="CQ196" s="252"/>
      <c r="CR196" s="252"/>
      <c r="CS196" s="252"/>
      <c r="CT196" s="252"/>
      <c r="CU196" s="252"/>
      <c r="CV196" s="252"/>
      <c r="CW196" s="252"/>
      <c r="CX196" s="252"/>
      <c r="CY196" s="252"/>
      <c r="CZ196" s="252"/>
      <c r="DA196" s="252"/>
      <c r="DB196" s="252"/>
      <c r="DC196" s="252"/>
      <c r="DD196" s="252"/>
      <c r="DE196" s="252"/>
      <c r="DF196" s="252"/>
      <c r="DG196" s="252"/>
      <c r="DH196" s="252"/>
      <c r="DI196" s="252"/>
      <c r="DJ196" s="252"/>
      <c r="DK196" s="252"/>
      <c r="DL196" s="252"/>
    </row>
    <row r="197" spans="1:116" x14ac:dyDescent="0.25">
      <c r="A197" s="252"/>
      <c r="B197" s="252"/>
      <c r="C197" s="252"/>
      <c r="D197" s="252"/>
      <c r="E197" s="252"/>
      <c r="F197" s="252"/>
      <c r="G197" s="252"/>
      <c r="H197" s="252"/>
      <c r="I197" s="252"/>
      <c r="J197" s="252"/>
      <c r="K197" s="252"/>
      <c r="L197" s="252"/>
      <c r="M197" s="252"/>
      <c r="N197" s="252"/>
      <c r="O197" s="252"/>
      <c r="P197" s="252"/>
      <c r="Q197" s="252"/>
      <c r="R197" s="252"/>
      <c r="S197" s="252"/>
      <c r="T197" s="252"/>
      <c r="U197" s="252"/>
      <c r="V197" s="252"/>
      <c r="W197" s="252"/>
      <c r="X197" s="252"/>
      <c r="Y197" s="252"/>
      <c r="Z197" s="252"/>
      <c r="AA197" s="252"/>
      <c r="AB197" s="252"/>
      <c r="AC197" s="252"/>
      <c r="AD197" s="252"/>
      <c r="AE197" s="252"/>
      <c r="AF197" s="252"/>
      <c r="AG197" s="252"/>
      <c r="AH197" s="252"/>
      <c r="AI197" s="252"/>
      <c r="AJ197" s="252"/>
      <c r="AK197" s="252"/>
      <c r="AL197" s="252"/>
      <c r="AM197" s="252"/>
      <c r="AN197" s="252"/>
      <c r="AO197" s="252"/>
      <c r="AP197" s="252"/>
      <c r="AQ197" s="252"/>
      <c r="AR197" s="252"/>
      <c r="AS197" s="252"/>
      <c r="AT197" s="252"/>
      <c r="AU197" s="252"/>
      <c r="AV197" s="252"/>
      <c r="AW197" s="252"/>
      <c r="AX197" s="252"/>
      <c r="AY197" s="252"/>
      <c r="AZ197" s="252"/>
      <c r="BA197" s="252"/>
      <c r="BB197" s="252"/>
      <c r="BC197" s="252"/>
      <c r="BD197" s="252"/>
      <c r="BE197" s="252"/>
      <c r="BF197" s="252"/>
      <c r="BG197" s="252"/>
      <c r="BH197" s="252"/>
      <c r="BI197" s="252"/>
      <c r="BJ197" s="252"/>
      <c r="BK197" s="252"/>
      <c r="BL197" s="252"/>
      <c r="BM197" s="252"/>
      <c r="BN197" s="252"/>
      <c r="BO197" s="252"/>
      <c r="BP197" s="252"/>
      <c r="BQ197" s="252"/>
      <c r="BR197" s="252"/>
      <c r="BS197" s="252"/>
      <c r="BT197" s="252"/>
      <c r="BU197" s="252"/>
      <c r="BV197" s="252"/>
      <c r="BW197" s="252"/>
      <c r="BX197" s="252"/>
      <c r="BY197" s="252"/>
      <c r="BZ197" s="252"/>
      <c r="CA197" s="252"/>
      <c r="CB197" s="252"/>
      <c r="CC197" s="252"/>
      <c r="CD197" s="252"/>
      <c r="CE197" s="252"/>
      <c r="CF197" s="252"/>
      <c r="CG197" s="252"/>
      <c r="CH197" s="252"/>
      <c r="CI197" s="252"/>
      <c r="CJ197" s="252"/>
      <c r="CK197" s="252"/>
      <c r="CL197" s="252"/>
      <c r="CM197" s="252"/>
      <c r="CN197" s="252"/>
      <c r="CO197" s="252"/>
      <c r="CP197" s="252"/>
      <c r="CQ197" s="252"/>
      <c r="CR197" s="252"/>
      <c r="CS197" s="252"/>
      <c r="CT197" s="252"/>
      <c r="CU197" s="252"/>
      <c r="CV197" s="252"/>
      <c r="CW197" s="252"/>
      <c r="CX197" s="252"/>
      <c r="CY197" s="252"/>
      <c r="CZ197" s="252"/>
      <c r="DA197" s="252"/>
      <c r="DB197" s="252"/>
      <c r="DC197" s="252"/>
      <c r="DD197" s="252"/>
      <c r="DE197" s="252"/>
      <c r="DF197" s="252"/>
      <c r="DG197" s="252"/>
      <c r="DH197" s="252"/>
      <c r="DI197" s="252"/>
      <c r="DJ197" s="252"/>
      <c r="DK197" s="252"/>
      <c r="DL197" s="252"/>
    </row>
    <row r="198" spans="1:116" x14ac:dyDescent="0.25">
      <c r="A198" s="252"/>
      <c r="B198" s="252"/>
      <c r="C198" s="252"/>
      <c r="D198" s="252"/>
      <c r="E198" s="252"/>
      <c r="F198" s="252"/>
      <c r="G198" s="252"/>
      <c r="H198" s="252"/>
      <c r="I198" s="252"/>
      <c r="J198" s="252"/>
      <c r="K198" s="252"/>
      <c r="L198" s="252"/>
      <c r="M198" s="252"/>
      <c r="N198" s="252"/>
      <c r="O198" s="252"/>
      <c r="P198" s="252"/>
      <c r="Q198" s="252"/>
      <c r="R198" s="252"/>
      <c r="S198" s="252"/>
      <c r="T198" s="252"/>
      <c r="U198" s="252"/>
      <c r="V198" s="252"/>
      <c r="W198" s="252"/>
      <c r="X198" s="252"/>
      <c r="Y198" s="252"/>
      <c r="Z198" s="252"/>
      <c r="AA198" s="252"/>
      <c r="AB198" s="252"/>
      <c r="AC198" s="252"/>
      <c r="AD198" s="252"/>
      <c r="AE198" s="252"/>
      <c r="AF198" s="252"/>
      <c r="AG198" s="252"/>
      <c r="AH198" s="252"/>
      <c r="AI198" s="252"/>
      <c r="AJ198" s="252"/>
      <c r="AK198" s="252"/>
      <c r="AL198" s="252"/>
      <c r="AM198" s="252"/>
      <c r="AN198" s="252"/>
      <c r="AO198" s="252"/>
      <c r="AP198" s="252"/>
      <c r="AQ198" s="252"/>
      <c r="AR198" s="252"/>
      <c r="AS198" s="252"/>
      <c r="AT198" s="252"/>
      <c r="AU198" s="252"/>
      <c r="AV198" s="252"/>
      <c r="AW198" s="252"/>
      <c r="AX198" s="252"/>
      <c r="AY198" s="252"/>
      <c r="AZ198" s="252"/>
      <c r="BA198" s="252"/>
      <c r="BB198" s="252"/>
      <c r="BC198" s="252"/>
      <c r="BD198" s="252"/>
      <c r="BE198" s="252"/>
      <c r="BF198" s="252"/>
      <c r="BG198" s="252"/>
      <c r="BH198" s="252"/>
      <c r="BI198" s="252"/>
      <c r="BJ198" s="252"/>
      <c r="BK198" s="252"/>
      <c r="BL198" s="252"/>
      <c r="BM198" s="252"/>
      <c r="BN198" s="252"/>
      <c r="BO198" s="252"/>
      <c r="BP198" s="252"/>
      <c r="BQ198" s="252"/>
      <c r="BR198" s="252"/>
      <c r="BS198" s="252"/>
      <c r="BT198" s="252"/>
      <c r="BU198" s="252"/>
      <c r="BV198" s="252"/>
      <c r="BW198" s="252"/>
      <c r="BX198" s="252"/>
      <c r="BY198" s="252"/>
      <c r="BZ198" s="252"/>
      <c r="CA198" s="252"/>
      <c r="CB198" s="252"/>
      <c r="CC198" s="252"/>
      <c r="CD198" s="252"/>
      <c r="CE198" s="252"/>
      <c r="CF198" s="252"/>
      <c r="CG198" s="252"/>
      <c r="CH198" s="252"/>
      <c r="CI198" s="252"/>
      <c r="CJ198" s="252"/>
      <c r="CK198" s="252"/>
      <c r="CL198" s="252"/>
      <c r="CM198" s="252"/>
      <c r="CN198" s="252"/>
      <c r="CO198" s="252"/>
      <c r="CP198" s="252"/>
      <c r="CQ198" s="252"/>
      <c r="CR198" s="252"/>
      <c r="CS198" s="252"/>
      <c r="CT198" s="252"/>
      <c r="CU198" s="252"/>
      <c r="CV198" s="252"/>
      <c r="CW198" s="252"/>
      <c r="CX198" s="252"/>
      <c r="CY198" s="252"/>
      <c r="CZ198" s="252"/>
      <c r="DA198" s="252"/>
      <c r="DB198" s="252"/>
      <c r="DC198" s="252"/>
      <c r="DD198" s="252"/>
      <c r="DE198" s="252"/>
      <c r="DF198" s="252"/>
      <c r="DG198" s="252"/>
      <c r="DH198" s="252"/>
      <c r="DI198" s="252"/>
      <c r="DJ198" s="252"/>
      <c r="DK198" s="252"/>
      <c r="DL198" s="252"/>
    </row>
    <row r="199" spans="1:116" x14ac:dyDescent="0.25">
      <c r="A199" s="252"/>
      <c r="B199" s="252"/>
      <c r="C199" s="252"/>
      <c r="D199" s="252"/>
      <c r="E199" s="252"/>
      <c r="F199" s="252"/>
      <c r="G199" s="252"/>
      <c r="H199" s="252"/>
      <c r="I199" s="252"/>
      <c r="J199" s="252"/>
      <c r="K199" s="252"/>
      <c r="L199" s="252"/>
      <c r="M199" s="252"/>
      <c r="N199" s="252"/>
      <c r="O199" s="252"/>
      <c r="P199" s="252"/>
      <c r="Q199" s="252"/>
      <c r="R199" s="252"/>
      <c r="S199" s="252"/>
      <c r="T199" s="252"/>
      <c r="U199" s="252"/>
      <c r="V199" s="252"/>
      <c r="W199" s="252"/>
      <c r="X199" s="252"/>
      <c r="Y199" s="252"/>
      <c r="Z199" s="252"/>
      <c r="AA199" s="252"/>
      <c r="AB199" s="252"/>
      <c r="AC199" s="252"/>
      <c r="AD199" s="252"/>
      <c r="AE199" s="252"/>
      <c r="AF199" s="252"/>
      <c r="AG199" s="252"/>
      <c r="AH199" s="252"/>
      <c r="AI199" s="252"/>
      <c r="AJ199" s="252"/>
      <c r="AK199" s="252"/>
      <c r="AL199" s="252"/>
      <c r="AM199" s="252"/>
      <c r="AN199" s="252"/>
      <c r="AO199" s="252"/>
      <c r="AP199" s="252"/>
      <c r="AQ199" s="252"/>
      <c r="AR199" s="252"/>
      <c r="AS199" s="252"/>
      <c r="AT199" s="252"/>
      <c r="AU199" s="252"/>
      <c r="AV199" s="252"/>
      <c r="AW199" s="252"/>
      <c r="AX199" s="252"/>
      <c r="AY199" s="252"/>
      <c r="AZ199" s="252"/>
      <c r="BA199" s="252"/>
      <c r="BB199" s="252"/>
      <c r="BC199" s="252"/>
      <c r="BD199" s="252"/>
      <c r="BE199" s="252"/>
      <c r="BF199" s="252"/>
      <c r="BG199" s="252"/>
      <c r="BH199" s="252"/>
      <c r="BI199" s="252"/>
      <c r="BJ199" s="252"/>
      <c r="BK199" s="252"/>
      <c r="BL199" s="252"/>
      <c r="BM199" s="252"/>
      <c r="BN199" s="252"/>
      <c r="BO199" s="252"/>
      <c r="BP199" s="252"/>
      <c r="BQ199" s="252"/>
      <c r="BR199" s="252"/>
      <c r="BS199" s="252"/>
      <c r="BT199" s="252"/>
      <c r="BU199" s="252"/>
      <c r="BV199" s="252"/>
      <c r="BW199" s="252"/>
      <c r="BX199" s="252"/>
      <c r="BY199" s="252"/>
      <c r="BZ199" s="252"/>
      <c r="CA199" s="252"/>
      <c r="CB199" s="252"/>
      <c r="CC199" s="252"/>
      <c r="CD199" s="252"/>
      <c r="CE199" s="252"/>
      <c r="CF199" s="252"/>
      <c r="CG199" s="252"/>
      <c r="CH199" s="252"/>
      <c r="CI199" s="252"/>
      <c r="CJ199" s="252"/>
      <c r="CK199" s="252"/>
      <c r="CL199" s="252"/>
      <c r="CM199" s="252"/>
      <c r="CN199" s="252"/>
      <c r="CO199" s="252"/>
      <c r="CP199" s="252"/>
      <c r="CQ199" s="252"/>
      <c r="CR199" s="252"/>
      <c r="CS199" s="252"/>
      <c r="CT199" s="252"/>
      <c r="CU199" s="252"/>
      <c r="CV199" s="252"/>
      <c r="CW199" s="252"/>
      <c r="CX199" s="252"/>
      <c r="CY199" s="252"/>
      <c r="CZ199" s="252"/>
      <c r="DA199" s="252"/>
      <c r="DB199" s="252"/>
      <c r="DC199" s="252"/>
      <c r="DD199" s="252"/>
      <c r="DE199" s="252"/>
      <c r="DF199" s="252"/>
      <c r="DG199" s="252"/>
      <c r="DH199" s="252"/>
      <c r="DI199" s="252"/>
      <c r="DJ199" s="252"/>
      <c r="DK199" s="252"/>
      <c r="DL199" s="252"/>
    </row>
    <row r="200" spans="1:116" x14ac:dyDescent="0.25">
      <c r="A200" s="252"/>
      <c r="B200" s="252"/>
      <c r="C200" s="252"/>
      <c r="D200" s="252"/>
      <c r="E200" s="252"/>
      <c r="F200" s="252"/>
      <c r="G200" s="252"/>
      <c r="H200" s="252"/>
      <c r="I200" s="252"/>
      <c r="J200" s="252"/>
      <c r="K200" s="252"/>
      <c r="L200" s="252"/>
      <c r="M200" s="252"/>
      <c r="N200" s="252"/>
      <c r="O200" s="252"/>
      <c r="P200" s="252"/>
      <c r="Q200" s="252"/>
      <c r="R200" s="252"/>
      <c r="S200" s="252"/>
      <c r="T200" s="252"/>
      <c r="U200" s="252"/>
      <c r="V200" s="252"/>
      <c r="W200" s="252"/>
      <c r="X200" s="252"/>
      <c r="Y200" s="252"/>
      <c r="Z200" s="252"/>
      <c r="AA200" s="252"/>
      <c r="AB200" s="252"/>
      <c r="AC200" s="252"/>
      <c r="AD200" s="252"/>
      <c r="AE200" s="252"/>
      <c r="AF200" s="252"/>
      <c r="AG200" s="252"/>
      <c r="AH200" s="252"/>
      <c r="AI200" s="252"/>
      <c r="AJ200" s="252"/>
      <c r="AK200" s="252"/>
      <c r="AL200" s="252"/>
      <c r="AM200" s="252"/>
      <c r="AN200" s="252"/>
      <c r="AO200" s="252"/>
      <c r="AP200" s="252"/>
      <c r="AQ200" s="252"/>
      <c r="AR200" s="252"/>
      <c r="AS200" s="252"/>
      <c r="AT200" s="252"/>
      <c r="AU200" s="252"/>
      <c r="AV200" s="252"/>
      <c r="AW200" s="252"/>
      <c r="AX200" s="252"/>
      <c r="AY200" s="252"/>
      <c r="AZ200" s="252"/>
      <c r="BA200" s="252"/>
      <c r="BB200" s="252"/>
      <c r="BC200" s="252"/>
      <c r="BD200" s="252"/>
      <c r="BE200" s="252"/>
      <c r="BF200" s="252"/>
      <c r="BG200" s="252"/>
      <c r="BH200" s="252"/>
      <c r="BI200" s="252"/>
      <c r="BJ200" s="252"/>
      <c r="BK200" s="252"/>
      <c r="BL200" s="252"/>
      <c r="BM200" s="252"/>
      <c r="BN200" s="252"/>
      <c r="BO200" s="252"/>
      <c r="BP200" s="252"/>
      <c r="BQ200" s="252"/>
      <c r="BR200" s="252"/>
      <c r="BS200" s="252"/>
      <c r="BT200" s="252"/>
      <c r="BU200" s="252"/>
      <c r="BV200" s="252"/>
      <c r="BW200" s="252"/>
      <c r="BX200" s="252"/>
      <c r="BY200" s="252"/>
      <c r="BZ200" s="252"/>
      <c r="CA200" s="252"/>
      <c r="CB200" s="252"/>
      <c r="CC200" s="252"/>
      <c r="CD200" s="252"/>
      <c r="CE200" s="252"/>
      <c r="CF200" s="252"/>
      <c r="CG200" s="252"/>
      <c r="CH200" s="252"/>
      <c r="CI200" s="252"/>
      <c r="CJ200" s="252"/>
      <c r="CK200" s="252"/>
      <c r="CL200" s="252"/>
      <c r="CM200" s="252"/>
      <c r="CN200" s="252"/>
      <c r="CO200" s="252"/>
      <c r="CP200" s="252"/>
      <c r="CQ200" s="252"/>
      <c r="CR200" s="252"/>
      <c r="CS200" s="252"/>
      <c r="CT200" s="252"/>
      <c r="CU200" s="252"/>
      <c r="CV200" s="252"/>
      <c r="CW200" s="252"/>
      <c r="CX200" s="252"/>
      <c r="CY200" s="252"/>
      <c r="CZ200" s="252"/>
      <c r="DA200" s="252"/>
      <c r="DB200" s="252"/>
      <c r="DC200" s="252"/>
      <c r="DD200" s="252"/>
      <c r="DE200" s="252"/>
      <c r="DF200" s="252"/>
      <c r="DG200" s="252"/>
      <c r="DH200" s="252"/>
      <c r="DI200" s="252"/>
      <c r="DJ200" s="252"/>
      <c r="DK200" s="252"/>
      <c r="DL200" s="252"/>
    </row>
    <row r="201" spans="1:116" x14ac:dyDescent="0.25">
      <c r="A201" s="252"/>
      <c r="B201" s="252"/>
      <c r="C201" s="252"/>
      <c r="D201" s="252"/>
      <c r="E201" s="252"/>
      <c r="F201" s="252"/>
      <c r="G201" s="252"/>
      <c r="H201" s="252"/>
      <c r="I201" s="252"/>
      <c r="J201" s="252"/>
      <c r="K201" s="252"/>
      <c r="L201" s="252"/>
      <c r="M201" s="252"/>
      <c r="N201" s="252"/>
      <c r="O201" s="252"/>
      <c r="P201" s="252"/>
      <c r="Q201" s="252"/>
      <c r="R201" s="252"/>
      <c r="S201" s="252"/>
      <c r="T201" s="252"/>
      <c r="U201" s="252"/>
      <c r="V201" s="252"/>
      <c r="W201" s="252"/>
      <c r="X201" s="252"/>
      <c r="Y201" s="252"/>
      <c r="Z201" s="252"/>
      <c r="AA201" s="252"/>
      <c r="AB201" s="252"/>
      <c r="AC201" s="252"/>
      <c r="AD201" s="252"/>
      <c r="AE201" s="252"/>
      <c r="AF201" s="252"/>
      <c r="AG201" s="252"/>
      <c r="AH201" s="252"/>
      <c r="AI201" s="252"/>
      <c r="AJ201" s="252"/>
      <c r="AK201" s="252"/>
      <c r="AL201" s="252"/>
      <c r="AM201" s="252"/>
      <c r="AN201" s="252"/>
      <c r="AO201" s="252"/>
      <c r="AP201" s="252"/>
      <c r="AQ201" s="252"/>
      <c r="AR201" s="252"/>
      <c r="AS201" s="252"/>
      <c r="AT201" s="252"/>
      <c r="AU201" s="252"/>
      <c r="AV201" s="252"/>
      <c r="AW201" s="252"/>
      <c r="AX201" s="252"/>
      <c r="AY201" s="252"/>
      <c r="AZ201" s="252"/>
      <c r="BA201" s="252"/>
      <c r="BB201" s="252"/>
      <c r="BC201" s="252"/>
      <c r="BD201" s="252"/>
      <c r="BE201" s="252"/>
      <c r="BF201" s="252"/>
      <c r="BG201" s="252"/>
      <c r="BH201" s="252"/>
      <c r="BI201" s="252"/>
      <c r="BJ201" s="252"/>
      <c r="BK201" s="252"/>
      <c r="BL201" s="252"/>
      <c r="BM201" s="252"/>
      <c r="BN201" s="252"/>
      <c r="BO201" s="252"/>
      <c r="BP201" s="252"/>
      <c r="BQ201" s="252"/>
      <c r="BR201" s="252"/>
      <c r="BS201" s="252"/>
      <c r="BT201" s="252"/>
      <c r="BU201" s="252"/>
      <c r="BV201" s="252"/>
      <c r="BW201" s="252"/>
      <c r="BX201" s="252"/>
      <c r="BY201" s="252"/>
      <c r="BZ201" s="252"/>
      <c r="CA201" s="252"/>
      <c r="CB201" s="252"/>
      <c r="CC201" s="252"/>
      <c r="CD201" s="252"/>
      <c r="CE201" s="252"/>
      <c r="CF201" s="252"/>
      <c r="CG201" s="252"/>
      <c r="CH201" s="252"/>
      <c r="CI201" s="252"/>
      <c r="CJ201" s="252"/>
      <c r="CK201" s="252"/>
      <c r="CL201" s="252"/>
      <c r="CM201" s="252"/>
      <c r="CN201" s="252"/>
      <c r="CO201" s="252"/>
      <c r="CP201" s="252"/>
      <c r="CQ201" s="252"/>
      <c r="CR201" s="252"/>
      <c r="CS201" s="252"/>
      <c r="CT201" s="252"/>
      <c r="CU201" s="252"/>
      <c r="CV201" s="252"/>
      <c r="CW201" s="252"/>
      <c r="CX201" s="252"/>
      <c r="CY201" s="252"/>
      <c r="CZ201" s="252"/>
      <c r="DA201" s="252"/>
      <c r="DB201" s="252"/>
      <c r="DC201" s="252"/>
      <c r="DD201" s="252"/>
      <c r="DE201" s="252"/>
      <c r="DF201" s="252"/>
      <c r="DG201" s="252"/>
      <c r="DH201" s="252"/>
      <c r="DI201" s="252"/>
      <c r="DJ201" s="252"/>
      <c r="DK201" s="252"/>
      <c r="DL201" s="252"/>
    </row>
    <row r="202" spans="1:116" x14ac:dyDescent="0.25">
      <c r="A202" s="252"/>
      <c r="B202" s="252"/>
      <c r="C202" s="252"/>
      <c r="D202" s="252"/>
      <c r="E202" s="252"/>
      <c r="F202" s="252"/>
      <c r="G202" s="252"/>
      <c r="H202" s="252"/>
      <c r="I202" s="252"/>
      <c r="J202" s="252"/>
      <c r="K202" s="252"/>
      <c r="L202" s="252"/>
      <c r="M202" s="252"/>
      <c r="N202" s="252"/>
      <c r="O202" s="252"/>
      <c r="P202" s="252"/>
      <c r="Q202" s="252"/>
      <c r="R202" s="252"/>
      <c r="S202" s="252"/>
      <c r="T202" s="252"/>
      <c r="U202" s="252"/>
      <c r="V202" s="252"/>
      <c r="W202" s="252"/>
      <c r="X202" s="252"/>
      <c r="Y202" s="252"/>
      <c r="Z202" s="252"/>
      <c r="AA202" s="252"/>
      <c r="AB202" s="252"/>
      <c r="AC202" s="252"/>
      <c r="AD202" s="252"/>
      <c r="AE202" s="252"/>
      <c r="AF202" s="252"/>
      <c r="AG202" s="252"/>
      <c r="AH202" s="252"/>
      <c r="AI202" s="252"/>
      <c r="AJ202" s="252"/>
      <c r="AK202" s="252"/>
      <c r="AL202" s="252"/>
      <c r="AM202" s="252"/>
      <c r="AN202" s="252"/>
      <c r="AO202" s="252"/>
      <c r="AP202" s="252"/>
      <c r="AQ202" s="252"/>
      <c r="AR202" s="252"/>
      <c r="AS202" s="252"/>
      <c r="AT202" s="252"/>
      <c r="AU202" s="252"/>
      <c r="AV202" s="252"/>
      <c r="AW202" s="252"/>
      <c r="AX202" s="252"/>
      <c r="AY202" s="252"/>
      <c r="AZ202" s="252"/>
      <c r="BA202" s="252"/>
      <c r="BB202" s="252"/>
      <c r="BC202" s="252"/>
      <c r="BD202" s="252"/>
      <c r="BE202" s="252"/>
      <c r="BF202" s="252"/>
      <c r="BG202" s="252"/>
      <c r="BH202" s="252"/>
      <c r="BI202" s="252"/>
      <c r="BJ202" s="252"/>
      <c r="BK202" s="252"/>
      <c r="BL202" s="252"/>
      <c r="BM202" s="252"/>
      <c r="BN202" s="252"/>
      <c r="BO202" s="252"/>
      <c r="BP202" s="252"/>
      <c r="BQ202" s="252"/>
      <c r="BR202" s="252"/>
      <c r="BS202" s="252"/>
      <c r="BT202" s="252"/>
      <c r="BU202" s="252"/>
      <c r="BV202" s="252"/>
      <c r="BW202" s="252"/>
      <c r="BX202" s="252"/>
      <c r="BY202" s="252"/>
      <c r="BZ202" s="252"/>
      <c r="CA202" s="252"/>
      <c r="CB202" s="252"/>
      <c r="CC202" s="252"/>
      <c r="CD202" s="252"/>
      <c r="CE202" s="252"/>
      <c r="CF202" s="252"/>
      <c r="CG202" s="252"/>
      <c r="CH202" s="252"/>
      <c r="CI202" s="252"/>
      <c r="CJ202" s="252"/>
      <c r="CK202" s="252"/>
      <c r="CL202" s="252"/>
      <c r="CM202" s="252"/>
      <c r="CN202" s="252"/>
      <c r="CO202" s="252"/>
      <c r="CP202" s="252"/>
      <c r="CQ202" s="252"/>
      <c r="CR202" s="252"/>
      <c r="CS202" s="252"/>
      <c r="CT202" s="252"/>
      <c r="CU202" s="252"/>
      <c r="CV202" s="252"/>
      <c r="CW202" s="252"/>
      <c r="CX202" s="252"/>
      <c r="CY202" s="252"/>
      <c r="CZ202" s="252"/>
      <c r="DA202" s="252"/>
      <c r="DB202" s="252"/>
      <c r="DC202" s="252"/>
      <c r="DD202" s="252"/>
      <c r="DE202" s="252"/>
      <c r="DF202" s="252"/>
      <c r="DG202" s="252"/>
      <c r="DH202" s="252"/>
      <c r="DI202" s="252"/>
      <c r="DJ202" s="252"/>
      <c r="DK202" s="252"/>
      <c r="DL202" s="252"/>
    </row>
    <row r="203" spans="1:116" x14ac:dyDescent="0.25">
      <c r="A203" s="252"/>
      <c r="B203" s="252"/>
      <c r="C203" s="252"/>
      <c r="D203" s="252"/>
      <c r="E203" s="252"/>
      <c r="F203" s="252"/>
      <c r="G203" s="252"/>
      <c r="H203" s="252"/>
      <c r="I203" s="252"/>
      <c r="J203" s="252"/>
      <c r="K203" s="252"/>
      <c r="L203" s="252"/>
      <c r="M203" s="252"/>
      <c r="N203" s="252"/>
      <c r="O203" s="252"/>
      <c r="P203" s="252"/>
      <c r="Q203" s="252"/>
      <c r="R203" s="252"/>
      <c r="S203" s="252"/>
      <c r="T203" s="252"/>
      <c r="U203" s="252"/>
      <c r="V203" s="252"/>
      <c r="W203" s="252"/>
      <c r="X203" s="252"/>
      <c r="Y203" s="252"/>
      <c r="Z203" s="252"/>
      <c r="AA203" s="252"/>
      <c r="AB203" s="252"/>
      <c r="AC203" s="252"/>
      <c r="AD203" s="252"/>
      <c r="AE203" s="252"/>
      <c r="AF203" s="252"/>
      <c r="AG203" s="252"/>
      <c r="AH203" s="252"/>
      <c r="AI203" s="252"/>
      <c r="AJ203" s="252"/>
      <c r="AK203" s="252"/>
      <c r="AL203" s="252"/>
      <c r="AM203" s="252"/>
      <c r="AN203" s="252"/>
      <c r="AO203" s="252"/>
      <c r="AP203" s="252"/>
      <c r="AQ203" s="252"/>
      <c r="AR203" s="252"/>
      <c r="AS203" s="252"/>
      <c r="AT203" s="252"/>
      <c r="AU203" s="252"/>
      <c r="AV203" s="252"/>
      <c r="AW203" s="252"/>
      <c r="AX203" s="252"/>
      <c r="AY203" s="252"/>
      <c r="AZ203" s="252"/>
      <c r="BA203" s="252"/>
      <c r="BB203" s="252"/>
      <c r="BC203" s="252"/>
      <c r="BD203" s="252"/>
      <c r="BE203" s="252"/>
      <c r="BF203" s="252"/>
      <c r="BG203" s="252"/>
      <c r="BH203" s="252"/>
      <c r="BI203" s="252"/>
      <c r="BJ203" s="252"/>
      <c r="BK203" s="252"/>
      <c r="BL203" s="252"/>
      <c r="BM203" s="252"/>
      <c r="BN203" s="252"/>
      <c r="BO203" s="252"/>
      <c r="BP203" s="252"/>
      <c r="BQ203" s="252"/>
      <c r="BR203" s="252"/>
      <c r="BS203" s="252"/>
      <c r="BT203" s="252"/>
      <c r="BU203" s="252"/>
      <c r="BV203" s="252"/>
      <c r="BW203" s="252"/>
      <c r="BX203" s="252"/>
      <c r="BY203" s="252"/>
      <c r="BZ203" s="252"/>
      <c r="CA203" s="252"/>
      <c r="CB203" s="252"/>
      <c r="CC203" s="252"/>
      <c r="CD203" s="252"/>
      <c r="CE203" s="252"/>
      <c r="CF203" s="252"/>
      <c r="CG203" s="252"/>
      <c r="CH203" s="252"/>
      <c r="CI203" s="252"/>
      <c r="CJ203" s="252"/>
      <c r="CK203" s="252"/>
      <c r="CL203" s="252"/>
      <c r="CM203" s="252"/>
      <c r="CN203" s="252"/>
      <c r="CO203" s="252"/>
      <c r="CP203" s="252"/>
      <c r="CQ203" s="252"/>
      <c r="CR203" s="252"/>
      <c r="CS203" s="252"/>
      <c r="CT203" s="252"/>
      <c r="CU203" s="252"/>
      <c r="CV203" s="252"/>
      <c r="CW203" s="252"/>
      <c r="CX203" s="252"/>
      <c r="CY203" s="252"/>
      <c r="CZ203" s="252"/>
      <c r="DA203" s="252"/>
      <c r="DB203" s="252"/>
      <c r="DC203" s="252"/>
      <c r="DD203" s="252"/>
      <c r="DE203" s="252"/>
      <c r="DF203" s="252"/>
      <c r="DG203" s="252"/>
      <c r="DH203" s="252"/>
      <c r="DI203" s="252"/>
      <c r="DJ203" s="252"/>
      <c r="DK203" s="252"/>
      <c r="DL203" s="252"/>
    </row>
    <row r="204" spans="1:116" x14ac:dyDescent="0.25">
      <c r="A204" s="252"/>
      <c r="B204" s="252"/>
      <c r="C204" s="252"/>
      <c r="D204" s="252"/>
      <c r="E204" s="252"/>
      <c r="F204" s="252"/>
      <c r="G204" s="252"/>
      <c r="H204" s="252"/>
      <c r="I204" s="252"/>
      <c r="J204" s="252"/>
      <c r="K204" s="252"/>
      <c r="L204" s="252"/>
      <c r="M204" s="252"/>
      <c r="N204" s="252"/>
      <c r="O204" s="252"/>
      <c r="P204" s="252"/>
      <c r="Q204" s="252"/>
      <c r="R204" s="252"/>
      <c r="S204" s="252"/>
      <c r="T204" s="252"/>
      <c r="U204" s="252"/>
      <c r="V204" s="252"/>
      <c r="W204" s="252"/>
      <c r="X204" s="252"/>
      <c r="Y204" s="252"/>
      <c r="Z204" s="252"/>
      <c r="AA204" s="252"/>
      <c r="AB204" s="252"/>
      <c r="AC204" s="252"/>
      <c r="AD204" s="252"/>
      <c r="AE204" s="252"/>
      <c r="AF204" s="252"/>
      <c r="AG204" s="252"/>
      <c r="AH204" s="252"/>
      <c r="AI204" s="252"/>
      <c r="AJ204" s="252"/>
      <c r="AK204" s="252"/>
      <c r="AL204" s="252"/>
      <c r="AM204" s="252"/>
      <c r="AN204" s="252"/>
      <c r="AO204" s="252"/>
      <c r="AP204" s="252"/>
      <c r="AQ204" s="252"/>
      <c r="AR204" s="252"/>
      <c r="AS204" s="252"/>
      <c r="AT204" s="252"/>
      <c r="AU204" s="252"/>
      <c r="AV204" s="252"/>
      <c r="AW204" s="252"/>
      <c r="AX204" s="252"/>
      <c r="AY204" s="252"/>
      <c r="AZ204" s="252"/>
      <c r="BA204" s="252"/>
      <c r="BB204" s="252"/>
      <c r="BC204" s="252"/>
      <c r="BD204" s="252"/>
      <c r="BE204" s="252"/>
      <c r="BF204" s="252"/>
      <c r="BG204" s="252"/>
      <c r="BH204" s="252"/>
      <c r="BI204" s="252"/>
      <c r="BJ204" s="252"/>
      <c r="BK204" s="252"/>
      <c r="BL204" s="252"/>
      <c r="BM204" s="252"/>
      <c r="BN204" s="252"/>
      <c r="BO204" s="252"/>
      <c r="BP204" s="252"/>
      <c r="BQ204" s="252"/>
      <c r="BR204" s="252"/>
      <c r="BS204" s="252"/>
      <c r="BT204" s="252"/>
      <c r="BU204" s="252"/>
      <c r="BV204" s="252"/>
      <c r="BW204" s="252"/>
      <c r="BX204" s="252"/>
      <c r="BY204" s="252"/>
      <c r="BZ204" s="252"/>
      <c r="CA204" s="252"/>
      <c r="CB204" s="252"/>
      <c r="CC204" s="252"/>
      <c r="CD204" s="252"/>
      <c r="CE204" s="252"/>
      <c r="CF204" s="252"/>
      <c r="CG204" s="252"/>
      <c r="CH204" s="252"/>
      <c r="CI204" s="252"/>
      <c r="CJ204" s="252"/>
      <c r="CK204" s="252"/>
      <c r="CL204" s="252"/>
      <c r="CM204" s="252"/>
      <c r="CN204" s="252"/>
      <c r="CO204" s="252"/>
      <c r="CP204" s="252"/>
      <c r="CQ204" s="252"/>
      <c r="CR204" s="252"/>
      <c r="CS204" s="252"/>
      <c r="CT204" s="252"/>
      <c r="CU204" s="252"/>
      <c r="CV204" s="252"/>
      <c r="CW204" s="252"/>
      <c r="CX204" s="252"/>
      <c r="CY204" s="252"/>
      <c r="CZ204" s="252"/>
      <c r="DA204" s="252"/>
      <c r="DB204" s="252"/>
      <c r="DC204" s="252"/>
      <c r="DD204" s="252"/>
      <c r="DE204" s="252"/>
      <c r="DF204" s="252"/>
      <c r="DG204" s="252"/>
      <c r="DH204" s="252"/>
      <c r="DI204" s="252"/>
      <c r="DJ204" s="252"/>
      <c r="DK204" s="252"/>
      <c r="DL204" s="252"/>
    </row>
    <row r="205" spans="1:116" x14ac:dyDescent="0.25">
      <c r="A205" s="252"/>
      <c r="B205" s="252"/>
      <c r="C205" s="252"/>
      <c r="D205" s="252"/>
      <c r="E205" s="252"/>
      <c r="F205" s="252"/>
      <c r="G205" s="252"/>
      <c r="H205" s="252"/>
      <c r="I205" s="252"/>
      <c r="J205" s="252"/>
      <c r="K205" s="252"/>
      <c r="L205" s="252"/>
      <c r="M205" s="252"/>
      <c r="N205" s="252"/>
      <c r="O205" s="252"/>
      <c r="P205" s="252"/>
      <c r="Q205" s="252"/>
      <c r="R205" s="252"/>
      <c r="S205" s="252"/>
      <c r="T205" s="252"/>
      <c r="U205" s="252"/>
      <c r="V205" s="252"/>
      <c r="W205" s="252"/>
      <c r="X205" s="252"/>
      <c r="Y205" s="252"/>
      <c r="Z205" s="252"/>
      <c r="AA205" s="252"/>
      <c r="AB205" s="252"/>
      <c r="AC205" s="252"/>
      <c r="AD205" s="252"/>
      <c r="AE205" s="252"/>
      <c r="AF205" s="252"/>
      <c r="AG205" s="252"/>
      <c r="AH205" s="252"/>
      <c r="AI205" s="252"/>
      <c r="AJ205" s="252"/>
      <c r="AK205" s="252"/>
      <c r="AL205" s="252"/>
      <c r="AM205" s="252"/>
      <c r="AN205" s="252"/>
      <c r="AO205" s="252"/>
      <c r="AP205" s="252"/>
      <c r="AQ205" s="252"/>
      <c r="AR205" s="252"/>
      <c r="AS205" s="252"/>
      <c r="AT205" s="252"/>
      <c r="AU205" s="252"/>
      <c r="AV205" s="252"/>
      <c r="AW205" s="252"/>
      <c r="AX205" s="252"/>
      <c r="AY205" s="252"/>
      <c r="AZ205" s="252"/>
      <c r="BA205" s="252"/>
      <c r="BB205" s="252"/>
      <c r="BC205" s="252"/>
      <c r="BD205" s="252"/>
      <c r="BE205" s="252"/>
      <c r="BF205" s="252"/>
      <c r="BG205" s="252"/>
      <c r="BH205" s="252"/>
      <c r="BI205" s="252"/>
      <c r="BJ205" s="252"/>
      <c r="BK205" s="252"/>
      <c r="BL205" s="252"/>
      <c r="BM205" s="252"/>
      <c r="BN205" s="252"/>
      <c r="BO205" s="252"/>
      <c r="BP205" s="252"/>
      <c r="BQ205" s="252"/>
      <c r="BR205" s="252"/>
      <c r="BS205" s="252"/>
      <c r="BT205" s="252"/>
      <c r="BU205" s="252"/>
      <c r="BV205" s="252"/>
      <c r="BW205" s="252"/>
      <c r="BX205" s="252"/>
      <c r="BY205" s="252"/>
      <c r="BZ205" s="252"/>
      <c r="CA205" s="252"/>
      <c r="CB205" s="252"/>
      <c r="CC205" s="252"/>
      <c r="CD205" s="252"/>
      <c r="CE205" s="252"/>
      <c r="CF205" s="252"/>
      <c r="CG205" s="252"/>
      <c r="CH205" s="252"/>
      <c r="CI205" s="252"/>
      <c r="CJ205" s="252"/>
      <c r="CK205" s="252"/>
      <c r="CL205" s="252"/>
      <c r="CM205" s="252"/>
      <c r="CN205" s="252"/>
      <c r="CO205" s="252"/>
      <c r="CP205" s="252"/>
      <c r="CQ205" s="252"/>
      <c r="CR205" s="252"/>
      <c r="CS205" s="252"/>
      <c r="CT205" s="252"/>
      <c r="CU205" s="252"/>
      <c r="CV205" s="252"/>
      <c r="CW205" s="252"/>
      <c r="CX205" s="252"/>
      <c r="CY205" s="252"/>
      <c r="CZ205" s="252"/>
      <c r="DA205" s="252"/>
      <c r="DB205" s="252"/>
      <c r="DC205" s="252"/>
      <c r="DD205" s="252"/>
      <c r="DE205" s="252"/>
      <c r="DF205" s="252"/>
      <c r="DG205" s="252"/>
      <c r="DH205" s="252"/>
      <c r="DI205" s="252"/>
      <c r="DJ205" s="252"/>
      <c r="DK205" s="252"/>
      <c r="DL205" s="252"/>
    </row>
    <row r="206" spans="1:116" x14ac:dyDescent="0.25">
      <c r="A206" s="252"/>
      <c r="B206" s="252"/>
      <c r="C206" s="252"/>
      <c r="D206" s="252"/>
      <c r="E206" s="252"/>
      <c r="F206" s="252"/>
      <c r="G206" s="252"/>
      <c r="H206" s="252"/>
      <c r="I206" s="252"/>
      <c r="J206" s="252"/>
      <c r="K206" s="252"/>
      <c r="L206" s="252"/>
      <c r="M206" s="252"/>
      <c r="N206" s="252"/>
      <c r="O206" s="252"/>
      <c r="P206" s="252"/>
      <c r="Q206" s="252"/>
      <c r="R206" s="252"/>
      <c r="S206" s="252"/>
      <c r="T206" s="252"/>
      <c r="U206" s="252"/>
      <c r="V206" s="252"/>
      <c r="W206" s="252"/>
      <c r="X206" s="252"/>
      <c r="Y206" s="252"/>
      <c r="Z206" s="252"/>
      <c r="AA206" s="252"/>
      <c r="AB206" s="252"/>
      <c r="AC206" s="252"/>
      <c r="AD206" s="252"/>
      <c r="AE206" s="252"/>
      <c r="AF206" s="252"/>
      <c r="AG206" s="252"/>
      <c r="AH206" s="252"/>
      <c r="AI206" s="252"/>
      <c r="AJ206" s="252"/>
      <c r="AK206" s="252"/>
      <c r="AL206" s="252"/>
      <c r="AM206" s="252"/>
      <c r="AN206" s="252"/>
      <c r="AO206" s="252"/>
      <c r="AP206" s="252"/>
      <c r="AQ206" s="252"/>
      <c r="AR206" s="252"/>
      <c r="AS206" s="252"/>
      <c r="AT206" s="252"/>
      <c r="AU206" s="252"/>
      <c r="AV206" s="252"/>
      <c r="AW206" s="252"/>
      <c r="AX206" s="252"/>
      <c r="AY206" s="252"/>
      <c r="AZ206" s="252"/>
      <c r="BA206" s="252"/>
      <c r="BB206" s="252"/>
      <c r="BC206" s="252"/>
      <c r="BD206" s="252"/>
      <c r="BE206" s="252"/>
      <c r="BF206" s="252"/>
      <c r="BG206" s="252"/>
      <c r="BH206" s="252"/>
      <c r="BI206" s="252"/>
      <c r="BJ206" s="252"/>
      <c r="BK206" s="252"/>
      <c r="BL206" s="252"/>
      <c r="BM206" s="252"/>
      <c r="BN206" s="252"/>
      <c r="BO206" s="252"/>
      <c r="BP206" s="252"/>
      <c r="BQ206" s="252"/>
      <c r="BR206" s="252"/>
      <c r="BS206" s="252"/>
      <c r="BT206" s="252"/>
      <c r="BU206" s="252"/>
      <c r="BV206" s="252"/>
      <c r="BW206" s="252"/>
      <c r="BX206" s="252"/>
      <c r="BY206" s="252"/>
      <c r="BZ206" s="252"/>
      <c r="CA206" s="252"/>
      <c r="CB206" s="252"/>
      <c r="CC206" s="252"/>
      <c r="CD206" s="252"/>
      <c r="CE206" s="252"/>
      <c r="CF206" s="252"/>
      <c r="CG206" s="252"/>
      <c r="CH206" s="252"/>
      <c r="CI206" s="252"/>
      <c r="CJ206" s="252"/>
      <c r="CK206" s="252"/>
      <c r="CL206" s="252"/>
      <c r="CM206" s="252"/>
      <c r="CN206" s="252"/>
      <c r="CO206" s="252"/>
      <c r="CP206" s="252"/>
      <c r="CQ206" s="252"/>
      <c r="CR206" s="252"/>
      <c r="CS206" s="252"/>
      <c r="CT206" s="252"/>
      <c r="CU206" s="252"/>
      <c r="CV206" s="252"/>
      <c r="CW206" s="252"/>
      <c r="CX206" s="252"/>
      <c r="CY206" s="252"/>
      <c r="CZ206" s="252"/>
      <c r="DA206" s="252"/>
      <c r="DB206" s="252"/>
      <c r="DC206" s="252"/>
      <c r="DD206" s="252"/>
      <c r="DE206" s="252"/>
      <c r="DF206" s="252"/>
      <c r="DG206" s="252"/>
      <c r="DH206" s="252"/>
      <c r="DI206" s="252"/>
      <c r="DJ206" s="252"/>
      <c r="DK206" s="252"/>
      <c r="DL206" s="252"/>
    </row>
    <row r="207" spans="1:116" x14ac:dyDescent="0.25">
      <c r="A207" s="252"/>
      <c r="B207" s="252"/>
      <c r="C207" s="252"/>
      <c r="D207" s="252"/>
      <c r="E207" s="252"/>
      <c r="F207" s="252"/>
      <c r="G207" s="252"/>
      <c r="H207" s="252"/>
      <c r="I207" s="252"/>
      <c r="J207" s="252"/>
      <c r="K207" s="252"/>
      <c r="L207" s="252"/>
      <c r="M207" s="252"/>
      <c r="N207" s="252"/>
      <c r="O207" s="252"/>
      <c r="P207" s="252"/>
      <c r="Q207" s="252"/>
      <c r="R207" s="252"/>
      <c r="S207" s="252"/>
      <c r="T207" s="252"/>
      <c r="U207" s="252"/>
      <c r="V207" s="252"/>
      <c r="W207" s="252"/>
      <c r="X207" s="252"/>
      <c r="Y207" s="252"/>
      <c r="Z207" s="252"/>
      <c r="AA207" s="252"/>
      <c r="AB207" s="252"/>
      <c r="AC207" s="252"/>
      <c r="AD207" s="252"/>
      <c r="AE207" s="252"/>
      <c r="AF207" s="252"/>
      <c r="AG207" s="252"/>
      <c r="AH207" s="252"/>
      <c r="AI207" s="252"/>
      <c r="AJ207" s="252"/>
      <c r="AK207" s="252"/>
      <c r="AL207" s="252"/>
      <c r="AM207" s="252"/>
      <c r="AN207" s="252"/>
      <c r="AO207" s="252"/>
      <c r="AP207" s="252"/>
      <c r="AQ207" s="252"/>
      <c r="AR207" s="252"/>
      <c r="AS207" s="252"/>
      <c r="AT207" s="252"/>
      <c r="AU207" s="252"/>
      <c r="AV207" s="252"/>
      <c r="AW207" s="252"/>
      <c r="AX207" s="252"/>
      <c r="AY207" s="252"/>
      <c r="AZ207" s="252"/>
      <c r="BA207" s="252"/>
      <c r="BB207" s="252"/>
      <c r="BC207" s="252"/>
      <c r="BD207" s="252"/>
      <c r="BE207" s="252"/>
      <c r="BF207" s="252"/>
      <c r="BG207" s="252"/>
      <c r="BH207" s="252"/>
      <c r="BI207" s="252"/>
      <c r="BJ207" s="252"/>
      <c r="BK207" s="252"/>
      <c r="BL207" s="252"/>
      <c r="BM207" s="252"/>
      <c r="BN207" s="252"/>
      <c r="BO207" s="252"/>
      <c r="BP207" s="252"/>
      <c r="BQ207" s="252"/>
      <c r="BR207" s="252"/>
      <c r="BS207" s="252"/>
      <c r="BT207" s="252"/>
      <c r="BU207" s="252"/>
      <c r="BV207" s="252"/>
      <c r="BW207" s="252"/>
      <c r="BX207" s="252"/>
      <c r="BY207" s="252"/>
      <c r="BZ207" s="252"/>
      <c r="CA207" s="252"/>
      <c r="CB207" s="252"/>
      <c r="CC207" s="252"/>
      <c r="CD207" s="252"/>
      <c r="CE207" s="252"/>
      <c r="CF207" s="252"/>
      <c r="CG207" s="252"/>
      <c r="CH207" s="252"/>
      <c r="CI207" s="252"/>
      <c r="CJ207" s="252"/>
      <c r="CK207" s="252"/>
      <c r="CL207" s="252"/>
      <c r="CM207" s="252"/>
      <c r="CN207" s="252"/>
      <c r="CO207" s="252"/>
      <c r="CP207" s="252"/>
      <c r="CQ207" s="252"/>
      <c r="CR207" s="252"/>
      <c r="CS207" s="252"/>
      <c r="CT207" s="252"/>
      <c r="CU207" s="252"/>
      <c r="CV207" s="252"/>
      <c r="CW207" s="252"/>
      <c r="CX207" s="252"/>
      <c r="CY207" s="252"/>
      <c r="CZ207" s="252"/>
      <c r="DA207" s="252"/>
      <c r="DB207" s="252"/>
      <c r="DC207" s="252"/>
      <c r="DD207" s="252"/>
      <c r="DE207" s="252"/>
      <c r="DF207" s="252"/>
      <c r="DG207" s="252"/>
      <c r="DH207" s="252"/>
      <c r="DI207" s="252"/>
      <c r="DJ207" s="252"/>
      <c r="DK207" s="252"/>
      <c r="DL207" s="252"/>
    </row>
    <row r="208" spans="1:116" x14ac:dyDescent="0.25">
      <c r="A208" s="252"/>
      <c r="B208" s="252"/>
      <c r="C208" s="252"/>
      <c r="D208" s="252"/>
      <c r="E208" s="252"/>
      <c r="F208" s="252"/>
      <c r="G208" s="252"/>
      <c r="H208" s="252"/>
      <c r="I208" s="252"/>
      <c r="J208" s="252"/>
      <c r="K208" s="252"/>
      <c r="L208" s="252"/>
      <c r="M208" s="252"/>
      <c r="N208" s="252"/>
      <c r="O208" s="252"/>
      <c r="P208" s="252"/>
      <c r="Q208" s="252"/>
      <c r="R208" s="252"/>
      <c r="S208" s="252"/>
      <c r="T208" s="252"/>
      <c r="U208" s="252"/>
      <c r="V208" s="252"/>
      <c r="W208" s="252"/>
      <c r="X208" s="252"/>
      <c r="Y208" s="252"/>
      <c r="Z208" s="252"/>
      <c r="AA208" s="252"/>
      <c r="AB208" s="252"/>
      <c r="AC208" s="252"/>
      <c r="AD208" s="252"/>
      <c r="AE208" s="252"/>
      <c r="AF208" s="252"/>
      <c r="AG208" s="252"/>
      <c r="AH208" s="252"/>
      <c r="AI208" s="252"/>
      <c r="AJ208" s="252"/>
      <c r="AK208" s="252"/>
      <c r="AL208" s="252"/>
      <c r="AM208" s="252"/>
      <c r="AN208" s="252"/>
      <c r="AO208" s="252"/>
      <c r="AP208" s="252"/>
      <c r="AQ208" s="252"/>
      <c r="AR208" s="252"/>
      <c r="AS208" s="252"/>
      <c r="AT208" s="252"/>
      <c r="AU208" s="252"/>
      <c r="AV208" s="252"/>
      <c r="AW208" s="252"/>
      <c r="AX208" s="252"/>
      <c r="AY208" s="252"/>
      <c r="AZ208" s="252"/>
      <c r="BA208" s="252"/>
      <c r="BB208" s="252"/>
      <c r="BC208" s="252"/>
      <c r="BD208" s="252"/>
      <c r="BE208" s="252"/>
      <c r="BF208" s="252"/>
      <c r="BG208" s="252"/>
      <c r="BH208" s="252"/>
      <c r="BI208" s="252"/>
      <c r="BJ208" s="252"/>
      <c r="BK208" s="252"/>
      <c r="BL208" s="252"/>
      <c r="BM208" s="252"/>
      <c r="BN208" s="252"/>
      <c r="BO208" s="252"/>
      <c r="BP208" s="252"/>
      <c r="BQ208" s="252"/>
      <c r="BR208" s="252"/>
      <c r="BS208" s="252"/>
      <c r="BT208" s="252"/>
      <c r="BU208" s="252"/>
      <c r="BV208" s="252"/>
      <c r="BW208" s="252"/>
      <c r="BX208" s="252"/>
      <c r="BY208" s="252"/>
      <c r="BZ208" s="252"/>
      <c r="CA208" s="252"/>
      <c r="CB208" s="252"/>
      <c r="CC208" s="252"/>
      <c r="CD208" s="252"/>
      <c r="CE208" s="252"/>
      <c r="CF208" s="252"/>
      <c r="CG208" s="252"/>
      <c r="CH208" s="252"/>
      <c r="CI208" s="252"/>
      <c r="CJ208" s="252"/>
      <c r="CK208" s="252"/>
      <c r="CL208" s="252"/>
      <c r="CM208" s="252"/>
      <c r="CN208" s="252"/>
      <c r="CO208" s="252"/>
      <c r="CP208" s="252"/>
      <c r="CQ208" s="252"/>
      <c r="CR208" s="252"/>
      <c r="CS208" s="252"/>
      <c r="CT208" s="252"/>
      <c r="CU208" s="252"/>
      <c r="CV208" s="252"/>
      <c r="CW208" s="252"/>
      <c r="CX208" s="252"/>
      <c r="CY208" s="252"/>
      <c r="CZ208" s="252"/>
      <c r="DA208" s="252"/>
      <c r="DB208" s="252"/>
      <c r="DC208" s="252"/>
      <c r="DD208" s="252"/>
      <c r="DE208" s="252"/>
      <c r="DF208" s="252"/>
      <c r="DG208" s="252"/>
      <c r="DH208" s="252"/>
      <c r="DI208" s="252"/>
      <c r="DJ208" s="252"/>
      <c r="DK208" s="252"/>
      <c r="DL208" s="252"/>
    </row>
    <row r="209" spans="1:116" x14ac:dyDescent="0.25">
      <c r="A209" s="252"/>
      <c r="B209" s="252"/>
      <c r="C209" s="252"/>
      <c r="D209" s="252"/>
      <c r="E209" s="252"/>
      <c r="F209" s="252"/>
      <c r="G209" s="252"/>
      <c r="H209" s="252"/>
      <c r="I209" s="252"/>
      <c r="J209" s="252"/>
      <c r="K209" s="252"/>
      <c r="L209" s="252"/>
      <c r="M209" s="252"/>
      <c r="N209" s="252"/>
      <c r="O209" s="252"/>
      <c r="P209" s="252"/>
      <c r="Q209" s="252"/>
      <c r="R209" s="252"/>
      <c r="S209" s="252"/>
      <c r="T209" s="252"/>
      <c r="U209" s="252"/>
      <c r="V209" s="252"/>
      <c r="W209" s="252"/>
      <c r="X209" s="252"/>
      <c r="Y209" s="252"/>
      <c r="Z209" s="252"/>
      <c r="AA209" s="252"/>
      <c r="AB209" s="252"/>
      <c r="AC209" s="252"/>
      <c r="AD209" s="252"/>
      <c r="AE209" s="252"/>
      <c r="AF209" s="252"/>
      <c r="AG209" s="252"/>
      <c r="AH209" s="252"/>
      <c r="AI209" s="252"/>
      <c r="AJ209" s="252"/>
      <c r="AK209" s="252"/>
      <c r="AL209" s="252"/>
      <c r="AM209" s="252"/>
      <c r="AN209" s="252"/>
      <c r="AO209" s="252"/>
      <c r="AP209" s="252"/>
      <c r="AQ209" s="252"/>
      <c r="AR209" s="252"/>
      <c r="AS209" s="252"/>
      <c r="AT209" s="252"/>
      <c r="AU209" s="252"/>
      <c r="AV209" s="252"/>
      <c r="AW209" s="252"/>
      <c r="AX209" s="252"/>
      <c r="AY209" s="252"/>
      <c r="AZ209" s="252"/>
      <c r="BA209" s="252"/>
      <c r="BB209" s="252"/>
      <c r="BC209" s="252"/>
      <c r="BD209" s="252"/>
      <c r="BE209" s="252"/>
      <c r="BF209" s="252"/>
      <c r="BG209" s="252"/>
      <c r="BH209" s="252"/>
      <c r="BI209" s="252"/>
      <c r="BJ209" s="252"/>
      <c r="BK209" s="252"/>
      <c r="BL209" s="252"/>
      <c r="BM209" s="252"/>
      <c r="BN209" s="252"/>
      <c r="BO209" s="252"/>
      <c r="BP209" s="252"/>
      <c r="BQ209" s="252"/>
      <c r="BR209" s="252"/>
      <c r="BS209" s="252"/>
      <c r="BT209" s="252"/>
      <c r="BU209" s="252"/>
      <c r="BV209" s="252"/>
      <c r="BW209" s="252"/>
      <c r="BX209" s="252"/>
      <c r="BY209" s="252"/>
      <c r="BZ209" s="252"/>
      <c r="CA209" s="252"/>
      <c r="CB209" s="252"/>
      <c r="CC209" s="252"/>
      <c r="CD209" s="252"/>
      <c r="CE209" s="252"/>
      <c r="CF209" s="252"/>
      <c r="CG209" s="252"/>
      <c r="CH209" s="252"/>
      <c r="CI209" s="252"/>
      <c r="CJ209" s="252"/>
      <c r="CK209" s="252"/>
      <c r="CL209" s="252"/>
      <c r="CM209" s="252"/>
      <c r="CN209" s="252"/>
      <c r="CO209" s="252"/>
      <c r="CP209" s="252"/>
      <c r="CQ209" s="252"/>
      <c r="CR209" s="252"/>
      <c r="CS209" s="252"/>
      <c r="CT209" s="252"/>
      <c r="CU209" s="252"/>
      <c r="CV209" s="252"/>
      <c r="CW209" s="252"/>
      <c r="CX209" s="252"/>
      <c r="CY209" s="252"/>
      <c r="CZ209" s="252"/>
      <c r="DA209" s="252"/>
      <c r="DB209" s="252"/>
      <c r="DC209" s="252"/>
      <c r="DD209" s="252"/>
      <c r="DE209" s="252"/>
      <c r="DF209" s="252"/>
      <c r="DG209" s="252"/>
      <c r="DH209" s="252"/>
      <c r="DI209" s="252"/>
      <c r="DJ209" s="252"/>
      <c r="DK209" s="252"/>
      <c r="DL209" s="252"/>
    </row>
    <row r="210" spans="1:116" x14ac:dyDescent="0.25">
      <c r="A210" s="252"/>
      <c r="B210" s="252"/>
      <c r="C210" s="252"/>
      <c r="D210" s="252"/>
      <c r="E210" s="252"/>
      <c r="F210" s="252"/>
      <c r="G210" s="252"/>
      <c r="H210" s="252"/>
      <c r="I210" s="252"/>
      <c r="J210" s="252"/>
      <c r="K210" s="252"/>
      <c r="L210" s="252"/>
      <c r="M210" s="252"/>
      <c r="N210" s="252"/>
      <c r="O210" s="252"/>
      <c r="P210" s="252"/>
      <c r="Q210" s="252"/>
      <c r="R210" s="252"/>
      <c r="S210" s="252"/>
      <c r="T210" s="252"/>
      <c r="U210" s="252"/>
      <c r="V210" s="252"/>
      <c r="W210" s="252"/>
      <c r="X210" s="252"/>
      <c r="Y210" s="252"/>
      <c r="Z210" s="252"/>
      <c r="AA210" s="252"/>
      <c r="AB210" s="252"/>
      <c r="AC210" s="252"/>
      <c r="AD210" s="252"/>
      <c r="AE210" s="252"/>
      <c r="AF210" s="252"/>
      <c r="AG210" s="252"/>
      <c r="AH210" s="252"/>
      <c r="AI210" s="252"/>
      <c r="AJ210" s="252"/>
      <c r="AK210" s="252"/>
      <c r="AL210" s="252"/>
      <c r="AM210" s="252"/>
      <c r="AN210" s="252"/>
      <c r="AO210" s="252"/>
      <c r="AP210" s="252"/>
      <c r="AQ210" s="252"/>
      <c r="AR210" s="252"/>
      <c r="AS210" s="252"/>
      <c r="AT210" s="252"/>
      <c r="AU210" s="252"/>
      <c r="AV210" s="252"/>
      <c r="AW210" s="252"/>
      <c r="AX210" s="252"/>
      <c r="AY210" s="252"/>
      <c r="AZ210" s="252"/>
      <c r="BA210" s="252"/>
      <c r="BB210" s="252"/>
      <c r="BC210" s="252"/>
      <c r="BD210" s="252"/>
      <c r="BE210" s="252"/>
      <c r="BF210" s="252"/>
      <c r="BG210" s="252"/>
      <c r="BH210" s="252"/>
      <c r="BI210" s="252"/>
      <c r="BJ210" s="252"/>
      <c r="BK210" s="252"/>
      <c r="BL210" s="252"/>
      <c r="BM210" s="252"/>
      <c r="BN210" s="252"/>
      <c r="BO210" s="252"/>
      <c r="BP210" s="252"/>
      <c r="BQ210" s="252"/>
      <c r="BR210" s="252"/>
      <c r="BS210" s="252"/>
      <c r="BT210" s="252"/>
      <c r="BU210" s="252"/>
      <c r="BV210" s="252"/>
      <c r="BW210" s="252"/>
      <c r="BX210" s="252"/>
      <c r="BY210" s="252"/>
      <c r="BZ210" s="252"/>
      <c r="CA210" s="252"/>
      <c r="CB210" s="252"/>
      <c r="CC210" s="252"/>
      <c r="CD210" s="252"/>
      <c r="CE210" s="252"/>
      <c r="CF210" s="252"/>
      <c r="CG210" s="252"/>
      <c r="CH210" s="252"/>
      <c r="CI210" s="252"/>
      <c r="CJ210" s="252"/>
      <c r="CK210" s="252"/>
      <c r="CL210" s="252"/>
      <c r="CM210" s="252"/>
      <c r="CN210" s="252"/>
      <c r="CO210" s="252"/>
      <c r="CP210" s="252"/>
      <c r="CQ210" s="252"/>
      <c r="CR210" s="252"/>
      <c r="CS210" s="252"/>
      <c r="CT210" s="252"/>
      <c r="CU210" s="252"/>
      <c r="CV210" s="252"/>
      <c r="CW210" s="252"/>
      <c r="CX210" s="252"/>
      <c r="CY210" s="252"/>
      <c r="CZ210" s="252"/>
      <c r="DA210" s="252"/>
      <c r="DB210" s="252"/>
      <c r="DC210" s="252"/>
      <c r="DD210" s="252"/>
      <c r="DE210" s="252"/>
      <c r="DF210" s="252"/>
      <c r="DG210" s="252"/>
      <c r="DH210" s="252"/>
      <c r="DI210" s="252"/>
      <c r="DJ210" s="252"/>
      <c r="DK210" s="252"/>
      <c r="DL210" s="252"/>
    </row>
    <row r="211" spans="1:116" x14ac:dyDescent="0.25">
      <c r="A211" s="252"/>
      <c r="B211" s="252"/>
      <c r="C211" s="252"/>
      <c r="D211" s="252"/>
      <c r="E211" s="252"/>
      <c r="F211" s="252"/>
      <c r="G211" s="252"/>
      <c r="H211" s="252"/>
      <c r="I211" s="252"/>
      <c r="J211" s="252"/>
      <c r="K211" s="252"/>
      <c r="L211" s="252"/>
      <c r="M211" s="252"/>
      <c r="N211" s="252"/>
      <c r="O211" s="252"/>
      <c r="P211" s="252"/>
      <c r="Q211" s="252"/>
      <c r="R211" s="252"/>
      <c r="S211" s="252"/>
      <c r="T211" s="252"/>
      <c r="U211" s="252"/>
      <c r="V211" s="252"/>
      <c r="W211" s="252"/>
      <c r="X211" s="252"/>
      <c r="Y211" s="252"/>
      <c r="Z211" s="252"/>
      <c r="AA211" s="252"/>
      <c r="AB211" s="252"/>
      <c r="AC211" s="252"/>
      <c r="AD211" s="252"/>
      <c r="AE211" s="252"/>
      <c r="AF211" s="252"/>
      <c r="AG211" s="252"/>
      <c r="AH211" s="252"/>
      <c r="AI211" s="252"/>
      <c r="AJ211" s="252"/>
      <c r="AK211" s="252"/>
      <c r="AL211" s="252"/>
      <c r="AM211" s="252"/>
      <c r="AN211" s="252"/>
      <c r="AO211" s="252"/>
      <c r="AP211" s="252"/>
      <c r="AQ211" s="252"/>
      <c r="AR211" s="252"/>
      <c r="AS211" s="252"/>
      <c r="AT211" s="252"/>
      <c r="AU211" s="252"/>
      <c r="AV211" s="252"/>
      <c r="AW211" s="252"/>
      <c r="AX211" s="252"/>
      <c r="AY211" s="252"/>
      <c r="AZ211" s="252"/>
      <c r="BA211" s="252"/>
      <c r="BB211" s="252"/>
      <c r="BC211" s="252"/>
      <c r="BD211" s="252"/>
      <c r="BE211" s="252"/>
      <c r="BF211" s="252"/>
      <c r="BG211" s="252"/>
      <c r="BH211" s="252"/>
      <c r="BI211" s="252"/>
      <c r="BJ211" s="252"/>
      <c r="BK211" s="252"/>
      <c r="BL211" s="252"/>
      <c r="BM211" s="252"/>
      <c r="BN211" s="252"/>
      <c r="BO211" s="252"/>
      <c r="BP211" s="252"/>
      <c r="BQ211" s="252"/>
      <c r="BR211" s="252"/>
      <c r="BS211" s="252"/>
      <c r="BT211" s="252"/>
      <c r="BU211" s="252"/>
      <c r="BV211" s="252"/>
      <c r="BW211" s="252"/>
      <c r="BX211" s="252"/>
      <c r="BY211" s="252"/>
      <c r="BZ211" s="252"/>
      <c r="CA211" s="252"/>
      <c r="CB211" s="252"/>
      <c r="CC211" s="252"/>
      <c r="CD211" s="252"/>
      <c r="CE211" s="252"/>
      <c r="CF211" s="252"/>
      <c r="CG211" s="252"/>
      <c r="CH211" s="252"/>
      <c r="CI211" s="252"/>
      <c r="CJ211" s="252"/>
      <c r="CK211" s="252"/>
      <c r="CL211" s="252"/>
      <c r="CM211" s="252"/>
      <c r="CN211" s="252"/>
      <c r="CO211" s="252"/>
      <c r="CP211" s="252"/>
      <c r="CQ211" s="252"/>
      <c r="CR211" s="252"/>
      <c r="CS211" s="252"/>
      <c r="CT211" s="252"/>
      <c r="CU211" s="252"/>
      <c r="CV211" s="252"/>
      <c r="CW211" s="252"/>
      <c r="CX211" s="252"/>
      <c r="CY211" s="252"/>
      <c r="CZ211" s="252"/>
      <c r="DA211" s="252"/>
      <c r="DB211" s="252"/>
      <c r="DC211" s="252"/>
      <c r="DD211" s="252"/>
      <c r="DE211" s="252"/>
      <c r="DF211" s="252"/>
      <c r="DG211" s="252"/>
      <c r="DH211" s="252"/>
      <c r="DI211" s="252"/>
      <c r="DJ211" s="252"/>
      <c r="DK211" s="252"/>
      <c r="DL211" s="252"/>
    </row>
    <row r="212" spans="1:116" x14ac:dyDescent="0.25">
      <c r="A212" s="252"/>
      <c r="B212" s="252"/>
      <c r="C212" s="252"/>
      <c r="D212" s="252"/>
      <c r="E212" s="252"/>
      <c r="F212" s="252"/>
      <c r="G212" s="252"/>
      <c r="H212" s="252"/>
      <c r="I212" s="252"/>
      <c r="J212" s="252"/>
      <c r="K212" s="252"/>
      <c r="L212" s="252"/>
      <c r="M212" s="252"/>
      <c r="N212" s="252"/>
      <c r="O212" s="252"/>
      <c r="P212" s="252"/>
      <c r="Q212" s="252"/>
      <c r="R212" s="252"/>
      <c r="S212" s="252"/>
      <c r="T212" s="252"/>
      <c r="U212" s="252"/>
      <c r="V212" s="252"/>
      <c r="W212" s="252"/>
      <c r="X212" s="252"/>
      <c r="Y212" s="252"/>
      <c r="Z212" s="252"/>
      <c r="AA212" s="252"/>
      <c r="AB212" s="252"/>
      <c r="AC212" s="252"/>
      <c r="AD212" s="252"/>
      <c r="AE212" s="252"/>
      <c r="AF212" s="252"/>
      <c r="AG212" s="252"/>
      <c r="AH212" s="252"/>
      <c r="AI212" s="252"/>
      <c r="AJ212" s="252"/>
      <c r="AK212" s="252"/>
      <c r="AL212" s="252"/>
      <c r="AM212" s="252"/>
      <c r="AN212" s="252"/>
      <c r="AO212" s="252"/>
      <c r="AP212" s="252"/>
      <c r="AQ212" s="252"/>
      <c r="AR212" s="252"/>
      <c r="AS212" s="252"/>
      <c r="AT212" s="252"/>
      <c r="AU212" s="252"/>
      <c r="AV212" s="252"/>
      <c r="AW212" s="252"/>
      <c r="AX212" s="252"/>
      <c r="AY212" s="252"/>
      <c r="AZ212" s="252"/>
      <c r="BA212" s="252"/>
      <c r="BB212" s="252"/>
      <c r="BC212" s="252"/>
      <c r="BD212" s="252"/>
      <c r="BE212" s="252"/>
      <c r="BF212" s="252"/>
      <c r="BG212" s="252"/>
      <c r="BH212" s="252"/>
      <c r="BI212" s="252"/>
      <c r="BJ212" s="252"/>
      <c r="BK212" s="252"/>
      <c r="BL212" s="252"/>
      <c r="BM212" s="252"/>
      <c r="BN212" s="252"/>
      <c r="BO212" s="252"/>
      <c r="BP212" s="252"/>
      <c r="BQ212" s="252"/>
      <c r="BR212" s="252"/>
      <c r="BS212" s="252"/>
      <c r="BT212" s="252"/>
      <c r="BU212" s="252"/>
      <c r="BV212" s="252"/>
      <c r="BW212" s="252"/>
      <c r="BX212" s="252"/>
      <c r="BY212" s="252"/>
      <c r="BZ212" s="252"/>
      <c r="CA212" s="252"/>
      <c r="CB212" s="252"/>
      <c r="CC212" s="252"/>
      <c r="CD212" s="252"/>
      <c r="CE212" s="252"/>
      <c r="CF212" s="252"/>
      <c r="CG212" s="252"/>
      <c r="CH212" s="252"/>
      <c r="CI212" s="252"/>
      <c r="CJ212" s="252"/>
      <c r="CK212" s="252"/>
      <c r="CL212" s="252"/>
      <c r="CM212" s="252"/>
      <c r="CN212" s="252"/>
      <c r="CO212" s="252"/>
      <c r="CP212" s="252"/>
      <c r="CQ212" s="252"/>
      <c r="CR212" s="252"/>
      <c r="CS212" s="252"/>
      <c r="CT212" s="252"/>
      <c r="CU212" s="252"/>
      <c r="CV212" s="252"/>
      <c r="CW212" s="252"/>
      <c r="CX212" s="252"/>
      <c r="CY212" s="252"/>
      <c r="CZ212" s="252"/>
      <c r="DA212" s="252"/>
      <c r="DB212" s="252"/>
      <c r="DC212" s="252"/>
      <c r="DD212" s="252"/>
      <c r="DE212" s="252"/>
      <c r="DF212" s="252"/>
      <c r="DG212" s="252"/>
      <c r="DH212" s="252"/>
      <c r="DI212" s="252"/>
      <c r="DJ212" s="252"/>
      <c r="DK212" s="252"/>
      <c r="DL212" s="252"/>
    </row>
    <row r="213" spans="1:116" x14ac:dyDescent="0.25">
      <c r="A213" s="252"/>
      <c r="B213" s="252"/>
      <c r="C213" s="252"/>
      <c r="D213" s="252"/>
      <c r="E213" s="252"/>
      <c r="F213" s="252"/>
      <c r="G213" s="252"/>
      <c r="H213" s="252"/>
      <c r="I213" s="252"/>
      <c r="J213" s="252"/>
      <c r="K213" s="252"/>
      <c r="L213" s="252"/>
      <c r="M213" s="252"/>
      <c r="N213" s="252"/>
      <c r="O213" s="252"/>
      <c r="P213" s="252"/>
      <c r="Q213" s="252"/>
      <c r="R213" s="252"/>
      <c r="S213" s="252"/>
      <c r="T213" s="252"/>
      <c r="U213" s="252"/>
      <c r="V213" s="252"/>
      <c r="W213" s="252"/>
      <c r="X213" s="252"/>
      <c r="Y213" s="252"/>
      <c r="Z213" s="252"/>
      <c r="AA213" s="252"/>
      <c r="AB213" s="252"/>
      <c r="AC213" s="252"/>
      <c r="AD213" s="252"/>
      <c r="AE213" s="252"/>
      <c r="AF213" s="252"/>
      <c r="AG213" s="252"/>
      <c r="AH213" s="252"/>
      <c r="AI213" s="252"/>
      <c r="AJ213" s="252"/>
      <c r="AK213" s="252"/>
      <c r="AL213" s="252"/>
      <c r="AM213" s="252"/>
      <c r="AN213" s="252"/>
      <c r="AO213" s="252"/>
      <c r="AP213" s="252"/>
      <c r="AQ213" s="252"/>
      <c r="AR213" s="252"/>
      <c r="AS213" s="252"/>
      <c r="AT213" s="252"/>
      <c r="AU213" s="252"/>
      <c r="AV213" s="252"/>
      <c r="AW213" s="252"/>
      <c r="AX213" s="252"/>
      <c r="AY213" s="252"/>
      <c r="AZ213" s="252"/>
      <c r="BA213" s="252"/>
      <c r="BB213" s="252"/>
      <c r="BC213" s="252"/>
      <c r="BD213" s="252"/>
      <c r="BE213" s="252"/>
      <c r="BF213" s="252"/>
      <c r="BG213" s="252"/>
      <c r="BH213" s="252"/>
      <c r="BI213" s="252"/>
      <c r="BJ213" s="252"/>
      <c r="BK213" s="252"/>
      <c r="BL213" s="252"/>
      <c r="BM213" s="252"/>
      <c r="BN213" s="252"/>
      <c r="BO213" s="252"/>
      <c r="BP213" s="252"/>
      <c r="BQ213" s="252"/>
      <c r="BR213" s="252"/>
      <c r="BS213" s="252"/>
      <c r="BT213" s="252"/>
      <c r="BU213" s="252"/>
      <c r="BV213" s="252"/>
      <c r="BW213" s="252"/>
      <c r="BX213" s="252"/>
      <c r="BY213" s="252"/>
      <c r="BZ213" s="252"/>
      <c r="CA213" s="252"/>
      <c r="CB213" s="252"/>
      <c r="CC213" s="252"/>
      <c r="CD213" s="252"/>
      <c r="CE213" s="252"/>
      <c r="CF213" s="252"/>
      <c r="CG213" s="252"/>
      <c r="CH213" s="252"/>
      <c r="CI213" s="252"/>
      <c r="CJ213" s="252"/>
      <c r="CK213" s="252"/>
      <c r="CL213" s="252"/>
      <c r="CM213" s="252"/>
      <c r="CN213" s="252"/>
      <c r="CO213" s="252"/>
      <c r="CP213" s="252"/>
      <c r="CQ213" s="252"/>
      <c r="CR213" s="252"/>
      <c r="CS213" s="252"/>
      <c r="CT213" s="252"/>
      <c r="CU213" s="252"/>
      <c r="CV213" s="252"/>
      <c r="CW213" s="252"/>
      <c r="CX213" s="252"/>
      <c r="CY213" s="252"/>
      <c r="CZ213" s="252"/>
      <c r="DA213" s="252"/>
      <c r="DB213" s="252"/>
      <c r="DC213" s="252"/>
      <c r="DD213" s="252"/>
      <c r="DE213" s="252"/>
      <c r="DF213" s="252"/>
      <c r="DG213" s="252"/>
      <c r="DH213" s="252"/>
      <c r="DI213" s="252"/>
      <c r="DJ213" s="252"/>
      <c r="DK213" s="252"/>
      <c r="DL213" s="252"/>
    </row>
    <row r="214" spans="1:116" x14ac:dyDescent="0.25">
      <c r="A214" s="252"/>
      <c r="B214" s="252"/>
      <c r="C214" s="252"/>
      <c r="D214" s="252"/>
      <c r="E214" s="252"/>
      <c r="F214" s="252"/>
      <c r="G214" s="252"/>
      <c r="H214" s="252"/>
      <c r="I214" s="252"/>
      <c r="J214" s="252"/>
      <c r="K214" s="252"/>
      <c r="L214" s="252"/>
      <c r="M214" s="252"/>
      <c r="N214" s="252"/>
      <c r="O214" s="252"/>
      <c r="P214" s="252"/>
      <c r="Q214" s="252"/>
      <c r="R214" s="252"/>
      <c r="S214" s="252"/>
      <c r="T214" s="252"/>
      <c r="U214" s="252"/>
      <c r="V214" s="252"/>
      <c r="W214" s="252"/>
      <c r="X214" s="252"/>
      <c r="Y214" s="252"/>
      <c r="Z214" s="252"/>
      <c r="AA214" s="252"/>
      <c r="AB214" s="252"/>
      <c r="AC214" s="252"/>
      <c r="AD214" s="252"/>
      <c r="AE214" s="252"/>
      <c r="AF214" s="252"/>
      <c r="AG214" s="252"/>
      <c r="AH214" s="252"/>
      <c r="AI214" s="252"/>
      <c r="AJ214" s="252"/>
      <c r="AK214" s="252"/>
      <c r="AL214" s="252"/>
      <c r="AM214" s="252"/>
      <c r="AN214" s="252"/>
      <c r="AO214" s="252"/>
      <c r="AP214" s="252"/>
      <c r="AQ214" s="252"/>
      <c r="AR214" s="252"/>
      <c r="AS214" s="252"/>
      <c r="AT214" s="252"/>
      <c r="AU214" s="252"/>
      <c r="AV214" s="252"/>
      <c r="AW214" s="252"/>
      <c r="AX214" s="252"/>
      <c r="AY214" s="252"/>
      <c r="AZ214" s="252"/>
      <c r="BA214" s="252"/>
      <c r="BB214" s="252"/>
      <c r="BC214" s="252"/>
      <c r="BD214" s="252"/>
      <c r="BE214" s="252"/>
      <c r="BF214" s="252"/>
      <c r="BG214" s="252"/>
      <c r="BH214" s="252"/>
      <c r="BI214" s="252"/>
      <c r="BJ214" s="252"/>
      <c r="BK214" s="252"/>
      <c r="BL214" s="252"/>
      <c r="BM214" s="252"/>
      <c r="BN214" s="252"/>
      <c r="BO214" s="252"/>
      <c r="BP214" s="252"/>
      <c r="BQ214" s="252"/>
      <c r="BR214" s="252"/>
      <c r="BS214" s="252"/>
      <c r="BT214" s="252"/>
      <c r="BU214" s="252"/>
      <c r="BV214" s="252"/>
      <c r="BW214" s="252"/>
      <c r="BX214" s="252"/>
      <c r="BY214" s="252"/>
      <c r="BZ214" s="252"/>
      <c r="CA214" s="252"/>
      <c r="CB214" s="252"/>
      <c r="CC214" s="252"/>
      <c r="CD214" s="252"/>
      <c r="CE214" s="252"/>
      <c r="CF214" s="252"/>
      <c r="CG214" s="252"/>
      <c r="CH214" s="252"/>
      <c r="CI214" s="252"/>
      <c r="CJ214" s="252"/>
      <c r="CK214" s="252"/>
      <c r="CL214" s="252"/>
      <c r="CM214" s="252"/>
      <c r="CN214" s="252"/>
      <c r="CO214" s="252"/>
      <c r="CP214" s="252"/>
      <c r="CQ214" s="252"/>
      <c r="CR214" s="252"/>
      <c r="CS214" s="252"/>
      <c r="CT214" s="252"/>
      <c r="CU214" s="252"/>
      <c r="CV214" s="252"/>
      <c r="CW214" s="252"/>
      <c r="CX214" s="252"/>
      <c r="CY214" s="252"/>
      <c r="CZ214" s="252"/>
      <c r="DA214" s="252"/>
      <c r="DB214" s="252"/>
      <c r="DC214" s="252"/>
      <c r="DD214" s="252"/>
      <c r="DE214" s="252"/>
      <c r="DF214" s="252"/>
      <c r="DG214" s="252"/>
      <c r="DH214" s="252"/>
      <c r="DI214" s="252"/>
      <c r="DJ214" s="252"/>
      <c r="DK214" s="252"/>
      <c r="DL214" s="252"/>
    </row>
    <row r="215" spans="1:116" x14ac:dyDescent="0.25">
      <c r="A215" s="252"/>
      <c r="B215" s="252"/>
      <c r="C215" s="252"/>
      <c r="D215" s="252"/>
      <c r="E215" s="252"/>
      <c r="F215" s="252"/>
      <c r="G215" s="252"/>
      <c r="H215" s="252"/>
      <c r="I215" s="252"/>
      <c r="J215" s="252"/>
      <c r="K215" s="252"/>
      <c r="L215" s="252"/>
      <c r="M215" s="252"/>
      <c r="N215" s="252"/>
      <c r="O215" s="252"/>
      <c r="P215" s="252"/>
      <c r="Q215" s="252"/>
      <c r="R215" s="252"/>
      <c r="S215" s="252"/>
      <c r="T215" s="252"/>
      <c r="U215" s="252"/>
      <c r="V215" s="252"/>
      <c r="W215" s="252"/>
      <c r="X215" s="252"/>
      <c r="Y215" s="252"/>
      <c r="Z215" s="252"/>
      <c r="AA215" s="252"/>
      <c r="AB215" s="252"/>
      <c r="AC215" s="252"/>
      <c r="AD215" s="252"/>
      <c r="AE215" s="252"/>
      <c r="AF215" s="252"/>
      <c r="AG215" s="252"/>
      <c r="AH215" s="252"/>
      <c r="AI215" s="252"/>
      <c r="AJ215" s="252"/>
      <c r="AK215" s="252"/>
      <c r="AL215" s="252"/>
      <c r="AM215" s="252"/>
      <c r="AN215" s="252"/>
      <c r="AO215" s="252"/>
      <c r="AP215" s="252"/>
      <c r="AQ215" s="252"/>
      <c r="AR215" s="252"/>
      <c r="AS215" s="252"/>
      <c r="AT215" s="252"/>
      <c r="AU215" s="252"/>
      <c r="AV215" s="252"/>
      <c r="AW215" s="252"/>
      <c r="AX215" s="252"/>
      <c r="AY215" s="252"/>
      <c r="AZ215" s="252"/>
      <c r="BA215" s="252"/>
      <c r="BB215" s="252"/>
      <c r="BC215" s="252"/>
      <c r="BD215" s="252"/>
      <c r="BE215" s="252"/>
      <c r="BF215" s="252"/>
      <c r="BG215" s="252"/>
      <c r="BH215" s="252"/>
      <c r="BI215" s="252"/>
      <c r="BJ215" s="252"/>
      <c r="BK215" s="252"/>
      <c r="BL215" s="252"/>
      <c r="BM215" s="252"/>
      <c r="BN215" s="252"/>
      <c r="BO215" s="252"/>
      <c r="BP215" s="252"/>
      <c r="BQ215" s="252"/>
      <c r="BR215" s="252"/>
      <c r="BS215" s="252"/>
      <c r="BT215" s="252"/>
      <c r="BU215" s="252"/>
      <c r="BV215" s="252"/>
      <c r="BW215" s="252"/>
      <c r="BX215" s="252"/>
      <c r="BY215" s="252"/>
      <c r="BZ215" s="252"/>
      <c r="CA215" s="252"/>
      <c r="CB215" s="252"/>
      <c r="CC215" s="252"/>
      <c r="CD215" s="252"/>
      <c r="CE215" s="252"/>
      <c r="CF215" s="252"/>
      <c r="CG215" s="252"/>
      <c r="CH215" s="252"/>
      <c r="CI215" s="252"/>
      <c r="CJ215" s="252"/>
      <c r="CK215" s="252"/>
      <c r="CL215" s="252"/>
      <c r="CM215" s="252"/>
      <c r="CN215" s="252"/>
      <c r="CO215" s="252"/>
      <c r="CP215" s="252"/>
      <c r="CQ215" s="252"/>
      <c r="CR215" s="252"/>
      <c r="CS215" s="252"/>
      <c r="CT215" s="252"/>
      <c r="CU215" s="252"/>
      <c r="CV215" s="252"/>
      <c r="CW215" s="252"/>
      <c r="CX215" s="252"/>
      <c r="CY215" s="252"/>
      <c r="CZ215" s="252"/>
      <c r="DA215" s="252"/>
      <c r="DB215" s="252"/>
      <c r="DC215" s="252"/>
      <c r="DD215" s="252"/>
      <c r="DE215" s="252"/>
      <c r="DF215" s="252"/>
      <c r="DG215" s="252"/>
      <c r="DH215" s="252"/>
      <c r="DI215" s="252"/>
      <c r="DJ215" s="252"/>
      <c r="DK215" s="252"/>
      <c r="DL215" s="252"/>
    </row>
    <row r="216" spans="1:116" x14ac:dyDescent="0.25">
      <c r="A216" s="252"/>
      <c r="B216" s="252"/>
      <c r="C216" s="252"/>
      <c r="D216" s="252"/>
      <c r="E216" s="252"/>
      <c r="F216" s="252"/>
      <c r="G216" s="252"/>
      <c r="H216" s="252"/>
      <c r="I216" s="252"/>
      <c r="J216" s="252"/>
      <c r="K216" s="252"/>
      <c r="L216" s="252"/>
      <c r="M216" s="252"/>
      <c r="N216" s="252"/>
      <c r="O216" s="252"/>
      <c r="P216" s="252"/>
      <c r="Q216" s="252"/>
      <c r="R216" s="252"/>
      <c r="S216" s="252"/>
      <c r="T216" s="252"/>
      <c r="U216" s="252"/>
      <c r="V216" s="252"/>
      <c r="W216" s="252"/>
      <c r="X216" s="252"/>
      <c r="Y216" s="252"/>
      <c r="Z216" s="252"/>
      <c r="AA216" s="252"/>
      <c r="AB216" s="252"/>
      <c r="AC216" s="252"/>
      <c r="AD216" s="252"/>
      <c r="AE216" s="252"/>
      <c r="AF216" s="252"/>
      <c r="AG216" s="252"/>
      <c r="AH216" s="252"/>
      <c r="AI216" s="252"/>
      <c r="AJ216" s="252"/>
      <c r="AK216" s="252"/>
      <c r="AL216" s="252"/>
      <c r="AM216" s="252"/>
      <c r="AN216" s="252"/>
      <c r="AO216" s="252"/>
      <c r="AP216" s="252"/>
      <c r="AQ216" s="252"/>
      <c r="AR216" s="252"/>
      <c r="AS216" s="252"/>
      <c r="AT216" s="252"/>
      <c r="AU216" s="252"/>
      <c r="AV216" s="252"/>
      <c r="AW216" s="252"/>
      <c r="AX216" s="252"/>
      <c r="AY216" s="252"/>
      <c r="AZ216" s="252"/>
      <c r="BA216" s="252"/>
      <c r="BB216" s="252"/>
      <c r="BC216" s="252"/>
      <c r="BD216" s="252"/>
      <c r="BE216" s="252"/>
      <c r="BF216" s="252"/>
      <c r="BG216" s="252"/>
      <c r="BH216" s="252"/>
      <c r="BI216" s="252"/>
      <c r="BJ216" s="252"/>
      <c r="BK216" s="252"/>
      <c r="BL216" s="252"/>
      <c r="BM216" s="252"/>
      <c r="BN216" s="252"/>
      <c r="BO216" s="252"/>
      <c r="BP216" s="252"/>
      <c r="BQ216" s="252"/>
      <c r="BR216" s="252"/>
      <c r="BS216" s="252"/>
      <c r="BT216" s="252"/>
      <c r="BU216" s="252"/>
      <c r="BV216" s="252"/>
      <c r="BW216" s="252"/>
      <c r="BX216" s="252"/>
      <c r="BY216" s="252"/>
      <c r="BZ216" s="252"/>
      <c r="CA216" s="252"/>
      <c r="CB216" s="252"/>
      <c r="CC216" s="252"/>
      <c r="CD216" s="252"/>
      <c r="CE216" s="252"/>
      <c r="CF216" s="252"/>
      <c r="CG216" s="252"/>
      <c r="CH216" s="252"/>
      <c r="CI216" s="252"/>
      <c r="CJ216" s="252"/>
      <c r="CK216" s="252"/>
      <c r="CL216" s="252"/>
      <c r="CM216" s="252"/>
      <c r="CN216" s="252"/>
      <c r="CO216" s="252"/>
      <c r="CP216" s="252"/>
      <c r="CQ216" s="252"/>
      <c r="CR216" s="252"/>
      <c r="CS216" s="252"/>
      <c r="CT216" s="252"/>
      <c r="CU216" s="252"/>
      <c r="CV216" s="252"/>
      <c r="CW216" s="252"/>
      <c r="CX216" s="252"/>
      <c r="CY216" s="252"/>
      <c r="CZ216" s="252"/>
      <c r="DA216" s="252"/>
      <c r="DB216" s="252"/>
      <c r="DC216" s="252"/>
      <c r="DD216" s="252"/>
      <c r="DE216" s="252"/>
      <c r="DF216" s="252"/>
      <c r="DG216" s="252"/>
      <c r="DH216" s="252"/>
      <c r="DI216" s="252"/>
      <c r="DJ216" s="252"/>
      <c r="DK216" s="252"/>
      <c r="DL216" s="252"/>
    </row>
    <row r="217" spans="1:116" x14ac:dyDescent="0.25">
      <c r="A217" s="252"/>
      <c r="B217" s="252"/>
      <c r="C217" s="252"/>
      <c r="D217" s="252"/>
      <c r="E217" s="252"/>
      <c r="F217" s="252"/>
      <c r="G217" s="252"/>
      <c r="H217" s="252"/>
      <c r="I217" s="252"/>
      <c r="J217" s="252"/>
      <c r="K217" s="252"/>
      <c r="L217" s="252"/>
      <c r="M217" s="252"/>
      <c r="N217" s="252"/>
      <c r="O217" s="252"/>
      <c r="P217" s="252"/>
      <c r="Q217" s="252"/>
      <c r="R217" s="252"/>
      <c r="S217" s="252"/>
      <c r="T217" s="252"/>
      <c r="U217" s="252"/>
      <c r="V217" s="252"/>
      <c r="W217" s="252"/>
      <c r="X217" s="252"/>
      <c r="Y217" s="252"/>
      <c r="Z217" s="252"/>
      <c r="AA217" s="252"/>
      <c r="AB217" s="252"/>
      <c r="AC217" s="252"/>
      <c r="AD217" s="252"/>
      <c r="AE217" s="252"/>
      <c r="AF217" s="252"/>
      <c r="AG217" s="252"/>
      <c r="AH217" s="252"/>
      <c r="AI217" s="252"/>
      <c r="AJ217" s="252"/>
      <c r="AK217" s="252"/>
      <c r="AL217" s="252"/>
      <c r="AM217" s="252"/>
      <c r="AN217" s="252"/>
      <c r="AO217" s="252"/>
      <c r="AP217" s="252"/>
      <c r="AQ217" s="252"/>
      <c r="AR217" s="252"/>
      <c r="AS217" s="252"/>
      <c r="AT217" s="252"/>
      <c r="AU217" s="252"/>
      <c r="AV217" s="252"/>
      <c r="AW217" s="252"/>
      <c r="AX217" s="252"/>
      <c r="AY217" s="252"/>
      <c r="AZ217" s="252"/>
      <c r="BA217" s="252"/>
      <c r="BB217" s="252"/>
      <c r="BC217" s="252"/>
      <c r="BD217" s="252"/>
      <c r="BE217" s="252"/>
      <c r="BF217" s="252"/>
      <c r="BG217" s="252"/>
      <c r="BH217" s="252"/>
      <c r="BI217" s="252"/>
      <c r="BJ217" s="252"/>
      <c r="BK217" s="252"/>
      <c r="BL217" s="252"/>
      <c r="BM217" s="252"/>
      <c r="BN217" s="252"/>
      <c r="BO217" s="252"/>
      <c r="BP217" s="252"/>
      <c r="BQ217" s="252"/>
      <c r="BR217" s="252"/>
      <c r="BS217" s="252"/>
      <c r="BT217" s="252"/>
      <c r="BU217" s="252"/>
      <c r="BV217" s="252"/>
      <c r="BW217" s="252"/>
      <c r="BX217" s="252"/>
      <c r="BY217" s="252"/>
      <c r="BZ217" s="252"/>
      <c r="CA217" s="252"/>
      <c r="CB217" s="252"/>
      <c r="CC217" s="252"/>
      <c r="CD217" s="252"/>
      <c r="CE217" s="252"/>
      <c r="CF217" s="252"/>
      <c r="CG217" s="252"/>
      <c r="CH217" s="252"/>
      <c r="CI217" s="252"/>
      <c r="CJ217" s="252"/>
      <c r="CK217" s="252"/>
      <c r="CL217" s="252"/>
      <c r="CM217" s="252"/>
      <c r="CN217" s="252"/>
      <c r="CO217" s="252"/>
      <c r="CP217" s="252"/>
      <c r="CQ217" s="252"/>
      <c r="CR217" s="252"/>
      <c r="CS217" s="252"/>
      <c r="CT217" s="252"/>
      <c r="CU217" s="252"/>
      <c r="CV217" s="252"/>
      <c r="CW217" s="252"/>
      <c r="CX217" s="252"/>
      <c r="CY217" s="252"/>
      <c r="CZ217" s="252"/>
      <c r="DA217" s="252"/>
      <c r="DB217" s="252"/>
      <c r="DC217" s="252"/>
      <c r="DD217" s="252"/>
      <c r="DE217" s="252"/>
      <c r="DF217" s="252"/>
      <c r="DG217" s="252"/>
      <c r="DH217" s="252"/>
      <c r="DI217" s="252"/>
      <c r="DJ217" s="252"/>
      <c r="DK217" s="252"/>
      <c r="DL217" s="252"/>
    </row>
    <row r="218" spans="1:116" x14ac:dyDescent="0.25">
      <c r="A218" s="252"/>
      <c r="B218" s="252"/>
      <c r="C218" s="252"/>
      <c r="D218" s="252"/>
      <c r="E218" s="252"/>
      <c r="F218" s="252"/>
      <c r="G218" s="252"/>
      <c r="H218" s="252"/>
      <c r="I218" s="252"/>
      <c r="J218" s="252"/>
      <c r="K218" s="252"/>
      <c r="L218" s="252"/>
      <c r="M218" s="252"/>
      <c r="N218" s="252"/>
      <c r="O218" s="252"/>
      <c r="P218" s="252"/>
      <c r="Q218" s="252"/>
      <c r="R218" s="252"/>
      <c r="S218" s="252"/>
      <c r="T218" s="252"/>
      <c r="U218" s="252"/>
      <c r="V218" s="252"/>
      <c r="W218" s="252"/>
      <c r="X218" s="252"/>
      <c r="Y218" s="252"/>
      <c r="Z218" s="252"/>
      <c r="AA218" s="252"/>
      <c r="AB218" s="252"/>
      <c r="AC218" s="252"/>
      <c r="AD218" s="252"/>
      <c r="AE218" s="252"/>
      <c r="AF218" s="252"/>
      <c r="AG218" s="252"/>
      <c r="AH218" s="252"/>
      <c r="AI218" s="252"/>
      <c r="AJ218" s="252"/>
      <c r="AK218" s="252"/>
      <c r="AL218" s="252"/>
      <c r="AM218" s="252"/>
      <c r="AN218" s="252"/>
      <c r="AO218" s="252"/>
      <c r="AP218" s="252"/>
      <c r="AQ218" s="252"/>
      <c r="AR218" s="252"/>
      <c r="AS218" s="252"/>
      <c r="AT218" s="252"/>
      <c r="AU218" s="252"/>
      <c r="AV218" s="252"/>
      <c r="AW218" s="252"/>
      <c r="AX218" s="252"/>
      <c r="AY218" s="252"/>
      <c r="AZ218" s="252"/>
      <c r="BA218" s="252"/>
      <c r="BB218" s="252"/>
      <c r="BC218" s="252"/>
      <c r="BD218" s="252"/>
      <c r="BE218" s="252"/>
      <c r="BF218" s="252"/>
      <c r="BG218" s="252"/>
      <c r="BH218" s="252"/>
      <c r="BI218" s="252"/>
      <c r="BJ218" s="252"/>
      <c r="BK218" s="252"/>
      <c r="BL218" s="252"/>
      <c r="BM218" s="252"/>
      <c r="BN218" s="252"/>
      <c r="BO218" s="252"/>
      <c r="BP218" s="252"/>
      <c r="BQ218" s="252"/>
      <c r="BR218" s="252"/>
      <c r="BS218" s="252"/>
      <c r="BT218" s="252"/>
      <c r="BU218" s="252"/>
      <c r="BV218" s="252"/>
      <c r="BW218" s="252"/>
      <c r="BX218" s="252"/>
      <c r="BY218" s="252"/>
      <c r="BZ218" s="252"/>
      <c r="CA218" s="252"/>
      <c r="CB218" s="252"/>
      <c r="CC218" s="252"/>
      <c r="CD218" s="252"/>
      <c r="CE218" s="252"/>
      <c r="CF218" s="252"/>
      <c r="CG218" s="252"/>
      <c r="CH218" s="252"/>
      <c r="CI218" s="252"/>
      <c r="CJ218" s="252"/>
      <c r="CK218" s="252"/>
      <c r="CL218" s="252"/>
      <c r="CM218" s="252"/>
      <c r="CN218" s="252"/>
      <c r="CO218" s="252"/>
      <c r="CP218" s="252"/>
      <c r="CQ218" s="252"/>
      <c r="CR218" s="252"/>
      <c r="CS218" s="252"/>
      <c r="CT218" s="252"/>
      <c r="CU218" s="252"/>
      <c r="CV218" s="252"/>
      <c r="CW218" s="252"/>
      <c r="CX218" s="252"/>
      <c r="CY218" s="252"/>
      <c r="CZ218" s="252"/>
      <c r="DA218" s="252"/>
      <c r="DB218" s="252"/>
      <c r="DC218" s="252"/>
      <c r="DD218" s="252"/>
      <c r="DE218" s="252"/>
      <c r="DF218" s="252"/>
      <c r="DG218" s="252"/>
      <c r="DH218" s="252"/>
      <c r="DI218" s="252"/>
      <c r="DJ218" s="252"/>
      <c r="DK218" s="252"/>
      <c r="DL218" s="252"/>
    </row>
    <row r="219" spans="1:116" x14ac:dyDescent="0.25">
      <c r="A219" s="252"/>
      <c r="B219" s="252"/>
      <c r="C219" s="252"/>
      <c r="D219" s="252"/>
      <c r="E219" s="252"/>
      <c r="F219" s="252"/>
      <c r="G219" s="252"/>
      <c r="H219" s="252"/>
      <c r="I219" s="252"/>
      <c r="J219" s="252"/>
      <c r="K219" s="252"/>
      <c r="L219" s="252"/>
      <c r="M219" s="252"/>
      <c r="N219" s="252"/>
      <c r="O219" s="252"/>
      <c r="P219" s="252"/>
      <c r="Q219" s="252"/>
      <c r="R219" s="252"/>
      <c r="S219" s="252"/>
      <c r="T219" s="252"/>
      <c r="U219" s="252"/>
      <c r="V219" s="252"/>
      <c r="W219" s="252"/>
      <c r="X219" s="252"/>
      <c r="Y219" s="252"/>
      <c r="Z219" s="252"/>
      <c r="AA219" s="252"/>
      <c r="AB219" s="252"/>
      <c r="AC219" s="252"/>
      <c r="AD219" s="252"/>
      <c r="AE219" s="252"/>
      <c r="AF219" s="252"/>
      <c r="AG219" s="252"/>
      <c r="AH219" s="252"/>
      <c r="AI219" s="252"/>
      <c r="AJ219" s="252"/>
      <c r="AK219" s="252"/>
      <c r="AL219" s="252"/>
      <c r="AM219" s="252"/>
      <c r="AN219" s="252"/>
      <c r="AO219" s="252"/>
      <c r="AP219" s="252"/>
      <c r="AQ219" s="252"/>
      <c r="AR219" s="252"/>
      <c r="AS219" s="252"/>
      <c r="AT219" s="252"/>
      <c r="AU219" s="252"/>
      <c r="AV219" s="252"/>
      <c r="AW219" s="252"/>
      <c r="AX219" s="252"/>
      <c r="AY219" s="252"/>
      <c r="AZ219" s="252"/>
      <c r="BA219" s="252"/>
      <c r="BB219" s="252"/>
      <c r="BC219" s="252"/>
      <c r="BD219" s="252"/>
      <c r="BE219" s="252"/>
      <c r="BF219" s="252"/>
      <c r="BG219" s="252"/>
      <c r="BH219" s="252"/>
      <c r="BI219" s="252"/>
      <c r="BJ219" s="252"/>
      <c r="BK219" s="252"/>
      <c r="BL219" s="252"/>
      <c r="BM219" s="252"/>
      <c r="BN219" s="252"/>
      <c r="BO219" s="252"/>
      <c r="BP219" s="252"/>
      <c r="BQ219" s="252"/>
      <c r="BR219" s="252"/>
      <c r="BS219" s="252"/>
      <c r="BT219" s="252"/>
      <c r="BU219" s="252"/>
      <c r="BV219" s="252"/>
      <c r="BW219" s="252"/>
      <c r="BX219" s="252"/>
      <c r="BY219" s="252"/>
      <c r="BZ219" s="252"/>
      <c r="CA219" s="252"/>
      <c r="CB219" s="252"/>
      <c r="CC219" s="252"/>
      <c r="CD219" s="252"/>
      <c r="CE219" s="252"/>
      <c r="CF219" s="252"/>
      <c r="CG219" s="252"/>
      <c r="CH219" s="252"/>
      <c r="CI219" s="252"/>
      <c r="CJ219" s="252"/>
      <c r="CK219" s="252"/>
      <c r="CL219" s="252"/>
      <c r="CM219" s="252"/>
      <c r="CN219" s="252"/>
      <c r="CO219" s="252"/>
      <c r="CP219" s="252"/>
      <c r="CQ219" s="252"/>
      <c r="CR219" s="252"/>
      <c r="CS219" s="252"/>
      <c r="CT219" s="252"/>
      <c r="CU219" s="252"/>
      <c r="CV219" s="252"/>
      <c r="CW219" s="252"/>
      <c r="CX219" s="252"/>
      <c r="CY219" s="252"/>
      <c r="CZ219" s="252"/>
      <c r="DA219" s="252"/>
      <c r="DB219" s="252"/>
      <c r="DC219" s="252"/>
      <c r="DD219" s="252"/>
      <c r="DE219" s="252"/>
      <c r="DF219" s="252"/>
      <c r="DG219" s="252"/>
      <c r="DH219" s="252"/>
      <c r="DI219" s="252"/>
      <c r="DJ219" s="252"/>
      <c r="DK219" s="252"/>
      <c r="DL219" s="252"/>
    </row>
    <row r="220" spans="1:116" x14ac:dyDescent="0.25">
      <c r="A220" s="252"/>
      <c r="B220" s="252"/>
      <c r="C220" s="252"/>
      <c r="D220" s="252"/>
      <c r="E220" s="252"/>
      <c r="F220" s="252"/>
      <c r="G220" s="252"/>
      <c r="H220" s="252"/>
      <c r="I220" s="252"/>
      <c r="J220" s="252"/>
      <c r="K220" s="252"/>
      <c r="L220" s="252"/>
      <c r="M220" s="252"/>
      <c r="N220" s="252"/>
      <c r="O220" s="252"/>
      <c r="P220" s="252"/>
      <c r="Q220" s="252"/>
      <c r="R220" s="252"/>
      <c r="S220" s="252"/>
      <c r="T220" s="252"/>
      <c r="U220" s="252"/>
      <c r="V220" s="252"/>
      <c r="W220" s="252"/>
      <c r="X220" s="252"/>
      <c r="Y220" s="252"/>
      <c r="Z220" s="252"/>
      <c r="AA220" s="252"/>
      <c r="AB220" s="252"/>
      <c r="AC220" s="252"/>
      <c r="AD220" s="252"/>
      <c r="AE220" s="252"/>
      <c r="AF220" s="252"/>
      <c r="AG220" s="252"/>
      <c r="AH220" s="252"/>
      <c r="AI220" s="252"/>
      <c r="AJ220" s="252"/>
      <c r="AK220" s="252"/>
      <c r="AL220" s="252"/>
      <c r="AM220" s="252"/>
      <c r="AN220" s="252"/>
      <c r="AO220" s="252"/>
      <c r="AP220" s="252"/>
      <c r="AQ220" s="252"/>
      <c r="AR220" s="252"/>
      <c r="AS220" s="252"/>
      <c r="AT220" s="252"/>
      <c r="AU220" s="252"/>
      <c r="AV220" s="252"/>
      <c r="AW220" s="252"/>
      <c r="AX220" s="252"/>
      <c r="AY220" s="252"/>
      <c r="AZ220" s="252"/>
      <c r="BA220" s="252"/>
      <c r="BB220" s="252"/>
      <c r="BC220" s="252"/>
      <c r="BD220" s="252"/>
      <c r="BE220" s="252"/>
      <c r="BF220" s="252"/>
      <c r="BG220" s="252"/>
      <c r="BH220" s="252"/>
      <c r="BI220" s="252"/>
      <c r="BJ220" s="252"/>
      <c r="BK220" s="252"/>
      <c r="BL220" s="252"/>
      <c r="BM220" s="252"/>
      <c r="BN220" s="252"/>
      <c r="BO220" s="252"/>
      <c r="BP220" s="252"/>
      <c r="BQ220" s="252"/>
      <c r="BR220" s="252"/>
      <c r="BS220" s="252"/>
      <c r="BT220" s="252"/>
      <c r="BU220" s="252"/>
      <c r="BV220" s="252"/>
      <c r="BW220" s="252"/>
      <c r="BX220" s="252"/>
      <c r="BY220" s="252"/>
      <c r="BZ220" s="252"/>
      <c r="CA220" s="252"/>
      <c r="CB220" s="252"/>
      <c r="CC220" s="252"/>
      <c r="CD220" s="252"/>
      <c r="CE220" s="252"/>
      <c r="CF220" s="252"/>
      <c r="CG220" s="252"/>
      <c r="CH220" s="252"/>
      <c r="CI220" s="252"/>
      <c r="CJ220" s="252"/>
      <c r="CK220" s="252"/>
      <c r="CL220" s="252"/>
      <c r="CM220" s="252"/>
      <c r="CN220" s="252"/>
      <c r="CO220" s="252"/>
      <c r="CP220" s="252"/>
      <c r="CQ220" s="252"/>
      <c r="CR220" s="252"/>
      <c r="CS220" s="252"/>
      <c r="CT220" s="252"/>
      <c r="CU220" s="252"/>
      <c r="CV220" s="252"/>
      <c r="CW220" s="252"/>
      <c r="CX220" s="252"/>
      <c r="CY220" s="252"/>
      <c r="CZ220" s="252"/>
      <c r="DA220" s="252"/>
      <c r="DB220" s="252"/>
      <c r="DC220" s="252"/>
      <c r="DD220" s="252"/>
      <c r="DE220" s="252"/>
      <c r="DF220" s="252"/>
      <c r="DG220" s="252"/>
      <c r="DH220" s="252"/>
      <c r="DI220" s="252"/>
      <c r="DJ220" s="252"/>
      <c r="DK220" s="252"/>
      <c r="DL220" s="252"/>
    </row>
    <row r="221" spans="1:116" x14ac:dyDescent="0.25">
      <c r="A221" s="252"/>
      <c r="B221" s="252"/>
      <c r="C221" s="252"/>
      <c r="D221" s="252"/>
      <c r="E221" s="252"/>
      <c r="F221" s="252"/>
      <c r="G221" s="252"/>
      <c r="H221" s="252"/>
      <c r="I221" s="252"/>
      <c r="J221" s="252"/>
      <c r="K221" s="252"/>
      <c r="L221" s="252"/>
      <c r="M221" s="252"/>
      <c r="N221" s="252"/>
      <c r="O221" s="252"/>
      <c r="P221" s="252"/>
      <c r="Q221" s="252"/>
      <c r="R221" s="252"/>
      <c r="S221" s="252"/>
      <c r="T221" s="252"/>
      <c r="U221" s="252"/>
      <c r="V221" s="252"/>
      <c r="W221" s="252"/>
      <c r="X221" s="252"/>
      <c r="Y221" s="252"/>
      <c r="Z221" s="252"/>
      <c r="AA221" s="252"/>
      <c r="AB221" s="252"/>
      <c r="AC221" s="252"/>
      <c r="AD221" s="252"/>
      <c r="AE221" s="252"/>
      <c r="AF221" s="252"/>
      <c r="AG221" s="252"/>
      <c r="AH221" s="252"/>
      <c r="AI221" s="252"/>
      <c r="AJ221" s="252"/>
      <c r="AK221" s="252"/>
      <c r="AL221" s="252"/>
      <c r="AM221" s="252"/>
      <c r="AN221" s="252"/>
      <c r="AO221" s="252"/>
      <c r="AP221" s="252"/>
      <c r="AQ221" s="252"/>
      <c r="AR221" s="252"/>
      <c r="AS221" s="252"/>
      <c r="AT221" s="252"/>
      <c r="AU221" s="252"/>
      <c r="AV221" s="252"/>
      <c r="AW221" s="252"/>
      <c r="AX221" s="252"/>
      <c r="AY221" s="252"/>
      <c r="AZ221" s="252"/>
      <c r="BA221" s="252"/>
      <c r="BB221" s="252"/>
      <c r="BC221" s="252"/>
      <c r="BD221" s="252"/>
      <c r="BE221" s="252"/>
      <c r="BF221" s="252"/>
      <c r="BG221" s="252"/>
      <c r="BH221" s="252"/>
      <c r="BI221" s="252"/>
      <c r="BJ221" s="252"/>
      <c r="BK221" s="252"/>
      <c r="BL221" s="252"/>
      <c r="BM221" s="252"/>
      <c r="BN221" s="252"/>
      <c r="BO221" s="252"/>
      <c r="BP221" s="252"/>
      <c r="BQ221" s="252"/>
      <c r="BR221" s="252"/>
      <c r="BS221" s="252"/>
      <c r="BT221" s="252"/>
      <c r="BU221" s="252"/>
      <c r="BV221" s="252"/>
      <c r="BW221" s="252"/>
      <c r="BX221" s="252"/>
      <c r="BY221" s="252"/>
      <c r="BZ221" s="252"/>
      <c r="CA221" s="252"/>
      <c r="CB221" s="252"/>
      <c r="CC221" s="252"/>
      <c r="CD221" s="252"/>
      <c r="CE221" s="252"/>
      <c r="CF221" s="252"/>
      <c r="CG221" s="252"/>
      <c r="CH221" s="252"/>
      <c r="CI221" s="252"/>
      <c r="CJ221" s="252"/>
      <c r="CK221" s="252"/>
      <c r="CL221" s="252"/>
      <c r="CM221" s="252"/>
      <c r="CN221" s="252"/>
      <c r="CO221" s="252"/>
      <c r="CP221" s="252"/>
      <c r="CQ221" s="252"/>
      <c r="CR221" s="252"/>
      <c r="CS221" s="252"/>
      <c r="CT221" s="252"/>
      <c r="CU221" s="252"/>
      <c r="CV221" s="252"/>
      <c r="CW221" s="252"/>
      <c r="CX221" s="252"/>
      <c r="CY221" s="252"/>
      <c r="CZ221" s="252"/>
      <c r="DA221" s="252"/>
      <c r="DB221" s="252"/>
      <c r="DC221" s="252"/>
      <c r="DD221" s="252"/>
      <c r="DE221" s="252"/>
      <c r="DF221" s="252"/>
      <c r="DG221" s="252"/>
      <c r="DH221" s="252"/>
      <c r="DI221" s="252"/>
      <c r="DJ221" s="252"/>
      <c r="DK221" s="252"/>
      <c r="DL221" s="252"/>
    </row>
    <row r="222" spans="1:116" x14ac:dyDescent="0.25">
      <c r="A222" s="252"/>
      <c r="B222" s="252"/>
      <c r="C222" s="252"/>
      <c r="D222" s="252"/>
      <c r="E222" s="252"/>
      <c r="F222" s="252"/>
      <c r="G222" s="252"/>
      <c r="H222" s="252"/>
      <c r="I222" s="252"/>
      <c r="J222" s="252"/>
      <c r="K222" s="252"/>
      <c r="L222" s="252"/>
      <c r="M222" s="252"/>
      <c r="N222" s="252"/>
      <c r="O222" s="252"/>
      <c r="P222" s="252"/>
      <c r="Q222" s="252"/>
      <c r="R222" s="252"/>
      <c r="S222" s="252"/>
      <c r="T222" s="252"/>
      <c r="U222" s="252"/>
      <c r="V222" s="252"/>
      <c r="W222" s="252"/>
      <c r="X222" s="252"/>
      <c r="Y222" s="252"/>
      <c r="Z222" s="252"/>
      <c r="AA222" s="252"/>
      <c r="AB222" s="252"/>
      <c r="AC222" s="252"/>
      <c r="AD222" s="252"/>
      <c r="AE222" s="252"/>
      <c r="AF222" s="252"/>
      <c r="AG222" s="252"/>
      <c r="AH222" s="252"/>
      <c r="AI222" s="252"/>
      <c r="AJ222" s="252"/>
      <c r="AK222" s="252"/>
      <c r="AL222" s="252"/>
      <c r="AM222" s="252"/>
      <c r="AN222" s="252"/>
      <c r="AO222" s="252"/>
      <c r="AP222" s="252"/>
      <c r="AQ222" s="252"/>
      <c r="AR222" s="252"/>
      <c r="AS222" s="252"/>
      <c r="AT222" s="252"/>
      <c r="AU222" s="252"/>
      <c r="AV222" s="252"/>
      <c r="AW222" s="252"/>
      <c r="AX222" s="252"/>
      <c r="AY222" s="252"/>
      <c r="AZ222" s="252"/>
      <c r="BA222" s="252"/>
      <c r="BB222" s="252"/>
      <c r="BC222" s="252"/>
      <c r="BD222" s="252"/>
      <c r="BE222" s="252"/>
      <c r="BF222" s="252"/>
      <c r="BG222" s="252"/>
      <c r="BH222" s="252"/>
      <c r="BI222" s="252"/>
      <c r="BJ222" s="252"/>
      <c r="BK222" s="252"/>
      <c r="BL222" s="252"/>
      <c r="BM222" s="252"/>
      <c r="BN222" s="252"/>
      <c r="BO222" s="252"/>
      <c r="BP222" s="252"/>
      <c r="BQ222" s="252"/>
      <c r="BR222" s="252"/>
      <c r="BS222" s="252"/>
      <c r="BT222" s="252"/>
      <c r="BU222" s="252"/>
      <c r="BV222" s="252"/>
      <c r="BW222" s="252"/>
      <c r="BX222" s="252"/>
      <c r="BY222" s="252"/>
      <c r="BZ222" s="252"/>
      <c r="CA222" s="252"/>
      <c r="CB222" s="252"/>
      <c r="CC222" s="252"/>
      <c r="CD222" s="252"/>
      <c r="CE222" s="252"/>
      <c r="CF222" s="252"/>
      <c r="CG222" s="252"/>
      <c r="CH222" s="252"/>
      <c r="CI222" s="252"/>
      <c r="CJ222" s="252"/>
      <c r="CK222" s="252"/>
      <c r="CL222" s="252"/>
      <c r="CM222" s="252"/>
      <c r="CN222" s="252"/>
      <c r="CO222" s="252"/>
      <c r="CP222" s="252"/>
      <c r="CQ222" s="252"/>
      <c r="CR222" s="252"/>
      <c r="CS222" s="252"/>
      <c r="CT222" s="252"/>
      <c r="CU222" s="252"/>
      <c r="CV222" s="252"/>
      <c r="CW222" s="252"/>
      <c r="CX222" s="252"/>
      <c r="CY222" s="252"/>
      <c r="CZ222" s="252"/>
      <c r="DA222" s="252"/>
      <c r="DB222" s="252"/>
      <c r="DC222" s="252"/>
      <c r="DD222" s="252"/>
      <c r="DE222" s="252"/>
      <c r="DF222" s="252"/>
      <c r="DG222" s="252"/>
      <c r="DH222" s="252"/>
      <c r="DI222" s="252"/>
      <c r="DJ222" s="252"/>
      <c r="DK222" s="252"/>
      <c r="DL222" s="252"/>
    </row>
    <row r="223" spans="1:116" x14ac:dyDescent="0.25">
      <c r="A223" s="252"/>
      <c r="B223" s="252"/>
      <c r="C223" s="252"/>
      <c r="D223" s="252"/>
      <c r="E223" s="252"/>
      <c r="F223" s="252"/>
      <c r="G223" s="252"/>
      <c r="H223" s="252"/>
      <c r="I223" s="252"/>
      <c r="J223" s="252"/>
      <c r="K223" s="252"/>
      <c r="L223" s="252"/>
      <c r="M223" s="252"/>
      <c r="N223" s="252"/>
      <c r="O223" s="252"/>
      <c r="P223" s="252"/>
      <c r="Q223" s="252"/>
      <c r="R223" s="252"/>
      <c r="S223" s="252"/>
      <c r="T223" s="252"/>
      <c r="U223" s="252"/>
      <c r="V223" s="252"/>
      <c r="W223" s="252"/>
      <c r="X223" s="252"/>
      <c r="Y223" s="252"/>
      <c r="Z223" s="252"/>
      <c r="AA223" s="252"/>
      <c r="AB223" s="252"/>
      <c r="AC223" s="252"/>
      <c r="AD223" s="252"/>
      <c r="AE223" s="252"/>
      <c r="AF223" s="252"/>
      <c r="AG223" s="252"/>
      <c r="AH223" s="252"/>
      <c r="AI223" s="252"/>
      <c r="AJ223" s="252"/>
      <c r="AK223" s="252"/>
      <c r="AL223" s="252"/>
      <c r="AM223" s="252"/>
      <c r="AN223" s="252"/>
      <c r="AO223" s="252"/>
      <c r="AP223" s="252"/>
      <c r="AQ223" s="252"/>
      <c r="AR223" s="252"/>
      <c r="AS223" s="252"/>
      <c r="AT223" s="252"/>
      <c r="AU223" s="252"/>
      <c r="AV223" s="252"/>
      <c r="AW223" s="252"/>
      <c r="AX223" s="252"/>
      <c r="AY223" s="252"/>
      <c r="AZ223" s="252"/>
      <c r="BA223" s="252"/>
      <c r="BB223" s="252"/>
      <c r="BC223" s="252"/>
      <c r="BD223" s="252"/>
      <c r="BE223" s="252"/>
      <c r="BF223" s="252"/>
      <c r="BG223" s="252"/>
      <c r="BH223" s="252"/>
      <c r="BI223" s="252"/>
      <c r="BJ223" s="252"/>
      <c r="BK223" s="252"/>
      <c r="BL223" s="252"/>
      <c r="BM223" s="252"/>
      <c r="BN223" s="252"/>
      <c r="BO223" s="252"/>
      <c r="BP223" s="252"/>
      <c r="BQ223" s="252"/>
      <c r="BR223" s="252"/>
      <c r="BS223" s="252"/>
      <c r="BT223" s="252"/>
      <c r="BU223" s="252"/>
      <c r="BV223" s="252"/>
      <c r="BW223" s="252"/>
      <c r="BX223" s="252"/>
      <c r="BY223" s="252"/>
      <c r="BZ223" s="252"/>
      <c r="CA223" s="252"/>
      <c r="CB223" s="252"/>
      <c r="CC223" s="252"/>
      <c r="CD223" s="252"/>
      <c r="CE223" s="252"/>
      <c r="CF223" s="252"/>
      <c r="CG223" s="252"/>
      <c r="CH223" s="252"/>
      <c r="CI223" s="252"/>
      <c r="CJ223" s="252"/>
      <c r="CK223" s="252"/>
      <c r="CL223" s="252"/>
      <c r="CM223" s="252"/>
      <c r="CN223" s="252"/>
      <c r="CO223" s="252"/>
      <c r="CP223" s="252"/>
      <c r="CQ223" s="252"/>
      <c r="CR223" s="252"/>
      <c r="CS223" s="252"/>
      <c r="CT223" s="252"/>
      <c r="CU223" s="252"/>
      <c r="CV223" s="252"/>
      <c r="CW223" s="252"/>
      <c r="CX223" s="252"/>
      <c r="CY223" s="252"/>
      <c r="CZ223" s="252"/>
      <c r="DA223" s="252"/>
      <c r="DB223" s="252"/>
      <c r="DC223" s="252"/>
      <c r="DD223" s="252"/>
      <c r="DE223" s="252"/>
      <c r="DF223" s="252"/>
      <c r="DG223" s="252"/>
      <c r="DH223" s="252"/>
      <c r="DI223" s="252"/>
      <c r="DJ223" s="252"/>
      <c r="DK223" s="252"/>
      <c r="DL223" s="252"/>
    </row>
    <row r="224" spans="1:116" x14ac:dyDescent="0.25">
      <c r="A224" s="252"/>
      <c r="B224" s="252"/>
      <c r="C224" s="252"/>
      <c r="D224" s="252"/>
      <c r="E224" s="252"/>
      <c r="F224" s="252"/>
      <c r="G224" s="252"/>
      <c r="H224" s="252"/>
      <c r="I224" s="252"/>
      <c r="J224" s="252"/>
      <c r="K224" s="252"/>
      <c r="L224" s="252"/>
      <c r="M224" s="252"/>
      <c r="N224" s="252"/>
      <c r="O224" s="252"/>
      <c r="P224" s="252"/>
      <c r="Q224" s="252"/>
      <c r="R224" s="252"/>
      <c r="S224" s="252"/>
      <c r="T224" s="252"/>
      <c r="U224" s="252"/>
      <c r="V224" s="252"/>
      <c r="W224" s="252"/>
      <c r="X224" s="252"/>
      <c r="Y224" s="252"/>
      <c r="Z224" s="252"/>
      <c r="AA224" s="252"/>
      <c r="AB224" s="252"/>
      <c r="AC224" s="252"/>
      <c r="AD224" s="252"/>
      <c r="AE224" s="252"/>
      <c r="AF224" s="252"/>
      <c r="AG224" s="252"/>
      <c r="AH224" s="252"/>
      <c r="AI224" s="252"/>
      <c r="AJ224" s="252"/>
      <c r="AK224" s="252"/>
      <c r="AL224" s="252"/>
      <c r="AM224" s="252"/>
      <c r="AN224" s="252"/>
      <c r="AO224" s="252"/>
      <c r="AP224" s="252"/>
      <c r="AQ224" s="252"/>
      <c r="AR224" s="252"/>
      <c r="AS224" s="252"/>
      <c r="AT224" s="252"/>
      <c r="AU224" s="252"/>
      <c r="AV224" s="252"/>
      <c r="AW224" s="252"/>
      <c r="AX224" s="252"/>
      <c r="AY224" s="252"/>
      <c r="AZ224" s="252"/>
      <c r="BA224" s="252"/>
      <c r="BB224" s="252"/>
      <c r="BC224" s="252"/>
      <c r="BD224" s="252"/>
      <c r="BE224" s="252"/>
      <c r="BF224" s="252"/>
      <c r="BG224" s="252"/>
      <c r="BH224" s="252"/>
      <c r="BI224" s="252"/>
      <c r="BJ224" s="252"/>
      <c r="BK224" s="252"/>
      <c r="BL224" s="252"/>
      <c r="BM224" s="252"/>
      <c r="BN224" s="252"/>
      <c r="BO224" s="252"/>
      <c r="BP224" s="252"/>
      <c r="BQ224" s="252"/>
      <c r="BR224" s="252"/>
      <c r="BS224" s="252"/>
      <c r="BT224" s="252"/>
      <c r="BU224" s="252"/>
      <c r="BV224" s="252"/>
      <c r="BW224" s="252"/>
      <c r="BX224" s="252"/>
      <c r="BY224" s="252"/>
      <c r="BZ224" s="252"/>
      <c r="CA224" s="252"/>
      <c r="CB224" s="252"/>
      <c r="CC224" s="252"/>
      <c r="CD224" s="252"/>
      <c r="CE224" s="252"/>
      <c r="CF224" s="252"/>
      <c r="CG224" s="252"/>
      <c r="CH224" s="252"/>
      <c r="CI224" s="252"/>
      <c r="CJ224" s="252"/>
      <c r="CK224" s="252"/>
      <c r="CL224" s="252"/>
      <c r="CM224" s="252"/>
      <c r="CN224" s="252"/>
      <c r="CO224" s="252"/>
      <c r="CP224" s="252"/>
      <c r="CQ224" s="252"/>
      <c r="CR224" s="252"/>
      <c r="CS224" s="252"/>
      <c r="CT224" s="252"/>
      <c r="CU224" s="252"/>
      <c r="CV224" s="252"/>
      <c r="CW224" s="252"/>
      <c r="CX224" s="252"/>
      <c r="CY224" s="252"/>
      <c r="CZ224" s="252"/>
      <c r="DA224" s="252"/>
      <c r="DB224" s="252"/>
      <c r="DC224" s="252"/>
      <c r="DD224" s="252"/>
      <c r="DE224" s="252"/>
      <c r="DF224" s="252"/>
      <c r="DG224" s="252"/>
      <c r="DH224" s="252"/>
      <c r="DI224" s="252"/>
      <c r="DJ224" s="252"/>
      <c r="DK224" s="252"/>
      <c r="DL224" s="252"/>
    </row>
    <row r="225" spans="1:116" x14ac:dyDescent="0.25">
      <c r="A225" s="252"/>
      <c r="B225" s="252"/>
      <c r="C225" s="252"/>
      <c r="D225" s="252"/>
      <c r="E225" s="252"/>
      <c r="F225" s="252"/>
      <c r="G225" s="252"/>
      <c r="H225" s="252"/>
      <c r="I225" s="252"/>
      <c r="J225" s="252"/>
      <c r="K225" s="252"/>
      <c r="L225" s="252"/>
      <c r="M225" s="252"/>
      <c r="N225" s="252"/>
      <c r="O225" s="252"/>
      <c r="P225" s="252"/>
      <c r="Q225" s="252"/>
      <c r="R225" s="252"/>
      <c r="S225" s="252"/>
      <c r="T225" s="252"/>
      <c r="U225" s="252"/>
      <c r="V225" s="252"/>
      <c r="W225" s="252"/>
      <c r="X225" s="252"/>
      <c r="Y225" s="252"/>
      <c r="Z225" s="252"/>
      <c r="AA225" s="252"/>
      <c r="AB225" s="252"/>
      <c r="AC225" s="252"/>
      <c r="AD225" s="252"/>
      <c r="AE225" s="252"/>
      <c r="AF225" s="252"/>
      <c r="AG225" s="252"/>
      <c r="AH225" s="252"/>
      <c r="AI225" s="252"/>
      <c r="AJ225" s="252"/>
      <c r="AK225" s="252"/>
      <c r="AL225" s="252"/>
      <c r="AM225" s="252"/>
      <c r="AN225" s="252"/>
      <c r="AO225" s="252"/>
      <c r="AP225" s="252"/>
      <c r="AQ225" s="252"/>
      <c r="AR225" s="252"/>
      <c r="AS225" s="252"/>
      <c r="AT225" s="252"/>
      <c r="AU225" s="252"/>
      <c r="AV225" s="252"/>
      <c r="AW225" s="252"/>
      <c r="AX225" s="252"/>
      <c r="AY225" s="252"/>
      <c r="AZ225" s="252"/>
      <c r="BA225" s="252"/>
      <c r="BB225" s="252"/>
      <c r="BC225" s="252"/>
      <c r="BD225" s="252"/>
      <c r="BE225" s="252"/>
      <c r="BF225" s="252"/>
      <c r="BG225" s="252"/>
      <c r="BH225" s="252"/>
      <c r="BI225" s="252"/>
      <c r="BJ225" s="252"/>
      <c r="BK225" s="252"/>
      <c r="BL225" s="252"/>
      <c r="BM225" s="252"/>
      <c r="BN225" s="252"/>
      <c r="BO225" s="252"/>
      <c r="BP225" s="252"/>
      <c r="BQ225" s="252"/>
      <c r="BR225" s="252"/>
      <c r="BS225" s="252"/>
      <c r="BT225" s="252"/>
      <c r="BU225" s="252"/>
      <c r="BV225" s="252"/>
      <c r="BW225" s="252"/>
      <c r="BX225" s="252"/>
      <c r="BY225" s="252"/>
      <c r="BZ225" s="252"/>
      <c r="CA225" s="252"/>
      <c r="CB225" s="252"/>
      <c r="CC225" s="252"/>
      <c r="CD225" s="252"/>
      <c r="CE225" s="252"/>
      <c r="CF225" s="252"/>
      <c r="CG225" s="252"/>
      <c r="CH225" s="252"/>
      <c r="CI225" s="252"/>
      <c r="CJ225" s="252"/>
      <c r="CK225" s="252"/>
      <c r="CL225" s="252"/>
      <c r="CM225" s="252"/>
      <c r="CN225" s="252"/>
      <c r="CO225" s="252"/>
      <c r="CP225" s="252"/>
      <c r="CQ225" s="252"/>
      <c r="CR225" s="252"/>
      <c r="CS225" s="252"/>
      <c r="CT225" s="252"/>
      <c r="CU225" s="252"/>
      <c r="CV225" s="252"/>
      <c r="CW225" s="252"/>
      <c r="CX225" s="252"/>
      <c r="CY225" s="252"/>
      <c r="CZ225" s="252"/>
      <c r="DA225" s="252"/>
      <c r="DB225" s="252"/>
      <c r="DC225" s="252"/>
      <c r="DD225" s="252"/>
      <c r="DE225" s="252"/>
      <c r="DF225" s="252"/>
      <c r="DG225" s="252"/>
      <c r="DH225" s="252"/>
      <c r="DI225" s="252"/>
      <c r="DJ225" s="252"/>
      <c r="DK225" s="252"/>
      <c r="DL225" s="252"/>
    </row>
    <row r="226" spans="1:116" x14ac:dyDescent="0.25">
      <c r="A226" s="252"/>
      <c r="B226" s="252"/>
      <c r="C226" s="252"/>
      <c r="D226" s="252"/>
      <c r="E226" s="252"/>
      <c r="F226" s="252"/>
      <c r="G226" s="252"/>
      <c r="H226" s="252"/>
      <c r="I226" s="252"/>
      <c r="J226" s="252"/>
      <c r="K226" s="252"/>
      <c r="L226" s="252"/>
      <c r="M226" s="252"/>
      <c r="N226" s="252"/>
      <c r="O226" s="252"/>
      <c r="P226" s="252"/>
      <c r="Q226" s="252"/>
      <c r="R226" s="252"/>
      <c r="S226" s="252"/>
      <c r="T226" s="252"/>
      <c r="U226" s="252"/>
      <c r="V226" s="252"/>
      <c r="W226" s="252"/>
      <c r="X226" s="252"/>
      <c r="Y226" s="252"/>
      <c r="Z226" s="252"/>
      <c r="AA226" s="252"/>
      <c r="AB226" s="252"/>
      <c r="AC226" s="252"/>
      <c r="AD226" s="252"/>
      <c r="AE226" s="252"/>
      <c r="AF226" s="252"/>
      <c r="AG226" s="252"/>
      <c r="AH226" s="252"/>
      <c r="AI226" s="252"/>
      <c r="AJ226" s="252"/>
      <c r="AK226" s="252"/>
      <c r="AL226" s="252"/>
      <c r="AM226" s="252"/>
      <c r="AN226" s="252"/>
      <c r="AO226" s="252"/>
      <c r="AP226" s="252"/>
      <c r="AQ226" s="252"/>
      <c r="AR226" s="252"/>
      <c r="AS226" s="252"/>
      <c r="AT226" s="252"/>
      <c r="AU226" s="252"/>
      <c r="AV226" s="252"/>
      <c r="AW226" s="252"/>
      <c r="AX226" s="252"/>
      <c r="AY226" s="252"/>
      <c r="AZ226" s="252"/>
      <c r="BA226" s="252"/>
      <c r="BB226" s="252"/>
      <c r="BC226" s="252"/>
      <c r="BD226" s="252"/>
      <c r="BE226" s="252"/>
      <c r="BF226" s="252"/>
      <c r="BG226" s="252"/>
      <c r="BH226" s="252"/>
      <c r="BI226" s="252"/>
      <c r="BJ226" s="252"/>
      <c r="BK226" s="252"/>
      <c r="BL226" s="252"/>
      <c r="BM226" s="252"/>
      <c r="BN226" s="252"/>
      <c r="BO226" s="252"/>
      <c r="BP226" s="252"/>
      <c r="BQ226" s="252"/>
      <c r="BR226" s="252"/>
      <c r="BS226" s="252"/>
      <c r="BT226" s="252"/>
      <c r="BU226" s="252"/>
      <c r="BV226" s="252"/>
      <c r="BW226" s="252"/>
      <c r="BX226" s="252"/>
      <c r="BY226" s="252"/>
      <c r="BZ226" s="252"/>
      <c r="CA226" s="252"/>
      <c r="CB226" s="252"/>
      <c r="CC226" s="252"/>
      <c r="CD226" s="252"/>
      <c r="CE226" s="252"/>
      <c r="CF226" s="252"/>
      <c r="CG226" s="252"/>
      <c r="CH226" s="252"/>
      <c r="CI226" s="252"/>
      <c r="CJ226" s="252"/>
      <c r="CK226" s="252"/>
      <c r="CL226" s="252"/>
      <c r="CM226" s="252"/>
      <c r="CN226" s="252"/>
      <c r="CO226" s="252"/>
      <c r="CP226" s="252"/>
      <c r="CQ226" s="252"/>
      <c r="CR226" s="252"/>
      <c r="CS226" s="252"/>
      <c r="CT226" s="252"/>
      <c r="CU226" s="252"/>
      <c r="CV226" s="252"/>
      <c r="CW226" s="252"/>
      <c r="CX226" s="252"/>
      <c r="CY226" s="252"/>
      <c r="CZ226" s="252"/>
      <c r="DA226" s="252"/>
      <c r="DB226" s="252"/>
      <c r="DC226" s="252"/>
      <c r="DD226" s="252"/>
      <c r="DE226" s="252"/>
      <c r="DF226" s="252"/>
      <c r="DG226" s="252"/>
      <c r="DH226" s="252"/>
      <c r="DI226" s="252"/>
      <c r="DJ226" s="252"/>
      <c r="DK226" s="252"/>
      <c r="DL226" s="252"/>
    </row>
    <row r="227" spans="1:116" x14ac:dyDescent="0.25">
      <c r="A227" s="252"/>
      <c r="B227" s="252"/>
      <c r="C227" s="252"/>
      <c r="D227" s="252"/>
      <c r="E227" s="252"/>
      <c r="F227" s="252"/>
      <c r="G227" s="252"/>
      <c r="H227" s="252"/>
      <c r="I227" s="252"/>
      <c r="J227" s="252"/>
      <c r="K227" s="252"/>
      <c r="L227" s="252"/>
      <c r="M227" s="252"/>
      <c r="N227" s="252"/>
      <c r="O227" s="252"/>
      <c r="P227" s="252"/>
      <c r="Q227" s="252"/>
      <c r="R227" s="252"/>
      <c r="S227" s="252"/>
      <c r="T227" s="252"/>
      <c r="U227" s="252"/>
      <c r="V227" s="252"/>
      <c r="W227" s="252"/>
      <c r="X227" s="252"/>
      <c r="Y227" s="252"/>
      <c r="Z227" s="252"/>
      <c r="AA227" s="252"/>
      <c r="AB227" s="252"/>
      <c r="AC227" s="252"/>
      <c r="AD227" s="252"/>
      <c r="AE227" s="252"/>
      <c r="AF227" s="252"/>
      <c r="AG227" s="252"/>
      <c r="AH227" s="252"/>
      <c r="AI227" s="252"/>
      <c r="AJ227" s="252"/>
      <c r="AK227" s="252"/>
      <c r="AL227" s="252"/>
      <c r="AM227" s="252"/>
      <c r="AN227" s="252"/>
      <c r="AO227" s="252"/>
      <c r="AP227" s="252"/>
      <c r="AQ227" s="252"/>
      <c r="AR227" s="252"/>
      <c r="AS227" s="252"/>
      <c r="AT227" s="252"/>
      <c r="AU227" s="252"/>
      <c r="AV227" s="252"/>
      <c r="AW227" s="252"/>
      <c r="AX227" s="252"/>
      <c r="AY227" s="252"/>
      <c r="AZ227" s="252"/>
      <c r="BA227" s="252"/>
      <c r="BB227" s="252"/>
      <c r="BC227" s="252"/>
      <c r="BD227" s="252"/>
      <c r="BE227" s="252"/>
      <c r="BF227" s="252"/>
      <c r="BG227" s="252"/>
      <c r="BH227" s="252"/>
      <c r="BI227" s="252"/>
      <c r="BJ227" s="252"/>
      <c r="BK227" s="252"/>
      <c r="BL227" s="252"/>
      <c r="BM227" s="252"/>
      <c r="BN227" s="252"/>
      <c r="BO227" s="252"/>
      <c r="BP227" s="252"/>
      <c r="BQ227" s="252"/>
      <c r="BR227" s="252"/>
      <c r="BS227" s="252"/>
      <c r="BT227" s="252"/>
      <c r="BU227" s="252"/>
      <c r="BV227" s="252"/>
      <c r="BW227" s="252"/>
      <c r="BX227" s="252"/>
      <c r="BY227" s="252"/>
      <c r="BZ227" s="252"/>
      <c r="CA227" s="252"/>
      <c r="CB227" s="252"/>
      <c r="CC227" s="252"/>
      <c r="CD227" s="252"/>
      <c r="CE227" s="252"/>
      <c r="CF227" s="252"/>
      <c r="CG227" s="252"/>
      <c r="CH227" s="252"/>
      <c r="CI227" s="252"/>
      <c r="CJ227" s="252"/>
      <c r="CK227" s="252"/>
      <c r="CL227" s="252"/>
      <c r="CM227" s="252"/>
      <c r="CN227" s="252"/>
      <c r="CO227" s="252"/>
      <c r="CP227" s="252"/>
      <c r="CQ227" s="252"/>
      <c r="CR227" s="252"/>
      <c r="CS227" s="252"/>
      <c r="CT227" s="252"/>
      <c r="CU227" s="252"/>
      <c r="CV227" s="252"/>
      <c r="CW227" s="252"/>
      <c r="CX227" s="252"/>
      <c r="CY227" s="252"/>
      <c r="CZ227" s="252"/>
      <c r="DA227" s="252"/>
      <c r="DB227" s="252"/>
      <c r="DC227" s="252"/>
      <c r="DD227" s="252"/>
      <c r="DE227" s="252"/>
      <c r="DF227" s="252"/>
      <c r="DG227" s="252"/>
      <c r="DH227" s="252"/>
      <c r="DI227" s="252"/>
      <c r="DJ227" s="252"/>
      <c r="DK227" s="252"/>
      <c r="DL227" s="252"/>
    </row>
    <row r="228" spans="1:116" x14ac:dyDescent="0.25">
      <c r="A228" s="252"/>
      <c r="B228" s="252"/>
      <c r="C228" s="252"/>
      <c r="D228" s="252"/>
      <c r="E228" s="252"/>
      <c r="F228" s="252"/>
      <c r="G228" s="252"/>
      <c r="H228" s="252"/>
      <c r="I228" s="252"/>
      <c r="J228" s="252"/>
      <c r="K228" s="252"/>
      <c r="L228" s="252"/>
      <c r="M228" s="252"/>
      <c r="N228" s="252"/>
      <c r="O228" s="252"/>
      <c r="P228" s="252"/>
      <c r="Q228" s="252"/>
      <c r="R228" s="252"/>
      <c r="S228" s="252"/>
      <c r="T228" s="252"/>
      <c r="U228" s="252"/>
      <c r="V228" s="252"/>
      <c r="W228" s="252"/>
      <c r="X228" s="252"/>
      <c r="Y228" s="252"/>
      <c r="Z228" s="252"/>
      <c r="AA228" s="252"/>
      <c r="AB228" s="252"/>
      <c r="AC228" s="252"/>
      <c r="AD228" s="252"/>
      <c r="AE228" s="252"/>
      <c r="AF228" s="252"/>
      <c r="AG228" s="252"/>
      <c r="AH228" s="252"/>
      <c r="AI228" s="252"/>
      <c r="AJ228" s="252"/>
      <c r="AK228" s="252"/>
      <c r="AL228" s="252"/>
      <c r="AM228" s="252"/>
      <c r="AN228" s="252"/>
      <c r="AO228" s="252"/>
      <c r="AP228" s="252"/>
      <c r="AQ228" s="252"/>
      <c r="AR228" s="252"/>
      <c r="AS228" s="252"/>
      <c r="AT228" s="252"/>
      <c r="AU228" s="252"/>
      <c r="AV228" s="252"/>
      <c r="AW228" s="252"/>
      <c r="AX228" s="252"/>
      <c r="AY228" s="252"/>
      <c r="AZ228" s="252"/>
      <c r="BA228" s="252"/>
      <c r="BB228" s="252"/>
      <c r="BC228" s="252"/>
      <c r="BD228" s="252"/>
      <c r="BE228" s="252"/>
      <c r="BF228" s="252"/>
      <c r="BG228" s="252"/>
      <c r="BH228" s="252"/>
      <c r="BI228" s="252"/>
      <c r="BJ228" s="252"/>
      <c r="BK228" s="252"/>
      <c r="BL228" s="252"/>
      <c r="BM228" s="252"/>
      <c r="BN228" s="252"/>
      <c r="BO228" s="252"/>
      <c r="BP228" s="252"/>
      <c r="BQ228" s="252"/>
      <c r="BR228" s="252"/>
      <c r="BS228" s="252"/>
      <c r="BT228" s="252"/>
      <c r="BU228" s="252"/>
      <c r="BV228" s="252"/>
      <c r="BW228" s="252"/>
      <c r="BX228" s="252"/>
      <c r="BY228" s="252"/>
      <c r="BZ228" s="252"/>
      <c r="CA228" s="252"/>
      <c r="CB228" s="252"/>
      <c r="CC228" s="252"/>
      <c r="CD228" s="252"/>
      <c r="CE228" s="252"/>
      <c r="CF228" s="252"/>
      <c r="CG228" s="252"/>
      <c r="CH228" s="252"/>
      <c r="CI228" s="252"/>
      <c r="CJ228" s="252"/>
      <c r="CK228" s="252"/>
      <c r="CL228" s="252"/>
      <c r="CM228" s="252"/>
      <c r="CN228" s="252"/>
      <c r="CO228" s="252"/>
      <c r="CP228" s="252"/>
      <c r="CQ228" s="252"/>
      <c r="CR228" s="252"/>
      <c r="CS228" s="252"/>
      <c r="CT228" s="252"/>
      <c r="CU228" s="252"/>
      <c r="CV228" s="252"/>
      <c r="CW228" s="252"/>
      <c r="CX228" s="252"/>
      <c r="CY228" s="252"/>
      <c r="CZ228" s="252"/>
      <c r="DA228" s="252"/>
      <c r="DB228" s="252"/>
      <c r="DC228" s="252"/>
      <c r="DD228" s="252"/>
      <c r="DE228" s="252"/>
      <c r="DF228" s="252"/>
      <c r="DG228" s="252"/>
      <c r="DH228" s="252"/>
      <c r="DI228" s="252"/>
      <c r="DJ228" s="252"/>
      <c r="DK228" s="252"/>
      <c r="DL228" s="252"/>
    </row>
    <row r="229" spans="1:116" x14ac:dyDescent="0.25">
      <c r="A229" s="252"/>
      <c r="B229" s="252"/>
      <c r="C229" s="252"/>
      <c r="D229" s="252"/>
      <c r="E229" s="252"/>
      <c r="F229" s="252"/>
      <c r="G229" s="252"/>
      <c r="H229" s="252"/>
      <c r="I229" s="252"/>
      <c r="J229" s="252"/>
      <c r="K229" s="252"/>
      <c r="L229" s="252"/>
      <c r="M229" s="252"/>
      <c r="N229" s="252"/>
      <c r="O229" s="252"/>
      <c r="P229" s="252"/>
      <c r="Q229" s="252"/>
      <c r="R229" s="252"/>
      <c r="S229" s="252"/>
      <c r="T229" s="252"/>
      <c r="U229" s="252"/>
      <c r="V229" s="252"/>
      <c r="W229" s="252"/>
      <c r="X229" s="252"/>
      <c r="Y229" s="252"/>
      <c r="Z229" s="252"/>
      <c r="AA229" s="252"/>
      <c r="AB229" s="252"/>
      <c r="AC229" s="252"/>
      <c r="AD229" s="252"/>
      <c r="AE229" s="252"/>
      <c r="AF229" s="252"/>
      <c r="AG229" s="252"/>
      <c r="AH229" s="252"/>
      <c r="AI229" s="252"/>
      <c r="AJ229" s="252"/>
      <c r="AK229" s="252"/>
      <c r="AL229" s="252"/>
      <c r="AM229" s="252"/>
      <c r="AN229" s="252"/>
      <c r="AO229" s="252"/>
      <c r="AP229" s="252"/>
      <c r="AQ229" s="252"/>
      <c r="AR229" s="252"/>
      <c r="AS229" s="252"/>
      <c r="AT229" s="252"/>
      <c r="AU229" s="252"/>
      <c r="AV229" s="252"/>
      <c r="AW229" s="252"/>
      <c r="AX229" s="252"/>
      <c r="AY229" s="252"/>
      <c r="AZ229" s="252"/>
      <c r="BA229" s="252"/>
      <c r="BB229" s="252"/>
      <c r="BC229" s="252"/>
      <c r="BD229" s="252"/>
      <c r="BE229" s="252"/>
      <c r="BF229" s="252"/>
      <c r="BG229" s="252"/>
      <c r="BH229" s="252"/>
      <c r="BI229" s="252"/>
      <c r="BJ229" s="252"/>
      <c r="BK229" s="252"/>
      <c r="BL229" s="252"/>
      <c r="BM229" s="252"/>
      <c r="BN229" s="252"/>
      <c r="BO229" s="252"/>
      <c r="BP229" s="252"/>
      <c r="BQ229" s="252"/>
      <c r="BR229" s="252"/>
      <c r="BS229" s="252"/>
      <c r="BT229" s="252"/>
      <c r="BU229" s="252"/>
      <c r="BV229" s="252"/>
      <c r="BW229" s="252"/>
      <c r="BX229" s="252"/>
      <c r="BY229" s="252"/>
      <c r="BZ229" s="252"/>
      <c r="CA229" s="252"/>
      <c r="CB229" s="252"/>
      <c r="CC229" s="252"/>
      <c r="CD229" s="252"/>
      <c r="CE229" s="252"/>
      <c r="CF229" s="252"/>
      <c r="CG229" s="252"/>
      <c r="CH229" s="252"/>
      <c r="CI229" s="252"/>
      <c r="CJ229" s="252"/>
      <c r="CK229" s="252"/>
      <c r="CL229" s="252"/>
      <c r="CM229" s="252"/>
      <c r="CN229" s="252"/>
      <c r="CO229" s="252"/>
      <c r="CP229" s="252"/>
      <c r="CQ229" s="252"/>
      <c r="CR229" s="252"/>
      <c r="CS229" s="252"/>
      <c r="CT229" s="252"/>
      <c r="CU229" s="252"/>
      <c r="CV229" s="252"/>
      <c r="CW229" s="252"/>
      <c r="CX229" s="252"/>
      <c r="CY229" s="252"/>
      <c r="CZ229" s="252"/>
      <c r="DA229" s="252"/>
      <c r="DB229" s="252"/>
      <c r="DC229" s="252"/>
      <c r="DD229" s="252"/>
      <c r="DE229" s="252"/>
      <c r="DF229" s="252"/>
      <c r="DG229" s="252"/>
      <c r="DH229" s="252"/>
      <c r="DI229" s="252"/>
      <c r="DJ229" s="252"/>
      <c r="DK229" s="252"/>
      <c r="DL229" s="252"/>
    </row>
    <row r="230" spans="1:116" x14ac:dyDescent="0.25">
      <c r="A230" s="252"/>
      <c r="B230" s="252"/>
      <c r="C230" s="252"/>
      <c r="D230" s="252"/>
      <c r="E230" s="252"/>
      <c r="F230" s="252"/>
      <c r="G230" s="252"/>
      <c r="H230" s="252"/>
      <c r="I230" s="252"/>
      <c r="J230" s="252"/>
      <c r="K230" s="252"/>
      <c r="L230" s="252"/>
      <c r="M230" s="252"/>
      <c r="N230" s="252"/>
      <c r="O230" s="252"/>
      <c r="P230" s="252"/>
      <c r="Q230" s="252"/>
      <c r="R230" s="252"/>
      <c r="S230" s="252"/>
      <c r="T230" s="252"/>
      <c r="U230" s="252"/>
      <c r="V230" s="252"/>
      <c r="W230" s="252"/>
      <c r="X230" s="252"/>
      <c r="Y230" s="252"/>
      <c r="Z230" s="252"/>
      <c r="AA230" s="252"/>
      <c r="AB230" s="252"/>
      <c r="AC230" s="252"/>
      <c r="AD230" s="252"/>
      <c r="AE230" s="252"/>
      <c r="AF230" s="252"/>
      <c r="AG230" s="252"/>
      <c r="AH230" s="252"/>
      <c r="AI230" s="252"/>
      <c r="AJ230" s="252"/>
      <c r="AK230" s="252"/>
      <c r="AL230" s="252"/>
      <c r="AM230" s="252"/>
      <c r="AN230" s="252"/>
      <c r="AO230" s="252"/>
      <c r="AP230" s="252"/>
      <c r="AQ230" s="252"/>
      <c r="AR230" s="252"/>
      <c r="AS230" s="252"/>
      <c r="AT230" s="252"/>
      <c r="AU230" s="252"/>
      <c r="AV230" s="252"/>
      <c r="AW230" s="252"/>
      <c r="AX230" s="252"/>
      <c r="AY230" s="252"/>
      <c r="AZ230" s="252"/>
      <c r="BA230" s="252"/>
      <c r="BB230" s="252"/>
      <c r="BC230" s="252"/>
      <c r="BD230" s="252"/>
      <c r="BE230" s="252"/>
      <c r="BF230" s="252"/>
      <c r="BG230" s="252"/>
      <c r="BH230" s="252"/>
      <c r="BI230" s="252"/>
      <c r="BJ230" s="252"/>
      <c r="BK230" s="252"/>
      <c r="BL230" s="252"/>
      <c r="BM230" s="252"/>
      <c r="BN230" s="252"/>
      <c r="BO230" s="252"/>
      <c r="BP230" s="252"/>
      <c r="BQ230" s="252"/>
      <c r="BR230" s="252"/>
      <c r="BS230" s="252"/>
      <c r="BT230" s="252"/>
      <c r="BU230" s="252"/>
      <c r="BV230" s="252"/>
      <c r="BW230" s="252"/>
      <c r="BX230" s="252"/>
      <c r="BY230" s="252"/>
      <c r="BZ230" s="252"/>
      <c r="CA230" s="252"/>
      <c r="CB230" s="252"/>
      <c r="CC230" s="252"/>
      <c r="CD230" s="252"/>
      <c r="CE230" s="252"/>
      <c r="CF230" s="252"/>
      <c r="CG230" s="252"/>
      <c r="CH230" s="252"/>
      <c r="CI230" s="252"/>
      <c r="CJ230" s="252"/>
      <c r="CK230" s="252"/>
      <c r="CL230" s="252"/>
      <c r="CM230" s="252"/>
      <c r="CN230" s="252"/>
      <c r="CO230" s="252"/>
      <c r="CP230" s="252"/>
      <c r="CQ230" s="252"/>
      <c r="CR230" s="252"/>
      <c r="CS230" s="252"/>
      <c r="CT230" s="252"/>
      <c r="CU230" s="252"/>
      <c r="CV230" s="252"/>
      <c r="CW230" s="252"/>
      <c r="CX230" s="252"/>
      <c r="CY230" s="252"/>
      <c r="CZ230" s="252"/>
      <c r="DA230" s="252"/>
      <c r="DB230" s="252"/>
      <c r="DC230" s="252"/>
      <c r="DD230" s="252"/>
      <c r="DE230" s="252"/>
      <c r="DF230" s="252"/>
      <c r="DG230" s="252"/>
      <c r="DH230" s="252"/>
      <c r="DI230" s="252"/>
      <c r="DJ230" s="252"/>
      <c r="DK230" s="252"/>
      <c r="DL230" s="252"/>
    </row>
    <row r="231" spans="1:116" x14ac:dyDescent="0.25">
      <c r="A231" s="252"/>
      <c r="B231" s="252"/>
      <c r="C231" s="252"/>
      <c r="D231" s="252"/>
      <c r="E231" s="252"/>
      <c r="F231" s="252"/>
      <c r="G231" s="252"/>
      <c r="H231" s="252"/>
      <c r="I231" s="252"/>
      <c r="J231" s="252"/>
      <c r="K231" s="252"/>
      <c r="L231" s="252"/>
      <c r="M231" s="252"/>
      <c r="N231" s="252"/>
      <c r="O231" s="252"/>
      <c r="P231" s="252"/>
      <c r="Q231" s="252"/>
      <c r="R231" s="252"/>
      <c r="S231" s="252"/>
      <c r="T231" s="252"/>
      <c r="U231" s="252"/>
      <c r="V231" s="252"/>
      <c r="W231" s="252"/>
      <c r="X231" s="252"/>
      <c r="Y231" s="252"/>
      <c r="Z231" s="252"/>
      <c r="AA231" s="252"/>
      <c r="AB231" s="252"/>
      <c r="AC231" s="252"/>
      <c r="AD231" s="252"/>
      <c r="AE231" s="252"/>
      <c r="AF231" s="252"/>
      <c r="AG231" s="252"/>
      <c r="AH231" s="252"/>
      <c r="AI231" s="252"/>
      <c r="AJ231" s="252"/>
      <c r="AK231" s="252"/>
      <c r="AL231" s="252"/>
      <c r="AM231" s="252"/>
      <c r="AN231" s="252"/>
      <c r="AO231" s="252"/>
      <c r="AP231" s="252"/>
      <c r="AQ231" s="252"/>
      <c r="AR231" s="252"/>
      <c r="AS231" s="252"/>
      <c r="AT231" s="252"/>
      <c r="AU231" s="252"/>
      <c r="AV231" s="252"/>
      <c r="AW231" s="252"/>
      <c r="AX231" s="252"/>
      <c r="AY231" s="252"/>
      <c r="AZ231" s="252"/>
      <c r="BA231" s="252"/>
      <c r="BB231" s="252"/>
      <c r="BC231" s="252"/>
      <c r="BD231" s="252"/>
      <c r="BE231" s="252"/>
      <c r="BF231" s="252"/>
      <c r="BG231" s="252"/>
      <c r="BH231" s="252"/>
      <c r="BI231" s="252"/>
      <c r="BJ231" s="252"/>
      <c r="BK231" s="252"/>
      <c r="BL231" s="252"/>
      <c r="BM231" s="252"/>
      <c r="BN231" s="252"/>
      <c r="BO231" s="252"/>
      <c r="BP231" s="252"/>
      <c r="BQ231" s="252"/>
      <c r="BR231" s="252"/>
      <c r="BS231" s="252"/>
      <c r="BT231" s="252"/>
      <c r="BU231" s="252"/>
      <c r="BV231" s="252"/>
      <c r="BW231" s="252"/>
      <c r="BX231" s="252"/>
      <c r="BY231" s="252"/>
      <c r="BZ231" s="252"/>
      <c r="CA231" s="252"/>
      <c r="CB231" s="252"/>
      <c r="CC231" s="252"/>
      <c r="CD231" s="252"/>
      <c r="CE231" s="252"/>
      <c r="CF231" s="252"/>
      <c r="CG231" s="252"/>
      <c r="CH231" s="252"/>
      <c r="CI231" s="252"/>
      <c r="CJ231" s="252"/>
      <c r="CK231" s="252"/>
      <c r="CL231" s="252"/>
      <c r="CM231" s="252"/>
      <c r="CN231" s="252"/>
      <c r="CO231" s="252"/>
      <c r="CP231" s="252"/>
      <c r="CQ231" s="252"/>
      <c r="CR231" s="252"/>
      <c r="CS231" s="252"/>
      <c r="CT231" s="252"/>
      <c r="CU231" s="252"/>
      <c r="CV231" s="252"/>
      <c r="CW231" s="252"/>
      <c r="CX231" s="252"/>
      <c r="CY231" s="252"/>
      <c r="CZ231" s="252"/>
      <c r="DA231" s="252"/>
      <c r="DB231" s="252"/>
      <c r="DC231" s="252"/>
      <c r="DD231" s="252"/>
      <c r="DE231" s="252"/>
      <c r="DF231" s="252"/>
      <c r="DG231" s="252"/>
      <c r="DH231" s="252"/>
      <c r="DI231" s="252"/>
      <c r="DJ231" s="252"/>
      <c r="DK231" s="252"/>
      <c r="DL231" s="252"/>
    </row>
    <row r="232" spans="1:116" x14ac:dyDescent="0.25">
      <c r="A232" s="252"/>
      <c r="B232" s="252"/>
      <c r="C232" s="252"/>
      <c r="D232" s="252"/>
      <c r="E232" s="252"/>
      <c r="F232" s="252"/>
      <c r="G232" s="252"/>
      <c r="H232" s="252"/>
      <c r="I232" s="252"/>
      <c r="J232" s="252"/>
      <c r="K232" s="252"/>
      <c r="L232" s="252"/>
      <c r="M232" s="252"/>
      <c r="N232" s="252"/>
      <c r="O232" s="252"/>
      <c r="P232" s="252"/>
      <c r="Q232" s="252"/>
      <c r="R232" s="252"/>
      <c r="S232" s="252"/>
      <c r="T232" s="252"/>
      <c r="U232" s="252"/>
      <c r="V232" s="252"/>
      <c r="W232" s="252"/>
      <c r="X232" s="252"/>
      <c r="Y232" s="252"/>
      <c r="Z232" s="252"/>
      <c r="AA232" s="252"/>
      <c r="AB232" s="252"/>
      <c r="AC232" s="252"/>
      <c r="AD232" s="252"/>
      <c r="AE232" s="252"/>
      <c r="AF232" s="252"/>
      <c r="AG232" s="252"/>
      <c r="AH232" s="252"/>
      <c r="AI232" s="252"/>
      <c r="AJ232" s="252"/>
      <c r="AK232" s="252"/>
      <c r="AL232" s="252"/>
      <c r="AM232" s="252"/>
      <c r="AN232" s="252"/>
      <c r="AO232" s="252"/>
      <c r="AP232" s="252"/>
      <c r="AQ232" s="252"/>
      <c r="AR232" s="252"/>
      <c r="AS232" s="252"/>
      <c r="AT232" s="252"/>
      <c r="AU232" s="252"/>
      <c r="AV232" s="252"/>
      <c r="AW232" s="252"/>
      <c r="AX232" s="252"/>
      <c r="AY232" s="252"/>
      <c r="AZ232" s="252"/>
      <c r="BA232" s="252"/>
      <c r="BB232" s="252"/>
      <c r="BC232" s="252"/>
      <c r="BD232" s="252"/>
      <c r="BE232" s="252"/>
      <c r="BF232" s="252"/>
      <c r="BG232" s="252"/>
      <c r="BH232" s="252"/>
      <c r="BI232" s="252"/>
      <c r="BJ232" s="252"/>
      <c r="BK232" s="252"/>
      <c r="BL232" s="252"/>
      <c r="BM232" s="252"/>
      <c r="BN232" s="252"/>
      <c r="BO232" s="252"/>
      <c r="BP232" s="252"/>
      <c r="BQ232" s="252"/>
      <c r="BR232" s="252"/>
      <c r="BS232" s="252"/>
      <c r="BT232" s="252"/>
      <c r="BU232" s="252"/>
      <c r="BV232" s="252"/>
      <c r="BW232" s="252"/>
      <c r="BX232" s="252"/>
      <c r="BY232" s="252"/>
      <c r="BZ232" s="252"/>
      <c r="CA232" s="252"/>
      <c r="CB232" s="252"/>
      <c r="CC232" s="252"/>
      <c r="CD232" s="252"/>
      <c r="CE232" s="252"/>
      <c r="CF232" s="252"/>
      <c r="CG232" s="252"/>
      <c r="CH232" s="252"/>
      <c r="CI232" s="252"/>
      <c r="CJ232" s="252"/>
      <c r="CK232" s="252"/>
      <c r="CL232" s="252"/>
      <c r="CM232" s="252"/>
      <c r="CN232" s="252"/>
      <c r="CO232" s="252"/>
      <c r="CP232" s="252"/>
      <c r="CQ232" s="252"/>
      <c r="CR232" s="252"/>
      <c r="CS232" s="252"/>
      <c r="CT232" s="252"/>
      <c r="CU232" s="252"/>
      <c r="CV232" s="252"/>
      <c r="CW232" s="252"/>
      <c r="CX232" s="252"/>
      <c r="CY232" s="252"/>
      <c r="CZ232" s="252"/>
      <c r="DA232" s="252"/>
      <c r="DB232" s="252"/>
      <c r="DC232" s="252"/>
      <c r="DD232" s="252"/>
      <c r="DE232" s="252"/>
      <c r="DF232" s="252"/>
      <c r="DG232" s="252"/>
      <c r="DH232" s="252"/>
      <c r="DI232" s="252"/>
      <c r="DJ232" s="252"/>
      <c r="DK232" s="252"/>
      <c r="DL232" s="252"/>
    </row>
    <row r="233" spans="1:116" x14ac:dyDescent="0.25">
      <c r="A233" s="252"/>
      <c r="B233" s="252"/>
      <c r="C233" s="252"/>
      <c r="D233" s="252"/>
      <c r="E233" s="252"/>
      <c r="F233" s="252"/>
      <c r="G233" s="252"/>
      <c r="H233" s="252"/>
      <c r="I233" s="252"/>
      <c r="J233" s="252"/>
      <c r="K233" s="252"/>
      <c r="L233" s="252"/>
      <c r="M233" s="252"/>
      <c r="N233" s="252"/>
      <c r="O233" s="252"/>
      <c r="P233" s="252"/>
      <c r="Q233" s="252"/>
      <c r="R233" s="252"/>
      <c r="S233" s="252"/>
      <c r="T233" s="252"/>
      <c r="U233" s="252"/>
      <c r="V233" s="252"/>
      <c r="W233" s="252"/>
      <c r="X233" s="252"/>
      <c r="Y233" s="252"/>
      <c r="Z233" s="252"/>
      <c r="AA233" s="252"/>
      <c r="AB233" s="252"/>
      <c r="AC233" s="252"/>
      <c r="AD233" s="252"/>
      <c r="AE233" s="252"/>
      <c r="AF233" s="252"/>
      <c r="AG233" s="252"/>
      <c r="AH233" s="252"/>
      <c r="AI233" s="252"/>
      <c r="AJ233" s="252"/>
      <c r="AK233" s="252"/>
      <c r="AL233" s="252"/>
      <c r="AM233" s="252"/>
      <c r="AN233" s="252"/>
      <c r="AO233" s="252"/>
      <c r="AP233" s="252"/>
      <c r="AQ233" s="252"/>
      <c r="AR233" s="252"/>
      <c r="AS233" s="252"/>
      <c r="AT233" s="252"/>
      <c r="AU233" s="252"/>
      <c r="AV233" s="252"/>
      <c r="AW233" s="252"/>
      <c r="AX233" s="252"/>
      <c r="AY233" s="252"/>
      <c r="AZ233" s="252"/>
      <c r="BA233" s="252"/>
      <c r="BB233" s="252"/>
      <c r="BC233" s="252"/>
      <c r="BD233" s="252"/>
      <c r="BE233" s="252"/>
      <c r="BF233" s="252"/>
      <c r="BG233" s="252"/>
      <c r="BH233" s="252"/>
      <c r="BI233" s="252"/>
      <c r="BJ233" s="252"/>
      <c r="BK233" s="252"/>
      <c r="BL233" s="252"/>
      <c r="BM233" s="252"/>
      <c r="BN233" s="252"/>
      <c r="BO233" s="252"/>
      <c r="BP233" s="252"/>
      <c r="BQ233" s="252"/>
      <c r="BR233" s="252"/>
      <c r="BS233" s="252"/>
      <c r="BT233" s="252"/>
      <c r="BU233" s="252"/>
      <c r="BV233" s="252"/>
      <c r="BW233" s="252"/>
      <c r="BX233" s="252"/>
      <c r="BY233" s="252"/>
      <c r="BZ233" s="252"/>
      <c r="CA233" s="252"/>
      <c r="CB233" s="252"/>
      <c r="CC233" s="252"/>
      <c r="CD233" s="252"/>
      <c r="CE233" s="252"/>
      <c r="CF233" s="252"/>
      <c r="CG233" s="252"/>
      <c r="CH233" s="252"/>
      <c r="CI233" s="252"/>
      <c r="CJ233" s="252"/>
      <c r="CK233" s="252"/>
      <c r="CL233" s="252"/>
      <c r="CM233" s="252"/>
      <c r="CN233" s="252"/>
      <c r="CO233" s="252"/>
      <c r="CP233" s="252"/>
      <c r="CQ233" s="252"/>
      <c r="CR233" s="252"/>
      <c r="CS233" s="252"/>
      <c r="CT233" s="252"/>
      <c r="CU233" s="252"/>
      <c r="CV233" s="252"/>
      <c r="CW233" s="252"/>
      <c r="CX233" s="252"/>
      <c r="CY233" s="252"/>
      <c r="CZ233" s="252"/>
      <c r="DA233" s="252"/>
      <c r="DB233" s="252"/>
      <c r="DC233" s="252"/>
      <c r="DD233" s="252"/>
      <c r="DE233" s="252"/>
      <c r="DF233" s="252"/>
      <c r="DG233" s="252"/>
      <c r="DH233" s="252"/>
      <c r="DI233" s="252"/>
      <c r="DJ233" s="252"/>
      <c r="DK233" s="252"/>
      <c r="DL233" s="252"/>
    </row>
    <row r="234" spans="1:116" x14ac:dyDescent="0.25">
      <c r="A234" s="252"/>
      <c r="B234" s="252"/>
      <c r="C234" s="252"/>
      <c r="D234" s="252"/>
      <c r="E234" s="252"/>
      <c r="F234" s="252"/>
      <c r="G234" s="252"/>
      <c r="H234" s="252"/>
      <c r="I234" s="252"/>
      <c r="J234" s="252"/>
      <c r="K234" s="252"/>
      <c r="L234" s="252"/>
      <c r="M234" s="252"/>
      <c r="N234" s="252"/>
      <c r="O234" s="252"/>
      <c r="P234" s="252"/>
      <c r="Q234" s="252"/>
      <c r="R234" s="252"/>
      <c r="S234" s="252"/>
      <c r="T234" s="252"/>
      <c r="U234" s="252"/>
      <c r="V234" s="252"/>
      <c r="W234" s="252"/>
      <c r="X234" s="252"/>
      <c r="Y234" s="252"/>
      <c r="Z234" s="252"/>
      <c r="AA234" s="252"/>
      <c r="AB234" s="252"/>
      <c r="AC234" s="252"/>
      <c r="AD234" s="252"/>
      <c r="AE234" s="252"/>
      <c r="AF234" s="252"/>
      <c r="AG234" s="252"/>
      <c r="AH234" s="252"/>
      <c r="AI234" s="252"/>
      <c r="AJ234" s="252"/>
      <c r="AK234" s="252"/>
      <c r="AL234" s="252"/>
      <c r="AM234" s="252"/>
      <c r="AN234" s="252"/>
      <c r="AO234" s="252"/>
      <c r="AP234" s="252"/>
      <c r="AQ234" s="252"/>
      <c r="AR234" s="252"/>
      <c r="AS234" s="252"/>
      <c r="AT234" s="252"/>
      <c r="AU234" s="252"/>
      <c r="AV234" s="252"/>
      <c r="AW234" s="252"/>
      <c r="AX234" s="252"/>
      <c r="AY234" s="252"/>
      <c r="AZ234" s="252"/>
      <c r="BA234" s="252"/>
      <c r="BB234" s="252"/>
      <c r="BC234" s="252"/>
      <c r="BD234" s="252"/>
      <c r="BE234" s="252"/>
      <c r="BF234" s="252"/>
      <c r="BG234" s="252"/>
      <c r="BH234" s="252"/>
      <c r="BI234" s="252"/>
      <c r="BJ234" s="252"/>
      <c r="BK234" s="252"/>
      <c r="BL234" s="252"/>
      <c r="BM234" s="252"/>
      <c r="BN234" s="252"/>
      <c r="BO234" s="252"/>
      <c r="BP234" s="252"/>
      <c r="BQ234" s="252"/>
      <c r="BR234" s="252"/>
      <c r="BS234" s="252"/>
      <c r="BT234" s="252"/>
      <c r="BU234" s="252"/>
      <c r="BV234" s="252"/>
      <c r="BW234" s="252"/>
      <c r="BX234" s="252"/>
      <c r="BY234" s="252"/>
      <c r="BZ234" s="252"/>
      <c r="CA234" s="252"/>
      <c r="CB234" s="252"/>
      <c r="CC234" s="252"/>
      <c r="CD234" s="252"/>
      <c r="CE234" s="252"/>
      <c r="CF234" s="252"/>
      <c r="CG234" s="252"/>
      <c r="CH234" s="252"/>
      <c r="CI234" s="252"/>
      <c r="CJ234" s="252"/>
      <c r="CK234" s="252"/>
      <c r="CL234" s="252"/>
      <c r="CM234" s="252"/>
      <c r="CN234" s="252"/>
      <c r="CO234" s="252"/>
      <c r="CP234" s="252"/>
      <c r="CQ234" s="252"/>
      <c r="CR234" s="252"/>
      <c r="CS234" s="252"/>
      <c r="CT234" s="252"/>
      <c r="CU234" s="252"/>
      <c r="CV234" s="252"/>
      <c r="CW234" s="252"/>
      <c r="CX234" s="252"/>
      <c r="CY234" s="252"/>
      <c r="CZ234" s="252"/>
      <c r="DA234" s="252"/>
      <c r="DB234" s="252"/>
      <c r="DC234" s="252"/>
      <c r="DD234" s="252"/>
      <c r="DE234" s="252"/>
      <c r="DF234" s="252"/>
      <c r="DG234" s="252"/>
      <c r="DH234" s="252"/>
      <c r="DI234" s="252"/>
      <c r="DJ234" s="252"/>
      <c r="DK234" s="252"/>
      <c r="DL234" s="252"/>
    </row>
    <row r="235" spans="1:116" x14ac:dyDescent="0.25">
      <c r="A235" s="252"/>
      <c r="B235" s="252"/>
      <c r="C235" s="252"/>
      <c r="D235" s="252"/>
      <c r="E235" s="252"/>
      <c r="F235" s="252"/>
      <c r="G235" s="252"/>
      <c r="H235" s="252"/>
      <c r="I235" s="252"/>
      <c r="J235" s="252"/>
      <c r="K235" s="252"/>
      <c r="L235" s="252"/>
      <c r="M235" s="252"/>
      <c r="N235" s="252"/>
      <c r="O235" s="252"/>
      <c r="P235" s="252"/>
      <c r="Q235" s="252"/>
      <c r="R235" s="252"/>
      <c r="S235" s="252"/>
      <c r="T235" s="252"/>
      <c r="U235" s="252"/>
      <c r="V235" s="252"/>
      <c r="W235" s="252"/>
      <c r="X235" s="252"/>
      <c r="Y235" s="252"/>
      <c r="Z235" s="252"/>
      <c r="AA235" s="252"/>
      <c r="AB235" s="252"/>
      <c r="AC235" s="252"/>
      <c r="AD235" s="252"/>
      <c r="AE235" s="252"/>
      <c r="AF235" s="252"/>
      <c r="AG235" s="252"/>
      <c r="AH235" s="252"/>
      <c r="AI235" s="252"/>
      <c r="AJ235" s="252"/>
      <c r="AK235" s="252"/>
      <c r="AL235" s="252"/>
      <c r="AM235" s="252"/>
      <c r="AN235" s="252"/>
      <c r="AO235" s="252"/>
      <c r="AP235" s="252"/>
      <c r="AQ235" s="252"/>
      <c r="AR235" s="252"/>
      <c r="AS235" s="252"/>
      <c r="AT235" s="252"/>
      <c r="AU235" s="252"/>
      <c r="AV235" s="252"/>
      <c r="AW235" s="252"/>
      <c r="AX235" s="252"/>
      <c r="AY235" s="252"/>
      <c r="AZ235" s="252"/>
      <c r="BA235" s="252"/>
      <c r="BB235" s="252"/>
      <c r="BC235" s="252"/>
      <c r="BD235" s="252"/>
      <c r="BE235" s="252"/>
      <c r="BF235" s="252"/>
      <c r="BG235" s="252"/>
      <c r="BH235" s="252"/>
      <c r="BI235" s="252"/>
      <c r="BJ235" s="252"/>
      <c r="BK235" s="252"/>
      <c r="BL235" s="252"/>
      <c r="BM235" s="252"/>
      <c r="BN235" s="252"/>
      <c r="BO235" s="252"/>
      <c r="BP235" s="252"/>
      <c r="BQ235" s="252"/>
      <c r="BR235" s="252"/>
      <c r="BS235" s="252"/>
      <c r="BT235" s="252"/>
      <c r="BU235" s="252"/>
      <c r="BV235" s="252"/>
      <c r="BW235" s="252"/>
      <c r="BX235" s="252"/>
      <c r="BY235" s="252"/>
      <c r="BZ235" s="252"/>
      <c r="CA235" s="252"/>
      <c r="CB235" s="252"/>
      <c r="CC235" s="252"/>
      <c r="CD235" s="252"/>
      <c r="CE235" s="252"/>
      <c r="CF235" s="252"/>
      <c r="CG235" s="252"/>
      <c r="CH235" s="252"/>
      <c r="CI235" s="252"/>
      <c r="CJ235" s="252"/>
      <c r="CK235" s="252"/>
      <c r="CL235" s="252"/>
      <c r="CM235" s="252"/>
      <c r="CN235" s="252"/>
      <c r="CO235" s="252"/>
      <c r="CP235" s="252"/>
      <c r="CQ235" s="252"/>
      <c r="CR235" s="252"/>
      <c r="CS235" s="252"/>
      <c r="CT235" s="252"/>
      <c r="CU235" s="252"/>
      <c r="CV235" s="252"/>
      <c r="CW235" s="252"/>
      <c r="CX235" s="252"/>
      <c r="CY235" s="252"/>
      <c r="CZ235" s="252"/>
      <c r="DA235" s="252"/>
      <c r="DB235" s="252"/>
      <c r="DC235" s="252"/>
      <c r="DD235" s="252"/>
      <c r="DE235" s="252"/>
      <c r="DF235" s="252"/>
      <c r="DG235" s="252"/>
      <c r="DH235" s="252"/>
      <c r="DI235" s="252"/>
      <c r="DJ235" s="252"/>
      <c r="DK235" s="252"/>
      <c r="DL235" s="252"/>
    </row>
    <row r="236" spans="1:116" x14ac:dyDescent="0.25">
      <c r="A236" s="252"/>
      <c r="B236" s="252"/>
      <c r="C236" s="252"/>
      <c r="D236" s="252"/>
      <c r="E236" s="252"/>
      <c r="F236" s="252"/>
      <c r="G236" s="252"/>
      <c r="H236" s="252"/>
      <c r="I236" s="252"/>
      <c r="J236" s="252"/>
      <c r="K236" s="252"/>
      <c r="L236" s="252"/>
      <c r="M236" s="252"/>
      <c r="N236" s="252"/>
      <c r="O236" s="252"/>
      <c r="P236" s="252"/>
      <c r="Q236" s="252"/>
      <c r="R236" s="252"/>
      <c r="S236" s="252"/>
      <c r="T236" s="252"/>
      <c r="U236" s="252"/>
      <c r="V236" s="252"/>
      <c r="W236" s="252"/>
      <c r="X236" s="252"/>
      <c r="Y236" s="252"/>
      <c r="Z236" s="252"/>
      <c r="AA236" s="252"/>
      <c r="AB236" s="252"/>
      <c r="AC236" s="252"/>
      <c r="AD236" s="252"/>
      <c r="AE236" s="252"/>
      <c r="AF236" s="252"/>
      <c r="AG236" s="252"/>
      <c r="AH236" s="252"/>
      <c r="AI236" s="252"/>
      <c r="AJ236" s="252"/>
      <c r="AK236" s="252"/>
      <c r="AL236" s="252"/>
      <c r="AM236" s="252"/>
      <c r="AN236" s="252"/>
      <c r="AO236" s="252"/>
      <c r="AP236" s="252"/>
      <c r="AQ236" s="252"/>
      <c r="AR236" s="252"/>
      <c r="AS236" s="252"/>
      <c r="AT236" s="252"/>
      <c r="AU236" s="252"/>
      <c r="AV236" s="252"/>
      <c r="AW236" s="252"/>
      <c r="AX236" s="252"/>
      <c r="AY236" s="252"/>
      <c r="AZ236" s="252"/>
      <c r="BA236" s="252"/>
      <c r="BB236" s="252"/>
      <c r="BC236" s="252"/>
      <c r="BD236" s="252"/>
      <c r="BE236" s="252"/>
      <c r="BF236" s="252"/>
      <c r="BG236" s="252"/>
      <c r="BH236" s="252"/>
      <c r="BI236" s="252"/>
      <c r="BJ236" s="252"/>
      <c r="BK236" s="252"/>
      <c r="BL236" s="252"/>
      <c r="BM236" s="252"/>
      <c r="BN236" s="252"/>
      <c r="BO236" s="252"/>
      <c r="BP236" s="252"/>
      <c r="BQ236" s="252"/>
      <c r="BR236" s="252"/>
      <c r="BS236" s="252"/>
      <c r="BT236" s="252"/>
      <c r="BU236" s="252"/>
      <c r="BV236" s="252"/>
      <c r="BW236" s="252"/>
      <c r="BX236" s="252"/>
      <c r="BY236" s="252"/>
      <c r="BZ236" s="252"/>
      <c r="CA236" s="252"/>
      <c r="CB236" s="252"/>
      <c r="CC236" s="252"/>
      <c r="CD236" s="252"/>
      <c r="CE236" s="252"/>
      <c r="CF236" s="252"/>
      <c r="CG236" s="252"/>
      <c r="CH236" s="252"/>
      <c r="CI236" s="252"/>
      <c r="CJ236" s="252"/>
      <c r="CK236" s="252"/>
      <c r="CL236" s="252"/>
      <c r="CM236" s="252"/>
      <c r="CN236" s="252"/>
      <c r="CO236" s="252"/>
      <c r="CP236" s="252"/>
      <c r="CQ236" s="252"/>
      <c r="CR236" s="252"/>
      <c r="CS236" s="252"/>
      <c r="CT236" s="252"/>
      <c r="CU236" s="252"/>
      <c r="CV236" s="252"/>
      <c r="CW236" s="252"/>
      <c r="CX236" s="252"/>
      <c r="CY236" s="252"/>
      <c r="CZ236" s="252"/>
      <c r="DA236" s="252"/>
      <c r="DB236" s="252"/>
      <c r="DC236" s="252"/>
      <c r="DD236" s="252"/>
      <c r="DE236" s="252"/>
      <c r="DF236" s="252"/>
      <c r="DG236" s="252"/>
      <c r="DH236" s="252"/>
      <c r="DI236" s="252"/>
      <c r="DJ236" s="252"/>
      <c r="DK236" s="252"/>
      <c r="DL236" s="252"/>
    </row>
    <row r="237" spans="1:116" x14ac:dyDescent="0.25">
      <c r="A237" s="252"/>
      <c r="B237" s="252"/>
      <c r="C237" s="252"/>
      <c r="D237" s="252"/>
      <c r="E237" s="252"/>
      <c r="F237" s="252"/>
      <c r="G237" s="252"/>
      <c r="H237" s="252"/>
      <c r="I237" s="252"/>
      <c r="J237" s="252"/>
      <c r="K237" s="252"/>
      <c r="L237" s="252"/>
      <c r="M237" s="252"/>
      <c r="N237" s="252"/>
      <c r="O237" s="252"/>
      <c r="P237" s="252"/>
      <c r="Q237" s="252"/>
      <c r="R237" s="252"/>
      <c r="S237" s="252"/>
      <c r="T237" s="252"/>
      <c r="U237" s="252"/>
      <c r="V237" s="252"/>
      <c r="W237" s="252"/>
      <c r="X237" s="252"/>
      <c r="Y237" s="252"/>
      <c r="Z237" s="252"/>
      <c r="AA237" s="252"/>
      <c r="AB237" s="252"/>
      <c r="AC237" s="252"/>
      <c r="AD237" s="252"/>
      <c r="AE237" s="252"/>
      <c r="AF237" s="252"/>
      <c r="AG237" s="252"/>
      <c r="AH237" s="252"/>
      <c r="AI237" s="252"/>
      <c r="AJ237" s="252"/>
      <c r="AK237" s="252"/>
      <c r="AL237" s="252"/>
      <c r="AM237" s="252"/>
      <c r="AN237" s="252"/>
      <c r="AO237" s="252"/>
      <c r="AP237" s="252"/>
      <c r="AQ237" s="252"/>
      <c r="AR237" s="252"/>
      <c r="AS237" s="252"/>
      <c r="AT237" s="252"/>
      <c r="AU237" s="252"/>
      <c r="AV237" s="252"/>
      <c r="AW237" s="252"/>
      <c r="AX237" s="252"/>
      <c r="AY237" s="252"/>
      <c r="AZ237" s="252"/>
      <c r="BA237" s="252"/>
      <c r="BB237" s="252"/>
      <c r="BC237" s="252"/>
      <c r="BD237" s="252"/>
      <c r="BE237" s="252"/>
      <c r="BF237" s="252"/>
      <c r="BG237" s="252"/>
      <c r="BH237" s="252"/>
      <c r="BI237" s="252"/>
      <c r="BJ237" s="252"/>
      <c r="BK237" s="252"/>
      <c r="BL237" s="252"/>
      <c r="BM237" s="252"/>
      <c r="BN237" s="252"/>
      <c r="BO237" s="252"/>
      <c r="BP237" s="252"/>
      <c r="BQ237" s="252"/>
      <c r="BR237" s="252"/>
      <c r="BS237" s="252"/>
      <c r="BT237" s="252"/>
      <c r="BU237" s="252"/>
      <c r="BV237" s="252"/>
      <c r="BW237" s="252"/>
      <c r="BX237" s="252"/>
      <c r="BY237" s="252"/>
      <c r="BZ237" s="252"/>
      <c r="CA237" s="252"/>
      <c r="CB237" s="252"/>
      <c r="CC237" s="252"/>
      <c r="CD237" s="252"/>
      <c r="CE237" s="252"/>
      <c r="CF237" s="252"/>
      <c r="CG237" s="252"/>
      <c r="CH237" s="252"/>
      <c r="CI237" s="252"/>
      <c r="CJ237" s="252"/>
      <c r="CK237" s="252"/>
      <c r="CL237" s="252"/>
      <c r="CM237" s="252"/>
      <c r="CN237" s="252"/>
      <c r="CO237" s="252"/>
      <c r="CP237" s="252"/>
      <c r="CQ237" s="252"/>
      <c r="CR237" s="252"/>
      <c r="CS237" s="252"/>
      <c r="CT237" s="252"/>
      <c r="CU237" s="252"/>
      <c r="CV237" s="252"/>
      <c r="CW237" s="252"/>
      <c r="CX237" s="252"/>
      <c r="CY237" s="252"/>
      <c r="CZ237" s="252"/>
      <c r="DA237" s="252"/>
      <c r="DB237" s="252"/>
      <c r="DC237" s="252"/>
      <c r="DD237" s="252"/>
      <c r="DE237" s="252"/>
      <c r="DF237" s="252"/>
      <c r="DG237" s="252"/>
      <c r="DH237" s="252"/>
      <c r="DI237" s="252"/>
      <c r="DJ237" s="252"/>
      <c r="DK237" s="252"/>
      <c r="DL237" s="252"/>
    </row>
    <row r="238" spans="1:116" x14ac:dyDescent="0.25">
      <c r="A238" s="252"/>
      <c r="B238" s="252"/>
      <c r="C238" s="252"/>
      <c r="D238" s="252"/>
      <c r="E238" s="252"/>
      <c r="F238" s="252"/>
      <c r="G238" s="252"/>
      <c r="H238" s="252"/>
      <c r="I238" s="252"/>
      <c r="J238" s="252"/>
      <c r="K238" s="252"/>
      <c r="L238" s="252"/>
      <c r="M238" s="252"/>
      <c r="N238" s="252"/>
      <c r="O238" s="252"/>
      <c r="P238" s="252"/>
      <c r="Q238" s="252"/>
      <c r="R238" s="252"/>
      <c r="S238" s="252"/>
      <c r="T238" s="252"/>
      <c r="U238" s="252"/>
      <c r="V238" s="252"/>
      <c r="W238" s="252"/>
      <c r="X238" s="252"/>
      <c r="Y238" s="252"/>
      <c r="Z238" s="252"/>
      <c r="AA238" s="252"/>
      <c r="AB238" s="252"/>
      <c r="AC238" s="252"/>
      <c r="AD238" s="252"/>
      <c r="AE238" s="252"/>
      <c r="AF238" s="252"/>
      <c r="AG238" s="252"/>
      <c r="AH238" s="252"/>
      <c r="AI238" s="252"/>
      <c r="AJ238" s="252"/>
      <c r="AK238" s="252"/>
      <c r="AL238" s="252"/>
      <c r="AM238" s="252"/>
      <c r="AN238" s="252"/>
      <c r="AO238" s="252"/>
      <c r="AP238" s="252"/>
      <c r="AQ238" s="252"/>
      <c r="AR238" s="252"/>
      <c r="AS238" s="252"/>
      <c r="AT238" s="252"/>
      <c r="AU238" s="252"/>
      <c r="AV238" s="252"/>
      <c r="AW238" s="252"/>
      <c r="AX238" s="252"/>
      <c r="AY238" s="252"/>
      <c r="AZ238" s="252"/>
      <c r="BA238" s="252"/>
      <c r="BB238" s="252"/>
      <c r="BC238" s="252"/>
      <c r="BD238" s="252"/>
      <c r="BE238" s="252"/>
      <c r="BF238" s="252"/>
      <c r="BG238" s="252"/>
      <c r="BH238" s="252"/>
      <c r="BI238" s="252"/>
      <c r="BJ238" s="252"/>
      <c r="BK238" s="252"/>
      <c r="BL238" s="252"/>
      <c r="BM238" s="252"/>
      <c r="BN238" s="252"/>
      <c r="BO238" s="252"/>
      <c r="BP238" s="252"/>
      <c r="BQ238" s="252"/>
      <c r="BR238" s="252"/>
      <c r="BS238" s="252"/>
      <c r="BT238" s="252"/>
      <c r="BU238" s="252"/>
      <c r="BV238" s="252"/>
      <c r="BW238" s="252"/>
      <c r="BX238" s="252"/>
      <c r="BY238" s="252"/>
      <c r="BZ238" s="252"/>
      <c r="CA238" s="252"/>
      <c r="CB238" s="252"/>
      <c r="CC238" s="252"/>
      <c r="CD238" s="252"/>
      <c r="CE238" s="252"/>
      <c r="CF238" s="252"/>
      <c r="CG238" s="252"/>
      <c r="CH238" s="252"/>
      <c r="CI238" s="252"/>
      <c r="CJ238" s="252"/>
      <c r="CK238" s="252"/>
      <c r="CL238" s="252"/>
      <c r="CM238" s="252"/>
      <c r="CN238" s="252"/>
      <c r="CO238" s="252"/>
      <c r="CP238" s="252"/>
      <c r="CQ238" s="252"/>
      <c r="CR238" s="252"/>
      <c r="CS238" s="252"/>
      <c r="CT238" s="252"/>
      <c r="CU238" s="252"/>
      <c r="CV238" s="252"/>
      <c r="CW238" s="252"/>
      <c r="CX238" s="252"/>
      <c r="CY238" s="252"/>
      <c r="CZ238" s="252"/>
      <c r="DA238" s="252"/>
      <c r="DB238" s="252"/>
      <c r="DC238" s="252"/>
      <c r="DD238" s="252"/>
      <c r="DE238" s="252"/>
      <c r="DF238" s="252"/>
      <c r="DG238" s="252"/>
      <c r="DH238" s="252"/>
      <c r="DI238" s="252"/>
      <c r="DJ238" s="252"/>
      <c r="DK238" s="252"/>
      <c r="DL238" s="252"/>
    </row>
    <row r="239" spans="1:116" x14ac:dyDescent="0.25">
      <c r="A239" s="252"/>
      <c r="B239" s="252"/>
      <c r="C239" s="252"/>
      <c r="D239" s="252"/>
      <c r="E239" s="252"/>
      <c r="F239" s="252"/>
      <c r="G239" s="252"/>
      <c r="H239" s="252"/>
      <c r="I239" s="252"/>
      <c r="J239" s="252"/>
      <c r="K239" s="252"/>
      <c r="L239" s="252"/>
      <c r="M239" s="252"/>
      <c r="N239" s="252"/>
      <c r="O239" s="252"/>
      <c r="P239" s="252"/>
      <c r="Q239" s="252"/>
      <c r="R239" s="252"/>
      <c r="S239" s="252"/>
      <c r="T239" s="252"/>
      <c r="U239" s="252"/>
      <c r="V239" s="252"/>
      <c r="W239" s="252"/>
      <c r="X239" s="252"/>
      <c r="Y239" s="252"/>
      <c r="Z239" s="252"/>
      <c r="AA239" s="252"/>
      <c r="AB239" s="252"/>
      <c r="AC239" s="252"/>
      <c r="AD239" s="252"/>
      <c r="AE239" s="252"/>
      <c r="AF239" s="252"/>
      <c r="AG239" s="252"/>
      <c r="AH239" s="252"/>
      <c r="AI239" s="252"/>
      <c r="AJ239" s="252"/>
      <c r="AK239" s="252"/>
      <c r="AL239" s="252"/>
      <c r="AM239" s="252"/>
      <c r="AN239" s="252"/>
      <c r="AO239" s="252"/>
      <c r="AP239" s="252"/>
      <c r="AQ239" s="252"/>
      <c r="AR239" s="252"/>
      <c r="AS239" s="252"/>
      <c r="AT239" s="252"/>
      <c r="AU239" s="252"/>
      <c r="AV239" s="252"/>
      <c r="AW239" s="252"/>
      <c r="AX239" s="252"/>
      <c r="AY239" s="252"/>
      <c r="AZ239" s="252"/>
      <c r="BA239" s="252"/>
      <c r="BB239" s="252"/>
      <c r="BC239" s="252"/>
      <c r="BD239" s="252"/>
      <c r="BE239" s="252"/>
      <c r="BF239" s="252"/>
      <c r="BG239" s="252"/>
      <c r="BH239" s="252"/>
      <c r="BI239" s="252"/>
      <c r="BJ239" s="252"/>
      <c r="BK239" s="252"/>
      <c r="BL239" s="252"/>
      <c r="BM239" s="252"/>
      <c r="BN239" s="252"/>
      <c r="BO239" s="252"/>
      <c r="BP239" s="252"/>
      <c r="BQ239" s="252"/>
      <c r="BR239" s="252"/>
      <c r="BS239" s="252"/>
      <c r="BT239" s="252"/>
      <c r="BU239" s="252"/>
      <c r="BV239" s="252"/>
      <c r="BW239" s="252"/>
      <c r="BX239" s="252"/>
      <c r="BY239" s="252"/>
      <c r="BZ239" s="252"/>
      <c r="CA239" s="252"/>
      <c r="CB239" s="252"/>
      <c r="CC239" s="252"/>
      <c r="CD239" s="252"/>
      <c r="CE239" s="252"/>
      <c r="CF239" s="252"/>
      <c r="CG239" s="252"/>
      <c r="CH239" s="252"/>
      <c r="CI239" s="252"/>
      <c r="CJ239" s="252"/>
      <c r="CK239" s="252"/>
      <c r="CL239" s="252"/>
      <c r="CM239" s="252"/>
      <c r="CN239" s="252"/>
      <c r="CO239" s="252"/>
      <c r="CP239" s="252"/>
      <c r="CQ239" s="252"/>
      <c r="CR239" s="252"/>
      <c r="CS239" s="252"/>
      <c r="CT239" s="252"/>
      <c r="CU239" s="252"/>
      <c r="CV239" s="252"/>
      <c r="CW239" s="252"/>
      <c r="CX239" s="252"/>
      <c r="CY239" s="252"/>
      <c r="CZ239" s="252"/>
      <c r="DA239" s="252"/>
      <c r="DB239" s="252"/>
      <c r="DC239" s="252"/>
      <c r="DD239" s="252"/>
      <c r="DE239" s="252"/>
      <c r="DF239" s="252"/>
      <c r="DG239" s="252"/>
      <c r="DH239" s="252"/>
      <c r="DI239" s="252"/>
      <c r="DJ239" s="252"/>
      <c r="DK239" s="252"/>
      <c r="DL239" s="252"/>
    </row>
    <row r="240" spans="1:116" x14ac:dyDescent="0.25">
      <c r="A240" s="252"/>
      <c r="B240" s="252"/>
      <c r="C240" s="252"/>
      <c r="D240" s="252"/>
      <c r="E240" s="252"/>
      <c r="F240" s="252"/>
      <c r="G240" s="252"/>
      <c r="H240" s="252"/>
      <c r="I240" s="252"/>
      <c r="J240" s="252"/>
      <c r="K240" s="252"/>
      <c r="L240" s="252"/>
      <c r="M240" s="252"/>
      <c r="N240" s="252"/>
      <c r="O240" s="252"/>
      <c r="P240" s="252"/>
      <c r="Q240" s="252"/>
      <c r="R240" s="252"/>
      <c r="S240" s="252"/>
      <c r="T240" s="252"/>
      <c r="U240" s="252"/>
      <c r="V240" s="252"/>
      <c r="W240" s="252"/>
      <c r="X240" s="252"/>
      <c r="Y240" s="252"/>
      <c r="Z240" s="252"/>
      <c r="AA240" s="252"/>
      <c r="AB240" s="252"/>
      <c r="AC240" s="252"/>
      <c r="AD240" s="252"/>
      <c r="AE240" s="252"/>
      <c r="AF240" s="252"/>
      <c r="AG240" s="252"/>
      <c r="AH240" s="252"/>
      <c r="AI240" s="252"/>
      <c r="AJ240" s="252"/>
      <c r="AK240" s="252"/>
      <c r="AL240" s="252"/>
      <c r="AM240" s="252"/>
      <c r="AN240" s="252"/>
      <c r="AO240" s="252"/>
      <c r="AP240" s="252"/>
      <c r="AQ240" s="252"/>
      <c r="AR240" s="252"/>
      <c r="AS240" s="252"/>
      <c r="AT240" s="252"/>
      <c r="AU240" s="252"/>
      <c r="AV240" s="252"/>
      <c r="AW240" s="252"/>
      <c r="AX240" s="252"/>
      <c r="AY240" s="252"/>
      <c r="AZ240" s="252"/>
      <c r="BA240" s="252"/>
      <c r="BB240" s="252"/>
      <c r="BC240" s="252"/>
      <c r="BD240" s="252"/>
      <c r="BE240" s="252"/>
      <c r="BF240" s="252"/>
      <c r="BG240" s="252"/>
      <c r="BH240" s="252"/>
      <c r="BI240" s="252"/>
      <c r="BJ240" s="252"/>
      <c r="BK240" s="252"/>
      <c r="BL240" s="252"/>
      <c r="BM240" s="252"/>
      <c r="BN240" s="252"/>
      <c r="BO240" s="252"/>
      <c r="BP240" s="252"/>
      <c r="BQ240" s="252"/>
      <c r="BR240" s="252"/>
      <c r="BS240" s="252"/>
      <c r="BT240" s="252"/>
      <c r="BU240" s="252"/>
      <c r="BV240" s="252"/>
      <c r="BW240" s="252"/>
      <c r="BX240" s="252"/>
      <c r="BY240" s="252"/>
      <c r="BZ240" s="252"/>
      <c r="CA240" s="252"/>
      <c r="CB240" s="252"/>
      <c r="CC240" s="252"/>
      <c r="CD240" s="252"/>
      <c r="CE240" s="252"/>
      <c r="CF240" s="252"/>
      <c r="CG240" s="252"/>
      <c r="CH240" s="252"/>
      <c r="CI240" s="252"/>
      <c r="CJ240" s="252"/>
      <c r="CK240" s="252"/>
      <c r="CL240" s="252"/>
      <c r="CM240" s="252"/>
      <c r="CN240" s="252"/>
      <c r="CO240" s="252"/>
      <c r="CP240" s="252"/>
      <c r="CQ240" s="252"/>
      <c r="CR240" s="252"/>
      <c r="CS240" s="252"/>
      <c r="CT240" s="252"/>
      <c r="CU240" s="252"/>
      <c r="CV240" s="252"/>
      <c r="CW240" s="252"/>
      <c r="CX240" s="252"/>
      <c r="CY240" s="252"/>
      <c r="CZ240" s="252"/>
      <c r="DA240" s="252"/>
      <c r="DB240" s="252"/>
      <c r="DC240" s="252"/>
      <c r="DD240" s="252"/>
      <c r="DE240" s="252"/>
      <c r="DF240" s="252"/>
      <c r="DG240" s="252"/>
      <c r="DH240" s="252"/>
      <c r="DI240" s="252"/>
      <c r="DJ240" s="252"/>
      <c r="DK240" s="252"/>
      <c r="DL240" s="252"/>
    </row>
    <row r="241" spans="1:116" x14ac:dyDescent="0.25">
      <c r="A241" s="252"/>
      <c r="B241" s="252"/>
      <c r="C241" s="252"/>
      <c r="D241" s="252"/>
      <c r="E241" s="252"/>
      <c r="F241" s="252"/>
      <c r="G241" s="252"/>
      <c r="H241" s="252"/>
      <c r="I241" s="252"/>
      <c r="J241" s="252"/>
      <c r="K241" s="252"/>
      <c r="L241" s="252"/>
      <c r="M241" s="252"/>
      <c r="N241" s="252"/>
      <c r="O241" s="252"/>
      <c r="P241" s="252"/>
      <c r="Q241" s="252"/>
      <c r="R241" s="252"/>
      <c r="S241" s="252"/>
      <c r="T241" s="252"/>
      <c r="U241" s="252"/>
      <c r="V241" s="252"/>
      <c r="W241" s="252"/>
      <c r="X241" s="252"/>
      <c r="Y241" s="252"/>
      <c r="Z241" s="252"/>
      <c r="AA241" s="252"/>
      <c r="AB241" s="252"/>
      <c r="AC241" s="252"/>
      <c r="AD241" s="252"/>
      <c r="AE241" s="252"/>
      <c r="AF241" s="252"/>
      <c r="AG241" s="252"/>
      <c r="AH241" s="252"/>
      <c r="AI241" s="252"/>
      <c r="AJ241" s="252"/>
      <c r="AK241" s="252"/>
      <c r="AL241" s="252"/>
      <c r="AM241" s="252"/>
      <c r="AN241" s="252"/>
      <c r="AO241" s="252"/>
      <c r="AP241" s="252"/>
      <c r="AQ241" s="252"/>
      <c r="AR241" s="252"/>
      <c r="AS241" s="252"/>
      <c r="AT241" s="252"/>
      <c r="AU241" s="252"/>
      <c r="AV241" s="252"/>
      <c r="AW241" s="252"/>
      <c r="AX241" s="252"/>
      <c r="AY241" s="252"/>
      <c r="AZ241" s="252"/>
      <c r="BA241" s="252"/>
      <c r="BB241" s="252"/>
      <c r="BC241" s="252"/>
      <c r="BD241" s="252"/>
      <c r="BE241" s="252"/>
      <c r="BF241" s="252"/>
      <c r="BG241" s="252"/>
      <c r="BH241" s="252"/>
      <c r="BI241" s="252"/>
      <c r="BJ241" s="252"/>
      <c r="BK241" s="252"/>
      <c r="BL241" s="252"/>
      <c r="BM241" s="252"/>
      <c r="BN241" s="252"/>
      <c r="BO241" s="252"/>
      <c r="BP241" s="252"/>
      <c r="BQ241" s="252"/>
      <c r="BR241" s="252"/>
      <c r="BS241" s="252"/>
      <c r="BT241" s="252"/>
      <c r="BU241" s="252"/>
      <c r="BV241" s="252"/>
      <c r="BW241" s="252"/>
      <c r="BX241" s="252"/>
      <c r="BY241" s="252"/>
      <c r="BZ241" s="252"/>
      <c r="CA241" s="252"/>
      <c r="CB241" s="252"/>
      <c r="CC241" s="252"/>
      <c r="CD241" s="252"/>
      <c r="CE241" s="252"/>
      <c r="CF241" s="252"/>
      <c r="CG241" s="252"/>
      <c r="CH241" s="252"/>
      <c r="CI241" s="252"/>
      <c r="CJ241" s="252"/>
      <c r="CK241" s="252"/>
      <c r="CL241" s="252"/>
      <c r="CM241" s="252"/>
      <c r="CN241" s="252"/>
      <c r="CO241" s="252"/>
      <c r="CP241" s="252"/>
      <c r="CQ241" s="252"/>
      <c r="CR241" s="252"/>
      <c r="CS241" s="252"/>
      <c r="CT241" s="252"/>
      <c r="CU241" s="252"/>
      <c r="CV241" s="252"/>
      <c r="CW241" s="252"/>
      <c r="CX241" s="252"/>
      <c r="CY241" s="252"/>
      <c r="CZ241" s="252"/>
      <c r="DA241" s="252"/>
      <c r="DB241" s="252"/>
      <c r="DC241" s="252"/>
      <c r="DD241" s="252"/>
      <c r="DE241" s="252"/>
      <c r="DF241" s="252"/>
      <c r="DG241" s="252"/>
      <c r="DH241" s="252"/>
      <c r="DI241" s="252"/>
      <c r="DJ241" s="252"/>
      <c r="DK241" s="252"/>
      <c r="DL241" s="252"/>
    </row>
    <row r="242" spans="1:116" x14ac:dyDescent="0.25">
      <c r="A242" s="252"/>
      <c r="B242" s="252"/>
      <c r="C242" s="252"/>
      <c r="D242" s="252"/>
      <c r="E242" s="252"/>
      <c r="F242" s="252"/>
      <c r="G242" s="252"/>
      <c r="H242" s="252"/>
      <c r="I242" s="252"/>
      <c r="J242" s="252"/>
      <c r="K242" s="252"/>
      <c r="L242" s="252"/>
      <c r="M242" s="252"/>
      <c r="N242" s="252"/>
      <c r="O242" s="252"/>
      <c r="P242" s="252"/>
      <c r="Q242" s="252"/>
      <c r="R242" s="252"/>
      <c r="S242" s="252"/>
      <c r="T242" s="252"/>
      <c r="U242" s="252"/>
      <c r="V242" s="252"/>
      <c r="W242" s="252"/>
      <c r="X242" s="252"/>
      <c r="Y242" s="252"/>
      <c r="Z242" s="252"/>
      <c r="AA242" s="252"/>
      <c r="AB242" s="252"/>
      <c r="AC242" s="252"/>
      <c r="AD242" s="252"/>
      <c r="AE242" s="252"/>
      <c r="AF242" s="252"/>
      <c r="AG242" s="252"/>
      <c r="AH242" s="252"/>
      <c r="AI242" s="252"/>
      <c r="AJ242" s="252"/>
      <c r="AK242" s="252"/>
      <c r="AL242" s="252"/>
      <c r="AM242" s="252"/>
      <c r="AN242" s="252"/>
      <c r="AO242" s="252"/>
      <c r="AP242" s="252"/>
      <c r="AQ242" s="252"/>
      <c r="AR242" s="252"/>
      <c r="AS242" s="252"/>
      <c r="AT242" s="252"/>
      <c r="AU242" s="252"/>
      <c r="AV242" s="252"/>
      <c r="AW242" s="252"/>
      <c r="AX242" s="252"/>
      <c r="AY242" s="252"/>
      <c r="AZ242" s="252"/>
      <c r="BA242" s="252"/>
      <c r="BB242" s="252"/>
      <c r="BC242" s="252"/>
      <c r="BD242" s="252"/>
      <c r="BE242" s="252"/>
      <c r="BF242" s="252"/>
      <c r="BG242" s="252"/>
      <c r="BH242" s="252"/>
      <c r="BI242" s="252"/>
      <c r="BJ242" s="252"/>
      <c r="BK242" s="252"/>
      <c r="BL242" s="252"/>
      <c r="BM242" s="252"/>
      <c r="BN242" s="252"/>
      <c r="BO242" s="252"/>
      <c r="BP242" s="252"/>
      <c r="BQ242" s="252"/>
      <c r="BR242" s="252"/>
      <c r="BS242" s="252"/>
      <c r="BT242" s="252"/>
      <c r="BU242" s="252"/>
      <c r="BV242" s="252"/>
      <c r="BW242" s="252"/>
      <c r="BX242" s="252"/>
      <c r="BY242" s="252"/>
      <c r="BZ242" s="252"/>
      <c r="CA242" s="252"/>
      <c r="CB242" s="252"/>
      <c r="CC242" s="252"/>
      <c r="CD242" s="252"/>
      <c r="CE242" s="252"/>
      <c r="CF242" s="252"/>
      <c r="CG242" s="252"/>
      <c r="CH242" s="252"/>
      <c r="CI242" s="252"/>
      <c r="CJ242" s="252"/>
      <c r="CK242" s="252"/>
      <c r="CL242" s="252"/>
      <c r="CM242" s="252"/>
      <c r="CN242" s="252"/>
      <c r="CO242" s="252"/>
      <c r="CP242" s="252"/>
      <c r="CQ242" s="252"/>
      <c r="CR242" s="252"/>
      <c r="CS242" s="252"/>
      <c r="CT242" s="252"/>
      <c r="CU242" s="252"/>
      <c r="CV242" s="252"/>
      <c r="CW242" s="252"/>
      <c r="CX242" s="252"/>
      <c r="CY242" s="252"/>
      <c r="CZ242" s="252"/>
      <c r="DA242" s="252"/>
      <c r="DB242" s="252"/>
      <c r="DC242" s="252"/>
      <c r="DD242" s="252"/>
      <c r="DE242" s="252"/>
      <c r="DF242" s="252"/>
      <c r="DG242" s="252"/>
      <c r="DH242" s="252"/>
      <c r="DI242" s="252"/>
      <c r="DJ242" s="252"/>
      <c r="DK242" s="252"/>
      <c r="DL242" s="252"/>
    </row>
    <row r="243" spans="1:116" x14ac:dyDescent="0.25">
      <c r="A243" s="252"/>
      <c r="B243" s="252"/>
      <c r="C243" s="252"/>
      <c r="D243" s="252"/>
      <c r="E243" s="252"/>
      <c r="F243" s="252"/>
      <c r="G243" s="252"/>
      <c r="H243" s="252"/>
      <c r="I243" s="252"/>
      <c r="J243" s="252"/>
      <c r="K243" s="252"/>
      <c r="L243" s="252"/>
      <c r="M243" s="252"/>
      <c r="N243" s="252"/>
      <c r="O243" s="252"/>
      <c r="P243" s="252"/>
      <c r="Q243" s="252"/>
      <c r="R243" s="252"/>
      <c r="S243" s="252"/>
      <c r="T243" s="252"/>
      <c r="U243" s="252"/>
      <c r="V243" s="252"/>
      <c r="W243" s="252"/>
      <c r="X243" s="252"/>
      <c r="Y243" s="252"/>
      <c r="Z243" s="252"/>
      <c r="AA243" s="252"/>
      <c r="AB243" s="252"/>
      <c r="AC243" s="252"/>
      <c r="AD243" s="252"/>
      <c r="AE243" s="252"/>
      <c r="AF243" s="252"/>
      <c r="AG243" s="252"/>
      <c r="AH243" s="252"/>
      <c r="AI243" s="252"/>
      <c r="AJ243" s="252"/>
      <c r="AK243" s="252"/>
      <c r="AL243" s="252"/>
      <c r="AM243" s="252"/>
      <c r="AN243" s="252"/>
      <c r="AO243" s="252"/>
      <c r="AP243" s="252"/>
      <c r="AQ243" s="252"/>
      <c r="AR243" s="252"/>
      <c r="AS243" s="252"/>
      <c r="AT243" s="252"/>
      <c r="AU243" s="252"/>
      <c r="AV243" s="252"/>
      <c r="AW243" s="252"/>
      <c r="AX243" s="252"/>
      <c r="AY243" s="252"/>
      <c r="AZ243" s="252"/>
      <c r="BA243" s="252"/>
      <c r="BB243" s="252"/>
      <c r="BC243" s="252"/>
      <c r="BD243" s="252"/>
      <c r="BE243" s="252"/>
      <c r="BF243" s="252"/>
      <c r="BG243" s="252"/>
      <c r="BH243" s="252"/>
      <c r="BI243" s="252"/>
      <c r="BJ243" s="252"/>
      <c r="BK243" s="252"/>
      <c r="BL243" s="252"/>
      <c r="BM243" s="252"/>
      <c r="BN243" s="252"/>
      <c r="BO243" s="252"/>
      <c r="BP243" s="252"/>
      <c r="BQ243" s="252"/>
      <c r="BR243" s="252"/>
      <c r="BS243" s="252"/>
      <c r="BT243" s="252"/>
      <c r="BU243" s="252"/>
      <c r="BV243" s="252"/>
      <c r="BW243" s="252"/>
      <c r="BX243" s="252"/>
      <c r="BY243" s="252"/>
      <c r="BZ243" s="252"/>
      <c r="CA243" s="252"/>
      <c r="CB243" s="252"/>
      <c r="CC243" s="252"/>
      <c r="CD243" s="252"/>
      <c r="CE243" s="252"/>
      <c r="CF243" s="252"/>
      <c r="CG243" s="252"/>
      <c r="CH243" s="252"/>
      <c r="CI243" s="252"/>
      <c r="CJ243" s="252"/>
      <c r="CK243" s="252"/>
      <c r="CL243" s="252"/>
      <c r="CM243" s="252"/>
      <c r="CN243" s="252"/>
      <c r="CO243" s="252"/>
      <c r="CP243" s="252"/>
      <c r="CQ243" s="252"/>
      <c r="CR243" s="252"/>
      <c r="CS243" s="252"/>
      <c r="CT243" s="252"/>
      <c r="CU243" s="252"/>
      <c r="CV243" s="252"/>
      <c r="CW243" s="252"/>
      <c r="CX243" s="252"/>
      <c r="CY243" s="252"/>
      <c r="CZ243" s="252"/>
      <c r="DA243" s="252"/>
      <c r="DB243" s="252"/>
      <c r="DC243" s="252"/>
      <c r="DD243" s="252"/>
      <c r="DE243" s="252"/>
      <c r="DF243" s="252"/>
      <c r="DG243" s="252"/>
      <c r="DH243" s="252"/>
      <c r="DI243" s="252"/>
      <c r="DJ243" s="252"/>
      <c r="DK243" s="252"/>
      <c r="DL243" s="252"/>
    </row>
    <row r="244" spans="1:116" x14ac:dyDescent="0.25">
      <c r="A244" s="252"/>
      <c r="B244" s="252"/>
      <c r="C244" s="252"/>
      <c r="D244" s="252"/>
      <c r="E244" s="252"/>
      <c r="F244" s="252"/>
      <c r="G244" s="252"/>
      <c r="H244" s="252"/>
      <c r="I244" s="252"/>
      <c r="J244" s="252"/>
      <c r="K244" s="252"/>
      <c r="L244" s="252"/>
      <c r="M244" s="252"/>
      <c r="N244" s="252"/>
      <c r="O244" s="252"/>
      <c r="P244" s="252"/>
      <c r="Q244" s="252"/>
      <c r="R244" s="252"/>
      <c r="S244" s="252"/>
      <c r="T244" s="252"/>
      <c r="U244" s="252"/>
      <c r="V244" s="252"/>
      <c r="W244" s="252"/>
      <c r="X244" s="252"/>
      <c r="Y244" s="252"/>
      <c r="Z244" s="252"/>
      <c r="AA244" s="252"/>
      <c r="AB244" s="252"/>
      <c r="AC244" s="252"/>
      <c r="AD244" s="252"/>
      <c r="AE244" s="252"/>
      <c r="AF244" s="252"/>
      <c r="AG244" s="252"/>
      <c r="AH244" s="252"/>
      <c r="AI244" s="252"/>
      <c r="AJ244" s="252"/>
      <c r="AK244" s="252"/>
      <c r="AL244" s="252"/>
      <c r="AM244" s="252"/>
      <c r="AN244" s="252"/>
      <c r="AO244" s="252"/>
      <c r="AP244" s="252"/>
      <c r="AQ244" s="252"/>
      <c r="AR244" s="252"/>
      <c r="AS244" s="252"/>
      <c r="AT244" s="252"/>
      <c r="AU244" s="252"/>
      <c r="AV244" s="252"/>
      <c r="AW244" s="252"/>
      <c r="AX244" s="252"/>
      <c r="AY244" s="252"/>
      <c r="AZ244" s="252"/>
      <c r="BA244" s="252"/>
      <c r="BB244" s="252"/>
      <c r="BC244" s="252"/>
      <c r="BD244" s="252"/>
      <c r="BE244" s="252"/>
      <c r="BF244" s="252"/>
      <c r="BG244" s="252"/>
      <c r="BH244" s="252"/>
      <c r="BI244" s="252"/>
      <c r="BJ244" s="252"/>
      <c r="BK244" s="252"/>
      <c r="BL244" s="252"/>
      <c r="BM244" s="252"/>
      <c r="BN244" s="252"/>
      <c r="BO244" s="252"/>
      <c r="BP244" s="252"/>
      <c r="BQ244" s="252"/>
      <c r="BR244" s="252"/>
      <c r="BS244" s="252"/>
      <c r="BT244" s="252"/>
      <c r="BU244" s="252"/>
      <c r="BV244" s="252"/>
      <c r="BW244" s="252"/>
      <c r="BX244" s="252"/>
      <c r="BY244" s="252"/>
      <c r="BZ244" s="252"/>
      <c r="CA244" s="252"/>
      <c r="CB244" s="252"/>
      <c r="CC244" s="252"/>
      <c r="CD244" s="252"/>
      <c r="CE244" s="252"/>
      <c r="CF244" s="252"/>
      <c r="CG244" s="252"/>
      <c r="CH244" s="252"/>
      <c r="CI244" s="252"/>
      <c r="CJ244" s="252"/>
      <c r="CK244" s="252"/>
      <c r="CL244" s="252"/>
      <c r="CM244" s="252"/>
      <c r="CN244" s="252"/>
      <c r="CO244" s="252"/>
      <c r="CP244" s="252"/>
      <c r="CQ244" s="252"/>
      <c r="CR244" s="252"/>
      <c r="CS244" s="252"/>
      <c r="CT244" s="252"/>
      <c r="CU244" s="252"/>
      <c r="CV244" s="252"/>
      <c r="CW244" s="252"/>
      <c r="CX244" s="252"/>
      <c r="CY244" s="252"/>
      <c r="CZ244" s="252"/>
      <c r="DA244" s="252"/>
      <c r="DB244" s="252"/>
      <c r="DC244" s="252"/>
      <c r="DD244" s="252"/>
      <c r="DE244" s="252"/>
      <c r="DF244" s="252"/>
      <c r="DG244" s="252"/>
      <c r="DH244" s="252"/>
      <c r="DI244" s="252"/>
      <c r="DJ244" s="252"/>
      <c r="DK244" s="252"/>
      <c r="DL244" s="252"/>
    </row>
    <row r="245" spans="1:116" x14ac:dyDescent="0.25">
      <c r="A245" s="252"/>
      <c r="B245" s="252"/>
      <c r="C245" s="252"/>
      <c r="D245" s="252"/>
      <c r="E245" s="252"/>
      <c r="F245" s="252"/>
      <c r="G245" s="252"/>
      <c r="H245" s="252"/>
      <c r="I245" s="252"/>
      <c r="J245" s="252"/>
      <c r="K245" s="252"/>
      <c r="L245" s="252"/>
      <c r="M245" s="252"/>
      <c r="N245" s="252"/>
      <c r="O245" s="252"/>
      <c r="P245" s="252"/>
      <c r="Q245" s="252"/>
      <c r="R245" s="252"/>
      <c r="S245" s="252"/>
      <c r="T245" s="252"/>
      <c r="U245" s="252"/>
      <c r="V245" s="252"/>
      <c r="W245" s="252"/>
      <c r="X245" s="252"/>
      <c r="Y245" s="252"/>
      <c r="Z245" s="252"/>
      <c r="AA245" s="252"/>
      <c r="AB245" s="252"/>
      <c r="AC245" s="252"/>
      <c r="AD245" s="252"/>
      <c r="AE245" s="252"/>
      <c r="AF245" s="252"/>
      <c r="AG245" s="252"/>
      <c r="AH245" s="252"/>
      <c r="AI245" s="252"/>
      <c r="AJ245" s="252"/>
      <c r="AK245" s="252"/>
      <c r="AL245" s="252"/>
      <c r="AM245" s="252"/>
      <c r="AN245" s="252"/>
      <c r="AO245" s="252"/>
      <c r="AP245" s="252"/>
      <c r="AQ245" s="252"/>
      <c r="AR245" s="252"/>
      <c r="AS245" s="252"/>
      <c r="AT245" s="252"/>
      <c r="AU245" s="252"/>
      <c r="AV245" s="252"/>
      <c r="AW245" s="252"/>
      <c r="AX245" s="252"/>
      <c r="AY245" s="252"/>
      <c r="AZ245" s="252"/>
      <c r="BA245" s="252"/>
      <c r="BB245" s="252"/>
      <c r="BC245" s="252"/>
      <c r="BD245" s="252"/>
      <c r="BE245" s="252"/>
      <c r="BF245" s="252"/>
      <c r="BG245" s="252"/>
      <c r="BH245" s="252"/>
      <c r="BI245" s="252"/>
      <c r="BJ245" s="252"/>
      <c r="BK245" s="252"/>
      <c r="BL245" s="252"/>
      <c r="BM245" s="252"/>
      <c r="BN245" s="252"/>
      <c r="BO245" s="252"/>
      <c r="BP245" s="252"/>
      <c r="BQ245" s="252"/>
      <c r="BR245" s="252"/>
      <c r="BS245" s="252"/>
      <c r="BT245" s="252"/>
      <c r="BU245" s="252"/>
      <c r="BV245" s="252"/>
      <c r="BW245" s="252"/>
      <c r="BX245" s="252"/>
      <c r="BY245" s="252"/>
      <c r="BZ245" s="252"/>
      <c r="CA245" s="252"/>
      <c r="CB245" s="252"/>
      <c r="CC245" s="252"/>
      <c r="CD245" s="252"/>
      <c r="CE245" s="252"/>
      <c r="CF245" s="252"/>
      <c r="CG245" s="252"/>
      <c r="CH245" s="252"/>
      <c r="CI245" s="252"/>
      <c r="CJ245" s="252"/>
      <c r="CK245" s="252"/>
      <c r="CL245" s="252"/>
      <c r="CM245" s="252"/>
      <c r="CN245" s="252"/>
      <c r="CO245" s="252"/>
      <c r="CP245" s="252"/>
      <c r="CQ245" s="252"/>
      <c r="CR245" s="252"/>
      <c r="CS245" s="252"/>
      <c r="CT245" s="252"/>
      <c r="CU245" s="252"/>
      <c r="CV245" s="252"/>
      <c r="CW245" s="252"/>
      <c r="CX245" s="252"/>
      <c r="CY245" s="252"/>
      <c r="CZ245" s="252"/>
      <c r="DA245" s="252"/>
      <c r="DB245" s="252"/>
      <c r="DC245" s="252"/>
      <c r="DD245" s="252"/>
      <c r="DE245" s="252"/>
      <c r="DF245" s="252"/>
      <c r="DG245" s="252"/>
      <c r="DH245" s="252"/>
      <c r="DI245" s="252"/>
      <c r="DJ245" s="252"/>
      <c r="DK245" s="252"/>
      <c r="DL245" s="252"/>
    </row>
    <row r="246" spans="1:116" x14ac:dyDescent="0.25">
      <c r="A246" s="252"/>
      <c r="B246" s="252"/>
      <c r="C246" s="252"/>
      <c r="D246" s="252"/>
      <c r="E246" s="252"/>
      <c r="F246" s="252"/>
      <c r="G246" s="252"/>
      <c r="H246" s="252"/>
      <c r="I246" s="252"/>
      <c r="J246" s="252"/>
      <c r="K246" s="252"/>
      <c r="L246" s="252"/>
      <c r="M246" s="252"/>
      <c r="N246" s="252"/>
      <c r="O246" s="252"/>
      <c r="P246" s="252"/>
      <c r="Q246" s="252"/>
      <c r="R246" s="252"/>
      <c r="S246" s="252"/>
      <c r="T246" s="252"/>
      <c r="U246" s="252"/>
      <c r="V246" s="252"/>
      <c r="W246" s="252"/>
      <c r="X246" s="252"/>
      <c r="Y246" s="252"/>
      <c r="Z246" s="252"/>
      <c r="AA246" s="252"/>
      <c r="AB246" s="252"/>
      <c r="AC246" s="252"/>
      <c r="AD246" s="252"/>
      <c r="AE246" s="252"/>
      <c r="AF246" s="252"/>
      <c r="AG246" s="252"/>
      <c r="AH246" s="252"/>
      <c r="AI246" s="252"/>
      <c r="AJ246" s="252"/>
      <c r="AK246" s="252"/>
      <c r="AL246" s="252"/>
      <c r="AM246" s="252"/>
      <c r="AN246" s="252"/>
      <c r="AO246" s="252"/>
      <c r="AP246" s="252"/>
      <c r="AQ246" s="252"/>
      <c r="AR246" s="252"/>
      <c r="AS246" s="252"/>
      <c r="AT246" s="252"/>
      <c r="AU246" s="252"/>
      <c r="AV246" s="252"/>
      <c r="AW246" s="252"/>
      <c r="AX246" s="252"/>
      <c r="AY246" s="252"/>
      <c r="AZ246" s="252"/>
      <c r="BA246" s="252"/>
      <c r="BB246" s="252"/>
      <c r="BC246" s="252"/>
      <c r="BD246" s="252"/>
      <c r="BE246" s="252"/>
      <c r="BF246" s="252"/>
      <c r="BG246" s="252"/>
      <c r="BH246" s="252"/>
      <c r="BI246" s="252"/>
      <c r="BJ246" s="252"/>
      <c r="BK246" s="252"/>
      <c r="BL246" s="252"/>
      <c r="BM246" s="252"/>
      <c r="BN246" s="252"/>
      <c r="BO246" s="252"/>
      <c r="BP246" s="252"/>
      <c r="BQ246" s="252"/>
      <c r="BR246" s="252"/>
      <c r="BS246" s="252"/>
      <c r="BT246" s="252"/>
      <c r="BU246" s="252"/>
      <c r="BV246" s="252"/>
      <c r="BW246" s="252"/>
      <c r="BX246" s="252"/>
      <c r="BY246" s="252"/>
      <c r="BZ246" s="252"/>
      <c r="CA246" s="252"/>
      <c r="CB246" s="252"/>
      <c r="CC246" s="252"/>
      <c r="CD246" s="252"/>
      <c r="CE246" s="252"/>
      <c r="CF246" s="252"/>
      <c r="CG246" s="252"/>
      <c r="CH246" s="252"/>
      <c r="CI246" s="252"/>
      <c r="CJ246" s="252"/>
      <c r="CK246" s="252"/>
      <c r="CL246" s="252"/>
      <c r="CM246" s="252"/>
      <c r="CN246" s="252"/>
      <c r="CO246" s="252"/>
      <c r="CP246" s="252"/>
      <c r="CQ246" s="252"/>
      <c r="CR246" s="252"/>
      <c r="CS246" s="252"/>
      <c r="CT246" s="252"/>
      <c r="CU246" s="252"/>
      <c r="CV246" s="252"/>
      <c r="CW246" s="252"/>
      <c r="CX246" s="252"/>
      <c r="CY246" s="252"/>
      <c r="CZ246" s="252"/>
      <c r="DA246" s="252"/>
      <c r="DB246" s="252"/>
      <c r="DC246" s="252"/>
      <c r="DD246" s="252"/>
      <c r="DE246" s="252"/>
      <c r="DF246" s="252"/>
      <c r="DG246" s="252"/>
      <c r="DH246" s="252"/>
      <c r="DI246" s="252"/>
      <c r="DJ246" s="252"/>
      <c r="DK246" s="252"/>
      <c r="DL246" s="252"/>
    </row>
    <row r="247" spans="1:116" x14ac:dyDescent="0.25">
      <c r="A247" s="252"/>
      <c r="B247" s="252"/>
      <c r="C247" s="252"/>
      <c r="D247" s="252"/>
      <c r="E247" s="252"/>
      <c r="F247" s="252"/>
      <c r="G247" s="252"/>
      <c r="H247" s="252"/>
      <c r="I247" s="252"/>
      <c r="J247" s="252"/>
      <c r="K247" s="252"/>
      <c r="L247" s="252"/>
      <c r="M247" s="252"/>
      <c r="N247" s="252"/>
      <c r="O247" s="252"/>
      <c r="P247" s="252"/>
      <c r="Q247" s="252"/>
      <c r="R247" s="252"/>
      <c r="S247" s="252"/>
      <c r="T247" s="252"/>
      <c r="U247" s="252"/>
      <c r="V247" s="252"/>
      <c r="W247" s="252"/>
      <c r="X247" s="252"/>
      <c r="Y247" s="252"/>
      <c r="Z247" s="252"/>
      <c r="AA247" s="252"/>
      <c r="AB247" s="252"/>
      <c r="AC247" s="252"/>
      <c r="AD247" s="252"/>
      <c r="AE247" s="252"/>
      <c r="AF247" s="252"/>
      <c r="AG247" s="252"/>
      <c r="AH247" s="252"/>
      <c r="AI247" s="252"/>
      <c r="AJ247" s="252"/>
      <c r="AK247" s="252"/>
      <c r="AL247" s="252"/>
      <c r="AM247" s="252"/>
      <c r="AN247" s="252"/>
      <c r="AO247" s="252"/>
      <c r="AP247" s="252"/>
      <c r="AQ247" s="252"/>
      <c r="AR247" s="252"/>
      <c r="AS247" s="252"/>
      <c r="AT247" s="252"/>
      <c r="AU247" s="252"/>
      <c r="AV247" s="252"/>
      <c r="AW247" s="252"/>
      <c r="AX247" s="252"/>
      <c r="AY247" s="252"/>
      <c r="AZ247" s="252"/>
      <c r="BA247" s="252"/>
      <c r="BB247" s="252"/>
      <c r="BC247" s="252"/>
      <c r="BD247" s="252"/>
      <c r="BE247" s="252"/>
      <c r="BF247" s="252"/>
      <c r="BG247" s="252"/>
      <c r="BH247" s="252"/>
      <c r="BI247" s="252"/>
      <c r="BJ247" s="252"/>
      <c r="BK247" s="252"/>
      <c r="BL247" s="252"/>
      <c r="BM247" s="252"/>
      <c r="BN247" s="252"/>
      <c r="BO247" s="252"/>
      <c r="BP247" s="252"/>
      <c r="BQ247" s="252"/>
      <c r="BR247" s="252"/>
      <c r="BS247" s="252"/>
      <c r="BT247" s="252"/>
      <c r="BU247" s="252"/>
      <c r="BV247" s="252"/>
      <c r="BW247" s="252"/>
      <c r="BX247" s="252"/>
      <c r="BY247" s="252"/>
      <c r="BZ247" s="252"/>
      <c r="CA247" s="252"/>
      <c r="CB247" s="252"/>
      <c r="CC247" s="252"/>
      <c r="CD247" s="252"/>
      <c r="CE247" s="252"/>
      <c r="CF247" s="252"/>
      <c r="CG247" s="252"/>
      <c r="CH247" s="252"/>
      <c r="CI247" s="252"/>
      <c r="CJ247" s="252"/>
      <c r="CK247" s="252"/>
      <c r="CL247" s="252"/>
      <c r="CM247" s="252"/>
      <c r="CN247" s="252"/>
      <c r="CO247" s="252"/>
      <c r="CP247" s="252"/>
      <c r="CQ247" s="252"/>
      <c r="CR247" s="252"/>
      <c r="CS247" s="252"/>
      <c r="CT247" s="252"/>
      <c r="CU247" s="252"/>
      <c r="CV247" s="252"/>
      <c r="CW247" s="252"/>
      <c r="CX247" s="252"/>
      <c r="CY247" s="252"/>
      <c r="CZ247" s="252"/>
      <c r="DA247" s="252"/>
      <c r="DB247" s="252"/>
      <c r="DC247" s="252"/>
      <c r="DD247" s="252"/>
      <c r="DE247" s="252"/>
      <c r="DF247" s="252"/>
      <c r="DG247" s="252"/>
      <c r="DH247" s="252"/>
      <c r="DI247" s="252"/>
      <c r="DJ247" s="252"/>
      <c r="DK247" s="252"/>
      <c r="DL247" s="252"/>
    </row>
    <row r="248" spans="1:116" x14ac:dyDescent="0.25">
      <c r="A248" s="252"/>
      <c r="B248" s="252"/>
      <c r="C248" s="252"/>
      <c r="D248" s="252"/>
      <c r="E248" s="252"/>
      <c r="F248" s="252"/>
      <c r="G248" s="252"/>
      <c r="H248" s="252"/>
      <c r="I248" s="252"/>
      <c r="J248" s="252"/>
      <c r="K248" s="252"/>
      <c r="L248" s="252"/>
      <c r="M248" s="252"/>
      <c r="N248" s="252"/>
      <c r="O248" s="252"/>
      <c r="P248" s="252"/>
      <c r="Q248" s="252"/>
      <c r="R248" s="252"/>
      <c r="S248" s="252"/>
      <c r="T248" s="252"/>
      <c r="U248" s="252"/>
      <c r="V248" s="252"/>
      <c r="W248" s="252"/>
      <c r="X248" s="252"/>
      <c r="Y248" s="252"/>
      <c r="Z248" s="252"/>
      <c r="AA248" s="252"/>
      <c r="AB248" s="252"/>
      <c r="AC248" s="252"/>
      <c r="AD248" s="252"/>
      <c r="AE248" s="252"/>
      <c r="AF248" s="252"/>
      <c r="AG248" s="252"/>
      <c r="AH248" s="252"/>
      <c r="AI248" s="252"/>
      <c r="AJ248" s="252"/>
      <c r="AK248" s="252"/>
      <c r="AL248" s="252"/>
      <c r="AM248" s="252"/>
      <c r="AN248" s="252"/>
      <c r="AO248" s="252"/>
      <c r="AP248" s="252"/>
      <c r="AQ248" s="252"/>
      <c r="AR248" s="252"/>
      <c r="AS248" s="252"/>
      <c r="AT248" s="252"/>
      <c r="AU248" s="252"/>
      <c r="AV248" s="252"/>
      <c r="AW248" s="252"/>
      <c r="AX248" s="252"/>
      <c r="AY248" s="252"/>
      <c r="AZ248" s="252"/>
      <c r="BA248" s="252"/>
      <c r="BB248" s="252"/>
      <c r="BC248" s="252"/>
      <c r="BD248" s="252"/>
      <c r="BE248" s="252"/>
      <c r="BF248" s="252"/>
      <c r="BG248" s="252"/>
      <c r="BH248" s="252"/>
      <c r="BI248" s="252"/>
      <c r="BJ248" s="252"/>
      <c r="BK248" s="252"/>
      <c r="BL248" s="252"/>
      <c r="BM248" s="252"/>
      <c r="BN248" s="252"/>
      <c r="BO248" s="252"/>
      <c r="BP248" s="252"/>
      <c r="BQ248" s="252"/>
      <c r="BR248" s="252"/>
      <c r="BS248" s="252"/>
      <c r="BT248" s="252"/>
      <c r="BU248" s="252"/>
      <c r="BV248" s="252"/>
      <c r="BW248" s="252"/>
      <c r="BX248" s="252"/>
      <c r="BY248" s="252"/>
      <c r="BZ248" s="252"/>
      <c r="CA248" s="252"/>
      <c r="CB248" s="252"/>
      <c r="CC248" s="252"/>
      <c r="CD248" s="252"/>
      <c r="CE248" s="252"/>
      <c r="CF248" s="252"/>
      <c r="CG248" s="252"/>
      <c r="CH248" s="252"/>
      <c r="CI248" s="252"/>
      <c r="CJ248" s="252"/>
      <c r="CK248" s="252"/>
      <c r="CL248" s="252"/>
      <c r="CM248" s="252"/>
      <c r="CN248" s="252"/>
      <c r="CO248" s="252"/>
      <c r="CP248" s="252"/>
      <c r="CQ248" s="252"/>
      <c r="CR248" s="252"/>
      <c r="CS248" s="252"/>
      <c r="CT248" s="252"/>
      <c r="CU248" s="252"/>
      <c r="CV248" s="252"/>
      <c r="CW248" s="252"/>
      <c r="CX248" s="252"/>
      <c r="CY248" s="252"/>
      <c r="CZ248" s="252"/>
      <c r="DA248" s="252"/>
      <c r="DB248" s="252"/>
      <c r="DC248" s="252"/>
      <c r="DD248" s="252"/>
      <c r="DE248" s="252"/>
      <c r="DF248" s="252"/>
      <c r="DG248" s="252"/>
      <c r="DH248" s="252"/>
      <c r="DI248" s="252"/>
      <c r="DJ248" s="252"/>
      <c r="DK248" s="252"/>
      <c r="DL248" s="252"/>
    </row>
    <row r="249" spans="1:116" x14ac:dyDescent="0.25">
      <c r="A249" s="252"/>
      <c r="B249" s="252"/>
      <c r="C249" s="252"/>
      <c r="D249" s="252"/>
      <c r="E249" s="252"/>
      <c r="F249" s="252"/>
      <c r="G249" s="252"/>
      <c r="H249" s="252"/>
      <c r="I249" s="252"/>
      <c r="J249" s="252"/>
      <c r="K249" s="252"/>
      <c r="L249" s="252"/>
      <c r="M249" s="252"/>
      <c r="N249" s="252"/>
      <c r="O249" s="252"/>
      <c r="P249" s="252"/>
      <c r="Q249" s="252"/>
      <c r="R249" s="252"/>
      <c r="S249" s="252"/>
      <c r="T249" s="252"/>
      <c r="U249" s="252"/>
      <c r="V249" s="252"/>
      <c r="W249" s="252"/>
      <c r="X249" s="252"/>
      <c r="Y249" s="252"/>
      <c r="Z249" s="252"/>
      <c r="AA249" s="252"/>
      <c r="AB249" s="252"/>
      <c r="AC249" s="252"/>
      <c r="AD249" s="252"/>
      <c r="AE249" s="252"/>
      <c r="AF249" s="252"/>
      <c r="AG249" s="252"/>
      <c r="AH249" s="252"/>
      <c r="AI249" s="252"/>
      <c r="AJ249" s="252"/>
      <c r="AK249" s="252"/>
      <c r="AL249" s="252"/>
      <c r="AM249" s="252"/>
      <c r="AN249" s="252"/>
      <c r="AO249" s="252"/>
      <c r="AP249" s="252"/>
      <c r="AQ249" s="252"/>
      <c r="AR249" s="252"/>
      <c r="AS249" s="252"/>
      <c r="AT249" s="252"/>
      <c r="AU249" s="252"/>
      <c r="AV249" s="252"/>
      <c r="AW249" s="252"/>
      <c r="AX249" s="252"/>
      <c r="AY249" s="252"/>
      <c r="AZ249" s="252"/>
      <c r="BA249" s="252"/>
      <c r="BB249" s="252"/>
      <c r="BC249" s="252"/>
      <c r="BD249" s="252"/>
      <c r="BE249" s="252"/>
      <c r="BF249" s="252"/>
      <c r="BG249" s="252"/>
      <c r="BH249" s="252"/>
      <c r="BI249" s="252"/>
      <c r="BJ249" s="252"/>
      <c r="BK249" s="252"/>
      <c r="BL249" s="252"/>
      <c r="BM249" s="252"/>
      <c r="BN249" s="252"/>
      <c r="BO249" s="252"/>
      <c r="BP249" s="252"/>
      <c r="BQ249" s="252"/>
      <c r="BR249" s="252"/>
      <c r="BS249" s="252"/>
      <c r="BT249" s="252"/>
      <c r="BU249" s="252"/>
      <c r="BV249" s="252"/>
      <c r="BW249" s="252"/>
      <c r="BX249" s="252"/>
      <c r="BY249" s="252"/>
      <c r="BZ249" s="252"/>
      <c r="CA249" s="252"/>
      <c r="CB249" s="252"/>
      <c r="CC249" s="252"/>
      <c r="CD249" s="252"/>
      <c r="CE249" s="252"/>
      <c r="CF249" s="252"/>
      <c r="CG249" s="252"/>
      <c r="CH249" s="252"/>
      <c r="CI249" s="252"/>
      <c r="CJ249" s="252"/>
      <c r="CK249" s="252"/>
      <c r="CL249" s="252"/>
      <c r="CM249" s="252"/>
      <c r="CN249" s="252"/>
      <c r="CO249" s="252"/>
      <c r="CP249" s="252"/>
      <c r="CQ249" s="252"/>
      <c r="CR249" s="252"/>
      <c r="CS249" s="252"/>
      <c r="CT249" s="252"/>
      <c r="CU249" s="252"/>
      <c r="CV249" s="252"/>
      <c r="CW249" s="252"/>
      <c r="CX249" s="252"/>
      <c r="CY249" s="252"/>
      <c r="CZ249" s="252"/>
      <c r="DA249" s="252"/>
      <c r="DB249" s="252"/>
      <c r="DC249" s="252"/>
      <c r="DD249" s="252"/>
      <c r="DE249" s="252"/>
      <c r="DF249" s="252"/>
      <c r="DG249" s="252"/>
      <c r="DH249" s="252"/>
      <c r="DI249" s="252"/>
      <c r="DJ249" s="252"/>
      <c r="DK249" s="252"/>
      <c r="DL249" s="252"/>
    </row>
    <row r="250" spans="1:116" x14ac:dyDescent="0.25">
      <c r="A250" s="252"/>
      <c r="B250" s="252"/>
      <c r="C250" s="252"/>
      <c r="D250" s="252"/>
      <c r="E250" s="252"/>
      <c r="F250" s="252"/>
      <c r="G250" s="252"/>
      <c r="H250" s="252"/>
      <c r="I250" s="252"/>
      <c r="J250" s="252"/>
      <c r="K250" s="252"/>
      <c r="L250" s="252"/>
      <c r="M250" s="252"/>
      <c r="N250" s="252"/>
      <c r="O250" s="252"/>
      <c r="P250" s="252"/>
      <c r="Q250" s="252"/>
      <c r="R250" s="252"/>
      <c r="S250" s="252"/>
      <c r="T250" s="252"/>
      <c r="U250" s="252"/>
      <c r="V250" s="252"/>
      <c r="W250" s="252"/>
      <c r="X250" s="252"/>
      <c r="Y250" s="252"/>
      <c r="Z250" s="252"/>
      <c r="AA250" s="252"/>
      <c r="AB250" s="252"/>
      <c r="AC250" s="252"/>
      <c r="AD250" s="252"/>
      <c r="AE250" s="252"/>
      <c r="AF250" s="252"/>
      <c r="AG250" s="252"/>
      <c r="AH250" s="252"/>
      <c r="AI250" s="252"/>
      <c r="AJ250" s="252"/>
      <c r="AK250" s="252"/>
      <c r="AL250" s="252"/>
      <c r="AM250" s="252"/>
      <c r="AN250" s="252"/>
      <c r="AO250" s="252"/>
      <c r="AP250" s="252"/>
      <c r="AQ250" s="252"/>
      <c r="AR250" s="252"/>
      <c r="AS250" s="252"/>
      <c r="AT250" s="252"/>
      <c r="AU250" s="252"/>
      <c r="AV250" s="252"/>
      <c r="AW250" s="252"/>
      <c r="AX250" s="252"/>
      <c r="AY250" s="252"/>
      <c r="AZ250" s="252"/>
      <c r="BA250" s="252"/>
      <c r="BB250" s="252"/>
      <c r="BC250" s="252"/>
      <c r="BD250" s="252"/>
      <c r="BE250" s="252"/>
      <c r="BF250" s="252"/>
      <c r="BG250" s="252"/>
      <c r="BH250" s="252"/>
      <c r="BI250" s="252"/>
      <c r="BJ250" s="252"/>
      <c r="BK250" s="252"/>
      <c r="BL250" s="252"/>
      <c r="BM250" s="252"/>
      <c r="BN250" s="252"/>
      <c r="BO250" s="252"/>
      <c r="BP250" s="252"/>
      <c r="BQ250" s="252"/>
      <c r="BR250" s="252"/>
      <c r="BS250" s="252"/>
      <c r="BT250" s="252"/>
      <c r="BU250" s="252"/>
      <c r="BV250" s="252"/>
      <c r="BW250" s="252"/>
      <c r="BX250" s="252"/>
      <c r="BY250" s="252"/>
      <c r="BZ250" s="252"/>
      <c r="CA250" s="252"/>
      <c r="CB250" s="252"/>
      <c r="CC250" s="252"/>
      <c r="CD250" s="252"/>
      <c r="CE250" s="252"/>
      <c r="CF250" s="252"/>
      <c r="CG250" s="252"/>
      <c r="CH250" s="252"/>
      <c r="CI250" s="252"/>
      <c r="CJ250" s="252"/>
      <c r="CK250" s="252"/>
      <c r="CL250" s="252"/>
      <c r="CM250" s="252"/>
      <c r="CN250" s="252"/>
      <c r="CO250" s="252"/>
      <c r="CP250" s="252"/>
      <c r="CQ250" s="252"/>
      <c r="CR250" s="252"/>
      <c r="CS250" s="252"/>
      <c r="CT250" s="252"/>
      <c r="CU250" s="252"/>
      <c r="CV250" s="252"/>
      <c r="CW250" s="252"/>
      <c r="CX250" s="252"/>
      <c r="CY250" s="252"/>
      <c r="CZ250" s="252"/>
      <c r="DA250" s="252"/>
      <c r="DB250" s="252"/>
      <c r="DC250" s="252"/>
      <c r="DD250" s="252"/>
      <c r="DE250" s="252"/>
      <c r="DF250" s="252"/>
      <c r="DG250" s="252"/>
      <c r="DH250" s="252"/>
      <c r="DI250" s="252"/>
      <c r="DJ250" s="252"/>
      <c r="DK250" s="252"/>
      <c r="DL250" s="252"/>
    </row>
    <row r="251" spans="1:116" x14ac:dyDescent="0.25">
      <c r="A251" s="252"/>
      <c r="B251" s="252"/>
      <c r="C251" s="252"/>
      <c r="D251" s="252"/>
      <c r="E251" s="252"/>
      <c r="F251" s="252"/>
      <c r="G251" s="252"/>
      <c r="H251" s="252"/>
      <c r="I251" s="252"/>
      <c r="J251" s="252"/>
      <c r="K251" s="252"/>
      <c r="L251" s="252"/>
      <c r="M251" s="252"/>
      <c r="N251" s="252"/>
      <c r="O251" s="252"/>
      <c r="P251" s="252"/>
      <c r="Q251" s="252"/>
      <c r="R251" s="252"/>
      <c r="S251" s="252"/>
      <c r="T251" s="252"/>
      <c r="U251" s="252"/>
      <c r="V251" s="252"/>
      <c r="W251" s="252"/>
      <c r="X251" s="252"/>
      <c r="Y251" s="252"/>
      <c r="Z251" s="252"/>
      <c r="AA251" s="252"/>
      <c r="AB251" s="252"/>
      <c r="AC251" s="252"/>
      <c r="AD251" s="252"/>
      <c r="AE251" s="252"/>
      <c r="AF251" s="252"/>
      <c r="AG251" s="252"/>
      <c r="AH251" s="252"/>
      <c r="AI251" s="252"/>
      <c r="AJ251" s="252"/>
      <c r="AK251" s="252"/>
      <c r="AL251" s="252"/>
      <c r="AM251" s="252"/>
      <c r="AN251" s="252"/>
      <c r="AO251" s="252"/>
      <c r="AP251" s="252"/>
      <c r="AQ251" s="252"/>
      <c r="AR251" s="252"/>
      <c r="AS251" s="252"/>
      <c r="AT251" s="252"/>
      <c r="AU251" s="252"/>
      <c r="AV251" s="252"/>
      <c r="AW251" s="252"/>
      <c r="AX251" s="252"/>
      <c r="AY251" s="252"/>
      <c r="AZ251" s="252"/>
      <c r="BA251" s="252"/>
      <c r="BB251" s="252"/>
      <c r="BC251" s="252"/>
      <c r="BD251" s="252"/>
      <c r="BE251" s="252"/>
      <c r="BF251" s="252"/>
      <c r="BG251" s="252"/>
      <c r="BH251" s="252"/>
      <c r="BI251" s="252"/>
      <c r="BJ251" s="252"/>
      <c r="BK251" s="252"/>
      <c r="BL251" s="252"/>
      <c r="BM251" s="252"/>
      <c r="BN251" s="252"/>
      <c r="BO251" s="252"/>
      <c r="BP251" s="252"/>
      <c r="BQ251" s="252"/>
      <c r="BR251" s="252"/>
      <c r="BS251" s="252"/>
      <c r="BT251" s="252"/>
      <c r="BU251" s="252"/>
      <c r="BV251" s="252"/>
      <c r="BW251" s="252"/>
      <c r="BX251" s="252"/>
      <c r="BY251" s="252"/>
      <c r="BZ251" s="252"/>
      <c r="CA251" s="252"/>
      <c r="CB251" s="252"/>
      <c r="CC251" s="252"/>
      <c r="CD251" s="252"/>
      <c r="CE251" s="252"/>
      <c r="CF251" s="252"/>
      <c r="CG251" s="252"/>
      <c r="CH251" s="252"/>
      <c r="CI251" s="252"/>
      <c r="CJ251" s="252"/>
      <c r="CK251" s="252"/>
      <c r="CL251" s="252"/>
      <c r="CM251" s="252"/>
      <c r="CN251" s="252"/>
      <c r="CO251" s="252"/>
      <c r="CP251" s="252"/>
      <c r="CQ251" s="252"/>
      <c r="CR251" s="252"/>
      <c r="CS251" s="252"/>
      <c r="CT251" s="252"/>
      <c r="CU251" s="252"/>
      <c r="CV251" s="252"/>
      <c r="CW251" s="252"/>
      <c r="CX251" s="252"/>
      <c r="CY251" s="252"/>
      <c r="CZ251" s="252"/>
      <c r="DA251" s="252"/>
      <c r="DB251" s="252"/>
      <c r="DC251" s="252"/>
      <c r="DD251" s="252"/>
      <c r="DE251" s="252"/>
      <c r="DF251" s="252"/>
      <c r="DG251" s="252"/>
      <c r="DH251" s="252"/>
      <c r="DI251" s="252"/>
      <c r="DJ251" s="252"/>
      <c r="DK251" s="252"/>
      <c r="DL251" s="252"/>
    </row>
    <row r="252" spans="1:116" x14ac:dyDescent="0.25">
      <c r="A252" s="252"/>
      <c r="B252" s="252"/>
      <c r="C252" s="252"/>
      <c r="D252" s="252"/>
      <c r="E252" s="252"/>
      <c r="F252" s="252"/>
      <c r="G252" s="252"/>
      <c r="H252" s="252"/>
      <c r="I252" s="252"/>
      <c r="J252" s="252"/>
      <c r="K252" s="252"/>
      <c r="L252" s="252"/>
      <c r="M252" s="252"/>
      <c r="N252" s="252"/>
      <c r="O252" s="252"/>
      <c r="P252" s="252"/>
      <c r="Q252" s="252"/>
      <c r="R252" s="252"/>
      <c r="S252" s="252"/>
      <c r="T252" s="252"/>
      <c r="U252" s="252"/>
      <c r="V252" s="252"/>
      <c r="W252" s="252"/>
      <c r="X252" s="252"/>
      <c r="Y252" s="252"/>
      <c r="Z252" s="252"/>
      <c r="AA252" s="252"/>
      <c r="AB252" s="252"/>
      <c r="AC252" s="252"/>
      <c r="AD252" s="252"/>
      <c r="AE252" s="252"/>
      <c r="AF252" s="252"/>
      <c r="AG252" s="252"/>
      <c r="AH252" s="252"/>
      <c r="AI252" s="252"/>
      <c r="AJ252" s="252"/>
      <c r="AK252" s="252"/>
      <c r="AL252" s="252"/>
      <c r="AM252" s="252"/>
      <c r="AN252" s="252"/>
      <c r="AO252" s="252"/>
      <c r="AP252" s="252"/>
      <c r="AQ252" s="252"/>
      <c r="AR252" s="252"/>
      <c r="AS252" s="252"/>
      <c r="AT252" s="252"/>
      <c r="AU252" s="252"/>
      <c r="AV252" s="252"/>
      <c r="AW252" s="252"/>
      <c r="AX252" s="252"/>
      <c r="AY252" s="252"/>
      <c r="AZ252" s="252"/>
      <c r="BA252" s="252"/>
      <c r="BB252" s="252"/>
      <c r="BC252" s="252"/>
      <c r="BD252" s="252"/>
      <c r="BE252" s="252"/>
      <c r="BF252" s="252"/>
      <c r="BG252" s="252"/>
      <c r="BH252" s="252"/>
      <c r="BI252" s="252"/>
      <c r="BJ252" s="252"/>
      <c r="BK252" s="252"/>
      <c r="BL252" s="252"/>
      <c r="BM252" s="252"/>
      <c r="BN252" s="252"/>
      <c r="BO252" s="252"/>
      <c r="BP252" s="252"/>
      <c r="BQ252" s="252"/>
      <c r="BR252" s="252"/>
      <c r="BS252" s="252"/>
      <c r="BT252" s="252"/>
      <c r="BU252" s="252"/>
      <c r="BV252" s="252"/>
      <c r="BW252" s="252"/>
      <c r="BX252" s="252"/>
      <c r="BY252" s="252"/>
      <c r="BZ252" s="252"/>
      <c r="CA252" s="252"/>
      <c r="CB252" s="252"/>
      <c r="CC252" s="252"/>
      <c r="CD252" s="252"/>
      <c r="CE252" s="252"/>
      <c r="CF252" s="252"/>
      <c r="CG252" s="252"/>
      <c r="CH252" s="252"/>
      <c r="CI252" s="252"/>
      <c r="CJ252" s="252"/>
      <c r="CK252" s="252"/>
      <c r="CL252" s="252"/>
      <c r="CM252" s="252"/>
      <c r="CN252" s="252"/>
      <c r="CO252" s="252"/>
      <c r="CP252" s="252"/>
      <c r="CQ252" s="252"/>
      <c r="CR252" s="252"/>
      <c r="CS252" s="252"/>
      <c r="CT252" s="252"/>
      <c r="CU252" s="252"/>
      <c r="CV252" s="252"/>
      <c r="CW252" s="252"/>
      <c r="CX252" s="252"/>
      <c r="CY252" s="252"/>
      <c r="CZ252" s="252"/>
      <c r="DA252" s="252"/>
      <c r="DB252" s="252"/>
      <c r="DC252" s="252"/>
      <c r="DD252" s="252"/>
      <c r="DE252" s="252"/>
      <c r="DF252" s="252"/>
      <c r="DG252" s="252"/>
      <c r="DH252" s="252"/>
      <c r="DI252" s="252"/>
      <c r="DJ252" s="252"/>
      <c r="DK252" s="252"/>
      <c r="DL252" s="252"/>
    </row>
    <row r="253" spans="1:116" x14ac:dyDescent="0.25">
      <c r="A253" s="252"/>
      <c r="B253" s="252"/>
      <c r="C253" s="252"/>
      <c r="D253" s="252"/>
      <c r="E253" s="252"/>
      <c r="F253" s="252"/>
      <c r="G253" s="252"/>
      <c r="H253" s="252"/>
      <c r="I253" s="252"/>
      <c r="J253" s="252"/>
      <c r="K253" s="252"/>
      <c r="L253" s="252"/>
      <c r="M253" s="252"/>
      <c r="N253" s="252"/>
      <c r="O253" s="252"/>
      <c r="P253" s="252"/>
      <c r="Q253" s="252"/>
      <c r="R253" s="252"/>
      <c r="S253" s="252"/>
      <c r="T253" s="252"/>
      <c r="U253" s="252"/>
      <c r="V253" s="252"/>
      <c r="W253" s="252"/>
      <c r="X253" s="252"/>
      <c r="Y253" s="252"/>
      <c r="Z253" s="252"/>
      <c r="AA253" s="252"/>
      <c r="AB253" s="252"/>
      <c r="AC253" s="252"/>
      <c r="AD253" s="252"/>
      <c r="AE253" s="252"/>
      <c r="AF253" s="252"/>
      <c r="AG253" s="252"/>
      <c r="AH253" s="252"/>
      <c r="AI253" s="252"/>
      <c r="AJ253" s="252"/>
      <c r="AK253" s="252"/>
      <c r="AL253" s="252"/>
      <c r="AM253" s="252"/>
      <c r="AN253" s="252"/>
      <c r="AO253" s="252"/>
      <c r="AP253" s="252"/>
      <c r="AQ253" s="252"/>
      <c r="AR253" s="252"/>
      <c r="AS253" s="252"/>
      <c r="AT253" s="252"/>
      <c r="AU253" s="252"/>
      <c r="AV253" s="252"/>
      <c r="AW253" s="252"/>
      <c r="AX253" s="252"/>
      <c r="AY253" s="252"/>
      <c r="AZ253" s="252"/>
      <c r="BA253" s="252"/>
      <c r="BB253" s="252"/>
      <c r="BC253" s="252"/>
      <c r="BD253" s="252"/>
      <c r="BE253" s="252"/>
      <c r="BF253" s="252"/>
      <c r="BG253" s="252"/>
      <c r="BH253" s="252"/>
      <c r="BI253" s="252"/>
      <c r="BJ253" s="252"/>
      <c r="BK253" s="252"/>
      <c r="BL253" s="252"/>
      <c r="BM253" s="252"/>
      <c r="BN253" s="252"/>
      <c r="BO253" s="252"/>
      <c r="BP253" s="252"/>
      <c r="BQ253" s="252"/>
      <c r="BR253" s="252"/>
      <c r="BS253" s="252"/>
      <c r="BT253" s="252"/>
      <c r="BU253" s="252"/>
      <c r="BV253" s="252"/>
      <c r="BW253" s="252"/>
      <c r="BX253" s="252"/>
      <c r="BY253" s="252"/>
      <c r="BZ253" s="252"/>
      <c r="CA253" s="252"/>
      <c r="CB253" s="252"/>
      <c r="CC253" s="252"/>
      <c r="CD253" s="252"/>
      <c r="CE253" s="252"/>
      <c r="CF253" s="252"/>
      <c r="CG253" s="252"/>
      <c r="CH253" s="252"/>
      <c r="CI253" s="252"/>
      <c r="CJ253" s="252"/>
      <c r="CK253" s="252"/>
      <c r="CL253" s="252"/>
      <c r="CM253" s="252"/>
      <c r="CN253" s="252"/>
      <c r="CO253" s="252"/>
      <c r="CP253" s="252"/>
      <c r="CQ253" s="252"/>
      <c r="CR253" s="252"/>
      <c r="CS253" s="252"/>
      <c r="CT253" s="252"/>
      <c r="CU253" s="252"/>
      <c r="CV253" s="252"/>
      <c r="CW253" s="252"/>
      <c r="CX253" s="252"/>
      <c r="CY253" s="252"/>
      <c r="CZ253" s="252"/>
      <c r="DA253" s="252"/>
      <c r="DB253" s="252"/>
      <c r="DC253" s="252"/>
      <c r="DD253" s="252"/>
      <c r="DE253" s="252"/>
      <c r="DF253" s="252"/>
      <c r="DG253" s="252"/>
      <c r="DH253" s="252"/>
      <c r="DI253" s="252"/>
      <c r="DJ253" s="252"/>
      <c r="DK253" s="252"/>
      <c r="DL253" s="252"/>
    </row>
    <row r="254" spans="1:116" x14ac:dyDescent="0.25">
      <c r="A254" s="252"/>
      <c r="B254" s="252"/>
      <c r="C254" s="252"/>
      <c r="D254" s="252"/>
      <c r="E254" s="252"/>
      <c r="F254" s="252"/>
      <c r="G254" s="252"/>
      <c r="H254" s="252"/>
      <c r="I254" s="252"/>
      <c r="J254" s="252"/>
      <c r="K254" s="252"/>
      <c r="L254" s="252"/>
      <c r="M254" s="252"/>
      <c r="N254" s="252"/>
      <c r="O254" s="252"/>
      <c r="P254" s="252"/>
      <c r="Q254" s="252"/>
      <c r="R254" s="252"/>
      <c r="S254" s="252"/>
      <c r="T254" s="252"/>
      <c r="U254" s="252"/>
      <c r="V254" s="252"/>
      <c r="W254" s="252"/>
      <c r="X254" s="252"/>
      <c r="Y254" s="252"/>
      <c r="Z254" s="252"/>
      <c r="AA254" s="252"/>
      <c r="AB254" s="252"/>
      <c r="AC254" s="252"/>
      <c r="AD254" s="252"/>
      <c r="AE254" s="252"/>
      <c r="AF254" s="252"/>
      <c r="AG254" s="252"/>
      <c r="AH254" s="252"/>
      <c r="AI254" s="252"/>
      <c r="AJ254" s="252"/>
      <c r="AK254" s="252"/>
      <c r="AL254" s="252"/>
      <c r="AM254" s="252"/>
      <c r="AN254" s="252"/>
      <c r="AO254" s="252"/>
      <c r="AP254" s="252"/>
      <c r="AQ254" s="252"/>
      <c r="AR254" s="252"/>
      <c r="AS254" s="252"/>
      <c r="AT254" s="252"/>
      <c r="AU254" s="252"/>
      <c r="AV254" s="252"/>
      <c r="AW254" s="252"/>
      <c r="AX254" s="252"/>
      <c r="AY254" s="252"/>
      <c r="AZ254" s="252"/>
      <c r="BA254" s="252"/>
      <c r="BB254" s="252"/>
      <c r="BC254" s="252"/>
      <c r="BD254" s="252"/>
      <c r="BE254" s="252"/>
      <c r="BF254" s="252"/>
      <c r="BG254" s="252"/>
      <c r="BH254" s="252"/>
      <c r="BI254" s="252"/>
      <c r="BJ254" s="252"/>
      <c r="BK254" s="252"/>
      <c r="BL254" s="252"/>
      <c r="BM254" s="252"/>
      <c r="BN254" s="252"/>
      <c r="BO254" s="252"/>
      <c r="BP254" s="252"/>
      <c r="BQ254" s="252"/>
      <c r="BR254" s="252"/>
      <c r="BS254" s="252"/>
      <c r="BT254" s="252"/>
      <c r="BU254" s="252"/>
      <c r="BV254" s="252"/>
      <c r="BW254" s="252"/>
      <c r="BX254" s="252"/>
      <c r="BY254" s="252"/>
      <c r="BZ254" s="252"/>
      <c r="CA254" s="252"/>
      <c r="CB254" s="252"/>
      <c r="CC254" s="252"/>
      <c r="CD254" s="252"/>
      <c r="CE254" s="252"/>
      <c r="CF254" s="252"/>
      <c r="CG254" s="252"/>
      <c r="CH254" s="252"/>
      <c r="CI254" s="252"/>
      <c r="CJ254" s="252"/>
      <c r="CK254" s="252"/>
      <c r="CL254" s="252"/>
      <c r="CM254" s="252"/>
      <c r="CN254" s="252"/>
      <c r="CO254" s="252"/>
      <c r="CP254" s="252"/>
      <c r="CQ254" s="252"/>
      <c r="CR254" s="252"/>
      <c r="CS254" s="252"/>
      <c r="CT254" s="252"/>
      <c r="CU254" s="252"/>
      <c r="CV254" s="252"/>
      <c r="CW254" s="252"/>
      <c r="CX254" s="252"/>
      <c r="CY254" s="252"/>
      <c r="CZ254" s="252"/>
      <c r="DA254" s="252"/>
      <c r="DB254" s="252"/>
      <c r="DC254" s="252"/>
      <c r="DD254" s="252"/>
      <c r="DE254" s="252"/>
      <c r="DF254" s="252"/>
      <c r="DG254" s="252"/>
      <c r="DH254" s="252"/>
      <c r="DI254" s="252"/>
      <c r="DJ254" s="252"/>
      <c r="DK254" s="252"/>
      <c r="DL254" s="252"/>
    </row>
    <row r="255" spans="1:116" x14ac:dyDescent="0.25">
      <c r="A255" s="252"/>
      <c r="B255" s="252"/>
      <c r="C255" s="252"/>
      <c r="D255" s="252"/>
      <c r="E255" s="252"/>
      <c r="F255" s="252"/>
      <c r="G255" s="252"/>
      <c r="H255" s="252"/>
      <c r="I255" s="252"/>
      <c r="J255" s="252"/>
      <c r="K255" s="252"/>
      <c r="L255" s="252"/>
      <c r="M255" s="252"/>
      <c r="N255" s="252"/>
      <c r="O255" s="252"/>
      <c r="P255" s="252"/>
      <c r="Q255" s="252"/>
      <c r="R255" s="252"/>
      <c r="S255" s="252"/>
      <c r="T255" s="252"/>
      <c r="U255" s="252"/>
      <c r="V255" s="252"/>
      <c r="W255" s="252"/>
      <c r="X255" s="252"/>
      <c r="Y255" s="252"/>
      <c r="Z255" s="252"/>
      <c r="AA255" s="252"/>
      <c r="AB255" s="252"/>
      <c r="AC255" s="252"/>
      <c r="AD255" s="252"/>
      <c r="AE255" s="252"/>
      <c r="AF255" s="252"/>
      <c r="AG255" s="252"/>
      <c r="AH255" s="252"/>
      <c r="AI255" s="252"/>
      <c r="AJ255" s="252"/>
      <c r="AK255" s="252"/>
      <c r="AL255" s="252"/>
      <c r="AM255" s="252"/>
      <c r="AN255" s="252"/>
      <c r="AO255" s="252"/>
      <c r="AP255" s="252"/>
      <c r="AQ255" s="252"/>
      <c r="AR255" s="252"/>
      <c r="AS255" s="252"/>
      <c r="AT255" s="252"/>
      <c r="AU255" s="252"/>
      <c r="AV255" s="252"/>
      <c r="AW255" s="252"/>
      <c r="AX255" s="252"/>
      <c r="AY255" s="252"/>
      <c r="AZ255" s="252"/>
      <c r="BA255" s="252"/>
      <c r="BB255" s="252"/>
      <c r="BC255" s="252"/>
      <c r="BD255" s="252"/>
      <c r="BE255" s="252"/>
      <c r="BF255" s="252"/>
      <c r="BG255" s="252"/>
      <c r="BH255" s="252"/>
      <c r="BI255" s="252"/>
      <c r="BJ255" s="252"/>
      <c r="BK255" s="252"/>
      <c r="BL255" s="252"/>
      <c r="BM255" s="252"/>
      <c r="BN255" s="252"/>
      <c r="BO255" s="252"/>
      <c r="BP255" s="252"/>
      <c r="BQ255" s="252"/>
      <c r="BR255" s="252"/>
      <c r="BS255" s="252"/>
      <c r="BT255" s="252"/>
      <c r="BU255" s="252"/>
      <c r="BV255" s="252"/>
      <c r="BW255" s="252"/>
      <c r="BX255" s="252"/>
      <c r="BY255" s="252"/>
      <c r="BZ255" s="252"/>
      <c r="CA255" s="252"/>
      <c r="CB255" s="252"/>
      <c r="CC255" s="252"/>
      <c r="CD255" s="252"/>
      <c r="CE255" s="252"/>
      <c r="CF255" s="252"/>
      <c r="CG255" s="252"/>
      <c r="CH255" s="252"/>
      <c r="CI255" s="252"/>
      <c r="CJ255" s="252"/>
      <c r="CK255" s="252"/>
      <c r="CL255" s="252"/>
      <c r="CM255" s="252"/>
      <c r="CN255" s="252"/>
      <c r="CO255" s="252"/>
      <c r="CP255" s="252"/>
      <c r="CQ255" s="252"/>
      <c r="CR255" s="252"/>
      <c r="CS255" s="252"/>
      <c r="CT255" s="252"/>
      <c r="CU255" s="252"/>
      <c r="CV255" s="252"/>
      <c r="CW255" s="252"/>
      <c r="CX255" s="252"/>
      <c r="CY255" s="252"/>
      <c r="CZ255" s="252"/>
      <c r="DA255" s="252"/>
      <c r="DB255" s="252"/>
      <c r="DC255" s="252"/>
      <c r="DD255" s="252"/>
      <c r="DE255" s="252"/>
      <c r="DF255" s="252"/>
      <c r="DG255" s="252"/>
      <c r="DH255" s="252"/>
      <c r="DI255" s="252"/>
      <c r="DJ255" s="252"/>
      <c r="DK255" s="252"/>
      <c r="DL255" s="252"/>
    </row>
    <row r="256" spans="1:116" x14ac:dyDescent="0.25">
      <c r="A256" s="252"/>
      <c r="B256" s="252"/>
      <c r="C256" s="252"/>
      <c r="D256" s="252"/>
      <c r="E256" s="252"/>
      <c r="F256" s="252"/>
      <c r="G256" s="252"/>
      <c r="H256" s="252"/>
      <c r="I256" s="252"/>
      <c r="J256" s="252"/>
      <c r="K256" s="252"/>
      <c r="L256" s="252"/>
      <c r="M256" s="252"/>
      <c r="N256" s="252"/>
      <c r="O256" s="252"/>
      <c r="P256" s="252"/>
      <c r="Q256" s="252"/>
      <c r="R256" s="252"/>
      <c r="S256" s="252"/>
      <c r="T256" s="252"/>
      <c r="U256" s="252"/>
      <c r="V256" s="252"/>
      <c r="W256" s="252"/>
      <c r="X256" s="252"/>
      <c r="Y256" s="252"/>
      <c r="Z256" s="252"/>
      <c r="AA256" s="252"/>
      <c r="AB256" s="252"/>
      <c r="AC256" s="252"/>
      <c r="AD256" s="252"/>
      <c r="AE256" s="252"/>
      <c r="AF256" s="252"/>
      <c r="AG256" s="252"/>
      <c r="AH256" s="252"/>
      <c r="AI256" s="252"/>
      <c r="AJ256" s="252"/>
      <c r="AK256" s="252"/>
      <c r="AL256" s="252"/>
      <c r="AM256" s="252"/>
      <c r="AN256" s="252"/>
      <c r="AO256" s="252"/>
      <c r="AP256" s="252"/>
      <c r="AQ256" s="252"/>
      <c r="AR256" s="252"/>
      <c r="AS256" s="252"/>
      <c r="AT256" s="252"/>
      <c r="AU256" s="252"/>
      <c r="AV256" s="252"/>
      <c r="AW256" s="252"/>
      <c r="AX256" s="252"/>
      <c r="AY256" s="252"/>
      <c r="AZ256" s="252"/>
      <c r="BA256" s="252"/>
      <c r="BB256" s="252"/>
      <c r="BC256" s="252"/>
      <c r="BD256" s="252"/>
      <c r="BE256" s="252"/>
      <c r="BF256" s="252"/>
      <c r="BG256" s="252"/>
      <c r="BH256" s="252"/>
      <c r="BI256" s="252"/>
      <c r="BJ256" s="252"/>
      <c r="BK256" s="252"/>
      <c r="BL256" s="252"/>
      <c r="BM256" s="252"/>
      <c r="BN256" s="252"/>
      <c r="BO256" s="252"/>
      <c r="BP256" s="252"/>
      <c r="BQ256" s="252"/>
      <c r="BR256" s="252"/>
      <c r="BS256" s="252"/>
      <c r="BT256" s="252"/>
      <c r="BU256" s="252"/>
      <c r="BV256" s="252"/>
      <c r="BW256" s="252"/>
      <c r="BX256" s="252"/>
      <c r="BY256" s="252"/>
      <c r="BZ256" s="252"/>
      <c r="CA256" s="252"/>
      <c r="CB256" s="252"/>
      <c r="CC256" s="252"/>
      <c r="CD256" s="252"/>
      <c r="CE256" s="252"/>
      <c r="CF256" s="252"/>
      <c r="CG256" s="252"/>
      <c r="CH256" s="252"/>
      <c r="CI256" s="252"/>
      <c r="CJ256" s="252"/>
      <c r="CK256" s="252"/>
      <c r="CL256" s="252"/>
      <c r="CM256" s="252"/>
      <c r="CN256" s="252"/>
      <c r="CO256" s="252"/>
      <c r="CP256" s="252"/>
      <c r="CQ256" s="252"/>
      <c r="CR256" s="252"/>
      <c r="CS256" s="252"/>
      <c r="CT256" s="252"/>
      <c r="CU256" s="252"/>
      <c r="CV256" s="252"/>
      <c r="CW256" s="252"/>
      <c r="CX256" s="252"/>
      <c r="CY256" s="252"/>
      <c r="CZ256" s="252"/>
      <c r="DA256" s="252"/>
      <c r="DB256" s="252"/>
      <c r="DC256" s="252"/>
      <c r="DD256" s="252"/>
      <c r="DE256" s="252"/>
      <c r="DF256" s="252"/>
      <c r="DG256" s="252"/>
      <c r="DH256" s="252"/>
      <c r="DI256" s="252"/>
      <c r="DJ256" s="252"/>
      <c r="DK256" s="252"/>
      <c r="DL256" s="252"/>
    </row>
    <row r="257" spans="1:116" x14ac:dyDescent="0.25">
      <c r="A257" s="252"/>
      <c r="B257" s="252"/>
      <c r="C257" s="252"/>
      <c r="D257" s="252"/>
      <c r="E257" s="252"/>
      <c r="F257" s="252"/>
      <c r="G257" s="252"/>
      <c r="H257" s="252"/>
      <c r="I257" s="252"/>
      <c r="J257" s="252"/>
      <c r="K257" s="252"/>
      <c r="L257" s="252"/>
      <c r="M257" s="252"/>
      <c r="N257" s="252"/>
      <c r="O257" s="252"/>
      <c r="P257" s="252"/>
      <c r="Q257" s="252"/>
      <c r="R257" s="252"/>
      <c r="S257" s="252"/>
      <c r="T257" s="252"/>
      <c r="U257" s="252"/>
      <c r="V257" s="252"/>
      <c r="W257" s="252"/>
      <c r="X257" s="252"/>
      <c r="Y257" s="252"/>
      <c r="Z257" s="252"/>
      <c r="AA257" s="252"/>
      <c r="AB257" s="252"/>
      <c r="AC257" s="252"/>
      <c r="AD257" s="252"/>
      <c r="AE257" s="252"/>
      <c r="AF257" s="252"/>
      <c r="AG257" s="252"/>
      <c r="AH257" s="252"/>
      <c r="AI257" s="252"/>
      <c r="AJ257" s="252"/>
      <c r="AK257" s="252"/>
      <c r="AL257" s="252"/>
      <c r="AM257" s="252"/>
      <c r="AN257" s="252"/>
      <c r="AO257" s="252"/>
      <c r="AP257" s="252"/>
      <c r="AQ257" s="252"/>
      <c r="AR257" s="252"/>
      <c r="AS257" s="252"/>
      <c r="AT257" s="252"/>
      <c r="AU257" s="252"/>
      <c r="AV257" s="252"/>
      <c r="AW257" s="252"/>
      <c r="AX257" s="252"/>
      <c r="AY257" s="252"/>
      <c r="AZ257" s="252"/>
      <c r="BA257" s="252"/>
      <c r="BB257" s="252"/>
      <c r="BC257" s="252"/>
      <c r="BD257" s="252"/>
      <c r="BE257" s="252"/>
      <c r="BF257" s="252"/>
      <c r="BG257" s="252"/>
      <c r="BH257" s="252"/>
      <c r="BI257" s="252"/>
      <c r="BJ257" s="252"/>
      <c r="BK257" s="252"/>
      <c r="BL257" s="252"/>
      <c r="BM257" s="252"/>
      <c r="BN257" s="252"/>
      <c r="BO257" s="252"/>
      <c r="BP257" s="252"/>
      <c r="BQ257" s="252"/>
      <c r="BR257" s="252"/>
      <c r="BS257" s="252"/>
      <c r="BT257" s="252"/>
      <c r="BU257" s="252"/>
      <c r="BV257" s="252"/>
      <c r="BW257" s="252"/>
      <c r="BX257" s="252"/>
      <c r="BY257" s="252"/>
      <c r="BZ257" s="252"/>
      <c r="CA257" s="252"/>
      <c r="CB257" s="252"/>
      <c r="CC257" s="252"/>
      <c r="CD257" s="252"/>
      <c r="CE257" s="252"/>
      <c r="CF257" s="252"/>
      <c r="CG257" s="252"/>
      <c r="CH257" s="252"/>
      <c r="CI257" s="252"/>
      <c r="CJ257" s="252"/>
      <c r="CK257" s="252"/>
      <c r="CL257" s="252"/>
      <c r="CM257" s="252"/>
      <c r="CN257" s="252"/>
      <c r="CO257" s="252"/>
      <c r="CP257" s="252"/>
      <c r="CQ257" s="252"/>
      <c r="CR257" s="252"/>
      <c r="CS257" s="252"/>
      <c r="CT257" s="252"/>
      <c r="CU257" s="252"/>
      <c r="CV257" s="252"/>
      <c r="CW257" s="252"/>
      <c r="CX257" s="252"/>
      <c r="CY257" s="252"/>
      <c r="CZ257" s="252"/>
      <c r="DA257" s="252"/>
      <c r="DB257" s="252"/>
      <c r="DC257" s="252"/>
      <c r="DD257" s="252"/>
      <c r="DE257" s="252"/>
      <c r="DF257" s="252"/>
      <c r="DG257" s="252"/>
      <c r="DH257" s="252"/>
      <c r="DI257" s="252"/>
      <c r="DJ257" s="252"/>
      <c r="DK257" s="252"/>
      <c r="DL257" s="252"/>
    </row>
    <row r="258" spans="1:116" x14ac:dyDescent="0.25">
      <c r="A258" s="252"/>
      <c r="B258" s="252"/>
      <c r="C258" s="252"/>
      <c r="D258" s="252"/>
      <c r="E258" s="252"/>
      <c r="F258" s="252"/>
      <c r="G258" s="252"/>
      <c r="H258" s="252"/>
      <c r="I258" s="252"/>
      <c r="J258" s="252"/>
      <c r="K258" s="252"/>
      <c r="L258" s="252"/>
      <c r="M258" s="252"/>
      <c r="N258" s="252"/>
      <c r="O258" s="252"/>
      <c r="P258" s="252"/>
      <c r="Q258" s="252"/>
      <c r="R258" s="252"/>
      <c r="S258" s="252"/>
      <c r="T258" s="252"/>
      <c r="U258" s="252"/>
      <c r="V258" s="252"/>
      <c r="W258" s="252"/>
      <c r="X258" s="252"/>
      <c r="Y258" s="252"/>
      <c r="Z258" s="252"/>
      <c r="AA258" s="252"/>
      <c r="AB258" s="252"/>
      <c r="AC258" s="252"/>
      <c r="AD258" s="252"/>
      <c r="AE258" s="252"/>
      <c r="AF258" s="252"/>
      <c r="AG258" s="252"/>
      <c r="AH258" s="252"/>
      <c r="AI258" s="252"/>
      <c r="AJ258" s="252"/>
      <c r="AK258" s="252"/>
      <c r="AL258" s="252"/>
      <c r="AM258" s="252"/>
      <c r="AN258" s="252"/>
      <c r="AO258" s="252"/>
      <c r="AP258" s="252"/>
      <c r="AQ258" s="252"/>
      <c r="AR258" s="252"/>
      <c r="AS258" s="252"/>
      <c r="AT258" s="252"/>
      <c r="AU258" s="252"/>
      <c r="AV258" s="252"/>
      <c r="AW258" s="252"/>
      <c r="AX258" s="252"/>
      <c r="AY258" s="252"/>
      <c r="AZ258" s="252"/>
      <c r="BA258" s="252"/>
      <c r="BB258" s="252"/>
      <c r="BC258" s="252"/>
      <c r="BD258" s="252"/>
      <c r="BE258" s="252"/>
      <c r="BF258" s="252"/>
      <c r="BG258" s="252"/>
      <c r="BH258" s="252"/>
      <c r="BI258" s="252"/>
      <c r="BJ258" s="252"/>
      <c r="BK258" s="252"/>
      <c r="BL258" s="252"/>
      <c r="BM258" s="252"/>
      <c r="BN258" s="252"/>
      <c r="BO258" s="252"/>
      <c r="BP258" s="252"/>
      <c r="BQ258" s="252"/>
      <c r="BR258" s="252"/>
      <c r="BS258" s="252"/>
      <c r="BT258" s="252"/>
      <c r="BU258" s="252"/>
      <c r="BV258" s="252"/>
      <c r="BW258" s="252"/>
      <c r="BX258" s="252"/>
      <c r="BY258" s="252"/>
      <c r="BZ258" s="252"/>
      <c r="CA258" s="252"/>
      <c r="CB258" s="252"/>
      <c r="CC258" s="252"/>
      <c r="CD258" s="252"/>
      <c r="CE258" s="252"/>
      <c r="CF258" s="252"/>
      <c r="CG258" s="252"/>
      <c r="CH258" s="252"/>
      <c r="CI258" s="252"/>
      <c r="CJ258" s="252"/>
      <c r="CK258" s="252"/>
      <c r="CL258" s="252"/>
      <c r="CM258" s="252"/>
      <c r="CN258" s="252"/>
      <c r="CO258" s="252"/>
      <c r="CP258" s="252"/>
      <c r="CQ258" s="252"/>
      <c r="CR258" s="252"/>
      <c r="CS258" s="252"/>
      <c r="CT258" s="252"/>
      <c r="CU258" s="252"/>
      <c r="CV258" s="252"/>
      <c r="CW258" s="252"/>
      <c r="CX258" s="252"/>
      <c r="CY258" s="252"/>
      <c r="CZ258" s="252"/>
      <c r="DA258" s="252"/>
      <c r="DB258" s="252"/>
      <c r="DC258" s="252"/>
      <c r="DD258" s="252"/>
      <c r="DE258" s="252"/>
      <c r="DF258" s="252"/>
      <c r="DG258" s="252"/>
      <c r="DH258" s="252"/>
      <c r="DI258" s="252"/>
      <c r="DJ258" s="252"/>
      <c r="DK258" s="252"/>
      <c r="DL258" s="252"/>
    </row>
    <row r="259" spans="1:116" x14ac:dyDescent="0.25">
      <c r="A259" s="252"/>
      <c r="B259" s="252"/>
      <c r="C259" s="252"/>
      <c r="D259" s="252"/>
      <c r="E259" s="252"/>
      <c r="F259" s="252"/>
      <c r="G259" s="252"/>
      <c r="H259" s="252"/>
      <c r="I259" s="252"/>
      <c r="J259" s="252"/>
      <c r="K259" s="252"/>
      <c r="L259" s="252"/>
      <c r="M259" s="252"/>
      <c r="N259" s="252"/>
      <c r="O259" s="252"/>
      <c r="P259" s="252"/>
      <c r="Q259" s="252"/>
      <c r="R259" s="252"/>
      <c r="S259" s="252"/>
      <c r="T259" s="252"/>
      <c r="U259" s="252"/>
      <c r="V259" s="252"/>
      <c r="W259" s="252"/>
      <c r="X259" s="252"/>
      <c r="Y259" s="252"/>
      <c r="Z259" s="252"/>
      <c r="AA259" s="252"/>
      <c r="AB259" s="252"/>
      <c r="AC259" s="252"/>
      <c r="AD259" s="252"/>
      <c r="AE259" s="252"/>
      <c r="AF259" s="252"/>
      <c r="AG259" s="252"/>
      <c r="AH259" s="252"/>
      <c r="AI259" s="252"/>
      <c r="AJ259" s="252"/>
      <c r="AK259" s="252"/>
      <c r="AL259" s="252"/>
      <c r="AM259" s="252"/>
      <c r="AN259" s="252"/>
      <c r="AO259" s="252"/>
      <c r="AP259" s="252"/>
      <c r="AQ259" s="252"/>
      <c r="AR259" s="252"/>
      <c r="AS259" s="252"/>
      <c r="AT259" s="252"/>
      <c r="AU259" s="252"/>
      <c r="AV259" s="252"/>
      <c r="AW259" s="252"/>
      <c r="AX259" s="252"/>
      <c r="AY259" s="252"/>
      <c r="AZ259" s="252"/>
      <c r="BA259" s="252"/>
      <c r="BB259" s="252"/>
      <c r="BC259" s="252"/>
      <c r="BD259" s="252"/>
      <c r="BE259" s="252"/>
      <c r="BF259" s="252"/>
      <c r="BG259" s="252"/>
      <c r="BH259" s="252"/>
      <c r="BI259" s="252"/>
      <c r="BJ259" s="252"/>
      <c r="BK259" s="252"/>
      <c r="BL259" s="252"/>
      <c r="BM259" s="252"/>
      <c r="BN259" s="252"/>
      <c r="BO259" s="252"/>
      <c r="BP259" s="252"/>
      <c r="BQ259" s="252"/>
      <c r="BR259" s="252"/>
      <c r="BS259" s="252"/>
      <c r="BT259" s="252"/>
      <c r="BU259" s="252"/>
      <c r="BV259" s="252"/>
      <c r="BW259" s="252"/>
      <c r="BX259" s="252"/>
      <c r="BY259" s="252"/>
      <c r="BZ259" s="252"/>
      <c r="CA259" s="252"/>
      <c r="CB259" s="252"/>
      <c r="CC259" s="252"/>
      <c r="CD259" s="252"/>
      <c r="CE259" s="252"/>
      <c r="CF259" s="252"/>
      <c r="CG259" s="252"/>
      <c r="CH259" s="252"/>
      <c r="CI259" s="252"/>
      <c r="CJ259" s="252"/>
      <c r="CK259" s="252"/>
      <c r="CL259" s="252"/>
      <c r="CM259" s="252"/>
      <c r="CN259" s="252"/>
      <c r="CO259" s="252"/>
      <c r="CP259" s="252"/>
      <c r="CQ259" s="252"/>
      <c r="CR259" s="252"/>
      <c r="CS259" s="252"/>
      <c r="CT259" s="252"/>
      <c r="CU259" s="252"/>
      <c r="CV259" s="252"/>
      <c r="CW259" s="252"/>
      <c r="CX259" s="252"/>
      <c r="CY259" s="252"/>
      <c r="CZ259" s="252"/>
      <c r="DA259" s="252"/>
      <c r="DB259" s="252"/>
      <c r="DC259" s="252"/>
      <c r="DD259" s="252"/>
      <c r="DE259" s="252"/>
      <c r="DF259" s="252"/>
      <c r="DG259" s="252"/>
      <c r="DH259" s="252"/>
      <c r="DI259" s="252"/>
      <c r="DJ259" s="252"/>
      <c r="DK259" s="252"/>
      <c r="DL259" s="252"/>
    </row>
    <row r="260" spans="1:116" x14ac:dyDescent="0.25">
      <c r="A260" s="252"/>
      <c r="B260" s="252"/>
      <c r="C260" s="252"/>
      <c r="D260" s="252"/>
      <c r="E260" s="252"/>
      <c r="F260" s="252"/>
      <c r="G260" s="252"/>
      <c r="H260" s="252"/>
      <c r="I260" s="252"/>
      <c r="J260" s="252"/>
      <c r="K260" s="252"/>
      <c r="L260" s="252"/>
      <c r="M260" s="252"/>
      <c r="N260" s="252"/>
      <c r="O260" s="252"/>
      <c r="P260" s="252"/>
      <c r="Q260" s="252"/>
      <c r="R260" s="252"/>
      <c r="S260" s="252"/>
      <c r="T260" s="252"/>
      <c r="U260" s="252"/>
      <c r="V260" s="252"/>
      <c r="W260" s="252"/>
      <c r="X260" s="252"/>
      <c r="Y260" s="252"/>
      <c r="Z260" s="252"/>
      <c r="AA260" s="252"/>
      <c r="AB260" s="252"/>
      <c r="AC260" s="252"/>
      <c r="AD260" s="252"/>
      <c r="AE260" s="252"/>
      <c r="AF260" s="252"/>
      <c r="AG260" s="252"/>
      <c r="AH260" s="252"/>
      <c r="AI260" s="252"/>
      <c r="AJ260" s="252"/>
      <c r="AK260" s="252"/>
      <c r="AL260" s="252"/>
      <c r="AM260" s="252"/>
      <c r="AN260" s="252"/>
      <c r="AO260" s="252"/>
      <c r="AP260" s="252"/>
      <c r="AQ260" s="252"/>
      <c r="AR260" s="252"/>
      <c r="AS260" s="252"/>
      <c r="AT260" s="252"/>
      <c r="AU260" s="252"/>
      <c r="AV260" s="252"/>
      <c r="AW260" s="252"/>
      <c r="AX260" s="252"/>
      <c r="AY260" s="252"/>
      <c r="AZ260" s="252"/>
      <c r="BA260" s="252"/>
      <c r="BB260" s="252"/>
      <c r="BC260" s="252"/>
      <c r="BD260" s="252"/>
      <c r="BE260" s="252"/>
      <c r="BF260" s="252"/>
      <c r="BG260" s="252"/>
      <c r="BH260" s="252"/>
      <c r="BI260" s="252"/>
      <c r="BJ260" s="252"/>
      <c r="BK260" s="252"/>
      <c r="BL260" s="252"/>
      <c r="BM260" s="252"/>
      <c r="BN260" s="252"/>
      <c r="BO260" s="252"/>
      <c r="BP260" s="252"/>
      <c r="BQ260" s="252"/>
      <c r="BR260" s="252"/>
      <c r="BS260" s="252"/>
      <c r="BT260" s="252"/>
      <c r="BU260" s="252"/>
      <c r="BV260" s="252"/>
      <c r="BW260" s="252"/>
      <c r="BX260" s="252"/>
      <c r="BY260" s="252"/>
      <c r="BZ260" s="252"/>
      <c r="CA260" s="252"/>
      <c r="CB260" s="252"/>
      <c r="CC260" s="252"/>
      <c r="CD260" s="252"/>
      <c r="CE260" s="252"/>
      <c r="CF260" s="252"/>
      <c r="CG260" s="252"/>
      <c r="CH260" s="252"/>
      <c r="CI260" s="252"/>
      <c r="CJ260" s="252"/>
      <c r="CK260" s="252"/>
      <c r="CL260" s="252"/>
      <c r="CM260" s="252"/>
      <c r="CN260" s="252"/>
      <c r="CO260" s="252"/>
      <c r="CP260" s="252"/>
      <c r="CQ260" s="252"/>
      <c r="CR260" s="252"/>
      <c r="CS260" s="252"/>
      <c r="CT260" s="252"/>
      <c r="CU260" s="252"/>
      <c r="CV260" s="252"/>
      <c r="CW260" s="252"/>
      <c r="CX260" s="252"/>
      <c r="CY260" s="252"/>
      <c r="CZ260" s="252"/>
      <c r="DA260" s="252"/>
      <c r="DB260" s="252"/>
      <c r="DC260" s="252"/>
      <c r="DD260" s="252"/>
      <c r="DE260" s="252"/>
      <c r="DF260" s="252"/>
      <c r="DG260" s="252"/>
      <c r="DH260" s="252"/>
      <c r="DI260" s="252"/>
      <c r="DJ260" s="252"/>
      <c r="DK260" s="252"/>
      <c r="DL260" s="252"/>
    </row>
    <row r="261" spans="1:116" x14ac:dyDescent="0.25">
      <c r="A261" s="252"/>
      <c r="B261" s="252"/>
      <c r="C261" s="252"/>
      <c r="D261" s="252"/>
      <c r="E261" s="252"/>
      <c r="F261" s="252"/>
      <c r="G261" s="252"/>
      <c r="H261" s="252"/>
      <c r="I261" s="252"/>
      <c r="J261" s="252"/>
      <c r="K261" s="252"/>
      <c r="L261" s="252"/>
      <c r="M261" s="252"/>
      <c r="N261" s="252"/>
      <c r="O261" s="252"/>
      <c r="P261" s="252"/>
      <c r="Q261" s="252"/>
      <c r="R261" s="252"/>
      <c r="S261" s="252"/>
      <c r="T261" s="252"/>
      <c r="U261" s="252"/>
      <c r="V261" s="252"/>
      <c r="W261" s="252"/>
      <c r="X261" s="252"/>
      <c r="Y261" s="252"/>
      <c r="Z261" s="252"/>
      <c r="AA261" s="252"/>
      <c r="AB261" s="252"/>
      <c r="AC261" s="252"/>
      <c r="AD261" s="252"/>
      <c r="AE261" s="252"/>
      <c r="AF261" s="252"/>
      <c r="AG261" s="252"/>
      <c r="AH261" s="252"/>
      <c r="AI261" s="252"/>
      <c r="AJ261" s="252"/>
      <c r="AK261" s="252"/>
      <c r="AL261" s="252"/>
      <c r="AM261" s="252"/>
      <c r="AN261" s="252"/>
      <c r="AO261" s="252"/>
      <c r="AP261" s="252"/>
      <c r="AQ261" s="252"/>
      <c r="AR261" s="252"/>
      <c r="AS261" s="252"/>
      <c r="AT261" s="252"/>
      <c r="AU261" s="252"/>
      <c r="AV261" s="252"/>
      <c r="AW261" s="252"/>
      <c r="AX261" s="252"/>
      <c r="AY261" s="252"/>
      <c r="AZ261" s="252"/>
      <c r="BA261" s="252"/>
      <c r="BB261" s="252"/>
      <c r="BC261" s="252"/>
      <c r="BD261" s="252"/>
      <c r="BE261" s="252"/>
      <c r="BF261" s="252"/>
      <c r="BG261" s="252"/>
      <c r="BH261" s="252"/>
      <c r="BI261" s="252"/>
      <c r="BJ261" s="252"/>
      <c r="BK261" s="252"/>
      <c r="BL261" s="252"/>
      <c r="BM261" s="252"/>
      <c r="BN261" s="252"/>
      <c r="BO261" s="252"/>
      <c r="BP261" s="252"/>
      <c r="BQ261" s="252"/>
      <c r="BR261" s="252"/>
      <c r="BS261" s="252"/>
      <c r="BT261" s="252"/>
      <c r="BU261" s="252"/>
      <c r="BV261" s="252"/>
      <c r="BW261" s="252"/>
      <c r="BX261" s="252"/>
      <c r="BY261" s="252"/>
      <c r="BZ261" s="252"/>
      <c r="CA261" s="252"/>
      <c r="CB261" s="252"/>
      <c r="CC261" s="252"/>
      <c r="CD261" s="252"/>
      <c r="CE261" s="252"/>
      <c r="CF261" s="252"/>
      <c r="CG261" s="252"/>
      <c r="CH261" s="252"/>
      <c r="CI261" s="252"/>
      <c r="CJ261" s="252"/>
      <c r="CK261" s="252"/>
      <c r="CL261" s="252"/>
      <c r="CM261" s="252"/>
      <c r="CN261" s="252"/>
      <c r="CO261" s="252"/>
      <c r="CP261" s="252"/>
      <c r="CQ261" s="252"/>
      <c r="CR261" s="252"/>
      <c r="CS261" s="252"/>
      <c r="CT261" s="252"/>
      <c r="CU261" s="252"/>
      <c r="CV261" s="252"/>
      <c r="CW261" s="252"/>
      <c r="CX261" s="252"/>
      <c r="CY261" s="252"/>
      <c r="CZ261" s="252"/>
      <c r="DA261" s="252"/>
      <c r="DB261" s="252"/>
      <c r="DC261" s="252"/>
      <c r="DD261" s="252"/>
      <c r="DE261" s="252"/>
      <c r="DF261" s="252"/>
      <c r="DG261" s="252"/>
      <c r="DH261" s="252"/>
      <c r="DI261" s="252"/>
      <c r="DJ261" s="252"/>
      <c r="DK261" s="252"/>
      <c r="DL261" s="252"/>
    </row>
    <row r="262" spans="1:116" x14ac:dyDescent="0.25">
      <c r="A262" s="252"/>
      <c r="B262" s="252"/>
      <c r="C262" s="252"/>
      <c r="D262" s="252"/>
      <c r="E262" s="252"/>
      <c r="F262" s="252"/>
      <c r="G262" s="252"/>
      <c r="H262" s="252"/>
      <c r="I262" s="252"/>
      <c r="J262" s="252"/>
      <c r="K262" s="252"/>
      <c r="L262" s="252"/>
      <c r="M262" s="252"/>
      <c r="N262" s="252"/>
      <c r="O262" s="252"/>
      <c r="P262" s="252"/>
      <c r="Q262" s="252"/>
      <c r="R262" s="252"/>
      <c r="S262" s="252"/>
      <c r="T262" s="252"/>
      <c r="U262" s="252"/>
      <c r="V262" s="252"/>
      <c r="W262" s="252"/>
      <c r="X262" s="252"/>
      <c r="Y262" s="252"/>
      <c r="Z262" s="252"/>
      <c r="AA262" s="252"/>
      <c r="AB262" s="252"/>
      <c r="AC262" s="252"/>
      <c r="AD262" s="252"/>
      <c r="AE262" s="252"/>
      <c r="AF262" s="252"/>
      <c r="AG262" s="252"/>
      <c r="AH262" s="252"/>
      <c r="AI262" s="252"/>
      <c r="AJ262" s="252"/>
      <c r="AK262" s="252"/>
      <c r="AL262" s="252"/>
      <c r="AM262" s="252"/>
      <c r="AN262" s="252"/>
      <c r="AO262" s="252"/>
      <c r="AP262" s="252"/>
      <c r="AQ262" s="252"/>
      <c r="AR262" s="252"/>
      <c r="AS262" s="252"/>
      <c r="AT262" s="252"/>
      <c r="AU262" s="252"/>
      <c r="AV262" s="252"/>
      <c r="AW262" s="252"/>
      <c r="AX262" s="252"/>
      <c r="AY262" s="252"/>
      <c r="AZ262" s="252"/>
      <c r="BA262" s="252"/>
      <c r="BB262" s="252"/>
      <c r="BC262" s="252"/>
      <c r="BD262" s="252"/>
      <c r="BE262" s="252"/>
      <c r="BF262" s="252"/>
      <c r="BG262" s="252"/>
      <c r="BH262" s="252"/>
      <c r="BI262" s="252"/>
      <c r="BJ262" s="252"/>
      <c r="BK262" s="252"/>
      <c r="BL262" s="252"/>
      <c r="BM262" s="252"/>
      <c r="BN262" s="252"/>
      <c r="BO262" s="252"/>
      <c r="BP262" s="252"/>
      <c r="BQ262" s="252"/>
      <c r="BR262" s="252"/>
      <c r="BS262" s="252"/>
      <c r="BT262" s="252"/>
      <c r="BU262" s="252"/>
      <c r="BV262" s="252"/>
      <c r="BW262" s="252"/>
      <c r="BX262" s="252"/>
      <c r="BY262" s="252"/>
      <c r="BZ262" s="252"/>
      <c r="CA262" s="252"/>
      <c r="CB262" s="252"/>
      <c r="CC262" s="252"/>
      <c r="CD262" s="252"/>
      <c r="CE262" s="252"/>
      <c r="CF262" s="252"/>
      <c r="CG262" s="252"/>
      <c r="CH262" s="252"/>
      <c r="CI262" s="252"/>
      <c r="CJ262" s="252"/>
      <c r="CK262" s="252"/>
      <c r="CL262" s="252"/>
      <c r="CM262" s="252"/>
      <c r="CN262" s="252"/>
      <c r="CO262" s="252"/>
      <c r="CP262" s="252"/>
      <c r="CQ262" s="252"/>
      <c r="CR262" s="252"/>
      <c r="CS262" s="252"/>
      <c r="CT262" s="252"/>
      <c r="CU262" s="252"/>
      <c r="CV262" s="252"/>
      <c r="CW262" s="252"/>
      <c r="CX262" s="252"/>
      <c r="CY262" s="252"/>
      <c r="CZ262" s="252"/>
      <c r="DA262" s="252"/>
      <c r="DB262" s="252"/>
      <c r="DC262" s="252"/>
      <c r="DD262" s="252"/>
      <c r="DE262" s="252"/>
      <c r="DF262" s="252"/>
      <c r="DG262" s="252"/>
      <c r="DH262" s="252"/>
      <c r="DI262" s="252"/>
      <c r="DJ262" s="252"/>
      <c r="DK262" s="252"/>
      <c r="DL262" s="252"/>
    </row>
    <row r="263" spans="1:116" x14ac:dyDescent="0.25">
      <c r="A263" s="252"/>
      <c r="B263" s="252"/>
      <c r="C263" s="252"/>
      <c r="D263" s="252"/>
      <c r="E263" s="252"/>
      <c r="F263" s="252"/>
      <c r="G263" s="252"/>
      <c r="H263" s="252"/>
      <c r="I263" s="252"/>
      <c r="J263" s="252"/>
      <c r="K263" s="252"/>
      <c r="L263" s="252"/>
      <c r="M263" s="252"/>
      <c r="N263" s="252"/>
      <c r="O263" s="252"/>
      <c r="P263" s="252"/>
      <c r="Q263" s="252"/>
      <c r="R263" s="252"/>
      <c r="S263" s="252"/>
      <c r="T263" s="252"/>
      <c r="U263" s="252"/>
      <c r="V263" s="252"/>
      <c r="W263" s="252"/>
      <c r="X263" s="252"/>
      <c r="Y263" s="252"/>
      <c r="Z263" s="252"/>
      <c r="AA263" s="252"/>
      <c r="AB263" s="252"/>
      <c r="AC263" s="252"/>
      <c r="AD263" s="252"/>
      <c r="AE263" s="252"/>
      <c r="AF263" s="252"/>
      <c r="AG263" s="252"/>
      <c r="AH263" s="252"/>
      <c r="AI263" s="252"/>
      <c r="AJ263" s="252"/>
      <c r="AK263" s="252"/>
      <c r="AL263" s="252"/>
      <c r="AM263" s="252"/>
      <c r="AN263" s="252"/>
      <c r="AO263" s="252"/>
      <c r="AP263" s="252"/>
      <c r="AQ263" s="252"/>
      <c r="AR263" s="252"/>
      <c r="AS263" s="252"/>
      <c r="AT263" s="252"/>
      <c r="AU263" s="252"/>
      <c r="AV263" s="252"/>
      <c r="AW263" s="252"/>
      <c r="AX263" s="252"/>
      <c r="AY263" s="252"/>
      <c r="AZ263" s="252"/>
      <c r="BA263" s="252"/>
      <c r="BB263" s="252"/>
      <c r="BC263" s="252"/>
      <c r="BD263" s="252"/>
      <c r="BE263" s="252"/>
      <c r="BF263" s="252"/>
      <c r="BG263" s="252"/>
      <c r="BH263" s="252"/>
      <c r="BI263" s="252"/>
      <c r="BJ263" s="252"/>
      <c r="BK263" s="252"/>
      <c r="BL263" s="252"/>
      <c r="BM263" s="252"/>
      <c r="BN263" s="252"/>
      <c r="BO263" s="252"/>
      <c r="BP263" s="252"/>
      <c r="BQ263" s="252"/>
      <c r="BR263" s="252"/>
      <c r="BS263" s="252"/>
      <c r="BT263" s="252"/>
      <c r="BU263" s="252"/>
      <c r="BV263" s="252"/>
      <c r="BW263" s="252"/>
      <c r="BX263" s="252"/>
      <c r="BY263" s="252"/>
      <c r="BZ263" s="252"/>
      <c r="CA263" s="252"/>
      <c r="CB263" s="252"/>
      <c r="CC263" s="252"/>
      <c r="CD263" s="252"/>
      <c r="CE263" s="252"/>
      <c r="CF263" s="252"/>
      <c r="CG263" s="252"/>
      <c r="CH263" s="252"/>
      <c r="CI263" s="252"/>
      <c r="CJ263" s="252"/>
      <c r="CK263" s="252"/>
      <c r="CL263" s="252"/>
      <c r="CM263" s="252"/>
      <c r="CN263" s="252"/>
      <c r="CO263" s="252"/>
      <c r="CP263" s="252"/>
      <c r="CQ263" s="252"/>
      <c r="CR263" s="252"/>
      <c r="CS263" s="252"/>
      <c r="CT263" s="252"/>
      <c r="CU263" s="252"/>
      <c r="CV263" s="252"/>
      <c r="CW263" s="252"/>
      <c r="CX263" s="252"/>
      <c r="CY263" s="252"/>
      <c r="CZ263" s="252"/>
      <c r="DA263" s="252"/>
      <c r="DB263" s="252"/>
      <c r="DC263" s="252"/>
      <c r="DD263" s="252"/>
      <c r="DE263" s="252"/>
      <c r="DF263" s="252"/>
      <c r="DG263" s="252"/>
      <c r="DH263" s="252"/>
      <c r="DI263" s="252"/>
      <c r="DJ263" s="252"/>
      <c r="DK263" s="252"/>
      <c r="DL263" s="252"/>
    </row>
    <row r="264" spans="1:116" x14ac:dyDescent="0.25">
      <c r="A264" s="252"/>
      <c r="B264" s="252"/>
      <c r="C264" s="252"/>
      <c r="D264" s="252"/>
      <c r="E264" s="252"/>
      <c r="F264" s="252"/>
      <c r="G264" s="252"/>
      <c r="H264" s="252"/>
      <c r="I264" s="252"/>
      <c r="J264" s="252"/>
      <c r="K264" s="252"/>
      <c r="L264" s="252"/>
      <c r="M264" s="252"/>
      <c r="N264" s="252"/>
      <c r="O264" s="252"/>
      <c r="P264" s="252"/>
      <c r="Q264" s="252"/>
      <c r="R264" s="252"/>
      <c r="S264" s="252"/>
      <c r="T264" s="252"/>
      <c r="U264" s="252"/>
      <c r="V264" s="252"/>
      <c r="W264" s="252"/>
      <c r="X264" s="252"/>
      <c r="Y264" s="252"/>
      <c r="Z264" s="252"/>
      <c r="AA264" s="252"/>
      <c r="AB264" s="252"/>
      <c r="AC264" s="252"/>
      <c r="AD264" s="252"/>
      <c r="AE264" s="252"/>
      <c r="AF264" s="252"/>
      <c r="AG264" s="252"/>
      <c r="AH264" s="252"/>
      <c r="AI264" s="252"/>
      <c r="AJ264" s="252"/>
      <c r="AK264" s="252"/>
      <c r="AL264" s="252"/>
      <c r="AM264" s="252"/>
      <c r="AN264" s="252"/>
      <c r="AO264" s="252"/>
      <c r="AP264" s="252"/>
      <c r="AQ264" s="252"/>
      <c r="AR264" s="252"/>
      <c r="AS264" s="252"/>
      <c r="AT264" s="252"/>
      <c r="AU264" s="252"/>
      <c r="AV264" s="252"/>
      <c r="AW264" s="252"/>
      <c r="AX264" s="252"/>
      <c r="AY264" s="252"/>
      <c r="AZ264" s="252"/>
      <c r="BA264" s="252"/>
      <c r="BB264" s="252"/>
      <c r="BC264" s="252"/>
      <c r="BD264" s="252"/>
      <c r="BE264" s="252"/>
      <c r="BF264" s="252"/>
      <c r="BG264" s="252"/>
      <c r="BH264" s="252"/>
      <c r="BI264" s="252"/>
      <c r="BJ264" s="252"/>
      <c r="BK264" s="252"/>
      <c r="BL264" s="252"/>
      <c r="BM264" s="252"/>
      <c r="BN264" s="252"/>
      <c r="BO264" s="252"/>
      <c r="BP264" s="252"/>
      <c r="BQ264" s="252"/>
      <c r="BR264" s="252"/>
      <c r="BS264" s="252"/>
      <c r="BT264" s="252"/>
      <c r="BU264" s="252"/>
      <c r="BV264" s="252"/>
      <c r="BW264" s="252"/>
      <c r="BX264" s="252"/>
      <c r="BY264" s="252"/>
      <c r="BZ264" s="252"/>
      <c r="CA264" s="252"/>
      <c r="CB264" s="252"/>
      <c r="CC264" s="252"/>
      <c r="CD264" s="252"/>
      <c r="CE264" s="252"/>
      <c r="CF264" s="252"/>
      <c r="CG264" s="252"/>
      <c r="CH264" s="252"/>
      <c r="CI264" s="252"/>
      <c r="CJ264" s="252"/>
      <c r="CK264" s="252"/>
      <c r="CL264" s="252"/>
      <c r="CM264" s="252"/>
      <c r="CN264" s="252"/>
      <c r="CO264" s="252"/>
      <c r="CP264" s="252"/>
      <c r="CQ264" s="252"/>
      <c r="CR264" s="252"/>
      <c r="CS264" s="252"/>
      <c r="CT264" s="252"/>
      <c r="CU264" s="252"/>
      <c r="CV264" s="252"/>
      <c r="CW264" s="252"/>
      <c r="CX264" s="252"/>
      <c r="CY264" s="252"/>
      <c r="CZ264" s="252"/>
      <c r="DA264" s="252"/>
      <c r="DB264" s="252"/>
      <c r="DC264" s="252"/>
      <c r="DD264" s="252"/>
      <c r="DE264" s="252"/>
      <c r="DF264" s="252"/>
      <c r="DG264" s="252"/>
      <c r="DH264" s="252"/>
      <c r="DI264" s="252"/>
      <c r="DJ264" s="252"/>
      <c r="DK264" s="252"/>
      <c r="DL264" s="252"/>
    </row>
    <row r="265" spans="1:116" x14ac:dyDescent="0.25">
      <c r="A265" s="252"/>
      <c r="B265" s="252"/>
      <c r="C265" s="252"/>
      <c r="D265" s="252"/>
      <c r="E265" s="252"/>
      <c r="F265" s="252"/>
      <c r="G265" s="252"/>
      <c r="H265" s="252"/>
      <c r="I265" s="252"/>
      <c r="J265" s="252"/>
      <c r="K265" s="252"/>
      <c r="L265" s="252"/>
      <c r="M265" s="252"/>
      <c r="N265" s="252"/>
      <c r="O265" s="252"/>
      <c r="P265" s="252"/>
      <c r="Q265" s="252"/>
      <c r="R265" s="252"/>
      <c r="S265" s="252"/>
      <c r="T265" s="252"/>
      <c r="U265" s="252"/>
      <c r="V265" s="252"/>
      <c r="W265" s="252"/>
      <c r="X265" s="252"/>
      <c r="Y265" s="252"/>
      <c r="Z265" s="252"/>
      <c r="AA265" s="252"/>
      <c r="AB265" s="252"/>
      <c r="AC265" s="252"/>
      <c r="AD265" s="252"/>
      <c r="AE265" s="252"/>
      <c r="AF265" s="252"/>
      <c r="AG265" s="252"/>
      <c r="AH265" s="252"/>
      <c r="AI265" s="252"/>
      <c r="AJ265" s="252"/>
      <c r="AK265" s="252"/>
      <c r="AL265" s="252"/>
      <c r="AM265" s="252"/>
      <c r="AN265" s="252"/>
      <c r="AO265" s="252"/>
      <c r="AP265" s="252"/>
      <c r="AQ265" s="252"/>
      <c r="AR265" s="252"/>
      <c r="AS265" s="252"/>
      <c r="AT265" s="252"/>
      <c r="AU265" s="252"/>
      <c r="AV265" s="252"/>
      <c r="AW265" s="252"/>
      <c r="AX265" s="252"/>
      <c r="AY265" s="252"/>
      <c r="AZ265" s="252"/>
      <c r="BA265" s="252"/>
      <c r="BB265" s="252"/>
      <c r="BC265" s="252"/>
      <c r="BD265" s="252"/>
      <c r="BE265" s="252"/>
      <c r="BF265" s="252"/>
      <c r="BG265" s="252"/>
      <c r="BH265" s="252"/>
      <c r="BI265" s="252"/>
      <c r="BJ265" s="252"/>
      <c r="BK265" s="252"/>
      <c r="BL265" s="252"/>
      <c r="BM265" s="252"/>
      <c r="BN265" s="252"/>
      <c r="BO265" s="252"/>
      <c r="BP265" s="252"/>
      <c r="BQ265" s="252"/>
      <c r="BR265" s="252"/>
      <c r="BS265" s="252"/>
      <c r="BT265" s="252"/>
      <c r="BU265" s="252"/>
      <c r="BV265" s="252"/>
      <c r="BW265" s="252"/>
      <c r="BX265" s="252"/>
      <c r="BY265" s="252"/>
      <c r="BZ265" s="252"/>
      <c r="CA265" s="252"/>
      <c r="CB265" s="252"/>
      <c r="CC265" s="252"/>
      <c r="CD265" s="252"/>
      <c r="CE265" s="252"/>
      <c r="CF265" s="252"/>
      <c r="CG265" s="252"/>
      <c r="CH265" s="252"/>
      <c r="CI265" s="252"/>
      <c r="CJ265" s="252"/>
      <c r="CK265" s="252"/>
      <c r="CL265" s="252"/>
      <c r="CM265" s="252"/>
      <c r="CN265" s="252"/>
      <c r="CO265" s="252"/>
      <c r="CP265" s="252"/>
      <c r="CQ265" s="252"/>
      <c r="CR265" s="252"/>
      <c r="CS265" s="252"/>
      <c r="CT265" s="252"/>
      <c r="CU265" s="252"/>
      <c r="CV265" s="252"/>
      <c r="CW265" s="252"/>
      <c r="CX265" s="252"/>
      <c r="CY265" s="252"/>
      <c r="CZ265" s="252"/>
      <c r="DA265" s="252"/>
      <c r="DB265" s="252"/>
      <c r="DC265" s="252"/>
      <c r="DD265" s="252"/>
      <c r="DE265" s="252"/>
      <c r="DF265" s="252"/>
      <c r="DG265" s="252"/>
      <c r="DH265" s="252"/>
      <c r="DI265" s="252"/>
      <c r="DJ265" s="252"/>
      <c r="DK265" s="252"/>
      <c r="DL265" s="252"/>
    </row>
    <row r="266" spans="1:116" x14ac:dyDescent="0.25">
      <c r="A266" s="252"/>
      <c r="B266" s="252"/>
      <c r="C266" s="252"/>
      <c r="D266" s="252"/>
      <c r="E266" s="252"/>
      <c r="F266" s="252"/>
      <c r="G266" s="252"/>
      <c r="H266" s="252"/>
      <c r="I266" s="252"/>
      <c r="J266" s="252"/>
      <c r="K266" s="252"/>
      <c r="L266" s="252"/>
      <c r="M266" s="252"/>
      <c r="N266" s="252"/>
      <c r="O266" s="252"/>
      <c r="P266" s="252"/>
      <c r="Q266" s="252"/>
      <c r="R266" s="252"/>
      <c r="S266" s="252"/>
      <c r="T266" s="252"/>
      <c r="U266" s="252"/>
      <c r="V266" s="252"/>
      <c r="W266" s="252"/>
      <c r="X266" s="252"/>
      <c r="Y266" s="252"/>
      <c r="Z266" s="252"/>
      <c r="AA266" s="252"/>
      <c r="AB266" s="252"/>
      <c r="AC266" s="252"/>
      <c r="AD266" s="252"/>
      <c r="AE266" s="252"/>
      <c r="AF266" s="252"/>
      <c r="AG266" s="252"/>
      <c r="AH266" s="252"/>
      <c r="AI266" s="252"/>
      <c r="AJ266" s="252"/>
      <c r="AK266" s="252"/>
      <c r="AL266" s="252"/>
      <c r="AM266" s="252"/>
      <c r="AN266" s="252"/>
      <c r="AO266" s="252"/>
      <c r="AP266" s="252"/>
      <c r="AQ266" s="252"/>
      <c r="AR266" s="252"/>
      <c r="AS266" s="252"/>
      <c r="AT266" s="252"/>
      <c r="AU266" s="252"/>
      <c r="AV266" s="252"/>
      <c r="AW266" s="252"/>
      <c r="AX266" s="252"/>
      <c r="AY266" s="252"/>
      <c r="AZ266" s="252"/>
      <c r="BA266" s="252"/>
      <c r="BB266" s="252"/>
      <c r="BC266" s="252"/>
      <c r="BD266" s="252"/>
      <c r="BE266" s="252"/>
      <c r="BF266" s="252"/>
      <c r="BG266" s="252"/>
      <c r="BH266" s="252"/>
      <c r="BI266" s="252"/>
      <c r="BJ266" s="252"/>
      <c r="BK266" s="252"/>
      <c r="BL266" s="252"/>
      <c r="BM266" s="252"/>
      <c r="BN266" s="252"/>
      <c r="BO266" s="252"/>
      <c r="BP266" s="252"/>
      <c r="BQ266" s="252"/>
      <c r="BR266" s="252"/>
      <c r="BS266" s="252"/>
      <c r="BT266" s="252"/>
      <c r="BU266" s="252"/>
      <c r="BV266" s="252"/>
      <c r="BW266" s="252"/>
      <c r="BX266" s="252"/>
      <c r="BY266" s="252"/>
      <c r="BZ266" s="252"/>
      <c r="CA266" s="252"/>
      <c r="CB266" s="252"/>
      <c r="CC266" s="252"/>
      <c r="CD266" s="252"/>
      <c r="CE266" s="252"/>
      <c r="CF266" s="252"/>
      <c r="CG266" s="252"/>
      <c r="CH266" s="252"/>
      <c r="CI266" s="252"/>
      <c r="CJ266" s="252"/>
      <c r="CK266" s="252"/>
      <c r="CL266" s="252"/>
      <c r="CM266" s="252"/>
      <c r="CN266" s="252"/>
      <c r="CO266" s="252"/>
      <c r="CP266" s="252"/>
      <c r="CQ266" s="252"/>
      <c r="CR266" s="252"/>
      <c r="CS266" s="252"/>
      <c r="CT266" s="252"/>
      <c r="CU266" s="252"/>
      <c r="CV266" s="252"/>
      <c r="CW266" s="252"/>
      <c r="CX266" s="252"/>
      <c r="CY266" s="252"/>
      <c r="CZ266" s="252"/>
      <c r="DA266" s="252"/>
      <c r="DB266" s="252"/>
      <c r="DC266" s="252"/>
      <c r="DD266" s="252"/>
      <c r="DE266" s="252"/>
      <c r="DF266" s="252"/>
      <c r="DG266" s="252"/>
      <c r="DH266" s="252"/>
      <c r="DI266" s="252"/>
      <c r="DJ266" s="252"/>
      <c r="DK266" s="252"/>
      <c r="DL266" s="252"/>
    </row>
    <row r="267" spans="1:116" x14ac:dyDescent="0.25">
      <c r="A267" s="252"/>
      <c r="B267" s="252"/>
      <c r="C267" s="252"/>
      <c r="D267" s="252"/>
      <c r="E267" s="252"/>
      <c r="F267" s="252"/>
      <c r="G267" s="252"/>
      <c r="H267" s="252"/>
      <c r="I267" s="252"/>
      <c r="J267" s="252"/>
      <c r="K267" s="252"/>
      <c r="L267" s="252"/>
      <c r="M267" s="252"/>
      <c r="N267" s="252"/>
      <c r="O267" s="252"/>
      <c r="P267" s="252"/>
      <c r="Q267" s="252"/>
      <c r="R267" s="252"/>
      <c r="S267" s="252"/>
      <c r="T267" s="252"/>
      <c r="U267" s="252"/>
      <c r="V267" s="252"/>
      <c r="W267" s="252"/>
      <c r="X267" s="252"/>
      <c r="Y267" s="252"/>
      <c r="Z267" s="252"/>
      <c r="AA267" s="252"/>
      <c r="AB267" s="252"/>
      <c r="AC267" s="252"/>
      <c r="AD267" s="252"/>
      <c r="AE267" s="252"/>
      <c r="AF267" s="252"/>
      <c r="AG267" s="252"/>
      <c r="AH267" s="252"/>
      <c r="AI267" s="252"/>
      <c r="AJ267" s="252"/>
      <c r="AK267" s="252"/>
      <c r="AL267" s="252"/>
      <c r="AM267" s="252"/>
      <c r="AN267" s="252"/>
      <c r="AO267" s="252"/>
      <c r="AP267" s="252"/>
      <c r="AQ267" s="252"/>
      <c r="AR267" s="252"/>
      <c r="AS267" s="252"/>
      <c r="AT267" s="252"/>
      <c r="AU267" s="252"/>
      <c r="AV267" s="252"/>
      <c r="AW267" s="252"/>
      <c r="AX267" s="252"/>
      <c r="AY267" s="252"/>
      <c r="AZ267" s="252"/>
      <c r="BA267" s="252"/>
      <c r="BB267" s="252"/>
      <c r="BC267" s="252"/>
      <c r="BD267" s="252"/>
      <c r="BE267" s="252"/>
      <c r="BF267" s="252"/>
      <c r="BG267" s="252"/>
      <c r="BH267" s="252"/>
      <c r="BI267" s="252"/>
      <c r="BJ267" s="252"/>
      <c r="BK267" s="252"/>
      <c r="BL267" s="252"/>
      <c r="BM267" s="252"/>
      <c r="BN267" s="252"/>
      <c r="BO267" s="252"/>
      <c r="BP267" s="252"/>
      <c r="BQ267" s="252"/>
      <c r="BR267" s="252"/>
      <c r="BS267" s="252"/>
      <c r="BT267" s="252"/>
      <c r="BU267" s="252"/>
      <c r="BV267" s="252"/>
      <c r="BW267" s="252"/>
      <c r="BX267" s="252"/>
      <c r="BY267" s="252"/>
      <c r="BZ267" s="252"/>
      <c r="CA267" s="252"/>
      <c r="CB267" s="252"/>
      <c r="CC267" s="252"/>
      <c r="CD267" s="252"/>
      <c r="CE267" s="252"/>
      <c r="CF267" s="252"/>
      <c r="CG267" s="252"/>
      <c r="CH267" s="252"/>
      <c r="CI267" s="252"/>
      <c r="CJ267" s="252"/>
      <c r="CK267" s="252"/>
      <c r="CL267" s="252"/>
      <c r="CM267" s="252"/>
      <c r="CN267" s="252"/>
      <c r="CO267" s="252"/>
      <c r="CP267" s="252"/>
      <c r="CQ267" s="252"/>
      <c r="CR267" s="252"/>
      <c r="CS267" s="252"/>
      <c r="CT267" s="252"/>
      <c r="CU267" s="252"/>
      <c r="CV267" s="252"/>
      <c r="CW267" s="252"/>
      <c r="CX267" s="252"/>
      <c r="CY267" s="252"/>
      <c r="CZ267" s="252"/>
      <c r="DA267" s="252"/>
      <c r="DB267" s="252"/>
      <c r="DC267" s="252"/>
      <c r="DD267" s="252"/>
      <c r="DE267" s="252"/>
      <c r="DF267" s="252"/>
      <c r="DG267" s="252"/>
      <c r="DH267" s="252"/>
      <c r="DI267" s="252"/>
      <c r="DJ267" s="252"/>
      <c r="DK267" s="252"/>
      <c r="DL267" s="252"/>
    </row>
    <row r="268" spans="1:116" x14ac:dyDescent="0.25">
      <c r="A268" s="252"/>
      <c r="B268" s="252"/>
      <c r="C268" s="252"/>
      <c r="D268" s="252"/>
      <c r="E268" s="252"/>
      <c r="F268" s="252"/>
      <c r="G268" s="252"/>
      <c r="H268" s="252"/>
      <c r="I268" s="252"/>
      <c r="J268" s="252"/>
      <c r="K268" s="252"/>
      <c r="L268" s="252"/>
      <c r="M268" s="252"/>
      <c r="N268" s="252"/>
      <c r="O268" s="252"/>
      <c r="P268" s="252"/>
      <c r="Q268" s="252"/>
      <c r="R268" s="252"/>
      <c r="S268" s="252"/>
      <c r="T268" s="252"/>
      <c r="U268" s="252"/>
      <c r="V268" s="252"/>
      <c r="W268" s="252"/>
      <c r="X268" s="252"/>
      <c r="Y268" s="252"/>
      <c r="Z268" s="252"/>
      <c r="AA268" s="252"/>
      <c r="AB268" s="252"/>
      <c r="AC268" s="252"/>
      <c r="AD268" s="252"/>
      <c r="AE268" s="252"/>
      <c r="AF268" s="252"/>
      <c r="AG268" s="252"/>
      <c r="AH268" s="252"/>
      <c r="AI268" s="252"/>
      <c r="AJ268" s="252"/>
      <c r="AK268" s="252"/>
      <c r="AL268" s="252"/>
      <c r="AM268" s="252"/>
      <c r="AN268" s="252"/>
      <c r="AO268" s="252"/>
      <c r="AP268" s="252"/>
      <c r="AQ268" s="252"/>
      <c r="AR268" s="252"/>
      <c r="AS268" s="252"/>
      <c r="AT268" s="252"/>
      <c r="AU268" s="252"/>
      <c r="AV268" s="252"/>
      <c r="AW268" s="252"/>
      <c r="AX268" s="252"/>
      <c r="AY268" s="252"/>
      <c r="AZ268" s="252"/>
      <c r="BA268" s="252"/>
      <c r="BB268" s="252"/>
      <c r="BC268" s="252"/>
      <c r="BD268" s="252"/>
      <c r="BE268" s="252"/>
      <c r="BF268" s="252"/>
      <c r="BG268" s="252"/>
      <c r="BH268" s="252"/>
      <c r="BI268" s="252"/>
      <c r="BJ268" s="252"/>
      <c r="BK268" s="252"/>
      <c r="BL268" s="252"/>
      <c r="BM268" s="252"/>
      <c r="BN268" s="252"/>
      <c r="BO268" s="252"/>
      <c r="BP268" s="252"/>
      <c r="BQ268" s="252"/>
      <c r="BR268" s="252"/>
      <c r="BS268" s="252"/>
      <c r="BT268" s="252"/>
      <c r="BU268" s="252"/>
      <c r="BV268" s="252"/>
      <c r="BW268" s="252"/>
      <c r="BX268" s="252"/>
      <c r="BY268" s="252"/>
      <c r="BZ268" s="252"/>
      <c r="CA268" s="252"/>
      <c r="CB268" s="252"/>
      <c r="CC268" s="252"/>
      <c r="CD268" s="252"/>
      <c r="CE268" s="252"/>
      <c r="CF268" s="252"/>
      <c r="CG268" s="252"/>
      <c r="CH268" s="252"/>
      <c r="CI268" s="252"/>
      <c r="CJ268" s="252"/>
      <c r="CK268" s="252"/>
      <c r="CL268" s="252"/>
      <c r="CM268" s="252"/>
      <c r="CN268" s="252"/>
      <c r="CO268" s="252"/>
      <c r="CP268" s="252"/>
      <c r="CQ268" s="252"/>
      <c r="CR268" s="252"/>
      <c r="CS268" s="252"/>
      <c r="CT268" s="252"/>
      <c r="CU268" s="252"/>
      <c r="CV268" s="252"/>
      <c r="CW268" s="252"/>
      <c r="CX268" s="252"/>
      <c r="CY268" s="252"/>
      <c r="CZ268" s="252"/>
      <c r="DA268" s="252"/>
      <c r="DB268" s="252"/>
      <c r="DC268" s="252"/>
      <c r="DD268" s="252"/>
      <c r="DE268" s="252"/>
      <c r="DF268" s="252"/>
      <c r="DG268" s="252"/>
      <c r="DH268" s="252"/>
      <c r="DI268" s="252"/>
      <c r="DJ268" s="252"/>
      <c r="DK268" s="252"/>
      <c r="DL268" s="252"/>
    </row>
    <row r="269" spans="1:116" x14ac:dyDescent="0.25">
      <c r="A269" s="252"/>
      <c r="B269" s="252"/>
      <c r="C269" s="252"/>
      <c r="D269" s="252"/>
      <c r="E269" s="252"/>
      <c r="F269" s="252"/>
      <c r="G269" s="252"/>
      <c r="H269" s="252"/>
      <c r="I269" s="252"/>
      <c r="J269" s="252"/>
      <c r="K269" s="252"/>
      <c r="L269" s="252"/>
      <c r="M269" s="252"/>
      <c r="N269" s="252"/>
      <c r="O269" s="252"/>
      <c r="P269" s="252"/>
      <c r="Q269" s="252"/>
      <c r="R269" s="252"/>
      <c r="S269" s="252"/>
      <c r="T269" s="252"/>
      <c r="U269" s="252"/>
      <c r="V269" s="252"/>
      <c r="W269" s="252"/>
      <c r="X269" s="252"/>
      <c r="Y269" s="252"/>
      <c r="Z269" s="252"/>
      <c r="AA269" s="252"/>
      <c r="AB269" s="252"/>
      <c r="AC269" s="252"/>
      <c r="AD269" s="252"/>
      <c r="AE269" s="252"/>
      <c r="AF269" s="252"/>
      <c r="AG269" s="252"/>
      <c r="AH269" s="252"/>
      <c r="AI269" s="252"/>
      <c r="AJ269" s="252"/>
      <c r="AK269" s="252"/>
      <c r="AL269" s="252"/>
      <c r="AM269" s="252"/>
      <c r="AN269" s="252"/>
      <c r="AO269" s="252"/>
      <c r="AP269" s="252"/>
      <c r="AQ269" s="252"/>
      <c r="AR269" s="252"/>
      <c r="AS269" s="252"/>
      <c r="AT269" s="252"/>
      <c r="AU269" s="252"/>
      <c r="AV269" s="252"/>
      <c r="AW269" s="252"/>
      <c r="AX269" s="252"/>
      <c r="AY269" s="252"/>
      <c r="AZ269" s="252"/>
      <c r="BA269" s="252"/>
      <c r="BB269" s="252"/>
      <c r="BC269" s="252"/>
      <c r="BD269" s="252"/>
      <c r="BE269" s="252"/>
      <c r="BF269" s="252"/>
      <c r="BG269" s="252"/>
      <c r="BH269" s="252"/>
      <c r="BI269" s="252"/>
      <c r="BJ269" s="252"/>
      <c r="BK269" s="252"/>
      <c r="BL269" s="252"/>
      <c r="BM269" s="252"/>
      <c r="BN269" s="252"/>
      <c r="BO269" s="252"/>
      <c r="BP269" s="252"/>
      <c r="BQ269" s="252"/>
      <c r="BR269" s="252"/>
      <c r="BS269" s="252"/>
      <c r="BT269" s="252"/>
      <c r="BU269" s="252"/>
      <c r="BV269" s="252"/>
      <c r="BW269" s="252"/>
      <c r="BX269" s="252"/>
      <c r="BY269" s="252"/>
      <c r="BZ269" s="252"/>
      <c r="CA269" s="252"/>
      <c r="CB269" s="252"/>
      <c r="CC269" s="252"/>
      <c r="CD269" s="252"/>
      <c r="CE269" s="252"/>
      <c r="CF269" s="252"/>
      <c r="CG269" s="252"/>
      <c r="CH269" s="252"/>
      <c r="CI269" s="252"/>
      <c r="CJ269" s="252"/>
      <c r="CK269" s="252"/>
      <c r="CL269" s="252"/>
      <c r="CM269" s="252"/>
      <c r="CN269" s="252"/>
      <c r="CO269" s="252"/>
      <c r="CP269" s="252"/>
      <c r="CQ269" s="252"/>
      <c r="CR269" s="252"/>
      <c r="CS269" s="252"/>
      <c r="CT269" s="252"/>
      <c r="CU269" s="252"/>
      <c r="CV269" s="252"/>
      <c r="CW269" s="252"/>
      <c r="CX269" s="252"/>
      <c r="CY269" s="252"/>
      <c r="CZ269" s="252"/>
      <c r="DA269" s="252"/>
      <c r="DB269" s="252"/>
      <c r="DC269" s="252"/>
      <c r="DD269" s="252"/>
      <c r="DE269" s="252"/>
      <c r="DF269" s="252"/>
      <c r="DG269" s="252"/>
      <c r="DH269" s="252"/>
      <c r="DI269" s="252"/>
      <c r="DJ269" s="252"/>
      <c r="DK269" s="252"/>
      <c r="DL269" s="252"/>
    </row>
    <row r="270" spans="1:116" x14ac:dyDescent="0.25">
      <c r="A270" s="252"/>
      <c r="B270" s="252"/>
      <c r="C270" s="252"/>
      <c r="D270" s="252"/>
      <c r="E270" s="252"/>
      <c r="F270" s="252"/>
      <c r="G270" s="252"/>
      <c r="H270" s="252"/>
      <c r="I270" s="252"/>
      <c r="J270" s="252"/>
      <c r="K270" s="252"/>
      <c r="L270" s="252"/>
      <c r="M270" s="252"/>
      <c r="N270" s="252"/>
      <c r="O270" s="252"/>
      <c r="P270" s="252"/>
      <c r="Q270" s="252"/>
      <c r="R270" s="252"/>
      <c r="S270" s="252"/>
      <c r="T270" s="252"/>
      <c r="U270" s="252"/>
      <c r="V270" s="252"/>
      <c r="W270" s="252"/>
      <c r="X270" s="252"/>
      <c r="Y270" s="252"/>
      <c r="Z270" s="252"/>
      <c r="AA270" s="252"/>
      <c r="AB270" s="252"/>
      <c r="AC270" s="252"/>
      <c r="AD270" s="252"/>
      <c r="AE270" s="252"/>
      <c r="AF270" s="252"/>
      <c r="AG270" s="252"/>
      <c r="AH270" s="252"/>
      <c r="AI270" s="252"/>
      <c r="AJ270" s="252"/>
      <c r="AK270" s="252"/>
      <c r="AL270" s="252"/>
      <c r="AM270" s="252"/>
      <c r="AN270" s="252"/>
      <c r="AO270" s="252"/>
      <c r="AP270" s="252"/>
      <c r="AQ270" s="252"/>
      <c r="AR270" s="252"/>
      <c r="AS270" s="252"/>
      <c r="AT270" s="252"/>
      <c r="AU270" s="252"/>
      <c r="AV270" s="252"/>
      <c r="AW270" s="252"/>
      <c r="AX270" s="252"/>
      <c r="AY270" s="252"/>
      <c r="AZ270" s="252"/>
      <c r="BA270" s="252"/>
      <c r="BB270" s="252"/>
      <c r="BC270" s="252"/>
      <c r="BD270" s="252"/>
      <c r="BE270" s="252"/>
      <c r="BF270" s="252"/>
      <c r="BG270" s="252"/>
      <c r="BH270" s="252"/>
      <c r="BI270" s="252"/>
      <c r="BJ270" s="252"/>
      <c r="BK270" s="252"/>
      <c r="BL270" s="252"/>
      <c r="BM270" s="252"/>
      <c r="BN270" s="252"/>
      <c r="BO270" s="252"/>
      <c r="BP270" s="252"/>
      <c r="BQ270" s="252"/>
      <c r="BR270" s="252"/>
      <c r="BS270" s="252"/>
      <c r="BT270" s="252"/>
      <c r="BU270" s="252"/>
      <c r="BV270" s="252"/>
      <c r="BW270" s="252"/>
      <c r="BX270" s="252"/>
      <c r="BY270" s="252"/>
      <c r="BZ270" s="252"/>
      <c r="CA270" s="252"/>
      <c r="CB270" s="252"/>
      <c r="CC270" s="252"/>
      <c r="CD270" s="252"/>
      <c r="CE270" s="252"/>
      <c r="CF270" s="252"/>
      <c r="CG270" s="252"/>
      <c r="CH270" s="252"/>
      <c r="CI270" s="252"/>
      <c r="CJ270" s="252"/>
      <c r="CK270" s="252"/>
      <c r="CL270" s="252"/>
      <c r="CM270" s="252"/>
      <c r="CN270" s="252"/>
      <c r="CO270" s="252"/>
      <c r="CP270" s="252"/>
      <c r="CQ270" s="252"/>
      <c r="CR270" s="252"/>
      <c r="CS270" s="252"/>
      <c r="CT270" s="252"/>
      <c r="CU270" s="252"/>
      <c r="CV270" s="252"/>
      <c r="CW270" s="252"/>
      <c r="CX270" s="252"/>
      <c r="CY270" s="252"/>
      <c r="CZ270" s="252"/>
      <c r="DA270" s="252"/>
      <c r="DB270" s="252"/>
      <c r="DC270" s="252"/>
      <c r="DD270" s="252"/>
      <c r="DE270" s="252"/>
      <c r="DF270" s="252"/>
      <c r="DG270" s="252"/>
      <c r="DH270" s="252"/>
      <c r="DI270" s="252"/>
      <c r="DJ270" s="252"/>
      <c r="DK270" s="252"/>
      <c r="DL270" s="252"/>
    </row>
    <row r="271" spans="1:116" x14ac:dyDescent="0.25">
      <c r="A271" s="252"/>
      <c r="B271" s="252"/>
      <c r="C271" s="252"/>
      <c r="D271" s="252"/>
      <c r="E271" s="252"/>
      <c r="F271" s="252"/>
      <c r="G271" s="252"/>
      <c r="H271" s="252"/>
      <c r="I271" s="252"/>
      <c r="J271" s="252"/>
      <c r="K271" s="252"/>
      <c r="L271" s="252"/>
      <c r="M271" s="252"/>
      <c r="N271" s="252"/>
      <c r="O271" s="252"/>
      <c r="P271" s="252"/>
      <c r="Q271" s="252"/>
      <c r="R271" s="252"/>
      <c r="S271" s="252"/>
      <c r="T271" s="252"/>
      <c r="U271" s="252"/>
      <c r="V271" s="252"/>
      <c r="W271" s="252"/>
      <c r="X271" s="252"/>
      <c r="Y271" s="252"/>
      <c r="Z271" s="252"/>
      <c r="AA271" s="252"/>
      <c r="AB271" s="252"/>
      <c r="AC271" s="252"/>
      <c r="AD271" s="252"/>
      <c r="AE271" s="252"/>
      <c r="AF271" s="252"/>
      <c r="AG271" s="252"/>
      <c r="AH271" s="252"/>
      <c r="AI271" s="252"/>
      <c r="AJ271" s="252"/>
      <c r="AK271" s="252"/>
      <c r="AL271" s="252"/>
      <c r="AM271" s="252"/>
      <c r="AN271" s="252"/>
      <c r="AO271" s="252"/>
      <c r="AP271" s="252"/>
      <c r="AQ271" s="252"/>
      <c r="AR271" s="252"/>
      <c r="AS271" s="252"/>
      <c r="AT271" s="252"/>
      <c r="AU271" s="252"/>
      <c r="AV271" s="252"/>
      <c r="AW271" s="252"/>
      <c r="AX271" s="252"/>
      <c r="AY271" s="252"/>
      <c r="AZ271" s="252"/>
      <c r="BA271" s="252"/>
      <c r="BB271" s="252"/>
      <c r="BC271" s="252"/>
      <c r="BD271" s="252"/>
      <c r="BE271" s="252"/>
      <c r="BF271" s="252"/>
      <c r="BG271" s="252"/>
      <c r="BH271" s="252"/>
      <c r="BI271" s="252"/>
      <c r="BJ271" s="252"/>
      <c r="BK271" s="252"/>
      <c r="BL271" s="252"/>
      <c r="BM271" s="252"/>
      <c r="BN271" s="252"/>
      <c r="BO271" s="252"/>
      <c r="BP271" s="252"/>
      <c r="BQ271" s="252"/>
      <c r="BR271" s="252"/>
      <c r="BS271" s="252"/>
      <c r="BT271" s="252"/>
      <c r="BU271" s="252"/>
      <c r="BV271" s="252"/>
      <c r="BW271" s="252"/>
      <c r="BX271" s="252"/>
      <c r="BY271" s="252"/>
      <c r="BZ271" s="252"/>
      <c r="CA271" s="252"/>
      <c r="CB271" s="252"/>
      <c r="CC271" s="252"/>
      <c r="CD271" s="252"/>
      <c r="CE271" s="252"/>
      <c r="CF271" s="252"/>
      <c r="CG271" s="252"/>
      <c r="CH271" s="252"/>
      <c r="CI271" s="252"/>
      <c r="CJ271" s="252"/>
      <c r="CK271" s="252"/>
      <c r="CL271" s="252"/>
      <c r="CM271" s="252"/>
      <c r="CN271" s="252"/>
      <c r="CO271" s="252"/>
      <c r="CP271" s="252"/>
      <c r="CQ271" s="252"/>
      <c r="CR271" s="252"/>
      <c r="CS271" s="252"/>
      <c r="CT271" s="252"/>
      <c r="CU271" s="252"/>
      <c r="CV271" s="252"/>
      <c r="CW271" s="252"/>
      <c r="CX271" s="252"/>
      <c r="CY271" s="252"/>
      <c r="CZ271" s="252"/>
      <c r="DA271" s="252"/>
      <c r="DB271" s="252"/>
      <c r="DC271" s="252"/>
      <c r="DD271" s="252"/>
      <c r="DE271" s="252"/>
      <c r="DF271" s="252"/>
      <c r="DG271" s="252"/>
      <c r="DH271" s="252"/>
      <c r="DI271" s="252"/>
      <c r="DJ271" s="252"/>
      <c r="DK271" s="252"/>
      <c r="DL271" s="252"/>
    </row>
    <row r="272" spans="1:116" x14ac:dyDescent="0.25">
      <c r="A272" s="252"/>
      <c r="B272" s="252"/>
      <c r="C272" s="252"/>
      <c r="D272" s="252"/>
      <c r="E272" s="252"/>
      <c r="F272" s="252"/>
      <c r="G272" s="252"/>
      <c r="H272" s="252"/>
      <c r="I272" s="252"/>
      <c r="J272" s="252"/>
      <c r="K272" s="252"/>
      <c r="L272" s="252"/>
      <c r="M272" s="252"/>
      <c r="N272" s="252"/>
      <c r="O272" s="252"/>
      <c r="P272" s="252"/>
      <c r="Q272" s="252"/>
      <c r="R272" s="252"/>
      <c r="S272" s="252"/>
      <c r="T272" s="252"/>
      <c r="U272" s="252"/>
      <c r="V272" s="252"/>
      <c r="W272" s="252"/>
      <c r="X272" s="252"/>
      <c r="Y272" s="252"/>
      <c r="Z272" s="252"/>
      <c r="AA272" s="252"/>
      <c r="AB272" s="252"/>
      <c r="AC272" s="252"/>
      <c r="AD272" s="252"/>
      <c r="AE272" s="252"/>
      <c r="AF272" s="252"/>
      <c r="AG272" s="252"/>
      <c r="AH272" s="252"/>
      <c r="AI272" s="252"/>
      <c r="AJ272" s="252"/>
      <c r="AK272" s="252"/>
      <c r="AL272" s="252"/>
      <c r="AM272" s="252"/>
      <c r="AN272" s="252"/>
      <c r="AO272" s="252"/>
      <c r="AP272" s="252"/>
      <c r="AQ272" s="252"/>
      <c r="AR272" s="252"/>
      <c r="AS272" s="252"/>
      <c r="AT272" s="252"/>
      <c r="AU272" s="252"/>
      <c r="AV272" s="252"/>
      <c r="AW272" s="252"/>
      <c r="AX272" s="252"/>
      <c r="AY272" s="252"/>
      <c r="AZ272" s="252"/>
      <c r="BA272" s="252"/>
      <c r="BB272" s="252"/>
      <c r="BC272" s="252"/>
      <c r="BD272" s="252"/>
      <c r="BE272" s="252"/>
      <c r="BF272" s="252"/>
      <c r="BG272" s="252"/>
      <c r="BH272" s="252"/>
      <c r="BI272" s="252"/>
      <c r="BJ272" s="252"/>
      <c r="BK272" s="252"/>
      <c r="BL272" s="252"/>
      <c r="BM272" s="252"/>
      <c r="BN272" s="252"/>
      <c r="BO272" s="252"/>
      <c r="BP272" s="252"/>
      <c r="BQ272" s="252"/>
      <c r="BR272" s="252"/>
      <c r="BS272" s="252"/>
      <c r="BT272" s="252"/>
      <c r="BU272" s="252"/>
      <c r="BV272" s="252"/>
      <c r="BW272" s="252"/>
      <c r="BX272" s="252"/>
      <c r="BY272" s="252"/>
      <c r="BZ272" s="252"/>
      <c r="CA272" s="252"/>
      <c r="CB272" s="252"/>
      <c r="CC272" s="252"/>
      <c r="CD272" s="252"/>
      <c r="CE272" s="252"/>
      <c r="CF272" s="252"/>
      <c r="CG272" s="252"/>
      <c r="CH272" s="252"/>
      <c r="CI272" s="252"/>
      <c r="CJ272" s="252"/>
      <c r="CK272" s="252"/>
      <c r="CL272" s="252"/>
      <c r="CM272" s="252"/>
      <c r="CN272" s="252"/>
      <c r="CO272" s="252"/>
      <c r="CP272" s="252"/>
      <c r="CQ272" s="252"/>
      <c r="CR272" s="252"/>
      <c r="CS272" s="252"/>
      <c r="CT272" s="252"/>
      <c r="CU272" s="252"/>
      <c r="CV272" s="252"/>
      <c r="CW272" s="252"/>
      <c r="CX272" s="252"/>
      <c r="CY272" s="252"/>
      <c r="CZ272" s="252"/>
      <c r="DA272" s="252"/>
      <c r="DB272" s="252"/>
      <c r="DC272" s="252"/>
      <c r="DD272" s="252"/>
      <c r="DE272" s="252"/>
      <c r="DF272" s="252"/>
      <c r="DG272" s="252"/>
      <c r="DH272" s="252"/>
      <c r="DI272" s="252"/>
      <c r="DJ272" s="252"/>
      <c r="DK272" s="252"/>
      <c r="DL272" s="252"/>
    </row>
    <row r="273" spans="1:116" x14ac:dyDescent="0.25">
      <c r="A273" s="252"/>
      <c r="B273" s="252"/>
      <c r="C273" s="252"/>
      <c r="D273" s="252"/>
      <c r="E273" s="252"/>
      <c r="F273" s="252"/>
      <c r="G273" s="252"/>
      <c r="H273" s="252"/>
      <c r="I273" s="252"/>
      <c r="J273" s="252"/>
      <c r="K273" s="252"/>
      <c r="L273" s="252"/>
      <c r="M273" s="252"/>
      <c r="N273" s="252"/>
      <c r="O273" s="252"/>
      <c r="P273" s="252"/>
      <c r="Q273" s="252"/>
      <c r="R273" s="252"/>
      <c r="S273" s="252"/>
      <c r="T273" s="252"/>
      <c r="U273" s="252"/>
      <c r="V273" s="252"/>
      <c r="W273" s="252"/>
      <c r="X273" s="252"/>
      <c r="Y273" s="252"/>
      <c r="Z273" s="252"/>
      <c r="AA273" s="252"/>
      <c r="AB273" s="252"/>
      <c r="AC273" s="252"/>
      <c r="AD273" s="252"/>
      <c r="AE273" s="252"/>
      <c r="AF273" s="252"/>
      <c r="AG273" s="252"/>
      <c r="AH273" s="252"/>
      <c r="AI273" s="252"/>
      <c r="AJ273" s="252"/>
      <c r="AK273" s="252"/>
      <c r="AL273" s="252"/>
      <c r="AM273" s="252"/>
      <c r="AN273" s="252"/>
      <c r="AO273" s="252"/>
      <c r="AP273" s="252"/>
      <c r="AQ273" s="252"/>
      <c r="AR273" s="252"/>
      <c r="AS273" s="252"/>
      <c r="AT273" s="252"/>
      <c r="AU273" s="252"/>
      <c r="AV273" s="252"/>
      <c r="AW273" s="252"/>
      <c r="AX273" s="252"/>
      <c r="AY273" s="252"/>
      <c r="AZ273" s="252"/>
      <c r="BA273" s="252"/>
      <c r="BB273" s="252"/>
      <c r="BC273" s="252"/>
      <c r="BD273" s="252"/>
      <c r="BE273" s="252"/>
      <c r="BF273" s="252"/>
      <c r="BG273" s="252"/>
      <c r="BH273" s="252"/>
      <c r="BI273" s="252"/>
      <c r="BJ273" s="252"/>
      <c r="BK273" s="252"/>
      <c r="BL273" s="252"/>
      <c r="BM273" s="252"/>
      <c r="BN273" s="252"/>
      <c r="BO273" s="252"/>
      <c r="BP273" s="252"/>
      <c r="BQ273" s="252"/>
      <c r="BR273" s="252"/>
      <c r="BS273" s="252"/>
      <c r="BT273" s="252"/>
      <c r="BU273" s="252"/>
      <c r="BV273" s="252"/>
      <c r="BW273" s="252"/>
      <c r="BX273" s="252"/>
      <c r="BY273" s="252"/>
      <c r="BZ273" s="252"/>
      <c r="CA273" s="252"/>
      <c r="CB273" s="252"/>
      <c r="CC273" s="252"/>
      <c r="CD273" s="252"/>
      <c r="CE273" s="252"/>
      <c r="CF273" s="252"/>
      <c r="CG273" s="252"/>
      <c r="CH273" s="252"/>
      <c r="CI273" s="252"/>
      <c r="CJ273" s="252"/>
      <c r="CK273" s="252"/>
      <c r="CL273" s="252"/>
      <c r="CM273" s="252"/>
      <c r="CN273" s="252"/>
      <c r="CO273" s="252"/>
      <c r="CP273" s="252"/>
      <c r="CQ273" s="252"/>
      <c r="CR273" s="252"/>
      <c r="CS273" s="252"/>
      <c r="CT273" s="252"/>
      <c r="CU273" s="252"/>
      <c r="CV273" s="252"/>
      <c r="CW273" s="252"/>
      <c r="CX273" s="252"/>
      <c r="CY273" s="252"/>
      <c r="CZ273" s="252"/>
      <c r="DA273" s="252"/>
      <c r="DB273" s="252"/>
      <c r="DC273" s="252"/>
      <c r="DD273" s="252"/>
      <c r="DE273" s="252"/>
      <c r="DF273" s="252"/>
      <c r="DG273" s="252"/>
      <c r="DH273" s="252"/>
      <c r="DI273" s="252"/>
      <c r="DJ273" s="252"/>
      <c r="DK273" s="252"/>
      <c r="DL273" s="252"/>
    </row>
    <row r="274" spans="1:116" x14ac:dyDescent="0.25">
      <c r="A274" s="252"/>
      <c r="B274" s="252"/>
      <c r="C274" s="252"/>
      <c r="D274" s="252"/>
      <c r="E274" s="252"/>
      <c r="F274" s="252"/>
      <c r="G274" s="252"/>
      <c r="H274" s="252"/>
      <c r="I274" s="252"/>
      <c r="J274" s="252"/>
      <c r="K274" s="252"/>
      <c r="L274" s="252"/>
      <c r="M274" s="252"/>
      <c r="N274" s="252"/>
      <c r="O274" s="252"/>
      <c r="P274" s="252"/>
      <c r="Q274" s="252"/>
      <c r="R274" s="252"/>
      <c r="S274" s="252"/>
      <c r="T274" s="252"/>
      <c r="U274" s="252"/>
      <c r="V274" s="252"/>
      <c r="W274" s="252"/>
      <c r="X274" s="252"/>
      <c r="Y274" s="252"/>
      <c r="Z274" s="252"/>
      <c r="AA274" s="252"/>
      <c r="AB274" s="252"/>
      <c r="AC274" s="252"/>
      <c r="AD274" s="252"/>
      <c r="AE274" s="252"/>
      <c r="AF274" s="252"/>
      <c r="AG274" s="252"/>
      <c r="AH274" s="252"/>
      <c r="AI274" s="252"/>
      <c r="AJ274" s="252"/>
      <c r="AK274" s="252"/>
      <c r="AL274" s="252"/>
      <c r="AM274" s="252"/>
      <c r="AN274" s="252"/>
      <c r="AO274" s="252"/>
      <c r="AP274" s="252"/>
      <c r="AQ274" s="252"/>
      <c r="AR274" s="252"/>
      <c r="AS274" s="252"/>
      <c r="AT274" s="252"/>
      <c r="AU274" s="252"/>
      <c r="AV274" s="252"/>
      <c r="AW274" s="252"/>
      <c r="AX274" s="252"/>
      <c r="AY274" s="252"/>
      <c r="AZ274" s="252"/>
      <c r="BA274" s="252"/>
      <c r="BB274" s="252"/>
      <c r="BC274" s="252"/>
      <c r="BD274" s="252"/>
      <c r="BE274" s="252"/>
      <c r="BF274" s="252"/>
      <c r="BG274" s="252"/>
      <c r="BH274" s="252"/>
      <c r="BI274" s="252"/>
      <c r="BJ274" s="252"/>
      <c r="BK274" s="252"/>
      <c r="BL274" s="252"/>
      <c r="BM274" s="252"/>
      <c r="BN274" s="252"/>
      <c r="BO274" s="252"/>
      <c r="BP274" s="252"/>
      <c r="BQ274" s="252"/>
      <c r="BR274" s="252"/>
      <c r="BS274" s="252"/>
      <c r="BT274" s="252"/>
      <c r="BU274" s="252"/>
      <c r="BV274" s="252"/>
      <c r="BW274" s="252"/>
      <c r="BX274" s="252"/>
      <c r="BY274" s="252"/>
      <c r="BZ274" s="252"/>
      <c r="CA274" s="252"/>
      <c r="CB274" s="252"/>
      <c r="CC274" s="252"/>
      <c r="CD274" s="252"/>
      <c r="CE274" s="252"/>
      <c r="CF274" s="252"/>
      <c r="CG274" s="252"/>
      <c r="CH274" s="252"/>
      <c r="CI274" s="252"/>
      <c r="CJ274" s="252"/>
      <c r="CK274" s="252"/>
      <c r="CL274" s="252"/>
      <c r="CM274" s="252"/>
      <c r="CN274" s="252"/>
      <c r="CO274" s="252"/>
      <c r="CP274" s="252"/>
      <c r="CQ274" s="252"/>
      <c r="CR274" s="252"/>
      <c r="CS274" s="252"/>
      <c r="CT274" s="252"/>
      <c r="CU274" s="252"/>
      <c r="CV274" s="252"/>
      <c r="CW274" s="252"/>
      <c r="CX274" s="252"/>
      <c r="CY274" s="252"/>
      <c r="CZ274" s="252"/>
      <c r="DA274" s="252"/>
      <c r="DB274" s="252"/>
      <c r="DC274" s="252"/>
      <c r="DD274" s="252"/>
      <c r="DE274" s="252"/>
      <c r="DF274" s="252"/>
      <c r="DG274" s="252"/>
      <c r="DH274" s="252"/>
      <c r="DI274" s="252"/>
      <c r="DJ274" s="252"/>
      <c r="DK274" s="252"/>
      <c r="DL274" s="252"/>
    </row>
    <row r="275" spans="1:116" x14ac:dyDescent="0.25">
      <c r="A275" s="252"/>
      <c r="B275" s="252"/>
      <c r="C275" s="252"/>
      <c r="D275" s="252"/>
      <c r="E275" s="252"/>
      <c r="F275" s="252"/>
      <c r="G275" s="252"/>
      <c r="H275" s="252"/>
      <c r="I275" s="252"/>
      <c r="J275" s="252"/>
      <c r="K275" s="252"/>
      <c r="L275" s="252"/>
      <c r="M275" s="252"/>
      <c r="N275" s="252"/>
      <c r="O275" s="252"/>
      <c r="P275" s="252"/>
      <c r="Q275" s="252"/>
      <c r="R275" s="252"/>
      <c r="S275" s="252"/>
      <c r="T275" s="252"/>
      <c r="U275" s="252"/>
      <c r="V275" s="252"/>
      <c r="W275" s="252"/>
      <c r="X275" s="252"/>
      <c r="Y275" s="252"/>
      <c r="Z275" s="252"/>
      <c r="AA275" s="252"/>
      <c r="AB275" s="252"/>
      <c r="AC275" s="252"/>
      <c r="AD275" s="252"/>
      <c r="AE275" s="252"/>
      <c r="AF275" s="252"/>
      <c r="AG275" s="252"/>
      <c r="AH275" s="252"/>
      <c r="AI275" s="252"/>
      <c r="AJ275" s="252"/>
      <c r="AK275" s="252"/>
      <c r="AL275" s="252"/>
      <c r="AM275" s="252"/>
      <c r="AN275" s="252"/>
      <c r="AO275" s="252"/>
      <c r="AP275" s="252"/>
      <c r="AQ275" s="252"/>
      <c r="AR275" s="252"/>
      <c r="AS275" s="252"/>
      <c r="AT275" s="252"/>
      <c r="AU275" s="252"/>
      <c r="AV275" s="252"/>
      <c r="AW275" s="252"/>
      <c r="AX275" s="252"/>
      <c r="AY275" s="252"/>
      <c r="AZ275" s="252"/>
      <c r="BA275" s="252"/>
      <c r="BB275" s="252"/>
      <c r="BC275" s="252"/>
      <c r="BD275" s="252"/>
      <c r="BE275" s="252"/>
      <c r="BF275" s="252"/>
      <c r="BG275" s="252"/>
      <c r="BH275" s="252"/>
      <c r="BI275" s="252"/>
      <c r="BJ275" s="252"/>
      <c r="BK275" s="252"/>
      <c r="BL275" s="252"/>
      <c r="BM275" s="252"/>
      <c r="BN275" s="252"/>
      <c r="BO275" s="252"/>
      <c r="BP275" s="252"/>
      <c r="BQ275" s="252"/>
      <c r="BR275" s="252"/>
      <c r="BS275" s="252"/>
      <c r="BT275" s="252"/>
      <c r="BU275" s="252"/>
      <c r="BV275" s="252"/>
      <c r="BW275" s="252"/>
      <c r="BX275" s="252"/>
      <c r="BY275" s="252"/>
      <c r="BZ275" s="252"/>
      <c r="CA275" s="252"/>
      <c r="CB275" s="252"/>
      <c r="CC275" s="252"/>
      <c r="CD275" s="252"/>
      <c r="CE275" s="252"/>
      <c r="CF275" s="252"/>
      <c r="CG275" s="252"/>
      <c r="CH275" s="252"/>
      <c r="CI275" s="252"/>
      <c r="CJ275" s="252"/>
      <c r="CK275" s="252"/>
      <c r="CL275" s="252"/>
      <c r="CM275" s="252"/>
      <c r="CN275" s="252"/>
      <c r="CO275" s="252"/>
      <c r="CP275" s="252"/>
      <c r="CQ275" s="252"/>
      <c r="CR275" s="252"/>
      <c r="CS275" s="252"/>
      <c r="CT275" s="252"/>
      <c r="CU275" s="252"/>
      <c r="CV275" s="252"/>
      <c r="CW275" s="252"/>
      <c r="CX275" s="252"/>
      <c r="CY275" s="252"/>
      <c r="CZ275" s="252"/>
      <c r="DA275" s="252"/>
      <c r="DB275" s="252"/>
      <c r="DC275" s="252"/>
      <c r="DD275" s="252"/>
      <c r="DE275" s="252"/>
      <c r="DF275" s="252"/>
      <c r="DG275" s="252"/>
      <c r="DH275" s="252"/>
      <c r="DI275" s="252"/>
      <c r="DJ275" s="252"/>
      <c r="DK275" s="252"/>
      <c r="DL275" s="252"/>
    </row>
    <row r="276" spans="1:116" x14ac:dyDescent="0.25">
      <c r="A276" s="252"/>
      <c r="B276" s="252"/>
      <c r="C276" s="252"/>
      <c r="D276" s="252"/>
      <c r="E276" s="252"/>
      <c r="F276" s="252"/>
      <c r="G276" s="252"/>
      <c r="H276" s="252"/>
      <c r="I276" s="252"/>
      <c r="J276" s="252"/>
      <c r="K276" s="252"/>
      <c r="L276" s="252"/>
      <c r="M276" s="252"/>
      <c r="N276" s="252"/>
      <c r="O276" s="252"/>
      <c r="P276" s="252"/>
      <c r="Q276" s="252"/>
      <c r="R276" s="252"/>
      <c r="S276" s="252"/>
      <c r="T276" s="252"/>
      <c r="U276" s="252"/>
      <c r="V276" s="252"/>
      <c r="W276" s="252"/>
      <c r="X276" s="252"/>
      <c r="Y276" s="252"/>
      <c r="Z276" s="252"/>
      <c r="AA276" s="252"/>
      <c r="AB276" s="252"/>
      <c r="AC276" s="252"/>
      <c r="AD276" s="252"/>
      <c r="AE276" s="252"/>
      <c r="AF276" s="252"/>
      <c r="AG276" s="252"/>
      <c r="AH276" s="252"/>
      <c r="AI276" s="252"/>
      <c r="AJ276" s="252"/>
      <c r="AK276" s="252"/>
      <c r="AL276" s="252"/>
      <c r="AM276" s="252"/>
      <c r="AN276" s="252"/>
      <c r="AO276" s="252"/>
      <c r="AP276" s="252"/>
      <c r="AQ276" s="252"/>
      <c r="AR276" s="252"/>
      <c r="AS276" s="252"/>
      <c r="AT276" s="252"/>
      <c r="AU276" s="252"/>
      <c r="AV276" s="252"/>
      <c r="AW276" s="252"/>
      <c r="AX276" s="252"/>
      <c r="AY276" s="252"/>
      <c r="AZ276" s="252"/>
      <c r="BA276" s="252"/>
      <c r="BB276" s="252"/>
      <c r="BC276" s="252"/>
      <c r="BD276" s="252"/>
      <c r="BE276" s="252"/>
      <c r="BF276" s="252"/>
      <c r="BG276" s="252"/>
      <c r="BH276" s="252"/>
      <c r="BI276" s="252"/>
      <c r="BJ276" s="252"/>
      <c r="BK276" s="252"/>
      <c r="BL276" s="252"/>
      <c r="BM276" s="252"/>
      <c r="BN276" s="252"/>
      <c r="BO276" s="252"/>
      <c r="BP276" s="252"/>
      <c r="BQ276" s="252"/>
      <c r="BR276" s="252"/>
      <c r="BS276" s="252"/>
      <c r="BT276" s="252"/>
      <c r="BU276" s="252"/>
      <c r="BV276" s="252"/>
      <c r="BW276" s="252"/>
      <c r="BX276" s="252"/>
      <c r="BY276" s="252"/>
      <c r="BZ276" s="252"/>
      <c r="CA276" s="252"/>
      <c r="CB276" s="252"/>
      <c r="CC276" s="252"/>
      <c r="CD276" s="252"/>
      <c r="CE276" s="252"/>
      <c r="CF276" s="252"/>
      <c r="CG276" s="252"/>
      <c r="CH276" s="252"/>
      <c r="CI276" s="252"/>
      <c r="CJ276" s="252"/>
      <c r="CK276" s="252"/>
      <c r="CL276" s="252"/>
      <c r="CM276" s="252"/>
      <c r="CN276" s="252"/>
      <c r="CO276" s="252"/>
      <c r="CP276" s="252"/>
      <c r="CQ276" s="252"/>
      <c r="CR276" s="252"/>
      <c r="CS276" s="252"/>
      <c r="CT276" s="252"/>
      <c r="CU276" s="252"/>
      <c r="CV276" s="252"/>
      <c r="CW276" s="252"/>
      <c r="CX276" s="252"/>
      <c r="CY276" s="252"/>
      <c r="CZ276" s="252"/>
      <c r="DA276" s="252"/>
      <c r="DB276" s="252"/>
      <c r="DC276" s="252"/>
      <c r="DD276" s="252"/>
      <c r="DE276" s="252"/>
      <c r="DF276" s="252"/>
      <c r="DG276" s="252"/>
      <c r="DH276" s="252"/>
      <c r="DI276" s="252"/>
      <c r="DJ276" s="252"/>
      <c r="DK276" s="252"/>
      <c r="DL276" s="252"/>
    </row>
    <row r="277" spans="1:116" x14ac:dyDescent="0.25">
      <c r="A277" s="252"/>
      <c r="B277" s="252"/>
      <c r="C277" s="252"/>
      <c r="D277" s="252"/>
      <c r="E277" s="252"/>
      <c r="F277" s="252"/>
      <c r="G277" s="252"/>
      <c r="H277" s="252"/>
      <c r="I277" s="252"/>
      <c r="J277" s="252"/>
      <c r="K277" s="252"/>
      <c r="L277" s="252"/>
      <c r="M277" s="252"/>
      <c r="N277" s="252"/>
      <c r="O277" s="252"/>
      <c r="P277" s="252"/>
      <c r="Q277" s="252"/>
      <c r="R277" s="252"/>
      <c r="S277" s="252"/>
      <c r="T277" s="252"/>
      <c r="U277" s="252"/>
      <c r="V277" s="252"/>
      <c r="W277" s="252"/>
      <c r="X277" s="252"/>
      <c r="Y277" s="252"/>
      <c r="Z277" s="252"/>
      <c r="AA277" s="252"/>
      <c r="AB277" s="252"/>
      <c r="AC277" s="252"/>
      <c r="AD277" s="252"/>
      <c r="AE277" s="252"/>
      <c r="AF277" s="252"/>
      <c r="AG277" s="252"/>
      <c r="AH277" s="252"/>
      <c r="AI277" s="252"/>
      <c r="AJ277" s="252"/>
      <c r="AK277" s="252"/>
      <c r="AL277" s="252"/>
      <c r="AM277" s="252"/>
      <c r="AN277" s="252"/>
      <c r="AO277" s="252"/>
      <c r="AP277" s="252"/>
      <c r="AQ277" s="252"/>
      <c r="AR277" s="252"/>
      <c r="AS277" s="252"/>
      <c r="AT277" s="252"/>
      <c r="AU277" s="252"/>
      <c r="AV277" s="252"/>
      <c r="AW277" s="252"/>
      <c r="AX277" s="252"/>
      <c r="AY277" s="252"/>
      <c r="AZ277" s="252"/>
      <c r="BA277" s="252"/>
      <c r="BB277" s="252"/>
      <c r="BC277" s="252"/>
      <c r="BD277" s="252"/>
      <c r="BE277" s="252"/>
      <c r="BF277" s="252"/>
      <c r="BG277" s="252"/>
      <c r="BH277" s="252"/>
      <c r="BI277" s="252"/>
      <c r="BJ277" s="252"/>
      <c r="BK277" s="252"/>
      <c r="BL277" s="252"/>
      <c r="BM277" s="252"/>
      <c r="BN277" s="252"/>
      <c r="BO277" s="252"/>
      <c r="BP277" s="252"/>
      <c r="BQ277" s="252"/>
      <c r="BR277" s="252"/>
      <c r="BS277" s="252"/>
      <c r="BT277" s="252"/>
      <c r="BU277" s="252"/>
      <c r="BV277" s="252"/>
      <c r="BW277" s="252"/>
      <c r="BX277" s="252"/>
      <c r="BY277" s="252"/>
      <c r="BZ277" s="252"/>
      <c r="CA277" s="252"/>
      <c r="CB277" s="252"/>
      <c r="CC277" s="252"/>
      <c r="CD277" s="252"/>
      <c r="CE277" s="252"/>
      <c r="CF277" s="252"/>
      <c r="CG277" s="252"/>
      <c r="CH277" s="252"/>
      <c r="CI277" s="252"/>
      <c r="CJ277" s="252"/>
      <c r="CK277" s="252"/>
      <c r="CL277" s="252"/>
      <c r="CM277" s="252"/>
      <c r="CN277" s="252"/>
      <c r="CO277" s="252"/>
      <c r="CP277" s="252"/>
      <c r="CQ277" s="252"/>
      <c r="CR277" s="252"/>
      <c r="CS277" s="252"/>
      <c r="CT277" s="252"/>
      <c r="CU277" s="252"/>
      <c r="CV277" s="252"/>
      <c r="CW277" s="252"/>
      <c r="CX277" s="252"/>
      <c r="CY277" s="252"/>
      <c r="CZ277" s="252"/>
      <c r="DA277" s="252"/>
      <c r="DB277" s="252"/>
      <c r="DC277" s="252"/>
      <c r="DD277" s="252"/>
      <c r="DE277" s="252"/>
      <c r="DF277" s="252"/>
      <c r="DG277" s="252"/>
      <c r="DH277" s="252"/>
      <c r="DI277" s="252"/>
      <c r="DJ277" s="252"/>
      <c r="DK277" s="252"/>
      <c r="DL277" s="252"/>
    </row>
    <row r="278" spans="1:116" x14ac:dyDescent="0.25">
      <c r="A278" s="252"/>
      <c r="B278" s="252"/>
      <c r="C278" s="252"/>
      <c r="D278" s="252"/>
      <c r="E278" s="252"/>
      <c r="F278" s="252"/>
      <c r="G278" s="252"/>
      <c r="H278" s="252"/>
      <c r="I278" s="252"/>
      <c r="J278" s="252"/>
      <c r="K278" s="252"/>
      <c r="L278" s="252"/>
      <c r="M278" s="252"/>
      <c r="N278" s="252"/>
      <c r="O278" s="252"/>
      <c r="P278" s="252"/>
      <c r="Q278" s="252"/>
      <c r="R278" s="252"/>
      <c r="S278" s="252"/>
      <c r="T278" s="252"/>
      <c r="U278" s="252"/>
      <c r="V278" s="252"/>
      <c r="W278" s="252"/>
      <c r="X278" s="252"/>
      <c r="Y278" s="252"/>
      <c r="Z278" s="252"/>
      <c r="AA278" s="252"/>
      <c r="AB278" s="252"/>
      <c r="AC278" s="252"/>
      <c r="AD278" s="252"/>
      <c r="AE278" s="252"/>
      <c r="AF278" s="252"/>
      <c r="AG278" s="252"/>
      <c r="AH278" s="252"/>
      <c r="AI278" s="252"/>
      <c r="AJ278" s="252"/>
      <c r="AK278" s="252"/>
      <c r="AL278" s="252"/>
      <c r="AM278" s="252"/>
      <c r="AN278" s="252"/>
      <c r="AO278" s="252"/>
      <c r="AP278" s="252"/>
      <c r="AQ278" s="252"/>
      <c r="AR278" s="252"/>
      <c r="AS278" s="252"/>
      <c r="AT278" s="252"/>
      <c r="AU278" s="252"/>
      <c r="AV278" s="252"/>
      <c r="AW278" s="252"/>
      <c r="AX278" s="252"/>
      <c r="AY278" s="252"/>
      <c r="AZ278" s="252"/>
      <c r="BA278" s="252"/>
      <c r="BB278" s="252"/>
      <c r="BC278" s="252"/>
      <c r="BD278" s="252"/>
      <c r="BE278" s="252"/>
      <c r="BF278" s="252"/>
      <c r="BG278" s="252"/>
      <c r="BH278" s="252"/>
      <c r="BI278" s="252"/>
      <c r="BJ278" s="252"/>
      <c r="BK278" s="252"/>
      <c r="BL278" s="252"/>
      <c r="BM278" s="252"/>
      <c r="BN278" s="252"/>
      <c r="BO278" s="252"/>
      <c r="BP278" s="252"/>
      <c r="BQ278" s="252"/>
      <c r="BR278" s="252"/>
      <c r="BS278" s="252"/>
      <c r="BT278" s="252"/>
      <c r="BU278" s="252"/>
      <c r="BV278" s="252"/>
      <c r="BW278" s="252"/>
      <c r="BX278" s="252"/>
      <c r="BY278" s="252"/>
      <c r="BZ278" s="252"/>
      <c r="CA278" s="252"/>
      <c r="CB278" s="252"/>
      <c r="CC278" s="252"/>
      <c r="CD278" s="252"/>
      <c r="CE278" s="252"/>
      <c r="CF278" s="252"/>
      <c r="CG278" s="252"/>
      <c r="CH278" s="252"/>
      <c r="CI278" s="252"/>
      <c r="CJ278" s="252"/>
      <c r="CK278" s="252"/>
      <c r="CL278" s="252"/>
      <c r="CM278" s="252"/>
      <c r="CN278" s="252"/>
      <c r="CO278" s="252"/>
      <c r="CP278" s="252"/>
      <c r="CQ278" s="252"/>
      <c r="CR278" s="252"/>
      <c r="CS278" s="252"/>
      <c r="CT278" s="252"/>
      <c r="CU278" s="252"/>
      <c r="CV278" s="252"/>
      <c r="CW278" s="252"/>
      <c r="CX278" s="252"/>
      <c r="CY278" s="252"/>
      <c r="CZ278" s="252"/>
      <c r="DA278" s="252"/>
      <c r="DB278" s="252"/>
      <c r="DC278" s="252"/>
      <c r="DD278" s="252"/>
      <c r="DE278" s="252"/>
      <c r="DF278" s="252"/>
      <c r="DG278" s="252"/>
      <c r="DH278" s="252"/>
      <c r="DI278" s="252"/>
      <c r="DJ278" s="252"/>
      <c r="DK278" s="252"/>
      <c r="DL278" s="252"/>
    </row>
    <row r="279" spans="1:116" x14ac:dyDescent="0.25">
      <c r="A279" s="252"/>
      <c r="B279" s="252"/>
      <c r="C279" s="252"/>
      <c r="D279" s="252"/>
      <c r="E279" s="252"/>
      <c r="F279" s="252"/>
      <c r="G279" s="252"/>
      <c r="H279" s="252"/>
      <c r="I279" s="252"/>
      <c r="J279" s="252"/>
      <c r="K279" s="252"/>
      <c r="L279" s="252"/>
      <c r="M279" s="252"/>
      <c r="N279" s="252"/>
      <c r="O279" s="252"/>
      <c r="P279" s="252"/>
      <c r="Q279" s="252"/>
      <c r="R279" s="252"/>
      <c r="S279" s="252"/>
      <c r="T279" s="252"/>
      <c r="U279" s="252"/>
      <c r="V279" s="252"/>
      <c r="W279" s="252"/>
      <c r="X279" s="252"/>
      <c r="Y279" s="252"/>
      <c r="Z279" s="252"/>
      <c r="AA279" s="252"/>
      <c r="AB279" s="252"/>
      <c r="AC279" s="252"/>
      <c r="AD279" s="252"/>
      <c r="AE279" s="252"/>
      <c r="AF279" s="252"/>
      <c r="AG279" s="252"/>
      <c r="AH279" s="252"/>
      <c r="AI279" s="252"/>
      <c r="AJ279" s="252"/>
      <c r="AK279" s="252"/>
      <c r="AL279" s="252"/>
      <c r="AM279" s="252"/>
      <c r="AN279" s="252"/>
      <c r="AO279" s="252"/>
      <c r="AP279" s="252"/>
      <c r="AQ279" s="252"/>
      <c r="AR279" s="252"/>
      <c r="AS279" s="252"/>
      <c r="AT279" s="252"/>
      <c r="AU279" s="252"/>
      <c r="AV279" s="252"/>
      <c r="AW279" s="252"/>
      <c r="AX279" s="252"/>
      <c r="AY279" s="252"/>
      <c r="AZ279" s="252"/>
      <c r="BA279" s="252"/>
      <c r="BB279" s="252"/>
      <c r="BC279" s="252"/>
      <c r="BD279" s="252"/>
      <c r="BE279" s="252"/>
      <c r="BF279" s="252"/>
      <c r="BG279" s="252"/>
      <c r="BH279" s="252"/>
      <c r="BI279" s="252"/>
      <c r="BJ279" s="252"/>
      <c r="BK279" s="252"/>
      <c r="BL279" s="252"/>
      <c r="BM279" s="252"/>
      <c r="BN279" s="252"/>
      <c r="BO279" s="252"/>
      <c r="BP279" s="252"/>
      <c r="BQ279" s="252"/>
      <c r="BR279" s="252"/>
      <c r="BS279" s="252"/>
      <c r="BT279" s="252"/>
      <c r="BU279" s="252"/>
      <c r="BV279" s="252"/>
      <c r="BW279" s="252"/>
      <c r="BX279" s="252"/>
      <c r="BY279" s="252"/>
      <c r="BZ279" s="252"/>
      <c r="CA279" s="252"/>
      <c r="CB279" s="252"/>
      <c r="CC279" s="252"/>
      <c r="CD279" s="252"/>
      <c r="CE279" s="252"/>
      <c r="CF279" s="252"/>
      <c r="CG279" s="252"/>
      <c r="CH279" s="252"/>
      <c r="CI279" s="252"/>
      <c r="CJ279" s="252"/>
      <c r="CK279" s="252"/>
      <c r="CL279" s="252"/>
      <c r="CM279" s="252"/>
      <c r="CN279" s="252"/>
      <c r="CO279" s="252"/>
      <c r="CP279" s="252"/>
      <c r="CQ279" s="252"/>
      <c r="CR279" s="252"/>
      <c r="CS279" s="252"/>
      <c r="CT279" s="252"/>
      <c r="CU279" s="252"/>
      <c r="CV279" s="252"/>
      <c r="CW279" s="252"/>
      <c r="CX279" s="252"/>
      <c r="CY279" s="252"/>
      <c r="CZ279" s="252"/>
      <c r="DA279" s="252"/>
      <c r="DB279" s="252"/>
      <c r="DC279" s="252"/>
      <c r="DD279" s="252"/>
      <c r="DE279" s="252"/>
      <c r="DF279" s="252"/>
      <c r="DG279" s="252"/>
      <c r="DH279" s="252"/>
      <c r="DI279" s="252"/>
      <c r="DJ279" s="252"/>
      <c r="DK279" s="252"/>
      <c r="DL279" s="252"/>
    </row>
    <row r="280" spans="1:116" x14ac:dyDescent="0.25">
      <c r="A280" s="252"/>
      <c r="B280" s="252"/>
      <c r="C280" s="252"/>
      <c r="D280" s="252"/>
      <c r="E280" s="252"/>
      <c r="F280" s="252"/>
      <c r="G280" s="252"/>
      <c r="H280" s="252"/>
      <c r="I280" s="252"/>
      <c r="J280" s="252"/>
      <c r="K280" s="252"/>
      <c r="L280" s="252"/>
      <c r="M280" s="252"/>
      <c r="N280" s="252"/>
      <c r="O280" s="252"/>
      <c r="P280" s="252"/>
      <c r="Q280" s="252"/>
      <c r="R280" s="252"/>
      <c r="S280" s="252"/>
      <c r="T280" s="252"/>
      <c r="U280" s="252"/>
      <c r="V280" s="252"/>
      <c r="W280" s="252"/>
      <c r="X280" s="252"/>
      <c r="Y280" s="252"/>
      <c r="Z280" s="252"/>
      <c r="AA280" s="252"/>
      <c r="AB280" s="252"/>
      <c r="AC280" s="252"/>
      <c r="AD280" s="252"/>
      <c r="AE280" s="252"/>
      <c r="AF280" s="252"/>
      <c r="AG280" s="252"/>
      <c r="AH280" s="252"/>
      <c r="AI280" s="252"/>
      <c r="AJ280" s="252"/>
      <c r="AK280" s="252"/>
      <c r="AL280" s="252"/>
      <c r="AM280" s="252"/>
      <c r="AN280" s="252"/>
      <c r="AO280" s="252"/>
      <c r="AP280" s="252"/>
      <c r="AQ280" s="252"/>
      <c r="AR280" s="252"/>
      <c r="AS280" s="252"/>
      <c r="AT280" s="252"/>
      <c r="AU280" s="252"/>
      <c r="AV280" s="252"/>
      <c r="AW280" s="252"/>
      <c r="AX280" s="252"/>
      <c r="AY280" s="252"/>
      <c r="AZ280" s="252"/>
      <c r="BA280" s="252"/>
      <c r="BB280" s="252"/>
      <c r="BC280" s="252"/>
      <c r="BD280" s="252"/>
      <c r="BE280" s="252"/>
      <c r="BF280" s="252"/>
      <c r="BG280" s="252"/>
      <c r="BH280" s="252"/>
      <c r="BI280" s="252"/>
      <c r="BJ280" s="252"/>
      <c r="BK280" s="252"/>
      <c r="BL280" s="252"/>
      <c r="BM280" s="252"/>
      <c r="BN280" s="252"/>
      <c r="BO280" s="252"/>
      <c r="BP280" s="252"/>
      <c r="BQ280" s="252"/>
      <c r="BR280" s="252"/>
      <c r="BS280" s="252"/>
      <c r="BT280" s="252"/>
      <c r="BU280" s="252"/>
      <c r="BV280" s="252"/>
      <c r="BW280" s="252"/>
      <c r="BX280" s="252"/>
      <c r="BY280" s="252"/>
      <c r="BZ280" s="252"/>
      <c r="CA280" s="252"/>
      <c r="CB280" s="252"/>
      <c r="CC280" s="252"/>
      <c r="CD280" s="252"/>
      <c r="CE280" s="252"/>
      <c r="CF280" s="252"/>
      <c r="CG280" s="252"/>
      <c r="CH280" s="252"/>
      <c r="CI280" s="252"/>
      <c r="CJ280" s="252"/>
      <c r="CK280" s="252"/>
      <c r="CL280" s="252"/>
      <c r="CM280" s="252"/>
      <c r="CN280" s="252"/>
      <c r="CO280" s="252"/>
      <c r="CP280" s="252"/>
      <c r="CQ280" s="252"/>
      <c r="CR280" s="252"/>
      <c r="CS280" s="252"/>
      <c r="CT280" s="252"/>
      <c r="CU280" s="252"/>
      <c r="CV280" s="252"/>
      <c r="CW280" s="252"/>
      <c r="CX280" s="252"/>
      <c r="CY280" s="252"/>
      <c r="CZ280" s="252"/>
      <c r="DA280" s="252"/>
      <c r="DB280" s="252"/>
      <c r="DC280" s="252"/>
      <c r="DD280" s="252"/>
      <c r="DE280" s="252"/>
      <c r="DF280" s="252"/>
      <c r="DG280" s="252"/>
      <c r="DH280" s="252"/>
      <c r="DI280" s="252"/>
      <c r="DJ280" s="252"/>
      <c r="DK280" s="252"/>
      <c r="DL280" s="252"/>
    </row>
    <row r="281" spans="1:116" x14ac:dyDescent="0.25">
      <c r="A281" s="252"/>
      <c r="B281" s="252"/>
      <c r="C281" s="252"/>
      <c r="D281" s="252"/>
      <c r="E281" s="252"/>
      <c r="F281" s="252"/>
      <c r="G281" s="252"/>
      <c r="H281" s="252"/>
      <c r="I281" s="252"/>
      <c r="J281" s="252"/>
      <c r="K281" s="252"/>
      <c r="L281" s="252"/>
      <c r="M281" s="252"/>
      <c r="N281" s="252"/>
      <c r="O281" s="252"/>
      <c r="P281" s="252"/>
      <c r="Q281" s="252"/>
      <c r="R281" s="252"/>
      <c r="S281" s="252"/>
      <c r="T281" s="252"/>
      <c r="U281" s="252"/>
      <c r="V281" s="252"/>
      <c r="W281" s="252"/>
      <c r="X281" s="252"/>
      <c r="Y281" s="252"/>
      <c r="Z281" s="252"/>
      <c r="AA281" s="252"/>
      <c r="AB281" s="252"/>
      <c r="AC281" s="252"/>
      <c r="AD281" s="252"/>
      <c r="AE281" s="252"/>
      <c r="AF281" s="252"/>
      <c r="AG281" s="252"/>
      <c r="AH281" s="252"/>
      <c r="AI281" s="252"/>
      <c r="AJ281" s="252"/>
      <c r="AK281" s="252"/>
      <c r="AL281" s="252"/>
      <c r="AM281" s="252"/>
      <c r="AN281" s="252"/>
      <c r="AO281" s="252"/>
      <c r="AP281" s="252"/>
      <c r="AQ281" s="252"/>
      <c r="AR281" s="252"/>
      <c r="AS281" s="252"/>
      <c r="AT281" s="252"/>
      <c r="AU281" s="252"/>
      <c r="AV281" s="252"/>
      <c r="AW281" s="252"/>
      <c r="AX281" s="252"/>
      <c r="AY281" s="252"/>
      <c r="AZ281" s="252"/>
      <c r="BA281" s="252"/>
      <c r="BB281" s="252"/>
      <c r="BC281" s="252"/>
      <c r="BD281" s="252"/>
      <c r="BE281" s="252"/>
      <c r="BF281" s="252"/>
      <c r="BG281" s="252"/>
      <c r="BH281" s="252"/>
      <c r="BI281" s="252"/>
      <c r="BJ281" s="252"/>
      <c r="BK281" s="252"/>
      <c r="BL281" s="252"/>
      <c r="BM281" s="252"/>
      <c r="BN281" s="252"/>
      <c r="BO281" s="252"/>
      <c r="BP281" s="252"/>
      <c r="BQ281" s="252"/>
      <c r="BR281" s="252"/>
      <c r="BS281" s="252"/>
      <c r="BT281" s="252"/>
      <c r="BU281" s="252"/>
      <c r="BV281" s="252"/>
      <c r="BW281" s="252"/>
      <c r="BX281" s="252"/>
      <c r="BY281" s="252"/>
      <c r="BZ281" s="252"/>
      <c r="CA281" s="252"/>
      <c r="CB281" s="252"/>
      <c r="CC281" s="252"/>
      <c r="CD281" s="252"/>
      <c r="CE281" s="252"/>
      <c r="CF281" s="252"/>
      <c r="CG281" s="252"/>
      <c r="CH281" s="252"/>
      <c r="CI281" s="252"/>
      <c r="CJ281" s="252"/>
      <c r="CK281" s="252"/>
      <c r="CL281" s="252"/>
      <c r="CM281" s="252"/>
      <c r="CN281" s="252"/>
      <c r="CO281" s="252"/>
      <c r="CP281" s="252"/>
      <c r="CQ281" s="252"/>
      <c r="CR281" s="252"/>
      <c r="CS281" s="252"/>
      <c r="CT281" s="252"/>
      <c r="CU281" s="252"/>
      <c r="CV281" s="252"/>
      <c r="CW281" s="252"/>
      <c r="CX281" s="252"/>
      <c r="CY281" s="252"/>
      <c r="CZ281" s="252"/>
      <c r="DA281" s="252"/>
      <c r="DB281" s="252"/>
      <c r="DC281" s="252"/>
      <c r="DD281" s="252"/>
      <c r="DE281" s="252"/>
      <c r="DF281" s="252"/>
      <c r="DG281" s="252"/>
      <c r="DH281" s="252"/>
      <c r="DI281" s="252"/>
      <c r="DJ281" s="252"/>
      <c r="DK281" s="252"/>
      <c r="DL281" s="252"/>
    </row>
    <row r="282" spans="1:116" x14ac:dyDescent="0.25">
      <c r="A282" s="252"/>
      <c r="B282" s="252"/>
      <c r="C282" s="252"/>
      <c r="D282" s="252"/>
      <c r="E282" s="252"/>
      <c r="F282" s="252"/>
      <c r="G282" s="252"/>
      <c r="H282" s="252"/>
      <c r="I282" s="252"/>
      <c r="J282" s="252"/>
      <c r="K282" s="252"/>
      <c r="L282" s="252"/>
      <c r="M282" s="252"/>
      <c r="N282" s="252"/>
      <c r="O282" s="252"/>
      <c r="P282" s="252"/>
      <c r="Q282" s="252"/>
      <c r="R282" s="252"/>
      <c r="S282" s="252"/>
      <c r="T282" s="252"/>
      <c r="U282" s="252"/>
      <c r="V282" s="252"/>
      <c r="W282" s="252"/>
      <c r="X282" s="252"/>
      <c r="Y282" s="252"/>
      <c r="Z282" s="252"/>
      <c r="AA282" s="252"/>
      <c r="AB282" s="252"/>
      <c r="AC282" s="252"/>
      <c r="AD282" s="252"/>
      <c r="AE282" s="252"/>
      <c r="AF282" s="252"/>
      <c r="AG282" s="252"/>
      <c r="AH282" s="252"/>
      <c r="AI282" s="252"/>
      <c r="AJ282" s="252"/>
      <c r="AK282" s="252"/>
      <c r="AL282" s="252"/>
      <c r="AM282" s="252"/>
      <c r="AN282" s="252"/>
      <c r="AO282" s="252"/>
      <c r="AP282" s="252"/>
      <c r="AQ282" s="252"/>
      <c r="AR282" s="252"/>
      <c r="AS282" s="252"/>
      <c r="AT282" s="252"/>
      <c r="AU282" s="252"/>
      <c r="AV282" s="252"/>
      <c r="AW282" s="252"/>
      <c r="AX282" s="252"/>
      <c r="AY282" s="252"/>
      <c r="AZ282" s="252"/>
      <c r="BA282" s="252"/>
      <c r="BB282" s="252"/>
      <c r="BC282" s="252"/>
      <c r="BD282" s="252"/>
      <c r="BE282" s="252"/>
      <c r="BF282" s="252"/>
      <c r="BG282" s="252"/>
      <c r="BH282" s="252"/>
      <c r="BI282" s="252"/>
      <c r="BJ282" s="252"/>
      <c r="BK282" s="252"/>
      <c r="BL282" s="252"/>
      <c r="BM282" s="252"/>
      <c r="BN282" s="252"/>
      <c r="BO282" s="252"/>
      <c r="BP282" s="252"/>
      <c r="BQ282" s="252"/>
      <c r="BR282" s="252"/>
      <c r="BS282" s="252"/>
      <c r="BT282" s="252"/>
      <c r="BU282" s="252"/>
      <c r="BV282" s="252"/>
      <c r="BW282" s="252"/>
      <c r="BX282" s="252"/>
      <c r="BY282" s="252"/>
      <c r="BZ282" s="252"/>
      <c r="CA282" s="252"/>
      <c r="CB282" s="252"/>
      <c r="CC282" s="252"/>
      <c r="CD282" s="252"/>
      <c r="CE282" s="252"/>
      <c r="CF282" s="252"/>
      <c r="CG282" s="252"/>
      <c r="CH282" s="252"/>
      <c r="CI282" s="252"/>
      <c r="CJ282" s="252"/>
      <c r="CK282" s="252"/>
      <c r="CL282" s="252"/>
      <c r="CM282" s="252"/>
      <c r="CN282" s="252"/>
      <c r="CO282" s="252"/>
      <c r="CP282" s="252"/>
      <c r="CQ282" s="252"/>
      <c r="CR282" s="252"/>
      <c r="CS282" s="252"/>
      <c r="CT282" s="252"/>
      <c r="CU282" s="252"/>
      <c r="CV282" s="252"/>
      <c r="CW282" s="252"/>
      <c r="CX282" s="252"/>
      <c r="CY282" s="252"/>
      <c r="CZ282" s="252"/>
      <c r="DA282" s="252"/>
      <c r="DB282" s="252"/>
      <c r="DC282" s="252"/>
      <c r="DD282" s="252"/>
      <c r="DE282" s="252"/>
      <c r="DF282" s="252"/>
      <c r="DG282" s="252"/>
      <c r="DH282" s="252"/>
      <c r="DI282" s="252"/>
      <c r="DJ282" s="252"/>
      <c r="DK282" s="252"/>
      <c r="DL282" s="252"/>
    </row>
    <row r="283" spans="1:116" x14ac:dyDescent="0.25">
      <c r="A283" s="252"/>
      <c r="B283" s="252"/>
      <c r="C283" s="252"/>
      <c r="D283" s="252"/>
      <c r="E283" s="252"/>
      <c r="F283" s="252"/>
      <c r="G283" s="252"/>
      <c r="H283" s="252"/>
      <c r="I283" s="252"/>
      <c r="J283" s="252"/>
      <c r="K283" s="252"/>
      <c r="L283" s="252"/>
      <c r="M283" s="252"/>
      <c r="N283" s="252"/>
      <c r="O283" s="252"/>
      <c r="P283" s="252"/>
      <c r="Q283" s="252"/>
      <c r="R283" s="252"/>
      <c r="S283" s="252"/>
      <c r="T283" s="252"/>
      <c r="U283" s="252"/>
      <c r="V283" s="252"/>
      <c r="W283" s="252"/>
      <c r="X283" s="252"/>
      <c r="Y283" s="252"/>
      <c r="Z283" s="252"/>
      <c r="AA283" s="252"/>
      <c r="AB283" s="252"/>
      <c r="AC283" s="252"/>
      <c r="AD283" s="252"/>
      <c r="AE283" s="252"/>
      <c r="AF283" s="252"/>
      <c r="AG283" s="252"/>
      <c r="AH283" s="252"/>
      <c r="AI283" s="252"/>
      <c r="AJ283" s="252"/>
      <c r="AK283" s="252"/>
      <c r="AL283" s="252"/>
      <c r="AM283" s="252"/>
      <c r="AN283" s="252"/>
      <c r="AO283" s="252"/>
      <c r="AP283" s="252"/>
      <c r="AQ283" s="252"/>
      <c r="AR283" s="252"/>
      <c r="AS283" s="252"/>
      <c r="AT283" s="252"/>
      <c r="AU283" s="252"/>
      <c r="AV283" s="252"/>
      <c r="AW283" s="252"/>
      <c r="AX283" s="252"/>
      <c r="AY283" s="252"/>
      <c r="AZ283" s="252"/>
      <c r="BA283" s="252"/>
      <c r="BB283" s="252"/>
      <c r="BC283" s="252"/>
      <c r="BD283" s="252"/>
      <c r="BE283" s="252"/>
      <c r="BF283" s="252"/>
      <c r="BG283" s="252"/>
      <c r="BH283" s="252"/>
      <c r="BI283" s="252"/>
      <c r="BJ283" s="252"/>
      <c r="BK283" s="252"/>
      <c r="BL283" s="252"/>
      <c r="BM283" s="252"/>
      <c r="BN283" s="252"/>
      <c r="BO283" s="252"/>
      <c r="BP283" s="252"/>
      <c r="BQ283" s="252"/>
      <c r="BR283" s="252"/>
      <c r="BS283" s="252"/>
      <c r="BT283" s="252"/>
      <c r="BU283" s="252"/>
      <c r="BV283" s="252"/>
      <c r="BW283" s="252"/>
      <c r="BX283" s="252"/>
      <c r="BY283" s="252"/>
      <c r="BZ283" s="252"/>
      <c r="CA283" s="252"/>
      <c r="CB283" s="252"/>
      <c r="CC283" s="252"/>
      <c r="CD283" s="252"/>
      <c r="CE283" s="252"/>
      <c r="CF283" s="252"/>
      <c r="CG283" s="252"/>
      <c r="CH283" s="252"/>
      <c r="CI283" s="252"/>
      <c r="CJ283" s="252"/>
      <c r="CK283" s="252"/>
      <c r="CL283" s="252"/>
      <c r="CM283" s="252"/>
      <c r="CN283" s="252"/>
      <c r="CO283" s="252"/>
      <c r="CP283" s="252"/>
      <c r="CQ283" s="252"/>
      <c r="CR283" s="252"/>
      <c r="CS283" s="252"/>
      <c r="CT283" s="252"/>
      <c r="CU283" s="252"/>
      <c r="CV283" s="252"/>
      <c r="CW283" s="252"/>
      <c r="CX283" s="252"/>
      <c r="CY283" s="252"/>
      <c r="CZ283" s="252"/>
      <c r="DA283" s="252"/>
      <c r="DB283" s="252"/>
      <c r="DC283" s="252"/>
      <c r="DD283" s="252"/>
      <c r="DE283" s="252"/>
      <c r="DF283" s="252"/>
      <c r="DG283" s="252"/>
      <c r="DH283" s="252"/>
      <c r="DI283" s="252"/>
      <c r="DJ283" s="252"/>
      <c r="DK283" s="252"/>
      <c r="DL283" s="252"/>
    </row>
    <row r="284" spans="1:116" x14ac:dyDescent="0.25">
      <c r="A284" s="252"/>
      <c r="B284" s="252"/>
      <c r="C284" s="252"/>
      <c r="D284" s="252"/>
      <c r="E284" s="252"/>
      <c r="F284" s="252"/>
      <c r="G284" s="252"/>
      <c r="H284" s="252"/>
      <c r="I284" s="252"/>
      <c r="J284" s="252"/>
      <c r="K284" s="252"/>
      <c r="L284" s="252"/>
      <c r="M284" s="252"/>
      <c r="N284" s="252"/>
      <c r="O284" s="252"/>
      <c r="P284" s="252"/>
      <c r="Q284" s="252"/>
      <c r="R284" s="252"/>
      <c r="S284" s="252"/>
      <c r="T284" s="252"/>
      <c r="U284" s="252"/>
      <c r="V284" s="252"/>
      <c r="W284" s="252"/>
      <c r="X284" s="252"/>
      <c r="Y284" s="252"/>
      <c r="Z284" s="252"/>
      <c r="AA284" s="252"/>
      <c r="AB284" s="252"/>
      <c r="AC284" s="252"/>
      <c r="AD284" s="252"/>
      <c r="AE284" s="252"/>
      <c r="AF284" s="252"/>
      <c r="AG284" s="252"/>
      <c r="AH284" s="252"/>
      <c r="AI284" s="252"/>
      <c r="AJ284" s="252"/>
      <c r="AK284" s="252"/>
      <c r="AL284" s="252"/>
      <c r="AM284" s="252"/>
      <c r="AN284" s="252"/>
      <c r="AO284" s="252"/>
      <c r="AP284" s="252"/>
      <c r="AQ284" s="252"/>
      <c r="AR284" s="252"/>
      <c r="AS284" s="252"/>
      <c r="AT284" s="252"/>
      <c r="AU284" s="252"/>
      <c r="AV284" s="252"/>
      <c r="AW284" s="252"/>
      <c r="AX284" s="252"/>
      <c r="AY284" s="252"/>
      <c r="AZ284" s="252"/>
      <c r="BA284" s="252"/>
      <c r="BB284" s="252"/>
      <c r="BC284" s="252"/>
      <c r="BD284" s="252"/>
      <c r="BE284" s="252"/>
      <c r="BF284" s="252"/>
      <c r="BG284" s="252"/>
      <c r="BH284" s="252"/>
      <c r="BI284" s="252"/>
      <c r="BJ284" s="252"/>
      <c r="BK284" s="252"/>
      <c r="BL284" s="252"/>
      <c r="BM284" s="252"/>
      <c r="BN284" s="252"/>
      <c r="BO284" s="252"/>
      <c r="BP284" s="252"/>
      <c r="BQ284" s="252"/>
      <c r="BR284" s="252"/>
      <c r="BS284" s="252"/>
      <c r="BT284" s="252"/>
      <c r="BU284" s="252"/>
      <c r="BV284" s="252"/>
      <c r="BW284" s="252"/>
      <c r="BX284" s="252"/>
      <c r="BY284" s="252"/>
      <c r="BZ284" s="252"/>
      <c r="CA284" s="252"/>
      <c r="CB284" s="252"/>
      <c r="CC284" s="252"/>
      <c r="CD284" s="252"/>
      <c r="CE284" s="252"/>
      <c r="CF284" s="252"/>
      <c r="CG284" s="252"/>
      <c r="CH284" s="252"/>
      <c r="CI284" s="252"/>
      <c r="CJ284" s="252"/>
      <c r="CK284" s="252"/>
      <c r="CL284" s="252"/>
      <c r="CM284" s="252"/>
      <c r="CN284" s="252"/>
      <c r="CO284" s="252"/>
      <c r="CP284" s="252"/>
      <c r="CQ284" s="252"/>
      <c r="CR284" s="252"/>
      <c r="CS284" s="252"/>
      <c r="CT284" s="252"/>
      <c r="CU284" s="252"/>
      <c r="CV284" s="252"/>
      <c r="CW284" s="252"/>
      <c r="CX284" s="252"/>
      <c r="CY284" s="252"/>
      <c r="CZ284" s="252"/>
      <c r="DA284" s="252"/>
      <c r="DB284" s="252"/>
      <c r="DC284" s="252"/>
      <c r="DD284" s="252"/>
      <c r="DE284" s="252"/>
      <c r="DF284" s="252"/>
      <c r="DG284" s="252"/>
      <c r="DH284" s="252"/>
      <c r="DI284" s="252"/>
      <c r="DJ284" s="252"/>
      <c r="DK284" s="252"/>
      <c r="DL284" s="252"/>
    </row>
    <row r="285" spans="1:116" x14ac:dyDescent="0.25">
      <c r="A285" s="252"/>
      <c r="B285" s="252"/>
      <c r="C285" s="252"/>
      <c r="D285" s="252"/>
      <c r="E285" s="252"/>
      <c r="F285" s="252"/>
      <c r="G285" s="252"/>
      <c r="H285" s="252"/>
      <c r="I285" s="252"/>
      <c r="J285" s="252"/>
      <c r="K285" s="252"/>
      <c r="L285" s="252"/>
      <c r="M285" s="252"/>
      <c r="N285" s="252"/>
      <c r="O285" s="252"/>
      <c r="P285" s="252"/>
      <c r="Q285" s="252"/>
      <c r="R285" s="252"/>
      <c r="S285" s="252"/>
      <c r="T285" s="252"/>
      <c r="U285" s="252"/>
      <c r="V285" s="252"/>
      <c r="W285" s="252"/>
      <c r="X285" s="252"/>
      <c r="Y285" s="252"/>
      <c r="Z285" s="252"/>
      <c r="AA285" s="252"/>
      <c r="AB285" s="252"/>
      <c r="AC285" s="252"/>
      <c r="AD285" s="252"/>
      <c r="AE285" s="252"/>
      <c r="AF285" s="252"/>
      <c r="AG285" s="252"/>
      <c r="AH285" s="252"/>
      <c r="AI285" s="252"/>
      <c r="AJ285" s="252"/>
      <c r="AK285" s="252"/>
      <c r="AL285" s="252"/>
      <c r="AM285" s="252"/>
      <c r="AN285" s="252"/>
      <c r="AO285" s="252"/>
      <c r="AP285" s="252"/>
      <c r="AQ285" s="252"/>
      <c r="AR285" s="252"/>
      <c r="AS285" s="252"/>
      <c r="AT285" s="252"/>
      <c r="AU285" s="252"/>
      <c r="AV285" s="252"/>
      <c r="AW285" s="252"/>
      <c r="AX285" s="252"/>
      <c r="AY285" s="252"/>
      <c r="AZ285" s="252"/>
      <c r="BA285" s="252"/>
      <c r="BB285" s="252"/>
      <c r="BC285" s="252"/>
      <c r="BD285" s="252"/>
      <c r="BE285" s="252"/>
      <c r="BF285" s="252"/>
      <c r="BG285" s="252"/>
      <c r="BH285" s="252"/>
      <c r="BI285" s="252"/>
      <c r="BJ285" s="252"/>
      <c r="BK285" s="252"/>
      <c r="BL285" s="252"/>
      <c r="BM285" s="252"/>
      <c r="BN285" s="252"/>
      <c r="BO285" s="252"/>
      <c r="BP285" s="252"/>
      <c r="BQ285" s="252"/>
      <c r="BR285" s="252"/>
      <c r="BS285" s="252"/>
      <c r="BT285" s="252"/>
      <c r="BU285" s="252"/>
      <c r="BV285" s="252"/>
      <c r="BW285" s="252"/>
      <c r="BX285" s="252"/>
      <c r="BY285" s="252"/>
      <c r="BZ285" s="252"/>
      <c r="CA285" s="252"/>
      <c r="CB285" s="252"/>
      <c r="CC285" s="252"/>
      <c r="CD285" s="252"/>
      <c r="CE285" s="252"/>
      <c r="CF285" s="252"/>
      <c r="CG285" s="252"/>
      <c r="CH285" s="252"/>
      <c r="CI285" s="252"/>
      <c r="CJ285" s="252"/>
      <c r="CK285" s="252"/>
      <c r="CL285" s="252"/>
      <c r="CM285" s="252"/>
      <c r="CN285" s="252"/>
      <c r="CO285" s="252"/>
      <c r="CP285" s="252"/>
      <c r="CQ285" s="252"/>
      <c r="CR285" s="252"/>
      <c r="CS285" s="252"/>
      <c r="CT285" s="252"/>
      <c r="CU285" s="252"/>
      <c r="CV285" s="252"/>
      <c r="CW285" s="252"/>
      <c r="CX285" s="252"/>
      <c r="CY285" s="252"/>
      <c r="CZ285" s="252"/>
      <c r="DA285" s="252"/>
      <c r="DB285" s="252"/>
      <c r="DC285" s="252"/>
      <c r="DD285" s="252"/>
      <c r="DE285" s="252"/>
      <c r="DF285" s="252"/>
      <c r="DG285" s="252"/>
      <c r="DH285" s="252"/>
      <c r="DI285" s="252"/>
      <c r="DJ285" s="252"/>
      <c r="DK285" s="252"/>
      <c r="DL285" s="252"/>
    </row>
    <row r="286" spans="1:116" x14ac:dyDescent="0.25">
      <c r="A286" s="252"/>
      <c r="B286" s="252"/>
      <c r="C286" s="252"/>
      <c r="D286" s="252"/>
      <c r="E286" s="252"/>
      <c r="F286" s="252"/>
      <c r="G286" s="252"/>
      <c r="H286" s="252"/>
      <c r="I286" s="252"/>
      <c r="J286" s="252"/>
      <c r="K286" s="252"/>
      <c r="L286" s="252"/>
      <c r="M286" s="252"/>
      <c r="N286" s="252"/>
      <c r="O286" s="252"/>
      <c r="P286" s="252"/>
      <c r="Q286" s="252"/>
      <c r="R286" s="252"/>
      <c r="S286" s="252"/>
      <c r="T286" s="252"/>
      <c r="U286" s="252"/>
      <c r="V286" s="252"/>
      <c r="W286" s="252"/>
      <c r="X286" s="252"/>
      <c r="Y286" s="252"/>
      <c r="Z286" s="252"/>
      <c r="AA286" s="252"/>
      <c r="AB286" s="252"/>
      <c r="AC286" s="252"/>
      <c r="AD286" s="252"/>
      <c r="AE286" s="252"/>
      <c r="AF286" s="252"/>
      <c r="AG286" s="252"/>
      <c r="AH286" s="252"/>
      <c r="AI286" s="252"/>
      <c r="AJ286" s="252"/>
      <c r="AK286" s="252"/>
      <c r="AL286" s="252"/>
      <c r="AM286" s="252"/>
      <c r="AN286" s="252"/>
      <c r="AO286" s="252"/>
      <c r="AP286" s="252"/>
      <c r="AQ286" s="252"/>
      <c r="AR286" s="252"/>
      <c r="AS286" s="252"/>
      <c r="AT286" s="252"/>
      <c r="AU286" s="252"/>
      <c r="AV286" s="252"/>
      <c r="AW286" s="252"/>
      <c r="AX286" s="252"/>
      <c r="AY286" s="252"/>
      <c r="AZ286" s="252"/>
      <c r="BA286" s="252"/>
      <c r="BB286" s="252"/>
      <c r="BC286" s="252"/>
      <c r="BD286" s="252"/>
      <c r="BE286" s="252"/>
      <c r="BF286" s="252"/>
      <c r="BG286" s="252"/>
      <c r="BH286" s="252"/>
      <c r="BI286" s="252"/>
      <c r="BJ286" s="252"/>
      <c r="BK286" s="252"/>
      <c r="BL286" s="252"/>
      <c r="BM286" s="252"/>
      <c r="BN286" s="252"/>
      <c r="BO286" s="252"/>
      <c r="BP286" s="252"/>
      <c r="BQ286" s="252"/>
      <c r="BR286" s="252"/>
      <c r="BS286" s="252"/>
      <c r="BT286" s="252"/>
      <c r="BU286" s="252"/>
      <c r="BV286" s="252"/>
      <c r="BW286" s="252"/>
      <c r="BX286" s="252"/>
      <c r="BY286" s="252"/>
      <c r="BZ286" s="252"/>
      <c r="CA286" s="252"/>
      <c r="CB286" s="252"/>
      <c r="CC286" s="252"/>
      <c r="CD286" s="252"/>
      <c r="CE286" s="252"/>
      <c r="CF286" s="252"/>
      <c r="CG286" s="252"/>
      <c r="CH286" s="252"/>
      <c r="CI286" s="252"/>
      <c r="CJ286" s="252"/>
      <c r="CK286" s="252"/>
      <c r="CL286" s="252"/>
      <c r="CM286" s="252"/>
      <c r="CN286" s="252"/>
      <c r="CO286" s="252"/>
      <c r="CP286" s="252"/>
      <c r="CQ286" s="252"/>
      <c r="CR286" s="252"/>
      <c r="CS286" s="252"/>
      <c r="CT286" s="252"/>
      <c r="CU286" s="252"/>
      <c r="CV286" s="252"/>
      <c r="CW286" s="252"/>
      <c r="CX286" s="252"/>
      <c r="CY286" s="252"/>
      <c r="CZ286" s="252"/>
      <c r="DA286" s="252"/>
      <c r="DB286" s="252"/>
      <c r="DC286" s="252"/>
      <c r="DD286" s="252"/>
      <c r="DE286" s="252"/>
      <c r="DF286" s="252"/>
      <c r="DG286" s="252"/>
      <c r="DH286" s="252"/>
      <c r="DI286" s="252"/>
      <c r="DJ286" s="252"/>
      <c r="DK286" s="252"/>
      <c r="DL286" s="252"/>
    </row>
    <row r="287" spans="1:116" x14ac:dyDescent="0.25">
      <c r="A287" s="252"/>
      <c r="B287" s="252"/>
      <c r="C287" s="252"/>
      <c r="D287" s="252"/>
      <c r="E287" s="252"/>
      <c r="F287" s="252"/>
      <c r="G287" s="252"/>
      <c r="H287" s="252"/>
      <c r="I287" s="252"/>
      <c r="J287" s="252"/>
      <c r="K287" s="252"/>
      <c r="L287" s="252"/>
      <c r="M287" s="252"/>
      <c r="N287" s="252"/>
      <c r="O287" s="252"/>
      <c r="P287" s="252"/>
      <c r="Q287" s="252"/>
      <c r="R287" s="252"/>
      <c r="S287" s="252"/>
      <c r="T287" s="252"/>
      <c r="U287" s="252"/>
      <c r="V287" s="252"/>
      <c r="W287" s="252"/>
      <c r="X287" s="252"/>
      <c r="Y287" s="252"/>
      <c r="Z287" s="252"/>
      <c r="AA287" s="252"/>
      <c r="AB287" s="252"/>
      <c r="AC287" s="252"/>
      <c r="AD287" s="252"/>
      <c r="AE287" s="252"/>
      <c r="AF287" s="252"/>
      <c r="AG287" s="252"/>
      <c r="AH287" s="252"/>
      <c r="AI287" s="252"/>
      <c r="AJ287" s="252"/>
      <c r="AK287" s="252"/>
      <c r="AL287" s="252"/>
      <c r="AM287" s="252"/>
      <c r="AN287" s="252"/>
      <c r="AO287" s="252"/>
      <c r="AP287" s="252"/>
      <c r="AQ287" s="252"/>
      <c r="AR287" s="252"/>
      <c r="AS287" s="252"/>
      <c r="AT287" s="252"/>
      <c r="AU287" s="252"/>
      <c r="AV287" s="252"/>
      <c r="AW287" s="252"/>
      <c r="AX287" s="252"/>
      <c r="AY287" s="252"/>
      <c r="AZ287" s="252"/>
      <c r="BA287" s="252"/>
      <c r="BB287" s="252"/>
      <c r="BC287" s="252"/>
      <c r="BD287" s="252"/>
      <c r="BE287" s="252"/>
      <c r="BF287" s="252"/>
      <c r="BG287" s="252"/>
      <c r="BH287" s="252"/>
      <c r="BI287" s="252"/>
      <c r="BJ287" s="252"/>
      <c r="BK287" s="252"/>
      <c r="BL287" s="252"/>
      <c r="BM287" s="252"/>
      <c r="BN287" s="252"/>
      <c r="BO287" s="252"/>
      <c r="BP287" s="252"/>
      <c r="BQ287" s="252"/>
      <c r="BR287" s="252"/>
      <c r="BS287" s="252"/>
      <c r="BT287" s="252"/>
      <c r="BU287" s="252"/>
      <c r="BV287" s="252"/>
      <c r="BW287" s="252"/>
      <c r="BX287" s="252"/>
      <c r="BY287" s="252"/>
      <c r="BZ287" s="252"/>
      <c r="CA287" s="252"/>
      <c r="CB287" s="252"/>
      <c r="CC287" s="252"/>
      <c r="CD287" s="252"/>
      <c r="CE287" s="252"/>
      <c r="CF287" s="252"/>
      <c r="CG287" s="252"/>
      <c r="CH287" s="252"/>
      <c r="CI287" s="252"/>
      <c r="CJ287" s="252"/>
      <c r="CK287" s="252"/>
      <c r="CL287" s="252"/>
      <c r="CM287" s="252"/>
      <c r="CN287" s="252"/>
      <c r="CO287" s="252"/>
      <c r="CP287" s="252"/>
      <c r="CQ287" s="252"/>
      <c r="CR287" s="252"/>
      <c r="CS287" s="252"/>
      <c r="CT287" s="252"/>
      <c r="CU287" s="252"/>
      <c r="CV287" s="252"/>
      <c r="CW287" s="252"/>
      <c r="CX287" s="252"/>
      <c r="CY287" s="252"/>
      <c r="CZ287" s="252"/>
      <c r="DA287" s="252"/>
      <c r="DB287" s="252"/>
      <c r="DC287" s="252"/>
      <c r="DD287" s="252"/>
      <c r="DE287" s="252"/>
      <c r="DF287" s="252"/>
      <c r="DG287" s="252"/>
      <c r="DH287" s="252"/>
      <c r="DI287" s="252"/>
      <c r="DJ287" s="252"/>
      <c r="DK287" s="252"/>
      <c r="DL287" s="252"/>
    </row>
    <row r="288" spans="1:116" x14ac:dyDescent="0.25">
      <c r="A288" s="252"/>
      <c r="B288" s="252"/>
      <c r="C288" s="252"/>
      <c r="D288" s="252"/>
      <c r="E288" s="252"/>
      <c r="F288" s="252"/>
      <c r="G288" s="252"/>
      <c r="H288" s="252"/>
      <c r="I288" s="252"/>
      <c r="J288" s="252"/>
      <c r="K288" s="252"/>
      <c r="L288" s="252"/>
      <c r="M288" s="252"/>
      <c r="N288" s="252"/>
      <c r="O288" s="252"/>
      <c r="P288" s="252"/>
      <c r="Q288" s="252"/>
      <c r="R288" s="252"/>
      <c r="S288" s="252"/>
      <c r="T288" s="252"/>
      <c r="U288" s="252"/>
      <c r="V288" s="252"/>
      <c r="W288" s="252"/>
      <c r="X288" s="252"/>
      <c r="Y288" s="252"/>
      <c r="Z288" s="252"/>
      <c r="AA288" s="252"/>
      <c r="AB288" s="252"/>
      <c r="AC288" s="252"/>
      <c r="AD288" s="252"/>
      <c r="AE288" s="252"/>
      <c r="AF288" s="252"/>
      <c r="AG288" s="252"/>
      <c r="AH288" s="252"/>
      <c r="AI288" s="252"/>
      <c r="AJ288" s="252"/>
      <c r="AK288" s="252"/>
      <c r="AL288" s="252"/>
      <c r="AM288" s="252"/>
      <c r="AN288" s="252"/>
      <c r="AO288" s="252"/>
      <c r="AP288" s="252"/>
      <c r="AQ288" s="252"/>
      <c r="AR288" s="252"/>
      <c r="AS288" s="252"/>
      <c r="AT288" s="252"/>
      <c r="AU288" s="252"/>
      <c r="AV288" s="252"/>
      <c r="AW288" s="252"/>
      <c r="AX288" s="252"/>
      <c r="AY288" s="252"/>
      <c r="AZ288" s="252"/>
      <c r="BA288" s="252"/>
      <c r="BB288" s="252"/>
      <c r="BC288" s="252"/>
      <c r="BD288" s="252"/>
      <c r="BE288" s="252"/>
      <c r="BF288" s="252"/>
      <c r="BG288" s="252"/>
      <c r="BH288" s="252"/>
      <c r="BI288" s="252"/>
      <c r="BJ288" s="252"/>
      <c r="BK288" s="252"/>
      <c r="BL288" s="252"/>
      <c r="BM288" s="252"/>
      <c r="BN288" s="252"/>
      <c r="BO288" s="252"/>
      <c r="BP288" s="252"/>
      <c r="BQ288" s="252"/>
      <c r="BR288" s="252"/>
      <c r="BS288" s="252"/>
      <c r="BT288" s="252"/>
      <c r="BU288" s="252"/>
      <c r="BV288" s="252"/>
      <c r="BW288" s="252"/>
      <c r="BX288" s="252"/>
      <c r="BY288" s="252"/>
      <c r="BZ288" s="252"/>
      <c r="CA288" s="252"/>
      <c r="CB288" s="252"/>
      <c r="CC288" s="252"/>
      <c r="CD288" s="252"/>
      <c r="CE288" s="252"/>
      <c r="CF288" s="252"/>
      <c r="CG288" s="252"/>
      <c r="CH288" s="252"/>
      <c r="CI288" s="252"/>
      <c r="CJ288" s="252"/>
      <c r="CK288" s="252"/>
      <c r="CL288" s="252"/>
      <c r="CM288" s="252"/>
      <c r="CN288" s="252"/>
      <c r="CO288" s="252"/>
      <c r="CP288" s="252"/>
      <c r="CQ288" s="252"/>
      <c r="CR288" s="252"/>
      <c r="CS288" s="252"/>
      <c r="CT288" s="252"/>
      <c r="CU288" s="252"/>
      <c r="CV288" s="252"/>
      <c r="CW288" s="252"/>
      <c r="CX288" s="252"/>
      <c r="CY288" s="252"/>
      <c r="CZ288" s="252"/>
      <c r="DA288" s="252"/>
      <c r="DB288" s="252"/>
      <c r="DC288" s="252"/>
      <c r="DD288" s="252"/>
      <c r="DE288" s="252"/>
      <c r="DF288" s="252"/>
      <c r="DG288" s="252"/>
      <c r="DH288" s="252"/>
      <c r="DI288" s="252"/>
      <c r="DJ288" s="252"/>
      <c r="DK288" s="252"/>
      <c r="DL288" s="252"/>
    </row>
    <row r="289" spans="1:116" x14ac:dyDescent="0.25">
      <c r="A289" s="252"/>
      <c r="B289" s="252"/>
      <c r="C289" s="252"/>
      <c r="D289" s="252"/>
      <c r="E289" s="252"/>
      <c r="F289" s="252"/>
      <c r="G289" s="252"/>
      <c r="H289" s="252"/>
      <c r="I289" s="252"/>
      <c r="J289" s="252"/>
      <c r="K289" s="252"/>
      <c r="L289" s="252"/>
      <c r="M289" s="252"/>
      <c r="N289" s="252"/>
      <c r="O289" s="252"/>
      <c r="P289" s="252"/>
      <c r="Q289" s="252"/>
      <c r="R289" s="252"/>
      <c r="S289" s="252"/>
      <c r="T289" s="252"/>
      <c r="U289" s="252"/>
      <c r="V289" s="252"/>
      <c r="W289" s="252"/>
      <c r="X289" s="252"/>
      <c r="Y289" s="252"/>
      <c r="Z289" s="252"/>
      <c r="AA289" s="252"/>
      <c r="AB289" s="252"/>
      <c r="AC289" s="252"/>
      <c r="AD289" s="252"/>
      <c r="AE289" s="252"/>
      <c r="AF289" s="252"/>
      <c r="AG289" s="252"/>
      <c r="AH289" s="252"/>
      <c r="AI289" s="252"/>
      <c r="AJ289" s="252"/>
      <c r="AK289" s="252"/>
      <c r="AL289" s="252"/>
      <c r="AM289" s="252"/>
      <c r="AN289" s="252"/>
      <c r="AO289" s="252"/>
      <c r="AP289" s="252"/>
      <c r="AQ289" s="252"/>
      <c r="AR289" s="252"/>
      <c r="AS289" s="252"/>
      <c r="AT289" s="252"/>
      <c r="AU289" s="252"/>
      <c r="AV289" s="252"/>
      <c r="AW289" s="252"/>
      <c r="AX289" s="252"/>
      <c r="AY289" s="252"/>
      <c r="AZ289" s="252"/>
      <c r="BA289" s="252"/>
      <c r="BB289" s="252"/>
      <c r="BC289" s="252"/>
      <c r="BD289" s="252"/>
      <c r="BE289" s="252"/>
      <c r="BF289" s="252"/>
      <c r="BG289" s="252"/>
      <c r="BH289" s="252"/>
      <c r="BI289" s="252"/>
      <c r="BJ289" s="252"/>
      <c r="BK289" s="252"/>
      <c r="BL289" s="252"/>
      <c r="BM289" s="252"/>
      <c r="BN289" s="252"/>
      <c r="BO289" s="252"/>
      <c r="BP289" s="252"/>
      <c r="BQ289" s="252"/>
      <c r="BR289" s="252"/>
      <c r="BS289" s="252"/>
      <c r="BT289" s="252"/>
      <c r="BU289" s="252"/>
      <c r="BV289" s="252"/>
      <c r="BW289" s="252"/>
      <c r="BX289" s="252"/>
      <c r="BY289" s="252"/>
      <c r="BZ289" s="252"/>
      <c r="CA289" s="252"/>
      <c r="CB289" s="252"/>
      <c r="CC289" s="252"/>
      <c r="CD289" s="252"/>
      <c r="CE289" s="252"/>
      <c r="CF289" s="252"/>
      <c r="CG289" s="252"/>
      <c r="CH289" s="252"/>
      <c r="CI289" s="252"/>
      <c r="CJ289" s="252"/>
      <c r="CK289" s="252"/>
      <c r="CL289" s="252"/>
      <c r="CM289" s="252"/>
      <c r="CN289" s="252"/>
      <c r="CO289" s="252"/>
      <c r="CP289" s="252"/>
      <c r="CQ289" s="252"/>
      <c r="CR289" s="252"/>
      <c r="CS289" s="252"/>
      <c r="CT289" s="252"/>
      <c r="CU289" s="252"/>
      <c r="CV289" s="252"/>
      <c r="CW289" s="252"/>
      <c r="CX289" s="252"/>
      <c r="CY289" s="252"/>
      <c r="CZ289" s="252"/>
      <c r="DA289" s="252"/>
      <c r="DB289" s="252"/>
      <c r="DC289" s="252"/>
      <c r="DD289" s="252"/>
      <c r="DE289" s="252"/>
      <c r="DF289" s="252"/>
      <c r="DG289" s="252"/>
      <c r="DH289" s="252"/>
      <c r="DI289" s="252"/>
      <c r="DJ289" s="252"/>
      <c r="DK289" s="252"/>
      <c r="DL289" s="252"/>
    </row>
    <row r="290" spans="1:116" x14ac:dyDescent="0.25">
      <c r="A290" s="252"/>
      <c r="B290" s="252"/>
      <c r="C290" s="252"/>
      <c r="D290" s="252"/>
      <c r="E290" s="252"/>
      <c r="F290" s="252"/>
      <c r="G290" s="252"/>
      <c r="H290" s="252"/>
      <c r="I290" s="252"/>
      <c r="J290" s="252"/>
      <c r="K290" s="252"/>
      <c r="L290" s="252"/>
      <c r="M290" s="252"/>
      <c r="N290" s="252"/>
      <c r="O290" s="252"/>
      <c r="P290" s="252"/>
      <c r="Q290" s="252"/>
      <c r="R290" s="252"/>
      <c r="S290" s="252"/>
      <c r="T290" s="252"/>
      <c r="U290" s="252"/>
      <c r="V290" s="252"/>
      <c r="W290" s="252"/>
      <c r="X290" s="252"/>
      <c r="Y290" s="252"/>
      <c r="Z290" s="252"/>
      <c r="AA290" s="252"/>
      <c r="AB290" s="252"/>
      <c r="AC290" s="252"/>
      <c r="AD290" s="252"/>
      <c r="AE290" s="252"/>
      <c r="AF290" s="252"/>
      <c r="AG290" s="252"/>
      <c r="AH290" s="252"/>
      <c r="AI290" s="252"/>
      <c r="AJ290" s="252"/>
      <c r="AK290" s="252"/>
      <c r="AL290" s="252"/>
      <c r="AM290" s="252"/>
      <c r="AN290" s="252"/>
      <c r="AO290" s="252"/>
      <c r="AP290" s="252"/>
      <c r="AQ290" s="252"/>
      <c r="AR290" s="252"/>
      <c r="AS290" s="252"/>
      <c r="AT290" s="252"/>
      <c r="AU290" s="252"/>
      <c r="AV290" s="252"/>
      <c r="AW290" s="252"/>
      <c r="AX290" s="252"/>
      <c r="AY290" s="252"/>
      <c r="AZ290" s="252"/>
      <c r="BA290" s="252"/>
      <c r="BB290" s="252"/>
      <c r="BC290" s="252"/>
      <c r="BD290" s="252"/>
      <c r="BE290" s="252"/>
      <c r="BF290" s="252"/>
      <c r="BG290" s="252"/>
      <c r="BH290" s="252"/>
      <c r="BI290" s="252"/>
      <c r="BJ290" s="252"/>
      <c r="BK290" s="252"/>
      <c r="BL290" s="252"/>
      <c r="BM290" s="252"/>
      <c r="BN290" s="252"/>
      <c r="BO290" s="252"/>
      <c r="BP290" s="252"/>
      <c r="BQ290" s="252"/>
      <c r="BR290" s="252"/>
      <c r="BS290" s="252"/>
      <c r="BT290" s="252"/>
      <c r="BU290" s="252"/>
      <c r="BV290" s="252"/>
      <c r="BW290" s="252"/>
      <c r="BX290" s="252"/>
      <c r="BY290" s="252"/>
      <c r="BZ290" s="252"/>
      <c r="CA290" s="252"/>
      <c r="CB290" s="252"/>
      <c r="CC290" s="252"/>
      <c r="CD290" s="252"/>
      <c r="CE290" s="252"/>
      <c r="CF290" s="252"/>
      <c r="CG290" s="252"/>
      <c r="CH290" s="252"/>
      <c r="CI290" s="252"/>
      <c r="CJ290" s="252"/>
      <c r="CK290" s="252"/>
      <c r="CL290" s="252"/>
      <c r="CM290" s="252"/>
      <c r="CN290" s="252"/>
      <c r="CO290" s="252"/>
      <c r="CP290" s="252"/>
      <c r="CQ290" s="252"/>
      <c r="CR290" s="252"/>
      <c r="CS290" s="252"/>
      <c r="CT290" s="252"/>
      <c r="CU290" s="252"/>
      <c r="CV290" s="252"/>
      <c r="CW290" s="252"/>
      <c r="CX290" s="252"/>
      <c r="CY290" s="252"/>
      <c r="CZ290" s="252"/>
      <c r="DA290" s="252"/>
      <c r="DB290" s="252"/>
      <c r="DC290" s="252"/>
      <c r="DD290" s="252"/>
      <c r="DE290" s="252"/>
      <c r="DF290" s="252"/>
      <c r="DG290" s="252"/>
      <c r="DH290" s="252"/>
      <c r="DI290" s="252"/>
      <c r="DJ290" s="252"/>
      <c r="DK290" s="252"/>
      <c r="DL290" s="252"/>
    </row>
    <row r="291" spans="1:116" x14ac:dyDescent="0.25">
      <c r="A291" s="252"/>
      <c r="B291" s="252"/>
      <c r="C291" s="252"/>
      <c r="D291" s="252"/>
      <c r="E291" s="252"/>
      <c r="F291" s="252"/>
      <c r="G291" s="252"/>
      <c r="H291" s="252"/>
      <c r="I291" s="252"/>
      <c r="J291" s="252"/>
      <c r="K291" s="252"/>
      <c r="L291" s="252"/>
      <c r="M291" s="252"/>
      <c r="N291" s="252"/>
      <c r="O291" s="252"/>
      <c r="P291" s="252"/>
      <c r="Q291" s="252"/>
      <c r="R291" s="252"/>
      <c r="S291" s="252"/>
      <c r="T291" s="252"/>
      <c r="U291" s="252"/>
      <c r="V291" s="252"/>
      <c r="W291" s="252"/>
      <c r="X291" s="252"/>
      <c r="Y291" s="252"/>
      <c r="Z291" s="252"/>
      <c r="AA291" s="252"/>
      <c r="AB291" s="252"/>
      <c r="AC291" s="252"/>
      <c r="AD291" s="252"/>
      <c r="AE291" s="252"/>
      <c r="AF291" s="252"/>
      <c r="AG291" s="252"/>
      <c r="AH291" s="252"/>
      <c r="AI291" s="252"/>
      <c r="AJ291" s="252"/>
      <c r="AK291" s="252"/>
      <c r="AL291" s="252"/>
      <c r="AM291" s="252"/>
      <c r="AN291" s="252"/>
      <c r="AO291" s="252"/>
      <c r="AP291" s="252"/>
      <c r="AQ291" s="252"/>
      <c r="AR291" s="252"/>
      <c r="AS291" s="252"/>
      <c r="AT291" s="252"/>
      <c r="AU291" s="252"/>
      <c r="AV291" s="252"/>
      <c r="AW291" s="252"/>
      <c r="AX291" s="252"/>
      <c r="AY291" s="252"/>
      <c r="AZ291" s="252"/>
      <c r="BA291" s="252"/>
      <c r="BB291" s="252"/>
      <c r="BC291" s="252"/>
      <c r="BD291" s="252"/>
      <c r="BE291" s="252"/>
      <c r="BF291" s="252"/>
      <c r="BG291" s="252"/>
      <c r="BH291" s="252"/>
      <c r="BI291" s="252"/>
      <c r="BJ291" s="252"/>
      <c r="BK291" s="252"/>
      <c r="BL291" s="252"/>
      <c r="BM291" s="252"/>
      <c r="BN291" s="252"/>
      <c r="BO291" s="252"/>
      <c r="BP291" s="252"/>
      <c r="BQ291" s="252"/>
      <c r="BR291" s="252"/>
      <c r="BS291" s="252"/>
      <c r="BT291" s="252"/>
      <c r="BU291" s="252"/>
      <c r="BV291" s="252"/>
      <c r="BW291" s="252"/>
      <c r="BX291" s="252"/>
      <c r="BY291" s="252"/>
      <c r="BZ291" s="252"/>
      <c r="CA291" s="252"/>
      <c r="CB291" s="252"/>
      <c r="CC291" s="252"/>
      <c r="CD291" s="252"/>
      <c r="CE291" s="252"/>
      <c r="CF291" s="252"/>
      <c r="CG291" s="252"/>
      <c r="CH291" s="252"/>
      <c r="CI291" s="252"/>
      <c r="CJ291" s="252"/>
      <c r="CK291" s="252"/>
      <c r="CL291" s="252"/>
      <c r="CM291" s="252"/>
      <c r="CN291" s="252"/>
      <c r="CO291" s="252"/>
      <c r="CP291" s="252"/>
      <c r="CQ291" s="252"/>
      <c r="CR291" s="252"/>
      <c r="CS291" s="252"/>
      <c r="CT291" s="252"/>
      <c r="CU291" s="252"/>
      <c r="CV291" s="252"/>
      <c r="CW291" s="252"/>
      <c r="CX291" s="252"/>
      <c r="CY291" s="252"/>
      <c r="CZ291" s="252"/>
      <c r="DA291" s="252"/>
      <c r="DB291" s="252"/>
      <c r="DC291" s="252"/>
      <c r="DD291" s="252"/>
      <c r="DE291" s="252"/>
      <c r="DF291" s="252"/>
      <c r="DG291" s="252"/>
      <c r="DH291" s="252"/>
      <c r="DI291" s="252"/>
      <c r="DJ291" s="252"/>
      <c r="DK291" s="252"/>
      <c r="DL291" s="252"/>
    </row>
    <row r="292" spans="1:116" x14ac:dyDescent="0.25">
      <c r="A292" s="252"/>
      <c r="B292" s="252"/>
      <c r="C292" s="252"/>
      <c r="D292" s="252"/>
      <c r="E292" s="252"/>
      <c r="F292" s="252"/>
      <c r="G292" s="252"/>
      <c r="H292" s="252"/>
      <c r="I292" s="252"/>
      <c r="J292" s="252"/>
      <c r="K292" s="252"/>
      <c r="L292" s="252"/>
      <c r="M292" s="252"/>
      <c r="N292" s="252"/>
      <c r="O292" s="252"/>
      <c r="P292" s="252"/>
      <c r="Q292" s="252"/>
      <c r="R292" s="252"/>
      <c r="S292" s="252"/>
      <c r="T292" s="252"/>
      <c r="U292" s="252"/>
      <c r="V292" s="252"/>
      <c r="W292" s="252"/>
      <c r="X292" s="252"/>
      <c r="Y292" s="252"/>
      <c r="Z292" s="252"/>
      <c r="AA292" s="252"/>
      <c r="AB292" s="252"/>
      <c r="AC292" s="252"/>
      <c r="AD292" s="252"/>
      <c r="AE292" s="252"/>
      <c r="AF292" s="252"/>
      <c r="AG292" s="252"/>
      <c r="AH292" s="252"/>
      <c r="AI292" s="252"/>
      <c r="AJ292" s="252"/>
      <c r="AK292" s="252"/>
      <c r="AL292" s="252"/>
      <c r="AM292" s="252"/>
      <c r="AN292" s="252"/>
      <c r="AO292" s="252"/>
      <c r="AP292" s="252"/>
      <c r="AQ292" s="252"/>
      <c r="AR292" s="252"/>
      <c r="AS292" s="252"/>
      <c r="AT292" s="252"/>
      <c r="AU292" s="252"/>
      <c r="AV292" s="252"/>
      <c r="AW292" s="252"/>
      <c r="AX292" s="252"/>
      <c r="AY292" s="252"/>
      <c r="AZ292" s="252"/>
      <c r="BA292" s="252"/>
      <c r="BB292" s="252"/>
      <c r="BC292" s="252"/>
      <c r="BD292" s="252"/>
      <c r="BE292" s="252"/>
      <c r="BF292" s="252"/>
      <c r="BG292" s="252"/>
      <c r="BH292" s="252"/>
      <c r="BI292" s="252"/>
      <c r="BJ292" s="252"/>
      <c r="BK292" s="252"/>
      <c r="BL292" s="252"/>
      <c r="BM292" s="252"/>
      <c r="BN292" s="252"/>
      <c r="BO292" s="252"/>
      <c r="BP292" s="252"/>
      <c r="BQ292" s="252"/>
      <c r="BR292" s="252"/>
      <c r="BS292" s="252"/>
      <c r="BT292" s="252"/>
      <c r="BU292" s="252"/>
      <c r="BV292" s="252"/>
      <c r="BW292" s="252"/>
      <c r="BX292" s="252"/>
      <c r="BY292" s="252"/>
      <c r="BZ292" s="252"/>
      <c r="CA292" s="252"/>
      <c r="CB292" s="252"/>
      <c r="CC292" s="252"/>
      <c r="CD292" s="252"/>
      <c r="CE292" s="252"/>
      <c r="CF292" s="252"/>
      <c r="CG292" s="252"/>
      <c r="CH292" s="252"/>
      <c r="CI292" s="252"/>
      <c r="CJ292" s="252"/>
      <c r="CK292" s="252"/>
      <c r="CL292" s="252"/>
      <c r="CM292" s="252"/>
      <c r="CN292" s="252"/>
      <c r="CO292" s="252"/>
      <c r="CP292" s="252"/>
      <c r="CQ292" s="252"/>
      <c r="CR292" s="252"/>
      <c r="CS292" s="252"/>
      <c r="CT292" s="252"/>
      <c r="CU292" s="252"/>
      <c r="CV292" s="252"/>
      <c r="CW292" s="252"/>
      <c r="CX292" s="252"/>
      <c r="CY292" s="252"/>
      <c r="CZ292" s="252"/>
      <c r="DA292" s="252"/>
      <c r="DB292" s="252"/>
      <c r="DC292" s="252"/>
      <c r="DD292" s="252"/>
      <c r="DE292" s="252"/>
      <c r="DF292" s="252"/>
      <c r="DG292" s="252"/>
      <c r="DH292" s="252"/>
      <c r="DI292" s="252"/>
      <c r="DJ292" s="252"/>
      <c r="DK292" s="252"/>
      <c r="DL292" s="252"/>
    </row>
    <row r="293" spans="1:116" x14ac:dyDescent="0.25">
      <c r="A293" s="252"/>
      <c r="B293" s="252"/>
      <c r="C293" s="252"/>
      <c r="D293" s="252"/>
      <c r="E293" s="252"/>
      <c r="F293" s="252"/>
      <c r="G293" s="252"/>
      <c r="H293" s="252"/>
      <c r="I293" s="252"/>
      <c r="J293" s="252"/>
      <c r="K293" s="252"/>
      <c r="L293" s="252"/>
      <c r="M293" s="252"/>
      <c r="N293" s="252"/>
      <c r="O293" s="252"/>
      <c r="P293" s="252"/>
      <c r="Q293" s="252"/>
      <c r="R293" s="252"/>
      <c r="S293" s="252"/>
      <c r="T293" s="252"/>
      <c r="U293" s="252"/>
      <c r="V293" s="252"/>
      <c r="W293" s="252"/>
      <c r="X293" s="252"/>
      <c r="Y293" s="252"/>
      <c r="Z293" s="252"/>
      <c r="AA293" s="252"/>
      <c r="AB293" s="252"/>
      <c r="AC293" s="252"/>
      <c r="AD293" s="252"/>
      <c r="AE293" s="252"/>
      <c r="AF293" s="252"/>
      <c r="AG293" s="252"/>
      <c r="AH293" s="252"/>
      <c r="AI293" s="252"/>
      <c r="AJ293" s="252"/>
      <c r="AK293" s="252"/>
      <c r="AL293" s="252"/>
      <c r="AM293" s="252"/>
      <c r="AN293" s="252"/>
      <c r="AO293" s="252"/>
      <c r="AP293" s="252"/>
      <c r="AQ293" s="252"/>
      <c r="AR293" s="252"/>
      <c r="AS293" s="252"/>
      <c r="AT293" s="252"/>
      <c r="AU293" s="252"/>
      <c r="AV293" s="252"/>
      <c r="AW293" s="252"/>
      <c r="AX293" s="252"/>
      <c r="AY293" s="252"/>
      <c r="AZ293" s="252"/>
      <c r="BA293" s="252"/>
      <c r="BB293" s="252"/>
      <c r="BC293" s="252"/>
      <c r="BD293" s="252"/>
      <c r="BE293" s="252"/>
      <c r="BF293" s="252"/>
      <c r="BG293" s="252"/>
      <c r="BH293" s="252"/>
      <c r="BI293" s="252"/>
      <c r="BJ293" s="252"/>
      <c r="BK293" s="252"/>
      <c r="BL293" s="252"/>
      <c r="BM293" s="252"/>
      <c r="BN293" s="252"/>
      <c r="BO293" s="252"/>
      <c r="BP293" s="252"/>
      <c r="BQ293" s="252"/>
      <c r="BR293" s="252"/>
      <c r="BS293" s="252"/>
      <c r="BT293" s="252"/>
      <c r="BU293" s="252"/>
      <c r="BV293" s="252"/>
      <c r="BW293" s="252"/>
      <c r="BX293" s="252"/>
      <c r="BY293" s="252"/>
      <c r="BZ293" s="252"/>
      <c r="CA293" s="252"/>
      <c r="CB293" s="252"/>
      <c r="CC293" s="252"/>
      <c r="CD293" s="252"/>
      <c r="CE293" s="252"/>
      <c r="CF293" s="252"/>
      <c r="CG293" s="252"/>
      <c r="CH293" s="252"/>
      <c r="CI293" s="252"/>
      <c r="CJ293" s="252"/>
      <c r="CK293" s="252"/>
      <c r="CL293" s="252"/>
      <c r="CM293" s="252"/>
      <c r="CN293" s="252"/>
      <c r="CO293" s="252"/>
      <c r="CP293" s="252"/>
      <c r="CQ293" s="252"/>
      <c r="CR293" s="252"/>
      <c r="CS293" s="252"/>
      <c r="CT293" s="252"/>
      <c r="CU293" s="252"/>
      <c r="CV293" s="252"/>
      <c r="CW293" s="252"/>
      <c r="CX293" s="252"/>
      <c r="CY293" s="252"/>
      <c r="CZ293" s="252"/>
      <c r="DA293" s="252"/>
      <c r="DB293" s="252"/>
      <c r="DC293" s="252"/>
      <c r="DD293" s="252"/>
      <c r="DE293" s="252"/>
      <c r="DF293" s="252"/>
      <c r="DG293" s="252"/>
      <c r="DH293" s="252"/>
      <c r="DI293" s="252"/>
      <c r="DJ293" s="252"/>
      <c r="DK293" s="252"/>
      <c r="DL293" s="252"/>
    </row>
    <row r="294" spans="1:116" x14ac:dyDescent="0.25">
      <c r="A294" s="252"/>
      <c r="B294" s="252"/>
      <c r="C294" s="252"/>
      <c r="D294" s="252"/>
      <c r="E294" s="252"/>
      <c r="F294" s="252"/>
      <c r="G294" s="252"/>
      <c r="H294" s="252"/>
      <c r="I294" s="252"/>
      <c r="J294" s="252"/>
      <c r="K294" s="252"/>
      <c r="L294" s="252"/>
      <c r="M294" s="252"/>
      <c r="N294" s="252"/>
      <c r="O294" s="252"/>
      <c r="P294" s="252"/>
      <c r="Q294" s="252"/>
      <c r="R294" s="252"/>
      <c r="S294" s="252"/>
      <c r="T294" s="252"/>
      <c r="U294" s="252"/>
      <c r="V294" s="252"/>
      <c r="W294" s="252"/>
      <c r="X294" s="252"/>
      <c r="Y294" s="252"/>
      <c r="Z294" s="252"/>
      <c r="AA294" s="252"/>
      <c r="AB294" s="252"/>
      <c r="AC294" s="252"/>
      <c r="AD294" s="252"/>
      <c r="AE294" s="252"/>
      <c r="AF294" s="252"/>
      <c r="AG294" s="252"/>
      <c r="AH294" s="252"/>
      <c r="AI294" s="252"/>
      <c r="AJ294" s="252"/>
      <c r="AK294" s="252"/>
      <c r="AL294" s="252"/>
      <c r="AM294" s="252"/>
      <c r="AN294" s="252"/>
      <c r="AO294" s="252"/>
      <c r="AP294" s="252"/>
      <c r="AQ294" s="252"/>
      <c r="AR294" s="252"/>
      <c r="AS294" s="252"/>
      <c r="AT294" s="252"/>
      <c r="AU294" s="252"/>
      <c r="AV294" s="252"/>
      <c r="AW294" s="252"/>
      <c r="AX294" s="252"/>
      <c r="AY294" s="252"/>
      <c r="AZ294" s="252"/>
      <c r="BA294" s="252"/>
      <c r="BB294" s="252"/>
      <c r="BC294" s="252"/>
      <c r="BD294" s="252"/>
      <c r="BE294" s="252"/>
      <c r="BF294" s="252"/>
      <c r="BG294" s="252"/>
      <c r="BH294" s="252"/>
      <c r="BI294" s="252"/>
      <c r="BJ294" s="252"/>
      <c r="BK294" s="252"/>
      <c r="BL294" s="252"/>
      <c r="BM294" s="252"/>
      <c r="BN294" s="252"/>
      <c r="BO294" s="252"/>
      <c r="BP294" s="252"/>
      <c r="BQ294" s="252"/>
      <c r="BR294" s="252"/>
      <c r="BS294" s="252"/>
      <c r="BT294" s="252"/>
      <c r="BU294" s="252"/>
      <c r="BV294" s="252"/>
      <c r="BW294" s="252"/>
      <c r="BX294" s="252"/>
      <c r="BY294" s="252"/>
      <c r="BZ294" s="252"/>
      <c r="CA294" s="252"/>
      <c r="CB294" s="252"/>
      <c r="CC294" s="252"/>
      <c r="CD294" s="252"/>
      <c r="CE294" s="252"/>
      <c r="CF294" s="252"/>
      <c r="CG294" s="252"/>
      <c r="CH294" s="252"/>
      <c r="CI294" s="252"/>
      <c r="CJ294" s="252"/>
      <c r="CK294" s="252"/>
      <c r="CL294" s="252"/>
      <c r="CM294" s="252"/>
      <c r="CN294" s="252"/>
      <c r="CO294" s="252"/>
      <c r="CP294" s="252"/>
      <c r="CQ294" s="252"/>
      <c r="CR294" s="252"/>
      <c r="CS294" s="252"/>
      <c r="CT294" s="252"/>
      <c r="CU294" s="252"/>
      <c r="CV294" s="252"/>
      <c r="CW294" s="252"/>
      <c r="CX294" s="252"/>
      <c r="CY294" s="252"/>
      <c r="CZ294" s="252"/>
      <c r="DA294" s="252"/>
      <c r="DB294" s="252"/>
      <c r="DC294" s="252"/>
      <c r="DD294" s="252"/>
      <c r="DE294" s="252"/>
      <c r="DF294" s="252"/>
      <c r="DG294" s="252"/>
      <c r="DH294" s="252"/>
      <c r="DI294" s="252"/>
      <c r="DJ294" s="252"/>
      <c r="DK294" s="252"/>
      <c r="DL294" s="252"/>
    </row>
    <row r="295" spans="1:116" x14ac:dyDescent="0.25">
      <c r="A295" s="252"/>
      <c r="B295" s="252"/>
      <c r="C295" s="252"/>
      <c r="D295" s="252"/>
      <c r="E295" s="252"/>
      <c r="F295" s="252"/>
      <c r="G295" s="252"/>
      <c r="H295" s="252"/>
      <c r="I295" s="252"/>
      <c r="J295" s="252"/>
      <c r="K295" s="252"/>
      <c r="L295" s="252"/>
      <c r="M295" s="252"/>
      <c r="N295" s="252"/>
      <c r="O295" s="252"/>
      <c r="P295" s="252"/>
      <c r="Q295" s="252"/>
      <c r="R295" s="252"/>
      <c r="S295" s="252"/>
      <c r="T295" s="252"/>
      <c r="U295" s="252"/>
      <c r="V295" s="252"/>
      <c r="W295" s="252"/>
      <c r="X295" s="252"/>
      <c r="Y295" s="252"/>
      <c r="Z295" s="252"/>
      <c r="AA295" s="252"/>
      <c r="AB295" s="252"/>
      <c r="AC295" s="252"/>
      <c r="AD295" s="252"/>
      <c r="AE295" s="252"/>
      <c r="AF295" s="252"/>
      <c r="AG295" s="252"/>
      <c r="AH295" s="252"/>
      <c r="AI295" s="252"/>
      <c r="AJ295" s="252"/>
      <c r="AK295" s="252"/>
      <c r="AL295" s="252"/>
      <c r="AM295" s="252"/>
      <c r="AN295" s="252"/>
      <c r="AO295" s="252"/>
      <c r="AP295" s="252"/>
      <c r="AQ295" s="252"/>
      <c r="AR295" s="252"/>
      <c r="AS295" s="252"/>
      <c r="AT295" s="252"/>
      <c r="AU295" s="252"/>
      <c r="AV295" s="252"/>
      <c r="AW295" s="252"/>
      <c r="AX295" s="252"/>
      <c r="AY295" s="252"/>
      <c r="AZ295" s="252"/>
      <c r="BA295" s="252"/>
      <c r="BB295" s="252"/>
      <c r="BC295" s="252"/>
      <c r="BD295" s="252"/>
      <c r="BE295" s="252"/>
      <c r="BF295" s="252"/>
      <c r="BG295" s="252"/>
      <c r="BH295" s="252"/>
      <c r="BI295" s="252"/>
      <c r="BJ295" s="252"/>
      <c r="BK295" s="252"/>
      <c r="BL295" s="252"/>
      <c r="BM295" s="252"/>
      <c r="BN295" s="252"/>
      <c r="BO295" s="252"/>
      <c r="BP295" s="252"/>
      <c r="BQ295" s="252"/>
      <c r="BR295" s="252"/>
      <c r="BS295" s="252"/>
      <c r="BT295" s="252"/>
      <c r="BU295" s="252"/>
      <c r="BV295" s="252"/>
      <c r="BW295" s="252"/>
      <c r="BX295" s="252"/>
      <c r="BY295" s="252"/>
      <c r="BZ295" s="252"/>
      <c r="CA295" s="252"/>
      <c r="CB295" s="252"/>
      <c r="CC295" s="252"/>
      <c r="CD295" s="252"/>
      <c r="CE295" s="252"/>
      <c r="CF295" s="252"/>
      <c r="CG295" s="252"/>
      <c r="CH295" s="252"/>
      <c r="CI295" s="252"/>
      <c r="CJ295" s="252"/>
      <c r="CK295" s="252"/>
      <c r="CL295" s="252"/>
      <c r="CM295" s="252"/>
      <c r="CN295" s="252"/>
      <c r="CO295" s="252"/>
      <c r="CP295" s="252"/>
      <c r="CQ295" s="252"/>
      <c r="CR295" s="252"/>
      <c r="CS295" s="252"/>
      <c r="CT295" s="252"/>
      <c r="CU295" s="252"/>
      <c r="CV295" s="252"/>
      <c r="CW295" s="252"/>
      <c r="CX295" s="252"/>
      <c r="CY295" s="252"/>
      <c r="CZ295" s="252"/>
      <c r="DA295" s="252"/>
      <c r="DB295" s="252"/>
      <c r="DC295" s="252"/>
      <c r="DD295" s="252"/>
      <c r="DE295" s="252"/>
      <c r="DF295" s="252"/>
      <c r="DG295" s="252"/>
      <c r="DH295" s="252"/>
      <c r="DI295" s="252"/>
      <c r="DJ295" s="252"/>
      <c r="DK295" s="252"/>
      <c r="DL295" s="252"/>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808080"/>
  </sheetPr>
  <dimension ref="A1:R26"/>
  <sheetViews>
    <sheetView workbookViewId="0"/>
  </sheetViews>
  <sheetFormatPr defaultRowHeight="15" x14ac:dyDescent="0.25"/>
  <cols>
    <col min="1" max="1" width="25" style="214" customWidth="1"/>
    <col min="2" max="2" width="12" style="214" customWidth="1"/>
    <col min="3" max="4" width="15" style="214" customWidth="1"/>
    <col min="5" max="5" width="12" style="214" customWidth="1"/>
    <col min="6" max="6" width="16" style="214" customWidth="1"/>
    <col min="7" max="7" width="10" style="214" customWidth="1"/>
    <col min="8" max="11" width="6" style="214" customWidth="1"/>
    <col min="12" max="12" width="8" style="214" customWidth="1"/>
    <col min="13" max="16" width="6" style="214" customWidth="1"/>
    <col min="17" max="18" width="8" style="214" customWidth="1"/>
  </cols>
  <sheetData>
    <row r="1" spans="1:18" ht="90" customHeight="1" x14ac:dyDescent="0.25">
      <c r="A1" s="260" t="s">
        <v>8538</v>
      </c>
      <c r="B1" s="260" t="s">
        <v>8540</v>
      </c>
      <c r="C1" s="260" t="s">
        <v>8541</v>
      </c>
      <c r="D1" s="261" t="s">
        <v>8585</v>
      </c>
      <c r="E1" s="262" t="s">
        <v>9005</v>
      </c>
      <c r="F1" s="262" t="s">
        <v>1276</v>
      </c>
      <c r="G1" s="262" t="s">
        <v>8685</v>
      </c>
      <c r="H1" s="262" t="s">
        <v>8686</v>
      </c>
      <c r="I1" s="262" t="s">
        <v>8600</v>
      </c>
      <c r="J1" s="262" t="s">
        <v>8597</v>
      </c>
      <c r="K1" s="262" t="s">
        <v>8687</v>
      </c>
      <c r="L1" s="262" t="s">
        <v>8603</v>
      </c>
      <c r="M1" s="262" t="s">
        <v>8688</v>
      </c>
      <c r="N1" s="262" t="s">
        <v>8689</v>
      </c>
      <c r="O1" s="262" t="s">
        <v>8610</v>
      </c>
      <c r="P1" s="262" t="s">
        <v>8611</v>
      </c>
      <c r="Q1" s="262" t="s">
        <v>8690</v>
      </c>
      <c r="R1" s="262" t="s">
        <v>8691</v>
      </c>
    </row>
    <row r="2" spans="1:18" x14ac:dyDescent="0.25">
      <c r="A2" s="263"/>
      <c r="B2" s="263"/>
      <c r="C2" s="263"/>
      <c r="D2" s="264"/>
      <c r="E2" s="265" t="s">
        <v>8703</v>
      </c>
      <c r="F2" s="265" t="s">
        <v>8703</v>
      </c>
      <c r="G2" s="265" t="s">
        <v>8704</v>
      </c>
      <c r="H2" s="265" t="s">
        <v>8703</v>
      </c>
      <c r="I2" s="265" t="s">
        <v>8703</v>
      </c>
      <c r="J2" s="265" t="s">
        <v>8703</v>
      </c>
      <c r="K2" s="265" t="s">
        <v>8703</v>
      </c>
      <c r="L2" s="265" t="s">
        <v>8677</v>
      </c>
      <c r="M2" s="265" t="s">
        <v>8703</v>
      </c>
      <c r="N2" s="265" t="s">
        <v>8703</v>
      </c>
      <c r="O2" s="265" t="s">
        <v>8703</v>
      </c>
      <c r="P2" s="265" t="s">
        <v>8703</v>
      </c>
      <c r="Q2" s="265" t="s">
        <v>8677</v>
      </c>
      <c r="R2" s="265" t="s">
        <v>8676</v>
      </c>
    </row>
    <row r="3" spans="1:18" x14ac:dyDescent="0.25">
      <c r="A3" s="266" t="s">
        <v>623</v>
      </c>
      <c r="B3" s="266" t="s">
        <v>624</v>
      </c>
      <c r="C3" s="266" t="s">
        <v>9006</v>
      </c>
      <c r="D3" s="267" t="s">
        <v>9007</v>
      </c>
      <c r="E3" s="268">
        <f>'Country Indicator Data'!P37+'Country Indicator Data'!P127+'Country Indicator Data'!P128+'Country Indicator Data'!P170</f>
        <v>3909380</v>
      </c>
      <c r="F3" s="268">
        <f>VLOOKUP(B3,'Core Indicators'!$C$3:$G$198,5,FALSE)</f>
        <v>267437000</v>
      </c>
      <c r="G3" s="269">
        <f>AVERAGE('Country Indicator Data'!C37,'Country Indicator Data'!C127,'Country Indicator Data'!C128,'Country Indicator Data'!C170)</f>
        <v>0.80926250092500007</v>
      </c>
      <c r="H3" s="269">
        <f>AVERAGE('Country Indicator Data'!D37,'Country Indicator Data'!D127,'Country Indicator Data'!D128,'Country Indicator Data'!D170)</f>
        <v>6.25</v>
      </c>
      <c r="I3" s="269">
        <f>AVERAGE('Country Indicator Data'!E37,'Country Indicator Data'!E127,'Country Indicator Data'!E128,'Country Indicator Data'!E170)</f>
        <v>7.4999999999999997E-2</v>
      </c>
      <c r="J3" s="269">
        <f>AVERAGE('Country Indicator Data'!F37,'Country Indicator Data'!F127,'Country Indicator Data'!F128,'Country Indicator Data'!F170)</f>
        <v>4.5083333333249991</v>
      </c>
      <c r="K3" s="269">
        <f>AVERAGE('Country Indicator Data'!G37,'Country Indicator Data'!G127,'Country Indicator Data'!G128,'Country Indicator Data'!G170)</f>
        <v>0.63819525333333338</v>
      </c>
      <c r="L3" s="269">
        <f>AVERAGE('Country Indicator Data'!H37,'Country Indicator Data'!H127,'Country Indicator Data'!H128,'Country Indicator Data'!H170)</f>
        <v>39.825000000000003</v>
      </c>
      <c r="M3" s="269">
        <f>AVERAGE('Country Indicator Data'!I37,'Country Indicator Data'!I127,'Country Indicator Data'!I128,'Country Indicator Data'!I170)</f>
        <v>4.5</v>
      </c>
      <c r="N3" s="268">
        <f>VLOOKUP($B3,'Core Indicators'!$C$3:$EU$891,149,FALSE)</f>
        <v>4189</v>
      </c>
      <c r="O3" s="269">
        <f>AVERAGE('Country Indicator Data'!K37,'Country Indicator Data'!K127,'Country Indicator Data'!K128,'Country Indicator Data'!K170)</f>
        <v>-0.95829504727499992</v>
      </c>
      <c r="P3" s="269">
        <f>AVERAGE('Country Indicator Data'!L37,'Country Indicator Data'!L127,'Country Indicator Data'!L128,'Country Indicator Data'!L170)</f>
        <v>3.9375</v>
      </c>
      <c r="Q3" s="269">
        <f>AVERAGE('Country Indicator Data'!M37,'Country Indicator Data'!M127,'Country Indicator Data'!M128,'Country Indicator Data'!M170)</f>
        <v>32.5</v>
      </c>
      <c r="R3" s="269">
        <f>AVERAGE('Country Indicator Data'!N37,'Country Indicator Data'!N127,'Country Indicator Data'!N128,'Country Indicator Data'!N170)</f>
        <v>25.75</v>
      </c>
    </row>
    <row r="4" spans="1:18" x14ac:dyDescent="0.25">
      <c r="A4" s="266" t="s">
        <v>707</v>
      </c>
      <c r="B4" s="266" t="s">
        <v>708</v>
      </c>
      <c r="C4" s="266" t="s">
        <v>9008</v>
      </c>
      <c r="D4" s="270" t="s">
        <v>9009</v>
      </c>
      <c r="E4" s="268">
        <f>'Country Indicator Data'!P26+'Country Indicator Data'!P34+'Country Indicator Data'!P40+'Country Indicator Data'!P51+'Country Indicator Data'!P53+'Country Indicator Data'!P137+'Country Indicator Data'!P138+'Country Indicator Data'!P177+'Country Indicator Data'!P188</f>
        <v>12749362</v>
      </c>
      <c r="F4" s="268">
        <f>VLOOKUP(B4,'Core Indicators'!$C$3:$G$198,5,FALSE)</f>
        <v>837127000</v>
      </c>
      <c r="G4" s="269">
        <f>AVERAGE('Country Indicator Data'!C26,'Country Indicator Data'!C34,'Country Indicator Data'!C40,'Country Indicator Data'!C51,'Country Indicator Data'!C53,'Country Indicator Data'!C137,'Country Indicator Data'!C138,'Country Indicator Data'!C177,'Country Indicator Data'!C188)</f>
        <v>0.37539587784444445</v>
      </c>
      <c r="H4" s="269">
        <f>AVERAGE('Country Indicator Data'!D26,'Country Indicator Data'!D34,'Country Indicator Data'!D40,'Country Indicator Data'!D51,'Country Indicator Data'!D53,'Country Indicator Data'!D137,'Country Indicator Data'!D138,'Country Indicator Data'!D177,'Country Indicator Data'!D188)</f>
        <v>10</v>
      </c>
      <c r="I4" s="269">
        <f>AVERAGE('Country Indicator Data'!E26,'Country Indicator Data'!E34,'Country Indicator Data'!E40,'Country Indicator Data'!E51,'Country Indicator Data'!E53,'Country Indicator Data'!E137,'Country Indicator Data'!E138,'Country Indicator Data'!E177,'Country Indicator Data'!E188)</f>
        <v>0.2035888888888889</v>
      </c>
      <c r="J4" s="269">
        <f>AVERAGE('Country Indicator Data'!F26,'Country Indicator Data'!F34,'Country Indicator Data'!F40,'Country Indicator Data'!F51,'Country Indicator Data'!F53,'Country Indicator Data'!F137,'Country Indicator Data'!F138,'Country Indicator Data'!F177,'Country Indicator Data'!F188)</f>
        <v>6.948148148144444</v>
      </c>
      <c r="K4" s="269">
        <f>AVERAGE('Country Indicator Data'!G26,'Country Indicator Data'!G34,'Country Indicator Data'!G40,'Country Indicator Data'!G51,'Country Indicator Data'!G53,'Country Indicator Data'!G137,'Country Indicator Data'!G138,'Country Indicator Data'!G177,'Country Indicator Data'!G188)</f>
        <v>0.39423033085555553</v>
      </c>
      <c r="L4" s="269">
        <f>AVERAGE('Country Indicator Data'!H26,'Country Indicator Data'!H34,'Country Indicator Data'!H40,'Country Indicator Data'!H51,'Country Indicator Data'!H53,'Country Indicator Data'!H137,'Country Indicator Data'!H138,'Country Indicator Data'!H177,'Country Indicator Data'!H188)</f>
        <v>45.900000000000006</v>
      </c>
      <c r="M4" s="269">
        <f>AVERAGE('Country Indicator Data'!I26,'Country Indicator Data'!I34,'Country Indicator Data'!I40,'Country Indicator Data'!I51,'Country Indicator Data'!I53,'Country Indicator Data'!I137,'Country Indicator Data'!I138,'Country Indicator Data'!I177,'Country Indicator Data'!I188)</f>
        <v>2.3333333333333335</v>
      </c>
      <c r="N4" s="268">
        <f>VLOOKUP($B4,'Core Indicators'!$C$3:$EU$891,149,FALSE)</f>
        <v>4004</v>
      </c>
      <c r="O4" s="269">
        <f>AVERAGE('Country Indicator Data'!K26,'Country Indicator Data'!K34,'Country Indicator Data'!K40,'Country Indicator Data'!K51,'Country Indicator Data'!K53,'Country Indicator Data'!K137,'Country Indicator Data'!K138,'Country Indicator Data'!K177,'Country Indicator Data'!K188)</f>
        <v>-0.38842570284444444</v>
      </c>
      <c r="P4" s="269">
        <f>AVERAGE('Country Indicator Data'!L26,'Country Indicator Data'!L34,'Country Indicator Data'!L40,'Country Indicator Data'!L51,'Country Indicator Data'!L53,'Country Indicator Data'!L137,'Country Indicator Data'!L138,'Country Indicator Data'!L177,'Country Indicator Data'!L188)</f>
        <v>6.25</v>
      </c>
      <c r="Q4" s="269">
        <f>AVERAGE('Country Indicator Data'!M26,'Country Indicator Data'!M34,'Country Indicator Data'!M40,'Country Indicator Data'!M51,'Country Indicator Data'!M53,'Country Indicator Data'!M137,'Country Indicator Data'!M138,'Country Indicator Data'!M177,'Country Indicator Data'!M188)</f>
        <v>68.555555555555557</v>
      </c>
      <c r="R4" s="269">
        <f>AVERAGE('Country Indicator Data'!N26,'Country Indicator Data'!N34,'Country Indicator Data'!N40,'Country Indicator Data'!N51,'Country Indicator Data'!N53,'Country Indicator Data'!N137,'Country Indicator Data'!N138,'Country Indicator Data'!N177,'Country Indicator Data'!N188)</f>
        <v>37</v>
      </c>
    </row>
    <row r="5" spans="1:18" x14ac:dyDescent="0.25">
      <c r="A5" s="266" t="s">
        <v>672</v>
      </c>
      <c r="B5" s="266" t="s">
        <v>673</v>
      </c>
      <c r="C5" s="266" t="s">
        <v>9010</v>
      </c>
      <c r="D5" s="270" t="s">
        <v>9011</v>
      </c>
      <c r="E5" s="268">
        <f>'Country Indicator Data'!P80+'Country Indicator Data'!P136</f>
        <v>3744070</v>
      </c>
      <c r="F5" s="268">
        <f>VLOOKUP(B5,'Core Indicators'!$C$3:$G$198,5,FALSE)</f>
        <v>1583009000</v>
      </c>
      <c r="G5" s="269">
        <f>AVERAGE('Country Indicator Data'!C80,'Country Indicator Data'!C136)</f>
        <v>0.75808737944999993</v>
      </c>
      <c r="H5" s="269">
        <f>AVERAGE('Country Indicator Data'!D80,'Country Indicator Data'!D136)</f>
        <v>5</v>
      </c>
      <c r="I5" s="269">
        <f>AVERAGE('Country Indicator Data'!E80,'Country Indicator Data'!E136)</f>
        <v>8.3500000000000005E-2</v>
      </c>
      <c r="J5" s="269">
        <f>AVERAGE('Country Indicator Data'!F80,'Country Indicator Data'!F136)</f>
        <v>5.5</v>
      </c>
      <c r="K5" s="269">
        <f>AVERAGE('Country Indicator Data'!G80,'Country Indicator Data'!G136)</f>
        <v>0.52410904214999998</v>
      </c>
      <c r="L5" s="269">
        <f>AVERAGE('Country Indicator Data'!H80,'Country Indicator Data'!H136)</f>
        <v>33.650000000000006</v>
      </c>
      <c r="M5" s="269">
        <f>AVERAGE('Country Indicator Data'!I80,'Country Indicator Data'!I136)</f>
        <v>3</v>
      </c>
      <c r="N5" s="268">
        <f>VLOOKUP($B5,'Core Indicators'!$C$3:$EU$891,149,FALSE)</f>
        <v>2716</v>
      </c>
      <c r="O5" s="269">
        <f>AVERAGE('Country Indicator Data'!K80,'Country Indicator Data'!K136)</f>
        <v>-0.34916854835</v>
      </c>
      <c r="P5" s="269">
        <f>AVERAGE('Country Indicator Data'!L80,'Country Indicator Data'!L136)</f>
        <v>5.125</v>
      </c>
      <c r="Q5" s="269">
        <f>AVERAGE('Country Indicator Data'!M80,'Country Indicator Data'!M136)</f>
        <v>54.5</v>
      </c>
      <c r="R5" s="269">
        <f>AVERAGE('Country Indicator Data'!N80,'Country Indicator Data'!N136)</f>
        <v>36.5</v>
      </c>
    </row>
    <row r="6" spans="1:18" x14ac:dyDescent="0.25">
      <c r="A6" s="266" t="s">
        <v>739</v>
      </c>
      <c r="B6" s="266" t="s">
        <v>740</v>
      </c>
      <c r="C6" s="266" t="s">
        <v>9012</v>
      </c>
      <c r="D6" s="270" t="s">
        <v>9013</v>
      </c>
      <c r="E6" s="268">
        <f>'Country Indicator Data'!P54+'Country Indicator Data'!P83+'Country Indicator Data'!P88+'Country Indicator Data'!P99+'Country Indicator Data'!P169+'Country Indicator Data'!P179</f>
        <v>2482040</v>
      </c>
      <c r="F6" s="268">
        <f>VLOOKUP(B6,'Core Indicators'!$C$3:$G$198,5,FALSE)</f>
        <v>273420000</v>
      </c>
      <c r="G6" s="269">
        <f>AVERAGE('Country Indicator Data'!C54,'Country Indicator Data'!C83,'Country Indicator Data'!C88,'Country Indicator Data'!C99,'Country Indicator Data'!C169,'Country Indicator Data'!C179)</f>
        <v>0.50963423659999996</v>
      </c>
      <c r="H6" s="269">
        <f>AVERAGE('Country Indicator Data'!D54,'Country Indicator Data'!D83,'Country Indicator Data'!D88,'Country Indicator Data'!D99,'Country Indicator Data'!D169,'Country Indicator Data'!D179)</f>
        <v>3.5</v>
      </c>
      <c r="I6" s="269">
        <f>AVERAGE('Country Indicator Data'!E54,'Country Indicator Data'!E83,'Country Indicator Data'!E88,'Country Indicator Data'!E99,'Country Indicator Data'!E169,'Country Indicator Data'!E179)</f>
        <v>0.32666666666666666</v>
      </c>
      <c r="J6" s="269">
        <f>AVERAGE('Country Indicator Data'!F54,'Country Indicator Data'!F83,'Country Indicator Data'!F88,'Country Indicator Data'!F99,'Country Indicator Data'!F169,'Country Indicator Data'!F179)</f>
        <v>3.966666666683333</v>
      </c>
      <c r="K6" s="269">
        <f>AVERAGE('Country Indicator Data'!G54,'Country Indicator Data'!G83,'Country Indicator Data'!G88,'Country Indicator Data'!G99,'Country Indicator Data'!G169,'Country Indicator Data'!G179)</f>
        <v>0.44548120716666667</v>
      </c>
      <c r="L6" s="269">
        <f>AVERAGE('Country Indicator Data'!H54,'Country Indicator Data'!H83,'Country Indicator Data'!H88,'Country Indicator Data'!H99,'Country Indicator Data'!H169,'Country Indicator Data'!H179)</f>
        <v>34.31666666666667</v>
      </c>
      <c r="M6" s="269">
        <f>AVERAGE('Country Indicator Data'!I54,'Country Indicator Data'!I83,'Country Indicator Data'!I88,'Country Indicator Data'!I99,'Country Indicator Data'!I169,'Country Indicator Data'!I179)</f>
        <v>3.8333333333333335</v>
      </c>
      <c r="N6" s="268">
        <f>VLOOKUP($B6,'Core Indicators'!$C$3:$EU$891,149,FALSE)</f>
        <v>830910</v>
      </c>
      <c r="O6" s="269">
        <f>AVERAGE('Country Indicator Data'!K54,'Country Indicator Data'!K83,'Country Indicator Data'!K88,'Country Indicator Data'!K99,'Country Indicator Data'!K169,'Country Indicator Data'!K179)</f>
        <v>-0.86944311111666683</v>
      </c>
      <c r="P6" s="269">
        <f>AVERAGE('Country Indicator Data'!L54,'Country Indicator Data'!L83,'Country Indicator Data'!L88,'Country Indicator Data'!L99,'Country Indicator Data'!L169,'Country Indicator Data'!L179)</f>
        <v>3.4583333333333335</v>
      </c>
      <c r="Q6" s="269">
        <f>AVERAGE('Country Indicator Data'!M54,'Country Indicator Data'!M83,'Country Indicator Data'!M88,'Country Indicator Data'!M99,'Country Indicator Data'!M169,'Country Indicator Data'!M179)</f>
        <v>27.5</v>
      </c>
      <c r="R6" s="269">
        <f>AVERAGE('Country Indicator Data'!N54,'Country Indicator Data'!N83,'Country Indicator Data'!N88,'Country Indicator Data'!N99,'Country Indicator Data'!N169,'Country Indicator Data'!N179)</f>
        <v>30.5</v>
      </c>
    </row>
    <row r="7" spans="1:18" x14ac:dyDescent="0.25">
      <c r="A7" s="266" t="s">
        <v>727</v>
      </c>
      <c r="B7" s="266" t="s">
        <v>728</v>
      </c>
      <c r="C7" s="266" t="s">
        <v>9014</v>
      </c>
      <c r="D7" s="270" t="s">
        <v>9015</v>
      </c>
      <c r="E7" s="268">
        <f>'Country Indicator Data'!P71+'Country Indicator Data'!P179</f>
        <v>898530</v>
      </c>
      <c r="F7" s="268">
        <f>VLOOKUP(B7,'Core Indicators'!$C$3:$G$198,5,FALSE)</f>
        <v>95475000</v>
      </c>
      <c r="G7" s="269">
        <f>AVERAGE('Country Indicator Data'!C71,'Country Indicator Data'!C179)</f>
        <v>0.24144923930000001</v>
      </c>
      <c r="H7" s="269">
        <f>AVERAGE('Country Indicator Data'!D71,'Country Indicator Data'!D179)</f>
        <v>8</v>
      </c>
      <c r="I7" s="269">
        <f>AVERAGE('Country Indicator Data'!E71,'Country Indicator Data'!E179)</f>
        <v>0.18350000000000002</v>
      </c>
      <c r="J7" s="269">
        <f>AVERAGE('Country Indicator Data'!F71,'Country Indicator Data'!F179)</f>
        <v>4.9166666667000003</v>
      </c>
      <c r="K7" s="269">
        <f>AVERAGE('Country Indicator Data'!G71,'Country Indicator Data'!G179)</f>
        <v>0.21366332590000001</v>
      </c>
      <c r="L7" s="269">
        <f>AVERAGE('Country Indicator Data'!H71,'Country Indicator Data'!H179)</f>
        <v>37.4</v>
      </c>
      <c r="M7" s="269">
        <f>AVERAGE('Country Indicator Data'!I71,'Country Indicator Data'!I179)</f>
        <v>3.5</v>
      </c>
      <c r="N7" s="268">
        <f>VLOOKUP($B7,'Core Indicators'!$C$3:$EU$891,149,FALSE)</f>
        <v>40788</v>
      </c>
      <c r="O7" s="269">
        <f>AVERAGE('Country Indicator Data'!K71,'Country Indicator Data'!K179)</f>
        <v>-4.2062647650000007E-2</v>
      </c>
      <c r="P7" s="269">
        <f>AVERAGE('Country Indicator Data'!L71,'Country Indicator Data'!L179)</f>
        <v>3.5</v>
      </c>
      <c r="Q7" s="269">
        <f>AVERAGE('Country Indicator Data'!M71,'Country Indicator Data'!M179)</f>
        <v>60</v>
      </c>
      <c r="R7" s="269">
        <f>AVERAGE('Country Indicator Data'!N71,'Country Indicator Data'!N179)</f>
        <v>43.5</v>
      </c>
    </row>
    <row r="8" spans="1:18" x14ac:dyDescent="0.25">
      <c r="A8" s="266" t="s">
        <v>2287</v>
      </c>
      <c r="B8" s="266" t="s">
        <v>2288</v>
      </c>
      <c r="C8" s="266" t="s">
        <v>9016</v>
      </c>
      <c r="D8" s="270" t="s">
        <v>9017</v>
      </c>
      <c r="E8" s="268">
        <f>'Country Indicator Data'!P52+'Country Indicator Data'!P86+'Country Indicator Data'!P101+'Country Indicator Data'!P178</f>
        <v>4590781</v>
      </c>
      <c r="F8" s="268">
        <f>VLOOKUP(B8,'Core Indicators'!$C$3:$G$198,5,FALSE)</f>
        <v>124849000</v>
      </c>
      <c r="G8" s="269">
        <f>AVERAGE('Country Indicator Data'!C52,'Country Indicator Data'!C86,'Country Indicator Data'!C101,'Country Indicator Data'!C178)</f>
        <v>0.210782986625</v>
      </c>
      <c r="H8" s="269">
        <f>AVERAGE('Country Indicator Data'!D52,'Country Indicator Data'!D86,'Country Indicator Data'!D101,'Country Indicator Data'!D178)</f>
        <v>5.75</v>
      </c>
      <c r="I8" s="269">
        <f>AVERAGE('Country Indicator Data'!E52,'Country Indicator Data'!E86,'Country Indicator Data'!E101,'Country Indicator Data'!E178)</f>
        <v>6.8875000000000006E-2</v>
      </c>
      <c r="J8" s="269">
        <f>AVERAGE('Country Indicator Data'!F52,'Country Indicator Data'!F86,'Country Indicator Data'!F101,'Country Indicator Data'!F178)</f>
        <v>4.5666666666666664</v>
      </c>
      <c r="K8" s="269">
        <f>AVERAGE('Country Indicator Data'!G52,'Country Indicator Data'!G86,'Country Indicator Data'!G101,'Country Indicator Data'!G178)</f>
        <v>0.24606424360000001</v>
      </c>
      <c r="L8" s="269">
        <f>AVERAGE('Country Indicator Data'!H52,'Country Indicator Data'!H86,'Country Indicator Data'!H101,'Country Indicator Data'!H178)</f>
        <v>32.1</v>
      </c>
      <c r="M8" s="269">
        <f>AVERAGE('Country Indicator Data'!I52,'Country Indicator Data'!I86,'Country Indicator Data'!I101,'Country Indicator Data'!I178)</f>
        <v>2.25</v>
      </c>
      <c r="N8" s="268">
        <f>VLOOKUP($B8,'Core Indicators'!$C$3:$EU$891,149,FALSE)</f>
        <v>665</v>
      </c>
      <c r="O8" s="269">
        <f>AVERAGE('Country Indicator Data'!K52,'Country Indicator Data'!K86,'Country Indicator Data'!K101,'Country Indicator Data'!K178)</f>
        <v>-0.58027702757499999</v>
      </c>
      <c r="P8" s="269">
        <f>AVERAGE('Country Indicator Data'!L52,'Country Indicator Data'!L86,'Country Indicator Data'!L101,'Country Indicator Data'!L178)</f>
        <v>4.166666666666667</v>
      </c>
      <c r="Q8" s="269">
        <f>AVERAGE('Country Indicator Data'!M52,'Country Indicator Data'!M86,'Country Indicator Data'!M101,'Country Indicator Data'!M178)</f>
        <v>50.5</v>
      </c>
      <c r="R8" s="269">
        <f>AVERAGE('Country Indicator Data'!N52,'Country Indicator Data'!N86,'Country Indicator Data'!N101,'Country Indicator Data'!N178)</f>
        <v>37.25</v>
      </c>
    </row>
    <row r="9" spans="1:18" x14ac:dyDescent="0.25">
      <c r="A9" s="266" t="s">
        <v>2301</v>
      </c>
      <c r="B9" s="266" t="s">
        <v>2302</v>
      </c>
      <c r="C9" s="266" t="s">
        <v>9018</v>
      </c>
      <c r="D9" s="270" t="s">
        <v>9019</v>
      </c>
      <c r="E9" s="268">
        <f>'Country Indicator Data'!P52+'Country Indicator Data'!P56+'Country Indicator Data'!P109</f>
        <v>3328251</v>
      </c>
      <c r="F9" s="268">
        <f>VLOOKUP(B9,'Core Indicators'!$C$3:$G$198,5,FALSE)</f>
        <v>130572000</v>
      </c>
      <c r="G9" s="269">
        <f>AVERAGE('Country Indicator Data'!C52,'Country Indicator Data'!C56,'Country Indicator Data'!C109)</f>
        <v>0.46699264916666666</v>
      </c>
      <c r="H9" s="269">
        <f>AVERAGE('Country Indicator Data'!D52,'Country Indicator Data'!D56,'Country Indicator Data'!D109)</f>
        <v>6.333333333333333</v>
      </c>
      <c r="I9" s="269">
        <f>AVERAGE('Country Indicator Data'!E52,'Country Indicator Data'!E56,'Country Indicator Data'!E109)</f>
        <v>0.32400000000000001</v>
      </c>
      <c r="J9" s="269">
        <f>AVERAGE('Country Indicator Data'!F52,'Country Indicator Data'!F56,'Country Indicator Data'!F109)</f>
        <v>4.1916666666499998</v>
      </c>
      <c r="K9" s="269">
        <f>AVERAGE('Country Indicator Data'!G52,'Country Indicator Data'!G56,'Country Indicator Data'!G109)</f>
        <v>0.33649607749999993</v>
      </c>
      <c r="L9" s="269">
        <f>AVERAGE('Country Indicator Data'!H52,'Country Indicator Data'!H56,'Country Indicator Data'!H109)</f>
        <v>33.933333333333337</v>
      </c>
      <c r="M9" s="269">
        <f>AVERAGE('Country Indicator Data'!I52,'Country Indicator Data'!I56,'Country Indicator Data'!I109)</f>
        <v>2.3333333333333335</v>
      </c>
      <c r="N9" s="268">
        <f>VLOOKUP($B9,'Core Indicators'!$C$3:$EU$891,149,FALSE)</f>
        <v>703</v>
      </c>
      <c r="O9" s="269">
        <f>AVERAGE('Country Indicator Data'!K52,'Country Indicator Data'!K56,'Country Indicator Data'!K109)</f>
        <v>9.3130916333333345E-3</v>
      </c>
      <c r="P9" s="269">
        <f>AVERAGE('Country Indicator Data'!L52,'Country Indicator Data'!L56,'Country Indicator Data'!L109)</f>
        <v>3.75</v>
      </c>
      <c r="Q9" s="269">
        <f>AVERAGE('Country Indicator Data'!M52,'Country Indicator Data'!M56,'Country Indicator Data'!M109)</f>
        <v>54.333333333333336</v>
      </c>
      <c r="R9" s="269">
        <f>AVERAGE('Country Indicator Data'!N52,'Country Indicator Data'!N56,'Country Indicator Data'!N109)</f>
        <v>46</v>
      </c>
    </row>
    <row r="10" spans="1:18" x14ac:dyDescent="0.25">
      <c r="A10" s="266" t="s">
        <v>713</v>
      </c>
      <c r="B10" s="266" t="s">
        <v>714</v>
      </c>
      <c r="C10" s="266" t="s">
        <v>9020</v>
      </c>
      <c r="D10" s="270" t="s">
        <v>9021</v>
      </c>
      <c r="E10" s="268">
        <f>'Country Indicator Data'!P18+'Country Indicator Data'!P118</f>
        <v>783250</v>
      </c>
      <c r="F10" s="268">
        <f>VLOOKUP(B10,'Core Indicators'!$C$3:$G$198,5,FALSE)</f>
        <v>227428000</v>
      </c>
      <c r="G10" s="269">
        <f>AVERAGE('Country Indicator Data'!C18,'Country Indicator Data'!C118)</f>
        <v>0.35558001200000006</v>
      </c>
      <c r="H10" s="269">
        <f>AVERAGE('Country Indicator Data'!D18,'Country Indicator Data'!D118)</f>
        <v>3.5</v>
      </c>
      <c r="I10" s="269">
        <f>AVERAGE('Country Indicator Data'!E18,'Country Indicator Data'!E118)</f>
        <v>0.21249999999999999</v>
      </c>
      <c r="J10" s="269">
        <f>AVERAGE('Country Indicator Data'!F18,'Country Indicator Data'!F118)</f>
        <v>3.8583333333500001</v>
      </c>
      <c r="K10" s="269">
        <f>AVERAGE('Country Indicator Data'!G18,'Country Indicator Data'!G118)</f>
        <v>0.49717238359999993</v>
      </c>
      <c r="L10" s="269">
        <f>AVERAGE('Country Indicator Data'!H18,'Country Indicator Data'!H118)</f>
        <v>31.549999999999997</v>
      </c>
      <c r="M10" s="269">
        <f>AVERAGE('Country Indicator Data'!I18,'Country Indicator Data'!I118)</f>
        <v>4</v>
      </c>
      <c r="N10" s="268">
        <f>VLOOKUP($B10,'Core Indicators'!$C$3:$EU$891,149,FALSE)</f>
        <v>7881</v>
      </c>
      <c r="O10" s="269">
        <f>AVERAGE('Country Indicator Data'!K18,'Country Indicator Data'!K118)</f>
        <v>-0.84954610465000002</v>
      </c>
      <c r="P10" s="269">
        <f>AVERAGE('Country Indicator Data'!L18,'Country Indicator Data'!L118)</f>
        <v>3.125</v>
      </c>
      <c r="Q10" s="269">
        <f>AVERAGE('Country Indicator Data'!M18,'Country Indicator Data'!M118)</f>
        <v>34.5</v>
      </c>
      <c r="R10" s="269">
        <f>AVERAGE('Country Indicator Data'!N18,'Country Indicator Data'!N118)</f>
        <v>27.5</v>
      </c>
    </row>
    <row r="11" spans="1:18" x14ac:dyDescent="0.25">
      <c r="A11" s="266" t="s">
        <v>984</v>
      </c>
      <c r="B11" s="266" t="s">
        <v>985</v>
      </c>
      <c r="C11" s="266" t="s">
        <v>9022</v>
      </c>
      <c r="D11" s="270" t="s">
        <v>9023</v>
      </c>
      <c r="E11" s="268">
        <f>'Country Indicator Data'!P105+'Country Indicator Data'!P111+'Country Indicator Data'!P124+'Country Indicator Data'!P126+'Country Indicator Data'!P167+'Country Indicator Data'!P181+'Country Indicator Data'!P194+'Country Indicator Data'!P195</f>
        <v>3562970</v>
      </c>
      <c r="F11" s="268">
        <f>VLOOKUP(B11,'Core Indicators'!$C$3:$G$198,5,FALSE)</f>
        <v>139288000</v>
      </c>
      <c r="G11" s="269">
        <f>AVERAGE('Country Indicator Data'!C105,'Country Indicator Data'!C111,'Country Indicator Data'!C124,'Country Indicator Data'!C126,'Country Indicator Data'!C167,'Country Indicator Data'!C181,'Country Indicator Data'!C194,'Country Indicator Data'!C195)</f>
        <v>0.43321487471249998</v>
      </c>
      <c r="H11" s="269">
        <f>AVERAGE('Country Indicator Data'!D105,'Country Indicator Data'!D111,'Country Indicator Data'!D124,'Country Indicator Data'!D126,'Country Indicator Data'!D167,'Country Indicator Data'!D181,'Country Indicator Data'!D194,'Country Indicator Data'!D195)</f>
        <v>7.25</v>
      </c>
      <c r="I11" s="269">
        <f>AVERAGE('Country Indicator Data'!E105,'Country Indicator Data'!E111,'Country Indicator Data'!E124,'Country Indicator Data'!E126,'Country Indicator Data'!E167,'Country Indicator Data'!E181,'Country Indicator Data'!E194,'Country Indicator Data'!E195)</f>
        <v>2.3875E-2</v>
      </c>
      <c r="J11" s="269">
        <f>AVERAGE('Country Indicator Data'!F105,'Country Indicator Data'!F111,'Country Indicator Data'!F124,'Country Indicator Data'!F126,'Country Indicator Data'!F167,'Country Indicator Data'!F181,'Country Indicator Data'!F194,'Country Indicator Data'!F195)</f>
        <v>5.5562500000000004</v>
      </c>
      <c r="K11" s="269">
        <f>AVERAGE('Country Indicator Data'!G105,'Country Indicator Data'!G111,'Country Indicator Data'!G124,'Country Indicator Data'!G126,'Country Indicator Data'!G167,'Country Indicator Data'!G181,'Country Indicator Data'!G194,'Country Indicator Data'!G195)</f>
        <v>0.5433798308714286</v>
      </c>
      <c r="L11" s="269">
        <f>AVERAGE('Country Indicator Data'!H105,'Country Indicator Data'!H111,'Country Indicator Data'!H124,'Country Indicator Data'!H126,'Country Indicator Data'!H167,'Country Indicator Data'!H181,'Country Indicator Data'!H194,'Country Indicator Data'!H195)</f>
        <v>49.225000000000001</v>
      </c>
      <c r="M11" s="269">
        <f>AVERAGE('Country Indicator Data'!I105,'Country Indicator Data'!I111,'Country Indicator Data'!I124,'Country Indicator Data'!I126,'Country Indicator Data'!I167,'Country Indicator Data'!I181,'Country Indicator Data'!I194,'Country Indicator Data'!I195)</f>
        <v>0.875</v>
      </c>
      <c r="N11" s="268">
        <f>VLOOKUP($B11,'Core Indicators'!$C$3:$EU$891,149,FALSE)</f>
        <v>2248</v>
      </c>
      <c r="O11" s="269">
        <f>AVERAGE('Country Indicator Data'!K105,'Country Indicator Data'!K111,'Country Indicator Data'!K124,'Country Indicator Data'!K126,'Country Indicator Data'!K167,'Country Indicator Data'!K181,'Country Indicator Data'!K194,'Country Indicator Data'!K195)</f>
        <v>-0.52618072928750004</v>
      </c>
      <c r="P11" s="269">
        <f>AVERAGE('Country Indicator Data'!L105,'Country Indicator Data'!L111,'Country Indicator Data'!L124,'Country Indicator Data'!L126,'Country Indicator Data'!L167,'Country Indicator Data'!L181,'Country Indicator Data'!L194,'Country Indicator Data'!L195)</f>
        <v>4.5625</v>
      </c>
      <c r="Q11" s="269">
        <f>AVERAGE('Country Indicator Data'!M105,'Country Indicator Data'!M111,'Country Indicator Data'!M124,'Country Indicator Data'!M126,'Country Indicator Data'!M167,'Country Indicator Data'!M181,'Country Indicator Data'!M194,'Country Indicator Data'!M195)</f>
        <v>50.625</v>
      </c>
      <c r="R11" s="269">
        <f>AVERAGE('Country Indicator Data'!N105,'Country Indicator Data'!N111,'Country Indicator Data'!N124,'Country Indicator Data'!N126,'Country Indicator Data'!N167,'Country Indicator Data'!N181,'Country Indicator Data'!N194,'Country Indicator Data'!N195)</f>
        <v>34.5</v>
      </c>
    </row>
    <row r="12" spans="1:18" x14ac:dyDescent="0.25">
      <c r="A12" s="266" t="s">
        <v>1221</v>
      </c>
      <c r="B12" s="266" t="s">
        <v>1222</v>
      </c>
      <c r="C12" s="266" t="s">
        <v>9024</v>
      </c>
      <c r="D12" s="270" t="s">
        <v>9025</v>
      </c>
      <c r="E12" s="268">
        <f>'Country Indicator Data'!P9+'Country Indicator Data'!P13</f>
        <v>111133</v>
      </c>
      <c r="F12" s="268">
        <f>VLOOKUP(B12,'Core Indicators'!$C$3:$G$198,5,FALSE)</f>
        <v>13029000</v>
      </c>
      <c r="G12" s="269">
        <f>AVERAGE('Country Indicator Data'!C9,'Country Indicator Data'!C13)</f>
        <v>9.7125606700000006E-2</v>
      </c>
      <c r="H12" s="269">
        <f>AVERAGE('Country Indicator Data'!D9,'Country Indicator Data'!D13)</f>
        <v>5</v>
      </c>
      <c r="I12" s="269">
        <f>AVERAGE('Country Indicator Data'!E9,'Country Indicator Data'!E13)</f>
        <v>3.6499999999999998E-2</v>
      </c>
      <c r="J12" s="269">
        <f>AVERAGE('Country Indicator Data'!F9,'Country Indicator Data'!F13)</f>
        <v>5.2666666666499999</v>
      </c>
      <c r="K12" s="269">
        <f>AVERAGE('Country Indicator Data'!G9,'Country Indicator Data'!G13)</f>
        <v>0.28972985065000001</v>
      </c>
      <c r="L12" s="269">
        <f>AVERAGE('Country Indicator Data'!H9,'Country Indicator Data'!H13)</f>
        <v>28.25</v>
      </c>
      <c r="M12" s="269">
        <f>AVERAGE('Country Indicator Data'!I9,'Country Indicator Data'!I13)</f>
        <v>3</v>
      </c>
      <c r="N12" s="268">
        <f>VLOOKUP($B12,'Core Indicators'!$C$3:$EU$891,149,FALSE)</f>
        <v>13</v>
      </c>
      <c r="O12" s="269">
        <f>AVERAGE('Country Indicator Data'!K9,'Country Indicator Data'!K13)</f>
        <v>-0.35427304355</v>
      </c>
      <c r="P12" s="269">
        <f>AVERAGE('Country Indicator Data'!L9,'Country Indicator Data'!L13)</f>
        <v>4.5</v>
      </c>
      <c r="Q12" s="269">
        <f>AVERAGE('Country Indicator Data'!M9,'Country Indicator Data'!M13)</f>
        <v>31.5</v>
      </c>
      <c r="R12" s="269">
        <f>AVERAGE('Country Indicator Data'!N9,'Country Indicator Data'!N13)</f>
        <v>36</v>
      </c>
    </row>
    <row r="13" spans="1:18" x14ac:dyDescent="0.25">
      <c r="A13" s="266" t="s">
        <v>1551</v>
      </c>
      <c r="B13" s="266" t="s">
        <v>1552</v>
      </c>
      <c r="C13" s="266" t="s">
        <v>9026</v>
      </c>
      <c r="D13" s="270" t="s">
        <v>9027</v>
      </c>
      <c r="E13" s="268">
        <f>'Country Indicator Data'!P58+'Country Indicator Data'!P91+'Country Indicator Data'!P159</f>
        <v>2196480</v>
      </c>
      <c r="F13" s="268">
        <f>VLOOKUP(B13,'Core Indicators'!$C$3:$G$198,5,FALSE)</f>
        <v>196999000</v>
      </c>
      <c r="G13" s="269">
        <f>AVERAGE('Country Indicator Data'!C58,'Country Indicator Data'!C91,'Country Indicator Data'!C159)</f>
        <v>0.53738601793333329</v>
      </c>
      <c r="H13" s="269">
        <f>AVERAGE('Country Indicator Data'!D58,'Country Indicator Data'!D91,'Country Indicator Data'!D159)</f>
        <v>3.5</v>
      </c>
      <c r="I13" s="269">
        <f>AVERAGE('Country Indicator Data'!E58,'Country Indicator Data'!E91,'Country Indicator Data'!E159)</f>
        <v>0.1178</v>
      </c>
      <c r="J13" s="269">
        <f>AVERAGE('Country Indicator Data'!F58,'Country Indicator Data'!F91,'Country Indicator Data'!F159)</f>
        <v>3.4444444444333335</v>
      </c>
      <c r="K13" s="269">
        <f>AVERAGE('Country Indicator Data'!G58,'Country Indicator Data'!G91,'Country Indicator Data'!G159)</f>
        <v>0.52623597955000001</v>
      </c>
      <c r="L13" s="269">
        <f>AVERAGE('Country Indicator Data'!H58,'Country Indicator Data'!H91,'Country Indicator Data'!H159)</f>
        <v>37.533333333333331</v>
      </c>
      <c r="M13" s="269">
        <f>AVERAGE('Country Indicator Data'!I58,'Country Indicator Data'!I91,'Country Indicator Data'!I159)</f>
        <v>5</v>
      </c>
      <c r="N13" s="268">
        <f>VLOOKUP($B13,'Core Indicators'!$C$3:$EU$891,149,FALSE)</f>
        <v>6637</v>
      </c>
      <c r="O13" s="269">
        <f>AVERAGE('Country Indicator Data'!K58,'Country Indicator Data'!K91,'Country Indicator Data'!K159)</f>
        <v>-1.0927180548666666</v>
      </c>
      <c r="P13" s="269">
        <f>AVERAGE('Country Indicator Data'!L58,'Country Indicator Data'!L91,'Country Indicator Data'!L159)</f>
        <v>3.25</v>
      </c>
      <c r="Q13" s="269">
        <f>AVERAGE('Country Indicator Data'!M58,'Country Indicator Data'!M91,'Country Indicator Data'!M159)</f>
        <v>26.333333333333332</v>
      </c>
      <c r="R13" s="269">
        <f>AVERAGE('Country Indicator Data'!N58,'Country Indicator Data'!N91,'Country Indicator Data'!N159)</f>
        <v>24.666666666666668</v>
      </c>
    </row>
    <row r="14" spans="1:18" x14ac:dyDescent="0.25">
      <c r="A14" s="266" t="s">
        <v>5741</v>
      </c>
      <c r="B14" s="266" t="s">
        <v>5742</v>
      </c>
      <c r="C14" s="266" t="s">
        <v>9028</v>
      </c>
      <c r="D14" s="270" t="s">
        <v>9029</v>
      </c>
      <c r="E14" s="268">
        <f>'Country Indicator Data'!P169+'Country Indicator Data'!P179</f>
        <v>953260</v>
      </c>
      <c r="F14" s="268">
        <f>VLOOKUP(B14,'Core Indicators'!$C$3:$G$198,5,FALSE)</f>
        <v>107097000</v>
      </c>
      <c r="G14" s="269">
        <f>AVERAGE('Country Indicator Data'!C169,'Country Indicator Data'!C179)</f>
        <v>0.47417823484999999</v>
      </c>
      <c r="H14" s="269">
        <f>AVERAGE('Country Indicator Data'!D169,'Country Indicator Data'!D179)</f>
        <v>4</v>
      </c>
      <c r="I14" s="269">
        <f>AVERAGE('Country Indicator Data'!E169,'Country Indicator Data'!E179)</f>
        <v>0.59499999999999997</v>
      </c>
      <c r="J14" s="269">
        <f>AVERAGE('Country Indicator Data'!F169,'Country Indicator Data'!F179)</f>
        <v>3.3583333333500001</v>
      </c>
      <c r="K14" s="269">
        <f>AVERAGE('Country Indicator Data'!G169,'Country Indicator Data'!G179)</f>
        <v>0.42590098114999997</v>
      </c>
      <c r="L14" s="269">
        <f>AVERAGE('Country Indicator Data'!H169,'Country Indicator Data'!H179)</f>
        <v>39.700000000000003</v>
      </c>
      <c r="M14" s="269">
        <f>AVERAGE('Country Indicator Data'!I169,'Country Indicator Data'!I179)</f>
        <v>4.5</v>
      </c>
      <c r="N14" s="268">
        <f>VLOOKUP($B14,'Core Indicators'!$C$3:$EU$891,149,FALSE)</f>
        <v>46314</v>
      </c>
      <c r="O14" s="269">
        <f>AVERAGE('Country Indicator Data'!K169,'Country Indicator Data'!K179)</f>
        <v>-1.1795133203000001</v>
      </c>
      <c r="P14" s="269">
        <f>AVERAGE('Country Indicator Data'!L169,'Country Indicator Data'!L179)</f>
        <v>2.5</v>
      </c>
      <c r="Q14" s="269">
        <f>AVERAGE('Country Indicator Data'!M169,'Country Indicator Data'!M179)</f>
        <v>16</v>
      </c>
      <c r="R14" s="269">
        <f>AVERAGE('Country Indicator Data'!N169,'Country Indicator Data'!N179)</f>
        <v>26</v>
      </c>
    </row>
    <row r="15" spans="1:18" x14ac:dyDescent="0.25">
      <c r="A15" s="266"/>
      <c r="B15" s="266"/>
      <c r="C15" s="266"/>
      <c r="D15" s="270"/>
    </row>
    <row r="16" spans="1:18" x14ac:dyDescent="0.25">
      <c r="A16" s="266"/>
      <c r="B16" s="266"/>
      <c r="C16" s="266"/>
      <c r="D16" s="270"/>
    </row>
    <row r="17" spans="1:4" x14ac:dyDescent="0.25">
      <c r="A17" s="266"/>
      <c r="B17" s="266"/>
      <c r="C17" s="266"/>
      <c r="D17" s="270"/>
    </row>
    <row r="18" spans="1:4" x14ac:dyDescent="0.25">
      <c r="A18" s="266"/>
      <c r="B18" s="266"/>
      <c r="C18" s="266"/>
      <c r="D18" s="270"/>
    </row>
    <row r="19" spans="1:4" x14ac:dyDescent="0.25">
      <c r="A19" s="266"/>
      <c r="B19" s="266"/>
      <c r="C19" s="266"/>
      <c r="D19" s="270"/>
    </row>
    <row r="20" spans="1:4" x14ac:dyDescent="0.25">
      <c r="A20" s="266"/>
      <c r="B20" s="266"/>
      <c r="C20" s="266"/>
      <c r="D20" s="270"/>
    </row>
    <row r="21" spans="1:4" x14ac:dyDescent="0.25">
      <c r="A21" s="266"/>
      <c r="B21" s="266"/>
      <c r="C21" s="266"/>
      <c r="D21" s="270"/>
    </row>
    <row r="22" spans="1:4" x14ac:dyDescent="0.25">
      <c r="A22" s="266"/>
      <c r="B22" s="266"/>
      <c r="C22" s="266"/>
      <c r="D22" s="270"/>
    </row>
    <row r="23" spans="1:4" x14ac:dyDescent="0.25">
      <c r="A23" s="266"/>
      <c r="B23" s="266"/>
      <c r="C23" s="266"/>
      <c r="D23" s="270"/>
    </row>
    <row r="24" spans="1:4" x14ac:dyDescent="0.25">
      <c r="A24" s="266"/>
      <c r="B24" s="266"/>
      <c r="C24" s="266"/>
      <c r="D24" s="270"/>
    </row>
    <row r="25" spans="1:4" x14ac:dyDescent="0.25">
      <c r="A25" s="266"/>
      <c r="B25" s="266"/>
      <c r="C25" s="266"/>
      <c r="D25" s="270"/>
    </row>
    <row r="26" spans="1:4" x14ac:dyDescent="0.25">
      <c r="A26" s="266"/>
      <c r="B26" s="266"/>
      <c r="C26" s="266"/>
      <c r="D26" s="270"/>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617283"/>
  </sheetPr>
  <dimension ref="A1:AN164"/>
  <sheetViews>
    <sheetView topLeftCell="P1" workbookViewId="0">
      <selection activeCell="A250" sqref="A250:AN300"/>
    </sheetView>
  </sheetViews>
  <sheetFormatPr defaultColWidth="8.42578125" defaultRowHeight="15" x14ac:dyDescent="0.25"/>
  <cols>
    <col min="1" max="1" width="14.42578125" style="214" customWidth="1"/>
    <col min="2" max="2" width="7" style="214" customWidth="1"/>
    <col min="3" max="3" width="8.42578125" style="214" customWidth="1"/>
    <col min="4" max="16384" width="8.42578125" style="214"/>
  </cols>
  <sheetData>
    <row r="1" spans="1:40" x14ac:dyDescent="0.25">
      <c r="A1" s="310"/>
      <c r="B1" s="311"/>
      <c r="C1" s="311"/>
      <c r="D1" s="311"/>
      <c r="E1" s="311"/>
      <c r="F1" s="311"/>
      <c r="G1" s="311"/>
      <c r="H1" s="311"/>
      <c r="I1" s="311"/>
      <c r="J1" s="311"/>
      <c r="K1" s="311"/>
      <c r="L1" s="311"/>
      <c r="M1" s="311"/>
      <c r="N1" s="311"/>
      <c r="O1" s="311"/>
      <c r="P1" s="311"/>
      <c r="Q1" s="311"/>
      <c r="R1" s="311"/>
      <c r="S1" s="311"/>
      <c r="T1" s="311"/>
      <c r="U1" s="311"/>
      <c r="V1" s="311"/>
      <c r="W1" s="311"/>
      <c r="X1" s="311"/>
      <c r="Y1" s="311"/>
      <c r="Z1" s="311"/>
      <c r="AA1" s="311"/>
      <c r="AB1" s="311"/>
      <c r="AC1" s="311"/>
      <c r="AD1" s="311"/>
      <c r="AE1" s="311"/>
      <c r="AF1" s="311"/>
      <c r="AG1" s="311"/>
      <c r="AH1" s="311"/>
      <c r="AI1" s="311"/>
      <c r="AJ1" s="311"/>
      <c r="AK1" s="311"/>
      <c r="AL1" s="311"/>
      <c r="AM1" s="311"/>
      <c r="AN1" s="311"/>
    </row>
    <row r="2" spans="1:40" ht="147" customHeight="1" x14ac:dyDescent="0.25">
      <c r="A2" s="201" t="s">
        <v>9030</v>
      </c>
      <c r="B2" s="202" t="s">
        <v>8680</v>
      </c>
      <c r="C2" s="202" t="s">
        <v>8684</v>
      </c>
      <c r="D2" s="128" t="s">
        <v>8547</v>
      </c>
      <c r="E2" s="97" t="s">
        <v>8567</v>
      </c>
      <c r="F2" s="97" t="s">
        <v>8571</v>
      </c>
      <c r="G2" s="98" t="s">
        <v>8562</v>
      </c>
      <c r="H2" s="99" t="s">
        <v>562</v>
      </c>
      <c r="I2" s="97" t="s">
        <v>564</v>
      </c>
      <c r="J2" s="97" t="s">
        <v>8581</v>
      </c>
      <c r="K2" s="100" t="s">
        <v>8582</v>
      </c>
      <c r="L2" s="98" t="s">
        <v>8563</v>
      </c>
      <c r="M2" s="101" t="s">
        <v>8550</v>
      </c>
      <c r="N2" s="102" t="s">
        <v>9031</v>
      </c>
      <c r="O2" s="102" t="s">
        <v>9032</v>
      </c>
      <c r="P2" s="102" t="s">
        <v>9033</v>
      </c>
      <c r="Q2" s="102" t="s">
        <v>9034</v>
      </c>
      <c r="R2" s="102" t="s">
        <v>9035</v>
      </c>
      <c r="S2" s="101" t="s">
        <v>8552</v>
      </c>
      <c r="T2" s="103" t="s">
        <v>8553</v>
      </c>
      <c r="U2" s="104" t="s">
        <v>8605</v>
      </c>
      <c r="V2" s="105" t="s">
        <v>8606</v>
      </c>
      <c r="W2" s="105" t="s">
        <v>8607</v>
      </c>
      <c r="X2" s="104" t="s">
        <v>8608</v>
      </c>
      <c r="Y2" s="104" t="s">
        <v>8613</v>
      </c>
      <c r="Z2" s="103" t="s">
        <v>8554</v>
      </c>
      <c r="AA2" s="105" t="s">
        <v>8615</v>
      </c>
      <c r="AB2" s="106" t="s">
        <v>9036</v>
      </c>
      <c r="AC2" s="105" t="s">
        <v>2701</v>
      </c>
      <c r="AD2" s="105" t="s">
        <v>2707</v>
      </c>
      <c r="AE2" s="105" t="s">
        <v>2703</v>
      </c>
      <c r="AF2" s="105" t="s">
        <v>2732</v>
      </c>
      <c r="AG2" s="105" t="s">
        <v>8616</v>
      </c>
      <c r="AH2" s="105" t="s">
        <v>2698</v>
      </c>
      <c r="AI2" s="105" t="s">
        <v>2705</v>
      </c>
      <c r="AJ2" s="105" t="s">
        <v>8617</v>
      </c>
      <c r="AK2" s="105" t="s">
        <v>2728</v>
      </c>
      <c r="AL2" s="105" t="s">
        <v>8618</v>
      </c>
      <c r="AM2" s="105" t="s">
        <v>2738</v>
      </c>
      <c r="AN2" s="105" t="s">
        <v>8619</v>
      </c>
    </row>
    <row r="3" spans="1:40" x14ac:dyDescent="0.25">
      <c r="A3" s="203" t="str">
        <f>Lists!C:C</f>
        <v>AFG001</v>
      </c>
      <c r="B3" s="248">
        <f t="shared" ref="B3:B34" si="0">IF(OR(M3="x",D3="x"),"x",ROUND((5-GEOMEAN(((5-D3)/5*4+1),((5-M3)/5*4+1),((5-M3)/5*4+1)))/4*3.5+S3*0.3,1))</f>
        <v>1.5</v>
      </c>
      <c r="C3" s="163">
        <f t="shared" ref="C3:C34" si="1">COUNTIF(E3:F3,"x")+COUNTIF(H3:I3,"x")+COUNTIF(J3:J3,"x")+COUNTIF(M3,"x")+COUNTIF(U3:W3,"x")+COUNTIF(Y3:AB3,"x")</f>
        <v>0</v>
      </c>
      <c r="D3" s="271">
        <f t="shared" ref="D3:D34" si="2">IF(OR(L3="x",G3="x"),"x",ROUND((5-GEOMEAN(((5-L3)/5*4+1),((5-L3)/5*4+1),((5-G3)/5*4+1)))/4*5,1))</f>
        <v>2.2999999999999998</v>
      </c>
      <c r="E3" s="203">
        <f>'Core Indicators'!R3</f>
        <v>1</v>
      </c>
      <c r="F3" s="203">
        <f>'Core Indicators'!Z3</f>
        <v>1</v>
      </c>
      <c r="G3" s="163">
        <f t="shared" ref="G3:G34" si="3">IF(AND(F3="x",E3="x"),"x",IF(OR(F3="x",E3="x"),AVERAGE(E3,F3),ROUND((10-GEOMEAN(((10-E3)/10*9+1),((10-F3)/10*9+1)))/9*10,1)))</f>
        <v>1</v>
      </c>
      <c r="H3" s="203">
        <f>'Core Indicators'!AH3</f>
        <v>3</v>
      </c>
      <c r="I3" s="203">
        <f>'Core Indicators'!AP3</f>
        <v>3</v>
      </c>
      <c r="J3" s="203">
        <f>'Core Indicators'!BN3</f>
        <v>2</v>
      </c>
      <c r="K3" s="203">
        <f t="shared" ref="K3:K34" si="4">IF(AND(J3="x",I3="x"),"x",IF(OR(J3="x",I3="x"),AVERAGE(I3,J3),ROUND((10-GEOMEAN(((10-I3)/10*9+1),((10-J3)/10*9+1)))/9*10,1)))</f>
        <v>2.5</v>
      </c>
      <c r="L3" s="248">
        <f t="shared" ref="L3:L34" si="5">IF(AND(H3="x",K3="x"),"x",IF(OR(H3="x",K3="x"),AVERAGE(H3,K3),ROUND((10-GEOMEAN(((10-H3)/10*9+1),((10-K3)/10*9+1)))/9*10,1)))</f>
        <v>2.8</v>
      </c>
      <c r="M3" s="271">
        <f t="shared" ref="M3:M34" si="6">IF(N3="x","x",AVERAGE(N3:R3))</f>
        <v>1</v>
      </c>
      <c r="N3" s="204">
        <f>'Core Indicators'!DJ3</f>
        <v>1</v>
      </c>
      <c r="O3" s="204">
        <f>'Core Indicators'!DR3</f>
        <v>1</v>
      </c>
      <c r="P3" s="204">
        <f>'Core Indicators'!DZ3</f>
        <v>1</v>
      </c>
      <c r="Q3" s="204">
        <f>'Core Indicators'!EH3</f>
        <v>1</v>
      </c>
      <c r="R3" s="204">
        <f>'Core Indicators'!EP3</f>
        <v>1</v>
      </c>
      <c r="S3" s="163">
        <f t="shared" ref="S3:S34" si="7">IF(OR(Z3="x",T3="x"),T3,ROUND((10-GEOMEAN(((10-T3)/10*9+1),((10-Z3)/10*9+1)))/9*10,1))</f>
        <v>1.6</v>
      </c>
      <c r="T3" s="163">
        <f t="shared" ref="T3:T34" si="8">AVERAGE(U3,X3,Y3)</f>
        <v>1.1666666666666667</v>
      </c>
      <c r="U3" s="203">
        <v>1</v>
      </c>
      <c r="V3" s="203">
        <v>1</v>
      </c>
      <c r="W3" s="203">
        <f>'Core Indicators'!EX3</f>
        <v>2</v>
      </c>
      <c r="X3" s="163">
        <f t="shared" ref="X3:X34" si="9">AVERAGE(V3:W3)</f>
        <v>1.5</v>
      </c>
      <c r="Y3" s="203">
        <v>1</v>
      </c>
      <c r="Z3" s="163">
        <f t="shared" ref="Z3:Z34" si="10">IF(AND(AA3="x",AB3="x"),"x",AVERAGE(AA3:AB3))</f>
        <v>2</v>
      </c>
      <c r="AA3" s="203">
        <f>'Core Indicators'!FF3</f>
        <v>2</v>
      </c>
      <c r="AB3" s="203">
        <f t="shared" ref="AB3:AB34" si="11">IF(AND(AJ3="x",AN3="x",AG3="x"),"x",(AVERAGE(AJ3,AN3,AG3)))</f>
        <v>2</v>
      </c>
      <c r="AC3" s="184">
        <f>'Core Indicators'!GD3</f>
        <v>2</v>
      </c>
      <c r="AD3" s="184">
        <f>'Core Indicators'!GL3</f>
        <v>2</v>
      </c>
      <c r="AE3" s="184">
        <f>'Core Indicators'!GT3</f>
        <v>2</v>
      </c>
      <c r="AF3" s="184">
        <f>'Core Indicators'!HB3</f>
        <v>2</v>
      </c>
      <c r="AG3" s="184">
        <f t="shared" ref="AG3:AG34" si="12">IF(AND(AC3="x",AD3="x",AE3="x",AF3="x"),"x",AVERAGE(AC3:AF3))</f>
        <v>2</v>
      </c>
      <c r="AH3" s="184">
        <f>'Core Indicators'!HJ3</f>
        <v>2</v>
      </c>
      <c r="AI3" s="184">
        <f>'Core Indicators'!HR3</f>
        <v>2</v>
      </c>
      <c r="AJ3" s="184">
        <f t="shared" ref="AJ3:AJ34" si="13">IF(AND(AH3="x",AI3="x"),"x",AVERAGE(AH3:AI3))</f>
        <v>2</v>
      </c>
      <c r="AK3" s="184">
        <f>'Core Indicators'!HZ3</f>
        <v>2</v>
      </c>
      <c r="AL3" s="184">
        <f>'Core Indicators'!IH3</f>
        <v>2</v>
      </c>
      <c r="AM3" s="184">
        <f>'Core Indicators'!IP3</f>
        <v>2</v>
      </c>
      <c r="AN3" s="184">
        <f t="shared" ref="AN3:AN34" si="14">IF(AND(AK3="x",AL3="x",AM3="x"),"x",AVERAGE(AK3:AM3))</f>
        <v>2</v>
      </c>
    </row>
    <row r="4" spans="1:40" x14ac:dyDescent="0.25">
      <c r="A4" s="203" t="str">
        <f>Lists!C:C</f>
        <v>AFG005</v>
      </c>
      <c r="B4" s="248">
        <f t="shared" si="0"/>
        <v>1.3</v>
      </c>
      <c r="C4" s="163">
        <f t="shared" si="1"/>
        <v>1</v>
      </c>
      <c r="D4" s="271">
        <f t="shared" si="2"/>
        <v>1.8</v>
      </c>
      <c r="E4" s="203">
        <f>'Core Indicators'!R4</f>
        <v>1</v>
      </c>
      <c r="F4" s="203">
        <f>'Core Indicators'!Z4</f>
        <v>2</v>
      </c>
      <c r="G4" s="163">
        <f t="shared" si="3"/>
        <v>1.5</v>
      </c>
      <c r="H4" s="203">
        <f>'Core Indicators'!AH4</f>
        <v>2</v>
      </c>
      <c r="I4" s="203" t="str">
        <f>'Core Indicators'!AP4</f>
        <v>x</v>
      </c>
      <c r="J4" s="203">
        <f>'Core Indicators'!BN4</f>
        <v>2</v>
      </c>
      <c r="K4" s="203">
        <f t="shared" si="4"/>
        <v>2</v>
      </c>
      <c r="L4" s="248">
        <f t="shared" si="5"/>
        <v>2</v>
      </c>
      <c r="M4" s="271">
        <f t="shared" si="6"/>
        <v>0.8</v>
      </c>
      <c r="N4" s="204">
        <f>'Core Indicators'!DJ4</f>
        <v>2</v>
      </c>
      <c r="O4" s="204">
        <f>'Core Indicators'!DR4</f>
        <v>0</v>
      </c>
      <c r="P4" s="204">
        <f>'Core Indicators'!DZ4</f>
        <v>2</v>
      </c>
      <c r="Q4" s="204">
        <f>'Core Indicators'!EH4</f>
        <v>0</v>
      </c>
      <c r="R4" s="204">
        <f>'Core Indicators'!EP4</f>
        <v>0</v>
      </c>
      <c r="S4" s="163">
        <f t="shared" si="7"/>
        <v>1.6</v>
      </c>
      <c r="T4" s="163">
        <f t="shared" si="8"/>
        <v>1.1666666666666667</v>
      </c>
      <c r="U4" s="203">
        <v>1</v>
      </c>
      <c r="V4" s="203">
        <v>1</v>
      </c>
      <c r="W4" s="203">
        <f>'Core Indicators'!EX4</f>
        <v>2</v>
      </c>
      <c r="X4" s="163">
        <f t="shared" si="9"/>
        <v>1.5</v>
      </c>
      <c r="Y4" s="203">
        <v>1</v>
      </c>
      <c r="Z4" s="163">
        <f t="shared" si="10"/>
        <v>2</v>
      </c>
      <c r="AA4" s="203">
        <f>'Core Indicators'!FF4</f>
        <v>2</v>
      </c>
      <c r="AB4" s="203">
        <f t="shared" si="11"/>
        <v>2</v>
      </c>
      <c r="AC4" s="184">
        <f>'Core Indicators'!GD4</f>
        <v>2</v>
      </c>
      <c r="AD4" s="184">
        <f>'Core Indicators'!GL4</f>
        <v>2</v>
      </c>
      <c r="AE4" s="184">
        <f>'Core Indicators'!GT4</f>
        <v>2</v>
      </c>
      <c r="AF4" s="184">
        <f>'Core Indicators'!HB4</f>
        <v>2</v>
      </c>
      <c r="AG4" s="184">
        <f t="shared" si="12"/>
        <v>2</v>
      </c>
      <c r="AH4" s="184">
        <f>'Core Indicators'!HJ4</f>
        <v>2</v>
      </c>
      <c r="AI4" s="184">
        <f>'Core Indicators'!HR4</f>
        <v>2</v>
      </c>
      <c r="AJ4" s="184">
        <f t="shared" si="13"/>
        <v>2</v>
      </c>
      <c r="AK4" s="184">
        <f>'Core Indicators'!HZ4</f>
        <v>2</v>
      </c>
      <c r="AL4" s="184">
        <f>'Core Indicators'!IH4</f>
        <v>2</v>
      </c>
      <c r="AM4" s="184">
        <f>'Core Indicators'!IP4</f>
        <v>2</v>
      </c>
      <c r="AN4" s="184">
        <f t="shared" si="14"/>
        <v>2</v>
      </c>
    </row>
    <row r="5" spans="1:40" x14ac:dyDescent="0.25">
      <c r="A5" s="203" t="str">
        <f>Lists!C:C</f>
        <v>AGO002</v>
      </c>
      <c r="B5" s="248">
        <f t="shared" si="0"/>
        <v>1.7</v>
      </c>
      <c r="C5" s="163">
        <f t="shared" si="1"/>
        <v>0</v>
      </c>
      <c r="D5" s="271">
        <f t="shared" si="2"/>
        <v>1.7</v>
      </c>
      <c r="E5" s="203">
        <f>'Core Indicators'!R5</f>
        <v>2</v>
      </c>
      <c r="F5" s="203">
        <f>'Core Indicators'!Z5</f>
        <v>2</v>
      </c>
      <c r="G5" s="163">
        <f t="shared" si="3"/>
        <v>2</v>
      </c>
      <c r="H5" s="203">
        <f>'Core Indicators'!AH5</f>
        <v>2</v>
      </c>
      <c r="I5" s="203">
        <f>'Core Indicators'!AP5</f>
        <v>1</v>
      </c>
      <c r="J5" s="203">
        <f>'Core Indicators'!BN5</f>
        <v>1</v>
      </c>
      <c r="K5" s="203">
        <f t="shared" si="4"/>
        <v>1</v>
      </c>
      <c r="L5" s="248">
        <f t="shared" si="5"/>
        <v>1.5</v>
      </c>
      <c r="M5" s="271">
        <f t="shared" si="6"/>
        <v>2</v>
      </c>
      <c r="N5" s="204">
        <f>'Core Indicators'!DJ5</f>
        <v>2</v>
      </c>
      <c r="O5" s="204">
        <f>'Core Indicators'!DR5</f>
        <v>2</v>
      </c>
      <c r="P5" s="204">
        <f>'Core Indicators'!DZ5</f>
        <v>2</v>
      </c>
      <c r="Q5" s="204">
        <f>'Core Indicators'!EH5</f>
        <v>2</v>
      </c>
      <c r="R5" s="204">
        <f>'Core Indicators'!EP5</f>
        <v>2</v>
      </c>
      <c r="S5" s="163">
        <f t="shared" si="7"/>
        <v>1.3</v>
      </c>
      <c r="T5" s="163">
        <f t="shared" si="8"/>
        <v>1</v>
      </c>
      <c r="U5" s="203">
        <v>1</v>
      </c>
      <c r="V5" s="203">
        <v>1</v>
      </c>
      <c r="W5" s="203">
        <f>'Core Indicators'!EX5</f>
        <v>1</v>
      </c>
      <c r="X5" s="163">
        <f t="shared" si="9"/>
        <v>1</v>
      </c>
      <c r="Y5" s="203">
        <v>1</v>
      </c>
      <c r="Z5" s="163">
        <f t="shared" si="10"/>
        <v>1.5</v>
      </c>
      <c r="AA5" s="203">
        <f>'Core Indicators'!FF5</f>
        <v>1</v>
      </c>
      <c r="AB5" s="203">
        <f t="shared" si="11"/>
        <v>2</v>
      </c>
      <c r="AC5" s="184">
        <f>'Core Indicators'!GD5</f>
        <v>2</v>
      </c>
      <c r="AD5" s="184">
        <f>'Core Indicators'!GL5</f>
        <v>2</v>
      </c>
      <c r="AE5" s="184">
        <f>'Core Indicators'!GT5</f>
        <v>2</v>
      </c>
      <c r="AF5" s="184">
        <f>'Core Indicators'!HB5</f>
        <v>2</v>
      </c>
      <c r="AG5" s="184">
        <f t="shared" si="12"/>
        <v>2</v>
      </c>
      <c r="AH5" s="184">
        <f>'Core Indicators'!HJ5</f>
        <v>2</v>
      </c>
      <c r="AI5" s="184">
        <f>'Core Indicators'!HR5</f>
        <v>2</v>
      </c>
      <c r="AJ5" s="184">
        <f t="shared" si="13"/>
        <v>2</v>
      </c>
      <c r="AK5" s="184">
        <f>'Core Indicators'!HZ5</f>
        <v>2</v>
      </c>
      <c r="AL5" s="184">
        <f>'Core Indicators'!IH5</f>
        <v>2</v>
      </c>
      <c r="AM5" s="184">
        <f>'Core Indicators'!IP5</f>
        <v>2</v>
      </c>
      <c r="AN5" s="184">
        <f t="shared" si="14"/>
        <v>2</v>
      </c>
    </row>
    <row r="6" spans="1:40" x14ac:dyDescent="0.25">
      <c r="A6" s="203" t="str">
        <f>Lists!C:C</f>
        <v>ARM002</v>
      </c>
      <c r="B6" s="248">
        <f t="shared" si="0"/>
        <v>1.9</v>
      </c>
      <c r="C6" s="163">
        <f t="shared" si="1"/>
        <v>0</v>
      </c>
      <c r="D6" s="271">
        <f t="shared" si="2"/>
        <v>2.1</v>
      </c>
      <c r="E6" s="203">
        <f>'Core Indicators'!R6</f>
        <v>1</v>
      </c>
      <c r="F6" s="203">
        <f>'Core Indicators'!Z6</f>
        <v>1</v>
      </c>
      <c r="G6" s="163">
        <f t="shared" si="3"/>
        <v>1</v>
      </c>
      <c r="H6" s="203">
        <f>'Core Indicators'!AH6</f>
        <v>3</v>
      </c>
      <c r="I6" s="203">
        <f>'Core Indicators'!AP6</f>
        <v>2</v>
      </c>
      <c r="J6" s="203">
        <f>'Core Indicators'!BN6</f>
        <v>2</v>
      </c>
      <c r="K6" s="203">
        <f t="shared" si="4"/>
        <v>2</v>
      </c>
      <c r="L6" s="248">
        <f t="shared" si="5"/>
        <v>2.5</v>
      </c>
      <c r="M6" s="271">
        <f t="shared" si="6"/>
        <v>2</v>
      </c>
      <c r="N6" s="204">
        <f>'Core Indicators'!DJ6</f>
        <v>2</v>
      </c>
      <c r="O6" s="204">
        <f>'Core Indicators'!DR6</f>
        <v>2</v>
      </c>
      <c r="P6" s="204">
        <f>'Core Indicators'!DZ6</f>
        <v>2</v>
      </c>
      <c r="Q6" s="204">
        <f>'Core Indicators'!EH6</f>
        <v>2</v>
      </c>
      <c r="R6" s="204">
        <f>'Core Indicators'!EP6</f>
        <v>2</v>
      </c>
      <c r="S6" s="163">
        <f t="shared" si="7"/>
        <v>1.6</v>
      </c>
      <c r="T6" s="163">
        <f t="shared" si="8"/>
        <v>1.1666666666666667</v>
      </c>
      <c r="U6" s="203">
        <v>1</v>
      </c>
      <c r="V6" s="203">
        <v>1</v>
      </c>
      <c r="W6" s="203">
        <f>'Core Indicators'!EX6</f>
        <v>2</v>
      </c>
      <c r="X6" s="163">
        <f t="shared" si="9"/>
        <v>1.5</v>
      </c>
      <c r="Y6" s="203">
        <v>1</v>
      </c>
      <c r="Z6" s="163">
        <f t="shared" si="10"/>
        <v>2</v>
      </c>
      <c r="AA6" s="203">
        <f>'Core Indicators'!FF6</f>
        <v>2</v>
      </c>
      <c r="AB6" s="203">
        <f t="shared" si="11"/>
        <v>2</v>
      </c>
      <c r="AC6" s="184">
        <f>'Core Indicators'!GD6</f>
        <v>2</v>
      </c>
      <c r="AD6" s="184">
        <f>'Core Indicators'!GL6</f>
        <v>2</v>
      </c>
      <c r="AE6" s="184">
        <f>'Core Indicators'!GT6</f>
        <v>2</v>
      </c>
      <c r="AF6" s="184">
        <f>'Core Indicators'!HB6</f>
        <v>2</v>
      </c>
      <c r="AG6" s="184">
        <f t="shared" si="12"/>
        <v>2</v>
      </c>
      <c r="AH6" s="184">
        <f>'Core Indicators'!HJ6</f>
        <v>2</v>
      </c>
      <c r="AI6" s="184">
        <f>'Core Indicators'!HR6</f>
        <v>2</v>
      </c>
      <c r="AJ6" s="184">
        <f t="shared" si="13"/>
        <v>2</v>
      </c>
      <c r="AK6" s="184">
        <f>'Core Indicators'!HZ6</f>
        <v>2</v>
      </c>
      <c r="AL6" s="184">
        <f>'Core Indicators'!IH6</f>
        <v>2</v>
      </c>
      <c r="AM6" s="184">
        <f>'Core Indicators'!IP6</f>
        <v>2</v>
      </c>
      <c r="AN6" s="184">
        <f t="shared" si="14"/>
        <v>2</v>
      </c>
    </row>
    <row r="7" spans="1:40" x14ac:dyDescent="0.25">
      <c r="A7" s="203" t="str">
        <f>Lists!C:C</f>
        <v>AZE002</v>
      </c>
      <c r="B7" s="248" t="str">
        <f t="shared" si="0"/>
        <v>x</v>
      </c>
      <c r="C7" s="163">
        <f t="shared" si="1"/>
        <v>2</v>
      </c>
      <c r="D7" s="271">
        <f t="shared" si="2"/>
        <v>2.6</v>
      </c>
      <c r="E7" s="203">
        <f>'Core Indicators'!R7</f>
        <v>1</v>
      </c>
      <c r="F7" s="203">
        <f>'Core Indicators'!Z7</f>
        <v>3</v>
      </c>
      <c r="G7" s="163">
        <f t="shared" si="3"/>
        <v>2.1</v>
      </c>
      <c r="H7" s="203">
        <f>'Core Indicators'!AH7</f>
        <v>3</v>
      </c>
      <c r="I7" s="203">
        <f>'Core Indicators'!AP7</f>
        <v>3</v>
      </c>
      <c r="J7" s="203">
        <f>'Core Indicators'!BN7</f>
        <v>2</v>
      </c>
      <c r="K7" s="203">
        <f t="shared" si="4"/>
        <v>2.5</v>
      </c>
      <c r="L7" s="248">
        <f t="shared" si="5"/>
        <v>2.8</v>
      </c>
      <c r="M7" s="271" t="str">
        <f t="shared" si="6"/>
        <v>x</v>
      </c>
      <c r="N7" s="204" t="str">
        <f>'Core Indicators'!DJ7</f>
        <v>x</v>
      </c>
      <c r="O7" s="204">
        <f>'Core Indicators'!DR7</f>
        <v>3</v>
      </c>
      <c r="P7" s="204" t="str">
        <f>'Core Indicators'!DZ7</f>
        <v>x</v>
      </c>
      <c r="Q7" s="204" t="str">
        <f>'Core Indicators'!EH7</f>
        <v>x</v>
      </c>
      <c r="R7" s="204" t="str">
        <f>'Core Indicators'!EP7</f>
        <v>x</v>
      </c>
      <c r="S7" s="163">
        <f t="shared" si="7"/>
        <v>1.6</v>
      </c>
      <c r="T7" s="163">
        <f t="shared" si="8"/>
        <v>1.1666666666666667</v>
      </c>
      <c r="U7" s="203">
        <v>1</v>
      </c>
      <c r="V7" s="203">
        <v>1</v>
      </c>
      <c r="W7" s="203">
        <f>'Core Indicators'!EX7</f>
        <v>2</v>
      </c>
      <c r="X7" s="163">
        <f t="shared" si="9"/>
        <v>1.5</v>
      </c>
      <c r="Y7" s="203">
        <v>1</v>
      </c>
      <c r="Z7" s="163">
        <f t="shared" si="10"/>
        <v>2</v>
      </c>
      <c r="AA7" s="203" t="str">
        <f>'Core Indicators'!FF7</f>
        <v>x</v>
      </c>
      <c r="AB7" s="203">
        <f t="shared" si="11"/>
        <v>2</v>
      </c>
      <c r="AC7" s="184">
        <f>'Core Indicators'!GD7</f>
        <v>2</v>
      </c>
      <c r="AD7" s="184">
        <f>'Core Indicators'!GL7</f>
        <v>2</v>
      </c>
      <c r="AE7" s="184">
        <f>'Core Indicators'!GT7</f>
        <v>2</v>
      </c>
      <c r="AF7" s="184">
        <f>'Core Indicators'!HB7</f>
        <v>2</v>
      </c>
      <c r="AG7" s="184">
        <f t="shared" si="12"/>
        <v>2</v>
      </c>
      <c r="AH7" s="184">
        <f>'Core Indicators'!HJ7</f>
        <v>2</v>
      </c>
      <c r="AI7" s="184">
        <f>'Core Indicators'!HR7</f>
        <v>2</v>
      </c>
      <c r="AJ7" s="184">
        <f t="shared" si="13"/>
        <v>2</v>
      </c>
      <c r="AK7" s="184">
        <f>'Core Indicators'!HZ7</f>
        <v>2</v>
      </c>
      <c r="AL7" s="184">
        <f>'Core Indicators'!IH7</f>
        <v>2</v>
      </c>
      <c r="AM7" s="184">
        <f>'Core Indicators'!IP7</f>
        <v>2</v>
      </c>
      <c r="AN7" s="184">
        <f t="shared" si="14"/>
        <v>2</v>
      </c>
    </row>
    <row r="8" spans="1:40" x14ac:dyDescent="0.25">
      <c r="A8" s="203" t="str">
        <f>Lists!C:C</f>
        <v>BDI001</v>
      </c>
      <c r="B8" s="248">
        <f t="shared" si="0"/>
        <v>1.8</v>
      </c>
      <c r="C8" s="163">
        <f t="shared" si="1"/>
        <v>0</v>
      </c>
      <c r="D8" s="271">
        <f t="shared" si="2"/>
        <v>2</v>
      </c>
      <c r="E8" s="203">
        <f>'Core Indicators'!R8</f>
        <v>2</v>
      </c>
      <c r="F8" s="203">
        <f>'Core Indicators'!Z8</f>
        <v>2</v>
      </c>
      <c r="G8" s="163">
        <f t="shared" si="3"/>
        <v>2</v>
      </c>
      <c r="H8" s="203">
        <f>'Core Indicators'!AH8</f>
        <v>2</v>
      </c>
      <c r="I8" s="203">
        <f>'Core Indicators'!AP8</f>
        <v>2</v>
      </c>
      <c r="J8" s="203">
        <f>'Core Indicators'!BN8</f>
        <v>2</v>
      </c>
      <c r="K8" s="203">
        <f t="shared" si="4"/>
        <v>2</v>
      </c>
      <c r="L8" s="248">
        <f t="shared" si="5"/>
        <v>2</v>
      </c>
      <c r="M8" s="271">
        <f t="shared" si="6"/>
        <v>2</v>
      </c>
      <c r="N8" s="204">
        <f>'Core Indicators'!DJ8</f>
        <v>2</v>
      </c>
      <c r="O8" s="204">
        <f>'Core Indicators'!DR8</f>
        <v>2</v>
      </c>
      <c r="P8" s="204">
        <f>'Core Indicators'!DZ8</f>
        <v>2</v>
      </c>
      <c r="Q8" s="204">
        <f>'Core Indicators'!EH8</f>
        <v>2</v>
      </c>
      <c r="R8" s="204">
        <f>'Core Indicators'!EP8</f>
        <v>2</v>
      </c>
      <c r="S8" s="163">
        <f t="shared" si="7"/>
        <v>1.3</v>
      </c>
      <c r="T8" s="163">
        <f t="shared" si="8"/>
        <v>1.1666666666666667</v>
      </c>
      <c r="U8" s="203">
        <v>1</v>
      </c>
      <c r="V8" s="203">
        <v>1</v>
      </c>
      <c r="W8" s="203">
        <f>'Core Indicators'!EX8</f>
        <v>2</v>
      </c>
      <c r="X8" s="163">
        <f t="shared" si="9"/>
        <v>1.5</v>
      </c>
      <c r="Y8" s="203">
        <v>1</v>
      </c>
      <c r="Z8" s="163">
        <f t="shared" si="10"/>
        <v>1.5</v>
      </c>
      <c r="AA8" s="203">
        <f>'Core Indicators'!FF8</f>
        <v>1</v>
      </c>
      <c r="AB8" s="203">
        <f t="shared" si="11"/>
        <v>2</v>
      </c>
      <c r="AC8" s="184">
        <f>'Core Indicators'!GD8</f>
        <v>2</v>
      </c>
      <c r="AD8" s="184">
        <f>'Core Indicators'!GL8</f>
        <v>2</v>
      </c>
      <c r="AE8" s="184">
        <f>'Core Indicators'!GT8</f>
        <v>2</v>
      </c>
      <c r="AF8" s="184">
        <f>'Core Indicators'!HB8</f>
        <v>2</v>
      </c>
      <c r="AG8" s="184">
        <f t="shared" si="12"/>
        <v>2</v>
      </c>
      <c r="AH8" s="184">
        <f>'Core Indicators'!HJ8</f>
        <v>2</v>
      </c>
      <c r="AI8" s="184">
        <f>'Core Indicators'!HR8</f>
        <v>2</v>
      </c>
      <c r="AJ8" s="184">
        <f t="shared" si="13"/>
        <v>2</v>
      </c>
      <c r="AK8" s="184">
        <f>'Core Indicators'!HZ8</f>
        <v>2</v>
      </c>
      <c r="AL8" s="184">
        <f>'Core Indicators'!IH8</f>
        <v>2</v>
      </c>
      <c r="AM8" s="184">
        <f>'Core Indicators'!IP8</f>
        <v>2</v>
      </c>
      <c r="AN8" s="184">
        <f t="shared" si="14"/>
        <v>2</v>
      </c>
    </row>
    <row r="9" spans="1:40" x14ac:dyDescent="0.25">
      <c r="A9" s="203" t="str">
        <f>Lists!C:C</f>
        <v>BFA002</v>
      </c>
      <c r="B9" s="248">
        <f t="shared" si="0"/>
        <v>1.9</v>
      </c>
      <c r="C9" s="163">
        <f t="shared" si="1"/>
        <v>0</v>
      </c>
      <c r="D9" s="271">
        <f t="shared" si="2"/>
        <v>2</v>
      </c>
      <c r="E9" s="203">
        <f>'Core Indicators'!R9</f>
        <v>2</v>
      </c>
      <c r="F9" s="203">
        <f>'Core Indicators'!Z9</f>
        <v>2</v>
      </c>
      <c r="G9" s="163">
        <f t="shared" si="3"/>
        <v>2</v>
      </c>
      <c r="H9" s="203">
        <f>'Core Indicators'!AH9</f>
        <v>2</v>
      </c>
      <c r="I9" s="203">
        <f>'Core Indicators'!AP9</f>
        <v>2</v>
      </c>
      <c r="J9" s="203">
        <f>'Core Indicators'!BN9</f>
        <v>2</v>
      </c>
      <c r="K9" s="203">
        <f t="shared" si="4"/>
        <v>2</v>
      </c>
      <c r="L9" s="248">
        <f t="shared" si="5"/>
        <v>2</v>
      </c>
      <c r="M9" s="271">
        <f t="shared" si="6"/>
        <v>2</v>
      </c>
      <c r="N9" s="204">
        <f>'Core Indicators'!DJ9</f>
        <v>2</v>
      </c>
      <c r="O9" s="204">
        <f>'Core Indicators'!DR9</f>
        <v>2</v>
      </c>
      <c r="P9" s="204">
        <f>'Core Indicators'!DZ9</f>
        <v>2</v>
      </c>
      <c r="Q9" s="204">
        <f>'Core Indicators'!EH9</f>
        <v>2</v>
      </c>
      <c r="R9" s="204">
        <f>'Core Indicators'!EP9</f>
        <v>2</v>
      </c>
      <c r="S9" s="163">
        <f t="shared" si="7"/>
        <v>1.6</v>
      </c>
      <c r="T9" s="163">
        <f t="shared" si="8"/>
        <v>1.1666666666666667</v>
      </c>
      <c r="U9" s="203">
        <v>1</v>
      </c>
      <c r="V9" s="203">
        <v>1</v>
      </c>
      <c r="W9" s="203">
        <f>'Core Indicators'!EX9</f>
        <v>2</v>
      </c>
      <c r="X9" s="163">
        <f t="shared" si="9"/>
        <v>1.5</v>
      </c>
      <c r="Y9" s="203">
        <v>1</v>
      </c>
      <c r="Z9" s="163">
        <f t="shared" si="10"/>
        <v>2</v>
      </c>
      <c r="AA9" s="203">
        <f>'Core Indicators'!FF9</f>
        <v>2</v>
      </c>
      <c r="AB9" s="203">
        <f t="shared" si="11"/>
        <v>2</v>
      </c>
      <c r="AC9" s="184">
        <f>'Core Indicators'!GD9</f>
        <v>2</v>
      </c>
      <c r="AD9" s="184">
        <f>'Core Indicators'!GL9</f>
        <v>2</v>
      </c>
      <c r="AE9" s="184">
        <f>'Core Indicators'!GT9</f>
        <v>2</v>
      </c>
      <c r="AF9" s="184">
        <f>'Core Indicators'!HB9</f>
        <v>2</v>
      </c>
      <c r="AG9" s="184">
        <f t="shared" si="12"/>
        <v>2</v>
      </c>
      <c r="AH9" s="184">
        <f>'Core Indicators'!HJ9</f>
        <v>2</v>
      </c>
      <c r="AI9" s="184">
        <f>'Core Indicators'!HR9</f>
        <v>2</v>
      </c>
      <c r="AJ9" s="184">
        <f t="shared" si="13"/>
        <v>2</v>
      </c>
      <c r="AK9" s="184">
        <f>'Core Indicators'!HZ9</f>
        <v>2</v>
      </c>
      <c r="AL9" s="184">
        <f>'Core Indicators'!IH9</f>
        <v>2</v>
      </c>
      <c r="AM9" s="184">
        <f>'Core Indicators'!IP9</f>
        <v>2</v>
      </c>
      <c r="AN9" s="184">
        <f t="shared" si="14"/>
        <v>2</v>
      </c>
    </row>
    <row r="10" spans="1:40" x14ac:dyDescent="0.25">
      <c r="A10" s="203" t="str">
        <f>Lists!C:C</f>
        <v>BGD002</v>
      </c>
      <c r="B10" s="248">
        <f t="shared" si="0"/>
        <v>1.7</v>
      </c>
      <c r="C10" s="163">
        <f t="shared" si="1"/>
        <v>0</v>
      </c>
      <c r="D10" s="271">
        <f t="shared" si="2"/>
        <v>1.7</v>
      </c>
      <c r="E10" s="203">
        <f>'Core Indicators'!R10</f>
        <v>1</v>
      </c>
      <c r="F10" s="203">
        <f>'Core Indicators'!Z10</f>
        <v>2</v>
      </c>
      <c r="G10" s="163">
        <f t="shared" si="3"/>
        <v>1.5</v>
      </c>
      <c r="H10" s="203">
        <f>'Core Indicators'!AH10</f>
        <v>2</v>
      </c>
      <c r="I10" s="203">
        <f>'Core Indicators'!AP10</f>
        <v>1</v>
      </c>
      <c r="J10" s="203">
        <f>'Core Indicators'!BN10</f>
        <v>2</v>
      </c>
      <c r="K10" s="203">
        <f t="shared" si="4"/>
        <v>1.5</v>
      </c>
      <c r="L10" s="248">
        <f t="shared" si="5"/>
        <v>1.8</v>
      </c>
      <c r="M10" s="271">
        <f t="shared" si="6"/>
        <v>2</v>
      </c>
      <c r="N10" s="204">
        <f>'Core Indicators'!DJ10</f>
        <v>2</v>
      </c>
      <c r="O10" s="204">
        <f>'Core Indicators'!DR10</f>
        <v>2</v>
      </c>
      <c r="P10" s="204">
        <f>'Core Indicators'!DZ10</f>
        <v>2</v>
      </c>
      <c r="Q10" s="204">
        <f>'Core Indicators'!EH10</f>
        <v>2</v>
      </c>
      <c r="R10" s="204">
        <f>'Core Indicators'!EP10</f>
        <v>2</v>
      </c>
      <c r="S10" s="163">
        <f t="shared" si="7"/>
        <v>1.3</v>
      </c>
      <c r="T10" s="163">
        <f t="shared" si="8"/>
        <v>1.1666666666666667</v>
      </c>
      <c r="U10" s="203">
        <v>1</v>
      </c>
      <c r="V10" s="203">
        <v>1</v>
      </c>
      <c r="W10" s="203">
        <f>'Core Indicators'!EX10</f>
        <v>2</v>
      </c>
      <c r="X10" s="163">
        <f t="shared" si="9"/>
        <v>1.5</v>
      </c>
      <c r="Y10" s="203">
        <v>1</v>
      </c>
      <c r="Z10" s="163">
        <f t="shared" si="10"/>
        <v>1.5</v>
      </c>
      <c r="AA10" s="203">
        <f>'Core Indicators'!FF10</f>
        <v>1</v>
      </c>
      <c r="AB10" s="203">
        <f t="shared" si="11"/>
        <v>2</v>
      </c>
      <c r="AC10" s="184">
        <f>'Core Indicators'!GD10</f>
        <v>2</v>
      </c>
      <c r="AD10" s="184">
        <f>'Core Indicators'!GL10</f>
        <v>2</v>
      </c>
      <c r="AE10" s="184">
        <f>'Core Indicators'!GT10</f>
        <v>2</v>
      </c>
      <c r="AF10" s="184">
        <f>'Core Indicators'!HB10</f>
        <v>2</v>
      </c>
      <c r="AG10" s="184">
        <f t="shared" si="12"/>
        <v>2</v>
      </c>
      <c r="AH10" s="184">
        <f>'Core Indicators'!HJ10</f>
        <v>2</v>
      </c>
      <c r="AI10" s="184">
        <f>'Core Indicators'!HR10</f>
        <v>2</v>
      </c>
      <c r="AJ10" s="184">
        <f t="shared" si="13"/>
        <v>2</v>
      </c>
      <c r="AK10" s="184">
        <f>'Core Indicators'!HZ10</f>
        <v>2</v>
      </c>
      <c r="AL10" s="184">
        <f>'Core Indicators'!IH10</f>
        <v>2</v>
      </c>
      <c r="AM10" s="184">
        <f>'Core Indicators'!IP10</f>
        <v>2</v>
      </c>
      <c r="AN10" s="184">
        <f t="shared" si="14"/>
        <v>2</v>
      </c>
    </row>
    <row r="11" spans="1:40" x14ac:dyDescent="0.25">
      <c r="A11" s="203" t="str">
        <f>Lists!C:C</f>
        <v>BRA001</v>
      </c>
      <c r="B11" s="248">
        <f t="shared" si="0"/>
        <v>1.7</v>
      </c>
      <c r="C11" s="163">
        <f t="shared" si="1"/>
        <v>0</v>
      </c>
      <c r="D11" s="271">
        <f t="shared" si="2"/>
        <v>1.8</v>
      </c>
      <c r="E11" s="203">
        <f>'Core Indicators'!R11</f>
        <v>1</v>
      </c>
      <c r="F11" s="203">
        <f>'Core Indicators'!Z11</f>
        <v>2</v>
      </c>
      <c r="G11" s="163">
        <f t="shared" si="3"/>
        <v>1.5</v>
      </c>
      <c r="H11" s="203">
        <f>'Core Indicators'!AH11</f>
        <v>2</v>
      </c>
      <c r="I11" s="203">
        <f>'Core Indicators'!AP11</f>
        <v>2</v>
      </c>
      <c r="J11" s="203">
        <f>'Core Indicators'!BN11</f>
        <v>2</v>
      </c>
      <c r="K11" s="203">
        <f t="shared" si="4"/>
        <v>2</v>
      </c>
      <c r="L11" s="248">
        <f t="shared" si="5"/>
        <v>2</v>
      </c>
      <c r="M11" s="271">
        <f t="shared" si="6"/>
        <v>2</v>
      </c>
      <c r="N11" s="204">
        <f>'Core Indicators'!DJ11</f>
        <v>2</v>
      </c>
      <c r="O11" s="204">
        <f>'Core Indicators'!DR11</f>
        <v>2</v>
      </c>
      <c r="P11" s="204">
        <f>'Core Indicators'!DZ11</f>
        <v>2</v>
      </c>
      <c r="Q11" s="204" t="str">
        <f>'Core Indicators'!EH11</f>
        <v>x</v>
      </c>
      <c r="R11" s="204" t="str">
        <f>'Core Indicators'!EP11</f>
        <v>x</v>
      </c>
      <c r="S11" s="163">
        <f t="shared" si="7"/>
        <v>1.3</v>
      </c>
      <c r="T11" s="163">
        <f t="shared" si="8"/>
        <v>1.1666666666666667</v>
      </c>
      <c r="U11" s="203">
        <v>1</v>
      </c>
      <c r="V11" s="203">
        <v>1</v>
      </c>
      <c r="W11" s="203">
        <f>'Core Indicators'!EX11</f>
        <v>2</v>
      </c>
      <c r="X11" s="163">
        <f t="shared" si="9"/>
        <v>1.5</v>
      </c>
      <c r="Y11" s="203">
        <v>1</v>
      </c>
      <c r="Z11" s="163">
        <f t="shared" si="10"/>
        <v>1.5</v>
      </c>
      <c r="AA11" s="203">
        <f>'Core Indicators'!FF11</f>
        <v>1</v>
      </c>
      <c r="AB11" s="203">
        <f t="shared" si="11"/>
        <v>2</v>
      </c>
      <c r="AC11" s="184">
        <f>'Core Indicators'!GD11</f>
        <v>2</v>
      </c>
      <c r="AD11" s="184">
        <f>'Core Indicators'!GL11</f>
        <v>2</v>
      </c>
      <c r="AE11" s="184">
        <f>'Core Indicators'!GT11</f>
        <v>2</v>
      </c>
      <c r="AF11" s="184">
        <f>'Core Indicators'!HB11</f>
        <v>2</v>
      </c>
      <c r="AG11" s="184">
        <f t="shared" si="12"/>
        <v>2</v>
      </c>
      <c r="AH11" s="184">
        <f>'Core Indicators'!HJ11</f>
        <v>2</v>
      </c>
      <c r="AI11" s="184">
        <f>'Core Indicators'!HR11</f>
        <v>2</v>
      </c>
      <c r="AJ11" s="184">
        <f t="shared" si="13"/>
        <v>2</v>
      </c>
      <c r="AK11" s="184">
        <f>'Core Indicators'!HZ11</f>
        <v>2</v>
      </c>
      <c r="AL11" s="184">
        <f>'Core Indicators'!IH11</f>
        <v>2</v>
      </c>
      <c r="AM11" s="184">
        <f>'Core Indicators'!IP11</f>
        <v>2</v>
      </c>
      <c r="AN11" s="184">
        <f t="shared" si="14"/>
        <v>2</v>
      </c>
    </row>
    <row r="12" spans="1:40" x14ac:dyDescent="0.25">
      <c r="A12" s="203" t="str">
        <f>Lists!C:C</f>
        <v>BRA002</v>
      </c>
      <c r="B12" s="248">
        <f t="shared" si="0"/>
        <v>1.7</v>
      </c>
      <c r="C12" s="163">
        <f t="shared" si="1"/>
        <v>1</v>
      </c>
      <c r="D12" s="271">
        <f t="shared" si="2"/>
        <v>1.8</v>
      </c>
      <c r="E12" s="203">
        <f>'Core Indicators'!R12</f>
        <v>1</v>
      </c>
      <c r="F12" s="203">
        <f>'Core Indicators'!Z12</f>
        <v>2</v>
      </c>
      <c r="G12" s="163">
        <f t="shared" si="3"/>
        <v>1.5</v>
      </c>
      <c r="H12" s="203">
        <f>'Core Indicators'!AH12</f>
        <v>2</v>
      </c>
      <c r="I12" s="203">
        <f>'Core Indicators'!AP12</f>
        <v>2</v>
      </c>
      <c r="J12" s="203" t="str">
        <f>'Core Indicators'!BN12</f>
        <v>x</v>
      </c>
      <c r="K12" s="203">
        <f t="shared" si="4"/>
        <v>2</v>
      </c>
      <c r="L12" s="248">
        <f t="shared" si="5"/>
        <v>2</v>
      </c>
      <c r="M12" s="271">
        <f t="shared" si="6"/>
        <v>2</v>
      </c>
      <c r="N12" s="204">
        <f>'Core Indicators'!DJ12</f>
        <v>2</v>
      </c>
      <c r="O12" s="204">
        <f>'Core Indicators'!DR12</f>
        <v>2</v>
      </c>
      <c r="P12" s="204">
        <f>'Core Indicators'!DZ12</f>
        <v>2</v>
      </c>
      <c r="Q12" s="204" t="str">
        <f>'Core Indicators'!EH12</f>
        <v>x</v>
      </c>
      <c r="R12" s="204" t="str">
        <f>'Core Indicators'!EP12</f>
        <v>x</v>
      </c>
      <c r="S12" s="163">
        <f t="shared" si="7"/>
        <v>1.3</v>
      </c>
      <c r="T12" s="163">
        <f t="shared" si="8"/>
        <v>1</v>
      </c>
      <c r="U12" s="203">
        <v>1</v>
      </c>
      <c r="V12" s="203">
        <v>1</v>
      </c>
      <c r="W12" s="203">
        <f>'Core Indicators'!EX12</f>
        <v>1</v>
      </c>
      <c r="X12" s="163">
        <f t="shared" si="9"/>
        <v>1</v>
      </c>
      <c r="Y12" s="203">
        <v>1</v>
      </c>
      <c r="Z12" s="163">
        <f t="shared" si="10"/>
        <v>1.5</v>
      </c>
      <c r="AA12" s="203">
        <f>'Core Indicators'!FF12</f>
        <v>1</v>
      </c>
      <c r="AB12" s="203">
        <f t="shared" si="11"/>
        <v>2</v>
      </c>
      <c r="AC12" s="184">
        <f>'Core Indicators'!GD12</f>
        <v>2</v>
      </c>
      <c r="AD12" s="184">
        <f>'Core Indicators'!GL12</f>
        <v>2</v>
      </c>
      <c r="AE12" s="184">
        <f>'Core Indicators'!GT12</f>
        <v>2</v>
      </c>
      <c r="AF12" s="184">
        <f>'Core Indicators'!HB12</f>
        <v>2</v>
      </c>
      <c r="AG12" s="184">
        <f t="shared" si="12"/>
        <v>2</v>
      </c>
      <c r="AH12" s="184">
        <f>'Core Indicators'!HJ12</f>
        <v>2</v>
      </c>
      <c r="AI12" s="184">
        <f>'Core Indicators'!HR12</f>
        <v>2</v>
      </c>
      <c r="AJ12" s="184">
        <f t="shared" si="13"/>
        <v>2</v>
      </c>
      <c r="AK12" s="184">
        <f>'Core Indicators'!HZ12</f>
        <v>2</v>
      </c>
      <c r="AL12" s="184">
        <f>'Core Indicators'!IH12</f>
        <v>2</v>
      </c>
      <c r="AM12" s="184">
        <f>'Core Indicators'!IP12</f>
        <v>2</v>
      </c>
      <c r="AN12" s="184">
        <f t="shared" si="14"/>
        <v>2</v>
      </c>
    </row>
    <row r="13" spans="1:40" x14ac:dyDescent="0.25">
      <c r="A13" s="203" t="str">
        <f>Lists!C:C</f>
        <v>BRA003</v>
      </c>
      <c r="B13" s="248">
        <f t="shared" si="0"/>
        <v>1.8</v>
      </c>
      <c r="C13" s="163">
        <f t="shared" si="1"/>
        <v>0</v>
      </c>
      <c r="D13" s="271">
        <f t="shared" si="2"/>
        <v>2</v>
      </c>
      <c r="E13" s="203">
        <f>'Core Indicators'!R13</f>
        <v>2</v>
      </c>
      <c r="F13" s="203">
        <f>'Core Indicators'!Z13</f>
        <v>2</v>
      </c>
      <c r="G13" s="163">
        <f t="shared" si="3"/>
        <v>2</v>
      </c>
      <c r="H13" s="203">
        <f>'Core Indicators'!AH13</f>
        <v>2</v>
      </c>
      <c r="I13" s="203">
        <f>'Core Indicators'!AP13</f>
        <v>2</v>
      </c>
      <c r="J13" s="203">
        <f>'Core Indicators'!BN13</f>
        <v>2</v>
      </c>
      <c r="K13" s="203">
        <f t="shared" si="4"/>
        <v>2</v>
      </c>
      <c r="L13" s="248">
        <f t="shared" si="5"/>
        <v>2</v>
      </c>
      <c r="M13" s="271">
        <f t="shared" si="6"/>
        <v>2</v>
      </c>
      <c r="N13" s="204">
        <f>'Core Indicators'!DJ13</f>
        <v>2</v>
      </c>
      <c r="O13" s="204">
        <f>'Core Indicators'!DR13</f>
        <v>2</v>
      </c>
      <c r="P13" s="204">
        <f>'Core Indicators'!DZ13</f>
        <v>2</v>
      </c>
      <c r="Q13" s="204" t="str">
        <f>'Core Indicators'!EH13</f>
        <v>x</v>
      </c>
      <c r="R13" s="204" t="str">
        <f>'Core Indicators'!EP13</f>
        <v>x</v>
      </c>
      <c r="S13" s="163">
        <f t="shared" si="7"/>
        <v>1.3</v>
      </c>
      <c r="T13" s="163">
        <f t="shared" si="8"/>
        <v>1.1666666666666667</v>
      </c>
      <c r="U13" s="203">
        <v>1</v>
      </c>
      <c r="V13" s="203">
        <v>1</v>
      </c>
      <c r="W13" s="203">
        <f>'Core Indicators'!EX13</f>
        <v>2</v>
      </c>
      <c r="X13" s="163">
        <f t="shared" si="9"/>
        <v>1.5</v>
      </c>
      <c r="Y13" s="203">
        <v>1</v>
      </c>
      <c r="Z13" s="163">
        <f t="shared" si="10"/>
        <v>1.5</v>
      </c>
      <c r="AA13" s="203">
        <f>'Core Indicators'!FF13</f>
        <v>1</v>
      </c>
      <c r="AB13" s="203">
        <f t="shared" si="11"/>
        <v>2</v>
      </c>
      <c r="AC13" s="184">
        <f>'Core Indicators'!GD13</f>
        <v>2</v>
      </c>
      <c r="AD13" s="184">
        <f>'Core Indicators'!GL13</f>
        <v>2</v>
      </c>
      <c r="AE13" s="184">
        <f>'Core Indicators'!GT13</f>
        <v>2</v>
      </c>
      <c r="AF13" s="184">
        <f>'Core Indicators'!HB13</f>
        <v>2</v>
      </c>
      <c r="AG13" s="184">
        <f t="shared" si="12"/>
        <v>2</v>
      </c>
      <c r="AH13" s="184">
        <f>'Core Indicators'!HJ13</f>
        <v>2</v>
      </c>
      <c r="AI13" s="184">
        <f>'Core Indicators'!HR13</f>
        <v>2</v>
      </c>
      <c r="AJ13" s="184">
        <f t="shared" si="13"/>
        <v>2</v>
      </c>
      <c r="AK13" s="184">
        <f>'Core Indicators'!HZ13</f>
        <v>2</v>
      </c>
      <c r="AL13" s="184">
        <f>'Core Indicators'!IH13</f>
        <v>2</v>
      </c>
      <c r="AM13" s="184">
        <f>'Core Indicators'!IP13</f>
        <v>2</v>
      </c>
      <c r="AN13" s="184">
        <f t="shared" si="14"/>
        <v>2</v>
      </c>
    </row>
    <row r="14" spans="1:40" x14ac:dyDescent="0.25">
      <c r="A14" s="203" t="str">
        <f>Lists!C:C</f>
        <v>CAF001</v>
      </c>
      <c r="B14" s="248">
        <f t="shared" si="0"/>
        <v>1.9</v>
      </c>
      <c r="C14" s="163">
        <f t="shared" si="1"/>
        <v>0</v>
      </c>
      <c r="D14" s="271">
        <f t="shared" si="2"/>
        <v>2</v>
      </c>
      <c r="E14" s="203">
        <f>'Core Indicators'!R14</f>
        <v>2</v>
      </c>
      <c r="F14" s="203">
        <f>'Core Indicators'!Z14</f>
        <v>2</v>
      </c>
      <c r="G14" s="163">
        <f t="shared" si="3"/>
        <v>2</v>
      </c>
      <c r="H14" s="203">
        <f>'Core Indicators'!AH14</f>
        <v>2</v>
      </c>
      <c r="I14" s="203">
        <f>'Core Indicators'!AP14</f>
        <v>2</v>
      </c>
      <c r="J14" s="203">
        <f>'Core Indicators'!BN14</f>
        <v>2</v>
      </c>
      <c r="K14" s="203">
        <f t="shared" si="4"/>
        <v>2</v>
      </c>
      <c r="L14" s="248">
        <f t="shared" si="5"/>
        <v>2</v>
      </c>
      <c r="M14" s="271">
        <f t="shared" si="6"/>
        <v>2</v>
      </c>
      <c r="N14" s="204">
        <f>'Core Indicators'!DJ14</f>
        <v>2</v>
      </c>
      <c r="O14" s="204">
        <f>'Core Indicators'!DR14</f>
        <v>2</v>
      </c>
      <c r="P14" s="204">
        <f>'Core Indicators'!DZ14</f>
        <v>2</v>
      </c>
      <c r="Q14" s="204">
        <f>'Core Indicators'!EH14</f>
        <v>2</v>
      </c>
      <c r="R14" s="204">
        <f>'Core Indicators'!EP14</f>
        <v>2</v>
      </c>
      <c r="S14" s="163">
        <f t="shared" si="7"/>
        <v>1.6</v>
      </c>
      <c r="T14" s="163">
        <f t="shared" si="8"/>
        <v>1.1666666666666667</v>
      </c>
      <c r="U14" s="203">
        <v>1</v>
      </c>
      <c r="V14" s="203">
        <v>1</v>
      </c>
      <c r="W14" s="203">
        <f>'Core Indicators'!EX14</f>
        <v>2</v>
      </c>
      <c r="X14" s="163">
        <f t="shared" si="9"/>
        <v>1.5</v>
      </c>
      <c r="Y14" s="203">
        <v>1</v>
      </c>
      <c r="Z14" s="163">
        <f t="shared" si="10"/>
        <v>2</v>
      </c>
      <c r="AA14" s="203">
        <f>'Core Indicators'!FF14</f>
        <v>2</v>
      </c>
      <c r="AB14" s="203">
        <f t="shared" si="11"/>
        <v>2</v>
      </c>
      <c r="AC14" s="184">
        <f>'Core Indicators'!GD14</f>
        <v>2</v>
      </c>
      <c r="AD14" s="184">
        <f>'Core Indicators'!GL14</f>
        <v>2</v>
      </c>
      <c r="AE14" s="184">
        <f>'Core Indicators'!GT14</f>
        <v>2</v>
      </c>
      <c r="AF14" s="184">
        <f>'Core Indicators'!HB14</f>
        <v>2</v>
      </c>
      <c r="AG14" s="184">
        <f t="shared" si="12"/>
        <v>2</v>
      </c>
      <c r="AH14" s="184">
        <f>'Core Indicators'!HJ14</f>
        <v>2</v>
      </c>
      <c r="AI14" s="184">
        <f>'Core Indicators'!HR14</f>
        <v>2</v>
      </c>
      <c r="AJ14" s="184">
        <f t="shared" si="13"/>
        <v>2</v>
      </c>
      <c r="AK14" s="184">
        <f>'Core Indicators'!HZ14</f>
        <v>2</v>
      </c>
      <c r="AL14" s="184">
        <f>'Core Indicators'!IH14</f>
        <v>2</v>
      </c>
      <c r="AM14" s="184">
        <f>'Core Indicators'!IP14</f>
        <v>2</v>
      </c>
      <c r="AN14" s="184">
        <f t="shared" si="14"/>
        <v>2</v>
      </c>
    </row>
    <row r="15" spans="1:40" x14ac:dyDescent="0.25">
      <c r="A15" s="203" t="str">
        <f>Lists!C:C</f>
        <v>CHL002</v>
      </c>
      <c r="B15" s="248">
        <f t="shared" si="0"/>
        <v>1.7</v>
      </c>
      <c r="C15" s="163">
        <f t="shared" si="1"/>
        <v>0</v>
      </c>
      <c r="D15" s="271">
        <f t="shared" si="2"/>
        <v>1.8</v>
      </c>
      <c r="E15" s="203">
        <f>'Core Indicators'!R15</f>
        <v>1</v>
      </c>
      <c r="F15" s="203">
        <f>'Core Indicators'!Z15</f>
        <v>2</v>
      </c>
      <c r="G15" s="163">
        <f t="shared" si="3"/>
        <v>1.5</v>
      </c>
      <c r="H15" s="203">
        <f>'Core Indicators'!AH15</f>
        <v>2</v>
      </c>
      <c r="I15" s="203">
        <f>'Core Indicators'!AP15</f>
        <v>2</v>
      </c>
      <c r="J15" s="203">
        <f>'Core Indicators'!BN15</f>
        <v>2</v>
      </c>
      <c r="K15" s="203">
        <f t="shared" si="4"/>
        <v>2</v>
      </c>
      <c r="L15" s="248">
        <f t="shared" si="5"/>
        <v>2</v>
      </c>
      <c r="M15" s="271">
        <f t="shared" si="6"/>
        <v>2</v>
      </c>
      <c r="N15" s="204">
        <f>'Core Indicators'!DJ15</f>
        <v>2</v>
      </c>
      <c r="O15" s="204">
        <f>'Core Indicators'!DR15</f>
        <v>2</v>
      </c>
      <c r="P15" s="204">
        <f>'Core Indicators'!DZ15</f>
        <v>2</v>
      </c>
      <c r="Q15" s="204" t="str">
        <f>'Core Indicators'!EH15</f>
        <v>x</v>
      </c>
      <c r="R15" s="204" t="str">
        <f>'Core Indicators'!EP15</f>
        <v>x</v>
      </c>
      <c r="S15" s="163">
        <f t="shared" si="7"/>
        <v>1.3</v>
      </c>
      <c r="T15" s="163">
        <f t="shared" si="8"/>
        <v>1</v>
      </c>
      <c r="U15" s="203">
        <v>1</v>
      </c>
      <c r="V15" s="203">
        <v>1</v>
      </c>
      <c r="W15" s="203">
        <f>'Core Indicators'!EX15</f>
        <v>1</v>
      </c>
      <c r="X15" s="163">
        <f t="shared" si="9"/>
        <v>1</v>
      </c>
      <c r="Y15" s="203">
        <v>1</v>
      </c>
      <c r="Z15" s="163">
        <f t="shared" si="10"/>
        <v>1.5</v>
      </c>
      <c r="AA15" s="203">
        <f>'Core Indicators'!FF15</f>
        <v>1</v>
      </c>
      <c r="AB15" s="203">
        <f t="shared" si="11"/>
        <v>2</v>
      </c>
      <c r="AC15" s="184">
        <f>'Core Indicators'!GD15</f>
        <v>2</v>
      </c>
      <c r="AD15" s="184">
        <f>'Core Indicators'!GL15</f>
        <v>2</v>
      </c>
      <c r="AE15" s="184">
        <f>'Core Indicators'!GT15</f>
        <v>2</v>
      </c>
      <c r="AF15" s="184">
        <f>'Core Indicators'!HB15</f>
        <v>2</v>
      </c>
      <c r="AG15" s="184">
        <f t="shared" si="12"/>
        <v>2</v>
      </c>
      <c r="AH15" s="184">
        <f>'Core Indicators'!HJ15</f>
        <v>2</v>
      </c>
      <c r="AI15" s="184">
        <f>'Core Indicators'!HR15</f>
        <v>2</v>
      </c>
      <c r="AJ15" s="184">
        <f t="shared" si="13"/>
        <v>2</v>
      </c>
      <c r="AK15" s="184">
        <f>'Core Indicators'!HZ15</f>
        <v>2</v>
      </c>
      <c r="AL15" s="184">
        <f>'Core Indicators'!IH15</f>
        <v>2</v>
      </c>
      <c r="AM15" s="184">
        <f>'Core Indicators'!IP15</f>
        <v>2</v>
      </c>
      <c r="AN15" s="184">
        <f t="shared" si="14"/>
        <v>2</v>
      </c>
    </row>
    <row r="16" spans="1:40" x14ac:dyDescent="0.25">
      <c r="A16" s="203" t="str">
        <f>Lists!C:C</f>
        <v>CMR001</v>
      </c>
      <c r="B16" s="248">
        <f t="shared" si="0"/>
        <v>1.8</v>
      </c>
      <c r="C16" s="163">
        <f t="shared" si="1"/>
        <v>0</v>
      </c>
      <c r="D16" s="271">
        <f t="shared" si="2"/>
        <v>1.8</v>
      </c>
      <c r="E16" s="203">
        <f>'Core Indicators'!R16</f>
        <v>1</v>
      </c>
      <c r="F16" s="203">
        <f>'Core Indicators'!Z16</f>
        <v>2</v>
      </c>
      <c r="G16" s="163">
        <f t="shared" si="3"/>
        <v>1.5</v>
      </c>
      <c r="H16" s="203">
        <f>'Core Indicators'!AH16</f>
        <v>2</v>
      </c>
      <c r="I16" s="203">
        <f>'Core Indicators'!AP16</f>
        <v>2</v>
      </c>
      <c r="J16" s="203">
        <f>'Core Indicators'!BN16</f>
        <v>2</v>
      </c>
      <c r="K16" s="203">
        <f t="shared" si="4"/>
        <v>2</v>
      </c>
      <c r="L16" s="248">
        <f t="shared" si="5"/>
        <v>2</v>
      </c>
      <c r="M16" s="271">
        <f t="shared" si="6"/>
        <v>2</v>
      </c>
      <c r="N16" s="204">
        <f>'Core Indicators'!DJ16</f>
        <v>2</v>
      </c>
      <c r="O16" s="204">
        <f>'Core Indicators'!DR16</f>
        <v>2</v>
      </c>
      <c r="P16" s="204">
        <f>'Core Indicators'!DZ16</f>
        <v>2</v>
      </c>
      <c r="Q16" s="204">
        <f>'Core Indicators'!EH16</f>
        <v>2</v>
      </c>
      <c r="R16" s="204">
        <f>'Core Indicators'!EP16</f>
        <v>2</v>
      </c>
      <c r="S16" s="163">
        <f t="shared" si="7"/>
        <v>1.6</v>
      </c>
      <c r="T16" s="163">
        <f t="shared" si="8"/>
        <v>1.1666666666666667</v>
      </c>
      <c r="U16" s="203">
        <v>1</v>
      </c>
      <c r="V16" s="203">
        <v>1</v>
      </c>
      <c r="W16" s="203">
        <f>'Core Indicators'!EX16</f>
        <v>2</v>
      </c>
      <c r="X16" s="163">
        <f t="shared" si="9"/>
        <v>1.5</v>
      </c>
      <c r="Y16" s="203">
        <v>1</v>
      </c>
      <c r="Z16" s="163">
        <f t="shared" si="10"/>
        <v>2</v>
      </c>
      <c r="AA16" s="203">
        <f>'Core Indicators'!FF16</f>
        <v>2</v>
      </c>
      <c r="AB16" s="203">
        <f t="shared" si="11"/>
        <v>2</v>
      </c>
      <c r="AC16" s="184">
        <f>'Core Indicators'!GD16</f>
        <v>2</v>
      </c>
      <c r="AD16" s="184">
        <f>'Core Indicators'!GL16</f>
        <v>2</v>
      </c>
      <c r="AE16" s="184">
        <f>'Core Indicators'!GT16</f>
        <v>2</v>
      </c>
      <c r="AF16" s="184">
        <f>'Core Indicators'!HB16</f>
        <v>2</v>
      </c>
      <c r="AG16" s="184">
        <f t="shared" si="12"/>
        <v>2</v>
      </c>
      <c r="AH16" s="184">
        <f>'Core Indicators'!HJ16</f>
        <v>2</v>
      </c>
      <c r="AI16" s="184">
        <f>'Core Indicators'!HR16</f>
        <v>2</v>
      </c>
      <c r="AJ16" s="184">
        <f t="shared" si="13"/>
        <v>2</v>
      </c>
      <c r="AK16" s="184">
        <f>'Core Indicators'!HZ16</f>
        <v>2</v>
      </c>
      <c r="AL16" s="184">
        <f>'Core Indicators'!IH16</f>
        <v>2</v>
      </c>
      <c r="AM16" s="184">
        <f>'Core Indicators'!IP16</f>
        <v>2</v>
      </c>
      <c r="AN16" s="184">
        <f t="shared" si="14"/>
        <v>2</v>
      </c>
    </row>
    <row r="17" spans="1:40" x14ac:dyDescent="0.25">
      <c r="A17" s="203" t="str">
        <f>Lists!C:C</f>
        <v>CMR002</v>
      </c>
      <c r="B17" s="248">
        <f t="shared" si="0"/>
        <v>1.7</v>
      </c>
      <c r="C17" s="163">
        <f t="shared" si="1"/>
        <v>0</v>
      </c>
      <c r="D17" s="271">
        <f t="shared" si="2"/>
        <v>1.8</v>
      </c>
      <c r="E17" s="203">
        <f>'Core Indicators'!R17</f>
        <v>1</v>
      </c>
      <c r="F17" s="203">
        <f>'Core Indicators'!Z17</f>
        <v>2</v>
      </c>
      <c r="G17" s="163">
        <f t="shared" si="3"/>
        <v>1.5</v>
      </c>
      <c r="H17" s="203">
        <f>'Core Indicators'!AH17</f>
        <v>2</v>
      </c>
      <c r="I17" s="203">
        <f>'Core Indicators'!AP17</f>
        <v>2</v>
      </c>
      <c r="J17" s="203">
        <f>'Core Indicators'!BN17</f>
        <v>2</v>
      </c>
      <c r="K17" s="203">
        <f t="shared" si="4"/>
        <v>2</v>
      </c>
      <c r="L17" s="248">
        <f t="shared" si="5"/>
        <v>2</v>
      </c>
      <c r="M17" s="271">
        <f t="shared" si="6"/>
        <v>2</v>
      </c>
      <c r="N17" s="204">
        <f>'Core Indicators'!DJ17</f>
        <v>2</v>
      </c>
      <c r="O17" s="204">
        <f>'Core Indicators'!DR17</f>
        <v>2</v>
      </c>
      <c r="P17" s="204">
        <f>'Core Indicators'!DZ17</f>
        <v>2</v>
      </c>
      <c r="Q17" s="204">
        <f>'Core Indicators'!EH17</f>
        <v>2</v>
      </c>
      <c r="R17" s="204">
        <f>'Core Indicators'!EP17</f>
        <v>2</v>
      </c>
      <c r="S17" s="163">
        <f t="shared" si="7"/>
        <v>1.3</v>
      </c>
      <c r="T17" s="163">
        <f t="shared" si="8"/>
        <v>1.1666666666666667</v>
      </c>
      <c r="U17" s="203">
        <v>1</v>
      </c>
      <c r="V17" s="203">
        <v>1</v>
      </c>
      <c r="W17" s="203">
        <f>'Core Indicators'!EX17</f>
        <v>2</v>
      </c>
      <c r="X17" s="163">
        <f t="shared" si="9"/>
        <v>1.5</v>
      </c>
      <c r="Y17" s="203">
        <v>1</v>
      </c>
      <c r="Z17" s="163">
        <f t="shared" si="10"/>
        <v>1.5</v>
      </c>
      <c r="AA17" s="203">
        <f>'Core Indicators'!FF17</f>
        <v>1</v>
      </c>
      <c r="AB17" s="203">
        <f t="shared" si="11"/>
        <v>2</v>
      </c>
      <c r="AC17" s="184">
        <f>'Core Indicators'!GD17</f>
        <v>2</v>
      </c>
      <c r="AD17" s="184">
        <f>'Core Indicators'!GL17</f>
        <v>2</v>
      </c>
      <c r="AE17" s="184">
        <f>'Core Indicators'!GT17</f>
        <v>2</v>
      </c>
      <c r="AF17" s="184">
        <f>'Core Indicators'!HB17</f>
        <v>2</v>
      </c>
      <c r="AG17" s="184">
        <f t="shared" si="12"/>
        <v>2</v>
      </c>
      <c r="AH17" s="184">
        <f>'Core Indicators'!HJ17</f>
        <v>2</v>
      </c>
      <c r="AI17" s="184">
        <f>'Core Indicators'!HR17</f>
        <v>2</v>
      </c>
      <c r="AJ17" s="184">
        <f t="shared" si="13"/>
        <v>2</v>
      </c>
      <c r="AK17" s="184">
        <f>'Core Indicators'!HZ17</f>
        <v>2</v>
      </c>
      <c r="AL17" s="184">
        <f>'Core Indicators'!IH17</f>
        <v>2</v>
      </c>
      <c r="AM17" s="184">
        <f>'Core Indicators'!IP17</f>
        <v>2</v>
      </c>
      <c r="AN17" s="184">
        <f t="shared" si="14"/>
        <v>2</v>
      </c>
    </row>
    <row r="18" spans="1:40" x14ac:dyDescent="0.25">
      <c r="A18" s="203" t="str">
        <f>Lists!C:C</f>
        <v>CMR003</v>
      </c>
      <c r="B18" s="248">
        <f t="shared" si="0"/>
        <v>1.8</v>
      </c>
      <c r="C18" s="163">
        <f t="shared" si="1"/>
        <v>0</v>
      </c>
      <c r="D18" s="271">
        <f t="shared" si="2"/>
        <v>2</v>
      </c>
      <c r="E18" s="203">
        <f>'Core Indicators'!R18</f>
        <v>2</v>
      </c>
      <c r="F18" s="203">
        <f>'Core Indicators'!Z18</f>
        <v>2</v>
      </c>
      <c r="G18" s="163">
        <f t="shared" si="3"/>
        <v>2</v>
      </c>
      <c r="H18" s="203">
        <f>'Core Indicators'!AH18</f>
        <v>2</v>
      </c>
      <c r="I18" s="203">
        <f>'Core Indicators'!AP18</f>
        <v>2</v>
      </c>
      <c r="J18" s="203">
        <f>'Core Indicators'!BN18</f>
        <v>2</v>
      </c>
      <c r="K18" s="203">
        <f t="shared" si="4"/>
        <v>2</v>
      </c>
      <c r="L18" s="248">
        <f t="shared" si="5"/>
        <v>2</v>
      </c>
      <c r="M18" s="271">
        <f t="shared" si="6"/>
        <v>2</v>
      </c>
      <c r="N18" s="204">
        <f>'Core Indicators'!DJ18</f>
        <v>2</v>
      </c>
      <c r="O18" s="204">
        <f>'Core Indicators'!DR18</f>
        <v>2</v>
      </c>
      <c r="P18" s="204">
        <f>'Core Indicators'!DZ18</f>
        <v>2</v>
      </c>
      <c r="Q18" s="204">
        <f>'Core Indicators'!EH18</f>
        <v>2</v>
      </c>
      <c r="R18" s="204">
        <f>'Core Indicators'!EP18</f>
        <v>2</v>
      </c>
      <c r="S18" s="163">
        <f t="shared" si="7"/>
        <v>1.3</v>
      </c>
      <c r="T18" s="163">
        <f t="shared" si="8"/>
        <v>1.1666666666666667</v>
      </c>
      <c r="U18" s="203">
        <v>1</v>
      </c>
      <c r="V18" s="203">
        <v>1</v>
      </c>
      <c r="W18" s="203">
        <f>'Core Indicators'!EX18</f>
        <v>2</v>
      </c>
      <c r="X18" s="163">
        <f t="shared" si="9"/>
        <v>1.5</v>
      </c>
      <c r="Y18" s="203">
        <v>1</v>
      </c>
      <c r="Z18" s="163">
        <f t="shared" si="10"/>
        <v>1.5</v>
      </c>
      <c r="AA18" s="203">
        <f>'Core Indicators'!FF18</f>
        <v>1</v>
      </c>
      <c r="AB18" s="203">
        <f t="shared" si="11"/>
        <v>2</v>
      </c>
      <c r="AC18" s="184">
        <f>'Core Indicators'!GD18</f>
        <v>2</v>
      </c>
      <c r="AD18" s="184">
        <f>'Core Indicators'!GL18</f>
        <v>2</v>
      </c>
      <c r="AE18" s="184">
        <f>'Core Indicators'!GT18</f>
        <v>2</v>
      </c>
      <c r="AF18" s="184">
        <f>'Core Indicators'!HB18</f>
        <v>2</v>
      </c>
      <c r="AG18" s="184">
        <f t="shared" si="12"/>
        <v>2</v>
      </c>
      <c r="AH18" s="184">
        <f>'Core Indicators'!HJ18</f>
        <v>2</v>
      </c>
      <c r="AI18" s="184">
        <f>'Core Indicators'!HR18</f>
        <v>2</v>
      </c>
      <c r="AJ18" s="184">
        <f t="shared" si="13"/>
        <v>2</v>
      </c>
      <c r="AK18" s="184">
        <f>'Core Indicators'!HZ18</f>
        <v>2</v>
      </c>
      <c r="AL18" s="184">
        <f>'Core Indicators'!IH18</f>
        <v>2</v>
      </c>
      <c r="AM18" s="184">
        <f>'Core Indicators'!IP18</f>
        <v>2</v>
      </c>
      <c r="AN18" s="184">
        <f t="shared" si="14"/>
        <v>2</v>
      </c>
    </row>
    <row r="19" spans="1:40" x14ac:dyDescent="0.25">
      <c r="A19" s="203" t="str">
        <f>Lists!C:C</f>
        <v>CMR004</v>
      </c>
      <c r="B19" s="248">
        <f t="shared" si="0"/>
        <v>1.9</v>
      </c>
      <c r="C19" s="163">
        <f t="shared" si="1"/>
        <v>0</v>
      </c>
      <c r="D19" s="271">
        <f t="shared" si="2"/>
        <v>2</v>
      </c>
      <c r="E19" s="203">
        <f>'Core Indicators'!R19</f>
        <v>2</v>
      </c>
      <c r="F19" s="203">
        <f>'Core Indicators'!Z19</f>
        <v>2</v>
      </c>
      <c r="G19" s="163">
        <f t="shared" si="3"/>
        <v>2</v>
      </c>
      <c r="H19" s="203">
        <f>'Core Indicators'!AH19</f>
        <v>2</v>
      </c>
      <c r="I19" s="203">
        <f>'Core Indicators'!AP19</f>
        <v>2</v>
      </c>
      <c r="J19" s="203">
        <f>'Core Indicators'!BN19</f>
        <v>2</v>
      </c>
      <c r="K19" s="203">
        <f t="shared" si="4"/>
        <v>2</v>
      </c>
      <c r="L19" s="248">
        <f t="shared" si="5"/>
        <v>2</v>
      </c>
      <c r="M19" s="271">
        <f t="shared" si="6"/>
        <v>2</v>
      </c>
      <c r="N19" s="204">
        <f>'Core Indicators'!DJ19</f>
        <v>2</v>
      </c>
      <c r="O19" s="204">
        <f>'Core Indicators'!DR19</f>
        <v>2</v>
      </c>
      <c r="P19" s="204">
        <f>'Core Indicators'!DZ19</f>
        <v>2</v>
      </c>
      <c r="Q19" s="204">
        <f>'Core Indicators'!EH19</f>
        <v>2</v>
      </c>
      <c r="R19" s="204">
        <f>'Core Indicators'!EP19</f>
        <v>2</v>
      </c>
      <c r="S19" s="163">
        <f t="shared" si="7"/>
        <v>1.6</v>
      </c>
      <c r="T19" s="163">
        <f t="shared" si="8"/>
        <v>1.1666666666666667</v>
      </c>
      <c r="U19" s="203">
        <v>1</v>
      </c>
      <c r="V19" s="203">
        <v>1</v>
      </c>
      <c r="W19" s="203">
        <f>'Core Indicators'!EX19</f>
        <v>2</v>
      </c>
      <c r="X19" s="163">
        <f t="shared" si="9"/>
        <v>1.5</v>
      </c>
      <c r="Y19" s="203">
        <v>1</v>
      </c>
      <c r="Z19" s="163">
        <f t="shared" si="10"/>
        <v>2</v>
      </c>
      <c r="AA19" s="203">
        <f>'Core Indicators'!FF19</f>
        <v>2</v>
      </c>
      <c r="AB19" s="203">
        <f t="shared" si="11"/>
        <v>2</v>
      </c>
      <c r="AC19" s="184">
        <f>'Core Indicators'!GD19</f>
        <v>2</v>
      </c>
      <c r="AD19" s="184">
        <f>'Core Indicators'!GL19</f>
        <v>2</v>
      </c>
      <c r="AE19" s="184">
        <f>'Core Indicators'!GT19</f>
        <v>2</v>
      </c>
      <c r="AF19" s="184">
        <f>'Core Indicators'!HB19</f>
        <v>2</v>
      </c>
      <c r="AG19" s="184">
        <f t="shared" si="12"/>
        <v>2</v>
      </c>
      <c r="AH19" s="184">
        <f>'Core Indicators'!HJ19</f>
        <v>2</v>
      </c>
      <c r="AI19" s="184">
        <f>'Core Indicators'!HR19</f>
        <v>2</v>
      </c>
      <c r="AJ19" s="184">
        <f t="shared" si="13"/>
        <v>2</v>
      </c>
      <c r="AK19" s="184">
        <f>'Core Indicators'!HZ19</f>
        <v>2</v>
      </c>
      <c r="AL19" s="184">
        <f>'Core Indicators'!IH19</f>
        <v>2</v>
      </c>
      <c r="AM19" s="184">
        <f>'Core Indicators'!IP19</f>
        <v>2</v>
      </c>
      <c r="AN19" s="184">
        <f t="shared" si="14"/>
        <v>2</v>
      </c>
    </row>
    <row r="20" spans="1:40" x14ac:dyDescent="0.25">
      <c r="A20" s="203" t="str">
        <f>Lists!C:C</f>
        <v>COD001</v>
      </c>
      <c r="B20" s="248">
        <f t="shared" si="0"/>
        <v>1.9</v>
      </c>
      <c r="C20" s="163">
        <f t="shared" si="1"/>
        <v>0</v>
      </c>
      <c r="D20" s="271">
        <f t="shared" si="2"/>
        <v>2</v>
      </c>
      <c r="E20" s="203">
        <f>'Core Indicators'!R20</f>
        <v>2</v>
      </c>
      <c r="F20" s="203">
        <f>'Core Indicators'!Z20</f>
        <v>2</v>
      </c>
      <c r="G20" s="163">
        <f t="shared" si="3"/>
        <v>2</v>
      </c>
      <c r="H20" s="203">
        <f>'Core Indicators'!AH20</f>
        <v>2</v>
      </c>
      <c r="I20" s="203">
        <f>'Core Indicators'!AP20</f>
        <v>2</v>
      </c>
      <c r="J20" s="203">
        <f>'Core Indicators'!BN20</f>
        <v>2</v>
      </c>
      <c r="K20" s="203">
        <f t="shared" si="4"/>
        <v>2</v>
      </c>
      <c r="L20" s="248">
        <f t="shared" si="5"/>
        <v>2</v>
      </c>
      <c r="M20" s="271">
        <f t="shared" si="6"/>
        <v>2</v>
      </c>
      <c r="N20" s="204">
        <f>'Core Indicators'!DJ20</f>
        <v>2</v>
      </c>
      <c r="O20" s="204">
        <f>'Core Indicators'!DR20</f>
        <v>2</v>
      </c>
      <c r="P20" s="204">
        <f>'Core Indicators'!DZ20</f>
        <v>2</v>
      </c>
      <c r="Q20" s="204">
        <f>'Core Indicators'!EH20</f>
        <v>2</v>
      </c>
      <c r="R20" s="204">
        <f>'Core Indicators'!EP20</f>
        <v>2</v>
      </c>
      <c r="S20" s="163">
        <f t="shared" si="7"/>
        <v>1.6</v>
      </c>
      <c r="T20" s="163">
        <f t="shared" si="8"/>
        <v>1.1666666666666667</v>
      </c>
      <c r="U20" s="203">
        <v>1</v>
      </c>
      <c r="V20" s="203">
        <v>1</v>
      </c>
      <c r="W20" s="203">
        <f>'Core Indicators'!EX20</f>
        <v>2</v>
      </c>
      <c r="X20" s="163">
        <f t="shared" si="9"/>
        <v>1.5</v>
      </c>
      <c r="Y20" s="203">
        <v>1</v>
      </c>
      <c r="Z20" s="163">
        <f t="shared" si="10"/>
        <v>2</v>
      </c>
      <c r="AA20" s="203">
        <f>'Core Indicators'!FF20</f>
        <v>2</v>
      </c>
      <c r="AB20" s="203">
        <f t="shared" si="11"/>
        <v>2</v>
      </c>
      <c r="AC20" s="184">
        <f>'Core Indicators'!GD20</f>
        <v>2</v>
      </c>
      <c r="AD20" s="184">
        <f>'Core Indicators'!GL20</f>
        <v>2</v>
      </c>
      <c r="AE20" s="184">
        <f>'Core Indicators'!GT20</f>
        <v>2</v>
      </c>
      <c r="AF20" s="184">
        <f>'Core Indicators'!HB20</f>
        <v>2</v>
      </c>
      <c r="AG20" s="184">
        <f t="shared" si="12"/>
        <v>2</v>
      </c>
      <c r="AH20" s="184">
        <f>'Core Indicators'!HJ20</f>
        <v>2</v>
      </c>
      <c r="AI20" s="184">
        <f>'Core Indicators'!HR20</f>
        <v>2</v>
      </c>
      <c r="AJ20" s="184">
        <f t="shared" si="13"/>
        <v>2</v>
      </c>
      <c r="AK20" s="184">
        <f>'Core Indicators'!HZ20</f>
        <v>2</v>
      </c>
      <c r="AL20" s="184">
        <f>'Core Indicators'!IH20</f>
        <v>2</v>
      </c>
      <c r="AM20" s="184">
        <f>'Core Indicators'!IP20</f>
        <v>2</v>
      </c>
      <c r="AN20" s="184">
        <f t="shared" si="14"/>
        <v>2</v>
      </c>
    </row>
    <row r="21" spans="1:40" x14ac:dyDescent="0.25">
      <c r="A21" s="203" t="str">
        <f>Lists!C:C</f>
        <v>COG001</v>
      </c>
      <c r="B21" s="248">
        <f t="shared" si="0"/>
        <v>1.8</v>
      </c>
      <c r="C21" s="163">
        <f t="shared" si="1"/>
        <v>0</v>
      </c>
      <c r="D21" s="271">
        <f t="shared" si="2"/>
        <v>1.7</v>
      </c>
      <c r="E21" s="203">
        <f>'Core Indicators'!R21</f>
        <v>2</v>
      </c>
      <c r="F21" s="203">
        <f>'Core Indicators'!Z21</f>
        <v>2</v>
      </c>
      <c r="G21" s="163">
        <f t="shared" si="3"/>
        <v>2</v>
      </c>
      <c r="H21" s="203">
        <f>'Core Indicators'!AH21</f>
        <v>2</v>
      </c>
      <c r="I21" s="203">
        <f>'Core Indicators'!AP21</f>
        <v>1</v>
      </c>
      <c r="J21" s="203">
        <f>'Core Indicators'!BN21</f>
        <v>1</v>
      </c>
      <c r="K21" s="203">
        <f t="shared" si="4"/>
        <v>1</v>
      </c>
      <c r="L21" s="248">
        <f t="shared" si="5"/>
        <v>1.5</v>
      </c>
      <c r="M21" s="271">
        <f t="shared" si="6"/>
        <v>2.2000000000000002</v>
      </c>
      <c r="N21" s="204">
        <f>'Core Indicators'!DJ21</f>
        <v>2</v>
      </c>
      <c r="O21" s="204">
        <f>'Core Indicators'!DR21</f>
        <v>2</v>
      </c>
      <c r="P21" s="204">
        <f>'Core Indicators'!DZ21</f>
        <v>2</v>
      </c>
      <c r="Q21" s="204">
        <f>'Core Indicators'!EH21</f>
        <v>2</v>
      </c>
      <c r="R21" s="204">
        <f>'Core Indicators'!EP21</f>
        <v>3</v>
      </c>
      <c r="S21" s="163">
        <f t="shared" si="7"/>
        <v>1.3</v>
      </c>
      <c r="T21" s="163">
        <f t="shared" si="8"/>
        <v>1</v>
      </c>
      <c r="U21" s="203">
        <v>1</v>
      </c>
      <c r="V21" s="203">
        <v>1</v>
      </c>
      <c r="W21" s="203">
        <f>'Core Indicators'!EX21</f>
        <v>1</v>
      </c>
      <c r="X21" s="163">
        <f t="shared" si="9"/>
        <v>1</v>
      </c>
      <c r="Y21" s="203">
        <v>1</v>
      </c>
      <c r="Z21" s="163">
        <f t="shared" si="10"/>
        <v>1.5</v>
      </c>
      <c r="AA21" s="203">
        <f>'Core Indicators'!FF21</f>
        <v>1</v>
      </c>
      <c r="AB21" s="203">
        <f t="shared" si="11"/>
        <v>2</v>
      </c>
      <c r="AC21" s="184">
        <f>'Core Indicators'!GD21</f>
        <v>2</v>
      </c>
      <c r="AD21" s="184">
        <f>'Core Indicators'!GL21</f>
        <v>2</v>
      </c>
      <c r="AE21" s="184">
        <f>'Core Indicators'!GT21</f>
        <v>2</v>
      </c>
      <c r="AF21" s="184">
        <f>'Core Indicators'!HB21</f>
        <v>2</v>
      </c>
      <c r="AG21" s="184">
        <f t="shared" si="12"/>
        <v>2</v>
      </c>
      <c r="AH21" s="184">
        <f>'Core Indicators'!HJ21</f>
        <v>2</v>
      </c>
      <c r="AI21" s="184">
        <f>'Core Indicators'!HR21</f>
        <v>2</v>
      </c>
      <c r="AJ21" s="184">
        <f t="shared" si="13"/>
        <v>2</v>
      </c>
      <c r="AK21" s="184">
        <f>'Core Indicators'!HZ21</f>
        <v>2</v>
      </c>
      <c r="AL21" s="184">
        <f>'Core Indicators'!IH21</f>
        <v>2</v>
      </c>
      <c r="AM21" s="184">
        <f>'Core Indicators'!IP21</f>
        <v>2</v>
      </c>
      <c r="AN21" s="184">
        <f t="shared" si="14"/>
        <v>2</v>
      </c>
    </row>
    <row r="22" spans="1:40" x14ac:dyDescent="0.25">
      <c r="A22" s="203" t="str">
        <f>Lists!C:C</f>
        <v>COL001</v>
      </c>
      <c r="B22" s="248">
        <f t="shared" si="0"/>
        <v>1.7</v>
      </c>
      <c r="C22" s="163">
        <f t="shared" si="1"/>
        <v>0</v>
      </c>
      <c r="D22" s="271">
        <f t="shared" si="2"/>
        <v>1.7</v>
      </c>
      <c r="E22" s="203">
        <f>'Core Indicators'!R22</f>
        <v>1</v>
      </c>
      <c r="F22" s="203">
        <f>'Core Indicators'!Z22</f>
        <v>2</v>
      </c>
      <c r="G22" s="163">
        <f t="shared" si="3"/>
        <v>1.5</v>
      </c>
      <c r="H22" s="203">
        <f>'Core Indicators'!AH22</f>
        <v>2</v>
      </c>
      <c r="I22" s="203">
        <f>'Core Indicators'!AP22</f>
        <v>2</v>
      </c>
      <c r="J22" s="203">
        <f>'Core Indicators'!BN22</f>
        <v>1</v>
      </c>
      <c r="K22" s="203">
        <f t="shared" si="4"/>
        <v>1.5</v>
      </c>
      <c r="L22" s="248">
        <f t="shared" si="5"/>
        <v>1.8</v>
      </c>
      <c r="M22" s="271">
        <f t="shared" si="6"/>
        <v>2</v>
      </c>
      <c r="N22" s="204">
        <f>'Core Indicators'!DJ22</f>
        <v>2</v>
      </c>
      <c r="O22" s="204">
        <f>'Core Indicators'!DR22</f>
        <v>2</v>
      </c>
      <c r="P22" s="204">
        <f>'Core Indicators'!DZ22</f>
        <v>2</v>
      </c>
      <c r="Q22" s="204">
        <f>'Core Indicators'!EH22</f>
        <v>2</v>
      </c>
      <c r="R22" s="204">
        <f>'Core Indicators'!EP22</f>
        <v>2</v>
      </c>
      <c r="S22" s="163">
        <f t="shared" si="7"/>
        <v>1.3</v>
      </c>
      <c r="T22" s="163">
        <f t="shared" si="8"/>
        <v>1</v>
      </c>
      <c r="U22" s="203">
        <v>1</v>
      </c>
      <c r="V22" s="203">
        <v>1</v>
      </c>
      <c r="W22" s="203">
        <f>'Core Indicators'!EX22</f>
        <v>1</v>
      </c>
      <c r="X22" s="163">
        <f t="shared" si="9"/>
        <v>1</v>
      </c>
      <c r="Y22" s="203">
        <v>1</v>
      </c>
      <c r="Z22" s="163">
        <f t="shared" si="10"/>
        <v>1.5</v>
      </c>
      <c r="AA22" s="203">
        <f>'Core Indicators'!FF22</f>
        <v>1</v>
      </c>
      <c r="AB22" s="203">
        <f t="shared" si="11"/>
        <v>2</v>
      </c>
      <c r="AC22" s="184">
        <f>'Core Indicators'!GD22</f>
        <v>2</v>
      </c>
      <c r="AD22" s="184">
        <f>'Core Indicators'!GL22</f>
        <v>2</v>
      </c>
      <c r="AE22" s="184">
        <f>'Core Indicators'!GT22</f>
        <v>2</v>
      </c>
      <c r="AF22" s="184">
        <f>'Core Indicators'!HB22</f>
        <v>2</v>
      </c>
      <c r="AG22" s="184">
        <f t="shared" si="12"/>
        <v>2</v>
      </c>
      <c r="AH22" s="184">
        <f>'Core Indicators'!HJ22</f>
        <v>2</v>
      </c>
      <c r="AI22" s="184">
        <f>'Core Indicators'!HR22</f>
        <v>2</v>
      </c>
      <c r="AJ22" s="184">
        <f t="shared" si="13"/>
        <v>2</v>
      </c>
      <c r="AK22" s="184">
        <f>'Core Indicators'!HZ22</f>
        <v>2</v>
      </c>
      <c r="AL22" s="184">
        <f>'Core Indicators'!IH22</f>
        <v>2</v>
      </c>
      <c r="AM22" s="184">
        <f>'Core Indicators'!IP22</f>
        <v>2</v>
      </c>
      <c r="AN22" s="184">
        <f t="shared" si="14"/>
        <v>2</v>
      </c>
    </row>
    <row r="23" spans="1:40" x14ac:dyDescent="0.25">
      <c r="A23" s="203" t="str">
        <f>Lists!C:C</f>
        <v>COL002</v>
      </c>
      <c r="B23" s="248">
        <f t="shared" si="0"/>
        <v>1.7</v>
      </c>
      <c r="C23" s="163">
        <f t="shared" si="1"/>
        <v>1</v>
      </c>
      <c r="D23" s="271">
        <f t="shared" si="2"/>
        <v>1.8</v>
      </c>
      <c r="E23" s="203">
        <f>'Core Indicators'!R23</f>
        <v>1</v>
      </c>
      <c r="F23" s="203">
        <f>'Core Indicators'!Z23</f>
        <v>2</v>
      </c>
      <c r="G23" s="163">
        <f t="shared" si="3"/>
        <v>1.5</v>
      </c>
      <c r="H23" s="203">
        <f>'Core Indicators'!AH23</f>
        <v>2</v>
      </c>
      <c r="I23" s="203">
        <f>'Core Indicators'!AP23</f>
        <v>2</v>
      </c>
      <c r="J23" s="203" t="str">
        <f>'Core Indicators'!BN23</f>
        <v>x</v>
      </c>
      <c r="K23" s="203">
        <f t="shared" si="4"/>
        <v>2</v>
      </c>
      <c r="L23" s="248">
        <f t="shared" si="5"/>
        <v>2</v>
      </c>
      <c r="M23" s="271">
        <f t="shared" si="6"/>
        <v>2</v>
      </c>
      <c r="N23" s="204">
        <f>'Core Indicators'!DJ23</f>
        <v>2</v>
      </c>
      <c r="O23" s="204">
        <f>'Core Indicators'!DR23</f>
        <v>2</v>
      </c>
      <c r="P23" s="204">
        <f>'Core Indicators'!DZ23</f>
        <v>2</v>
      </c>
      <c r="Q23" s="204" t="str">
        <f>'Core Indicators'!EH23</f>
        <v>x</v>
      </c>
      <c r="R23" s="204" t="str">
        <f>'Core Indicators'!EP23</f>
        <v>x</v>
      </c>
      <c r="S23" s="163">
        <f t="shared" si="7"/>
        <v>1.3</v>
      </c>
      <c r="T23" s="163">
        <f t="shared" si="8"/>
        <v>1</v>
      </c>
      <c r="U23" s="203">
        <v>1</v>
      </c>
      <c r="V23" s="203">
        <v>1</v>
      </c>
      <c r="W23" s="203">
        <f>'Core Indicators'!EX23</f>
        <v>1</v>
      </c>
      <c r="X23" s="163">
        <f t="shared" si="9"/>
        <v>1</v>
      </c>
      <c r="Y23" s="203">
        <v>1</v>
      </c>
      <c r="Z23" s="163">
        <f t="shared" si="10"/>
        <v>1.5</v>
      </c>
      <c r="AA23" s="203">
        <f>'Core Indicators'!FF23</f>
        <v>1</v>
      </c>
      <c r="AB23" s="203">
        <f t="shared" si="11"/>
        <v>2</v>
      </c>
      <c r="AC23" s="184">
        <f>'Core Indicators'!GD23</f>
        <v>2</v>
      </c>
      <c r="AD23" s="184">
        <f>'Core Indicators'!GL23</f>
        <v>2</v>
      </c>
      <c r="AE23" s="184">
        <f>'Core Indicators'!GT23</f>
        <v>2</v>
      </c>
      <c r="AF23" s="184">
        <f>'Core Indicators'!HB23</f>
        <v>2</v>
      </c>
      <c r="AG23" s="184">
        <f t="shared" si="12"/>
        <v>2</v>
      </c>
      <c r="AH23" s="184">
        <f>'Core Indicators'!HJ23</f>
        <v>2</v>
      </c>
      <c r="AI23" s="184">
        <f>'Core Indicators'!HR23</f>
        <v>2</v>
      </c>
      <c r="AJ23" s="184">
        <f t="shared" si="13"/>
        <v>2</v>
      </c>
      <c r="AK23" s="184">
        <f>'Core Indicators'!HZ23</f>
        <v>2</v>
      </c>
      <c r="AL23" s="184">
        <f>'Core Indicators'!IH23</f>
        <v>2</v>
      </c>
      <c r="AM23" s="184">
        <f>'Core Indicators'!IP23</f>
        <v>2</v>
      </c>
      <c r="AN23" s="184">
        <f t="shared" si="14"/>
        <v>2</v>
      </c>
    </row>
    <row r="24" spans="1:40" x14ac:dyDescent="0.25">
      <c r="A24" s="203" t="str">
        <f>Lists!C:C</f>
        <v>CRI002</v>
      </c>
      <c r="B24" s="248">
        <f t="shared" si="0"/>
        <v>1.9</v>
      </c>
      <c r="C24" s="163">
        <f t="shared" si="1"/>
        <v>2</v>
      </c>
      <c r="D24" s="271">
        <f t="shared" si="2"/>
        <v>2.2000000000000002</v>
      </c>
      <c r="E24" s="203">
        <f>'Core Indicators'!R24</f>
        <v>2</v>
      </c>
      <c r="F24" s="203">
        <f>'Core Indicators'!Z24</f>
        <v>3</v>
      </c>
      <c r="G24" s="163">
        <f t="shared" si="3"/>
        <v>2.5</v>
      </c>
      <c r="H24" s="203">
        <f>'Core Indicators'!AH24</f>
        <v>2</v>
      </c>
      <c r="I24" s="203">
        <f>'Core Indicators'!AP24</f>
        <v>2</v>
      </c>
      <c r="J24" s="203" t="str">
        <f>'Core Indicators'!BN24</f>
        <v>x</v>
      </c>
      <c r="K24" s="203">
        <f t="shared" si="4"/>
        <v>2</v>
      </c>
      <c r="L24" s="248">
        <f t="shared" si="5"/>
        <v>2</v>
      </c>
      <c r="M24" s="271">
        <f t="shared" si="6"/>
        <v>2</v>
      </c>
      <c r="N24" s="204">
        <f>'Core Indicators'!DJ24</f>
        <v>2</v>
      </c>
      <c r="O24" s="204">
        <f>'Core Indicators'!DR24</f>
        <v>2</v>
      </c>
      <c r="P24" s="204">
        <f>'Core Indicators'!DZ24</f>
        <v>2</v>
      </c>
      <c r="Q24" s="204" t="str">
        <f>'Core Indicators'!EH24</f>
        <v>x</v>
      </c>
      <c r="R24" s="204" t="str">
        <f>'Core Indicators'!EP24</f>
        <v>x</v>
      </c>
      <c r="S24" s="163">
        <f t="shared" si="7"/>
        <v>1.5</v>
      </c>
      <c r="T24" s="163">
        <f t="shared" si="8"/>
        <v>1</v>
      </c>
      <c r="U24" s="203">
        <v>1</v>
      </c>
      <c r="V24" s="203">
        <v>1</v>
      </c>
      <c r="W24" s="203" t="str">
        <f>'Core Indicators'!EX24</f>
        <v>x</v>
      </c>
      <c r="X24" s="163">
        <f t="shared" si="9"/>
        <v>1</v>
      </c>
      <c r="Y24" s="203">
        <v>1</v>
      </c>
      <c r="Z24" s="163">
        <f t="shared" si="10"/>
        <v>2</v>
      </c>
      <c r="AA24" s="203">
        <f>'Core Indicators'!FF24</f>
        <v>2</v>
      </c>
      <c r="AB24" s="203">
        <f t="shared" si="11"/>
        <v>2</v>
      </c>
      <c r="AC24" s="184">
        <f>'Core Indicators'!GD24</f>
        <v>2</v>
      </c>
      <c r="AD24" s="184">
        <f>'Core Indicators'!GL24</f>
        <v>2</v>
      </c>
      <c r="AE24" s="184">
        <f>'Core Indicators'!GT24</f>
        <v>2</v>
      </c>
      <c r="AF24" s="184">
        <f>'Core Indicators'!HB24</f>
        <v>2</v>
      </c>
      <c r="AG24" s="184">
        <f t="shared" si="12"/>
        <v>2</v>
      </c>
      <c r="AH24" s="184">
        <f>'Core Indicators'!HJ24</f>
        <v>2</v>
      </c>
      <c r="AI24" s="184">
        <f>'Core Indicators'!HR24</f>
        <v>2</v>
      </c>
      <c r="AJ24" s="184">
        <f t="shared" si="13"/>
        <v>2</v>
      </c>
      <c r="AK24" s="184">
        <f>'Core Indicators'!HZ24</f>
        <v>2</v>
      </c>
      <c r="AL24" s="184">
        <f>'Core Indicators'!IH24</f>
        <v>2</v>
      </c>
      <c r="AM24" s="184">
        <f>'Core Indicators'!IP24</f>
        <v>2</v>
      </c>
      <c r="AN24" s="184">
        <f t="shared" si="14"/>
        <v>2</v>
      </c>
    </row>
    <row r="25" spans="1:40" x14ac:dyDescent="0.25">
      <c r="A25" s="203" t="str">
        <f>Lists!C:C</f>
        <v>DJI001</v>
      </c>
      <c r="B25" s="248">
        <f t="shared" si="0"/>
        <v>1.9</v>
      </c>
      <c r="C25" s="163">
        <f t="shared" si="1"/>
        <v>0</v>
      </c>
      <c r="D25" s="271">
        <f t="shared" si="2"/>
        <v>2</v>
      </c>
      <c r="E25" s="203">
        <f>'Core Indicators'!R25</f>
        <v>2</v>
      </c>
      <c r="F25" s="203">
        <f>'Core Indicators'!Z25</f>
        <v>2</v>
      </c>
      <c r="G25" s="163">
        <f t="shared" si="3"/>
        <v>2</v>
      </c>
      <c r="H25" s="203">
        <f>'Core Indicators'!AH25</f>
        <v>2</v>
      </c>
      <c r="I25" s="203">
        <f>'Core Indicators'!AP25</f>
        <v>2</v>
      </c>
      <c r="J25" s="203">
        <f>'Core Indicators'!BN25</f>
        <v>2</v>
      </c>
      <c r="K25" s="203">
        <f t="shared" si="4"/>
        <v>2</v>
      </c>
      <c r="L25" s="248">
        <f t="shared" si="5"/>
        <v>2</v>
      </c>
      <c r="M25" s="271">
        <f t="shared" si="6"/>
        <v>2</v>
      </c>
      <c r="N25" s="204">
        <f>'Core Indicators'!DJ25</f>
        <v>2</v>
      </c>
      <c r="O25" s="204">
        <f>'Core Indicators'!DR25</f>
        <v>2</v>
      </c>
      <c r="P25" s="204">
        <f>'Core Indicators'!DZ25</f>
        <v>2</v>
      </c>
      <c r="Q25" s="204">
        <f>'Core Indicators'!EH25</f>
        <v>2</v>
      </c>
      <c r="R25" s="204">
        <f>'Core Indicators'!EP25</f>
        <v>2</v>
      </c>
      <c r="S25" s="163">
        <f t="shared" si="7"/>
        <v>1.6</v>
      </c>
      <c r="T25" s="163">
        <f t="shared" si="8"/>
        <v>1.1666666666666667</v>
      </c>
      <c r="U25" s="203">
        <v>1</v>
      </c>
      <c r="V25" s="203">
        <v>1</v>
      </c>
      <c r="W25" s="203">
        <f>'Core Indicators'!EX25</f>
        <v>2</v>
      </c>
      <c r="X25" s="163">
        <f t="shared" si="9"/>
        <v>1.5</v>
      </c>
      <c r="Y25" s="203">
        <v>1</v>
      </c>
      <c r="Z25" s="163">
        <f t="shared" si="10"/>
        <v>2</v>
      </c>
      <c r="AA25" s="203">
        <f>'Core Indicators'!FF25</f>
        <v>2</v>
      </c>
      <c r="AB25" s="203">
        <f t="shared" si="11"/>
        <v>2</v>
      </c>
      <c r="AC25" s="184">
        <f>'Core Indicators'!GD25</f>
        <v>2</v>
      </c>
      <c r="AD25" s="184">
        <f>'Core Indicators'!GL25</f>
        <v>2</v>
      </c>
      <c r="AE25" s="184">
        <f>'Core Indicators'!GT25</f>
        <v>2</v>
      </c>
      <c r="AF25" s="184">
        <f>'Core Indicators'!HB25</f>
        <v>2</v>
      </c>
      <c r="AG25" s="184">
        <f t="shared" si="12"/>
        <v>2</v>
      </c>
      <c r="AH25" s="184">
        <f>'Core Indicators'!HJ25</f>
        <v>2</v>
      </c>
      <c r="AI25" s="184">
        <f>'Core Indicators'!HR25</f>
        <v>2</v>
      </c>
      <c r="AJ25" s="184">
        <f t="shared" si="13"/>
        <v>2</v>
      </c>
      <c r="AK25" s="184">
        <f>'Core Indicators'!HZ25</f>
        <v>2</v>
      </c>
      <c r="AL25" s="184">
        <f>'Core Indicators'!IH25</f>
        <v>2</v>
      </c>
      <c r="AM25" s="184">
        <f>'Core Indicators'!IP25</f>
        <v>2</v>
      </c>
      <c r="AN25" s="184">
        <f t="shared" si="14"/>
        <v>2</v>
      </c>
    </row>
    <row r="26" spans="1:40" x14ac:dyDescent="0.25">
      <c r="A26" s="203" t="str">
        <f>Lists!C:C</f>
        <v>DJI002</v>
      </c>
      <c r="B26" s="248">
        <f t="shared" si="0"/>
        <v>1.8</v>
      </c>
      <c r="C26" s="163">
        <f t="shared" si="1"/>
        <v>0</v>
      </c>
      <c r="D26" s="271">
        <f t="shared" si="2"/>
        <v>1.8</v>
      </c>
      <c r="E26" s="203">
        <f>'Core Indicators'!R26</f>
        <v>1</v>
      </c>
      <c r="F26" s="203">
        <f>'Core Indicators'!Z26</f>
        <v>2</v>
      </c>
      <c r="G26" s="163">
        <f t="shared" si="3"/>
        <v>1.5</v>
      </c>
      <c r="H26" s="203">
        <f>'Core Indicators'!AH26</f>
        <v>2</v>
      </c>
      <c r="I26" s="203">
        <f>'Core Indicators'!AP26</f>
        <v>2</v>
      </c>
      <c r="J26" s="203">
        <f>'Core Indicators'!BN26</f>
        <v>2</v>
      </c>
      <c r="K26" s="203">
        <f t="shared" si="4"/>
        <v>2</v>
      </c>
      <c r="L26" s="248">
        <f t="shared" si="5"/>
        <v>2</v>
      </c>
      <c r="M26" s="271">
        <f t="shared" si="6"/>
        <v>2</v>
      </c>
      <c r="N26" s="204">
        <f>'Core Indicators'!DJ26</f>
        <v>2</v>
      </c>
      <c r="O26" s="204">
        <f>'Core Indicators'!DR26</f>
        <v>2</v>
      </c>
      <c r="P26" s="204">
        <f>'Core Indicators'!DZ26</f>
        <v>2</v>
      </c>
      <c r="Q26" s="204">
        <f>'Core Indicators'!EH26</f>
        <v>2</v>
      </c>
      <c r="R26" s="204">
        <f>'Core Indicators'!EP26</f>
        <v>2</v>
      </c>
      <c r="S26" s="163">
        <f t="shared" si="7"/>
        <v>1.6</v>
      </c>
      <c r="T26" s="163">
        <f t="shared" si="8"/>
        <v>1.1666666666666667</v>
      </c>
      <c r="U26" s="203">
        <v>1</v>
      </c>
      <c r="V26" s="203">
        <v>1</v>
      </c>
      <c r="W26" s="203">
        <f>'Core Indicators'!EX26</f>
        <v>2</v>
      </c>
      <c r="X26" s="163">
        <f t="shared" si="9"/>
        <v>1.5</v>
      </c>
      <c r="Y26" s="203">
        <v>1</v>
      </c>
      <c r="Z26" s="163">
        <f t="shared" si="10"/>
        <v>2</v>
      </c>
      <c r="AA26" s="203">
        <f>'Core Indicators'!FF26</f>
        <v>2</v>
      </c>
      <c r="AB26" s="203">
        <f t="shared" si="11"/>
        <v>2</v>
      </c>
      <c r="AC26" s="184">
        <f>'Core Indicators'!GD26</f>
        <v>2</v>
      </c>
      <c r="AD26" s="184">
        <f>'Core Indicators'!GL26</f>
        <v>2</v>
      </c>
      <c r="AE26" s="184">
        <f>'Core Indicators'!GT26</f>
        <v>2</v>
      </c>
      <c r="AF26" s="184">
        <f>'Core Indicators'!HB26</f>
        <v>2</v>
      </c>
      <c r="AG26" s="184">
        <f t="shared" si="12"/>
        <v>2</v>
      </c>
      <c r="AH26" s="184">
        <f>'Core Indicators'!HJ26</f>
        <v>2</v>
      </c>
      <c r="AI26" s="184">
        <f>'Core Indicators'!HR26</f>
        <v>2</v>
      </c>
      <c r="AJ26" s="184">
        <f t="shared" si="13"/>
        <v>2</v>
      </c>
      <c r="AK26" s="184">
        <f>'Core Indicators'!HZ26</f>
        <v>2</v>
      </c>
      <c r="AL26" s="184">
        <f>'Core Indicators'!IH26</f>
        <v>2</v>
      </c>
      <c r="AM26" s="184">
        <f>'Core Indicators'!IP26</f>
        <v>2</v>
      </c>
      <c r="AN26" s="184">
        <f t="shared" si="14"/>
        <v>2</v>
      </c>
    </row>
    <row r="27" spans="1:40" x14ac:dyDescent="0.25">
      <c r="A27" s="203" t="str">
        <f>Lists!C:C</f>
        <v>DJI003</v>
      </c>
      <c r="B27" s="248">
        <f t="shared" si="0"/>
        <v>1.9</v>
      </c>
      <c r="C27" s="163">
        <f t="shared" si="1"/>
        <v>2</v>
      </c>
      <c r="D27" s="271">
        <f t="shared" si="2"/>
        <v>2</v>
      </c>
      <c r="E27" s="203">
        <f>'Core Indicators'!R27</f>
        <v>2</v>
      </c>
      <c r="F27" s="203">
        <f>'Core Indicators'!Z27</f>
        <v>2</v>
      </c>
      <c r="G27" s="163">
        <f t="shared" si="3"/>
        <v>2</v>
      </c>
      <c r="H27" s="203">
        <f>'Core Indicators'!AH27</f>
        <v>2</v>
      </c>
      <c r="I27" s="203" t="str">
        <f>'Core Indicators'!AP27</f>
        <v>x</v>
      </c>
      <c r="J27" s="203" t="str">
        <f>'Core Indicators'!BN27</f>
        <v>x</v>
      </c>
      <c r="K27" s="203" t="str">
        <f t="shared" si="4"/>
        <v>x</v>
      </c>
      <c r="L27" s="248">
        <f t="shared" si="5"/>
        <v>2</v>
      </c>
      <c r="M27" s="271">
        <f t="shared" si="6"/>
        <v>2</v>
      </c>
      <c r="N27" s="204">
        <f>'Core Indicators'!DJ27</f>
        <v>2</v>
      </c>
      <c r="O27" s="204">
        <f>'Core Indicators'!DR27</f>
        <v>2</v>
      </c>
      <c r="P27" s="204">
        <f>'Core Indicators'!DZ27</f>
        <v>2</v>
      </c>
      <c r="Q27" s="204">
        <f>'Core Indicators'!EH27</f>
        <v>2</v>
      </c>
      <c r="R27" s="204">
        <f>'Core Indicators'!EP27</f>
        <v>2</v>
      </c>
      <c r="S27" s="163">
        <f t="shared" si="7"/>
        <v>1.6</v>
      </c>
      <c r="T27" s="163">
        <f t="shared" si="8"/>
        <v>1.1666666666666667</v>
      </c>
      <c r="U27" s="203">
        <v>1</v>
      </c>
      <c r="V27" s="203">
        <v>1</v>
      </c>
      <c r="W27" s="203">
        <f>'Core Indicators'!EX27</f>
        <v>2</v>
      </c>
      <c r="X27" s="163">
        <f t="shared" si="9"/>
        <v>1.5</v>
      </c>
      <c r="Y27" s="203">
        <v>1</v>
      </c>
      <c r="Z27" s="163">
        <f t="shared" si="10"/>
        <v>2</v>
      </c>
      <c r="AA27" s="203">
        <f>'Core Indicators'!FF27</f>
        <v>2</v>
      </c>
      <c r="AB27" s="203">
        <f t="shared" si="11"/>
        <v>2</v>
      </c>
      <c r="AC27" s="184">
        <f>'Core Indicators'!GD27</f>
        <v>2</v>
      </c>
      <c r="AD27" s="184">
        <f>'Core Indicators'!GL27</f>
        <v>2</v>
      </c>
      <c r="AE27" s="184">
        <f>'Core Indicators'!GT27</f>
        <v>2</v>
      </c>
      <c r="AF27" s="184">
        <f>'Core Indicators'!HB27</f>
        <v>2</v>
      </c>
      <c r="AG27" s="184">
        <f t="shared" si="12"/>
        <v>2</v>
      </c>
      <c r="AH27" s="184">
        <f>'Core Indicators'!HJ27</f>
        <v>2</v>
      </c>
      <c r="AI27" s="184">
        <f>'Core Indicators'!HR27</f>
        <v>2</v>
      </c>
      <c r="AJ27" s="184">
        <f t="shared" si="13"/>
        <v>2</v>
      </c>
      <c r="AK27" s="184">
        <f>'Core Indicators'!HZ27</f>
        <v>2</v>
      </c>
      <c r="AL27" s="184">
        <f>'Core Indicators'!IH27</f>
        <v>2</v>
      </c>
      <c r="AM27" s="184">
        <f>'Core Indicators'!IP27</f>
        <v>2</v>
      </c>
      <c r="AN27" s="184">
        <f t="shared" si="14"/>
        <v>2</v>
      </c>
    </row>
    <row r="28" spans="1:40" x14ac:dyDescent="0.25">
      <c r="A28" s="203" t="str">
        <f>Lists!C:C</f>
        <v>DOM002</v>
      </c>
      <c r="B28" s="248">
        <f t="shared" si="0"/>
        <v>1.9</v>
      </c>
      <c r="C28" s="163">
        <f t="shared" si="1"/>
        <v>2</v>
      </c>
      <c r="D28" s="271">
        <f t="shared" si="2"/>
        <v>2</v>
      </c>
      <c r="E28" s="203">
        <f>'Core Indicators'!R28</f>
        <v>2</v>
      </c>
      <c r="F28" s="203">
        <f>'Core Indicators'!Z28</f>
        <v>2</v>
      </c>
      <c r="G28" s="163">
        <f t="shared" si="3"/>
        <v>2</v>
      </c>
      <c r="H28" s="203">
        <f>'Core Indicators'!AH28</f>
        <v>2</v>
      </c>
      <c r="I28" s="203">
        <f>'Core Indicators'!AP28</f>
        <v>2</v>
      </c>
      <c r="J28" s="203" t="str">
        <f>'Core Indicators'!BN28</f>
        <v>x</v>
      </c>
      <c r="K28" s="203">
        <f t="shared" si="4"/>
        <v>2</v>
      </c>
      <c r="L28" s="248">
        <f t="shared" si="5"/>
        <v>2</v>
      </c>
      <c r="M28" s="271">
        <f t="shared" si="6"/>
        <v>2</v>
      </c>
      <c r="N28" s="204">
        <f>'Core Indicators'!DJ28</f>
        <v>2</v>
      </c>
      <c r="O28" s="204">
        <f>'Core Indicators'!DR28</f>
        <v>2</v>
      </c>
      <c r="P28" s="204">
        <f>'Core Indicators'!DZ28</f>
        <v>2</v>
      </c>
      <c r="Q28" s="204" t="str">
        <f>'Core Indicators'!EH28</f>
        <v>x</v>
      </c>
      <c r="R28" s="204" t="str">
        <f>'Core Indicators'!EP28</f>
        <v>x</v>
      </c>
      <c r="S28" s="163">
        <f t="shared" si="7"/>
        <v>1.5</v>
      </c>
      <c r="T28" s="163">
        <f t="shared" si="8"/>
        <v>1</v>
      </c>
      <c r="U28" s="203">
        <v>1</v>
      </c>
      <c r="V28" s="203">
        <v>1</v>
      </c>
      <c r="W28" s="203" t="str">
        <f>'Core Indicators'!EX28</f>
        <v>x</v>
      </c>
      <c r="X28" s="163">
        <f t="shared" si="9"/>
        <v>1</v>
      </c>
      <c r="Y28" s="203">
        <v>1</v>
      </c>
      <c r="Z28" s="163">
        <f t="shared" si="10"/>
        <v>2</v>
      </c>
      <c r="AA28" s="203">
        <f>'Core Indicators'!FF28</f>
        <v>2</v>
      </c>
      <c r="AB28" s="203">
        <f t="shared" si="11"/>
        <v>2</v>
      </c>
      <c r="AC28" s="184">
        <f>'Core Indicators'!GD28</f>
        <v>2</v>
      </c>
      <c r="AD28" s="184">
        <f>'Core Indicators'!GL28</f>
        <v>2</v>
      </c>
      <c r="AE28" s="184">
        <f>'Core Indicators'!GT28</f>
        <v>2</v>
      </c>
      <c r="AF28" s="184">
        <f>'Core Indicators'!HB28</f>
        <v>2</v>
      </c>
      <c r="AG28" s="184">
        <f t="shared" si="12"/>
        <v>2</v>
      </c>
      <c r="AH28" s="184">
        <f>'Core Indicators'!HJ28</f>
        <v>2</v>
      </c>
      <c r="AI28" s="184">
        <f>'Core Indicators'!HR28</f>
        <v>2</v>
      </c>
      <c r="AJ28" s="184">
        <f t="shared" si="13"/>
        <v>2</v>
      </c>
      <c r="AK28" s="184">
        <f>'Core Indicators'!HZ28</f>
        <v>2</v>
      </c>
      <c r="AL28" s="184">
        <f>'Core Indicators'!IH28</f>
        <v>2</v>
      </c>
      <c r="AM28" s="184">
        <f>'Core Indicators'!IP28</f>
        <v>2</v>
      </c>
      <c r="AN28" s="184">
        <f t="shared" si="14"/>
        <v>2</v>
      </c>
    </row>
    <row r="29" spans="1:40" x14ac:dyDescent="0.25">
      <c r="A29" s="203" t="str">
        <f>Lists!C:C</f>
        <v>DZA002</v>
      </c>
      <c r="B29" s="248">
        <f t="shared" si="0"/>
        <v>2</v>
      </c>
      <c r="C29" s="163">
        <f t="shared" si="1"/>
        <v>0</v>
      </c>
      <c r="D29" s="271">
        <f t="shared" si="2"/>
        <v>2.2000000000000002</v>
      </c>
      <c r="E29" s="203">
        <f>'Core Indicators'!R29</f>
        <v>2</v>
      </c>
      <c r="F29" s="203">
        <f>'Core Indicators'!Z29</f>
        <v>2</v>
      </c>
      <c r="G29" s="163">
        <f t="shared" si="3"/>
        <v>2</v>
      </c>
      <c r="H29" s="203">
        <f>'Core Indicators'!AH29</f>
        <v>2</v>
      </c>
      <c r="I29" s="203">
        <f>'Core Indicators'!AP29</f>
        <v>2</v>
      </c>
      <c r="J29" s="203">
        <f>'Core Indicators'!BN29</f>
        <v>3</v>
      </c>
      <c r="K29" s="203">
        <f t="shared" si="4"/>
        <v>2.5</v>
      </c>
      <c r="L29" s="248">
        <f t="shared" si="5"/>
        <v>2.2999999999999998</v>
      </c>
      <c r="M29" s="271">
        <f t="shared" si="6"/>
        <v>2</v>
      </c>
      <c r="N29" s="204">
        <f>'Core Indicators'!DJ29</f>
        <v>2</v>
      </c>
      <c r="O29" s="204">
        <f>'Core Indicators'!DR29</f>
        <v>2</v>
      </c>
      <c r="P29" s="204">
        <f>'Core Indicators'!DZ29</f>
        <v>2</v>
      </c>
      <c r="Q29" s="204">
        <f>'Core Indicators'!EH29</f>
        <v>2</v>
      </c>
      <c r="R29" s="204">
        <f>'Core Indicators'!EP29</f>
        <v>2</v>
      </c>
      <c r="S29" s="163">
        <f t="shared" si="7"/>
        <v>1.7</v>
      </c>
      <c r="T29" s="163">
        <f t="shared" si="8"/>
        <v>1.3333333333333333</v>
      </c>
      <c r="U29" s="203">
        <v>1</v>
      </c>
      <c r="V29" s="203">
        <v>1</v>
      </c>
      <c r="W29" s="203">
        <f>'Core Indicators'!EX29</f>
        <v>3</v>
      </c>
      <c r="X29" s="163">
        <f t="shared" si="9"/>
        <v>2</v>
      </c>
      <c r="Y29" s="203">
        <v>1</v>
      </c>
      <c r="Z29" s="163">
        <f t="shared" si="10"/>
        <v>2</v>
      </c>
      <c r="AA29" s="203">
        <f>'Core Indicators'!FF29</f>
        <v>2</v>
      </c>
      <c r="AB29" s="203">
        <f t="shared" si="11"/>
        <v>2</v>
      </c>
      <c r="AC29" s="184">
        <f>'Core Indicators'!GD29</f>
        <v>2</v>
      </c>
      <c r="AD29" s="184">
        <f>'Core Indicators'!GL29</f>
        <v>2</v>
      </c>
      <c r="AE29" s="184">
        <f>'Core Indicators'!GT29</f>
        <v>2</v>
      </c>
      <c r="AF29" s="184">
        <f>'Core Indicators'!HB29</f>
        <v>2</v>
      </c>
      <c r="AG29" s="184">
        <f t="shared" si="12"/>
        <v>2</v>
      </c>
      <c r="AH29" s="184">
        <f>'Core Indicators'!HJ29</f>
        <v>2</v>
      </c>
      <c r="AI29" s="184">
        <f>'Core Indicators'!HR29</f>
        <v>2</v>
      </c>
      <c r="AJ29" s="184">
        <f t="shared" si="13"/>
        <v>2</v>
      </c>
      <c r="AK29" s="184">
        <f>'Core Indicators'!HZ29</f>
        <v>2</v>
      </c>
      <c r="AL29" s="184">
        <f>'Core Indicators'!IH29</f>
        <v>2</v>
      </c>
      <c r="AM29" s="184">
        <f>'Core Indicators'!IP29</f>
        <v>2</v>
      </c>
      <c r="AN29" s="184">
        <f t="shared" si="14"/>
        <v>2</v>
      </c>
    </row>
    <row r="30" spans="1:40" x14ac:dyDescent="0.25">
      <c r="A30" s="203" t="str">
        <f>Lists!C:C</f>
        <v>DZA003</v>
      </c>
      <c r="B30" s="248">
        <f t="shared" si="0"/>
        <v>2.7</v>
      </c>
      <c r="C30" s="163">
        <f t="shared" si="1"/>
        <v>1</v>
      </c>
      <c r="D30" s="271">
        <f t="shared" si="2"/>
        <v>3</v>
      </c>
      <c r="E30" s="203">
        <f>'Core Indicators'!R30</f>
        <v>3</v>
      </c>
      <c r="F30" s="203">
        <f>'Core Indicators'!Z30</f>
        <v>3</v>
      </c>
      <c r="G30" s="163">
        <f t="shared" si="3"/>
        <v>3</v>
      </c>
      <c r="H30" s="203">
        <f>'Core Indicators'!AH30</f>
        <v>3</v>
      </c>
      <c r="I30" s="203" t="str">
        <f>'Core Indicators'!AP30</f>
        <v>x</v>
      </c>
      <c r="J30" s="203">
        <f>'Core Indicators'!BN30</f>
        <v>3</v>
      </c>
      <c r="K30" s="203">
        <f t="shared" si="4"/>
        <v>3</v>
      </c>
      <c r="L30" s="248">
        <f t="shared" si="5"/>
        <v>3</v>
      </c>
      <c r="M30" s="271">
        <f t="shared" si="6"/>
        <v>3</v>
      </c>
      <c r="N30" s="204">
        <f>'Core Indicators'!DJ30</f>
        <v>3</v>
      </c>
      <c r="O30" s="204">
        <f>'Core Indicators'!DR30</f>
        <v>3</v>
      </c>
      <c r="P30" s="204">
        <f>'Core Indicators'!DZ30</f>
        <v>3</v>
      </c>
      <c r="Q30" s="204">
        <f>'Core Indicators'!EH30</f>
        <v>3</v>
      </c>
      <c r="R30" s="204">
        <f>'Core Indicators'!EP30</f>
        <v>3</v>
      </c>
      <c r="S30" s="163">
        <f t="shared" si="7"/>
        <v>1.9</v>
      </c>
      <c r="T30" s="163">
        <f t="shared" si="8"/>
        <v>1.3333333333333333</v>
      </c>
      <c r="U30" s="203">
        <v>1</v>
      </c>
      <c r="V30" s="203">
        <v>1</v>
      </c>
      <c r="W30" s="203">
        <f>'Core Indicators'!EX30</f>
        <v>3</v>
      </c>
      <c r="X30" s="163">
        <f t="shared" si="9"/>
        <v>2</v>
      </c>
      <c r="Y30" s="203">
        <v>1</v>
      </c>
      <c r="Z30" s="163">
        <f t="shared" si="10"/>
        <v>2.5</v>
      </c>
      <c r="AA30" s="203">
        <f>'Core Indicators'!FF30</f>
        <v>3</v>
      </c>
      <c r="AB30" s="203">
        <f t="shared" si="11"/>
        <v>2</v>
      </c>
      <c r="AC30" s="184">
        <f>'Core Indicators'!GD30</f>
        <v>2</v>
      </c>
      <c r="AD30" s="184">
        <f>'Core Indicators'!GL30</f>
        <v>2</v>
      </c>
      <c r="AE30" s="184">
        <f>'Core Indicators'!GT30</f>
        <v>2</v>
      </c>
      <c r="AF30" s="184">
        <f>'Core Indicators'!HB30</f>
        <v>2</v>
      </c>
      <c r="AG30" s="184">
        <f t="shared" si="12"/>
        <v>2</v>
      </c>
      <c r="AH30" s="184">
        <f>'Core Indicators'!HJ30</f>
        <v>2</v>
      </c>
      <c r="AI30" s="184">
        <f>'Core Indicators'!HR30</f>
        <v>2</v>
      </c>
      <c r="AJ30" s="184">
        <f t="shared" si="13"/>
        <v>2</v>
      </c>
      <c r="AK30" s="184">
        <f>'Core Indicators'!HZ30</f>
        <v>2</v>
      </c>
      <c r="AL30" s="184">
        <f>'Core Indicators'!IH30</f>
        <v>2</v>
      </c>
      <c r="AM30" s="184">
        <f>'Core Indicators'!IP30</f>
        <v>2</v>
      </c>
      <c r="AN30" s="184">
        <f t="shared" si="14"/>
        <v>2</v>
      </c>
    </row>
    <row r="31" spans="1:40" x14ac:dyDescent="0.25">
      <c r="A31" s="203" t="str">
        <f>Lists!C:C</f>
        <v>DZA004</v>
      </c>
      <c r="B31" s="248">
        <f t="shared" si="0"/>
        <v>2.4</v>
      </c>
      <c r="C31" s="163">
        <f t="shared" si="1"/>
        <v>0</v>
      </c>
      <c r="D31" s="271">
        <f t="shared" si="2"/>
        <v>2.6</v>
      </c>
      <c r="E31" s="203">
        <f>'Core Indicators'!R31</f>
        <v>2</v>
      </c>
      <c r="F31" s="203">
        <f>'Core Indicators'!Z31</f>
        <v>2</v>
      </c>
      <c r="G31" s="163">
        <f t="shared" si="3"/>
        <v>2</v>
      </c>
      <c r="H31" s="203">
        <f>'Core Indicators'!AH31</f>
        <v>3</v>
      </c>
      <c r="I31" s="203">
        <f>'Core Indicators'!AP31</f>
        <v>2</v>
      </c>
      <c r="J31" s="203">
        <f>'Core Indicators'!BN31</f>
        <v>3</v>
      </c>
      <c r="K31" s="203">
        <f t="shared" si="4"/>
        <v>2.5</v>
      </c>
      <c r="L31" s="248">
        <f t="shared" si="5"/>
        <v>2.8</v>
      </c>
      <c r="M31" s="271">
        <f t="shared" si="6"/>
        <v>3</v>
      </c>
      <c r="N31" s="204">
        <f>'Core Indicators'!DJ31</f>
        <v>3</v>
      </c>
      <c r="O31" s="204">
        <f>'Core Indicators'!DR31</f>
        <v>3</v>
      </c>
      <c r="P31" s="204">
        <f>'Core Indicators'!DZ31</f>
        <v>3</v>
      </c>
      <c r="Q31" s="204">
        <f>'Core Indicators'!EH31</f>
        <v>3</v>
      </c>
      <c r="R31" s="204">
        <f>'Core Indicators'!EP31</f>
        <v>3</v>
      </c>
      <c r="S31" s="163">
        <f t="shared" si="7"/>
        <v>1.4</v>
      </c>
      <c r="T31" s="163">
        <f t="shared" si="8"/>
        <v>1.3333333333333333</v>
      </c>
      <c r="U31" s="203">
        <v>1</v>
      </c>
      <c r="V31" s="203">
        <v>1</v>
      </c>
      <c r="W31" s="203">
        <f>'Core Indicators'!EX31</f>
        <v>3</v>
      </c>
      <c r="X31" s="163">
        <f t="shared" si="9"/>
        <v>2</v>
      </c>
      <c r="Y31" s="203">
        <v>1</v>
      </c>
      <c r="Z31" s="163">
        <f t="shared" si="10"/>
        <v>1.5</v>
      </c>
      <c r="AA31" s="203">
        <f>'Core Indicators'!FF31</f>
        <v>1</v>
      </c>
      <c r="AB31" s="203">
        <f t="shared" si="11"/>
        <v>2</v>
      </c>
      <c r="AC31" s="184">
        <f>'Core Indicators'!GD31</f>
        <v>2</v>
      </c>
      <c r="AD31" s="184">
        <f>'Core Indicators'!GL31</f>
        <v>2</v>
      </c>
      <c r="AE31" s="184">
        <f>'Core Indicators'!GT31</f>
        <v>2</v>
      </c>
      <c r="AF31" s="184">
        <f>'Core Indicators'!HB31</f>
        <v>2</v>
      </c>
      <c r="AG31" s="184">
        <f t="shared" si="12"/>
        <v>2</v>
      </c>
      <c r="AH31" s="184">
        <f>'Core Indicators'!HJ31</f>
        <v>2</v>
      </c>
      <c r="AI31" s="184">
        <f>'Core Indicators'!HR31</f>
        <v>2</v>
      </c>
      <c r="AJ31" s="184">
        <f t="shared" si="13"/>
        <v>2</v>
      </c>
      <c r="AK31" s="184">
        <f>'Core Indicators'!HZ31</f>
        <v>2</v>
      </c>
      <c r="AL31" s="184">
        <f>'Core Indicators'!IH31</f>
        <v>2</v>
      </c>
      <c r="AM31" s="184">
        <f>'Core Indicators'!IP31</f>
        <v>2</v>
      </c>
      <c r="AN31" s="184">
        <f t="shared" si="14"/>
        <v>2</v>
      </c>
    </row>
    <row r="32" spans="1:40" x14ac:dyDescent="0.25">
      <c r="A32" s="203" t="str">
        <f>Lists!C:C</f>
        <v>ECU002</v>
      </c>
      <c r="B32" s="248">
        <f t="shared" si="0"/>
        <v>1.7</v>
      </c>
      <c r="C32" s="163">
        <f t="shared" si="1"/>
        <v>0</v>
      </c>
      <c r="D32" s="271">
        <f t="shared" si="2"/>
        <v>1.8</v>
      </c>
      <c r="E32" s="203">
        <f>'Core Indicators'!R32</f>
        <v>1</v>
      </c>
      <c r="F32" s="203">
        <f>'Core Indicators'!Z32</f>
        <v>2</v>
      </c>
      <c r="G32" s="163">
        <f t="shared" si="3"/>
        <v>1.5</v>
      </c>
      <c r="H32" s="203">
        <f>'Core Indicators'!AH32</f>
        <v>2</v>
      </c>
      <c r="I32" s="203">
        <f>'Core Indicators'!AP32</f>
        <v>2</v>
      </c>
      <c r="J32" s="203">
        <f>'Core Indicators'!BN32</f>
        <v>2</v>
      </c>
      <c r="K32" s="203">
        <f t="shared" si="4"/>
        <v>2</v>
      </c>
      <c r="L32" s="248">
        <f t="shared" si="5"/>
        <v>2</v>
      </c>
      <c r="M32" s="271">
        <f t="shared" si="6"/>
        <v>2</v>
      </c>
      <c r="N32" s="204">
        <f>'Core Indicators'!DJ32</f>
        <v>2</v>
      </c>
      <c r="O32" s="204">
        <f>'Core Indicators'!DR32</f>
        <v>2</v>
      </c>
      <c r="P32" s="204">
        <f>'Core Indicators'!DZ32</f>
        <v>2</v>
      </c>
      <c r="Q32" s="204" t="str">
        <f>'Core Indicators'!EH32</f>
        <v>x</v>
      </c>
      <c r="R32" s="204" t="str">
        <f>'Core Indicators'!EP32</f>
        <v>x</v>
      </c>
      <c r="S32" s="163">
        <f t="shared" si="7"/>
        <v>1.3</v>
      </c>
      <c r="T32" s="163">
        <f t="shared" si="8"/>
        <v>1</v>
      </c>
      <c r="U32" s="203">
        <v>1</v>
      </c>
      <c r="V32" s="203">
        <v>1</v>
      </c>
      <c r="W32" s="203">
        <f>'Core Indicators'!EX32</f>
        <v>1</v>
      </c>
      <c r="X32" s="163">
        <f t="shared" si="9"/>
        <v>1</v>
      </c>
      <c r="Y32" s="203">
        <v>1</v>
      </c>
      <c r="Z32" s="163">
        <f t="shared" si="10"/>
        <v>1.5</v>
      </c>
      <c r="AA32" s="203">
        <f>'Core Indicators'!FF32</f>
        <v>1</v>
      </c>
      <c r="AB32" s="203">
        <f t="shared" si="11"/>
        <v>2</v>
      </c>
      <c r="AC32" s="184">
        <f>'Core Indicators'!GD32</f>
        <v>2</v>
      </c>
      <c r="AD32" s="184">
        <f>'Core Indicators'!GL32</f>
        <v>2</v>
      </c>
      <c r="AE32" s="184">
        <f>'Core Indicators'!GT32</f>
        <v>2</v>
      </c>
      <c r="AF32" s="184">
        <f>'Core Indicators'!HB32</f>
        <v>2</v>
      </c>
      <c r="AG32" s="184">
        <f t="shared" si="12"/>
        <v>2</v>
      </c>
      <c r="AH32" s="184">
        <f>'Core Indicators'!HJ32</f>
        <v>2</v>
      </c>
      <c r="AI32" s="184">
        <f>'Core Indicators'!HR32</f>
        <v>2</v>
      </c>
      <c r="AJ32" s="184">
        <f t="shared" si="13"/>
        <v>2</v>
      </c>
      <c r="AK32" s="184">
        <f>'Core Indicators'!HZ32</f>
        <v>2</v>
      </c>
      <c r="AL32" s="184">
        <f>'Core Indicators'!IH32</f>
        <v>2</v>
      </c>
      <c r="AM32" s="184">
        <f>'Core Indicators'!IP32</f>
        <v>2</v>
      </c>
      <c r="AN32" s="184">
        <f t="shared" si="14"/>
        <v>2</v>
      </c>
    </row>
    <row r="33" spans="1:40" x14ac:dyDescent="0.25">
      <c r="A33" s="203" t="str">
        <f>Lists!C:C</f>
        <v>EGY002</v>
      </c>
      <c r="B33" s="248">
        <f t="shared" si="0"/>
        <v>2</v>
      </c>
      <c r="C33" s="163">
        <f t="shared" si="1"/>
        <v>0</v>
      </c>
      <c r="D33" s="271">
        <f t="shared" si="2"/>
        <v>2.2000000000000002</v>
      </c>
      <c r="E33" s="203">
        <f>'Core Indicators'!R33</f>
        <v>2</v>
      </c>
      <c r="F33" s="203">
        <f>'Core Indicators'!Z33</f>
        <v>2</v>
      </c>
      <c r="G33" s="163">
        <f t="shared" si="3"/>
        <v>2</v>
      </c>
      <c r="H33" s="203">
        <f>'Core Indicators'!AH33</f>
        <v>2</v>
      </c>
      <c r="I33" s="203">
        <f>'Core Indicators'!AP33</f>
        <v>2</v>
      </c>
      <c r="J33" s="203">
        <f>'Core Indicators'!BN33</f>
        <v>3</v>
      </c>
      <c r="K33" s="203">
        <f t="shared" si="4"/>
        <v>2.5</v>
      </c>
      <c r="L33" s="248">
        <f t="shared" si="5"/>
        <v>2.2999999999999998</v>
      </c>
      <c r="M33" s="271">
        <f t="shared" si="6"/>
        <v>2</v>
      </c>
      <c r="N33" s="204">
        <f>'Core Indicators'!DJ33</f>
        <v>2</v>
      </c>
      <c r="O33" s="204">
        <f>'Core Indicators'!DR33</f>
        <v>2</v>
      </c>
      <c r="P33" s="204">
        <f>'Core Indicators'!DZ33</f>
        <v>2</v>
      </c>
      <c r="Q33" s="204">
        <f>'Core Indicators'!EH33</f>
        <v>2</v>
      </c>
      <c r="R33" s="204">
        <f>'Core Indicators'!EP33</f>
        <v>2</v>
      </c>
      <c r="S33" s="163">
        <f t="shared" si="7"/>
        <v>1.9</v>
      </c>
      <c r="T33" s="163">
        <f t="shared" si="8"/>
        <v>1.3333333333333333</v>
      </c>
      <c r="U33" s="203">
        <v>1</v>
      </c>
      <c r="V33" s="203">
        <v>1</v>
      </c>
      <c r="W33" s="203">
        <f>'Core Indicators'!EX33</f>
        <v>3</v>
      </c>
      <c r="X33" s="163">
        <f t="shared" si="9"/>
        <v>2</v>
      </c>
      <c r="Y33" s="203">
        <v>1</v>
      </c>
      <c r="Z33" s="163">
        <f t="shared" si="10"/>
        <v>2.5</v>
      </c>
      <c r="AA33" s="203">
        <f>'Core Indicators'!FF33</f>
        <v>3</v>
      </c>
      <c r="AB33" s="203">
        <f t="shared" si="11"/>
        <v>2</v>
      </c>
      <c r="AC33" s="184">
        <f>'Core Indicators'!GD33</f>
        <v>2</v>
      </c>
      <c r="AD33" s="184">
        <f>'Core Indicators'!GL33</f>
        <v>2</v>
      </c>
      <c r="AE33" s="184">
        <f>'Core Indicators'!GT33</f>
        <v>2</v>
      </c>
      <c r="AF33" s="184">
        <f>'Core Indicators'!HB33</f>
        <v>2</v>
      </c>
      <c r="AG33" s="184">
        <f t="shared" si="12"/>
        <v>2</v>
      </c>
      <c r="AH33" s="184">
        <f>'Core Indicators'!HJ33</f>
        <v>2</v>
      </c>
      <c r="AI33" s="184">
        <f>'Core Indicators'!HR33</f>
        <v>2</v>
      </c>
      <c r="AJ33" s="184">
        <f t="shared" si="13"/>
        <v>2</v>
      </c>
      <c r="AK33" s="184">
        <f>'Core Indicators'!HZ33</f>
        <v>2</v>
      </c>
      <c r="AL33" s="184">
        <f>'Core Indicators'!IH33</f>
        <v>2</v>
      </c>
      <c r="AM33" s="184">
        <f>'Core Indicators'!IP33</f>
        <v>2</v>
      </c>
      <c r="AN33" s="184">
        <f t="shared" si="14"/>
        <v>2</v>
      </c>
    </row>
    <row r="34" spans="1:40" x14ac:dyDescent="0.25">
      <c r="A34" s="203" t="str">
        <f>Lists!C:C</f>
        <v>ERI001</v>
      </c>
      <c r="B34" s="248">
        <f t="shared" si="0"/>
        <v>2.2000000000000002</v>
      </c>
      <c r="C34" s="163">
        <f t="shared" si="1"/>
        <v>0</v>
      </c>
      <c r="D34" s="271">
        <f t="shared" si="2"/>
        <v>2.7</v>
      </c>
      <c r="E34" s="203">
        <f>'Core Indicators'!R34</f>
        <v>2</v>
      </c>
      <c r="F34" s="203">
        <f>'Core Indicators'!Z34</f>
        <v>2</v>
      </c>
      <c r="G34" s="163">
        <f t="shared" si="3"/>
        <v>2</v>
      </c>
      <c r="H34" s="203">
        <f>'Core Indicators'!AH34</f>
        <v>3</v>
      </c>
      <c r="I34" s="203">
        <f>'Core Indicators'!AP34</f>
        <v>3</v>
      </c>
      <c r="J34" s="203">
        <f>'Core Indicators'!BN34</f>
        <v>3</v>
      </c>
      <c r="K34" s="203">
        <f t="shared" si="4"/>
        <v>3</v>
      </c>
      <c r="L34" s="248">
        <f t="shared" si="5"/>
        <v>3</v>
      </c>
      <c r="M34" s="271">
        <f t="shared" si="6"/>
        <v>2.3333333333333335</v>
      </c>
      <c r="N34" s="204">
        <f>'Core Indicators'!DJ34</f>
        <v>2</v>
      </c>
      <c r="O34" s="204">
        <f>'Core Indicators'!DR34</f>
        <v>2</v>
      </c>
      <c r="P34" s="204">
        <f>'Core Indicators'!DZ34</f>
        <v>3</v>
      </c>
      <c r="Q34" s="204" t="str">
        <f>'Core Indicators'!EH34</f>
        <v>x</v>
      </c>
      <c r="R34" s="204" t="str">
        <f>'Core Indicators'!EP34</f>
        <v>x</v>
      </c>
      <c r="S34" s="163">
        <f t="shared" si="7"/>
        <v>1.7</v>
      </c>
      <c r="T34" s="163">
        <f t="shared" si="8"/>
        <v>1.3333333333333333</v>
      </c>
      <c r="U34" s="203">
        <v>1</v>
      </c>
      <c r="V34" s="203">
        <v>1</v>
      </c>
      <c r="W34" s="203">
        <f>'Core Indicators'!EX34</f>
        <v>3</v>
      </c>
      <c r="X34" s="163">
        <f t="shared" si="9"/>
        <v>2</v>
      </c>
      <c r="Y34" s="203">
        <v>1</v>
      </c>
      <c r="Z34" s="163">
        <f t="shared" si="10"/>
        <v>2</v>
      </c>
      <c r="AA34" s="203">
        <f>'Core Indicators'!FF34</f>
        <v>2</v>
      </c>
      <c r="AB34" s="203">
        <f t="shared" si="11"/>
        <v>2</v>
      </c>
      <c r="AC34" s="184">
        <f>'Core Indicators'!GD34</f>
        <v>2</v>
      </c>
      <c r="AD34" s="184">
        <f>'Core Indicators'!GL34</f>
        <v>2</v>
      </c>
      <c r="AE34" s="184">
        <f>'Core Indicators'!GT34</f>
        <v>2</v>
      </c>
      <c r="AF34" s="184">
        <f>'Core Indicators'!HB34</f>
        <v>2</v>
      </c>
      <c r="AG34" s="184">
        <f t="shared" si="12"/>
        <v>2</v>
      </c>
      <c r="AH34" s="184">
        <f>'Core Indicators'!HJ34</f>
        <v>2</v>
      </c>
      <c r="AI34" s="184">
        <f>'Core Indicators'!HR34</f>
        <v>2</v>
      </c>
      <c r="AJ34" s="184">
        <f t="shared" si="13"/>
        <v>2</v>
      </c>
      <c r="AK34" s="184">
        <f>'Core Indicators'!HZ34</f>
        <v>2</v>
      </c>
      <c r="AL34" s="184">
        <f>'Core Indicators'!IH34</f>
        <v>2</v>
      </c>
      <c r="AM34" s="184">
        <f>'Core Indicators'!IP34</f>
        <v>2</v>
      </c>
      <c r="AN34" s="184">
        <f t="shared" si="14"/>
        <v>2</v>
      </c>
    </row>
    <row r="35" spans="1:40" x14ac:dyDescent="0.25">
      <c r="A35" s="203" t="str">
        <f>Lists!C:C</f>
        <v>ESP002</v>
      </c>
      <c r="B35" s="248">
        <f t="shared" ref="B35:B66" si="15">IF(OR(M35="x",D35="x"),"x",ROUND((5-GEOMEAN(((5-D35)/5*4+1),((5-M35)/5*4+1),((5-M35)/5*4+1)))/4*3.5+S35*0.3,1))</f>
        <v>2</v>
      </c>
      <c r="C35" s="163">
        <f t="shared" ref="C35:C66" si="16">COUNTIF(E35:F35,"x")+COUNTIF(H35:I35,"x")+COUNTIF(J35:J35,"x")+COUNTIF(M35,"x")+COUNTIF(U35:W35,"x")+COUNTIF(Y35:AB35,"x")</f>
        <v>0</v>
      </c>
      <c r="D35" s="271">
        <f t="shared" ref="D35:D66" si="17">IF(OR(L35="x",G35="x"),"x",ROUND((5-GEOMEAN(((5-L35)/5*4+1),((5-L35)/5*4+1),((5-G35)/5*4+1)))/4*5,1))</f>
        <v>2.2000000000000002</v>
      </c>
      <c r="E35" s="203">
        <f>'Core Indicators'!R35</f>
        <v>2</v>
      </c>
      <c r="F35" s="203">
        <f>'Core Indicators'!Z35</f>
        <v>2</v>
      </c>
      <c r="G35" s="163">
        <f t="shared" ref="G35:G66" si="18">IF(AND(F35="x",E35="x"),"x",IF(OR(F35="x",E35="x"),AVERAGE(E35,F35),ROUND((10-GEOMEAN(((10-E35)/10*9+1),((10-F35)/10*9+1)))/9*10,1)))</f>
        <v>2</v>
      </c>
      <c r="H35" s="203">
        <f>'Core Indicators'!AH35</f>
        <v>2</v>
      </c>
      <c r="I35" s="203">
        <f>'Core Indicators'!AP35</f>
        <v>2</v>
      </c>
      <c r="J35" s="203">
        <f>'Core Indicators'!BN35</f>
        <v>3</v>
      </c>
      <c r="K35" s="203">
        <f t="shared" ref="K35:K66" si="19">IF(AND(J35="x",I35="x"),"x",IF(OR(J35="x",I35="x"),AVERAGE(I35,J35),ROUND((10-GEOMEAN(((10-I35)/10*9+1),((10-J35)/10*9+1)))/9*10,1)))</f>
        <v>2.5</v>
      </c>
      <c r="L35" s="248">
        <f t="shared" ref="L35:L66" si="20">IF(AND(H35="x",K35="x"),"x",IF(OR(H35="x",K35="x"),AVERAGE(H35,K35),ROUND((10-GEOMEAN(((10-H35)/10*9+1),((10-K35)/10*9+1)))/9*10,1)))</f>
        <v>2.2999999999999998</v>
      </c>
      <c r="M35" s="271">
        <f t="shared" ref="M35:M66" si="21">IF(N35="x","x",AVERAGE(N35:R35))</f>
        <v>2</v>
      </c>
      <c r="N35" s="204">
        <f>'Core Indicators'!DJ35</f>
        <v>2</v>
      </c>
      <c r="O35" s="204">
        <f>'Core Indicators'!DR35</f>
        <v>2</v>
      </c>
      <c r="P35" s="204">
        <f>'Core Indicators'!DZ35</f>
        <v>2</v>
      </c>
      <c r="Q35" s="204">
        <f>'Core Indicators'!EH35</f>
        <v>2</v>
      </c>
      <c r="R35" s="204">
        <f>'Core Indicators'!EP35</f>
        <v>2</v>
      </c>
      <c r="S35" s="163">
        <f t="shared" ref="S35:S66" si="22">IF(OR(Z35="x",T35="x"),T35,ROUND((10-GEOMEAN(((10-T35)/10*9+1),((10-Z35)/10*9+1)))/9*10,1))</f>
        <v>1.9</v>
      </c>
      <c r="T35" s="163">
        <f t="shared" ref="T35:T66" si="23">AVERAGE(U35,X35,Y35)</f>
        <v>1.3333333333333333</v>
      </c>
      <c r="U35" s="203">
        <v>1</v>
      </c>
      <c r="V35" s="203">
        <v>1</v>
      </c>
      <c r="W35" s="203">
        <f>'Core Indicators'!EX35</f>
        <v>3</v>
      </c>
      <c r="X35" s="163">
        <f t="shared" ref="X35:X66" si="24">AVERAGE(V35:W35)</f>
        <v>2</v>
      </c>
      <c r="Y35" s="203">
        <v>1</v>
      </c>
      <c r="Z35" s="163">
        <f t="shared" ref="Z35:Z66" si="25">IF(AND(AA35="x",AB35="x"),"x",AVERAGE(AA35:AB35))</f>
        <v>2.5</v>
      </c>
      <c r="AA35" s="203">
        <f>'Core Indicators'!FF35</f>
        <v>3</v>
      </c>
      <c r="AB35" s="203">
        <f t="shared" ref="AB35:AB66" si="26">IF(AND(AJ35="x",AN35="x",AG35="x"),"x",(AVERAGE(AJ35,AN35,AG35)))</f>
        <v>2</v>
      </c>
      <c r="AC35" s="184">
        <f>'Core Indicators'!GD35</f>
        <v>2</v>
      </c>
      <c r="AD35" s="184">
        <f>'Core Indicators'!GL35</f>
        <v>2</v>
      </c>
      <c r="AE35" s="184">
        <f>'Core Indicators'!GT35</f>
        <v>2</v>
      </c>
      <c r="AF35" s="184">
        <f>'Core Indicators'!HB35</f>
        <v>2</v>
      </c>
      <c r="AG35" s="184">
        <f t="shared" ref="AG35:AG66" si="27">IF(AND(AC35="x",AD35="x",AE35="x",AF35="x"),"x",AVERAGE(AC35:AF35))</f>
        <v>2</v>
      </c>
      <c r="AH35" s="184">
        <f>'Core Indicators'!HJ35</f>
        <v>2</v>
      </c>
      <c r="AI35" s="184">
        <f>'Core Indicators'!HR35</f>
        <v>2</v>
      </c>
      <c r="AJ35" s="184">
        <f t="shared" ref="AJ35:AJ66" si="28">IF(AND(AH35="x",AI35="x"),"x",AVERAGE(AH35:AI35))</f>
        <v>2</v>
      </c>
      <c r="AK35" s="184">
        <f>'Core Indicators'!HZ35</f>
        <v>2</v>
      </c>
      <c r="AL35" s="184">
        <f>'Core Indicators'!IH35</f>
        <v>2</v>
      </c>
      <c r="AM35" s="184">
        <f>'Core Indicators'!IP35</f>
        <v>2</v>
      </c>
      <c r="AN35" s="184">
        <f t="shared" ref="AN35:AN66" si="29">IF(AND(AK35="x",AL35="x",AM35="x"),"x",AVERAGE(AK35:AM35))</f>
        <v>2</v>
      </c>
    </row>
    <row r="36" spans="1:40" x14ac:dyDescent="0.25">
      <c r="A36" s="203" t="str">
        <f>Lists!C:C</f>
        <v>ETH001</v>
      </c>
      <c r="B36" s="248">
        <f t="shared" si="15"/>
        <v>1.5</v>
      </c>
      <c r="C36" s="163">
        <f t="shared" si="16"/>
        <v>0</v>
      </c>
      <c r="D36" s="271">
        <f t="shared" si="17"/>
        <v>2</v>
      </c>
      <c r="E36" s="203">
        <f>'Core Indicators'!R36</f>
        <v>2</v>
      </c>
      <c r="F36" s="203">
        <f>'Core Indicators'!Z36</f>
        <v>2</v>
      </c>
      <c r="G36" s="163">
        <f t="shared" si="18"/>
        <v>2</v>
      </c>
      <c r="H36" s="203">
        <f>'Core Indicators'!AH36</f>
        <v>2</v>
      </c>
      <c r="I36" s="203">
        <f>'Core Indicators'!AP36</f>
        <v>2</v>
      </c>
      <c r="J36" s="203">
        <f>'Core Indicators'!BN36</f>
        <v>2</v>
      </c>
      <c r="K36" s="203">
        <f t="shared" si="19"/>
        <v>2</v>
      </c>
      <c r="L36" s="248">
        <f t="shared" si="20"/>
        <v>2</v>
      </c>
      <c r="M36" s="271">
        <f t="shared" si="21"/>
        <v>1.4</v>
      </c>
      <c r="N36" s="204">
        <f>'Core Indicators'!DJ36</f>
        <v>2</v>
      </c>
      <c r="O36" s="204">
        <f>'Core Indicators'!DR36</f>
        <v>2</v>
      </c>
      <c r="P36" s="204">
        <f>'Core Indicators'!DZ36</f>
        <v>1</v>
      </c>
      <c r="Q36" s="204">
        <f>'Core Indicators'!EH36</f>
        <v>1</v>
      </c>
      <c r="R36" s="204">
        <f>'Core Indicators'!EP36</f>
        <v>1</v>
      </c>
      <c r="S36" s="163">
        <f t="shared" si="22"/>
        <v>1.3</v>
      </c>
      <c r="T36" s="163">
        <f t="shared" si="23"/>
        <v>1.1666666666666667</v>
      </c>
      <c r="U36" s="203">
        <v>1</v>
      </c>
      <c r="V36" s="203">
        <v>1</v>
      </c>
      <c r="W36" s="203">
        <f>'Core Indicators'!EX36</f>
        <v>2</v>
      </c>
      <c r="X36" s="163">
        <f t="shared" si="24"/>
        <v>1.5</v>
      </c>
      <c r="Y36" s="203">
        <v>1</v>
      </c>
      <c r="Z36" s="163">
        <f t="shared" si="25"/>
        <v>1.5</v>
      </c>
      <c r="AA36" s="203">
        <f>'Core Indicators'!FF36</f>
        <v>1</v>
      </c>
      <c r="AB36" s="203">
        <f t="shared" si="26"/>
        <v>2</v>
      </c>
      <c r="AC36" s="184">
        <f>'Core Indicators'!GD36</f>
        <v>2</v>
      </c>
      <c r="AD36" s="184">
        <f>'Core Indicators'!GL36</f>
        <v>2</v>
      </c>
      <c r="AE36" s="184">
        <f>'Core Indicators'!GT36</f>
        <v>2</v>
      </c>
      <c r="AF36" s="184">
        <f>'Core Indicators'!HB36</f>
        <v>2</v>
      </c>
      <c r="AG36" s="184">
        <f t="shared" si="27"/>
        <v>2</v>
      </c>
      <c r="AH36" s="184">
        <f>'Core Indicators'!HJ36</f>
        <v>2</v>
      </c>
      <c r="AI36" s="184">
        <f>'Core Indicators'!HR36</f>
        <v>2</v>
      </c>
      <c r="AJ36" s="184">
        <f t="shared" si="28"/>
        <v>2</v>
      </c>
      <c r="AK36" s="184">
        <f>'Core Indicators'!HZ36</f>
        <v>2</v>
      </c>
      <c r="AL36" s="184">
        <f>'Core Indicators'!IH36</f>
        <v>2</v>
      </c>
      <c r="AM36" s="184">
        <f>'Core Indicators'!IP36</f>
        <v>2</v>
      </c>
      <c r="AN36" s="184">
        <f t="shared" si="29"/>
        <v>2</v>
      </c>
    </row>
    <row r="37" spans="1:40" x14ac:dyDescent="0.25">
      <c r="A37" s="203" t="str">
        <f>Lists!C:C</f>
        <v>ETH003</v>
      </c>
      <c r="B37" s="248">
        <f t="shared" si="15"/>
        <v>1.4</v>
      </c>
      <c r="C37" s="163">
        <f t="shared" si="16"/>
        <v>1</v>
      </c>
      <c r="D37" s="271">
        <f t="shared" si="17"/>
        <v>1.7</v>
      </c>
      <c r="E37" s="203">
        <f>'Core Indicators'!R37</f>
        <v>2</v>
      </c>
      <c r="F37" s="203">
        <f>'Core Indicators'!Z37</f>
        <v>2</v>
      </c>
      <c r="G37" s="163">
        <f t="shared" si="18"/>
        <v>2</v>
      </c>
      <c r="H37" s="203">
        <f>'Core Indicators'!AH37</f>
        <v>2</v>
      </c>
      <c r="I37" s="203">
        <f>'Core Indicators'!AP37</f>
        <v>1</v>
      </c>
      <c r="J37" s="203" t="str">
        <f>'Core Indicators'!BN37</f>
        <v>x</v>
      </c>
      <c r="K37" s="203">
        <f t="shared" si="19"/>
        <v>1</v>
      </c>
      <c r="L37" s="248">
        <f t="shared" si="20"/>
        <v>1.5</v>
      </c>
      <c r="M37" s="271">
        <f t="shared" si="21"/>
        <v>1.4</v>
      </c>
      <c r="N37" s="204">
        <f>'Core Indicators'!DJ37</f>
        <v>2</v>
      </c>
      <c r="O37" s="204">
        <f>'Core Indicators'!DR37</f>
        <v>2</v>
      </c>
      <c r="P37" s="204">
        <f>'Core Indicators'!DZ37</f>
        <v>1</v>
      </c>
      <c r="Q37" s="204">
        <f>'Core Indicators'!EH37</f>
        <v>1</v>
      </c>
      <c r="R37" s="204">
        <f>'Core Indicators'!EP37</f>
        <v>1</v>
      </c>
      <c r="S37" s="163">
        <f t="shared" si="22"/>
        <v>1.3</v>
      </c>
      <c r="T37" s="163">
        <f t="shared" si="23"/>
        <v>1.1666666666666667</v>
      </c>
      <c r="U37" s="203">
        <v>1</v>
      </c>
      <c r="V37" s="203">
        <v>1</v>
      </c>
      <c r="W37" s="203">
        <f>'Core Indicators'!EX37</f>
        <v>2</v>
      </c>
      <c r="X37" s="163">
        <f t="shared" si="24"/>
        <v>1.5</v>
      </c>
      <c r="Y37" s="203">
        <v>1</v>
      </c>
      <c r="Z37" s="163">
        <f t="shared" si="25"/>
        <v>1.5</v>
      </c>
      <c r="AA37" s="203">
        <f>'Core Indicators'!FF37</f>
        <v>1</v>
      </c>
      <c r="AB37" s="203">
        <f t="shared" si="26"/>
        <v>2</v>
      </c>
      <c r="AC37" s="184">
        <f>'Core Indicators'!GD37</f>
        <v>2</v>
      </c>
      <c r="AD37" s="184">
        <f>'Core Indicators'!GL37</f>
        <v>2</v>
      </c>
      <c r="AE37" s="184">
        <f>'Core Indicators'!GT37</f>
        <v>2</v>
      </c>
      <c r="AF37" s="184">
        <f>'Core Indicators'!HB37</f>
        <v>2</v>
      </c>
      <c r="AG37" s="184">
        <f t="shared" si="27"/>
        <v>2</v>
      </c>
      <c r="AH37" s="184">
        <f>'Core Indicators'!HJ37</f>
        <v>2</v>
      </c>
      <c r="AI37" s="184">
        <f>'Core Indicators'!HR37</f>
        <v>2</v>
      </c>
      <c r="AJ37" s="184">
        <f t="shared" si="28"/>
        <v>2</v>
      </c>
      <c r="AK37" s="184">
        <f>'Core Indicators'!HZ37</f>
        <v>2</v>
      </c>
      <c r="AL37" s="184">
        <f>'Core Indicators'!IH37</f>
        <v>2</v>
      </c>
      <c r="AM37" s="184">
        <f>'Core Indicators'!IP37</f>
        <v>2</v>
      </c>
      <c r="AN37" s="184">
        <f t="shared" si="29"/>
        <v>2</v>
      </c>
    </row>
    <row r="38" spans="1:40" x14ac:dyDescent="0.25">
      <c r="A38" s="203" t="str">
        <f>Lists!C:C</f>
        <v>ETH004</v>
      </c>
      <c r="B38" s="248">
        <f t="shared" si="15"/>
        <v>1.5</v>
      </c>
      <c r="C38" s="163">
        <f t="shared" si="16"/>
        <v>0</v>
      </c>
      <c r="D38" s="271">
        <f t="shared" si="17"/>
        <v>2</v>
      </c>
      <c r="E38" s="203">
        <f>'Core Indicators'!R38</f>
        <v>3</v>
      </c>
      <c r="F38" s="203">
        <f>'Core Indicators'!Z38</f>
        <v>2</v>
      </c>
      <c r="G38" s="163">
        <f t="shared" si="18"/>
        <v>2.5</v>
      </c>
      <c r="H38" s="203">
        <f>'Core Indicators'!AH38</f>
        <v>2</v>
      </c>
      <c r="I38" s="203">
        <f>'Core Indicators'!AP38</f>
        <v>1</v>
      </c>
      <c r="J38" s="203">
        <f>'Core Indicators'!BN38</f>
        <v>2</v>
      </c>
      <c r="K38" s="203">
        <f t="shared" si="19"/>
        <v>1.5</v>
      </c>
      <c r="L38" s="248">
        <f t="shared" si="20"/>
        <v>1.8</v>
      </c>
      <c r="M38" s="271">
        <f t="shared" si="21"/>
        <v>1.4</v>
      </c>
      <c r="N38" s="204">
        <f>'Core Indicators'!DJ38</f>
        <v>2</v>
      </c>
      <c r="O38" s="204">
        <f>'Core Indicators'!DR38</f>
        <v>2</v>
      </c>
      <c r="P38" s="204">
        <f>'Core Indicators'!DZ38</f>
        <v>1</v>
      </c>
      <c r="Q38" s="204">
        <f>'Core Indicators'!EH38</f>
        <v>1</v>
      </c>
      <c r="R38" s="204">
        <f>'Core Indicators'!EP38</f>
        <v>1</v>
      </c>
      <c r="S38" s="163">
        <f t="shared" si="22"/>
        <v>1.3</v>
      </c>
      <c r="T38" s="163">
        <f t="shared" si="23"/>
        <v>1.1666666666666667</v>
      </c>
      <c r="U38" s="203">
        <v>1</v>
      </c>
      <c r="V38" s="203">
        <v>1</v>
      </c>
      <c r="W38" s="203">
        <f>'Core Indicators'!EX38</f>
        <v>2</v>
      </c>
      <c r="X38" s="163">
        <f t="shared" si="24"/>
        <v>1.5</v>
      </c>
      <c r="Y38" s="203">
        <v>1</v>
      </c>
      <c r="Z38" s="163">
        <f t="shared" si="25"/>
        <v>1.5</v>
      </c>
      <c r="AA38" s="203">
        <f>'Core Indicators'!FF38</f>
        <v>1</v>
      </c>
      <c r="AB38" s="203">
        <f t="shared" si="26"/>
        <v>2</v>
      </c>
      <c r="AC38" s="184">
        <f>'Core Indicators'!GD38</f>
        <v>2</v>
      </c>
      <c r="AD38" s="184">
        <f>'Core Indicators'!GL38</f>
        <v>2</v>
      </c>
      <c r="AE38" s="184">
        <f>'Core Indicators'!GT38</f>
        <v>2</v>
      </c>
      <c r="AF38" s="184">
        <f>'Core Indicators'!HB38</f>
        <v>2</v>
      </c>
      <c r="AG38" s="184">
        <f t="shared" si="27"/>
        <v>2</v>
      </c>
      <c r="AH38" s="184">
        <f>'Core Indicators'!HJ38</f>
        <v>2</v>
      </c>
      <c r="AI38" s="184">
        <f>'Core Indicators'!HR38</f>
        <v>2</v>
      </c>
      <c r="AJ38" s="184">
        <f t="shared" si="28"/>
        <v>2</v>
      </c>
      <c r="AK38" s="184">
        <f>'Core Indicators'!HZ38</f>
        <v>2</v>
      </c>
      <c r="AL38" s="184">
        <f>'Core Indicators'!IH38</f>
        <v>2</v>
      </c>
      <c r="AM38" s="184">
        <f>'Core Indicators'!IP38</f>
        <v>2</v>
      </c>
      <c r="AN38" s="184">
        <f t="shared" si="29"/>
        <v>2</v>
      </c>
    </row>
    <row r="39" spans="1:40" x14ac:dyDescent="0.25">
      <c r="A39" s="203" t="str">
        <f>Lists!C:C</f>
        <v>ETH005</v>
      </c>
      <c r="B39" s="248">
        <f t="shared" si="15"/>
        <v>1.9</v>
      </c>
      <c r="C39" s="163">
        <f t="shared" si="16"/>
        <v>0</v>
      </c>
      <c r="D39" s="271">
        <f t="shared" si="17"/>
        <v>1.9</v>
      </c>
      <c r="E39" s="203">
        <f>'Core Indicators'!R39</f>
        <v>3</v>
      </c>
      <c r="F39" s="203">
        <f>'Core Indicators'!Z39</f>
        <v>2</v>
      </c>
      <c r="G39" s="163">
        <f t="shared" si="18"/>
        <v>2.5</v>
      </c>
      <c r="H39" s="203">
        <f>'Core Indicators'!AH39</f>
        <v>1</v>
      </c>
      <c r="I39" s="203">
        <f>'Core Indicators'!AP39</f>
        <v>2</v>
      </c>
      <c r="J39" s="203">
        <f>'Core Indicators'!BN39</f>
        <v>2</v>
      </c>
      <c r="K39" s="203">
        <f t="shared" si="19"/>
        <v>2</v>
      </c>
      <c r="L39" s="248">
        <f t="shared" si="20"/>
        <v>1.5</v>
      </c>
      <c r="M39" s="271">
        <f t="shared" si="21"/>
        <v>2</v>
      </c>
      <c r="N39" s="204">
        <f>'Core Indicators'!DJ39</f>
        <v>2</v>
      </c>
      <c r="O39" s="204">
        <f>'Core Indicators'!DR39</f>
        <v>2</v>
      </c>
      <c r="P39" s="204">
        <f>'Core Indicators'!DZ39</f>
        <v>2</v>
      </c>
      <c r="Q39" s="204">
        <f>'Core Indicators'!EH39</f>
        <v>2</v>
      </c>
      <c r="R39" s="204">
        <f>'Core Indicators'!EP39</f>
        <v>2</v>
      </c>
      <c r="S39" s="163">
        <f t="shared" si="22"/>
        <v>1.6</v>
      </c>
      <c r="T39" s="163">
        <f t="shared" si="23"/>
        <v>1.1666666666666667</v>
      </c>
      <c r="U39" s="203">
        <v>1</v>
      </c>
      <c r="V39" s="203">
        <v>1</v>
      </c>
      <c r="W39" s="203">
        <f>'Core Indicators'!EX39</f>
        <v>2</v>
      </c>
      <c r="X39" s="163">
        <f t="shared" si="24"/>
        <v>1.5</v>
      </c>
      <c r="Y39" s="203">
        <v>1</v>
      </c>
      <c r="Z39" s="163">
        <f t="shared" si="25"/>
        <v>2</v>
      </c>
      <c r="AA39" s="203">
        <f>'Core Indicators'!FF39</f>
        <v>2</v>
      </c>
      <c r="AB39" s="203">
        <f t="shared" si="26"/>
        <v>2</v>
      </c>
      <c r="AC39" s="184">
        <f>'Core Indicators'!GD39</f>
        <v>2</v>
      </c>
      <c r="AD39" s="184">
        <f>'Core Indicators'!GL39</f>
        <v>2</v>
      </c>
      <c r="AE39" s="184">
        <f>'Core Indicators'!GT39</f>
        <v>2</v>
      </c>
      <c r="AF39" s="184">
        <f>'Core Indicators'!HB39</f>
        <v>2</v>
      </c>
      <c r="AG39" s="184">
        <f t="shared" si="27"/>
        <v>2</v>
      </c>
      <c r="AH39" s="184">
        <f>'Core Indicators'!HJ39</f>
        <v>2</v>
      </c>
      <c r="AI39" s="184">
        <f>'Core Indicators'!HR39</f>
        <v>2</v>
      </c>
      <c r="AJ39" s="184">
        <f t="shared" si="28"/>
        <v>2</v>
      </c>
      <c r="AK39" s="184">
        <f>'Core Indicators'!HZ39</f>
        <v>2</v>
      </c>
      <c r="AL39" s="184">
        <f>'Core Indicators'!IH39</f>
        <v>2</v>
      </c>
      <c r="AM39" s="184">
        <f>'Core Indicators'!IP39</f>
        <v>2</v>
      </c>
      <c r="AN39" s="184">
        <f t="shared" si="29"/>
        <v>2</v>
      </c>
    </row>
    <row r="40" spans="1:40" x14ac:dyDescent="0.25">
      <c r="A40" s="203" t="str">
        <f>Lists!C:C</f>
        <v>GMB002</v>
      </c>
      <c r="B40" s="248">
        <f t="shared" si="15"/>
        <v>1.8</v>
      </c>
      <c r="C40" s="163">
        <f t="shared" si="16"/>
        <v>0</v>
      </c>
      <c r="D40" s="271">
        <f t="shared" si="17"/>
        <v>1.9</v>
      </c>
      <c r="E40" s="203">
        <f>'Core Indicators'!R40</f>
        <v>3</v>
      </c>
      <c r="F40" s="203">
        <f>'Core Indicators'!Z40</f>
        <v>2</v>
      </c>
      <c r="G40" s="163">
        <f t="shared" si="18"/>
        <v>2.5</v>
      </c>
      <c r="H40" s="203">
        <f>'Core Indicators'!AH40</f>
        <v>2</v>
      </c>
      <c r="I40" s="203">
        <f>'Core Indicators'!AP40</f>
        <v>1</v>
      </c>
      <c r="J40" s="203">
        <f>'Core Indicators'!BN40</f>
        <v>1</v>
      </c>
      <c r="K40" s="203">
        <f t="shared" si="19"/>
        <v>1</v>
      </c>
      <c r="L40" s="248">
        <f t="shared" si="20"/>
        <v>1.5</v>
      </c>
      <c r="M40" s="271">
        <f t="shared" si="21"/>
        <v>2</v>
      </c>
      <c r="N40" s="204">
        <f>'Core Indicators'!DJ40</f>
        <v>2</v>
      </c>
      <c r="O40" s="204">
        <f>'Core Indicators'!DR40</f>
        <v>2</v>
      </c>
      <c r="P40" s="204">
        <f>'Core Indicators'!DZ40</f>
        <v>2</v>
      </c>
      <c r="Q40" s="204">
        <f>'Core Indicators'!EH40</f>
        <v>2</v>
      </c>
      <c r="R40" s="204">
        <f>'Core Indicators'!EP40</f>
        <v>2</v>
      </c>
      <c r="S40" s="163">
        <f t="shared" si="22"/>
        <v>1.3</v>
      </c>
      <c r="T40" s="163">
        <f t="shared" si="23"/>
        <v>1.1666666666666667</v>
      </c>
      <c r="U40" s="203">
        <v>1</v>
      </c>
      <c r="V40" s="203">
        <v>1</v>
      </c>
      <c r="W40" s="203">
        <f>'Core Indicators'!EX40</f>
        <v>2</v>
      </c>
      <c r="X40" s="163">
        <f t="shared" si="24"/>
        <v>1.5</v>
      </c>
      <c r="Y40" s="203">
        <v>1</v>
      </c>
      <c r="Z40" s="163">
        <f t="shared" si="25"/>
        <v>1.5</v>
      </c>
      <c r="AA40" s="203">
        <f>'Core Indicators'!FF40</f>
        <v>1</v>
      </c>
      <c r="AB40" s="203">
        <f t="shared" si="26"/>
        <v>2</v>
      </c>
      <c r="AC40" s="184">
        <f>'Core Indicators'!GD40</f>
        <v>2</v>
      </c>
      <c r="AD40" s="184">
        <f>'Core Indicators'!GL40</f>
        <v>2</v>
      </c>
      <c r="AE40" s="184">
        <f>'Core Indicators'!GT40</f>
        <v>2</v>
      </c>
      <c r="AF40" s="184">
        <f>'Core Indicators'!HB40</f>
        <v>2</v>
      </c>
      <c r="AG40" s="184">
        <f t="shared" si="27"/>
        <v>2</v>
      </c>
      <c r="AH40" s="184">
        <f>'Core Indicators'!HJ40</f>
        <v>2</v>
      </c>
      <c r="AI40" s="184">
        <f>'Core Indicators'!HR40</f>
        <v>2</v>
      </c>
      <c r="AJ40" s="184">
        <f t="shared" si="28"/>
        <v>2</v>
      </c>
      <c r="AK40" s="184">
        <f>'Core Indicators'!HZ40</f>
        <v>2</v>
      </c>
      <c r="AL40" s="184">
        <f>'Core Indicators'!IH40</f>
        <v>2</v>
      </c>
      <c r="AM40" s="184">
        <f>'Core Indicators'!IP40</f>
        <v>2</v>
      </c>
      <c r="AN40" s="184">
        <f t="shared" si="29"/>
        <v>2</v>
      </c>
    </row>
    <row r="41" spans="1:40" x14ac:dyDescent="0.25">
      <c r="A41" s="203" t="str">
        <f>Lists!C:C</f>
        <v>GRC002</v>
      </c>
      <c r="B41" s="248">
        <f t="shared" si="15"/>
        <v>2.4</v>
      </c>
      <c r="C41" s="163">
        <f t="shared" si="16"/>
        <v>0</v>
      </c>
      <c r="D41" s="271">
        <f t="shared" si="17"/>
        <v>2</v>
      </c>
      <c r="E41" s="203">
        <f>'Core Indicators'!R41</f>
        <v>1</v>
      </c>
      <c r="F41" s="203">
        <f>'Core Indicators'!Z41</f>
        <v>2</v>
      </c>
      <c r="G41" s="163">
        <f t="shared" si="18"/>
        <v>1.5</v>
      </c>
      <c r="H41" s="203">
        <f>'Core Indicators'!AH41</f>
        <v>2</v>
      </c>
      <c r="I41" s="203">
        <f>'Core Indicators'!AP41</f>
        <v>2</v>
      </c>
      <c r="J41" s="203">
        <f>'Core Indicators'!BN41</f>
        <v>3</v>
      </c>
      <c r="K41" s="203">
        <f t="shared" si="19"/>
        <v>2.5</v>
      </c>
      <c r="L41" s="248">
        <f t="shared" si="20"/>
        <v>2.2999999999999998</v>
      </c>
      <c r="M41" s="271">
        <f t="shared" si="21"/>
        <v>3</v>
      </c>
      <c r="N41" s="204">
        <f>'Core Indicators'!DJ41</f>
        <v>3</v>
      </c>
      <c r="O41" s="204">
        <f>'Core Indicators'!DR41</f>
        <v>3</v>
      </c>
      <c r="P41" s="204">
        <f>'Core Indicators'!DZ41</f>
        <v>3</v>
      </c>
      <c r="Q41" s="204">
        <f>'Core Indicators'!EH41</f>
        <v>3</v>
      </c>
      <c r="R41" s="204">
        <f>'Core Indicators'!EP41</f>
        <v>3</v>
      </c>
      <c r="S41" s="163">
        <f t="shared" si="22"/>
        <v>1.7</v>
      </c>
      <c r="T41" s="163">
        <f t="shared" si="23"/>
        <v>1.3333333333333333</v>
      </c>
      <c r="U41" s="203">
        <v>1</v>
      </c>
      <c r="V41" s="203">
        <v>1</v>
      </c>
      <c r="W41" s="203">
        <f>'Core Indicators'!EX41</f>
        <v>3</v>
      </c>
      <c r="X41" s="163">
        <f t="shared" si="24"/>
        <v>2</v>
      </c>
      <c r="Y41" s="203">
        <v>1</v>
      </c>
      <c r="Z41" s="163">
        <f t="shared" si="25"/>
        <v>2</v>
      </c>
      <c r="AA41" s="203">
        <f>'Core Indicators'!FF41</f>
        <v>2</v>
      </c>
      <c r="AB41" s="203">
        <f t="shared" si="26"/>
        <v>2</v>
      </c>
      <c r="AC41" s="184">
        <f>'Core Indicators'!GD41</f>
        <v>2</v>
      </c>
      <c r="AD41" s="184">
        <f>'Core Indicators'!GL41</f>
        <v>2</v>
      </c>
      <c r="AE41" s="184">
        <f>'Core Indicators'!GT41</f>
        <v>2</v>
      </c>
      <c r="AF41" s="184">
        <f>'Core Indicators'!HB41</f>
        <v>2</v>
      </c>
      <c r="AG41" s="184">
        <f t="shared" si="27"/>
        <v>2</v>
      </c>
      <c r="AH41" s="184">
        <f>'Core Indicators'!HJ41</f>
        <v>2</v>
      </c>
      <c r="AI41" s="184">
        <f>'Core Indicators'!HR41</f>
        <v>2</v>
      </c>
      <c r="AJ41" s="184">
        <f t="shared" si="28"/>
        <v>2</v>
      </c>
      <c r="AK41" s="184">
        <f>'Core Indicators'!HZ41</f>
        <v>2</v>
      </c>
      <c r="AL41" s="184">
        <f>'Core Indicators'!IH41</f>
        <v>2</v>
      </c>
      <c r="AM41" s="184">
        <f>'Core Indicators'!IP41</f>
        <v>2</v>
      </c>
      <c r="AN41" s="184">
        <f t="shared" si="29"/>
        <v>2</v>
      </c>
    </row>
    <row r="42" spans="1:40" x14ac:dyDescent="0.25">
      <c r="A42" s="203" t="str">
        <f>Lists!C:C</f>
        <v>GTM001</v>
      </c>
      <c r="B42" s="248">
        <f t="shared" si="15"/>
        <v>1.9</v>
      </c>
      <c r="C42" s="163">
        <f t="shared" si="16"/>
        <v>0</v>
      </c>
      <c r="D42" s="271">
        <f t="shared" si="17"/>
        <v>2</v>
      </c>
      <c r="E42" s="203">
        <f>'Core Indicators'!R42</f>
        <v>2</v>
      </c>
      <c r="F42" s="203">
        <f>'Core Indicators'!Z42</f>
        <v>2</v>
      </c>
      <c r="G42" s="163">
        <f t="shared" si="18"/>
        <v>2</v>
      </c>
      <c r="H42" s="203">
        <f>'Core Indicators'!AH42</f>
        <v>2</v>
      </c>
      <c r="I42" s="203">
        <f>'Core Indicators'!AP42</f>
        <v>2</v>
      </c>
      <c r="J42" s="203">
        <f>'Core Indicators'!BN42</f>
        <v>2</v>
      </c>
      <c r="K42" s="203">
        <f t="shared" si="19"/>
        <v>2</v>
      </c>
      <c r="L42" s="248">
        <f t="shared" si="20"/>
        <v>2</v>
      </c>
      <c r="M42" s="271">
        <f t="shared" si="21"/>
        <v>2</v>
      </c>
      <c r="N42" s="204">
        <f>'Core Indicators'!DJ42</f>
        <v>2</v>
      </c>
      <c r="O42" s="204">
        <f>'Core Indicators'!DR42</f>
        <v>2</v>
      </c>
      <c r="P42" s="204">
        <f>'Core Indicators'!DZ42</f>
        <v>2</v>
      </c>
      <c r="Q42" s="204" t="str">
        <f>'Core Indicators'!EH42</f>
        <v>x</v>
      </c>
      <c r="R42" s="204" t="str">
        <f>'Core Indicators'!EP42</f>
        <v>x</v>
      </c>
      <c r="S42" s="163">
        <f t="shared" si="22"/>
        <v>1.6</v>
      </c>
      <c r="T42" s="163">
        <f t="shared" si="23"/>
        <v>1.1666666666666667</v>
      </c>
      <c r="U42" s="203">
        <v>1</v>
      </c>
      <c r="V42" s="203">
        <v>1</v>
      </c>
      <c r="W42" s="203">
        <f>'Core Indicators'!EX42</f>
        <v>2</v>
      </c>
      <c r="X42" s="163">
        <f t="shared" si="24"/>
        <v>1.5</v>
      </c>
      <c r="Y42" s="203">
        <v>1</v>
      </c>
      <c r="Z42" s="163">
        <f t="shared" si="25"/>
        <v>2</v>
      </c>
      <c r="AA42" s="203">
        <f>'Core Indicators'!FF42</f>
        <v>2</v>
      </c>
      <c r="AB42" s="203">
        <f t="shared" si="26"/>
        <v>2</v>
      </c>
      <c r="AC42" s="184">
        <f>'Core Indicators'!GD42</f>
        <v>2</v>
      </c>
      <c r="AD42" s="184">
        <f>'Core Indicators'!GL42</f>
        <v>2</v>
      </c>
      <c r="AE42" s="184">
        <f>'Core Indicators'!GT42</f>
        <v>2</v>
      </c>
      <c r="AF42" s="184">
        <f>'Core Indicators'!HB42</f>
        <v>2</v>
      </c>
      <c r="AG42" s="184">
        <f t="shared" si="27"/>
        <v>2</v>
      </c>
      <c r="AH42" s="184">
        <f>'Core Indicators'!HJ42</f>
        <v>2</v>
      </c>
      <c r="AI42" s="184">
        <f>'Core Indicators'!HR42</f>
        <v>2</v>
      </c>
      <c r="AJ42" s="184">
        <f t="shared" si="28"/>
        <v>2</v>
      </c>
      <c r="AK42" s="184">
        <f>'Core Indicators'!HZ42</f>
        <v>2</v>
      </c>
      <c r="AL42" s="184">
        <f>'Core Indicators'!IH42</f>
        <v>2</v>
      </c>
      <c r="AM42" s="184">
        <f>'Core Indicators'!IP42</f>
        <v>2</v>
      </c>
      <c r="AN42" s="184">
        <f t="shared" si="29"/>
        <v>2</v>
      </c>
    </row>
    <row r="43" spans="1:40" x14ac:dyDescent="0.25">
      <c r="A43" s="203" t="str">
        <f>Lists!C:C</f>
        <v>HND001</v>
      </c>
      <c r="B43" s="248">
        <f t="shared" si="15"/>
        <v>1.9</v>
      </c>
      <c r="C43" s="163">
        <f t="shared" si="16"/>
        <v>0</v>
      </c>
      <c r="D43" s="271">
        <f t="shared" si="17"/>
        <v>2</v>
      </c>
      <c r="E43" s="203">
        <f>'Core Indicators'!R43</f>
        <v>2</v>
      </c>
      <c r="F43" s="203">
        <f>'Core Indicators'!Z43</f>
        <v>2</v>
      </c>
      <c r="G43" s="163">
        <f t="shared" si="18"/>
        <v>2</v>
      </c>
      <c r="H43" s="203">
        <f>'Core Indicators'!AH43</f>
        <v>2</v>
      </c>
      <c r="I43" s="203">
        <f>'Core Indicators'!AP43</f>
        <v>2</v>
      </c>
      <c r="J43" s="203">
        <f>'Core Indicators'!BN43</f>
        <v>2</v>
      </c>
      <c r="K43" s="203">
        <f t="shared" si="19"/>
        <v>2</v>
      </c>
      <c r="L43" s="248">
        <f t="shared" si="20"/>
        <v>2</v>
      </c>
      <c r="M43" s="271">
        <f t="shared" si="21"/>
        <v>2</v>
      </c>
      <c r="N43" s="204">
        <f>'Core Indicators'!DJ43</f>
        <v>2</v>
      </c>
      <c r="O43" s="204">
        <f>'Core Indicators'!DR43</f>
        <v>2</v>
      </c>
      <c r="P43" s="204">
        <f>'Core Indicators'!DZ43</f>
        <v>2</v>
      </c>
      <c r="Q43" s="204" t="str">
        <f>'Core Indicators'!EH43</f>
        <v>x</v>
      </c>
      <c r="R43" s="204" t="str">
        <f>'Core Indicators'!EP43</f>
        <v>x</v>
      </c>
      <c r="S43" s="163">
        <f t="shared" si="22"/>
        <v>1.6</v>
      </c>
      <c r="T43" s="163">
        <f t="shared" si="23"/>
        <v>1.1666666666666667</v>
      </c>
      <c r="U43" s="203">
        <v>1</v>
      </c>
      <c r="V43" s="203">
        <v>1</v>
      </c>
      <c r="W43" s="203">
        <f>'Core Indicators'!EX43</f>
        <v>2</v>
      </c>
      <c r="X43" s="163">
        <f t="shared" si="24"/>
        <v>1.5</v>
      </c>
      <c r="Y43" s="203">
        <v>1</v>
      </c>
      <c r="Z43" s="163">
        <f t="shared" si="25"/>
        <v>2</v>
      </c>
      <c r="AA43" s="203">
        <f>'Core Indicators'!FF43</f>
        <v>2</v>
      </c>
      <c r="AB43" s="203">
        <f t="shared" si="26"/>
        <v>2</v>
      </c>
      <c r="AC43" s="184">
        <f>'Core Indicators'!GD43</f>
        <v>2</v>
      </c>
      <c r="AD43" s="184">
        <f>'Core Indicators'!GL43</f>
        <v>2</v>
      </c>
      <c r="AE43" s="184">
        <f>'Core Indicators'!GT43</f>
        <v>2</v>
      </c>
      <c r="AF43" s="184">
        <f>'Core Indicators'!HB43</f>
        <v>2</v>
      </c>
      <c r="AG43" s="184">
        <f t="shared" si="27"/>
        <v>2</v>
      </c>
      <c r="AH43" s="184">
        <f>'Core Indicators'!HJ43</f>
        <v>2</v>
      </c>
      <c r="AI43" s="184">
        <f>'Core Indicators'!HR43</f>
        <v>2</v>
      </c>
      <c r="AJ43" s="184">
        <f t="shared" si="28"/>
        <v>2</v>
      </c>
      <c r="AK43" s="184">
        <f>'Core Indicators'!HZ43</f>
        <v>2</v>
      </c>
      <c r="AL43" s="184">
        <f>'Core Indicators'!IH43</f>
        <v>2</v>
      </c>
      <c r="AM43" s="184">
        <f>'Core Indicators'!IP43</f>
        <v>2</v>
      </c>
      <c r="AN43" s="184">
        <f t="shared" si="29"/>
        <v>2</v>
      </c>
    </row>
    <row r="44" spans="1:40" x14ac:dyDescent="0.25">
      <c r="A44" s="203" t="str">
        <f>Lists!C:C</f>
        <v>HTI001</v>
      </c>
      <c r="B44" s="248">
        <f t="shared" si="15"/>
        <v>1.9</v>
      </c>
      <c r="C44" s="163">
        <f t="shared" si="16"/>
        <v>1</v>
      </c>
      <c r="D44" s="271">
        <f t="shared" si="17"/>
        <v>2</v>
      </c>
      <c r="E44" s="203">
        <f>'Core Indicators'!R44</f>
        <v>2</v>
      </c>
      <c r="F44" s="203">
        <f>'Core Indicators'!Z44</f>
        <v>2</v>
      </c>
      <c r="G44" s="163">
        <f t="shared" si="18"/>
        <v>2</v>
      </c>
      <c r="H44" s="203">
        <f>'Core Indicators'!AH44</f>
        <v>2</v>
      </c>
      <c r="I44" s="203">
        <f>'Core Indicators'!AP44</f>
        <v>2</v>
      </c>
      <c r="J44" s="203">
        <f>'Core Indicators'!BN44</f>
        <v>2</v>
      </c>
      <c r="K44" s="203">
        <f t="shared" si="19"/>
        <v>2</v>
      </c>
      <c r="L44" s="248">
        <f t="shared" si="20"/>
        <v>2</v>
      </c>
      <c r="M44" s="271">
        <f t="shared" si="21"/>
        <v>2</v>
      </c>
      <c r="N44" s="204">
        <f>'Core Indicators'!DJ44</f>
        <v>2</v>
      </c>
      <c r="O44" s="204">
        <f>'Core Indicators'!DR44</f>
        <v>2</v>
      </c>
      <c r="P44" s="204">
        <f>'Core Indicators'!DZ44</f>
        <v>2</v>
      </c>
      <c r="Q44" s="204">
        <f>'Core Indicators'!EH44</f>
        <v>2</v>
      </c>
      <c r="R44" s="204">
        <f>'Core Indicators'!EP44</f>
        <v>2</v>
      </c>
      <c r="S44" s="163">
        <f t="shared" si="22"/>
        <v>1.6</v>
      </c>
      <c r="T44" s="163">
        <f t="shared" si="23"/>
        <v>1.1666666666666667</v>
      </c>
      <c r="U44" s="203">
        <v>1</v>
      </c>
      <c r="V44" s="203">
        <v>1</v>
      </c>
      <c r="W44" s="203">
        <f>'Core Indicators'!EX44</f>
        <v>2</v>
      </c>
      <c r="X44" s="163">
        <f t="shared" si="24"/>
        <v>1.5</v>
      </c>
      <c r="Y44" s="203">
        <v>1</v>
      </c>
      <c r="Z44" s="163">
        <f t="shared" si="25"/>
        <v>2</v>
      </c>
      <c r="AA44" s="203" t="str">
        <f>'Core Indicators'!FF44</f>
        <v>x</v>
      </c>
      <c r="AB44" s="203">
        <f t="shared" si="26"/>
        <v>2</v>
      </c>
      <c r="AC44" s="184">
        <f>'Core Indicators'!GD44</f>
        <v>2</v>
      </c>
      <c r="AD44" s="184">
        <f>'Core Indicators'!GL44</f>
        <v>2</v>
      </c>
      <c r="AE44" s="184">
        <f>'Core Indicators'!GT44</f>
        <v>2</v>
      </c>
      <c r="AF44" s="184">
        <f>'Core Indicators'!HB44</f>
        <v>2</v>
      </c>
      <c r="AG44" s="184">
        <f t="shared" si="27"/>
        <v>2</v>
      </c>
      <c r="AH44" s="184">
        <f>'Core Indicators'!HJ44</f>
        <v>2</v>
      </c>
      <c r="AI44" s="184">
        <f>'Core Indicators'!HR44</f>
        <v>2</v>
      </c>
      <c r="AJ44" s="184">
        <f t="shared" si="28"/>
        <v>2</v>
      </c>
      <c r="AK44" s="184">
        <f>'Core Indicators'!HZ44</f>
        <v>2</v>
      </c>
      <c r="AL44" s="184">
        <f>'Core Indicators'!IH44</f>
        <v>2</v>
      </c>
      <c r="AM44" s="184">
        <f>'Core Indicators'!IP44</f>
        <v>2</v>
      </c>
      <c r="AN44" s="184">
        <f t="shared" si="29"/>
        <v>2</v>
      </c>
    </row>
    <row r="45" spans="1:40" x14ac:dyDescent="0.25">
      <c r="A45" s="203" t="str">
        <f>Lists!C:C</f>
        <v>HTI002</v>
      </c>
      <c r="B45" s="248">
        <f t="shared" si="15"/>
        <v>1.9</v>
      </c>
      <c r="C45" s="163">
        <f t="shared" si="16"/>
        <v>0</v>
      </c>
      <c r="D45" s="271">
        <f t="shared" si="17"/>
        <v>2</v>
      </c>
      <c r="E45" s="203">
        <f>'Core Indicators'!R45</f>
        <v>2</v>
      </c>
      <c r="F45" s="203">
        <f>'Core Indicators'!Z45</f>
        <v>2</v>
      </c>
      <c r="G45" s="163">
        <f t="shared" si="18"/>
        <v>2</v>
      </c>
      <c r="H45" s="203">
        <f>'Core Indicators'!AH45</f>
        <v>2</v>
      </c>
      <c r="I45" s="203">
        <f>'Core Indicators'!AP45</f>
        <v>2</v>
      </c>
      <c r="J45" s="203">
        <f>'Core Indicators'!BN45</f>
        <v>2</v>
      </c>
      <c r="K45" s="203">
        <f t="shared" si="19"/>
        <v>2</v>
      </c>
      <c r="L45" s="248">
        <f t="shared" si="20"/>
        <v>2</v>
      </c>
      <c r="M45" s="271">
        <f t="shared" si="21"/>
        <v>2</v>
      </c>
      <c r="N45" s="204">
        <f>'Core Indicators'!DJ45</f>
        <v>2</v>
      </c>
      <c r="O45" s="204">
        <f>'Core Indicators'!DR45</f>
        <v>2</v>
      </c>
      <c r="P45" s="204">
        <f>'Core Indicators'!DZ45</f>
        <v>2</v>
      </c>
      <c r="Q45" s="204" t="str">
        <f>'Core Indicators'!EH45</f>
        <v>x</v>
      </c>
      <c r="R45" s="204" t="str">
        <f>'Core Indicators'!EP45</f>
        <v>x</v>
      </c>
      <c r="S45" s="163">
        <f t="shared" si="22"/>
        <v>1.6</v>
      </c>
      <c r="T45" s="163">
        <f t="shared" si="23"/>
        <v>1.1666666666666667</v>
      </c>
      <c r="U45" s="203">
        <v>1</v>
      </c>
      <c r="V45" s="203">
        <v>1</v>
      </c>
      <c r="W45" s="203">
        <f>'Core Indicators'!EX45</f>
        <v>2</v>
      </c>
      <c r="X45" s="163">
        <f t="shared" si="24"/>
        <v>1.5</v>
      </c>
      <c r="Y45" s="203">
        <v>1</v>
      </c>
      <c r="Z45" s="163">
        <f t="shared" si="25"/>
        <v>2</v>
      </c>
      <c r="AA45" s="203">
        <f>'Core Indicators'!FF45</f>
        <v>2</v>
      </c>
      <c r="AB45" s="203">
        <f t="shared" si="26"/>
        <v>2</v>
      </c>
      <c r="AC45" s="184">
        <f>'Core Indicators'!GD45</f>
        <v>2</v>
      </c>
      <c r="AD45" s="184">
        <f>'Core Indicators'!GL45</f>
        <v>2</v>
      </c>
      <c r="AE45" s="184">
        <f>'Core Indicators'!GT45</f>
        <v>2</v>
      </c>
      <c r="AF45" s="184">
        <f>'Core Indicators'!HB45</f>
        <v>2</v>
      </c>
      <c r="AG45" s="184">
        <f t="shared" si="27"/>
        <v>2</v>
      </c>
      <c r="AH45" s="184">
        <f>'Core Indicators'!HJ45</f>
        <v>2</v>
      </c>
      <c r="AI45" s="184">
        <f>'Core Indicators'!HR45</f>
        <v>2</v>
      </c>
      <c r="AJ45" s="184">
        <f t="shared" si="28"/>
        <v>2</v>
      </c>
      <c r="AK45" s="184">
        <f>'Core Indicators'!HZ45</f>
        <v>2</v>
      </c>
      <c r="AL45" s="184">
        <f>'Core Indicators'!IH45</f>
        <v>2</v>
      </c>
      <c r="AM45" s="184">
        <f>'Core Indicators'!IP45</f>
        <v>2</v>
      </c>
      <c r="AN45" s="184">
        <f t="shared" si="29"/>
        <v>2</v>
      </c>
    </row>
    <row r="46" spans="1:40" x14ac:dyDescent="0.25">
      <c r="A46" s="203" t="str">
        <f>Lists!C:C</f>
        <v>HUN002</v>
      </c>
      <c r="B46" s="248">
        <f t="shared" si="15"/>
        <v>1.9</v>
      </c>
      <c r="C46" s="163">
        <f t="shared" si="16"/>
        <v>0</v>
      </c>
      <c r="D46" s="271">
        <f t="shared" si="17"/>
        <v>2</v>
      </c>
      <c r="E46" s="203">
        <f>'Core Indicators'!R46</f>
        <v>2</v>
      </c>
      <c r="F46" s="203">
        <f>'Core Indicators'!Z46</f>
        <v>2</v>
      </c>
      <c r="G46" s="163">
        <f t="shared" si="18"/>
        <v>2</v>
      </c>
      <c r="H46" s="203">
        <f>'Core Indicators'!AH46</f>
        <v>2</v>
      </c>
      <c r="I46" s="203">
        <f>'Core Indicators'!AP46</f>
        <v>2</v>
      </c>
      <c r="J46" s="203">
        <f>'Core Indicators'!BN46</f>
        <v>2</v>
      </c>
      <c r="K46" s="203">
        <f t="shared" si="19"/>
        <v>2</v>
      </c>
      <c r="L46" s="248">
        <f t="shared" si="20"/>
        <v>2</v>
      </c>
      <c r="M46" s="271">
        <f t="shared" si="21"/>
        <v>2</v>
      </c>
      <c r="N46" s="204">
        <f>'Core Indicators'!DJ46</f>
        <v>2</v>
      </c>
      <c r="O46" s="204">
        <f>'Core Indicators'!DR46</f>
        <v>2</v>
      </c>
      <c r="P46" s="204">
        <f>'Core Indicators'!DZ46</f>
        <v>2</v>
      </c>
      <c r="Q46" s="204">
        <f>'Core Indicators'!EH46</f>
        <v>2</v>
      </c>
      <c r="R46" s="204">
        <f>'Core Indicators'!EP46</f>
        <v>2</v>
      </c>
      <c r="S46" s="163">
        <f t="shared" si="22"/>
        <v>1.6</v>
      </c>
      <c r="T46" s="163">
        <f t="shared" si="23"/>
        <v>1.1666666666666667</v>
      </c>
      <c r="U46" s="203">
        <v>1</v>
      </c>
      <c r="V46" s="203">
        <v>1</v>
      </c>
      <c r="W46" s="203">
        <f>'Core Indicators'!EX46</f>
        <v>2</v>
      </c>
      <c r="X46" s="163">
        <f t="shared" si="24"/>
        <v>1.5</v>
      </c>
      <c r="Y46" s="203">
        <v>1</v>
      </c>
      <c r="Z46" s="163">
        <f t="shared" si="25"/>
        <v>2</v>
      </c>
      <c r="AA46" s="203">
        <f>'Core Indicators'!FF46</f>
        <v>2</v>
      </c>
      <c r="AB46" s="203">
        <f t="shared" si="26"/>
        <v>2</v>
      </c>
      <c r="AC46" s="184">
        <f>'Core Indicators'!GD46</f>
        <v>2</v>
      </c>
      <c r="AD46" s="184">
        <f>'Core Indicators'!GL46</f>
        <v>2</v>
      </c>
      <c r="AE46" s="184">
        <f>'Core Indicators'!GT46</f>
        <v>2</v>
      </c>
      <c r="AF46" s="184">
        <f>'Core Indicators'!HB46</f>
        <v>2</v>
      </c>
      <c r="AG46" s="184">
        <f t="shared" si="27"/>
        <v>2</v>
      </c>
      <c r="AH46" s="184">
        <f>'Core Indicators'!HJ46</f>
        <v>2</v>
      </c>
      <c r="AI46" s="184">
        <f>'Core Indicators'!HR46</f>
        <v>2</v>
      </c>
      <c r="AJ46" s="184">
        <f t="shared" si="28"/>
        <v>2</v>
      </c>
      <c r="AK46" s="184">
        <f>'Core Indicators'!HZ46</f>
        <v>2</v>
      </c>
      <c r="AL46" s="184">
        <f>'Core Indicators'!IH46</f>
        <v>2</v>
      </c>
      <c r="AM46" s="184">
        <f>'Core Indicators'!IP46</f>
        <v>2</v>
      </c>
      <c r="AN46" s="184">
        <f t="shared" si="29"/>
        <v>2</v>
      </c>
    </row>
    <row r="47" spans="1:40" x14ac:dyDescent="0.25">
      <c r="A47" s="203" t="str">
        <f>Lists!C:C</f>
        <v>IDN002</v>
      </c>
      <c r="B47" s="248">
        <f t="shared" si="15"/>
        <v>2.2000000000000002</v>
      </c>
      <c r="C47" s="163">
        <f t="shared" si="16"/>
        <v>0</v>
      </c>
      <c r="D47" s="271">
        <f t="shared" si="17"/>
        <v>2.2000000000000002</v>
      </c>
      <c r="E47" s="203">
        <f>'Core Indicators'!R47</f>
        <v>1</v>
      </c>
      <c r="F47" s="203">
        <f>'Core Indicators'!Z47</f>
        <v>2</v>
      </c>
      <c r="G47" s="163">
        <f t="shared" si="18"/>
        <v>1.5</v>
      </c>
      <c r="H47" s="203">
        <f>'Core Indicators'!AH47</f>
        <v>2</v>
      </c>
      <c r="I47" s="203">
        <f>'Core Indicators'!AP47</f>
        <v>3</v>
      </c>
      <c r="J47" s="203">
        <f>'Core Indicators'!BN47</f>
        <v>3</v>
      </c>
      <c r="K47" s="203">
        <f t="shared" si="19"/>
        <v>3</v>
      </c>
      <c r="L47" s="248">
        <f t="shared" si="20"/>
        <v>2.5</v>
      </c>
      <c r="M47" s="271">
        <f t="shared" si="21"/>
        <v>2.8</v>
      </c>
      <c r="N47" s="204">
        <f>'Core Indicators'!DJ47</f>
        <v>3</v>
      </c>
      <c r="O47" s="204">
        <f>'Core Indicators'!DR47</f>
        <v>2</v>
      </c>
      <c r="P47" s="204">
        <f>'Core Indicators'!DZ47</f>
        <v>3</v>
      </c>
      <c r="Q47" s="204">
        <f>'Core Indicators'!EH47</f>
        <v>3</v>
      </c>
      <c r="R47" s="204">
        <f>'Core Indicators'!EP47</f>
        <v>3</v>
      </c>
      <c r="S47" s="163">
        <f t="shared" si="22"/>
        <v>1.4</v>
      </c>
      <c r="T47" s="163">
        <f t="shared" si="23"/>
        <v>1.3333333333333333</v>
      </c>
      <c r="U47" s="203">
        <v>1</v>
      </c>
      <c r="V47" s="203">
        <v>1</v>
      </c>
      <c r="W47" s="203">
        <f>'Core Indicators'!EX47</f>
        <v>3</v>
      </c>
      <c r="X47" s="163">
        <f t="shared" si="24"/>
        <v>2</v>
      </c>
      <c r="Y47" s="203">
        <v>1</v>
      </c>
      <c r="Z47" s="163">
        <f t="shared" si="25"/>
        <v>1.5</v>
      </c>
      <c r="AA47" s="203">
        <f>'Core Indicators'!FF47</f>
        <v>1</v>
      </c>
      <c r="AB47" s="203">
        <f t="shared" si="26"/>
        <v>2</v>
      </c>
      <c r="AC47" s="184">
        <f>'Core Indicators'!GD47</f>
        <v>2</v>
      </c>
      <c r="AD47" s="184">
        <f>'Core Indicators'!GL47</f>
        <v>2</v>
      </c>
      <c r="AE47" s="184">
        <f>'Core Indicators'!GT47</f>
        <v>2</v>
      </c>
      <c r="AF47" s="184">
        <f>'Core Indicators'!HB47</f>
        <v>2</v>
      </c>
      <c r="AG47" s="184">
        <f t="shared" si="27"/>
        <v>2</v>
      </c>
      <c r="AH47" s="184">
        <f>'Core Indicators'!HJ47</f>
        <v>2</v>
      </c>
      <c r="AI47" s="184">
        <f>'Core Indicators'!HR47</f>
        <v>2</v>
      </c>
      <c r="AJ47" s="184">
        <f t="shared" si="28"/>
        <v>2</v>
      </c>
      <c r="AK47" s="184">
        <f>'Core Indicators'!HZ47</f>
        <v>2</v>
      </c>
      <c r="AL47" s="184">
        <f>'Core Indicators'!IH47</f>
        <v>2</v>
      </c>
      <c r="AM47" s="184">
        <f>'Core Indicators'!IP47</f>
        <v>2</v>
      </c>
      <c r="AN47" s="184">
        <f t="shared" si="29"/>
        <v>2</v>
      </c>
    </row>
    <row r="48" spans="1:40" x14ac:dyDescent="0.25">
      <c r="A48" s="203" t="str">
        <f>Lists!C:C</f>
        <v>IDN007</v>
      </c>
      <c r="B48" s="248">
        <f t="shared" si="15"/>
        <v>2.2000000000000002</v>
      </c>
      <c r="C48" s="163">
        <f t="shared" si="16"/>
        <v>0</v>
      </c>
      <c r="D48" s="271">
        <f t="shared" si="17"/>
        <v>2.2000000000000002</v>
      </c>
      <c r="E48" s="203">
        <f>'Core Indicators'!R48</f>
        <v>1</v>
      </c>
      <c r="F48" s="203">
        <f>'Core Indicators'!Z48</f>
        <v>2</v>
      </c>
      <c r="G48" s="163">
        <f t="shared" si="18"/>
        <v>1.5</v>
      </c>
      <c r="H48" s="203">
        <f>'Core Indicators'!AH48</f>
        <v>2</v>
      </c>
      <c r="I48" s="203">
        <f>'Core Indicators'!AP48</f>
        <v>3</v>
      </c>
      <c r="J48" s="203">
        <f>'Core Indicators'!BN48</f>
        <v>3</v>
      </c>
      <c r="K48" s="203">
        <f t="shared" si="19"/>
        <v>3</v>
      </c>
      <c r="L48" s="248">
        <f t="shared" si="20"/>
        <v>2.5</v>
      </c>
      <c r="M48" s="271">
        <f t="shared" si="21"/>
        <v>2.6</v>
      </c>
      <c r="N48" s="204">
        <f>'Core Indicators'!DJ48</f>
        <v>3</v>
      </c>
      <c r="O48" s="204">
        <f>'Core Indicators'!DR48</f>
        <v>2</v>
      </c>
      <c r="P48" s="204">
        <f>'Core Indicators'!DZ48</f>
        <v>2</v>
      </c>
      <c r="Q48" s="204">
        <f>'Core Indicators'!EH48</f>
        <v>3</v>
      </c>
      <c r="R48" s="204">
        <f>'Core Indicators'!EP48</f>
        <v>3</v>
      </c>
      <c r="S48" s="163">
        <f t="shared" si="22"/>
        <v>1.7</v>
      </c>
      <c r="T48" s="163">
        <f t="shared" si="23"/>
        <v>1.3333333333333333</v>
      </c>
      <c r="U48" s="203">
        <v>1</v>
      </c>
      <c r="V48" s="203">
        <v>1</v>
      </c>
      <c r="W48" s="203">
        <f>'Core Indicators'!EX48</f>
        <v>3</v>
      </c>
      <c r="X48" s="163">
        <f t="shared" si="24"/>
        <v>2</v>
      </c>
      <c r="Y48" s="203">
        <v>1</v>
      </c>
      <c r="Z48" s="163">
        <f t="shared" si="25"/>
        <v>2</v>
      </c>
      <c r="AA48" s="203">
        <f>'Core Indicators'!FF48</f>
        <v>2</v>
      </c>
      <c r="AB48" s="203">
        <f t="shared" si="26"/>
        <v>2</v>
      </c>
      <c r="AC48" s="184">
        <f>'Core Indicators'!GD48</f>
        <v>2</v>
      </c>
      <c r="AD48" s="184">
        <f>'Core Indicators'!GL48</f>
        <v>2</v>
      </c>
      <c r="AE48" s="184">
        <f>'Core Indicators'!GT48</f>
        <v>2</v>
      </c>
      <c r="AF48" s="184">
        <f>'Core Indicators'!HB48</f>
        <v>2</v>
      </c>
      <c r="AG48" s="184">
        <f t="shared" si="27"/>
        <v>2</v>
      </c>
      <c r="AH48" s="184">
        <f>'Core Indicators'!HJ48</f>
        <v>2</v>
      </c>
      <c r="AI48" s="184">
        <f>'Core Indicators'!HR48</f>
        <v>2</v>
      </c>
      <c r="AJ48" s="184">
        <f t="shared" si="28"/>
        <v>2</v>
      </c>
      <c r="AK48" s="184">
        <f>'Core Indicators'!HZ48</f>
        <v>2</v>
      </c>
      <c r="AL48" s="184">
        <f>'Core Indicators'!IH48</f>
        <v>2</v>
      </c>
      <c r="AM48" s="184">
        <f>'Core Indicators'!IP48</f>
        <v>2</v>
      </c>
      <c r="AN48" s="184">
        <f t="shared" si="29"/>
        <v>2</v>
      </c>
    </row>
    <row r="49" spans="1:40" x14ac:dyDescent="0.25">
      <c r="A49" s="203" t="str">
        <f>Lists!C:C</f>
        <v>IDN008</v>
      </c>
      <c r="B49" s="248">
        <f t="shared" si="15"/>
        <v>1.5</v>
      </c>
      <c r="C49" s="163">
        <f t="shared" si="16"/>
        <v>0</v>
      </c>
      <c r="D49" s="271">
        <f t="shared" si="17"/>
        <v>1.8</v>
      </c>
      <c r="E49" s="203">
        <f>'Core Indicators'!R49</f>
        <v>1</v>
      </c>
      <c r="F49" s="203">
        <f>'Core Indicators'!Z49</f>
        <v>2</v>
      </c>
      <c r="G49" s="163">
        <f t="shared" si="18"/>
        <v>1.5</v>
      </c>
      <c r="H49" s="203">
        <f>'Core Indicators'!AH49</f>
        <v>2</v>
      </c>
      <c r="I49" s="203">
        <f>'Core Indicators'!AP49</f>
        <v>2</v>
      </c>
      <c r="J49" s="203">
        <f>'Core Indicators'!BN49</f>
        <v>2</v>
      </c>
      <c r="K49" s="203">
        <f t="shared" si="19"/>
        <v>2</v>
      </c>
      <c r="L49" s="248">
        <f t="shared" si="20"/>
        <v>2</v>
      </c>
      <c r="M49" s="271">
        <f t="shared" si="21"/>
        <v>1.2</v>
      </c>
      <c r="N49" s="204">
        <f>'Core Indicators'!DJ49</f>
        <v>2</v>
      </c>
      <c r="O49" s="204">
        <f>'Core Indicators'!DR49</f>
        <v>2</v>
      </c>
      <c r="P49" s="204">
        <f>'Core Indicators'!DZ49</f>
        <v>2</v>
      </c>
      <c r="Q49" s="204">
        <f>'Core Indicators'!EH49</f>
        <v>0</v>
      </c>
      <c r="R49" s="204">
        <f>'Core Indicators'!EP49</f>
        <v>0</v>
      </c>
      <c r="S49" s="163">
        <f t="shared" si="22"/>
        <v>1.7</v>
      </c>
      <c r="T49" s="163">
        <f t="shared" si="23"/>
        <v>1.3333333333333333</v>
      </c>
      <c r="U49" s="203">
        <v>1</v>
      </c>
      <c r="V49" s="203">
        <v>1</v>
      </c>
      <c r="W49" s="203">
        <f>'Core Indicators'!EX49</f>
        <v>3</v>
      </c>
      <c r="X49" s="163">
        <f t="shared" si="24"/>
        <v>2</v>
      </c>
      <c r="Y49" s="203">
        <v>1</v>
      </c>
      <c r="Z49" s="163">
        <f t="shared" si="25"/>
        <v>2</v>
      </c>
      <c r="AA49" s="203">
        <f>'Core Indicators'!FF49</f>
        <v>2</v>
      </c>
      <c r="AB49" s="203">
        <f t="shared" si="26"/>
        <v>2</v>
      </c>
      <c r="AC49" s="184">
        <f>'Core Indicators'!GD49</f>
        <v>2</v>
      </c>
      <c r="AD49" s="184">
        <f>'Core Indicators'!GL49</f>
        <v>2</v>
      </c>
      <c r="AE49" s="184">
        <f>'Core Indicators'!GT49</f>
        <v>2</v>
      </c>
      <c r="AF49" s="184">
        <f>'Core Indicators'!HB49</f>
        <v>2</v>
      </c>
      <c r="AG49" s="184">
        <f t="shared" si="27"/>
        <v>2</v>
      </c>
      <c r="AH49" s="184">
        <f>'Core Indicators'!HJ49</f>
        <v>2</v>
      </c>
      <c r="AI49" s="184">
        <f>'Core Indicators'!HR49</f>
        <v>2</v>
      </c>
      <c r="AJ49" s="184">
        <f t="shared" si="28"/>
        <v>2</v>
      </c>
      <c r="AK49" s="184">
        <f>'Core Indicators'!HZ49</f>
        <v>2</v>
      </c>
      <c r="AL49" s="184">
        <f>'Core Indicators'!IH49</f>
        <v>2</v>
      </c>
      <c r="AM49" s="184">
        <f>'Core Indicators'!IP49</f>
        <v>2</v>
      </c>
      <c r="AN49" s="184">
        <f t="shared" si="29"/>
        <v>2</v>
      </c>
    </row>
    <row r="50" spans="1:40" x14ac:dyDescent="0.25">
      <c r="A50" s="203" t="str">
        <f>Lists!C:C</f>
        <v>IND002</v>
      </c>
      <c r="B50" s="248">
        <f t="shared" si="15"/>
        <v>2.1</v>
      </c>
      <c r="C50" s="163">
        <f t="shared" si="16"/>
        <v>3</v>
      </c>
      <c r="D50" s="271">
        <f t="shared" si="17"/>
        <v>2.7</v>
      </c>
      <c r="E50" s="203">
        <f>'Core Indicators'!R50</f>
        <v>2</v>
      </c>
      <c r="F50" s="203">
        <f>'Core Indicators'!Z50</f>
        <v>2</v>
      </c>
      <c r="G50" s="163">
        <f t="shared" si="18"/>
        <v>2</v>
      </c>
      <c r="H50" s="203" t="str">
        <f>'Core Indicators'!AH50</f>
        <v>x</v>
      </c>
      <c r="I50" s="203" t="str">
        <f>'Core Indicators'!AP50</f>
        <v>x</v>
      </c>
      <c r="J50" s="203">
        <f>'Core Indicators'!BN50</f>
        <v>3</v>
      </c>
      <c r="K50" s="203">
        <f t="shared" si="19"/>
        <v>3</v>
      </c>
      <c r="L50" s="248">
        <f t="shared" si="20"/>
        <v>3</v>
      </c>
      <c r="M50" s="271">
        <f t="shared" si="21"/>
        <v>2</v>
      </c>
      <c r="N50" s="204">
        <f>'Core Indicators'!DJ50</f>
        <v>2</v>
      </c>
      <c r="O50" s="204" t="str">
        <f>'Core Indicators'!DR50</f>
        <v>x</v>
      </c>
      <c r="P50" s="204" t="str">
        <f>'Core Indicators'!DZ50</f>
        <v>x</v>
      </c>
      <c r="Q50" s="204" t="str">
        <f>'Core Indicators'!EH50</f>
        <v>x</v>
      </c>
      <c r="R50" s="204" t="str">
        <f>'Core Indicators'!EP50</f>
        <v>x</v>
      </c>
      <c r="S50" s="163">
        <f t="shared" si="22"/>
        <v>1.7</v>
      </c>
      <c r="T50" s="163">
        <f t="shared" si="23"/>
        <v>1.3333333333333333</v>
      </c>
      <c r="U50" s="203">
        <v>1</v>
      </c>
      <c r="V50" s="203">
        <v>1</v>
      </c>
      <c r="W50" s="203">
        <f>'Core Indicators'!EX50</f>
        <v>3</v>
      </c>
      <c r="X50" s="163">
        <f t="shared" si="24"/>
        <v>2</v>
      </c>
      <c r="Y50" s="203">
        <v>1</v>
      </c>
      <c r="Z50" s="163">
        <f t="shared" si="25"/>
        <v>2</v>
      </c>
      <c r="AA50" s="203" t="str">
        <f>'Core Indicators'!FF50</f>
        <v>x</v>
      </c>
      <c r="AB50" s="203">
        <f t="shared" si="26"/>
        <v>2</v>
      </c>
      <c r="AC50" s="184">
        <f>'Core Indicators'!GD50</f>
        <v>2</v>
      </c>
      <c r="AD50" s="184">
        <f>'Core Indicators'!GL50</f>
        <v>2</v>
      </c>
      <c r="AE50" s="184">
        <f>'Core Indicators'!GT50</f>
        <v>2</v>
      </c>
      <c r="AF50" s="184">
        <f>'Core Indicators'!HB50</f>
        <v>2</v>
      </c>
      <c r="AG50" s="184">
        <f t="shared" si="27"/>
        <v>2</v>
      </c>
      <c r="AH50" s="184">
        <f>'Core Indicators'!HJ50</f>
        <v>2</v>
      </c>
      <c r="AI50" s="184">
        <f>'Core Indicators'!HR50</f>
        <v>2</v>
      </c>
      <c r="AJ50" s="184">
        <f t="shared" si="28"/>
        <v>2</v>
      </c>
      <c r="AK50" s="184">
        <f>'Core Indicators'!HZ50</f>
        <v>2</v>
      </c>
      <c r="AL50" s="184">
        <f>'Core Indicators'!IH50</f>
        <v>2</v>
      </c>
      <c r="AM50" s="184">
        <f>'Core Indicators'!IP50</f>
        <v>2</v>
      </c>
      <c r="AN50" s="184">
        <f t="shared" si="29"/>
        <v>2</v>
      </c>
    </row>
    <row r="51" spans="1:40" x14ac:dyDescent="0.25">
      <c r="A51" s="203" t="str">
        <f>Lists!C:C</f>
        <v>IRN004</v>
      </c>
      <c r="B51" s="248">
        <f t="shared" si="15"/>
        <v>2.7</v>
      </c>
      <c r="C51" s="163">
        <f t="shared" si="16"/>
        <v>1</v>
      </c>
      <c r="D51" s="271">
        <f t="shared" si="17"/>
        <v>3</v>
      </c>
      <c r="E51" s="203">
        <f>'Core Indicators'!R51</f>
        <v>3</v>
      </c>
      <c r="F51" s="203">
        <f>'Core Indicators'!Z51</f>
        <v>3</v>
      </c>
      <c r="G51" s="163">
        <f t="shared" si="18"/>
        <v>3</v>
      </c>
      <c r="H51" s="203">
        <f>'Core Indicators'!AH51</f>
        <v>3</v>
      </c>
      <c r="I51" s="203">
        <f>'Core Indicators'!AP51</f>
        <v>3</v>
      </c>
      <c r="J51" s="203" t="str">
        <f>'Core Indicators'!BN51</f>
        <v>x</v>
      </c>
      <c r="K51" s="203">
        <f t="shared" si="19"/>
        <v>3</v>
      </c>
      <c r="L51" s="248">
        <f t="shared" si="20"/>
        <v>3</v>
      </c>
      <c r="M51" s="271">
        <f t="shared" si="21"/>
        <v>3</v>
      </c>
      <c r="N51" s="204">
        <f>'Core Indicators'!DJ51</f>
        <v>3</v>
      </c>
      <c r="O51" s="204">
        <f>'Core Indicators'!DR51</f>
        <v>3</v>
      </c>
      <c r="P51" s="204">
        <f>'Core Indicators'!DZ51</f>
        <v>3</v>
      </c>
      <c r="Q51" s="204">
        <f>'Core Indicators'!EH51</f>
        <v>3</v>
      </c>
      <c r="R51" s="204">
        <f>'Core Indicators'!EP51</f>
        <v>3</v>
      </c>
      <c r="S51" s="163">
        <f t="shared" si="22"/>
        <v>1.9</v>
      </c>
      <c r="T51" s="163">
        <f t="shared" si="23"/>
        <v>1.1666666666666667</v>
      </c>
      <c r="U51" s="203">
        <v>1</v>
      </c>
      <c r="V51" s="203">
        <v>1</v>
      </c>
      <c r="W51" s="203">
        <f>'Core Indicators'!EX51</f>
        <v>2</v>
      </c>
      <c r="X51" s="163">
        <f t="shared" si="24"/>
        <v>1.5</v>
      </c>
      <c r="Y51" s="203">
        <v>1</v>
      </c>
      <c r="Z51" s="163">
        <f t="shared" si="25"/>
        <v>2.5</v>
      </c>
      <c r="AA51" s="203">
        <f>'Core Indicators'!FF51</f>
        <v>3</v>
      </c>
      <c r="AB51" s="203">
        <f t="shared" si="26"/>
        <v>2</v>
      </c>
      <c r="AC51" s="184">
        <f>'Core Indicators'!GD51</f>
        <v>2</v>
      </c>
      <c r="AD51" s="184">
        <f>'Core Indicators'!GL51</f>
        <v>2</v>
      </c>
      <c r="AE51" s="184">
        <f>'Core Indicators'!GT51</f>
        <v>2</v>
      </c>
      <c r="AF51" s="184">
        <f>'Core Indicators'!HB51</f>
        <v>2</v>
      </c>
      <c r="AG51" s="184">
        <f t="shared" si="27"/>
        <v>2</v>
      </c>
      <c r="AH51" s="184">
        <f>'Core Indicators'!HJ51</f>
        <v>2</v>
      </c>
      <c r="AI51" s="184">
        <f>'Core Indicators'!HR51</f>
        <v>2</v>
      </c>
      <c r="AJ51" s="184">
        <f t="shared" si="28"/>
        <v>2</v>
      </c>
      <c r="AK51" s="184">
        <f>'Core Indicators'!HZ51</f>
        <v>2</v>
      </c>
      <c r="AL51" s="184">
        <f>'Core Indicators'!IH51</f>
        <v>2</v>
      </c>
      <c r="AM51" s="184">
        <f>'Core Indicators'!IP51</f>
        <v>2</v>
      </c>
      <c r="AN51" s="184">
        <f t="shared" si="29"/>
        <v>2</v>
      </c>
    </row>
    <row r="52" spans="1:40" x14ac:dyDescent="0.25">
      <c r="A52" s="203" t="str">
        <f>Lists!C:C</f>
        <v>IRQ001</v>
      </c>
      <c r="B52" s="248">
        <f t="shared" si="15"/>
        <v>2.4</v>
      </c>
      <c r="C52" s="163">
        <f t="shared" si="16"/>
        <v>0</v>
      </c>
      <c r="D52" s="271">
        <f t="shared" si="17"/>
        <v>2.7</v>
      </c>
      <c r="E52" s="203">
        <f>'Core Indicators'!R52</f>
        <v>2</v>
      </c>
      <c r="F52" s="203">
        <f>'Core Indicators'!Z52</f>
        <v>3</v>
      </c>
      <c r="G52" s="163">
        <f t="shared" si="18"/>
        <v>2.5</v>
      </c>
      <c r="H52" s="203">
        <f>'Core Indicators'!AH52</f>
        <v>3</v>
      </c>
      <c r="I52" s="203">
        <f>'Core Indicators'!AP52</f>
        <v>3</v>
      </c>
      <c r="J52" s="203">
        <f>'Core Indicators'!BN52</f>
        <v>2</v>
      </c>
      <c r="K52" s="203">
        <f t="shared" si="19"/>
        <v>2.5</v>
      </c>
      <c r="L52" s="248">
        <f t="shared" si="20"/>
        <v>2.8</v>
      </c>
      <c r="M52" s="271">
        <f t="shared" si="21"/>
        <v>3</v>
      </c>
      <c r="N52" s="204">
        <f>'Core Indicators'!DJ52</f>
        <v>3</v>
      </c>
      <c r="O52" s="204">
        <f>'Core Indicators'!DR52</f>
        <v>3</v>
      </c>
      <c r="P52" s="204">
        <f>'Core Indicators'!DZ52</f>
        <v>3</v>
      </c>
      <c r="Q52" s="204">
        <f>'Core Indicators'!EH52</f>
        <v>3</v>
      </c>
      <c r="R52" s="204">
        <f>'Core Indicators'!EP52</f>
        <v>3</v>
      </c>
      <c r="S52" s="163">
        <f t="shared" si="22"/>
        <v>1.3</v>
      </c>
      <c r="T52" s="163">
        <f t="shared" si="23"/>
        <v>1.1666666666666667</v>
      </c>
      <c r="U52" s="203">
        <v>1</v>
      </c>
      <c r="V52" s="203">
        <v>1</v>
      </c>
      <c r="W52" s="203">
        <f>'Core Indicators'!EX52</f>
        <v>2</v>
      </c>
      <c r="X52" s="163">
        <f t="shared" si="24"/>
        <v>1.5</v>
      </c>
      <c r="Y52" s="203">
        <v>1</v>
      </c>
      <c r="Z52" s="163">
        <f t="shared" si="25"/>
        <v>1.5</v>
      </c>
      <c r="AA52" s="203">
        <f>'Core Indicators'!FF52</f>
        <v>1</v>
      </c>
      <c r="AB52" s="203">
        <f t="shared" si="26"/>
        <v>2</v>
      </c>
      <c r="AC52" s="184">
        <f>'Core Indicators'!GD52</f>
        <v>2</v>
      </c>
      <c r="AD52" s="184">
        <f>'Core Indicators'!GL52</f>
        <v>2</v>
      </c>
      <c r="AE52" s="184">
        <f>'Core Indicators'!GT52</f>
        <v>2</v>
      </c>
      <c r="AF52" s="184">
        <f>'Core Indicators'!HB52</f>
        <v>2</v>
      </c>
      <c r="AG52" s="184">
        <f t="shared" si="27"/>
        <v>2</v>
      </c>
      <c r="AH52" s="184">
        <f>'Core Indicators'!HJ52</f>
        <v>2</v>
      </c>
      <c r="AI52" s="184">
        <f>'Core Indicators'!HR52</f>
        <v>2</v>
      </c>
      <c r="AJ52" s="184">
        <f t="shared" si="28"/>
        <v>2</v>
      </c>
      <c r="AK52" s="184">
        <f>'Core Indicators'!HZ52</f>
        <v>2</v>
      </c>
      <c r="AL52" s="184">
        <f>'Core Indicators'!IH52</f>
        <v>2</v>
      </c>
      <c r="AM52" s="184">
        <f>'Core Indicators'!IP52</f>
        <v>2</v>
      </c>
      <c r="AN52" s="184">
        <f t="shared" si="29"/>
        <v>2</v>
      </c>
    </row>
    <row r="53" spans="1:40" x14ac:dyDescent="0.25">
      <c r="A53" s="203" t="str">
        <f>Lists!C:C</f>
        <v>IRQ002</v>
      </c>
      <c r="B53" s="248">
        <f t="shared" si="15"/>
        <v>1.4</v>
      </c>
      <c r="C53" s="163">
        <f t="shared" si="16"/>
        <v>0</v>
      </c>
      <c r="D53" s="271">
        <f t="shared" si="17"/>
        <v>2.2000000000000002</v>
      </c>
      <c r="E53" s="203">
        <f>'Core Indicators'!R53</f>
        <v>2</v>
      </c>
      <c r="F53" s="203">
        <f>'Core Indicators'!Z53</f>
        <v>3</v>
      </c>
      <c r="G53" s="163">
        <f t="shared" si="18"/>
        <v>2.5</v>
      </c>
      <c r="H53" s="203">
        <f>'Core Indicators'!AH53</f>
        <v>3</v>
      </c>
      <c r="I53" s="203">
        <f>'Core Indicators'!AP53</f>
        <v>0</v>
      </c>
      <c r="J53" s="203">
        <f>'Core Indicators'!BN53</f>
        <v>2</v>
      </c>
      <c r="K53" s="203">
        <f t="shared" si="19"/>
        <v>1</v>
      </c>
      <c r="L53" s="248">
        <f t="shared" si="20"/>
        <v>2.1</v>
      </c>
      <c r="M53" s="271">
        <f t="shared" si="21"/>
        <v>1</v>
      </c>
      <c r="N53" s="204">
        <f>'Core Indicators'!DJ53</f>
        <v>1</v>
      </c>
      <c r="O53" s="204">
        <f>'Core Indicators'!DR53</f>
        <v>1</v>
      </c>
      <c r="P53" s="204">
        <f>'Core Indicators'!DZ53</f>
        <v>1</v>
      </c>
      <c r="Q53" s="204">
        <f>'Core Indicators'!EH53</f>
        <v>1</v>
      </c>
      <c r="R53" s="204">
        <f>'Core Indicators'!EP53</f>
        <v>1</v>
      </c>
      <c r="S53" s="163">
        <f t="shared" si="22"/>
        <v>1.3</v>
      </c>
      <c r="T53" s="163">
        <f t="shared" si="23"/>
        <v>1.1666666666666667</v>
      </c>
      <c r="U53" s="203">
        <v>1</v>
      </c>
      <c r="V53" s="203">
        <v>1</v>
      </c>
      <c r="W53" s="203">
        <f>'Core Indicators'!EX53</f>
        <v>2</v>
      </c>
      <c r="X53" s="163">
        <f t="shared" si="24"/>
        <v>1.5</v>
      </c>
      <c r="Y53" s="203">
        <v>1</v>
      </c>
      <c r="Z53" s="163">
        <f t="shared" si="25"/>
        <v>1.5</v>
      </c>
      <c r="AA53" s="203">
        <f>'Core Indicators'!FF53</f>
        <v>1</v>
      </c>
      <c r="AB53" s="203">
        <f t="shared" si="26"/>
        <v>2</v>
      </c>
      <c r="AC53" s="184">
        <f>'Core Indicators'!GD53</f>
        <v>2</v>
      </c>
      <c r="AD53" s="184">
        <f>'Core Indicators'!GL53</f>
        <v>2</v>
      </c>
      <c r="AE53" s="184">
        <f>'Core Indicators'!GT53</f>
        <v>2</v>
      </c>
      <c r="AF53" s="184">
        <f>'Core Indicators'!HB53</f>
        <v>2</v>
      </c>
      <c r="AG53" s="184">
        <f t="shared" si="27"/>
        <v>2</v>
      </c>
      <c r="AH53" s="184">
        <f>'Core Indicators'!HJ53</f>
        <v>2</v>
      </c>
      <c r="AI53" s="184">
        <f>'Core Indicators'!HR53</f>
        <v>2</v>
      </c>
      <c r="AJ53" s="184">
        <f t="shared" si="28"/>
        <v>2</v>
      </c>
      <c r="AK53" s="184">
        <f>'Core Indicators'!HZ53</f>
        <v>2</v>
      </c>
      <c r="AL53" s="184">
        <f>'Core Indicators'!IH53</f>
        <v>2</v>
      </c>
      <c r="AM53" s="184">
        <f>'Core Indicators'!IP53</f>
        <v>2</v>
      </c>
      <c r="AN53" s="184">
        <f t="shared" si="29"/>
        <v>2</v>
      </c>
    </row>
    <row r="54" spans="1:40" x14ac:dyDescent="0.25">
      <c r="A54" s="203" t="str">
        <f>Lists!C:C</f>
        <v>IRQ003</v>
      </c>
      <c r="B54" s="248">
        <f t="shared" si="15"/>
        <v>2.4</v>
      </c>
      <c r="C54" s="163">
        <f t="shared" si="16"/>
        <v>1</v>
      </c>
      <c r="D54" s="271">
        <f t="shared" si="17"/>
        <v>2</v>
      </c>
      <c r="E54" s="203">
        <f>'Core Indicators'!R54</f>
        <v>1</v>
      </c>
      <c r="F54" s="203">
        <f>'Core Indicators'!Z54</f>
        <v>3</v>
      </c>
      <c r="G54" s="163">
        <f t="shared" si="18"/>
        <v>2.1</v>
      </c>
      <c r="H54" s="203">
        <f>'Core Indicators'!AH54</f>
        <v>2</v>
      </c>
      <c r="I54" s="203">
        <f>'Core Indicators'!AP54</f>
        <v>2</v>
      </c>
      <c r="J54" s="203" t="str">
        <f>'Core Indicators'!BN54</f>
        <v>x</v>
      </c>
      <c r="K54" s="203">
        <f t="shared" si="19"/>
        <v>2</v>
      </c>
      <c r="L54" s="248">
        <f t="shared" si="20"/>
        <v>2</v>
      </c>
      <c r="M54" s="271">
        <f t="shared" si="21"/>
        <v>3</v>
      </c>
      <c r="N54" s="204">
        <f>'Core Indicators'!DJ54</f>
        <v>3</v>
      </c>
      <c r="O54" s="204">
        <f>'Core Indicators'!DR54</f>
        <v>3</v>
      </c>
      <c r="P54" s="204">
        <f>'Core Indicators'!DZ54</f>
        <v>3</v>
      </c>
      <c r="Q54" s="204">
        <f>'Core Indicators'!EH54</f>
        <v>3</v>
      </c>
      <c r="R54" s="204">
        <f>'Core Indicators'!EP54</f>
        <v>3</v>
      </c>
      <c r="S54" s="163">
        <f t="shared" si="22"/>
        <v>1.6</v>
      </c>
      <c r="T54" s="163">
        <f t="shared" si="23"/>
        <v>1.1666666666666667</v>
      </c>
      <c r="U54" s="203">
        <v>1</v>
      </c>
      <c r="V54" s="203">
        <v>1</v>
      </c>
      <c r="W54" s="203">
        <f>'Core Indicators'!EX54</f>
        <v>2</v>
      </c>
      <c r="X54" s="163">
        <f t="shared" si="24"/>
        <v>1.5</v>
      </c>
      <c r="Y54" s="203">
        <v>1</v>
      </c>
      <c r="Z54" s="163">
        <f t="shared" si="25"/>
        <v>2</v>
      </c>
      <c r="AA54" s="203">
        <f>'Core Indicators'!FF54</f>
        <v>2</v>
      </c>
      <c r="AB54" s="203">
        <f t="shared" si="26"/>
        <v>2</v>
      </c>
      <c r="AC54" s="184">
        <f>'Core Indicators'!GD54</f>
        <v>2</v>
      </c>
      <c r="AD54" s="184">
        <f>'Core Indicators'!GL54</f>
        <v>2</v>
      </c>
      <c r="AE54" s="184">
        <f>'Core Indicators'!GT54</f>
        <v>2</v>
      </c>
      <c r="AF54" s="184">
        <f>'Core Indicators'!HB54</f>
        <v>2</v>
      </c>
      <c r="AG54" s="184">
        <f t="shared" si="27"/>
        <v>2</v>
      </c>
      <c r="AH54" s="184">
        <f>'Core Indicators'!HJ54</f>
        <v>2</v>
      </c>
      <c r="AI54" s="184">
        <f>'Core Indicators'!HR54</f>
        <v>2</v>
      </c>
      <c r="AJ54" s="184">
        <f t="shared" si="28"/>
        <v>2</v>
      </c>
      <c r="AK54" s="184">
        <f>'Core Indicators'!HZ54</f>
        <v>2</v>
      </c>
      <c r="AL54" s="184">
        <f>'Core Indicators'!IH54</f>
        <v>2</v>
      </c>
      <c r="AM54" s="184">
        <f>'Core Indicators'!IP54</f>
        <v>2</v>
      </c>
      <c r="AN54" s="184">
        <f t="shared" si="29"/>
        <v>2</v>
      </c>
    </row>
    <row r="55" spans="1:40" x14ac:dyDescent="0.25">
      <c r="A55" s="203" t="str">
        <f>Lists!C:C</f>
        <v>ITA002</v>
      </c>
      <c r="B55" s="248">
        <f t="shared" si="15"/>
        <v>1.9</v>
      </c>
      <c r="C55" s="163">
        <f t="shared" si="16"/>
        <v>0</v>
      </c>
      <c r="D55" s="271">
        <f t="shared" si="17"/>
        <v>2</v>
      </c>
      <c r="E55" s="203">
        <f>'Core Indicators'!R55</f>
        <v>2</v>
      </c>
      <c r="F55" s="203">
        <f>'Core Indicators'!Z55</f>
        <v>2</v>
      </c>
      <c r="G55" s="163">
        <f t="shared" si="18"/>
        <v>2</v>
      </c>
      <c r="H55" s="203">
        <f>'Core Indicators'!AH55</f>
        <v>2</v>
      </c>
      <c r="I55" s="203">
        <f>'Core Indicators'!AP55</f>
        <v>2</v>
      </c>
      <c r="J55" s="203">
        <f>'Core Indicators'!BN55</f>
        <v>2</v>
      </c>
      <c r="K55" s="203">
        <f t="shared" si="19"/>
        <v>2</v>
      </c>
      <c r="L55" s="248">
        <f t="shared" si="20"/>
        <v>2</v>
      </c>
      <c r="M55" s="271">
        <f t="shared" si="21"/>
        <v>2</v>
      </c>
      <c r="N55" s="204">
        <f>'Core Indicators'!DJ55</f>
        <v>2</v>
      </c>
      <c r="O55" s="204">
        <f>'Core Indicators'!DR55</f>
        <v>2</v>
      </c>
      <c r="P55" s="204">
        <f>'Core Indicators'!DZ55</f>
        <v>2</v>
      </c>
      <c r="Q55" s="204">
        <f>'Core Indicators'!EH55</f>
        <v>2</v>
      </c>
      <c r="R55" s="204">
        <f>'Core Indicators'!EP55</f>
        <v>2</v>
      </c>
      <c r="S55" s="163">
        <f t="shared" si="22"/>
        <v>1.6</v>
      </c>
      <c r="T55" s="163">
        <f t="shared" si="23"/>
        <v>1.1666666666666667</v>
      </c>
      <c r="U55" s="203">
        <v>1</v>
      </c>
      <c r="V55" s="203">
        <v>1</v>
      </c>
      <c r="W55" s="203">
        <f>'Core Indicators'!EX55</f>
        <v>2</v>
      </c>
      <c r="X55" s="163">
        <f t="shared" si="24"/>
        <v>1.5</v>
      </c>
      <c r="Y55" s="203">
        <v>1</v>
      </c>
      <c r="Z55" s="163">
        <f t="shared" si="25"/>
        <v>2</v>
      </c>
      <c r="AA55" s="203">
        <f>'Core Indicators'!FF55</f>
        <v>2</v>
      </c>
      <c r="AB55" s="203">
        <f t="shared" si="26"/>
        <v>2</v>
      </c>
      <c r="AC55" s="184">
        <f>'Core Indicators'!GD55</f>
        <v>2</v>
      </c>
      <c r="AD55" s="184">
        <f>'Core Indicators'!GL55</f>
        <v>2</v>
      </c>
      <c r="AE55" s="184">
        <f>'Core Indicators'!GT55</f>
        <v>2</v>
      </c>
      <c r="AF55" s="184">
        <f>'Core Indicators'!HB55</f>
        <v>2</v>
      </c>
      <c r="AG55" s="184">
        <f t="shared" si="27"/>
        <v>2</v>
      </c>
      <c r="AH55" s="184">
        <f>'Core Indicators'!HJ55</f>
        <v>2</v>
      </c>
      <c r="AI55" s="184">
        <f>'Core Indicators'!HR55</f>
        <v>2</v>
      </c>
      <c r="AJ55" s="184">
        <f t="shared" si="28"/>
        <v>2</v>
      </c>
      <c r="AK55" s="184">
        <f>'Core Indicators'!HZ55</f>
        <v>2</v>
      </c>
      <c r="AL55" s="184">
        <f>'Core Indicators'!IH55</f>
        <v>2</v>
      </c>
      <c r="AM55" s="184">
        <f>'Core Indicators'!IP55</f>
        <v>2</v>
      </c>
      <c r="AN55" s="184">
        <f t="shared" si="29"/>
        <v>2</v>
      </c>
    </row>
    <row r="56" spans="1:40" x14ac:dyDescent="0.25">
      <c r="A56" s="203" t="str">
        <f>Lists!C:C</f>
        <v>JOR002</v>
      </c>
      <c r="B56" s="248">
        <f t="shared" si="15"/>
        <v>2.5</v>
      </c>
      <c r="C56" s="163">
        <f t="shared" si="16"/>
        <v>0</v>
      </c>
      <c r="D56" s="271">
        <f t="shared" si="17"/>
        <v>2.6</v>
      </c>
      <c r="E56" s="203">
        <f>'Core Indicators'!R56</f>
        <v>1</v>
      </c>
      <c r="F56" s="203">
        <f>'Core Indicators'!Z56</f>
        <v>2</v>
      </c>
      <c r="G56" s="163">
        <f t="shared" si="18"/>
        <v>1.5</v>
      </c>
      <c r="H56" s="203">
        <f>'Core Indicators'!AH56</f>
        <v>3</v>
      </c>
      <c r="I56" s="203">
        <f>'Core Indicators'!AP56</f>
        <v>3</v>
      </c>
      <c r="J56" s="203">
        <f>'Core Indicators'!BN56</f>
        <v>3</v>
      </c>
      <c r="K56" s="203">
        <f t="shared" si="19"/>
        <v>3</v>
      </c>
      <c r="L56" s="248">
        <f t="shared" si="20"/>
        <v>3</v>
      </c>
      <c r="M56" s="271">
        <f t="shared" si="21"/>
        <v>3</v>
      </c>
      <c r="N56" s="204">
        <f>'Core Indicators'!DJ56</f>
        <v>3</v>
      </c>
      <c r="O56" s="204">
        <f>'Core Indicators'!DR56</f>
        <v>3</v>
      </c>
      <c r="P56" s="204">
        <f>'Core Indicators'!DZ56</f>
        <v>3</v>
      </c>
      <c r="Q56" s="204">
        <f>'Core Indicators'!EH56</f>
        <v>3</v>
      </c>
      <c r="R56" s="204">
        <f>'Core Indicators'!EP56</f>
        <v>3</v>
      </c>
      <c r="S56" s="163">
        <f t="shared" si="22"/>
        <v>1.7</v>
      </c>
      <c r="T56" s="163">
        <f t="shared" si="23"/>
        <v>1.3333333333333333</v>
      </c>
      <c r="U56" s="203">
        <v>1</v>
      </c>
      <c r="V56" s="203">
        <v>1</v>
      </c>
      <c r="W56" s="203">
        <f>'Core Indicators'!EX56</f>
        <v>3</v>
      </c>
      <c r="X56" s="163">
        <f t="shared" si="24"/>
        <v>2</v>
      </c>
      <c r="Y56" s="203">
        <v>1</v>
      </c>
      <c r="Z56" s="163">
        <f t="shared" si="25"/>
        <v>2</v>
      </c>
      <c r="AA56" s="203">
        <f>'Core Indicators'!FF56</f>
        <v>2</v>
      </c>
      <c r="AB56" s="203">
        <f t="shared" si="26"/>
        <v>2</v>
      </c>
      <c r="AC56" s="184">
        <f>'Core Indicators'!GD56</f>
        <v>2</v>
      </c>
      <c r="AD56" s="184">
        <f>'Core Indicators'!GL56</f>
        <v>2</v>
      </c>
      <c r="AE56" s="184">
        <f>'Core Indicators'!GT56</f>
        <v>2</v>
      </c>
      <c r="AF56" s="184">
        <f>'Core Indicators'!HB56</f>
        <v>2</v>
      </c>
      <c r="AG56" s="184">
        <f t="shared" si="27"/>
        <v>2</v>
      </c>
      <c r="AH56" s="184">
        <f>'Core Indicators'!HJ56</f>
        <v>2</v>
      </c>
      <c r="AI56" s="184">
        <f>'Core Indicators'!HR56</f>
        <v>2</v>
      </c>
      <c r="AJ56" s="184">
        <f t="shared" si="28"/>
        <v>2</v>
      </c>
      <c r="AK56" s="184">
        <f>'Core Indicators'!HZ56</f>
        <v>2</v>
      </c>
      <c r="AL56" s="184">
        <f>'Core Indicators'!IH56</f>
        <v>2</v>
      </c>
      <c r="AM56" s="184">
        <f>'Core Indicators'!IP56</f>
        <v>2</v>
      </c>
      <c r="AN56" s="184">
        <f t="shared" si="29"/>
        <v>2</v>
      </c>
    </row>
    <row r="57" spans="1:40" x14ac:dyDescent="0.25">
      <c r="A57" s="203" t="str">
        <f>Lists!C:C</f>
        <v>KEN001</v>
      </c>
      <c r="B57" s="248">
        <f t="shared" si="15"/>
        <v>1.9</v>
      </c>
      <c r="C57" s="163">
        <f t="shared" si="16"/>
        <v>2</v>
      </c>
      <c r="D57" s="271">
        <f t="shared" si="17"/>
        <v>1.8</v>
      </c>
      <c r="E57" s="203">
        <f>'Core Indicators'!R57</f>
        <v>1</v>
      </c>
      <c r="F57" s="203">
        <f>'Core Indicators'!Z57</f>
        <v>2</v>
      </c>
      <c r="G57" s="163">
        <f t="shared" si="18"/>
        <v>1.5</v>
      </c>
      <c r="H57" s="203">
        <f>'Core Indicators'!AH57</f>
        <v>2</v>
      </c>
      <c r="I57" s="203">
        <f>'Core Indicators'!AP57</f>
        <v>2</v>
      </c>
      <c r="J57" s="203" t="str">
        <f>'Core Indicators'!BN57</f>
        <v>x</v>
      </c>
      <c r="K57" s="203">
        <f t="shared" si="19"/>
        <v>2</v>
      </c>
      <c r="L57" s="248">
        <f t="shared" si="20"/>
        <v>2</v>
      </c>
      <c r="M57" s="271">
        <f t="shared" si="21"/>
        <v>2.2000000000000002</v>
      </c>
      <c r="N57" s="204">
        <f>'Core Indicators'!DJ57</f>
        <v>2</v>
      </c>
      <c r="O57" s="204">
        <f>'Core Indicators'!DR57</f>
        <v>2</v>
      </c>
      <c r="P57" s="204">
        <f>'Core Indicators'!DZ57</f>
        <v>2</v>
      </c>
      <c r="Q57" s="204">
        <f>'Core Indicators'!EH57</f>
        <v>2</v>
      </c>
      <c r="R57" s="204">
        <f>'Core Indicators'!EP57</f>
        <v>3</v>
      </c>
      <c r="S57" s="163">
        <f t="shared" si="22"/>
        <v>1.5</v>
      </c>
      <c r="T57" s="163">
        <f t="shared" si="23"/>
        <v>1</v>
      </c>
      <c r="U57" s="203">
        <v>1</v>
      </c>
      <c r="V57" s="203">
        <v>1</v>
      </c>
      <c r="W57" s="203" t="str">
        <f>'Core Indicators'!EX57</f>
        <v>x</v>
      </c>
      <c r="X57" s="163">
        <f t="shared" si="24"/>
        <v>1</v>
      </c>
      <c r="Y57" s="203">
        <v>1</v>
      </c>
      <c r="Z57" s="163">
        <f t="shared" si="25"/>
        <v>2</v>
      </c>
      <c r="AA57" s="203">
        <f>'Core Indicators'!FF57</f>
        <v>2</v>
      </c>
      <c r="AB57" s="203">
        <f t="shared" si="26"/>
        <v>2</v>
      </c>
      <c r="AC57" s="184">
        <f>'Core Indicators'!GD57</f>
        <v>2</v>
      </c>
      <c r="AD57" s="184">
        <f>'Core Indicators'!GL57</f>
        <v>2</v>
      </c>
      <c r="AE57" s="184">
        <f>'Core Indicators'!GT57</f>
        <v>2</v>
      </c>
      <c r="AF57" s="184">
        <f>'Core Indicators'!HB57</f>
        <v>2</v>
      </c>
      <c r="AG57" s="184">
        <f t="shared" si="27"/>
        <v>2</v>
      </c>
      <c r="AH57" s="184">
        <f>'Core Indicators'!HJ57</f>
        <v>2</v>
      </c>
      <c r="AI57" s="184">
        <f>'Core Indicators'!HR57</f>
        <v>2</v>
      </c>
      <c r="AJ57" s="184">
        <f t="shared" si="28"/>
        <v>2</v>
      </c>
      <c r="AK57" s="184">
        <f>'Core Indicators'!HZ57</f>
        <v>2</v>
      </c>
      <c r="AL57" s="184">
        <f>'Core Indicators'!IH57</f>
        <v>2</v>
      </c>
      <c r="AM57" s="184">
        <f>'Core Indicators'!IP57</f>
        <v>2</v>
      </c>
      <c r="AN57" s="184">
        <f t="shared" si="29"/>
        <v>2</v>
      </c>
    </row>
    <row r="58" spans="1:40" x14ac:dyDescent="0.25">
      <c r="A58" s="203" t="str">
        <f>Lists!C:C</f>
        <v>KEN002</v>
      </c>
      <c r="B58" s="248">
        <f t="shared" si="15"/>
        <v>1.8</v>
      </c>
      <c r="C58" s="163">
        <f t="shared" si="16"/>
        <v>2</v>
      </c>
      <c r="D58" s="271">
        <f t="shared" si="17"/>
        <v>2</v>
      </c>
      <c r="E58" s="203">
        <f>'Core Indicators'!R58</f>
        <v>2</v>
      </c>
      <c r="F58" s="203">
        <f>'Core Indicators'!Z58</f>
        <v>2</v>
      </c>
      <c r="G58" s="163">
        <f t="shared" si="18"/>
        <v>2</v>
      </c>
      <c r="H58" s="203">
        <f>'Core Indicators'!AH58</f>
        <v>2</v>
      </c>
      <c r="I58" s="203">
        <f>'Core Indicators'!AP58</f>
        <v>2</v>
      </c>
      <c r="J58" s="203" t="str">
        <f>'Core Indicators'!BN58</f>
        <v>x</v>
      </c>
      <c r="K58" s="203">
        <f t="shared" si="19"/>
        <v>2</v>
      </c>
      <c r="L58" s="248">
        <f t="shared" si="20"/>
        <v>2</v>
      </c>
      <c r="M58" s="271">
        <f t="shared" si="21"/>
        <v>2</v>
      </c>
      <c r="N58" s="204">
        <f>'Core Indicators'!DJ58</f>
        <v>2</v>
      </c>
      <c r="O58" s="204">
        <f>'Core Indicators'!DR58</f>
        <v>2</v>
      </c>
      <c r="P58" s="204">
        <f>'Core Indicators'!DZ58</f>
        <v>2</v>
      </c>
      <c r="Q58" s="204" t="str">
        <f>'Core Indicators'!EH58</f>
        <v>x</v>
      </c>
      <c r="R58" s="204" t="str">
        <f>'Core Indicators'!EP58</f>
        <v>x</v>
      </c>
      <c r="S58" s="163">
        <f t="shared" si="22"/>
        <v>1.3</v>
      </c>
      <c r="T58" s="163">
        <f t="shared" si="23"/>
        <v>1</v>
      </c>
      <c r="U58" s="203">
        <v>1</v>
      </c>
      <c r="V58" s="203">
        <v>1</v>
      </c>
      <c r="W58" s="203" t="str">
        <f>'Core Indicators'!EX58</f>
        <v>x</v>
      </c>
      <c r="X58" s="163">
        <f t="shared" si="24"/>
        <v>1</v>
      </c>
      <c r="Y58" s="203">
        <v>1</v>
      </c>
      <c r="Z58" s="163">
        <f t="shared" si="25"/>
        <v>1.5</v>
      </c>
      <c r="AA58" s="203">
        <f>'Core Indicators'!FF58</f>
        <v>1</v>
      </c>
      <c r="AB58" s="203">
        <f t="shared" si="26"/>
        <v>2</v>
      </c>
      <c r="AC58" s="184">
        <f>'Core Indicators'!GD58</f>
        <v>2</v>
      </c>
      <c r="AD58" s="184">
        <f>'Core Indicators'!GL58</f>
        <v>2</v>
      </c>
      <c r="AE58" s="184">
        <f>'Core Indicators'!GT58</f>
        <v>2</v>
      </c>
      <c r="AF58" s="184">
        <f>'Core Indicators'!HB58</f>
        <v>2</v>
      </c>
      <c r="AG58" s="184">
        <f t="shared" si="27"/>
        <v>2</v>
      </c>
      <c r="AH58" s="184">
        <f>'Core Indicators'!HJ58</f>
        <v>2</v>
      </c>
      <c r="AI58" s="184">
        <f>'Core Indicators'!HR58</f>
        <v>2</v>
      </c>
      <c r="AJ58" s="184">
        <f t="shared" si="28"/>
        <v>2</v>
      </c>
      <c r="AK58" s="184">
        <f>'Core Indicators'!HZ58</f>
        <v>2</v>
      </c>
      <c r="AL58" s="184">
        <f>'Core Indicators'!IH58</f>
        <v>2</v>
      </c>
      <c r="AM58" s="184">
        <f>'Core Indicators'!IP58</f>
        <v>2</v>
      </c>
      <c r="AN58" s="184">
        <f t="shared" si="29"/>
        <v>2</v>
      </c>
    </row>
    <row r="59" spans="1:40" x14ac:dyDescent="0.25">
      <c r="A59" s="203" t="str">
        <f>Lists!C:C</f>
        <v>KEN003</v>
      </c>
      <c r="B59" s="248">
        <f t="shared" si="15"/>
        <v>1.8</v>
      </c>
      <c r="C59" s="163">
        <f t="shared" si="16"/>
        <v>3</v>
      </c>
      <c r="D59" s="271">
        <f t="shared" si="17"/>
        <v>2</v>
      </c>
      <c r="E59" s="203">
        <f>'Core Indicators'!R59</f>
        <v>2</v>
      </c>
      <c r="F59" s="203">
        <f>'Core Indicators'!Z59</f>
        <v>2</v>
      </c>
      <c r="G59" s="163">
        <f t="shared" si="18"/>
        <v>2</v>
      </c>
      <c r="H59" s="203">
        <f>'Core Indicators'!AH59</f>
        <v>2</v>
      </c>
      <c r="I59" s="203" t="str">
        <f>'Core Indicators'!AP59</f>
        <v>x</v>
      </c>
      <c r="J59" s="203" t="str">
        <f>'Core Indicators'!BN59</f>
        <v>x</v>
      </c>
      <c r="K59" s="203" t="str">
        <f t="shared" si="19"/>
        <v>x</v>
      </c>
      <c r="L59" s="248">
        <f t="shared" si="20"/>
        <v>2</v>
      </c>
      <c r="M59" s="271">
        <f t="shared" si="21"/>
        <v>2</v>
      </c>
      <c r="N59" s="204">
        <f>'Core Indicators'!DJ59</f>
        <v>2</v>
      </c>
      <c r="O59" s="204">
        <f>'Core Indicators'!DR59</f>
        <v>2</v>
      </c>
      <c r="P59" s="204">
        <f>'Core Indicators'!DZ59</f>
        <v>2</v>
      </c>
      <c r="Q59" s="204">
        <f>'Core Indicators'!EH59</f>
        <v>2</v>
      </c>
      <c r="R59" s="204">
        <f>'Core Indicators'!EP59</f>
        <v>2</v>
      </c>
      <c r="S59" s="163">
        <f t="shared" si="22"/>
        <v>1.3</v>
      </c>
      <c r="T59" s="163">
        <f t="shared" si="23"/>
        <v>1</v>
      </c>
      <c r="U59" s="203">
        <v>1</v>
      </c>
      <c r="V59" s="203">
        <v>1</v>
      </c>
      <c r="W59" s="203" t="str">
        <f>'Core Indicators'!EX59</f>
        <v>x</v>
      </c>
      <c r="X59" s="163">
        <f t="shared" si="24"/>
        <v>1</v>
      </c>
      <c r="Y59" s="203">
        <v>1</v>
      </c>
      <c r="Z59" s="163">
        <f t="shared" si="25"/>
        <v>1.5</v>
      </c>
      <c r="AA59" s="203">
        <f>'Core Indicators'!FF59</f>
        <v>1</v>
      </c>
      <c r="AB59" s="203">
        <f t="shared" si="26"/>
        <v>2</v>
      </c>
      <c r="AC59" s="184">
        <f>'Core Indicators'!GD59</f>
        <v>2</v>
      </c>
      <c r="AD59" s="184">
        <f>'Core Indicators'!GL59</f>
        <v>2</v>
      </c>
      <c r="AE59" s="184">
        <f>'Core Indicators'!GT59</f>
        <v>2</v>
      </c>
      <c r="AF59" s="184">
        <f>'Core Indicators'!HB59</f>
        <v>2</v>
      </c>
      <c r="AG59" s="184">
        <f t="shared" si="27"/>
        <v>2</v>
      </c>
      <c r="AH59" s="184">
        <f>'Core Indicators'!HJ59</f>
        <v>2</v>
      </c>
      <c r="AI59" s="184">
        <f>'Core Indicators'!HR59</f>
        <v>2</v>
      </c>
      <c r="AJ59" s="184">
        <f t="shared" si="28"/>
        <v>2</v>
      </c>
      <c r="AK59" s="184">
        <f>'Core Indicators'!HZ59</f>
        <v>2</v>
      </c>
      <c r="AL59" s="184">
        <f>'Core Indicators'!IH59</f>
        <v>2</v>
      </c>
      <c r="AM59" s="184">
        <f>'Core Indicators'!IP59</f>
        <v>2</v>
      </c>
      <c r="AN59" s="184">
        <f t="shared" si="29"/>
        <v>2</v>
      </c>
    </row>
    <row r="60" spans="1:40" x14ac:dyDescent="0.25">
      <c r="A60" s="203" t="str">
        <f>Lists!C:C</f>
        <v>LBN002</v>
      </c>
      <c r="B60" s="248">
        <f t="shared" si="15"/>
        <v>2.4</v>
      </c>
      <c r="C60" s="163">
        <f t="shared" si="16"/>
        <v>1</v>
      </c>
      <c r="D60" s="271">
        <f t="shared" si="17"/>
        <v>2.6</v>
      </c>
      <c r="E60" s="203">
        <f>'Core Indicators'!R60</f>
        <v>1</v>
      </c>
      <c r="F60" s="203">
        <f>'Core Indicators'!Z60</f>
        <v>2</v>
      </c>
      <c r="G60" s="163">
        <f t="shared" si="18"/>
        <v>1.5</v>
      </c>
      <c r="H60" s="203">
        <f>'Core Indicators'!AH60</f>
        <v>3</v>
      </c>
      <c r="I60" s="203">
        <f>'Core Indicators'!AP60</f>
        <v>3</v>
      </c>
      <c r="J60" s="203" t="str">
        <f>'Core Indicators'!BN60</f>
        <v>x</v>
      </c>
      <c r="K60" s="203">
        <f t="shared" si="19"/>
        <v>3</v>
      </c>
      <c r="L60" s="248">
        <f t="shared" si="20"/>
        <v>3</v>
      </c>
      <c r="M60" s="271">
        <f t="shared" si="21"/>
        <v>3</v>
      </c>
      <c r="N60" s="204">
        <f>'Core Indicators'!DJ60</f>
        <v>3</v>
      </c>
      <c r="O60" s="204">
        <f>'Core Indicators'!DR60</f>
        <v>3</v>
      </c>
      <c r="P60" s="204">
        <f>'Core Indicators'!DZ60</f>
        <v>3</v>
      </c>
      <c r="Q60" s="204">
        <f>'Core Indicators'!EH60</f>
        <v>3</v>
      </c>
      <c r="R60" s="204">
        <f>'Core Indicators'!EP60</f>
        <v>3</v>
      </c>
      <c r="S60" s="163">
        <f t="shared" si="22"/>
        <v>1.4</v>
      </c>
      <c r="T60" s="163">
        <f t="shared" si="23"/>
        <v>1.3333333333333333</v>
      </c>
      <c r="U60" s="203">
        <v>1</v>
      </c>
      <c r="V60" s="203">
        <v>1</v>
      </c>
      <c r="W60" s="203">
        <f>'Core Indicators'!EX60</f>
        <v>3</v>
      </c>
      <c r="X60" s="163">
        <f t="shared" si="24"/>
        <v>2</v>
      </c>
      <c r="Y60" s="203">
        <v>1</v>
      </c>
      <c r="Z60" s="163">
        <f t="shared" si="25"/>
        <v>1.5</v>
      </c>
      <c r="AA60" s="203">
        <f>'Core Indicators'!FF60</f>
        <v>1</v>
      </c>
      <c r="AB60" s="203">
        <f t="shared" si="26"/>
        <v>2</v>
      </c>
      <c r="AC60" s="184">
        <f>'Core Indicators'!GD60</f>
        <v>2</v>
      </c>
      <c r="AD60" s="184">
        <f>'Core Indicators'!GL60</f>
        <v>2</v>
      </c>
      <c r="AE60" s="184">
        <f>'Core Indicators'!GT60</f>
        <v>2</v>
      </c>
      <c r="AF60" s="184">
        <f>'Core Indicators'!HB60</f>
        <v>2</v>
      </c>
      <c r="AG60" s="184">
        <f t="shared" si="27"/>
        <v>2</v>
      </c>
      <c r="AH60" s="184">
        <f>'Core Indicators'!HJ60</f>
        <v>2</v>
      </c>
      <c r="AI60" s="184">
        <f>'Core Indicators'!HR60</f>
        <v>2</v>
      </c>
      <c r="AJ60" s="184">
        <f t="shared" si="28"/>
        <v>2</v>
      </c>
      <c r="AK60" s="184">
        <f>'Core Indicators'!HZ60</f>
        <v>2</v>
      </c>
      <c r="AL60" s="184">
        <f>'Core Indicators'!IH60</f>
        <v>2</v>
      </c>
      <c r="AM60" s="184">
        <f>'Core Indicators'!IP60</f>
        <v>2</v>
      </c>
      <c r="AN60" s="184">
        <f t="shared" si="29"/>
        <v>2</v>
      </c>
    </row>
    <row r="61" spans="1:40" x14ac:dyDescent="0.25">
      <c r="A61" s="203" t="str">
        <f>Lists!C:C</f>
        <v>LBN004</v>
      </c>
      <c r="B61" s="248">
        <f t="shared" si="15"/>
        <v>2.4</v>
      </c>
      <c r="C61" s="163">
        <f t="shared" si="16"/>
        <v>1</v>
      </c>
      <c r="D61" s="271">
        <f t="shared" si="17"/>
        <v>2.6</v>
      </c>
      <c r="E61" s="203">
        <f>'Core Indicators'!R61</f>
        <v>1</v>
      </c>
      <c r="F61" s="203">
        <f>'Core Indicators'!Z61</f>
        <v>2</v>
      </c>
      <c r="G61" s="163">
        <f t="shared" si="18"/>
        <v>1.5</v>
      </c>
      <c r="H61" s="203">
        <f>'Core Indicators'!AH61</f>
        <v>3</v>
      </c>
      <c r="I61" s="203" t="str">
        <f>'Core Indicators'!AP61</f>
        <v>x</v>
      </c>
      <c r="J61" s="203">
        <f>'Core Indicators'!BN61</f>
        <v>3</v>
      </c>
      <c r="K61" s="203">
        <f t="shared" si="19"/>
        <v>3</v>
      </c>
      <c r="L61" s="248">
        <f t="shared" si="20"/>
        <v>3</v>
      </c>
      <c r="M61" s="271">
        <f t="shared" si="21"/>
        <v>3</v>
      </c>
      <c r="N61" s="204">
        <f>'Core Indicators'!DJ61</f>
        <v>3</v>
      </c>
      <c r="O61" s="204">
        <f>'Core Indicators'!DR61</f>
        <v>3</v>
      </c>
      <c r="P61" s="204">
        <f>'Core Indicators'!DZ61</f>
        <v>3</v>
      </c>
      <c r="Q61" s="204">
        <f>'Core Indicators'!EH61</f>
        <v>3</v>
      </c>
      <c r="R61" s="204">
        <f>'Core Indicators'!EP61</f>
        <v>3</v>
      </c>
      <c r="S61" s="163">
        <f t="shared" si="22"/>
        <v>1.4</v>
      </c>
      <c r="T61" s="163">
        <f t="shared" si="23"/>
        <v>1.3333333333333333</v>
      </c>
      <c r="U61" s="203">
        <v>1</v>
      </c>
      <c r="V61" s="203">
        <v>1</v>
      </c>
      <c r="W61" s="203">
        <f>'Core Indicators'!EX61</f>
        <v>3</v>
      </c>
      <c r="X61" s="163">
        <f t="shared" si="24"/>
        <v>2</v>
      </c>
      <c r="Y61" s="203">
        <v>1</v>
      </c>
      <c r="Z61" s="163">
        <f t="shared" si="25"/>
        <v>1.5</v>
      </c>
      <c r="AA61" s="203">
        <f>'Core Indicators'!FF61</f>
        <v>1</v>
      </c>
      <c r="AB61" s="203">
        <f t="shared" si="26"/>
        <v>2</v>
      </c>
      <c r="AC61" s="184">
        <f>'Core Indicators'!GD61</f>
        <v>2</v>
      </c>
      <c r="AD61" s="184">
        <f>'Core Indicators'!GL61</f>
        <v>2</v>
      </c>
      <c r="AE61" s="184">
        <f>'Core Indicators'!GT61</f>
        <v>2</v>
      </c>
      <c r="AF61" s="184">
        <f>'Core Indicators'!HB61</f>
        <v>2</v>
      </c>
      <c r="AG61" s="184">
        <f t="shared" si="27"/>
        <v>2</v>
      </c>
      <c r="AH61" s="184">
        <f>'Core Indicators'!HJ61</f>
        <v>2</v>
      </c>
      <c r="AI61" s="184">
        <f>'Core Indicators'!HR61</f>
        <v>2</v>
      </c>
      <c r="AJ61" s="184">
        <f t="shared" si="28"/>
        <v>2</v>
      </c>
      <c r="AK61" s="184">
        <f>'Core Indicators'!HZ61</f>
        <v>2</v>
      </c>
      <c r="AL61" s="184">
        <f>'Core Indicators'!IH61</f>
        <v>2</v>
      </c>
      <c r="AM61" s="184">
        <f>'Core Indicators'!IP61</f>
        <v>2</v>
      </c>
      <c r="AN61" s="184">
        <f t="shared" si="29"/>
        <v>2</v>
      </c>
    </row>
    <row r="62" spans="1:40" x14ac:dyDescent="0.25">
      <c r="A62" s="203" t="str">
        <f>Lists!C:C</f>
        <v>LBY001</v>
      </c>
      <c r="B62" s="248">
        <f t="shared" si="15"/>
        <v>1.4</v>
      </c>
      <c r="C62" s="163">
        <f t="shared" si="16"/>
        <v>0</v>
      </c>
      <c r="D62" s="271">
        <f t="shared" si="17"/>
        <v>1.7</v>
      </c>
      <c r="E62" s="203">
        <f>'Core Indicators'!R62</f>
        <v>1</v>
      </c>
      <c r="F62" s="203">
        <f>'Core Indicators'!Z62</f>
        <v>2</v>
      </c>
      <c r="G62" s="163">
        <f t="shared" si="18"/>
        <v>1.5</v>
      </c>
      <c r="H62" s="203">
        <f>'Core Indicators'!AH62</f>
        <v>1</v>
      </c>
      <c r="I62" s="203">
        <f>'Core Indicators'!AP62</f>
        <v>2</v>
      </c>
      <c r="J62" s="203">
        <f>'Core Indicators'!BN62</f>
        <v>3</v>
      </c>
      <c r="K62" s="203">
        <f t="shared" si="19"/>
        <v>2.5</v>
      </c>
      <c r="L62" s="248">
        <f t="shared" si="20"/>
        <v>1.8</v>
      </c>
      <c r="M62" s="271">
        <f t="shared" si="21"/>
        <v>1</v>
      </c>
      <c r="N62" s="204">
        <f>'Core Indicators'!DJ62</f>
        <v>1</v>
      </c>
      <c r="O62" s="204">
        <f>'Core Indicators'!DR62</f>
        <v>1</v>
      </c>
      <c r="P62" s="204">
        <f>'Core Indicators'!DZ62</f>
        <v>1</v>
      </c>
      <c r="Q62" s="204">
        <f>'Core Indicators'!EH62</f>
        <v>1</v>
      </c>
      <c r="R62" s="204">
        <f>'Core Indicators'!EP62</f>
        <v>1</v>
      </c>
      <c r="S62" s="163">
        <f t="shared" si="22"/>
        <v>1.9</v>
      </c>
      <c r="T62" s="163">
        <f t="shared" si="23"/>
        <v>1.3333333333333333</v>
      </c>
      <c r="U62" s="203">
        <v>1</v>
      </c>
      <c r="V62" s="203">
        <v>1</v>
      </c>
      <c r="W62" s="203">
        <f>'Core Indicators'!EX62</f>
        <v>3</v>
      </c>
      <c r="X62" s="163">
        <f t="shared" si="24"/>
        <v>2</v>
      </c>
      <c r="Y62" s="203">
        <v>1</v>
      </c>
      <c r="Z62" s="163">
        <f t="shared" si="25"/>
        <v>2.5</v>
      </c>
      <c r="AA62" s="203">
        <f>'Core Indicators'!FF62</f>
        <v>3</v>
      </c>
      <c r="AB62" s="203">
        <f t="shared" si="26"/>
        <v>2</v>
      </c>
      <c r="AC62" s="184">
        <f>'Core Indicators'!GD62</f>
        <v>2</v>
      </c>
      <c r="AD62" s="184">
        <f>'Core Indicators'!GL62</f>
        <v>2</v>
      </c>
      <c r="AE62" s="184">
        <f>'Core Indicators'!GT62</f>
        <v>2</v>
      </c>
      <c r="AF62" s="184">
        <f>'Core Indicators'!HB62</f>
        <v>2</v>
      </c>
      <c r="AG62" s="184">
        <f t="shared" si="27"/>
        <v>2</v>
      </c>
      <c r="AH62" s="184">
        <f>'Core Indicators'!HJ62</f>
        <v>2</v>
      </c>
      <c r="AI62" s="184">
        <f>'Core Indicators'!HR62</f>
        <v>2</v>
      </c>
      <c r="AJ62" s="184">
        <f t="shared" si="28"/>
        <v>2</v>
      </c>
      <c r="AK62" s="184">
        <f>'Core Indicators'!HZ62</f>
        <v>2</v>
      </c>
      <c r="AL62" s="184">
        <f>'Core Indicators'!IH62</f>
        <v>2</v>
      </c>
      <c r="AM62" s="184">
        <f>'Core Indicators'!IP62</f>
        <v>2</v>
      </c>
      <c r="AN62" s="184">
        <f t="shared" si="29"/>
        <v>2</v>
      </c>
    </row>
    <row r="63" spans="1:40" x14ac:dyDescent="0.25">
      <c r="A63" s="203" t="str">
        <f>Lists!C:C</f>
        <v>LBY002</v>
      </c>
      <c r="B63" s="248">
        <f t="shared" si="15"/>
        <v>1.8</v>
      </c>
      <c r="C63" s="163">
        <f t="shared" si="16"/>
        <v>0</v>
      </c>
      <c r="D63" s="271">
        <f t="shared" si="17"/>
        <v>2</v>
      </c>
      <c r="E63" s="203">
        <f>'Core Indicators'!R63</f>
        <v>1</v>
      </c>
      <c r="F63" s="203">
        <f>'Core Indicators'!Z63</f>
        <v>2</v>
      </c>
      <c r="G63" s="163">
        <f t="shared" si="18"/>
        <v>1.5</v>
      </c>
      <c r="H63" s="203">
        <f>'Core Indicators'!AH63</f>
        <v>2</v>
      </c>
      <c r="I63" s="203">
        <f>'Core Indicators'!AP63</f>
        <v>2</v>
      </c>
      <c r="J63" s="203">
        <f>'Core Indicators'!BN63</f>
        <v>3</v>
      </c>
      <c r="K63" s="203">
        <f t="shared" si="19"/>
        <v>2.5</v>
      </c>
      <c r="L63" s="248">
        <f t="shared" si="20"/>
        <v>2.2999999999999998</v>
      </c>
      <c r="M63" s="271">
        <f t="shared" si="21"/>
        <v>2</v>
      </c>
      <c r="N63" s="204">
        <f>'Core Indicators'!DJ63</f>
        <v>2</v>
      </c>
      <c r="O63" s="204">
        <f>'Core Indicators'!DR63</f>
        <v>2</v>
      </c>
      <c r="P63" s="204">
        <f>'Core Indicators'!DZ63</f>
        <v>2</v>
      </c>
      <c r="Q63" s="204">
        <f>'Core Indicators'!EH63</f>
        <v>2</v>
      </c>
      <c r="R63" s="204">
        <f>'Core Indicators'!EP63</f>
        <v>2</v>
      </c>
      <c r="S63" s="163">
        <f t="shared" si="22"/>
        <v>1.4</v>
      </c>
      <c r="T63" s="163">
        <f t="shared" si="23"/>
        <v>1.3333333333333333</v>
      </c>
      <c r="U63" s="203">
        <v>1</v>
      </c>
      <c r="V63" s="203">
        <v>1</v>
      </c>
      <c r="W63" s="203">
        <f>'Core Indicators'!EX63</f>
        <v>3</v>
      </c>
      <c r="X63" s="163">
        <f t="shared" si="24"/>
        <v>2</v>
      </c>
      <c r="Y63" s="203">
        <v>1</v>
      </c>
      <c r="Z63" s="163">
        <f t="shared" si="25"/>
        <v>1.5</v>
      </c>
      <c r="AA63" s="203">
        <f>'Core Indicators'!FF63</f>
        <v>1</v>
      </c>
      <c r="AB63" s="203">
        <f t="shared" si="26"/>
        <v>2</v>
      </c>
      <c r="AC63" s="184">
        <f>'Core Indicators'!GD63</f>
        <v>2</v>
      </c>
      <c r="AD63" s="184">
        <f>'Core Indicators'!GL63</f>
        <v>2</v>
      </c>
      <c r="AE63" s="184">
        <f>'Core Indicators'!GT63</f>
        <v>2</v>
      </c>
      <c r="AF63" s="184">
        <f>'Core Indicators'!HB63</f>
        <v>2</v>
      </c>
      <c r="AG63" s="184">
        <f t="shared" si="27"/>
        <v>2</v>
      </c>
      <c r="AH63" s="184">
        <f>'Core Indicators'!HJ63</f>
        <v>2</v>
      </c>
      <c r="AI63" s="184">
        <f>'Core Indicators'!HR63</f>
        <v>2</v>
      </c>
      <c r="AJ63" s="184">
        <f t="shared" si="28"/>
        <v>2</v>
      </c>
      <c r="AK63" s="184">
        <f>'Core Indicators'!HZ63</f>
        <v>2</v>
      </c>
      <c r="AL63" s="184">
        <f>'Core Indicators'!IH63</f>
        <v>2</v>
      </c>
      <c r="AM63" s="184">
        <f>'Core Indicators'!IP63</f>
        <v>2</v>
      </c>
      <c r="AN63" s="184">
        <f t="shared" si="29"/>
        <v>2</v>
      </c>
    </row>
    <row r="64" spans="1:40" x14ac:dyDescent="0.25">
      <c r="A64" s="203" t="str">
        <f>Lists!C:C</f>
        <v>LKA002</v>
      </c>
      <c r="B64" s="248">
        <f t="shared" si="15"/>
        <v>1.7</v>
      </c>
      <c r="C64" s="163">
        <f t="shared" si="16"/>
        <v>0</v>
      </c>
      <c r="D64" s="271">
        <f t="shared" si="17"/>
        <v>1.5</v>
      </c>
      <c r="E64" s="203">
        <f>'Core Indicators'!R64</f>
        <v>1</v>
      </c>
      <c r="F64" s="203">
        <f>'Core Indicators'!Z64</f>
        <v>1</v>
      </c>
      <c r="G64" s="163">
        <f t="shared" si="18"/>
        <v>1</v>
      </c>
      <c r="H64" s="203">
        <f>'Core Indicators'!AH64</f>
        <v>1</v>
      </c>
      <c r="I64" s="203">
        <f>'Core Indicators'!AP64</f>
        <v>3</v>
      </c>
      <c r="J64" s="203">
        <f>'Core Indicators'!BN64</f>
        <v>2</v>
      </c>
      <c r="K64" s="203">
        <f t="shared" si="19"/>
        <v>2.5</v>
      </c>
      <c r="L64" s="248">
        <f t="shared" si="20"/>
        <v>1.8</v>
      </c>
      <c r="M64" s="271">
        <f t="shared" si="21"/>
        <v>2</v>
      </c>
      <c r="N64" s="204">
        <f>'Core Indicators'!DJ64</f>
        <v>2</v>
      </c>
      <c r="O64" s="204">
        <f>'Core Indicators'!DR64</f>
        <v>2</v>
      </c>
      <c r="P64" s="204">
        <f>'Core Indicators'!DZ64</f>
        <v>2</v>
      </c>
      <c r="Q64" s="204">
        <f>'Core Indicators'!EH64</f>
        <v>2</v>
      </c>
      <c r="R64" s="204">
        <f>'Core Indicators'!EP64</f>
        <v>2</v>
      </c>
      <c r="S64" s="163">
        <f t="shared" si="22"/>
        <v>1.3</v>
      </c>
      <c r="T64" s="163">
        <f t="shared" si="23"/>
        <v>1.1666666666666667</v>
      </c>
      <c r="U64" s="203">
        <v>1</v>
      </c>
      <c r="V64" s="203">
        <v>1</v>
      </c>
      <c r="W64" s="203">
        <f>'Core Indicators'!EX64</f>
        <v>2</v>
      </c>
      <c r="X64" s="163">
        <f t="shared" si="24"/>
        <v>1.5</v>
      </c>
      <c r="Y64" s="203">
        <v>1</v>
      </c>
      <c r="Z64" s="163">
        <f t="shared" si="25"/>
        <v>1.5</v>
      </c>
      <c r="AA64" s="203">
        <f>'Core Indicators'!FF64</f>
        <v>1</v>
      </c>
      <c r="AB64" s="203">
        <f t="shared" si="26"/>
        <v>2</v>
      </c>
      <c r="AC64" s="184">
        <f>'Core Indicators'!GD64</f>
        <v>2</v>
      </c>
      <c r="AD64" s="184">
        <f>'Core Indicators'!GL64</f>
        <v>2</v>
      </c>
      <c r="AE64" s="184">
        <f>'Core Indicators'!GT64</f>
        <v>2</v>
      </c>
      <c r="AF64" s="184">
        <f>'Core Indicators'!HB64</f>
        <v>2</v>
      </c>
      <c r="AG64" s="184">
        <f t="shared" si="27"/>
        <v>2</v>
      </c>
      <c r="AH64" s="184">
        <f>'Core Indicators'!HJ64</f>
        <v>2</v>
      </c>
      <c r="AI64" s="184">
        <f>'Core Indicators'!HR64</f>
        <v>2</v>
      </c>
      <c r="AJ64" s="184">
        <f t="shared" si="28"/>
        <v>2</v>
      </c>
      <c r="AK64" s="184">
        <f>'Core Indicators'!HZ64</f>
        <v>2</v>
      </c>
      <c r="AL64" s="184">
        <f>'Core Indicators'!IH64</f>
        <v>2</v>
      </c>
      <c r="AM64" s="184">
        <f>'Core Indicators'!IP64</f>
        <v>2</v>
      </c>
      <c r="AN64" s="184">
        <f t="shared" si="29"/>
        <v>2</v>
      </c>
    </row>
    <row r="65" spans="1:40" x14ac:dyDescent="0.25">
      <c r="A65" s="203" t="str">
        <f>Lists!C:C</f>
        <v>LSO003</v>
      </c>
      <c r="B65" s="248">
        <f t="shared" si="15"/>
        <v>1.8</v>
      </c>
      <c r="C65" s="163">
        <f t="shared" si="16"/>
        <v>3</v>
      </c>
      <c r="D65" s="271">
        <f t="shared" si="17"/>
        <v>2</v>
      </c>
      <c r="E65" s="203">
        <f>'Core Indicators'!R65</f>
        <v>2</v>
      </c>
      <c r="F65" s="203">
        <f>'Core Indicators'!Z65</f>
        <v>2</v>
      </c>
      <c r="G65" s="163">
        <f t="shared" si="18"/>
        <v>2</v>
      </c>
      <c r="H65" s="203">
        <f>'Core Indicators'!AH65</f>
        <v>2</v>
      </c>
      <c r="I65" s="203" t="str">
        <f>'Core Indicators'!AP65</f>
        <v>x</v>
      </c>
      <c r="J65" s="203" t="str">
        <f>'Core Indicators'!BN65</f>
        <v>x</v>
      </c>
      <c r="K65" s="203" t="str">
        <f t="shared" si="19"/>
        <v>x</v>
      </c>
      <c r="L65" s="248">
        <f t="shared" si="20"/>
        <v>2</v>
      </c>
      <c r="M65" s="271">
        <f t="shared" si="21"/>
        <v>2</v>
      </c>
      <c r="N65" s="204">
        <f>'Core Indicators'!DJ65</f>
        <v>2</v>
      </c>
      <c r="O65" s="204">
        <f>'Core Indicators'!DR65</f>
        <v>2</v>
      </c>
      <c r="P65" s="204">
        <f>'Core Indicators'!DZ65</f>
        <v>2</v>
      </c>
      <c r="Q65" s="204">
        <f>'Core Indicators'!EH65</f>
        <v>2</v>
      </c>
      <c r="R65" s="204">
        <f>'Core Indicators'!EP65</f>
        <v>2</v>
      </c>
      <c r="S65" s="163">
        <f t="shared" si="22"/>
        <v>1.3</v>
      </c>
      <c r="T65" s="163">
        <f t="shared" si="23"/>
        <v>1</v>
      </c>
      <c r="U65" s="203">
        <v>1</v>
      </c>
      <c r="V65" s="203">
        <v>1</v>
      </c>
      <c r="W65" s="203" t="str">
        <f>'Core Indicators'!EX65</f>
        <v>x</v>
      </c>
      <c r="X65" s="163">
        <f t="shared" si="24"/>
        <v>1</v>
      </c>
      <c r="Y65" s="203">
        <v>1</v>
      </c>
      <c r="Z65" s="163">
        <f t="shared" si="25"/>
        <v>1.5</v>
      </c>
      <c r="AA65" s="203">
        <f>'Core Indicators'!FF65</f>
        <v>1</v>
      </c>
      <c r="AB65" s="203">
        <f t="shared" si="26"/>
        <v>2</v>
      </c>
      <c r="AC65" s="184">
        <f>'Core Indicators'!GD65</f>
        <v>2</v>
      </c>
      <c r="AD65" s="184">
        <f>'Core Indicators'!GL65</f>
        <v>2</v>
      </c>
      <c r="AE65" s="184">
        <f>'Core Indicators'!GT65</f>
        <v>2</v>
      </c>
      <c r="AF65" s="184">
        <f>'Core Indicators'!HB65</f>
        <v>2</v>
      </c>
      <c r="AG65" s="184">
        <f t="shared" si="27"/>
        <v>2</v>
      </c>
      <c r="AH65" s="184">
        <f>'Core Indicators'!HJ65</f>
        <v>2</v>
      </c>
      <c r="AI65" s="184">
        <f>'Core Indicators'!HR65</f>
        <v>2</v>
      </c>
      <c r="AJ65" s="184">
        <f t="shared" si="28"/>
        <v>2</v>
      </c>
      <c r="AK65" s="184">
        <f>'Core Indicators'!HZ65</f>
        <v>2</v>
      </c>
      <c r="AL65" s="184">
        <f>'Core Indicators'!IH65</f>
        <v>2</v>
      </c>
      <c r="AM65" s="184">
        <f>'Core Indicators'!IP65</f>
        <v>2</v>
      </c>
      <c r="AN65" s="184">
        <f t="shared" si="29"/>
        <v>2</v>
      </c>
    </row>
    <row r="66" spans="1:40" x14ac:dyDescent="0.25">
      <c r="A66" s="203" t="str">
        <f>Lists!C:C</f>
        <v>MAR002</v>
      </c>
      <c r="B66" s="248">
        <f t="shared" si="15"/>
        <v>2.6</v>
      </c>
      <c r="C66" s="163">
        <f t="shared" si="16"/>
        <v>0</v>
      </c>
      <c r="D66" s="271">
        <f t="shared" si="17"/>
        <v>2.7</v>
      </c>
      <c r="E66" s="203">
        <f>'Core Indicators'!R66</f>
        <v>2</v>
      </c>
      <c r="F66" s="203">
        <f>'Core Indicators'!Z66</f>
        <v>2</v>
      </c>
      <c r="G66" s="163">
        <f t="shared" si="18"/>
        <v>2</v>
      </c>
      <c r="H66" s="203">
        <f>'Core Indicators'!AH66</f>
        <v>3</v>
      </c>
      <c r="I66" s="203">
        <f>'Core Indicators'!AP66</f>
        <v>3</v>
      </c>
      <c r="J66" s="203">
        <f>'Core Indicators'!BN66</f>
        <v>3</v>
      </c>
      <c r="K66" s="203">
        <f t="shared" si="19"/>
        <v>3</v>
      </c>
      <c r="L66" s="248">
        <f t="shared" si="20"/>
        <v>3</v>
      </c>
      <c r="M66" s="271">
        <f t="shared" si="21"/>
        <v>3</v>
      </c>
      <c r="N66" s="204">
        <f>'Core Indicators'!DJ66</f>
        <v>3</v>
      </c>
      <c r="O66" s="204">
        <f>'Core Indicators'!DR66</f>
        <v>3</v>
      </c>
      <c r="P66" s="204">
        <f>'Core Indicators'!DZ66</f>
        <v>3</v>
      </c>
      <c r="Q66" s="204">
        <f>'Core Indicators'!EH66</f>
        <v>3</v>
      </c>
      <c r="R66" s="204">
        <f>'Core Indicators'!EP66</f>
        <v>3</v>
      </c>
      <c r="S66" s="163">
        <f t="shared" si="22"/>
        <v>1.9</v>
      </c>
      <c r="T66" s="163">
        <f t="shared" si="23"/>
        <v>1.3333333333333333</v>
      </c>
      <c r="U66" s="203">
        <v>1</v>
      </c>
      <c r="V66" s="203">
        <v>1</v>
      </c>
      <c r="W66" s="203">
        <f>'Core Indicators'!EX66</f>
        <v>3</v>
      </c>
      <c r="X66" s="163">
        <f t="shared" si="24"/>
        <v>2</v>
      </c>
      <c r="Y66" s="203">
        <v>1</v>
      </c>
      <c r="Z66" s="163">
        <f t="shared" si="25"/>
        <v>2.5</v>
      </c>
      <c r="AA66" s="203">
        <f>'Core Indicators'!FF66</f>
        <v>3</v>
      </c>
      <c r="AB66" s="203">
        <f t="shared" si="26"/>
        <v>2</v>
      </c>
      <c r="AC66" s="184">
        <f>'Core Indicators'!GD66</f>
        <v>2</v>
      </c>
      <c r="AD66" s="184">
        <f>'Core Indicators'!GL66</f>
        <v>2</v>
      </c>
      <c r="AE66" s="184">
        <f>'Core Indicators'!GT66</f>
        <v>2</v>
      </c>
      <c r="AF66" s="184">
        <f>'Core Indicators'!HB66</f>
        <v>2</v>
      </c>
      <c r="AG66" s="184">
        <f t="shared" si="27"/>
        <v>2</v>
      </c>
      <c r="AH66" s="184">
        <f>'Core Indicators'!HJ66</f>
        <v>2</v>
      </c>
      <c r="AI66" s="184">
        <f>'Core Indicators'!HR66</f>
        <v>2</v>
      </c>
      <c r="AJ66" s="184">
        <f t="shared" si="28"/>
        <v>2</v>
      </c>
      <c r="AK66" s="184">
        <f>'Core Indicators'!HZ66</f>
        <v>2</v>
      </c>
      <c r="AL66" s="184">
        <f>'Core Indicators'!IH66</f>
        <v>2</v>
      </c>
      <c r="AM66" s="184">
        <f>'Core Indicators'!IP66</f>
        <v>2</v>
      </c>
      <c r="AN66" s="184">
        <f t="shared" si="29"/>
        <v>2</v>
      </c>
    </row>
    <row r="67" spans="1:40" x14ac:dyDescent="0.25">
      <c r="A67" s="203" t="str">
        <f>Lists!C:C</f>
        <v>MDA002</v>
      </c>
      <c r="B67" s="248">
        <f t="shared" ref="B67:B98" si="30">IF(OR(M67="x",D67="x"),"x",ROUND((5-GEOMEAN(((5-D67)/5*4+1),((5-M67)/5*4+1),((5-M67)/5*4+1)))/4*3.5+S67*0.3,1))</f>
        <v>1.9</v>
      </c>
      <c r="C67" s="163">
        <f t="shared" ref="C67:C98" si="31">COUNTIF(E67:F67,"x")+COUNTIF(H67:I67,"x")+COUNTIF(J67:J67,"x")+COUNTIF(M67,"x")+COUNTIF(U67:W67,"x")+COUNTIF(Y67:AB67,"x")</f>
        <v>0</v>
      </c>
      <c r="D67" s="271">
        <f t="shared" ref="D67:D98" si="32">IF(OR(L67="x",G67="x"),"x",ROUND((5-GEOMEAN(((5-L67)/5*4+1),((5-L67)/5*4+1),((5-G67)/5*4+1)))/4*5,1))</f>
        <v>2</v>
      </c>
      <c r="E67" s="203">
        <f>'Core Indicators'!R67</f>
        <v>2</v>
      </c>
      <c r="F67" s="203">
        <f>'Core Indicators'!Z67</f>
        <v>2</v>
      </c>
      <c r="G67" s="163">
        <f t="shared" ref="G67:G98" si="33">IF(AND(F67="x",E67="x"),"x",IF(OR(F67="x",E67="x"),AVERAGE(E67,F67),ROUND((10-GEOMEAN(((10-E67)/10*9+1),((10-F67)/10*9+1)))/9*10,1)))</f>
        <v>2</v>
      </c>
      <c r="H67" s="203">
        <f>'Core Indicators'!AH67</f>
        <v>2</v>
      </c>
      <c r="I67" s="203">
        <f>'Core Indicators'!AP67</f>
        <v>2</v>
      </c>
      <c r="J67" s="203">
        <f>'Core Indicators'!BN67</f>
        <v>2</v>
      </c>
      <c r="K67" s="203">
        <f t="shared" ref="K67:K98" si="34">IF(AND(J67="x",I67="x"),"x",IF(OR(J67="x",I67="x"),AVERAGE(I67,J67),ROUND((10-GEOMEAN(((10-I67)/10*9+1),((10-J67)/10*9+1)))/9*10,1)))</f>
        <v>2</v>
      </c>
      <c r="L67" s="248">
        <f t="shared" ref="L67:L98" si="35">IF(AND(H67="x",K67="x"),"x",IF(OR(H67="x",K67="x"),AVERAGE(H67,K67),ROUND((10-GEOMEAN(((10-H67)/10*9+1),((10-K67)/10*9+1)))/9*10,1)))</f>
        <v>2</v>
      </c>
      <c r="M67" s="271">
        <f t="shared" ref="M67:M98" si="36">IF(N67="x","x",AVERAGE(N67:R67))</f>
        <v>2</v>
      </c>
      <c r="N67" s="204">
        <f>'Core Indicators'!DJ67</f>
        <v>2</v>
      </c>
      <c r="O67" s="204">
        <f>'Core Indicators'!DR67</f>
        <v>2</v>
      </c>
      <c r="P67" s="204">
        <f>'Core Indicators'!DZ67</f>
        <v>2</v>
      </c>
      <c r="Q67" s="204">
        <f>'Core Indicators'!EH67</f>
        <v>2</v>
      </c>
      <c r="R67" s="204">
        <f>'Core Indicators'!EP67</f>
        <v>2</v>
      </c>
      <c r="S67" s="163">
        <f t="shared" ref="S67:S98" si="37">IF(OR(Z67="x",T67="x"),T67,ROUND((10-GEOMEAN(((10-T67)/10*9+1),((10-Z67)/10*9+1)))/9*10,1))</f>
        <v>1.6</v>
      </c>
      <c r="T67" s="163">
        <f t="shared" ref="T67:T98" si="38">AVERAGE(U67,X67,Y67)</f>
        <v>1.1666666666666667</v>
      </c>
      <c r="U67" s="203">
        <v>1</v>
      </c>
      <c r="V67" s="203">
        <v>1</v>
      </c>
      <c r="W67" s="203">
        <f>'Core Indicators'!EX67</f>
        <v>2</v>
      </c>
      <c r="X67" s="163">
        <f t="shared" ref="X67:X98" si="39">AVERAGE(V67:W67)</f>
        <v>1.5</v>
      </c>
      <c r="Y67" s="203">
        <v>1</v>
      </c>
      <c r="Z67" s="163">
        <f t="shared" ref="Z67:Z98" si="40">IF(AND(AA67="x",AB67="x"),"x",AVERAGE(AA67:AB67))</f>
        <v>2</v>
      </c>
      <c r="AA67" s="203">
        <f>'Core Indicators'!FF67</f>
        <v>2</v>
      </c>
      <c r="AB67" s="203">
        <f t="shared" ref="AB67:AB98" si="41">IF(AND(AJ67="x",AN67="x",AG67="x"),"x",(AVERAGE(AJ67,AN67,AG67)))</f>
        <v>2</v>
      </c>
      <c r="AC67" s="184">
        <f>'Core Indicators'!GD67</f>
        <v>2</v>
      </c>
      <c r="AD67" s="184">
        <f>'Core Indicators'!GL67</f>
        <v>2</v>
      </c>
      <c r="AE67" s="184">
        <f>'Core Indicators'!GT67</f>
        <v>2</v>
      </c>
      <c r="AF67" s="184">
        <f>'Core Indicators'!HB67</f>
        <v>2</v>
      </c>
      <c r="AG67" s="184">
        <f t="shared" ref="AG67:AG98" si="42">IF(AND(AC67="x",AD67="x",AE67="x",AF67="x"),"x",AVERAGE(AC67:AF67))</f>
        <v>2</v>
      </c>
      <c r="AH67" s="184">
        <f>'Core Indicators'!HJ67</f>
        <v>2</v>
      </c>
      <c r="AI67" s="184">
        <f>'Core Indicators'!HR67</f>
        <v>2</v>
      </c>
      <c r="AJ67" s="184">
        <f t="shared" ref="AJ67:AJ98" si="43">IF(AND(AH67="x",AI67="x"),"x",AVERAGE(AH67:AI67))</f>
        <v>2</v>
      </c>
      <c r="AK67" s="184">
        <f>'Core Indicators'!HZ67</f>
        <v>2</v>
      </c>
      <c r="AL67" s="184">
        <f>'Core Indicators'!IH67</f>
        <v>2</v>
      </c>
      <c r="AM67" s="184">
        <f>'Core Indicators'!IP67</f>
        <v>2</v>
      </c>
      <c r="AN67" s="184">
        <f t="shared" ref="AN67:AN98" si="44">IF(AND(AK67="x",AL67="x",AM67="x"),"x",AVERAGE(AK67:AM67))</f>
        <v>2</v>
      </c>
    </row>
    <row r="68" spans="1:40" x14ac:dyDescent="0.25">
      <c r="A68" s="203" t="str">
        <f>Lists!C:C</f>
        <v>MDG001</v>
      </c>
      <c r="B68" s="248">
        <f t="shared" si="30"/>
        <v>1.4</v>
      </c>
      <c r="C68" s="163">
        <f t="shared" si="31"/>
        <v>0</v>
      </c>
      <c r="D68" s="271">
        <f t="shared" si="32"/>
        <v>1.7</v>
      </c>
      <c r="E68" s="203">
        <f>'Core Indicators'!R68</f>
        <v>2</v>
      </c>
      <c r="F68" s="203">
        <f>'Core Indicators'!Z68</f>
        <v>1</v>
      </c>
      <c r="G68" s="163">
        <f t="shared" si="33"/>
        <v>1.5</v>
      </c>
      <c r="H68" s="203">
        <f>'Core Indicators'!AH68</f>
        <v>2</v>
      </c>
      <c r="I68" s="203">
        <f>'Core Indicators'!AP68</f>
        <v>2</v>
      </c>
      <c r="J68" s="203">
        <f>'Core Indicators'!BN68</f>
        <v>1</v>
      </c>
      <c r="K68" s="203">
        <f t="shared" si="34"/>
        <v>1.5</v>
      </c>
      <c r="L68" s="248">
        <f t="shared" si="35"/>
        <v>1.8</v>
      </c>
      <c r="M68" s="271">
        <f t="shared" si="36"/>
        <v>1.2</v>
      </c>
      <c r="N68" s="204">
        <f>'Core Indicators'!DJ68</f>
        <v>2</v>
      </c>
      <c r="O68" s="204">
        <f>'Core Indicators'!DR68</f>
        <v>1</v>
      </c>
      <c r="P68" s="204">
        <f>'Core Indicators'!DZ68</f>
        <v>1</v>
      </c>
      <c r="Q68" s="204">
        <f>'Core Indicators'!EH68</f>
        <v>1</v>
      </c>
      <c r="R68" s="204">
        <f>'Core Indicators'!EP68</f>
        <v>1</v>
      </c>
      <c r="S68" s="163">
        <f t="shared" si="37"/>
        <v>1.5</v>
      </c>
      <c r="T68" s="163">
        <f t="shared" si="38"/>
        <v>1</v>
      </c>
      <c r="U68" s="203">
        <v>1</v>
      </c>
      <c r="V68" s="203">
        <v>1</v>
      </c>
      <c r="W68" s="203">
        <f>'Core Indicators'!EX68</f>
        <v>1</v>
      </c>
      <c r="X68" s="163">
        <f t="shared" si="39"/>
        <v>1</v>
      </c>
      <c r="Y68" s="203">
        <v>1</v>
      </c>
      <c r="Z68" s="163">
        <f t="shared" si="40"/>
        <v>2</v>
      </c>
      <c r="AA68" s="203">
        <f>'Core Indicators'!FF68</f>
        <v>2</v>
      </c>
      <c r="AB68" s="203">
        <f t="shared" si="41"/>
        <v>2</v>
      </c>
      <c r="AC68" s="184">
        <f>'Core Indicators'!GD68</f>
        <v>2</v>
      </c>
      <c r="AD68" s="184">
        <f>'Core Indicators'!GL68</f>
        <v>2</v>
      </c>
      <c r="AE68" s="184">
        <f>'Core Indicators'!GT68</f>
        <v>2</v>
      </c>
      <c r="AF68" s="184">
        <f>'Core Indicators'!HB68</f>
        <v>2</v>
      </c>
      <c r="AG68" s="184">
        <f t="shared" si="42"/>
        <v>2</v>
      </c>
      <c r="AH68" s="184">
        <f>'Core Indicators'!HJ68</f>
        <v>2</v>
      </c>
      <c r="AI68" s="184">
        <f>'Core Indicators'!HR68</f>
        <v>2</v>
      </c>
      <c r="AJ68" s="184">
        <f t="shared" si="43"/>
        <v>2</v>
      </c>
      <c r="AK68" s="184">
        <f>'Core Indicators'!HZ68</f>
        <v>2</v>
      </c>
      <c r="AL68" s="184">
        <f>'Core Indicators'!IH68</f>
        <v>2</v>
      </c>
      <c r="AM68" s="184">
        <f>'Core Indicators'!IP68</f>
        <v>2</v>
      </c>
      <c r="AN68" s="184">
        <f t="shared" si="44"/>
        <v>2</v>
      </c>
    </row>
    <row r="69" spans="1:40" x14ac:dyDescent="0.25">
      <c r="A69" s="203" t="str">
        <f>Lists!C:C</f>
        <v>MDG002</v>
      </c>
      <c r="B69" s="248">
        <f t="shared" si="30"/>
        <v>1.2</v>
      </c>
      <c r="C69" s="163">
        <f t="shared" si="31"/>
        <v>1</v>
      </c>
      <c r="D69" s="271">
        <f t="shared" si="32"/>
        <v>1.2</v>
      </c>
      <c r="E69" s="203">
        <f>'Core Indicators'!R69</f>
        <v>2</v>
      </c>
      <c r="F69" s="203">
        <f>'Core Indicators'!Z69</f>
        <v>1</v>
      </c>
      <c r="G69" s="163">
        <f t="shared" si="33"/>
        <v>1.5</v>
      </c>
      <c r="H69" s="203">
        <f>'Core Indicators'!AH69</f>
        <v>1</v>
      </c>
      <c r="I69" s="203">
        <f>'Core Indicators'!AP69</f>
        <v>1</v>
      </c>
      <c r="J69" s="203" t="str">
        <f>'Core Indicators'!BN69</f>
        <v>x</v>
      </c>
      <c r="K69" s="203">
        <f t="shared" si="34"/>
        <v>1</v>
      </c>
      <c r="L69" s="248">
        <f t="shared" si="35"/>
        <v>1</v>
      </c>
      <c r="M69" s="271">
        <f t="shared" si="36"/>
        <v>1</v>
      </c>
      <c r="N69" s="204">
        <f>'Core Indicators'!DJ69</f>
        <v>1</v>
      </c>
      <c r="O69" s="204">
        <f>'Core Indicators'!DR69</f>
        <v>1</v>
      </c>
      <c r="P69" s="204">
        <f>'Core Indicators'!DZ69</f>
        <v>1</v>
      </c>
      <c r="Q69" s="204">
        <f>'Core Indicators'!EH69</f>
        <v>1</v>
      </c>
      <c r="R69" s="204">
        <f>'Core Indicators'!EP69</f>
        <v>1</v>
      </c>
      <c r="S69" s="163">
        <f t="shared" si="37"/>
        <v>1.5</v>
      </c>
      <c r="T69" s="163">
        <f t="shared" si="38"/>
        <v>1</v>
      </c>
      <c r="U69" s="203">
        <v>1</v>
      </c>
      <c r="V69" s="203">
        <v>1</v>
      </c>
      <c r="W69" s="203">
        <f>'Core Indicators'!EX69</f>
        <v>1</v>
      </c>
      <c r="X69" s="163">
        <f t="shared" si="39"/>
        <v>1</v>
      </c>
      <c r="Y69" s="203">
        <v>1</v>
      </c>
      <c r="Z69" s="163">
        <f t="shared" si="40"/>
        <v>2</v>
      </c>
      <c r="AA69" s="203">
        <f>'Core Indicators'!FF69</f>
        <v>2</v>
      </c>
      <c r="AB69" s="203">
        <f t="shared" si="41"/>
        <v>2</v>
      </c>
      <c r="AC69" s="184">
        <f>'Core Indicators'!GD69</f>
        <v>2</v>
      </c>
      <c r="AD69" s="184">
        <f>'Core Indicators'!GL69</f>
        <v>2</v>
      </c>
      <c r="AE69" s="184">
        <f>'Core Indicators'!GT69</f>
        <v>2</v>
      </c>
      <c r="AF69" s="184">
        <f>'Core Indicators'!HB69</f>
        <v>2</v>
      </c>
      <c r="AG69" s="184">
        <f t="shared" si="42"/>
        <v>2</v>
      </c>
      <c r="AH69" s="184">
        <f>'Core Indicators'!HJ69</f>
        <v>2</v>
      </c>
      <c r="AI69" s="184">
        <f>'Core Indicators'!HR69</f>
        <v>2</v>
      </c>
      <c r="AJ69" s="184">
        <f t="shared" si="43"/>
        <v>2</v>
      </c>
      <c r="AK69" s="184">
        <f>'Core Indicators'!HZ69</f>
        <v>2</v>
      </c>
      <c r="AL69" s="184">
        <f>'Core Indicators'!IH69</f>
        <v>2</v>
      </c>
      <c r="AM69" s="184">
        <f>'Core Indicators'!IP69</f>
        <v>2</v>
      </c>
      <c r="AN69" s="184">
        <f t="shared" si="44"/>
        <v>2</v>
      </c>
    </row>
    <row r="70" spans="1:40" x14ac:dyDescent="0.25">
      <c r="A70" s="203" t="str">
        <f>Lists!C:C</f>
        <v>MDG007</v>
      </c>
      <c r="B70" s="248">
        <f t="shared" si="30"/>
        <v>1.2</v>
      </c>
      <c r="C70" s="163">
        <f t="shared" si="31"/>
        <v>1</v>
      </c>
      <c r="D70" s="271">
        <f t="shared" si="32"/>
        <v>1</v>
      </c>
      <c r="E70" s="203">
        <f>'Core Indicators'!R70</f>
        <v>1</v>
      </c>
      <c r="F70" s="203">
        <f>'Core Indicators'!Z70</f>
        <v>1</v>
      </c>
      <c r="G70" s="163">
        <f t="shared" si="33"/>
        <v>1</v>
      </c>
      <c r="H70" s="203">
        <f>'Core Indicators'!AH70</f>
        <v>1</v>
      </c>
      <c r="I70" s="203">
        <f>'Core Indicators'!AP70</f>
        <v>1</v>
      </c>
      <c r="J70" s="203">
        <f>'Core Indicators'!BN70</f>
        <v>1</v>
      </c>
      <c r="K70" s="203">
        <f t="shared" si="34"/>
        <v>1</v>
      </c>
      <c r="L70" s="248">
        <f t="shared" si="35"/>
        <v>1</v>
      </c>
      <c r="M70" s="271">
        <f t="shared" si="36"/>
        <v>1</v>
      </c>
      <c r="N70" s="204">
        <f>'Core Indicators'!DJ70</f>
        <v>1</v>
      </c>
      <c r="O70" s="204">
        <f>'Core Indicators'!DR70</f>
        <v>1</v>
      </c>
      <c r="P70" s="204">
        <f>'Core Indicators'!DZ70</f>
        <v>1</v>
      </c>
      <c r="Q70" s="204" t="str">
        <f>'Core Indicators'!EH70</f>
        <v>x</v>
      </c>
      <c r="R70" s="204" t="str">
        <f>'Core Indicators'!EP70</f>
        <v>x</v>
      </c>
      <c r="S70" s="163">
        <f t="shared" si="37"/>
        <v>1.5</v>
      </c>
      <c r="T70" s="163">
        <f t="shared" si="38"/>
        <v>1</v>
      </c>
      <c r="U70" s="203">
        <v>1</v>
      </c>
      <c r="V70" s="203">
        <v>1</v>
      </c>
      <c r="W70" s="203">
        <f>'Core Indicators'!EX70</f>
        <v>1</v>
      </c>
      <c r="X70" s="163">
        <f t="shared" si="39"/>
        <v>1</v>
      </c>
      <c r="Y70" s="203">
        <v>1</v>
      </c>
      <c r="Z70" s="163">
        <f t="shared" si="40"/>
        <v>2</v>
      </c>
      <c r="AA70" s="203" t="str">
        <f>'Core Indicators'!FF70</f>
        <v>x</v>
      </c>
      <c r="AB70" s="203">
        <f t="shared" si="41"/>
        <v>2</v>
      </c>
      <c r="AC70" s="184">
        <f>'Core Indicators'!GD70</f>
        <v>2</v>
      </c>
      <c r="AD70" s="184">
        <f>'Core Indicators'!GL70</f>
        <v>2</v>
      </c>
      <c r="AE70" s="184">
        <f>'Core Indicators'!GT70</f>
        <v>2</v>
      </c>
      <c r="AF70" s="184">
        <f>'Core Indicators'!HB70</f>
        <v>2</v>
      </c>
      <c r="AG70" s="184">
        <f t="shared" si="42"/>
        <v>2</v>
      </c>
      <c r="AH70" s="184">
        <f>'Core Indicators'!HJ70</f>
        <v>2</v>
      </c>
      <c r="AI70" s="184">
        <f>'Core Indicators'!HR70</f>
        <v>2</v>
      </c>
      <c r="AJ70" s="184">
        <f t="shared" si="43"/>
        <v>2</v>
      </c>
      <c r="AK70" s="184">
        <f>'Core Indicators'!HZ70</f>
        <v>2</v>
      </c>
      <c r="AL70" s="184">
        <f>'Core Indicators'!IH70</f>
        <v>2</v>
      </c>
      <c r="AM70" s="184">
        <f>'Core Indicators'!IP70</f>
        <v>2</v>
      </c>
      <c r="AN70" s="184">
        <f t="shared" si="44"/>
        <v>2</v>
      </c>
    </row>
    <row r="71" spans="1:40" x14ac:dyDescent="0.25">
      <c r="A71" s="203" t="str">
        <f>Lists!C:C</f>
        <v>MEX001</v>
      </c>
      <c r="B71" s="248">
        <f t="shared" si="30"/>
        <v>2.6</v>
      </c>
      <c r="C71" s="163">
        <f t="shared" si="31"/>
        <v>0</v>
      </c>
      <c r="D71" s="271">
        <f t="shared" si="32"/>
        <v>2.7</v>
      </c>
      <c r="E71" s="203">
        <f>'Core Indicators'!R71</f>
        <v>2</v>
      </c>
      <c r="F71" s="203">
        <f>'Core Indicators'!Z71</f>
        <v>3</v>
      </c>
      <c r="G71" s="163">
        <f t="shared" si="33"/>
        <v>2.5</v>
      </c>
      <c r="H71" s="203">
        <f>'Core Indicators'!AH71</f>
        <v>3</v>
      </c>
      <c r="I71" s="203">
        <f>'Core Indicators'!AP71</f>
        <v>3</v>
      </c>
      <c r="J71" s="203">
        <f>'Core Indicators'!BN71</f>
        <v>2</v>
      </c>
      <c r="K71" s="203">
        <f t="shared" si="34"/>
        <v>2.5</v>
      </c>
      <c r="L71" s="248">
        <f t="shared" si="35"/>
        <v>2.8</v>
      </c>
      <c r="M71" s="271">
        <f t="shared" si="36"/>
        <v>3</v>
      </c>
      <c r="N71" s="204">
        <f>'Core Indicators'!DJ71</f>
        <v>3</v>
      </c>
      <c r="O71" s="204">
        <f>'Core Indicators'!DR71</f>
        <v>3</v>
      </c>
      <c r="P71" s="204">
        <f>'Core Indicators'!DZ71</f>
        <v>3</v>
      </c>
      <c r="Q71" s="204" t="str">
        <f>'Core Indicators'!EH71</f>
        <v>x</v>
      </c>
      <c r="R71" s="204" t="str">
        <f>'Core Indicators'!EP71</f>
        <v>x</v>
      </c>
      <c r="S71" s="163">
        <f t="shared" si="37"/>
        <v>1.9</v>
      </c>
      <c r="T71" s="163">
        <f t="shared" si="38"/>
        <v>1.1666666666666667</v>
      </c>
      <c r="U71" s="203">
        <v>1</v>
      </c>
      <c r="V71" s="203">
        <v>1</v>
      </c>
      <c r="W71" s="203">
        <f>'Core Indicators'!EX71</f>
        <v>2</v>
      </c>
      <c r="X71" s="163">
        <f t="shared" si="39"/>
        <v>1.5</v>
      </c>
      <c r="Y71" s="203">
        <v>1</v>
      </c>
      <c r="Z71" s="163">
        <f t="shared" si="40"/>
        <v>2.5</v>
      </c>
      <c r="AA71" s="203">
        <f>'Core Indicators'!FF71</f>
        <v>3</v>
      </c>
      <c r="AB71" s="203">
        <f t="shared" si="41"/>
        <v>2</v>
      </c>
      <c r="AC71" s="184">
        <f>'Core Indicators'!GD71</f>
        <v>2</v>
      </c>
      <c r="AD71" s="184">
        <f>'Core Indicators'!GL71</f>
        <v>2</v>
      </c>
      <c r="AE71" s="184">
        <f>'Core Indicators'!GT71</f>
        <v>2</v>
      </c>
      <c r="AF71" s="184">
        <f>'Core Indicators'!HB71</f>
        <v>2</v>
      </c>
      <c r="AG71" s="184">
        <f t="shared" si="42"/>
        <v>2</v>
      </c>
      <c r="AH71" s="184">
        <f>'Core Indicators'!HJ71</f>
        <v>2</v>
      </c>
      <c r="AI71" s="184">
        <f>'Core Indicators'!HR71</f>
        <v>2</v>
      </c>
      <c r="AJ71" s="184">
        <f t="shared" si="43"/>
        <v>2</v>
      </c>
      <c r="AK71" s="184">
        <f>'Core Indicators'!HZ71</f>
        <v>2</v>
      </c>
      <c r="AL71" s="184">
        <f>'Core Indicators'!IH71</f>
        <v>2</v>
      </c>
      <c r="AM71" s="184">
        <f>'Core Indicators'!IP71</f>
        <v>2</v>
      </c>
      <c r="AN71" s="184">
        <f t="shared" si="44"/>
        <v>2</v>
      </c>
    </row>
    <row r="72" spans="1:40" x14ac:dyDescent="0.25">
      <c r="A72" s="203" t="str">
        <f>Lists!C:C</f>
        <v>MEX002</v>
      </c>
      <c r="B72" s="248">
        <f t="shared" si="30"/>
        <v>2.5</v>
      </c>
      <c r="C72" s="163">
        <f t="shared" si="31"/>
        <v>0</v>
      </c>
      <c r="D72" s="271">
        <f t="shared" si="32"/>
        <v>2.5</v>
      </c>
      <c r="E72" s="203">
        <f>'Core Indicators'!R72</f>
        <v>2</v>
      </c>
      <c r="F72" s="203">
        <f>'Core Indicators'!Z72</f>
        <v>3</v>
      </c>
      <c r="G72" s="163">
        <f t="shared" si="33"/>
        <v>2.5</v>
      </c>
      <c r="H72" s="203">
        <f>'Core Indicators'!AH72</f>
        <v>3</v>
      </c>
      <c r="I72" s="203">
        <f>'Core Indicators'!AP72</f>
        <v>2</v>
      </c>
      <c r="J72" s="203">
        <f>'Core Indicators'!BN72</f>
        <v>2</v>
      </c>
      <c r="K72" s="203">
        <f t="shared" si="34"/>
        <v>2</v>
      </c>
      <c r="L72" s="248">
        <f t="shared" si="35"/>
        <v>2.5</v>
      </c>
      <c r="M72" s="271">
        <f t="shared" si="36"/>
        <v>3</v>
      </c>
      <c r="N72" s="204">
        <f>'Core Indicators'!DJ72</f>
        <v>3</v>
      </c>
      <c r="O72" s="204">
        <f>'Core Indicators'!DR72</f>
        <v>3</v>
      </c>
      <c r="P72" s="204" t="str">
        <f>'Core Indicators'!DZ72</f>
        <v>x</v>
      </c>
      <c r="Q72" s="204" t="str">
        <f>'Core Indicators'!EH72</f>
        <v>x</v>
      </c>
      <c r="R72" s="204" t="str">
        <f>'Core Indicators'!EP72</f>
        <v>x</v>
      </c>
      <c r="S72" s="163">
        <f t="shared" si="37"/>
        <v>1.6</v>
      </c>
      <c r="T72" s="163">
        <f t="shared" si="38"/>
        <v>1.1666666666666667</v>
      </c>
      <c r="U72" s="203">
        <v>1</v>
      </c>
      <c r="V72" s="203">
        <v>1</v>
      </c>
      <c r="W72" s="203">
        <f>'Core Indicators'!EX72</f>
        <v>2</v>
      </c>
      <c r="X72" s="163">
        <f t="shared" si="39"/>
        <v>1.5</v>
      </c>
      <c r="Y72" s="203">
        <v>1</v>
      </c>
      <c r="Z72" s="163">
        <f t="shared" si="40"/>
        <v>2</v>
      </c>
      <c r="AA72" s="203">
        <f>'Core Indicators'!FF72</f>
        <v>2</v>
      </c>
      <c r="AB72" s="203">
        <f t="shared" si="41"/>
        <v>2</v>
      </c>
      <c r="AC72" s="184">
        <f>'Core Indicators'!GD72</f>
        <v>2</v>
      </c>
      <c r="AD72" s="184">
        <f>'Core Indicators'!GL72</f>
        <v>2</v>
      </c>
      <c r="AE72" s="184">
        <f>'Core Indicators'!GT72</f>
        <v>2</v>
      </c>
      <c r="AF72" s="184">
        <f>'Core Indicators'!HB72</f>
        <v>2</v>
      </c>
      <c r="AG72" s="184">
        <f t="shared" si="42"/>
        <v>2</v>
      </c>
      <c r="AH72" s="184">
        <f>'Core Indicators'!HJ72</f>
        <v>2</v>
      </c>
      <c r="AI72" s="184">
        <f>'Core Indicators'!HR72</f>
        <v>2</v>
      </c>
      <c r="AJ72" s="184">
        <f t="shared" si="43"/>
        <v>2</v>
      </c>
      <c r="AK72" s="184">
        <f>'Core Indicators'!HZ72</f>
        <v>2</v>
      </c>
      <c r="AL72" s="184">
        <f>'Core Indicators'!IH72</f>
        <v>2</v>
      </c>
      <c r="AM72" s="184">
        <f>'Core Indicators'!IP72</f>
        <v>2</v>
      </c>
      <c r="AN72" s="184">
        <f t="shared" si="44"/>
        <v>2</v>
      </c>
    </row>
    <row r="73" spans="1:40" x14ac:dyDescent="0.25">
      <c r="A73" s="203" t="str">
        <f>Lists!C:C</f>
        <v>MEX003</v>
      </c>
      <c r="B73" s="248">
        <f t="shared" si="30"/>
        <v>2.5</v>
      </c>
      <c r="C73" s="163">
        <f t="shared" si="31"/>
        <v>0</v>
      </c>
      <c r="D73" s="271">
        <f t="shared" si="32"/>
        <v>2.7</v>
      </c>
      <c r="E73" s="203">
        <f>'Core Indicators'!R73</f>
        <v>2</v>
      </c>
      <c r="F73" s="203">
        <f>'Core Indicators'!Z73</f>
        <v>2</v>
      </c>
      <c r="G73" s="163">
        <f t="shared" si="33"/>
        <v>2</v>
      </c>
      <c r="H73" s="203">
        <f>'Core Indicators'!AH73</f>
        <v>3</v>
      </c>
      <c r="I73" s="203">
        <f>'Core Indicators'!AP73</f>
        <v>3</v>
      </c>
      <c r="J73" s="203">
        <f>'Core Indicators'!BN73</f>
        <v>3</v>
      </c>
      <c r="K73" s="203">
        <f t="shared" si="34"/>
        <v>3</v>
      </c>
      <c r="L73" s="248">
        <f t="shared" si="35"/>
        <v>3</v>
      </c>
      <c r="M73" s="271">
        <f t="shared" si="36"/>
        <v>3</v>
      </c>
      <c r="N73" s="204">
        <f>'Core Indicators'!DJ73</f>
        <v>3</v>
      </c>
      <c r="O73" s="204">
        <f>'Core Indicators'!DR73</f>
        <v>3</v>
      </c>
      <c r="P73" s="204">
        <f>'Core Indicators'!DZ73</f>
        <v>3</v>
      </c>
      <c r="Q73" s="204" t="str">
        <f>'Core Indicators'!EH73</f>
        <v>x</v>
      </c>
      <c r="R73" s="204" t="str">
        <f>'Core Indicators'!EP73</f>
        <v>x</v>
      </c>
      <c r="S73" s="163">
        <f t="shared" si="37"/>
        <v>1.6</v>
      </c>
      <c r="T73" s="163">
        <f t="shared" si="38"/>
        <v>1.1666666666666667</v>
      </c>
      <c r="U73" s="203">
        <v>1</v>
      </c>
      <c r="V73" s="203">
        <v>1</v>
      </c>
      <c r="W73" s="203">
        <f>'Core Indicators'!EX73</f>
        <v>2</v>
      </c>
      <c r="X73" s="163">
        <f t="shared" si="39"/>
        <v>1.5</v>
      </c>
      <c r="Y73" s="203">
        <v>1</v>
      </c>
      <c r="Z73" s="163">
        <f t="shared" si="40"/>
        <v>2</v>
      </c>
      <c r="AA73" s="203">
        <f>'Core Indicators'!FF73</f>
        <v>2</v>
      </c>
      <c r="AB73" s="203">
        <f t="shared" si="41"/>
        <v>2</v>
      </c>
      <c r="AC73" s="184">
        <f>'Core Indicators'!GD73</f>
        <v>2</v>
      </c>
      <c r="AD73" s="184">
        <f>'Core Indicators'!GL73</f>
        <v>2</v>
      </c>
      <c r="AE73" s="184">
        <f>'Core Indicators'!GT73</f>
        <v>2</v>
      </c>
      <c r="AF73" s="184">
        <f>'Core Indicators'!HB73</f>
        <v>2</v>
      </c>
      <c r="AG73" s="184">
        <f t="shared" si="42"/>
        <v>2</v>
      </c>
      <c r="AH73" s="184">
        <f>'Core Indicators'!HJ73</f>
        <v>2</v>
      </c>
      <c r="AI73" s="184">
        <f>'Core Indicators'!HR73</f>
        <v>2</v>
      </c>
      <c r="AJ73" s="184">
        <f t="shared" si="43"/>
        <v>2</v>
      </c>
      <c r="AK73" s="184">
        <f>'Core Indicators'!HZ73</f>
        <v>2</v>
      </c>
      <c r="AL73" s="184">
        <f>'Core Indicators'!IH73</f>
        <v>2</v>
      </c>
      <c r="AM73" s="184">
        <f>'Core Indicators'!IP73</f>
        <v>2</v>
      </c>
      <c r="AN73" s="184">
        <f t="shared" si="44"/>
        <v>2</v>
      </c>
    </row>
    <row r="74" spans="1:40" x14ac:dyDescent="0.25">
      <c r="A74" s="203" t="str">
        <f>Lists!C:C</f>
        <v>MLI001</v>
      </c>
      <c r="B74" s="248">
        <f t="shared" si="30"/>
        <v>1.2</v>
      </c>
      <c r="C74" s="163">
        <f t="shared" si="31"/>
        <v>0</v>
      </c>
      <c r="D74" s="271">
        <f t="shared" si="32"/>
        <v>1.4</v>
      </c>
      <c r="E74" s="203">
        <f>'Core Indicators'!R74</f>
        <v>3</v>
      </c>
      <c r="F74" s="203">
        <f>'Core Indicators'!Z74</f>
        <v>1</v>
      </c>
      <c r="G74" s="163">
        <f t="shared" si="33"/>
        <v>2.1</v>
      </c>
      <c r="H74" s="203">
        <f>'Core Indicators'!AH74</f>
        <v>1</v>
      </c>
      <c r="I74" s="203">
        <f>'Core Indicators'!AP74</f>
        <v>1</v>
      </c>
      <c r="J74" s="203">
        <f>'Core Indicators'!BN74</f>
        <v>1</v>
      </c>
      <c r="K74" s="203">
        <f t="shared" si="34"/>
        <v>1</v>
      </c>
      <c r="L74" s="248">
        <f t="shared" si="35"/>
        <v>1</v>
      </c>
      <c r="M74" s="271">
        <f t="shared" si="36"/>
        <v>1</v>
      </c>
      <c r="N74" s="204">
        <f>'Core Indicators'!DJ74</f>
        <v>1</v>
      </c>
      <c r="O74" s="204">
        <f>'Core Indicators'!DR74</f>
        <v>1</v>
      </c>
      <c r="P74" s="204">
        <f>'Core Indicators'!DZ74</f>
        <v>1</v>
      </c>
      <c r="Q74" s="204">
        <f>'Core Indicators'!EH74</f>
        <v>1</v>
      </c>
      <c r="R74" s="204">
        <f>'Core Indicators'!EP74</f>
        <v>1</v>
      </c>
      <c r="S74" s="163">
        <f t="shared" si="37"/>
        <v>1.3</v>
      </c>
      <c r="T74" s="163">
        <f t="shared" si="38"/>
        <v>1</v>
      </c>
      <c r="U74" s="203">
        <v>1</v>
      </c>
      <c r="V74" s="203">
        <v>1</v>
      </c>
      <c r="W74" s="203">
        <f>'Core Indicators'!EX74</f>
        <v>1</v>
      </c>
      <c r="X74" s="163">
        <f t="shared" si="39"/>
        <v>1</v>
      </c>
      <c r="Y74" s="203">
        <v>1</v>
      </c>
      <c r="Z74" s="163">
        <f t="shared" si="40"/>
        <v>1.5</v>
      </c>
      <c r="AA74" s="203">
        <f>'Core Indicators'!FF74</f>
        <v>1</v>
      </c>
      <c r="AB74" s="203">
        <f t="shared" si="41"/>
        <v>2</v>
      </c>
      <c r="AC74" s="184">
        <f>'Core Indicators'!GD74</f>
        <v>2</v>
      </c>
      <c r="AD74" s="184">
        <f>'Core Indicators'!GL74</f>
        <v>2</v>
      </c>
      <c r="AE74" s="184">
        <f>'Core Indicators'!GT74</f>
        <v>2</v>
      </c>
      <c r="AF74" s="184">
        <f>'Core Indicators'!HB74</f>
        <v>2</v>
      </c>
      <c r="AG74" s="184">
        <f t="shared" si="42"/>
        <v>2</v>
      </c>
      <c r="AH74" s="184">
        <f>'Core Indicators'!HJ74</f>
        <v>2</v>
      </c>
      <c r="AI74" s="184">
        <f>'Core Indicators'!HR74</f>
        <v>2</v>
      </c>
      <c r="AJ74" s="184">
        <f t="shared" si="43"/>
        <v>2</v>
      </c>
      <c r="AK74" s="184">
        <f>'Core Indicators'!HZ74</f>
        <v>2</v>
      </c>
      <c r="AL74" s="184">
        <f>'Core Indicators'!IH74</f>
        <v>2</v>
      </c>
      <c r="AM74" s="184">
        <f>'Core Indicators'!IP74</f>
        <v>2</v>
      </c>
      <c r="AN74" s="184">
        <f t="shared" si="44"/>
        <v>2</v>
      </c>
    </row>
    <row r="75" spans="1:40" x14ac:dyDescent="0.25">
      <c r="A75" s="203" t="str">
        <f>Lists!C:C</f>
        <v>MMR001</v>
      </c>
      <c r="B75" s="248">
        <f t="shared" si="30"/>
        <v>1.9</v>
      </c>
      <c r="C75" s="163">
        <f t="shared" si="31"/>
        <v>0</v>
      </c>
      <c r="D75" s="271">
        <f t="shared" si="32"/>
        <v>2</v>
      </c>
      <c r="E75" s="203">
        <f>'Core Indicators'!R75</f>
        <v>1</v>
      </c>
      <c r="F75" s="203">
        <f>'Core Indicators'!Z75</f>
        <v>2</v>
      </c>
      <c r="G75" s="163">
        <f t="shared" si="33"/>
        <v>1.5</v>
      </c>
      <c r="H75" s="203">
        <f>'Core Indicators'!AH75</f>
        <v>2</v>
      </c>
      <c r="I75" s="203">
        <f>'Core Indicators'!AP75</f>
        <v>2</v>
      </c>
      <c r="J75" s="203">
        <f>'Core Indicators'!BN75</f>
        <v>3</v>
      </c>
      <c r="K75" s="203">
        <f t="shared" si="34"/>
        <v>2.5</v>
      </c>
      <c r="L75" s="248">
        <f t="shared" si="35"/>
        <v>2.2999999999999998</v>
      </c>
      <c r="M75" s="271">
        <f t="shared" si="36"/>
        <v>2</v>
      </c>
      <c r="N75" s="204">
        <f>'Core Indicators'!DJ75</f>
        <v>2</v>
      </c>
      <c r="O75" s="204">
        <f>'Core Indicators'!DR75</f>
        <v>2</v>
      </c>
      <c r="P75" s="204">
        <f>'Core Indicators'!DZ75</f>
        <v>2</v>
      </c>
      <c r="Q75" s="204">
        <f>'Core Indicators'!EH75</f>
        <v>2</v>
      </c>
      <c r="R75" s="204">
        <f>'Core Indicators'!EP75</f>
        <v>2</v>
      </c>
      <c r="S75" s="163">
        <f t="shared" si="37"/>
        <v>1.7</v>
      </c>
      <c r="T75" s="163">
        <f t="shared" si="38"/>
        <v>1.3333333333333333</v>
      </c>
      <c r="U75" s="203">
        <v>1</v>
      </c>
      <c r="V75" s="203">
        <v>1</v>
      </c>
      <c r="W75" s="203">
        <f>'Core Indicators'!EX75</f>
        <v>3</v>
      </c>
      <c r="X75" s="163">
        <f t="shared" si="39"/>
        <v>2</v>
      </c>
      <c r="Y75" s="203">
        <v>1</v>
      </c>
      <c r="Z75" s="163">
        <f t="shared" si="40"/>
        <v>2</v>
      </c>
      <c r="AA75" s="203">
        <f>'Core Indicators'!FF75</f>
        <v>2</v>
      </c>
      <c r="AB75" s="203">
        <f t="shared" si="41"/>
        <v>2</v>
      </c>
      <c r="AC75" s="184">
        <f>'Core Indicators'!GD75</f>
        <v>2</v>
      </c>
      <c r="AD75" s="184">
        <f>'Core Indicators'!GL75</f>
        <v>2</v>
      </c>
      <c r="AE75" s="184">
        <f>'Core Indicators'!GT75</f>
        <v>2</v>
      </c>
      <c r="AF75" s="184">
        <f>'Core Indicators'!HB75</f>
        <v>2</v>
      </c>
      <c r="AG75" s="184">
        <f t="shared" si="42"/>
        <v>2</v>
      </c>
      <c r="AH75" s="184">
        <f>'Core Indicators'!HJ75</f>
        <v>2</v>
      </c>
      <c r="AI75" s="184">
        <f>'Core Indicators'!HR75</f>
        <v>2</v>
      </c>
      <c r="AJ75" s="184">
        <f t="shared" si="43"/>
        <v>2</v>
      </c>
      <c r="AK75" s="184">
        <f>'Core Indicators'!HZ75</f>
        <v>2</v>
      </c>
      <c r="AL75" s="184">
        <f>'Core Indicators'!IH75</f>
        <v>2</v>
      </c>
      <c r="AM75" s="184">
        <f>'Core Indicators'!IP75</f>
        <v>2</v>
      </c>
      <c r="AN75" s="184">
        <f t="shared" si="44"/>
        <v>2</v>
      </c>
    </row>
    <row r="76" spans="1:40" x14ac:dyDescent="0.25">
      <c r="A76" s="203" t="str">
        <f>Lists!C:C</f>
        <v>MMR002</v>
      </c>
      <c r="B76" s="248">
        <f t="shared" si="30"/>
        <v>1.9</v>
      </c>
      <c r="C76" s="163">
        <f t="shared" si="31"/>
        <v>0</v>
      </c>
      <c r="D76" s="271">
        <f t="shared" si="32"/>
        <v>1.9</v>
      </c>
      <c r="E76" s="203">
        <f>'Core Indicators'!R76</f>
        <v>1</v>
      </c>
      <c r="F76" s="203">
        <f>'Core Indicators'!Z76</f>
        <v>1</v>
      </c>
      <c r="G76" s="163">
        <f t="shared" si="33"/>
        <v>1</v>
      </c>
      <c r="H76" s="203">
        <f>'Core Indicators'!AH76</f>
        <v>2</v>
      </c>
      <c r="I76" s="203">
        <f>'Core Indicators'!AP76</f>
        <v>2</v>
      </c>
      <c r="J76" s="203">
        <f>'Core Indicators'!BN76</f>
        <v>3</v>
      </c>
      <c r="K76" s="203">
        <f t="shared" si="34"/>
        <v>2.5</v>
      </c>
      <c r="L76" s="248">
        <f t="shared" si="35"/>
        <v>2.2999999999999998</v>
      </c>
      <c r="M76" s="271">
        <f t="shared" si="36"/>
        <v>2</v>
      </c>
      <c r="N76" s="204">
        <f>'Core Indicators'!DJ76</f>
        <v>2</v>
      </c>
      <c r="O76" s="204">
        <f>'Core Indicators'!DR76</f>
        <v>2</v>
      </c>
      <c r="P76" s="204">
        <f>'Core Indicators'!DZ76</f>
        <v>2</v>
      </c>
      <c r="Q76" s="204">
        <f>'Core Indicators'!EH76</f>
        <v>2</v>
      </c>
      <c r="R76" s="204" t="str">
        <f>'Core Indicators'!EP76</f>
        <v>x</v>
      </c>
      <c r="S76" s="163">
        <f t="shared" si="37"/>
        <v>1.7</v>
      </c>
      <c r="T76" s="163">
        <f t="shared" si="38"/>
        <v>1.3333333333333333</v>
      </c>
      <c r="U76" s="203">
        <v>1</v>
      </c>
      <c r="V76" s="203">
        <v>1</v>
      </c>
      <c r="W76" s="203">
        <f>'Core Indicators'!EX76</f>
        <v>3</v>
      </c>
      <c r="X76" s="163">
        <f t="shared" si="39"/>
        <v>2</v>
      </c>
      <c r="Y76" s="203">
        <v>1</v>
      </c>
      <c r="Z76" s="163">
        <f t="shared" si="40"/>
        <v>2</v>
      </c>
      <c r="AA76" s="203">
        <f>'Core Indicators'!FF76</f>
        <v>2</v>
      </c>
      <c r="AB76" s="203">
        <f t="shared" si="41"/>
        <v>2</v>
      </c>
      <c r="AC76" s="184">
        <f>'Core Indicators'!GD76</f>
        <v>2</v>
      </c>
      <c r="AD76" s="184">
        <f>'Core Indicators'!GL76</f>
        <v>2</v>
      </c>
      <c r="AE76" s="184">
        <f>'Core Indicators'!GT76</f>
        <v>2</v>
      </c>
      <c r="AF76" s="184">
        <f>'Core Indicators'!HB76</f>
        <v>2</v>
      </c>
      <c r="AG76" s="184">
        <f t="shared" si="42"/>
        <v>2</v>
      </c>
      <c r="AH76" s="184">
        <f>'Core Indicators'!HJ76</f>
        <v>2</v>
      </c>
      <c r="AI76" s="184">
        <f>'Core Indicators'!HR76</f>
        <v>2</v>
      </c>
      <c r="AJ76" s="184">
        <f t="shared" si="43"/>
        <v>2</v>
      </c>
      <c r="AK76" s="184">
        <f>'Core Indicators'!HZ76</f>
        <v>2</v>
      </c>
      <c r="AL76" s="184">
        <f>'Core Indicators'!IH76</f>
        <v>2</v>
      </c>
      <c r="AM76" s="184">
        <f>'Core Indicators'!IP76</f>
        <v>2</v>
      </c>
      <c r="AN76" s="184">
        <f t="shared" si="44"/>
        <v>2</v>
      </c>
    </row>
    <row r="77" spans="1:40" x14ac:dyDescent="0.25">
      <c r="A77" s="203" t="str">
        <f>Lists!C:C</f>
        <v>MMR003</v>
      </c>
      <c r="B77" s="248">
        <f t="shared" si="30"/>
        <v>1.8</v>
      </c>
      <c r="C77" s="163">
        <f t="shared" si="31"/>
        <v>0</v>
      </c>
      <c r="D77" s="271">
        <f t="shared" si="32"/>
        <v>1.8</v>
      </c>
      <c r="E77" s="203">
        <f>'Core Indicators'!R77</f>
        <v>1</v>
      </c>
      <c r="F77" s="203">
        <f>'Core Indicators'!Z77</f>
        <v>2</v>
      </c>
      <c r="G77" s="163">
        <f t="shared" si="33"/>
        <v>1.5</v>
      </c>
      <c r="H77" s="203">
        <f>'Core Indicators'!AH77</f>
        <v>2</v>
      </c>
      <c r="I77" s="203">
        <f>'Core Indicators'!AP77</f>
        <v>2</v>
      </c>
      <c r="J77" s="203">
        <f>'Core Indicators'!BN77</f>
        <v>2</v>
      </c>
      <c r="K77" s="203">
        <f t="shared" si="34"/>
        <v>2</v>
      </c>
      <c r="L77" s="248">
        <f t="shared" si="35"/>
        <v>2</v>
      </c>
      <c r="M77" s="271">
        <f t="shared" si="36"/>
        <v>2</v>
      </c>
      <c r="N77" s="204">
        <f>'Core Indicators'!DJ77</f>
        <v>2</v>
      </c>
      <c r="O77" s="204">
        <f>'Core Indicators'!DR77</f>
        <v>2</v>
      </c>
      <c r="P77" s="204">
        <f>'Core Indicators'!DZ77</f>
        <v>2</v>
      </c>
      <c r="Q77" s="204">
        <f>'Core Indicators'!EH77</f>
        <v>2</v>
      </c>
      <c r="R77" s="204">
        <f>'Core Indicators'!EP77</f>
        <v>2</v>
      </c>
      <c r="S77" s="163">
        <f t="shared" si="37"/>
        <v>1.6</v>
      </c>
      <c r="T77" s="163">
        <f t="shared" si="38"/>
        <v>1.1666666666666667</v>
      </c>
      <c r="U77" s="203">
        <v>1</v>
      </c>
      <c r="V77" s="203">
        <v>1</v>
      </c>
      <c r="W77" s="203">
        <f>'Core Indicators'!EX77</f>
        <v>2</v>
      </c>
      <c r="X77" s="163">
        <f t="shared" si="39"/>
        <v>1.5</v>
      </c>
      <c r="Y77" s="203">
        <v>1</v>
      </c>
      <c r="Z77" s="163">
        <f t="shared" si="40"/>
        <v>2</v>
      </c>
      <c r="AA77" s="203">
        <f>'Core Indicators'!FF77</f>
        <v>2</v>
      </c>
      <c r="AB77" s="203">
        <f t="shared" si="41"/>
        <v>2</v>
      </c>
      <c r="AC77" s="184">
        <f>'Core Indicators'!GD77</f>
        <v>2</v>
      </c>
      <c r="AD77" s="184">
        <f>'Core Indicators'!GL77</f>
        <v>2</v>
      </c>
      <c r="AE77" s="184">
        <f>'Core Indicators'!GT77</f>
        <v>2</v>
      </c>
      <c r="AF77" s="184">
        <f>'Core Indicators'!HB77</f>
        <v>2</v>
      </c>
      <c r="AG77" s="184">
        <f t="shared" si="42"/>
        <v>2</v>
      </c>
      <c r="AH77" s="184">
        <f>'Core Indicators'!HJ77</f>
        <v>2</v>
      </c>
      <c r="AI77" s="184">
        <f>'Core Indicators'!HR77</f>
        <v>2</v>
      </c>
      <c r="AJ77" s="184">
        <f t="shared" si="43"/>
        <v>2</v>
      </c>
      <c r="AK77" s="184">
        <f>'Core Indicators'!HZ77</f>
        <v>2</v>
      </c>
      <c r="AL77" s="184">
        <f>'Core Indicators'!IH77</f>
        <v>2</v>
      </c>
      <c r="AM77" s="184">
        <f>'Core Indicators'!IP77</f>
        <v>2</v>
      </c>
      <c r="AN77" s="184">
        <f t="shared" si="44"/>
        <v>2</v>
      </c>
    </row>
    <row r="78" spans="1:40" x14ac:dyDescent="0.25">
      <c r="A78" s="203" t="str">
        <f>Lists!C:C</f>
        <v>MMR004</v>
      </c>
      <c r="B78" s="248">
        <f t="shared" si="30"/>
        <v>1.8</v>
      </c>
      <c r="C78" s="163">
        <f t="shared" si="31"/>
        <v>0</v>
      </c>
      <c r="D78" s="271">
        <f t="shared" si="32"/>
        <v>2</v>
      </c>
      <c r="E78" s="203">
        <f>'Core Indicators'!R78</f>
        <v>1</v>
      </c>
      <c r="F78" s="203">
        <f>'Core Indicators'!Z78</f>
        <v>2</v>
      </c>
      <c r="G78" s="163">
        <f t="shared" si="33"/>
        <v>1.5</v>
      </c>
      <c r="H78" s="203">
        <f>'Core Indicators'!AH78</f>
        <v>2</v>
      </c>
      <c r="I78" s="203">
        <f>'Core Indicators'!AP78</f>
        <v>2</v>
      </c>
      <c r="J78" s="203">
        <f>'Core Indicators'!BN78</f>
        <v>3</v>
      </c>
      <c r="K78" s="203">
        <f t="shared" si="34"/>
        <v>2.5</v>
      </c>
      <c r="L78" s="248">
        <f t="shared" si="35"/>
        <v>2.2999999999999998</v>
      </c>
      <c r="M78" s="271">
        <f t="shared" si="36"/>
        <v>2</v>
      </c>
      <c r="N78" s="204">
        <f>'Core Indicators'!DJ78</f>
        <v>2</v>
      </c>
      <c r="O78" s="204">
        <f>'Core Indicators'!DR78</f>
        <v>2</v>
      </c>
      <c r="P78" s="204">
        <f>'Core Indicators'!DZ78</f>
        <v>2</v>
      </c>
      <c r="Q78" s="204">
        <f>'Core Indicators'!EH78</f>
        <v>2</v>
      </c>
      <c r="R78" s="204">
        <f>'Core Indicators'!EP78</f>
        <v>2</v>
      </c>
      <c r="S78" s="163">
        <f t="shared" si="37"/>
        <v>1.4</v>
      </c>
      <c r="T78" s="163">
        <f t="shared" si="38"/>
        <v>1.3333333333333333</v>
      </c>
      <c r="U78" s="203">
        <v>1</v>
      </c>
      <c r="V78" s="203">
        <v>1</v>
      </c>
      <c r="W78" s="203">
        <f>'Core Indicators'!EX78</f>
        <v>3</v>
      </c>
      <c r="X78" s="163">
        <f t="shared" si="39"/>
        <v>2</v>
      </c>
      <c r="Y78" s="203">
        <v>1</v>
      </c>
      <c r="Z78" s="163">
        <f t="shared" si="40"/>
        <v>1.5</v>
      </c>
      <c r="AA78" s="203">
        <f>'Core Indicators'!FF78</f>
        <v>1</v>
      </c>
      <c r="AB78" s="203">
        <f t="shared" si="41"/>
        <v>2</v>
      </c>
      <c r="AC78" s="184">
        <f>'Core Indicators'!GD78</f>
        <v>2</v>
      </c>
      <c r="AD78" s="184">
        <f>'Core Indicators'!GL78</f>
        <v>2</v>
      </c>
      <c r="AE78" s="184">
        <f>'Core Indicators'!GT78</f>
        <v>2</v>
      </c>
      <c r="AF78" s="184">
        <f>'Core Indicators'!HB78</f>
        <v>2</v>
      </c>
      <c r="AG78" s="184">
        <f t="shared" si="42"/>
        <v>2</v>
      </c>
      <c r="AH78" s="184">
        <f>'Core Indicators'!HJ78</f>
        <v>2</v>
      </c>
      <c r="AI78" s="184">
        <f>'Core Indicators'!HR78</f>
        <v>2</v>
      </c>
      <c r="AJ78" s="184">
        <f t="shared" si="43"/>
        <v>2</v>
      </c>
      <c r="AK78" s="184">
        <f>'Core Indicators'!HZ78</f>
        <v>2</v>
      </c>
      <c r="AL78" s="184">
        <f>'Core Indicators'!IH78</f>
        <v>2</v>
      </c>
      <c r="AM78" s="184">
        <f>'Core Indicators'!IP78</f>
        <v>2</v>
      </c>
      <c r="AN78" s="184">
        <f t="shared" si="44"/>
        <v>2</v>
      </c>
    </row>
    <row r="79" spans="1:40" x14ac:dyDescent="0.25">
      <c r="A79" s="203" t="str">
        <f>Lists!C:C</f>
        <v>MOZ001</v>
      </c>
      <c r="B79" s="248">
        <f t="shared" si="30"/>
        <v>1.9</v>
      </c>
      <c r="C79" s="163">
        <f t="shared" si="31"/>
        <v>1</v>
      </c>
      <c r="D79" s="271">
        <f t="shared" si="32"/>
        <v>2</v>
      </c>
      <c r="E79" s="203">
        <f>'Core Indicators'!R79</f>
        <v>2</v>
      </c>
      <c r="F79" s="203">
        <f>'Core Indicators'!Z79</f>
        <v>2</v>
      </c>
      <c r="G79" s="163">
        <f t="shared" si="33"/>
        <v>2</v>
      </c>
      <c r="H79" s="203">
        <f>'Core Indicators'!AH79</f>
        <v>2</v>
      </c>
      <c r="I79" s="203">
        <f>'Core Indicators'!AP79</f>
        <v>2</v>
      </c>
      <c r="J79" s="203">
        <f>'Core Indicators'!BN79</f>
        <v>2</v>
      </c>
      <c r="K79" s="203">
        <f t="shared" si="34"/>
        <v>2</v>
      </c>
      <c r="L79" s="248">
        <f t="shared" si="35"/>
        <v>2</v>
      </c>
      <c r="M79" s="271">
        <f t="shared" si="36"/>
        <v>2</v>
      </c>
      <c r="N79" s="204">
        <f>'Core Indicators'!DJ79</f>
        <v>2</v>
      </c>
      <c r="O79" s="204">
        <f>'Core Indicators'!DR79</f>
        <v>2</v>
      </c>
      <c r="P79" s="204">
        <f>'Core Indicators'!DZ79</f>
        <v>2</v>
      </c>
      <c r="Q79" s="204" t="str">
        <f>'Core Indicators'!EH79</f>
        <v>x</v>
      </c>
      <c r="R79" s="204" t="str">
        <f>'Core Indicators'!EP79</f>
        <v>x</v>
      </c>
      <c r="S79" s="163">
        <f t="shared" si="37"/>
        <v>1.6</v>
      </c>
      <c r="T79" s="163">
        <f t="shared" si="38"/>
        <v>1.1666666666666667</v>
      </c>
      <c r="U79" s="203">
        <v>1</v>
      </c>
      <c r="V79" s="203">
        <v>1</v>
      </c>
      <c r="W79" s="203">
        <f>'Core Indicators'!EX79</f>
        <v>2</v>
      </c>
      <c r="X79" s="163">
        <f t="shared" si="39"/>
        <v>1.5</v>
      </c>
      <c r="Y79" s="203">
        <v>1</v>
      </c>
      <c r="Z79" s="163">
        <f t="shared" si="40"/>
        <v>2</v>
      </c>
      <c r="AA79" s="203" t="str">
        <f>'Core Indicators'!FF79</f>
        <v>x</v>
      </c>
      <c r="AB79" s="203">
        <f t="shared" si="41"/>
        <v>2</v>
      </c>
      <c r="AC79" s="184">
        <f>'Core Indicators'!GD79</f>
        <v>2</v>
      </c>
      <c r="AD79" s="184">
        <f>'Core Indicators'!GL79</f>
        <v>2</v>
      </c>
      <c r="AE79" s="184">
        <f>'Core Indicators'!GT79</f>
        <v>2</v>
      </c>
      <c r="AF79" s="184">
        <f>'Core Indicators'!HB79</f>
        <v>2</v>
      </c>
      <c r="AG79" s="184">
        <f t="shared" si="42"/>
        <v>2</v>
      </c>
      <c r="AH79" s="184">
        <f>'Core Indicators'!HJ79</f>
        <v>2</v>
      </c>
      <c r="AI79" s="184">
        <f>'Core Indicators'!HR79</f>
        <v>2</v>
      </c>
      <c r="AJ79" s="184">
        <f t="shared" si="43"/>
        <v>2</v>
      </c>
      <c r="AK79" s="184">
        <f>'Core Indicators'!HZ79</f>
        <v>2</v>
      </c>
      <c r="AL79" s="184">
        <f>'Core Indicators'!IH79</f>
        <v>2</v>
      </c>
      <c r="AM79" s="184">
        <f>'Core Indicators'!IP79</f>
        <v>2</v>
      </c>
      <c r="AN79" s="184">
        <f t="shared" si="44"/>
        <v>2</v>
      </c>
    </row>
    <row r="80" spans="1:40" x14ac:dyDescent="0.25">
      <c r="A80" s="203" t="str">
        <f>Lists!C:C</f>
        <v>MOZ004</v>
      </c>
      <c r="B80" s="248">
        <f t="shared" si="30"/>
        <v>2.2000000000000002</v>
      </c>
      <c r="C80" s="163">
        <f t="shared" si="31"/>
        <v>0</v>
      </c>
      <c r="D80" s="271">
        <f t="shared" si="32"/>
        <v>2.2000000000000002</v>
      </c>
      <c r="E80" s="203">
        <f>'Core Indicators'!R80</f>
        <v>2</v>
      </c>
      <c r="F80" s="203">
        <f>'Core Indicators'!Z80</f>
        <v>3</v>
      </c>
      <c r="G80" s="163">
        <f t="shared" si="33"/>
        <v>2.5</v>
      </c>
      <c r="H80" s="203">
        <f>'Core Indicators'!AH80</f>
        <v>2</v>
      </c>
      <c r="I80" s="203">
        <f>'Core Indicators'!AP80</f>
        <v>2</v>
      </c>
      <c r="J80" s="203">
        <f>'Core Indicators'!BN80</f>
        <v>2</v>
      </c>
      <c r="K80" s="203">
        <f t="shared" si="34"/>
        <v>2</v>
      </c>
      <c r="L80" s="248">
        <f t="shared" si="35"/>
        <v>2</v>
      </c>
      <c r="M80" s="271">
        <f t="shared" si="36"/>
        <v>2.6</v>
      </c>
      <c r="N80" s="204">
        <f>'Core Indicators'!DJ80</f>
        <v>2</v>
      </c>
      <c r="O80" s="204">
        <f>'Core Indicators'!DR80</f>
        <v>2</v>
      </c>
      <c r="P80" s="204">
        <f>'Core Indicators'!DZ80</f>
        <v>3</v>
      </c>
      <c r="Q80" s="204">
        <f>'Core Indicators'!EH80</f>
        <v>3</v>
      </c>
      <c r="R80" s="204">
        <f>'Core Indicators'!EP80</f>
        <v>3</v>
      </c>
      <c r="S80" s="163">
        <f t="shared" si="37"/>
        <v>1.6</v>
      </c>
      <c r="T80" s="163">
        <f t="shared" si="38"/>
        <v>1.1666666666666667</v>
      </c>
      <c r="U80" s="203">
        <v>1</v>
      </c>
      <c r="V80" s="203">
        <v>1</v>
      </c>
      <c r="W80" s="203">
        <f>'Core Indicators'!EX80</f>
        <v>2</v>
      </c>
      <c r="X80" s="163">
        <f t="shared" si="39"/>
        <v>1.5</v>
      </c>
      <c r="Y80" s="203">
        <v>1</v>
      </c>
      <c r="Z80" s="163">
        <f t="shared" si="40"/>
        <v>2</v>
      </c>
      <c r="AA80" s="203">
        <f>'Core Indicators'!FF80</f>
        <v>2</v>
      </c>
      <c r="AB80" s="203">
        <f t="shared" si="41"/>
        <v>2</v>
      </c>
      <c r="AC80" s="184">
        <f>'Core Indicators'!GD80</f>
        <v>2</v>
      </c>
      <c r="AD80" s="184">
        <f>'Core Indicators'!GL80</f>
        <v>2</v>
      </c>
      <c r="AE80" s="184">
        <f>'Core Indicators'!GT80</f>
        <v>2</v>
      </c>
      <c r="AF80" s="184">
        <f>'Core Indicators'!HB80</f>
        <v>2</v>
      </c>
      <c r="AG80" s="184">
        <f t="shared" si="42"/>
        <v>2</v>
      </c>
      <c r="AH80" s="184">
        <f>'Core Indicators'!HJ80</f>
        <v>2</v>
      </c>
      <c r="AI80" s="184">
        <f>'Core Indicators'!HR80</f>
        <v>2</v>
      </c>
      <c r="AJ80" s="184">
        <f t="shared" si="43"/>
        <v>2</v>
      </c>
      <c r="AK80" s="184">
        <f>'Core Indicators'!HZ80</f>
        <v>2</v>
      </c>
      <c r="AL80" s="184">
        <f>'Core Indicators'!IH80</f>
        <v>2</v>
      </c>
      <c r="AM80" s="184">
        <f>'Core Indicators'!IP80</f>
        <v>2</v>
      </c>
      <c r="AN80" s="184">
        <f t="shared" si="44"/>
        <v>2</v>
      </c>
    </row>
    <row r="81" spans="1:40" x14ac:dyDescent="0.25">
      <c r="A81" s="203" t="str">
        <f>Lists!C:C</f>
        <v>MOZ009</v>
      </c>
      <c r="B81" s="248">
        <f t="shared" si="30"/>
        <v>1.9</v>
      </c>
      <c r="C81" s="163">
        <f t="shared" si="31"/>
        <v>0</v>
      </c>
      <c r="D81" s="271">
        <f t="shared" si="32"/>
        <v>2</v>
      </c>
      <c r="E81" s="203">
        <f>'Core Indicators'!R81</f>
        <v>2</v>
      </c>
      <c r="F81" s="203">
        <f>'Core Indicators'!Z81</f>
        <v>2</v>
      </c>
      <c r="G81" s="163">
        <f t="shared" si="33"/>
        <v>2</v>
      </c>
      <c r="H81" s="203">
        <f>'Core Indicators'!AH81</f>
        <v>2</v>
      </c>
      <c r="I81" s="203">
        <f>'Core Indicators'!AP81</f>
        <v>2</v>
      </c>
      <c r="J81" s="203">
        <f>'Core Indicators'!BN81</f>
        <v>2</v>
      </c>
      <c r="K81" s="203">
        <f t="shared" si="34"/>
        <v>2</v>
      </c>
      <c r="L81" s="248">
        <f t="shared" si="35"/>
        <v>2</v>
      </c>
      <c r="M81" s="271">
        <f t="shared" si="36"/>
        <v>2</v>
      </c>
      <c r="N81" s="204">
        <f>'Core Indicators'!DJ81</f>
        <v>2</v>
      </c>
      <c r="O81" s="204">
        <f>'Core Indicators'!DR81</f>
        <v>2</v>
      </c>
      <c r="P81" s="204">
        <f>'Core Indicators'!DZ81</f>
        <v>2</v>
      </c>
      <c r="Q81" s="204">
        <f>'Core Indicators'!EH81</f>
        <v>2</v>
      </c>
      <c r="R81" s="204">
        <f>'Core Indicators'!EP81</f>
        <v>2</v>
      </c>
      <c r="S81" s="163">
        <f t="shared" si="37"/>
        <v>1.6</v>
      </c>
      <c r="T81" s="163">
        <f t="shared" si="38"/>
        <v>1.1666666666666667</v>
      </c>
      <c r="U81" s="203">
        <v>1</v>
      </c>
      <c r="V81" s="203">
        <v>1</v>
      </c>
      <c r="W81" s="203">
        <f>'Core Indicators'!EX81</f>
        <v>2</v>
      </c>
      <c r="X81" s="163">
        <f t="shared" si="39"/>
        <v>1.5</v>
      </c>
      <c r="Y81" s="203">
        <v>1</v>
      </c>
      <c r="Z81" s="163">
        <f t="shared" si="40"/>
        <v>2</v>
      </c>
      <c r="AA81" s="203">
        <f>'Core Indicators'!FF81</f>
        <v>2</v>
      </c>
      <c r="AB81" s="203">
        <f t="shared" si="41"/>
        <v>2</v>
      </c>
      <c r="AC81" s="184">
        <f>'Core Indicators'!GD81</f>
        <v>2</v>
      </c>
      <c r="AD81" s="184">
        <f>'Core Indicators'!GL81</f>
        <v>2</v>
      </c>
      <c r="AE81" s="184">
        <f>'Core Indicators'!GT81</f>
        <v>2</v>
      </c>
      <c r="AF81" s="184">
        <f>'Core Indicators'!HB81</f>
        <v>2</v>
      </c>
      <c r="AG81" s="184">
        <f t="shared" si="42"/>
        <v>2</v>
      </c>
      <c r="AH81" s="184">
        <f>'Core Indicators'!HJ81</f>
        <v>2</v>
      </c>
      <c r="AI81" s="184">
        <f>'Core Indicators'!HR81</f>
        <v>2</v>
      </c>
      <c r="AJ81" s="184">
        <f t="shared" si="43"/>
        <v>2</v>
      </c>
      <c r="AK81" s="184">
        <f>'Core Indicators'!HZ81</f>
        <v>2</v>
      </c>
      <c r="AL81" s="184">
        <f>'Core Indicators'!IH81</f>
        <v>2</v>
      </c>
      <c r="AM81" s="184">
        <f>'Core Indicators'!IP81</f>
        <v>2</v>
      </c>
      <c r="AN81" s="184">
        <f t="shared" si="44"/>
        <v>2</v>
      </c>
    </row>
    <row r="82" spans="1:40" x14ac:dyDescent="0.25">
      <c r="A82" s="203" t="str">
        <f>Lists!C:C</f>
        <v>MRT002</v>
      </c>
      <c r="B82" s="248">
        <f t="shared" si="30"/>
        <v>1.6</v>
      </c>
      <c r="C82" s="163">
        <f t="shared" si="31"/>
        <v>0</v>
      </c>
      <c r="D82" s="271">
        <f t="shared" si="32"/>
        <v>1.9</v>
      </c>
      <c r="E82" s="203">
        <f>'Core Indicators'!R82</f>
        <v>2</v>
      </c>
      <c r="F82" s="203">
        <f>'Core Indicators'!Z82</f>
        <v>2</v>
      </c>
      <c r="G82" s="163">
        <f t="shared" si="33"/>
        <v>2</v>
      </c>
      <c r="H82" s="203">
        <f>'Core Indicators'!AH82</f>
        <v>2</v>
      </c>
      <c r="I82" s="203">
        <f>'Core Indicators'!AP82</f>
        <v>1</v>
      </c>
      <c r="J82" s="203">
        <f>'Core Indicators'!BN82</f>
        <v>2</v>
      </c>
      <c r="K82" s="203">
        <f t="shared" si="34"/>
        <v>1.5</v>
      </c>
      <c r="L82" s="248">
        <f t="shared" si="35"/>
        <v>1.8</v>
      </c>
      <c r="M82" s="271">
        <f t="shared" si="36"/>
        <v>1.4</v>
      </c>
      <c r="N82" s="204">
        <f>'Core Indicators'!DJ82</f>
        <v>2</v>
      </c>
      <c r="O82" s="204">
        <f>'Core Indicators'!DR82</f>
        <v>2</v>
      </c>
      <c r="P82" s="204">
        <f>'Core Indicators'!DZ82</f>
        <v>1</v>
      </c>
      <c r="Q82" s="204">
        <f>'Core Indicators'!EH82</f>
        <v>1</v>
      </c>
      <c r="R82" s="204">
        <f>'Core Indicators'!EP82</f>
        <v>1</v>
      </c>
      <c r="S82" s="163">
        <f t="shared" si="37"/>
        <v>1.6</v>
      </c>
      <c r="T82" s="163">
        <f t="shared" si="38"/>
        <v>1.1666666666666667</v>
      </c>
      <c r="U82" s="203">
        <v>1</v>
      </c>
      <c r="V82" s="203">
        <v>1</v>
      </c>
      <c r="W82" s="203">
        <f>'Core Indicators'!EX82</f>
        <v>2</v>
      </c>
      <c r="X82" s="163">
        <f t="shared" si="39"/>
        <v>1.5</v>
      </c>
      <c r="Y82" s="203">
        <v>1</v>
      </c>
      <c r="Z82" s="163">
        <f t="shared" si="40"/>
        <v>2</v>
      </c>
      <c r="AA82" s="203">
        <f>'Core Indicators'!FF82</f>
        <v>2</v>
      </c>
      <c r="AB82" s="203">
        <f t="shared" si="41"/>
        <v>2</v>
      </c>
      <c r="AC82" s="184">
        <f>'Core Indicators'!GD82</f>
        <v>2</v>
      </c>
      <c r="AD82" s="184">
        <f>'Core Indicators'!GL82</f>
        <v>2</v>
      </c>
      <c r="AE82" s="184">
        <f>'Core Indicators'!GT82</f>
        <v>2</v>
      </c>
      <c r="AF82" s="184">
        <f>'Core Indicators'!HB82</f>
        <v>2</v>
      </c>
      <c r="AG82" s="184">
        <f t="shared" si="42"/>
        <v>2</v>
      </c>
      <c r="AH82" s="184">
        <f>'Core Indicators'!HJ82</f>
        <v>2</v>
      </c>
      <c r="AI82" s="184">
        <f>'Core Indicators'!HR82</f>
        <v>2</v>
      </c>
      <c r="AJ82" s="184">
        <f t="shared" si="43"/>
        <v>2</v>
      </c>
      <c r="AK82" s="184">
        <f>'Core Indicators'!HZ82</f>
        <v>2</v>
      </c>
      <c r="AL82" s="184">
        <f>'Core Indicators'!IH82</f>
        <v>2</v>
      </c>
      <c r="AM82" s="184">
        <f>'Core Indicators'!IP82</f>
        <v>2</v>
      </c>
      <c r="AN82" s="184">
        <f t="shared" si="44"/>
        <v>2</v>
      </c>
    </row>
    <row r="83" spans="1:40" x14ac:dyDescent="0.25">
      <c r="A83" s="203" t="str">
        <f>Lists!C:C</f>
        <v>MRT003</v>
      </c>
      <c r="B83" s="248">
        <f t="shared" si="30"/>
        <v>1.3</v>
      </c>
      <c r="C83" s="163">
        <f t="shared" si="31"/>
        <v>1</v>
      </c>
      <c r="D83" s="271">
        <f t="shared" si="32"/>
        <v>1.5</v>
      </c>
      <c r="E83" s="203">
        <f>'Core Indicators'!R83</f>
        <v>2</v>
      </c>
      <c r="F83" s="203">
        <f>'Core Indicators'!Z83</f>
        <v>1</v>
      </c>
      <c r="G83" s="163">
        <f t="shared" si="33"/>
        <v>1.5</v>
      </c>
      <c r="H83" s="203">
        <f>'Core Indicators'!AH83</f>
        <v>1</v>
      </c>
      <c r="I83" s="203" t="str">
        <f>'Core Indicators'!AP83</f>
        <v>x</v>
      </c>
      <c r="J83" s="203">
        <f>'Core Indicators'!BN83</f>
        <v>2</v>
      </c>
      <c r="K83" s="203">
        <f t="shared" si="34"/>
        <v>2</v>
      </c>
      <c r="L83" s="248">
        <f t="shared" si="35"/>
        <v>1.5</v>
      </c>
      <c r="M83" s="271">
        <f t="shared" si="36"/>
        <v>1</v>
      </c>
      <c r="N83" s="204">
        <f>'Core Indicators'!DJ83</f>
        <v>1</v>
      </c>
      <c r="O83" s="204">
        <f>'Core Indicators'!DR83</f>
        <v>1</v>
      </c>
      <c r="P83" s="204">
        <f>'Core Indicators'!DZ83</f>
        <v>1</v>
      </c>
      <c r="Q83" s="204">
        <f>'Core Indicators'!EH83</f>
        <v>1</v>
      </c>
      <c r="R83" s="204">
        <f>'Core Indicators'!EP83</f>
        <v>1</v>
      </c>
      <c r="S83" s="163">
        <f t="shared" si="37"/>
        <v>1.6</v>
      </c>
      <c r="T83" s="163">
        <f t="shared" si="38"/>
        <v>1.1666666666666667</v>
      </c>
      <c r="U83" s="203">
        <v>1</v>
      </c>
      <c r="V83" s="203">
        <v>1</v>
      </c>
      <c r="W83" s="203">
        <f>'Core Indicators'!EX83</f>
        <v>2</v>
      </c>
      <c r="X83" s="163">
        <f t="shared" si="39"/>
        <v>1.5</v>
      </c>
      <c r="Y83" s="203">
        <v>1</v>
      </c>
      <c r="Z83" s="163">
        <f t="shared" si="40"/>
        <v>2</v>
      </c>
      <c r="AA83" s="203">
        <f>'Core Indicators'!FF83</f>
        <v>2</v>
      </c>
      <c r="AB83" s="203">
        <f t="shared" si="41"/>
        <v>2</v>
      </c>
      <c r="AC83" s="184">
        <f>'Core Indicators'!GD83</f>
        <v>2</v>
      </c>
      <c r="AD83" s="184">
        <f>'Core Indicators'!GL83</f>
        <v>2</v>
      </c>
      <c r="AE83" s="184">
        <f>'Core Indicators'!GT83</f>
        <v>2</v>
      </c>
      <c r="AF83" s="184">
        <f>'Core Indicators'!HB83</f>
        <v>2</v>
      </c>
      <c r="AG83" s="184">
        <f t="shared" si="42"/>
        <v>2</v>
      </c>
      <c r="AH83" s="184">
        <f>'Core Indicators'!HJ83</f>
        <v>2</v>
      </c>
      <c r="AI83" s="184">
        <f>'Core Indicators'!HR83</f>
        <v>2</v>
      </c>
      <c r="AJ83" s="184">
        <f t="shared" si="43"/>
        <v>2</v>
      </c>
      <c r="AK83" s="184">
        <f>'Core Indicators'!HZ83</f>
        <v>2</v>
      </c>
      <c r="AL83" s="184">
        <f>'Core Indicators'!IH83</f>
        <v>2</v>
      </c>
      <c r="AM83" s="184">
        <f>'Core Indicators'!IP83</f>
        <v>2</v>
      </c>
      <c r="AN83" s="184">
        <f t="shared" si="44"/>
        <v>2</v>
      </c>
    </row>
    <row r="84" spans="1:40" x14ac:dyDescent="0.25">
      <c r="A84" s="203" t="str">
        <f>Lists!C:C</f>
        <v>MWI002</v>
      </c>
      <c r="B84" s="248">
        <f t="shared" si="30"/>
        <v>1.2</v>
      </c>
      <c r="C84" s="163">
        <f t="shared" si="31"/>
        <v>0</v>
      </c>
      <c r="D84" s="271">
        <f t="shared" si="32"/>
        <v>1.5</v>
      </c>
      <c r="E84" s="203">
        <f>'Core Indicators'!R84</f>
        <v>2</v>
      </c>
      <c r="F84" s="203">
        <f>'Core Indicators'!Z84</f>
        <v>1</v>
      </c>
      <c r="G84" s="163">
        <f t="shared" si="33"/>
        <v>1.5</v>
      </c>
      <c r="H84" s="203">
        <f>'Core Indicators'!AH84</f>
        <v>1</v>
      </c>
      <c r="I84" s="203">
        <f>'Core Indicators'!AP84</f>
        <v>2</v>
      </c>
      <c r="J84" s="203">
        <f>'Core Indicators'!BN84</f>
        <v>2</v>
      </c>
      <c r="K84" s="203">
        <f t="shared" si="34"/>
        <v>2</v>
      </c>
      <c r="L84" s="248">
        <f t="shared" si="35"/>
        <v>1.5</v>
      </c>
      <c r="M84" s="271">
        <f t="shared" si="36"/>
        <v>1</v>
      </c>
      <c r="N84" s="204">
        <f>'Core Indicators'!DJ84</f>
        <v>1</v>
      </c>
      <c r="O84" s="204">
        <f>'Core Indicators'!DR84</f>
        <v>1</v>
      </c>
      <c r="P84" s="204">
        <f>'Core Indicators'!DZ84</f>
        <v>1</v>
      </c>
      <c r="Q84" s="204">
        <f>'Core Indicators'!EH84</f>
        <v>1</v>
      </c>
      <c r="R84" s="204">
        <f>'Core Indicators'!EP84</f>
        <v>1</v>
      </c>
      <c r="S84" s="163">
        <f t="shared" si="37"/>
        <v>1.3</v>
      </c>
      <c r="T84" s="163">
        <f t="shared" si="38"/>
        <v>1.1666666666666667</v>
      </c>
      <c r="U84" s="203">
        <v>1</v>
      </c>
      <c r="V84" s="203">
        <v>1</v>
      </c>
      <c r="W84" s="203">
        <f>'Core Indicators'!EX84</f>
        <v>2</v>
      </c>
      <c r="X84" s="163">
        <f t="shared" si="39"/>
        <v>1.5</v>
      </c>
      <c r="Y84" s="203">
        <v>1</v>
      </c>
      <c r="Z84" s="163">
        <f t="shared" si="40"/>
        <v>1.5</v>
      </c>
      <c r="AA84" s="203">
        <f>'Core Indicators'!FF84</f>
        <v>1</v>
      </c>
      <c r="AB84" s="203">
        <f t="shared" si="41"/>
        <v>2</v>
      </c>
      <c r="AC84" s="184">
        <f>'Core Indicators'!GD84</f>
        <v>2</v>
      </c>
      <c r="AD84" s="184">
        <f>'Core Indicators'!GL84</f>
        <v>2</v>
      </c>
      <c r="AE84" s="184">
        <f>'Core Indicators'!GT84</f>
        <v>2</v>
      </c>
      <c r="AF84" s="184">
        <f>'Core Indicators'!HB84</f>
        <v>2</v>
      </c>
      <c r="AG84" s="184">
        <f t="shared" si="42"/>
        <v>2</v>
      </c>
      <c r="AH84" s="184">
        <f>'Core Indicators'!HJ84</f>
        <v>2</v>
      </c>
      <c r="AI84" s="184">
        <f>'Core Indicators'!HR84</f>
        <v>2</v>
      </c>
      <c r="AJ84" s="184">
        <f t="shared" si="43"/>
        <v>2</v>
      </c>
      <c r="AK84" s="184">
        <f>'Core Indicators'!HZ84</f>
        <v>2</v>
      </c>
      <c r="AL84" s="184">
        <f>'Core Indicators'!IH84</f>
        <v>2</v>
      </c>
      <c r="AM84" s="184">
        <f>'Core Indicators'!IP84</f>
        <v>2</v>
      </c>
      <c r="AN84" s="184">
        <f t="shared" si="44"/>
        <v>2</v>
      </c>
    </row>
    <row r="85" spans="1:40" x14ac:dyDescent="0.25">
      <c r="A85" s="203" t="str">
        <f>Lists!C:C</f>
        <v>MYS001</v>
      </c>
      <c r="B85" s="248">
        <f t="shared" si="30"/>
        <v>2.1</v>
      </c>
      <c r="C85" s="163">
        <f t="shared" si="31"/>
        <v>0</v>
      </c>
      <c r="D85" s="271">
        <f t="shared" si="32"/>
        <v>2.9</v>
      </c>
      <c r="E85" s="203">
        <f>'Core Indicators'!R85</f>
        <v>3</v>
      </c>
      <c r="F85" s="203">
        <f>'Core Indicators'!Z85</f>
        <v>3</v>
      </c>
      <c r="G85" s="163">
        <f t="shared" si="33"/>
        <v>3</v>
      </c>
      <c r="H85" s="203">
        <f>'Core Indicators'!AH85</f>
        <v>3</v>
      </c>
      <c r="I85" s="203">
        <f>'Core Indicators'!AP85</f>
        <v>2</v>
      </c>
      <c r="J85" s="203">
        <f>'Core Indicators'!BN85</f>
        <v>3</v>
      </c>
      <c r="K85" s="203">
        <f t="shared" si="34"/>
        <v>2.5</v>
      </c>
      <c r="L85" s="248">
        <f t="shared" si="35"/>
        <v>2.8</v>
      </c>
      <c r="M85" s="271">
        <f t="shared" si="36"/>
        <v>2</v>
      </c>
      <c r="N85" s="204">
        <f>'Core Indicators'!DJ85</f>
        <v>2</v>
      </c>
      <c r="O85" s="204">
        <f>'Core Indicators'!DR85</f>
        <v>2</v>
      </c>
      <c r="P85" s="204">
        <f>'Core Indicators'!DZ85</f>
        <v>2</v>
      </c>
      <c r="Q85" s="204">
        <f>'Core Indicators'!EH85</f>
        <v>2</v>
      </c>
      <c r="R85" s="204">
        <f>'Core Indicators'!EP85</f>
        <v>2</v>
      </c>
      <c r="S85" s="163">
        <f t="shared" si="37"/>
        <v>1.7</v>
      </c>
      <c r="T85" s="163">
        <f t="shared" si="38"/>
        <v>1.3333333333333333</v>
      </c>
      <c r="U85" s="203">
        <v>1</v>
      </c>
      <c r="V85" s="203">
        <v>1</v>
      </c>
      <c r="W85" s="203">
        <f>'Core Indicators'!EX85</f>
        <v>3</v>
      </c>
      <c r="X85" s="163">
        <f t="shared" si="39"/>
        <v>2</v>
      </c>
      <c r="Y85" s="203">
        <v>1</v>
      </c>
      <c r="Z85" s="163">
        <f t="shared" si="40"/>
        <v>2</v>
      </c>
      <c r="AA85" s="203">
        <f>'Core Indicators'!FF85</f>
        <v>2</v>
      </c>
      <c r="AB85" s="203">
        <f t="shared" si="41"/>
        <v>2</v>
      </c>
      <c r="AC85" s="184">
        <f>'Core Indicators'!GD85</f>
        <v>2</v>
      </c>
      <c r="AD85" s="184">
        <f>'Core Indicators'!GL85</f>
        <v>2</v>
      </c>
      <c r="AE85" s="184">
        <f>'Core Indicators'!GT85</f>
        <v>2</v>
      </c>
      <c r="AF85" s="184">
        <f>'Core Indicators'!HB85</f>
        <v>2</v>
      </c>
      <c r="AG85" s="184">
        <f t="shared" si="42"/>
        <v>2</v>
      </c>
      <c r="AH85" s="184">
        <f>'Core Indicators'!HJ85</f>
        <v>2</v>
      </c>
      <c r="AI85" s="184">
        <f>'Core Indicators'!HR85</f>
        <v>2</v>
      </c>
      <c r="AJ85" s="184">
        <f t="shared" si="43"/>
        <v>2</v>
      </c>
      <c r="AK85" s="184">
        <f>'Core Indicators'!HZ85</f>
        <v>2</v>
      </c>
      <c r="AL85" s="184">
        <f>'Core Indicators'!IH85</f>
        <v>2</v>
      </c>
      <c r="AM85" s="184">
        <f>'Core Indicators'!IP85</f>
        <v>2</v>
      </c>
      <c r="AN85" s="184">
        <f t="shared" si="44"/>
        <v>2</v>
      </c>
    </row>
    <row r="86" spans="1:40" x14ac:dyDescent="0.25">
      <c r="A86" s="203" t="str">
        <f>Lists!C:C</f>
        <v>NAM002</v>
      </c>
      <c r="B86" s="248">
        <f t="shared" si="30"/>
        <v>1.8</v>
      </c>
      <c r="C86" s="163">
        <f t="shared" si="31"/>
        <v>1</v>
      </c>
      <c r="D86" s="271">
        <f t="shared" si="32"/>
        <v>2</v>
      </c>
      <c r="E86" s="203">
        <f>'Core Indicators'!R86</f>
        <v>2</v>
      </c>
      <c r="F86" s="203">
        <f>'Core Indicators'!Z86</f>
        <v>2</v>
      </c>
      <c r="G86" s="163">
        <f t="shared" si="33"/>
        <v>2</v>
      </c>
      <c r="H86" s="203">
        <f>'Core Indicators'!AH86</f>
        <v>2</v>
      </c>
      <c r="I86" s="203" t="str">
        <f>'Core Indicators'!AP86</f>
        <v>x</v>
      </c>
      <c r="J86" s="203">
        <f>'Core Indicators'!BN86</f>
        <v>2</v>
      </c>
      <c r="K86" s="203">
        <f t="shared" si="34"/>
        <v>2</v>
      </c>
      <c r="L86" s="248">
        <f t="shared" si="35"/>
        <v>2</v>
      </c>
      <c r="M86" s="271">
        <f t="shared" si="36"/>
        <v>2</v>
      </c>
      <c r="N86" s="204">
        <f>'Core Indicators'!DJ86</f>
        <v>2</v>
      </c>
      <c r="O86" s="204">
        <f>'Core Indicators'!DR86</f>
        <v>2</v>
      </c>
      <c r="P86" s="204">
        <f>'Core Indicators'!DZ86</f>
        <v>2</v>
      </c>
      <c r="Q86" s="204">
        <f>'Core Indicators'!EH86</f>
        <v>2</v>
      </c>
      <c r="R86" s="204">
        <f>'Core Indicators'!EP86</f>
        <v>2</v>
      </c>
      <c r="S86" s="163">
        <f t="shared" si="37"/>
        <v>1.3</v>
      </c>
      <c r="T86" s="163">
        <f t="shared" si="38"/>
        <v>1.1666666666666667</v>
      </c>
      <c r="U86" s="203">
        <v>1</v>
      </c>
      <c r="V86" s="203">
        <v>1</v>
      </c>
      <c r="W86" s="203">
        <f>'Core Indicators'!EX86</f>
        <v>2</v>
      </c>
      <c r="X86" s="163">
        <f t="shared" si="39"/>
        <v>1.5</v>
      </c>
      <c r="Y86" s="203">
        <v>1</v>
      </c>
      <c r="Z86" s="163">
        <f t="shared" si="40"/>
        <v>1.5</v>
      </c>
      <c r="AA86" s="203">
        <f>'Core Indicators'!FF86</f>
        <v>1</v>
      </c>
      <c r="AB86" s="203">
        <f t="shared" si="41"/>
        <v>2</v>
      </c>
      <c r="AC86" s="184">
        <f>'Core Indicators'!GD86</f>
        <v>2</v>
      </c>
      <c r="AD86" s="184">
        <f>'Core Indicators'!GL86</f>
        <v>2</v>
      </c>
      <c r="AE86" s="184">
        <f>'Core Indicators'!GT86</f>
        <v>2</v>
      </c>
      <c r="AF86" s="184">
        <f>'Core Indicators'!HB86</f>
        <v>2</v>
      </c>
      <c r="AG86" s="184">
        <f t="shared" si="42"/>
        <v>2</v>
      </c>
      <c r="AH86" s="184">
        <f>'Core Indicators'!HJ86</f>
        <v>2</v>
      </c>
      <c r="AI86" s="184">
        <f>'Core Indicators'!HR86</f>
        <v>2</v>
      </c>
      <c r="AJ86" s="184">
        <f t="shared" si="43"/>
        <v>2</v>
      </c>
      <c r="AK86" s="184">
        <f>'Core Indicators'!HZ86</f>
        <v>2</v>
      </c>
      <c r="AL86" s="184">
        <f>'Core Indicators'!IH86</f>
        <v>2</v>
      </c>
      <c r="AM86" s="184">
        <f>'Core Indicators'!IP86</f>
        <v>2</v>
      </c>
      <c r="AN86" s="184">
        <f t="shared" si="44"/>
        <v>2</v>
      </c>
    </row>
    <row r="87" spans="1:40" x14ac:dyDescent="0.25">
      <c r="A87" s="203" t="str">
        <f>Lists!C:C</f>
        <v>NER001</v>
      </c>
      <c r="B87" s="248">
        <f t="shared" si="30"/>
        <v>1.2</v>
      </c>
      <c r="C87" s="163">
        <f t="shared" si="31"/>
        <v>0</v>
      </c>
      <c r="D87" s="271">
        <f t="shared" si="32"/>
        <v>1.4</v>
      </c>
      <c r="E87" s="203">
        <f>'Core Indicators'!R87</f>
        <v>3</v>
      </c>
      <c r="F87" s="203">
        <f>'Core Indicators'!Z87</f>
        <v>1</v>
      </c>
      <c r="G87" s="163">
        <f t="shared" si="33"/>
        <v>2.1</v>
      </c>
      <c r="H87" s="203">
        <f>'Core Indicators'!AH87</f>
        <v>1</v>
      </c>
      <c r="I87" s="203">
        <f>'Core Indicators'!AP87</f>
        <v>1</v>
      </c>
      <c r="J87" s="203">
        <f>'Core Indicators'!BN87</f>
        <v>1</v>
      </c>
      <c r="K87" s="203">
        <f t="shared" si="34"/>
        <v>1</v>
      </c>
      <c r="L87" s="248">
        <f t="shared" si="35"/>
        <v>1</v>
      </c>
      <c r="M87" s="271">
        <f t="shared" si="36"/>
        <v>1</v>
      </c>
      <c r="N87" s="204">
        <f>'Core Indicators'!DJ87</f>
        <v>1</v>
      </c>
      <c r="O87" s="204">
        <f>'Core Indicators'!DR87</f>
        <v>1</v>
      </c>
      <c r="P87" s="204">
        <f>'Core Indicators'!DZ87</f>
        <v>1</v>
      </c>
      <c r="Q87" s="204">
        <f>'Core Indicators'!EH87</f>
        <v>1</v>
      </c>
      <c r="R87" s="204">
        <f>'Core Indicators'!EP87</f>
        <v>1</v>
      </c>
      <c r="S87" s="163">
        <f t="shared" si="37"/>
        <v>1.3</v>
      </c>
      <c r="T87" s="163">
        <f t="shared" si="38"/>
        <v>1</v>
      </c>
      <c r="U87" s="203">
        <v>1</v>
      </c>
      <c r="V87" s="203">
        <v>1</v>
      </c>
      <c r="W87" s="203">
        <f>'Core Indicators'!EX87</f>
        <v>1</v>
      </c>
      <c r="X87" s="163">
        <f t="shared" si="39"/>
        <v>1</v>
      </c>
      <c r="Y87" s="203">
        <v>1</v>
      </c>
      <c r="Z87" s="163">
        <f t="shared" si="40"/>
        <v>1.5</v>
      </c>
      <c r="AA87" s="203">
        <f>'Core Indicators'!FF87</f>
        <v>1</v>
      </c>
      <c r="AB87" s="203">
        <f t="shared" si="41"/>
        <v>2</v>
      </c>
      <c r="AC87" s="184">
        <f>'Core Indicators'!GD87</f>
        <v>2</v>
      </c>
      <c r="AD87" s="184">
        <f>'Core Indicators'!GL87</f>
        <v>2</v>
      </c>
      <c r="AE87" s="184">
        <f>'Core Indicators'!GT87</f>
        <v>2</v>
      </c>
      <c r="AF87" s="184">
        <f>'Core Indicators'!HB87</f>
        <v>2</v>
      </c>
      <c r="AG87" s="184">
        <f t="shared" si="42"/>
        <v>2</v>
      </c>
      <c r="AH87" s="184">
        <f>'Core Indicators'!HJ87</f>
        <v>2</v>
      </c>
      <c r="AI87" s="184">
        <f>'Core Indicators'!HR87</f>
        <v>2</v>
      </c>
      <c r="AJ87" s="184">
        <f t="shared" si="43"/>
        <v>2</v>
      </c>
      <c r="AK87" s="184">
        <f>'Core Indicators'!HZ87</f>
        <v>2</v>
      </c>
      <c r="AL87" s="184">
        <f>'Core Indicators'!IH87</f>
        <v>2</v>
      </c>
      <c r="AM87" s="184">
        <f>'Core Indicators'!IP87</f>
        <v>2</v>
      </c>
      <c r="AN87" s="184">
        <f t="shared" si="44"/>
        <v>2</v>
      </c>
    </row>
    <row r="88" spans="1:40" x14ac:dyDescent="0.25">
      <c r="A88" s="203" t="str">
        <f>Lists!C:C</f>
        <v>NER002</v>
      </c>
      <c r="B88" s="248">
        <f t="shared" si="30"/>
        <v>1.1000000000000001</v>
      </c>
      <c r="C88" s="163">
        <f t="shared" si="31"/>
        <v>0</v>
      </c>
      <c r="D88" s="271">
        <f t="shared" si="32"/>
        <v>1</v>
      </c>
      <c r="E88" s="203">
        <f>'Core Indicators'!R88</f>
        <v>1</v>
      </c>
      <c r="F88" s="203">
        <f>'Core Indicators'!Z88</f>
        <v>1</v>
      </c>
      <c r="G88" s="163">
        <f t="shared" si="33"/>
        <v>1</v>
      </c>
      <c r="H88" s="203">
        <f>'Core Indicators'!AH88</f>
        <v>1</v>
      </c>
      <c r="I88" s="203">
        <f>'Core Indicators'!AP88</f>
        <v>1</v>
      </c>
      <c r="J88" s="203">
        <f>'Core Indicators'!BN88</f>
        <v>1</v>
      </c>
      <c r="K88" s="203">
        <f t="shared" si="34"/>
        <v>1</v>
      </c>
      <c r="L88" s="248">
        <f t="shared" si="35"/>
        <v>1</v>
      </c>
      <c r="M88" s="271">
        <f t="shared" si="36"/>
        <v>1</v>
      </c>
      <c r="N88" s="204">
        <f>'Core Indicators'!DJ88</f>
        <v>1</v>
      </c>
      <c r="O88" s="204">
        <f>'Core Indicators'!DR88</f>
        <v>1</v>
      </c>
      <c r="P88" s="204">
        <f>'Core Indicators'!DZ88</f>
        <v>1</v>
      </c>
      <c r="Q88" s="204">
        <f>'Core Indicators'!EH88</f>
        <v>1</v>
      </c>
      <c r="R88" s="204">
        <f>'Core Indicators'!EP88</f>
        <v>1</v>
      </c>
      <c r="S88" s="163">
        <f t="shared" si="37"/>
        <v>1.3</v>
      </c>
      <c r="T88" s="163">
        <f t="shared" si="38"/>
        <v>1</v>
      </c>
      <c r="U88" s="203">
        <v>1</v>
      </c>
      <c r="V88" s="203">
        <v>1</v>
      </c>
      <c r="W88" s="203">
        <f>'Core Indicators'!EX88</f>
        <v>1</v>
      </c>
      <c r="X88" s="163">
        <f t="shared" si="39"/>
        <v>1</v>
      </c>
      <c r="Y88" s="203">
        <v>1</v>
      </c>
      <c r="Z88" s="163">
        <f t="shared" si="40"/>
        <v>1.5</v>
      </c>
      <c r="AA88" s="203">
        <f>'Core Indicators'!FF88</f>
        <v>1</v>
      </c>
      <c r="AB88" s="203">
        <f t="shared" si="41"/>
        <v>2</v>
      </c>
      <c r="AC88" s="184">
        <f>'Core Indicators'!GD88</f>
        <v>2</v>
      </c>
      <c r="AD88" s="184">
        <f>'Core Indicators'!GL88</f>
        <v>2</v>
      </c>
      <c r="AE88" s="184">
        <f>'Core Indicators'!GT88</f>
        <v>2</v>
      </c>
      <c r="AF88" s="184">
        <f>'Core Indicators'!HB88</f>
        <v>2</v>
      </c>
      <c r="AG88" s="184">
        <f t="shared" si="42"/>
        <v>2</v>
      </c>
      <c r="AH88" s="184">
        <f>'Core Indicators'!HJ88</f>
        <v>2</v>
      </c>
      <c r="AI88" s="184">
        <f>'Core Indicators'!HR88</f>
        <v>2</v>
      </c>
      <c r="AJ88" s="184">
        <f t="shared" si="43"/>
        <v>2</v>
      </c>
      <c r="AK88" s="184">
        <f>'Core Indicators'!HZ88</f>
        <v>2</v>
      </c>
      <c r="AL88" s="184">
        <f>'Core Indicators'!IH88</f>
        <v>2</v>
      </c>
      <c r="AM88" s="184">
        <f>'Core Indicators'!IP88</f>
        <v>2</v>
      </c>
      <c r="AN88" s="184">
        <f t="shared" si="44"/>
        <v>2</v>
      </c>
    </row>
    <row r="89" spans="1:40" x14ac:dyDescent="0.25">
      <c r="A89" s="203" t="str">
        <f>Lists!C:C</f>
        <v>NER003</v>
      </c>
      <c r="B89" s="248">
        <f t="shared" si="30"/>
        <v>1.4</v>
      </c>
      <c r="C89" s="163">
        <f t="shared" si="31"/>
        <v>0</v>
      </c>
      <c r="D89" s="271">
        <f t="shared" si="32"/>
        <v>1.7</v>
      </c>
      <c r="E89" s="203">
        <f>'Core Indicators'!R89</f>
        <v>2</v>
      </c>
      <c r="F89" s="203">
        <f>'Core Indicators'!Z89</f>
        <v>2</v>
      </c>
      <c r="G89" s="163">
        <f t="shared" si="33"/>
        <v>2</v>
      </c>
      <c r="H89" s="203">
        <f>'Core Indicators'!AH89</f>
        <v>2</v>
      </c>
      <c r="I89" s="203">
        <f>'Core Indicators'!AP89</f>
        <v>1</v>
      </c>
      <c r="J89" s="203">
        <f>'Core Indicators'!BN89</f>
        <v>1</v>
      </c>
      <c r="K89" s="203">
        <f t="shared" si="34"/>
        <v>1</v>
      </c>
      <c r="L89" s="248">
        <f t="shared" si="35"/>
        <v>1.5</v>
      </c>
      <c r="M89" s="271">
        <f t="shared" si="36"/>
        <v>1.2</v>
      </c>
      <c r="N89" s="204">
        <f>'Core Indicators'!DJ89</f>
        <v>2</v>
      </c>
      <c r="O89" s="204">
        <f>'Core Indicators'!DR89</f>
        <v>1</v>
      </c>
      <c r="P89" s="204">
        <f>'Core Indicators'!DZ89</f>
        <v>1</v>
      </c>
      <c r="Q89" s="204">
        <f>'Core Indicators'!EH89</f>
        <v>1</v>
      </c>
      <c r="R89" s="204">
        <f>'Core Indicators'!EP89</f>
        <v>1</v>
      </c>
      <c r="S89" s="163">
        <f t="shared" si="37"/>
        <v>1.3</v>
      </c>
      <c r="T89" s="163">
        <f t="shared" si="38"/>
        <v>1</v>
      </c>
      <c r="U89" s="203">
        <v>1</v>
      </c>
      <c r="V89" s="203">
        <v>1</v>
      </c>
      <c r="W89" s="203">
        <f>'Core Indicators'!EX89</f>
        <v>1</v>
      </c>
      <c r="X89" s="163">
        <f t="shared" si="39"/>
        <v>1</v>
      </c>
      <c r="Y89" s="203">
        <v>1</v>
      </c>
      <c r="Z89" s="163">
        <f t="shared" si="40"/>
        <v>1.5</v>
      </c>
      <c r="AA89" s="203">
        <f>'Core Indicators'!FF89</f>
        <v>1</v>
      </c>
      <c r="AB89" s="203">
        <f t="shared" si="41"/>
        <v>2</v>
      </c>
      <c r="AC89" s="184">
        <f>'Core Indicators'!GD89</f>
        <v>2</v>
      </c>
      <c r="AD89" s="184">
        <f>'Core Indicators'!GL89</f>
        <v>2</v>
      </c>
      <c r="AE89" s="184">
        <f>'Core Indicators'!GT89</f>
        <v>2</v>
      </c>
      <c r="AF89" s="184">
        <f>'Core Indicators'!HB89</f>
        <v>2</v>
      </c>
      <c r="AG89" s="184">
        <f t="shared" si="42"/>
        <v>2</v>
      </c>
      <c r="AH89" s="184">
        <f>'Core Indicators'!HJ89</f>
        <v>2</v>
      </c>
      <c r="AI89" s="184">
        <f>'Core Indicators'!HR89</f>
        <v>2</v>
      </c>
      <c r="AJ89" s="184">
        <f t="shared" si="43"/>
        <v>2</v>
      </c>
      <c r="AK89" s="184">
        <f>'Core Indicators'!HZ89</f>
        <v>2</v>
      </c>
      <c r="AL89" s="184">
        <f>'Core Indicators'!IH89</f>
        <v>2</v>
      </c>
      <c r="AM89" s="184">
        <f>'Core Indicators'!IP89</f>
        <v>2</v>
      </c>
      <c r="AN89" s="184">
        <f t="shared" si="44"/>
        <v>2</v>
      </c>
    </row>
    <row r="90" spans="1:40" x14ac:dyDescent="0.25">
      <c r="A90" s="203" t="str">
        <f>Lists!C:C</f>
        <v>NER004</v>
      </c>
      <c r="B90" s="248">
        <f t="shared" si="30"/>
        <v>1.7</v>
      </c>
      <c r="C90" s="163">
        <f t="shared" si="31"/>
        <v>0</v>
      </c>
      <c r="D90" s="271">
        <f t="shared" si="32"/>
        <v>1.7</v>
      </c>
      <c r="E90" s="203">
        <f>'Core Indicators'!R90</f>
        <v>2</v>
      </c>
      <c r="F90" s="203">
        <f>'Core Indicators'!Z90</f>
        <v>2</v>
      </c>
      <c r="G90" s="163">
        <f t="shared" si="33"/>
        <v>2</v>
      </c>
      <c r="H90" s="203">
        <f>'Core Indicators'!AH90</f>
        <v>2</v>
      </c>
      <c r="I90" s="203">
        <f>'Core Indicators'!AP90</f>
        <v>1</v>
      </c>
      <c r="J90" s="203">
        <f>'Core Indicators'!BN90</f>
        <v>1</v>
      </c>
      <c r="K90" s="203">
        <f t="shared" si="34"/>
        <v>1</v>
      </c>
      <c r="L90" s="248">
        <f t="shared" si="35"/>
        <v>1.5</v>
      </c>
      <c r="M90" s="271">
        <f t="shared" si="36"/>
        <v>2</v>
      </c>
      <c r="N90" s="204">
        <f>'Core Indicators'!DJ90</f>
        <v>2</v>
      </c>
      <c r="O90" s="204">
        <f>'Core Indicators'!DR90</f>
        <v>2</v>
      </c>
      <c r="P90" s="204">
        <f>'Core Indicators'!DZ90</f>
        <v>2</v>
      </c>
      <c r="Q90" s="204">
        <f>'Core Indicators'!EH90</f>
        <v>2</v>
      </c>
      <c r="R90" s="204">
        <f>'Core Indicators'!EP90</f>
        <v>2</v>
      </c>
      <c r="S90" s="163">
        <f t="shared" si="37"/>
        <v>1.3</v>
      </c>
      <c r="T90" s="163">
        <f t="shared" si="38"/>
        <v>1</v>
      </c>
      <c r="U90" s="203">
        <v>1</v>
      </c>
      <c r="V90" s="203">
        <v>1</v>
      </c>
      <c r="W90" s="203">
        <f>'Core Indicators'!EX90</f>
        <v>1</v>
      </c>
      <c r="X90" s="163">
        <f t="shared" si="39"/>
        <v>1</v>
      </c>
      <c r="Y90" s="203">
        <v>1</v>
      </c>
      <c r="Z90" s="163">
        <f t="shared" si="40"/>
        <v>1.5</v>
      </c>
      <c r="AA90" s="203">
        <f>'Core Indicators'!FF90</f>
        <v>1</v>
      </c>
      <c r="AB90" s="203">
        <f t="shared" si="41"/>
        <v>2</v>
      </c>
      <c r="AC90" s="184">
        <f>'Core Indicators'!GD90</f>
        <v>2</v>
      </c>
      <c r="AD90" s="184">
        <f>'Core Indicators'!GL90</f>
        <v>2</v>
      </c>
      <c r="AE90" s="184">
        <f>'Core Indicators'!GT90</f>
        <v>2</v>
      </c>
      <c r="AF90" s="184">
        <f>'Core Indicators'!HB90</f>
        <v>2</v>
      </c>
      <c r="AG90" s="184">
        <f t="shared" si="42"/>
        <v>2</v>
      </c>
      <c r="AH90" s="184">
        <f>'Core Indicators'!HJ90</f>
        <v>2</v>
      </c>
      <c r="AI90" s="184">
        <f>'Core Indicators'!HR90</f>
        <v>2</v>
      </c>
      <c r="AJ90" s="184">
        <f t="shared" si="43"/>
        <v>2</v>
      </c>
      <c r="AK90" s="184">
        <f>'Core Indicators'!HZ90</f>
        <v>2</v>
      </c>
      <c r="AL90" s="184">
        <f>'Core Indicators'!IH90</f>
        <v>2</v>
      </c>
      <c r="AM90" s="184">
        <f>'Core Indicators'!IP90</f>
        <v>2</v>
      </c>
      <c r="AN90" s="184">
        <f t="shared" si="44"/>
        <v>2</v>
      </c>
    </row>
    <row r="91" spans="1:40" x14ac:dyDescent="0.25">
      <c r="A91" s="203" t="str">
        <f>Lists!C:C</f>
        <v>NGA001</v>
      </c>
      <c r="B91" s="248">
        <f t="shared" si="30"/>
        <v>2.5</v>
      </c>
      <c r="C91" s="163">
        <f t="shared" si="31"/>
        <v>0</v>
      </c>
      <c r="D91" s="271">
        <f t="shared" si="32"/>
        <v>2.6</v>
      </c>
      <c r="E91" s="203">
        <f>'Core Indicators'!R91</f>
        <v>2</v>
      </c>
      <c r="F91" s="203">
        <f>'Core Indicators'!Z91</f>
        <v>2</v>
      </c>
      <c r="G91" s="163">
        <f t="shared" si="33"/>
        <v>2</v>
      </c>
      <c r="H91" s="203">
        <f>'Core Indicators'!AH91</f>
        <v>3</v>
      </c>
      <c r="I91" s="203">
        <f>'Core Indicators'!AP91</f>
        <v>3</v>
      </c>
      <c r="J91" s="203">
        <f>'Core Indicators'!BN91</f>
        <v>2</v>
      </c>
      <c r="K91" s="203">
        <f t="shared" si="34"/>
        <v>2.5</v>
      </c>
      <c r="L91" s="248">
        <f t="shared" si="35"/>
        <v>2.8</v>
      </c>
      <c r="M91" s="271">
        <f t="shared" si="36"/>
        <v>3</v>
      </c>
      <c r="N91" s="204">
        <f>'Core Indicators'!DJ91</f>
        <v>3</v>
      </c>
      <c r="O91" s="204">
        <f>'Core Indicators'!DR91</f>
        <v>3</v>
      </c>
      <c r="P91" s="204">
        <f>'Core Indicators'!DZ91</f>
        <v>3</v>
      </c>
      <c r="Q91" s="204">
        <f>'Core Indicators'!EH91</f>
        <v>3</v>
      </c>
      <c r="R91" s="204">
        <f>'Core Indicators'!EP91</f>
        <v>3</v>
      </c>
      <c r="S91" s="163">
        <f t="shared" si="37"/>
        <v>1.6</v>
      </c>
      <c r="T91" s="163">
        <f t="shared" si="38"/>
        <v>1.1666666666666667</v>
      </c>
      <c r="U91" s="203">
        <v>1</v>
      </c>
      <c r="V91" s="203">
        <v>1</v>
      </c>
      <c r="W91" s="203">
        <f>'Core Indicators'!EX91</f>
        <v>2</v>
      </c>
      <c r="X91" s="163">
        <f t="shared" si="39"/>
        <v>1.5</v>
      </c>
      <c r="Y91" s="203">
        <v>1</v>
      </c>
      <c r="Z91" s="163">
        <f t="shared" si="40"/>
        <v>2</v>
      </c>
      <c r="AA91" s="203">
        <f>'Core Indicators'!FF91</f>
        <v>2</v>
      </c>
      <c r="AB91" s="203">
        <f t="shared" si="41"/>
        <v>2</v>
      </c>
      <c r="AC91" s="184">
        <f>'Core Indicators'!GD91</f>
        <v>2</v>
      </c>
      <c r="AD91" s="184">
        <f>'Core Indicators'!GL91</f>
        <v>2</v>
      </c>
      <c r="AE91" s="184">
        <f>'Core Indicators'!GT91</f>
        <v>2</v>
      </c>
      <c r="AF91" s="184">
        <f>'Core Indicators'!HB91</f>
        <v>2</v>
      </c>
      <c r="AG91" s="184">
        <f t="shared" si="42"/>
        <v>2</v>
      </c>
      <c r="AH91" s="184">
        <f>'Core Indicators'!HJ91</f>
        <v>2</v>
      </c>
      <c r="AI91" s="184">
        <f>'Core Indicators'!HR91</f>
        <v>2</v>
      </c>
      <c r="AJ91" s="184">
        <f t="shared" si="43"/>
        <v>2</v>
      </c>
      <c r="AK91" s="184">
        <f>'Core Indicators'!HZ91</f>
        <v>2</v>
      </c>
      <c r="AL91" s="184">
        <f>'Core Indicators'!IH91</f>
        <v>2</v>
      </c>
      <c r="AM91" s="184">
        <f>'Core Indicators'!IP91</f>
        <v>2</v>
      </c>
      <c r="AN91" s="184">
        <f t="shared" si="44"/>
        <v>2</v>
      </c>
    </row>
    <row r="92" spans="1:40" x14ac:dyDescent="0.25">
      <c r="A92" s="203" t="str">
        <f>Lists!C:C</f>
        <v>NGA003</v>
      </c>
      <c r="B92" s="248">
        <f t="shared" si="30"/>
        <v>2.5</v>
      </c>
      <c r="C92" s="163">
        <f t="shared" si="31"/>
        <v>0</v>
      </c>
      <c r="D92" s="271">
        <f t="shared" si="32"/>
        <v>2.6</v>
      </c>
      <c r="E92" s="203">
        <f>'Core Indicators'!R92</f>
        <v>2</v>
      </c>
      <c r="F92" s="203">
        <f>'Core Indicators'!Z92</f>
        <v>2</v>
      </c>
      <c r="G92" s="163">
        <f t="shared" si="33"/>
        <v>2</v>
      </c>
      <c r="H92" s="203">
        <f>'Core Indicators'!AH92</f>
        <v>3</v>
      </c>
      <c r="I92" s="203">
        <f>'Core Indicators'!AP92</f>
        <v>3</v>
      </c>
      <c r="J92" s="203">
        <f>'Core Indicators'!BN92</f>
        <v>2</v>
      </c>
      <c r="K92" s="203">
        <f t="shared" si="34"/>
        <v>2.5</v>
      </c>
      <c r="L92" s="248">
        <f t="shared" si="35"/>
        <v>2.8</v>
      </c>
      <c r="M92" s="271">
        <f t="shared" si="36"/>
        <v>3</v>
      </c>
      <c r="N92" s="204">
        <f>'Core Indicators'!DJ92</f>
        <v>3</v>
      </c>
      <c r="O92" s="204">
        <f>'Core Indicators'!DR92</f>
        <v>3</v>
      </c>
      <c r="P92" s="204">
        <f>'Core Indicators'!DZ92</f>
        <v>3</v>
      </c>
      <c r="Q92" s="204">
        <f>'Core Indicators'!EH92</f>
        <v>3</v>
      </c>
      <c r="R92" s="204">
        <f>'Core Indicators'!EP92</f>
        <v>3</v>
      </c>
      <c r="S92" s="163">
        <f t="shared" si="37"/>
        <v>1.6</v>
      </c>
      <c r="T92" s="163">
        <f t="shared" si="38"/>
        <v>1.1666666666666667</v>
      </c>
      <c r="U92" s="203">
        <v>1</v>
      </c>
      <c r="V92" s="203">
        <v>1</v>
      </c>
      <c r="W92" s="203">
        <f>'Core Indicators'!EX92</f>
        <v>2</v>
      </c>
      <c r="X92" s="163">
        <f t="shared" si="39"/>
        <v>1.5</v>
      </c>
      <c r="Y92" s="203">
        <v>1</v>
      </c>
      <c r="Z92" s="163">
        <f t="shared" si="40"/>
        <v>2</v>
      </c>
      <c r="AA92" s="203">
        <f>'Core Indicators'!FF92</f>
        <v>2</v>
      </c>
      <c r="AB92" s="203">
        <f t="shared" si="41"/>
        <v>2</v>
      </c>
      <c r="AC92" s="184">
        <f>'Core Indicators'!GD92</f>
        <v>2</v>
      </c>
      <c r="AD92" s="184">
        <f>'Core Indicators'!GL92</f>
        <v>2</v>
      </c>
      <c r="AE92" s="184">
        <f>'Core Indicators'!GT92</f>
        <v>2</v>
      </c>
      <c r="AF92" s="184">
        <f>'Core Indicators'!HB92</f>
        <v>2</v>
      </c>
      <c r="AG92" s="184">
        <f t="shared" si="42"/>
        <v>2</v>
      </c>
      <c r="AH92" s="184">
        <f>'Core Indicators'!HJ92</f>
        <v>2</v>
      </c>
      <c r="AI92" s="184">
        <f>'Core Indicators'!HR92</f>
        <v>2</v>
      </c>
      <c r="AJ92" s="184">
        <f t="shared" si="43"/>
        <v>2</v>
      </c>
      <c r="AK92" s="184">
        <f>'Core Indicators'!HZ92</f>
        <v>2</v>
      </c>
      <c r="AL92" s="184">
        <f>'Core Indicators'!IH92</f>
        <v>2</v>
      </c>
      <c r="AM92" s="184">
        <f>'Core Indicators'!IP92</f>
        <v>2</v>
      </c>
      <c r="AN92" s="184">
        <f t="shared" si="44"/>
        <v>2</v>
      </c>
    </row>
    <row r="93" spans="1:40" x14ac:dyDescent="0.25">
      <c r="A93" s="203" t="str">
        <f>Lists!C:C</f>
        <v>NGA004</v>
      </c>
      <c r="B93" s="248">
        <f t="shared" si="30"/>
        <v>2</v>
      </c>
      <c r="C93" s="163">
        <f t="shared" si="31"/>
        <v>1</v>
      </c>
      <c r="D93" s="271">
        <f t="shared" si="32"/>
        <v>2</v>
      </c>
      <c r="E93" s="203">
        <f>'Core Indicators'!R93</f>
        <v>2</v>
      </c>
      <c r="F93" s="203">
        <f>'Core Indicators'!Z93</f>
        <v>2</v>
      </c>
      <c r="G93" s="163">
        <f t="shared" si="33"/>
        <v>2</v>
      </c>
      <c r="H93" s="203">
        <f>'Core Indicators'!AH93</f>
        <v>2</v>
      </c>
      <c r="I93" s="203">
        <f>'Core Indicators'!AP93</f>
        <v>2</v>
      </c>
      <c r="J93" s="203">
        <f>'Core Indicators'!BN93</f>
        <v>2</v>
      </c>
      <c r="K93" s="203">
        <f t="shared" si="34"/>
        <v>2</v>
      </c>
      <c r="L93" s="248">
        <f t="shared" si="35"/>
        <v>2</v>
      </c>
      <c r="M93" s="271">
        <f t="shared" si="36"/>
        <v>2.2000000000000002</v>
      </c>
      <c r="N93" s="204">
        <f>'Core Indicators'!DJ93</f>
        <v>2</v>
      </c>
      <c r="O93" s="204">
        <f>'Core Indicators'!DR93</f>
        <v>2</v>
      </c>
      <c r="P93" s="204">
        <f>'Core Indicators'!DZ93</f>
        <v>2</v>
      </c>
      <c r="Q93" s="204">
        <f>'Core Indicators'!EH93</f>
        <v>2</v>
      </c>
      <c r="R93" s="204">
        <f>'Core Indicators'!EP93</f>
        <v>3</v>
      </c>
      <c r="S93" s="163">
        <f t="shared" si="37"/>
        <v>1.6</v>
      </c>
      <c r="T93" s="163">
        <f t="shared" si="38"/>
        <v>1.1666666666666667</v>
      </c>
      <c r="U93" s="203">
        <v>1</v>
      </c>
      <c r="V93" s="203">
        <v>1</v>
      </c>
      <c r="W93" s="203">
        <f>'Core Indicators'!EX93</f>
        <v>2</v>
      </c>
      <c r="X93" s="163">
        <f t="shared" si="39"/>
        <v>1.5</v>
      </c>
      <c r="Y93" s="203">
        <v>1</v>
      </c>
      <c r="Z93" s="163">
        <f t="shared" si="40"/>
        <v>2</v>
      </c>
      <c r="AA93" s="203" t="str">
        <f>'Core Indicators'!FF93</f>
        <v>x</v>
      </c>
      <c r="AB93" s="203">
        <f t="shared" si="41"/>
        <v>2</v>
      </c>
      <c r="AC93" s="184">
        <f>'Core Indicators'!GD93</f>
        <v>2</v>
      </c>
      <c r="AD93" s="184">
        <f>'Core Indicators'!GL93</f>
        <v>2</v>
      </c>
      <c r="AE93" s="184">
        <f>'Core Indicators'!GT93</f>
        <v>2</v>
      </c>
      <c r="AF93" s="184">
        <f>'Core Indicators'!HB93</f>
        <v>2</v>
      </c>
      <c r="AG93" s="184">
        <f t="shared" si="42"/>
        <v>2</v>
      </c>
      <c r="AH93" s="184">
        <f>'Core Indicators'!HJ93</f>
        <v>2</v>
      </c>
      <c r="AI93" s="184">
        <f>'Core Indicators'!HR93</f>
        <v>2</v>
      </c>
      <c r="AJ93" s="184">
        <f t="shared" si="43"/>
        <v>2</v>
      </c>
      <c r="AK93" s="184">
        <f>'Core Indicators'!HZ93</f>
        <v>2</v>
      </c>
      <c r="AL93" s="184">
        <f>'Core Indicators'!IH93</f>
        <v>2</v>
      </c>
      <c r="AM93" s="184">
        <f>'Core Indicators'!IP93</f>
        <v>2</v>
      </c>
      <c r="AN93" s="184">
        <f t="shared" si="44"/>
        <v>2</v>
      </c>
    </row>
    <row r="94" spans="1:40" x14ac:dyDescent="0.25">
      <c r="A94" s="203" t="str">
        <f>Lists!C:C</f>
        <v>NGA007</v>
      </c>
      <c r="B94" s="248">
        <f t="shared" si="30"/>
        <v>2.2999999999999998</v>
      </c>
      <c r="C94" s="163">
        <f t="shared" si="31"/>
        <v>0</v>
      </c>
      <c r="D94" s="271">
        <f t="shared" si="32"/>
        <v>2.2999999999999998</v>
      </c>
      <c r="E94" s="203">
        <f>'Core Indicators'!R94</f>
        <v>2</v>
      </c>
      <c r="F94" s="203">
        <f>'Core Indicators'!Z94</f>
        <v>2</v>
      </c>
      <c r="G94" s="163">
        <f t="shared" si="33"/>
        <v>2</v>
      </c>
      <c r="H94" s="203">
        <f>'Core Indicators'!AH94</f>
        <v>3</v>
      </c>
      <c r="I94" s="203">
        <f>'Core Indicators'!AP94</f>
        <v>2</v>
      </c>
      <c r="J94" s="203">
        <f>'Core Indicators'!BN94</f>
        <v>2</v>
      </c>
      <c r="K94" s="203">
        <f t="shared" si="34"/>
        <v>2</v>
      </c>
      <c r="L94" s="248">
        <f t="shared" si="35"/>
        <v>2.5</v>
      </c>
      <c r="M94" s="271">
        <f t="shared" si="36"/>
        <v>3</v>
      </c>
      <c r="N94" s="204">
        <f>'Core Indicators'!DJ94</f>
        <v>3</v>
      </c>
      <c r="O94" s="204">
        <f>'Core Indicators'!DR94</f>
        <v>3</v>
      </c>
      <c r="P94" s="204">
        <f>'Core Indicators'!DZ94</f>
        <v>3</v>
      </c>
      <c r="Q94" s="204">
        <f>'Core Indicators'!EH94</f>
        <v>3</v>
      </c>
      <c r="R94" s="204">
        <f>'Core Indicators'!EP94</f>
        <v>3</v>
      </c>
      <c r="S94" s="163">
        <f t="shared" si="37"/>
        <v>1.3</v>
      </c>
      <c r="T94" s="163">
        <f t="shared" si="38"/>
        <v>1.1666666666666667</v>
      </c>
      <c r="U94" s="203">
        <v>1</v>
      </c>
      <c r="V94" s="203">
        <v>1</v>
      </c>
      <c r="W94" s="203">
        <f>'Core Indicators'!EX94</f>
        <v>2</v>
      </c>
      <c r="X94" s="163">
        <f t="shared" si="39"/>
        <v>1.5</v>
      </c>
      <c r="Y94" s="203">
        <v>1</v>
      </c>
      <c r="Z94" s="163">
        <f t="shared" si="40"/>
        <v>1.5</v>
      </c>
      <c r="AA94" s="203">
        <f>'Core Indicators'!FF94</f>
        <v>1</v>
      </c>
      <c r="AB94" s="203">
        <f t="shared" si="41"/>
        <v>2</v>
      </c>
      <c r="AC94" s="184">
        <f>'Core Indicators'!GD94</f>
        <v>2</v>
      </c>
      <c r="AD94" s="184">
        <f>'Core Indicators'!GL94</f>
        <v>2</v>
      </c>
      <c r="AE94" s="184">
        <f>'Core Indicators'!GT94</f>
        <v>2</v>
      </c>
      <c r="AF94" s="184">
        <f>'Core Indicators'!HB94</f>
        <v>2</v>
      </c>
      <c r="AG94" s="184">
        <f t="shared" si="42"/>
        <v>2</v>
      </c>
      <c r="AH94" s="184">
        <f>'Core Indicators'!HJ94</f>
        <v>2</v>
      </c>
      <c r="AI94" s="184">
        <f>'Core Indicators'!HR94</f>
        <v>2</v>
      </c>
      <c r="AJ94" s="184">
        <f t="shared" si="43"/>
        <v>2</v>
      </c>
      <c r="AK94" s="184">
        <f>'Core Indicators'!HZ94</f>
        <v>2</v>
      </c>
      <c r="AL94" s="184">
        <f>'Core Indicators'!IH94</f>
        <v>2</v>
      </c>
      <c r="AM94" s="184">
        <f>'Core Indicators'!IP94</f>
        <v>2</v>
      </c>
      <c r="AN94" s="184">
        <f t="shared" si="44"/>
        <v>2</v>
      </c>
    </row>
    <row r="95" spans="1:40" x14ac:dyDescent="0.25">
      <c r="A95" s="203" t="str">
        <f>Lists!C:C</f>
        <v>NGA008</v>
      </c>
      <c r="B95" s="248">
        <f t="shared" si="30"/>
        <v>1.9</v>
      </c>
      <c r="C95" s="163">
        <f t="shared" si="31"/>
        <v>1</v>
      </c>
      <c r="D95" s="271">
        <f t="shared" si="32"/>
        <v>2.2000000000000002</v>
      </c>
      <c r="E95" s="203">
        <f>'Core Indicators'!R95</f>
        <v>2</v>
      </c>
      <c r="F95" s="203">
        <f>'Core Indicators'!Z95</f>
        <v>3</v>
      </c>
      <c r="G95" s="163">
        <f t="shared" si="33"/>
        <v>2.5</v>
      </c>
      <c r="H95" s="203">
        <f>'Core Indicators'!AH95</f>
        <v>2</v>
      </c>
      <c r="I95" s="203">
        <f>'Core Indicators'!AP95</f>
        <v>2</v>
      </c>
      <c r="J95" s="203" t="str">
        <f>'Core Indicators'!BN95</f>
        <v>x</v>
      </c>
      <c r="K95" s="203">
        <f t="shared" si="34"/>
        <v>2</v>
      </c>
      <c r="L95" s="248">
        <f t="shared" si="35"/>
        <v>2</v>
      </c>
      <c r="M95" s="271">
        <f t="shared" si="36"/>
        <v>2</v>
      </c>
      <c r="N95" s="204">
        <f>'Core Indicators'!DJ95</f>
        <v>2</v>
      </c>
      <c r="O95" s="204">
        <f>'Core Indicators'!DR95</f>
        <v>2</v>
      </c>
      <c r="P95" s="204">
        <f>'Core Indicators'!DZ95</f>
        <v>2</v>
      </c>
      <c r="Q95" s="204" t="str">
        <f>'Core Indicators'!EH95</f>
        <v>x</v>
      </c>
      <c r="R95" s="204" t="str">
        <f>'Core Indicators'!EP95</f>
        <v>x</v>
      </c>
      <c r="S95" s="163">
        <f t="shared" si="37"/>
        <v>1.6</v>
      </c>
      <c r="T95" s="163">
        <f t="shared" si="38"/>
        <v>1.1666666666666667</v>
      </c>
      <c r="U95" s="203">
        <v>1</v>
      </c>
      <c r="V95" s="203">
        <v>1</v>
      </c>
      <c r="W95" s="203">
        <f>'Core Indicators'!EX95</f>
        <v>2</v>
      </c>
      <c r="X95" s="163">
        <f t="shared" si="39"/>
        <v>1.5</v>
      </c>
      <c r="Y95" s="203">
        <v>1</v>
      </c>
      <c r="Z95" s="163">
        <f t="shared" si="40"/>
        <v>2</v>
      </c>
      <c r="AA95" s="203">
        <f>'Core Indicators'!FF95</f>
        <v>2</v>
      </c>
      <c r="AB95" s="203">
        <f t="shared" si="41"/>
        <v>2</v>
      </c>
      <c r="AC95" s="184">
        <f>'Core Indicators'!GD95</f>
        <v>2</v>
      </c>
      <c r="AD95" s="184">
        <f>'Core Indicators'!GL95</f>
        <v>2</v>
      </c>
      <c r="AE95" s="184">
        <f>'Core Indicators'!GT95</f>
        <v>2</v>
      </c>
      <c r="AF95" s="184">
        <f>'Core Indicators'!HB95</f>
        <v>2</v>
      </c>
      <c r="AG95" s="184">
        <f t="shared" si="42"/>
        <v>2</v>
      </c>
      <c r="AH95" s="184">
        <f>'Core Indicators'!HJ95</f>
        <v>2</v>
      </c>
      <c r="AI95" s="184">
        <f>'Core Indicators'!HR95</f>
        <v>2</v>
      </c>
      <c r="AJ95" s="184">
        <f t="shared" si="43"/>
        <v>2</v>
      </c>
      <c r="AK95" s="184">
        <f>'Core Indicators'!HZ95</f>
        <v>2</v>
      </c>
      <c r="AL95" s="184">
        <f>'Core Indicators'!IH95</f>
        <v>2</v>
      </c>
      <c r="AM95" s="184">
        <f>'Core Indicators'!IP95</f>
        <v>2</v>
      </c>
      <c r="AN95" s="184">
        <f t="shared" si="44"/>
        <v>2</v>
      </c>
    </row>
    <row r="96" spans="1:40" x14ac:dyDescent="0.25">
      <c r="A96" s="203" t="str">
        <f>Lists!C:C</f>
        <v>NIC001</v>
      </c>
      <c r="B96" s="248">
        <f t="shared" si="30"/>
        <v>1.9</v>
      </c>
      <c r="C96" s="163">
        <f t="shared" si="31"/>
        <v>1</v>
      </c>
      <c r="D96" s="271">
        <f t="shared" si="32"/>
        <v>2</v>
      </c>
      <c r="E96" s="203">
        <f>'Core Indicators'!R96</f>
        <v>2</v>
      </c>
      <c r="F96" s="203">
        <f>'Core Indicators'!Z96</f>
        <v>2</v>
      </c>
      <c r="G96" s="163">
        <f t="shared" si="33"/>
        <v>2</v>
      </c>
      <c r="H96" s="203">
        <f>'Core Indicators'!AH96</f>
        <v>2</v>
      </c>
      <c r="I96" s="203">
        <f>'Core Indicators'!AP96</f>
        <v>2</v>
      </c>
      <c r="J96" s="203">
        <f>'Core Indicators'!BN96</f>
        <v>2</v>
      </c>
      <c r="K96" s="203">
        <f t="shared" si="34"/>
        <v>2</v>
      </c>
      <c r="L96" s="248">
        <f t="shared" si="35"/>
        <v>2</v>
      </c>
      <c r="M96" s="271">
        <f t="shared" si="36"/>
        <v>2</v>
      </c>
      <c r="N96" s="204">
        <f>'Core Indicators'!DJ96</f>
        <v>2</v>
      </c>
      <c r="O96" s="204">
        <f>'Core Indicators'!DR96</f>
        <v>2</v>
      </c>
      <c r="P96" s="204" t="str">
        <f>'Core Indicators'!DZ96</f>
        <v>x</v>
      </c>
      <c r="Q96" s="204" t="str">
        <f>'Core Indicators'!EH96</f>
        <v>x</v>
      </c>
      <c r="R96" s="204" t="str">
        <f>'Core Indicators'!EP96</f>
        <v>x</v>
      </c>
      <c r="S96" s="163">
        <f t="shared" si="37"/>
        <v>1.6</v>
      </c>
      <c r="T96" s="163">
        <f t="shared" si="38"/>
        <v>1.1666666666666667</v>
      </c>
      <c r="U96" s="203">
        <v>1</v>
      </c>
      <c r="V96" s="203">
        <v>1</v>
      </c>
      <c r="W96" s="203">
        <f>'Core Indicators'!EX96</f>
        <v>2</v>
      </c>
      <c r="X96" s="163">
        <f t="shared" si="39"/>
        <v>1.5</v>
      </c>
      <c r="Y96" s="203">
        <v>1</v>
      </c>
      <c r="Z96" s="163">
        <f t="shared" si="40"/>
        <v>2</v>
      </c>
      <c r="AA96" s="203" t="str">
        <f>'Core Indicators'!FF96</f>
        <v>x</v>
      </c>
      <c r="AB96" s="203">
        <f t="shared" si="41"/>
        <v>2</v>
      </c>
      <c r="AC96" s="184">
        <f>'Core Indicators'!GD96</f>
        <v>2</v>
      </c>
      <c r="AD96" s="184">
        <f>'Core Indicators'!GL96</f>
        <v>2</v>
      </c>
      <c r="AE96" s="184">
        <f>'Core Indicators'!GT96</f>
        <v>2</v>
      </c>
      <c r="AF96" s="184">
        <f>'Core Indicators'!HB96</f>
        <v>2</v>
      </c>
      <c r="AG96" s="184">
        <f t="shared" si="42"/>
        <v>2</v>
      </c>
      <c r="AH96" s="184">
        <f>'Core Indicators'!HJ96</f>
        <v>2</v>
      </c>
      <c r="AI96" s="184">
        <f>'Core Indicators'!HR96</f>
        <v>2</v>
      </c>
      <c r="AJ96" s="184">
        <f t="shared" si="43"/>
        <v>2</v>
      </c>
      <c r="AK96" s="184">
        <f>'Core Indicators'!HZ96</f>
        <v>2</v>
      </c>
      <c r="AL96" s="184">
        <f>'Core Indicators'!IH96</f>
        <v>2</v>
      </c>
      <c r="AM96" s="184">
        <f>'Core Indicators'!IP96</f>
        <v>2</v>
      </c>
      <c r="AN96" s="184">
        <f t="shared" si="44"/>
        <v>2</v>
      </c>
    </row>
    <row r="97" spans="1:40" x14ac:dyDescent="0.25">
      <c r="A97" s="203" t="str">
        <f>Lists!C:C</f>
        <v>PAK001</v>
      </c>
      <c r="B97" s="248">
        <f t="shared" si="30"/>
        <v>1.7</v>
      </c>
      <c r="C97" s="163">
        <f t="shared" si="31"/>
        <v>0</v>
      </c>
      <c r="D97" s="271">
        <f t="shared" si="32"/>
        <v>1.8</v>
      </c>
      <c r="E97" s="203">
        <f>'Core Indicators'!R97</f>
        <v>1</v>
      </c>
      <c r="F97" s="203">
        <f>'Core Indicators'!Z97</f>
        <v>2</v>
      </c>
      <c r="G97" s="163">
        <f t="shared" si="33"/>
        <v>1.5</v>
      </c>
      <c r="H97" s="203">
        <f>'Core Indicators'!AH97</f>
        <v>2</v>
      </c>
      <c r="I97" s="203">
        <f>'Core Indicators'!AP97</f>
        <v>2</v>
      </c>
      <c r="J97" s="203">
        <f>'Core Indicators'!BN97</f>
        <v>2</v>
      </c>
      <c r="K97" s="203">
        <f t="shared" si="34"/>
        <v>2</v>
      </c>
      <c r="L97" s="248">
        <f t="shared" si="35"/>
        <v>2</v>
      </c>
      <c r="M97" s="271">
        <f t="shared" si="36"/>
        <v>2</v>
      </c>
      <c r="N97" s="204">
        <f>'Core Indicators'!DJ97</f>
        <v>2</v>
      </c>
      <c r="O97" s="204">
        <f>'Core Indicators'!DR97</f>
        <v>2</v>
      </c>
      <c r="P97" s="204">
        <f>'Core Indicators'!DZ97</f>
        <v>2</v>
      </c>
      <c r="Q97" s="204">
        <f>'Core Indicators'!EH97</f>
        <v>2</v>
      </c>
      <c r="R97" s="204">
        <f>'Core Indicators'!EP97</f>
        <v>2</v>
      </c>
      <c r="S97" s="163">
        <f t="shared" si="37"/>
        <v>1.3</v>
      </c>
      <c r="T97" s="163">
        <f t="shared" si="38"/>
        <v>1.1666666666666667</v>
      </c>
      <c r="U97" s="203">
        <v>1</v>
      </c>
      <c r="V97" s="203">
        <v>1</v>
      </c>
      <c r="W97" s="203">
        <f>'Core Indicators'!EX97</f>
        <v>2</v>
      </c>
      <c r="X97" s="163">
        <f t="shared" si="39"/>
        <v>1.5</v>
      </c>
      <c r="Y97" s="203">
        <v>1</v>
      </c>
      <c r="Z97" s="163">
        <f t="shared" si="40"/>
        <v>1.5</v>
      </c>
      <c r="AA97" s="203">
        <f>'Core Indicators'!FF97</f>
        <v>1</v>
      </c>
      <c r="AB97" s="203">
        <f t="shared" si="41"/>
        <v>2</v>
      </c>
      <c r="AC97" s="184">
        <f>'Core Indicators'!GD97</f>
        <v>2</v>
      </c>
      <c r="AD97" s="184">
        <f>'Core Indicators'!GL97</f>
        <v>2</v>
      </c>
      <c r="AE97" s="184">
        <f>'Core Indicators'!GT97</f>
        <v>2</v>
      </c>
      <c r="AF97" s="184">
        <f>'Core Indicators'!HB97</f>
        <v>2</v>
      </c>
      <c r="AG97" s="184">
        <f t="shared" si="42"/>
        <v>2</v>
      </c>
      <c r="AH97" s="184">
        <f>'Core Indicators'!HJ97</f>
        <v>2</v>
      </c>
      <c r="AI97" s="184">
        <f>'Core Indicators'!HR97</f>
        <v>2</v>
      </c>
      <c r="AJ97" s="184">
        <f t="shared" si="43"/>
        <v>2</v>
      </c>
      <c r="AK97" s="184">
        <f>'Core Indicators'!HZ97</f>
        <v>2</v>
      </c>
      <c r="AL97" s="184">
        <f>'Core Indicators'!IH97</f>
        <v>2</v>
      </c>
      <c r="AM97" s="184">
        <f>'Core Indicators'!IP97</f>
        <v>2</v>
      </c>
      <c r="AN97" s="184">
        <f t="shared" si="44"/>
        <v>2</v>
      </c>
    </row>
    <row r="98" spans="1:40" x14ac:dyDescent="0.25">
      <c r="A98" s="203" t="str">
        <f>Lists!C:C</f>
        <v>PAK004</v>
      </c>
      <c r="B98" s="248" t="str">
        <f t="shared" si="30"/>
        <v>x</v>
      </c>
      <c r="C98" s="163">
        <f t="shared" si="31"/>
        <v>3</v>
      </c>
      <c r="D98" s="271">
        <f t="shared" si="32"/>
        <v>2.4</v>
      </c>
      <c r="E98" s="203">
        <f>'Core Indicators'!R98</f>
        <v>1</v>
      </c>
      <c r="F98" s="203">
        <f>'Core Indicators'!Z98</f>
        <v>1</v>
      </c>
      <c r="G98" s="163">
        <f t="shared" si="33"/>
        <v>1</v>
      </c>
      <c r="H98" s="203" t="str">
        <f>'Core Indicators'!AH98</f>
        <v>x</v>
      </c>
      <c r="I98" s="203" t="str">
        <f>'Core Indicators'!AP98</f>
        <v>x</v>
      </c>
      <c r="J98" s="203">
        <f>'Core Indicators'!BN98</f>
        <v>3</v>
      </c>
      <c r="K98" s="203">
        <f t="shared" si="34"/>
        <v>3</v>
      </c>
      <c r="L98" s="248">
        <f t="shared" si="35"/>
        <v>3</v>
      </c>
      <c r="M98" s="271" t="str">
        <f t="shared" si="36"/>
        <v>x</v>
      </c>
      <c r="N98" s="204" t="str">
        <f>'Core Indicators'!DJ98</f>
        <v>x</v>
      </c>
      <c r="O98" s="204" t="str">
        <f>'Core Indicators'!DR98</f>
        <v>x</v>
      </c>
      <c r="P98" s="204" t="str">
        <f>'Core Indicators'!DZ98</f>
        <v>x</v>
      </c>
      <c r="Q98" s="204" t="str">
        <f>'Core Indicators'!EH98</f>
        <v>x</v>
      </c>
      <c r="R98" s="204" t="str">
        <f>'Core Indicators'!EP98</f>
        <v>x</v>
      </c>
      <c r="S98" s="163">
        <f t="shared" si="37"/>
        <v>1.6</v>
      </c>
      <c r="T98" s="163">
        <f t="shared" si="38"/>
        <v>1.1666666666666667</v>
      </c>
      <c r="U98" s="203">
        <v>1</v>
      </c>
      <c r="V98" s="203">
        <v>1</v>
      </c>
      <c r="W98" s="203">
        <f>'Core Indicators'!EX98</f>
        <v>2</v>
      </c>
      <c r="X98" s="163">
        <f t="shared" si="39"/>
        <v>1.5</v>
      </c>
      <c r="Y98" s="203">
        <v>1</v>
      </c>
      <c r="Z98" s="163">
        <f t="shared" si="40"/>
        <v>2</v>
      </c>
      <c r="AA98" s="203">
        <f>'Core Indicators'!FF98</f>
        <v>2</v>
      </c>
      <c r="AB98" s="203">
        <f t="shared" si="41"/>
        <v>2</v>
      </c>
      <c r="AC98" s="184">
        <f>'Core Indicators'!GD98</f>
        <v>2</v>
      </c>
      <c r="AD98" s="184">
        <f>'Core Indicators'!GL98</f>
        <v>2</v>
      </c>
      <c r="AE98" s="184">
        <f>'Core Indicators'!GT98</f>
        <v>2</v>
      </c>
      <c r="AF98" s="184">
        <f>'Core Indicators'!HB98</f>
        <v>2</v>
      </c>
      <c r="AG98" s="184">
        <f t="shared" si="42"/>
        <v>2</v>
      </c>
      <c r="AH98" s="184">
        <f>'Core Indicators'!HJ98</f>
        <v>2</v>
      </c>
      <c r="AI98" s="184">
        <f>'Core Indicators'!HR98</f>
        <v>2</v>
      </c>
      <c r="AJ98" s="184">
        <f t="shared" si="43"/>
        <v>2</v>
      </c>
      <c r="AK98" s="184">
        <f>'Core Indicators'!HZ98</f>
        <v>2</v>
      </c>
      <c r="AL98" s="184">
        <f>'Core Indicators'!IH98</f>
        <v>2</v>
      </c>
      <c r="AM98" s="184">
        <f>'Core Indicators'!IP98</f>
        <v>2</v>
      </c>
      <c r="AN98" s="184">
        <f t="shared" si="44"/>
        <v>2</v>
      </c>
    </row>
    <row r="99" spans="1:40" x14ac:dyDescent="0.25">
      <c r="A99" s="203" t="str">
        <f>Lists!C:C</f>
        <v>PAK005</v>
      </c>
      <c r="B99" s="248">
        <f t="shared" ref="B99:B130" si="45">IF(OR(M99="x",D99="x"),"x",ROUND((5-GEOMEAN(((5-D99)/5*4+1),((5-M99)/5*4+1),((5-M99)/5*4+1)))/4*3.5+S99*0.3,1))</f>
        <v>1.9</v>
      </c>
      <c r="C99" s="163">
        <f t="shared" ref="C99:C130" si="46">COUNTIF(E99:F99,"x")+COUNTIF(H99:I99,"x")+COUNTIF(J99:J99,"x")+COUNTIF(M99,"x")+COUNTIF(U99:W99,"x")+COUNTIF(Y99:AB99,"x")</f>
        <v>0</v>
      </c>
      <c r="D99" s="271">
        <f t="shared" ref="D99:D130" si="47">IF(OR(L99="x",G99="x"),"x",ROUND((5-GEOMEAN(((5-L99)/5*4+1),((5-L99)/5*4+1),((5-G99)/5*4+1)))/4*5,1))</f>
        <v>2.2000000000000002</v>
      </c>
      <c r="E99" s="203">
        <f>'Core Indicators'!R99</f>
        <v>3</v>
      </c>
      <c r="F99" s="203">
        <f>'Core Indicators'!Z99</f>
        <v>3</v>
      </c>
      <c r="G99" s="163">
        <f t="shared" ref="G99:G130" si="48">IF(AND(F99="x",E99="x"),"x",IF(OR(F99="x",E99="x"),AVERAGE(E99,F99),ROUND((10-GEOMEAN(((10-E99)/10*9+1),((10-F99)/10*9+1)))/9*10,1)))</f>
        <v>3</v>
      </c>
      <c r="H99" s="203">
        <f>'Core Indicators'!AH99</f>
        <v>2</v>
      </c>
      <c r="I99" s="203">
        <f>'Core Indicators'!AP99</f>
        <v>1</v>
      </c>
      <c r="J99" s="203">
        <f>'Core Indicators'!BN99</f>
        <v>2</v>
      </c>
      <c r="K99" s="203">
        <f t="shared" ref="K99:K130" si="49">IF(AND(J99="x",I99="x"),"x",IF(OR(J99="x",I99="x"),AVERAGE(I99,J99),ROUND((10-GEOMEAN(((10-I99)/10*9+1),((10-J99)/10*9+1)))/9*10,1)))</f>
        <v>1.5</v>
      </c>
      <c r="L99" s="248">
        <f t="shared" ref="L99:L130" si="50">IF(AND(H99="x",K99="x"),"x",IF(OR(H99="x",K99="x"),AVERAGE(H99,K99),ROUND((10-GEOMEAN(((10-H99)/10*9+1),((10-K99)/10*9+1)))/9*10,1)))</f>
        <v>1.8</v>
      </c>
      <c r="M99" s="271">
        <f t="shared" ref="M99:M130" si="51">IF(N99="x","x",AVERAGE(N99:R99))</f>
        <v>2</v>
      </c>
      <c r="N99" s="204">
        <f>'Core Indicators'!DJ99</f>
        <v>2</v>
      </c>
      <c r="O99" s="204">
        <f>'Core Indicators'!DR99</f>
        <v>2</v>
      </c>
      <c r="P99" s="204">
        <f>'Core Indicators'!DZ99</f>
        <v>2</v>
      </c>
      <c r="Q99" s="204">
        <f>'Core Indicators'!EH99</f>
        <v>2</v>
      </c>
      <c r="R99" s="204">
        <f>'Core Indicators'!EP99</f>
        <v>2</v>
      </c>
      <c r="S99" s="163">
        <f t="shared" ref="S99:S130" si="52">IF(OR(Z99="x",T99="x"),T99,ROUND((10-GEOMEAN(((10-T99)/10*9+1),((10-Z99)/10*9+1)))/9*10,1))</f>
        <v>1.6</v>
      </c>
      <c r="T99" s="163">
        <f t="shared" ref="T99:T130" si="53">AVERAGE(U99,X99,Y99)</f>
        <v>1.1666666666666667</v>
      </c>
      <c r="U99" s="203">
        <v>1</v>
      </c>
      <c r="V99" s="203">
        <v>1</v>
      </c>
      <c r="W99" s="203">
        <f>'Core Indicators'!EX99</f>
        <v>2</v>
      </c>
      <c r="X99" s="163">
        <f t="shared" ref="X99:X130" si="54">AVERAGE(V99:W99)</f>
        <v>1.5</v>
      </c>
      <c r="Y99" s="203">
        <v>1</v>
      </c>
      <c r="Z99" s="163">
        <f t="shared" ref="Z99:Z130" si="55">IF(AND(AA99="x",AB99="x"),"x",AVERAGE(AA99:AB99))</f>
        <v>2</v>
      </c>
      <c r="AA99" s="203">
        <f>'Core Indicators'!FF99</f>
        <v>2</v>
      </c>
      <c r="AB99" s="203">
        <f t="shared" ref="AB99:AB130" si="56">IF(AND(AJ99="x",AN99="x",AG99="x"),"x",(AVERAGE(AJ99,AN99,AG99)))</f>
        <v>2</v>
      </c>
      <c r="AC99" s="184">
        <f>'Core Indicators'!GD99</f>
        <v>2</v>
      </c>
      <c r="AD99" s="184">
        <f>'Core Indicators'!GL99</f>
        <v>2</v>
      </c>
      <c r="AE99" s="184">
        <f>'Core Indicators'!GT99</f>
        <v>2</v>
      </c>
      <c r="AF99" s="184">
        <f>'Core Indicators'!HB99</f>
        <v>2</v>
      </c>
      <c r="AG99" s="184">
        <f t="shared" ref="AG99:AG130" si="57">IF(AND(AC99="x",AD99="x",AE99="x",AF99="x"),"x",AVERAGE(AC99:AF99))</f>
        <v>2</v>
      </c>
      <c r="AH99" s="184">
        <f>'Core Indicators'!HJ99</f>
        <v>2</v>
      </c>
      <c r="AI99" s="184">
        <f>'Core Indicators'!HR99</f>
        <v>2</v>
      </c>
      <c r="AJ99" s="184">
        <f t="shared" ref="AJ99:AJ130" si="58">IF(AND(AH99="x",AI99="x"),"x",AVERAGE(AH99:AI99))</f>
        <v>2</v>
      </c>
      <c r="AK99" s="184">
        <f>'Core Indicators'!HZ99</f>
        <v>2</v>
      </c>
      <c r="AL99" s="184">
        <f>'Core Indicators'!IH99</f>
        <v>2</v>
      </c>
      <c r="AM99" s="184">
        <f>'Core Indicators'!IP99</f>
        <v>2</v>
      </c>
      <c r="AN99" s="184">
        <f t="shared" ref="AN99:AN130" si="59">IF(AND(AK99="x",AL99="x",AM99="x"),"x",AVERAGE(AK99:AM99))</f>
        <v>2</v>
      </c>
    </row>
    <row r="100" spans="1:40" x14ac:dyDescent="0.25">
      <c r="A100" s="203" t="str">
        <f>Lists!C:C</f>
        <v>PAN002</v>
      </c>
      <c r="B100" s="248">
        <f t="shared" si="45"/>
        <v>2</v>
      </c>
      <c r="C100" s="163">
        <f t="shared" si="46"/>
        <v>0</v>
      </c>
      <c r="D100" s="271">
        <f t="shared" si="47"/>
        <v>2.2000000000000002</v>
      </c>
      <c r="E100" s="203">
        <f>'Core Indicators'!R100</f>
        <v>2</v>
      </c>
      <c r="F100" s="203">
        <f>'Core Indicators'!Z100</f>
        <v>2</v>
      </c>
      <c r="G100" s="163">
        <f t="shared" si="48"/>
        <v>2</v>
      </c>
      <c r="H100" s="203">
        <f>'Core Indicators'!AH100</f>
        <v>2</v>
      </c>
      <c r="I100" s="203">
        <f>'Core Indicators'!AP100</f>
        <v>2</v>
      </c>
      <c r="J100" s="203">
        <f>'Core Indicators'!BN100</f>
        <v>3</v>
      </c>
      <c r="K100" s="203">
        <f t="shared" si="49"/>
        <v>2.5</v>
      </c>
      <c r="L100" s="248">
        <f t="shared" si="50"/>
        <v>2.2999999999999998</v>
      </c>
      <c r="M100" s="271">
        <f t="shared" si="51"/>
        <v>2</v>
      </c>
      <c r="N100" s="204">
        <f>'Core Indicators'!DJ100</f>
        <v>2</v>
      </c>
      <c r="O100" s="204">
        <f>'Core Indicators'!DR100</f>
        <v>2</v>
      </c>
      <c r="P100" s="204">
        <f>'Core Indicators'!DZ100</f>
        <v>2</v>
      </c>
      <c r="Q100" s="204" t="str">
        <f>'Core Indicators'!EH100</f>
        <v>x</v>
      </c>
      <c r="R100" s="204" t="str">
        <f>'Core Indicators'!EP100</f>
        <v>x</v>
      </c>
      <c r="S100" s="163">
        <f t="shared" si="52"/>
        <v>1.7</v>
      </c>
      <c r="T100" s="163">
        <f t="shared" si="53"/>
        <v>1.3333333333333333</v>
      </c>
      <c r="U100" s="203">
        <v>1</v>
      </c>
      <c r="V100" s="203">
        <v>1</v>
      </c>
      <c r="W100" s="203">
        <f>'Core Indicators'!EX100</f>
        <v>3</v>
      </c>
      <c r="X100" s="163">
        <f t="shared" si="54"/>
        <v>2</v>
      </c>
      <c r="Y100" s="203">
        <v>1</v>
      </c>
      <c r="Z100" s="163">
        <f t="shared" si="55"/>
        <v>2</v>
      </c>
      <c r="AA100" s="203">
        <f>'Core Indicators'!FF100</f>
        <v>2</v>
      </c>
      <c r="AB100" s="203">
        <f t="shared" si="56"/>
        <v>2</v>
      </c>
      <c r="AC100" s="184">
        <f>'Core Indicators'!GD100</f>
        <v>2</v>
      </c>
      <c r="AD100" s="184">
        <f>'Core Indicators'!GL100</f>
        <v>2</v>
      </c>
      <c r="AE100" s="184">
        <f>'Core Indicators'!GT100</f>
        <v>2</v>
      </c>
      <c r="AF100" s="184">
        <f>'Core Indicators'!HB100</f>
        <v>2</v>
      </c>
      <c r="AG100" s="184">
        <f t="shared" si="57"/>
        <v>2</v>
      </c>
      <c r="AH100" s="184">
        <f>'Core Indicators'!HJ100</f>
        <v>2</v>
      </c>
      <c r="AI100" s="184">
        <f>'Core Indicators'!HR100</f>
        <v>2</v>
      </c>
      <c r="AJ100" s="184">
        <f t="shared" si="58"/>
        <v>2</v>
      </c>
      <c r="AK100" s="184">
        <f>'Core Indicators'!HZ100</f>
        <v>2</v>
      </c>
      <c r="AL100" s="184">
        <f>'Core Indicators'!IH100</f>
        <v>2</v>
      </c>
      <c r="AM100" s="184">
        <f>'Core Indicators'!IP100</f>
        <v>2</v>
      </c>
      <c r="AN100" s="184">
        <f t="shared" si="59"/>
        <v>2</v>
      </c>
    </row>
    <row r="101" spans="1:40" x14ac:dyDescent="0.25">
      <c r="A101" s="203" t="str">
        <f>Lists!C:C</f>
        <v>PER002</v>
      </c>
      <c r="B101" s="248">
        <f t="shared" si="45"/>
        <v>1.7</v>
      </c>
      <c r="C101" s="163">
        <f t="shared" si="46"/>
        <v>0</v>
      </c>
      <c r="D101" s="271">
        <f t="shared" si="47"/>
        <v>1.7</v>
      </c>
      <c r="E101" s="203">
        <f>'Core Indicators'!R101</f>
        <v>1</v>
      </c>
      <c r="F101" s="203">
        <f>'Core Indicators'!Z101</f>
        <v>2</v>
      </c>
      <c r="G101" s="163">
        <f t="shared" si="48"/>
        <v>1.5</v>
      </c>
      <c r="H101" s="203">
        <f>'Core Indicators'!AH101</f>
        <v>2</v>
      </c>
      <c r="I101" s="203">
        <f>'Core Indicators'!AP101</f>
        <v>2</v>
      </c>
      <c r="J101" s="203">
        <f>'Core Indicators'!BN101</f>
        <v>1</v>
      </c>
      <c r="K101" s="203">
        <f t="shared" si="49"/>
        <v>1.5</v>
      </c>
      <c r="L101" s="248">
        <f t="shared" si="50"/>
        <v>1.8</v>
      </c>
      <c r="M101" s="271">
        <f t="shared" si="51"/>
        <v>2</v>
      </c>
      <c r="N101" s="204">
        <f>'Core Indicators'!DJ101</f>
        <v>2</v>
      </c>
      <c r="O101" s="204">
        <f>'Core Indicators'!DR101</f>
        <v>2</v>
      </c>
      <c r="P101" s="204">
        <f>'Core Indicators'!DZ101</f>
        <v>2</v>
      </c>
      <c r="Q101" s="204" t="str">
        <f>'Core Indicators'!EH101</f>
        <v>x</v>
      </c>
      <c r="R101" s="204" t="str">
        <f>'Core Indicators'!EP101</f>
        <v>x</v>
      </c>
      <c r="S101" s="163">
        <f t="shared" si="52"/>
        <v>1.3</v>
      </c>
      <c r="T101" s="163">
        <f t="shared" si="53"/>
        <v>1</v>
      </c>
      <c r="U101" s="203">
        <v>1</v>
      </c>
      <c r="V101" s="203">
        <v>1</v>
      </c>
      <c r="W101" s="203">
        <f>'Core Indicators'!EX101</f>
        <v>1</v>
      </c>
      <c r="X101" s="163">
        <f t="shared" si="54"/>
        <v>1</v>
      </c>
      <c r="Y101" s="203">
        <v>1</v>
      </c>
      <c r="Z101" s="163">
        <f t="shared" si="55"/>
        <v>1.5</v>
      </c>
      <c r="AA101" s="203">
        <f>'Core Indicators'!FF101</f>
        <v>1</v>
      </c>
      <c r="AB101" s="203">
        <f t="shared" si="56"/>
        <v>2</v>
      </c>
      <c r="AC101" s="184">
        <f>'Core Indicators'!GD101</f>
        <v>2</v>
      </c>
      <c r="AD101" s="184">
        <f>'Core Indicators'!GL101</f>
        <v>2</v>
      </c>
      <c r="AE101" s="184">
        <f>'Core Indicators'!GT101</f>
        <v>2</v>
      </c>
      <c r="AF101" s="184">
        <f>'Core Indicators'!HB101</f>
        <v>2</v>
      </c>
      <c r="AG101" s="184">
        <f t="shared" si="57"/>
        <v>2</v>
      </c>
      <c r="AH101" s="184">
        <f>'Core Indicators'!HJ101</f>
        <v>2</v>
      </c>
      <c r="AI101" s="184">
        <f>'Core Indicators'!HR101</f>
        <v>2</v>
      </c>
      <c r="AJ101" s="184">
        <f t="shared" si="58"/>
        <v>2</v>
      </c>
      <c r="AK101" s="184">
        <f>'Core Indicators'!HZ101</f>
        <v>2</v>
      </c>
      <c r="AL101" s="184">
        <f>'Core Indicators'!IH101</f>
        <v>2</v>
      </c>
      <c r="AM101" s="184">
        <f>'Core Indicators'!IP101</f>
        <v>2</v>
      </c>
      <c r="AN101" s="184">
        <f t="shared" si="59"/>
        <v>2</v>
      </c>
    </row>
    <row r="102" spans="1:40" x14ac:dyDescent="0.25">
      <c r="A102" s="203" t="str">
        <f>Lists!C:C</f>
        <v>PHL001</v>
      </c>
      <c r="B102" s="248">
        <f t="shared" si="45"/>
        <v>2.2999999999999998</v>
      </c>
      <c r="C102" s="163">
        <f t="shared" si="46"/>
        <v>0</v>
      </c>
      <c r="D102" s="271">
        <f t="shared" si="47"/>
        <v>1.8</v>
      </c>
      <c r="E102" s="203">
        <f>'Core Indicators'!R102</f>
        <v>1</v>
      </c>
      <c r="F102" s="203">
        <f>'Core Indicators'!Z102</f>
        <v>2</v>
      </c>
      <c r="G102" s="163">
        <f t="shared" si="48"/>
        <v>1.5</v>
      </c>
      <c r="H102" s="203">
        <f>'Core Indicators'!AH102</f>
        <v>2</v>
      </c>
      <c r="I102" s="203">
        <f>'Core Indicators'!AP102</f>
        <v>2</v>
      </c>
      <c r="J102" s="203">
        <f>'Core Indicators'!BN102</f>
        <v>2</v>
      </c>
      <c r="K102" s="203">
        <f t="shared" si="49"/>
        <v>2</v>
      </c>
      <c r="L102" s="248">
        <f t="shared" si="50"/>
        <v>2</v>
      </c>
      <c r="M102" s="271">
        <f t="shared" si="51"/>
        <v>3</v>
      </c>
      <c r="N102" s="204">
        <f>'Core Indicators'!DJ102</f>
        <v>3</v>
      </c>
      <c r="O102" s="204">
        <f>'Core Indicators'!DR102</f>
        <v>3</v>
      </c>
      <c r="P102" s="204">
        <f>'Core Indicators'!DZ102</f>
        <v>3</v>
      </c>
      <c r="Q102" s="204">
        <f>'Core Indicators'!EH102</f>
        <v>3</v>
      </c>
      <c r="R102" s="204">
        <f>'Core Indicators'!EP102</f>
        <v>3</v>
      </c>
      <c r="S102" s="163">
        <f t="shared" si="52"/>
        <v>1.6</v>
      </c>
      <c r="T102" s="163">
        <f t="shared" si="53"/>
        <v>1.1666666666666667</v>
      </c>
      <c r="U102" s="203">
        <v>1</v>
      </c>
      <c r="V102" s="203">
        <v>1</v>
      </c>
      <c r="W102" s="203">
        <f>'Core Indicators'!EX102</f>
        <v>2</v>
      </c>
      <c r="X102" s="163">
        <f t="shared" si="54"/>
        <v>1.5</v>
      </c>
      <c r="Y102" s="203">
        <v>1</v>
      </c>
      <c r="Z102" s="163">
        <f t="shared" si="55"/>
        <v>2</v>
      </c>
      <c r="AA102" s="203">
        <f>'Core Indicators'!FF102</f>
        <v>2</v>
      </c>
      <c r="AB102" s="203">
        <f t="shared" si="56"/>
        <v>2</v>
      </c>
      <c r="AC102" s="184">
        <f>'Core Indicators'!GD102</f>
        <v>2</v>
      </c>
      <c r="AD102" s="184">
        <f>'Core Indicators'!GL102</f>
        <v>2</v>
      </c>
      <c r="AE102" s="184">
        <f>'Core Indicators'!GT102</f>
        <v>2</v>
      </c>
      <c r="AF102" s="184">
        <f>'Core Indicators'!HB102</f>
        <v>2</v>
      </c>
      <c r="AG102" s="184">
        <f t="shared" si="57"/>
        <v>2</v>
      </c>
      <c r="AH102" s="184">
        <f>'Core Indicators'!HJ102</f>
        <v>2</v>
      </c>
      <c r="AI102" s="184">
        <f>'Core Indicators'!HR102</f>
        <v>2</v>
      </c>
      <c r="AJ102" s="184">
        <f t="shared" si="58"/>
        <v>2</v>
      </c>
      <c r="AK102" s="184">
        <f>'Core Indicators'!HZ102</f>
        <v>2</v>
      </c>
      <c r="AL102" s="184">
        <f>'Core Indicators'!IH102</f>
        <v>2</v>
      </c>
      <c r="AM102" s="184">
        <f>'Core Indicators'!IP102</f>
        <v>2</v>
      </c>
      <c r="AN102" s="184">
        <f t="shared" si="59"/>
        <v>2</v>
      </c>
    </row>
    <row r="103" spans="1:40" x14ac:dyDescent="0.25">
      <c r="A103" s="203" t="str">
        <f>Lists!C:C</f>
        <v>PHL003</v>
      </c>
      <c r="B103" s="248">
        <f t="shared" si="45"/>
        <v>2.2000000000000002</v>
      </c>
      <c r="C103" s="163">
        <f t="shared" si="46"/>
        <v>0</v>
      </c>
      <c r="D103" s="271">
        <f t="shared" si="47"/>
        <v>2.6</v>
      </c>
      <c r="E103" s="203">
        <f>'Core Indicators'!R103</f>
        <v>2</v>
      </c>
      <c r="F103" s="203">
        <f>'Core Indicators'!Z103</f>
        <v>2</v>
      </c>
      <c r="G103" s="163">
        <f t="shared" si="48"/>
        <v>2</v>
      </c>
      <c r="H103" s="203">
        <f>'Core Indicators'!AH103</f>
        <v>3</v>
      </c>
      <c r="I103" s="203">
        <f>'Core Indicators'!AP103</f>
        <v>2</v>
      </c>
      <c r="J103" s="203">
        <f>'Core Indicators'!BN103</f>
        <v>3</v>
      </c>
      <c r="K103" s="203">
        <f t="shared" si="49"/>
        <v>2.5</v>
      </c>
      <c r="L103" s="248">
        <f t="shared" si="50"/>
        <v>2.8</v>
      </c>
      <c r="M103" s="271">
        <f t="shared" si="51"/>
        <v>2.4</v>
      </c>
      <c r="N103" s="204">
        <f>'Core Indicators'!DJ103</f>
        <v>3</v>
      </c>
      <c r="O103" s="204">
        <f>'Core Indicators'!DR103</f>
        <v>2</v>
      </c>
      <c r="P103" s="204">
        <f>'Core Indicators'!DZ103</f>
        <v>3</v>
      </c>
      <c r="Q103" s="204">
        <f>'Core Indicators'!EH103</f>
        <v>2</v>
      </c>
      <c r="R103" s="204">
        <f>'Core Indicators'!EP103</f>
        <v>2</v>
      </c>
      <c r="S103" s="163">
        <f t="shared" si="52"/>
        <v>1.6</v>
      </c>
      <c r="T103" s="163">
        <f t="shared" si="53"/>
        <v>1.1666666666666667</v>
      </c>
      <c r="U103" s="203">
        <v>1</v>
      </c>
      <c r="V103" s="203">
        <v>1</v>
      </c>
      <c r="W103" s="203">
        <f>'Core Indicators'!EX103</f>
        <v>2</v>
      </c>
      <c r="X103" s="163">
        <f t="shared" si="54"/>
        <v>1.5</v>
      </c>
      <c r="Y103" s="203">
        <v>1</v>
      </c>
      <c r="Z103" s="163">
        <f t="shared" si="55"/>
        <v>2</v>
      </c>
      <c r="AA103" s="203">
        <f>'Core Indicators'!FF103</f>
        <v>2</v>
      </c>
      <c r="AB103" s="203">
        <f t="shared" si="56"/>
        <v>2</v>
      </c>
      <c r="AC103" s="184">
        <f>'Core Indicators'!GD103</f>
        <v>2</v>
      </c>
      <c r="AD103" s="184">
        <f>'Core Indicators'!GL103</f>
        <v>2</v>
      </c>
      <c r="AE103" s="184">
        <f>'Core Indicators'!GT103</f>
        <v>2</v>
      </c>
      <c r="AF103" s="184">
        <f>'Core Indicators'!HB103</f>
        <v>2</v>
      </c>
      <c r="AG103" s="184">
        <f t="shared" si="57"/>
        <v>2</v>
      </c>
      <c r="AH103" s="184">
        <f>'Core Indicators'!HJ103</f>
        <v>2</v>
      </c>
      <c r="AI103" s="184">
        <f>'Core Indicators'!HR103</f>
        <v>2</v>
      </c>
      <c r="AJ103" s="184">
        <f t="shared" si="58"/>
        <v>2</v>
      </c>
      <c r="AK103" s="184">
        <f>'Core Indicators'!HZ103</f>
        <v>2</v>
      </c>
      <c r="AL103" s="184">
        <f>'Core Indicators'!IH103</f>
        <v>2</v>
      </c>
      <c r="AM103" s="184">
        <f>'Core Indicators'!IP103</f>
        <v>2</v>
      </c>
      <c r="AN103" s="184">
        <f t="shared" si="59"/>
        <v>2</v>
      </c>
    </row>
    <row r="104" spans="1:40" x14ac:dyDescent="0.25">
      <c r="A104" s="203" t="str">
        <f>Lists!C:C</f>
        <v>PHL012</v>
      </c>
      <c r="B104" s="248">
        <f t="shared" si="45"/>
        <v>1.8</v>
      </c>
      <c r="C104" s="163">
        <f t="shared" si="46"/>
        <v>0</v>
      </c>
      <c r="D104" s="271">
        <f t="shared" si="47"/>
        <v>1.7</v>
      </c>
      <c r="E104" s="203">
        <f>'Core Indicators'!R104</f>
        <v>1</v>
      </c>
      <c r="F104" s="203">
        <f>'Core Indicators'!Z104</f>
        <v>2</v>
      </c>
      <c r="G104" s="163">
        <f t="shared" si="48"/>
        <v>1.5</v>
      </c>
      <c r="H104" s="203">
        <f>'Core Indicators'!AH104</f>
        <v>2</v>
      </c>
      <c r="I104" s="203">
        <f>'Core Indicators'!AP104</f>
        <v>1</v>
      </c>
      <c r="J104" s="203">
        <f>'Core Indicators'!BN104</f>
        <v>2</v>
      </c>
      <c r="K104" s="203">
        <f t="shared" si="49"/>
        <v>1.5</v>
      </c>
      <c r="L104" s="248">
        <f t="shared" si="50"/>
        <v>1.8</v>
      </c>
      <c r="M104" s="271">
        <f t="shared" si="51"/>
        <v>2</v>
      </c>
      <c r="N104" s="204">
        <f>'Core Indicators'!DJ104</f>
        <v>2</v>
      </c>
      <c r="O104" s="204">
        <f>'Core Indicators'!DR104</f>
        <v>2</v>
      </c>
      <c r="P104" s="204">
        <f>'Core Indicators'!DZ104</f>
        <v>2</v>
      </c>
      <c r="Q104" s="204" t="str">
        <f>'Core Indicators'!EH104</f>
        <v>x</v>
      </c>
      <c r="R104" s="204" t="str">
        <f>'Core Indicators'!EP104</f>
        <v>x</v>
      </c>
      <c r="S104" s="163">
        <f t="shared" si="52"/>
        <v>1.6</v>
      </c>
      <c r="T104" s="163">
        <f t="shared" si="53"/>
        <v>1.1666666666666667</v>
      </c>
      <c r="U104" s="203">
        <v>1</v>
      </c>
      <c r="V104" s="203">
        <v>1</v>
      </c>
      <c r="W104" s="203">
        <f>'Core Indicators'!EX104</f>
        <v>2</v>
      </c>
      <c r="X104" s="163">
        <f t="shared" si="54"/>
        <v>1.5</v>
      </c>
      <c r="Y104" s="203">
        <v>1</v>
      </c>
      <c r="Z104" s="163">
        <f t="shared" si="55"/>
        <v>2</v>
      </c>
      <c r="AA104" s="203">
        <f>'Core Indicators'!FF104</f>
        <v>2</v>
      </c>
      <c r="AB104" s="203">
        <f t="shared" si="56"/>
        <v>2</v>
      </c>
      <c r="AC104" s="184">
        <f>'Core Indicators'!GD104</f>
        <v>2</v>
      </c>
      <c r="AD104" s="184">
        <f>'Core Indicators'!GL104</f>
        <v>2</v>
      </c>
      <c r="AE104" s="184">
        <f>'Core Indicators'!GT104</f>
        <v>2</v>
      </c>
      <c r="AF104" s="184">
        <f>'Core Indicators'!HB104</f>
        <v>2</v>
      </c>
      <c r="AG104" s="184">
        <f t="shared" si="57"/>
        <v>2</v>
      </c>
      <c r="AH104" s="184">
        <f>'Core Indicators'!HJ104</f>
        <v>2</v>
      </c>
      <c r="AI104" s="184">
        <f>'Core Indicators'!HR104</f>
        <v>2</v>
      </c>
      <c r="AJ104" s="184">
        <f t="shared" si="58"/>
        <v>2</v>
      </c>
      <c r="AK104" s="184">
        <f>'Core Indicators'!HZ104</f>
        <v>2</v>
      </c>
      <c r="AL104" s="184">
        <f>'Core Indicators'!IH104</f>
        <v>2</v>
      </c>
      <c r="AM104" s="184">
        <f>'Core Indicators'!IP104</f>
        <v>2</v>
      </c>
      <c r="AN104" s="184">
        <f t="shared" si="59"/>
        <v>2</v>
      </c>
    </row>
    <row r="105" spans="1:40" x14ac:dyDescent="0.25">
      <c r="A105" s="203" t="str">
        <f>Lists!C:C</f>
        <v>PHL013</v>
      </c>
      <c r="B105" s="248">
        <f t="shared" si="45"/>
        <v>1.8</v>
      </c>
      <c r="C105" s="163">
        <f t="shared" si="46"/>
        <v>0</v>
      </c>
      <c r="D105" s="271">
        <f t="shared" si="47"/>
        <v>1.7</v>
      </c>
      <c r="E105" s="203">
        <f>'Core Indicators'!R105</f>
        <v>1</v>
      </c>
      <c r="F105" s="203">
        <f>'Core Indicators'!Z105</f>
        <v>2</v>
      </c>
      <c r="G105" s="163">
        <f t="shared" si="48"/>
        <v>1.5</v>
      </c>
      <c r="H105" s="203">
        <f>'Core Indicators'!AH105</f>
        <v>2</v>
      </c>
      <c r="I105" s="203">
        <f>'Core Indicators'!AP105</f>
        <v>1</v>
      </c>
      <c r="J105" s="203">
        <f>'Core Indicators'!BN105</f>
        <v>2</v>
      </c>
      <c r="K105" s="203">
        <f t="shared" si="49"/>
        <v>1.5</v>
      </c>
      <c r="L105" s="248">
        <f t="shared" si="50"/>
        <v>1.8</v>
      </c>
      <c r="M105" s="271">
        <f t="shared" si="51"/>
        <v>2</v>
      </c>
      <c r="N105" s="204">
        <f>'Core Indicators'!DJ105</f>
        <v>2</v>
      </c>
      <c r="O105" s="204">
        <f>'Core Indicators'!DR105</f>
        <v>2</v>
      </c>
      <c r="P105" s="204">
        <f>'Core Indicators'!DZ105</f>
        <v>2</v>
      </c>
      <c r="Q105" s="204" t="str">
        <f>'Core Indicators'!EH105</f>
        <v>x</v>
      </c>
      <c r="R105" s="204" t="str">
        <f>'Core Indicators'!EP105</f>
        <v>x</v>
      </c>
      <c r="S105" s="163">
        <f t="shared" si="52"/>
        <v>1.6</v>
      </c>
      <c r="T105" s="163">
        <f t="shared" si="53"/>
        <v>1.1666666666666667</v>
      </c>
      <c r="U105" s="203">
        <v>1</v>
      </c>
      <c r="V105" s="203">
        <v>1</v>
      </c>
      <c r="W105" s="203">
        <f>'Core Indicators'!EX105</f>
        <v>2</v>
      </c>
      <c r="X105" s="163">
        <f t="shared" si="54"/>
        <v>1.5</v>
      </c>
      <c r="Y105" s="203">
        <v>1</v>
      </c>
      <c r="Z105" s="163">
        <f t="shared" si="55"/>
        <v>2</v>
      </c>
      <c r="AA105" s="203">
        <f>'Core Indicators'!FF105</f>
        <v>2</v>
      </c>
      <c r="AB105" s="203">
        <f t="shared" si="56"/>
        <v>2</v>
      </c>
      <c r="AC105" s="184">
        <f>'Core Indicators'!GD105</f>
        <v>2</v>
      </c>
      <c r="AD105" s="184">
        <f>'Core Indicators'!GL105</f>
        <v>2</v>
      </c>
      <c r="AE105" s="184">
        <f>'Core Indicators'!GT105</f>
        <v>2</v>
      </c>
      <c r="AF105" s="184">
        <f>'Core Indicators'!HB105</f>
        <v>2</v>
      </c>
      <c r="AG105" s="184">
        <f t="shared" si="57"/>
        <v>2</v>
      </c>
      <c r="AH105" s="184">
        <f>'Core Indicators'!HJ105</f>
        <v>2</v>
      </c>
      <c r="AI105" s="184">
        <f>'Core Indicators'!HR105</f>
        <v>2</v>
      </c>
      <c r="AJ105" s="184">
        <f t="shared" si="58"/>
        <v>2</v>
      </c>
      <c r="AK105" s="184">
        <f>'Core Indicators'!HZ105</f>
        <v>2</v>
      </c>
      <c r="AL105" s="184">
        <f>'Core Indicators'!IH105</f>
        <v>2</v>
      </c>
      <c r="AM105" s="184">
        <f>'Core Indicators'!IP105</f>
        <v>2</v>
      </c>
      <c r="AN105" s="184">
        <f t="shared" si="59"/>
        <v>2</v>
      </c>
    </row>
    <row r="106" spans="1:40" x14ac:dyDescent="0.25">
      <c r="A106" s="203" t="str">
        <f>Lists!C:C</f>
        <v>PNG003</v>
      </c>
      <c r="B106" s="248">
        <f t="shared" si="45"/>
        <v>1.6</v>
      </c>
      <c r="C106" s="163">
        <f t="shared" si="46"/>
        <v>0</v>
      </c>
      <c r="D106" s="271">
        <f t="shared" si="47"/>
        <v>1.9</v>
      </c>
      <c r="E106" s="203">
        <f>'Core Indicators'!R106</f>
        <v>2</v>
      </c>
      <c r="F106" s="203">
        <f>'Core Indicators'!Z106</f>
        <v>2</v>
      </c>
      <c r="G106" s="163">
        <f t="shared" si="48"/>
        <v>2</v>
      </c>
      <c r="H106" s="203">
        <f>'Core Indicators'!AH106</f>
        <v>2</v>
      </c>
      <c r="I106" s="203">
        <f>'Core Indicators'!AP106</f>
        <v>1</v>
      </c>
      <c r="J106" s="203">
        <f>'Core Indicators'!BN106</f>
        <v>2</v>
      </c>
      <c r="K106" s="203">
        <f t="shared" si="49"/>
        <v>1.5</v>
      </c>
      <c r="L106" s="248">
        <f t="shared" si="50"/>
        <v>1.8</v>
      </c>
      <c r="M106" s="271">
        <f t="shared" si="51"/>
        <v>1.6666666666666667</v>
      </c>
      <c r="N106" s="204">
        <f>'Core Indicators'!DJ106</f>
        <v>2</v>
      </c>
      <c r="O106" s="204" t="str">
        <f>'Core Indicators'!DR106</f>
        <v>x</v>
      </c>
      <c r="P106" s="204">
        <f>'Core Indicators'!DZ106</f>
        <v>2</v>
      </c>
      <c r="Q106" s="204">
        <f>'Core Indicators'!EH106</f>
        <v>1</v>
      </c>
      <c r="R106" s="204" t="str">
        <f>'Core Indicators'!EP106</f>
        <v>x</v>
      </c>
      <c r="S106" s="163">
        <f t="shared" si="52"/>
        <v>1.3</v>
      </c>
      <c r="T106" s="163">
        <f t="shared" si="53"/>
        <v>1.1666666666666667</v>
      </c>
      <c r="U106" s="203">
        <v>1</v>
      </c>
      <c r="V106" s="203">
        <v>1</v>
      </c>
      <c r="W106" s="203">
        <f>'Core Indicators'!EX106</f>
        <v>2</v>
      </c>
      <c r="X106" s="163">
        <f t="shared" si="54"/>
        <v>1.5</v>
      </c>
      <c r="Y106" s="203">
        <v>1</v>
      </c>
      <c r="Z106" s="163">
        <f t="shared" si="55"/>
        <v>1.5</v>
      </c>
      <c r="AA106" s="203">
        <f>'Core Indicators'!FF106</f>
        <v>1</v>
      </c>
      <c r="AB106" s="203">
        <f t="shared" si="56"/>
        <v>2</v>
      </c>
      <c r="AC106" s="184">
        <f>'Core Indicators'!GD106</f>
        <v>2</v>
      </c>
      <c r="AD106" s="184">
        <f>'Core Indicators'!GL106</f>
        <v>2</v>
      </c>
      <c r="AE106" s="184">
        <f>'Core Indicators'!GT106</f>
        <v>2</v>
      </c>
      <c r="AF106" s="184">
        <f>'Core Indicators'!HB106</f>
        <v>2</v>
      </c>
      <c r="AG106" s="184">
        <f t="shared" si="57"/>
        <v>2</v>
      </c>
      <c r="AH106" s="184">
        <f>'Core Indicators'!HJ106</f>
        <v>2</v>
      </c>
      <c r="AI106" s="184">
        <f>'Core Indicators'!HR106</f>
        <v>2</v>
      </c>
      <c r="AJ106" s="184">
        <f t="shared" si="58"/>
        <v>2</v>
      </c>
      <c r="AK106" s="184">
        <f>'Core Indicators'!HZ106</f>
        <v>2</v>
      </c>
      <c r="AL106" s="184">
        <f>'Core Indicators'!IH106</f>
        <v>2</v>
      </c>
      <c r="AM106" s="184">
        <f>'Core Indicators'!IP106</f>
        <v>2</v>
      </c>
      <c r="AN106" s="184">
        <f t="shared" si="59"/>
        <v>2</v>
      </c>
    </row>
    <row r="107" spans="1:40" x14ac:dyDescent="0.25">
      <c r="A107" s="203" t="str">
        <f>Lists!C:C</f>
        <v>POL002</v>
      </c>
      <c r="B107" s="248">
        <f t="shared" si="45"/>
        <v>1.8</v>
      </c>
      <c r="C107" s="163">
        <f t="shared" si="46"/>
        <v>0</v>
      </c>
      <c r="D107" s="271">
        <f t="shared" si="47"/>
        <v>1.7</v>
      </c>
      <c r="E107" s="203">
        <f>'Core Indicators'!R107</f>
        <v>1</v>
      </c>
      <c r="F107" s="203">
        <f>'Core Indicators'!Z107</f>
        <v>1</v>
      </c>
      <c r="G107" s="163">
        <f t="shared" si="48"/>
        <v>1</v>
      </c>
      <c r="H107" s="203">
        <f>'Core Indicators'!AH107</f>
        <v>2</v>
      </c>
      <c r="I107" s="203">
        <f>'Core Indicators'!AP107</f>
        <v>2</v>
      </c>
      <c r="J107" s="203">
        <f>'Core Indicators'!BN107</f>
        <v>2</v>
      </c>
      <c r="K107" s="203">
        <f t="shared" si="49"/>
        <v>2</v>
      </c>
      <c r="L107" s="248">
        <f t="shared" si="50"/>
        <v>2</v>
      </c>
      <c r="M107" s="271">
        <f t="shared" si="51"/>
        <v>2</v>
      </c>
      <c r="N107" s="204">
        <f>'Core Indicators'!DJ107</f>
        <v>2</v>
      </c>
      <c r="O107" s="204">
        <f>'Core Indicators'!DR107</f>
        <v>2</v>
      </c>
      <c r="P107" s="204">
        <f>'Core Indicators'!DZ107</f>
        <v>2</v>
      </c>
      <c r="Q107" s="204">
        <f>'Core Indicators'!EH107</f>
        <v>2</v>
      </c>
      <c r="R107" s="204">
        <f>'Core Indicators'!EP107</f>
        <v>2</v>
      </c>
      <c r="S107" s="163">
        <f t="shared" si="52"/>
        <v>1.6</v>
      </c>
      <c r="T107" s="163">
        <f t="shared" si="53"/>
        <v>1.1666666666666667</v>
      </c>
      <c r="U107" s="203">
        <v>1</v>
      </c>
      <c r="V107" s="203">
        <v>1</v>
      </c>
      <c r="W107" s="203">
        <f>'Core Indicators'!EX107</f>
        <v>2</v>
      </c>
      <c r="X107" s="163">
        <f t="shared" si="54"/>
        <v>1.5</v>
      </c>
      <c r="Y107" s="203">
        <v>1</v>
      </c>
      <c r="Z107" s="163">
        <f t="shared" si="55"/>
        <v>2</v>
      </c>
      <c r="AA107" s="203">
        <f>'Core Indicators'!FF107</f>
        <v>2</v>
      </c>
      <c r="AB107" s="203">
        <f t="shared" si="56"/>
        <v>2</v>
      </c>
      <c r="AC107" s="184">
        <f>'Core Indicators'!GD107</f>
        <v>2</v>
      </c>
      <c r="AD107" s="184">
        <f>'Core Indicators'!GL107</f>
        <v>2</v>
      </c>
      <c r="AE107" s="184">
        <f>'Core Indicators'!GT107</f>
        <v>2</v>
      </c>
      <c r="AF107" s="184">
        <f>'Core Indicators'!HB107</f>
        <v>2</v>
      </c>
      <c r="AG107" s="184">
        <f t="shared" si="57"/>
        <v>2</v>
      </c>
      <c r="AH107" s="184">
        <f>'Core Indicators'!HJ107</f>
        <v>2</v>
      </c>
      <c r="AI107" s="184">
        <f>'Core Indicators'!HR107</f>
        <v>2</v>
      </c>
      <c r="AJ107" s="184">
        <f t="shared" si="58"/>
        <v>2</v>
      </c>
      <c r="AK107" s="184">
        <f>'Core Indicators'!HZ107</f>
        <v>2</v>
      </c>
      <c r="AL107" s="184">
        <f>'Core Indicators'!IH107</f>
        <v>2</v>
      </c>
      <c r="AM107" s="184">
        <f>'Core Indicators'!IP107</f>
        <v>2</v>
      </c>
      <c r="AN107" s="184">
        <f t="shared" si="59"/>
        <v>2</v>
      </c>
    </row>
    <row r="108" spans="1:40" x14ac:dyDescent="0.25">
      <c r="A108" s="203" t="str">
        <f>Lists!C:C</f>
        <v>PRK001</v>
      </c>
      <c r="B108" s="248">
        <f t="shared" si="45"/>
        <v>2.6</v>
      </c>
      <c r="C108" s="163">
        <f t="shared" si="46"/>
        <v>0</v>
      </c>
      <c r="D108" s="271">
        <f t="shared" si="47"/>
        <v>2.8</v>
      </c>
      <c r="E108" s="203">
        <f>'Core Indicators'!R108</f>
        <v>2</v>
      </c>
      <c r="F108" s="203">
        <f>'Core Indicators'!Z108</f>
        <v>3</v>
      </c>
      <c r="G108" s="163">
        <f t="shared" si="48"/>
        <v>2.5</v>
      </c>
      <c r="H108" s="203">
        <f>'Core Indicators'!AH108</f>
        <v>3</v>
      </c>
      <c r="I108" s="203">
        <f>'Core Indicators'!AP108</f>
        <v>3</v>
      </c>
      <c r="J108" s="203">
        <f>'Core Indicators'!BN108</f>
        <v>3</v>
      </c>
      <c r="K108" s="203">
        <f t="shared" si="49"/>
        <v>3</v>
      </c>
      <c r="L108" s="248">
        <f t="shared" si="50"/>
        <v>3</v>
      </c>
      <c r="M108" s="271">
        <f t="shared" si="51"/>
        <v>3</v>
      </c>
      <c r="N108" s="204">
        <f>'Core Indicators'!DJ108</f>
        <v>3</v>
      </c>
      <c r="O108" s="204">
        <f>'Core Indicators'!DR108</f>
        <v>3</v>
      </c>
      <c r="P108" s="204">
        <f>'Core Indicators'!DZ108</f>
        <v>3</v>
      </c>
      <c r="Q108" s="204">
        <f>'Core Indicators'!EH108</f>
        <v>3</v>
      </c>
      <c r="R108" s="204">
        <f>'Core Indicators'!EP108</f>
        <v>3</v>
      </c>
      <c r="S108" s="163">
        <f t="shared" si="52"/>
        <v>1.7</v>
      </c>
      <c r="T108" s="163">
        <f t="shared" si="53"/>
        <v>1.3333333333333333</v>
      </c>
      <c r="U108" s="203">
        <v>1</v>
      </c>
      <c r="V108" s="203">
        <v>1</v>
      </c>
      <c r="W108" s="203">
        <f>'Core Indicators'!EX108</f>
        <v>3</v>
      </c>
      <c r="X108" s="163">
        <f t="shared" si="54"/>
        <v>2</v>
      </c>
      <c r="Y108" s="203">
        <v>1</v>
      </c>
      <c r="Z108" s="163">
        <f t="shared" si="55"/>
        <v>2</v>
      </c>
      <c r="AA108" s="203">
        <f>'Core Indicators'!FF108</f>
        <v>2</v>
      </c>
      <c r="AB108" s="203">
        <f t="shared" si="56"/>
        <v>2</v>
      </c>
      <c r="AC108" s="184">
        <f>'Core Indicators'!GD108</f>
        <v>2</v>
      </c>
      <c r="AD108" s="184">
        <f>'Core Indicators'!GL108</f>
        <v>2</v>
      </c>
      <c r="AE108" s="184">
        <f>'Core Indicators'!GT108</f>
        <v>2</v>
      </c>
      <c r="AF108" s="184">
        <f>'Core Indicators'!HB108</f>
        <v>2</v>
      </c>
      <c r="AG108" s="184">
        <f t="shared" si="57"/>
        <v>2</v>
      </c>
      <c r="AH108" s="184">
        <f>'Core Indicators'!HJ108</f>
        <v>2</v>
      </c>
      <c r="AI108" s="184">
        <f>'Core Indicators'!HR108</f>
        <v>2</v>
      </c>
      <c r="AJ108" s="184">
        <f t="shared" si="58"/>
        <v>2</v>
      </c>
      <c r="AK108" s="184">
        <f>'Core Indicators'!HZ108</f>
        <v>2</v>
      </c>
      <c r="AL108" s="184">
        <f>'Core Indicators'!IH108</f>
        <v>2</v>
      </c>
      <c r="AM108" s="184">
        <f>'Core Indicators'!IP108</f>
        <v>2</v>
      </c>
      <c r="AN108" s="184">
        <f t="shared" si="59"/>
        <v>2</v>
      </c>
    </row>
    <row r="109" spans="1:40" x14ac:dyDescent="0.25">
      <c r="A109" s="203" t="str">
        <f>Lists!C:C</f>
        <v>PSE002</v>
      </c>
      <c r="B109" s="248">
        <f t="shared" si="45"/>
        <v>1.3</v>
      </c>
      <c r="C109" s="163">
        <f t="shared" si="46"/>
        <v>0</v>
      </c>
      <c r="D109" s="271">
        <f t="shared" si="47"/>
        <v>1.5</v>
      </c>
      <c r="E109" s="203">
        <f>'Core Indicators'!R109</f>
        <v>1</v>
      </c>
      <c r="F109" s="203">
        <f>'Core Indicators'!Z109</f>
        <v>1</v>
      </c>
      <c r="G109" s="163">
        <f t="shared" si="48"/>
        <v>1</v>
      </c>
      <c r="H109" s="203">
        <f>'Core Indicators'!AH109</f>
        <v>1</v>
      </c>
      <c r="I109" s="203">
        <f>'Core Indicators'!AP109</f>
        <v>3</v>
      </c>
      <c r="J109" s="203">
        <f>'Core Indicators'!BN109</f>
        <v>2</v>
      </c>
      <c r="K109" s="203">
        <f t="shared" si="49"/>
        <v>2.5</v>
      </c>
      <c r="L109" s="248">
        <f t="shared" si="50"/>
        <v>1.8</v>
      </c>
      <c r="M109" s="271">
        <f t="shared" si="51"/>
        <v>1</v>
      </c>
      <c r="N109" s="204">
        <f>'Core Indicators'!DJ109</f>
        <v>1</v>
      </c>
      <c r="O109" s="204">
        <f>'Core Indicators'!DR109</f>
        <v>1</v>
      </c>
      <c r="P109" s="204">
        <f>'Core Indicators'!DZ109</f>
        <v>1</v>
      </c>
      <c r="Q109" s="204">
        <f>'Core Indicators'!EH109</f>
        <v>1</v>
      </c>
      <c r="R109" s="204">
        <f>'Core Indicators'!EP109</f>
        <v>1</v>
      </c>
      <c r="S109" s="163">
        <f t="shared" si="52"/>
        <v>1.6</v>
      </c>
      <c r="T109" s="163">
        <f t="shared" si="53"/>
        <v>1.1666666666666667</v>
      </c>
      <c r="U109" s="203">
        <v>1</v>
      </c>
      <c r="V109" s="203">
        <v>1</v>
      </c>
      <c r="W109" s="203">
        <f>'Core Indicators'!EX109</f>
        <v>2</v>
      </c>
      <c r="X109" s="163">
        <f t="shared" si="54"/>
        <v>1.5</v>
      </c>
      <c r="Y109" s="203">
        <v>1</v>
      </c>
      <c r="Z109" s="163">
        <f t="shared" si="55"/>
        <v>2</v>
      </c>
      <c r="AA109" s="203">
        <f>'Core Indicators'!FF109</f>
        <v>2</v>
      </c>
      <c r="AB109" s="203">
        <f t="shared" si="56"/>
        <v>2</v>
      </c>
      <c r="AC109" s="184">
        <f>'Core Indicators'!GD109</f>
        <v>2</v>
      </c>
      <c r="AD109" s="184">
        <f>'Core Indicators'!GL109</f>
        <v>2</v>
      </c>
      <c r="AE109" s="184">
        <f>'Core Indicators'!GT109</f>
        <v>2</v>
      </c>
      <c r="AF109" s="184">
        <f>'Core Indicators'!HB109</f>
        <v>2</v>
      </c>
      <c r="AG109" s="184">
        <f t="shared" si="57"/>
        <v>2</v>
      </c>
      <c r="AH109" s="184">
        <f>'Core Indicators'!HJ109</f>
        <v>2</v>
      </c>
      <c r="AI109" s="184">
        <f>'Core Indicators'!HR109</f>
        <v>2</v>
      </c>
      <c r="AJ109" s="184">
        <f t="shared" si="58"/>
        <v>2</v>
      </c>
      <c r="AK109" s="184">
        <f>'Core Indicators'!HZ109</f>
        <v>2</v>
      </c>
      <c r="AL109" s="184">
        <f>'Core Indicators'!IH109</f>
        <v>2</v>
      </c>
      <c r="AM109" s="184">
        <f>'Core Indicators'!IP109</f>
        <v>2</v>
      </c>
      <c r="AN109" s="184">
        <f t="shared" si="59"/>
        <v>2</v>
      </c>
    </row>
    <row r="110" spans="1:40" x14ac:dyDescent="0.25">
      <c r="A110" s="203" t="str">
        <f>Lists!C:C</f>
        <v>REG001</v>
      </c>
      <c r="B110" s="248">
        <f t="shared" si="45"/>
        <v>1.9</v>
      </c>
      <c r="C110" s="163">
        <f t="shared" si="46"/>
        <v>0</v>
      </c>
      <c r="D110" s="271">
        <f t="shared" si="47"/>
        <v>1.9</v>
      </c>
      <c r="E110" s="203">
        <f>'Core Indicators'!R110</f>
        <v>2</v>
      </c>
      <c r="F110" s="203">
        <f>'Core Indicators'!Z110</f>
        <v>2</v>
      </c>
      <c r="G110" s="163">
        <f t="shared" si="48"/>
        <v>2</v>
      </c>
      <c r="H110" s="203">
        <f>'Core Indicators'!AH110</f>
        <v>2</v>
      </c>
      <c r="I110" s="203">
        <f>'Core Indicators'!AP110</f>
        <v>2</v>
      </c>
      <c r="J110" s="203">
        <f>'Core Indicators'!BN110</f>
        <v>1</v>
      </c>
      <c r="K110" s="203">
        <f t="shared" si="49"/>
        <v>1.5</v>
      </c>
      <c r="L110" s="248">
        <f t="shared" si="50"/>
        <v>1.8</v>
      </c>
      <c r="M110" s="271">
        <f t="shared" si="51"/>
        <v>2</v>
      </c>
      <c r="N110" s="204">
        <f>'Core Indicators'!DJ110</f>
        <v>2</v>
      </c>
      <c r="O110" s="204">
        <f>'Core Indicators'!DR110</f>
        <v>2</v>
      </c>
      <c r="P110" s="204">
        <f>'Core Indicators'!DZ110</f>
        <v>2</v>
      </c>
      <c r="Q110" s="204">
        <f>'Core Indicators'!EH110</f>
        <v>2</v>
      </c>
      <c r="R110" s="204">
        <f>'Core Indicators'!EP110</f>
        <v>2</v>
      </c>
      <c r="S110" s="163">
        <f t="shared" si="52"/>
        <v>1.6</v>
      </c>
      <c r="T110" s="163">
        <f t="shared" si="53"/>
        <v>1.1666666666666667</v>
      </c>
      <c r="U110" s="203">
        <v>1</v>
      </c>
      <c r="V110" s="203">
        <v>1</v>
      </c>
      <c r="W110" s="203">
        <f>'Core Indicators'!EX110</f>
        <v>2</v>
      </c>
      <c r="X110" s="163">
        <f t="shared" si="54"/>
        <v>1.5</v>
      </c>
      <c r="Y110" s="203">
        <v>1</v>
      </c>
      <c r="Z110" s="163">
        <f t="shared" si="55"/>
        <v>2</v>
      </c>
      <c r="AA110" s="203">
        <f>'Core Indicators'!FF110</f>
        <v>2</v>
      </c>
      <c r="AB110" s="203">
        <f t="shared" si="56"/>
        <v>2</v>
      </c>
      <c r="AC110" s="184">
        <f>'Core Indicators'!GD110</f>
        <v>2</v>
      </c>
      <c r="AD110" s="184">
        <f>'Core Indicators'!GL110</f>
        <v>2</v>
      </c>
      <c r="AE110" s="184">
        <f>'Core Indicators'!GT110</f>
        <v>2</v>
      </c>
      <c r="AF110" s="184">
        <f>'Core Indicators'!HB110</f>
        <v>2</v>
      </c>
      <c r="AG110" s="184">
        <f t="shared" si="57"/>
        <v>2</v>
      </c>
      <c r="AH110" s="184">
        <f>'Core Indicators'!HJ110</f>
        <v>2</v>
      </c>
      <c r="AI110" s="184">
        <f>'Core Indicators'!HR110</f>
        <v>2</v>
      </c>
      <c r="AJ110" s="184">
        <f t="shared" si="58"/>
        <v>2</v>
      </c>
      <c r="AK110" s="184">
        <f>'Core Indicators'!HZ110</f>
        <v>2</v>
      </c>
      <c r="AL110" s="184">
        <f>'Core Indicators'!IH110</f>
        <v>2</v>
      </c>
      <c r="AM110" s="184">
        <f>'Core Indicators'!IP110</f>
        <v>2</v>
      </c>
      <c r="AN110" s="184">
        <f t="shared" si="59"/>
        <v>2</v>
      </c>
    </row>
    <row r="111" spans="1:40" x14ac:dyDescent="0.25">
      <c r="A111" s="203" t="str">
        <f>Lists!C:C</f>
        <v>REG002</v>
      </c>
      <c r="B111" s="248">
        <f t="shared" si="45"/>
        <v>2.1</v>
      </c>
      <c r="C111" s="163">
        <f t="shared" si="46"/>
        <v>0</v>
      </c>
      <c r="D111" s="271">
        <f t="shared" si="47"/>
        <v>2</v>
      </c>
      <c r="E111" s="203">
        <f>'Core Indicators'!R111</f>
        <v>2</v>
      </c>
      <c r="F111" s="203">
        <f>'Core Indicators'!Z111</f>
        <v>2</v>
      </c>
      <c r="G111" s="163">
        <f t="shared" si="48"/>
        <v>2</v>
      </c>
      <c r="H111" s="203">
        <f>'Core Indicators'!AH111</f>
        <v>2</v>
      </c>
      <c r="I111" s="203">
        <f>'Core Indicators'!AP111</f>
        <v>2</v>
      </c>
      <c r="J111" s="203">
        <f>'Core Indicators'!BN111</f>
        <v>2</v>
      </c>
      <c r="K111" s="203">
        <f t="shared" si="49"/>
        <v>2</v>
      </c>
      <c r="L111" s="248">
        <f t="shared" si="50"/>
        <v>2</v>
      </c>
      <c r="M111" s="271">
        <f t="shared" si="51"/>
        <v>2.4</v>
      </c>
      <c r="N111" s="204">
        <f>'Core Indicators'!DJ111</f>
        <v>2</v>
      </c>
      <c r="O111" s="204">
        <f>'Core Indicators'!DR111</f>
        <v>2</v>
      </c>
      <c r="P111" s="204">
        <f>'Core Indicators'!DZ111</f>
        <v>2</v>
      </c>
      <c r="Q111" s="204">
        <f>'Core Indicators'!EH111</f>
        <v>3</v>
      </c>
      <c r="R111" s="204">
        <f>'Core Indicators'!EP111</f>
        <v>3</v>
      </c>
      <c r="S111" s="163">
        <f t="shared" si="52"/>
        <v>1.6</v>
      </c>
      <c r="T111" s="163">
        <f t="shared" si="53"/>
        <v>1.1666666666666667</v>
      </c>
      <c r="U111" s="203">
        <v>1</v>
      </c>
      <c r="V111" s="203">
        <v>1</v>
      </c>
      <c r="W111" s="203">
        <f>'Core Indicators'!EX111</f>
        <v>2</v>
      </c>
      <c r="X111" s="163">
        <f t="shared" si="54"/>
        <v>1.5</v>
      </c>
      <c r="Y111" s="203">
        <v>1</v>
      </c>
      <c r="Z111" s="163">
        <f t="shared" si="55"/>
        <v>2</v>
      </c>
      <c r="AA111" s="203">
        <f>'Core Indicators'!FF111</f>
        <v>2</v>
      </c>
      <c r="AB111" s="203">
        <f t="shared" si="56"/>
        <v>2</v>
      </c>
      <c r="AC111" s="184">
        <f>'Core Indicators'!GD111</f>
        <v>2</v>
      </c>
      <c r="AD111" s="184">
        <f>'Core Indicators'!GL111</f>
        <v>2</v>
      </c>
      <c r="AE111" s="184">
        <f>'Core Indicators'!GT111</f>
        <v>2</v>
      </c>
      <c r="AF111" s="184">
        <f>'Core Indicators'!HB111</f>
        <v>2</v>
      </c>
      <c r="AG111" s="184">
        <f t="shared" si="57"/>
        <v>2</v>
      </c>
      <c r="AH111" s="184">
        <f>'Core Indicators'!HJ111</f>
        <v>2</v>
      </c>
      <c r="AI111" s="184">
        <f>'Core Indicators'!HR111</f>
        <v>2</v>
      </c>
      <c r="AJ111" s="184">
        <f t="shared" si="58"/>
        <v>2</v>
      </c>
      <c r="AK111" s="184">
        <f>'Core Indicators'!HZ111</f>
        <v>2</v>
      </c>
      <c r="AL111" s="184">
        <f>'Core Indicators'!IH111</f>
        <v>2</v>
      </c>
      <c r="AM111" s="184">
        <f>'Core Indicators'!IP111</f>
        <v>2</v>
      </c>
      <c r="AN111" s="184">
        <f t="shared" si="59"/>
        <v>2</v>
      </c>
    </row>
    <row r="112" spans="1:40" x14ac:dyDescent="0.25">
      <c r="A112" s="203" t="str">
        <f>Lists!C:C</f>
        <v>REG003</v>
      </c>
      <c r="B112" s="248" t="str">
        <f t="shared" si="45"/>
        <v>x</v>
      </c>
      <c r="C112" s="163">
        <f t="shared" si="46"/>
        <v>2</v>
      </c>
      <c r="D112" s="271">
        <f t="shared" si="47"/>
        <v>2.5</v>
      </c>
      <c r="E112" s="203">
        <f>'Core Indicators'!R112</f>
        <v>2</v>
      </c>
      <c r="F112" s="203">
        <f>'Core Indicators'!Z112</f>
        <v>3</v>
      </c>
      <c r="G112" s="163">
        <f t="shared" si="48"/>
        <v>2.5</v>
      </c>
      <c r="H112" s="203">
        <f>'Core Indicators'!AH112</f>
        <v>2</v>
      </c>
      <c r="I112" s="203" t="str">
        <f>'Core Indicators'!AP112</f>
        <v>x</v>
      </c>
      <c r="J112" s="203">
        <f>'Core Indicators'!BN112</f>
        <v>3</v>
      </c>
      <c r="K112" s="203">
        <f t="shared" si="49"/>
        <v>3</v>
      </c>
      <c r="L112" s="248">
        <f t="shared" si="50"/>
        <v>2.5</v>
      </c>
      <c r="M112" s="271" t="str">
        <f t="shared" si="51"/>
        <v>x</v>
      </c>
      <c r="N112" s="204" t="str">
        <f>'Core Indicators'!DJ112</f>
        <v>x</v>
      </c>
      <c r="O112" s="204">
        <f>'Core Indicators'!DR112</f>
        <v>3</v>
      </c>
      <c r="P112" s="204">
        <f>'Core Indicators'!DZ112</f>
        <v>3</v>
      </c>
      <c r="Q112" s="204">
        <f>'Core Indicators'!EH112</f>
        <v>3</v>
      </c>
      <c r="R112" s="204">
        <f>'Core Indicators'!EP112</f>
        <v>3</v>
      </c>
      <c r="S112" s="163">
        <f t="shared" si="52"/>
        <v>1.7</v>
      </c>
      <c r="T112" s="163">
        <f t="shared" si="53"/>
        <v>1.3333333333333333</v>
      </c>
      <c r="U112" s="203">
        <v>1</v>
      </c>
      <c r="V112" s="203">
        <v>1</v>
      </c>
      <c r="W112" s="203">
        <f>'Core Indicators'!EX112</f>
        <v>3</v>
      </c>
      <c r="X112" s="163">
        <f t="shared" si="54"/>
        <v>2</v>
      </c>
      <c r="Y112" s="203">
        <v>1</v>
      </c>
      <c r="Z112" s="163">
        <f t="shared" si="55"/>
        <v>2</v>
      </c>
      <c r="AA112" s="203">
        <f>'Core Indicators'!FF112</f>
        <v>2</v>
      </c>
      <c r="AB112" s="203">
        <f t="shared" si="56"/>
        <v>2</v>
      </c>
      <c r="AC112" s="184">
        <f>'Core Indicators'!GD112</f>
        <v>2</v>
      </c>
      <c r="AD112" s="184">
        <f>'Core Indicators'!GL112</f>
        <v>2</v>
      </c>
      <c r="AE112" s="184">
        <f>'Core Indicators'!GT112</f>
        <v>2</v>
      </c>
      <c r="AF112" s="184">
        <f>'Core Indicators'!HB112</f>
        <v>2</v>
      </c>
      <c r="AG112" s="184">
        <f t="shared" si="57"/>
        <v>2</v>
      </c>
      <c r="AH112" s="184">
        <f>'Core Indicators'!HJ112</f>
        <v>2</v>
      </c>
      <c r="AI112" s="184">
        <f>'Core Indicators'!HR112</f>
        <v>2</v>
      </c>
      <c r="AJ112" s="184">
        <f t="shared" si="58"/>
        <v>2</v>
      </c>
      <c r="AK112" s="184">
        <f>'Core Indicators'!HZ112</f>
        <v>2</v>
      </c>
      <c r="AL112" s="184">
        <f>'Core Indicators'!IH112</f>
        <v>2</v>
      </c>
      <c r="AM112" s="184">
        <f>'Core Indicators'!IP112</f>
        <v>2</v>
      </c>
      <c r="AN112" s="184">
        <f t="shared" si="59"/>
        <v>2</v>
      </c>
    </row>
    <row r="113" spans="1:40" x14ac:dyDescent="0.25">
      <c r="A113" s="203" t="str">
        <f>Lists!C:C</f>
        <v>REG004</v>
      </c>
      <c r="B113" s="248">
        <f t="shared" si="45"/>
        <v>2</v>
      </c>
      <c r="C113" s="163">
        <f t="shared" si="46"/>
        <v>0</v>
      </c>
      <c r="D113" s="271">
        <f t="shared" si="47"/>
        <v>2.2999999999999998</v>
      </c>
      <c r="E113" s="203">
        <f>'Core Indicators'!R113</f>
        <v>2</v>
      </c>
      <c r="F113" s="203">
        <f>'Core Indicators'!Z113</f>
        <v>2</v>
      </c>
      <c r="G113" s="163">
        <f t="shared" si="48"/>
        <v>2</v>
      </c>
      <c r="H113" s="203">
        <f>'Core Indicators'!AH113</f>
        <v>2</v>
      </c>
      <c r="I113" s="203">
        <f>'Core Indicators'!AP113</f>
        <v>3</v>
      </c>
      <c r="J113" s="203">
        <f>'Core Indicators'!BN113</f>
        <v>3</v>
      </c>
      <c r="K113" s="203">
        <f t="shared" si="49"/>
        <v>3</v>
      </c>
      <c r="L113" s="248">
        <f t="shared" si="50"/>
        <v>2.5</v>
      </c>
      <c r="M113" s="271">
        <f t="shared" si="51"/>
        <v>2</v>
      </c>
      <c r="N113" s="204">
        <f>'Core Indicators'!DJ113</f>
        <v>2</v>
      </c>
      <c r="O113" s="204">
        <f>'Core Indicators'!DR113</f>
        <v>2</v>
      </c>
      <c r="P113" s="204">
        <f>'Core Indicators'!DZ113</f>
        <v>2</v>
      </c>
      <c r="Q113" s="204">
        <f>'Core Indicators'!EH113</f>
        <v>2</v>
      </c>
      <c r="R113" s="204">
        <f>'Core Indicators'!EP113</f>
        <v>2</v>
      </c>
      <c r="S113" s="163">
        <f t="shared" si="52"/>
        <v>1.7</v>
      </c>
      <c r="T113" s="163">
        <f t="shared" si="53"/>
        <v>1.3333333333333333</v>
      </c>
      <c r="U113" s="203">
        <v>1</v>
      </c>
      <c r="V113" s="203">
        <v>1</v>
      </c>
      <c r="W113" s="203">
        <f>'Core Indicators'!EX113</f>
        <v>3</v>
      </c>
      <c r="X113" s="163">
        <f t="shared" si="54"/>
        <v>2</v>
      </c>
      <c r="Y113" s="203">
        <v>1</v>
      </c>
      <c r="Z113" s="163">
        <f t="shared" si="55"/>
        <v>2</v>
      </c>
      <c r="AA113" s="203">
        <f>'Core Indicators'!FF113</f>
        <v>2</v>
      </c>
      <c r="AB113" s="203">
        <f t="shared" si="56"/>
        <v>2</v>
      </c>
      <c r="AC113" s="184">
        <f>'Core Indicators'!GD113</f>
        <v>2</v>
      </c>
      <c r="AD113" s="184">
        <f>'Core Indicators'!GL113</f>
        <v>2</v>
      </c>
      <c r="AE113" s="184">
        <f>'Core Indicators'!GT113</f>
        <v>2</v>
      </c>
      <c r="AF113" s="184">
        <f>'Core Indicators'!HB113</f>
        <v>2</v>
      </c>
      <c r="AG113" s="184">
        <f t="shared" si="57"/>
        <v>2</v>
      </c>
      <c r="AH113" s="184">
        <f>'Core Indicators'!HJ113</f>
        <v>2</v>
      </c>
      <c r="AI113" s="184">
        <f>'Core Indicators'!HR113</f>
        <v>2</v>
      </c>
      <c r="AJ113" s="184">
        <f t="shared" si="58"/>
        <v>2</v>
      </c>
      <c r="AK113" s="184">
        <f>'Core Indicators'!HZ113</f>
        <v>2</v>
      </c>
      <c r="AL113" s="184">
        <f>'Core Indicators'!IH113</f>
        <v>2</v>
      </c>
      <c r="AM113" s="184">
        <f>'Core Indicators'!IP113</f>
        <v>2</v>
      </c>
      <c r="AN113" s="184">
        <f t="shared" si="59"/>
        <v>2</v>
      </c>
    </row>
    <row r="114" spans="1:40" x14ac:dyDescent="0.25">
      <c r="A114" s="203" t="str">
        <f>Lists!C:C</f>
        <v>REG006</v>
      </c>
      <c r="B114" s="248">
        <f t="shared" si="45"/>
        <v>2.4</v>
      </c>
      <c r="C114" s="163">
        <f t="shared" si="46"/>
        <v>1</v>
      </c>
      <c r="D114" s="271">
        <f t="shared" si="47"/>
        <v>2.2000000000000002</v>
      </c>
      <c r="E114" s="203">
        <f>'Core Indicators'!R114</f>
        <v>2</v>
      </c>
      <c r="F114" s="203">
        <f>'Core Indicators'!Z114</f>
        <v>2</v>
      </c>
      <c r="G114" s="163">
        <f t="shared" si="48"/>
        <v>2</v>
      </c>
      <c r="H114" s="203">
        <f>'Core Indicators'!AH114</f>
        <v>2</v>
      </c>
      <c r="I114" s="203">
        <f>'Core Indicators'!AP114</f>
        <v>2</v>
      </c>
      <c r="J114" s="203">
        <f>'Core Indicators'!BN114</f>
        <v>3</v>
      </c>
      <c r="K114" s="203">
        <f t="shared" si="49"/>
        <v>2.5</v>
      </c>
      <c r="L114" s="248">
        <f t="shared" si="50"/>
        <v>2.2999999999999998</v>
      </c>
      <c r="M114" s="271">
        <f t="shared" si="51"/>
        <v>3</v>
      </c>
      <c r="N114" s="204">
        <f>'Core Indicators'!DJ114</f>
        <v>3</v>
      </c>
      <c r="O114" s="204">
        <f>'Core Indicators'!DR114</f>
        <v>3</v>
      </c>
      <c r="P114" s="204">
        <f>'Core Indicators'!DZ114</f>
        <v>3</v>
      </c>
      <c r="Q114" s="204">
        <f>'Core Indicators'!EH114</f>
        <v>3</v>
      </c>
      <c r="R114" s="204">
        <f>'Core Indicators'!EP114</f>
        <v>3</v>
      </c>
      <c r="S114" s="163">
        <f t="shared" si="52"/>
        <v>1.7</v>
      </c>
      <c r="T114" s="163">
        <f t="shared" si="53"/>
        <v>1.3333333333333333</v>
      </c>
      <c r="U114" s="203">
        <v>1</v>
      </c>
      <c r="V114" s="203">
        <v>1</v>
      </c>
      <c r="W114" s="203">
        <f>'Core Indicators'!EX114</f>
        <v>3</v>
      </c>
      <c r="X114" s="163">
        <f t="shared" si="54"/>
        <v>2</v>
      </c>
      <c r="Y114" s="203">
        <v>1</v>
      </c>
      <c r="Z114" s="163">
        <f t="shared" si="55"/>
        <v>2</v>
      </c>
      <c r="AA114" s="203" t="str">
        <f>'Core Indicators'!FF114</f>
        <v>x</v>
      </c>
      <c r="AB114" s="203">
        <f t="shared" si="56"/>
        <v>2</v>
      </c>
      <c r="AC114" s="184">
        <f>'Core Indicators'!GD114</f>
        <v>2</v>
      </c>
      <c r="AD114" s="184">
        <f>'Core Indicators'!GL114</f>
        <v>2</v>
      </c>
      <c r="AE114" s="184">
        <f>'Core Indicators'!GT114</f>
        <v>2</v>
      </c>
      <c r="AF114" s="184">
        <f>'Core Indicators'!HB114</f>
        <v>2</v>
      </c>
      <c r="AG114" s="184">
        <f t="shared" si="57"/>
        <v>2</v>
      </c>
      <c r="AH114" s="184">
        <f>'Core Indicators'!HJ114</f>
        <v>2</v>
      </c>
      <c r="AI114" s="184">
        <f>'Core Indicators'!HR114</f>
        <v>2</v>
      </c>
      <c r="AJ114" s="184">
        <f t="shared" si="58"/>
        <v>2</v>
      </c>
      <c r="AK114" s="184">
        <f>'Core Indicators'!HZ114</f>
        <v>2</v>
      </c>
      <c r="AL114" s="184">
        <f>'Core Indicators'!IH114</f>
        <v>2</v>
      </c>
      <c r="AM114" s="184">
        <f>'Core Indicators'!IP114</f>
        <v>2</v>
      </c>
      <c r="AN114" s="184">
        <f t="shared" si="59"/>
        <v>2</v>
      </c>
    </row>
    <row r="115" spans="1:40" x14ac:dyDescent="0.25">
      <c r="A115" s="203" t="str">
        <f>Lists!C:C</f>
        <v>REG007</v>
      </c>
      <c r="B115" s="248">
        <f t="shared" si="45"/>
        <v>1.9</v>
      </c>
      <c r="C115" s="163">
        <f t="shared" si="46"/>
        <v>0</v>
      </c>
      <c r="D115" s="271">
        <f t="shared" si="47"/>
        <v>2.2000000000000002</v>
      </c>
      <c r="E115" s="203">
        <f>'Core Indicators'!R115</f>
        <v>2</v>
      </c>
      <c r="F115" s="203">
        <f>'Core Indicators'!Z115</f>
        <v>2</v>
      </c>
      <c r="G115" s="163">
        <f t="shared" si="48"/>
        <v>2</v>
      </c>
      <c r="H115" s="203">
        <f>'Core Indicators'!AH115</f>
        <v>2</v>
      </c>
      <c r="I115" s="203">
        <f>'Core Indicators'!AP115</f>
        <v>2</v>
      </c>
      <c r="J115" s="203">
        <f>'Core Indicators'!BN115</f>
        <v>3</v>
      </c>
      <c r="K115" s="203">
        <f t="shared" si="49"/>
        <v>2.5</v>
      </c>
      <c r="L115" s="248">
        <f t="shared" si="50"/>
        <v>2.2999999999999998</v>
      </c>
      <c r="M115" s="271">
        <f t="shared" si="51"/>
        <v>2</v>
      </c>
      <c r="N115" s="204">
        <f>'Core Indicators'!DJ115</f>
        <v>2</v>
      </c>
      <c r="O115" s="204">
        <f>'Core Indicators'!DR115</f>
        <v>2</v>
      </c>
      <c r="P115" s="204">
        <f>'Core Indicators'!DZ115</f>
        <v>2</v>
      </c>
      <c r="Q115" s="204">
        <f>'Core Indicators'!EH115</f>
        <v>2</v>
      </c>
      <c r="R115" s="204">
        <f>'Core Indicators'!EP115</f>
        <v>2</v>
      </c>
      <c r="S115" s="163">
        <f t="shared" si="52"/>
        <v>1.4</v>
      </c>
      <c r="T115" s="163">
        <f t="shared" si="53"/>
        <v>1.3333333333333333</v>
      </c>
      <c r="U115" s="203">
        <v>1</v>
      </c>
      <c r="V115" s="203">
        <v>1</v>
      </c>
      <c r="W115" s="203">
        <f>'Core Indicators'!EX115</f>
        <v>3</v>
      </c>
      <c r="X115" s="163">
        <f t="shared" si="54"/>
        <v>2</v>
      </c>
      <c r="Y115" s="203">
        <v>1</v>
      </c>
      <c r="Z115" s="163">
        <f t="shared" si="55"/>
        <v>1.5</v>
      </c>
      <c r="AA115" s="203">
        <f>'Core Indicators'!FF115</f>
        <v>1</v>
      </c>
      <c r="AB115" s="203">
        <f t="shared" si="56"/>
        <v>2</v>
      </c>
      <c r="AC115" s="184">
        <f>'Core Indicators'!GD115</f>
        <v>2</v>
      </c>
      <c r="AD115" s="184">
        <f>'Core Indicators'!GL115</f>
        <v>2</v>
      </c>
      <c r="AE115" s="184">
        <f>'Core Indicators'!GT115</f>
        <v>2</v>
      </c>
      <c r="AF115" s="184">
        <f>'Core Indicators'!HB115</f>
        <v>2</v>
      </c>
      <c r="AG115" s="184">
        <f t="shared" si="57"/>
        <v>2</v>
      </c>
      <c r="AH115" s="184">
        <f>'Core Indicators'!HJ115</f>
        <v>2</v>
      </c>
      <c r="AI115" s="184">
        <f>'Core Indicators'!HR115</f>
        <v>2</v>
      </c>
      <c r="AJ115" s="184">
        <f t="shared" si="58"/>
        <v>2</v>
      </c>
      <c r="AK115" s="184">
        <f>'Core Indicators'!HZ115</f>
        <v>2</v>
      </c>
      <c r="AL115" s="184">
        <f>'Core Indicators'!IH115</f>
        <v>2</v>
      </c>
      <c r="AM115" s="184">
        <f>'Core Indicators'!IP115</f>
        <v>2</v>
      </c>
      <c r="AN115" s="184">
        <f t="shared" si="59"/>
        <v>2</v>
      </c>
    </row>
    <row r="116" spans="1:40" x14ac:dyDescent="0.25">
      <c r="A116" s="203" t="str">
        <f>Lists!C:C</f>
        <v>REG008</v>
      </c>
      <c r="B116" s="248">
        <f t="shared" si="45"/>
        <v>1.9</v>
      </c>
      <c r="C116" s="163">
        <f t="shared" si="46"/>
        <v>0</v>
      </c>
      <c r="D116" s="271">
        <f t="shared" si="47"/>
        <v>2.2000000000000002</v>
      </c>
      <c r="E116" s="203">
        <f>'Core Indicators'!R116</f>
        <v>2</v>
      </c>
      <c r="F116" s="203">
        <f>'Core Indicators'!Z116</f>
        <v>2</v>
      </c>
      <c r="G116" s="163">
        <f t="shared" si="48"/>
        <v>2</v>
      </c>
      <c r="H116" s="203">
        <f>'Core Indicators'!AH116</f>
        <v>2</v>
      </c>
      <c r="I116" s="203">
        <f>'Core Indicators'!AP116</f>
        <v>2</v>
      </c>
      <c r="J116" s="203">
        <f>'Core Indicators'!BN116</f>
        <v>3</v>
      </c>
      <c r="K116" s="203">
        <f t="shared" si="49"/>
        <v>2.5</v>
      </c>
      <c r="L116" s="248">
        <f t="shared" si="50"/>
        <v>2.2999999999999998</v>
      </c>
      <c r="M116" s="271">
        <f t="shared" si="51"/>
        <v>2</v>
      </c>
      <c r="N116" s="204">
        <f>'Core Indicators'!DJ116</f>
        <v>2</v>
      </c>
      <c r="O116" s="204">
        <f>'Core Indicators'!DR116</f>
        <v>2</v>
      </c>
      <c r="P116" s="204">
        <f>'Core Indicators'!DZ116</f>
        <v>2</v>
      </c>
      <c r="Q116" s="204">
        <f>'Core Indicators'!EH116</f>
        <v>2</v>
      </c>
      <c r="R116" s="204">
        <f>'Core Indicators'!EP116</f>
        <v>2</v>
      </c>
      <c r="S116" s="163">
        <f t="shared" si="52"/>
        <v>1.4</v>
      </c>
      <c r="T116" s="163">
        <f t="shared" si="53"/>
        <v>1.3333333333333333</v>
      </c>
      <c r="U116" s="203">
        <v>1</v>
      </c>
      <c r="V116" s="203">
        <v>1</v>
      </c>
      <c r="W116" s="203">
        <f>'Core Indicators'!EX116</f>
        <v>3</v>
      </c>
      <c r="X116" s="163">
        <f t="shared" si="54"/>
        <v>2</v>
      </c>
      <c r="Y116" s="203">
        <v>1</v>
      </c>
      <c r="Z116" s="163">
        <f t="shared" si="55"/>
        <v>1.5</v>
      </c>
      <c r="AA116" s="203">
        <f>'Core Indicators'!FF116</f>
        <v>1</v>
      </c>
      <c r="AB116" s="203">
        <f t="shared" si="56"/>
        <v>2</v>
      </c>
      <c r="AC116" s="184">
        <f>'Core Indicators'!GD116</f>
        <v>2</v>
      </c>
      <c r="AD116" s="184">
        <f>'Core Indicators'!GL116</f>
        <v>2</v>
      </c>
      <c r="AE116" s="184">
        <f>'Core Indicators'!GT116</f>
        <v>2</v>
      </c>
      <c r="AF116" s="184">
        <f>'Core Indicators'!HB116</f>
        <v>2</v>
      </c>
      <c r="AG116" s="184">
        <f t="shared" si="57"/>
        <v>2</v>
      </c>
      <c r="AH116" s="184">
        <f>'Core Indicators'!HJ116</f>
        <v>2</v>
      </c>
      <c r="AI116" s="184">
        <f>'Core Indicators'!HR116</f>
        <v>2</v>
      </c>
      <c r="AJ116" s="184">
        <f t="shared" si="58"/>
        <v>2</v>
      </c>
      <c r="AK116" s="184">
        <f>'Core Indicators'!HZ116</f>
        <v>2</v>
      </c>
      <c r="AL116" s="184">
        <f>'Core Indicators'!IH116</f>
        <v>2</v>
      </c>
      <c r="AM116" s="184">
        <f>'Core Indicators'!IP116</f>
        <v>2</v>
      </c>
      <c r="AN116" s="184">
        <f t="shared" si="59"/>
        <v>2</v>
      </c>
    </row>
    <row r="117" spans="1:40" x14ac:dyDescent="0.25">
      <c r="A117" s="203" t="str">
        <f>Lists!C:C</f>
        <v>REG011</v>
      </c>
      <c r="B117" s="248">
        <f t="shared" si="45"/>
        <v>1.8</v>
      </c>
      <c r="C117" s="163">
        <f t="shared" si="46"/>
        <v>0</v>
      </c>
      <c r="D117" s="271">
        <f t="shared" si="47"/>
        <v>1.8</v>
      </c>
      <c r="E117" s="203">
        <f>'Core Indicators'!R117</f>
        <v>1</v>
      </c>
      <c r="F117" s="203">
        <f>'Core Indicators'!Z117</f>
        <v>2</v>
      </c>
      <c r="G117" s="163">
        <f t="shared" si="48"/>
        <v>1.5</v>
      </c>
      <c r="H117" s="203">
        <f>'Core Indicators'!AH117</f>
        <v>2</v>
      </c>
      <c r="I117" s="203">
        <f>'Core Indicators'!AP117</f>
        <v>2</v>
      </c>
      <c r="J117" s="203">
        <f>'Core Indicators'!BN117</f>
        <v>2</v>
      </c>
      <c r="K117" s="203">
        <f t="shared" si="49"/>
        <v>2</v>
      </c>
      <c r="L117" s="248">
        <f t="shared" si="50"/>
        <v>2</v>
      </c>
      <c r="M117" s="271">
        <f t="shared" si="51"/>
        <v>2</v>
      </c>
      <c r="N117" s="204">
        <f>'Core Indicators'!DJ117</f>
        <v>2</v>
      </c>
      <c r="O117" s="204">
        <f>'Core Indicators'!DR117</f>
        <v>2</v>
      </c>
      <c r="P117" s="204">
        <f>'Core Indicators'!DZ117</f>
        <v>2</v>
      </c>
      <c r="Q117" s="204">
        <f>'Core Indicators'!EH117</f>
        <v>2</v>
      </c>
      <c r="R117" s="204">
        <f>'Core Indicators'!EP117</f>
        <v>2</v>
      </c>
      <c r="S117" s="163">
        <f t="shared" si="52"/>
        <v>1.6</v>
      </c>
      <c r="T117" s="163">
        <f t="shared" si="53"/>
        <v>1.1666666666666667</v>
      </c>
      <c r="U117" s="203">
        <v>1</v>
      </c>
      <c r="V117" s="203">
        <v>1</v>
      </c>
      <c r="W117" s="203">
        <f>'Core Indicators'!EX117</f>
        <v>2</v>
      </c>
      <c r="X117" s="163">
        <f t="shared" si="54"/>
        <v>1.5</v>
      </c>
      <c r="Y117" s="203">
        <v>1</v>
      </c>
      <c r="Z117" s="163">
        <f t="shared" si="55"/>
        <v>2</v>
      </c>
      <c r="AA117" s="203">
        <f>'Core Indicators'!FF117</f>
        <v>2</v>
      </c>
      <c r="AB117" s="203">
        <f t="shared" si="56"/>
        <v>2</v>
      </c>
      <c r="AC117" s="184">
        <f>'Core Indicators'!GD117</f>
        <v>2</v>
      </c>
      <c r="AD117" s="184">
        <f>'Core Indicators'!GL117</f>
        <v>2</v>
      </c>
      <c r="AE117" s="184">
        <f>'Core Indicators'!GT117</f>
        <v>2</v>
      </c>
      <c r="AF117" s="184">
        <f>'Core Indicators'!HB117</f>
        <v>2</v>
      </c>
      <c r="AG117" s="184">
        <f t="shared" si="57"/>
        <v>2</v>
      </c>
      <c r="AH117" s="184">
        <f>'Core Indicators'!HJ117</f>
        <v>2</v>
      </c>
      <c r="AI117" s="184">
        <f>'Core Indicators'!HR117</f>
        <v>2</v>
      </c>
      <c r="AJ117" s="184">
        <f t="shared" si="58"/>
        <v>2</v>
      </c>
      <c r="AK117" s="184">
        <f>'Core Indicators'!HZ117</f>
        <v>2</v>
      </c>
      <c r="AL117" s="184">
        <f>'Core Indicators'!IH117</f>
        <v>2</v>
      </c>
      <c r="AM117" s="184">
        <f>'Core Indicators'!IP117</f>
        <v>2</v>
      </c>
      <c r="AN117" s="184">
        <f t="shared" si="59"/>
        <v>2</v>
      </c>
    </row>
    <row r="118" spans="1:40" x14ac:dyDescent="0.25">
      <c r="A118" s="203" t="str">
        <f>Lists!C:C</f>
        <v>REG012</v>
      </c>
      <c r="B118" s="248">
        <f t="shared" si="45"/>
        <v>1.9</v>
      </c>
      <c r="C118" s="163">
        <f t="shared" si="46"/>
        <v>0</v>
      </c>
      <c r="D118" s="271">
        <f t="shared" si="47"/>
        <v>2</v>
      </c>
      <c r="E118" s="203">
        <f>'Core Indicators'!R118</f>
        <v>2</v>
      </c>
      <c r="F118" s="203">
        <f>'Core Indicators'!Z118</f>
        <v>2</v>
      </c>
      <c r="G118" s="163">
        <f t="shared" si="48"/>
        <v>2</v>
      </c>
      <c r="H118" s="203">
        <f>'Core Indicators'!AH118</f>
        <v>2</v>
      </c>
      <c r="I118" s="203">
        <f>'Core Indicators'!AP118</f>
        <v>2</v>
      </c>
      <c r="J118" s="203">
        <f>'Core Indicators'!BN118</f>
        <v>2</v>
      </c>
      <c r="K118" s="203">
        <f t="shared" si="49"/>
        <v>2</v>
      </c>
      <c r="L118" s="248">
        <f t="shared" si="50"/>
        <v>2</v>
      </c>
      <c r="M118" s="271">
        <f t="shared" si="51"/>
        <v>2</v>
      </c>
      <c r="N118" s="204">
        <f>'Core Indicators'!DJ118</f>
        <v>2</v>
      </c>
      <c r="O118" s="204">
        <f>'Core Indicators'!DR118</f>
        <v>2</v>
      </c>
      <c r="P118" s="204">
        <f>'Core Indicators'!DZ118</f>
        <v>2</v>
      </c>
      <c r="Q118" s="204">
        <f>'Core Indicators'!EH118</f>
        <v>2</v>
      </c>
      <c r="R118" s="204">
        <f>'Core Indicators'!EP118</f>
        <v>2</v>
      </c>
      <c r="S118" s="163">
        <f t="shared" si="52"/>
        <v>1.6</v>
      </c>
      <c r="T118" s="163">
        <f t="shared" si="53"/>
        <v>1.1666666666666667</v>
      </c>
      <c r="U118" s="203">
        <v>1</v>
      </c>
      <c r="V118" s="203">
        <v>1</v>
      </c>
      <c r="W118" s="203">
        <f>'Core Indicators'!EX118</f>
        <v>2</v>
      </c>
      <c r="X118" s="163">
        <f t="shared" si="54"/>
        <v>1.5</v>
      </c>
      <c r="Y118" s="203">
        <v>1</v>
      </c>
      <c r="Z118" s="163">
        <f t="shared" si="55"/>
        <v>2</v>
      </c>
      <c r="AA118" s="203">
        <f>'Core Indicators'!FF118</f>
        <v>2</v>
      </c>
      <c r="AB118" s="203">
        <f t="shared" si="56"/>
        <v>2</v>
      </c>
      <c r="AC118" s="184">
        <f>'Core Indicators'!GD118</f>
        <v>2</v>
      </c>
      <c r="AD118" s="184">
        <f>'Core Indicators'!GL118</f>
        <v>2</v>
      </c>
      <c r="AE118" s="184">
        <f>'Core Indicators'!GT118</f>
        <v>2</v>
      </c>
      <c r="AF118" s="184">
        <f>'Core Indicators'!HB118</f>
        <v>2</v>
      </c>
      <c r="AG118" s="184">
        <f t="shared" si="57"/>
        <v>2</v>
      </c>
      <c r="AH118" s="184">
        <f>'Core Indicators'!HJ118</f>
        <v>2</v>
      </c>
      <c r="AI118" s="184">
        <f>'Core Indicators'!HR118</f>
        <v>2</v>
      </c>
      <c r="AJ118" s="184">
        <f t="shared" si="58"/>
        <v>2</v>
      </c>
      <c r="AK118" s="184">
        <f>'Core Indicators'!HZ118</f>
        <v>2</v>
      </c>
      <c r="AL118" s="184">
        <f>'Core Indicators'!IH118</f>
        <v>2</v>
      </c>
      <c r="AM118" s="184">
        <f>'Core Indicators'!IP118</f>
        <v>2</v>
      </c>
      <c r="AN118" s="184">
        <f t="shared" si="59"/>
        <v>2</v>
      </c>
    </row>
    <row r="119" spans="1:40" x14ac:dyDescent="0.25">
      <c r="A119" s="203" t="str">
        <f>Lists!C:C</f>
        <v>REG013</v>
      </c>
      <c r="B119" s="248">
        <f t="shared" si="45"/>
        <v>2.2999999999999998</v>
      </c>
      <c r="C119" s="163">
        <f t="shared" si="46"/>
        <v>0</v>
      </c>
      <c r="D119" s="271">
        <f t="shared" si="47"/>
        <v>2.6</v>
      </c>
      <c r="E119" s="203">
        <f>'Core Indicators'!R119</f>
        <v>2</v>
      </c>
      <c r="F119" s="203">
        <f>'Core Indicators'!Z119</f>
        <v>2</v>
      </c>
      <c r="G119" s="163">
        <f t="shared" si="48"/>
        <v>2</v>
      </c>
      <c r="H119" s="203">
        <f>'Core Indicators'!AH119</f>
        <v>3</v>
      </c>
      <c r="I119" s="203">
        <f>'Core Indicators'!AP119</f>
        <v>3</v>
      </c>
      <c r="J119" s="203">
        <f>'Core Indicators'!BN119</f>
        <v>2</v>
      </c>
      <c r="K119" s="203">
        <f t="shared" si="49"/>
        <v>2.5</v>
      </c>
      <c r="L119" s="248">
        <f t="shared" si="50"/>
        <v>2.8</v>
      </c>
      <c r="M119" s="271">
        <f t="shared" si="51"/>
        <v>2.3333333333333335</v>
      </c>
      <c r="N119" s="204">
        <f>'Core Indicators'!DJ119</f>
        <v>2</v>
      </c>
      <c r="O119" s="204">
        <f>'Core Indicators'!DR119</f>
        <v>3</v>
      </c>
      <c r="P119" s="204">
        <f>'Core Indicators'!DZ119</f>
        <v>2</v>
      </c>
      <c r="Q119" s="204" t="str">
        <f>'Core Indicators'!EH119</f>
        <v>x</v>
      </c>
      <c r="R119" s="204" t="str">
        <f>'Core Indicators'!EP119</f>
        <v>x</v>
      </c>
      <c r="S119" s="163">
        <f t="shared" si="52"/>
        <v>1.9</v>
      </c>
      <c r="T119" s="163">
        <f t="shared" si="53"/>
        <v>1.1666666666666667</v>
      </c>
      <c r="U119" s="203">
        <v>1</v>
      </c>
      <c r="V119" s="203">
        <v>1</v>
      </c>
      <c r="W119" s="203">
        <f>'Core Indicators'!EX119</f>
        <v>2</v>
      </c>
      <c r="X119" s="163">
        <f t="shared" si="54"/>
        <v>1.5</v>
      </c>
      <c r="Y119" s="203">
        <v>1</v>
      </c>
      <c r="Z119" s="163">
        <f t="shared" si="55"/>
        <v>2.5</v>
      </c>
      <c r="AA119" s="203">
        <f>'Core Indicators'!FF119</f>
        <v>3</v>
      </c>
      <c r="AB119" s="203">
        <f t="shared" si="56"/>
        <v>2</v>
      </c>
      <c r="AC119" s="184">
        <f>'Core Indicators'!GD119</f>
        <v>2</v>
      </c>
      <c r="AD119" s="184">
        <f>'Core Indicators'!GL119</f>
        <v>2</v>
      </c>
      <c r="AE119" s="184">
        <f>'Core Indicators'!GT119</f>
        <v>2</v>
      </c>
      <c r="AF119" s="184">
        <f>'Core Indicators'!HB119</f>
        <v>2</v>
      </c>
      <c r="AG119" s="184">
        <f t="shared" si="57"/>
        <v>2</v>
      </c>
      <c r="AH119" s="184">
        <f>'Core Indicators'!HJ119</f>
        <v>2</v>
      </c>
      <c r="AI119" s="184">
        <f>'Core Indicators'!HR119</f>
        <v>2</v>
      </c>
      <c r="AJ119" s="184">
        <f t="shared" si="58"/>
        <v>2</v>
      </c>
      <c r="AK119" s="184">
        <f>'Core Indicators'!HZ119</f>
        <v>2</v>
      </c>
      <c r="AL119" s="184">
        <f>'Core Indicators'!IH119</f>
        <v>2</v>
      </c>
      <c r="AM119" s="184">
        <f>'Core Indicators'!IP119</f>
        <v>2</v>
      </c>
      <c r="AN119" s="184">
        <f t="shared" si="59"/>
        <v>2</v>
      </c>
    </row>
    <row r="120" spans="1:40" x14ac:dyDescent="0.25">
      <c r="A120" s="203" t="str">
        <f>Lists!C:C</f>
        <v>REG014</v>
      </c>
      <c r="B120" s="248">
        <f t="shared" si="45"/>
        <v>1.9</v>
      </c>
      <c r="C120" s="163">
        <f t="shared" si="46"/>
        <v>0</v>
      </c>
      <c r="D120" s="271">
        <f t="shared" si="47"/>
        <v>2.2000000000000002</v>
      </c>
      <c r="E120" s="203">
        <f>'Core Indicators'!R120</f>
        <v>2</v>
      </c>
      <c r="F120" s="203">
        <f>'Core Indicators'!Z120</f>
        <v>2</v>
      </c>
      <c r="G120" s="163">
        <f t="shared" si="48"/>
        <v>2</v>
      </c>
      <c r="H120" s="203">
        <f>'Core Indicators'!AH120</f>
        <v>2</v>
      </c>
      <c r="I120" s="203">
        <f>'Core Indicators'!AP120</f>
        <v>3</v>
      </c>
      <c r="J120" s="203">
        <f>'Core Indicators'!BN120</f>
        <v>2</v>
      </c>
      <c r="K120" s="203">
        <f t="shared" si="49"/>
        <v>2.5</v>
      </c>
      <c r="L120" s="248">
        <f t="shared" si="50"/>
        <v>2.2999999999999998</v>
      </c>
      <c r="M120" s="271">
        <f t="shared" si="51"/>
        <v>2</v>
      </c>
      <c r="N120" s="204">
        <f>'Core Indicators'!DJ120</f>
        <v>2</v>
      </c>
      <c r="O120" s="204">
        <f>'Core Indicators'!DR120</f>
        <v>2</v>
      </c>
      <c r="P120" s="204">
        <f>'Core Indicators'!DZ120</f>
        <v>2</v>
      </c>
      <c r="Q120" s="204">
        <f>'Core Indicators'!EH120</f>
        <v>2</v>
      </c>
      <c r="R120" s="204">
        <f>'Core Indicators'!EP120</f>
        <v>2</v>
      </c>
      <c r="S120" s="163">
        <f t="shared" si="52"/>
        <v>1.6</v>
      </c>
      <c r="T120" s="163">
        <f t="shared" si="53"/>
        <v>1.1666666666666667</v>
      </c>
      <c r="U120" s="203">
        <v>1</v>
      </c>
      <c r="V120" s="203">
        <v>1</v>
      </c>
      <c r="W120" s="203">
        <f>'Core Indicators'!EX120</f>
        <v>2</v>
      </c>
      <c r="X120" s="163">
        <f t="shared" si="54"/>
        <v>1.5</v>
      </c>
      <c r="Y120" s="203">
        <v>1</v>
      </c>
      <c r="Z120" s="163">
        <f t="shared" si="55"/>
        <v>2</v>
      </c>
      <c r="AA120" s="203">
        <f>'Core Indicators'!FF120</f>
        <v>2</v>
      </c>
      <c r="AB120" s="203">
        <f t="shared" si="56"/>
        <v>2</v>
      </c>
      <c r="AC120" s="184">
        <f>'Core Indicators'!GD120</f>
        <v>2</v>
      </c>
      <c r="AD120" s="184">
        <f>'Core Indicators'!GL120</f>
        <v>2</v>
      </c>
      <c r="AE120" s="184">
        <f>'Core Indicators'!GT120</f>
        <v>2</v>
      </c>
      <c r="AF120" s="184">
        <f>'Core Indicators'!HB120</f>
        <v>2</v>
      </c>
      <c r="AG120" s="184">
        <f t="shared" si="57"/>
        <v>2</v>
      </c>
      <c r="AH120" s="184">
        <f>'Core Indicators'!HJ120</f>
        <v>2</v>
      </c>
      <c r="AI120" s="184">
        <f>'Core Indicators'!HR120</f>
        <v>2</v>
      </c>
      <c r="AJ120" s="184">
        <f t="shared" si="58"/>
        <v>2</v>
      </c>
      <c r="AK120" s="184">
        <f>'Core Indicators'!HZ120</f>
        <v>2</v>
      </c>
      <c r="AL120" s="184">
        <f>'Core Indicators'!IH120</f>
        <v>2</v>
      </c>
      <c r="AM120" s="184">
        <f>'Core Indicators'!IP120</f>
        <v>2</v>
      </c>
      <c r="AN120" s="184">
        <f t="shared" si="59"/>
        <v>2</v>
      </c>
    </row>
    <row r="121" spans="1:40" x14ac:dyDescent="0.25">
      <c r="A121" s="203" t="str">
        <f>Lists!C:C</f>
        <v>REG015</v>
      </c>
      <c r="B121" s="248">
        <f t="shared" si="45"/>
        <v>2.7</v>
      </c>
      <c r="C121" s="163">
        <f t="shared" si="46"/>
        <v>0</v>
      </c>
      <c r="D121" s="271">
        <f t="shared" si="47"/>
        <v>3</v>
      </c>
      <c r="E121" s="203">
        <f>'Core Indicators'!R121</f>
        <v>3</v>
      </c>
      <c r="F121" s="203">
        <f>'Core Indicators'!Z121</f>
        <v>3</v>
      </c>
      <c r="G121" s="163">
        <f t="shared" si="48"/>
        <v>3</v>
      </c>
      <c r="H121" s="203">
        <f>'Core Indicators'!AH121</f>
        <v>3</v>
      </c>
      <c r="I121" s="203">
        <f>'Core Indicators'!AP121</f>
        <v>3</v>
      </c>
      <c r="J121" s="203">
        <f>'Core Indicators'!BN121</f>
        <v>3</v>
      </c>
      <c r="K121" s="203">
        <f t="shared" si="49"/>
        <v>3</v>
      </c>
      <c r="L121" s="248">
        <f t="shared" si="50"/>
        <v>3</v>
      </c>
      <c r="M121" s="271">
        <f t="shared" si="51"/>
        <v>3</v>
      </c>
      <c r="N121" s="204">
        <f>'Core Indicators'!DJ121</f>
        <v>3</v>
      </c>
      <c r="O121" s="204">
        <f>'Core Indicators'!DR121</f>
        <v>3</v>
      </c>
      <c r="P121" s="204">
        <f>'Core Indicators'!DZ121</f>
        <v>3</v>
      </c>
      <c r="Q121" s="204">
        <f>'Core Indicators'!EH121</f>
        <v>3</v>
      </c>
      <c r="R121" s="204">
        <f>'Core Indicators'!EP121</f>
        <v>3</v>
      </c>
      <c r="S121" s="163">
        <f t="shared" si="52"/>
        <v>1.9</v>
      </c>
      <c r="T121" s="163">
        <f t="shared" si="53"/>
        <v>1.3333333333333333</v>
      </c>
      <c r="U121" s="203">
        <v>1</v>
      </c>
      <c r="V121" s="203">
        <v>1</v>
      </c>
      <c r="W121" s="203">
        <f>'Core Indicators'!EX121</f>
        <v>3</v>
      </c>
      <c r="X121" s="163">
        <f t="shared" si="54"/>
        <v>2</v>
      </c>
      <c r="Y121" s="203">
        <v>1</v>
      </c>
      <c r="Z121" s="163">
        <f t="shared" si="55"/>
        <v>2.5</v>
      </c>
      <c r="AA121" s="203">
        <f>'Core Indicators'!FF121</f>
        <v>3</v>
      </c>
      <c r="AB121" s="203">
        <f t="shared" si="56"/>
        <v>2</v>
      </c>
      <c r="AC121" s="184">
        <f>'Core Indicators'!GD121</f>
        <v>2</v>
      </c>
      <c r="AD121" s="184">
        <f>'Core Indicators'!GL121</f>
        <v>2</v>
      </c>
      <c r="AE121" s="184">
        <f>'Core Indicators'!GT121</f>
        <v>2</v>
      </c>
      <c r="AF121" s="184">
        <f>'Core Indicators'!HB121</f>
        <v>2</v>
      </c>
      <c r="AG121" s="184">
        <f t="shared" si="57"/>
        <v>2</v>
      </c>
      <c r="AH121" s="184">
        <f>'Core Indicators'!HJ121</f>
        <v>2</v>
      </c>
      <c r="AI121" s="184">
        <f>'Core Indicators'!HR121</f>
        <v>2</v>
      </c>
      <c r="AJ121" s="184">
        <f t="shared" si="58"/>
        <v>2</v>
      </c>
      <c r="AK121" s="184">
        <f>'Core Indicators'!HZ121</f>
        <v>2</v>
      </c>
      <c r="AL121" s="184">
        <f>'Core Indicators'!IH121</f>
        <v>2</v>
      </c>
      <c r="AM121" s="184">
        <f>'Core Indicators'!IP121</f>
        <v>2</v>
      </c>
      <c r="AN121" s="184">
        <f t="shared" si="59"/>
        <v>2</v>
      </c>
    </row>
    <row r="122" spans="1:40" x14ac:dyDescent="0.25">
      <c r="A122" s="203" t="str">
        <f>Lists!C:C</f>
        <v>ROU002</v>
      </c>
      <c r="B122" s="248">
        <f t="shared" si="45"/>
        <v>1.9</v>
      </c>
      <c r="C122" s="163">
        <f t="shared" si="46"/>
        <v>0</v>
      </c>
      <c r="D122" s="271">
        <f t="shared" si="47"/>
        <v>2</v>
      </c>
      <c r="E122" s="203">
        <f>'Core Indicators'!R122</f>
        <v>2</v>
      </c>
      <c r="F122" s="203">
        <f>'Core Indicators'!Z122</f>
        <v>2</v>
      </c>
      <c r="G122" s="163">
        <f t="shared" si="48"/>
        <v>2</v>
      </c>
      <c r="H122" s="203">
        <f>'Core Indicators'!AH122</f>
        <v>2</v>
      </c>
      <c r="I122" s="203">
        <f>'Core Indicators'!AP122</f>
        <v>2</v>
      </c>
      <c r="J122" s="203">
        <f>'Core Indicators'!BN122</f>
        <v>2</v>
      </c>
      <c r="K122" s="203">
        <f t="shared" si="49"/>
        <v>2</v>
      </c>
      <c r="L122" s="248">
        <f t="shared" si="50"/>
        <v>2</v>
      </c>
      <c r="M122" s="271">
        <f t="shared" si="51"/>
        <v>2</v>
      </c>
      <c r="N122" s="204">
        <f>'Core Indicators'!DJ122</f>
        <v>2</v>
      </c>
      <c r="O122" s="204">
        <f>'Core Indicators'!DR122</f>
        <v>2</v>
      </c>
      <c r="P122" s="204">
        <f>'Core Indicators'!DZ122</f>
        <v>2</v>
      </c>
      <c r="Q122" s="204">
        <f>'Core Indicators'!EH122</f>
        <v>2</v>
      </c>
      <c r="R122" s="204">
        <f>'Core Indicators'!EP122</f>
        <v>2</v>
      </c>
      <c r="S122" s="163">
        <f t="shared" si="52"/>
        <v>1.6</v>
      </c>
      <c r="T122" s="163">
        <f t="shared" si="53"/>
        <v>1.1666666666666667</v>
      </c>
      <c r="U122" s="203">
        <v>1</v>
      </c>
      <c r="V122" s="203">
        <v>1</v>
      </c>
      <c r="W122" s="203">
        <f>'Core Indicators'!EX122</f>
        <v>2</v>
      </c>
      <c r="X122" s="163">
        <f t="shared" si="54"/>
        <v>1.5</v>
      </c>
      <c r="Y122" s="203">
        <v>1</v>
      </c>
      <c r="Z122" s="163">
        <f t="shared" si="55"/>
        <v>2</v>
      </c>
      <c r="AA122" s="203">
        <f>'Core Indicators'!FF122</f>
        <v>2</v>
      </c>
      <c r="AB122" s="203">
        <f t="shared" si="56"/>
        <v>2</v>
      </c>
      <c r="AC122" s="184">
        <f>'Core Indicators'!GD122</f>
        <v>2</v>
      </c>
      <c r="AD122" s="184">
        <f>'Core Indicators'!GL122</f>
        <v>2</v>
      </c>
      <c r="AE122" s="184">
        <f>'Core Indicators'!GT122</f>
        <v>2</v>
      </c>
      <c r="AF122" s="184">
        <f>'Core Indicators'!HB122</f>
        <v>2</v>
      </c>
      <c r="AG122" s="184">
        <f t="shared" si="57"/>
        <v>2</v>
      </c>
      <c r="AH122" s="184">
        <f>'Core Indicators'!HJ122</f>
        <v>2</v>
      </c>
      <c r="AI122" s="184">
        <f>'Core Indicators'!HR122</f>
        <v>2</v>
      </c>
      <c r="AJ122" s="184">
        <f t="shared" si="58"/>
        <v>2</v>
      </c>
      <c r="AK122" s="184">
        <f>'Core Indicators'!HZ122</f>
        <v>2</v>
      </c>
      <c r="AL122" s="184">
        <f>'Core Indicators'!IH122</f>
        <v>2</v>
      </c>
      <c r="AM122" s="184">
        <f>'Core Indicators'!IP122</f>
        <v>2</v>
      </c>
      <c r="AN122" s="184">
        <f t="shared" si="59"/>
        <v>2</v>
      </c>
    </row>
    <row r="123" spans="1:40" x14ac:dyDescent="0.25">
      <c r="A123" s="203" t="str">
        <f>Lists!C:C</f>
        <v>RWA002</v>
      </c>
      <c r="B123" s="248">
        <f t="shared" si="45"/>
        <v>1.9</v>
      </c>
      <c r="C123" s="163">
        <f t="shared" si="46"/>
        <v>2</v>
      </c>
      <c r="D123" s="271">
        <f t="shared" si="47"/>
        <v>2</v>
      </c>
      <c r="E123" s="203">
        <f>'Core Indicators'!R123</f>
        <v>2</v>
      </c>
      <c r="F123" s="203">
        <f>'Core Indicators'!Z123</f>
        <v>2</v>
      </c>
      <c r="G123" s="163">
        <f t="shared" si="48"/>
        <v>2</v>
      </c>
      <c r="H123" s="203">
        <f>'Core Indicators'!AH123</f>
        <v>2</v>
      </c>
      <c r="I123" s="203">
        <f>'Core Indicators'!AP123</f>
        <v>2</v>
      </c>
      <c r="J123" s="203" t="str">
        <f>'Core Indicators'!BN123</f>
        <v>x</v>
      </c>
      <c r="K123" s="203">
        <f t="shared" si="49"/>
        <v>2</v>
      </c>
      <c r="L123" s="248">
        <f t="shared" si="50"/>
        <v>2</v>
      </c>
      <c r="M123" s="271">
        <f t="shared" si="51"/>
        <v>2</v>
      </c>
      <c r="N123" s="204">
        <f>'Core Indicators'!DJ123</f>
        <v>2</v>
      </c>
      <c r="O123" s="204">
        <f>'Core Indicators'!DR123</f>
        <v>2</v>
      </c>
      <c r="P123" s="204">
        <f>'Core Indicators'!DZ123</f>
        <v>2</v>
      </c>
      <c r="Q123" s="204" t="str">
        <f>'Core Indicators'!EH123</f>
        <v>x</v>
      </c>
      <c r="R123" s="204" t="str">
        <f>'Core Indicators'!EP123</f>
        <v>x</v>
      </c>
      <c r="S123" s="163">
        <f t="shared" si="52"/>
        <v>1.5</v>
      </c>
      <c r="T123" s="163">
        <f t="shared" si="53"/>
        <v>1</v>
      </c>
      <c r="U123" s="203">
        <v>1</v>
      </c>
      <c r="V123" s="203">
        <v>1</v>
      </c>
      <c r="W123" s="203" t="str">
        <f>'Core Indicators'!EX123</f>
        <v>x</v>
      </c>
      <c r="X123" s="163">
        <f t="shared" si="54"/>
        <v>1</v>
      </c>
      <c r="Y123" s="203">
        <v>1</v>
      </c>
      <c r="Z123" s="163">
        <f t="shared" si="55"/>
        <v>2</v>
      </c>
      <c r="AA123" s="203">
        <f>'Core Indicators'!FF123</f>
        <v>2</v>
      </c>
      <c r="AB123" s="203">
        <f t="shared" si="56"/>
        <v>2</v>
      </c>
      <c r="AC123" s="184">
        <f>'Core Indicators'!GD123</f>
        <v>2</v>
      </c>
      <c r="AD123" s="184">
        <f>'Core Indicators'!GL123</f>
        <v>2</v>
      </c>
      <c r="AE123" s="184">
        <f>'Core Indicators'!GT123</f>
        <v>2</v>
      </c>
      <c r="AF123" s="184">
        <f>'Core Indicators'!HB123</f>
        <v>2</v>
      </c>
      <c r="AG123" s="184">
        <f t="shared" si="57"/>
        <v>2</v>
      </c>
      <c r="AH123" s="184">
        <f>'Core Indicators'!HJ123</f>
        <v>2</v>
      </c>
      <c r="AI123" s="184">
        <f>'Core Indicators'!HR123</f>
        <v>2</v>
      </c>
      <c r="AJ123" s="184">
        <f t="shared" si="58"/>
        <v>2</v>
      </c>
      <c r="AK123" s="184">
        <f>'Core Indicators'!HZ123</f>
        <v>2</v>
      </c>
      <c r="AL123" s="184">
        <f>'Core Indicators'!IH123</f>
        <v>2</v>
      </c>
      <c r="AM123" s="184">
        <f>'Core Indicators'!IP123</f>
        <v>2</v>
      </c>
      <c r="AN123" s="184">
        <f t="shared" si="59"/>
        <v>2</v>
      </c>
    </row>
    <row r="124" spans="1:40" x14ac:dyDescent="0.25">
      <c r="A124" s="203" t="str">
        <f>Lists!C:C</f>
        <v>SDN001</v>
      </c>
      <c r="B124" s="248">
        <f t="shared" si="45"/>
        <v>1.3</v>
      </c>
      <c r="C124" s="163">
        <f t="shared" si="46"/>
        <v>0</v>
      </c>
      <c r="D124" s="271">
        <f t="shared" si="47"/>
        <v>1.4</v>
      </c>
      <c r="E124" s="203">
        <f>'Core Indicators'!R124</f>
        <v>2</v>
      </c>
      <c r="F124" s="203">
        <f>'Core Indicators'!Z124</f>
        <v>1</v>
      </c>
      <c r="G124" s="163">
        <f t="shared" si="48"/>
        <v>1.5</v>
      </c>
      <c r="H124" s="203">
        <f>'Core Indicators'!AH124</f>
        <v>1</v>
      </c>
      <c r="I124" s="203">
        <f>'Core Indicators'!AP124</f>
        <v>1</v>
      </c>
      <c r="J124" s="203">
        <f>'Core Indicators'!BN124</f>
        <v>2</v>
      </c>
      <c r="K124" s="203">
        <f t="shared" si="49"/>
        <v>1.5</v>
      </c>
      <c r="L124" s="248">
        <f t="shared" si="50"/>
        <v>1.3</v>
      </c>
      <c r="M124" s="271">
        <f t="shared" si="51"/>
        <v>1</v>
      </c>
      <c r="N124" s="204">
        <f>'Core Indicators'!DJ124</f>
        <v>1</v>
      </c>
      <c r="O124" s="204">
        <f>'Core Indicators'!DR124</f>
        <v>1</v>
      </c>
      <c r="P124" s="204">
        <f>'Core Indicators'!DZ124</f>
        <v>1</v>
      </c>
      <c r="Q124" s="204">
        <f>'Core Indicators'!EH124</f>
        <v>1</v>
      </c>
      <c r="R124" s="204">
        <f>'Core Indicators'!EP124</f>
        <v>1</v>
      </c>
      <c r="S124" s="163">
        <f t="shared" si="52"/>
        <v>1.6</v>
      </c>
      <c r="T124" s="163">
        <f t="shared" si="53"/>
        <v>1.1666666666666667</v>
      </c>
      <c r="U124" s="203">
        <v>1</v>
      </c>
      <c r="V124" s="203">
        <v>1</v>
      </c>
      <c r="W124" s="203">
        <f>'Core Indicators'!EX124</f>
        <v>2</v>
      </c>
      <c r="X124" s="163">
        <f t="shared" si="54"/>
        <v>1.5</v>
      </c>
      <c r="Y124" s="203">
        <v>1</v>
      </c>
      <c r="Z124" s="163">
        <f t="shared" si="55"/>
        <v>2</v>
      </c>
      <c r="AA124" s="203">
        <f>'Core Indicators'!FF124</f>
        <v>2</v>
      </c>
      <c r="AB124" s="203">
        <f t="shared" si="56"/>
        <v>2</v>
      </c>
      <c r="AC124" s="184">
        <f>'Core Indicators'!GD124</f>
        <v>2</v>
      </c>
      <c r="AD124" s="184">
        <f>'Core Indicators'!GL124</f>
        <v>2</v>
      </c>
      <c r="AE124" s="184">
        <f>'Core Indicators'!GT124</f>
        <v>2</v>
      </c>
      <c r="AF124" s="184">
        <f>'Core Indicators'!HB124</f>
        <v>2</v>
      </c>
      <c r="AG124" s="184">
        <f t="shared" si="57"/>
        <v>2</v>
      </c>
      <c r="AH124" s="184">
        <f>'Core Indicators'!HJ124</f>
        <v>2</v>
      </c>
      <c r="AI124" s="184">
        <f>'Core Indicators'!HR124</f>
        <v>2</v>
      </c>
      <c r="AJ124" s="184">
        <f t="shared" si="58"/>
        <v>2</v>
      </c>
      <c r="AK124" s="184">
        <f>'Core Indicators'!HZ124</f>
        <v>2</v>
      </c>
      <c r="AL124" s="184">
        <f>'Core Indicators'!IH124</f>
        <v>2</v>
      </c>
      <c r="AM124" s="184">
        <f>'Core Indicators'!IP124</f>
        <v>2</v>
      </c>
      <c r="AN124" s="184">
        <f t="shared" si="59"/>
        <v>2</v>
      </c>
    </row>
    <row r="125" spans="1:40" x14ac:dyDescent="0.25">
      <c r="A125" s="203" t="str">
        <f>Lists!C:C</f>
        <v>SDN005</v>
      </c>
      <c r="B125" s="248">
        <f t="shared" si="45"/>
        <v>1.9</v>
      </c>
      <c r="C125" s="163">
        <f t="shared" si="46"/>
        <v>0</v>
      </c>
      <c r="D125" s="271">
        <f t="shared" si="47"/>
        <v>2</v>
      </c>
      <c r="E125" s="203">
        <f>'Core Indicators'!R125</f>
        <v>2</v>
      </c>
      <c r="F125" s="203">
        <f>'Core Indicators'!Z125</f>
        <v>2</v>
      </c>
      <c r="G125" s="163">
        <f t="shared" si="48"/>
        <v>2</v>
      </c>
      <c r="H125" s="203">
        <f>'Core Indicators'!AH125</f>
        <v>2</v>
      </c>
      <c r="I125" s="203">
        <f>'Core Indicators'!AP125</f>
        <v>2</v>
      </c>
      <c r="J125" s="203">
        <f>'Core Indicators'!BN125</f>
        <v>2</v>
      </c>
      <c r="K125" s="203">
        <f t="shared" si="49"/>
        <v>2</v>
      </c>
      <c r="L125" s="248">
        <f t="shared" si="50"/>
        <v>2</v>
      </c>
      <c r="M125" s="271">
        <f t="shared" si="51"/>
        <v>2</v>
      </c>
      <c r="N125" s="204">
        <f>'Core Indicators'!DJ125</f>
        <v>2</v>
      </c>
      <c r="O125" s="204">
        <f>'Core Indicators'!DR125</f>
        <v>2</v>
      </c>
      <c r="P125" s="204">
        <f>'Core Indicators'!DZ125</f>
        <v>2</v>
      </c>
      <c r="Q125" s="204">
        <f>'Core Indicators'!EH125</f>
        <v>2</v>
      </c>
      <c r="R125" s="204">
        <f>'Core Indicators'!EP125</f>
        <v>2</v>
      </c>
      <c r="S125" s="163">
        <f t="shared" si="52"/>
        <v>1.6</v>
      </c>
      <c r="T125" s="163">
        <f t="shared" si="53"/>
        <v>1.1666666666666667</v>
      </c>
      <c r="U125" s="203">
        <v>1</v>
      </c>
      <c r="V125" s="203">
        <v>1</v>
      </c>
      <c r="W125" s="203">
        <f>'Core Indicators'!EX125</f>
        <v>2</v>
      </c>
      <c r="X125" s="163">
        <f t="shared" si="54"/>
        <v>1.5</v>
      </c>
      <c r="Y125" s="203">
        <v>1</v>
      </c>
      <c r="Z125" s="163">
        <f t="shared" si="55"/>
        <v>2</v>
      </c>
      <c r="AA125" s="203">
        <f>'Core Indicators'!FF125</f>
        <v>2</v>
      </c>
      <c r="AB125" s="203">
        <f t="shared" si="56"/>
        <v>2</v>
      </c>
      <c r="AC125" s="184">
        <f>'Core Indicators'!GD125</f>
        <v>2</v>
      </c>
      <c r="AD125" s="184">
        <f>'Core Indicators'!GL125</f>
        <v>2</v>
      </c>
      <c r="AE125" s="184">
        <f>'Core Indicators'!GT125</f>
        <v>2</v>
      </c>
      <c r="AF125" s="184">
        <f>'Core Indicators'!HB125</f>
        <v>2</v>
      </c>
      <c r="AG125" s="184">
        <f t="shared" si="57"/>
        <v>2</v>
      </c>
      <c r="AH125" s="184">
        <f>'Core Indicators'!HJ125</f>
        <v>2</v>
      </c>
      <c r="AI125" s="184">
        <f>'Core Indicators'!HR125</f>
        <v>2</v>
      </c>
      <c r="AJ125" s="184">
        <f t="shared" si="58"/>
        <v>2</v>
      </c>
      <c r="AK125" s="184">
        <f>'Core Indicators'!HZ125</f>
        <v>2</v>
      </c>
      <c r="AL125" s="184">
        <f>'Core Indicators'!IH125</f>
        <v>2</v>
      </c>
      <c r="AM125" s="184">
        <f>'Core Indicators'!IP125</f>
        <v>2</v>
      </c>
      <c r="AN125" s="184">
        <f t="shared" si="59"/>
        <v>2</v>
      </c>
    </row>
    <row r="126" spans="1:40" x14ac:dyDescent="0.25">
      <c r="A126" s="203" t="str">
        <f>Lists!C:C</f>
        <v>SDN006</v>
      </c>
      <c r="B126" s="248">
        <f t="shared" si="45"/>
        <v>1.8</v>
      </c>
      <c r="C126" s="163">
        <f t="shared" si="46"/>
        <v>0</v>
      </c>
      <c r="D126" s="271">
        <f t="shared" si="47"/>
        <v>1.8</v>
      </c>
      <c r="E126" s="203">
        <f>'Core Indicators'!R126</f>
        <v>2</v>
      </c>
      <c r="F126" s="203">
        <f>'Core Indicators'!Z126</f>
        <v>1</v>
      </c>
      <c r="G126" s="163">
        <f t="shared" si="48"/>
        <v>1.5</v>
      </c>
      <c r="H126" s="203">
        <f>'Core Indicators'!AH126</f>
        <v>2</v>
      </c>
      <c r="I126" s="203">
        <f>'Core Indicators'!AP126</f>
        <v>2</v>
      </c>
      <c r="J126" s="203">
        <f>'Core Indicators'!BN126</f>
        <v>2</v>
      </c>
      <c r="K126" s="203">
        <f t="shared" si="49"/>
        <v>2</v>
      </c>
      <c r="L126" s="248">
        <f t="shared" si="50"/>
        <v>2</v>
      </c>
      <c r="M126" s="271">
        <f t="shared" si="51"/>
        <v>2</v>
      </c>
      <c r="N126" s="204">
        <f>'Core Indicators'!DJ126</f>
        <v>2</v>
      </c>
      <c r="O126" s="204">
        <f>'Core Indicators'!DR126</f>
        <v>2</v>
      </c>
      <c r="P126" s="204">
        <f>'Core Indicators'!DZ126</f>
        <v>2</v>
      </c>
      <c r="Q126" s="204">
        <f>'Core Indicators'!EH126</f>
        <v>2</v>
      </c>
      <c r="R126" s="204">
        <f>'Core Indicators'!EP126</f>
        <v>2</v>
      </c>
      <c r="S126" s="163">
        <f t="shared" si="52"/>
        <v>1.6</v>
      </c>
      <c r="T126" s="163">
        <f t="shared" si="53"/>
        <v>1.1666666666666667</v>
      </c>
      <c r="U126" s="203">
        <v>1</v>
      </c>
      <c r="V126" s="203">
        <v>1</v>
      </c>
      <c r="W126" s="203">
        <f>'Core Indicators'!EX126</f>
        <v>2</v>
      </c>
      <c r="X126" s="163">
        <f t="shared" si="54"/>
        <v>1.5</v>
      </c>
      <c r="Y126" s="203">
        <v>1</v>
      </c>
      <c r="Z126" s="163">
        <f t="shared" si="55"/>
        <v>2</v>
      </c>
      <c r="AA126" s="203">
        <f>'Core Indicators'!FF126</f>
        <v>2</v>
      </c>
      <c r="AB126" s="203">
        <f t="shared" si="56"/>
        <v>2</v>
      </c>
      <c r="AC126" s="184">
        <f>'Core Indicators'!GD126</f>
        <v>2</v>
      </c>
      <c r="AD126" s="184">
        <f>'Core Indicators'!GL126</f>
        <v>2</v>
      </c>
      <c r="AE126" s="184">
        <f>'Core Indicators'!GT126</f>
        <v>2</v>
      </c>
      <c r="AF126" s="184">
        <f>'Core Indicators'!HB126</f>
        <v>2</v>
      </c>
      <c r="AG126" s="184">
        <f t="shared" si="57"/>
        <v>2</v>
      </c>
      <c r="AH126" s="184">
        <f>'Core Indicators'!HJ126</f>
        <v>2</v>
      </c>
      <c r="AI126" s="184">
        <f>'Core Indicators'!HR126</f>
        <v>2</v>
      </c>
      <c r="AJ126" s="184">
        <f t="shared" si="58"/>
        <v>2</v>
      </c>
      <c r="AK126" s="184">
        <f>'Core Indicators'!HZ126</f>
        <v>2</v>
      </c>
      <c r="AL126" s="184">
        <f>'Core Indicators'!IH126</f>
        <v>2</v>
      </c>
      <c r="AM126" s="184">
        <f>'Core Indicators'!IP126</f>
        <v>2</v>
      </c>
      <c r="AN126" s="184">
        <f t="shared" si="59"/>
        <v>2</v>
      </c>
    </row>
    <row r="127" spans="1:40" x14ac:dyDescent="0.25">
      <c r="A127" s="203" t="str">
        <f>Lists!C:C</f>
        <v>SDN008</v>
      </c>
      <c r="B127" s="248">
        <f t="shared" si="45"/>
        <v>1.6</v>
      </c>
      <c r="C127" s="163">
        <f t="shared" si="46"/>
        <v>0</v>
      </c>
      <c r="D127" s="271">
        <f t="shared" si="47"/>
        <v>2</v>
      </c>
      <c r="E127" s="203">
        <f>'Core Indicators'!R127</f>
        <v>2</v>
      </c>
      <c r="F127" s="203">
        <f>'Core Indicators'!Z127</f>
        <v>2</v>
      </c>
      <c r="G127" s="163">
        <f t="shared" si="48"/>
        <v>2</v>
      </c>
      <c r="H127" s="203">
        <f>'Core Indicators'!AH127</f>
        <v>2</v>
      </c>
      <c r="I127" s="203">
        <f>'Core Indicators'!AP127</f>
        <v>2</v>
      </c>
      <c r="J127" s="203">
        <f>'Core Indicators'!BN127</f>
        <v>2</v>
      </c>
      <c r="K127" s="203">
        <f t="shared" si="49"/>
        <v>2</v>
      </c>
      <c r="L127" s="248">
        <f t="shared" si="50"/>
        <v>2</v>
      </c>
      <c r="M127" s="271">
        <f t="shared" si="51"/>
        <v>1.4</v>
      </c>
      <c r="N127" s="204">
        <f>'Core Indicators'!DJ127</f>
        <v>2</v>
      </c>
      <c r="O127" s="204">
        <f>'Core Indicators'!DR127</f>
        <v>2</v>
      </c>
      <c r="P127" s="204">
        <f>'Core Indicators'!DZ127</f>
        <v>1</v>
      </c>
      <c r="Q127" s="204">
        <f>'Core Indicators'!EH127</f>
        <v>1</v>
      </c>
      <c r="R127" s="204">
        <f>'Core Indicators'!EP127</f>
        <v>1</v>
      </c>
      <c r="S127" s="163">
        <f t="shared" si="52"/>
        <v>1.6</v>
      </c>
      <c r="T127" s="163">
        <f t="shared" si="53"/>
        <v>1.1666666666666667</v>
      </c>
      <c r="U127" s="203">
        <v>1</v>
      </c>
      <c r="V127" s="203">
        <v>1</v>
      </c>
      <c r="W127" s="203">
        <f>'Core Indicators'!EX127</f>
        <v>2</v>
      </c>
      <c r="X127" s="163">
        <f t="shared" si="54"/>
        <v>1.5</v>
      </c>
      <c r="Y127" s="203">
        <v>1</v>
      </c>
      <c r="Z127" s="163">
        <f t="shared" si="55"/>
        <v>2</v>
      </c>
      <c r="AA127" s="203">
        <f>'Core Indicators'!FF127</f>
        <v>2</v>
      </c>
      <c r="AB127" s="203">
        <f t="shared" si="56"/>
        <v>2</v>
      </c>
      <c r="AC127" s="184">
        <f>'Core Indicators'!GD127</f>
        <v>2</v>
      </c>
      <c r="AD127" s="184">
        <f>'Core Indicators'!GL127</f>
        <v>2</v>
      </c>
      <c r="AE127" s="184">
        <f>'Core Indicators'!GT127</f>
        <v>2</v>
      </c>
      <c r="AF127" s="184">
        <f>'Core Indicators'!HB127</f>
        <v>2</v>
      </c>
      <c r="AG127" s="184">
        <f t="shared" si="57"/>
        <v>2</v>
      </c>
      <c r="AH127" s="184">
        <f>'Core Indicators'!HJ127</f>
        <v>2</v>
      </c>
      <c r="AI127" s="184">
        <f>'Core Indicators'!HR127</f>
        <v>2</v>
      </c>
      <c r="AJ127" s="184">
        <f t="shared" si="58"/>
        <v>2</v>
      </c>
      <c r="AK127" s="184">
        <f>'Core Indicators'!HZ127</f>
        <v>2</v>
      </c>
      <c r="AL127" s="184">
        <f>'Core Indicators'!IH127</f>
        <v>2</v>
      </c>
      <c r="AM127" s="184">
        <f>'Core Indicators'!IP127</f>
        <v>2</v>
      </c>
      <c r="AN127" s="184">
        <f t="shared" si="59"/>
        <v>2</v>
      </c>
    </row>
    <row r="128" spans="1:40" x14ac:dyDescent="0.25">
      <c r="A128" s="203" t="str">
        <f>Lists!C:C</f>
        <v>SEN002</v>
      </c>
      <c r="B128" s="248">
        <f t="shared" si="45"/>
        <v>1.1000000000000001</v>
      </c>
      <c r="C128" s="163">
        <f t="shared" si="46"/>
        <v>0</v>
      </c>
      <c r="D128" s="271">
        <f t="shared" si="47"/>
        <v>1.2</v>
      </c>
      <c r="E128" s="203">
        <f>'Core Indicators'!R128</f>
        <v>2</v>
      </c>
      <c r="F128" s="203">
        <f>'Core Indicators'!Z128</f>
        <v>1</v>
      </c>
      <c r="G128" s="163">
        <f t="shared" si="48"/>
        <v>1.5</v>
      </c>
      <c r="H128" s="203">
        <f>'Core Indicators'!AH128</f>
        <v>1</v>
      </c>
      <c r="I128" s="203">
        <f>'Core Indicators'!AP128</f>
        <v>1</v>
      </c>
      <c r="J128" s="203">
        <f>'Core Indicators'!BN128</f>
        <v>1</v>
      </c>
      <c r="K128" s="203">
        <f t="shared" si="49"/>
        <v>1</v>
      </c>
      <c r="L128" s="248">
        <f t="shared" si="50"/>
        <v>1</v>
      </c>
      <c r="M128" s="271">
        <f t="shared" si="51"/>
        <v>1</v>
      </c>
      <c r="N128" s="204">
        <f>'Core Indicators'!DJ128</f>
        <v>1</v>
      </c>
      <c r="O128" s="204">
        <f>'Core Indicators'!DR128</f>
        <v>1</v>
      </c>
      <c r="P128" s="204">
        <f>'Core Indicators'!DZ128</f>
        <v>1</v>
      </c>
      <c r="Q128" s="204">
        <f>'Core Indicators'!EH128</f>
        <v>1</v>
      </c>
      <c r="R128" s="204">
        <f>'Core Indicators'!EP128</f>
        <v>1</v>
      </c>
      <c r="S128" s="163">
        <f t="shared" si="52"/>
        <v>1.3</v>
      </c>
      <c r="T128" s="163">
        <f t="shared" si="53"/>
        <v>1</v>
      </c>
      <c r="U128" s="203">
        <v>1</v>
      </c>
      <c r="V128" s="203">
        <v>1</v>
      </c>
      <c r="W128" s="203">
        <f>'Core Indicators'!EX128</f>
        <v>1</v>
      </c>
      <c r="X128" s="163">
        <f t="shared" si="54"/>
        <v>1</v>
      </c>
      <c r="Y128" s="203">
        <v>1</v>
      </c>
      <c r="Z128" s="163">
        <f t="shared" si="55"/>
        <v>1.5</v>
      </c>
      <c r="AA128" s="203">
        <f>'Core Indicators'!FF128</f>
        <v>1</v>
      </c>
      <c r="AB128" s="203">
        <f t="shared" si="56"/>
        <v>2</v>
      </c>
      <c r="AC128" s="184">
        <f>'Core Indicators'!GD128</f>
        <v>2</v>
      </c>
      <c r="AD128" s="184">
        <f>'Core Indicators'!GL128</f>
        <v>2</v>
      </c>
      <c r="AE128" s="184">
        <f>'Core Indicators'!GT128</f>
        <v>2</v>
      </c>
      <c r="AF128" s="184">
        <f>'Core Indicators'!HB128</f>
        <v>2</v>
      </c>
      <c r="AG128" s="184">
        <f t="shared" si="57"/>
        <v>2</v>
      </c>
      <c r="AH128" s="184">
        <f>'Core Indicators'!HJ128</f>
        <v>2</v>
      </c>
      <c r="AI128" s="184">
        <f>'Core Indicators'!HR128</f>
        <v>2</v>
      </c>
      <c r="AJ128" s="184">
        <f t="shared" si="58"/>
        <v>2</v>
      </c>
      <c r="AK128" s="184">
        <f>'Core Indicators'!HZ128</f>
        <v>2</v>
      </c>
      <c r="AL128" s="184">
        <f>'Core Indicators'!IH128</f>
        <v>2</v>
      </c>
      <c r="AM128" s="184">
        <f>'Core Indicators'!IP128</f>
        <v>2</v>
      </c>
      <c r="AN128" s="184">
        <f t="shared" si="59"/>
        <v>2</v>
      </c>
    </row>
    <row r="129" spans="1:40" x14ac:dyDescent="0.25">
      <c r="A129" s="203" t="str">
        <f>Lists!C:C</f>
        <v>SLV001</v>
      </c>
      <c r="B129" s="248">
        <f t="shared" si="45"/>
        <v>1.9</v>
      </c>
      <c r="C129" s="163">
        <f t="shared" si="46"/>
        <v>0</v>
      </c>
      <c r="D129" s="271">
        <f t="shared" si="47"/>
        <v>2.2000000000000002</v>
      </c>
      <c r="E129" s="203">
        <f>'Core Indicators'!R129</f>
        <v>2</v>
      </c>
      <c r="F129" s="203">
        <f>'Core Indicators'!Z129</f>
        <v>2</v>
      </c>
      <c r="G129" s="163">
        <f t="shared" si="48"/>
        <v>2</v>
      </c>
      <c r="H129" s="203">
        <f>'Core Indicators'!AH129</f>
        <v>2</v>
      </c>
      <c r="I129" s="203">
        <f>'Core Indicators'!AP129</f>
        <v>3</v>
      </c>
      <c r="J129" s="203">
        <f>'Core Indicators'!BN129</f>
        <v>2</v>
      </c>
      <c r="K129" s="203">
        <f t="shared" si="49"/>
        <v>2.5</v>
      </c>
      <c r="L129" s="248">
        <f t="shared" si="50"/>
        <v>2.2999999999999998</v>
      </c>
      <c r="M129" s="271">
        <f t="shared" si="51"/>
        <v>2</v>
      </c>
      <c r="N129" s="204">
        <f>'Core Indicators'!DJ129</f>
        <v>2</v>
      </c>
      <c r="O129" s="204">
        <f>'Core Indicators'!DR129</f>
        <v>2</v>
      </c>
      <c r="P129" s="204">
        <f>'Core Indicators'!DZ129</f>
        <v>2</v>
      </c>
      <c r="Q129" s="204" t="str">
        <f>'Core Indicators'!EH129</f>
        <v>x</v>
      </c>
      <c r="R129" s="204" t="str">
        <f>'Core Indicators'!EP129</f>
        <v>x</v>
      </c>
      <c r="S129" s="163">
        <f t="shared" si="52"/>
        <v>1.6</v>
      </c>
      <c r="T129" s="163">
        <f t="shared" si="53"/>
        <v>1.1666666666666667</v>
      </c>
      <c r="U129" s="203">
        <v>1</v>
      </c>
      <c r="V129" s="203">
        <v>1</v>
      </c>
      <c r="W129" s="203">
        <f>'Core Indicators'!EX129</f>
        <v>2</v>
      </c>
      <c r="X129" s="163">
        <f t="shared" si="54"/>
        <v>1.5</v>
      </c>
      <c r="Y129" s="203">
        <v>1</v>
      </c>
      <c r="Z129" s="163">
        <f t="shared" si="55"/>
        <v>2</v>
      </c>
      <c r="AA129" s="203">
        <f>'Core Indicators'!FF129</f>
        <v>2</v>
      </c>
      <c r="AB129" s="203">
        <f t="shared" si="56"/>
        <v>2</v>
      </c>
      <c r="AC129" s="184">
        <f>'Core Indicators'!GD129</f>
        <v>2</v>
      </c>
      <c r="AD129" s="184">
        <f>'Core Indicators'!GL129</f>
        <v>2</v>
      </c>
      <c r="AE129" s="184">
        <f>'Core Indicators'!GT129</f>
        <v>2</v>
      </c>
      <c r="AF129" s="184">
        <f>'Core Indicators'!HB129</f>
        <v>2</v>
      </c>
      <c r="AG129" s="184">
        <f t="shared" si="57"/>
        <v>2</v>
      </c>
      <c r="AH129" s="184">
        <f>'Core Indicators'!HJ129</f>
        <v>2</v>
      </c>
      <c r="AI129" s="184">
        <f>'Core Indicators'!HR129</f>
        <v>2</v>
      </c>
      <c r="AJ129" s="184">
        <f t="shared" si="58"/>
        <v>2</v>
      </c>
      <c r="AK129" s="184">
        <f>'Core Indicators'!HZ129</f>
        <v>2</v>
      </c>
      <c r="AL129" s="184">
        <f>'Core Indicators'!IH129</f>
        <v>2</v>
      </c>
      <c r="AM129" s="184">
        <f>'Core Indicators'!IP129</f>
        <v>2</v>
      </c>
      <c r="AN129" s="184">
        <f t="shared" si="59"/>
        <v>2</v>
      </c>
    </row>
    <row r="130" spans="1:40" x14ac:dyDescent="0.25">
      <c r="A130" s="203" t="str">
        <f>Lists!C:C</f>
        <v>SOM001</v>
      </c>
      <c r="B130" s="248">
        <f t="shared" si="45"/>
        <v>1.7</v>
      </c>
      <c r="C130" s="163">
        <f t="shared" si="46"/>
        <v>0</v>
      </c>
      <c r="D130" s="271">
        <f t="shared" si="47"/>
        <v>1.6</v>
      </c>
      <c r="E130" s="203">
        <f>'Core Indicators'!R130</f>
        <v>1</v>
      </c>
      <c r="F130" s="203">
        <f>'Core Indicators'!Z130</f>
        <v>3</v>
      </c>
      <c r="G130" s="163">
        <f t="shared" si="48"/>
        <v>2.1</v>
      </c>
      <c r="H130" s="203">
        <f>'Core Indicators'!AH130</f>
        <v>0</v>
      </c>
      <c r="I130" s="203">
        <f>'Core Indicators'!AP130</f>
        <v>3</v>
      </c>
      <c r="J130" s="203">
        <f>'Core Indicators'!BN130</f>
        <v>2</v>
      </c>
      <c r="K130" s="203">
        <f t="shared" si="49"/>
        <v>2.5</v>
      </c>
      <c r="L130" s="248">
        <f t="shared" si="50"/>
        <v>1.3</v>
      </c>
      <c r="M130" s="271">
        <f t="shared" si="51"/>
        <v>2</v>
      </c>
      <c r="N130" s="204">
        <f>'Core Indicators'!DJ130</f>
        <v>2</v>
      </c>
      <c r="O130" s="204">
        <f>'Core Indicators'!DR130</f>
        <v>2</v>
      </c>
      <c r="P130" s="204">
        <f>'Core Indicators'!DZ130</f>
        <v>2</v>
      </c>
      <c r="Q130" s="204">
        <f>'Core Indicators'!EH130</f>
        <v>2</v>
      </c>
      <c r="R130" s="204">
        <f>'Core Indicators'!EP130</f>
        <v>2</v>
      </c>
      <c r="S130" s="163">
        <f t="shared" si="52"/>
        <v>1.3</v>
      </c>
      <c r="T130" s="163">
        <f t="shared" si="53"/>
        <v>1.1666666666666667</v>
      </c>
      <c r="U130" s="203">
        <v>1</v>
      </c>
      <c r="V130" s="203">
        <v>1</v>
      </c>
      <c r="W130" s="203">
        <f>'Core Indicators'!EX130</f>
        <v>2</v>
      </c>
      <c r="X130" s="163">
        <f t="shared" si="54"/>
        <v>1.5</v>
      </c>
      <c r="Y130" s="203">
        <v>1</v>
      </c>
      <c r="Z130" s="163">
        <f t="shared" si="55"/>
        <v>1.5</v>
      </c>
      <c r="AA130" s="203">
        <f>'Core Indicators'!FF130</f>
        <v>1</v>
      </c>
      <c r="AB130" s="203">
        <f t="shared" si="56"/>
        <v>2</v>
      </c>
      <c r="AC130" s="184">
        <f>'Core Indicators'!GD130</f>
        <v>2</v>
      </c>
      <c r="AD130" s="184">
        <f>'Core Indicators'!GL130</f>
        <v>2</v>
      </c>
      <c r="AE130" s="184">
        <f>'Core Indicators'!GT130</f>
        <v>2</v>
      </c>
      <c r="AF130" s="184">
        <f>'Core Indicators'!HB130</f>
        <v>2</v>
      </c>
      <c r="AG130" s="184">
        <f t="shared" si="57"/>
        <v>2</v>
      </c>
      <c r="AH130" s="184">
        <f>'Core Indicators'!HJ130</f>
        <v>2</v>
      </c>
      <c r="AI130" s="184">
        <f>'Core Indicators'!HR130</f>
        <v>2</v>
      </c>
      <c r="AJ130" s="184">
        <f t="shared" si="58"/>
        <v>2</v>
      </c>
      <c r="AK130" s="184">
        <f>'Core Indicators'!HZ130</f>
        <v>2</v>
      </c>
      <c r="AL130" s="184">
        <f>'Core Indicators'!IH130</f>
        <v>2</v>
      </c>
      <c r="AM130" s="184">
        <f>'Core Indicators'!IP130</f>
        <v>2</v>
      </c>
      <c r="AN130" s="184">
        <f t="shared" si="59"/>
        <v>2</v>
      </c>
    </row>
    <row r="131" spans="1:40" x14ac:dyDescent="0.25">
      <c r="A131" s="203" t="str">
        <f>Lists!C:C</f>
        <v>SOM002</v>
      </c>
      <c r="B131" s="248">
        <f t="shared" ref="B131:B164" si="60">IF(OR(M131="x",D131="x"),"x",ROUND((5-GEOMEAN(((5-D131)/5*4+1),((5-M131)/5*4+1),((5-M131)/5*4+1)))/4*3.5+S131*0.3,1))</f>
        <v>1.9</v>
      </c>
      <c r="C131" s="163">
        <f t="shared" ref="C131:C164" si="61">COUNTIF(E131:F131,"x")+COUNTIF(H131:I131,"x")+COUNTIF(J131:J131,"x")+COUNTIF(M131,"x")+COUNTIF(U131:W131,"x")+COUNTIF(Y131:AB131,"x")</f>
        <v>0</v>
      </c>
      <c r="D131" s="271">
        <f t="shared" ref="D131:D164" si="62">IF(OR(L131="x",G131="x"),"x",ROUND((5-GEOMEAN(((5-L131)/5*4+1),((5-L131)/5*4+1),((5-G131)/5*4+1)))/4*5,1))</f>
        <v>2.2000000000000002</v>
      </c>
      <c r="E131" s="203">
        <f>'Core Indicators'!R131</f>
        <v>1</v>
      </c>
      <c r="F131" s="203">
        <f>'Core Indicators'!Z131</f>
        <v>3</v>
      </c>
      <c r="G131" s="163">
        <f t="shared" ref="G131:G162" si="63">IF(AND(F131="x",E131="x"),"x",IF(OR(F131="x",E131="x"),AVERAGE(E131,F131),ROUND((10-GEOMEAN(((10-E131)/10*9+1),((10-F131)/10*9+1)))/9*10,1)))</f>
        <v>2.1</v>
      </c>
      <c r="H131" s="203">
        <f>'Core Indicators'!AH131</f>
        <v>2</v>
      </c>
      <c r="I131" s="203">
        <f>'Core Indicators'!AP131</f>
        <v>2</v>
      </c>
      <c r="J131" s="203">
        <f>'Core Indicators'!BN131</f>
        <v>3</v>
      </c>
      <c r="K131" s="203">
        <f t="shared" ref="K131:K162" si="64">IF(AND(J131="x",I131="x"),"x",IF(OR(J131="x",I131="x"),AVERAGE(I131,J131),ROUND((10-GEOMEAN(((10-I131)/10*9+1),((10-J131)/10*9+1)))/9*10,1)))</f>
        <v>2.5</v>
      </c>
      <c r="L131" s="248">
        <f t="shared" ref="L131:L162" si="65">IF(AND(H131="x",K131="x"),"x",IF(OR(H131="x",K131="x"),AVERAGE(H131,K131),ROUND((10-GEOMEAN(((10-H131)/10*9+1),((10-K131)/10*9+1)))/9*10,1)))</f>
        <v>2.2999999999999998</v>
      </c>
      <c r="M131" s="271">
        <f t="shared" ref="M131:M162" si="66">IF(N131="x","x",AVERAGE(N131:R131))</f>
        <v>2</v>
      </c>
      <c r="N131" s="204">
        <f>'Core Indicators'!DJ131</f>
        <v>2</v>
      </c>
      <c r="O131" s="204">
        <f>'Core Indicators'!DR131</f>
        <v>2</v>
      </c>
      <c r="P131" s="204">
        <f>'Core Indicators'!DZ131</f>
        <v>2</v>
      </c>
      <c r="Q131" s="204" t="str">
        <f>'Core Indicators'!EH131</f>
        <v>x</v>
      </c>
      <c r="R131" s="204" t="str">
        <f>'Core Indicators'!EP131</f>
        <v>x</v>
      </c>
      <c r="S131" s="163">
        <f t="shared" ref="S131:S162" si="67">IF(OR(Z131="x",T131="x"),T131,ROUND((10-GEOMEAN(((10-T131)/10*9+1),((10-Z131)/10*9+1)))/9*10,1))</f>
        <v>1.6</v>
      </c>
      <c r="T131" s="163">
        <f t="shared" ref="T131:T162" si="68">AVERAGE(U131,X131,Y131)</f>
        <v>1.1666666666666667</v>
      </c>
      <c r="U131" s="203">
        <v>1</v>
      </c>
      <c r="V131" s="203">
        <v>1</v>
      </c>
      <c r="W131" s="203">
        <f>'Core Indicators'!EX131</f>
        <v>2</v>
      </c>
      <c r="X131" s="163">
        <f t="shared" ref="X131:X162" si="69">AVERAGE(V131:W131)</f>
        <v>1.5</v>
      </c>
      <c r="Y131" s="203">
        <v>1</v>
      </c>
      <c r="Z131" s="163">
        <f t="shared" ref="Z131:Z162" si="70">IF(AND(AA131="x",AB131="x"),"x",AVERAGE(AA131:AB131))</f>
        <v>2</v>
      </c>
      <c r="AA131" s="203">
        <f>'Core Indicators'!FF131</f>
        <v>2</v>
      </c>
      <c r="AB131" s="203">
        <f t="shared" ref="AB131:AB164" si="71">IF(AND(AJ131="x",AN131="x",AG131="x"),"x",(AVERAGE(AJ131,AN131,AG131)))</f>
        <v>2</v>
      </c>
      <c r="AC131" s="184">
        <f>'Core Indicators'!GD131</f>
        <v>2</v>
      </c>
      <c r="AD131" s="184">
        <f>'Core Indicators'!GL131</f>
        <v>2</v>
      </c>
      <c r="AE131" s="184">
        <f>'Core Indicators'!GT131</f>
        <v>2</v>
      </c>
      <c r="AF131" s="184">
        <f>'Core Indicators'!HB131</f>
        <v>2</v>
      </c>
      <c r="AG131" s="184">
        <f t="shared" ref="AG131:AG162" si="72">IF(AND(AC131="x",AD131="x",AE131="x",AF131="x"),"x",AVERAGE(AC131:AF131))</f>
        <v>2</v>
      </c>
      <c r="AH131" s="184">
        <f>'Core Indicators'!HJ131</f>
        <v>2</v>
      </c>
      <c r="AI131" s="184">
        <f>'Core Indicators'!HR131</f>
        <v>2</v>
      </c>
      <c r="AJ131" s="184">
        <f t="shared" ref="AJ131:AJ162" si="73">IF(AND(AH131="x",AI131="x"),"x",AVERAGE(AH131:AI131))</f>
        <v>2</v>
      </c>
      <c r="AK131" s="184">
        <f>'Core Indicators'!HZ131</f>
        <v>2</v>
      </c>
      <c r="AL131" s="184">
        <f>'Core Indicators'!IH131</f>
        <v>2</v>
      </c>
      <c r="AM131" s="184">
        <f>'Core Indicators'!IP131</f>
        <v>2</v>
      </c>
      <c r="AN131" s="184">
        <f t="shared" ref="AN131:AN162" si="74">IF(AND(AK131="x",AL131="x",AM131="x"),"x",AVERAGE(AK131:AM131))</f>
        <v>2</v>
      </c>
    </row>
    <row r="132" spans="1:40" x14ac:dyDescent="0.25">
      <c r="A132" s="203" t="str">
        <f>Lists!C:C</f>
        <v>SSD001</v>
      </c>
      <c r="B132" s="248">
        <f t="shared" si="60"/>
        <v>2</v>
      </c>
      <c r="C132" s="163">
        <f t="shared" si="61"/>
        <v>0</v>
      </c>
      <c r="D132" s="271">
        <f t="shared" si="62"/>
        <v>2.4</v>
      </c>
      <c r="E132" s="203">
        <f>'Core Indicators'!R132</f>
        <v>3</v>
      </c>
      <c r="F132" s="203">
        <f>'Core Indicators'!Z132</f>
        <v>2</v>
      </c>
      <c r="G132" s="163">
        <f t="shared" si="63"/>
        <v>2.5</v>
      </c>
      <c r="H132" s="203">
        <f>'Core Indicators'!AH132</f>
        <v>2</v>
      </c>
      <c r="I132" s="203">
        <f>'Core Indicators'!AP132</f>
        <v>2</v>
      </c>
      <c r="J132" s="203">
        <f>'Core Indicators'!BN132</f>
        <v>3</v>
      </c>
      <c r="K132" s="203">
        <f t="shared" si="64"/>
        <v>2.5</v>
      </c>
      <c r="L132" s="248">
        <f t="shared" si="65"/>
        <v>2.2999999999999998</v>
      </c>
      <c r="M132" s="271">
        <f t="shared" si="66"/>
        <v>2</v>
      </c>
      <c r="N132" s="204">
        <f>'Core Indicators'!DJ132</f>
        <v>2</v>
      </c>
      <c r="O132" s="204">
        <f>'Core Indicators'!DR132</f>
        <v>2</v>
      </c>
      <c r="P132" s="204">
        <f>'Core Indicators'!DZ132</f>
        <v>2</v>
      </c>
      <c r="Q132" s="204">
        <f>'Core Indicators'!EH132</f>
        <v>2</v>
      </c>
      <c r="R132" s="204">
        <f>'Core Indicators'!EP132</f>
        <v>2</v>
      </c>
      <c r="S132" s="163">
        <f t="shared" si="67"/>
        <v>1.7</v>
      </c>
      <c r="T132" s="163">
        <f t="shared" si="68"/>
        <v>1.3333333333333333</v>
      </c>
      <c r="U132" s="203">
        <v>1</v>
      </c>
      <c r="V132" s="203">
        <v>1</v>
      </c>
      <c r="W132" s="203">
        <f>'Core Indicators'!EX132</f>
        <v>3</v>
      </c>
      <c r="X132" s="163">
        <f t="shared" si="69"/>
        <v>2</v>
      </c>
      <c r="Y132" s="203">
        <v>1</v>
      </c>
      <c r="Z132" s="163">
        <f t="shared" si="70"/>
        <v>2</v>
      </c>
      <c r="AA132" s="203">
        <f>'Core Indicators'!FF132</f>
        <v>2</v>
      </c>
      <c r="AB132" s="203">
        <f t="shared" si="71"/>
        <v>2</v>
      </c>
      <c r="AC132" s="184">
        <f>'Core Indicators'!GD132</f>
        <v>2</v>
      </c>
      <c r="AD132" s="184">
        <f>'Core Indicators'!GL132</f>
        <v>2</v>
      </c>
      <c r="AE132" s="184">
        <f>'Core Indicators'!GT132</f>
        <v>2</v>
      </c>
      <c r="AF132" s="184">
        <f>'Core Indicators'!HB132</f>
        <v>2</v>
      </c>
      <c r="AG132" s="184">
        <f t="shared" si="72"/>
        <v>2</v>
      </c>
      <c r="AH132" s="184">
        <f>'Core Indicators'!HJ132</f>
        <v>2</v>
      </c>
      <c r="AI132" s="184">
        <f>'Core Indicators'!HR132</f>
        <v>2</v>
      </c>
      <c r="AJ132" s="184">
        <f t="shared" si="73"/>
        <v>2</v>
      </c>
      <c r="AK132" s="184">
        <f>'Core Indicators'!HZ132</f>
        <v>2</v>
      </c>
      <c r="AL132" s="184">
        <f>'Core Indicators'!IH132</f>
        <v>2</v>
      </c>
      <c r="AM132" s="184">
        <f>'Core Indicators'!IP132</f>
        <v>2</v>
      </c>
      <c r="AN132" s="184">
        <f t="shared" si="74"/>
        <v>2</v>
      </c>
    </row>
    <row r="133" spans="1:40" x14ac:dyDescent="0.25">
      <c r="A133" s="203" t="str">
        <f>Lists!C:C</f>
        <v>SSD003</v>
      </c>
      <c r="B133" s="248">
        <f t="shared" si="60"/>
        <v>2.4</v>
      </c>
      <c r="C133" s="163">
        <f t="shared" si="61"/>
        <v>0</v>
      </c>
      <c r="D133" s="271">
        <f t="shared" si="62"/>
        <v>2.7</v>
      </c>
      <c r="E133" s="203">
        <f>'Core Indicators'!R133</f>
        <v>3</v>
      </c>
      <c r="F133" s="203">
        <f>'Core Indicators'!Z133</f>
        <v>3</v>
      </c>
      <c r="G133" s="163">
        <f t="shared" si="63"/>
        <v>3</v>
      </c>
      <c r="H133" s="203">
        <f>'Core Indicators'!AH133</f>
        <v>2</v>
      </c>
      <c r="I133" s="203">
        <f>'Core Indicators'!AP133</f>
        <v>3</v>
      </c>
      <c r="J133" s="203">
        <f>'Core Indicators'!BN133</f>
        <v>3</v>
      </c>
      <c r="K133" s="203">
        <f t="shared" si="64"/>
        <v>3</v>
      </c>
      <c r="L133" s="248">
        <f t="shared" si="65"/>
        <v>2.5</v>
      </c>
      <c r="M133" s="271">
        <f t="shared" si="66"/>
        <v>2.8</v>
      </c>
      <c r="N133" s="204">
        <f>'Core Indicators'!DJ133</f>
        <v>3</v>
      </c>
      <c r="O133" s="204">
        <f>'Core Indicators'!DR133</f>
        <v>3</v>
      </c>
      <c r="P133" s="204">
        <f>'Core Indicators'!DZ133</f>
        <v>2</v>
      </c>
      <c r="Q133" s="204">
        <f>'Core Indicators'!EH133</f>
        <v>3</v>
      </c>
      <c r="R133" s="204">
        <f>'Core Indicators'!EP133</f>
        <v>3</v>
      </c>
      <c r="S133" s="163">
        <f t="shared" si="67"/>
        <v>1.4</v>
      </c>
      <c r="T133" s="163">
        <f t="shared" si="68"/>
        <v>1.3333333333333333</v>
      </c>
      <c r="U133" s="203">
        <v>1</v>
      </c>
      <c r="V133" s="203">
        <v>1</v>
      </c>
      <c r="W133" s="203">
        <f>'Core Indicators'!EX133</f>
        <v>3</v>
      </c>
      <c r="X133" s="163">
        <f t="shared" si="69"/>
        <v>2</v>
      </c>
      <c r="Y133" s="203">
        <v>1</v>
      </c>
      <c r="Z133" s="163">
        <f t="shared" si="70"/>
        <v>1.5</v>
      </c>
      <c r="AA133" s="203">
        <f>'Core Indicators'!FF133</f>
        <v>1</v>
      </c>
      <c r="AB133" s="203">
        <f t="shared" si="71"/>
        <v>2</v>
      </c>
      <c r="AC133" s="184">
        <f>'Core Indicators'!GD133</f>
        <v>2</v>
      </c>
      <c r="AD133" s="184">
        <f>'Core Indicators'!GL133</f>
        <v>2</v>
      </c>
      <c r="AE133" s="184">
        <f>'Core Indicators'!GT133</f>
        <v>2</v>
      </c>
      <c r="AF133" s="184">
        <f>'Core Indicators'!HB133</f>
        <v>2</v>
      </c>
      <c r="AG133" s="184">
        <f t="shared" si="72"/>
        <v>2</v>
      </c>
      <c r="AH133" s="184">
        <f>'Core Indicators'!HJ133</f>
        <v>2</v>
      </c>
      <c r="AI133" s="184">
        <f>'Core Indicators'!HR133</f>
        <v>2</v>
      </c>
      <c r="AJ133" s="184">
        <f t="shared" si="73"/>
        <v>2</v>
      </c>
      <c r="AK133" s="184">
        <f>'Core Indicators'!HZ133</f>
        <v>2</v>
      </c>
      <c r="AL133" s="184">
        <f>'Core Indicators'!IH133</f>
        <v>2</v>
      </c>
      <c r="AM133" s="184">
        <f>'Core Indicators'!IP133</f>
        <v>2</v>
      </c>
      <c r="AN133" s="184">
        <f t="shared" si="74"/>
        <v>2</v>
      </c>
    </row>
    <row r="134" spans="1:40" x14ac:dyDescent="0.25">
      <c r="A134" s="203" t="str">
        <f>Lists!C:C</f>
        <v>SVK002</v>
      </c>
      <c r="B134" s="248">
        <f t="shared" si="60"/>
        <v>1.9</v>
      </c>
      <c r="C134" s="163">
        <f t="shared" si="61"/>
        <v>0</v>
      </c>
      <c r="D134" s="271">
        <f t="shared" si="62"/>
        <v>2</v>
      </c>
      <c r="E134" s="203">
        <f>'Core Indicators'!R134</f>
        <v>2</v>
      </c>
      <c r="F134" s="203">
        <f>'Core Indicators'!Z134</f>
        <v>2</v>
      </c>
      <c r="G134" s="163">
        <f t="shared" si="63"/>
        <v>2</v>
      </c>
      <c r="H134" s="203">
        <f>'Core Indicators'!AH134</f>
        <v>2</v>
      </c>
      <c r="I134" s="203">
        <f>'Core Indicators'!AP134</f>
        <v>2</v>
      </c>
      <c r="J134" s="203">
        <f>'Core Indicators'!BN134</f>
        <v>2</v>
      </c>
      <c r="K134" s="203">
        <f t="shared" si="64"/>
        <v>2</v>
      </c>
      <c r="L134" s="248">
        <f t="shared" si="65"/>
        <v>2</v>
      </c>
      <c r="M134" s="271">
        <f t="shared" si="66"/>
        <v>2</v>
      </c>
      <c r="N134" s="204">
        <f>'Core Indicators'!DJ134</f>
        <v>2</v>
      </c>
      <c r="O134" s="204">
        <f>'Core Indicators'!DR134</f>
        <v>2</v>
      </c>
      <c r="P134" s="204">
        <f>'Core Indicators'!DZ134</f>
        <v>2</v>
      </c>
      <c r="Q134" s="204">
        <f>'Core Indicators'!EH134</f>
        <v>2</v>
      </c>
      <c r="R134" s="204">
        <f>'Core Indicators'!EP134</f>
        <v>2</v>
      </c>
      <c r="S134" s="163">
        <f t="shared" si="67"/>
        <v>1.6</v>
      </c>
      <c r="T134" s="163">
        <f t="shared" si="68"/>
        <v>1.1666666666666667</v>
      </c>
      <c r="U134" s="203">
        <v>1</v>
      </c>
      <c r="V134" s="203">
        <v>1</v>
      </c>
      <c r="W134" s="203">
        <f>'Core Indicators'!EX134</f>
        <v>2</v>
      </c>
      <c r="X134" s="163">
        <f t="shared" si="69"/>
        <v>1.5</v>
      </c>
      <c r="Y134" s="203">
        <v>1</v>
      </c>
      <c r="Z134" s="163">
        <f t="shared" si="70"/>
        <v>2</v>
      </c>
      <c r="AA134" s="203">
        <f>'Core Indicators'!FF134</f>
        <v>2</v>
      </c>
      <c r="AB134" s="203">
        <f t="shared" si="71"/>
        <v>2</v>
      </c>
      <c r="AC134" s="184">
        <f>'Core Indicators'!GD134</f>
        <v>2</v>
      </c>
      <c r="AD134" s="184">
        <f>'Core Indicators'!GL134</f>
        <v>2</v>
      </c>
      <c r="AE134" s="184">
        <f>'Core Indicators'!GT134</f>
        <v>2</v>
      </c>
      <c r="AF134" s="184">
        <f>'Core Indicators'!HB134</f>
        <v>2</v>
      </c>
      <c r="AG134" s="184">
        <f t="shared" si="72"/>
        <v>2</v>
      </c>
      <c r="AH134" s="184">
        <f>'Core Indicators'!HJ134</f>
        <v>2</v>
      </c>
      <c r="AI134" s="184">
        <f>'Core Indicators'!HR134</f>
        <v>2</v>
      </c>
      <c r="AJ134" s="184">
        <f t="shared" si="73"/>
        <v>2</v>
      </c>
      <c r="AK134" s="184">
        <f>'Core Indicators'!HZ134</f>
        <v>2</v>
      </c>
      <c r="AL134" s="184">
        <f>'Core Indicators'!IH134</f>
        <v>2</v>
      </c>
      <c r="AM134" s="184">
        <f>'Core Indicators'!IP134</f>
        <v>2</v>
      </c>
      <c r="AN134" s="184">
        <f t="shared" si="74"/>
        <v>2</v>
      </c>
    </row>
    <row r="135" spans="1:40" x14ac:dyDescent="0.25">
      <c r="A135" s="203" t="str">
        <f>Lists!C:C</f>
        <v>SWZ001</v>
      </c>
      <c r="B135" s="248">
        <f t="shared" si="60"/>
        <v>1.3</v>
      </c>
      <c r="C135" s="163">
        <f t="shared" si="61"/>
        <v>1</v>
      </c>
      <c r="D135" s="271">
        <f t="shared" si="62"/>
        <v>1.3</v>
      </c>
      <c r="E135" s="203">
        <f>'Core Indicators'!R135</f>
        <v>1</v>
      </c>
      <c r="F135" s="203">
        <f>'Core Indicators'!Z135</f>
        <v>1</v>
      </c>
      <c r="G135" s="163">
        <f t="shared" si="63"/>
        <v>1</v>
      </c>
      <c r="H135" s="203">
        <f>'Core Indicators'!AH135</f>
        <v>1</v>
      </c>
      <c r="I135" s="203" t="str">
        <f>'Core Indicators'!AP135</f>
        <v>x</v>
      </c>
      <c r="J135" s="203">
        <f>'Core Indicators'!BN135</f>
        <v>2</v>
      </c>
      <c r="K135" s="203">
        <f t="shared" si="64"/>
        <v>2</v>
      </c>
      <c r="L135" s="248">
        <f t="shared" si="65"/>
        <v>1.5</v>
      </c>
      <c r="M135" s="271">
        <f t="shared" si="66"/>
        <v>1</v>
      </c>
      <c r="N135" s="204">
        <f>'Core Indicators'!DJ135</f>
        <v>1</v>
      </c>
      <c r="O135" s="204">
        <f>'Core Indicators'!DR135</f>
        <v>1</v>
      </c>
      <c r="P135" s="204">
        <f>'Core Indicators'!DZ135</f>
        <v>1</v>
      </c>
      <c r="Q135" s="204">
        <f>'Core Indicators'!EH135</f>
        <v>1</v>
      </c>
      <c r="R135" s="204">
        <f>'Core Indicators'!EP135</f>
        <v>1</v>
      </c>
      <c r="S135" s="163">
        <f t="shared" si="67"/>
        <v>1.6</v>
      </c>
      <c r="T135" s="163">
        <f t="shared" si="68"/>
        <v>1.1666666666666667</v>
      </c>
      <c r="U135" s="203">
        <v>1</v>
      </c>
      <c r="V135" s="203">
        <v>1</v>
      </c>
      <c r="W135" s="203">
        <f>'Core Indicators'!EX135</f>
        <v>2</v>
      </c>
      <c r="X135" s="163">
        <f t="shared" si="69"/>
        <v>1.5</v>
      </c>
      <c r="Y135" s="203">
        <v>1</v>
      </c>
      <c r="Z135" s="163">
        <f t="shared" si="70"/>
        <v>2</v>
      </c>
      <c r="AA135" s="203">
        <f>'Core Indicators'!FF135</f>
        <v>2</v>
      </c>
      <c r="AB135" s="203">
        <f t="shared" si="71"/>
        <v>2</v>
      </c>
      <c r="AC135" s="184">
        <f>'Core Indicators'!GD135</f>
        <v>2</v>
      </c>
      <c r="AD135" s="184">
        <f>'Core Indicators'!GL135</f>
        <v>2</v>
      </c>
      <c r="AE135" s="184">
        <f>'Core Indicators'!GT135</f>
        <v>2</v>
      </c>
      <c r="AF135" s="184">
        <f>'Core Indicators'!HB135</f>
        <v>2</v>
      </c>
      <c r="AG135" s="184">
        <f t="shared" si="72"/>
        <v>2</v>
      </c>
      <c r="AH135" s="184">
        <f>'Core Indicators'!HJ135</f>
        <v>2</v>
      </c>
      <c r="AI135" s="184">
        <f>'Core Indicators'!HR135</f>
        <v>2</v>
      </c>
      <c r="AJ135" s="184">
        <f t="shared" si="73"/>
        <v>2</v>
      </c>
      <c r="AK135" s="184">
        <f>'Core Indicators'!HZ135</f>
        <v>2</v>
      </c>
      <c r="AL135" s="184">
        <f>'Core Indicators'!IH135</f>
        <v>2</v>
      </c>
      <c r="AM135" s="184">
        <f>'Core Indicators'!IP135</f>
        <v>2</v>
      </c>
      <c r="AN135" s="184">
        <f t="shared" si="74"/>
        <v>2</v>
      </c>
    </row>
    <row r="136" spans="1:40" x14ac:dyDescent="0.25">
      <c r="A136" s="203" t="str">
        <f>Lists!C:C</f>
        <v>SYR001</v>
      </c>
      <c r="B136" s="248">
        <f t="shared" si="60"/>
        <v>1.3</v>
      </c>
      <c r="C136" s="163">
        <f t="shared" si="61"/>
        <v>0</v>
      </c>
      <c r="D136" s="271">
        <f t="shared" si="62"/>
        <v>1.9</v>
      </c>
      <c r="E136" s="203">
        <f>'Core Indicators'!R136</f>
        <v>2</v>
      </c>
      <c r="F136" s="203">
        <f>'Core Indicators'!Z136</f>
        <v>1</v>
      </c>
      <c r="G136" s="163">
        <f t="shared" si="63"/>
        <v>1.5</v>
      </c>
      <c r="H136" s="203">
        <f>'Core Indicators'!AH136</f>
        <v>1</v>
      </c>
      <c r="I136" s="203">
        <f>'Core Indicators'!AP136</f>
        <v>3</v>
      </c>
      <c r="J136" s="203">
        <f>'Core Indicators'!BN136</f>
        <v>3</v>
      </c>
      <c r="K136" s="203">
        <f t="shared" si="64"/>
        <v>3</v>
      </c>
      <c r="L136" s="248">
        <f t="shared" si="65"/>
        <v>2.1</v>
      </c>
      <c r="M136" s="271">
        <f t="shared" si="66"/>
        <v>1</v>
      </c>
      <c r="N136" s="204">
        <f>'Core Indicators'!DJ136</f>
        <v>1</v>
      </c>
      <c r="O136" s="204">
        <f>'Core Indicators'!DR136</f>
        <v>1</v>
      </c>
      <c r="P136" s="204">
        <f>'Core Indicators'!DZ136</f>
        <v>1</v>
      </c>
      <c r="Q136" s="204">
        <f>'Core Indicators'!EH136</f>
        <v>1</v>
      </c>
      <c r="R136" s="204">
        <f>'Core Indicators'!EP136</f>
        <v>1</v>
      </c>
      <c r="S136" s="163">
        <f t="shared" si="67"/>
        <v>1.4</v>
      </c>
      <c r="T136" s="163">
        <f t="shared" si="68"/>
        <v>1.3333333333333333</v>
      </c>
      <c r="U136" s="203">
        <v>1</v>
      </c>
      <c r="V136" s="203">
        <v>1</v>
      </c>
      <c r="W136" s="203">
        <f>'Core Indicators'!EX136</f>
        <v>3</v>
      </c>
      <c r="X136" s="163">
        <f t="shared" si="69"/>
        <v>2</v>
      </c>
      <c r="Y136" s="203">
        <v>1</v>
      </c>
      <c r="Z136" s="163">
        <f t="shared" si="70"/>
        <v>1.5</v>
      </c>
      <c r="AA136" s="203">
        <f>'Core Indicators'!FF136</f>
        <v>1</v>
      </c>
      <c r="AB136" s="203">
        <f t="shared" si="71"/>
        <v>2</v>
      </c>
      <c r="AC136" s="184">
        <f>'Core Indicators'!GD136</f>
        <v>2</v>
      </c>
      <c r="AD136" s="184">
        <f>'Core Indicators'!GL136</f>
        <v>2</v>
      </c>
      <c r="AE136" s="184">
        <f>'Core Indicators'!GT136</f>
        <v>2</v>
      </c>
      <c r="AF136" s="184">
        <f>'Core Indicators'!HB136</f>
        <v>2</v>
      </c>
      <c r="AG136" s="184">
        <f t="shared" si="72"/>
        <v>2</v>
      </c>
      <c r="AH136" s="184">
        <f>'Core Indicators'!HJ136</f>
        <v>2</v>
      </c>
      <c r="AI136" s="184">
        <f>'Core Indicators'!HR136</f>
        <v>2</v>
      </c>
      <c r="AJ136" s="184">
        <f t="shared" si="73"/>
        <v>2</v>
      </c>
      <c r="AK136" s="184">
        <f>'Core Indicators'!HZ136</f>
        <v>2</v>
      </c>
      <c r="AL136" s="184">
        <f>'Core Indicators'!IH136</f>
        <v>2</v>
      </c>
      <c r="AM136" s="184">
        <f>'Core Indicators'!IP136</f>
        <v>2</v>
      </c>
      <c r="AN136" s="184">
        <f t="shared" si="74"/>
        <v>2</v>
      </c>
    </row>
    <row r="137" spans="1:40" x14ac:dyDescent="0.25">
      <c r="A137" s="203" t="str">
        <f>Lists!C:C</f>
        <v>SYR002</v>
      </c>
      <c r="B137" s="248">
        <f t="shared" si="60"/>
        <v>2.7</v>
      </c>
      <c r="C137" s="163">
        <f t="shared" si="61"/>
        <v>0</v>
      </c>
      <c r="D137" s="271">
        <f t="shared" si="62"/>
        <v>3</v>
      </c>
      <c r="E137" s="203">
        <f>'Core Indicators'!R137</f>
        <v>3</v>
      </c>
      <c r="F137" s="203">
        <f>'Core Indicators'!Z137</f>
        <v>3</v>
      </c>
      <c r="G137" s="163">
        <f t="shared" si="63"/>
        <v>3</v>
      </c>
      <c r="H137" s="203">
        <f>'Core Indicators'!AH137</f>
        <v>3</v>
      </c>
      <c r="I137" s="203">
        <f>'Core Indicators'!AP137</f>
        <v>3</v>
      </c>
      <c r="J137" s="203">
        <f>'Core Indicators'!BN137</f>
        <v>3</v>
      </c>
      <c r="K137" s="203">
        <f t="shared" si="64"/>
        <v>3</v>
      </c>
      <c r="L137" s="248">
        <f t="shared" si="65"/>
        <v>3</v>
      </c>
      <c r="M137" s="271">
        <f t="shared" si="66"/>
        <v>3</v>
      </c>
      <c r="N137" s="204">
        <f>'Core Indicators'!DJ137</f>
        <v>3</v>
      </c>
      <c r="O137" s="204">
        <f>'Core Indicators'!DR137</f>
        <v>3</v>
      </c>
      <c r="P137" s="204" t="str">
        <f>'Core Indicators'!DZ137</f>
        <v>x</v>
      </c>
      <c r="Q137" s="204" t="str">
        <f>'Core Indicators'!EH137</f>
        <v>x</v>
      </c>
      <c r="R137" s="204" t="str">
        <f>'Core Indicators'!EP137</f>
        <v>x</v>
      </c>
      <c r="S137" s="163">
        <f t="shared" si="67"/>
        <v>1.9</v>
      </c>
      <c r="T137" s="163">
        <f t="shared" si="68"/>
        <v>1.3333333333333333</v>
      </c>
      <c r="U137" s="203">
        <v>1</v>
      </c>
      <c r="V137" s="203">
        <v>1</v>
      </c>
      <c r="W137" s="203">
        <f>'Core Indicators'!EX137</f>
        <v>3</v>
      </c>
      <c r="X137" s="163">
        <f t="shared" si="69"/>
        <v>2</v>
      </c>
      <c r="Y137" s="203">
        <v>1</v>
      </c>
      <c r="Z137" s="163">
        <f t="shared" si="70"/>
        <v>2.5</v>
      </c>
      <c r="AA137" s="203">
        <f>'Core Indicators'!FF137</f>
        <v>3</v>
      </c>
      <c r="AB137" s="203">
        <f t="shared" si="71"/>
        <v>2</v>
      </c>
      <c r="AC137" s="184">
        <f>'Core Indicators'!GD137</f>
        <v>2</v>
      </c>
      <c r="AD137" s="184">
        <f>'Core Indicators'!GL137</f>
        <v>2</v>
      </c>
      <c r="AE137" s="184">
        <f>'Core Indicators'!GT137</f>
        <v>2</v>
      </c>
      <c r="AF137" s="184">
        <f>'Core Indicators'!HB137</f>
        <v>2</v>
      </c>
      <c r="AG137" s="184">
        <f t="shared" si="72"/>
        <v>2</v>
      </c>
      <c r="AH137" s="184">
        <f>'Core Indicators'!HJ137</f>
        <v>2</v>
      </c>
      <c r="AI137" s="184">
        <f>'Core Indicators'!HR137</f>
        <v>2</v>
      </c>
      <c r="AJ137" s="184">
        <f t="shared" si="73"/>
        <v>2</v>
      </c>
      <c r="AK137" s="184">
        <f>'Core Indicators'!HZ137</f>
        <v>2</v>
      </c>
      <c r="AL137" s="184">
        <f>'Core Indicators'!IH137</f>
        <v>2</v>
      </c>
      <c r="AM137" s="184">
        <f>'Core Indicators'!IP137</f>
        <v>2</v>
      </c>
      <c r="AN137" s="184">
        <f t="shared" si="74"/>
        <v>2</v>
      </c>
    </row>
    <row r="138" spans="1:40" x14ac:dyDescent="0.25">
      <c r="A138" s="203" t="str">
        <f>Lists!C:C</f>
        <v>TCD001</v>
      </c>
      <c r="B138" s="248">
        <f t="shared" si="60"/>
        <v>2.2999999999999998</v>
      </c>
      <c r="C138" s="163">
        <f t="shared" si="61"/>
        <v>0</v>
      </c>
      <c r="D138" s="271">
        <f t="shared" si="62"/>
        <v>2.2000000000000002</v>
      </c>
      <c r="E138" s="203">
        <f>'Core Indicators'!R138</f>
        <v>1</v>
      </c>
      <c r="F138" s="203">
        <f>'Core Indicators'!Z138</f>
        <v>2</v>
      </c>
      <c r="G138" s="163">
        <f t="shared" si="63"/>
        <v>1.5</v>
      </c>
      <c r="H138" s="203">
        <f>'Core Indicators'!AH138</f>
        <v>3</v>
      </c>
      <c r="I138" s="203">
        <f>'Core Indicators'!AP138</f>
        <v>2</v>
      </c>
      <c r="J138" s="203">
        <f>'Core Indicators'!BN138</f>
        <v>2</v>
      </c>
      <c r="K138" s="203">
        <f t="shared" si="64"/>
        <v>2</v>
      </c>
      <c r="L138" s="248">
        <f t="shared" si="65"/>
        <v>2.5</v>
      </c>
      <c r="M138" s="271">
        <f t="shared" si="66"/>
        <v>3</v>
      </c>
      <c r="N138" s="204">
        <f>'Core Indicators'!DJ138</f>
        <v>3</v>
      </c>
      <c r="O138" s="204">
        <f>'Core Indicators'!DR138</f>
        <v>3</v>
      </c>
      <c r="P138" s="204">
        <f>'Core Indicators'!DZ138</f>
        <v>3</v>
      </c>
      <c r="Q138" s="204">
        <f>'Core Indicators'!EH138</f>
        <v>3</v>
      </c>
      <c r="R138" s="204">
        <f>'Core Indicators'!EP138</f>
        <v>3</v>
      </c>
      <c r="S138" s="163">
        <f t="shared" si="67"/>
        <v>1.3</v>
      </c>
      <c r="T138" s="163">
        <f t="shared" si="68"/>
        <v>1.1666666666666667</v>
      </c>
      <c r="U138" s="203">
        <v>1</v>
      </c>
      <c r="V138" s="203">
        <v>1</v>
      </c>
      <c r="W138" s="203">
        <f>'Core Indicators'!EX138</f>
        <v>2</v>
      </c>
      <c r="X138" s="163">
        <f t="shared" si="69"/>
        <v>1.5</v>
      </c>
      <c r="Y138" s="203">
        <v>1</v>
      </c>
      <c r="Z138" s="163">
        <f t="shared" si="70"/>
        <v>1.5</v>
      </c>
      <c r="AA138" s="203">
        <f>'Core Indicators'!FF138</f>
        <v>1</v>
      </c>
      <c r="AB138" s="203">
        <f t="shared" si="71"/>
        <v>2</v>
      </c>
      <c r="AC138" s="184">
        <f>'Core Indicators'!GD138</f>
        <v>2</v>
      </c>
      <c r="AD138" s="184">
        <f>'Core Indicators'!GL138</f>
        <v>2</v>
      </c>
      <c r="AE138" s="184">
        <f>'Core Indicators'!GT138</f>
        <v>2</v>
      </c>
      <c r="AF138" s="184">
        <f>'Core Indicators'!HB138</f>
        <v>2</v>
      </c>
      <c r="AG138" s="184">
        <f t="shared" si="72"/>
        <v>2</v>
      </c>
      <c r="AH138" s="184">
        <f>'Core Indicators'!HJ138</f>
        <v>2</v>
      </c>
      <c r="AI138" s="184">
        <f>'Core Indicators'!HR138</f>
        <v>2</v>
      </c>
      <c r="AJ138" s="184">
        <f t="shared" si="73"/>
        <v>2</v>
      </c>
      <c r="AK138" s="184">
        <f>'Core Indicators'!HZ138</f>
        <v>2</v>
      </c>
      <c r="AL138" s="184">
        <f>'Core Indicators'!IH138</f>
        <v>2</v>
      </c>
      <c r="AM138" s="184">
        <f>'Core Indicators'!IP138</f>
        <v>2</v>
      </c>
      <c r="AN138" s="184">
        <f t="shared" si="74"/>
        <v>2</v>
      </c>
    </row>
    <row r="139" spans="1:40" x14ac:dyDescent="0.25">
      <c r="A139" s="203" t="str">
        <f>Lists!C:C</f>
        <v>TCD003</v>
      </c>
      <c r="B139" s="248">
        <f t="shared" si="60"/>
        <v>2.4</v>
      </c>
      <c r="C139" s="163">
        <f t="shared" si="61"/>
        <v>0</v>
      </c>
      <c r="D139" s="271">
        <f t="shared" si="62"/>
        <v>2</v>
      </c>
      <c r="E139" s="203">
        <f>'Core Indicators'!R139</f>
        <v>2</v>
      </c>
      <c r="F139" s="203">
        <f>'Core Indicators'!Z139</f>
        <v>2</v>
      </c>
      <c r="G139" s="163">
        <f t="shared" si="63"/>
        <v>2</v>
      </c>
      <c r="H139" s="203">
        <f>'Core Indicators'!AH139</f>
        <v>2</v>
      </c>
      <c r="I139" s="203">
        <f>'Core Indicators'!AP139</f>
        <v>2</v>
      </c>
      <c r="J139" s="203">
        <f>'Core Indicators'!BN139</f>
        <v>2</v>
      </c>
      <c r="K139" s="203">
        <f t="shared" si="64"/>
        <v>2</v>
      </c>
      <c r="L139" s="248">
        <f t="shared" si="65"/>
        <v>2</v>
      </c>
      <c r="M139" s="271">
        <f t="shared" si="66"/>
        <v>3</v>
      </c>
      <c r="N139" s="204">
        <f>'Core Indicators'!DJ139</f>
        <v>3</v>
      </c>
      <c r="O139" s="204">
        <f>'Core Indicators'!DR139</f>
        <v>3</v>
      </c>
      <c r="P139" s="204">
        <f>'Core Indicators'!DZ139</f>
        <v>3</v>
      </c>
      <c r="Q139" s="204">
        <f>'Core Indicators'!EH139</f>
        <v>3</v>
      </c>
      <c r="R139" s="204">
        <f>'Core Indicators'!EP139</f>
        <v>3</v>
      </c>
      <c r="S139" s="163">
        <f t="shared" si="67"/>
        <v>1.6</v>
      </c>
      <c r="T139" s="163">
        <f t="shared" si="68"/>
        <v>1.1666666666666667</v>
      </c>
      <c r="U139" s="203">
        <v>1</v>
      </c>
      <c r="V139" s="203">
        <v>1</v>
      </c>
      <c r="W139" s="203">
        <f>'Core Indicators'!EX139</f>
        <v>2</v>
      </c>
      <c r="X139" s="163">
        <f t="shared" si="69"/>
        <v>1.5</v>
      </c>
      <c r="Y139" s="203">
        <v>1</v>
      </c>
      <c r="Z139" s="163">
        <f t="shared" si="70"/>
        <v>2</v>
      </c>
      <c r="AA139" s="203">
        <f>'Core Indicators'!FF139</f>
        <v>2</v>
      </c>
      <c r="AB139" s="203">
        <f t="shared" si="71"/>
        <v>2</v>
      </c>
      <c r="AC139" s="184">
        <f>'Core Indicators'!GD139</f>
        <v>2</v>
      </c>
      <c r="AD139" s="184">
        <f>'Core Indicators'!GL139</f>
        <v>2</v>
      </c>
      <c r="AE139" s="184">
        <f>'Core Indicators'!GT139</f>
        <v>2</v>
      </c>
      <c r="AF139" s="184">
        <f>'Core Indicators'!HB139</f>
        <v>2</v>
      </c>
      <c r="AG139" s="184">
        <f t="shared" si="72"/>
        <v>2</v>
      </c>
      <c r="AH139" s="184">
        <f>'Core Indicators'!HJ139</f>
        <v>2</v>
      </c>
      <c r="AI139" s="184">
        <f>'Core Indicators'!HR139</f>
        <v>2</v>
      </c>
      <c r="AJ139" s="184">
        <f t="shared" si="73"/>
        <v>2</v>
      </c>
      <c r="AK139" s="184">
        <f>'Core Indicators'!HZ139</f>
        <v>2</v>
      </c>
      <c r="AL139" s="184">
        <f>'Core Indicators'!IH139</f>
        <v>2</v>
      </c>
      <c r="AM139" s="184">
        <f>'Core Indicators'!IP139</f>
        <v>2</v>
      </c>
      <c r="AN139" s="184">
        <f t="shared" si="74"/>
        <v>2</v>
      </c>
    </row>
    <row r="140" spans="1:40" x14ac:dyDescent="0.25">
      <c r="A140" s="203" t="str">
        <f>Lists!C:C</f>
        <v>TCD004</v>
      </c>
      <c r="B140" s="248">
        <f t="shared" si="60"/>
        <v>2</v>
      </c>
      <c r="C140" s="163">
        <f t="shared" si="61"/>
        <v>0</v>
      </c>
      <c r="D140" s="271">
        <f t="shared" si="62"/>
        <v>2</v>
      </c>
      <c r="E140" s="203">
        <f>'Core Indicators'!R140</f>
        <v>2</v>
      </c>
      <c r="F140" s="203">
        <f>'Core Indicators'!Z140</f>
        <v>2</v>
      </c>
      <c r="G140" s="163">
        <f t="shared" si="63"/>
        <v>2</v>
      </c>
      <c r="H140" s="203">
        <f>'Core Indicators'!AH140</f>
        <v>2</v>
      </c>
      <c r="I140" s="203">
        <f>'Core Indicators'!AP140</f>
        <v>2</v>
      </c>
      <c r="J140" s="203">
        <f>'Core Indicators'!BN140</f>
        <v>2</v>
      </c>
      <c r="K140" s="203">
        <f t="shared" si="64"/>
        <v>2</v>
      </c>
      <c r="L140" s="248">
        <f t="shared" si="65"/>
        <v>2</v>
      </c>
      <c r="M140" s="271">
        <f t="shared" si="66"/>
        <v>2.2000000000000002</v>
      </c>
      <c r="N140" s="204">
        <f>'Core Indicators'!DJ140</f>
        <v>3</v>
      </c>
      <c r="O140" s="204">
        <f>'Core Indicators'!DR140</f>
        <v>2</v>
      </c>
      <c r="P140" s="204">
        <f>'Core Indicators'!DZ140</f>
        <v>2</v>
      </c>
      <c r="Q140" s="204">
        <f>'Core Indicators'!EH140</f>
        <v>2</v>
      </c>
      <c r="R140" s="204">
        <f>'Core Indicators'!EP140</f>
        <v>2</v>
      </c>
      <c r="S140" s="163">
        <f t="shared" si="67"/>
        <v>1.6</v>
      </c>
      <c r="T140" s="163">
        <f t="shared" si="68"/>
        <v>1.1666666666666667</v>
      </c>
      <c r="U140" s="203">
        <v>1</v>
      </c>
      <c r="V140" s="203">
        <v>1</v>
      </c>
      <c r="W140" s="203">
        <f>'Core Indicators'!EX140</f>
        <v>2</v>
      </c>
      <c r="X140" s="163">
        <f t="shared" si="69"/>
        <v>1.5</v>
      </c>
      <c r="Y140" s="203">
        <v>1</v>
      </c>
      <c r="Z140" s="163">
        <f t="shared" si="70"/>
        <v>2</v>
      </c>
      <c r="AA140" s="203">
        <f>'Core Indicators'!FF140</f>
        <v>2</v>
      </c>
      <c r="AB140" s="203">
        <f t="shared" si="71"/>
        <v>2</v>
      </c>
      <c r="AC140" s="184">
        <f>'Core Indicators'!GD140</f>
        <v>2</v>
      </c>
      <c r="AD140" s="184">
        <f>'Core Indicators'!GL140</f>
        <v>2</v>
      </c>
      <c r="AE140" s="184">
        <f>'Core Indicators'!GT140</f>
        <v>2</v>
      </c>
      <c r="AF140" s="184">
        <f>'Core Indicators'!HB140</f>
        <v>2</v>
      </c>
      <c r="AG140" s="184">
        <f t="shared" si="72"/>
        <v>2</v>
      </c>
      <c r="AH140" s="184">
        <f>'Core Indicators'!HJ140</f>
        <v>2</v>
      </c>
      <c r="AI140" s="184">
        <f>'Core Indicators'!HR140</f>
        <v>2</v>
      </c>
      <c r="AJ140" s="184">
        <f t="shared" si="73"/>
        <v>2</v>
      </c>
      <c r="AK140" s="184">
        <f>'Core Indicators'!HZ140</f>
        <v>2</v>
      </c>
      <c r="AL140" s="184">
        <f>'Core Indicators'!IH140</f>
        <v>2</v>
      </c>
      <c r="AM140" s="184">
        <f>'Core Indicators'!IP140</f>
        <v>2</v>
      </c>
      <c r="AN140" s="184">
        <f t="shared" si="74"/>
        <v>2</v>
      </c>
    </row>
    <row r="141" spans="1:40" x14ac:dyDescent="0.25">
      <c r="A141" s="203" t="str">
        <f>Lists!C:C</f>
        <v>TCD005</v>
      </c>
      <c r="B141" s="248">
        <f t="shared" si="60"/>
        <v>1.5</v>
      </c>
      <c r="C141" s="163">
        <f t="shared" si="61"/>
        <v>0</v>
      </c>
      <c r="D141" s="271">
        <f t="shared" si="62"/>
        <v>2</v>
      </c>
      <c r="E141" s="203">
        <f>'Core Indicators'!R141</f>
        <v>2</v>
      </c>
      <c r="F141" s="203">
        <f>'Core Indicators'!Z141</f>
        <v>2</v>
      </c>
      <c r="G141" s="163">
        <f t="shared" si="63"/>
        <v>2</v>
      </c>
      <c r="H141" s="203">
        <f>'Core Indicators'!AH141</f>
        <v>2</v>
      </c>
      <c r="I141" s="203">
        <f>'Core Indicators'!AP141</f>
        <v>2</v>
      </c>
      <c r="J141" s="203">
        <f>'Core Indicators'!BN141</f>
        <v>2</v>
      </c>
      <c r="K141" s="203">
        <f t="shared" si="64"/>
        <v>2</v>
      </c>
      <c r="L141" s="248">
        <f t="shared" si="65"/>
        <v>2</v>
      </c>
      <c r="M141" s="271">
        <f t="shared" si="66"/>
        <v>1.4</v>
      </c>
      <c r="N141" s="204">
        <f>'Core Indicators'!DJ141</f>
        <v>3</v>
      </c>
      <c r="O141" s="204">
        <f>'Core Indicators'!DR141</f>
        <v>2</v>
      </c>
      <c r="P141" s="204">
        <f>'Core Indicators'!DZ141</f>
        <v>2</v>
      </c>
      <c r="Q141" s="204">
        <f>'Core Indicators'!EH141</f>
        <v>0</v>
      </c>
      <c r="R141" s="204">
        <f>'Core Indicators'!EP141</f>
        <v>0</v>
      </c>
      <c r="S141" s="163">
        <f t="shared" si="67"/>
        <v>1.3</v>
      </c>
      <c r="T141" s="163">
        <f t="shared" si="68"/>
        <v>1.1666666666666667</v>
      </c>
      <c r="U141" s="203">
        <v>1</v>
      </c>
      <c r="V141" s="203">
        <v>1</v>
      </c>
      <c r="W141" s="203">
        <f>'Core Indicators'!EX141</f>
        <v>2</v>
      </c>
      <c r="X141" s="163">
        <f t="shared" si="69"/>
        <v>1.5</v>
      </c>
      <c r="Y141" s="203">
        <v>1</v>
      </c>
      <c r="Z141" s="163">
        <f t="shared" si="70"/>
        <v>1.5</v>
      </c>
      <c r="AA141" s="203">
        <f>'Core Indicators'!FF141</f>
        <v>1</v>
      </c>
      <c r="AB141" s="203">
        <f t="shared" si="71"/>
        <v>2</v>
      </c>
      <c r="AC141" s="184">
        <f>'Core Indicators'!GD141</f>
        <v>2</v>
      </c>
      <c r="AD141" s="184">
        <f>'Core Indicators'!GL141</f>
        <v>2</v>
      </c>
      <c r="AE141" s="184">
        <f>'Core Indicators'!GT141</f>
        <v>2</v>
      </c>
      <c r="AF141" s="184">
        <f>'Core Indicators'!HB141</f>
        <v>2</v>
      </c>
      <c r="AG141" s="184">
        <f t="shared" si="72"/>
        <v>2</v>
      </c>
      <c r="AH141" s="184">
        <f>'Core Indicators'!HJ141</f>
        <v>2</v>
      </c>
      <c r="AI141" s="184">
        <f>'Core Indicators'!HR141</f>
        <v>2</v>
      </c>
      <c r="AJ141" s="184">
        <f t="shared" si="73"/>
        <v>2</v>
      </c>
      <c r="AK141" s="184">
        <f>'Core Indicators'!HZ141</f>
        <v>2</v>
      </c>
      <c r="AL141" s="184">
        <f>'Core Indicators'!IH141</f>
        <v>2</v>
      </c>
      <c r="AM141" s="184">
        <f>'Core Indicators'!IP141</f>
        <v>2</v>
      </c>
      <c r="AN141" s="184">
        <f t="shared" si="74"/>
        <v>2</v>
      </c>
    </row>
    <row r="142" spans="1:40" x14ac:dyDescent="0.25">
      <c r="A142" s="203" t="str">
        <f>Lists!C:C</f>
        <v>TCD006</v>
      </c>
      <c r="B142" s="248">
        <f t="shared" si="60"/>
        <v>2.5</v>
      </c>
      <c r="C142" s="163">
        <f t="shared" si="61"/>
        <v>0</v>
      </c>
      <c r="D142" s="271">
        <f t="shared" si="62"/>
        <v>2.8</v>
      </c>
      <c r="E142" s="203">
        <f>'Core Indicators'!R142</f>
        <v>2</v>
      </c>
      <c r="F142" s="203">
        <f>'Core Indicators'!Z142</f>
        <v>3</v>
      </c>
      <c r="G142" s="163">
        <f t="shared" si="63"/>
        <v>2.5</v>
      </c>
      <c r="H142" s="203">
        <f>'Core Indicators'!AH142</f>
        <v>3</v>
      </c>
      <c r="I142" s="203">
        <f>'Core Indicators'!AP142</f>
        <v>3</v>
      </c>
      <c r="J142" s="203">
        <f>'Core Indicators'!BN142</f>
        <v>3</v>
      </c>
      <c r="K142" s="203">
        <f t="shared" si="64"/>
        <v>3</v>
      </c>
      <c r="L142" s="248">
        <f t="shared" si="65"/>
        <v>3</v>
      </c>
      <c r="M142" s="271">
        <f t="shared" si="66"/>
        <v>3</v>
      </c>
      <c r="N142" s="204">
        <f>'Core Indicators'!DJ142</f>
        <v>3</v>
      </c>
      <c r="O142" s="204">
        <f>'Core Indicators'!DR142</f>
        <v>3</v>
      </c>
      <c r="P142" s="204">
        <f>'Core Indicators'!DZ142</f>
        <v>3</v>
      </c>
      <c r="Q142" s="204">
        <f>'Core Indicators'!EH142</f>
        <v>3</v>
      </c>
      <c r="R142" s="204">
        <f>'Core Indicators'!EP142</f>
        <v>3</v>
      </c>
      <c r="S142" s="163">
        <f t="shared" si="67"/>
        <v>1.4</v>
      </c>
      <c r="T142" s="163">
        <f t="shared" si="68"/>
        <v>1.3333333333333333</v>
      </c>
      <c r="U142" s="203">
        <v>1</v>
      </c>
      <c r="V142" s="203">
        <v>1</v>
      </c>
      <c r="W142" s="203">
        <f>'Core Indicators'!EX142</f>
        <v>3</v>
      </c>
      <c r="X142" s="163">
        <f t="shared" si="69"/>
        <v>2</v>
      </c>
      <c r="Y142" s="203">
        <v>1</v>
      </c>
      <c r="Z142" s="163">
        <f t="shared" si="70"/>
        <v>1.5</v>
      </c>
      <c r="AA142" s="203">
        <f>'Core Indicators'!FF142</f>
        <v>1</v>
      </c>
      <c r="AB142" s="203">
        <f t="shared" si="71"/>
        <v>2</v>
      </c>
      <c r="AC142" s="184">
        <f>'Core Indicators'!GD142</f>
        <v>2</v>
      </c>
      <c r="AD142" s="184">
        <f>'Core Indicators'!GL142</f>
        <v>2</v>
      </c>
      <c r="AE142" s="184">
        <f>'Core Indicators'!GT142</f>
        <v>2</v>
      </c>
      <c r="AF142" s="184">
        <f>'Core Indicators'!HB142</f>
        <v>2</v>
      </c>
      <c r="AG142" s="184">
        <f t="shared" si="72"/>
        <v>2</v>
      </c>
      <c r="AH142" s="184">
        <f>'Core Indicators'!HJ142</f>
        <v>2</v>
      </c>
      <c r="AI142" s="184">
        <f>'Core Indicators'!HR142</f>
        <v>2</v>
      </c>
      <c r="AJ142" s="184">
        <f t="shared" si="73"/>
        <v>2</v>
      </c>
      <c r="AK142" s="184">
        <f>'Core Indicators'!HZ142</f>
        <v>2</v>
      </c>
      <c r="AL142" s="184">
        <f>'Core Indicators'!IH142</f>
        <v>2</v>
      </c>
      <c r="AM142" s="184">
        <f>'Core Indicators'!IP142</f>
        <v>2</v>
      </c>
      <c r="AN142" s="184">
        <f t="shared" si="74"/>
        <v>2</v>
      </c>
    </row>
    <row r="143" spans="1:40" x14ac:dyDescent="0.25">
      <c r="A143" s="203" t="str">
        <f>Lists!C:C</f>
        <v>THA001</v>
      </c>
      <c r="B143" s="248">
        <f t="shared" si="60"/>
        <v>2</v>
      </c>
      <c r="C143" s="163">
        <f t="shared" si="61"/>
        <v>0</v>
      </c>
      <c r="D143" s="271">
        <f t="shared" si="62"/>
        <v>2</v>
      </c>
      <c r="E143" s="203">
        <f>'Core Indicators'!R143</f>
        <v>2</v>
      </c>
      <c r="F143" s="203">
        <f>'Core Indicators'!Z143</f>
        <v>2</v>
      </c>
      <c r="G143" s="163">
        <f t="shared" si="63"/>
        <v>2</v>
      </c>
      <c r="H143" s="203">
        <f>'Core Indicators'!AH143</f>
        <v>2</v>
      </c>
      <c r="I143" s="203">
        <f>'Core Indicators'!AP143</f>
        <v>2</v>
      </c>
      <c r="J143" s="203">
        <f>'Core Indicators'!BN143</f>
        <v>2</v>
      </c>
      <c r="K143" s="203">
        <f t="shared" si="64"/>
        <v>2</v>
      </c>
      <c r="L143" s="248">
        <f t="shared" si="65"/>
        <v>2</v>
      </c>
      <c r="M143" s="271">
        <f t="shared" si="66"/>
        <v>2.2000000000000002</v>
      </c>
      <c r="N143" s="204">
        <f>'Core Indicators'!DJ143</f>
        <v>3</v>
      </c>
      <c r="O143" s="204">
        <f>'Core Indicators'!DR143</f>
        <v>2</v>
      </c>
      <c r="P143" s="204">
        <f>'Core Indicators'!DZ143</f>
        <v>2</v>
      </c>
      <c r="Q143" s="204">
        <f>'Core Indicators'!EH143</f>
        <v>2</v>
      </c>
      <c r="R143" s="204">
        <f>'Core Indicators'!EP143</f>
        <v>2</v>
      </c>
      <c r="S143" s="163">
        <f t="shared" si="67"/>
        <v>1.6</v>
      </c>
      <c r="T143" s="163">
        <f t="shared" si="68"/>
        <v>1.1666666666666667</v>
      </c>
      <c r="U143" s="203">
        <v>1</v>
      </c>
      <c r="V143" s="203">
        <v>1</v>
      </c>
      <c r="W143" s="203">
        <f>'Core Indicators'!EX143</f>
        <v>2</v>
      </c>
      <c r="X143" s="163">
        <f t="shared" si="69"/>
        <v>1.5</v>
      </c>
      <c r="Y143" s="203">
        <v>1</v>
      </c>
      <c r="Z143" s="163">
        <f t="shared" si="70"/>
        <v>2</v>
      </c>
      <c r="AA143" s="203">
        <f>'Core Indicators'!FF143</f>
        <v>2</v>
      </c>
      <c r="AB143" s="203">
        <f t="shared" si="71"/>
        <v>2</v>
      </c>
      <c r="AC143" s="184">
        <f>'Core Indicators'!GD143</f>
        <v>2</v>
      </c>
      <c r="AD143" s="184">
        <f>'Core Indicators'!GL143</f>
        <v>2</v>
      </c>
      <c r="AE143" s="184">
        <f>'Core Indicators'!GT143</f>
        <v>2</v>
      </c>
      <c r="AF143" s="184">
        <f>'Core Indicators'!HB143</f>
        <v>2</v>
      </c>
      <c r="AG143" s="184">
        <f t="shared" si="72"/>
        <v>2</v>
      </c>
      <c r="AH143" s="184">
        <f>'Core Indicators'!HJ143</f>
        <v>2</v>
      </c>
      <c r="AI143" s="184">
        <f>'Core Indicators'!HR143</f>
        <v>2</v>
      </c>
      <c r="AJ143" s="184">
        <f t="shared" si="73"/>
        <v>2</v>
      </c>
      <c r="AK143" s="184">
        <f>'Core Indicators'!HZ143</f>
        <v>2</v>
      </c>
      <c r="AL143" s="184">
        <f>'Core Indicators'!IH143</f>
        <v>2</v>
      </c>
      <c r="AM143" s="184">
        <f>'Core Indicators'!IP143</f>
        <v>2</v>
      </c>
      <c r="AN143" s="184">
        <f t="shared" si="74"/>
        <v>2</v>
      </c>
    </row>
    <row r="144" spans="1:40" x14ac:dyDescent="0.25">
      <c r="A144" s="203" t="str">
        <f>Lists!C:C</f>
        <v>THA002</v>
      </c>
      <c r="B144" s="248">
        <f t="shared" si="60"/>
        <v>1.9</v>
      </c>
      <c r="C144" s="163">
        <f t="shared" si="61"/>
        <v>2</v>
      </c>
      <c r="D144" s="271">
        <f t="shared" si="62"/>
        <v>2</v>
      </c>
      <c r="E144" s="203">
        <f>'Core Indicators'!R144</f>
        <v>2</v>
      </c>
      <c r="F144" s="203">
        <f>'Core Indicators'!Z144</f>
        <v>2</v>
      </c>
      <c r="G144" s="163">
        <f t="shared" si="63"/>
        <v>2</v>
      </c>
      <c r="H144" s="203" t="str">
        <f>'Core Indicators'!AH144</f>
        <v>x</v>
      </c>
      <c r="I144" s="203" t="str">
        <f>'Core Indicators'!AP144</f>
        <v>x</v>
      </c>
      <c r="J144" s="203">
        <f>'Core Indicators'!BN144</f>
        <v>2</v>
      </c>
      <c r="K144" s="203">
        <f t="shared" si="64"/>
        <v>2</v>
      </c>
      <c r="L144" s="248">
        <f t="shared" si="65"/>
        <v>2</v>
      </c>
      <c r="M144" s="271">
        <f t="shared" si="66"/>
        <v>2</v>
      </c>
      <c r="N144" s="204">
        <f>'Core Indicators'!DJ144</f>
        <v>2</v>
      </c>
      <c r="O144" s="204" t="str">
        <f>'Core Indicators'!DR144</f>
        <v>x</v>
      </c>
      <c r="P144" s="204" t="str">
        <f>'Core Indicators'!DZ144</f>
        <v>x</v>
      </c>
      <c r="Q144" s="204" t="str">
        <f>'Core Indicators'!EH144</f>
        <v>x</v>
      </c>
      <c r="R144" s="204" t="str">
        <f>'Core Indicators'!EP144</f>
        <v>x</v>
      </c>
      <c r="S144" s="163">
        <f t="shared" si="67"/>
        <v>1.6</v>
      </c>
      <c r="T144" s="163">
        <f t="shared" si="68"/>
        <v>1.1666666666666667</v>
      </c>
      <c r="U144" s="203">
        <v>1</v>
      </c>
      <c r="V144" s="203">
        <v>1</v>
      </c>
      <c r="W144" s="203">
        <f>'Core Indicators'!EX144</f>
        <v>2</v>
      </c>
      <c r="X144" s="163">
        <f t="shared" si="69"/>
        <v>1.5</v>
      </c>
      <c r="Y144" s="203">
        <v>1</v>
      </c>
      <c r="Z144" s="163">
        <f t="shared" si="70"/>
        <v>2</v>
      </c>
      <c r="AA144" s="203">
        <f>'Core Indicators'!FF144</f>
        <v>2</v>
      </c>
      <c r="AB144" s="203">
        <f t="shared" si="71"/>
        <v>2</v>
      </c>
      <c r="AC144" s="184">
        <f>'Core Indicators'!GD144</f>
        <v>2</v>
      </c>
      <c r="AD144" s="184">
        <f>'Core Indicators'!GL144</f>
        <v>2</v>
      </c>
      <c r="AE144" s="184">
        <f>'Core Indicators'!GT144</f>
        <v>2</v>
      </c>
      <c r="AF144" s="184">
        <f>'Core Indicators'!HB144</f>
        <v>2</v>
      </c>
      <c r="AG144" s="184">
        <f t="shared" si="72"/>
        <v>2</v>
      </c>
      <c r="AH144" s="184">
        <f>'Core Indicators'!HJ144</f>
        <v>2</v>
      </c>
      <c r="AI144" s="184">
        <f>'Core Indicators'!HR144</f>
        <v>2</v>
      </c>
      <c r="AJ144" s="184">
        <f t="shared" si="73"/>
        <v>2</v>
      </c>
      <c r="AK144" s="184">
        <f>'Core Indicators'!HZ144</f>
        <v>2</v>
      </c>
      <c r="AL144" s="184">
        <f>'Core Indicators'!IH144</f>
        <v>2</v>
      </c>
      <c r="AM144" s="184">
        <f>'Core Indicators'!IP144</f>
        <v>2</v>
      </c>
      <c r="AN144" s="184">
        <f t="shared" si="74"/>
        <v>2</v>
      </c>
    </row>
    <row r="145" spans="1:40" x14ac:dyDescent="0.25">
      <c r="A145" s="203" t="str">
        <f>Lists!C:C</f>
        <v>THA003</v>
      </c>
      <c r="B145" s="248">
        <f t="shared" si="60"/>
        <v>1.9</v>
      </c>
      <c r="C145" s="163">
        <f t="shared" si="61"/>
        <v>1</v>
      </c>
      <c r="D145" s="271">
        <f t="shared" si="62"/>
        <v>2</v>
      </c>
      <c r="E145" s="203">
        <f>'Core Indicators'!R145</f>
        <v>2</v>
      </c>
      <c r="F145" s="203">
        <f>'Core Indicators'!Z145</f>
        <v>2</v>
      </c>
      <c r="G145" s="163">
        <f t="shared" si="63"/>
        <v>2</v>
      </c>
      <c r="H145" s="203">
        <f>'Core Indicators'!AH145</f>
        <v>2</v>
      </c>
      <c r="I145" s="203">
        <f>'Core Indicators'!AP145</f>
        <v>2</v>
      </c>
      <c r="J145" s="203" t="str">
        <f>'Core Indicators'!BN145</f>
        <v>x</v>
      </c>
      <c r="K145" s="203">
        <f t="shared" si="64"/>
        <v>2</v>
      </c>
      <c r="L145" s="248">
        <f t="shared" si="65"/>
        <v>2</v>
      </c>
      <c r="M145" s="271">
        <f t="shared" si="66"/>
        <v>2</v>
      </c>
      <c r="N145" s="204">
        <f>'Core Indicators'!DJ145</f>
        <v>2</v>
      </c>
      <c r="O145" s="204">
        <f>'Core Indicators'!DR145</f>
        <v>2</v>
      </c>
      <c r="P145" s="204">
        <f>'Core Indicators'!DZ145</f>
        <v>2</v>
      </c>
      <c r="Q145" s="204">
        <f>'Core Indicators'!EH145</f>
        <v>2</v>
      </c>
      <c r="R145" s="204">
        <f>'Core Indicators'!EP145</f>
        <v>2</v>
      </c>
      <c r="S145" s="163">
        <f t="shared" si="67"/>
        <v>1.6</v>
      </c>
      <c r="T145" s="163">
        <f t="shared" si="68"/>
        <v>1.1666666666666667</v>
      </c>
      <c r="U145" s="203">
        <v>1</v>
      </c>
      <c r="V145" s="203">
        <v>1</v>
      </c>
      <c r="W145" s="203">
        <f>'Core Indicators'!EX145</f>
        <v>2</v>
      </c>
      <c r="X145" s="163">
        <f t="shared" si="69"/>
        <v>1.5</v>
      </c>
      <c r="Y145" s="203">
        <v>1</v>
      </c>
      <c r="Z145" s="163">
        <f t="shared" si="70"/>
        <v>2</v>
      </c>
      <c r="AA145" s="203">
        <f>'Core Indicators'!FF145</f>
        <v>2</v>
      </c>
      <c r="AB145" s="203">
        <f t="shared" si="71"/>
        <v>2</v>
      </c>
      <c r="AC145" s="184">
        <f>'Core Indicators'!GD145</f>
        <v>2</v>
      </c>
      <c r="AD145" s="184">
        <f>'Core Indicators'!GL145</f>
        <v>2</v>
      </c>
      <c r="AE145" s="184">
        <f>'Core Indicators'!GT145</f>
        <v>2</v>
      </c>
      <c r="AF145" s="184">
        <f>'Core Indicators'!HB145</f>
        <v>2</v>
      </c>
      <c r="AG145" s="184">
        <f t="shared" si="72"/>
        <v>2</v>
      </c>
      <c r="AH145" s="184">
        <f>'Core Indicators'!HJ145</f>
        <v>2</v>
      </c>
      <c r="AI145" s="184">
        <f>'Core Indicators'!HR145</f>
        <v>2</v>
      </c>
      <c r="AJ145" s="184">
        <f t="shared" si="73"/>
        <v>2</v>
      </c>
      <c r="AK145" s="184">
        <f>'Core Indicators'!HZ145</f>
        <v>2</v>
      </c>
      <c r="AL145" s="184">
        <f>'Core Indicators'!IH145</f>
        <v>2</v>
      </c>
      <c r="AM145" s="184">
        <f>'Core Indicators'!IP145</f>
        <v>2</v>
      </c>
      <c r="AN145" s="184">
        <f t="shared" si="74"/>
        <v>2</v>
      </c>
    </row>
    <row r="146" spans="1:40" x14ac:dyDescent="0.25">
      <c r="A146" s="203" t="str">
        <f>Lists!C:C</f>
        <v>TTO002</v>
      </c>
      <c r="B146" s="248">
        <f t="shared" si="60"/>
        <v>1.7</v>
      </c>
      <c r="C146" s="163">
        <f t="shared" si="61"/>
        <v>0</v>
      </c>
      <c r="D146" s="271">
        <f t="shared" si="62"/>
        <v>1.7</v>
      </c>
      <c r="E146" s="203">
        <f>'Core Indicators'!R146</f>
        <v>1</v>
      </c>
      <c r="F146" s="203">
        <f>'Core Indicators'!Z146</f>
        <v>2</v>
      </c>
      <c r="G146" s="163">
        <f t="shared" si="63"/>
        <v>1.5</v>
      </c>
      <c r="H146" s="203">
        <f>'Core Indicators'!AH146</f>
        <v>2</v>
      </c>
      <c r="I146" s="203">
        <f>'Core Indicators'!AP146</f>
        <v>2</v>
      </c>
      <c r="J146" s="203">
        <f>'Core Indicators'!BN146</f>
        <v>1</v>
      </c>
      <c r="K146" s="203">
        <f t="shared" si="64"/>
        <v>1.5</v>
      </c>
      <c r="L146" s="248">
        <f t="shared" si="65"/>
        <v>1.8</v>
      </c>
      <c r="M146" s="271">
        <f t="shared" si="66"/>
        <v>2</v>
      </c>
      <c r="N146" s="204">
        <f>'Core Indicators'!DJ146</f>
        <v>2</v>
      </c>
      <c r="O146" s="204">
        <f>'Core Indicators'!DR146</f>
        <v>2</v>
      </c>
      <c r="P146" s="204">
        <f>'Core Indicators'!DZ146</f>
        <v>2</v>
      </c>
      <c r="Q146" s="204" t="str">
        <f>'Core Indicators'!EH146</f>
        <v>x</v>
      </c>
      <c r="R146" s="204" t="str">
        <f>'Core Indicators'!EP146</f>
        <v>x</v>
      </c>
      <c r="S146" s="163">
        <f t="shared" si="67"/>
        <v>1.3</v>
      </c>
      <c r="T146" s="163">
        <f t="shared" si="68"/>
        <v>1</v>
      </c>
      <c r="U146" s="203">
        <v>1</v>
      </c>
      <c r="V146" s="203">
        <v>1</v>
      </c>
      <c r="W146" s="203">
        <f>'Core Indicators'!EX146</f>
        <v>1</v>
      </c>
      <c r="X146" s="163">
        <f t="shared" si="69"/>
        <v>1</v>
      </c>
      <c r="Y146" s="203">
        <v>1</v>
      </c>
      <c r="Z146" s="163">
        <f t="shared" si="70"/>
        <v>1.5</v>
      </c>
      <c r="AA146" s="203">
        <f>'Core Indicators'!FF146</f>
        <v>1</v>
      </c>
      <c r="AB146" s="203">
        <f t="shared" si="71"/>
        <v>2</v>
      </c>
      <c r="AC146" s="184">
        <f>'Core Indicators'!GD146</f>
        <v>2</v>
      </c>
      <c r="AD146" s="184">
        <f>'Core Indicators'!GL146</f>
        <v>2</v>
      </c>
      <c r="AE146" s="184">
        <f>'Core Indicators'!GT146</f>
        <v>2</v>
      </c>
      <c r="AF146" s="184">
        <f>'Core Indicators'!HB146</f>
        <v>2</v>
      </c>
      <c r="AG146" s="184">
        <f t="shared" si="72"/>
        <v>2</v>
      </c>
      <c r="AH146" s="184">
        <f>'Core Indicators'!HJ146</f>
        <v>2</v>
      </c>
      <c r="AI146" s="184">
        <f>'Core Indicators'!HR146</f>
        <v>2</v>
      </c>
      <c r="AJ146" s="184">
        <f t="shared" si="73"/>
        <v>2</v>
      </c>
      <c r="AK146" s="184">
        <f>'Core Indicators'!HZ146</f>
        <v>2</v>
      </c>
      <c r="AL146" s="184">
        <f>'Core Indicators'!IH146</f>
        <v>2</v>
      </c>
      <c r="AM146" s="184">
        <f>'Core Indicators'!IP146</f>
        <v>2</v>
      </c>
      <c r="AN146" s="184">
        <f t="shared" si="74"/>
        <v>2</v>
      </c>
    </row>
    <row r="147" spans="1:40" x14ac:dyDescent="0.25">
      <c r="A147" s="203" t="str">
        <f>Lists!C:C</f>
        <v>TUN002</v>
      </c>
      <c r="B147" s="248">
        <f t="shared" si="60"/>
        <v>2</v>
      </c>
      <c r="C147" s="163">
        <f t="shared" si="61"/>
        <v>0</v>
      </c>
      <c r="D147" s="271">
        <f t="shared" si="62"/>
        <v>2</v>
      </c>
      <c r="E147" s="203">
        <f>'Core Indicators'!R147</f>
        <v>2</v>
      </c>
      <c r="F147" s="203">
        <f>'Core Indicators'!Z147</f>
        <v>1</v>
      </c>
      <c r="G147" s="163">
        <f t="shared" si="63"/>
        <v>1.5</v>
      </c>
      <c r="H147" s="203">
        <f>'Core Indicators'!AH147</f>
        <v>2</v>
      </c>
      <c r="I147" s="203">
        <f>'Core Indicators'!AP147</f>
        <v>2</v>
      </c>
      <c r="J147" s="203">
        <f>'Core Indicators'!BN147</f>
        <v>3</v>
      </c>
      <c r="K147" s="203">
        <f t="shared" si="64"/>
        <v>2.5</v>
      </c>
      <c r="L147" s="248">
        <f t="shared" si="65"/>
        <v>2.2999999999999998</v>
      </c>
      <c r="M147" s="271">
        <f t="shared" si="66"/>
        <v>2</v>
      </c>
      <c r="N147" s="204">
        <f>'Core Indicators'!DJ147</f>
        <v>2</v>
      </c>
      <c r="O147" s="204">
        <f>'Core Indicators'!DR147</f>
        <v>2</v>
      </c>
      <c r="P147" s="204">
        <f>'Core Indicators'!DZ147</f>
        <v>2</v>
      </c>
      <c r="Q147" s="204">
        <f>'Core Indicators'!EH147</f>
        <v>2</v>
      </c>
      <c r="R147" s="204">
        <f>'Core Indicators'!EP147</f>
        <v>2</v>
      </c>
      <c r="S147" s="163">
        <f t="shared" si="67"/>
        <v>1.9</v>
      </c>
      <c r="T147" s="163">
        <f t="shared" si="68"/>
        <v>1.3333333333333333</v>
      </c>
      <c r="U147" s="203">
        <v>1</v>
      </c>
      <c r="V147" s="203">
        <v>1</v>
      </c>
      <c r="W147" s="203">
        <f>'Core Indicators'!EX147</f>
        <v>3</v>
      </c>
      <c r="X147" s="163">
        <f t="shared" si="69"/>
        <v>2</v>
      </c>
      <c r="Y147" s="203">
        <v>1</v>
      </c>
      <c r="Z147" s="163">
        <f t="shared" si="70"/>
        <v>2.5</v>
      </c>
      <c r="AA147" s="203">
        <f>'Core Indicators'!FF147</f>
        <v>3</v>
      </c>
      <c r="AB147" s="203">
        <f t="shared" si="71"/>
        <v>2</v>
      </c>
      <c r="AC147" s="184">
        <f>'Core Indicators'!GD147</f>
        <v>2</v>
      </c>
      <c r="AD147" s="184">
        <f>'Core Indicators'!GL147</f>
        <v>2</v>
      </c>
      <c r="AE147" s="184">
        <f>'Core Indicators'!GT147</f>
        <v>2</v>
      </c>
      <c r="AF147" s="184">
        <f>'Core Indicators'!HB147</f>
        <v>2</v>
      </c>
      <c r="AG147" s="184">
        <f t="shared" si="72"/>
        <v>2</v>
      </c>
      <c r="AH147" s="184">
        <f>'Core Indicators'!HJ147</f>
        <v>2</v>
      </c>
      <c r="AI147" s="184">
        <f>'Core Indicators'!HR147</f>
        <v>2</v>
      </c>
      <c r="AJ147" s="184">
        <f t="shared" si="73"/>
        <v>2</v>
      </c>
      <c r="AK147" s="184">
        <f>'Core Indicators'!HZ147</f>
        <v>2</v>
      </c>
      <c r="AL147" s="184">
        <f>'Core Indicators'!IH147</f>
        <v>2</v>
      </c>
      <c r="AM147" s="184">
        <f>'Core Indicators'!IP147</f>
        <v>2</v>
      </c>
      <c r="AN147" s="184">
        <f t="shared" si="74"/>
        <v>2</v>
      </c>
    </row>
    <row r="148" spans="1:40" x14ac:dyDescent="0.25">
      <c r="A148" s="203" t="str">
        <f>Lists!C:C</f>
        <v>TUR001</v>
      </c>
      <c r="B148" s="248">
        <f t="shared" si="60"/>
        <v>2</v>
      </c>
      <c r="C148" s="163">
        <f t="shared" si="61"/>
        <v>0</v>
      </c>
      <c r="D148" s="271">
        <f t="shared" si="62"/>
        <v>2.2000000000000002</v>
      </c>
      <c r="E148" s="203">
        <f>'Core Indicators'!R148</f>
        <v>2</v>
      </c>
      <c r="F148" s="203">
        <f>'Core Indicators'!Z148</f>
        <v>2</v>
      </c>
      <c r="G148" s="163">
        <f t="shared" si="63"/>
        <v>2</v>
      </c>
      <c r="H148" s="203">
        <f>'Core Indicators'!AH148</f>
        <v>2</v>
      </c>
      <c r="I148" s="203">
        <f>'Core Indicators'!AP148</f>
        <v>2</v>
      </c>
      <c r="J148" s="203">
        <f>'Core Indicators'!BN148</f>
        <v>3</v>
      </c>
      <c r="K148" s="203">
        <f t="shared" si="64"/>
        <v>2.5</v>
      </c>
      <c r="L148" s="248">
        <f t="shared" si="65"/>
        <v>2.2999999999999998</v>
      </c>
      <c r="M148" s="271">
        <f t="shared" si="66"/>
        <v>2</v>
      </c>
      <c r="N148" s="204">
        <f>'Core Indicators'!DJ148</f>
        <v>2</v>
      </c>
      <c r="O148" s="204">
        <f>'Core Indicators'!DR148</f>
        <v>2</v>
      </c>
      <c r="P148" s="204">
        <f>'Core Indicators'!DZ148</f>
        <v>2</v>
      </c>
      <c r="Q148" s="204">
        <f>'Core Indicators'!EH148</f>
        <v>2</v>
      </c>
      <c r="R148" s="204">
        <f>'Core Indicators'!EP148</f>
        <v>2</v>
      </c>
      <c r="S148" s="163">
        <f t="shared" si="67"/>
        <v>1.7</v>
      </c>
      <c r="T148" s="163">
        <f t="shared" si="68"/>
        <v>1.3333333333333333</v>
      </c>
      <c r="U148" s="203">
        <v>1</v>
      </c>
      <c r="V148" s="203">
        <v>1</v>
      </c>
      <c r="W148" s="203">
        <f>'Core Indicators'!EX148</f>
        <v>3</v>
      </c>
      <c r="X148" s="163">
        <f t="shared" si="69"/>
        <v>2</v>
      </c>
      <c r="Y148" s="203">
        <v>1</v>
      </c>
      <c r="Z148" s="163">
        <f t="shared" si="70"/>
        <v>2</v>
      </c>
      <c r="AA148" s="203">
        <f>'Core Indicators'!FF148</f>
        <v>2</v>
      </c>
      <c r="AB148" s="203">
        <f t="shared" si="71"/>
        <v>2</v>
      </c>
      <c r="AC148" s="184">
        <f>'Core Indicators'!GD148</f>
        <v>2</v>
      </c>
      <c r="AD148" s="184">
        <f>'Core Indicators'!GL148</f>
        <v>2</v>
      </c>
      <c r="AE148" s="184">
        <f>'Core Indicators'!GT148</f>
        <v>2</v>
      </c>
      <c r="AF148" s="184">
        <f>'Core Indicators'!HB148</f>
        <v>2</v>
      </c>
      <c r="AG148" s="184">
        <f t="shared" si="72"/>
        <v>2</v>
      </c>
      <c r="AH148" s="184">
        <f>'Core Indicators'!HJ148</f>
        <v>2</v>
      </c>
      <c r="AI148" s="184">
        <f>'Core Indicators'!HR148</f>
        <v>2</v>
      </c>
      <c r="AJ148" s="184">
        <f t="shared" si="73"/>
        <v>2</v>
      </c>
      <c r="AK148" s="184">
        <f>'Core Indicators'!HZ148</f>
        <v>2</v>
      </c>
      <c r="AL148" s="184">
        <f>'Core Indicators'!IH148</f>
        <v>2</v>
      </c>
      <c r="AM148" s="184">
        <f>'Core Indicators'!IP148</f>
        <v>2</v>
      </c>
      <c r="AN148" s="184">
        <f t="shared" si="74"/>
        <v>2</v>
      </c>
    </row>
    <row r="149" spans="1:40" x14ac:dyDescent="0.25">
      <c r="A149" s="203" t="str">
        <f>Lists!C:C</f>
        <v>TUR002</v>
      </c>
      <c r="B149" s="248">
        <f t="shared" si="60"/>
        <v>1.9</v>
      </c>
      <c r="C149" s="163">
        <f t="shared" si="61"/>
        <v>1</v>
      </c>
      <c r="D149" s="271">
        <f t="shared" si="62"/>
        <v>2</v>
      </c>
      <c r="E149" s="203">
        <f>'Core Indicators'!R149</f>
        <v>2</v>
      </c>
      <c r="F149" s="203">
        <f>'Core Indicators'!Z149</f>
        <v>2</v>
      </c>
      <c r="G149" s="163">
        <f t="shared" si="63"/>
        <v>2</v>
      </c>
      <c r="H149" s="203">
        <f>'Core Indicators'!AH149</f>
        <v>2</v>
      </c>
      <c r="I149" s="203">
        <f>'Core Indicators'!AP149</f>
        <v>2</v>
      </c>
      <c r="J149" s="203" t="str">
        <f>'Core Indicators'!BN149</f>
        <v>x</v>
      </c>
      <c r="K149" s="203">
        <f t="shared" si="64"/>
        <v>2</v>
      </c>
      <c r="L149" s="248">
        <f t="shared" si="65"/>
        <v>2</v>
      </c>
      <c r="M149" s="271">
        <f t="shared" si="66"/>
        <v>2</v>
      </c>
      <c r="N149" s="204">
        <f>'Core Indicators'!DJ149</f>
        <v>2</v>
      </c>
      <c r="O149" s="204">
        <f>'Core Indicators'!DR149</f>
        <v>2</v>
      </c>
      <c r="P149" s="204">
        <f>'Core Indicators'!DZ149</f>
        <v>2</v>
      </c>
      <c r="Q149" s="204">
        <f>'Core Indicators'!EH149</f>
        <v>2</v>
      </c>
      <c r="R149" s="204">
        <f>'Core Indicators'!EP149</f>
        <v>2</v>
      </c>
      <c r="S149" s="163">
        <f t="shared" si="67"/>
        <v>1.7</v>
      </c>
      <c r="T149" s="163">
        <f t="shared" si="68"/>
        <v>1.3333333333333333</v>
      </c>
      <c r="U149" s="203">
        <v>1</v>
      </c>
      <c r="V149" s="203">
        <v>1</v>
      </c>
      <c r="W149" s="203">
        <f>'Core Indicators'!EX149</f>
        <v>3</v>
      </c>
      <c r="X149" s="163">
        <f t="shared" si="69"/>
        <v>2</v>
      </c>
      <c r="Y149" s="203">
        <v>1</v>
      </c>
      <c r="Z149" s="163">
        <f t="shared" si="70"/>
        <v>2</v>
      </c>
      <c r="AA149" s="203">
        <f>'Core Indicators'!FF149</f>
        <v>2</v>
      </c>
      <c r="AB149" s="203">
        <f t="shared" si="71"/>
        <v>2</v>
      </c>
      <c r="AC149" s="184">
        <f>'Core Indicators'!GD149</f>
        <v>2</v>
      </c>
      <c r="AD149" s="184">
        <f>'Core Indicators'!GL149</f>
        <v>2</v>
      </c>
      <c r="AE149" s="184">
        <f>'Core Indicators'!GT149</f>
        <v>2</v>
      </c>
      <c r="AF149" s="184">
        <f>'Core Indicators'!HB149</f>
        <v>2</v>
      </c>
      <c r="AG149" s="184">
        <f t="shared" si="72"/>
        <v>2</v>
      </c>
      <c r="AH149" s="184">
        <f>'Core Indicators'!HJ149</f>
        <v>2</v>
      </c>
      <c r="AI149" s="184">
        <f>'Core Indicators'!HR149</f>
        <v>2</v>
      </c>
      <c r="AJ149" s="184">
        <f t="shared" si="73"/>
        <v>2</v>
      </c>
      <c r="AK149" s="184">
        <f>'Core Indicators'!HZ149</f>
        <v>2</v>
      </c>
      <c r="AL149" s="184">
        <f>'Core Indicators'!IH149</f>
        <v>2</v>
      </c>
      <c r="AM149" s="184">
        <f>'Core Indicators'!IP149</f>
        <v>2</v>
      </c>
      <c r="AN149" s="184">
        <f t="shared" si="74"/>
        <v>2</v>
      </c>
    </row>
    <row r="150" spans="1:40" x14ac:dyDescent="0.25">
      <c r="A150" s="203" t="str">
        <f>Lists!C:C</f>
        <v>TUR003</v>
      </c>
      <c r="B150" s="248">
        <f t="shared" si="60"/>
        <v>2</v>
      </c>
      <c r="C150" s="163">
        <f t="shared" si="61"/>
        <v>0</v>
      </c>
      <c r="D150" s="271">
        <f t="shared" si="62"/>
        <v>2.2000000000000002</v>
      </c>
      <c r="E150" s="203">
        <f>'Core Indicators'!R150</f>
        <v>2</v>
      </c>
      <c r="F150" s="203">
        <f>'Core Indicators'!Z150</f>
        <v>2</v>
      </c>
      <c r="G150" s="163">
        <f t="shared" si="63"/>
        <v>2</v>
      </c>
      <c r="H150" s="203">
        <f>'Core Indicators'!AH150</f>
        <v>2</v>
      </c>
      <c r="I150" s="203">
        <f>'Core Indicators'!AP150</f>
        <v>2</v>
      </c>
      <c r="J150" s="203">
        <f>'Core Indicators'!BN150</f>
        <v>3</v>
      </c>
      <c r="K150" s="203">
        <f t="shared" si="64"/>
        <v>2.5</v>
      </c>
      <c r="L150" s="248">
        <f t="shared" si="65"/>
        <v>2.2999999999999998</v>
      </c>
      <c r="M150" s="271">
        <f t="shared" si="66"/>
        <v>2</v>
      </c>
      <c r="N150" s="204">
        <f>'Core Indicators'!DJ150</f>
        <v>2</v>
      </c>
      <c r="O150" s="204">
        <f>'Core Indicators'!DR150</f>
        <v>2</v>
      </c>
      <c r="P150" s="204">
        <f>'Core Indicators'!DZ150</f>
        <v>2</v>
      </c>
      <c r="Q150" s="204">
        <f>'Core Indicators'!EH150</f>
        <v>2</v>
      </c>
      <c r="R150" s="204">
        <f>'Core Indicators'!EP150</f>
        <v>2</v>
      </c>
      <c r="S150" s="163">
        <f t="shared" si="67"/>
        <v>1.7</v>
      </c>
      <c r="T150" s="163">
        <f t="shared" si="68"/>
        <v>1.3333333333333333</v>
      </c>
      <c r="U150" s="203">
        <v>1</v>
      </c>
      <c r="V150" s="203">
        <v>1</v>
      </c>
      <c r="W150" s="203">
        <f>'Core Indicators'!EX150</f>
        <v>3</v>
      </c>
      <c r="X150" s="163">
        <f t="shared" si="69"/>
        <v>2</v>
      </c>
      <c r="Y150" s="203">
        <v>1</v>
      </c>
      <c r="Z150" s="163">
        <f t="shared" si="70"/>
        <v>2</v>
      </c>
      <c r="AA150" s="203">
        <f>'Core Indicators'!FF150</f>
        <v>2</v>
      </c>
      <c r="AB150" s="203">
        <f t="shared" si="71"/>
        <v>2</v>
      </c>
      <c r="AC150" s="184">
        <f>'Core Indicators'!GD150</f>
        <v>2</v>
      </c>
      <c r="AD150" s="184">
        <f>'Core Indicators'!GL150</f>
        <v>2</v>
      </c>
      <c r="AE150" s="184">
        <f>'Core Indicators'!GT150</f>
        <v>2</v>
      </c>
      <c r="AF150" s="184">
        <f>'Core Indicators'!HB150</f>
        <v>2</v>
      </c>
      <c r="AG150" s="184">
        <f t="shared" si="72"/>
        <v>2</v>
      </c>
      <c r="AH150" s="184">
        <f>'Core Indicators'!HJ150</f>
        <v>2</v>
      </c>
      <c r="AI150" s="184">
        <f>'Core Indicators'!HR150</f>
        <v>2</v>
      </c>
      <c r="AJ150" s="184">
        <f t="shared" si="73"/>
        <v>2</v>
      </c>
      <c r="AK150" s="184">
        <f>'Core Indicators'!HZ150</f>
        <v>2</v>
      </c>
      <c r="AL150" s="184">
        <f>'Core Indicators'!IH150</f>
        <v>2</v>
      </c>
      <c r="AM150" s="184">
        <f>'Core Indicators'!IP150</f>
        <v>2</v>
      </c>
      <c r="AN150" s="184">
        <f t="shared" si="74"/>
        <v>2</v>
      </c>
    </row>
    <row r="151" spans="1:40" x14ac:dyDescent="0.25">
      <c r="A151" s="203" t="str">
        <f>Lists!C:C</f>
        <v>TUR004</v>
      </c>
      <c r="B151" s="248">
        <f t="shared" si="60"/>
        <v>2</v>
      </c>
      <c r="C151" s="163">
        <f t="shared" si="61"/>
        <v>0</v>
      </c>
      <c r="D151" s="271">
        <f t="shared" si="62"/>
        <v>2.2000000000000002</v>
      </c>
      <c r="E151" s="203">
        <f>'Core Indicators'!R151</f>
        <v>2</v>
      </c>
      <c r="F151" s="203">
        <f>'Core Indicators'!Z151</f>
        <v>2</v>
      </c>
      <c r="G151" s="163">
        <f t="shared" si="63"/>
        <v>2</v>
      </c>
      <c r="H151" s="203">
        <f>'Core Indicators'!AH151</f>
        <v>2</v>
      </c>
      <c r="I151" s="203">
        <f>'Core Indicators'!AP151</f>
        <v>2</v>
      </c>
      <c r="J151" s="203">
        <f>'Core Indicators'!BN151</f>
        <v>3</v>
      </c>
      <c r="K151" s="203">
        <f t="shared" si="64"/>
        <v>2.5</v>
      </c>
      <c r="L151" s="248">
        <f t="shared" si="65"/>
        <v>2.2999999999999998</v>
      </c>
      <c r="M151" s="271">
        <f t="shared" si="66"/>
        <v>2</v>
      </c>
      <c r="N151" s="204">
        <f>'Core Indicators'!DJ151</f>
        <v>2</v>
      </c>
      <c r="O151" s="204">
        <f>'Core Indicators'!DR151</f>
        <v>2</v>
      </c>
      <c r="P151" s="204">
        <f>'Core Indicators'!DZ151</f>
        <v>2</v>
      </c>
      <c r="Q151" s="204">
        <f>'Core Indicators'!EH151</f>
        <v>2</v>
      </c>
      <c r="R151" s="204">
        <f>'Core Indicators'!EP151</f>
        <v>2</v>
      </c>
      <c r="S151" s="163">
        <f t="shared" si="67"/>
        <v>1.7</v>
      </c>
      <c r="T151" s="163">
        <f t="shared" si="68"/>
        <v>1.3333333333333333</v>
      </c>
      <c r="U151" s="203">
        <v>1</v>
      </c>
      <c r="V151" s="203">
        <v>1</v>
      </c>
      <c r="W151" s="203">
        <f>'Core Indicators'!EX151</f>
        <v>3</v>
      </c>
      <c r="X151" s="163">
        <f t="shared" si="69"/>
        <v>2</v>
      </c>
      <c r="Y151" s="203">
        <v>1</v>
      </c>
      <c r="Z151" s="163">
        <f t="shared" si="70"/>
        <v>2</v>
      </c>
      <c r="AA151" s="203">
        <f>'Core Indicators'!FF151</f>
        <v>2</v>
      </c>
      <c r="AB151" s="203">
        <f t="shared" si="71"/>
        <v>2</v>
      </c>
      <c r="AC151" s="184">
        <f>'Core Indicators'!GD151</f>
        <v>2</v>
      </c>
      <c r="AD151" s="184">
        <f>'Core Indicators'!GL151</f>
        <v>2</v>
      </c>
      <c r="AE151" s="184">
        <f>'Core Indicators'!GT151</f>
        <v>2</v>
      </c>
      <c r="AF151" s="184">
        <f>'Core Indicators'!HB151</f>
        <v>2</v>
      </c>
      <c r="AG151" s="184">
        <f t="shared" si="72"/>
        <v>2</v>
      </c>
      <c r="AH151" s="184">
        <f>'Core Indicators'!HJ151</f>
        <v>2</v>
      </c>
      <c r="AI151" s="184">
        <f>'Core Indicators'!HR151</f>
        <v>2</v>
      </c>
      <c r="AJ151" s="184">
        <f t="shared" si="73"/>
        <v>2</v>
      </c>
      <c r="AK151" s="184">
        <f>'Core Indicators'!HZ151</f>
        <v>2</v>
      </c>
      <c r="AL151" s="184">
        <f>'Core Indicators'!IH151</f>
        <v>2</v>
      </c>
      <c r="AM151" s="184">
        <f>'Core Indicators'!IP151</f>
        <v>2</v>
      </c>
      <c r="AN151" s="184">
        <f t="shared" si="74"/>
        <v>2</v>
      </c>
    </row>
    <row r="152" spans="1:40" x14ac:dyDescent="0.25">
      <c r="A152" s="203" t="str">
        <f>Lists!C:C</f>
        <v>TUR005</v>
      </c>
      <c r="B152" s="248">
        <f t="shared" si="60"/>
        <v>2.7</v>
      </c>
      <c r="C152" s="163">
        <f t="shared" si="61"/>
        <v>0</v>
      </c>
      <c r="D152" s="271">
        <f t="shared" si="62"/>
        <v>3</v>
      </c>
      <c r="E152" s="203">
        <f>'Core Indicators'!R152</f>
        <v>3</v>
      </c>
      <c r="F152" s="203">
        <f>'Core Indicators'!Z152</f>
        <v>3</v>
      </c>
      <c r="G152" s="163">
        <f t="shared" si="63"/>
        <v>3</v>
      </c>
      <c r="H152" s="203">
        <f>'Core Indicators'!AH152</f>
        <v>3</v>
      </c>
      <c r="I152" s="203">
        <f>'Core Indicators'!AP152</f>
        <v>3</v>
      </c>
      <c r="J152" s="203">
        <f>'Core Indicators'!BN152</f>
        <v>3</v>
      </c>
      <c r="K152" s="203">
        <f t="shared" si="64"/>
        <v>3</v>
      </c>
      <c r="L152" s="248">
        <f t="shared" si="65"/>
        <v>3</v>
      </c>
      <c r="M152" s="271">
        <f t="shared" si="66"/>
        <v>3</v>
      </c>
      <c r="N152" s="204">
        <f>'Core Indicators'!DJ152</f>
        <v>3</v>
      </c>
      <c r="O152" s="204">
        <f>'Core Indicators'!DR152</f>
        <v>3</v>
      </c>
      <c r="P152" s="204">
        <f>'Core Indicators'!DZ152</f>
        <v>3</v>
      </c>
      <c r="Q152" s="204">
        <f>'Core Indicators'!EH152</f>
        <v>3</v>
      </c>
      <c r="R152" s="204">
        <f>'Core Indicators'!EP152</f>
        <v>3</v>
      </c>
      <c r="S152" s="163">
        <f t="shared" si="67"/>
        <v>1.9</v>
      </c>
      <c r="T152" s="163">
        <f t="shared" si="68"/>
        <v>1.3333333333333333</v>
      </c>
      <c r="U152" s="203">
        <v>1</v>
      </c>
      <c r="V152" s="203">
        <v>1</v>
      </c>
      <c r="W152" s="203">
        <f>'Core Indicators'!EX152</f>
        <v>3</v>
      </c>
      <c r="X152" s="163">
        <f t="shared" si="69"/>
        <v>2</v>
      </c>
      <c r="Y152" s="203">
        <v>1</v>
      </c>
      <c r="Z152" s="163">
        <f t="shared" si="70"/>
        <v>2.5</v>
      </c>
      <c r="AA152" s="203">
        <f>'Core Indicators'!FF152</f>
        <v>3</v>
      </c>
      <c r="AB152" s="203">
        <f t="shared" si="71"/>
        <v>2</v>
      </c>
      <c r="AC152" s="184">
        <f>'Core Indicators'!GD152</f>
        <v>2</v>
      </c>
      <c r="AD152" s="184">
        <f>'Core Indicators'!GL152</f>
        <v>2</v>
      </c>
      <c r="AE152" s="184">
        <f>'Core Indicators'!GT152</f>
        <v>2</v>
      </c>
      <c r="AF152" s="184">
        <f>'Core Indicators'!HB152</f>
        <v>2</v>
      </c>
      <c r="AG152" s="184">
        <f t="shared" si="72"/>
        <v>2</v>
      </c>
      <c r="AH152" s="184">
        <f>'Core Indicators'!HJ152</f>
        <v>2</v>
      </c>
      <c r="AI152" s="184">
        <f>'Core Indicators'!HR152</f>
        <v>2</v>
      </c>
      <c r="AJ152" s="184">
        <f t="shared" si="73"/>
        <v>2</v>
      </c>
      <c r="AK152" s="184">
        <f>'Core Indicators'!HZ152</f>
        <v>2</v>
      </c>
      <c r="AL152" s="184">
        <f>'Core Indicators'!IH152</f>
        <v>2</v>
      </c>
      <c r="AM152" s="184">
        <f>'Core Indicators'!IP152</f>
        <v>2</v>
      </c>
      <c r="AN152" s="184">
        <f t="shared" si="74"/>
        <v>2</v>
      </c>
    </row>
    <row r="153" spans="1:40" x14ac:dyDescent="0.25">
      <c r="A153" s="203" t="str">
        <f>Lists!C:C</f>
        <v>TZA001</v>
      </c>
      <c r="B153" s="248">
        <f t="shared" si="60"/>
        <v>1.9</v>
      </c>
      <c r="C153" s="163">
        <f t="shared" si="61"/>
        <v>0</v>
      </c>
      <c r="D153" s="271">
        <f t="shared" si="62"/>
        <v>1.9</v>
      </c>
      <c r="E153" s="203">
        <f>'Core Indicators'!R153</f>
        <v>2</v>
      </c>
      <c r="F153" s="203">
        <f>'Core Indicators'!Z153</f>
        <v>2</v>
      </c>
      <c r="G153" s="163">
        <f t="shared" si="63"/>
        <v>2</v>
      </c>
      <c r="H153" s="203">
        <f>'Core Indicators'!AH153</f>
        <v>2</v>
      </c>
      <c r="I153" s="203">
        <f>'Core Indicators'!AP153</f>
        <v>1</v>
      </c>
      <c r="J153" s="203">
        <f>'Core Indicators'!BN153</f>
        <v>2</v>
      </c>
      <c r="K153" s="203">
        <f t="shared" si="64"/>
        <v>1.5</v>
      </c>
      <c r="L153" s="248">
        <f t="shared" si="65"/>
        <v>1.8</v>
      </c>
      <c r="M153" s="271">
        <f t="shared" si="66"/>
        <v>2</v>
      </c>
      <c r="N153" s="204">
        <f>'Core Indicators'!DJ153</f>
        <v>2</v>
      </c>
      <c r="O153" s="204">
        <f>'Core Indicators'!DR153</f>
        <v>2</v>
      </c>
      <c r="P153" s="204">
        <f>'Core Indicators'!DZ153</f>
        <v>2</v>
      </c>
      <c r="Q153" s="204">
        <f>'Core Indicators'!EH153</f>
        <v>2</v>
      </c>
      <c r="R153" s="204">
        <f>'Core Indicators'!EP153</f>
        <v>2</v>
      </c>
      <c r="S153" s="163">
        <f t="shared" si="67"/>
        <v>1.6</v>
      </c>
      <c r="T153" s="163">
        <f t="shared" si="68"/>
        <v>1.1666666666666667</v>
      </c>
      <c r="U153" s="203">
        <v>1</v>
      </c>
      <c r="V153" s="203">
        <v>1</v>
      </c>
      <c r="W153" s="203">
        <f>'Core Indicators'!EX153</f>
        <v>2</v>
      </c>
      <c r="X153" s="163">
        <f t="shared" si="69"/>
        <v>1.5</v>
      </c>
      <c r="Y153" s="203">
        <v>1</v>
      </c>
      <c r="Z153" s="163">
        <f t="shared" si="70"/>
        <v>2</v>
      </c>
      <c r="AA153" s="203">
        <f>'Core Indicators'!FF153</f>
        <v>2</v>
      </c>
      <c r="AB153" s="203">
        <f t="shared" si="71"/>
        <v>2</v>
      </c>
      <c r="AC153" s="184">
        <f>'Core Indicators'!GD153</f>
        <v>2</v>
      </c>
      <c r="AD153" s="184">
        <f>'Core Indicators'!GL153</f>
        <v>2</v>
      </c>
      <c r="AE153" s="184">
        <f>'Core Indicators'!GT153</f>
        <v>2</v>
      </c>
      <c r="AF153" s="184">
        <f>'Core Indicators'!HB153</f>
        <v>2</v>
      </c>
      <c r="AG153" s="184">
        <f t="shared" si="72"/>
        <v>2</v>
      </c>
      <c r="AH153" s="184">
        <f>'Core Indicators'!HJ153</f>
        <v>2</v>
      </c>
      <c r="AI153" s="184">
        <f>'Core Indicators'!HR153</f>
        <v>2</v>
      </c>
      <c r="AJ153" s="184">
        <f t="shared" si="73"/>
        <v>2</v>
      </c>
      <c r="AK153" s="184">
        <f>'Core Indicators'!HZ153</f>
        <v>2</v>
      </c>
      <c r="AL153" s="184">
        <f>'Core Indicators'!IH153</f>
        <v>2</v>
      </c>
      <c r="AM153" s="184">
        <f>'Core Indicators'!IP153</f>
        <v>2</v>
      </c>
      <c r="AN153" s="184">
        <f t="shared" si="74"/>
        <v>2</v>
      </c>
    </row>
    <row r="154" spans="1:40" x14ac:dyDescent="0.25">
      <c r="A154" s="203" t="str">
        <f>Lists!C:C</f>
        <v>TZA002</v>
      </c>
      <c r="B154" s="248">
        <f t="shared" si="60"/>
        <v>1.2</v>
      </c>
      <c r="C154" s="163">
        <f t="shared" si="61"/>
        <v>0</v>
      </c>
      <c r="D154" s="271">
        <f t="shared" si="62"/>
        <v>1.2</v>
      </c>
      <c r="E154" s="203">
        <f>'Core Indicators'!R154</f>
        <v>1</v>
      </c>
      <c r="F154" s="203">
        <f>'Core Indicators'!Z154</f>
        <v>1</v>
      </c>
      <c r="G154" s="163">
        <f t="shared" si="63"/>
        <v>1</v>
      </c>
      <c r="H154" s="203">
        <f>'Core Indicators'!AH154</f>
        <v>1</v>
      </c>
      <c r="I154" s="203">
        <f>'Core Indicators'!AP154</f>
        <v>1</v>
      </c>
      <c r="J154" s="203">
        <f>'Core Indicators'!BN154</f>
        <v>2</v>
      </c>
      <c r="K154" s="203">
        <f t="shared" si="64"/>
        <v>1.5</v>
      </c>
      <c r="L154" s="248">
        <f t="shared" si="65"/>
        <v>1.3</v>
      </c>
      <c r="M154" s="271">
        <f t="shared" si="66"/>
        <v>1</v>
      </c>
      <c r="N154" s="204">
        <f>'Core Indicators'!DJ154</f>
        <v>1</v>
      </c>
      <c r="O154" s="204">
        <f>'Core Indicators'!DR154</f>
        <v>1</v>
      </c>
      <c r="P154" s="204">
        <f>'Core Indicators'!DZ154</f>
        <v>1</v>
      </c>
      <c r="Q154" s="204">
        <f>'Core Indicators'!EH154</f>
        <v>1</v>
      </c>
      <c r="R154" s="204">
        <f>'Core Indicators'!EP154</f>
        <v>1</v>
      </c>
      <c r="S154" s="163">
        <f t="shared" si="67"/>
        <v>1.6</v>
      </c>
      <c r="T154" s="163">
        <f t="shared" si="68"/>
        <v>1.1666666666666667</v>
      </c>
      <c r="U154" s="203">
        <v>1</v>
      </c>
      <c r="V154" s="203">
        <v>1</v>
      </c>
      <c r="W154" s="203">
        <f>'Core Indicators'!EX154</f>
        <v>2</v>
      </c>
      <c r="X154" s="163">
        <f t="shared" si="69"/>
        <v>1.5</v>
      </c>
      <c r="Y154" s="203">
        <v>1</v>
      </c>
      <c r="Z154" s="163">
        <f t="shared" si="70"/>
        <v>2</v>
      </c>
      <c r="AA154" s="203">
        <f>'Core Indicators'!FF154</f>
        <v>2</v>
      </c>
      <c r="AB154" s="203">
        <f t="shared" si="71"/>
        <v>2</v>
      </c>
      <c r="AC154" s="184">
        <f>'Core Indicators'!GD154</f>
        <v>2</v>
      </c>
      <c r="AD154" s="184">
        <f>'Core Indicators'!GL154</f>
        <v>2</v>
      </c>
      <c r="AE154" s="184">
        <f>'Core Indicators'!GT154</f>
        <v>2</v>
      </c>
      <c r="AF154" s="184">
        <f>'Core Indicators'!HB154</f>
        <v>2</v>
      </c>
      <c r="AG154" s="184">
        <f t="shared" si="72"/>
        <v>2</v>
      </c>
      <c r="AH154" s="184">
        <f>'Core Indicators'!HJ154</f>
        <v>2</v>
      </c>
      <c r="AI154" s="184">
        <f>'Core Indicators'!HR154</f>
        <v>2</v>
      </c>
      <c r="AJ154" s="184">
        <f t="shared" si="73"/>
        <v>2</v>
      </c>
      <c r="AK154" s="184">
        <f>'Core Indicators'!HZ154</f>
        <v>2</v>
      </c>
      <c r="AL154" s="184">
        <f>'Core Indicators'!IH154</f>
        <v>2</v>
      </c>
      <c r="AM154" s="184">
        <f>'Core Indicators'!IP154</f>
        <v>2</v>
      </c>
      <c r="AN154" s="184">
        <f t="shared" si="74"/>
        <v>2</v>
      </c>
    </row>
    <row r="155" spans="1:40" x14ac:dyDescent="0.25">
      <c r="A155" s="203" t="str">
        <f>Lists!C:C</f>
        <v>TZA003</v>
      </c>
      <c r="B155" s="248">
        <f t="shared" si="60"/>
        <v>1.4</v>
      </c>
      <c r="C155" s="163">
        <f t="shared" si="61"/>
        <v>0</v>
      </c>
      <c r="D155" s="271">
        <f t="shared" si="62"/>
        <v>1.7</v>
      </c>
      <c r="E155" s="203">
        <f>'Core Indicators'!R155</f>
        <v>2</v>
      </c>
      <c r="F155" s="203">
        <f>'Core Indicators'!Z155</f>
        <v>1</v>
      </c>
      <c r="G155" s="163">
        <f t="shared" si="63"/>
        <v>1.5</v>
      </c>
      <c r="H155" s="203">
        <f>'Core Indicators'!AH155</f>
        <v>1</v>
      </c>
      <c r="I155" s="203">
        <f>'Core Indicators'!AP155</f>
        <v>3</v>
      </c>
      <c r="J155" s="203">
        <f>'Core Indicators'!BN155</f>
        <v>2</v>
      </c>
      <c r="K155" s="203">
        <f t="shared" si="64"/>
        <v>2.5</v>
      </c>
      <c r="L155" s="248">
        <f t="shared" si="65"/>
        <v>1.8</v>
      </c>
      <c r="M155" s="271">
        <f t="shared" si="66"/>
        <v>1</v>
      </c>
      <c r="N155" s="204">
        <f>'Core Indicators'!DJ155</f>
        <v>1</v>
      </c>
      <c r="O155" s="204">
        <f>'Core Indicators'!DR155</f>
        <v>1</v>
      </c>
      <c r="P155" s="204">
        <f>'Core Indicators'!DZ155</f>
        <v>1</v>
      </c>
      <c r="Q155" s="204">
        <f>'Core Indicators'!EH155</f>
        <v>1</v>
      </c>
      <c r="R155" s="204">
        <f>'Core Indicators'!EP155</f>
        <v>1</v>
      </c>
      <c r="S155" s="163">
        <f t="shared" si="67"/>
        <v>1.9</v>
      </c>
      <c r="T155" s="163">
        <f t="shared" si="68"/>
        <v>1.1666666666666667</v>
      </c>
      <c r="U155" s="203">
        <v>1</v>
      </c>
      <c r="V155" s="203">
        <v>1</v>
      </c>
      <c r="W155" s="203">
        <f>'Core Indicators'!EX155</f>
        <v>2</v>
      </c>
      <c r="X155" s="163">
        <f t="shared" si="69"/>
        <v>1.5</v>
      </c>
      <c r="Y155" s="203">
        <v>1</v>
      </c>
      <c r="Z155" s="163">
        <f t="shared" si="70"/>
        <v>2.5</v>
      </c>
      <c r="AA155" s="203">
        <f>'Core Indicators'!FF155</f>
        <v>3</v>
      </c>
      <c r="AB155" s="203">
        <f t="shared" si="71"/>
        <v>2</v>
      </c>
      <c r="AC155" s="184">
        <f>'Core Indicators'!GD155</f>
        <v>2</v>
      </c>
      <c r="AD155" s="184">
        <f>'Core Indicators'!GL155</f>
        <v>2</v>
      </c>
      <c r="AE155" s="184">
        <f>'Core Indicators'!GT155</f>
        <v>2</v>
      </c>
      <c r="AF155" s="184">
        <f>'Core Indicators'!HB155</f>
        <v>2</v>
      </c>
      <c r="AG155" s="184">
        <f t="shared" si="72"/>
        <v>2</v>
      </c>
      <c r="AH155" s="184">
        <f>'Core Indicators'!HJ155</f>
        <v>2</v>
      </c>
      <c r="AI155" s="184">
        <f>'Core Indicators'!HR155</f>
        <v>2</v>
      </c>
      <c r="AJ155" s="184">
        <f t="shared" si="73"/>
        <v>2</v>
      </c>
      <c r="AK155" s="184">
        <f>'Core Indicators'!HZ155</f>
        <v>2</v>
      </c>
      <c r="AL155" s="184">
        <f>'Core Indicators'!IH155</f>
        <v>2</v>
      </c>
      <c r="AM155" s="184">
        <f>'Core Indicators'!IP155</f>
        <v>2</v>
      </c>
      <c r="AN155" s="184">
        <f t="shared" si="74"/>
        <v>2</v>
      </c>
    </row>
    <row r="156" spans="1:40" x14ac:dyDescent="0.25">
      <c r="A156" s="203" t="str">
        <f>Lists!C:C</f>
        <v>UGA001</v>
      </c>
      <c r="B156" s="248">
        <f t="shared" si="60"/>
        <v>1.9</v>
      </c>
      <c r="C156" s="163">
        <f t="shared" si="61"/>
        <v>0</v>
      </c>
      <c r="D156" s="271">
        <f t="shared" si="62"/>
        <v>2.2000000000000002</v>
      </c>
      <c r="E156" s="203">
        <f>'Core Indicators'!R156</f>
        <v>2</v>
      </c>
      <c r="F156" s="203">
        <f>'Core Indicators'!Z156</f>
        <v>3</v>
      </c>
      <c r="G156" s="163">
        <f t="shared" si="63"/>
        <v>2.5</v>
      </c>
      <c r="H156" s="203">
        <f>'Core Indicators'!AH156</f>
        <v>2</v>
      </c>
      <c r="I156" s="203">
        <f>'Core Indicators'!AP156</f>
        <v>2</v>
      </c>
      <c r="J156" s="203">
        <f>'Core Indicators'!BN156</f>
        <v>2</v>
      </c>
      <c r="K156" s="203">
        <f t="shared" si="64"/>
        <v>2</v>
      </c>
      <c r="L156" s="248">
        <f t="shared" si="65"/>
        <v>2</v>
      </c>
      <c r="M156" s="271">
        <f t="shared" si="66"/>
        <v>2</v>
      </c>
      <c r="N156" s="204">
        <f>'Core Indicators'!DJ156</f>
        <v>2</v>
      </c>
      <c r="O156" s="204">
        <f>'Core Indicators'!DR156</f>
        <v>2</v>
      </c>
      <c r="P156" s="204">
        <f>'Core Indicators'!DZ156</f>
        <v>2</v>
      </c>
      <c r="Q156" s="204">
        <f>'Core Indicators'!EH156</f>
        <v>2</v>
      </c>
      <c r="R156" s="204">
        <f>'Core Indicators'!EP156</f>
        <v>2</v>
      </c>
      <c r="S156" s="163">
        <f t="shared" si="67"/>
        <v>1.6</v>
      </c>
      <c r="T156" s="163">
        <f t="shared" si="68"/>
        <v>1.1666666666666667</v>
      </c>
      <c r="U156" s="203">
        <v>1</v>
      </c>
      <c r="V156" s="203">
        <v>1</v>
      </c>
      <c r="W156" s="203">
        <f>'Core Indicators'!EX156</f>
        <v>2</v>
      </c>
      <c r="X156" s="163">
        <f t="shared" si="69"/>
        <v>1.5</v>
      </c>
      <c r="Y156" s="203">
        <v>1</v>
      </c>
      <c r="Z156" s="163">
        <f t="shared" si="70"/>
        <v>2</v>
      </c>
      <c r="AA156" s="203">
        <f>'Core Indicators'!FF156</f>
        <v>2</v>
      </c>
      <c r="AB156" s="203">
        <f t="shared" si="71"/>
        <v>2</v>
      </c>
      <c r="AC156" s="184">
        <f>'Core Indicators'!GD156</f>
        <v>2</v>
      </c>
      <c r="AD156" s="184">
        <f>'Core Indicators'!GL156</f>
        <v>2</v>
      </c>
      <c r="AE156" s="184">
        <f>'Core Indicators'!GT156</f>
        <v>2</v>
      </c>
      <c r="AF156" s="184">
        <f>'Core Indicators'!HB156</f>
        <v>2</v>
      </c>
      <c r="AG156" s="184">
        <f t="shared" si="72"/>
        <v>2</v>
      </c>
      <c r="AH156" s="184">
        <f>'Core Indicators'!HJ156</f>
        <v>2</v>
      </c>
      <c r="AI156" s="184">
        <f>'Core Indicators'!HR156</f>
        <v>2</v>
      </c>
      <c r="AJ156" s="184">
        <f t="shared" si="73"/>
        <v>2</v>
      </c>
      <c r="AK156" s="184">
        <f>'Core Indicators'!HZ156</f>
        <v>2</v>
      </c>
      <c r="AL156" s="184">
        <f>'Core Indicators'!IH156</f>
        <v>2</v>
      </c>
      <c r="AM156" s="184">
        <f>'Core Indicators'!IP156</f>
        <v>2</v>
      </c>
      <c r="AN156" s="184">
        <f t="shared" si="74"/>
        <v>2</v>
      </c>
    </row>
    <row r="157" spans="1:40" x14ac:dyDescent="0.25">
      <c r="A157" s="203" t="str">
        <f>Lists!C:C</f>
        <v>UGA005</v>
      </c>
      <c r="B157" s="248">
        <f t="shared" si="60"/>
        <v>2.1</v>
      </c>
      <c r="C157" s="163">
        <f t="shared" si="61"/>
        <v>1</v>
      </c>
      <c r="D157" s="271">
        <f t="shared" si="62"/>
        <v>2.2000000000000002</v>
      </c>
      <c r="E157" s="203">
        <f>'Core Indicators'!R157</f>
        <v>2</v>
      </c>
      <c r="F157" s="203">
        <f>'Core Indicators'!Z157</f>
        <v>3</v>
      </c>
      <c r="G157" s="163">
        <f t="shared" si="63"/>
        <v>2.5</v>
      </c>
      <c r="H157" s="203">
        <f>'Core Indicators'!AH157</f>
        <v>2</v>
      </c>
      <c r="I157" s="203">
        <f>'Core Indicators'!AP157</f>
        <v>2</v>
      </c>
      <c r="J157" s="203" t="str">
        <f>'Core Indicators'!BN157</f>
        <v>x</v>
      </c>
      <c r="K157" s="203">
        <f t="shared" si="64"/>
        <v>2</v>
      </c>
      <c r="L157" s="248">
        <f t="shared" si="65"/>
        <v>2</v>
      </c>
      <c r="M157" s="271">
        <f t="shared" si="66"/>
        <v>2.4</v>
      </c>
      <c r="N157" s="204">
        <f>'Core Indicators'!DJ157</f>
        <v>2</v>
      </c>
      <c r="O157" s="204">
        <f>'Core Indicators'!DR157</f>
        <v>2</v>
      </c>
      <c r="P157" s="204">
        <f>'Core Indicators'!DZ157</f>
        <v>2</v>
      </c>
      <c r="Q157" s="204">
        <f>'Core Indicators'!EH157</f>
        <v>3</v>
      </c>
      <c r="R157" s="204">
        <f>'Core Indicators'!EP157</f>
        <v>3</v>
      </c>
      <c r="S157" s="163">
        <f t="shared" si="67"/>
        <v>1.6</v>
      </c>
      <c r="T157" s="163">
        <f t="shared" si="68"/>
        <v>1.1666666666666667</v>
      </c>
      <c r="U157" s="203">
        <v>1</v>
      </c>
      <c r="V157" s="203">
        <v>1</v>
      </c>
      <c r="W157" s="203">
        <f>'Core Indicators'!EX157</f>
        <v>2</v>
      </c>
      <c r="X157" s="163">
        <f t="shared" si="69"/>
        <v>1.5</v>
      </c>
      <c r="Y157" s="203">
        <v>1</v>
      </c>
      <c r="Z157" s="163">
        <f t="shared" si="70"/>
        <v>2</v>
      </c>
      <c r="AA157" s="203">
        <f>'Core Indicators'!FF157</f>
        <v>2</v>
      </c>
      <c r="AB157" s="203">
        <f t="shared" si="71"/>
        <v>2</v>
      </c>
      <c r="AC157" s="184">
        <f>'Core Indicators'!GD157</f>
        <v>2</v>
      </c>
      <c r="AD157" s="184">
        <f>'Core Indicators'!GL157</f>
        <v>2</v>
      </c>
      <c r="AE157" s="184">
        <f>'Core Indicators'!GT157</f>
        <v>2</v>
      </c>
      <c r="AF157" s="184">
        <f>'Core Indicators'!HB157</f>
        <v>2</v>
      </c>
      <c r="AG157" s="184">
        <f t="shared" si="72"/>
        <v>2</v>
      </c>
      <c r="AH157" s="184">
        <f>'Core Indicators'!HJ157</f>
        <v>2</v>
      </c>
      <c r="AI157" s="184">
        <f>'Core Indicators'!HR157</f>
        <v>2</v>
      </c>
      <c r="AJ157" s="184">
        <f t="shared" si="73"/>
        <v>2</v>
      </c>
      <c r="AK157" s="184">
        <f>'Core Indicators'!HZ157</f>
        <v>2</v>
      </c>
      <c r="AL157" s="184">
        <f>'Core Indicators'!IH157</f>
        <v>2</v>
      </c>
      <c r="AM157" s="184">
        <f>'Core Indicators'!IP157</f>
        <v>2</v>
      </c>
      <c r="AN157" s="184">
        <f t="shared" si="74"/>
        <v>2</v>
      </c>
    </row>
    <row r="158" spans="1:40" x14ac:dyDescent="0.25">
      <c r="A158" s="203" t="str">
        <f>Lists!C:C</f>
        <v>UGA007</v>
      </c>
      <c r="B158" s="248">
        <f t="shared" si="60"/>
        <v>1.9</v>
      </c>
      <c r="C158" s="163">
        <f t="shared" si="61"/>
        <v>1</v>
      </c>
      <c r="D158" s="271">
        <f t="shared" si="62"/>
        <v>2</v>
      </c>
      <c r="E158" s="203">
        <f>'Core Indicators'!R158</f>
        <v>2</v>
      </c>
      <c r="F158" s="203">
        <f>'Core Indicators'!Z158</f>
        <v>2</v>
      </c>
      <c r="G158" s="163">
        <f t="shared" si="63"/>
        <v>2</v>
      </c>
      <c r="H158" s="203">
        <f>'Core Indicators'!AH158</f>
        <v>2</v>
      </c>
      <c r="I158" s="203" t="str">
        <f>'Core Indicators'!AP158</f>
        <v>x</v>
      </c>
      <c r="J158" s="203">
        <f>'Core Indicators'!BN158</f>
        <v>2</v>
      </c>
      <c r="K158" s="203">
        <f t="shared" si="64"/>
        <v>2</v>
      </c>
      <c r="L158" s="248">
        <f t="shared" si="65"/>
        <v>2</v>
      </c>
      <c r="M158" s="271">
        <f t="shared" si="66"/>
        <v>2</v>
      </c>
      <c r="N158" s="204">
        <f>'Core Indicators'!DJ158</f>
        <v>2</v>
      </c>
      <c r="O158" s="204">
        <f>'Core Indicators'!DR158</f>
        <v>2</v>
      </c>
      <c r="P158" s="204">
        <f>'Core Indicators'!DZ158</f>
        <v>2</v>
      </c>
      <c r="Q158" s="204">
        <f>'Core Indicators'!EH158</f>
        <v>2</v>
      </c>
      <c r="R158" s="204">
        <f>'Core Indicators'!EP158</f>
        <v>2</v>
      </c>
      <c r="S158" s="163">
        <f t="shared" si="67"/>
        <v>1.6</v>
      </c>
      <c r="T158" s="163">
        <f t="shared" si="68"/>
        <v>1.1666666666666667</v>
      </c>
      <c r="U158" s="203">
        <v>1</v>
      </c>
      <c r="V158" s="203">
        <v>1</v>
      </c>
      <c r="W158" s="203">
        <f>'Core Indicators'!EX158</f>
        <v>2</v>
      </c>
      <c r="X158" s="163">
        <f t="shared" si="69"/>
        <v>1.5</v>
      </c>
      <c r="Y158" s="203">
        <v>1</v>
      </c>
      <c r="Z158" s="163">
        <f t="shared" si="70"/>
        <v>2</v>
      </c>
      <c r="AA158" s="203">
        <f>'Core Indicators'!FF158</f>
        <v>2</v>
      </c>
      <c r="AB158" s="203">
        <f t="shared" si="71"/>
        <v>2</v>
      </c>
      <c r="AC158" s="184">
        <f>'Core Indicators'!GD158</f>
        <v>2</v>
      </c>
      <c r="AD158" s="184">
        <f>'Core Indicators'!GL158</f>
        <v>2</v>
      </c>
      <c r="AE158" s="184">
        <f>'Core Indicators'!GT158</f>
        <v>2</v>
      </c>
      <c r="AF158" s="184">
        <f>'Core Indicators'!HB158</f>
        <v>2</v>
      </c>
      <c r="AG158" s="184">
        <f t="shared" si="72"/>
        <v>2</v>
      </c>
      <c r="AH158" s="184">
        <f>'Core Indicators'!HJ158</f>
        <v>2</v>
      </c>
      <c r="AI158" s="184">
        <f>'Core Indicators'!HR158</f>
        <v>2</v>
      </c>
      <c r="AJ158" s="184">
        <f t="shared" si="73"/>
        <v>2</v>
      </c>
      <c r="AK158" s="184">
        <f>'Core Indicators'!HZ158</f>
        <v>2</v>
      </c>
      <c r="AL158" s="184">
        <f>'Core Indicators'!IH158</f>
        <v>2</v>
      </c>
      <c r="AM158" s="184">
        <f>'Core Indicators'!IP158</f>
        <v>2</v>
      </c>
      <c r="AN158" s="184">
        <f t="shared" si="74"/>
        <v>2</v>
      </c>
    </row>
    <row r="159" spans="1:40" x14ac:dyDescent="0.25">
      <c r="A159" s="203" t="str">
        <f>Lists!C:C</f>
        <v>UKR002</v>
      </c>
      <c r="B159" s="248">
        <f t="shared" si="60"/>
        <v>1.7</v>
      </c>
      <c r="C159" s="163">
        <f t="shared" si="61"/>
        <v>0</v>
      </c>
      <c r="D159" s="271">
        <f t="shared" si="62"/>
        <v>1.7</v>
      </c>
      <c r="E159" s="203">
        <f>'Core Indicators'!R159</f>
        <v>1</v>
      </c>
      <c r="F159" s="203">
        <f>'Core Indicators'!Z159</f>
        <v>1</v>
      </c>
      <c r="G159" s="163">
        <f t="shared" si="63"/>
        <v>1</v>
      </c>
      <c r="H159" s="203">
        <f>'Core Indicators'!AH159</f>
        <v>2</v>
      </c>
      <c r="I159" s="203">
        <f>'Core Indicators'!AP159</f>
        <v>2</v>
      </c>
      <c r="J159" s="203">
        <f>'Core Indicators'!BN159</f>
        <v>2</v>
      </c>
      <c r="K159" s="203">
        <f t="shared" si="64"/>
        <v>2</v>
      </c>
      <c r="L159" s="248">
        <f t="shared" si="65"/>
        <v>2</v>
      </c>
      <c r="M159" s="271">
        <f t="shared" si="66"/>
        <v>2</v>
      </c>
      <c r="N159" s="204">
        <f>'Core Indicators'!DJ159</f>
        <v>2</v>
      </c>
      <c r="O159" s="204">
        <f>'Core Indicators'!DR159</f>
        <v>2</v>
      </c>
      <c r="P159" s="204">
        <f>'Core Indicators'!DZ159</f>
        <v>2</v>
      </c>
      <c r="Q159" s="204">
        <f>'Core Indicators'!EH159</f>
        <v>2</v>
      </c>
      <c r="R159" s="204">
        <f>'Core Indicators'!EP159</f>
        <v>2</v>
      </c>
      <c r="S159" s="163">
        <f t="shared" si="67"/>
        <v>1.3</v>
      </c>
      <c r="T159" s="163">
        <f t="shared" si="68"/>
        <v>1.1666666666666667</v>
      </c>
      <c r="U159" s="203">
        <v>1</v>
      </c>
      <c r="V159" s="203">
        <v>1</v>
      </c>
      <c r="W159" s="203">
        <f>'Core Indicators'!EX159</f>
        <v>2</v>
      </c>
      <c r="X159" s="163">
        <f t="shared" si="69"/>
        <v>1.5</v>
      </c>
      <c r="Y159" s="203">
        <v>1</v>
      </c>
      <c r="Z159" s="163">
        <f t="shared" si="70"/>
        <v>1.5</v>
      </c>
      <c r="AA159" s="203">
        <f>'Core Indicators'!FF159</f>
        <v>1</v>
      </c>
      <c r="AB159" s="203">
        <f t="shared" si="71"/>
        <v>2</v>
      </c>
      <c r="AC159" s="184">
        <f>'Core Indicators'!GD159</f>
        <v>2</v>
      </c>
      <c r="AD159" s="184">
        <f>'Core Indicators'!GL159</f>
        <v>2</v>
      </c>
      <c r="AE159" s="184">
        <f>'Core Indicators'!GT159</f>
        <v>2</v>
      </c>
      <c r="AF159" s="184">
        <f>'Core Indicators'!HB159</f>
        <v>2</v>
      </c>
      <c r="AG159" s="184">
        <f t="shared" si="72"/>
        <v>2</v>
      </c>
      <c r="AH159" s="184">
        <f>'Core Indicators'!HJ159</f>
        <v>2</v>
      </c>
      <c r="AI159" s="184">
        <f>'Core Indicators'!HR159</f>
        <v>2</v>
      </c>
      <c r="AJ159" s="184">
        <f t="shared" si="73"/>
        <v>2</v>
      </c>
      <c r="AK159" s="184">
        <f>'Core Indicators'!HZ159</f>
        <v>2</v>
      </c>
      <c r="AL159" s="184">
        <f>'Core Indicators'!IH159</f>
        <v>2</v>
      </c>
      <c r="AM159" s="184">
        <f>'Core Indicators'!IP159</f>
        <v>2</v>
      </c>
      <c r="AN159" s="184">
        <f t="shared" si="74"/>
        <v>2</v>
      </c>
    </row>
    <row r="160" spans="1:40" x14ac:dyDescent="0.25">
      <c r="A160" s="203" t="str">
        <f>Lists!C:C</f>
        <v>VEN001</v>
      </c>
      <c r="B160" s="248">
        <f t="shared" si="60"/>
        <v>2.2999999999999998</v>
      </c>
      <c r="C160" s="163">
        <f t="shared" si="61"/>
        <v>0</v>
      </c>
      <c r="D160" s="271">
        <f t="shared" si="62"/>
        <v>2</v>
      </c>
      <c r="E160" s="203">
        <f>'Core Indicators'!R160</f>
        <v>1</v>
      </c>
      <c r="F160" s="203">
        <f>'Core Indicators'!Z160</f>
        <v>2</v>
      </c>
      <c r="G160" s="163">
        <f t="shared" si="63"/>
        <v>1.5</v>
      </c>
      <c r="H160" s="203">
        <f>'Core Indicators'!AH160</f>
        <v>3</v>
      </c>
      <c r="I160" s="203">
        <f>'Core Indicators'!AP160</f>
        <v>2</v>
      </c>
      <c r="J160" s="203">
        <f>'Core Indicators'!BN160</f>
        <v>1</v>
      </c>
      <c r="K160" s="203">
        <f t="shared" si="64"/>
        <v>1.5</v>
      </c>
      <c r="L160" s="248">
        <f t="shared" si="65"/>
        <v>2.2999999999999998</v>
      </c>
      <c r="M160" s="271">
        <f t="shared" si="66"/>
        <v>3</v>
      </c>
      <c r="N160" s="204">
        <f>'Core Indicators'!DJ160</f>
        <v>3</v>
      </c>
      <c r="O160" s="204">
        <f>'Core Indicators'!DR160</f>
        <v>3</v>
      </c>
      <c r="P160" s="204">
        <f>'Core Indicators'!DZ160</f>
        <v>3</v>
      </c>
      <c r="Q160" s="204" t="str">
        <f>'Core Indicators'!EH160</f>
        <v>x</v>
      </c>
      <c r="R160" s="204" t="str">
        <f>'Core Indicators'!EP160</f>
        <v>x</v>
      </c>
      <c r="S160" s="163">
        <f t="shared" si="67"/>
        <v>1.3</v>
      </c>
      <c r="T160" s="163">
        <f t="shared" si="68"/>
        <v>1</v>
      </c>
      <c r="U160" s="203">
        <v>1</v>
      </c>
      <c r="V160" s="203">
        <v>1</v>
      </c>
      <c r="W160" s="203">
        <f>'Core Indicators'!EX160</f>
        <v>1</v>
      </c>
      <c r="X160" s="163">
        <f t="shared" si="69"/>
        <v>1</v>
      </c>
      <c r="Y160" s="203">
        <v>1</v>
      </c>
      <c r="Z160" s="163">
        <f t="shared" si="70"/>
        <v>1.5</v>
      </c>
      <c r="AA160" s="203">
        <f>'Core Indicators'!FF160</f>
        <v>1</v>
      </c>
      <c r="AB160" s="203">
        <f t="shared" si="71"/>
        <v>2</v>
      </c>
      <c r="AC160" s="184">
        <f>'Core Indicators'!GD160</f>
        <v>2</v>
      </c>
      <c r="AD160" s="184">
        <f>'Core Indicators'!GL160</f>
        <v>2</v>
      </c>
      <c r="AE160" s="184">
        <f>'Core Indicators'!GT160</f>
        <v>2</v>
      </c>
      <c r="AF160" s="184">
        <f>'Core Indicators'!HB160</f>
        <v>2</v>
      </c>
      <c r="AG160" s="184">
        <f t="shared" si="72"/>
        <v>2</v>
      </c>
      <c r="AH160" s="184">
        <f>'Core Indicators'!HJ160</f>
        <v>2</v>
      </c>
      <c r="AI160" s="184">
        <f>'Core Indicators'!HR160</f>
        <v>2</v>
      </c>
      <c r="AJ160" s="184">
        <f t="shared" si="73"/>
        <v>2</v>
      </c>
      <c r="AK160" s="184">
        <f>'Core Indicators'!HZ160</f>
        <v>2</v>
      </c>
      <c r="AL160" s="184">
        <f>'Core Indicators'!IH160</f>
        <v>2</v>
      </c>
      <c r="AM160" s="184">
        <f>'Core Indicators'!IP160</f>
        <v>2</v>
      </c>
      <c r="AN160" s="184">
        <f t="shared" si="74"/>
        <v>2</v>
      </c>
    </row>
    <row r="161" spans="1:40" x14ac:dyDescent="0.25">
      <c r="A161" s="203" t="str">
        <f>Lists!C:C</f>
        <v>YEM001</v>
      </c>
      <c r="B161" s="248">
        <f t="shared" si="60"/>
        <v>1.3</v>
      </c>
      <c r="C161" s="163">
        <f t="shared" si="61"/>
        <v>0</v>
      </c>
      <c r="D161" s="271">
        <f t="shared" si="62"/>
        <v>1.3</v>
      </c>
      <c r="E161" s="203">
        <f>'Core Indicators'!R161</f>
        <v>1</v>
      </c>
      <c r="F161" s="203">
        <f>'Core Indicators'!Z161</f>
        <v>1</v>
      </c>
      <c r="G161" s="163">
        <f t="shared" si="63"/>
        <v>1</v>
      </c>
      <c r="H161" s="203">
        <f>'Core Indicators'!AH161</f>
        <v>1</v>
      </c>
      <c r="I161" s="203">
        <f>'Core Indicators'!AP161</f>
        <v>2</v>
      </c>
      <c r="J161" s="203">
        <f>'Core Indicators'!BN161</f>
        <v>2</v>
      </c>
      <c r="K161" s="203">
        <f t="shared" si="64"/>
        <v>2</v>
      </c>
      <c r="L161" s="248">
        <f t="shared" si="65"/>
        <v>1.5</v>
      </c>
      <c r="M161" s="271">
        <f t="shared" si="66"/>
        <v>1</v>
      </c>
      <c r="N161" s="204">
        <f>'Core Indicators'!DJ161</f>
        <v>1</v>
      </c>
      <c r="O161" s="204">
        <f>'Core Indicators'!DR161</f>
        <v>1</v>
      </c>
      <c r="P161" s="204">
        <f>'Core Indicators'!DZ161</f>
        <v>1</v>
      </c>
      <c r="Q161" s="204">
        <f>'Core Indicators'!EH161</f>
        <v>1</v>
      </c>
      <c r="R161" s="204">
        <f>'Core Indicators'!EP161</f>
        <v>1</v>
      </c>
      <c r="S161" s="163">
        <f t="shared" si="67"/>
        <v>1.6</v>
      </c>
      <c r="T161" s="163">
        <f t="shared" si="68"/>
        <v>1.1666666666666667</v>
      </c>
      <c r="U161" s="203">
        <v>1</v>
      </c>
      <c r="V161" s="203">
        <v>1</v>
      </c>
      <c r="W161" s="203">
        <f>'Core Indicators'!EX161</f>
        <v>2</v>
      </c>
      <c r="X161" s="163">
        <f t="shared" si="69"/>
        <v>1.5</v>
      </c>
      <c r="Y161" s="203">
        <v>1</v>
      </c>
      <c r="Z161" s="163">
        <f t="shared" si="70"/>
        <v>2</v>
      </c>
      <c r="AA161" s="203">
        <f>'Core Indicators'!FF161</f>
        <v>2</v>
      </c>
      <c r="AB161" s="203">
        <f t="shared" si="71"/>
        <v>2</v>
      </c>
      <c r="AC161" s="184">
        <f>'Core Indicators'!GD161</f>
        <v>2</v>
      </c>
      <c r="AD161" s="184">
        <f>'Core Indicators'!GL161</f>
        <v>2</v>
      </c>
      <c r="AE161" s="184">
        <f>'Core Indicators'!GT161</f>
        <v>2</v>
      </c>
      <c r="AF161" s="184">
        <f>'Core Indicators'!HB161</f>
        <v>2</v>
      </c>
      <c r="AG161" s="184">
        <f t="shared" si="72"/>
        <v>2</v>
      </c>
      <c r="AH161" s="184">
        <f>'Core Indicators'!HJ161</f>
        <v>2</v>
      </c>
      <c r="AI161" s="184">
        <f>'Core Indicators'!HR161</f>
        <v>2</v>
      </c>
      <c r="AJ161" s="184">
        <f t="shared" si="73"/>
        <v>2</v>
      </c>
      <c r="AK161" s="184">
        <f>'Core Indicators'!HZ161</f>
        <v>2</v>
      </c>
      <c r="AL161" s="184">
        <f>'Core Indicators'!IH161</f>
        <v>2</v>
      </c>
      <c r="AM161" s="184">
        <f>'Core Indicators'!IP161</f>
        <v>2</v>
      </c>
      <c r="AN161" s="184">
        <f t="shared" si="74"/>
        <v>2</v>
      </c>
    </row>
    <row r="162" spans="1:40" x14ac:dyDescent="0.25">
      <c r="A162" s="203" t="str">
        <f>Lists!C:C</f>
        <v>YEM002</v>
      </c>
      <c r="B162" s="248">
        <f t="shared" si="60"/>
        <v>2</v>
      </c>
      <c r="C162" s="163">
        <f t="shared" si="61"/>
        <v>0</v>
      </c>
      <c r="D162" s="271">
        <f t="shared" si="62"/>
        <v>2</v>
      </c>
      <c r="E162" s="203">
        <f>'Core Indicators'!R162</f>
        <v>2</v>
      </c>
      <c r="F162" s="203">
        <f>'Core Indicators'!Z162</f>
        <v>2</v>
      </c>
      <c r="G162" s="163">
        <f t="shared" si="63"/>
        <v>2</v>
      </c>
      <c r="H162" s="203">
        <f>'Core Indicators'!AH162</f>
        <v>2</v>
      </c>
      <c r="I162" s="203">
        <f>'Core Indicators'!AP162</f>
        <v>2</v>
      </c>
      <c r="J162" s="203">
        <f>'Core Indicators'!BN162</f>
        <v>2</v>
      </c>
      <c r="K162" s="203">
        <f t="shared" si="64"/>
        <v>2</v>
      </c>
      <c r="L162" s="248">
        <f t="shared" si="65"/>
        <v>2</v>
      </c>
      <c r="M162" s="271">
        <f t="shared" si="66"/>
        <v>2.2000000000000002</v>
      </c>
      <c r="N162" s="204">
        <f>'Core Indicators'!DJ162</f>
        <v>3</v>
      </c>
      <c r="O162" s="204">
        <f>'Core Indicators'!DR162</f>
        <v>2</v>
      </c>
      <c r="P162" s="204">
        <f>'Core Indicators'!DZ162</f>
        <v>2</v>
      </c>
      <c r="Q162" s="204">
        <f>'Core Indicators'!EH162</f>
        <v>2</v>
      </c>
      <c r="R162" s="204">
        <f>'Core Indicators'!EP162</f>
        <v>2</v>
      </c>
      <c r="S162" s="163">
        <f t="shared" si="67"/>
        <v>1.6</v>
      </c>
      <c r="T162" s="163">
        <f t="shared" si="68"/>
        <v>1.1666666666666667</v>
      </c>
      <c r="U162" s="203">
        <v>1</v>
      </c>
      <c r="V162" s="203">
        <v>1</v>
      </c>
      <c r="W162" s="203">
        <f>'Core Indicators'!EX162</f>
        <v>2</v>
      </c>
      <c r="X162" s="163">
        <f t="shared" si="69"/>
        <v>1.5</v>
      </c>
      <c r="Y162" s="203">
        <v>1</v>
      </c>
      <c r="Z162" s="163">
        <f t="shared" si="70"/>
        <v>2</v>
      </c>
      <c r="AA162" s="203">
        <f>'Core Indicators'!FF162</f>
        <v>2</v>
      </c>
      <c r="AB162" s="203">
        <f t="shared" si="71"/>
        <v>2</v>
      </c>
      <c r="AC162" s="184">
        <f>'Core Indicators'!GD162</f>
        <v>2</v>
      </c>
      <c r="AD162" s="184">
        <f>'Core Indicators'!GL162</f>
        <v>2</v>
      </c>
      <c r="AE162" s="184">
        <f>'Core Indicators'!GT162</f>
        <v>2</v>
      </c>
      <c r="AF162" s="184">
        <f>'Core Indicators'!HB162</f>
        <v>2</v>
      </c>
      <c r="AG162" s="184">
        <f t="shared" si="72"/>
        <v>2</v>
      </c>
      <c r="AH162" s="184">
        <f>'Core Indicators'!HJ162</f>
        <v>2</v>
      </c>
      <c r="AI162" s="184">
        <f>'Core Indicators'!HR162</f>
        <v>2</v>
      </c>
      <c r="AJ162" s="184">
        <f t="shared" si="73"/>
        <v>2</v>
      </c>
      <c r="AK162" s="184">
        <f>'Core Indicators'!HZ162</f>
        <v>2</v>
      </c>
      <c r="AL162" s="184">
        <f>'Core Indicators'!IH162</f>
        <v>2</v>
      </c>
      <c r="AM162" s="184">
        <f>'Core Indicators'!IP162</f>
        <v>2</v>
      </c>
      <c r="AN162" s="184">
        <f t="shared" si="74"/>
        <v>2</v>
      </c>
    </row>
    <row r="163" spans="1:40" x14ac:dyDescent="0.25">
      <c r="A163" s="203" t="str">
        <f>Lists!C:C</f>
        <v>ZMB002</v>
      </c>
      <c r="B163" s="248">
        <f t="shared" si="60"/>
        <v>1.2</v>
      </c>
      <c r="C163" s="163">
        <f t="shared" si="61"/>
        <v>0</v>
      </c>
      <c r="D163" s="271">
        <f t="shared" si="62"/>
        <v>1.5</v>
      </c>
      <c r="E163" s="203">
        <f>'Core Indicators'!R163</f>
        <v>2</v>
      </c>
      <c r="F163" s="203">
        <f>'Core Indicators'!Z163</f>
        <v>1</v>
      </c>
      <c r="G163" s="163">
        <f t="shared" ref="G163:G164" si="75">IF(AND(F163="x",E163="x"),"x",IF(OR(F163="x",E163="x"),AVERAGE(E163,F163),ROUND((10-GEOMEAN(((10-E163)/10*9+1),((10-F163)/10*9+1)))/9*10,1)))</f>
        <v>1.5</v>
      </c>
      <c r="H163" s="203">
        <f>'Core Indicators'!AH163</f>
        <v>1</v>
      </c>
      <c r="I163" s="203">
        <f>'Core Indicators'!AP163</f>
        <v>2</v>
      </c>
      <c r="J163" s="203">
        <f>'Core Indicators'!BN163</f>
        <v>2</v>
      </c>
      <c r="K163" s="203">
        <f t="shared" ref="K163:K164" si="76">IF(AND(J163="x",I163="x"),"x",IF(OR(J163="x",I163="x"),AVERAGE(I163,J163),ROUND((10-GEOMEAN(((10-I163)/10*9+1),((10-J163)/10*9+1)))/9*10,1)))</f>
        <v>2</v>
      </c>
      <c r="L163" s="248">
        <f t="shared" ref="L163:L164" si="77">IF(AND(H163="x",K163="x"),"x",IF(OR(H163="x",K163="x"),AVERAGE(H163,K163),ROUND((10-GEOMEAN(((10-H163)/10*9+1),((10-K163)/10*9+1)))/9*10,1)))</f>
        <v>1.5</v>
      </c>
      <c r="M163" s="271">
        <f t="shared" ref="M163:M164" si="78">IF(N163="x","x",AVERAGE(N163:R163))</f>
        <v>1</v>
      </c>
      <c r="N163" s="204">
        <f>'Core Indicators'!DJ163</f>
        <v>1</v>
      </c>
      <c r="O163" s="204">
        <f>'Core Indicators'!DR163</f>
        <v>1</v>
      </c>
      <c r="P163" s="204">
        <f>'Core Indicators'!DZ163</f>
        <v>1</v>
      </c>
      <c r="Q163" s="204">
        <f>'Core Indicators'!EH163</f>
        <v>1</v>
      </c>
      <c r="R163" s="204">
        <f>'Core Indicators'!EP163</f>
        <v>1</v>
      </c>
      <c r="S163" s="163">
        <f t="shared" ref="S163:S164" si="79">IF(OR(Z163="x",T163="x"),T163,ROUND((10-GEOMEAN(((10-T163)/10*9+1),((10-Z163)/10*9+1)))/9*10,1))</f>
        <v>1.3</v>
      </c>
      <c r="T163" s="163">
        <f t="shared" ref="T163:T164" si="80">AVERAGE(U163,X163,Y163)</f>
        <v>1.1666666666666667</v>
      </c>
      <c r="U163" s="203">
        <v>1</v>
      </c>
      <c r="V163" s="203">
        <v>1</v>
      </c>
      <c r="W163" s="203">
        <f>'Core Indicators'!EX163</f>
        <v>2</v>
      </c>
      <c r="X163" s="163">
        <f t="shared" ref="X163:X164" si="81">AVERAGE(V163:W163)</f>
        <v>1.5</v>
      </c>
      <c r="Y163" s="203">
        <v>1</v>
      </c>
      <c r="Z163" s="163">
        <f t="shared" ref="Z163:Z164" si="82">IF(AND(AA163="x",AB163="x"),"x",AVERAGE(AA163:AB163))</f>
        <v>1.5</v>
      </c>
      <c r="AA163" s="203">
        <f>'Core Indicators'!FF163</f>
        <v>1</v>
      </c>
      <c r="AB163" s="203">
        <f t="shared" si="71"/>
        <v>2</v>
      </c>
      <c r="AC163" s="184">
        <f>'Core Indicators'!GD163</f>
        <v>2</v>
      </c>
      <c r="AD163" s="184">
        <f>'Core Indicators'!GL163</f>
        <v>2</v>
      </c>
      <c r="AE163" s="184">
        <f>'Core Indicators'!GT163</f>
        <v>2</v>
      </c>
      <c r="AF163" s="184">
        <f>'Core Indicators'!HB163</f>
        <v>2</v>
      </c>
      <c r="AG163" s="184">
        <f t="shared" ref="AG163:AG164" si="83">IF(AND(AC163="x",AD163="x",AE163="x",AF163="x"),"x",AVERAGE(AC163:AF163))</f>
        <v>2</v>
      </c>
      <c r="AH163" s="184">
        <f>'Core Indicators'!HJ163</f>
        <v>2</v>
      </c>
      <c r="AI163" s="184">
        <f>'Core Indicators'!HR163</f>
        <v>2</v>
      </c>
      <c r="AJ163" s="184">
        <f t="shared" ref="AJ163:AJ164" si="84">IF(AND(AH163="x",AI163="x"),"x",AVERAGE(AH163:AI163))</f>
        <v>2</v>
      </c>
      <c r="AK163" s="184">
        <f>'Core Indicators'!HZ163</f>
        <v>2</v>
      </c>
      <c r="AL163" s="184">
        <f>'Core Indicators'!IH163</f>
        <v>2</v>
      </c>
      <c r="AM163" s="184">
        <f>'Core Indicators'!IP163</f>
        <v>2</v>
      </c>
      <c r="AN163" s="184">
        <f t="shared" ref="AN163:AN164" si="85">IF(AND(AK163="x",AL163="x",AM163="x"),"x",AVERAGE(AK163:AM163))</f>
        <v>2</v>
      </c>
    </row>
    <row r="164" spans="1:40" x14ac:dyDescent="0.25">
      <c r="A164" s="203" t="str">
        <f>Lists!C:C</f>
        <v>ZWE001</v>
      </c>
      <c r="B164" s="248">
        <f t="shared" si="60"/>
        <v>1.8</v>
      </c>
      <c r="C164" s="163">
        <f t="shared" si="61"/>
        <v>0</v>
      </c>
      <c r="D164" s="271">
        <f t="shared" si="62"/>
        <v>1.8</v>
      </c>
      <c r="E164" s="203">
        <f>'Core Indicators'!R164</f>
        <v>1</v>
      </c>
      <c r="F164" s="203">
        <f>'Core Indicators'!Z164</f>
        <v>2</v>
      </c>
      <c r="G164" s="163">
        <f t="shared" si="75"/>
        <v>1.5</v>
      </c>
      <c r="H164" s="203">
        <f>'Core Indicators'!AH164</f>
        <v>2</v>
      </c>
      <c r="I164" s="203">
        <f>'Core Indicators'!AP164</f>
        <v>2</v>
      </c>
      <c r="J164" s="203">
        <f>'Core Indicators'!BN164</f>
        <v>2</v>
      </c>
      <c r="K164" s="203">
        <f t="shared" si="76"/>
        <v>2</v>
      </c>
      <c r="L164" s="248">
        <f t="shared" si="77"/>
        <v>2</v>
      </c>
      <c r="M164" s="271">
        <f t="shared" si="78"/>
        <v>2</v>
      </c>
      <c r="N164" s="204">
        <f>'Core Indicators'!DJ164</f>
        <v>2</v>
      </c>
      <c r="O164" s="204">
        <f>'Core Indicators'!DR164</f>
        <v>2</v>
      </c>
      <c r="P164" s="204">
        <f>'Core Indicators'!DZ164</f>
        <v>2</v>
      </c>
      <c r="Q164" s="204">
        <f>'Core Indicators'!EH164</f>
        <v>2</v>
      </c>
      <c r="R164" s="204">
        <f>'Core Indicators'!EP164</f>
        <v>2</v>
      </c>
      <c r="S164" s="163">
        <f t="shared" si="79"/>
        <v>1.6</v>
      </c>
      <c r="T164" s="163">
        <f t="shared" si="80"/>
        <v>1.1666666666666667</v>
      </c>
      <c r="U164" s="203">
        <v>1</v>
      </c>
      <c r="V164" s="203">
        <v>1</v>
      </c>
      <c r="W164" s="203">
        <f>'Core Indicators'!EX164</f>
        <v>2</v>
      </c>
      <c r="X164" s="163">
        <f t="shared" si="81"/>
        <v>1.5</v>
      </c>
      <c r="Y164" s="203">
        <v>1</v>
      </c>
      <c r="Z164" s="163">
        <f t="shared" si="82"/>
        <v>2</v>
      </c>
      <c r="AA164" s="203">
        <f>'Core Indicators'!FF164</f>
        <v>2</v>
      </c>
      <c r="AB164" s="203">
        <f t="shared" si="71"/>
        <v>2</v>
      </c>
      <c r="AC164" s="184">
        <f>'Core Indicators'!GD164</f>
        <v>2</v>
      </c>
      <c r="AD164" s="184">
        <f>'Core Indicators'!GL164</f>
        <v>2</v>
      </c>
      <c r="AE164" s="184">
        <f>'Core Indicators'!GT164</f>
        <v>2</v>
      </c>
      <c r="AF164" s="184">
        <f>'Core Indicators'!HB164</f>
        <v>2</v>
      </c>
      <c r="AG164" s="184">
        <f t="shared" si="83"/>
        <v>2</v>
      </c>
      <c r="AH164" s="184">
        <f>'Core Indicators'!HJ164</f>
        <v>2</v>
      </c>
      <c r="AI164" s="184">
        <f>'Core Indicators'!HR164</f>
        <v>2</v>
      </c>
      <c r="AJ164" s="184">
        <f t="shared" si="84"/>
        <v>2</v>
      </c>
      <c r="AK164" s="184">
        <f>'Core Indicators'!HZ164</f>
        <v>2</v>
      </c>
      <c r="AL164" s="184">
        <f>'Core Indicators'!IH164</f>
        <v>2</v>
      </c>
      <c r="AM164" s="184">
        <f>'Core Indicators'!IP164</f>
        <v>2</v>
      </c>
      <c r="AN164" s="184">
        <f t="shared" si="85"/>
        <v>2</v>
      </c>
    </row>
  </sheetData>
  <mergeCells count="1">
    <mergeCell ref="A1:AN1"/>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617283"/>
  </sheetPr>
  <dimension ref="A1:X167"/>
  <sheetViews>
    <sheetView topLeftCell="C287" workbookViewId="0">
      <selection activeCell="I308" sqref="I308"/>
    </sheetView>
  </sheetViews>
  <sheetFormatPr defaultRowHeight="15" x14ac:dyDescent="0.25"/>
  <cols>
    <col min="2" max="2" width="10.5703125" style="214" bestFit="1" customWidth="1"/>
    <col min="3" max="3" width="9.5703125" style="214" customWidth="1"/>
  </cols>
  <sheetData>
    <row r="1" spans="1:22" x14ac:dyDescent="0.25">
      <c r="A1" s="312"/>
      <c r="B1" s="294"/>
      <c r="C1" s="294"/>
      <c r="D1" s="294"/>
      <c r="E1" s="294"/>
      <c r="F1" s="294"/>
      <c r="G1" s="294"/>
      <c r="H1" s="294"/>
      <c r="I1" s="294"/>
      <c r="J1" s="294"/>
      <c r="K1" s="294"/>
      <c r="L1" s="294"/>
      <c r="M1" s="294"/>
      <c r="N1" s="294"/>
      <c r="O1" s="294"/>
      <c r="P1" s="294"/>
      <c r="Q1" s="294"/>
      <c r="R1" s="294"/>
      <c r="S1" s="294"/>
      <c r="T1" s="294"/>
      <c r="U1" s="294"/>
      <c r="V1" s="294"/>
    </row>
    <row r="2" spans="1:22" x14ac:dyDescent="0.25">
      <c r="A2" s="205" t="s">
        <v>1</v>
      </c>
      <c r="B2" s="206" t="s">
        <v>9037</v>
      </c>
      <c r="C2" s="206" t="s">
        <v>8658</v>
      </c>
      <c r="D2" s="206" t="s">
        <v>8659</v>
      </c>
      <c r="E2" s="206" t="s">
        <v>8660</v>
      </c>
      <c r="F2" s="206" t="s">
        <v>8663</v>
      </c>
      <c r="G2" s="206" t="s">
        <v>8668</v>
      </c>
      <c r="H2" s="206" t="s">
        <v>8669</v>
      </c>
      <c r="I2" s="206" t="s">
        <v>8670</v>
      </c>
      <c r="J2" s="206" t="s">
        <v>8671</v>
      </c>
      <c r="K2" s="206" t="s">
        <v>8672</v>
      </c>
      <c r="L2" s="206" t="s">
        <v>8614</v>
      </c>
      <c r="M2" s="206" t="s">
        <v>2701</v>
      </c>
      <c r="N2" s="206" t="s">
        <v>2707</v>
      </c>
      <c r="O2" s="206" t="s">
        <v>2703</v>
      </c>
      <c r="P2" s="206" t="s">
        <v>2732</v>
      </c>
      <c r="Q2" s="206" t="s">
        <v>2698</v>
      </c>
      <c r="R2" s="206" t="s">
        <v>2705</v>
      </c>
      <c r="S2" s="206" t="s">
        <v>2728</v>
      </c>
      <c r="T2" s="206" t="s">
        <v>8618</v>
      </c>
      <c r="U2" s="206" t="s">
        <v>2738</v>
      </c>
      <c r="V2" s="206" t="s">
        <v>9038</v>
      </c>
    </row>
    <row r="3" spans="1:22" x14ac:dyDescent="0.25">
      <c r="A3" s="206" t="str">
        <f>Lists!C:C</f>
        <v>AFG001</v>
      </c>
      <c r="B3" s="207">
        <f>_xlfn.DAYS(About!$A$3,'Core Indicators'!U3)</f>
        <v>29</v>
      </c>
      <c r="C3" s="207">
        <f>_xlfn.DAYS(About!$A$3,'Core Indicators'!AC3)</f>
        <v>29</v>
      </c>
      <c r="D3" s="207">
        <f>_xlfn.DAYS(About!$A$3,'Core Indicators'!AK3)</f>
        <v>29</v>
      </c>
      <c r="E3" s="207">
        <f>_xlfn.DAYS(About!$A$3,'Core Indicators'!AS3)</f>
        <v>0</v>
      </c>
      <c r="F3" s="207">
        <f>_xlfn.DAYS(About!$A$3,'Core Indicators'!BQ3)</f>
        <v>0</v>
      </c>
      <c r="G3" s="207">
        <f>_xlfn.DAYS(About!$A$3,'Core Indicators'!DM3)</f>
        <v>29</v>
      </c>
      <c r="H3" s="207">
        <f>_xlfn.DAYS(About!$A$3,'Core Indicators'!DU3)</f>
        <v>29</v>
      </c>
      <c r="I3" s="207">
        <f>_xlfn.DAYS(About!$A$3,'Core Indicators'!EC3)</f>
        <v>29</v>
      </c>
      <c r="J3" s="207">
        <f>_xlfn.DAYS(About!$A$3,'Core Indicators'!EK3)</f>
        <v>29</v>
      </c>
      <c r="K3" s="207">
        <f>_xlfn.DAYS(About!$A$3,'Core Indicators'!ES3)</f>
        <v>29</v>
      </c>
      <c r="L3" s="207">
        <f>_xlfn.DAYS(About!$A$3,'Core Indicators'!FI3)</f>
        <v>762</v>
      </c>
      <c r="M3" s="207">
        <f>_xlfn.DAYS(About!$A$3,'Core Indicators'!GG3)</f>
        <v>128</v>
      </c>
      <c r="N3" s="207">
        <f>_xlfn.DAYS(About!$A$3,'Core Indicators'!GO3)</f>
        <v>128</v>
      </c>
      <c r="O3" s="207">
        <f>_xlfn.DAYS(About!$A$3,'Core Indicators'!GW3)</f>
        <v>128</v>
      </c>
      <c r="P3" s="207">
        <f>_xlfn.DAYS(About!$A$3,'Core Indicators'!HE3)</f>
        <v>127</v>
      </c>
      <c r="Q3" s="207">
        <f>_xlfn.DAYS(About!$A$3,'Core Indicators'!HM3)</f>
        <v>131</v>
      </c>
      <c r="R3" s="207">
        <f>_xlfn.DAYS(About!$A$3,'Core Indicators'!HU3)</f>
        <v>128</v>
      </c>
      <c r="S3" s="207">
        <f>_xlfn.DAYS(About!$A$3,'Core Indicators'!IC3)</f>
        <v>127</v>
      </c>
      <c r="T3" s="207">
        <f>_xlfn.DAYS(About!$A$3,'Core Indicators'!IK3)</f>
        <v>127</v>
      </c>
      <c r="U3" s="207">
        <f>_xlfn.DAYS(About!$A$3,'Core Indicators'!IS3)</f>
        <v>126</v>
      </c>
      <c r="V3" s="207">
        <f t="shared" ref="V3:V34" si="0">AVERAGE(D3:M3)</f>
        <v>106.4</v>
      </c>
    </row>
    <row r="4" spans="1:22" x14ac:dyDescent="0.25">
      <c r="A4" s="206" t="str">
        <f>Lists!C:C</f>
        <v>AFG005</v>
      </c>
      <c r="B4" s="207">
        <f>_xlfn.DAYS(About!$A$3,'Core Indicators'!U4)</f>
        <v>244</v>
      </c>
      <c r="C4" s="207">
        <f>_xlfn.DAYS(About!$A$3,'Core Indicators'!AC4)</f>
        <v>244</v>
      </c>
      <c r="D4" s="207">
        <f>_xlfn.DAYS(About!$A$3,'Core Indicators'!AK4)</f>
        <v>244</v>
      </c>
      <c r="E4" s="207">
        <f>_xlfn.DAYS(About!$A$3,'Core Indicators'!AS4)</f>
        <v>244</v>
      </c>
      <c r="F4" s="207">
        <f>_xlfn.DAYS(About!$A$3,'Core Indicators'!BQ4)</f>
        <v>244</v>
      </c>
      <c r="G4" s="207">
        <f>_xlfn.DAYS(About!$A$3,'Core Indicators'!DM4)</f>
        <v>244</v>
      </c>
      <c r="H4" s="207">
        <f>_xlfn.DAYS(About!$A$3,'Core Indicators'!DU4)</f>
        <v>244</v>
      </c>
      <c r="I4" s="207">
        <f>_xlfn.DAYS(About!$A$3,'Core Indicators'!EC4)</f>
        <v>244</v>
      </c>
      <c r="J4" s="207">
        <f>_xlfn.DAYS(About!$A$3,'Core Indicators'!EK4)</f>
        <v>244</v>
      </c>
      <c r="K4" s="207">
        <f>_xlfn.DAYS(About!$A$3,'Core Indicators'!ES4)</f>
        <v>244</v>
      </c>
      <c r="L4" s="207">
        <f>_xlfn.DAYS(About!$A$3,'Core Indicators'!FI4)</f>
        <v>244</v>
      </c>
      <c r="M4" s="207">
        <f>_xlfn.DAYS(About!$A$3,'Core Indicators'!GG4)</f>
        <v>119</v>
      </c>
      <c r="N4" s="207">
        <f>_xlfn.DAYS(About!$A$3,'Core Indicators'!GO4)</f>
        <v>119</v>
      </c>
      <c r="O4" s="207">
        <f>_xlfn.DAYS(About!$A$3,'Core Indicators'!GW4)</f>
        <v>119</v>
      </c>
      <c r="P4" s="207">
        <f>_xlfn.DAYS(About!$A$3,'Core Indicators'!HE4)</f>
        <v>119</v>
      </c>
      <c r="Q4" s="207">
        <f>_xlfn.DAYS(About!$A$3,'Core Indicators'!HM4)</f>
        <v>119</v>
      </c>
      <c r="R4" s="207">
        <f>_xlfn.DAYS(About!$A$3,'Core Indicators'!HU4)</f>
        <v>119</v>
      </c>
      <c r="S4" s="207">
        <f>_xlfn.DAYS(About!$A$3,'Core Indicators'!IC4)</f>
        <v>119</v>
      </c>
      <c r="T4" s="207">
        <f>_xlfn.DAYS(About!$A$3,'Core Indicators'!IK4)</f>
        <v>119</v>
      </c>
      <c r="U4" s="207">
        <f>_xlfn.DAYS(About!$A$3,'Core Indicators'!IS4)</f>
        <v>119</v>
      </c>
      <c r="V4" s="207">
        <f t="shared" si="0"/>
        <v>231.5</v>
      </c>
    </row>
    <row r="5" spans="1:22" x14ac:dyDescent="0.25">
      <c r="A5" s="206" t="str">
        <f>Lists!C:C</f>
        <v>AGO002</v>
      </c>
      <c r="B5" s="207">
        <f>_xlfn.DAYS(About!$A$3,'Core Indicators'!U5)</f>
        <v>181</v>
      </c>
      <c r="C5" s="207">
        <f>_xlfn.DAYS(About!$A$3,'Core Indicators'!AC5)</f>
        <v>243</v>
      </c>
      <c r="D5" s="207">
        <f>_xlfn.DAYS(About!$A$3,'Core Indicators'!AK5)</f>
        <v>243</v>
      </c>
      <c r="E5" s="207">
        <f>_xlfn.DAYS(About!$A$3,'Core Indicators'!AS5)</f>
        <v>8</v>
      </c>
      <c r="F5" s="207">
        <f>_xlfn.DAYS(About!$A$3,'Core Indicators'!BQ5)</f>
        <v>439</v>
      </c>
      <c r="G5" s="207">
        <f>_xlfn.DAYS(About!$A$3,'Core Indicators'!DM5)</f>
        <v>243</v>
      </c>
      <c r="H5" s="207">
        <f>_xlfn.DAYS(About!$A$3,'Core Indicators'!DU5)</f>
        <v>243</v>
      </c>
      <c r="I5" s="207">
        <f>_xlfn.DAYS(About!$A$3,'Core Indicators'!EC5)</f>
        <v>243</v>
      </c>
      <c r="J5" s="207">
        <f>_xlfn.DAYS(About!$A$3,'Core Indicators'!EK5)</f>
        <v>243</v>
      </c>
      <c r="K5" s="207">
        <f>_xlfn.DAYS(About!$A$3,'Core Indicators'!ES5)</f>
        <v>243</v>
      </c>
      <c r="L5" s="207">
        <f>_xlfn.DAYS(About!$A$3,'Core Indicators'!FI5)</f>
        <v>8</v>
      </c>
      <c r="M5" s="207">
        <f>_xlfn.DAYS(About!$A$3,'Core Indicators'!GG5)</f>
        <v>122</v>
      </c>
      <c r="N5" s="207">
        <f>_xlfn.DAYS(About!$A$3,'Core Indicators'!GO5)</f>
        <v>122</v>
      </c>
      <c r="O5" s="207">
        <f>_xlfn.DAYS(About!$A$3,'Core Indicators'!GW5)</f>
        <v>122</v>
      </c>
      <c r="P5" s="207">
        <f>_xlfn.DAYS(About!$A$3,'Core Indicators'!HE5)</f>
        <v>122</v>
      </c>
      <c r="Q5" s="207">
        <f>_xlfn.DAYS(About!$A$3,'Core Indicators'!HM5)</f>
        <v>122</v>
      </c>
      <c r="R5" s="207">
        <f>_xlfn.DAYS(About!$A$3,'Core Indicators'!HU5)</f>
        <v>122</v>
      </c>
      <c r="S5" s="207">
        <f>_xlfn.DAYS(About!$A$3,'Core Indicators'!IC5)</f>
        <v>122</v>
      </c>
      <c r="T5" s="207">
        <f>_xlfn.DAYS(About!$A$3,'Core Indicators'!IK5)</f>
        <v>122</v>
      </c>
      <c r="U5" s="207">
        <f>_xlfn.DAYS(About!$A$3,'Core Indicators'!IS5)</f>
        <v>122</v>
      </c>
      <c r="V5" s="207">
        <f t="shared" si="0"/>
        <v>203.5</v>
      </c>
    </row>
    <row r="6" spans="1:22" x14ac:dyDescent="0.25">
      <c r="A6" s="206" t="str">
        <f>Lists!C:C</f>
        <v>ARM002</v>
      </c>
      <c r="B6" s="207">
        <f>_xlfn.DAYS(About!$A$3,'Core Indicators'!U6)</f>
        <v>265</v>
      </c>
      <c r="C6" s="207">
        <f>_xlfn.DAYS(About!$A$3,'Core Indicators'!AC6)</f>
        <v>265</v>
      </c>
      <c r="D6" s="207">
        <f>_xlfn.DAYS(About!$A$3,'Core Indicators'!AK6)</f>
        <v>265</v>
      </c>
      <c r="E6" s="207">
        <f>_xlfn.DAYS(About!$A$3,'Core Indicators'!AS6)</f>
        <v>265</v>
      </c>
      <c r="F6" s="207">
        <f>_xlfn.DAYS(About!$A$3,'Core Indicators'!BQ6)</f>
        <v>0</v>
      </c>
      <c r="G6" s="207">
        <f>_xlfn.DAYS(About!$A$3,'Core Indicators'!DM6)</f>
        <v>265</v>
      </c>
      <c r="H6" s="207">
        <f>_xlfn.DAYS(About!$A$3,'Core Indicators'!DU6)</f>
        <v>265</v>
      </c>
      <c r="I6" s="207">
        <f>_xlfn.DAYS(About!$A$3,'Core Indicators'!EC6)</f>
        <v>265</v>
      </c>
      <c r="J6" s="207">
        <f>_xlfn.DAYS(About!$A$3,'Core Indicators'!EK6)</f>
        <v>762</v>
      </c>
      <c r="K6" s="207">
        <f>_xlfn.DAYS(About!$A$3,'Core Indicators'!ES6)</f>
        <v>762</v>
      </c>
      <c r="L6" s="207">
        <f>_xlfn.DAYS(About!$A$3,'Core Indicators'!FI6)</f>
        <v>762</v>
      </c>
      <c r="M6" s="207">
        <f>_xlfn.DAYS(About!$A$3,'Core Indicators'!GG6)</f>
        <v>121</v>
      </c>
      <c r="N6" s="207">
        <f>_xlfn.DAYS(About!$A$3,'Core Indicators'!GO6)</f>
        <v>121</v>
      </c>
      <c r="O6" s="207">
        <f>_xlfn.DAYS(About!$A$3,'Core Indicators'!GW6)</f>
        <v>121</v>
      </c>
      <c r="P6" s="207">
        <f>_xlfn.DAYS(About!$A$3,'Core Indicators'!HE6)</f>
        <v>121</v>
      </c>
      <c r="Q6" s="207">
        <f>_xlfn.DAYS(About!$A$3,'Core Indicators'!HM6)</f>
        <v>121</v>
      </c>
      <c r="R6" s="207">
        <f>_xlfn.DAYS(About!$A$3,'Core Indicators'!HU6)</f>
        <v>121</v>
      </c>
      <c r="S6" s="207">
        <f>_xlfn.DAYS(About!$A$3,'Core Indicators'!IC6)</f>
        <v>121</v>
      </c>
      <c r="T6" s="207">
        <f>_xlfn.DAYS(About!$A$3,'Core Indicators'!IK6)</f>
        <v>121</v>
      </c>
      <c r="U6" s="207">
        <f>_xlfn.DAYS(About!$A$3,'Core Indicators'!IS6)</f>
        <v>121</v>
      </c>
      <c r="V6" s="207">
        <f t="shared" si="0"/>
        <v>373.2</v>
      </c>
    </row>
    <row r="7" spans="1:22" x14ac:dyDescent="0.25">
      <c r="A7" s="206" t="str">
        <f>Lists!C:C</f>
        <v>AZE002</v>
      </c>
      <c r="B7" s="207">
        <f>_xlfn.DAYS(About!$A$3,'Core Indicators'!U7)</f>
        <v>218</v>
      </c>
      <c r="C7" s="207">
        <f>_xlfn.DAYS(About!$A$3,'Core Indicators'!AC7)</f>
        <v>238</v>
      </c>
      <c r="D7" s="207">
        <f>_xlfn.DAYS(About!$A$3,'Core Indicators'!AK7)</f>
        <v>238</v>
      </c>
      <c r="E7" s="207">
        <f>_xlfn.DAYS(About!$A$3,'Core Indicators'!AS7)</f>
        <v>0</v>
      </c>
      <c r="F7" s="207">
        <f>_xlfn.DAYS(About!$A$3,'Core Indicators'!BQ7)</f>
        <v>0</v>
      </c>
      <c r="G7" s="207">
        <f>_xlfn.DAYS(About!$A$3,'Core Indicators'!DM7)</f>
        <v>238</v>
      </c>
      <c r="H7" s="207">
        <f>_xlfn.DAYS(About!$A$3,'Core Indicators'!DU7)</f>
        <v>243</v>
      </c>
      <c r="I7" s="207">
        <f>_xlfn.DAYS(About!$A$3,'Core Indicators'!EC7)</f>
        <v>238</v>
      </c>
      <c r="J7" s="207">
        <f>_xlfn.DAYS(About!$A$3,'Core Indicators'!EK7)</f>
        <v>238</v>
      </c>
      <c r="K7" s="207">
        <f>_xlfn.DAYS(About!$A$3,'Core Indicators'!ES7)</f>
        <v>238</v>
      </c>
      <c r="L7" s="207">
        <f>_xlfn.DAYS(About!$A$3,'Core Indicators'!FI7)</f>
        <v>846</v>
      </c>
      <c r="M7" s="207">
        <f>_xlfn.DAYS(About!$A$3,'Core Indicators'!GG7)</f>
        <v>120</v>
      </c>
      <c r="N7" s="207">
        <f>_xlfn.DAYS(About!$A$3,'Core Indicators'!GO7)</f>
        <v>120</v>
      </c>
      <c r="O7" s="207">
        <f>_xlfn.DAYS(About!$A$3,'Core Indicators'!GW7)</f>
        <v>120</v>
      </c>
      <c r="P7" s="207">
        <f>_xlfn.DAYS(About!$A$3,'Core Indicators'!HE7)</f>
        <v>120</v>
      </c>
      <c r="Q7" s="207">
        <f>_xlfn.DAYS(About!$A$3,'Core Indicators'!HM7)</f>
        <v>120</v>
      </c>
      <c r="R7" s="207">
        <f>_xlfn.DAYS(About!$A$3,'Core Indicators'!HU7)</f>
        <v>120</v>
      </c>
      <c r="S7" s="207">
        <f>_xlfn.DAYS(About!$A$3,'Core Indicators'!IC7)</f>
        <v>120</v>
      </c>
      <c r="T7" s="207">
        <f>_xlfn.DAYS(About!$A$3,'Core Indicators'!IK7)</f>
        <v>120</v>
      </c>
      <c r="U7" s="207">
        <f>_xlfn.DAYS(About!$A$3,'Core Indicators'!IS7)</f>
        <v>120</v>
      </c>
      <c r="V7" s="207">
        <f t="shared" si="0"/>
        <v>239.9</v>
      </c>
    </row>
    <row r="8" spans="1:22" x14ac:dyDescent="0.25">
      <c r="A8" s="206" t="str">
        <f>Lists!C:C</f>
        <v>BDI001</v>
      </c>
      <c r="B8" s="207">
        <f>_xlfn.DAYS(About!$A$3,'Core Indicators'!U8)</f>
        <v>0</v>
      </c>
      <c r="C8" s="207">
        <f>_xlfn.DAYS(About!$A$3,'Core Indicators'!AC8)</f>
        <v>0</v>
      </c>
      <c r="D8" s="207">
        <f>_xlfn.DAYS(About!$A$3,'Core Indicators'!AK8)</f>
        <v>0</v>
      </c>
      <c r="E8" s="207">
        <f>_xlfn.DAYS(About!$A$3,'Core Indicators'!AS8)</f>
        <v>0</v>
      </c>
      <c r="F8" s="207">
        <f>_xlfn.DAYS(About!$A$3,'Core Indicators'!BQ8)</f>
        <v>0</v>
      </c>
      <c r="G8" s="207">
        <f>_xlfn.DAYS(About!$A$3,'Core Indicators'!DM8)</f>
        <v>0</v>
      </c>
      <c r="H8" s="207">
        <f>_xlfn.DAYS(About!$A$3,'Core Indicators'!DU8)</f>
        <v>0</v>
      </c>
      <c r="I8" s="207">
        <f>_xlfn.DAYS(About!$A$3,'Core Indicators'!EC8)</f>
        <v>0</v>
      </c>
      <c r="J8" s="207">
        <f>_xlfn.DAYS(About!$A$3,'Core Indicators'!EK8)</f>
        <v>0</v>
      </c>
      <c r="K8" s="207">
        <f>_xlfn.DAYS(About!$A$3,'Core Indicators'!ES8)</f>
        <v>0</v>
      </c>
      <c r="L8" s="207">
        <f>_xlfn.DAYS(About!$A$3,'Core Indicators'!FI8)</f>
        <v>0</v>
      </c>
      <c r="M8" s="207">
        <f>_xlfn.DAYS(About!$A$3,'Core Indicators'!GG8)</f>
        <v>120</v>
      </c>
      <c r="N8" s="207">
        <f>_xlfn.DAYS(About!$A$3,'Core Indicators'!GO8)</f>
        <v>120</v>
      </c>
      <c r="O8" s="207">
        <f>_xlfn.DAYS(About!$A$3,'Core Indicators'!GW8)</f>
        <v>120</v>
      </c>
      <c r="P8" s="207">
        <f>_xlfn.DAYS(About!$A$3,'Core Indicators'!HE8)</f>
        <v>120</v>
      </c>
      <c r="Q8" s="207">
        <f>_xlfn.DAYS(About!$A$3,'Core Indicators'!HM8)</f>
        <v>120</v>
      </c>
      <c r="R8" s="207">
        <f>_xlfn.DAYS(About!$A$3,'Core Indicators'!HU8)</f>
        <v>120</v>
      </c>
      <c r="S8" s="207">
        <f>_xlfn.DAYS(About!$A$3,'Core Indicators'!IC8)</f>
        <v>120</v>
      </c>
      <c r="T8" s="207">
        <f>_xlfn.DAYS(About!$A$3,'Core Indicators'!IK8)</f>
        <v>120</v>
      </c>
      <c r="U8" s="207">
        <f>_xlfn.DAYS(About!$A$3,'Core Indicators'!IS8)</f>
        <v>120</v>
      </c>
      <c r="V8" s="207">
        <f t="shared" si="0"/>
        <v>12</v>
      </c>
    </row>
    <row r="9" spans="1:22" x14ac:dyDescent="0.25">
      <c r="A9" s="206" t="str">
        <f>Lists!C:C</f>
        <v>BFA002</v>
      </c>
      <c r="B9" s="207">
        <f>_xlfn.DAYS(About!$A$3,'Core Indicators'!U9)</f>
        <v>0</v>
      </c>
      <c r="C9" s="207">
        <f>_xlfn.DAYS(About!$A$3,'Core Indicators'!AC9)</f>
        <v>0</v>
      </c>
      <c r="D9" s="207">
        <f>_xlfn.DAYS(About!$A$3,'Core Indicators'!AK9)</f>
        <v>0</v>
      </c>
      <c r="E9" s="207">
        <f>_xlfn.DAYS(About!$A$3,'Core Indicators'!AS9)</f>
        <v>0</v>
      </c>
      <c r="F9" s="207">
        <f>_xlfn.DAYS(About!$A$3,'Core Indicators'!BQ9)</f>
        <v>0</v>
      </c>
      <c r="G9" s="207">
        <f>_xlfn.DAYS(About!$A$3,'Core Indicators'!DM9)</f>
        <v>0</v>
      </c>
      <c r="H9" s="207">
        <f>_xlfn.DAYS(About!$A$3,'Core Indicators'!DU9)</f>
        <v>0</v>
      </c>
      <c r="I9" s="207">
        <f>_xlfn.DAYS(About!$A$3,'Core Indicators'!EC9)</f>
        <v>0</v>
      </c>
      <c r="J9" s="207">
        <f>_xlfn.DAYS(About!$A$3,'Core Indicators'!EK9)</f>
        <v>0</v>
      </c>
      <c r="K9" s="207">
        <f>_xlfn.DAYS(About!$A$3,'Core Indicators'!ES9)</f>
        <v>0</v>
      </c>
      <c r="L9" s="207">
        <f>_xlfn.DAYS(About!$A$3,'Core Indicators'!FI9)</f>
        <v>1474</v>
      </c>
      <c r="M9" s="207">
        <f>_xlfn.DAYS(About!$A$3,'Core Indicators'!GG9)</f>
        <v>122</v>
      </c>
      <c r="N9" s="207">
        <f>_xlfn.DAYS(About!$A$3,'Core Indicators'!GO9)</f>
        <v>122</v>
      </c>
      <c r="O9" s="207">
        <f>_xlfn.DAYS(About!$A$3,'Core Indicators'!GW9)</f>
        <v>122</v>
      </c>
      <c r="P9" s="207">
        <f>_xlfn.DAYS(About!$A$3,'Core Indicators'!HE9)</f>
        <v>122</v>
      </c>
      <c r="Q9" s="207">
        <f>_xlfn.DAYS(About!$A$3,'Core Indicators'!HM9)</f>
        <v>122</v>
      </c>
      <c r="R9" s="207">
        <f>_xlfn.DAYS(About!$A$3,'Core Indicators'!HU9)</f>
        <v>122</v>
      </c>
      <c r="S9" s="207">
        <f>_xlfn.DAYS(About!$A$3,'Core Indicators'!IC9)</f>
        <v>122</v>
      </c>
      <c r="T9" s="207">
        <f>_xlfn.DAYS(About!$A$3,'Core Indicators'!IK9)</f>
        <v>122</v>
      </c>
      <c r="U9" s="207">
        <f>_xlfn.DAYS(About!$A$3,'Core Indicators'!IS9)</f>
        <v>122</v>
      </c>
      <c r="V9" s="207">
        <f t="shared" si="0"/>
        <v>159.6</v>
      </c>
    </row>
    <row r="10" spans="1:22" x14ac:dyDescent="0.25">
      <c r="A10" s="206" t="str">
        <f>Lists!C:C</f>
        <v>BGD002</v>
      </c>
      <c r="B10" s="207">
        <f>_xlfn.DAYS(About!$A$3,'Core Indicators'!U10)</f>
        <v>302</v>
      </c>
      <c r="C10" s="207">
        <f>_xlfn.DAYS(About!$A$3,'Core Indicators'!AC10)</f>
        <v>0</v>
      </c>
      <c r="D10" s="207">
        <f>_xlfn.DAYS(About!$A$3,'Core Indicators'!AK10)</f>
        <v>0</v>
      </c>
      <c r="E10" s="207">
        <f>_xlfn.DAYS(About!$A$3,'Core Indicators'!AS10)</f>
        <v>0</v>
      </c>
      <c r="F10" s="207">
        <f>_xlfn.DAYS(About!$A$3,'Core Indicators'!BQ10)</f>
        <v>0</v>
      </c>
      <c r="G10" s="207">
        <f>_xlfn.DAYS(About!$A$3,'Core Indicators'!DM10)</f>
        <v>237</v>
      </c>
      <c r="H10" s="207">
        <f>_xlfn.DAYS(About!$A$3,'Core Indicators'!DU10)</f>
        <v>237</v>
      </c>
      <c r="I10" s="207">
        <f>_xlfn.DAYS(About!$A$3,'Core Indicators'!EC10)</f>
        <v>0</v>
      </c>
      <c r="J10" s="207">
        <f>_xlfn.DAYS(About!$A$3,'Core Indicators'!EK10)</f>
        <v>237</v>
      </c>
      <c r="K10" s="207">
        <f>_xlfn.DAYS(About!$A$3,'Core Indicators'!ES10)</f>
        <v>237</v>
      </c>
      <c r="L10" s="207">
        <f>_xlfn.DAYS(About!$A$3,'Core Indicators'!FI10)</f>
        <v>1065</v>
      </c>
      <c r="M10" s="207">
        <f>_xlfn.DAYS(About!$A$3,'Core Indicators'!GG10)</f>
        <v>120</v>
      </c>
      <c r="N10" s="207">
        <f>_xlfn.DAYS(About!$A$3,'Core Indicators'!GO10)</f>
        <v>120</v>
      </c>
      <c r="O10" s="207">
        <f>_xlfn.DAYS(About!$A$3,'Core Indicators'!GW10)</f>
        <v>120</v>
      </c>
      <c r="P10" s="207">
        <f>_xlfn.DAYS(About!$A$3,'Core Indicators'!HE10)</f>
        <v>120</v>
      </c>
      <c r="Q10" s="207">
        <f>_xlfn.DAYS(About!$A$3,'Core Indicators'!HM10)</f>
        <v>120</v>
      </c>
      <c r="R10" s="207">
        <f>_xlfn.DAYS(About!$A$3,'Core Indicators'!HU10)</f>
        <v>120</v>
      </c>
      <c r="S10" s="207">
        <f>_xlfn.DAYS(About!$A$3,'Core Indicators'!IC10)</f>
        <v>120</v>
      </c>
      <c r="T10" s="207">
        <f>_xlfn.DAYS(About!$A$3,'Core Indicators'!IK10)</f>
        <v>120</v>
      </c>
      <c r="U10" s="207">
        <f>_xlfn.DAYS(About!$A$3,'Core Indicators'!IS10)</f>
        <v>120</v>
      </c>
      <c r="V10" s="207">
        <f t="shared" si="0"/>
        <v>213.3</v>
      </c>
    </row>
    <row r="11" spans="1:22" x14ac:dyDescent="0.25">
      <c r="A11" s="206" t="str">
        <f>Lists!C:C</f>
        <v>BRA001</v>
      </c>
      <c r="B11" s="207">
        <f>_xlfn.DAYS(About!$A$3,'Core Indicators'!U11)</f>
        <v>28</v>
      </c>
      <c r="C11" s="207">
        <f>_xlfn.DAYS(About!$A$3,'Core Indicators'!AC11)</f>
        <v>28</v>
      </c>
      <c r="D11" s="207">
        <f>_xlfn.DAYS(About!$A$3,'Core Indicators'!AK11)</f>
        <v>28</v>
      </c>
      <c r="E11" s="207">
        <f>_xlfn.DAYS(About!$A$3,'Core Indicators'!AS11)</f>
        <v>28</v>
      </c>
      <c r="F11" s="207">
        <f>_xlfn.DAYS(About!$A$3,'Core Indicators'!BQ11)</f>
        <v>28</v>
      </c>
      <c r="G11" s="207">
        <f>_xlfn.DAYS(About!$A$3,'Core Indicators'!DM11)</f>
        <v>28</v>
      </c>
      <c r="H11" s="207">
        <f>_xlfn.DAYS(About!$A$3,'Core Indicators'!DU11)</f>
        <v>28</v>
      </c>
      <c r="I11" s="207">
        <f>_xlfn.DAYS(About!$A$3,'Core Indicators'!EC11)</f>
        <v>28</v>
      </c>
      <c r="J11" s="207">
        <f>_xlfn.DAYS(About!$A$3,'Core Indicators'!EK11)</f>
        <v>28</v>
      </c>
      <c r="K11" s="207">
        <f>_xlfn.DAYS(About!$A$3,'Core Indicators'!ES11)</f>
        <v>28</v>
      </c>
      <c r="L11" s="207">
        <f>_xlfn.DAYS(About!$A$3,'Core Indicators'!FI11)</f>
        <v>28</v>
      </c>
      <c r="M11" s="207">
        <f>_xlfn.DAYS(About!$A$3,'Core Indicators'!GG11)</f>
        <v>122</v>
      </c>
      <c r="N11" s="207">
        <f>_xlfn.DAYS(About!$A$3,'Core Indicators'!GO11)</f>
        <v>122</v>
      </c>
      <c r="O11" s="207">
        <f>_xlfn.DAYS(About!$A$3,'Core Indicators'!GW11)</f>
        <v>122</v>
      </c>
      <c r="P11" s="207">
        <f>_xlfn.DAYS(About!$A$3,'Core Indicators'!HE11)</f>
        <v>122</v>
      </c>
      <c r="Q11" s="207">
        <f>_xlfn.DAYS(About!$A$3,'Core Indicators'!HM11)</f>
        <v>122</v>
      </c>
      <c r="R11" s="207">
        <f>_xlfn.DAYS(About!$A$3,'Core Indicators'!HU11)</f>
        <v>122</v>
      </c>
      <c r="S11" s="207">
        <f>_xlfn.DAYS(About!$A$3,'Core Indicators'!IC11)</f>
        <v>122</v>
      </c>
      <c r="T11" s="207">
        <f>_xlfn.DAYS(About!$A$3,'Core Indicators'!IK11)</f>
        <v>122</v>
      </c>
      <c r="U11" s="207">
        <f>_xlfn.DAYS(About!$A$3,'Core Indicators'!IS11)</f>
        <v>122</v>
      </c>
      <c r="V11" s="207">
        <f t="shared" si="0"/>
        <v>37.4</v>
      </c>
    </row>
    <row r="12" spans="1:22" x14ac:dyDescent="0.25">
      <c r="A12" s="206" t="str">
        <f>Lists!C:C</f>
        <v>BRA002</v>
      </c>
      <c r="B12" s="207">
        <f>_xlfn.DAYS(About!$A$3,'Core Indicators'!U12)</f>
        <v>28</v>
      </c>
      <c r="C12" s="207">
        <f>_xlfn.DAYS(About!$A$3,'Core Indicators'!AC12)</f>
        <v>28</v>
      </c>
      <c r="D12" s="207">
        <f>_xlfn.DAYS(About!$A$3,'Core Indicators'!AK12)</f>
        <v>28</v>
      </c>
      <c r="E12" s="207">
        <f>_xlfn.DAYS(About!$A$3,'Core Indicators'!AS12)</f>
        <v>28</v>
      </c>
      <c r="F12" s="207">
        <f>_xlfn.DAYS(About!$A$3,'Core Indicators'!BQ12)</f>
        <v>28</v>
      </c>
      <c r="G12" s="207">
        <f>_xlfn.DAYS(About!$A$3,'Core Indicators'!DM12)</f>
        <v>28</v>
      </c>
      <c r="H12" s="207">
        <f>_xlfn.DAYS(About!$A$3,'Core Indicators'!DU12)</f>
        <v>28</v>
      </c>
      <c r="I12" s="207">
        <f>_xlfn.DAYS(About!$A$3,'Core Indicators'!EC12)</f>
        <v>28</v>
      </c>
      <c r="J12" s="207">
        <f>_xlfn.DAYS(About!$A$3,'Core Indicators'!EK12)</f>
        <v>28</v>
      </c>
      <c r="K12" s="207">
        <f>_xlfn.DAYS(About!$A$3,'Core Indicators'!ES12)</f>
        <v>28</v>
      </c>
      <c r="L12" s="207">
        <f>_xlfn.DAYS(About!$A$3,'Core Indicators'!FI12)</f>
        <v>28</v>
      </c>
      <c r="M12" s="207">
        <f>_xlfn.DAYS(About!$A$3,'Core Indicators'!GG12)</f>
        <v>122</v>
      </c>
      <c r="N12" s="207">
        <f>_xlfn.DAYS(About!$A$3,'Core Indicators'!GO12)</f>
        <v>122</v>
      </c>
      <c r="O12" s="207">
        <f>_xlfn.DAYS(About!$A$3,'Core Indicators'!GW12)</f>
        <v>122</v>
      </c>
      <c r="P12" s="207">
        <f>_xlfn.DAYS(About!$A$3,'Core Indicators'!HE12)</f>
        <v>122</v>
      </c>
      <c r="Q12" s="207">
        <f>_xlfn.DAYS(About!$A$3,'Core Indicators'!HM12)</f>
        <v>122</v>
      </c>
      <c r="R12" s="207">
        <f>_xlfn.DAYS(About!$A$3,'Core Indicators'!HU12)</f>
        <v>122</v>
      </c>
      <c r="S12" s="207">
        <f>_xlfn.DAYS(About!$A$3,'Core Indicators'!IC12)</f>
        <v>122</v>
      </c>
      <c r="T12" s="207">
        <f>_xlfn.DAYS(About!$A$3,'Core Indicators'!IK12)</f>
        <v>122</v>
      </c>
      <c r="U12" s="207">
        <f>_xlfn.DAYS(About!$A$3,'Core Indicators'!IS12)</f>
        <v>122</v>
      </c>
      <c r="V12" s="207">
        <f t="shared" si="0"/>
        <v>37.4</v>
      </c>
    </row>
    <row r="13" spans="1:22" x14ac:dyDescent="0.25">
      <c r="A13" s="206" t="str">
        <f>Lists!C:C</f>
        <v>BRA003</v>
      </c>
      <c r="B13" s="207">
        <f>_xlfn.DAYS(About!$A$3,'Core Indicators'!U13)</f>
        <v>28</v>
      </c>
      <c r="C13" s="207">
        <f>_xlfn.DAYS(About!$A$3,'Core Indicators'!AC13)</f>
        <v>28</v>
      </c>
      <c r="D13" s="207">
        <f>_xlfn.DAYS(About!$A$3,'Core Indicators'!AK13)</f>
        <v>28</v>
      </c>
      <c r="E13" s="207">
        <f>_xlfn.DAYS(About!$A$3,'Core Indicators'!AS13)</f>
        <v>28</v>
      </c>
      <c r="F13" s="207">
        <f>_xlfn.DAYS(About!$A$3,'Core Indicators'!BQ13)</f>
        <v>28</v>
      </c>
      <c r="G13" s="207">
        <f>_xlfn.DAYS(About!$A$3,'Core Indicators'!DM13)</f>
        <v>28</v>
      </c>
      <c r="H13" s="207">
        <f>_xlfn.DAYS(About!$A$3,'Core Indicators'!DU13)</f>
        <v>28</v>
      </c>
      <c r="I13" s="207">
        <f>_xlfn.DAYS(About!$A$3,'Core Indicators'!EC13)</f>
        <v>28</v>
      </c>
      <c r="J13" s="207">
        <f>_xlfn.DAYS(About!$A$3,'Core Indicators'!EK13)</f>
        <v>28</v>
      </c>
      <c r="K13" s="207">
        <f>_xlfn.DAYS(About!$A$3,'Core Indicators'!ES13)</f>
        <v>28</v>
      </c>
      <c r="L13" s="207">
        <f>_xlfn.DAYS(About!$A$3,'Core Indicators'!FI13)</f>
        <v>28</v>
      </c>
      <c r="M13" s="207">
        <f>_xlfn.DAYS(About!$A$3,'Core Indicators'!GG13)</f>
        <v>122</v>
      </c>
      <c r="N13" s="207">
        <f>_xlfn.DAYS(About!$A$3,'Core Indicators'!GO13)</f>
        <v>122</v>
      </c>
      <c r="O13" s="207">
        <f>_xlfn.DAYS(About!$A$3,'Core Indicators'!GW13)</f>
        <v>122</v>
      </c>
      <c r="P13" s="207">
        <f>_xlfn.DAYS(About!$A$3,'Core Indicators'!HE13)</f>
        <v>122</v>
      </c>
      <c r="Q13" s="207">
        <f>_xlfn.DAYS(About!$A$3,'Core Indicators'!HM13)</f>
        <v>122</v>
      </c>
      <c r="R13" s="207">
        <f>_xlfn.DAYS(About!$A$3,'Core Indicators'!HU13)</f>
        <v>122</v>
      </c>
      <c r="S13" s="207">
        <f>_xlfn.DAYS(About!$A$3,'Core Indicators'!IC13)</f>
        <v>122</v>
      </c>
      <c r="T13" s="207">
        <f>_xlfn.DAYS(About!$A$3,'Core Indicators'!IK13)</f>
        <v>122</v>
      </c>
      <c r="U13" s="207">
        <f>_xlfn.DAYS(About!$A$3,'Core Indicators'!IS13)</f>
        <v>122</v>
      </c>
      <c r="V13" s="207">
        <f t="shared" si="0"/>
        <v>37.4</v>
      </c>
    </row>
    <row r="14" spans="1:22" x14ac:dyDescent="0.25">
      <c r="A14" s="206" t="str">
        <f>Lists!C:C</f>
        <v>CAF001</v>
      </c>
      <c r="B14" s="207">
        <f>_xlfn.DAYS(About!$A$3,'Core Indicators'!U14)</f>
        <v>0</v>
      </c>
      <c r="C14" s="207">
        <f>_xlfn.DAYS(About!$A$3,'Core Indicators'!AC14)</f>
        <v>0</v>
      </c>
      <c r="D14" s="207">
        <f>_xlfn.DAYS(About!$A$3,'Core Indicators'!AK14)</f>
        <v>0</v>
      </c>
      <c r="E14" s="207">
        <f>_xlfn.DAYS(About!$A$3,'Core Indicators'!AS14)</f>
        <v>0</v>
      </c>
      <c r="F14" s="207">
        <f>_xlfn.DAYS(About!$A$3,'Core Indicators'!BQ14)</f>
        <v>0</v>
      </c>
      <c r="G14" s="207">
        <f>_xlfn.DAYS(About!$A$3,'Core Indicators'!DM14)</f>
        <v>0</v>
      </c>
      <c r="H14" s="207">
        <f>_xlfn.DAYS(About!$A$3,'Core Indicators'!DU14)</f>
        <v>0</v>
      </c>
      <c r="I14" s="207">
        <f>_xlfn.DAYS(About!$A$3,'Core Indicators'!EC14)</f>
        <v>0</v>
      </c>
      <c r="J14" s="207">
        <f>_xlfn.DAYS(About!$A$3,'Core Indicators'!EK14)</f>
        <v>0</v>
      </c>
      <c r="K14" s="207">
        <f>_xlfn.DAYS(About!$A$3,'Core Indicators'!ES14)</f>
        <v>0</v>
      </c>
      <c r="L14" s="207">
        <f>_xlfn.DAYS(About!$A$3,'Core Indicators'!FI14)</f>
        <v>0</v>
      </c>
      <c r="M14" s="207">
        <f>_xlfn.DAYS(About!$A$3,'Core Indicators'!GG14)</f>
        <v>122</v>
      </c>
      <c r="N14" s="207">
        <f>_xlfn.DAYS(About!$A$3,'Core Indicators'!GO14)</f>
        <v>122</v>
      </c>
      <c r="O14" s="207">
        <f>_xlfn.DAYS(About!$A$3,'Core Indicators'!GW14)</f>
        <v>122</v>
      </c>
      <c r="P14" s="207">
        <f>_xlfn.DAYS(About!$A$3,'Core Indicators'!HE14)</f>
        <v>122</v>
      </c>
      <c r="Q14" s="207">
        <f>_xlfn.DAYS(About!$A$3,'Core Indicators'!HM14)</f>
        <v>122</v>
      </c>
      <c r="R14" s="207">
        <f>_xlfn.DAYS(About!$A$3,'Core Indicators'!HU14)</f>
        <v>122</v>
      </c>
      <c r="S14" s="207">
        <f>_xlfn.DAYS(About!$A$3,'Core Indicators'!IC14)</f>
        <v>122</v>
      </c>
      <c r="T14" s="207">
        <f>_xlfn.DAYS(About!$A$3,'Core Indicators'!IK14)</f>
        <v>122</v>
      </c>
      <c r="U14" s="207">
        <f>_xlfn.DAYS(About!$A$3,'Core Indicators'!IS14)</f>
        <v>122</v>
      </c>
      <c r="V14" s="207">
        <f t="shared" si="0"/>
        <v>12.2</v>
      </c>
    </row>
    <row r="15" spans="1:22" x14ac:dyDescent="0.25">
      <c r="A15" s="206" t="str">
        <f>Lists!C:C</f>
        <v>CHL002</v>
      </c>
      <c r="B15" s="207">
        <f>_xlfn.DAYS(About!$A$3,'Core Indicators'!U15)</f>
        <v>0</v>
      </c>
      <c r="C15" s="207">
        <f>_xlfn.DAYS(About!$A$3,'Core Indicators'!AC15)</f>
        <v>0</v>
      </c>
      <c r="D15" s="207">
        <f>_xlfn.DAYS(About!$A$3,'Core Indicators'!AK15)</f>
        <v>0</v>
      </c>
      <c r="E15" s="207">
        <f>_xlfn.DAYS(About!$A$3,'Core Indicators'!AS15)</f>
        <v>0</v>
      </c>
      <c r="F15" s="207">
        <f>_xlfn.DAYS(About!$A$3,'Core Indicators'!BQ15)</f>
        <v>0</v>
      </c>
      <c r="G15" s="207">
        <f>_xlfn.DAYS(About!$A$3,'Core Indicators'!DM15)</f>
        <v>0</v>
      </c>
      <c r="H15" s="207">
        <f>_xlfn.DAYS(About!$A$3,'Core Indicators'!DU15)</f>
        <v>0</v>
      </c>
      <c r="I15" s="207">
        <f>_xlfn.DAYS(About!$A$3,'Core Indicators'!EC15)</f>
        <v>0</v>
      </c>
      <c r="J15" s="207">
        <f>_xlfn.DAYS(About!$A$3,'Core Indicators'!EK15)</f>
        <v>0</v>
      </c>
      <c r="K15" s="207">
        <f>_xlfn.DAYS(About!$A$3,'Core Indicators'!ES15)</f>
        <v>0</v>
      </c>
      <c r="L15" s="207">
        <f>_xlfn.DAYS(About!$A$3,'Core Indicators'!FI15)</f>
        <v>0</v>
      </c>
      <c r="M15" s="207">
        <f>_xlfn.DAYS(About!$A$3,'Core Indicators'!GG15)</f>
        <v>122</v>
      </c>
      <c r="N15" s="207">
        <f>_xlfn.DAYS(About!$A$3,'Core Indicators'!GO15)</f>
        <v>122</v>
      </c>
      <c r="O15" s="207">
        <f>_xlfn.DAYS(About!$A$3,'Core Indicators'!GW15)</f>
        <v>122</v>
      </c>
      <c r="P15" s="207">
        <f>_xlfn.DAYS(About!$A$3,'Core Indicators'!HE15)</f>
        <v>122</v>
      </c>
      <c r="Q15" s="207">
        <f>_xlfn.DAYS(About!$A$3,'Core Indicators'!HM15)</f>
        <v>122</v>
      </c>
      <c r="R15" s="207">
        <f>_xlfn.DAYS(About!$A$3,'Core Indicators'!HU15)</f>
        <v>122</v>
      </c>
      <c r="S15" s="207">
        <f>_xlfn.DAYS(About!$A$3,'Core Indicators'!IC15)</f>
        <v>122</v>
      </c>
      <c r="T15" s="207">
        <f>_xlfn.DAYS(About!$A$3,'Core Indicators'!IK15)</f>
        <v>122</v>
      </c>
      <c r="U15" s="207">
        <f>_xlfn.DAYS(About!$A$3,'Core Indicators'!IS15)</f>
        <v>122</v>
      </c>
      <c r="V15" s="207">
        <f t="shared" si="0"/>
        <v>12.2</v>
      </c>
    </row>
    <row r="16" spans="1:22" x14ac:dyDescent="0.25">
      <c r="A16" s="206" t="str">
        <f>Lists!C:C</f>
        <v>CMR001</v>
      </c>
      <c r="B16" s="207">
        <f>_xlfn.DAYS(About!$A$3,'Core Indicators'!U16)</f>
        <v>639</v>
      </c>
      <c r="C16" s="207">
        <f>_xlfn.DAYS(About!$A$3,'Core Indicators'!AC16)</f>
        <v>243</v>
      </c>
      <c r="D16" s="207">
        <f>_xlfn.DAYS(About!$A$3,'Core Indicators'!AK16)</f>
        <v>160</v>
      </c>
      <c r="E16" s="207">
        <f>_xlfn.DAYS(About!$A$3,'Core Indicators'!AS16)</f>
        <v>0</v>
      </c>
      <c r="F16" s="207">
        <f>_xlfn.DAYS(About!$A$3,'Core Indicators'!BQ16)</f>
        <v>0</v>
      </c>
      <c r="G16" s="207">
        <f>_xlfn.DAYS(About!$A$3,'Core Indicators'!DM16)</f>
        <v>160</v>
      </c>
      <c r="H16" s="207">
        <f>_xlfn.DAYS(About!$A$3,'Core Indicators'!DU16)</f>
        <v>160</v>
      </c>
      <c r="I16" s="207">
        <f>_xlfn.DAYS(About!$A$3,'Core Indicators'!EC16)</f>
        <v>160</v>
      </c>
      <c r="J16" s="207">
        <f>_xlfn.DAYS(About!$A$3,'Core Indicators'!EK16)</f>
        <v>160</v>
      </c>
      <c r="K16" s="207">
        <f>_xlfn.DAYS(About!$A$3,'Core Indicators'!ES16)</f>
        <v>160</v>
      </c>
      <c r="L16" s="207">
        <f>_xlfn.DAYS(About!$A$3,'Core Indicators'!FI16)</f>
        <v>243</v>
      </c>
      <c r="M16" s="207">
        <f>_xlfn.DAYS(About!$A$3,'Core Indicators'!GG16)</f>
        <v>122</v>
      </c>
      <c r="N16" s="207">
        <f>_xlfn.DAYS(About!$A$3,'Core Indicators'!GO16)</f>
        <v>122</v>
      </c>
      <c r="O16" s="207">
        <f>_xlfn.DAYS(About!$A$3,'Core Indicators'!GW16)</f>
        <v>122</v>
      </c>
      <c r="P16" s="207">
        <f>_xlfn.DAYS(About!$A$3,'Core Indicators'!HE16)</f>
        <v>122</v>
      </c>
      <c r="Q16" s="207">
        <f>_xlfn.DAYS(About!$A$3,'Core Indicators'!HM16)</f>
        <v>122</v>
      </c>
      <c r="R16" s="207">
        <f>_xlfn.DAYS(About!$A$3,'Core Indicators'!HU16)</f>
        <v>122</v>
      </c>
      <c r="S16" s="207">
        <f>_xlfn.DAYS(About!$A$3,'Core Indicators'!IC16)</f>
        <v>122</v>
      </c>
      <c r="T16" s="207">
        <f>_xlfn.DAYS(About!$A$3,'Core Indicators'!IK16)</f>
        <v>122</v>
      </c>
      <c r="U16" s="207">
        <f>_xlfn.DAYS(About!$A$3,'Core Indicators'!IS16)</f>
        <v>122</v>
      </c>
      <c r="V16" s="207">
        <f t="shared" si="0"/>
        <v>132.5</v>
      </c>
    </row>
    <row r="17" spans="1:22" x14ac:dyDescent="0.25">
      <c r="A17" s="206" t="str">
        <f>Lists!C:C</f>
        <v>CMR002</v>
      </c>
      <c r="B17" s="207">
        <f>_xlfn.DAYS(About!$A$3,'Core Indicators'!U17)</f>
        <v>1288</v>
      </c>
      <c r="C17" s="207">
        <f>_xlfn.DAYS(About!$A$3,'Core Indicators'!AC17)</f>
        <v>221</v>
      </c>
      <c r="D17" s="207">
        <f>_xlfn.DAYS(About!$A$3,'Core Indicators'!AK17)</f>
        <v>221</v>
      </c>
      <c r="E17" s="207">
        <f>_xlfn.DAYS(About!$A$3,'Core Indicators'!AS17)</f>
        <v>0</v>
      </c>
      <c r="F17" s="207">
        <f>_xlfn.DAYS(About!$A$3,'Core Indicators'!BQ17)</f>
        <v>0</v>
      </c>
      <c r="G17" s="207">
        <f>_xlfn.DAYS(About!$A$3,'Core Indicators'!DM17)</f>
        <v>221</v>
      </c>
      <c r="H17" s="207">
        <f>_xlfn.DAYS(About!$A$3,'Core Indicators'!DU17)</f>
        <v>221</v>
      </c>
      <c r="I17" s="207">
        <f>_xlfn.DAYS(About!$A$3,'Core Indicators'!EC17)</f>
        <v>221</v>
      </c>
      <c r="J17" s="207">
        <f>_xlfn.DAYS(About!$A$3,'Core Indicators'!EK17)</f>
        <v>221</v>
      </c>
      <c r="K17" s="207">
        <f>_xlfn.DAYS(About!$A$3,'Core Indicators'!ES17)</f>
        <v>221</v>
      </c>
      <c r="L17" s="207">
        <f>_xlfn.DAYS(About!$A$3,'Core Indicators'!FI17)</f>
        <v>182</v>
      </c>
      <c r="M17" s="207">
        <f>_xlfn.DAYS(About!$A$3,'Core Indicators'!GG17)</f>
        <v>122</v>
      </c>
      <c r="N17" s="207">
        <f>_xlfn.DAYS(About!$A$3,'Core Indicators'!GO17)</f>
        <v>122</v>
      </c>
      <c r="O17" s="207">
        <f>_xlfn.DAYS(About!$A$3,'Core Indicators'!GW17)</f>
        <v>122</v>
      </c>
      <c r="P17" s="207">
        <f>_xlfn.DAYS(About!$A$3,'Core Indicators'!HE17)</f>
        <v>122</v>
      </c>
      <c r="Q17" s="207">
        <f>_xlfn.DAYS(About!$A$3,'Core Indicators'!HM17)</f>
        <v>122</v>
      </c>
      <c r="R17" s="207">
        <f>_xlfn.DAYS(About!$A$3,'Core Indicators'!HU17)</f>
        <v>122</v>
      </c>
      <c r="S17" s="207">
        <f>_xlfn.DAYS(About!$A$3,'Core Indicators'!IC17)</f>
        <v>122</v>
      </c>
      <c r="T17" s="207">
        <f>_xlfn.DAYS(About!$A$3,'Core Indicators'!IK17)</f>
        <v>122</v>
      </c>
      <c r="U17" s="207">
        <f>_xlfn.DAYS(About!$A$3,'Core Indicators'!IS17)</f>
        <v>122</v>
      </c>
      <c r="V17" s="207">
        <f t="shared" si="0"/>
        <v>163</v>
      </c>
    </row>
    <row r="18" spans="1:22" x14ac:dyDescent="0.25">
      <c r="A18" s="206" t="str">
        <f>Lists!C:C</f>
        <v>CMR003</v>
      </c>
      <c r="B18" s="207">
        <f>_xlfn.DAYS(About!$A$3,'Core Indicators'!U18)</f>
        <v>344</v>
      </c>
      <c r="C18" s="207">
        <f>_xlfn.DAYS(About!$A$3,'Core Indicators'!AC18)</f>
        <v>221</v>
      </c>
      <c r="D18" s="207">
        <f>_xlfn.DAYS(About!$A$3,'Core Indicators'!AK18)</f>
        <v>221</v>
      </c>
      <c r="E18" s="207">
        <f>_xlfn.DAYS(About!$A$3,'Core Indicators'!AS18)</f>
        <v>0</v>
      </c>
      <c r="F18" s="207">
        <f>_xlfn.DAYS(About!$A$3,'Core Indicators'!BQ18)</f>
        <v>0</v>
      </c>
      <c r="G18" s="207">
        <f>_xlfn.DAYS(About!$A$3,'Core Indicators'!DM18)</f>
        <v>221</v>
      </c>
      <c r="H18" s="207">
        <f>_xlfn.DAYS(About!$A$3,'Core Indicators'!DU18)</f>
        <v>221</v>
      </c>
      <c r="I18" s="207">
        <f>_xlfn.DAYS(About!$A$3,'Core Indicators'!EC18)</f>
        <v>221</v>
      </c>
      <c r="J18" s="207">
        <f>_xlfn.DAYS(About!$A$3,'Core Indicators'!EK18)</f>
        <v>221</v>
      </c>
      <c r="K18" s="207">
        <f>_xlfn.DAYS(About!$A$3,'Core Indicators'!ES18)</f>
        <v>221</v>
      </c>
      <c r="L18" s="207">
        <f>_xlfn.DAYS(About!$A$3,'Core Indicators'!FI18)</f>
        <v>182</v>
      </c>
      <c r="M18" s="207">
        <f>_xlfn.DAYS(About!$A$3,'Core Indicators'!GG18)</f>
        <v>122</v>
      </c>
      <c r="N18" s="207">
        <f>_xlfn.DAYS(About!$A$3,'Core Indicators'!GO18)</f>
        <v>122</v>
      </c>
      <c r="O18" s="207">
        <f>_xlfn.DAYS(About!$A$3,'Core Indicators'!GW18)</f>
        <v>122</v>
      </c>
      <c r="P18" s="207">
        <f>_xlfn.DAYS(About!$A$3,'Core Indicators'!HE18)</f>
        <v>122</v>
      </c>
      <c r="Q18" s="207">
        <f>_xlfn.DAYS(About!$A$3,'Core Indicators'!HM18)</f>
        <v>122</v>
      </c>
      <c r="R18" s="207">
        <f>_xlfn.DAYS(About!$A$3,'Core Indicators'!HU18)</f>
        <v>122</v>
      </c>
      <c r="S18" s="207">
        <f>_xlfn.DAYS(About!$A$3,'Core Indicators'!IC18)</f>
        <v>122</v>
      </c>
      <c r="T18" s="207">
        <f>_xlfn.DAYS(About!$A$3,'Core Indicators'!IK18)</f>
        <v>122</v>
      </c>
      <c r="U18" s="207">
        <f>_xlfn.DAYS(About!$A$3,'Core Indicators'!IS18)</f>
        <v>122</v>
      </c>
      <c r="V18" s="207">
        <f t="shared" si="0"/>
        <v>163</v>
      </c>
    </row>
    <row r="19" spans="1:22" x14ac:dyDescent="0.25">
      <c r="A19" s="206" t="str">
        <f>Lists!C:C</f>
        <v>CMR004</v>
      </c>
      <c r="B19" s="207">
        <f>_xlfn.DAYS(About!$A$3,'Core Indicators'!U19)</f>
        <v>344</v>
      </c>
      <c r="C19" s="207">
        <f>_xlfn.DAYS(About!$A$3,'Core Indicators'!AC19)</f>
        <v>221</v>
      </c>
      <c r="D19" s="207">
        <f>_xlfn.DAYS(About!$A$3,'Core Indicators'!AK19)</f>
        <v>221</v>
      </c>
      <c r="E19" s="207">
        <f>_xlfn.DAYS(About!$A$3,'Core Indicators'!AS19)</f>
        <v>0</v>
      </c>
      <c r="F19" s="207">
        <f>_xlfn.DAYS(About!$A$3,'Core Indicators'!BQ19)</f>
        <v>0</v>
      </c>
      <c r="G19" s="207">
        <f>_xlfn.DAYS(About!$A$3,'Core Indicators'!DM19)</f>
        <v>221</v>
      </c>
      <c r="H19" s="207">
        <f>_xlfn.DAYS(About!$A$3,'Core Indicators'!DU19)</f>
        <v>221</v>
      </c>
      <c r="I19" s="207">
        <f>_xlfn.DAYS(About!$A$3,'Core Indicators'!EC19)</f>
        <v>221</v>
      </c>
      <c r="J19" s="207">
        <f>_xlfn.DAYS(About!$A$3,'Core Indicators'!EK19)</f>
        <v>221</v>
      </c>
      <c r="K19" s="207">
        <f>_xlfn.DAYS(About!$A$3,'Core Indicators'!ES19)</f>
        <v>221</v>
      </c>
      <c r="L19" s="207">
        <f>_xlfn.DAYS(About!$A$3,'Core Indicators'!FI19)</f>
        <v>1476</v>
      </c>
      <c r="M19" s="207">
        <f>_xlfn.DAYS(About!$A$3,'Core Indicators'!GG19)</f>
        <v>122</v>
      </c>
      <c r="N19" s="207">
        <f>_xlfn.DAYS(About!$A$3,'Core Indicators'!GO19)</f>
        <v>122</v>
      </c>
      <c r="O19" s="207">
        <f>_xlfn.DAYS(About!$A$3,'Core Indicators'!GW19)</f>
        <v>122</v>
      </c>
      <c r="P19" s="207">
        <f>_xlfn.DAYS(About!$A$3,'Core Indicators'!HE19)</f>
        <v>122</v>
      </c>
      <c r="Q19" s="207">
        <f>_xlfn.DAYS(About!$A$3,'Core Indicators'!HM19)</f>
        <v>122</v>
      </c>
      <c r="R19" s="207">
        <f>_xlfn.DAYS(About!$A$3,'Core Indicators'!HU19)</f>
        <v>122</v>
      </c>
      <c r="S19" s="207">
        <f>_xlfn.DAYS(About!$A$3,'Core Indicators'!IC19)</f>
        <v>122</v>
      </c>
      <c r="T19" s="207">
        <f>_xlfn.DAYS(About!$A$3,'Core Indicators'!IK19)</f>
        <v>122</v>
      </c>
      <c r="U19" s="207">
        <f>_xlfn.DAYS(About!$A$3,'Core Indicators'!IS19)</f>
        <v>122</v>
      </c>
      <c r="V19" s="207">
        <f t="shared" si="0"/>
        <v>292.39999999999998</v>
      </c>
    </row>
    <row r="20" spans="1:22" x14ac:dyDescent="0.25">
      <c r="A20" s="206" t="str">
        <f>Lists!C:C</f>
        <v>COD001</v>
      </c>
      <c r="B20" s="207">
        <f>_xlfn.DAYS(About!$A$3,'Core Indicators'!U20)</f>
        <v>0</v>
      </c>
      <c r="C20" s="207">
        <f>_xlfn.DAYS(About!$A$3,'Core Indicators'!AC20)</f>
        <v>0</v>
      </c>
      <c r="D20" s="207">
        <f>_xlfn.DAYS(About!$A$3,'Core Indicators'!AK20)</f>
        <v>0</v>
      </c>
      <c r="E20" s="207">
        <f>_xlfn.DAYS(About!$A$3,'Core Indicators'!AS20)</f>
        <v>0</v>
      </c>
      <c r="F20" s="207">
        <f>_xlfn.DAYS(About!$A$3,'Core Indicators'!BQ20)</f>
        <v>0</v>
      </c>
      <c r="G20" s="207">
        <f>_xlfn.DAYS(About!$A$3,'Core Indicators'!DM20)</f>
        <v>0</v>
      </c>
      <c r="H20" s="207">
        <f>_xlfn.DAYS(About!$A$3,'Core Indicators'!DU20)</f>
        <v>0</v>
      </c>
      <c r="I20" s="207">
        <f>_xlfn.DAYS(About!$A$3,'Core Indicators'!EC20)</f>
        <v>0</v>
      </c>
      <c r="J20" s="207">
        <f>_xlfn.DAYS(About!$A$3,'Core Indicators'!EK20)</f>
        <v>0</v>
      </c>
      <c r="K20" s="207">
        <f>_xlfn.DAYS(About!$A$3,'Core Indicators'!ES20)</f>
        <v>0</v>
      </c>
      <c r="L20" s="207">
        <f>_xlfn.DAYS(About!$A$3,'Core Indicators'!FI20)</f>
        <v>1476</v>
      </c>
      <c r="M20" s="207">
        <f>_xlfn.DAYS(About!$A$3,'Core Indicators'!GG20)</f>
        <v>122</v>
      </c>
      <c r="N20" s="207">
        <f>_xlfn.DAYS(About!$A$3,'Core Indicators'!GO20)</f>
        <v>122</v>
      </c>
      <c r="O20" s="207">
        <f>_xlfn.DAYS(About!$A$3,'Core Indicators'!GW20)</f>
        <v>122</v>
      </c>
      <c r="P20" s="207">
        <f>_xlfn.DAYS(About!$A$3,'Core Indicators'!HE20)</f>
        <v>122</v>
      </c>
      <c r="Q20" s="207">
        <f>_xlfn.DAYS(About!$A$3,'Core Indicators'!HM20)</f>
        <v>122</v>
      </c>
      <c r="R20" s="207">
        <f>_xlfn.DAYS(About!$A$3,'Core Indicators'!HU20)</f>
        <v>122</v>
      </c>
      <c r="S20" s="207">
        <f>_xlfn.DAYS(About!$A$3,'Core Indicators'!IC20)</f>
        <v>122</v>
      </c>
      <c r="T20" s="207">
        <f>_xlfn.DAYS(About!$A$3,'Core Indicators'!IK20)</f>
        <v>122</v>
      </c>
      <c r="U20" s="207">
        <f>_xlfn.DAYS(About!$A$3,'Core Indicators'!IS20)</f>
        <v>122</v>
      </c>
      <c r="V20" s="207">
        <f t="shared" si="0"/>
        <v>159.80000000000001</v>
      </c>
    </row>
    <row r="21" spans="1:22" x14ac:dyDescent="0.25">
      <c r="A21" s="206" t="str">
        <f>Lists!C:C</f>
        <v>COG001</v>
      </c>
      <c r="B21" s="207">
        <f>_xlfn.DAYS(About!$A$3,'Core Indicators'!U21)</f>
        <v>181</v>
      </c>
      <c r="C21" s="207">
        <f>_xlfn.DAYS(About!$A$3,'Core Indicators'!AC21)</f>
        <v>244</v>
      </c>
      <c r="D21" s="207">
        <f>_xlfn.DAYS(About!$A$3,'Core Indicators'!AK21)</f>
        <v>244</v>
      </c>
      <c r="E21" s="207">
        <f>_xlfn.DAYS(About!$A$3,'Core Indicators'!AS21)</f>
        <v>181</v>
      </c>
      <c r="F21" s="207">
        <f>_xlfn.DAYS(About!$A$3,'Core Indicators'!BQ21)</f>
        <v>8</v>
      </c>
      <c r="G21" s="207">
        <f>_xlfn.DAYS(About!$A$3,'Core Indicators'!DM21)</f>
        <v>244</v>
      </c>
      <c r="H21" s="207">
        <f>_xlfn.DAYS(About!$A$3,'Core Indicators'!DU21)</f>
        <v>244</v>
      </c>
      <c r="I21" s="207">
        <f>_xlfn.DAYS(About!$A$3,'Core Indicators'!EC21)</f>
        <v>244</v>
      </c>
      <c r="J21" s="207">
        <f>_xlfn.DAYS(About!$A$3,'Core Indicators'!EK21)</f>
        <v>244</v>
      </c>
      <c r="K21" s="207">
        <f>_xlfn.DAYS(About!$A$3,'Core Indicators'!ES21)</f>
        <v>782</v>
      </c>
      <c r="L21" s="207">
        <f>_xlfn.DAYS(About!$A$3,'Core Indicators'!FI21)</f>
        <v>181</v>
      </c>
      <c r="M21" s="207">
        <f>_xlfn.DAYS(About!$A$3,'Core Indicators'!GG21)</f>
        <v>122</v>
      </c>
      <c r="N21" s="207">
        <f>_xlfn.DAYS(About!$A$3,'Core Indicators'!GO21)</f>
        <v>122</v>
      </c>
      <c r="O21" s="207">
        <f>_xlfn.DAYS(About!$A$3,'Core Indicators'!GW21)</f>
        <v>122</v>
      </c>
      <c r="P21" s="207">
        <f>_xlfn.DAYS(About!$A$3,'Core Indicators'!HE21)</f>
        <v>122</v>
      </c>
      <c r="Q21" s="207">
        <f>_xlfn.DAYS(About!$A$3,'Core Indicators'!HM21)</f>
        <v>122</v>
      </c>
      <c r="R21" s="207">
        <f>_xlfn.DAYS(About!$A$3,'Core Indicators'!HU21)</f>
        <v>122</v>
      </c>
      <c r="S21" s="207">
        <f>_xlfn.DAYS(About!$A$3,'Core Indicators'!IC21)</f>
        <v>122</v>
      </c>
      <c r="T21" s="207">
        <f>_xlfn.DAYS(About!$A$3,'Core Indicators'!IK21)</f>
        <v>122</v>
      </c>
      <c r="U21" s="207">
        <f>_xlfn.DAYS(About!$A$3,'Core Indicators'!IS21)</f>
        <v>122</v>
      </c>
      <c r="V21" s="207">
        <f t="shared" si="0"/>
        <v>249.4</v>
      </c>
    </row>
    <row r="22" spans="1:22" x14ac:dyDescent="0.25">
      <c r="A22" s="206" t="str">
        <f>Lists!C:C</f>
        <v>COL001</v>
      </c>
      <c r="B22" s="207">
        <f>_xlfn.DAYS(About!$A$3,'Core Indicators'!U22)</f>
        <v>28</v>
      </c>
      <c r="C22" s="207">
        <f>_xlfn.DAYS(About!$A$3,'Core Indicators'!AC22)</f>
        <v>28</v>
      </c>
      <c r="D22" s="207">
        <f>_xlfn.DAYS(About!$A$3,'Core Indicators'!AK22)</f>
        <v>28</v>
      </c>
      <c r="E22" s="207">
        <f>_xlfn.DAYS(About!$A$3,'Core Indicators'!AS22)</f>
        <v>28</v>
      </c>
      <c r="F22" s="207">
        <f>_xlfn.DAYS(About!$A$3,'Core Indicators'!BQ22)</f>
        <v>28</v>
      </c>
      <c r="G22" s="207">
        <f>_xlfn.DAYS(About!$A$3,'Core Indicators'!DM22)</f>
        <v>28</v>
      </c>
      <c r="H22" s="207">
        <f>_xlfn.DAYS(About!$A$3,'Core Indicators'!DU22)</f>
        <v>28</v>
      </c>
      <c r="I22" s="207">
        <f>_xlfn.DAYS(About!$A$3,'Core Indicators'!EC22)</f>
        <v>28</v>
      </c>
      <c r="J22" s="207">
        <f>_xlfn.DAYS(About!$A$3,'Core Indicators'!EK22)</f>
        <v>28</v>
      </c>
      <c r="K22" s="207">
        <f>_xlfn.DAYS(About!$A$3,'Core Indicators'!ES22)</f>
        <v>28</v>
      </c>
      <c r="L22" s="207">
        <f>_xlfn.DAYS(About!$A$3,'Core Indicators'!FI22)</f>
        <v>28</v>
      </c>
      <c r="M22" s="207">
        <f>_xlfn.DAYS(About!$A$3,'Core Indicators'!GG22)</f>
        <v>122</v>
      </c>
      <c r="N22" s="207">
        <f>_xlfn.DAYS(About!$A$3,'Core Indicators'!GO22)</f>
        <v>122</v>
      </c>
      <c r="O22" s="207">
        <f>_xlfn.DAYS(About!$A$3,'Core Indicators'!GW22)</f>
        <v>122</v>
      </c>
      <c r="P22" s="207">
        <f>_xlfn.DAYS(About!$A$3,'Core Indicators'!HE22)</f>
        <v>122</v>
      </c>
      <c r="Q22" s="207">
        <f>_xlfn.DAYS(About!$A$3,'Core Indicators'!HM22)</f>
        <v>122</v>
      </c>
      <c r="R22" s="207">
        <f>_xlfn.DAYS(About!$A$3,'Core Indicators'!HU22)</f>
        <v>122</v>
      </c>
      <c r="S22" s="207">
        <f>_xlfn.DAYS(About!$A$3,'Core Indicators'!IC22)</f>
        <v>122</v>
      </c>
      <c r="T22" s="207">
        <f>_xlfn.DAYS(About!$A$3,'Core Indicators'!IK22)</f>
        <v>122</v>
      </c>
      <c r="U22" s="207">
        <f>_xlfn.DAYS(About!$A$3,'Core Indicators'!IS22)</f>
        <v>122</v>
      </c>
      <c r="V22" s="207">
        <f t="shared" si="0"/>
        <v>37.4</v>
      </c>
    </row>
    <row r="23" spans="1:22" x14ac:dyDescent="0.25">
      <c r="A23" s="206" t="str">
        <f>Lists!C:C</f>
        <v>COL002</v>
      </c>
      <c r="B23" s="207">
        <f>_xlfn.DAYS(About!$A$3,'Core Indicators'!U23)</f>
        <v>28</v>
      </c>
      <c r="C23" s="207">
        <f>_xlfn.DAYS(About!$A$3,'Core Indicators'!AC23)</f>
        <v>28</v>
      </c>
      <c r="D23" s="207">
        <f>_xlfn.DAYS(About!$A$3,'Core Indicators'!AK23)</f>
        <v>28</v>
      </c>
      <c r="E23" s="207">
        <f>_xlfn.DAYS(About!$A$3,'Core Indicators'!AS23)</f>
        <v>28</v>
      </c>
      <c r="F23" s="207">
        <f>_xlfn.DAYS(About!$A$3,'Core Indicators'!BQ23)</f>
        <v>28</v>
      </c>
      <c r="G23" s="207">
        <f>_xlfn.DAYS(About!$A$3,'Core Indicators'!DM23)</f>
        <v>28</v>
      </c>
      <c r="H23" s="207">
        <f>_xlfn.DAYS(About!$A$3,'Core Indicators'!DU23)</f>
        <v>28</v>
      </c>
      <c r="I23" s="207">
        <f>_xlfn.DAYS(About!$A$3,'Core Indicators'!EC23)</f>
        <v>28</v>
      </c>
      <c r="J23" s="207">
        <f>_xlfn.DAYS(About!$A$3,'Core Indicators'!EK23)</f>
        <v>28</v>
      </c>
      <c r="K23" s="207">
        <f>_xlfn.DAYS(About!$A$3,'Core Indicators'!ES23)</f>
        <v>28</v>
      </c>
      <c r="L23" s="207">
        <f>_xlfn.DAYS(About!$A$3,'Core Indicators'!FI23)</f>
        <v>28</v>
      </c>
      <c r="M23" s="207">
        <f>_xlfn.DAYS(About!$A$3,'Core Indicators'!GG23)</f>
        <v>122</v>
      </c>
      <c r="N23" s="207">
        <f>_xlfn.DAYS(About!$A$3,'Core Indicators'!GO23)</f>
        <v>122</v>
      </c>
      <c r="O23" s="207">
        <f>_xlfn.DAYS(About!$A$3,'Core Indicators'!GW23)</f>
        <v>122</v>
      </c>
      <c r="P23" s="207">
        <f>_xlfn.DAYS(About!$A$3,'Core Indicators'!HE23)</f>
        <v>122</v>
      </c>
      <c r="Q23" s="207">
        <f>_xlfn.DAYS(About!$A$3,'Core Indicators'!HM23)</f>
        <v>122</v>
      </c>
      <c r="R23" s="207">
        <f>_xlfn.DAYS(About!$A$3,'Core Indicators'!HU23)</f>
        <v>122</v>
      </c>
      <c r="S23" s="207">
        <f>_xlfn.DAYS(About!$A$3,'Core Indicators'!IC23)</f>
        <v>122</v>
      </c>
      <c r="T23" s="207">
        <f>_xlfn.DAYS(About!$A$3,'Core Indicators'!IK23)</f>
        <v>122</v>
      </c>
      <c r="U23" s="207">
        <f>_xlfn.DAYS(About!$A$3,'Core Indicators'!IS23)</f>
        <v>122</v>
      </c>
      <c r="V23" s="207">
        <f t="shared" si="0"/>
        <v>37.4</v>
      </c>
    </row>
    <row r="24" spans="1:22" x14ac:dyDescent="0.25">
      <c r="A24" s="206" t="str">
        <f>Lists!C:C</f>
        <v>CRI002</v>
      </c>
      <c r="B24" s="207">
        <f>_xlfn.DAYS(About!$A$3,'Core Indicators'!U24)</f>
        <v>64</v>
      </c>
      <c r="C24" s="207">
        <f>_xlfn.DAYS(About!$A$3,'Core Indicators'!AC24)</f>
        <v>64</v>
      </c>
      <c r="D24" s="207">
        <f>_xlfn.DAYS(About!$A$3,'Core Indicators'!AK24)</f>
        <v>64</v>
      </c>
      <c r="E24" s="207">
        <f>_xlfn.DAYS(About!$A$3,'Core Indicators'!AS24)</f>
        <v>64</v>
      </c>
      <c r="F24" s="207">
        <f>_xlfn.DAYS(About!$A$3,'Core Indicators'!BQ24)</f>
        <v>64</v>
      </c>
      <c r="G24" s="207">
        <f>_xlfn.DAYS(About!$A$3,'Core Indicators'!DM24)</f>
        <v>64</v>
      </c>
      <c r="H24" s="207">
        <f>_xlfn.DAYS(About!$A$3,'Core Indicators'!DU24)</f>
        <v>64</v>
      </c>
      <c r="I24" s="207">
        <f>_xlfn.DAYS(About!$A$3,'Core Indicators'!EC24)</f>
        <v>64</v>
      </c>
      <c r="J24" s="207">
        <f>_xlfn.DAYS(About!$A$3,'Core Indicators'!EK24)</f>
        <v>64</v>
      </c>
      <c r="K24" s="207">
        <f>_xlfn.DAYS(About!$A$3,'Core Indicators'!ES24)</f>
        <v>64</v>
      </c>
      <c r="L24" s="207">
        <f>_xlfn.DAYS(About!$A$3,'Core Indicators'!FI24)</f>
        <v>64</v>
      </c>
      <c r="M24" s="207">
        <f>_xlfn.DAYS(About!$A$3,'Core Indicators'!GG24)</f>
        <v>122</v>
      </c>
      <c r="N24" s="207">
        <f>_xlfn.DAYS(About!$A$3,'Core Indicators'!GO24)</f>
        <v>122</v>
      </c>
      <c r="O24" s="207">
        <f>_xlfn.DAYS(About!$A$3,'Core Indicators'!GW24)</f>
        <v>122</v>
      </c>
      <c r="P24" s="207">
        <f>_xlfn.DAYS(About!$A$3,'Core Indicators'!HE24)</f>
        <v>122</v>
      </c>
      <c r="Q24" s="207">
        <f>_xlfn.DAYS(About!$A$3,'Core Indicators'!HM24)</f>
        <v>122</v>
      </c>
      <c r="R24" s="207">
        <f>_xlfn.DAYS(About!$A$3,'Core Indicators'!HU24)</f>
        <v>122</v>
      </c>
      <c r="S24" s="207">
        <f>_xlfn.DAYS(About!$A$3,'Core Indicators'!IC24)</f>
        <v>122</v>
      </c>
      <c r="T24" s="207">
        <f>_xlfn.DAYS(About!$A$3,'Core Indicators'!IK24)</f>
        <v>122</v>
      </c>
      <c r="U24" s="207">
        <f>_xlfn.DAYS(About!$A$3,'Core Indicators'!IS24)</f>
        <v>122</v>
      </c>
      <c r="V24" s="207">
        <f t="shared" si="0"/>
        <v>69.8</v>
      </c>
    </row>
    <row r="25" spans="1:22" x14ac:dyDescent="0.25">
      <c r="A25" s="206" t="str">
        <f>Lists!C:C</f>
        <v>DJI001</v>
      </c>
      <c r="B25" s="207">
        <f>_xlfn.DAYS(About!$A$3,'Core Indicators'!U25)</f>
        <v>92</v>
      </c>
      <c r="C25" s="207">
        <f>_xlfn.DAYS(About!$A$3,'Core Indicators'!AC25)</f>
        <v>7</v>
      </c>
      <c r="D25" s="207">
        <f>_xlfn.DAYS(About!$A$3,'Core Indicators'!AK25)</f>
        <v>7</v>
      </c>
      <c r="E25" s="207">
        <f>_xlfn.DAYS(About!$A$3,'Core Indicators'!AS25)</f>
        <v>7</v>
      </c>
      <c r="F25" s="207">
        <f>_xlfn.DAYS(About!$A$3,'Core Indicators'!BQ25)</f>
        <v>70</v>
      </c>
      <c r="G25" s="207">
        <f>_xlfn.DAYS(About!$A$3,'Core Indicators'!DM25)</f>
        <v>7</v>
      </c>
      <c r="H25" s="207">
        <f>_xlfn.DAYS(About!$A$3,'Core Indicators'!DU25)</f>
        <v>7</v>
      </c>
      <c r="I25" s="207">
        <f>_xlfn.DAYS(About!$A$3,'Core Indicators'!EC25)</f>
        <v>7</v>
      </c>
      <c r="J25" s="207">
        <f>_xlfn.DAYS(About!$A$3,'Core Indicators'!EK25)</f>
        <v>7</v>
      </c>
      <c r="K25" s="207">
        <f>_xlfn.DAYS(About!$A$3,'Core Indicators'!ES25)</f>
        <v>7</v>
      </c>
      <c r="L25" s="207">
        <f>_xlfn.DAYS(About!$A$3,'Core Indicators'!FI25)</f>
        <v>92</v>
      </c>
      <c r="M25" s="207">
        <f>_xlfn.DAYS(About!$A$3,'Core Indicators'!GG25)</f>
        <v>120</v>
      </c>
      <c r="N25" s="207">
        <f>_xlfn.DAYS(About!$A$3,'Core Indicators'!GO25)</f>
        <v>120</v>
      </c>
      <c r="O25" s="207">
        <f>_xlfn.DAYS(About!$A$3,'Core Indicators'!GW25)</f>
        <v>120</v>
      </c>
      <c r="P25" s="207">
        <f>_xlfn.DAYS(About!$A$3,'Core Indicators'!HE25)</f>
        <v>120</v>
      </c>
      <c r="Q25" s="207">
        <f>_xlfn.DAYS(About!$A$3,'Core Indicators'!HM25)</f>
        <v>120</v>
      </c>
      <c r="R25" s="207">
        <f>_xlfn.DAYS(About!$A$3,'Core Indicators'!HU25)</f>
        <v>120</v>
      </c>
      <c r="S25" s="207">
        <f>_xlfn.DAYS(About!$A$3,'Core Indicators'!IC25)</f>
        <v>120</v>
      </c>
      <c r="T25" s="207">
        <f>_xlfn.DAYS(About!$A$3,'Core Indicators'!IK25)</f>
        <v>120</v>
      </c>
      <c r="U25" s="207">
        <f>_xlfn.DAYS(About!$A$3,'Core Indicators'!IS25)</f>
        <v>120</v>
      </c>
      <c r="V25" s="207">
        <f t="shared" si="0"/>
        <v>33.1</v>
      </c>
    </row>
    <row r="26" spans="1:22" x14ac:dyDescent="0.25">
      <c r="A26" s="206" t="str">
        <f>Lists!C:C</f>
        <v>DJI002</v>
      </c>
      <c r="B26" s="207">
        <f>_xlfn.DAYS(About!$A$3,'Core Indicators'!U26)</f>
        <v>92</v>
      </c>
      <c r="C26" s="207">
        <f>_xlfn.DAYS(About!$A$3,'Core Indicators'!AC26)</f>
        <v>92</v>
      </c>
      <c r="D26" s="207">
        <f>_xlfn.DAYS(About!$A$3,'Core Indicators'!AK26)</f>
        <v>7</v>
      </c>
      <c r="E26" s="207">
        <f>_xlfn.DAYS(About!$A$3,'Core Indicators'!AS26)</f>
        <v>7</v>
      </c>
      <c r="F26" s="207">
        <f>_xlfn.DAYS(About!$A$3,'Core Indicators'!BQ26)</f>
        <v>70</v>
      </c>
      <c r="G26" s="207">
        <f>_xlfn.DAYS(About!$A$3,'Core Indicators'!DM26)</f>
        <v>7</v>
      </c>
      <c r="H26" s="207">
        <f>_xlfn.DAYS(About!$A$3,'Core Indicators'!DU26)</f>
        <v>7</v>
      </c>
      <c r="I26" s="207">
        <f>_xlfn.DAYS(About!$A$3,'Core Indicators'!EC26)</f>
        <v>7</v>
      </c>
      <c r="J26" s="207">
        <f>_xlfn.DAYS(About!$A$3,'Core Indicators'!EK26)</f>
        <v>32</v>
      </c>
      <c r="K26" s="207">
        <f>_xlfn.DAYS(About!$A$3,'Core Indicators'!ES26)</f>
        <v>32</v>
      </c>
      <c r="L26" s="207">
        <f>_xlfn.DAYS(About!$A$3,'Core Indicators'!FI26)</f>
        <v>92</v>
      </c>
      <c r="M26" s="207">
        <f>_xlfn.DAYS(About!$A$3,'Core Indicators'!GG26)</f>
        <v>120</v>
      </c>
      <c r="N26" s="207">
        <f>_xlfn.DAYS(About!$A$3,'Core Indicators'!GO26)</f>
        <v>120</v>
      </c>
      <c r="O26" s="207">
        <f>_xlfn.DAYS(About!$A$3,'Core Indicators'!GW26)</f>
        <v>120</v>
      </c>
      <c r="P26" s="207">
        <f>_xlfn.DAYS(About!$A$3,'Core Indicators'!HE26)</f>
        <v>120</v>
      </c>
      <c r="Q26" s="207">
        <f>_xlfn.DAYS(About!$A$3,'Core Indicators'!HM26)</f>
        <v>120</v>
      </c>
      <c r="R26" s="207">
        <f>_xlfn.DAYS(About!$A$3,'Core Indicators'!HU26)</f>
        <v>120</v>
      </c>
      <c r="S26" s="207">
        <f>_xlfn.DAYS(About!$A$3,'Core Indicators'!IC26)</f>
        <v>120</v>
      </c>
      <c r="T26" s="207">
        <f>_xlfn.DAYS(About!$A$3,'Core Indicators'!IK26)</f>
        <v>120</v>
      </c>
      <c r="U26" s="207">
        <f>_xlfn.DAYS(About!$A$3,'Core Indicators'!IS26)</f>
        <v>120</v>
      </c>
      <c r="V26" s="207">
        <f t="shared" si="0"/>
        <v>38.1</v>
      </c>
    </row>
    <row r="27" spans="1:22" x14ac:dyDescent="0.25">
      <c r="A27" s="206" t="str">
        <f>Lists!C:C</f>
        <v>DJI003</v>
      </c>
      <c r="B27" s="207">
        <f>_xlfn.DAYS(About!$A$3,'Core Indicators'!U27)</f>
        <v>92</v>
      </c>
      <c r="C27" s="207">
        <f>_xlfn.DAYS(About!$A$3,'Core Indicators'!AC27)</f>
        <v>7</v>
      </c>
      <c r="D27" s="207">
        <f>_xlfn.DAYS(About!$A$3,'Core Indicators'!AK27)</f>
        <v>7</v>
      </c>
      <c r="E27" s="207">
        <f>_xlfn.DAYS(About!$A$3,'Core Indicators'!AS27)</f>
        <v>92</v>
      </c>
      <c r="F27" s="207">
        <f>_xlfn.DAYS(About!$A$3,'Core Indicators'!BQ27)</f>
        <v>92</v>
      </c>
      <c r="G27" s="207">
        <f>_xlfn.DAYS(About!$A$3,'Core Indicators'!DM27)</f>
        <v>7</v>
      </c>
      <c r="H27" s="207">
        <f>_xlfn.DAYS(About!$A$3,'Core Indicators'!DU27)</f>
        <v>7</v>
      </c>
      <c r="I27" s="207">
        <f>_xlfn.DAYS(About!$A$3,'Core Indicators'!EC27)</f>
        <v>7</v>
      </c>
      <c r="J27" s="207">
        <f>_xlfn.DAYS(About!$A$3,'Core Indicators'!EK27)</f>
        <v>7</v>
      </c>
      <c r="K27" s="207">
        <f>_xlfn.DAYS(About!$A$3,'Core Indicators'!ES27)</f>
        <v>32</v>
      </c>
      <c r="L27" s="207">
        <f>_xlfn.DAYS(About!$A$3,'Core Indicators'!FI27)</f>
        <v>92</v>
      </c>
      <c r="M27" s="207">
        <f>_xlfn.DAYS(About!$A$3,'Core Indicators'!GG27)</f>
        <v>120</v>
      </c>
      <c r="N27" s="207">
        <f>_xlfn.DAYS(About!$A$3,'Core Indicators'!GO27)</f>
        <v>120</v>
      </c>
      <c r="O27" s="207">
        <f>_xlfn.DAYS(About!$A$3,'Core Indicators'!GW27)</f>
        <v>120</v>
      </c>
      <c r="P27" s="207">
        <f>_xlfn.DAYS(About!$A$3,'Core Indicators'!HE27)</f>
        <v>120</v>
      </c>
      <c r="Q27" s="207">
        <f>_xlfn.DAYS(About!$A$3,'Core Indicators'!HM27)</f>
        <v>120</v>
      </c>
      <c r="R27" s="207">
        <f>_xlfn.DAYS(About!$A$3,'Core Indicators'!HU27)</f>
        <v>120</v>
      </c>
      <c r="S27" s="207">
        <f>_xlfn.DAYS(About!$A$3,'Core Indicators'!IC27)</f>
        <v>120</v>
      </c>
      <c r="T27" s="207">
        <f>_xlfn.DAYS(About!$A$3,'Core Indicators'!IK27)</f>
        <v>120</v>
      </c>
      <c r="U27" s="207">
        <f>_xlfn.DAYS(About!$A$3,'Core Indicators'!IS27)</f>
        <v>120</v>
      </c>
      <c r="V27" s="207">
        <f t="shared" si="0"/>
        <v>46.3</v>
      </c>
    </row>
    <row r="28" spans="1:22" x14ac:dyDescent="0.25">
      <c r="A28" s="206" t="str">
        <f>Lists!C:C</f>
        <v>DOM002</v>
      </c>
      <c r="B28" s="207">
        <f>_xlfn.DAYS(About!$A$3,'Core Indicators'!U28)</f>
        <v>64</v>
      </c>
      <c r="C28" s="207">
        <f>_xlfn.DAYS(About!$A$3,'Core Indicators'!AC28)</f>
        <v>35</v>
      </c>
      <c r="D28" s="207">
        <f>_xlfn.DAYS(About!$A$3,'Core Indicators'!AK28)</f>
        <v>35</v>
      </c>
      <c r="E28" s="207">
        <f>_xlfn.DAYS(About!$A$3,'Core Indicators'!AS28)</f>
        <v>35</v>
      </c>
      <c r="F28" s="207">
        <f>_xlfn.DAYS(About!$A$3,'Core Indicators'!BQ28)</f>
        <v>64</v>
      </c>
      <c r="G28" s="207">
        <f>_xlfn.DAYS(About!$A$3,'Core Indicators'!DM28)</f>
        <v>35</v>
      </c>
      <c r="H28" s="207">
        <f>_xlfn.DAYS(About!$A$3,'Core Indicators'!DU28)</f>
        <v>35</v>
      </c>
      <c r="I28" s="207">
        <f>_xlfn.DAYS(About!$A$3,'Core Indicators'!EC28)</f>
        <v>35</v>
      </c>
      <c r="J28" s="207">
        <f>_xlfn.DAYS(About!$A$3,'Core Indicators'!EK28)</f>
        <v>64</v>
      </c>
      <c r="K28" s="207">
        <f>_xlfn.DAYS(About!$A$3,'Core Indicators'!ES28)</f>
        <v>64</v>
      </c>
      <c r="L28" s="207">
        <f>_xlfn.DAYS(About!$A$3,'Core Indicators'!FI28)</f>
        <v>64</v>
      </c>
      <c r="M28" s="207">
        <f>_xlfn.DAYS(About!$A$3,'Core Indicators'!GG28)</f>
        <v>122</v>
      </c>
      <c r="N28" s="207">
        <f>_xlfn.DAYS(About!$A$3,'Core Indicators'!GO28)</f>
        <v>122</v>
      </c>
      <c r="O28" s="207">
        <f>_xlfn.DAYS(About!$A$3,'Core Indicators'!GW28)</f>
        <v>122</v>
      </c>
      <c r="P28" s="207">
        <f>_xlfn.DAYS(About!$A$3,'Core Indicators'!HE28)</f>
        <v>122</v>
      </c>
      <c r="Q28" s="207">
        <f>_xlfn.DAYS(About!$A$3,'Core Indicators'!HM28)</f>
        <v>122</v>
      </c>
      <c r="R28" s="207">
        <f>_xlfn.DAYS(About!$A$3,'Core Indicators'!HU28)</f>
        <v>122</v>
      </c>
      <c r="S28" s="207">
        <f>_xlfn.DAYS(About!$A$3,'Core Indicators'!IC28)</f>
        <v>122</v>
      </c>
      <c r="T28" s="207">
        <f>_xlfn.DAYS(About!$A$3,'Core Indicators'!IK28)</f>
        <v>122</v>
      </c>
      <c r="U28" s="207">
        <f>_xlfn.DAYS(About!$A$3,'Core Indicators'!IS28)</f>
        <v>122</v>
      </c>
      <c r="V28" s="207">
        <f t="shared" si="0"/>
        <v>55.3</v>
      </c>
    </row>
    <row r="29" spans="1:22" x14ac:dyDescent="0.25">
      <c r="A29" s="206" t="str">
        <f>Lists!C:C</f>
        <v>DZA002</v>
      </c>
      <c r="B29" s="207">
        <f>_xlfn.DAYS(About!$A$3,'Core Indicators'!U29)</f>
        <v>212</v>
      </c>
      <c r="C29" s="207">
        <f>_xlfn.DAYS(About!$A$3,'Core Indicators'!AC29)</f>
        <v>6</v>
      </c>
      <c r="D29" s="207">
        <f>_xlfn.DAYS(About!$A$3,'Core Indicators'!AK29)</f>
        <v>188</v>
      </c>
      <c r="E29" s="207">
        <f>_xlfn.DAYS(About!$A$3,'Core Indicators'!AS29)</f>
        <v>188</v>
      </c>
      <c r="F29" s="207">
        <f>_xlfn.DAYS(About!$A$3,'Core Indicators'!BQ29)</f>
        <v>6</v>
      </c>
      <c r="G29" s="207">
        <f>_xlfn.DAYS(About!$A$3,'Core Indicators'!DM29)</f>
        <v>6</v>
      </c>
      <c r="H29" s="207">
        <f>_xlfn.DAYS(About!$A$3,'Core Indicators'!DU29)</f>
        <v>188</v>
      </c>
      <c r="I29" s="207">
        <f>_xlfn.DAYS(About!$A$3,'Core Indicators'!EC29)</f>
        <v>188</v>
      </c>
      <c r="J29" s="207">
        <f>_xlfn.DAYS(About!$A$3,'Core Indicators'!EK29)</f>
        <v>188</v>
      </c>
      <c r="K29" s="207">
        <f>_xlfn.DAYS(About!$A$3,'Core Indicators'!ES29)</f>
        <v>188</v>
      </c>
      <c r="L29" s="207">
        <f>_xlfn.DAYS(About!$A$3,'Core Indicators'!FI29)</f>
        <v>212</v>
      </c>
      <c r="M29" s="207">
        <f>_xlfn.DAYS(About!$A$3,'Core Indicators'!GG29)</f>
        <v>127</v>
      </c>
      <c r="N29" s="207">
        <f>_xlfn.DAYS(About!$A$3,'Core Indicators'!GO29)</f>
        <v>127</v>
      </c>
      <c r="O29" s="207">
        <f>_xlfn.DAYS(About!$A$3,'Core Indicators'!GW29)</f>
        <v>127</v>
      </c>
      <c r="P29" s="207">
        <f>_xlfn.DAYS(About!$A$3,'Core Indicators'!HE29)</f>
        <v>127</v>
      </c>
      <c r="Q29" s="207">
        <f>_xlfn.DAYS(About!$A$3,'Core Indicators'!HM29)</f>
        <v>127</v>
      </c>
      <c r="R29" s="207">
        <f>_xlfn.DAYS(About!$A$3,'Core Indicators'!HU29)</f>
        <v>127</v>
      </c>
      <c r="S29" s="207">
        <f>_xlfn.DAYS(About!$A$3,'Core Indicators'!IC29)</f>
        <v>127</v>
      </c>
      <c r="T29" s="207">
        <f>_xlfn.DAYS(About!$A$3,'Core Indicators'!IK29)</f>
        <v>127</v>
      </c>
      <c r="U29" s="207">
        <f>_xlfn.DAYS(About!$A$3,'Core Indicators'!IS29)</f>
        <v>127</v>
      </c>
      <c r="V29" s="207">
        <f t="shared" si="0"/>
        <v>147.9</v>
      </c>
    </row>
    <row r="30" spans="1:22" x14ac:dyDescent="0.25">
      <c r="A30" s="206" t="str">
        <f>Lists!C:C</f>
        <v>DZA003</v>
      </c>
      <c r="B30" s="207">
        <f>_xlfn.DAYS(About!$A$3,'Core Indicators'!U30)</f>
        <v>212</v>
      </c>
      <c r="C30" s="207">
        <f>_xlfn.DAYS(About!$A$3,'Core Indicators'!AC30)</f>
        <v>212</v>
      </c>
      <c r="D30" s="207">
        <f>_xlfn.DAYS(About!$A$3,'Core Indicators'!AK30)</f>
        <v>212</v>
      </c>
      <c r="E30" s="207">
        <f>_xlfn.DAYS(About!$A$3,'Core Indicators'!AS30)</f>
        <v>188</v>
      </c>
      <c r="F30" s="207">
        <f>_xlfn.DAYS(About!$A$3,'Core Indicators'!BQ30)</f>
        <v>6</v>
      </c>
      <c r="G30" s="207">
        <f>_xlfn.DAYS(About!$A$3,'Core Indicators'!DM30)</f>
        <v>188</v>
      </c>
      <c r="H30" s="207">
        <f>_xlfn.DAYS(About!$A$3,'Core Indicators'!DU30)</f>
        <v>188</v>
      </c>
      <c r="I30" s="207">
        <f>_xlfn.DAYS(About!$A$3,'Core Indicators'!EC30)</f>
        <v>188</v>
      </c>
      <c r="J30" s="207">
        <f>_xlfn.DAYS(About!$A$3,'Core Indicators'!EK30)</f>
        <v>188</v>
      </c>
      <c r="K30" s="207">
        <f>_xlfn.DAYS(About!$A$3,'Core Indicators'!ES30)</f>
        <v>188</v>
      </c>
      <c r="L30" s="207">
        <f>_xlfn.DAYS(About!$A$3,'Core Indicators'!FI30)</f>
        <v>212</v>
      </c>
      <c r="M30" s="207">
        <f>_xlfn.DAYS(About!$A$3,'Core Indicators'!GG30)</f>
        <v>127</v>
      </c>
      <c r="N30" s="207">
        <f>_xlfn.DAYS(About!$A$3,'Core Indicators'!GO30)</f>
        <v>127</v>
      </c>
      <c r="O30" s="207">
        <f>_xlfn.DAYS(About!$A$3,'Core Indicators'!GW30)</f>
        <v>127</v>
      </c>
      <c r="P30" s="207">
        <f>_xlfn.DAYS(About!$A$3,'Core Indicators'!HE30)</f>
        <v>127</v>
      </c>
      <c r="Q30" s="207">
        <f>_xlfn.DAYS(About!$A$3,'Core Indicators'!HM30)</f>
        <v>127</v>
      </c>
      <c r="R30" s="207">
        <f>_xlfn.DAYS(About!$A$3,'Core Indicators'!HU30)</f>
        <v>127</v>
      </c>
      <c r="S30" s="207">
        <f>_xlfn.DAYS(About!$A$3,'Core Indicators'!IC30)</f>
        <v>127</v>
      </c>
      <c r="T30" s="207">
        <f>_xlfn.DAYS(About!$A$3,'Core Indicators'!IK30)</f>
        <v>127</v>
      </c>
      <c r="U30" s="207">
        <f>_xlfn.DAYS(About!$A$3,'Core Indicators'!IS30)</f>
        <v>127</v>
      </c>
      <c r="V30" s="207">
        <f t="shared" si="0"/>
        <v>168.5</v>
      </c>
    </row>
    <row r="31" spans="1:22" x14ac:dyDescent="0.25">
      <c r="A31" s="206" t="str">
        <f>Lists!C:C</f>
        <v>DZA004</v>
      </c>
      <c r="B31" s="207">
        <f>_xlfn.DAYS(About!$A$3,'Core Indicators'!U31)</f>
        <v>289</v>
      </c>
      <c r="C31" s="207">
        <f>_xlfn.DAYS(About!$A$3,'Core Indicators'!AC31)</f>
        <v>6</v>
      </c>
      <c r="D31" s="207">
        <f>_xlfn.DAYS(About!$A$3,'Core Indicators'!AK31)</f>
        <v>6</v>
      </c>
      <c r="E31" s="207">
        <f>_xlfn.DAYS(About!$A$3,'Core Indicators'!AS31)</f>
        <v>188</v>
      </c>
      <c r="F31" s="207">
        <f>_xlfn.DAYS(About!$A$3,'Core Indicators'!BQ31)</f>
        <v>6</v>
      </c>
      <c r="G31" s="207">
        <f>_xlfn.DAYS(About!$A$3,'Core Indicators'!DM31)</f>
        <v>6</v>
      </c>
      <c r="H31" s="207">
        <f>_xlfn.DAYS(About!$A$3,'Core Indicators'!DU31)</f>
        <v>6</v>
      </c>
      <c r="I31" s="207">
        <f>_xlfn.DAYS(About!$A$3,'Core Indicators'!EC31)</f>
        <v>6</v>
      </c>
      <c r="J31" s="207">
        <f>_xlfn.DAYS(About!$A$3,'Core Indicators'!EK31)</f>
        <v>6</v>
      </c>
      <c r="K31" s="207">
        <f>_xlfn.DAYS(About!$A$3,'Core Indicators'!ES31)</f>
        <v>6</v>
      </c>
      <c r="L31" s="207">
        <f>_xlfn.DAYS(About!$A$3,'Core Indicators'!FI31)</f>
        <v>289</v>
      </c>
      <c r="M31" s="207">
        <f>_xlfn.DAYS(About!$A$3,'Core Indicators'!GG31)</f>
        <v>127</v>
      </c>
      <c r="N31" s="207">
        <f>_xlfn.DAYS(About!$A$3,'Core Indicators'!GO31)</f>
        <v>127</v>
      </c>
      <c r="O31" s="207">
        <f>_xlfn.DAYS(About!$A$3,'Core Indicators'!GW31)</f>
        <v>127</v>
      </c>
      <c r="P31" s="207">
        <f>_xlfn.DAYS(About!$A$3,'Core Indicators'!HE31)</f>
        <v>127</v>
      </c>
      <c r="Q31" s="207">
        <f>_xlfn.DAYS(About!$A$3,'Core Indicators'!HM31)</f>
        <v>127</v>
      </c>
      <c r="R31" s="207">
        <f>_xlfn.DAYS(About!$A$3,'Core Indicators'!HU31)</f>
        <v>127</v>
      </c>
      <c r="S31" s="207">
        <f>_xlfn.DAYS(About!$A$3,'Core Indicators'!IC31)</f>
        <v>127</v>
      </c>
      <c r="T31" s="207">
        <f>_xlfn.DAYS(About!$A$3,'Core Indicators'!IK31)</f>
        <v>127</v>
      </c>
      <c r="U31" s="207">
        <f>_xlfn.DAYS(About!$A$3,'Core Indicators'!IS31)</f>
        <v>127</v>
      </c>
      <c r="V31" s="207">
        <f t="shared" si="0"/>
        <v>64.599999999999994</v>
      </c>
    </row>
    <row r="32" spans="1:22" x14ac:dyDescent="0.25">
      <c r="A32" s="206" t="str">
        <f>Lists!C:C</f>
        <v>ECU002</v>
      </c>
      <c r="B32" s="207">
        <f>_xlfn.DAYS(About!$A$3,'Core Indicators'!U32)</f>
        <v>0</v>
      </c>
      <c r="C32" s="207">
        <f>_xlfn.DAYS(About!$A$3,'Core Indicators'!AC32)</f>
        <v>0</v>
      </c>
      <c r="D32" s="207">
        <f>_xlfn.DAYS(About!$A$3,'Core Indicators'!AK32)</f>
        <v>0</v>
      </c>
      <c r="E32" s="207">
        <f>_xlfn.DAYS(About!$A$3,'Core Indicators'!AS32)</f>
        <v>0</v>
      </c>
      <c r="F32" s="207">
        <f>_xlfn.DAYS(About!$A$3,'Core Indicators'!BQ32)</f>
        <v>0</v>
      </c>
      <c r="G32" s="207">
        <f>_xlfn.DAYS(About!$A$3,'Core Indicators'!DM32)</f>
        <v>0</v>
      </c>
      <c r="H32" s="207">
        <f>_xlfn.DAYS(About!$A$3,'Core Indicators'!DU32)</f>
        <v>0</v>
      </c>
      <c r="I32" s="207">
        <f>_xlfn.DAYS(About!$A$3,'Core Indicators'!EC32)</f>
        <v>0</v>
      </c>
      <c r="J32" s="207">
        <f>_xlfn.DAYS(About!$A$3,'Core Indicators'!EK32)</f>
        <v>0</v>
      </c>
      <c r="K32" s="207">
        <f>_xlfn.DAYS(About!$A$3,'Core Indicators'!ES32)</f>
        <v>0</v>
      </c>
      <c r="L32" s="207">
        <f>_xlfn.DAYS(About!$A$3,'Core Indicators'!FI32)</f>
        <v>0</v>
      </c>
      <c r="M32" s="207">
        <f>_xlfn.DAYS(About!$A$3,'Core Indicators'!GG32)</f>
        <v>122</v>
      </c>
      <c r="N32" s="207">
        <f>_xlfn.DAYS(About!$A$3,'Core Indicators'!GO32)</f>
        <v>122</v>
      </c>
      <c r="O32" s="207">
        <f>_xlfn.DAYS(About!$A$3,'Core Indicators'!GW32)</f>
        <v>122</v>
      </c>
      <c r="P32" s="207">
        <f>_xlfn.DAYS(About!$A$3,'Core Indicators'!HE32)</f>
        <v>122</v>
      </c>
      <c r="Q32" s="207">
        <f>_xlfn.DAYS(About!$A$3,'Core Indicators'!HM32)</f>
        <v>122</v>
      </c>
      <c r="R32" s="207">
        <f>_xlfn.DAYS(About!$A$3,'Core Indicators'!HU32)</f>
        <v>122</v>
      </c>
      <c r="S32" s="207">
        <f>_xlfn.DAYS(About!$A$3,'Core Indicators'!IC32)</f>
        <v>122</v>
      </c>
      <c r="T32" s="207">
        <f>_xlfn.DAYS(About!$A$3,'Core Indicators'!IK32)</f>
        <v>122</v>
      </c>
      <c r="U32" s="207">
        <f>_xlfn.DAYS(About!$A$3,'Core Indicators'!IS32)</f>
        <v>122</v>
      </c>
      <c r="V32" s="207">
        <f t="shared" si="0"/>
        <v>12.2</v>
      </c>
    </row>
    <row r="33" spans="1:22" x14ac:dyDescent="0.25">
      <c r="A33" s="206" t="str">
        <f>Lists!C:C</f>
        <v>EGY002</v>
      </c>
      <c r="B33" s="207">
        <f>_xlfn.DAYS(About!$A$3,'Core Indicators'!U33)</f>
        <v>212</v>
      </c>
      <c r="C33" s="207">
        <f>_xlfn.DAYS(About!$A$3,'Core Indicators'!AC33)</f>
        <v>6</v>
      </c>
      <c r="D33" s="207">
        <f>_xlfn.DAYS(About!$A$3,'Core Indicators'!AK33)</f>
        <v>6</v>
      </c>
      <c r="E33" s="207">
        <f>_xlfn.DAYS(About!$A$3,'Core Indicators'!AS33)</f>
        <v>6</v>
      </c>
      <c r="F33" s="207">
        <f>_xlfn.DAYS(About!$A$3,'Core Indicators'!BQ33)</f>
        <v>6</v>
      </c>
      <c r="G33" s="207">
        <f>_xlfn.DAYS(About!$A$3,'Core Indicators'!DM33)</f>
        <v>6</v>
      </c>
      <c r="H33" s="207">
        <f>_xlfn.DAYS(About!$A$3,'Core Indicators'!DU33)</f>
        <v>6</v>
      </c>
      <c r="I33" s="207">
        <f>_xlfn.DAYS(About!$A$3,'Core Indicators'!EC33)</f>
        <v>6</v>
      </c>
      <c r="J33" s="207">
        <f>_xlfn.DAYS(About!$A$3,'Core Indicators'!EK33)</f>
        <v>6</v>
      </c>
      <c r="K33" s="207">
        <f>_xlfn.DAYS(About!$A$3,'Core Indicators'!ES33)</f>
        <v>6</v>
      </c>
      <c r="L33" s="207">
        <f>_xlfn.DAYS(About!$A$3,'Core Indicators'!FI33)</f>
        <v>212</v>
      </c>
      <c r="M33" s="207">
        <f>_xlfn.DAYS(About!$A$3,'Core Indicators'!GG33)</f>
        <v>127</v>
      </c>
      <c r="N33" s="207">
        <f>_xlfn.DAYS(About!$A$3,'Core Indicators'!GO33)</f>
        <v>127</v>
      </c>
      <c r="O33" s="207">
        <f>_xlfn.DAYS(About!$A$3,'Core Indicators'!GW33)</f>
        <v>127</v>
      </c>
      <c r="P33" s="207">
        <f>_xlfn.DAYS(About!$A$3,'Core Indicators'!HE33)</f>
        <v>127</v>
      </c>
      <c r="Q33" s="207">
        <f>_xlfn.DAYS(About!$A$3,'Core Indicators'!HM33)</f>
        <v>127</v>
      </c>
      <c r="R33" s="207">
        <f>_xlfn.DAYS(About!$A$3,'Core Indicators'!HU33)</f>
        <v>127</v>
      </c>
      <c r="S33" s="207">
        <f>_xlfn.DAYS(About!$A$3,'Core Indicators'!IC33)</f>
        <v>127</v>
      </c>
      <c r="T33" s="207">
        <f>_xlfn.DAYS(About!$A$3,'Core Indicators'!IK33)</f>
        <v>127</v>
      </c>
      <c r="U33" s="207">
        <f>_xlfn.DAYS(About!$A$3,'Core Indicators'!IS33)</f>
        <v>127</v>
      </c>
      <c r="V33" s="207">
        <f t="shared" si="0"/>
        <v>38.700000000000003</v>
      </c>
    </row>
    <row r="34" spans="1:22" x14ac:dyDescent="0.25">
      <c r="A34" s="206" t="str">
        <f>Lists!C:C</f>
        <v>ERI001</v>
      </c>
      <c r="B34" s="207">
        <f>_xlfn.DAYS(About!$A$3,'Core Indicators'!U34)</f>
        <v>0</v>
      </c>
      <c r="C34" s="207">
        <f>_xlfn.DAYS(About!$A$3,'Core Indicators'!AC34)</f>
        <v>0</v>
      </c>
      <c r="D34" s="207">
        <f>_xlfn.DAYS(About!$A$3,'Core Indicators'!AK34)</f>
        <v>0</v>
      </c>
      <c r="E34" s="207">
        <f>_xlfn.DAYS(About!$A$3,'Core Indicators'!AS34)</f>
        <v>0</v>
      </c>
      <c r="F34" s="207">
        <f>_xlfn.DAYS(About!$A$3,'Core Indicators'!BQ34)</f>
        <v>0</v>
      </c>
      <c r="G34" s="207">
        <f>_xlfn.DAYS(About!$A$3,'Core Indicators'!DM34)</f>
        <v>0</v>
      </c>
      <c r="H34" s="207">
        <f>_xlfn.DAYS(About!$A$3,'Core Indicators'!DU34)</f>
        <v>0</v>
      </c>
      <c r="I34" s="207">
        <f>_xlfn.DAYS(About!$A$3,'Core Indicators'!EC34)</f>
        <v>0</v>
      </c>
      <c r="J34" s="207">
        <f>_xlfn.DAYS(About!$A$3,'Core Indicators'!EK34)</f>
        <v>0</v>
      </c>
      <c r="K34" s="207">
        <f>_xlfn.DAYS(About!$A$3,'Core Indicators'!ES34)</f>
        <v>0</v>
      </c>
      <c r="L34" s="207">
        <f>_xlfn.DAYS(About!$A$3,'Core Indicators'!FI34)</f>
        <v>286</v>
      </c>
      <c r="M34" s="207">
        <f>_xlfn.DAYS(About!$A$3,'Core Indicators'!GG34)</f>
        <v>120</v>
      </c>
      <c r="N34" s="207">
        <f>_xlfn.DAYS(About!$A$3,'Core Indicators'!GO34)</f>
        <v>120</v>
      </c>
      <c r="O34" s="207">
        <f>_xlfn.DAYS(About!$A$3,'Core Indicators'!GW34)</f>
        <v>120</v>
      </c>
      <c r="P34" s="207">
        <f>_xlfn.DAYS(About!$A$3,'Core Indicators'!HE34)</f>
        <v>120</v>
      </c>
      <c r="Q34" s="207">
        <f>_xlfn.DAYS(About!$A$3,'Core Indicators'!HM34)</f>
        <v>120</v>
      </c>
      <c r="R34" s="207">
        <f>_xlfn.DAYS(About!$A$3,'Core Indicators'!HU34)</f>
        <v>120</v>
      </c>
      <c r="S34" s="207">
        <f>_xlfn.DAYS(About!$A$3,'Core Indicators'!IC34)</f>
        <v>120</v>
      </c>
      <c r="T34" s="207">
        <f>_xlfn.DAYS(About!$A$3,'Core Indicators'!IK34)</f>
        <v>120</v>
      </c>
      <c r="U34" s="207">
        <f>_xlfn.DAYS(About!$A$3,'Core Indicators'!IS34)</f>
        <v>120</v>
      </c>
      <c r="V34" s="207">
        <f t="shared" si="0"/>
        <v>40.6</v>
      </c>
    </row>
    <row r="35" spans="1:22" x14ac:dyDescent="0.25">
      <c r="A35" s="206" t="str">
        <f>Lists!C:C</f>
        <v>ESP002</v>
      </c>
      <c r="B35" s="207">
        <f>_xlfn.DAYS(About!$A$3,'Core Indicators'!U35)</f>
        <v>212</v>
      </c>
      <c r="C35" s="207">
        <f>_xlfn.DAYS(About!$A$3,'Core Indicators'!AC35)</f>
        <v>6</v>
      </c>
      <c r="D35" s="207">
        <f>_xlfn.DAYS(About!$A$3,'Core Indicators'!AK35)</f>
        <v>6</v>
      </c>
      <c r="E35" s="207">
        <f>_xlfn.DAYS(About!$A$3,'Core Indicators'!AS35)</f>
        <v>6</v>
      </c>
      <c r="F35" s="207">
        <f>_xlfn.DAYS(About!$A$3,'Core Indicators'!BQ35)</f>
        <v>6</v>
      </c>
      <c r="G35" s="207">
        <f>_xlfn.DAYS(About!$A$3,'Core Indicators'!DM35)</f>
        <v>6</v>
      </c>
      <c r="H35" s="207">
        <f>_xlfn.DAYS(About!$A$3,'Core Indicators'!DU35)</f>
        <v>6</v>
      </c>
      <c r="I35" s="207">
        <f>_xlfn.DAYS(About!$A$3,'Core Indicators'!EC35)</f>
        <v>6</v>
      </c>
      <c r="J35" s="207">
        <f>_xlfn.DAYS(About!$A$3,'Core Indicators'!EK35)</f>
        <v>6</v>
      </c>
      <c r="K35" s="207">
        <f>_xlfn.DAYS(About!$A$3,'Core Indicators'!ES35)</f>
        <v>6</v>
      </c>
      <c r="L35" s="207">
        <f>_xlfn.DAYS(About!$A$3,'Core Indicators'!FI35)</f>
        <v>212</v>
      </c>
      <c r="M35" s="207">
        <f>_xlfn.DAYS(About!$A$3,'Core Indicators'!GG35)</f>
        <v>125</v>
      </c>
      <c r="N35" s="207">
        <f>_xlfn.DAYS(About!$A$3,'Core Indicators'!GO35)</f>
        <v>125</v>
      </c>
      <c r="O35" s="207">
        <f>_xlfn.DAYS(About!$A$3,'Core Indicators'!GW35)</f>
        <v>125</v>
      </c>
      <c r="P35" s="207">
        <f>_xlfn.DAYS(About!$A$3,'Core Indicators'!HE35)</f>
        <v>125</v>
      </c>
      <c r="Q35" s="207">
        <f>_xlfn.DAYS(About!$A$3,'Core Indicators'!HM35)</f>
        <v>125</v>
      </c>
      <c r="R35" s="207">
        <f>_xlfn.DAYS(About!$A$3,'Core Indicators'!HU35)</f>
        <v>125</v>
      </c>
      <c r="S35" s="207">
        <f>_xlfn.DAYS(About!$A$3,'Core Indicators'!IC35)</f>
        <v>125</v>
      </c>
      <c r="T35" s="207">
        <f>_xlfn.DAYS(About!$A$3,'Core Indicators'!IK35)</f>
        <v>125</v>
      </c>
      <c r="U35" s="207">
        <f>_xlfn.DAYS(About!$A$3,'Core Indicators'!IS35)</f>
        <v>125</v>
      </c>
      <c r="V35" s="207">
        <f t="shared" ref="V35:V66" si="1">AVERAGE(D35:M35)</f>
        <v>38.5</v>
      </c>
    </row>
    <row r="36" spans="1:22" x14ac:dyDescent="0.25">
      <c r="A36" s="206" t="str">
        <f>Lists!C:C</f>
        <v>ETH001</v>
      </c>
      <c r="B36" s="207">
        <f>_xlfn.DAYS(About!$A$3,'Core Indicators'!U36)</f>
        <v>7</v>
      </c>
      <c r="C36" s="207">
        <f>_xlfn.DAYS(About!$A$3,'Core Indicators'!AC36)</f>
        <v>7</v>
      </c>
      <c r="D36" s="207">
        <f>_xlfn.DAYS(About!$A$3,'Core Indicators'!AK36)</f>
        <v>7</v>
      </c>
      <c r="E36" s="207">
        <f>_xlfn.DAYS(About!$A$3,'Core Indicators'!AS36)</f>
        <v>7</v>
      </c>
      <c r="F36" s="207">
        <f>_xlfn.DAYS(About!$A$3,'Core Indicators'!BQ36)</f>
        <v>7</v>
      </c>
      <c r="G36" s="207">
        <f>_xlfn.DAYS(About!$A$3,'Core Indicators'!DM36)</f>
        <v>7</v>
      </c>
      <c r="H36" s="207">
        <f>_xlfn.DAYS(About!$A$3,'Core Indicators'!DU36)</f>
        <v>7</v>
      </c>
      <c r="I36" s="207">
        <f>_xlfn.DAYS(About!$A$3,'Core Indicators'!EC36)</f>
        <v>7</v>
      </c>
      <c r="J36" s="207">
        <f>_xlfn.DAYS(About!$A$3,'Core Indicators'!EK36)</f>
        <v>7</v>
      </c>
      <c r="K36" s="207">
        <f>_xlfn.DAYS(About!$A$3,'Core Indicators'!ES36)</f>
        <v>7</v>
      </c>
      <c r="L36" s="207">
        <f>_xlfn.DAYS(About!$A$3,'Core Indicators'!FI36)</f>
        <v>249</v>
      </c>
      <c r="M36" s="207">
        <f>_xlfn.DAYS(About!$A$3,'Core Indicators'!GG36)</f>
        <v>114</v>
      </c>
      <c r="N36" s="207">
        <f>_xlfn.DAYS(About!$A$3,'Core Indicators'!GO36)</f>
        <v>114</v>
      </c>
      <c r="O36" s="207">
        <f>_xlfn.DAYS(About!$A$3,'Core Indicators'!GW36)</f>
        <v>114</v>
      </c>
      <c r="P36" s="207">
        <f>_xlfn.DAYS(About!$A$3,'Core Indicators'!HE36)</f>
        <v>114</v>
      </c>
      <c r="Q36" s="207">
        <f>_xlfn.DAYS(About!$A$3,'Core Indicators'!HM36)</f>
        <v>114</v>
      </c>
      <c r="R36" s="207">
        <f>_xlfn.DAYS(About!$A$3,'Core Indicators'!HU36)</f>
        <v>114</v>
      </c>
      <c r="S36" s="207">
        <f>_xlfn.DAYS(About!$A$3,'Core Indicators'!IC36)</f>
        <v>114</v>
      </c>
      <c r="T36" s="207">
        <f>_xlfn.DAYS(About!$A$3,'Core Indicators'!IK36)</f>
        <v>114</v>
      </c>
      <c r="U36" s="207">
        <f>_xlfn.DAYS(About!$A$3,'Core Indicators'!IS36)</f>
        <v>114</v>
      </c>
      <c r="V36" s="207">
        <f t="shared" si="1"/>
        <v>41.9</v>
      </c>
    </row>
    <row r="37" spans="1:22" x14ac:dyDescent="0.25">
      <c r="A37" s="206" t="str">
        <f>Lists!C:C</f>
        <v>ETH003</v>
      </c>
      <c r="B37" s="207">
        <f>_xlfn.DAYS(About!$A$3,'Core Indicators'!U37)</f>
        <v>7</v>
      </c>
      <c r="C37" s="207">
        <f>_xlfn.DAYS(About!$A$3,'Core Indicators'!AC37)</f>
        <v>7</v>
      </c>
      <c r="D37" s="207">
        <f>_xlfn.DAYS(About!$A$3,'Core Indicators'!AK37)</f>
        <v>7</v>
      </c>
      <c r="E37" s="207">
        <f>_xlfn.DAYS(About!$A$3,'Core Indicators'!AS37)</f>
        <v>7</v>
      </c>
      <c r="F37" s="207">
        <f>_xlfn.DAYS(About!$A$3,'Core Indicators'!BQ37)</f>
        <v>70</v>
      </c>
      <c r="G37" s="207">
        <f>_xlfn.DAYS(About!$A$3,'Core Indicators'!DM37)</f>
        <v>7</v>
      </c>
      <c r="H37" s="207">
        <f>_xlfn.DAYS(About!$A$3,'Core Indicators'!DU37)</f>
        <v>7</v>
      </c>
      <c r="I37" s="207">
        <f>_xlfn.DAYS(About!$A$3,'Core Indicators'!EC37)</f>
        <v>7</v>
      </c>
      <c r="J37" s="207">
        <f>_xlfn.DAYS(About!$A$3,'Core Indicators'!EK37)</f>
        <v>7</v>
      </c>
      <c r="K37" s="207">
        <f>_xlfn.DAYS(About!$A$3,'Core Indicators'!ES37)</f>
        <v>7</v>
      </c>
      <c r="L37" s="207">
        <f>_xlfn.DAYS(About!$A$3,'Core Indicators'!FI37)</f>
        <v>622</v>
      </c>
      <c r="M37" s="207">
        <f>_xlfn.DAYS(About!$A$3,'Core Indicators'!GG37)</f>
        <v>117</v>
      </c>
      <c r="N37" s="207">
        <f>_xlfn.DAYS(About!$A$3,'Core Indicators'!GO37)</f>
        <v>117</v>
      </c>
      <c r="O37" s="207">
        <f>_xlfn.DAYS(About!$A$3,'Core Indicators'!GW37)</f>
        <v>117</v>
      </c>
      <c r="P37" s="207">
        <f>_xlfn.DAYS(About!$A$3,'Core Indicators'!HE37)</f>
        <v>117</v>
      </c>
      <c r="Q37" s="207">
        <f>_xlfn.DAYS(About!$A$3,'Core Indicators'!HM37)</f>
        <v>117</v>
      </c>
      <c r="R37" s="207">
        <f>_xlfn.DAYS(About!$A$3,'Core Indicators'!HU37)</f>
        <v>117</v>
      </c>
      <c r="S37" s="207">
        <f>_xlfn.DAYS(About!$A$3,'Core Indicators'!IC37)</f>
        <v>117</v>
      </c>
      <c r="T37" s="207">
        <f>_xlfn.DAYS(About!$A$3,'Core Indicators'!IK37)</f>
        <v>117</v>
      </c>
      <c r="U37" s="207">
        <f>_xlfn.DAYS(About!$A$3,'Core Indicators'!IS37)</f>
        <v>117</v>
      </c>
      <c r="V37" s="207">
        <f t="shared" si="1"/>
        <v>85.8</v>
      </c>
    </row>
    <row r="38" spans="1:22" x14ac:dyDescent="0.25">
      <c r="A38" s="206" t="str">
        <f>Lists!C:C</f>
        <v>ETH004</v>
      </c>
      <c r="B38" s="207">
        <f>_xlfn.DAYS(About!$A$3,'Core Indicators'!U38)</f>
        <v>153</v>
      </c>
      <c r="C38" s="207">
        <f>_xlfn.DAYS(About!$A$3,'Core Indicators'!AC38)</f>
        <v>7</v>
      </c>
      <c r="D38" s="207">
        <f>_xlfn.DAYS(About!$A$3,'Core Indicators'!AK38)</f>
        <v>7</v>
      </c>
      <c r="E38" s="207">
        <f>_xlfn.DAYS(About!$A$3,'Core Indicators'!AS38)</f>
        <v>7</v>
      </c>
      <c r="F38" s="207">
        <f>_xlfn.DAYS(About!$A$3,'Core Indicators'!BQ38)</f>
        <v>7</v>
      </c>
      <c r="G38" s="207">
        <f>_xlfn.DAYS(About!$A$3,'Core Indicators'!DM38)</f>
        <v>7</v>
      </c>
      <c r="H38" s="207">
        <f>_xlfn.DAYS(About!$A$3,'Core Indicators'!DU38)</f>
        <v>7</v>
      </c>
      <c r="I38" s="207">
        <f>_xlfn.DAYS(About!$A$3,'Core Indicators'!EC38)</f>
        <v>7</v>
      </c>
      <c r="J38" s="207">
        <f>_xlfn.DAYS(About!$A$3,'Core Indicators'!EK38)</f>
        <v>7</v>
      </c>
      <c r="K38" s="207">
        <f>_xlfn.DAYS(About!$A$3,'Core Indicators'!ES38)</f>
        <v>7</v>
      </c>
      <c r="L38" s="207">
        <f>_xlfn.DAYS(About!$A$3,'Core Indicators'!FI38)</f>
        <v>471</v>
      </c>
      <c r="M38" s="207">
        <f>_xlfn.DAYS(About!$A$3,'Core Indicators'!GG38)</f>
        <v>116</v>
      </c>
      <c r="N38" s="207">
        <f>_xlfn.DAYS(About!$A$3,'Core Indicators'!GO38)</f>
        <v>116</v>
      </c>
      <c r="O38" s="207">
        <f>_xlfn.DAYS(About!$A$3,'Core Indicators'!GW38)</f>
        <v>116</v>
      </c>
      <c r="P38" s="207">
        <f>_xlfn.DAYS(About!$A$3,'Core Indicators'!HE38)</f>
        <v>116</v>
      </c>
      <c r="Q38" s="207">
        <f>_xlfn.DAYS(About!$A$3,'Core Indicators'!HM38)</f>
        <v>116</v>
      </c>
      <c r="R38" s="207">
        <f>_xlfn.DAYS(About!$A$3,'Core Indicators'!HU38)</f>
        <v>116</v>
      </c>
      <c r="S38" s="207">
        <f>_xlfn.DAYS(About!$A$3,'Core Indicators'!IC38)</f>
        <v>116</v>
      </c>
      <c r="T38" s="207">
        <f>_xlfn.DAYS(About!$A$3,'Core Indicators'!IK38)</f>
        <v>116</v>
      </c>
      <c r="U38" s="207">
        <f>_xlfn.DAYS(About!$A$3,'Core Indicators'!IS38)</f>
        <v>116</v>
      </c>
      <c r="V38" s="207">
        <f t="shared" si="1"/>
        <v>64.3</v>
      </c>
    </row>
    <row r="39" spans="1:22" x14ac:dyDescent="0.25">
      <c r="A39" s="206" t="str">
        <f>Lists!C:C</f>
        <v>ETH005</v>
      </c>
      <c r="B39" s="207">
        <f>_xlfn.DAYS(About!$A$3,'Core Indicators'!U39)</f>
        <v>153</v>
      </c>
      <c r="C39" s="207">
        <f>_xlfn.DAYS(About!$A$3,'Core Indicators'!AC39)</f>
        <v>7</v>
      </c>
      <c r="D39" s="207">
        <f>_xlfn.DAYS(About!$A$3,'Core Indicators'!AK39)</f>
        <v>7</v>
      </c>
      <c r="E39" s="207">
        <f>_xlfn.DAYS(About!$A$3,'Core Indicators'!AS39)</f>
        <v>7</v>
      </c>
      <c r="F39" s="207">
        <f>_xlfn.DAYS(About!$A$3,'Core Indicators'!BQ39)</f>
        <v>70</v>
      </c>
      <c r="G39" s="207">
        <f>_xlfn.DAYS(About!$A$3,'Core Indicators'!DM39)</f>
        <v>7</v>
      </c>
      <c r="H39" s="207">
        <f>_xlfn.DAYS(About!$A$3,'Core Indicators'!DU39)</f>
        <v>7</v>
      </c>
      <c r="I39" s="207">
        <f>_xlfn.DAYS(About!$A$3,'Core Indicators'!EC39)</f>
        <v>7</v>
      </c>
      <c r="J39" s="207">
        <f>_xlfn.DAYS(About!$A$3,'Core Indicators'!EK39)</f>
        <v>7</v>
      </c>
      <c r="K39" s="207">
        <f>_xlfn.DAYS(About!$A$3,'Core Indicators'!ES39)</f>
        <v>7</v>
      </c>
      <c r="L39" s="207">
        <f>_xlfn.DAYS(About!$A$3,'Core Indicators'!FI39)</f>
        <v>385</v>
      </c>
      <c r="M39" s="207">
        <f>_xlfn.DAYS(About!$A$3,'Core Indicators'!GG39)</f>
        <v>116</v>
      </c>
      <c r="N39" s="207">
        <f>_xlfn.DAYS(About!$A$3,'Core Indicators'!GO39)</f>
        <v>116</v>
      </c>
      <c r="O39" s="207">
        <f>_xlfn.DAYS(About!$A$3,'Core Indicators'!GW39)</f>
        <v>116</v>
      </c>
      <c r="P39" s="207">
        <f>_xlfn.DAYS(About!$A$3,'Core Indicators'!HE39)</f>
        <v>116</v>
      </c>
      <c r="Q39" s="207">
        <f>_xlfn.DAYS(About!$A$3,'Core Indicators'!HM39)</f>
        <v>116</v>
      </c>
      <c r="R39" s="207">
        <f>_xlfn.DAYS(About!$A$3,'Core Indicators'!HU39)</f>
        <v>116</v>
      </c>
      <c r="S39" s="207">
        <f>_xlfn.DAYS(About!$A$3,'Core Indicators'!IC39)</f>
        <v>116</v>
      </c>
      <c r="T39" s="207">
        <f>_xlfn.DAYS(About!$A$3,'Core Indicators'!IK39)</f>
        <v>116</v>
      </c>
      <c r="U39" s="207">
        <f>_xlfn.DAYS(About!$A$3,'Core Indicators'!IS39)</f>
        <v>116</v>
      </c>
      <c r="V39" s="207">
        <f t="shared" si="1"/>
        <v>62</v>
      </c>
    </row>
    <row r="40" spans="1:22" x14ac:dyDescent="0.25">
      <c r="A40" s="206" t="str">
        <f>Lists!C:C</f>
        <v>GMB002</v>
      </c>
      <c r="B40" s="207">
        <f>_xlfn.DAYS(About!$A$3,'Core Indicators'!U40)</f>
        <v>26</v>
      </c>
      <c r="C40" s="207">
        <f>_xlfn.DAYS(About!$A$3,'Core Indicators'!AC40)</f>
        <v>181</v>
      </c>
      <c r="D40" s="207">
        <f>_xlfn.DAYS(About!$A$3,'Core Indicators'!AK40)</f>
        <v>181</v>
      </c>
      <c r="E40" s="207">
        <f>_xlfn.DAYS(About!$A$3,'Core Indicators'!AS40)</f>
        <v>26</v>
      </c>
      <c r="F40" s="207">
        <f>_xlfn.DAYS(About!$A$3,'Core Indicators'!BQ40)</f>
        <v>26</v>
      </c>
      <c r="G40" s="207">
        <f>_xlfn.DAYS(About!$A$3,'Core Indicators'!DM40)</f>
        <v>181</v>
      </c>
      <c r="H40" s="207">
        <f>_xlfn.DAYS(About!$A$3,'Core Indicators'!DU40)</f>
        <v>181</v>
      </c>
      <c r="I40" s="207">
        <f>_xlfn.DAYS(About!$A$3,'Core Indicators'!EC40)</f>
        <v>181</v>
      </c>
      <c r="J40" s="207">
        <f>_xlfn.DAYS(About!$A$3,'Core Indicators'!EK40)</f>
        <v>181</v>
      </c>
      <c r="K40" s="207">
        <f>_xlfn.DAYS(About!$A$3,'Core Indicators'!ES40)</f>
        <v>181</v>
      </c>
      <c r="L40" s="207">
        <f>_xlfn.DAYS(About!$A$3,'Core Indicators'!FI40)</f>
        <v>116</v>
      </c>
      <c r="M40" s="207">
        <f>_xlfn.DAYS(About!$A$3,'Core Indicators'!GG40)</f>
        <v>122</v>
      </c>
      <c r="N40" s="207">
        <f>_xlfn.DAYS(About!$A$3,'Core Indicators'!GO40)</f>
        <v>122</v>
      </c>
      <c r="O40" s="207">
        <f>_xlfn.DAYS(About!$A$3,'Core Indicators'!GW40)</f>
        <v>122</v>
      </c>
      <c r="P40" s="207">
        <f>_xlfn.DAYS(About!$A$3,'Core Indicators'!HE40)</f>
        <v>122</v>
      </c>
      <c r="Q40" s="207">
        <f>_xlfn.DAYS(About!$A$3,'Core Indicators'!HM40)</f>
        <v>122</v>
      </c>
      <c r="R40" s="207">
        <f>_xlfn.DAYS(About!$A$3,'Core Indicators'!HU40)</f>
        <v>122</v>
      </c>
      <c r="S40" s="207">
        <f>_xlfn.DAYS(About!$A$3,'Core Indicators'!IC40)</f>
        <v>122</v>
      </c>
      <c r="T40" s="207">
        <f>_xlfn.DAYS(About!$A$3,'Core Indicators'!IK40)</f>
        <v>122</v>
      </c>
      <c r="U40" s="207">
        <f>_xlfn.DAYS(About!$A$3,'Core Indicators'!IS40)</f>
        <v>122</v>
      </c>
      <c r="V40" s="207">
        <f t="shared" si="1"/>
        <v>137.6</v>
      </c>
    </row>
    <row r="41" spans="1:22" x14ac:dyDescent="0.25">
      <c r="A41" s="206" t="str">
        <f>Lists!C:C</f>
        <v>GRC002</v>
      </c>
      <c r="B41" s="207">
        <f>_xlfn.DAYS(About!$A$3,'Core Indicators'!U41)</f>
        <v>91</v>
      </c>
      <c r="C41" s="207">
        <f>_xlfn.DAYS(About!$A$3,'Core Indicators'!AC41)</f>
        <v>91</v>
      </c>
      <c r="D41" s="207">
        <f>_xlfn.DAYS(About!$A$3,'Core Indicators'!AK41)</f>
        <v>91</v>
      </c>
      <c r="E41" s="207">
        <f>_xlfn.DAYS(About!$A$3,'Core Indicators'!AS41)</f>
        <v>91</v>
      </c>
      <c r="F41" s="207">
        <f>_xlfn.DAYS(About!$A$3,'Core Indicators'!BQ41)</f>
        <v>8</v>
      </c>
      <c r="G41" s="207">
        <f>_xlfn.DAYS(About!$A$3,'Core Indicators'!DM41)</f>
        <v>91</v>
      </c>
      <c r="H41" s="207">
        <f>_xlfn.DAYS(About!$A$3,'Core Indicators'!DU41)</f>
        <v>91</v>
      </c>
      <c r="I41" s="207">
        <f>_xlfn.DAYS(About!$A$3,'Core Indicators'!EC41)</f>
        <v>91</v>
      </c>
      <c r="J41" s="207">
        <f>_xlfn.DAYS(About!$A$3,'Core Indicators'!EK41)</f>
        <v>91</v>
      </c>
      <c r="K41" s="207">
        <f>_xlfn.DAYS(About!$A$3,'Core Indicators'!ES41)</f>
        <v>91</v>
      </c>
      <c r="L41" s="207">
        <f>_xlfn.DAYS(About!$A$3,'Core Indicators'!FI41)</f>
        <v>1484</v>
      </c>
      <c r="M41" s="207">
        <f>_xlfn.DAYS(About!$A$3,'Core Indicators'!GG41)</f>
        <v>120</v>
      </c>
      <c r="N41" s="207">
        <f>_xlfn.DAYS(About!$A$3,'Core Indicators'!GO41)</f>
        <v>120</v>
      </c>
      <c r="O41" s="207">
        <f>_xlfn.DAYS(About!$A$3,'Core Indicators'!GW41)</f>
        <v>120</v>
      </c>
      <c r="P41" s="207">
        <f>_xlfn.DAYS(About!$A$3,'Core Indicators'!HE41)</f>
        <v>120</v>
      </c>
      <c r="Q41" s="207">
        <f>_xlfn.DAYS(About!$A$3,'Core Indicators'!HM41)</f>
        <v>120</v>
      </c>
      <c r="R41" s="207">
        <f>_xlfn.DAYS(About!$A$3,'Core Indicators'!HU41)</f>
        <v>120</v>
      </c>
      <c r="S41" s="207">
        <f>_xlfn.DAYS(About!$A$3,'Core Indicators'!IC41)</f>
        <v>120</v>
      </c>
      <c r="T41" s="207">
        <f>_xlfn.DAYS(About!$A$3,'Core Indicators'!IK41)</f>
        <v>120</v>
      </c>
      <c r="U41" s="207">
        <f>_xlfn.DAYS(About!$A$3,'Core Indicators'!IS41)</f>
        <v>120</v>
      </c>
      <c r="V41" s="207">
        <f t="shared" si="1"/>
        <v>224.9</v>
      </c>
    </row>
    <row r="42" spans="1:22" x14ac:dyDescent="0.25">
      <c r="A42" s="206" t="str">
        <f>Lists!C:C</f>
        <v>GTM001</v>
      </c>
      <c r="B42" s="207">
        <f>_xlfn.DAYS(About!$A$3,'Core Indicators'!U42)</f>
        <v>64</v>
      </c>
      <c r="C42" s="207">
        <f>_xlfn.DAYS(About!$A$3,'Core Indicators'!AC42)</f>
        <v>29</v>
      </c>
      <c r="D42" s="207">
        <f>_xlfn.DAYS(About!$A$3,'Core Indicators'!AK42)</f>
        <v>64</v>
      </c>
      <c r="E42" s="207">
        <f>_xlfn.DAYS(About!$A$3,'Core Indicators'!AS42)</f>
        <v>64</v>
      </c>
      <c r="F42" s="207">
        <f>_xlfn.DAYS(About!$A$3,'Core Indicators'!BQ42)</f>
        <v>7</v>
      </c>
      <c r="G42" s="207">
        <f>_xlfn.DAYS(About!$A$3,'Core Indicators'!DM42)</f>
        <v>64</v>
      </c>
      <c r="H42" s="207">
        <f>_xlfn.DAYS(About!$A$3,'Core Indicators'!DU42)</f>
        <v>29</v>
      </c>
      <c r="I42" s="207">
        <f>_xlfn.DAYS(About!$A$3,'Core Indicators'!EC42)</f>
        <v>29</v>
      </c>
      <c r="J42" s="207">
        <f>_xlfn.DAYS(About!$A$3,'Core Indicators'!EK42)</f>
        <v>64</v>
      </c>
      <c r="K42" s="207">
        <f>_xlfn.DAYS(About!$A$3,'Core Indicators'!ES42)</f>
        <v>64</v>
      </c>
      <c r="L42" s="207">
        <f>_xlfn.DAYS(About!$A$3,'Core Indicators'!FI42)</f>
        <v>64</v>
      </c>
      <c r="M42" s="207">
        <f>_xlfn.DAYS(About!$A$3,'Core Indicators'!GG42)</f>
        <v>122</v>
      </c>
      <c r="N42" s="207">
        <f>_xlfn.DAYS(About!$A$3,'Core Indicators'!GO42)</f>
        <v>122</v>
      </c>
      <c r="O42" s="207">
        <f>_xlfn.DAYS(About!$A$3,'Core Indicators'!GW42)</f>
        <v>122</v>
      </c>
      <c r="P42" s="207">
        <f>_xlfn.DAYS(About!$A$3,'Core Indicators'!HE42)</f>
        <v>122</v>
      </c>
      <c r="Q42" s="207">
        <f>_xlfn.DAYS(About!$A$3,'Core Indicators'!HM42)</f>
        <v>122</v>
      </c>
      <c r="R42" s="207">
        <f>_xlfn.DAYS(About!$A$3,'Core Indicators'!HU42)</f>
        <v>122</v>
      </c>
      <c r="S42" s="207">
        <f>_xlfn.DAYS(About!$A$3,'Core Indicators'!IC42)</f>
        <v>122</v>
      </c>
      <c r="T42" s="207">
        <f>_xlfn.DAYS(About!$A$3,'Core Indicators'!IK42)</f>
        <v>122</v>
      </c>
      <c r="U42" s="207">
        <f>_xlfn.DAYS(About!$A$3,'Core Indicators'!IS42)</f>
        <v>122</v>
      </c>
      <c r="V42" s="207">
        <f t="shared" si="1"/>
        <v>57.1</v>
      </c>
    </row>
    <row r="43" spans="1:22" x14ac:dyDescent="0.25">
      <c r="A43" s="206" t="str">
        <f>Lists!C:C</f>
        <v>HND001</v>
      </c>
      <c r="B43" s="207">
        <f>_xlfn.DAYS(About!$A$3,'Core Indicators'!U43)</f>
        <v>64</v>
      </c>
      <c r="C43" s="207">
        <f>_xlfn.DAYS(About!$A$3,'Core Indicators'!AC43)</f>
        <v>33</v>
      </c>
      <c r="D43" s="207">
        <f>_xlfn.DAYS(About!$A$3,'Core Indicators'!AK43)</f>
        <v>64</v>
      </c>
      <c r="E43" s="207">
        <f>_xlfn.DAYS(About!$A$3,'Core Indicators'!AS43)</f>
        <v>64</v>
      </c>
      <c r="F43" s="207">
        <f>_xlfn.DAYS(About!$A$3,'Core Indicators'!BQ43)</f>
        <v>7</v>
      </c>
      <c r="G43" s="207">
        <f>_xlfn.DAYS(About!$A$3,'Core Indicators'!DM43)</f>
        <v>64</v>
      </c>
      <c r="H43" s="207">
        <f>_xlfn.DAYS(About!$A$3,'Core Indicators'!DU43)</f>
        <v>33</v>
      </c>
      <c r="I43" s="207">
        <f>_xlfn.DAYS(About!$A$3,'Core Indicators'!EC43)</f>
        <v>33</v>
      </c>
      <c r="J43" s="207">
        <f>_xlfn.DAYS(About!$A$3,'Core Indicators'!EK43)</f>
        <v>64</v>
      </c>
      <c r="K43" s="207">
        <f>_xlfn.DAYS(About!$A$3,'Core Indicators'!ES43)</f>
        <v>64</v>
      </c>
      <c r="L43" s="207">
        <f>_xlfn.DAYS(About!$A$3,'Core Indicators'!FI43)</f>
        <v>64</v>
      </c>
      <c r="M43" s="207">
        <f>_xlfn.DAYS(About!$A$3,'Core Indicators'!GG43)</f>
        <v>122</v>
      </c>
      <c r="N43" s="207">
        <f>_xlfn.DAYS(About!$A$3,'Core Indicators'!GO43)</f>
        <v>122</v>
      </c>
      <c r="O43" s="207">
        <f>_xlfn.DAYS(About!$A$3,'Core Indicators'!GW43)</f>
        <v>122</v>
      </c>
      <c r="P43" s="207">
        <f>_xlfn.DAYS(About!$A$3,'Core Indicators'!HE43)</f>
        <v>122</v>
      </c>
      <c r="Q43" s="207">
        <f>_xlfn.DAYS(About!$A$3,'Core Indicators'!HM43)</f>
        <v>122</v>
      </c>
      <c r="R43" s="207">
        <f>_xlfn.DAYS(About!$A$3,'Core Indicators'!HU43)</f>
        <v>122</v>
      </c>
      <c r="S43" s="207">
        <f>_xlfn.DAYS(About!$A$3,'Core Indicators'!IC43)</f>
        <v>122</v>
      </c>
      <c r="T43" s="207">
        <f>_xlfn.DAYS(About!$A$3,'Core Indicators'!IK43)</f>
        <v>122</v>
      </c>
      <c r="U43" s="207">
        <f>_xlfn.DAYS(About!$A$3,'Core Indicators'!IS43)</f>
        <v>122</v>
      </c>
      <c r="V43" s="207">
        <f t="shared" si="1"/>
        <v>57.9</v>
      </c>
    </row>
    <row r="44" spans="1:22" x14ac:dyDescent="0.25">
      <c r="A44" s="206" t="str">
        <f>Lists!C:C</f>
        <v>HTI001</v>
      </c>
      <c r="B44" s="207">
        <f>_xlfn.DAYS(About!$A$3,'Core Indicators'!U44)</f>
        <v>64</v>
      </c>
      <c r="C44" s="207">
        <f>_xlfn.DAYS(About!$A$3,'Core Indicators'!AC44)</f>
        <v>64</v>
      </c>
      <c r="D44" s="207">
        <f>_xlfn.DAYS(About!$A$3,'Core Indicators'!AK44)</f>
        <v>64</v>
      </c>
      <c r="E44" s="207">
        <f>_xlfn.DAYS(About!$A$3,'Core Indicators'!AS44)</f>
        <v>64</v>
      </c>
      <c r="F44" s="207">
        <f>_xlfn.DAYS(About!$A$3,'Core Indicators'!BQ44)</f>
        <v>64</v>
      </c>
      <c r="G44" s="207">
        <f>_xlfn.DAYS(About!$A$3,'Core Indicators'!DM44)</f>
        <v>64</v>
      </c>
      <c r="H44" s="207">
        <f>_xlfn.DAYS(About!$A$3,'Core Indicators'!DU44)</f>
        <v>64</v>
      </c>
      <c r="I44" s="207">
        <f>_xlfn.DAYS(About!$A$3,'Core Indicators'!EC44)</f>
        <v>64</v>
      </c>
      <c r="J44" s="207">
        <f>_xlfn.DAYS(About!$A$3,'Core Indicators'!EK44)</f>
        <v>64</v>
      </c>
      <c r="K44" s="207">
        <f>_xlfn.DAYS(About!$A$3,'Core Indicators'!ES44)</f>
        <v>64</v>
      </c>
      <c r="L44" s="207">
        <f>_xlfn.DAYS(About!$A$3,'Core Indicators'!FI44)</f>
        <v>64</v>
      </c>
      <c r="M44" s="207">
        <f>_xlfn.DAYS(About!$A$3,'Core Indicators'!GG44)</f>
        <v>122</v>
      </c>
      <c r="N44" s="207">
        <f>_xlfn.DAYS(About!$A$3,'Core Indicators'!GO44)</f>
        <v>122</v>
      </c>
      <c r="O44" s="207">
        <f>_xlfn.DAYS(About!$A$3,'Core Indicators'!GW44)</f>
        <v>122</v>
      </c>
      <c r="P44" s="207">
        <f>_xlfn.DAYS(About!$A$3,'Core Indicators'!HE44)</f>
        <v>122</v>
      </c>
      <c r="Q44" s="207">
        <f>_xlfn.DAYS(About!$A$3,'Core Indicators'!HM44)</f>
        <v>122</v>
      </c>
      <c r="R44" s="207">
        <f>_xlfn.DAYS(About!$A$3,'Core Indicators'!HU44)</f>
        <v>122</v>
      </c>
      <c r="S44" s="207">
        <f>_xlfn.DAYS(About!$A$3,'Core Indicators'!IC44)</f>
        <v>122</v>
      </c>
      <c r="T44" s="207">
        <f>_xlfn.DAYS(About!$A$3,'Core Indicators'!IK44)</f>
        <v>122</v>
      </c>
      <c r="U44" s="207">
        <f>_xlfn.DAYS(About!$A$3,'Core Indicators'!IS44)</f>
        <v>122</v>
      </c>
      <c r="V44" s="207">
        <f t="shared" si="1"/>
        <v>69.8</v>
      </c>
    </row>
    <row r="45" spans="1:22" x14ac:dyDescent="0.25">
      <c r="A45" s="206" t="str">
        <f>Lists!C:C</f>
        <v>HTI002</v>
      </c>
      <c r="B45" s="207">
        <f>_xlfn.DAYS(About!$A$3,'Core Indicators'!U45)</f>
        <v>64</v>
      </c>
      <c r="C45" s="207">
        <f>_xlfn.DAYS(About!$A$3,'Core Indicators'!AC45)</f>
        <v>64</v>
      </c>
      <c r="D45" s="207">
        <f>_xlfn.DAYS(About!$A$3,'Core Indicators'!AK45)</f>
        <v>64</v>
      </c>
      <c r="E45" s="207">
        <f>_xlfn.DAYS(About!$A$3,'Core Indicators'!AS45)</f>
        <v>64</v>
      </c>
      <c r="F45" s="207">
        <f>_xlfn.DAYS(About!$A$3,'Core Indicators'!BQ45)</f>
        <v>64</v>
      </c>
      <c r="G45" s="207">
        <f>_xlfn.DAYS(About!$A$3,'Core Indicators'!DM45)</f>
        <v>64</v>
      </c>
      <c r="H45" s="207">
        <f>_xlfn.DAYS(About!$A$3,'Core Indicators'!DU45)</f>
        <v>64</v>
      </c>
      <c r="I45" s="207">
        <f>_xlfn.DAYS(About!$A$3,'Core Indicators'!EC45)</f>
        <v>64</v>
      </c>
      <c r="J45" s="207">
        <f>_xlfn.DAYS(About!$A$3,'Core Indicators'!EK45)</f>
        <v>64</v>
      </c>
      <c r="K45" s="207">
        <f>_xlfn.DAYS(About!$A$3,'Core Indicators'!ES45)</f>
        <v>64</v>
      </c>
      <c r="L45" s="207">
        <f>_xlfn.DAYS(About!$A$3,'Core Indicators'!FI45)</f>
        <v>64</v>
      </c>
      <c r="M45" s="207">
        <f>_xlfn.DAYS(About!$A$3,'Core Indicators'!GG45)</f>
        <v>122</v>
      </c>
      <c r="N45" s="207">
        <f>_xlfn.DAYS(About!$A$3,'Core Indicators'!GO45)</f>
        <v>122</v>
      </c>
      <c r="O45" s="207">
        <f>_xlfn.DAYS(About!$A$3,'Core Indicators'!GW45)</f>
        <v>122</v>
      </c>
      <c r="P45" s="207">
        <f>_xlfn.DAYS(About!$A$3,'Core Indicators'!HE45)</f>
        <v>122</v>
      </c>
      <c r="Q45" s="207">
        <f>_xlfn.DAYS(About!$A$3,'Core Indicators'!HM45)</f>
        <v>122</v>
      </c>
      <c r="R45" s="207">
        <f>_xlfn.DAYS(About!$A$3,'Core Indicators'!HU45)</f>
        <v>122</v>
      </c>
      <c r="S45" s="207">
        <f>_xlfn.DAYS(About!$A$3,'Core Indicators'!IC45)</f>
        <v>122</v>
      </c>
      <c r="T45" s="207">
        <f>_xlfn.DAYS(About!$A$3,'Core Indicators'!IK45)</f>
        <v>122</v>
      </c>
      <c r="U45" s="207">
        <f>_xlfn.DAYS(About!$A$3,'Core Indicators'!IS45)</f>
        <v>122</v>
      </c>
      <c r="V45" s="207">
        <f t="shared" si="1"/>
        <v>69.8</v>
      </c>
    </row>
    <row r="46" spans="1:22" x14ac:dyDescent="0.25">
      <c r="A46" s="206" t="str">
        <f>Lists!C:C</f>
        <v>HUN002</v>
      </c>
      <c r="B46" s="207">
        <f>_xlfn.DAYS(About!$A$3,'Core Indicators'!U46)</f>
        <v>212</v>
      </c>
      <c r="C46" s="207">
        <f>_xlfn.DAYS(About!$A$3,'Core Indicators'!AC46)</f>
        <v>9</v>
      </c>
      <c r="D46" s="207">
        <f>_xlfn.DAYS(About!$A$3,'Core Indicators'!AK46)</f>
        <v>9</v>
      </c>
      <c r="E46" s="207">
        <f>_xlfn.DAYS(About!$A$3,'Core Indicators'!AS46)</f>
        <v>9</v>
      </c>
      <c r="F46" s="207">
        <f>_xlfn.DAYS(About!$A$3,'Core Indicators'!BQ46)</f>
        <v>9</v>
      </c>
      <c r="G46" s="207">
        <f>_xlfn.DAYS(About!$A$3,'Core Indicators'!DM46)</f>
        <v>9</v>
      </c>
      <c r="H46" s="207">
        <f>_xlfn.DAYS(About!$A$3,'Core Indicators'!DU46)</f>
        <v>9</v>
      </c>
      <c r="I46" s="207">
        <f>_xlfn.DAYS(About!$A$3,'Core Indicators'!EC46)</f>
        <v>9</v>
      </c>
      <c r="J46" s="207">
        <f>_xlfn.DAYS(About!$A$3,'Core Indicators'!EK46)</f>
        <v>9</v>
      </c>
      <c r="K46" s="207">
        <f>_xlfn.DAYS(About!$A$3,'Core Indicators'!ES46)</f>
        <v>9</v>
      </c>
      <c r="L46" s="207">
        <f>_xlfn.DAYS(About!$A$3,'Core Indicators'!FI46)</f>
        <v>212</v>
      </c>
      <c r="M46" s="207">
        <f>_xlfn.DAYS(About!$A$3,'Core Indicators'!GG46)</f>
        <v>123</v>
      </c>
      <c r="N46" s="207">
        <f>_xlfn.DAYS(About!$A$3,'Core Indicators'!GO46)</f>
        <v>123</v>
      </c>
      <c r="O46" s="207">
        <f>_xlfn.DAYS(About!$A$3,'Core Indicators'!GW46)</f>
        <v>123</v>
      </c>
      <c r="P46" s="207">
        <f>_xlfn.DAYS(About!$A$3,'Core Indicators'!HE46)</f>
        <v>123</v>
      </c>
      <c r="Q46" s="207">
        <f>_xlfn.DAYS(About!$A$3,'Core Indicators'!HM46)</f>
        <v>123</v>
      </c>
      <c r="R46" s="207">
        <f>_xlfn.DAYS(About!$A$3,'Core Indicators'!HU46)</f>
        <v>123</v>
      </c>
      <c r="S46" s="207">
        <f>_xlfn.DAYS(About!$A$3,'Core Indicators'!IC46)</f>
        <v>123</v>
      </c>
      <c r="T46" s="207">
        <f>_xlfn.DAYS(About!$A$3,'Core Indicators'!IK46)</f>
        <v>123</v>
      </c>
      <c r="U46" s="207">
        <f>_xlfn.DAYS(About!$A$3,'Core Indicators'!IS46)</f>
        <v>123</v>
      </c>
      <c r="V46" s="207">
        <f t="shared" si="1"/>
        <v>40.700000000000003</v>
      </c>
    </row>
    <row r="47" spans="1:22" x14ac:dyDescent="0.25">
      <c r="A47" s="206" t="str">
        <f>Lists!C:C</f>
        <v>IDN002</v>
      </c>
      <c r="B47" s="207">
        <f>_xlfn.DAYS(About!$A$3,'Core Indicators'!U47)</f>
        <v>302</v>
      </c>
      <c r="C47" s="207">
        <f>_xlfn.DAYS(About!$A$3,'Core Indicators'!AC47)</f>
        <v>302</v>
      </c>
      <c r="D47" s="207">
        <f>_xlfn.DAYS(About!$A$3,'Core Indicators'!AK47)</f>
        <v>302</v>
      </c>
      <c r="E47" s="207">
        <f>_xlfn.DAYS(About!$A$3,'Core Indicators'!AS47)</f>
        <v>357</v>
      </c>
      <c r="F47" s="207">
        <f>_xlfn.DAYS(About!$A$3,'Core Indicators'!BQ47)</f>
        <v>0</v>
      </c>
      <c r="G47" s="207">
        <f>_xlfn.DAYS(About!$A$3,'Core Indicators'!DM47)</f>
        <v>267</v>
      </c>
      <c r="H47" s="207">
        <f>_xlfn.DAYS(About!$A$3,'Core Indicators'!DU47)</f>
        <v>273</v>
      </c>
      <c r="I47" s="207">
        <f>_xlfn.DAYS(About!$A$3,'Core Indicators'!EC47)</f>
        <v>302</v>
      </c>
      <c r="J47" s="207">
        <f>_xlfn.DAYS(About!$A$3,'Core Indicators'!EK47)</f>
        <v>302</v>
      </c>
      <c r="K47" s="207">
        <f>_xlfn.DAYS(About!$A$3,'Core Indicators'!ES47)</f>
        <v>302</v>
      </c>
      <c r="L47" s="207">
        <f>_xlfn.DAYS(About!$A$3,'Core Indicators'!FI47)</f>
        <v>1309</v>
      </c>
      <c r="M47" s="207">
        <f>_xlfn.DAYS(About!$A$3,'Core Indicators'!GG47)</f>
        <v>120</v>
      </c>
      <c r="N47" s="207">
        <f>_xlfn.DAYS(About!$A$3,'Core Indicators'!GO47)</f>
        <v>120</v>
      </c>
      <c r="O47" s="207">
        <f>_xlfn.DAYS(About!$A$3,'Core Indicators'!GW47)</f>
        <v>120</v>
      </c>
      <c r="P47" s="207">
        <f>_xlfn.DAYS(About!$A$3,'Core Indicators'!HE47)</f>
        <v>120</v>
      </c>
      <c r="Q47" s="207">
        <f>_xlfn.DAYS(About!$A$3,'Core Indicators'!HM47)</f>
        <v>120</v>
      </c>
      <c r="R47" s="207">
        <f>_xlfn.DAYS(About!$A$3,'Core Indicators'!HU47)</f>
        <v>120</v>
      </c>
      <c r="S47" s="207">
        <f>_xlfn.DAYS(About!$A$3,'Core Indicators'!IC47)</f>
        <v>120</v>
      </c>
      <c r="T47" s="207">
        <f>_xlfn.DAYS(About!$A$3,'Core Indicators'!IK47)</f>
        <v>120</v>
      </c>
      <c r="U47" s="207">
        <f>_xlfn.DAYS(About!$A$3,'Core Indicators'!IS47)</f>
        <v>120</v>
      </c>
      <c r="V47" s="207">
        <f t="shared" si="1"/>
        <v>353.4</v>
      </c>
    </row>
    <row r="48" spans="1:22" x14ac:dyDescent="0.25">
      <c r="A48" s="206" t="str">
        <f>Lists!C:C</f>
        <v>IDN007</v>
      </c>
      <c r="B48" s="207">
        <f>_xlfn.DAYS(About!$A$3,'Core Indicators'!U48)</f>
        <v>92</v>
      </c>
      <c r="C48" s="207">
        <f>_xlfn.DAYS(About!$A$3,'Core Indicators'!AC48)</f>
        <v>92</v>
      </c>
      <c r="D48" s="207">
        <f>_xlfn.DAYS(About!$A$3,'Core Indicators'!AK48)</f>
        <v>92</v>
      </c>
      <c r="E48" s="207">
        <f>_xlfn.DAYS(About!$A$3,'Core Indicators'!AS48)</f>
        <v>92</v>
      </c>
      <c r="F48" s="207">
        <f>_xlfn.DAYS(About!$A$3,'Core Indicators'!BQ48)</f>
        <v>0</v>
      </c>
      <c r="G48" s="207">
        <f>_xlfn.DAYS(About!$A$3,'Core Indicators'!DM48)</f>
        <v>92</v>
      </c>
      <c r="H48" s="207">
        <f>_xlfn.DAYS(About!$A$3,'Core Indicators'!DU48)</f>
        <v>92</v>
      </c>
      <c r="I48" s="207">
        <f>_xlfn.DAYS(About!$A$3,'Core Indicators'!EC48)</f>
        <v>92</v>
      </c>
      <c r="J48" s="207">
        <f>_xlfn.DAYS(About!$A$3,'Core Indicators'!EK48)</f>
        <v>92</v>
      </c>
      <c r="K48" s="207">
        <f>_xlfn.DAYS(About!$A$3,'Core Indicators'!ES48)</f>
        <v>92</v>
      </c>
      <c r="L48" s="207">
        <f>_xlfn.DAYS(About!$A$3,'Core Indicators'!FI48)</f>
        <v>92</v>
      </c>
      <c r="M48" s="207">
        <f>_xlfn.DAYS(About!$A$3,'Core Indicators'!GG48)</f>
        <v>91</v>
      </c>
      <c r="N48" s="207">
        <f>_xlfn.DAYS(About!$A$3,'Core Indicators'!GO48)</f>
        <v>91</v>
      </c>
      <c r="O48" s="207">
        <f>_xlfn.DAYS(About!$A$3,'Core Indicators'!GW48)</f>
        <v>91</v>
      </c>
      <c r="P48" s="207">
        <f>_xlfn.DAYS(About!$A$3,'Core Indicators'!HE48)</f>
        <v>91</v>
      </c>
      <c r="Q48" s="207">
        <f>_xlfn.DAYS(About!$A$3,'Core Indicators'!HM48)</f>
        <v>91</v>
      </c>
      <c r="R48" s="207">
        <f>_xlfn.DAYS(About!$A$3,'Core Indicators'!HU48)</f>
        <v>91</v>
      </c>
      <c r="S48" s="207">
        <f>_xlfn.DAYS(About!$A$3,'Core Indicators'!IC48)</f>
        <v>91</v>
      </c>
      <c r="T48" s="207">
        <f>_xlfn.DAYS(About!$A$3,'Core Indicators'!IK48)</f>
        <v>91</v>
      </c>
      <c r="U48" s="207">
        <f>_xlfn.DAYS(About!$A$3,'Core Indicators'!IS48)</f>
        <v>91</v>
      </c>
      <c r="V48" s="207">
        <f t="shared" si="1"/>
        <v>82.7</v>
      </c>
    </row>
    <row r="49" spans="1:22" x14ac:dyDescent="0.25">
      <c r="A49" s="206" t="str">
        <f>Lists!C:C</f>
        <v>IDN008</v>
      </c>
      <c r="B49" s="207">
        <f>_xlfn.DAYS(About!$A$3,'Core Indicators'!U49)</f>
        <v>92</v>
      </c>
      <c r="C49" s="207">
        <f>_xlfn.DAYS(About!$A$3,'Core Indicators'!AC49)</f>
        <v>92</v>
      </c>
      <c r="D49" s="207">
        <f>_xlfn.DAYS(About!$A$3,'Core Indicators'!AK49)</f>
        <v>92</v>
      </c>
      <c r="E49" s="207">
        <f>_xlfn.DAYS(About!$A$3,'Core Indicators'!AS49)</f>
        <v>30</v>
      </c>
      <c r="F49" s="207">
        <f>_xlfn.DAYS(About!$A$3,'Core Indicators'!BQ49)</f>
        <v>30</v>
      </c>
      <c r="G49" s="207">
        <f>_xlfn.DAYS(About!$A$3,'Core Indicators'!DM49)</f>
        <v>92</v>
      </c>
      <c r="H49" s="207">
        <f>_xlfn.DAYS(About!$A$3,'Core Indicators'!DU49)</f>
        <v>92</v>
      </c>
      <c r="I49" s="207">
        <f>_xlfn.DAYS(About!$A$3,'Core Indicators'!EC49)</f>
        <v>92</v>
      </c>
      <c r="J49" s="207">
        <f>_xlfn.DAYS(About!$A$3,'Core Indicators'!EK49)</f>
        <v>92</v>
      </c>
      <c r="K49" s="207">
        <f>_xlfn.DAYS(About!$A$3,'Core Indicators'!ES49)</f>
        <v>92</v>
      </c>
      <c r="L49" s="207">
        <f>_xlfn.DAYS(About!$A$3,'Core Indicators'!FI49)</f>
        <v>92</v>
      </c>
      <c r="M49" s="207">
        <f>_xlfn.DAYS(About!$A$3,'Core Indicators'!GG49)</f>
        <v>91</v>
      </c>
      <c r="N49" s="207">
        <f>_xlfn.DAYS(About!$A$3,'Core Indicators'!GO49)</f>
        <v>91</v>
      </c>
      <c r="O49" s="207">
        <f>_xlfn.DAYS(About!$A$3,'Core Indicators'!GW49)</f>
        <v>91</v>
      </c>
      <c r="P49" s="207">
        <f>_xlfn.DAYS(About!$A$3,'Core Indicators'!HE49)</f>
        <v>91</v>
      </c>
      <c r="Q49" s="207">
        <f>_xlfn.DAYS(About!$A$3,'Core Indicators'!HM49)</f>
        <v>91</v>
      </c>
      <c r="R49" s="207">
        <f>_xlfn.DAYS(About!$A$3,'Core Indicators'!HU49)</f>
        <v>91</v>
      </c>
      <c r="S49" s="207">
        <f>_xlfn.DAYS(About!$A$3,'Core Indicators'!IC49)</f>
        <v>91</v>
      </c>
      <c r="T49" s="207">
        <f>_xlfn.DAYS(About!$A$3,'Core Indicators'!IK49)</f>
        <v>91</v>
      </c>
      <c r="U49" s="207">
        <f>_xlfn.DAYS(About!$A$3,'Core Indicators'!IS49)</f>
        <v>91</v>
      </c>
      <c r="V49" s="207">
        <f t="shared" si="1"/>
        <v>79.5</v>
      </c>
    </row>
    <row r="50" spans="1:22" x14ac:dyDescent="0.25">
      <c r="A50" s="206" t="str">
        <f>Lists!C:C</f>
        <v>IND002</v>
      </c>
      <c r="B50" s="207">
        <f>_xlfn.DAYS(About!$A$3,'Core Indicators'!U50)</f>
        <v>762</v>
      </c>
      <c r="C50" s="207">
        <f>_xlfn.DAYS(About!$A$3,'Core Indicators'!AC50)</f>
        <v>762</v>
      </c>
      <c r="D50" s="207">
        <f>_xlfn.DAYS(About!$A$3,'Core Indicators'!AK50)</f>
        <v>762</v>
      </c>
      <c r="E50" s="207">
        <f>_xlfn.DAYS(About!$A$3,'Core Indicators'!AS50)</f>
        <v>762</v>
      </c>
      <c r="F50" s="207">
        <f>_xlfn.DAYS(About!$A$3,'Core Indicators'!BQ50)</f>
        <v>30</v>
      </c>
      <c r="G50" s="207">
        <f>_xlfn.DAYS(About!$A$3,'Core Indicators'!DM50)</f>
        <v>762</v>
      </c>
      <c r="H50" s="207">
        <f>_xlfn.DAYS(About!$A$3,'Core Indicators'!DU50)</f>
        <v>762</v>
      </c>
      <c r="I50" s="207">
        <f>_xlfn.DAYS(About!$A$3,'Core Indicators'!EC50)</f>
        <v>762</v>
      </c>
      <c r="J50" s="207">
        <f>_xlfn.DAYS(About!$A$3,'Core Indicators'!EK50)</f>
        <v>762</v>
      </c>
      <c r="K50" s="207">
        <f>_xlfn.DAYS(About!$A$3,'Core Indicators'!ES50)</f>
        <v>762</v>
      </c>
      <c r="L50" s="207">
        <f>_xlfn.DAYS(About!$A$3,'Core Indicators'!FI50)</f>
        <v>1189</v>
      </c>
      <c r="M50" s="207">
        <f>_xlfn.DAYS(About!$A$3,'Core Indicators'!GG50)</f>
        <v>120</v>
      </c>
      <c r="N50" s="207">
        <f>_xlfn.DAYS(About!$A$3,'Core Indicators'!GO50)</f>
        <v>120</v>
      </c>
      <c r="O50" s="207">
        <f>_xlfn.DAYS(About!$A$3,'Core Indicators'!GW50)</f>
        <v>120</v>
      </c>
      <c r="P50" s="207">
        <f>_xlfn.DAYS(About!$A$3,'Core Indicators'!HE50)</f>
        <v>120</v>
      </c>
      <c r="Q50" s="207">
        <f>_xlfn.DAYS(About!$A$3,'Core Indicators'!HM50)</f>
        <v>120</v>
      </c>
      <c r="R50" s="207">
        <f>_xlfn.DAYS(About!$A$3,'Core Indicators'!HU50)</f>
        <v>120</v>
      </c>
      <c r="S50" s="207">
        <f>_xlfn.DAYS(About!$A$3,'Core Indicators'!IC50)</f>
        <v>120</v>
      </c>
      <c r="T50" s="207">
        <f>_xlfn.DAYS(About!$A$3,'Core Indicators'!IK50)</f>
        <v>120</v>
      </c>
      <c r="U50" s="207">
        <f>_xlfn.DAYS(About!$A$3,'Core Indicators'!IS50)</f>
        <v>120</v>
      </c>
      <c r="V50" s="207">
        <f t="shared" si="1"/>
        <v>667.3</v>
      </c>
    </row>
    <row r="51" spans="1:22" x14ac:dyDescent="0.25">
      <c r="A51" s="206" t="str">
        <f>Lists!C:C</f>
        <v>IRN004</v>
      </c>
      <c r="B51" s="207">
        <f>_xlfn.DAYS(About!$A$3,'Core Indicators'!U51)</f>
        <v>715</v>
      </c>
      <c r="C51" s="207">
        <f>_xlfn.DAYS(About!$A$3,'Core Indicators'!AC51)</f>
        <v>715</v>
      </c>
      <c r="D51" s="207">
        <f>_xlfn.DAYS(About!$A$3,'Core Indicators'!AK51)</f>
        <v>0</v>
      </c>
      <c r="E51" s="207">
        <f>_xlfn.DAYS(About!$A$3,'Core Indicators'!AS51)</f>
        <v>0</v>
      </c>
      <c r="F51" s="207">
        <f>_xlfn.DAYS(About!$A$3,'Core Indicators'!BQ51)</f>
        <v>328</v>
      </c>
      <c r="G51" s="207">
        <f>_xlfn.DAYS(About!$A$3,'Core Indicators'!DM51)</f>
        <v>0</v>
      </c>
      <c r="H51" s="207">
        <f>_xlfn.DAYS(About!$A$3,'Core Indicators'!DU51)</f>
        <v>0</v>
      </c>
      <c r="I51" s="207">
        <f>_xlfn.DAYS(About!$A$3,'Core Indicators'!EC51)</f>
        <v>0</v>
      </c>
      <c r="J51" s="207">
        <f>_xlfn.DAYS(About!$A$3,'Core Indicators'!EK51)</f>
        <v>0</v>
      </c>
      <c r="K51" s="207">
        <f>_xlfn.DAYS(About!$A$3,'Core Indicators'!ES51)</f>
        <v>0</v>
      </c>
      <c r="L51" s="207">
        <f>_xlfn.DAYS(About!$A$3,'Core Indicators'!FI51)</f>
        <v>715</v>
      </c>
      <c r="M51" s="207">
        <f>_xlfn.DAYS(About!$A$3,'Core Indicators'!GG51)</f>
        <v>120</v>
      </c>
      <c r="N51" s="207">
        <f>_xlfn.DAYS(About!$A$3,'Core Indicators'!GO51)</f>
        <v>120</v>
      </c>
      <c r="O51" s="207">
        <f>_xlfn.DAYS(About!$A$3,'Core Indicators'!GW51)</f>
        <v>120</v>
      </c>
      <c r="P51" s="207">
        <f>_xlfn.DAYS(About!$A$3,'Core Indicators'!HE51)</f>
        <v>120</v>
      </c>
      <c r="Q51" s="207">
        <f>_xlfn.DAYS(About!$A$3,'Core Indicators'!HM51)</f>
        <v>120</v>
      </c>
      <c r="R51" s="207">
        <f>_xlfn.DAYS(About!$A$3,'Core Indicators'!HU51)</f>
        <v>120</v>
      </c>
      <c r="S51" s="207">
        <f>_xlfn.DAYS(About!$A$3,'Core Indicators'!IC51)</f>
        <v>120</v>
      </c>
      <c r="T51" s="207">
        <f>_xlfn.DAYS(About!$A$3,'Core Indicators'!IK51)</f>
        <v>120</v>
      </c>
      <c r="U51" s="207">
        <f>_xlfn.DAYS(About!$A$3,'Core Indicators'!IS51)</f>
        <v>120</v>
      </c>
      <c r="V51" s="207">
        <f t="shared" si="1"/>
        <v>116.3</v>
      </c>
    </row>
    <row r="52" spans="1:22" x14ac:dyDescent="0.25">
      <c r="A52" s="206" t="str">
        <f>Lists!C:C</f>
        <v>IRQ001</v>
      </c>
      <c r="B52" s="207">
        <f>_xlfn.DAYS(About!$A$3,'Core Indicators'!U52)</f>
        <v>92</v>
      </c>
      <c r="C52" s="207">
        <f>_xlfn.DAYS(About!$A$3,'Core Indicators'!AC52)</f>
        <v>92</v>
      </c>
      <c r="D52" s="207">
        <f>_xlfn.DAYS(About!$A$3,'Core Indicators'!AK52)</f>
        <v>92</v>
      </c>
      <c r="E52" s="207">
        <f>_xlfn.DAYS(About!$A$3,'Core Indicators'!AS52)</f>
        <v>92</v>
      </c>
      <c r="F52" s="207">
        <f>_xlfn.DAYS(About!$A$3,'Core Indicators'!BQ52)</f>
        <v>8</v>
      </c>
      <c r="G52" s="207">
        <f>_xlfn.DAYS(About!$A$3,'Core Indicators'!DM52)</f>
        <v>8</v>
      </c>
      <c r="H52" s="207">
        <f>_xlfn.DAYS(About!$A$3,'Core Indicators'!DU52)</f>
        <v>8</v>
      </c>
      <c r="I52" s="207">
        <f>_xlfn.DAYS(About!$A$3,'Core Indicators'!EC52)</f>
        <v>8</v>
      </c>
      <c r="J52" s="207">
        <f>_xlfn.DAYS(About!$A$3,'Core Indicators'!EK52)</f>
        <v>8</v>
      </c>
      <c r="K52" s="207">
        <f>_xlfn.DAYS(About!$A$3,'Core Indicators'!ES52)</f>
        <v>8</v>
      </c>
      <c r="L52" s="207">
        <f>_xlfn.DAYS(About!$A$3,'Core Indicators'!FI52)</f>
        <v>1035</v>
      </c>
      <c r="M52" s="207">
        <f>_xlfn.DAYS(About!$A$3,'Core Indicators'!GG52)</f>
        <v>120</v>
      </c>
      <c r="N52" s="207">
        <f>_xlfn.DAYS(About!$A$3,'Core Indicators'!GO52)</f>
        <v>120</v>
      </c>
      <c r="O52" s="207">
        <f>_xlfn.DAYS(About!$A$3,'Core Indicators'!GW52)</f>
        <v>120</v>
      </c>
      <c r="P52" s="207">
        <f>_xlfn.DAYS(About!$A$3,'Core Indicators'!HE52)</f>
        <v>120</v>
      </c>
      <c r="Q52" s="207">
        <f>_xlfn.DAYS(About!$A$3,'Core Indicators'!HM52)</f>
        <v>120</v>
      </c>
      <c r="R52" s="207">
        <f>_xlfn.DAYS(About!$A$3,'Core Indicators'!HU52)</f>
        <v>120</v>
      </c>
      <c r="S52" s="207">
        <f>_xlfn.DAYS(About!$A$3,'Core Indicators'!IC52)</f>
        <v>120</v>
      </c>
      <c r="T52" s="207">
        <f>_xlfn.DAYS(About!$A$3,'Core Indicators'!IK52)</f>
        <v>120</v>
      </c>
      <c r="U52" s="207">
        <f>_xlfn.DAYS(About!$A$3,'Core Indicators'!IS52)</f>
        <v>120</v>
      </c>
      <c r="V52" s="207">
        <f t="shared" si="1"/>
        <v>138.69999999999999</v>
      </c>
    </row>
    <row r="53" spans="1:22" x14ac:dyDescent="0.25">
      <c r="A53" s="206" t="str">
        <f>Lists!C:C</f>
        <v>IRQ002</v>
      </c>
      <c r="B53" s="207">
        <f>_xlfn.DAYS(About!$A$3,'Core Indicators'!U53)</f>
        <v>92</v>
      </c>
      <c r="C53" s="207">
        <f>_xlfn.DAYS(About!$A$3,'Core Indicators'!AC53)</f>
        <v>92</v>
      </c>
      <c r="D53" s="207">
        <f>_xlfn.DAYS(About!$A$3,'Core Indicators'!AK53)</f>
        <v>92</v>
      </c>
      <c r="E53" s="207">
        <f>_xlfn.DAYS(About!$A$3,'Core Indicators'!AS53)</f>
        <v>92</v>
      </c>
      <c r="F53" s="207">
        <f>_xlfn.DAYS(About!$A$3,'Core Indicators'!BQ53)</f>
        <v>8</v>
      </c>
      <c r="G53" s="207">
        <f>_xlfn.DAYS(About!$A$3,'Core Indicators'!DM53)</f>
        <v>92</v>
      </c>
      <c r="H53" s="207">
        <f>_xlfn.DAYS(About!$A$3,'Core Indicators'!DU53)</f>
        <v>92</v>
      </c>
      <c r="I53" s="207">
        <f>_xlfn.DAYS(About!$A$3,'Core Indicators'!EC53)</f>
        <v>92</v>
      </c>
      <c r="J53" s="207">
        <f>_xlfn.DAYS(About!$A$3,'Core Indicators'!EK53)</f>
        <v>329</v>
      </c>
      <c r="K53" s="207">
        <f>_xlfn.DAYS(About!$A$3,'Core Indicators'!ES53)</f>
        <v>92</v>
      </c>
      <c r="L53" s="207">
        <f>_xlfn.DAYS(About!$A$3,'Core Indicators'!FI53)</f>
        <v>1118</v>
      </c>
      <c r="M53" s="207">
        <f>_xlfn.DAYS(About!$A$3,'Core Indicators'!GG53)</f>
        <v>120</v>
      </c>
      <c r="N53" s="207">
        <f>_xlfn.DAYS(About!$A$3,'Core Indicators'!GO53)</f>
        <v>120</v>
      </c>
      <c r="O53" s="207">
        <f>_xlfn.DAYS(About!$A$3,'Core Indicators'!GW53)</f>
        <v>120</v>
      </c>
      <c r="P53" s="207">
        <f>_xlfn.DAYS(About!$A$3,'Core Indicators'!HE53)</f>
        <v>120</v>
      </c>
      <c r="Q53" s="207">
        <f>_xlfn.DAYS(About!$A$3,'Core Indicators'!HM53)</f>
        <v>120</v>
      </c>
      <c r="R53" s="207">
        <f>_xlfn.DAYS(About!$A$3,'Core Indicators'!HU53)</f>
        <v>120</v>
      </c>
      <c r="S53" s="207">
        <f>_xlfn.DAYS(About!$A$3,'Core Indicators'!IC53)</f>
        <v>120</v>
      </c>
      <c r="T53" s="207">
        <f>_xlfn.DAYS(About!$A$3,'Core Indicators'!IK53)</f>
        <v>120</v>
      </c>
      <c r="U53" s="207">
        <f>_xlfn.DAYS(About!$A$3,'Core Indicators'!IS53)</f>
        <v>120</v>
      </c>
      <c r="V53" s="207">
        <f t="shared" si="1"/>
        <v>212.7</v>
      </c>
    </row>
    <row r="54" spans="1:22" x14ac:dyDescent="0.25">
      <c r="A54" s="206" t="str">
        <f>Lists!C:C</f>
        <v>IRQ003</v>
      </c>
      <c r="B54" s="207">
        <f>_xlfn.DAYS(About!$A$3,'Core Indicators'!U54)</f>
        <v>92</v>
      </c>
      <c r="C54" s="207">
        <f>_xlfn.DAYS(About!$A$3,'Core Indicators'!AC54)</f>
        <v>92</v>
      </c>
      <c r="D54" s="207">
        <f>_xlfn.DAYS(About!$A$3,'Core Indicators'!AK54)</f>
        <v>92</v>
      </c>
      <c r="E54" s="207">
        <f>_xlfn.DAYS(About!$A$3,'Core Indicators'!AS54)</f>
        <v>8</v>
      </c>
      <c r="F54" s="207">
        <f>_xlfn.DAYS(About!$A$3,'Core Indicators'!BQ54)</f>
        <v>92</v>
      </c>
      <c r="G54" s="207">
        <f>_xlfn.DAYS(About!$A$3,'Core Indicators'!DM54)</f>
        <v>8</v>
      </c>
      <c r="H54" s="207">
        <f>_xlfn.DAYS(About!$A$3,'Core Indicators'!DU54)</f>
        <v>8</v>
      </c>
      <c r="I54" s="207">
        <f>_xlfn.DAYS(About!$A$3,'Core Indicators'!EC54)</f>
        <v>8</v>
      </c>
      <c r="J54" s="207">
        <f>_xlfn.DAYS(About!$A$3,'Core Indicators'!EK54)</f>
        <v>8</v>
      </c>
      <c r="K54" s="207">
        <f>_xlfn.DAYS(About!$A$3,'Core Indicators'!ES54)</f>
        <v>8</v>
      </c>
      <c r="L54" s="207">
        <f>_xlfn.DAYS(About!$A$3,'Core Indicators'!FI54)</f>
        <v>1474</v>
      </c>
      <c r="M54" s="207">
        <f>_xlfn.DAYS(About!$A$3,'Core Indicators'!GG54)</f>
        <v>120</v>
      </c>
      <c r="N54" s="207">
        <f>_xlfn.DAYS(About!$A$3,'Core Indicators'!GO54)</f>
        <v>120</v>
      </c>
      <c r="O54" s="207">
        <f>_xlfn.DAYS(About!$A$3,'Core Indicators'!GW54)</f>
        <v>120</v>
      </c>
      <c r="P54" s="207">
        <f>_xlfn.DAYS(About!$A$3,'Core Indicators'!HE54)</f>
        <v>120</v>
      </c>
      <c r="Q54" s="207">
        <f>_xlfn.DAYS(About!$A$3,'Core Indicators'!HM54)</f>
        <v>120</v>
      </c>
      <c r="R54" s="207">
        <f>_xlfn.DAYS(About!$A$3,'Core Indicators'!HU54)</f>
        <v>120</v>
      </c>
      <c r="S54" s="207">
        <f>_xlfn.DAYS(About!$A$3,'Core Indicators'!IC54)</f>
        <v>120</v>
      </c>
      <c r="T54" s="207">
        <f>_xlfn.DAYS(About!$A$3,'Core Indicators'!IK54)</f>
        <v>120</v>
      </c>
      <c r="U54" s="207">
        <f>_xlfn.DAYS(About!$A$3,'Core Indicators'!IS54)</f>
        <v>120</v>
      </c>
      <c r="V54" s="207">
        <f t="shared" si="1"/>
        <v>182.6</v>
      </c>
    </row>
    <row r="55" spans="1:22" x14ac:dyDescent="0.25">
      <c r="A55" s="206" t="str">
        <f>Lists!C:C</f>
        <v>ITA002</v>
      </c>
      <c r="B55" s="207">
        <f>_xlfn.DAYS(About!$A$3,'Core Indicators'!U55)</f>
        <v>212</v>
      </c>
      <c r="C55" s="207">
        <f>_xlfn.DAYS(About!$A$3,'Core Indicators'!AC55)</f>
        <v>6</v>
      </c>
      <c r="D55" s="207">
        <f>_xlfn.DAYS(About!$A$3,'Core Indicators'!AK55)</f>
        <v>6</v>
      </c>
      <c r="E55" s="207">
        <f>_xlfn.DAYS(About!$A$3,'Core Indicators'!AS55)</f>
        <v>6</v>
      </c>
      <c r="F55" s="207">
        <f>_xlfn.DAYS(About!$A$3,'Core Indicators'!BQ55)</f>
        <v>6</v>
      </c>
      <c r="G55" s="207">
        <f>_xlfn.DAYS(About!$A$3,'Core Indicators'!DM55)</f>
        <v>6</v>
      </c>
      <c r="H55" s="207">
        <f>_xlfn.DAYS(About!$A$3,'Core Indicators'!DU55)</f>
        <v>6</v>
      </c>
      <c r="I55" s="207">
        <f>_xlfn.DAYS(About!$A$3,'Core Indicators'!EC55)</f>
        <v>6</v>
      </c>
      <c r="J55" s="207">
        <f>_xlfn.DAYS(About!$A$3,'Core Indicators'!EK55)</f>
        <v>6</v>
      </c>
      <c r="K55" s="207">
        <f>_xlfn.DAYS(About!$A$3,'Core Indicators'!ES55)</f>
        <v>6</v>
      </c>
      <c r="L55" s="207">
        <f>_xlfn.DAYS(About!$A$3,'Core Indicators'!FI55)</f>
        <v>212</v>
      </c>
      <c r="M55" s="207">
        <f>_xlfn.DAYS(About!$A$3,'Core Indicators'!GG55)</f>
        <v>125</v>
      </c>
      <c r="N55" s="207">
        <f>_xlfn.DAYS(About!$A$3,'Core Indicators'!GO55)</f>
        <v>125</v>
      </c>
      <c r="O55" s="207">
        <f>_xlfn.DAYS(About!$A$3,'Core Indicators'!GW55)</f>
        <v>125</v>
      </c>
      <c r="P55" s="207">
        <f>_xlfn.DAYS(About!$A$3,'Core Indicators'!HE55)</f>
        <v>125</v>
      </c>
      <c r="Q55" s="207">
        <f>_xlfn.DAYS(About!$A$3,'Core Indicators'!HM55)</f>
        <v>125</v>
      </c>
      <c r="R55" s="207">
        <f>_xlfn.DAYS(About!$A$3,'Core Indicators'!HU55)</f>
        <v>125</v>
      </c>
      <c r="S55" s="207">
        <f>_xlfn.DAYS(About!$A$3,'Core Indicators'!IC55)</f>
        <v>125</v>
      </c>
      <c r="T55" s="207">
        <f>_xlfn.DAYS(About!$A$3,'Core Indicators'!IK55)</f>
        <v>125</v>
      </c>
      <c r="U55" s="207">
        <f>_xlfn.DAYS(About!$A$3,'Core Indicators'!IS55)</f>
        <v>125</v>
      </c>
      <c r="V55" s="207">
        <f t="shared" si="1"/>
        <v>38.5</v>
      </c>
    </row>
    <row r="56" spans="1:22" x14ac:dyDescent="0.25">
      <c r="A56" s="206" t="str">
        <f>Lists!C:C</f>
        <v>JOR002</v>
      </c>
      <c r="B56" s="207">
        <f>_xlfn.DAYS(About!$A$3,'Core Indicators'!U56)</f>
        <v>4</v>
      </c>
      <c r="C56" s="207">
        <f>_xlfn.DAYS(About!$A$3,'Core Indicators'!AC56)</f>
        <v>4</v>
      </c>
      <c r="D56" s="207">
        <f>_xlfn.DAYS(About!$A$3,'Core Indicators'!AK56)</f>
        <v>4</v>
      </c>
      <c r="E56" s="207">
        <f>_xlfn.DAYS(About!$A$3,'Core Indicators'!AS56)</f>
        <v>4</v>
      </c>
      <c r="F56" s="207">
        <f>_xlfn.DAYS(About!$A$3,'Core Indicators'!BQ56)</f>
        <v>820</v>
      </c>
      <c r="G56" s="207">
        <f>_xlfn.DAYS(About!$A$3,'Core Indicators'!DM56)</f>
        <v>4</v>
      </c>
      <c r="H56" s="207">
        <f>_xlfn.DAYS(About!$A$3,'Core Indicators'!DU56)</f>
        <v>4</v>
      </c>
      <c r="I56" s="207">
        <f>_xlfn.DAYS(About!$A$3,'Core Indicators'!EC56)</f>
        <v>4</v>
      </c>
      <c r="J56" s="207">
        <f>_xlfn.DAYS(About!$A$3,'Core Indicators'!EK56)</f>
        <v>4</v>
      </c>
      <c r="K56" s="207">
        <f>_xlfn.DAYS(About!$A$3,'Core Indicators'!ES56)</f>
        <v>4</v>
      </c>
      <c r="L56" s="207">
        <f>_xlfn.DAYS(About!$A$3,'Core Indicators'!FI56)</f>
        <v>970</v>
      </c>
      <c r="M56" s="207">
        <f>_xlfn.DAYS(About!$A$3,'Core Indicators'!GG56)</f>
        <v>120</v>
      </c>
      <c r="N56" s="207">
        <f>_xlfn.DAYS(About!$A$3,'Core Indicators'!GO56)</f>
        <v>120</v>
      </c>
      <c r="O56" s="207">
        <f>_xlfn.DAYS(About!$A$3,'Core Indicators'!GW56)</f>
        <v>120</v>
      </c>
      <c r="P56" s="207">
        <f>_xlfn.DAYS(About!$A$3,'Core Indicators'!HE56)</f>
        <v>120</v>
      </c>
      <c r="Q56" s="207">
        <f>_xlfn.DAYS(About!$A$3,'Core Indicators'!HM56)</f>
        <v>120</v>
      </c>
      <c r="R56" s="207">
        <f>_xlfn.DAYS(About!$A$3,'Core Indicators'!HU56)</f>
        <v>120</v>
      </c>
      <c r="S56" s="207">
        <f>_xlfn.DAYS(About!$A$3,'Core Indicators'!IC56)</f>
        <v>120</v>
      </c>
      <c r="T56" s="207">
        <f>_xlfn.DAYS(About!$A$3,'Core Indicators'!IK56)</f>
        <v>120</v>
      </c>
      <c r="U56" s="207">
        <f>_xlfn.DAYS(About!$A$3,'Core Indicators'!IS56)</f>
        <v>120</v>
      </c>
      <c r="V56" s="207">
        <f t="shared" si="1"/>
        <v>193.8</v>
      </c>
    </row>
    <row r="57" spans="1:22" x14ac:dyDescent="0.25">
      <c r="A57" s="206" t="str">
        <f>Lists!C:C</f>
        <v>KEN001</v>
      </c>
      <c r="B57" s="207">
        <f>_xlfn.DAYS(About!$A$3,'Core Indicators'!U57)</f>
        <v>7</v>
      </c>
      <c r="C57" s="207">
        <f>_xlfn.DAYS(About!$A$3,'Core Indicators'!AC57)</f>
        <v>7</v>
      </c>
      <c r="D57" s="207">
        <f>_xlfn.DAYS(About!$A$3,'Core Indicators'!AK57)</f>
        <v>7</v>
      </c>
      <c r="E57" s="207">
        <f>_xlfn.DAYS(About!$A$3,'Core Indicators'!AS57)</f>
        <v>7</v>
      </c>
      <c r="F57" s="207">
        <f>_xlfn.DAYS(About!$A$3,'Core Indicators'!BQ57)</f>
        <v>176</v>
      </c>
      <c r="G57" s="207">
        <f>_xlfn.DAYS(About!$A$3,'Core Indicators'!DM57)</f>
        <v>7</v>
      </c>
      <c r="H57" s="207">
        <f>_xlfn.DAYS(About!$A$3,'Core Indicators'!DU57)</f>
        <v>7</v>
      </c>
      <c r="I57" s="207">
        <f>_xlfn.DAYS(About!$A$3,'Core Indicators'!EC57)</f>
        <v>7</v>
      </c>
      <c r="J57" s="207">
        <f>_xlfn.DAYS(About!$A$3,'Core Indicators'!EK57)</f>
        <v>7</v>
      </c>
      <c r="K57" s="207">
        <f>_xlfn.DAYS(About!$A$3,'Core Indicators'!ES57)</f>
        <v>7</v>
      </c>
      <c r="L57" s="207">
        <f>_xlfn.DAYS(About!$A$3,'Core Indicators'!FI57)</f>
        <v>249</v>
      </c>
      <c r="M57" s="207">
        <f>_xlfn.DAYS(About!$A$3,'Core Indicators'!GG57)</f>
        <v>123</v>
      </c>
      <c r="N57" s="207">
        <f>_xlfn.DAYS(About!$A$3,'Core Indicators'!GO57)</f>
        <v>123</v>
      </c>
      <c r="O57" s="207">
        <f>_xlfn.DAYS(About!$A$3,'Core Indicators'!GW57)</f>
        <v>123</v>
      </c>
      <c r="P57" s="207">
        <f>_xlfn.DAYS(About!$A$3,'Core Indicators'!HE57)</f>
        <v>123</v>
      </c>
      <c r="Q57" s="207">
        <f>_xlfn.DAYS(About!$A$3,'Core Indicators'!HM57)</f>
        <v>123</v>
      </c>
      <c r="R57" s="207">
        <f>_xlfn.DAYS(About!$A$3,'Core Indicators'!HU57)</f>
        <v>123</v>
      </c>
      <c r="S57" s="207">
        <f>_xlfn.DAYS(About!$A$3,'Core Indicators'!IC57)</f>
        <v>123</v>
      </c>
      <c r="T57" s="207">
        <f>_xlfn.DAYS(About!$A$3,'Core Indicators'!IK57)</f>
        <v>123</v>
      </c>
      <c r="U57" s="207">
        <f>_xlfn.DAYS(About!$A$3,'Core Indicators'!IS57)</f>
        <v>123</v>
      </c>
      <c r="V57" s="207">
        <f t="shared" si="1"/>
        <v>59.7</v>
      </c>
    </row>
    <row r="58" spans="1:22" x14ac:dyDescent="0.25">
      <c r="A58" s="206" t="str">
        <f>Lists!C:C</f>
        <v>KEN002</v>
      </c>
      <c r="B58" s="207">
        <f>_xlfn.DAYS(About!$A$3,'Core Indicators'!U58)</f>
        <v>249</v>
      </c>
      <c r="C58" s="207">
        <f>_xlfn.DAYS(About!$A$3,'Core Indicators'!AC58)</f>
        <v>7</v>
      </c>
      <c r="D58" s="207">
        <f>_xlfn.DAYS(About!$A$3,'Core Indicators'!AK58)</f>
        <v>7</v>
      </c>
      <c r="E58" s="207">
        <f>_xlfn.DAYS(About!$A$3,'Core Indicators'!AS58)</f>
        <v>7</v>
      </c>
      <c r="F58" s="207">
        <f>_xlfn.DAYS(About!$A$3,'Core Indicators'!BQ58)</f>
        <v>249</v>
      </c>
      <c r="G58" s="207">
        <f>_xlfn.DAYS(About!$A$3,'Core Indicators'!DM58)</f>
        <v>7</v>
      </c>
      <c r="H58" s="207">
        <f>_xlfn.DAYS(About!$A$3,'Core Indicators'!DU58)</f>
        <v>7</v>
      </c>
      <c r="I58" s="207">
        <f>_xlfn.DAYS(About!$A$3,'Core Indicators'!EC58)</f>
        <v>7</v>
      </c>
      <c r="J58" s="207">
        <f>_xlfn.DAYS(About!$A$3,'Core Indicators'!EK58)</f>
        <v>7</v>
      </c>
      <c r="K58" s="207">
        <f>_xlfn.DAYS(About!$A$3,'Core Indicators'!ES58)</f>
        <v>7</v>
      </c>
      <c r="L58" s="207">
        <f>_xlfn.DAYS(About!$A$3,'Core Indicators'!FI58)</f>
        <v>249</v>
      </c>
      <c r="M58" s="207">
        <f>_xlfn.DAYS(About!$A$3,'Core Indicators'!GG58)</f>
        <v>123</v>
      </c>
      <c r="N58" s="207">
        <f>_xlfn.DAYS(About!$A$3,'Core Indicators'!GO58)</f>
        <v>123</v>
      </c>
      <c r="O58" s="207">
        <f>_xlfn.DAYS(About!$A$3,'Core Indicators'!GW58)</f>
        <v>123</v>
      </c>
      <c r="P58" s="207">
        <f>_xlfn.DAYS(About!$A$3,'Core Indicators'!HE58)</f>
        <v>123</v>
      </c>
      <c r="Q58" s="207">
        <f>_xlfn.DAYS(About!$A$3,'Core Indicators'!HM58)</f>
        <v>123</v>
      </c>
      <c r="R58" s="207">
        <f>_xlfn.DAYS(About!$A$3,'Core Indicators'!HU58)</f>
        <v>123</v>
      </c>
      <c r="S58" s="207">
        <f>_xlfn.DAYS(About!$A$3,'Core Indicators'!IC58)</f>
        <v>123</v>
      </c>
      <c r="T58" s="207">
        <f>_xlfn.DAYS(About!$A$3,'Core Indicators'!IK58)</f>
        <v>123</v>
      </c>
      <c r="U58" s="207">
        <f>_xlfn.DAYS(About!$A$3,'Core Indicators'!IS58)</f>
        <v>123</v>
      </c>
      <c r="V58" s="207">
        <f t="shared" si="1"/>
        <v>67</v>
      </c>
    </row>
    <row r="59" spans="1:22" x14ac:dyDescent="0.25">
      <c r="A59" s="206" t="str">
        <f>Lists!C:C</f>
        <v>KEN003</v>
      </c>
      <c r="B59" s="207">
        <f>_xlfn.DAYS(About!$A$3,'Core Indicators'!U59)</f>
        <v>7</v>
      </c>
      <c r="C59" s="207">
        <f>_xlfn.DAYS(About!$A$3,'Core Indicators'!AC59)</f>
        <v>7</v>
      </c>
      <c r="D59" s="207">
        <f>_xlfn.DAYS(About!$A$3,'Core Indicators'!AK59)</f>
        <v>7</v>
      </c>
      <c r="E59" s="207">
        <f>_xlfn.DAYS(About!$A$3,'Core Indicators'!AS59)</f>
        <v>249</v>
      </c>
      <c r="F59" s="207">
        <f>_xlfn.DAYS(About!$A$3,'Core Indicators'!BQ59)</f>
        <v>176</v>
      </c>
      <c r="G59" s="207">
        <f>_xlfn.DAYS(About!$A$3,'Core Indicators'!DM59)</f>
        <v>7</v>
      </c>
      <c r="H59" s="207">
        <f>_xlfn.DAYS(About!$A$3,'Core Indicators'!DU59)</f>
        <v>7</v>
      </c>
      <c r="I59" s="207">
        <f>_xlfn.DAYS(About!$A$3,'Core Indicators'!EC59)</f>
        <v>7</v>
      </c>
      <c r="J59" s="207">
        <f>_xlfn.DAYS(About!$A$3,'Core Indicators'!EK59)</f>
        <v>7</v>
      </c>
      <c r="K59" s="207">
        <f>_xlfn.DAYS(About!$A$3,'Core Indicators'!ES59)</f>
        <v>7</v>
      </c>
      <c r="L59" s="207">
        <f>_xlfn.DAYS(About!$A$3,'Core Indicators'!FI59)</f>
        <v>249</v>
      </c>
      <c r="M59" s="207">
        <f>_xlfn.DAYS(About!$A$3,'Core Indicators'!GG59)</f>
        <v>123</v>
      </c>
      <c r="N59" s="207">
        <f>_xlfn.DAYS(About!$A$3,'Core Indicators'!GO59)</f>
        <v>123</v>
      </c>
      <c r="O59" s="207">
        <f>_xlfn.DAYS(About!$A$3,'Core Indicators'!GW59)</f>
        <v>123</v>
      </c>
      <c r="P59" s="207">
        <f>_xlfn.DAYS(About!$A$3,'Core Indicators'!HE59)</f>
        <v>123</v>
      </c>
      <c r="Q59" s="207">
        <f>_xlfn.DAYS(About!$A$3,'Core Indicators'!HM59)</f>
        <v>123</v>
      </c>
      <c r="R59" s="207">
        <f>_xlfn.DAYS(About!$A$3,'Core Indicators'!HU59)</f>
        <v>123</v>
      </c>
      <c r="S59" s="207">
        <f>_xlfn.DAYS(About!$A$3,'Core Indicators'!IC59)</f>
        <v>123</v>
      </c>
      <c r="T59" s="207">
        <f>_xlfn.DAYS(About!$A$3,'Core Indicators'!IK59)</f>
        <v>123</v>
      </c>
      <c r="U59" s="207">
        <f>_xlfn.DAYS(About!$A$3,'Core Indicators'!IS59)</f>
        <v>123</v>
      </c>
      <c r="V59" s="207">
        <f t="shared" si="1"/>
        <v>83.9</v>
      </c>
    </row>
    <row r="60" spans="1:22" x14ac:dyDescent="0.25">
      <c r="A60" s="206" t="str">
        <f>Lists!C:C</f>
        <v>LBN002</v>
      </c>
      <c r="B60" s="207">
        <f>_xlfn.DAYS(About!$A$3,'Core Indicators'!U60)</f>
        <v>91</v>
      </c>
      <c r="C60" s="207">
        <f>_xlfn.DAYS(About!$A$3,'Core Indicators'!AC60)</f>
        <v>91</v>
      </c>
      <c r="D60" s="207">
        <f>_xlfn.DAYS(About!$A$3,'Core Indicators'!AK60)</f>
        <v>8</v>
      </c>
      <c r="E60" s="207">
        <f>_xlfn.DAYS(About!$A$3,'Core Indicators'!AS60)</f>
        <v>8</v>
      </c>
      <c r="F60" s="207">
        <f>_xlfn.DAYS(About!$A$3,'Core Indicators'!BQ60)</f>
        <v>321</v>
      </c>
      <c r="G60" s="207">
        <f>_xlfn.DAYS(About!$A$3,'Core Indicators'!DM60)</f>
        <v>39</v>
      </c>
      <c r="H60" s="207">
        <f>_xlfn.DAYS(About!$A$3,'Core Indicators'!DU60)</f>
        <v>39</v>
      </c>
      <c r="I60" s="207">
        <f>_xlfn.DAYS(About!$A$3,'Core Indicators'!EC60)</f>
        <v>39</v>
      </c>
      <c r="J60" s="207">
        <f>_xlfn.DAYS(About!$A$3,'Core Indicators'!EK60)</f>
        <v>39</v>
      </c>
      <c r="K60" s="207">
        <f>_xlfn.DAYS(About!$A$3,'Core Indicators'!ES60)</f>
        <v>39</v>
      </c>
      <c r="L60" s="207">
        <f>_xlfn.DAYS(About!$A$3,'Core Indicators'!FI60)</f>
        <v>998</v>
      </c>
      <c r="M60" s="207">
        <f>_xlfn.DAYS(About!$A$3,'Core Indicators'!GG60)</f>
        <v>120</v>
      </c>
      <c r="N60" s="207">
        <f>_xlfn.DAYS(About!$A$3,'Core Indicators'!GO60)</f>
        <v>120</v>
      </c>
      <c r="O60" s="207">
        <f>_xlfn.DAYS(About!$A$3,'Core Indicators'!GW60)</f>
        <v>120</v>
      </c>
      <c r="P60" s="207">
        <f>_xlfn.DAYS(About!$A$3,'Core Indicators'!HE60)</f>
        <v>120</v>
      </c>
      <c r="Q60" s="207">
        <f>_xlfn.DAYS(About!$A$3,'Core Indicators'!HM60)</f>
        <v>120</v>
      </c>
      <c r="R60" s="207">
        <f>_xlfn.DAYS(About!$A$3,'Core Indicators'!HU60)</f>
        <v>120</v>
      </c>
      <c r="S60" s="207">
        <f>_xlfn.DAYS(About!$A$3,'Core Indicators'!IC60)</f>
        <v>120</v>
      </c>
      <c r="T60" s="207">
        <f>_xlfn.DAYS(About!$A$3,'Core Indicators'!IK60)</f>
        <v>120</v>
      </c>
      <c r="U60" s="207">
        <f>_xlfn.DAYS(About!$A$3,'Core Indicators'!IS60)</f>
        <v>120</v>
      </c>
      <c r="V60" s="207">
        <f t="shared" si="1"/>
        <v>165</v>
      </c>
    </row>
    <row r="61" spans="1:22" x14ac:dyDescent="0.25">
      <c r="A61" s="206" t="str">
        <f>Lists!C:C</f>
        <v>LBN004</v>
      </c>
      <c r="B61" s="207">
        <f>_xlfn.DAYS(About!$A$3,'Core Indicators'!U61)</f>
        <v>91</v>
      </c>
      <c r="C61" s="207">
        <f>_xlfn.DAYS(About!$A$3,'Core Indicators'!AC61)</f>
        <v>91</v>
      </c>
      <c r="D61" s="207">
        <f>_xlfn.DAYS(About!$A$3,'Core Indicators'!AK61)</f>
        <v>8</v>
      </c>
      <c r="E61" s="207">
        <f>_xlfn.DAYS(About!$A$3,'Core Indicators'!AS61)</f>
        <v>321</v>
      </c>
      <c r="F61" s="207">
        <f>_xlfn.DAYS(About!$A$3,'Core Indicators'!BQ61)</f>
        <v>8</v>
      </c>
      <c r="G61" s="207">
        <f>_xlfn.DAYS(About!$A$3,'Core Indicators'!DM61)</f>
        <v>39</v>
      </c>
      <c r="H61" s="207">
        <f>_xlfn.DAYS(About!$A$3,'Core Indicators'!DU61)</f>
        <v>39</v>
      </c>
      <c r="I61" s="207">
        <f>_xlfn.DAYS(About!$A$3,'Core Indicators'!EC61)</f>
        <v>39</v>
      </c>
      <c r="J61" s="207">
        <f>_xlfn.DAYS(About!$A$3,'Core Indicators'!EK61)</f>
        <v>39</v>
      </c>
      <c r="K61" s="207">
        <f>_xlfn.DAYS(About!$A$3,'Core Indicators'!ES61)</f>
        <v>39</v>
      </c>
      <c r="L61" s="207">
        <f>_xlfn.DAYS(About!$A$3,'Core Indicators'!FI61)</f>
        <v>1035</v>
      </c>
      <c r="M61" s="207">
        <f>_xlfn.DAYS(About!$A$3,'Core Indicators'!GG61)</f>
        <v>120</v>
      </c>
      <c r="N61" s="207">
        <f>_xlfn.DAYS(About!$A$3,'Core Indicators'!GO61)</f>
        <v>120</v>
      </c>
      <c r="O61" s="207">
        <f>_xlfn.DAYS(About!$A$3,'Core Indicators'!GW61)</f>
        <v>120</v>
      </c>
      <c r="P61" s="207">
        <f>_xlfn.DAYS(About!$A$3,'Core Indicators'!HE61)</f>
        <v>120</v>
      </c>
      <c r="Q61" s="207">
        <f>_xlfn.DAYS(About!$A$3,'Core Indicators'!HM61)</f>
        <v>120</v>
      </c>
      <c r="R61" s="207">
        <f>_xlfn.DAYS(About!$A$3,'Core Indicators'!HU61)</f>
        <v>120</v>
      </c>
      <c r="S61" s="207">
        <f>_xlfn.DAYS(About!$A$3,'Core Indicators'!IC61)</f>
        <v>120</v>
      </c>
      <c r="T61" s="207">
        <f>_xlfn.DAYS(About!$A$3,'Core Indicators'!IK61)</f>
        <v>120</v>
      </c>
      <c r="U61" s="207">
        <f>_xlfn.DAYS(About!$A$3,'Core Indicators'!IS61)</f>
        <v>120</v>
      </c>
      <c r="V61" s="207">
        <f t="shared" si="1"/>
        <v>168.7</v>
      </c>
    </row>
    <row r="62" spans="1:22" x14ac:dyDescent="0.25">
      <c r="A62" s="206" t="str">
        <f>Lists!C:C</f>
        <v>LBY001</v>
      </c>
      <c r="B62" s="207">
        <f>_xlfn.DAYS(About!$A$3,'Core Indicators'!U62)</f>
        <v>29</v>
      </c>
      <c r="C62" s="207">
        <f>_xlfn.DAYS(About!$A$3,'Core Indicators'!AC62)</f>
        <v>6</v>
      </c>
      <c r="D62" s="207">
        <f>_xlfn.DAYS(About!$A$3,'Core Indicators'!AK62)</f>
        <v>6</v>
      </c>
      <c r="E62" s="207">
        <f>_xlfn.DAYS(About!$A$3,'Core Indicators'!AS62)</f>
        <v>6</v>
      </c>
      <c r="F62" s="207">
        <f>_xlfn.DAYS(About!$A$3,'Core Indicators'!BQ62)</f>
        <v>6</v>
      </c>
      <c r="G62" s="207">
        <f>_xlfn.DAYS(About!$A$3,'Core Indicators'!DM62)</f>
        <v>6</v>
      </c>
      <c r="H62" s="207">
        <f>_xlfn.DAYS(About!$A$3,'Core Indicators'!DU62)</f>
        <v>6</v>
      </c>
      <c r="I62" s="207">
        <f>_xlfn.DAYS(About!$A$3,'Core Indicators'!EC62)</f>
        <v>6</v>
      </c>
      <c r="J62" s="207">
        <f>_xlfn.DAYS(About!$A$3,'Core Indicators'!EK62)</f>
        <v>6</v>
      </c>
      <c r="K62" s="207">
        <f>_xlfn.DAYS(About!$A$3,'Core Indicators'!ES62)</f>
        <v>6</v>
      </c>
      <c r="L62" s="207">
        <f>_xlfn.DAYS(About!$A$3,'Core Indicators'!FI62)</f>
        <v>212</v>
      </c>
      <c r="M62" s="207">
        <f>_xlfn.DAYS(About!$A$3,'Core Indicators'!GG62)</f>
        <v>125</v>
      </c>
      <c r="N62" s="207">
        <f>_xlfn.DAYS(About!$A$3,'Core Indicators'!GO62)</f>
        <v>125</v>
      </c>
      <c r="O62" s="207">
        <f>_xlfn.DAYS(About!$A$3,'Core Indicators'!GW62)</f>
        <v>125</v>
      </c>
      <c r="P62" s="207">
        <f>_xlfn.DAYS(About!$A$3,'Core Indicators'!HE62)</f>
        <v>125</v>
      </c>
      <c r="Q62" s="207">
        <f>_xlfn.DAYS(About!$A$3,'Core Indicators'!HM62)</f>
        <v>125</v>
      </c>
      <c r="R62" s="207">
        <f>_xlfn.DAYS(About!$A$3,'Core Indicators'!HU62)</f>
        <v>125</v>
      </c>
      <c r="S62" s="207">
        <f>_xlfn.DAYS(About!$A$3,'Core Indicators'!IC62)</f>
        <v>125</v>
      </c>
      <c r="T62" s="207">
        <f>_xlfn.DAYS(About!$A$3,'Core Indicators'!IK62)</f>
        <v>125</v>
      </c>
      <c r="U62" s="207">
        <f>_xlfn.DAYS(About!$A$3,'Core Indicators'!IS62)</f>
        <v>125</v>
      </c>
      <c r="V62" s="207">
        <f t="shared" si="1"/>
        <v>38.5</v>
      </c>
    </row>
    <row r="63" spans="1:22" x14ac:dyDescent="0.25">
      <c r="A63" s="206" t="str">
        <f>Lists!C:C</f>
        <v>LBY002</v>
      </c>
      <c r="B63" s="207">
        <f>_xlfn.DAYS(About!$A$3,'Core Indicators'!U63)</f>
        <v>29</v>
      </c>
      <c r="C63" s="207">
        <f>_xlfn.DAYS(About!$A$3,'Core Indicators'!AC63)</f>
        <v>6</v>
      </c>
      <c r="D63" s="207">
        <f>_xlfn.DAYS(About!$A$3,'Core Indicators'!AK63)</f>
        <v>6</v>
      </c>
      <c r="E63" s="207">
        <f>_xlfn.DAYS(About!$A$3,'Core Indicators'!AS63)</f>
        <v>6</v>
      </c>
      <c r="F63" s="207">
        <f>_xlfn.DAYS(About!$A$3,'Core Indicators'!BQ63)</f>
        <v>6</v>
      </c>
      <c r="G63" s="207">
        <f>_xlfn.DAYS(About!$A$3,'Core Indicators'!DM63)</f>
        <v>6</v>
      </c>
      <c r="H63" s="207">
        <f>_xlfn.DAYS(About!$A$3,'Core Indicators'!DU63)</f>
        <v>6</v>
      </c>
      <c r="I63" s="207">
        <f>_xlfn.DAYS(About!$A$3,'Core Indicators'!EC63)</f>
        <v>6</v>
      </c>
      <c r="J63" s="207">
        <f>_xlfn.DAYS(About!$A$3,'Core Indicators'!EK63)</f>
        <v>6</v>
      </c>
      <c r="K63" s="207">
        <f>_xlfn.DAYS(About!$A$3,'Core Indicators'!ES63)</f>
        <v>6</v>
      </c>
      <c r="L63" s="207">
        <f>_xlfn.DAYS(About!$A$3,'Core Indicators'!FI63)</f>
        <v>212</v>
      </c>
      <c r="M63" s="207">
        <f>_xlfn.DAYS(About!$A$3,'Core Indicators'!GG63)</f>
        <v>125</v>
      </c>
      <c r="N63" s="207">
        <f>_xlfn.DAYS(About!$A$3,'Core Indicators'!GO63)</f>
        <v>125</v>
      </c>
      <c r="O63" s="207">
        <f>_xlfn.DAYS(About!$A$3,'Core Indicators'!GW63)</f>
        <v>125</v>
      </c>
      <c r="P63" s="207">
        <f>_xlfn.DAYS(About!$A$3,'Core Indicators'!HE63)</f>
        <v>125</v>
      </c>
      <c r="Q63" s="207">
        <f>_xlfn.DAYS(About!$A$3,'Core Indicators'!HM63)</f>
        <v>125</v>
      </c>
      <c r="R63" s="207">
        <f>_xlfn.DAYS(About!$A$3,'Core Indicators'!HU63)</f>
        <v>125</v>
      </c>
      <c r="S63" s="207">
        <f>_xlfn.DAYS(About!$A$3,'Core Indicators'!IC63)</f>
        <v>125</v>
      </c>
      <c r="T63" s="207">
        <f>_xlfn.DAYS(About!$A$3,'Core Indicators'!IK63)</f>
        <v>125</v>
      </c>
      <c r="U63" s="207">
        <f>_xlfn.DAYS(About!$A$3,'Core Indicators'!IS63)</f>
        <v>125</v>
      </c>
      <c r="V63" s="207">
        <f t="shared" si="1"/>
        <v>38.5</v>
      </c>
    </row>
    <row r="64" spans="1:22" x14ac:dyDescent="0.25">
      <c r="A64" s="206" t="str">
        <f>Lists!C:C</f>
        <v>LKA002</v>
      </c>
      <c r="B64" s="207">
        <f>_xlfn.DAYS(About!$A$3,'Core Indicators'!U64)</f>
        <v>253</v>
      </c>
      <c r="C64" s="207">
        <f>_xlfn.DAYS(About!$A$3,'Core Indicators'!AC64)</f>
        <v>96</v>
      </c>
      <c r="D64" s="207">
        <f>_xlfn.DAYS(About!$A$3,'Core Indicators'!AK64)</f>
        <v>96</v>
      </c>
      <c r="E64" s="207">
        <f>_xlfn.DAYS(About!$A$3,'Core Indicators'!AS64)</f>
        <v>253</v>
      </c>
      <c r="F64" s="207">
        <f>_xlfn.DAYS(About!$A$3,'Core Indicators'!BQ64)</f>
        <v>0</v>
      </c>
      <c r="G64" s="207">
        <f>_xlfn.DAYS(About!$A$3,'Core Indicators'!DM64)</f>
        <v>253</v>
      </c>
      <c r="H64" s="207">
        <f>_xlfn.DAYS(About!$A$3,'Core Indicators'!DU64)</f>
        <v>96</v>
      </c>
      <c r="I64" s="207">
        <f>_xlfn.DAYS(About!$A$3,'Core Indicators'!EC64)</f>
        <v>61</v>
      </c>
      <c r="J64" s="207">
        <f>_xlfn.DAYS(About!$A$3,'Core Indicators'!EK64)</f>
        <v>61</v>
      </c>
      <c r="K64" s="207">
        <f>_xlfn.DAYS(About!$A$3,'Core Indicators'!ES64)</f>
        <v>61</v>
      </c>
      <c r="L64" s="207">
        <f>_xlfn.DAYS(About!$A$3,'Core Indicators'!FI64)</f>
        <v>253</v>
      </c>
      <c r="M64" s="207">
        <f>_xlfn.DAYS(About!$A$3,'Core Indicators'!GG64)</f>
        <v>120</v>
      </c>
      <c r="N64" s="207">
        <f>_xlfn.DAYS(About!$A$3,'Core Indicators'!GO64)</f>
        <v>120</v>
      </c>
      <c r="O64" s="207">
        <f>_xlfn.DAYS(About!$A$3,'Core Indicators'!GW64)</f>
        <v>120</v>
      </c>
      <c r="P64" s="207">
        <f>_xlfn.DAYS(About!$A$3,'Core Indicators'!HE64)</f>
        <v>120</v>
      </c>
      <c r="Q64" s="207">
        <f>_xlfn.DAYS(About!$A$3,'Core Indicators'!HM64)</f>
        <v>120</v>
      </c>
      <c r="R64" s="207">
        <f>_xlfn.DAYS(About!$A$3,'Core Indicators'!HU64)</f>
        <v>120</v>
      </c>
      <c r="S64" s="207">
        <f>_xlfn.DAYS(About!$A$3,'Core Indicators'!IC64)</f>
        <v>120</v>
      </c>
      <c r="T64" s="207">
        <f>_xlfn.DAYS(About!$A$3,'Core Indicators'!IK64)</f>
        <v>120</v>
      </c>
      <c r="U64" s="207">
        <f>_xlfn.DAYS(About!$A$3,'Core Indicators'!IS64)</f>
        <v>120</v>
      </c>
      <c r="V64" s="207">
        <f t="shared" si="1"/>
        <v>125.4</v>
      </c>
    </row>
    <row r="65" spans="1:22" x14ac:dyDescent="0.25">
      <c r="A65" s="206" t="str">
        <f>Lists!C:C</f>
        <v>LSO003</v>
      </c>
      <c r="B65" s="207">
        <f>_xlfn.DAYS(About!$A$3,'Core Indicators'!U65)</f>
        <v>7</v>
      </c>
      <c r="C65" s="207">
        <f>_xlfn.DAYS(About!$A$3,'Core Indicators'!AC65)</f>
        <v>7</v>
      </c>
      <c r="D65" s="207">
        <f>_xlfn.DAYS(About!$A$3,'Core Indicators'!AK65)</f>
        <v>7</v>
      </c>
      <c r="E65" s="207">
        <f>_xlfn.DAYS(About!$A$3,'Core Indicators'!AS65)</f>
        <v>92</v>
      </c>
      <c r="F65" s="207">
        <f>_xlfn.DAYS(About!$A$3,'Core Indicators'!BQ65)</f>
        <v>92</v>
      </c>
      <c r="G65" s="207">
        <f>_xlfn.DAYS(About!$A$3,'Core Indicators'!DM65)</f>
        <v>7</v>
      </c>
      <c r="H65" s="207">
        <f>_xlfn.DAYS(About!$A$3,'Core Indicators'!DU65)</f>
        <v>7</v>
      </c>
      <c r="I65" s="207">
        <f>_xlfn.DAYS(About!$A$3,'Core Indicators'!EC65)</f>
        <v>7</v>
      </c>
      <c r="J65" s="207">
        <f>_xlfn.DAYS(About!$A$3,'Core Indicators'!EK65)</f>
        <v>7</v>
      </c>
      <c r="K65" s="207">
        <f>_xlfn.DAYS(About!$A$3,'Core Indicators'!ES65)</f>
        <v>7</v>
      </c>
      <c r="L65" s="207">
        <f>_xlfn.DAYS(About!$A$3,'Core Indicators'!FI65)</f>
        <v>92</v>
      </c>
      <c r="M65" s="207">
        <f>_xlfn.DAYS(About!$A$3,'Core Indicators'!GG65)</f>
        <v>90</v>
      </c>
      <c r="N65" s="207">
        <f>_xlfn.DAYS(About!$A$3,'Core Indicators'!GO65)</f>
        <v>90</v>
      </c>
      <c r="O65" s="207">
        <f>_xlfn.DAYS(About!$A$3,'Core Indicators'!GW65)</f>
        <v>90</v>
      </c>
      <c r="P65" s="207">
        <f>_xlfn.DAYS(About!$A$3,'Core Indicators'!HE65)</f>
        <v>90</v>
      </c>
      <c r="Q65" s="207">
        <f>_xlfn.DAYS(About!$A$3,'Core Indicators'!HM65)</f>
        <v>90</v>
      </c>
      <c r="R65" s="207">
        <f>_xlfn.DAYS(About!$A$3,'Core Indicators'!HU65)</f>
        <v>90</v>
      </c>
      <c r="S65" s="207">
        <f>_xlfn.DAYS(About!$A$3,'Core Indicators'!IC65)</f>
        <v>90</v>
      </c>
      <c r="T65" s="207">
        <f>_xlfn.DAYS(About!$A$3,'Core Indicators'!IK65)</f>
        <v>90</v>
      </c>
      <c r="U65" s="207">
        <f>_xlfn.DAYS(About!$A$3,'Core Indicators'!IS65)</f>
        <v>90</v>
      </c>
      <c r="V65" s="207">
        <f t="shared" si="1"/>
        <v>40.799999999999997</v>
      </c>
    </row>
    <row r="66" spans="1:22" x14ac:dyDescent="0.25">
      <c r="A66" s="206" t="str">
        <f>Lists!C:C</f>
        <v>MAR002</v>
      </c>
      <c r="B66" s="207">
        <f>_xlfn.DAYS(About!$A$3,'Core Indicators'!U66)</f>
        <v>212</v>
      </c>
      <c r="C66" s="207">
        <f>_xlfn.DAYS(About!$A$3,'Core Indicators'!AC66)</f>
        <v>6</v>
      </c>
      <c r="D66" s="207">
        <f>_xlfn.DAYS(About!$A$3,'Core Indicators'!AK66)</f>
        <v>212</v>
      </c>
      <c r="E66" s="207">
        <f>_xlfn.DAYS(About!$A$3,'Core Indicators'!AS66)</f>
        <v>212</v>
      </c>
      <c r="F66" s="207">
        <f>_xlfn.DAYS(About!$A$3,'Core Indicators'!BQ66)</f>
        <v>6</v>
      </c>
      <c r="G66" s="207">
        <f>_xlfn.DAYS(About!$A$3,'Core Indicators'!DM66)</f>
        <v>6</v>
      </c>
      <c r="H66" s="207">
        <f>_xlfn.DAYS(About!$A$3,'Core Indicators'!DU66)</f>
        <v>212</v>
      </c>
      <c r="I66" s="207">
        <f>_xlfn.DAYS(About!$A$3,'Core Indicators'!EC66)</f>
        <v>212</v>
      </c>
      <c r="J66" s="207">
        <f>_xlfn.DAYS(About!$A$3,'Core Indicators'!EK66)</f>
        <v>212</v>
      </c>
      <c r="K66" s="207">
        <f>_xlfn.DAYS(About!$A$3,'Core Indicators'!ES66)</f>
        <v>212</v>
      </c>
      <c r="L66" s="207">
        <f>_xlfn.DAYS(About!$A$3,'Core Indicators'!FI66)</f>
        <v>212</v>
      </c>
      <c r="M66" s="207">
        <f>_xlfn.DAYS(About!$A$3,'Core Indicators'!GG66)</f>
        <v>127</v>
      </c>
      <c r="N66" s="207">
        <f>_xlfn.DAYS(About!$A$3,'Core Indicators'!GO66)</f>
        <v>127</v>
      </c>
      <c r="O66" s="207">
        <f>_xlfn.DAYS(About!$A$3,'Core Indicators'!GW66)</f>
        <v>127</v>
      </c>
      <c r="P66" s="207">
        <f>_xlfn.DAYS(About!$A$3,'Core Indicators'!HE66)</f>
        <v>127</v>
      </c>
      <c r="Q66" s="207">
        <f>_xlfn.DAYS(About!$A$3,'Core Indicators'!HM66)</f>
        <v>127</v>
      </c>
      <c r="R66" s="207">
        <f>_xlfn.DAYS(About!$A$3,'Core Indicators'!HU66)</f>
        <v>127</v>
      </c>
      <c r="S66" s="207">
        <f>_xlfn.DAYS(About!$A$3,'Core Indicators'!IC66)</f>
        <v>127</v>
      </c>
      <c r="T66" s="207">
        <f>_xlfn.DAYS(About!$A$3,'Core Indicators'!IK66)</f>
        <v>127</v>
      </c>
      <c r="U66" s="207">
        <f>_xlfn.DAYS(About!$A$3,'Core Indicators'!IS66)</f>
        <v>127</v>
      </c>
      <c r="V66" s="207">
        <f t="shared" si="1"/>
        <v>162.30000000000001</v>
      </c>
    </row>
    <row r="67" spans="1:22" x14ac:dyDescent="0.25">
      <c r="A67" s="206" t="str">
        <f>Lists!C:C</f>
        <v>MDA002</v>
      </c>
      <c r="B67" s="207">
        <f>_xlfn.DAYS(About!$A$3,'Core Indicators'!U67)</f>
        <v>212</v>
      </c>
      <c r="C67" s="207">
        <f>_xlfn.DAYS(About!$A$3,'Core Indicators'!AC67)</f>
        <v>9</v>
      </c>
      <c r="D67" s="207">
        <f>_xlfn.DAYS(About!$A$3,'Core Indicators'!AK67)</f>
        <v>9</v>
      </c>
      <c r="E67" s="207">
        <f>_xlfn.DAYS(About!$A$3,'Core Indicators'!AS67)</f>
        <v>9</v>
      </c>
      <c r="F67" s="207">
        <f>_xlfn.DAYS(About!$A$3,'Core Indicators'!BQ67)</f>
        <v>9</v>
      </c>
      <c r="G67" s="207">
        <f>_xlfn.DAYS(About!$A$3,'Core Indicators'!DM67)</f>
        <v>9</v>
      </c>
      <c r="H67" s="207">
        <f>_xlfn.DAYS(About!$A$3,'Core Indicators'!DU67)</f>
        <v>9</v>
      </c>
      <c r="I67" s="207">
        <f>_xlfn.DAYS(About!$A$3,'Core Indicators'!EC67)</f>
        <v>9</v>
      </c>
      <c r="J67" s="207">
        <f>_xlfn.DAYS(About!$A$3,'Core Indicators'!EK67)</f>
        <v>9</v>
      </c>
      <c r="K67" s="207">
        <f>_xlfn.DAYS(About!$A$3,'Core Indicators'!ES67)</f>
        <v>9</v>
      </c>
      <c r="L67" s="207">
        <f>_xlfn.DAYS(About!$A$3,'Core Indicators'!FI67)</f>
        <v>212</v>
      </c>
      <c r="M67" s="207">
        <f>_xlfn.DAYS(About!$A$3,'Core Indicators'!GG67)</f>
        <v>123</v>
      </c>
      <c r="N67" s="207">
        <f>_xlfn.DAYS(About!$A$3,'Core Indicators'!GO67)</f>
        <v>123</v>
      </c>
      <c r="O67" s="207">
        <f>_xlfn.DAYS(About!$A$3,'Core Indicators'!GW67)</f>
        <v>123</v>
      </c>
      <c r="P67" s="207">
        <f>_xlfn.DAYS(About!$A$3,'Core Indicators'!HE67)</f>
        <v>123</v>
      </c>
      <c r="Q67" s="207">
        <f>_xlfn.DAYS(About!$A$3,'Core Indicators'!HM67)</f>
        <v>123</v>
      </c>
      <c r="R67" s="207">
        <f>_xlfn.DAYS(About!$A$3,'Core Indicators'!HU67)</f>
        <v>123</v>
      </c>
      <c r="S67" s="207">
        <f>_xlfn.DAYS(About!$A$3,'Core Indicators'!IC67)</f>
        <v>123</v>
      </c>
      <c r="T67" s="207">
        <f>_xlfn.DAYS(About!$A$3,'Core Indicators'!IK67)</f>
        <v>123</v>
      </c>
      <c r="U67" s="207">
        <f>_xlfn.DAYS(About!$A$3,'Core Indicators'!IS67)</f>
        <v>123</v>
      </c>
      <c r="V67" s="207">
        <f t="shared" ref="V67:V98" si="2">AVERAGE(D67:M67)</f>
        <v>40.700000000000003</v>
      </c>
    </row>
    <row r="68" spans="1:22" x14ac:dyDescent="0.25">
      <c r="A68" s="206" t="str">
        <f>Lists!C:C</f>
        <v>MDG001</v>
      </c>
      <c r="B68" s="207">
        <f>_xlfn.DAYS(About!$A$3,'Core Indicators'!U68)</f>
        <v>20</v>
      </c>
      <c r="C68" s="207">
        <f>_xlfn.DAYS(About!$A$3,'Core Indicators'!AC68)</f>
        <v>20</v>
      </c>
      <c r="D68" s="207">
        <f>_xlfn.DAYS(About!$A$3,'Core Indicators'!AK68)</f>
        <v>20</v>
      </c>
      <c r="E68" s="207">
        <f>_xlfn.DAYS(About!$A$3,'Core Indicators'!AS68)</f>
        <v>20</v>
      </c>
      <c r="F68" s="207">
        <f>_xlfn.DAYS(About!$A$3,'Core Indicators'!BQ68)</f>
        <v>20</v>
      </c>
      <c r="G68" s="207">
        <f>_xlfn.DAYS(About!$A$3,'Core Indicators'!DM68)</f>
        <v>20</v>
      </c>
      <c r="H68" s="207">
        <f>_xlfn.DAYS(About!$A$3,'Core Indicators'!DU68)</f>
        <v>20</v>
      </c>
      <c r="I68" s="207">
        <f>_xlfn.DAYS(About!$A$3,'Core Indicators'!EC68)</f>
        <v>20</v>
      </c>
      <c r="J68" s="207">
        <f>_xlfn.DAYS(About!$A$3,'Core Indicators'!EK68)</f>
        <v>20</v>
      </c>
      <c r="K68" s="207">
        <f>_xlfn.DAYS(About!$A$3,'Core Indicators'!ES68)</f>
        <v>20</v>
      </c>
      <c r="L68" s="207">
        <f>_xlfn.DAYS(About!$A$3,'Core Indicators'!FI68)</f>
        <v>20</v>
      </c>
      <c r="M68" s="207">
        <f>_xlfn.DAYS(About!$A$3,'Core Indicators'!GG68)</f>
        <v>120</v>
      </c>
      <c r="N68" s="207">
        <f>_xlfn.DAYS(About!$A$3,'Core Indicators'!GO68)</f>
        <v>120</v>
      </c>
      <c r="O68" s="207">
        <f>_xlfn.DAYS(About!$A$3,'Core Indicators'!GW68)</f>
        <v>120</v>
      </c>
      <c r="P68" s="207">
        <f>_xlfn.DAYS(About!$A$3,'Core Indicators'!HE68)</f>
        <v>120</v>
      </c>
      <c r="Q68" s="207">
        <f>_xlfn.DAYS(About!$A$3,'Core Indicators'!HM68)</f>
        <v>120</v>
      </c>
      <c r="R68" s="207">
        <f>_xlfn.DAYS(About!$A$3,'Core Indicators'!HU68)</f>
        <v>120</v>
      </c>
      <c r="S68" s="207">
        <f>_xlfn.DAYS(About!$A$3,'Core Indicators'!IC68)</f>
        <v>120</v>
      </c>
      <c r="T68" s="207">
        <f>_xlfn.DAYS(About!$A$3,'Core Indicators'!IK68)</f>
        <v>120</v>
      </c>
      <c r="U68" s="207">
        <f>_xlfn.DAYS(About!$A$3,'Core Indicators'!IS68)</f>
        <v>120</v>
      </c>
      <c r="V68" s="207">
        <f t="shared" si="2"/>
        <v>30</v>
      </c>
    </row>
    <row r="69" spans="1:22" x14ac:dyDescent="0.25">
      <c r="A69" s="206" t="str">
        <f>Lists!C:C</f>
        <v>MDG002</v>
      </c>
      <c r="B69" s="207">
        <f>_xlfn.DAYS(About!$A$3,'Core Indicators'!U69)</f>
        <v>20</v>
      </c>
      <c r="C69" s="207">
        <f>_xlfn.DAYS(About!$A$3,'Core Indicators'!AC69)</f>
        <v>20</v>
      </c>
      <c r="D69" s="207">
        <f>_xlfn.DAYS(About!$A$3,'Core Indicators'!AK69)</f>
        <v>20</v>
      </c>
      <c r="E69" s="207">
        <f>_xlfn.DAYS(About!$A$3,'Core Indicators'!AS69)</f>
        <v>20</v>
      </c>
      <c r="F69" s="207">
        <f>_xlfn.DAYS(About!$A$3,'Core Indicators'!BQ69)</f>
        <v>20</v>
      </c>
      <c r="G69" s="207">
        <f>_xlfn.DAYS(About!$A$3,'Core Indicators'!DM69)</f>
        <v>20</v>
      </c>
      <c r="H69" s="207">
        <f>_xlfn.DAYS(About!$A$3,'Core Indicators'!DU69)</f>
        <v>20</v>
      </c>
      <c r="I69" s="207">
        <f>_xlfn.DAYS(About!$A$3,'Core Indicators'!EC69)</f>
        <v>20</v>
      </c>
      <c r="J69" s="207">
        <f>_xlfn.DAYS(About!$A$3,'Core Indicators'!EK69)</f>
        <v>20</v>
      </c>
      <c r="K69" s="207">
        <f>_xlfn.DAYS(About!$A$3,'Core Indicators'!ES69)</f>
        <v>20</v>
      </c>
      <c r="L69" s="207">
        <f>_xlfn.DAYS(About!$A$3,'Core Indicators'!FI69)</f>
        <v>20</v>
      </c>
      <c r="M69" s="207">
        <f>_xlfn.DAYS(About!$A$3,'Core Indicators'!GG69)</f>
        <v>120</v>
      </c>
      <c r="N69" s="207">
        <f>_xlfn.DAYS(About!$A$3,'Core Indicators'!GO69)</f>
        <v>120</v>
      </c>
      <c r="O69" s="207">
        <f>_xlfn.DAYS(About!$A$3,'Core Indicators'!GW69)</f>
        <v>120</v>
      </c>
      <c r="P69" s="207">
        <f>_xlfn.DAYS(About!$A$3,'Core Indicators'!HE69)</f>
        <v>120</v>
      </c>
      <c r="Q69" s="207">
        <f>_xlfn.DAYS(About!$A$3,'Core Indicators'!HM69)</f>
        <v>120</v>
      </c>
      <c r="R69" s="207">
        <f>_xlfn.DAYS(About!$A$3,'Core Indicators'!HU69)</f>
        <v>120</v>
      </c>
      <c r="S69" s="207">
        <f>_xlfn.DAYS(About!$A$3,'Core Indicators'!IC69)</f>
        <v>120</v>
      </c>
      <c r="T69" s="207">
        <f>_xlfn.DAYS(About!$A$3,'Core Indicators'!IK69)</f>
        <v>120</v>
      </c>
      <c r="U69" s="207">
        <f>_xlfn.DAYS(About!$A$3,'Core Indicators'!IS69)</f>
        <v>120</v>
      </c>
      <c r="V69" s="207">
        <f t="shared" si="2"/>
        <v>30</v>
      </c>
    </row>
    <row r="70" spans="1:22" x14ac:dyDescent="0.25">
      <c r="A70" s="206" t="str">
        <f>Lists!C:C</f>
        <v>MDG007</v>
      </c>
      <c r="B70" s="207">
        <f>_xlfn.DAYS(About!$A$3,'Core Indicators'!U70)</f>
        <v>20</v>
      </c>
      <c r="C70" s="207">
        <f>_xlfn.DAYS(About!$A$3,'Core Indicators'!AC70)</f>
        <v>20</v>
      </c>
      <c r="D70" s="207">
        <f>_xlfn.DAYS(About!$A$3,'Core Indicators'!AK70)</f>
        <v>20</v>
      </c>
      <c r="E70" s="207">
        <f>_xlfn.DAYS(About!$A$3,'Core Indicators'!AS70)</f>
        <v>20</v>
      </c>
      <c r="F70" s="207">
        <f>_xlfn.DAYS(About!$A$3,'Core Indicators'!BQ70)</f>
        <v>20</v>
      </c>
      <c r="G70" s="207">
        <f>_xlfn.DAYS(About!$A$3,'Core Indicators'!DM70)</f>
        <v>20</v>
      </c>
      <c r="H70" s="207">
        <f>_xlfn.DAYS(About!$A$3,'Core Indicators'!DU70)</f>
        <v>20</v>
      </c>
      <c r="I70" s="207">
        <f>_xlfn.DAYS(About!$A$3,'Core Indicators'!EC70)</f>
        <v>20</v>
      </c>
      <c r="J70" s="207">
        <f>_xlfn.DAYS(About!$A$3,'Core Indicators'!EK70)</f>
        <v>20</v>
      </c>
      <c r="K70" s="207">
        <f>_xlfn.DAYS(About!$A$3,'Core Indicators'!ES70)</f>
        <v>20</v>
      </c>
      <c r="L70" s="207">
        <f>_xlfn.DAYS(About!$A$3,'Core Indicators'!FI70)</f>
        <v>20</v>
      </c>
      <c r="M70" s="207">
        <f>_xlfn.DAYS(About!$A$3,'Core Indicators'!GG70)</f>
        <v>20</v>
      </c>
      <c r="N70" s="207">
        <f>_xlfn.DAYS(About!$A$3,'Core Indicators'!GO70)</f>
        <v>20</v>
      </c>
      <c r="O70" s="207">
        <f>_xlfn.DAYS(About!$A$3,'Core Indicators'!GW70)</f>
        <v>20</v>
      </c>
      <c r="P70" s="207">
        <f>_xlfn.DAYS(About!$A$3,'Core Indicators'!HE70)</f>
        <v>20</v>
      </c>
      <c r="Q70" s="207">
        <f>_xlfn.DAYS(About!$A$3,'Core Indicators'!HM70)</f>
        <v>20</v>
      </c>
      <c r="R70" s="207">
        <f>_xlfn.DAYS(About!$A$3,'Core Indicators'!HU70)</f>
        <v>20</v>
      </c>
      <c r="S70" s="207">
        <f>_xlfn.DAYS(About!$A$3,'Core Indicators'!IC70)</f>
        <v>20</v>
      </c>
      <c r="T70" s="207">
        <f>_xlfn.DAYS(About!$A$3,'Core Indicators'!IK70)</f>
        <v>20</v>
      </c>
      <c r="U70" s="207">
        <f>_xlfn.DAYS(About!$A$3,'Core Indicators'!IS70)</f>
        <v>20</v>
      </c>
      <c r="V70" s="207">
        <f t="shared" si="2"/>
        <v>20</v>
      </c>
    </row>
    <row r="71" spans="1:22" x14ac:dyDescent="0.25">
      <c r="A71" s="206" t="str">
        <f>Lists!C:C</f>
        <v>MEX001</v>
      </c>
      <c r="B71" s="207">
        <f>_xlfn.DAYS(About!$A$3,'Core Indicators'!U71)</f>
        <v>64</v>
      </c>
      <c r="C71" s="207">
        <f>_xlfn.DAYS(About!$A$3,'Core Indicators'!AC71)</f>
        <v>64</v>
      </c>
      <c r="D71" s="207">
        <f>_xlfn.DAYS(About!$A$3,'Core Indicators'!AK71)</f>
        <v>64</v>
      </c>
      <c r="E71" s="207">
        <f>_xlfn.DAYS(About!$A$3,'Core Indicators'!AS71)</f>
        <v>64</v>
      </c>
      <c r="F71" s="207">
        <f>_xlfn.DAYS(About!$A$3,'Core Indicators'!BQ71)</f>
        <v>7</v>
      </c>
      <c r="G71" s="207">
        <f>_xlfn.DAYS(About!$A$3,'Core Indicators'!DM71)</f>
        <v>7</v>
      </c>
      <c r="H71" s="207">
        <f>_xlfn.DAYS(About!$A$3,'Core Indicators'!DU71)</f>
        <v>7</v>
      </c>
      <c r="I71" s="207">
        <f>_xlfn.DAYS(About!$A$3,'Core Indicators'!EC71)</f>
        <v>7</v>
      </c>
      <c r="J71" s="207">
        <f>_xlfn.DAYS(About!$A$3,'Core Indicators'!EK71)</f>
        <v>64</v>
      </c>
      <c r="K71" s="207">
        <f>_xlfn.DAYS(About!$A$3,'Core Indicators'!ES71)</f>
        <v>64</v>
      </c>
      <c r="L71" s="207">
        <f>_xlfn.DAYS(About!$A$3,'Core Indicators'!FI71)</f>
        <v>64</v>
      </c>
      <c r="M71" s="207">
        <f>_xlfn.DAYS(About!$A$3,'Core Indicators'!GG71)</f>
        <v>122</v>
      </c>
      <c r="N71" s="207">
        <f>_xlfn.DAYS(About!$A$3,'Core Indicators'!GO71)</f>
        <v>122</v>
      </c>
      <c r="O71" s="207">
        <f>_xlfn.DAYS(About!$A$3,'Core Indicators'!GW71)</f>
        <v>122</v>
      </c>
      <c r="P71" s="207">
        <f>_xlfn.DAYS(About!$A$3,'Core Indicators'!HE71)</f>
        <v>122</v>
      </c>
      <c r="Q71" s="207">
        <f>_xlfn.DAYS(About!$A$3,'Core Indicators'!HM71)</f>
        <v>122</v>
      </c>
      <c r="R71" s="207">
        <f>_xlfn.DAYS(About!$A$3,'Core Indicators'!HU71)</f>
        <v>122</v>
      </c>
      <c r="S71" s="207">
        <f>_xlfn.DAYS(About!$A$3,'Core Indicators'!IC71)</f>
        <v>122</v>
      </c>
      <c r="T71" s="207">
        <f>_xlfn.DAYS(About!$A$3,'Core Indicators'!IK71)</f>
        <v>122</v>
      </c>
      <c r="U71" s="207">
        <f>_xlfn.DAYS(About!$A$3,'Core Indicators'!IS71)</f>
        <v>122</v>
      </c>
      <c r="V71" s="207">
        <f t="shared" si="2"/>
        <v>47</v>
      </c>
    </row>
    <row r="72" spans="1:22" x14ac:dyDescent="0.25">
      <c r="A72" s="206" t="str">
        <f>Lists!C:C</f>
        <v>MEX002</v>
      </c>
      <c r="B72" s="207">
        <f>_xlfn.DAYS(About!$A$3,'Core Indicators'!U72)</f>
        <v>64</v>
      </c>
      <c r="C72" s="207">
        <f>_xlfn.DAYS(About!$A$3,'Core Indicators'!AC72)</f>
        <v>64</v>
      </c>
      <c r="D72" s="207">
        <f>_xlfn.DAYS(About!$A$3,'Core Indicators'!AK72)</f>
        <v>64</v>
      </c>
      <c r="E72" s="207">
        <f>_xlfn.DAYS(About!$A$3,'Core Indicators'!AS72)</f>
        <v>64</v>
      </c>
      <c r="F72" s="207">
        <f>_xlfn.DAYS(About!$A$3,'Core Indicators'!BQ72)</f>
        <v>7</v>
      </c>
      <c r="G72" s="207">
        <f>_xlfn.DAYS(About!$A$3,'Core Indicators'!DM72)</f>
        <v>64</v>
      </c>
      <c r="H72" s="207">
        <f>_xlfn.DAYS(About!$A$3,'Core Indicators'!DU72)</f>
        <v>64</v>
      </c>
      <c r="I72" s="207">
        <f>_xlfn.DAYS(About!$A$3,'Core Indicators'!EC72)</f>
        <v>64</v>
      </c>
      <c r="J72" s="207">
        <f>_xlfn.DAYS(About!$A$3,'Core Indicators'!EK72)</f>
        <v>64</v>
      </c>
      <c r="K72" s="207">
        <f>_xlfn.DAYS(About!$A$3,'Core Indicators'!ES72)</f>
        <v>64</v>
      </c>
      <c r="L72" s="207">
        <f>_xlfn.DAYS(About!$A$3,'Core Indicators'!FI72)</f>
        <v>64</v>
      </c>
      <c r="M72" s="207">
        <f>_xlfn.DAYS(About!$A$3,'Core Indicators'!GG72)</f>
        <v>122</v>
      </c>
      <c r="N72" s="207">
        <f>_xlfn.DAYS(About!$A$3,'Core Indicators'!GO72)</f>
        <v>122</v>
      </c>
      <c r="O72" s="207">
        <f>_xlfn.DAYS(About!$A$3,'Core Indicators'!GW72)</f>
        <v>122</v>
      </c>
      <c r="P72" s="207">
        <f>_xlfn.DAYS(About!$A$3,'Core Indicators'!HE72)</f>
        <v>122</v>
      </c>
      <c r="Q72" s="207">
        <f>_xlfn.DAYS(About!$A$3,'Core Indicators'!HM72)</f>
        <v>122</v>
      </c>
      <c r="R72" s="207">
        <f>_xlfn.DAYS(About!$A$3,'Core Indicators'!HU72)</f>
        <v>122</v>
      </c>
      <c r="S72" s="207">
        <f>_xlfn.DAYS(About!$A$3,'Core Indicators'!IC72)</f>
        <v>122</v>
      </c>
      <c r="T72" s="207">
        <f>_xlfn.DAYS(About!$A$3,'Core Indicators'!IK72)</f>
        <v>122</v>
      </c>
      <c r="U72" s="207">
        <f>_xlfn.DAYS(About!$A$3,'Core Indicators'!IS72)</f>
        <v>122</v>
      </c>
      <c r="V72" s="207">
        <f t="shared" si="2"/>
        <v>64.099999999999994</v>
      </c>
    </row>
    <row r="73" spans="1:22" x14ac:dyDescent="0.25">
      <c r="A73" s="206" t="str">
        <f>Lists!C:C</f>
        <v>MEX003</v>
      </c>
      <c r="B73" s="207">
        <f>_xlfn.DAYS(About!$A$3,'Core Indicators'!U73)</f>
        <v>64</v>
      </c>
      <c r="C73" s="207">
        <f>_xlfn.DAYS(About!$A$3,'Core Indicators'!AC73)</f>
        <v>7</v>
      </c>
      <c r="D73" s="207">
        <f>_xlfn.DAYS(About!$A$3,'Core Indicators'!AK73)</f>
        <v>64</v>
      </c>
      <c r="E73" s="207">
        <f>_xlfn.DAYS(About!$A$3,'Core Indicators'!AS73)</f>
        <v>64</v>
      </c>
      <c r="F73" s="207">
        <f>_xlfn.DAYS(About!$A$3,'Core Indicators'!BQ73)</f>
        <v>7</v>
      </c>
      <c r="G73" s="207">
        <f>_xlfn.DAYS(About!$A$3,'Core Indicators'!DM73)</f>
        <v>7</v>
      </c>
      <c r="H73" s="207">
        <f>_xlfn.DAYS(About!$A$3,'Core Indicators'!DU73)</f>
        <v>7</v>
      </c>
      <c r="I73" s="207">
        <f>_xlfn.DAYS(About!$A$3,'Core Indicators'!EC73)</f>
        <v>7</v>
      </c>
      <c r="J73" s="207">
        <f>_xlfn.DAYS(About!$A$3,'Core Indicators'!EK73)</f>
        <v>64</v>
      </c>
      <c r="K73" s="207">
        <f>_xlfn.DAYS(About!$A$3,'Core Indicators'!ES73)</f>
        <v>64</v>
      </c>
      <c r="L73" s="207">
        <f>_xlfn.DAYS(About!$A$3,'Core Indicators'!FI73)</f>
        <v>64</v>
      </c>
      <c r="M73" s="207">
        <f>_xlfn.DAYS(About!$A$3,'Core Indicators'!GG73)</f>
        <v>122</v>
      </c>
      <c r="N73" s="207">
        <f>_xlfn.DAYS(About!$A$3,'Core Indicators'!GO73)</f>
        <v>122</v>
      </c>
      <c r="O73" s="207">
        <f>_xlfn.DAYS(About!$A$3,'Core Indicators'!GW73)</f>
        <v>122</v>
      </c>
      <c r="P73" s="207">
        <f>_xlfn.DAYS(About!$A$3,'Core Indicators'!HE73)</f>
        <v>122</v>
      </c>
      <c r="Q73" s="207">
        <f>_xlfn.DAYS(About!$A$3,'Core Indicators'!HM73)</f>
        <v>122</v>
      </c>
      <c r="R73" s="207">
        <f>_xlfn.DAYS(About!$A$3,'Core Indicators'!HU73)</f>
        <v>122</v>
      </c>
      <c r="S73" s="207">
        <f>_xlfn.DAYS(About!$A$3,'Core Indicators'!IC73)</f>
        <v>122</v>
      </c>
      <c r="T73" s="207">
        <f>_xlfn.DAYS(About!$A$3,'Core Indicators'!IK73)</f>
        <v>122</v>
      </c>
      <c r="U73" s="207">
        <f>_xlfn.DAYS(About!$A$3,'Core Indicators'!IS73)</f>
        <v>122</v>
      </c>
      <c r="V73" s="207">
        <f t="shared" si="2"/>
        <v>47</v>
      </c>
    </row>
    <row r="74" spans="1:22" x14ac:dyDescent="0.25">
      <c r="A74" s="206" t="str">
        <f>Lists!C:C</f>
        <v>MLI001</v>
      </c>
      <c r="B74" s="207">
        <f>_xlfn.DAYS(About!$A$3,'Core Indicators'!U74)</f>
        <v>181</v>
      </c>
      <c r="C74" s="207">
        <f>_xlfn.DAYS(About!$A$3,'Core Indicators'!AC74)</f>
        <v>32</v>
      </c>
      <c r="D74" s="207">
        <f>_xlfn.DAYS(About!$A$3,'Core Indicators'!AK74)</f>
        <v>32</v>
      </c>
      <c r="E74" s="207">
        <f>_xlfn.DAYS(About!$A$3,'Core Indicators'!AS74)</f>
        <v>8</v>
      </c>
      <c r="F74" s="207">
        <f>_xlfn.DAYS(About!$A$3,'Core Indicators'!BQ74)</f>
        <v>8</v>
      </c>
      <c r="G74" s="207">
        <f>_xlfn.DAYS(About!$A$3,'Core Indicators'!DM74)</f>
        <v>32</v>
      </c>
      <c r="H74" s="207">
        <f>_xlfn.DAYS(About!$A$3,'Core Indicators'!DU74)</f>
        <v>32</v>
      </c>
      <c r="I74" s="207">
        <f>_xlfn.DAYS(About!$A$3,'Core Indicators'!EC74)</f>
        <v>32</v>
      </c>
      <c r="J74" s="207">
        <f>_xlfn.DAYS(About!$A$3,'Core Indicators'!EK74)</f>
        <v>32</v>
      </c>
      <c r="K74" s="207">
        <f>_xlfn.DAYS(About!$A$3,'Core Indicators'!ES74)</f>
        <v>32</v>
      </c>
      <c r="L74" s="207">
        <f>_xlfn.DAYS(About!$A$3,'Core Indicators'!FI74)</f>
        <v>8</v>
      </c>
      <c r="M74" s="207">
        <f>_xlfn.DAYS(About!$A$3,'Core Indicators'!GG74)</f>
        <v>122</v>
      </c>
      <c r="N74" s="207">
        <f>_xlfn.DAYS(About!$A$3,'Core Indicators'!GO74)</f>
        <v>122</v>
      </c>
      <c r="O74" s="207">
        <f>_xlfn.DAYS(About!$A$3,'Core Indicators'!GW74)</f>
        <v>122</v>
      </c>
      <c r="P74" s="207">
        <f>_xlfn.DAYS(About!$A$3,'Core Indicators'!HE74)</f>
        <v>122</v>
      </c>
      <c r="Q74" s="207">
        <f>_xlfn.DAYS(About!$A$3,'Core Indicators'!HM74)</f>
        <v>122</v>
      </c>
      <c r="R74" s="207">
        <f>_xlfn.DAYS(About!$A$3,'Core Indicators'!HU74)</f>
        <v>122</v>
      </c>
      <c r="S74" s="207">
        <f>_xlfn.DAYS(About!$A$3,'Core Indicators'!IC74)</f>
        <v>122</v>
      </c>
      <c r="T74" s="207">
        <f>_xlfn.DAYS(About!$A$3,'Core Indicators'!IK74)</f>
        <v>122</v>
      </c>
      <c r="U74" s="207">
        <f>_xlfn.DAYS(About!$A$3,'Core Indicators'!IS74)</f>
        <v>122</v>
      </c>
      <c r="V74" s="207">
        <f t="shared" si="2"/>
        <v>33.799999999999997</v>
      </c>
    </row>
    <row r="75" spans="1:22" x14ac:dyDescent="0.25">
      <c r="A75" s="206" t="str">
        <f>Lists!C:C</f>
        <v>MMR001</v>
      </c>
      <c r="B75" s="207">
        <f>_xlfn.DAYS(About!$A$3,'Core Indicators'!U75)</f>
        <v>29</v>
      </c>
      <c r="C75" s="207">
        <f>_xlfn.DAYS(About!$A$3,'Core Indicators'!AC75)</f>
        <v>29</v>
      </c>
      <c r="D75" s="207">
        <f>_xlfn.DAYS(About!$A$3,'Core Indicators'!AK75)</f>
        <v>29</v>
      </c>
      <c r="E75" s="207">
        <f>_xlfn.DAYS(About!$A$3,'Core Indicators'!AS75)</f>
        <v>0</v>
      </c>
      <c r="F75" s="207">
        <f>_xlfn.DAYS(About!$A$3,'Core Indicators'!BQ75)</f>
        <v>0</v>
      </c>
      <c r="G75" s="207">
        <f>_xlfn.DAYS(About!$A$3,'Core Indicators'!DM75)</f>
        <v>29</v>
      </c>
      <c r="H75" s="207">
        <f>_xlfn.DAYS(About!$A$3,'Core Indicators'!DU75)</f>
        <v>29</v>
      </c>
      <c r="I75" s="207">
        <f>_xlfn.DAYS(About!$A$3,'Core Indicators'!EC75)</f>
        <v>29</v>
      </c>
      <c r="J75" s="207">
        <f>_xlfn.DAYS(About!$A$3,'Core Indicators'!EK75)</f>
        <v>29</v>
      </c>
      <c r="K75" s="207">
        <f>_xlfn.DAYS(About!$A$3,'Core Indicators'!ES75)</f>
        <v>29</v>
      </c>
      <c r="L75" s="207">
        <f>_xlfn.DAYS(About!$A$3,'Core Indicators'!FI75)</f>
        <v>757</v>
      </c>
      <c r="M75" s="207">
        <f>_xlfn.DAYS(About!$A$3,'Core Indicators'!GG75)</f>
        <v>120</v>
      </c>
      <c r="N75" s="207">
        <f>_xlfn.DAYS(About!$A$3,'Core Indicators'!GO75)</f>
        <v>120</v>
      </c>
      <c r="O75" s="207">
        <f>_xlfn.DAYS(About!$A$3,'Core Indicators'!GW75)</f>
        <v>120</v>
      </c>
      <c r="P75" s="207">
        <f>_xlfn.DAYS(About!$A$3,'Core Indicators'!HE75)</f>
        <v>120</v>
      </c>
      <c r="Q75" s="207">
        <f>_xlfn.DAYS(About!$A$3,'Core Indicators'!HM75)</f>
        <v>120</v>
      </c>
      <c r="R75" s="207">
        <f>_xlfn.DAYS(About!$A$3,'Core Indicators'!HU75)</f>
        <v>120</v>
      </c>
      <c r="S75" s="207">
        <f>_xlfn.DAYS(About!$A$3,'Core Indicators'!IC75)</f>
        <v>120</v>
      </c>
      <c r="T75" s="207">
        <f>_xlfn.DAYS(About!$A$3,'Core Indicators'!IK75)</f>
        <v>120</v>
      </c>
      <c r="U75" s="207">
        <f>_xlfn.DAYS(About!$A$3,'Core Indicators'!IS75)</f>
        <v>120</v>
      </c>
      <c r="V75" s="207">
        <f t="shared" si="2"/>
        <v>105.1</v>
      </c>
    </row>
    <row r="76" spans="1:22" x14ac:dyDescent="0.25">
      <c r="A76" s="206" t="str">
        <f>Lists!C:C</f>
        <v>MMR002</v>
      </c>
      <c r="B76" s="207">
        <f>_xlfn.DAYS(About!$A$3,'Core Indicators'!U76)</f>
        <v>29</v>
      </c>
      <c r="C76" s="207">
        <f>_xlfn.DAYS(About!$A$3,'Core Indicators'!AC76)</f>
        <v>29</v>
      </c>
      <c r="D76" s="207">
        <f>_xlfn.DAYS(About!$A$3,'Core Indicators'!AK76)</f>
        <v>29</v>
      </c>
      <c r="E76" s="207">
        <f>_xlfn.DAYS(About!$A$3,'Core Indicators'!AS76)</f>
        <v>0</v>
      </c>
      <c r="F76" s="207">
        <f>_xlfn.DAYS(About!$A$3,'Core Indicators'!BQ76)</f>
        <v>0</v>
      </c>
      <c r="G76" s="207">
        <f>_xlfn.DAYS(About!$A$3,'Core Indicators'!DM76)</f>
        <v>29</v>
      </c>
      <c r="H76" s="207">
        <f>_xlfn.DAYS(About!$A$3,'Core Indicators'!DU76)</f>
        <v>29</v>
      </c>
      <c r="I76" s="207">
        <f>_xlfn.DAYS(About!$A$3,'Core Indicators'!EC76)</f>
        <v>29</v>
      </c>
      <c r="J76" s="207">
        <f>_xlfn.DAYS(About!$A$3,'Core Indicators'!EK76)</f>
        <v>29</v>
      </c>
      <c r="K76" s="207">
        <f>_xlfn.DAYS(About!$A$3,'Core Indicators'!ES76)</f>
        <v>401</v>
      </c>
      <c r="L76" s="207">
        <f>_xlfn.DAYS(About!$A$3,'Core Indicators'!FI76)</f>
        <v>757</v>
      </c>
      <c r="M76" s="207">
        <f>_xlfn.DAYS(About!$A$3,'Core Indicators'!GG76)</f>
        <v>120</v>
      </c>
      <c r="N76" s="207">
        <f>_xlfn.DAYS(About!$A$3,'Core Indicators'!GO76)</f>
        <v>120</v>
      </c>
      <c r="O76" s="207">
        <f>_xlfn.DAYS(About!$A$3,'Core Indicators'!GW76)</f>
        <v>120</v>
      </c>
      <c r="P76" s="207">
        <f>_xlfn.DAYS(About!$A$3,'Core Indicators'!HE76)</f>
        <v>120</v>
      </c>
      <c r="Q76" s="207">
        <f>_xlfn.DAYS(About!$A$3,'Core Indicators'!HM76)</f>
        <v>120</v>
      </c>
      <c r="R76" s="207">
        <f>_xlfn.DAYS(About!$A$3,'Core Indicators'!HU76)</f>
        <v>120</v>
      </c>
      <c r="S76" s="207">
        <f>_xlfn.DAYS(About!$A$3,'Core Indicators'!IC76)</f>
        <v>120</v>
      </c>
      <c r="T76" s="207">
        <f>_xlfn.DAYS(About!$A$3,'Core Indicators'!IK76)</f>
        <v>120</v>
      </c>
      <c r="U76" s="207">
        <f>_xlfn.DAYS(About!$A$3,'Core Indicators'!IS76)</f>
        <v>120</v>
      </c>
      <c r="V76" s="207">
        <f t="shared" si="2"/>
        <v>142.30000000000001</v>
      </c>
    </row>
    <row r="77" spans="1:22" x14ac:dyDescent="0.25">
      <c r="A77" s="206" t="str">
        <f>Lists!C:C</f>
        <v>MMR003</v>
      </c>
      <c r="B77" s="207">
        <f>_xlfn.DAYS(About!$A$3,'Core Indicators'!U77)</f>
        <v>29</v>
      </c>
      <c r="C77" s="207">
        <f>_xlfn.DAYS(About!$A$3,'Core Indicators'!AC77)</f>
        <v>29</v>
      </c>
      <c r="D77" s="207">
        <f>_xlfn.DAYS(About!$A$3,'Core Indicators'!AK77)</f>
        <v>29</v>
      </c>
      <c r="E77" s="207">
        <f>_xlfn.DAYS(About!$A$3,'Core Indicators'!AS77)</f>
        <v>0</v>
      </c>
      <c r="F77" s="207">
        <f>_xlfn.DAYS(About!$A$3,'Core Indicators'!BQ77)</f>
        <v>0</v>
      </c>
      <c r="G77" s="207">
        <f>_xlfn.DAYS(About!$A$3,'Core Indicators'!DM77)</f>
        <v>29</v>
      </c>
      <c r="H77" s="207">
        <f>_xlfn.DAYS(About!$A$3,'Core Indicators'!DU77)</f>
        <v>29</v>
      </c>
      <c r="I77" s="207">
        <f>_xlfn.DAYS(About!$A$3,'Core Indicators'!EC77)</f>
        <v>29</v>
      </c>
      <c r="J77" s="207">
        <f>_xlfn.DAYS(About!$A$3,'Core Indicators'!EK77)</f>
        <v>29</v>
      </c>
      <c r="K77" s="207">
        <f>_xlfn.DAYS(About!$A$3,'Core Indicators'!ES77)</f>
        <v>29</v>
      </c>
      <c r="L77" s="207">
        <f>_xlfn.DAYS(About!$A$3,'Core Indicators'!FI77)</f>
        <v>757</v>
      </c>
      <c r="M77" s="207">
        <f>_xlfn.DAYS(About!$A$3,'Core Indicators'!GG77)</f>
        <v>120</v>
      </c>
      <c r="N77" s="207">
        <f>_xlfn.DAYS(About!$A$3,'Core Indicators'!GO77)</f>
        <v>120</v>
      </c>
      <c r="O77" s="207">
        <f>_xlfn.DAYS(About!$A$3,'Core Indicators'!GW77)</f>
        <v>120</v>
      </c>
      <c r="P77" s="207">
        <f>_xlfn.DAYS(About!$A$3,'Core Indicators'!HE77)</f>
        <v>120</v>
      </c>
      <c r="Q77" s="207">
        <f>_xlfn.DAYS(About!$A$3,'Core Indicators'!HM77)</f>
        <v>120</v>
      </c>
      <c r="R77" s="207">
        <f>_xlfn.DAYS(About!$A$3,'Core Indicators'!HU77)</f>
        <v>120</v>
      </c>
      <c r="S77" s="207">
        <f>_xlfn.DAYS(About!$A$3,'Core Indicators'!IC77)</f>
        <v>120</v>
      </c>
      <c r="T77" s="207">
        <f>_xlfn.DAYS(About!$A$3,'Core Indicators'!IK77)</f>
        <v>120</v>
      </c>
      <c r="U77" s="207">
        <f>_xlfn.DAYS(About!$A$3,'Core Indicators'!IS77)</f>
        <v>120</v>
      </c>
      <c r="V77" s="207">
        <f t="shared" si="2"/>
        <v>105.1</v>
      </c>
    </row>
    <row r="78" spans="1:22" x14ac:dyDescent="0.25">
      <c r="A78" s="206" t="str">
        <f>Lists!C:C</f>
        <v>MMR004</v>
      </c>
      <c r="B78" s="207">
        <f>_xlfn.DAYS(About!$A$3,'Core Indicators'!U78)</f>
        <v>29</v>
      </c>
      <c r="C78" s="207">
        <f>_xlfn.DAYS(About!$A$3,'Core Indicators'!AC78)</f>
        <v>29</v>
      </c>
      <c r="D78" s="207">
        <f>_xlfn.DAYS(About!$A$3,'Core Indicators'!AK78)</f>
        <v>29</v>
      </c>
      <c r="E78" s="207">
        <f>_xlfn.DAYS(About!$A$3,'Core Indicators'!AS78)</f>
        <v>0</v>
      </c>
      <c r="F78" s="207">
        <f>_xlfn.DAYS(About!$A$3,'Core Indicators'!BQ78)</f>
        <v>0</v>
      </c>
      <c r="G78" s="207">
        <f>_xlfn.DAYS(About!$A$3,'Core Indicators'!DM78)</f>
        <v>29</v>
      </c>
      <c r="H78" s="207">
        <f>_xlfn.DAYS(About!$A$3,'Core Indicators'!DU78)</f>
        <v>29</v>
      </c>
      <c r="I78" s="207">
        <f>_xlfn.DAYS(About!$A$3,'Core Indicators'!EC78)</f>
        <v>29</v>
      </c>
      <c r="J78" s="207">
        <f>_xlfn.DAYS(About!$A$3,'Core Indicators'!EK78)</f>
        <v>29</v>
      </c>
      <c r="K78" s="207">
        <f>_xlfn.DAYS(About!$A$3,'Core Indicators'!ES78)</f>
        <v>29</v>
      </c>
      <c r="L78" s="207">
        <f>_xlfn.DAYS(About!$A$3,'Core Indicators'!FI78)</f>
        <v>615</v>
      </c>
      <c r="M78" s="207">
        <f>_xlfn.DAYS(About!$A$3,'Core Indicators'!GG78)</f>
        <v>120</v>
      </c>
      <c r="N78" s="207">
        <f>_xlfn.DAYS(About!$A$3,'Core Indicators'!GO78)</f>
        <v>120</v>
      </c>
      <c r="O78" s="207">
        <f>_xlfn.DAYS(About!$A$3,'Core Indicators'!GW78)</f>
        <v>120</v>
      </c>
      <c r="P78" s="207">
        <f>_xlfn.DAYS(About!$A$3,'Core Indicators'!HE78)</f>
        <v>120</v>
      </c>
      <c r="Q78" s="207">
        <f>_xlfn.DAYS(About!$A$3,'Core Indicators'!HM78)</f>
        <v>120</v>
      </c>
      <c r="R78" s="207">
        <f>_xlfn.DAYS(About!$A$3,'Core Indicators'!HU78)</f>
        <v>120</v>
      </c>
      <c r="S78" s="207">
        <f>_xlfn.DAYS(About!$A$3,'Core Indicators'!IC78)</f>
        <v>120</v>
      </c>
      <c r="T78" s="207">
        <f>_xlfn.DAYS(About!$A$3,'Core Indicators'!IK78)</f>
        <v>120</v>
      </c>
      <c r="U78" s="207">
        <f>_xlfn.DAYS(About!$A$3,'Core Indicators'!IS78)</f>
        <v>120</v>
      </c>
      <c r="V78" s="207">
        <f t="shared" si="2"/>
        <v>90.9</v>
      </c>
    </row>
    <row r="79" spans="1:22" x14ac:dyDescent="0.25">
      <c r="A79" s="206" t="str">
        <f>Lists!C:C</f>
        <v>MOZ001</v>
      </c>
      <c r="B79" s="207">
        <f>_xlfn.DAYS(About!$A$3,'Core Indicators'!U79)</f>
        <v>5</v>
      </c>
      <c r="C79" s="207">
        <f>_xlfn.DAYS(About!$A$3,'Core Indicators'!AC79)</f>
        <v>5</v>
      </c>
      <c r="D79" s="207">
        <f>_xlfn.DAYS(About!$A$3,'Core Indicators'!AK79)</f>
        <v>5</v>
      </c>
      <c r="E79" s="207">
        <f>_xlfn.DAYS(About!$A$3,'Core Indicators'!AS79)</f>
        <v>5</v>
      </c>
      <c r="F79" s="207">
        <f>_xlfn.DAYS(About!$A$3,'Core Indicators'!BQ79)</f>
        <v>5</v>
      </c>
      <c r="G79" s="207">
        <f>_xlfn.DAYS(About!$A$3,'Core Indicators'!DM79)</f>
        <v>5</v>
      </c>
      <c r="H79" s="207">
        <f>_xlfn.DAYS(About!$A$3,'Core Indicators'!DU79)</f>
        <v>5</v>
      </c>
      <c r="I79" s="207">
        <f>_xlfn.DAYS(About!$A$3,'Core Indicators'!EC79)</f>
        <v>5</v>
      </c>
      <c r="J79" s="207">
        <f>_xlfn.DAYS(About!$A$3,'Core Indicators'!EK79)</f>
        <v>5</v>
      </c>
      <c r="K79" s="207">
        <f>_xlfn.DAYS(About!$A$3,'Core Indicators'!ES79)</f>
        <v>5</v>
      </c>
      <c r="L79" s="207">
        <f>_xlfn.DAYS(About!$A$3,'Core Indicators'!FI79)</f>
        <v>5</v>
      </c>
      <c r="M79" s="207">
        <f>_xlfn.DAYS(About!$A$3,'Core Indicators'!GG79)</f>
        <v>4</v>
      </c>
      <c r="N79" s="207">
        <f>_xlfn.DAYS(About!$A$3,'Core Indicators'!GO79)</f>
        <v>4</v>
      </c>
      <c r="O79" s="207">
        <f>_xlfn.DAYS(About!$A$3,'Core Indicators'!GW79)</f>
        <v>4</v>
      </c>
      <c r="P79" s="207">
        <f>_xlfn.DAYS(About!$A$3,'Core Indicators'!HE79)</f>
        <v>4</v>
      </c>
      <c r="Q79" s="207">
        <f>_xlfn.DAYS(About!$A$3,'Core Indicators'!HM79)</f>
        <v>4</v>
      </c>
      <c r="R79" s="207">
        <f>_xlfn.DAYS(About!$A$3,'Core Indicators'!HU79)</f>
        <v>4</v>
      </c>
      <c r="S79" s="207">
        <f>_xlfn.DAYS(About!$A$3,'Core Indicators'!IC79)</f>
        <v>4</v>
      </c>
      <c r="T79" s="207">
        <f>_xlfn.DAYS(About!$A$3,'Core Indicators'!IK79)</f>
        <v>4</v>
      </c>
      <c r="U79" s="207">
        <f>_xlfn.DAYS(About!$A$3,'Core Indicators'!IS79)</f>
        <v>4</v>
      </c>
      <c r="V79" s="207">
        <f t="shared" si="2"/>
        <v>4.9000000000000004</v>
      </c>
    </row>
    <row r="80" spans="1:22" x14ac:dyDescent="0.25">
      <c r="A80" s="206" t="str">
        <f>Lists!C:C</f>
        <v>MOZ004</v>
      </c>
      <c r="B80" s="207">
        <f>_xlfn.DAYS(About!$A$3,'Core Indicators'!U80)</f>
        <v>5</v>
      </c>
      <c r="C80" s="207">
        <f>_xlfn.DAYS(About!$A$3,'Core Indicators'!AC80)</f>
        <v>5</v>
      </c>
      <c r="D80" s="207">
        <f>_xlfn.DAYS(About!$A$3,'Core Indicators'!AK80)</f>
        <v>5</v>
      </c>
      <c r="E80" s="207">
        <f>_xlfn.DAYS(About!$A$3,'Core Indicators'!AS80)</f>
        <v>5</v>
      </c>
      <c r="F80" s="207">
        <f>_xlfn.DAYS(About!$A$3,'Core Indicators'!BQ80)</f>
        <v>5</v>
      </c>
      <c r="G80" s="207">
        <f>_xlfn.DAYS(About!$A$3,'Core Indicators'!DM80)</f>
        <v>5</v>
      </c>
      <c r="H80" s="207">
        <f>_xlfn.DAYS(About!$A$3,'Core Indicators'!DU80)</f>
        <v>5</v>
      </c>
      <c r="I80" s="207">
        <f>_xlfn.DAYS(About!$A$3,'Core Indicators'!EC80)</f>
        <v>5</v>
      </c>
      <c r="J80" s="207">
        <f>_xlfn.DAYS(About!$A$3,'Core Indicators'!EK80)</f>
        <v>5</v>
      </c>
      <c r="K80" s="207">
        <f>_xlfn.DAYS(About!$A$3,'Core Indicators'!ES80)</f>
        <v>5</v>
      </c>
      <c r="L80" s="207">
        <f>_xlfn.DAYS(About!$A$3,'Core Indicators'!FI80)</f>
        <v>593</v>
      </c>
      <c r="M80" s="207">
        <f>_xlfn.DAYS(About!$A$3,'Core Indicators'!GG80)</f>
        <v>125</v>
      </c>
      <c r="N80" s="207">
        <f>_xlfn.DAYS(About!$A$3,'Core Indicators'!GO80)</f>
        <v>125</v>
      </c>
      <c r="O80" s="207">
        <f>_xlfn.DAYS(About!$A$3,'Core Indicators'!GW80)</f>
        <v>125</v>
      </c>
      <c r="P80" s="207">
        <f>_xlfn.DAYS(About!$A$3,'Core Indicators'!HE80)</f>
        <v>125</v>
      </c>
      <c r="Q80" s="207">
        <f>_xlfn.DAYS(About!$A$3,'Core Indicators'!HM80)</f>
        <v>125</v>
      </c>
      <c r="R80" s="207">
        <f>_xlfn.DAYS(About!$A$3,'Core Indicators'!HU80)</f>
        <v>125</v>
      </c>
      <c r="S80" s="207">
        <f>_xlfn.DAYS(About!$A$3,'Core Indicators'!IC80)</f>
        <v>125</v>
      </c>
      <c r="T80" s="207">
        <f>_xlfn.DAYS(About!$A$3,'Core Indicators'!IK80)</f>
        <v>125</v>
      </c>
      <c r="U80" s="207">
        <f>_xlfn.DAYS(About!$A$3,'Core Indicators'!IS80)</f>
        <v>125</v>
      </c>
      <c r="V80" s="207">
        <f t="shared" si="2"/>
        <v>75.8</v>
      </c>
    </row>
    <row r="81" spans="1:22" x14ac:dyDescent="0.25">
      <c r="A81" s="206" t="str">
        <f>Lists!C:C</f>
        <v>MOZ009</v>
      </c>
      <c r="B81" s="207">
        <f>_xlfn.DAYS(About!$A$3,'Core Indicators'!U81)</f>
        <v>5</v>
      </c>
      <c r="C81" s="207">
        <f>_xlfn.DAYS(About!$A$3,'Core Indicators'!AC81)</f>
        <v>5</v>
      </c>
      <c r="D81" s="207">
        <f>_xlfn.DAYS(About!$A$3,'Core Indicators'!AK81)</f>
        <v>5</v>
      </c>
      <c r="E81" s="207">
        <f>_xlfn.DAYS(About!$A$3,'Core Indicators'!AS81)</f>
        <v>5</v>
      </c>
      <c r="F81" s="207">
        <f>_xlfn.DAYS(About!$A$3,'Core Indicators'!BQ81)</f>
        <v>5</v>
      </c>
      <c r="G81" s="207">
        <f>_xlfn.DAYS(About!$A$3,'Core Indicators'!DM81)</f>
        <v>5</v>
      </c>
      <c r="H81" s="207">
        <f>_xlfn.DAYS(About!$A$3,'Core Indicators'!DU81)</f>
        <v>5</v>
      </c>
      <c r="I81" s="207">
        <f>_xlfn.DAYS(About!$A$3,'Core Indicators'!EC81)</f>
        <v>5</v>
      </c>
      <c r="J81" s="207">
        <f>_xlfn.DAYS(About!$A$3,'Core Indicators'!EK81)</f>
        <v>5</v>
      </c>
      <c r="K81" s="207">
        <f>_xlfn.DAYS(About!$A$3,'Core Indicators'!ES81)</f>
        <v>5</v>
      </c>
      <c r="L81" s="207">
        <f>_xlfn.DAYS(About!$A$3,'Core Indicators'!FI81)</f>
        <v>5</v>
      </c>
      <c r="M81" s="207">
        <f>_xlfn.DAYS(About!$A$3,'Core Indicators'!GG81)</f>
        <v>5</v>
      </c>
      <c r="N81" s="207">
        <f>_xlfn.DAYS(About!$A$3,'Core Indicators'!GO81)</f>
        <v>5</v>
      </c>
      <c r="O81" s="207">
        <f>_xlfn.DAYS(About!$A$3,'Core Indicators'!GW81)</f>
        <v>5</v>
      </c>
      <c r="P81" s="207">
        <f>_xlfn.DAYS(About!$A$3,'Core Indicators'!HE81)</f>
        <v>5</v>
      </c>
      <c r="Q81" s="207">
        <f>_xlfn.DAYS(About!$A$3,'Core Indicators'!HM81)</f>
        <v>5</v>
      </c>
      <c r="R81" s="207">
        <f>_xlfn.DAYS(About!$A$3,'Core Indicators'!HU81)</f>
        <v>5</v>
      </c>
      <c r="S81" s="207">
        <f>_xlfn.DAYS(About!$A$3,'Core Indicators'!IC81)</f>
        <v>5</v>
      </c>
      <c r="T81" s="207">
        <f>_xlfn.DAYS(About!$A$3,'Core Indicators'!IK81)</f>
        <v>5</v>
      </c>
      <c r="U81" s="207">
        <f>_xlfn.DAYS(About!$A$3,'Core Indicators'!IS81)</f>
        <v>5</v>
      </c>
      <c r="V81" s="207">
        <f t="shared" si="2"/>
        <v>5</v>
      </c>
    </row>
    <row r="82" spans="1:22" x14ac:dyDescent="0.25">
      <c r="A82" s="206" t="str">
        <f>Lists!C:C</f>
        <v>MRT002</v>
      </c>
      <c r="B82" s="207">
        <f>_xlfn.DAYS(About!$A$3,'Core Indicators'!U82)</f>
        <v>217</v>
      </c>
      <c r="C82" s="207">
        <f>_xlfn.DAYS(About!$A$3,'Core Indicators'!AC82)</f>
        <v>217</v>
      </c>
      <c r="D82" s="207">
        <f>_xlfn.DAYS(About!$A$3,'Core Indicators'!AK82)</f>
        <v>217</v>
      </c>
      <c r="E82" s="207">
        <f>_xlfn.DAYS(About!$A$3,'Core Indicators'!AS82)</f>
        <v>7</v>
      </c>
      <c r="F82" s="207">
        <f>_xlfn.DAYS(About!$A$3,'Core Indicators'!BQ82)</f>
        <v>7</v>
      </c>
      <c r="G82" s="207">
        <f>_xlfn.DAYS(About!$A$3,'Core Indicators'!DM82)</f>
        <v>7</v>
      </c>
      <c r="H82" s="207">
        <f>_xlfn.DAYS(About!$A$3,'Core Indicators'!DU82)</f>
        <v>7</v>
      </c>
      <c r="I82" s="207">
        <f>_xlfn.DAYS(About!$A$3,'Core Indicators'!EC82)</f>
        <v>7</v>
      </c>
      <c r="J82" s="207">
        <f>_xlfn.DAYS(About!$A$3,'Core Indicators'!EK82)</f>
        <v>7</v>
      </c>
      <c r="K82" s="207">
        <f>_xlfn.DAYS(About!$A$3,'Core Indicators'!ES82)</f>
        <v>7</v>
      </c>
      <c r="L82" s="207">
        <f>_xlfn.DAYS(About!$A$3,'Core Indicators'!FI82)</f>
        <v>162</v>
      </c>
      <c r="M82" s="207">
        <f>_xlfn.DAYS(About!$A$3,'Core Indicators'!GG82)</f>
        <v>125</v>
      </c>
      <c r="N82" s="207">
        <f>_xlfn.DAYS(About!$A$3,'Core Indicators'!GO82)</f>
        <v>125</v>
      </c>
      <c r="O82" s="207">
        <f>_xlfn.DAYS(About!$A$3,'Core Indicators'!GW82)</f>
        <v>125</v>
      </c>
      <c r="P82" s="207">
        <f>_xlfn.DAYS(About!$A$3,'Core Indicators'!HE82)</f>
        <v>125</v>
      </c>
      <c r="Q82" s="207">
        <f>_xlfn.DAYS(About!$A$3,'Core Indicators'!HM82)</f>
        <v>125</v>
      </c>
      <c r="R82" s="207">
        <f>_xlfn.DAYS(About!$A$3,'Core Indicators'!HU82)</f>
        <v>125</v>
      </c>
      <c r="S82" s="207">
        <f>_xlfn.DAYS(About!$A$3,'Core Indicators'!IC82)</f>
        <v>125</v>
      </c>
      <c r="T82" s="207">
        <f>_xlfn.DAYS(About!$A$3,'Core Indicators'!IK82)</f>
        <v>125</v>
      </c>
      <c r="U82" s="207">
        <f>_xlfn.DAYS(About!$A$3,'Core Indicators'!IS82)</f>
        <v>125</v>
      </c>
      <c r="V82" s="207">
        <f t="shared" si="2"/>
        <v>55.3</v>
      </c>
    </row>
    <row r="83" spans="1:22" x14ac:dyDescent="0.25">
      <c r="A83" s="206" t="str">
        <f>Lists!C:C</f>
        <v>MRT003</v>
      </c>
      <c r="B83" s="207">
        <f>_xlfn.DAYS(About!$A$3,'Core Indicators'!U83)</f>
        <v>883</v>
      </c>
      <c r="C83" s="207">
        <f>_xlfn.DAYS(About!$A$3,'Core Indicators'!AC83)</f>
        <v>47</v>
      </c>
      <c r="D83" s="207">
        <f>_xlfn.DAYS(About!$A$3,'Core Indicators'!AK83)</f>
        <v>47</v>
      </c>
      <c r="E83" s="207">
        <f>_xlfn.DAYS(About!$A$3,'Core Indicators'!AS83)</f>
        <v>916</v>
      </c>
      <c r="F83" s="207">
        <f>_xlfn.DAYS(About!$A$3,'Core Indicators'!BQ83)</f>
        <v>7</v>
      </c>
      <c r="G83" s="207">
        <f>_xlfn.DAYS(About!$A$3,'Core Indicators'!DM83)</f>
        <v>47</v>
      </c>
      <c r="H83" s="207">
        <f>_xlfn.DAYS(About!$A$3,'Core Indicators'!DU83)</f>
        <v>47</v>
      </c>
      <c r="I83" s="207">
        <f>_xlfn.DAYS(About!$A$3,'Core Indicators'!EC83)</f>
        <v>47</v>
      </c>
      <c r="J83" s="207">
        <f>_xlfn.DAYS(About!$A$3,'Core Indicators'!EK83)</f>
        <v>47</v>
      </c>
      <c r="K83" s="207">
        <f>_xlfn.DAYS(About!$A$3,'Core Indicators'!ES83)</f>
        <v>47</v>
      </c>
      <c r="L83" s="207">
        <f>_xlfn.DAYS(About!$A$3,'Core Indicators'!FI83)</f>
        <v>47</v>
      </c>
      <c r="M83" s="207">
        <f>_xlfn.DAYS(About!$A$3,'Core Indicators'!GG83)</f>
        <v>125</v>
      </c>
      <c r="N83" s="207">
        <f>_xlfn.DAYS(About!$A$3,'Core Indicators'!GO83)</f>
        <v>125</v>
      </c>
      <c r="O83" s="207">
        <f>_xlfn.DAYS(About!$A$3,'Core Indicators'!GW83)</f>
        <v>125</v>
      </c>
      <c r="P83" s="207">
        <f>_xlfn.DAYS(About!$A$3,'Core Indicators'!HE83)</f>
        <v>125</v>
      </c>
      <c r="Q83" s="207">
        <f>_xlfn.DAYS(About!$A$3,'Core Indicators'!HM83)</f>
        <v>125</v>
      </c>
      <c r="R83" s="207">
        <f>_xlfn.DAYS(About!$A$3,'Core Indicators'!HU83)</f>
        <v>125</v>
      </c>
      <c r="S83" s="207">
        <f>_xlfn.DAYS(About!$A$3,'Core Indicators'!IC83)</f>
        <v>125</v>
      </c>
      <c r="T83" s="207">
        <f>_xlfn.DAYS(About!$A$3,'Core Indicators'!IK83)</f>
        <v>125</v>
      </c>
      <c r="U83" s="207">
        <f>_xlfn.DAYS(About!$A$3,'Core Indicators'!IS83)</f>
        <v>125</v>
      </c>
      <c r="V83" s="207">
        <f t="shared" si="2"/>
        <v>137.69999999999999</v>
      </c>
    </row>
    <row r="84" spans="1:22" x14ac:dyDescent="0.25">
      <c r="A84" s="206" t="str">
        <f>Lists!C:C</f>
        <v>MWI002</v>
      </c>
      <c r="B84" s="207">
        <f>_xlfn.DAYS(About!$A$3,'Core Indicators'!U84)</f>
        <v>534</v>
      </c>
      <c r="C84" s="207">
        <f>_xlfn.DAYS(About!$A$3,'Core Indicators'!AC84)</f>
        <v>6</v>
      </c>
      <c r="D84" s="207">
        <f>_xlfn.DAYS(About!$A$3,'Core Indicators'!AK84)</f>
        <v>6</v>
      </c>
      <c r="E84" s="207">
        <f>_xlfn.DAYS(About!$A$3,'Core Indicators'!AS84)</f>
        <v>6</v>
      </c>
      <c r="F84" s="207">
        <f>_xlfn.DAYS(About!$A$3,'Core Indicators'!BQ84)</f>
        <v>6</v>
      </c>
      <c r="G84" s="207">
        <f>_xlfn.DAYS(About!$A$3,'Core Indicators'!DM84)</f>
        <v>6</v>
      </c>
      <c r="H84" s="207">
        <f>_xlfn.DAYS(About!$A$3,'Core Indicators'!DU84)</f>
        <v>6</v>
      </c>
      <c r="I84" s="207">
        <f>_xlfn.DAYS(About!$A$3,'Core Indicators'!EC84)</f>
        <v>6</v>
      </c>
      <c r="J84" s="207">
        <f>_xlfn.DAYS(About!$A$3,'Core Indicators'!EK84)</f>
        <v>6</v>
      </c>
      <c r="K84" s="207">
        <f>_xlfn.DAYS(About!$A$3,'Core Indicators'!ES84)</f>
        <v>6</v>
      </c>
      <c r="L84" s="207">
        <f>_xlfn.DAYS(About!$A$3,'Core Indicators'!FI84)</f>
        <v>370</v>
      </c>
      <c r="M84" s="207">
        <f>_xlfn.DAYS(About!$A$3,'Core Indicators'!GG84)</f>
        <v>120</v>
      </c>
      <c r="N84" s="207">
        <f>_xlfn.DAYS(About!$A$3,'Core Indicators'!GO84)</f>
        <v>120</v>
      </c>
      <c r="O84" s="207">
        <f>_xlfn.DAYS(About!$A$3,'Core Indicators'!GW84)</f>
        <v>120</v>
      </c>
      <c r="P84" s="207">
        <f>_xlfn.DAYS(About!$A$3,'Core Indicators'!HE84)</f>
        <v>120</v>
      </c>
      <c r="Q84" s="207">
        <f>_xlfn.DAYS(About!$A$3,'Core Indicators'!HM84)</f>
        <v>120</v>
      </c>
      <c r="R84" s="207">
        <f>_xlfn.DAYS(About!$A$3,'Core Indicators'!HU84)</f>
        <v>120</v>
      </c>
      <c r="S84" s="207">
        <f>_xlfn.DAYS(About!$A$3,'Core Indicators'!IC84)</f>
        <v>120</v>
      </c>
      <c r="T84" s="207">
        <f>_xlfn.DAYS(About!$A$3,'Core Indicators'!IK84)</f>
        <v>120</v>
      </c>
      <c r="U84" s="207">
        <f>_xlfn.DAYS(About!$A$3,'Core Indicators'!IS84)</f>
        <v>120</v>
      </c>
      <c r="V84" s="207">
        <f t="shared" si="2"/>
        <v>53.8</v>
      </c>
    </row>
    <row r="85" spans="1:22" x14ac:dyDescent="0.25">
      <c r="A85" s="206" t="str">
        <f>Lists!C:C</f>
        <v>MYS001</v>
      </c>
      <c r="B85" s="207">
        <f>_xlfn.DAYS(About!$A$3,'Core Indicators'!U85)</f>
        <v>273</v>
      </c>
      <c r="C85" s="207">
        <f>_xlfn.DAYS(About!$A$3,'Core Indicators'!AC85)</f>
        <v>273</v>
      </c>
      <c r="D85" s="207">
        <f>_xlfn.DAYS(About!$A$3,'Core Indicators'!AK85)</f>
        <v>273</v>
      </c>
      <c r="E85" s="207">
        <f>_xlfn.DAYS(About!$A$3,'Core Indicators'!AS85)</f>
        <v>0</v>
      </c>
      <c r="F85" s="207">
        <f>_xlfn.DAYS(About!$A$3,'Core Indicators'!BQ85)</f>
        <v>90</v>
      </c>
      <c r="G85" s="207">
        <f>_xlfn.DAYS(About!$A$3,'Core Indicators'!DM85)</f>
        <v>321</v>
      </c>
      <c r="H85" s="207">
        <f>_xlfn.DAYS(About!$A$3,'Core Indicators'!DU85)</f>
        <v>0</v>
      </c>
      <c r="I85" s="207">
        <f>_xlfn.DAYS(About!$A$3,'Core Indicators'!EC85)</f>
        <v>0</v>
      </c>
      <c r="J85" s="207">
        <f>_xlfn.DAYS(About!$A$3,'Core Indicators'!EK85)</f>
        <v>321</v>
      </c>
      <c r="K85" s="207">
        <f>_xlfn.DAYS(About!$A$3,'Core Indicators'!ES85)</f>
        <v>321</v>
      </c>
      <c r="L85" s="207">
        <f>_xlfn.DAYS(About!$A$3,'Core Indicators'!FI85)</f>
        <v>701</v>
      </c>
      <c r="M85" s="207">
        <f>_xlfn.DAYS(About!$A$3,'Core Indicators'!GG85)</f>
        <v>120</v>
      </c>
      <c r="N85" s="207">
        <f>_xlfn.DAYS(About!$A$3,'Core Indicators'!GO85)</f>
        <v>120</v>
      </c>
      <c r="O85" s="207">
        <f>_xlfn.DAYS(About!$A$3,'Core Indicators'!GW85)</f>
        <v>120</v>
      </c>
      <c r="P85" s="207">
        <f>_xlfn.DAYS(About!$A$3,'Core Indicators'!HE85)</f>
        <v>120</v>
      </c>
      <c r="Q85" s="207">
        <f>_xlfn.DAYS(About!$A$3,'Core Indicators'!HM85)</f>
        <v>120</v>
      </c>
      <c r="R85" s="207">
        <f>_xlfn.DAYS(About!$A$3,'Core Indicators'!HU85)</f>
        <v>120</v>
      </c>
      <c r="S85" s="207">
        <f>_xlfn.DAYS(About!$A$3,'Core Indicators'!IC85)</f>
        <v>120</v>
      </c>
      <c r="T85" s="207">
        <f>_xlfn.DAYS(About!$A$3,'Core Indicators'!IK85)</f>
        <v>120</v>
      </c>
      <c r="U85" s="207">
        <f>_xlfn.DAYS(About!$A$3,'Core Indicators'!IS85)</f>
        <v>120</v>
      </c>
      <c r="V85" s="207">
        <f t="shared" si="2"/>
        <v>214.7</v>
      </c>
    </row>
    <row r="86" spans="1:22" x14ac:dyDescent="0.25">
      <c r="A86" s="206" t="str">
        <f>Lists!C:C</f>
        <v>NAM002</v>
      </c>
      <c r="B86" s="207">
        <f>_xlfn.DAYS(About!$A$3,'Core Indicators'!U86)</f>
        <v>162</v>
      </c>
      <c r="C86" s="207">
        <f>_xlfn.DAYS(About!$A$3,'Core Indicators'!AC86)</f>
        <v>428</v>
      </c>
      <c r="D86" s="207">
        <f>_xlfn.DAYS(About!$A$3,'Core Indicators'!AK86)</f>
        <v>428</v>
      </c>
      <c r="E86" s="207">
        <f>_xlfn.DAYS(About!$A$3,'Core Indicators'!AS86)</f>
        <v>1117</v>
      </c>
      <c r="F86" s="207">
        <f>_xlfn.DAYS(About!$A$3,'Core Indicators'!BQ86)</f>
        <v>9</v>
      </c>
      <c r="G86" s="207">
        <f>_xlfn.DAYS(About!$A$3,'Core Indicators'!DM86)</f>
        <v>428</v>
      </c>
      <c r="H86" s="207">
        <f>_xlfn.DAYS(About!$A$3,'Core Indicators'!DU86)</f>
        <v>428</v>
      </c>
      <c r="I86" s="207">
        <f>_xlfn.DAYS(About!$A$3,'Core Indicators'!EC86)</f>
        <v>428</v>
      </c>
      <c r="J86" s="207">
        <f>_xlfn.DAYS(About!$A$3,'Core Indicators'!EK86)</f>
        <v>428</v>
      </c>
      <c r="K86" s="207">
        <f>_xlfn.DAYS(About!$A$3,'Core Indicators'!ES86)</f>
        <v>428</v>
      </c>
      <c r="L86" s="207">
        <f>_xlfn.DAYS(About!$A$3,'Core Indicators'!FI86)</f>
        <v>597</v>
      </c>
      <c r="M86" s="207">
        <f>_xlfn.DAYS(About!$A$3,'Core Indicators'!GG86)</f>
        <v>124</v>
      </c>
      <c r="N86" s="207">
        <f>_xlfn.DAYS(About!$A$3,'Core Indicators'!GO86)</f>
        <v>124</v>
      </c>
      <c r="O86" s="207">
        <f>_xlfn.DAYS(About!$A$3,'Core Indicators'!GW86)</f>
        <v>124</v>
      </c>
      <c r="P86" s="207">
        <f>_xlfn.DAYS(About!$A$3,'Core Indicators'!HE86)</f>
        <v>124</v>
      </c>
      <c r="Q86" s="207">
        <f>_xlfn.DAYS(About!$A$3,'Core Indicators'!HM86)</f>
        <v>124</v>
      </c>
      <c r="R86" s="207">
        <f>_xlfn.DAYS(About!$A$3,'Core Indicators'!HU86)</f>
        <v>124</v>
      </c>
      <c r="S86" s="207">
        <f>_xlfn.DAYS(About!$A$3,'Core Indicators'!IC86)</f>
        <v>124</v>
      </c>
      <c r="T86" s="207">
        <f>_xlfn.DAYS(About!$A$3,'Core Indicators'!IK86)</f>
        <v>124</v>
      </c>
      <c r="U86" s="207">
        <f>_xlfn.DAYS(About!$A$3,'Core Indicators'!IS86)</f>
        <v>124</v>
      </c>
      <c r="V86" s="207">
        <f t="shared" si="2"/>
        <v>441.5</v>
      </c>
    </row>
    <row r="87" spans="1:22" x14ac:dyDescent="0.25">
      <c r="A87" s="206" t="str">
        <f>Lists!C:C</f>
        <v>NER001</v>
      </c>
      <c r="B87" s="207">
        <f>_xlfn.DAYS(About!$A$3,'Core Indicators'!U87)</f>
        <v>181</v>
      </c>
      <c r="C87" s="207">
        <f>_xlfn.DAYS(About!$A$3,'Core Indicators'!AC87)</f>
        <v>32</v>
      </c>
      <c r="D87" s="207">
        <f>_xlfn.DAYS(About!$A$3,'Core Indicators'!AK87)</f>
        <v>32</v>
      </c>
      <c r="E87" s="207">
        <f>_xlfn.DAYS(About!$A$3,'Core Indicators'!AS87)</f>
        <v>8</v>
      </c>
      <c r="F87" s="207">
        <f>_xlfn.DAYS(About!$A$3,'Core Indicators'!BQ87)</f>
        <v>8</v>
      </c>
      <c r="G87" s="207">
        <f>_xlfn.DAYS(About!$A$3,'Core Indicators'!DM87)</f>
        <v>32</v>
      </c>
      <c r="H87" s="207">
        <f>_xlfn.DAYS(About!$A$3,'Core Indicators'!DU87)</f>
        <v>32</v>
      </c>
      <c r="I87" s="207">
        <f>_xlfn.DAYS(About!$A$3,'Core Indicators'!EC87)</f>
        <v>32</v>
      </c>
      <c r="J87" s="207">
        <f>_xlfn.DAYS(About!$A$3,'Core Indicators'!EK87)</f>
        <v>32</v>
      </c>
      <c r="K87" s="207">
        <f>_xlfn.DAYS(About!$A$3,'Core Indicators'!ES87)</f>
        <v>32</v>
      </c>
      <c r="L87" s="207">
        <f>_xlfn.DAYS(About!$A$3,'Core Indicators'!FI87)</f>
        <v>8</v>
      </c>
      <c r="M87" s="207">
        <f>_xlfn.DAYS(About!$A$3,'Core Indicators'!GG87)</f>
        <v>122</v>
      </c>
      <c r="N87" s="207">
        <f>_xlfn.DAYS(About!$A$3,'Core Indicators'!GO87)</f>
        <v>122</v>
      </c>
      <c r="O87" s="207">
        <f>_xlfn.DAYS(About!$A$3,'Core Indicators'!GW87)</f>
        <v>122</v>
      </c>
      <c r="P87" s="207">
        <f>_xlfn.DAYS(About!$A$3,'Core Indicators'!HE87)</f>
        <v>122</v>
      </c>
      <c r="Q87" s="207">
        <f>_xlfn.DAYS(About!$A$3,'Core Indicators'!HM87)</f>
        <v>122</v>
      </c>
      <c r="R87" s="207">
        <f>_xlfn.DAYS(About!$A$3,'Core Indicators'!HU87)</f>
        <v>122</v>
      </c>
      <c r="S87" s="207">
        <f>_xlfn.DAYS(About!$A$3,'Core Indicators'!IC87)</f>
        <v>122</v>
      </c>
      <c r="T87" s="207">
        <f>_xlfn.DAYS(About!$A$3,'Core Indicators'!IK87)</f>
        <v>122</v>
      </c>
      <c r="U87" s="207">
        <f>_xlfn.DAYS(About!$A$3,'Core Indicators'!IS87)</f>
        <v>122</v>
      </c>
      <c r="V87" s="207">
        <f t="shared" si="2"/>
        <v>33.799999999999997</v>
      </c>
    </row>
    <row r="88" spans="1:22" x14ac:dyDescent="0.25">
      <c r="A88" s="206" t="str">
        <f>Lists!C:C</f>
        <v>NER002</v>
      </c>
      <c r="B88" s="207">
        <f>_xlfn.DAYS(About!$A$3,'Core Indicators'!U88)</f>
        <v>1477</v>
      </c>
      <c r="C88" s="207">
        <f>_xlfn.DAYS(About!$A$3,'Core Indicators'!AC88)</f>
        <v>182</v>
      </c>
      <c r="D88" s="207">
        <f>_xlfn.DAYS(About!$A$3,'Core Indicators'!AK88)</f>
        <v>182</v>
      </c>
      <c r="E88" s="207">
        <f>_xlfn.DAYS(About!$A$3,'Core Indicators'!AS88)</f>
        <v>88</v>
      </c>
      <c r="F88" s="207">
        <f>_xlfn.DAYS(About!$A$3,'Core Indicators'!BQ88)</f>
        <v>88</v>
      </c>
      <c r="G88" s="207">
        <f>_xlfn.DAYS(About!$A$3,'Core Indicators'!DM88)</f>
        <v>182</v>
      </c>
      <c r="H88" s="207">
        <f>_xlfn.DAYS(About!$A$3,'Core Indicators'!DU88)</f>
        <v>182</v>
      </c>
      <c r="I88" s="207">
        <f>_xlfn.DAYS(About!$A$3,'Core Indicators'!EC88)</f>
        <v>182</v>
      </c>
      <c r="J88" s="207">
        <f>_xlfn.DAYS(About!$A$3,'Core Indicators'!EK88)</f>
        <v>182</v>
      </c>
      <c r="K88" s="207">
        <f>_xlfn.DAYS(About!$A$3,'Core Indicators'!ES88)</f>
        <v>182</v>
      </c>
      <c r="L88" s="207">
        <f>_xlfn.DAYS(About!$A$3,'Core Indicators'!FI88)</f>
        <v>182</v>
      </c>
      <c r="M88" s="207">
        <f>_xlfn.DAYS(About!$A$3,'Core Indicators'!GG88)</f>
        <v>122</v>
      </c>
      <c r="N88" s="207">
        <f>_xlfn.DAYS(About!$A$3,'Core Indicators'!GO88)</f>
        <v>122</v>
      </c>
      <c r="O88" s="207">
        <f>_xlfn.DAYS(About!$A$3,'Core Indicators'!GW88)</f>
        <v>122</v>
      </c>
      <c r="P88" s="207">
        <f>_xlfn.DAYS(About!$A$3,'Core Indicators'!HE88)</f>
        <v>122</v>
      </c>
      <c r="Q88" s="207">
        <f>_xlfn.DAYS(About!$A$3,'Core Indicators'!HM88)</f>
        <v>122</v>
      </c>
      <c r="R88" s="207">
        <f>_xlfn.DAYS(About!$A$3,'Core Indicators'!HU88)</f>
        <v>122</v>
      </c>
      <c r="S88" s="207">
        <f>_xlfn.DAYS(About!$A$3,'Core Indicators'!IC88)</f>
        <v>122</v>
      </c>
      <c r="T88" s="207">
        <f>_xlfn.DAYS(About!$A$3,'Core Indicators'!IK88)</f>
        <v>122</v>
      </c>
      <c r="U88" s="207">
        <f>_xlfn.DAYS(About!$A$3,'Core Indicators'!IS88)</f>
        <v>122</v>
      </c>
      <c r="V88" s="207">
        <f t="shared" si="2"/>
        <v>157.19999999999999</v>
      </c>
    </row>
    <row r="89" spans="1:22" x14ac:dyDescent="0.25">
      <c r="A89" s="206" t="str">
        <f>Lists!C:C</f>
        <v>NER003</v>
      </c>
      <c r="B89" s="207">
        <f>_xlfn.DAYS(About!$A$3,'Core Indicators'!U89)</f>
        <v>1477</v>
      </c>
      <c r="C89" s="207">
        <f>_xlfn.DAYS(About!$A$3,'Core Indicators'!AC89)</f>
        <v>169</v>
      </c>
      <c r="D89" s="207">
        <f>_xlfn.DAYS(About!$A$3,'Core Indicators'!AK89)</f>
        <v>169</v>
      </c>
      <c r="E89" s="207">
        <f>_xlfn.DAYS(About!$A$3,'Core Indicators'!AS89)</f>
        <v>8</v>
      </c>
      <c r="F89" s="207">
        <f>_xlfn.DAYS(About!$A$3,'Core Indicators'!BQ89)</f>
        <v>8</v>
      </c>
      <c r="G89" s="207">
        <f>_xlfn.DAYS(About!$A$3,'Core Indicators'!DM89)</f>
        <v>169</v>
      </c>
      <c r="H89" s="207">
        <f>_xlfn.DAYS(About!$A$3,'Core Indicators'!DU89)</f>
        <v>182</v>
      </c>
      <c r="I89" s="207">
        <f>_xlfn.DAYS(About!$A$3,'Core Indicators'!EC89)</f>
        <v>182</v>
      </c>
      <c r="J89" s="207">
        <f>_xlfn.DAYS(About!$A$3,'Core Indicators'!EK89)</f>
        <v>182</v>
      </c>
      <c r="K89" s="207">
        <f>_xlfn.DAYS(About!$A$3,'Core Indicators'!ES89)</f>
        <v>182</v>
      </c>
      <c r="L89" s="207">
        <f>_xlfn.DAYS(About!$A$3,'Core Indicators'!FI89)</f>
        <v>8</v>
      </c>
      <c r="M89" s="207">
        <f>_xlfn.DAYS(About!$A$3,'Core Indicators'!GG89)</f>
        <v>122</v>
      </c>
      <c r="N89" s="207">
        <f>_xlfn.DAYS(About!$A$3,'Core Indicators'!GO89)</f>
        <v>122</v>
      </c>
      <c r="O89" s="207">
        <f>_xlfn.DAYS(About!$A$3,'Core Indicators'!GW89)</f>
        <v>122</v>
      </c>
      <c r="P89" s="207">
        <f>_xlfn.DAYS(About!$A$3,'Core Indicators'!HE89)</f>
        <v>122</v>
      </c>
      <c r="Q89" s="207">
        <f>_xlfn.DAYS(About!$A$3,'Core Indicators'!HM89)</f>
        <v>122</v>
      </c>
      <c r="R89" s="207">
        <f>_xlfn.DAYS(About!$A$3,'Core Indicators'!HU89)</f>
        <v>122</v>
      </c>
      <c r="S89" s="207">
        <f>_xlfn.DAYS(About!$A$3,'Core Indicators'!IC89)</f>
        <v>122</v>
      </c>
      <c r="T89" s="207">
        <f>_xlfn.DAYS(About!$A$3,'Core Indicators'!IK89)</f>
        <v>122</v>
      </c>
      <c r="U89" s="207">
        <f>_xlfn.DAYS(About!$A$3,'Core Indicators'!IS89)</f>
        <v>122</v>
      </c>
      <c r="V89" s="207">
        <f t="shared" si="2"/>
        <v>121.2</v>
      </c>
    </row>
    <row r="90" spans="1:22" x14ac:dyDescent="0.25">
      <c r="A90" s="206" t="str">
        <f>Lists!C:C</f>
        <v>NER004</v>
      </c>
      <c r="B90" s="207">
        <f>_xlfn.DAYS(About!$A$3,'Core Indicators'!U90)</f>
        <v>760</v>
      </c>
      <c r="C90" s="207">
        <f>_xlfn.DAYS(About!$A$3,'Core Indicators'!AC90)</f>
        <v>169</v>
      </c>
      <c r="D90" s="207">
        <f>_xlfn.DAYS(About!$A$3,'Core Indicators'!AK90)</f>
        <v>162</v>
      </c>
      <c r="E90" s="207">
        <f>_xlfn.DAYS(About!$A$3,'Core Indicators'!AS90)</f>
        <v>8</v>
      </c>
      <c r="F90" s="207">
        <f>_xlfn.DAYS(About!$A$3,'Core Indicators'!BQ90)</f>
        <v>8</v>
      </c>
      <c r="G90" s="207">
        <f>_xlfn.DAYS(About!$A$3,'Core Indicators'!DM90)</f>
        <v>169</v>
      </c>
      <c r="H90" s="207">
        <f>_xlfn.DAYS(About!$A$3,'Core Indicators'!DU90)</f>
        <v>162</v>
      </c>
      <c r="I90" s="207">
        <f>_xlfn.DAYS(About!$A$3,'Core Indicators'!EC90)</f>
        <v>162</v>
      </c>
      <c r="J90" s="207">
        <f>_xlfn.DAYS(About!$A$3,'Core Indicators'!EK90)</f>
        <v>162</v>
      </c>
      <c r="K90" s="207">
        <f>_xlfn.DAYS(About!$A$3,'Core Indicators'!ES90)</f>
        <v>162</v>
      </c>
      <c r="L90" s="207">
        <f>_xlfn.DAYS(About!$A$3,'Core Indicators'!FI90)</f>
        <v>8</v>
      </c>
      <c r="M90" s="207">
        <f>_xlfn.DAYS(About!$A$3,'Core Indicators'!GG90)</f>
        <v>122</v>
      </c>
      <c r="N90" s="207">
        <f>_xlfn.DAYS(About!$A$3,'Core Indicators'!GO90)</f>
        <v>122</v>
      </c>
      <c r="O90" s="207">
        <f>_xlfn.DAYS(About!$A$3,'Core Indicators'!GW90)</f>
        <v>122</v>
      </c>
      <c r="P90" s="207">
        <f>_xlfn.DAYS(About!$A$3,'Core Indicators'!HE90)</f>
        <v>122</v>
      </c>
      <c r="Q90" s="207">
        <f>_xlfn.DAYS(About!$A$3,'Core Indicators'!HM90)</f>
        <v>122</v>
      </c>
      <c r="R90" s="207">
        <f>_xlfn.DAYS(About!$A$3,'Core Indicators'!HU90)</f>
        <v>122</v>
      </c>
      <c r="S90" s="207">
        <f>_xlfn.DAYS(About!$A$3,'Core Indicators'!IC90)</f>
        <v>122</v>
      </c>
      <c r="T90" s="207">
        <f>_xlfn.DAYS(About!$A$3,'Core Indicators'!IK90)</f>
        <v>122</v>
      </c>
      <c r="U90" s="207">
        <f>_xlfn.DAYS(About!$A$3,'Core Indicators'!IS90)</f>
        <v>122</v>
      </c>
      <c r="V90" s="207">
        <f t="shared" si="2"/>
        <v>112.5</v>
      </c>
    </row>
    <row r="91" spans="1:22" x14ac:dyDescent="0.25">
      <c r="A91" s="206" t="str">
        <f>Lists!C:C</f>
        <v>NGA001</v>
      </c>
      <c r="B91" s="207">
        <f>_xlfn.DAYS(About!$A$3,'Core Indicators'!U91)</f>
        <v>152</v>
      </c>
      <c r="C91" s="207">
        <f>_xlfn.DAYS(About!$A$3,'Core Indicators'!AC91)</f>
        <v>97</v>
      </c>
      <c r="D91" s="207">
        <f>_xlfn.DAYS(About!$A$3,'Core Indicators'!AK91)</f>
        <v>0</v>
      </c>
      <c r="E91" s="207">
        <f>_xlfn.DAYS(About!$A$3,'Core Indicators'!AS91)</f>
        <v>0</v>
      </c>
      <c r="F91" s="207">
        <f>_xlfn.DAYS(About!$A$3,'Core Indicators'!BQ91)</f>
        <v>0</v>
      </c>
      <c r="G91" s="207">
        <f>_xlfn.DAYS(About!$A$3,'Core Indicators'!DM91)</f>
        <v>0</v>
      </c>
      <c r="H91" s="207">
        <f>_xlfn.DAYS(About!$A$3,'Core Indicators'!DU91)</f>
        <v>0</v>
      </c>
      <c r="I91" s="207">
        <f>_xlfn.DAYS(About!$A$3,'Core Indicators'!EC91)</f>
        <v>0</v>
      </c>
      <c r="J91" s="207">
        <f>_xlfn.DAYS(About!$A$3,'Core Indicators'!EK91)</f>
        <v>0</v>
      </c>
      <c r="K91" s="207">
        <f>_xlfn.DAYS(About!$A$3,'Core Indicators'!ES91)</f>
        <v>0</v>
      </c>
      <c r="L91" s="207">
        <f>_xlfn.DAYS(About!$A$3,'Core Indicators'!FI91)</f>
        <v>1336</v>
      </c>
      <c r="M91" s="207">
        <f>_xlfn.DAYS(About!$A$3,'Core Indicators'!GG91)</f>
        <v>120</v>
      </c>
      <c r="N91" s="207">
        <f>_xlfn.DAYS(About!$A$3,'Core Indicators'!GO91)</f>
        <v>120</v>
      </c>
      <c r="O91" s="207">
        <f>_xlfn.DAYS(About!$A$3,'Core Indicators'!GW91)</f>
        <v>120</v>
      </c>
      <c r="P91" s="207">
        <f>_xlfn.DAYS(About!$A$3,'Core Indicators'!HE91)</f>
        <v>120</v>
      </c>
      <c r="Q91" s="207">
        <f>_xlfn.DAYS(About!$A$3,'Core Indicators'!HM91)</f>
        <v>120</v>
      </c>
      <c r="R91" s="207">
        <f>_xlfn.DAYS(About!$A$3,'Core Indicators'!HU91)</f>
        <v>120</v>
      </c>
      <c r="S91" s="207">
        <f>_xlfn.DAYS(About!$A$3,'Core Indicators'!IC91)</f>
        <v>120</v>
      </c>
      <c r="T91" s="207">
        <f>_xlfn.DAYS(About!$A$3,'Core Indicators'!IK91)</f>
        <v>120</v>
      </c>
      <c r="U91" s="207">
        <f>_xlfn.DAYS(About!$A$3,'Core Indicators'!IS91)</f>
        <v>120</v>
      </c>
      <c r="V91" s="207">
        <f t="shared" si="2"/>
        <v>145.6</v>
      </c>
    </row>
    <row r="92" spans="1:22" x14ac:dyDescent="0.25">
      <c r="A92" s="206" t="str">
        <f>Lists!C:C</f>
        <v>NGA003</v>
      </c>
      <c r="B92" s="207">
        <f>_xlfn.DAYS(About!$A$3,'Core Indicators'!U92)</f>
        <v>152</v>
      </c>
      <c r="C92" s="207">
        <f>_xlfn.DAYS(About!$A$3,'Core Indicators'!AC92)</f>
        <v>244</v>
      </c>
      <c r="D92" s="207">
        <f>_xlfn.DAYS(About!$A$3,'Core Indicators'!AK92)</f>
        <v>0</v>
      </c>
      <c r="E92" s="207">
        <f>_xlfn.DAYS(About!$A$3,'Core Indicators'!AS92)</f>
        <v>66</v>
      </c>
      <c r="F92" s="207">
        <f>_xlfn.DAYS(About!$A$3,'Core Indicators'!BQ92)</f>
        <v>0</v>
      </c>
      <c r="G92" s="207">
        <f>_xlfn.DAYS(About!$A$3,'Core Indicators'!DM92)</f>
        <v>0</v>
      </c>
      <c r="H92" s="207">
        <f>_xlfn.DAYS(About!$A$3,'Core Indicators'!DU92)</f>
        <v>0</v>
      </c>
      <c r="I92" s="207">
        <f>_xlfn.DAYS(About!$A$3,'Core Indicators'!EC92)</f>
        <v>0</v>
      </c>
      <c r="J92" s="207">
        <f>_xlfn.DAYS(About!$A$3,'Core Indicators'!EK92)</f>
        <v>0</v>
      </c>
      <c r="K92" s="207">
        <f>_xlfn.DAYS(About!$A$3,'Core Indicators'!ES92)</f>
        <v>0</v>
      </c>
      <c r="L92" s="207">
        <f>_xlfn.DAYS(About!$A$3,'Core Indicators'!FI92)</f>
        <v>1337</v>
      </c>
      <c r="M92" s="207">
        <f>_xlfn.DAYS(About!$A$3,'Core Indicators'!GG92)</f>
        <v>121</v>
      </c>
      <c r="N92" s="207">
        <f>_xlfn.DAYS(About!$A$3,'Core Indicators'!GO92)</f>
        <v>121</v>
      </c>
      <c r="O92" s="207">
        <f>_xlfn.DAYS(About!$A$3,'Core Indicators'!GW92)</f>
        <v>121</v>
      </c>
      <c r="P92" s="207">
        <f>_xlfn.DAYS(About!$A$3,'Core Indicators'!HE92)</f>
        <v>121</v>
      </c>
      <c r="Q92" s="207">
        <f>_xlfn.DAYS(About!$A$3,'Core Indicators'!HM92)</f>
        <v>121</v>
      </c>
      <c r="R92" s="207">
        <f>_xlfn.DAYS(About!$A$3,'Core Indicators'!HU92)</f>
        <v>121</v>
      </c>
      <c r="S92" s="207">
        <f>_xlfn.DAYS(About!$A$3,'Core Indicators'!IC92)</f>
        <v>121</v>
      </c>
      <c r="T92" s="207">
        <f>_xlfn.DAYS(About!$A$3,'Core Indicators'!IK92)</f>
        <v>121</v>
      </c>
      <c r="U92" s="207">
        <f>_xlfn.DAYS(About!$A$3,'Core Indicators'!IS92)</f>
        <v>121</v>
      </c>
      <c r="V92" s="207">
        <f t="shared" si="2"/>
        <v>152.4</v>
      </c>
    </row>
    <row r="93" spans="1:22" x14ac:dyDescent="0.25">
      <c r="A93" s="206" t="str">
        <f>Lists!C:C</f>
        <v>NGA004</v>
      </c>
      <c r="B93" s="207">
        <f>_xlfn.DAYS(About!$A$3,'Core Indicators'!U93)</f>
        <v>152</v>
      </c>
      <c r="C93" s="207">
        <f>_xlfn.DAYS(About!$A$3,'Core Indicators'!AC93)</f>
        <v>0</v>
      </c>
      <c r="D93" s="207">
        <f>_xlfn.DAYS(About!$A$3,'Core Indicators'!AK93)</f>
        <v>0</v>
      </c>
      <c r="E93" s="207">
        <f>_xlfn.DAYS(About!$A$3,'Core Indicators'!AS93)</f>
        <v>0</v>
      </c>
      <c r="F93" s="207">
        <f>_xlfn.DAYS(About!$A$3,'Core Indicators'!BQ93)</f>
        <v>0</v>
      </c>
      <c r="G93" s="207">
        <f>_xlfn.DAYS(About!$A$3,'Core Indicators'!DM93)</f>
        <v>152</v>
      </c>
      <c r="H93" s="207">
        <f>_xlfn.DAYS(About!$A$3,'Core Indicators'!DU93)</f>
        <v>152</v>
      </c>
      <c r="I93" s="207">
        <f>_xlfn.DAYS(About!$A$3,'Core Indicators'!EC93)</f>
        <v>152</v>
      </c>
      <c r="J93" s="207">
        <f>_xlfn.DAYS(About!$A$3,'Core Indicators'!EK93)</f>
        <v>152</v>
      </c>
      <c r="K93" s="207">
        <f>_xlfn.DAYS(About!$A$3,'Core Indicators'!ES93)</f>
        <v>152</v>
      </c>
      <c r="L93" s="207">
        <f>_xlfn.DAYS(About!$A$3,'Core Indicators'!FI93)</f>
        <v>1338</v>
      </c>
      <c r="M93" s="207">
        <f>_xlfn.DAYS(About!$A$3,'Core Indicators'!GG93)</f>
        <v>121</v>
      </c>
      <c r="N93" s="207">
        <f>_xlfn.DAYS(About!$A$3,'Core Indicators'!GO93)</f>
        <v>121</v>
      </c>
      <c r="O93" s="207">
        <f>_xlfn.DAYS(About!$A$3,'Core Indicators'!GW93)</f>
        <v>121</v>
      </c>
      <c r="P93" s="207">
        <f>_xlfn.DAYS(About!$A$3,'Core Indicators'!HE93)</f>
        <v>121</v>
      </c>
      <c r="Q93" s="207">
        <f>_xlfn.DAYS(About!$A$3,'Core Indicators'!HM93)</f>
        <v>121</v>
      </c>
      <c r="R93" s="207">
        <f>_xlfn.DAYS(About!$A$3,'Core Indicators'!HU93)</f>
        <v>121</v>
      </c>
      <c r="S93" s="207">
        <f>_xlfn.DAYS(About!$A$3,'Core Indicators'!IC93)</f>
        <v>121</v>
      </c>
      <c r="T93" s="207">
        <f>_xlfn.DAYS(About!$A$3,'Core Indicators'!IK93)</f>
        <v>121</v>
      </c>
      <c r="U93" s="207">
        <f>_xlfn.DAYS(About!$A$3,'Core Indicators'!IS93)</f>
        <v>121</v>
      </c>
      <c r="V93" s="207">
        <f t="shared" si="2"/>
        <v>221.9</v>
      </c>
    </row>
    <row r="94" spans="1:22" x14ac:dyDescent="0.25">
      <c r="A94" s="206" t="str">
        <f>Lists!C:C</f>
        <v>NGA007</v>
      </c>
      <c r="B94" s="207">
        <f>_xlfn.DAYS(About!$A$3,'Core Indicators'!U94)</f>
        <v>152</v>
      </c>
      <c r="C94" s="207">
        <f>_xlfn.DAYS(About!$A$3,'Core Indicators'!AC94)</f>
        <v>152</v>
      </c>
      <c r="D94" s="207">
        <f>_xlfn.DAYS(About!$A$3,'Core Indicators'!AK94)</f>
        <v>0</v>
      </c>
      <c r="E94" s="207">
        <f>_xlfn.DAYS(About!$A$3,'Core Indicators'!AS94)</f>
        <v>0</v>
      </c>
      <c r="F94" s="207">
        <f>_xlfn.DAYS(About!$A$3,'Core Indicators'!BQ94)</f>
        <v>0</v>
      </c>
      <c r="G94" s="207">
        <f>_xlfn.DAYS(About!$A$3,'Core Indicators'!DM94)</f>
        <v>0</v>
      </c>
      <c r="H94" s="207">
        <f>_xlfn.DAYS(About!$A$3,'Core Indicators'!DU94)</f>
        <v>0</v>
      </c>
      <c r="I94" s="207">
        <f>_xlfn.DAYS(About!$A$3,'Core Indicators'!EC94)</f>
        <v>0</v>
      </c>
      <c r="J94" s="207">
        <f>_xlfn.DAYS(About!$A$3,'Core Indicators'!EK94)</f>
        <v>0</v>
      </c>
      <c r="K94" s="207">
        <f>_xlfn.DAYS(About!$A$3,'Core Indicators'!ES94)</f>
        <v>0</v>
      </c>
      <c r="L94" s="207">
        <f>_xlfn.DAYS(About!$A$3,'Core Indicators'!FI94)</f>
        <v>1170</v>
      </c>
      <c r="M94" s="207">
        <f>_xlfn.DAYS(About!$A$3,'Core Indicators'!GG94)</f>
        <v>121</v>
      </c>
      <c r="N94" s="207">
        <f>_xlfn.DAYS(About!$A$3,'Core Indicators'!GO94)</f>
        <v>121</v>
      </c>
      <c r="O94" s="207">
        <f>_xlfn.DAYS(About!$A$3,'Core Indicators'!GW94)</f>
        <v>121</v>
      </c>
      <c r="P94" s="207">
        <f>_xlfn.DAYS(About!$A$3,'Core Indicators'!HE94)</f>
        <v>121</v>
      </c>
      <c r="Q94" s="207">
        <f>_xlfn.DAYS(About!$A$3,'Core Indicators'!HM94)</f>
        <v>121</v>
      </c>
      <c r="R94" s="207">
        <f>_xlfn.DAYS(About!$A$3,'Core Indicators'!HU94)</f>
        <v>121</v>
      </c>
      <c r="S94" s="207">
        <f>_xlfn.DAYS(About!$A$3,'Core Indicators'!IC94)</f>
        <v>121</v>
      </c>
      <c r="T94" s="207">
        <f>_xlfn.DAYS(About!$A$3,'Core Indicators'!IK94)</f>
        <v>121</v>
      </c>
      <c r="U94" s="207">
        <f>_xlfn.DAYS(About!$A$3,'Core Indicators'!IS94)</f>
        <v>121</v>
      </c>
      <c r="V94" s="207">
        <f t="shared" si="2"/>
        <v>129.1</v>
      </c>
    </row>
    <row r="95" spans="1:22" x14ac:dyDescent="0.25">
      <c r="A95" s="206" t="str">
        <f>Lists!C:C</f>
        <v>NGA008</v>
      </c>
      <c r="B95" s="207">
        <f>_xlfn.DAYS(About!$A$3,'Core Indicators'!U95)</f>
        <v>152</v>
      </c>
      <c r="C95" s="207">
        <f>_xlfn.DAYS(About!$A$3,'Core Indicators'!AC95)</f>
        <v>152</v>
      </c>
      <c r="D95" s="207">
        <f>_xlfn.DAYS(About!$A$3,'Core Indicators'!AK95)</f>
        <v>0</v>
      </c>
      <c r="E95" s="207">
        <f>_xlfn.DAYS(About!$A$3,'Core Indicators'!AS95)</f>
        <v>0</v>
      </c>
      <c r="F95" s="207">
        <f>_xlfn.DAYS(About!$A$3,'Core Indicators'!BQ95)</f>
        <v>218</v>
      </c>
      <c r="G95" s="207">
        <f>_xlfn.DAYS(About!$A$3,'Core Indicators'!DM95)</f>
        <v>0</v>
      </c>
      <c r="H95" s="207">
        <f>_xlfn.DAYS(About!$A$3,'Core Indicators'!DU95)</f>
        <v>0</v>
      </c>
      <c r="I95" s="207">
        <f>_xlfn.DAYS(About!$A$3,'Core Indicators'!EC95)</f>
        <v>0</v>
      </c>
      <c r="J95" s="207">
        <f>_xlfn.DAYS(About!$A$3,'Core Indicators'!EK95)</f>
        <v>0</v>
      </c>
      <c r="K95" s="207">
        <f>_xlfn.DAYS(About!$A$3,'Core Indicators'!ES95)</f>
        <v>0</v>
      </c>
      <c r="L95" s="207">
        <f>_xlfn.DAYS(About!$A$3,'Core Indicators'!FI95)</f>
        <v>1126</v>
      </c>
      <c r="M95" s="207">
        <f>_xlfn.DAYS(About!$A$3,'Core Indicators'!GG95)</f>
        <v>121</v>
      </c>
      <c r="N95" s="207">
        <f>_xlfn.DAYS(About!$A$3,'Core Indicators'!GO95)</f>
        <v>121</v>
      </c>
      <c r="O95" s="207">
        <f>_xlfn.DAYS(About!$A$3,'Core Indicators'!GW95)</f>
        <v>121</v>
      </c>
      <c r="P95" s="207">
        <f>_xlfn.DAYS(About!$A$3,'Core Indicators'!HE95)</f>
        <v>121</v>
      </c>
      <c r="Q95" s="207">
        <f>_xlfn.DAYS(About!$A$3,'Core Indicators'!HM95)</f>
        <v>121</v>
      </c>
      <c r="R95" s="207">
        <f>_xlfn.DAYS(About!$A$3,'Core Indicators'!HU95)</f>
        <v>121</v>
      </c>
      <c r="S95" s="207">
        <f>_xlfn.DAYS(About!$A$3,'Core Indicators'!IC95)</f>
        <v>121</v>
      </c>
      <c r="T95" s="207">
        <f>_xlfn.DAYS(About!$A$3,'Core Indicators'!IK95)</f>
        <v>121</v>
      </c>
      <c r="U95" s="207">
        <f>_xlfn.DAYS(About!$A$3,'Core Indicators'!IS95)</f>
        <v>121</v>
      </c>
      <c r="V95" s="207">
        <f t="shared" si="2"/>
        <v>146.5</v>
      </c>
    </row>
    <row r="96" spans="1:22" x14ac:dyDescent="0.25">
      <c r="A96" s="206" t="str">
        <f>Lists!C:C</f>
        <v>NIC001</v>
      </c>
      <c r="B96" s="207">
        <f>_xlfn.DAYS(About!$A$3,'Core Indicators'!U96)</f>
        <v>64</v>
      </c>
      <c r="C96" s="207">
        <f>_xlfn.DAYS(About!$A$3,'Core Indicators'!AC96)</f>
        <v>64</v>
      </c>
      <c r="D96" s="207">
        <f>_xlfn.DAYS(About!$A$3,'Core Indicators'!AK96)</f>
        <v>64</v>
      </c>
      <c r="E96" s="207">
        <f>_xlfn.DAYS(About!$A$3,'Core Indicators'!AS96)</f>
        <v>64</v>
      </c>
      <c r="F96" s="207">
        <f>_xlfn.DAYS(About!$A$3,'Core Indicators'!BQ96)</f>
        <v>35</v>
      </c>
      <c r="G96" s="207">
        <f>_xlfn.DAYS(About!$A$3,'Core Indicators'!DM96)</f>
        <v>64</v>
      </c>
      <c r="H96" s="207">
        <f>_xlfn.DAYS(About!$A$3,'Core Indicators'!DU96)</f>
        <v>64</v>
      </c>
      <c r="I96" s="207">
        <f>_xlfn.DAYS(About!$A$3,'Core Indicators'!EC96)</f>
        <v>64</v>
      </c>
      <c r="J96" s="207">
        <f>_xlfn.DAYS(About!$A$3,'Core Indicators'!EK96)</f>
        <v>64</v>
      </c>
      <c r="K96" s="207">
        <f>_xlfn.DAYS(About!$A$3,'Core Indicators'!ES96)</f>
        <v>64</v>
      </c>
      <c r="L96" s="207">
        <f>_xlfn.DAYS(About!$A$3,'Core Indicators'!FI96)</f>
        <v>64</v>
      </c>
      <c r="M96" s="207">
        <f>_xlfn.DAYS(About!$A$3,'Core Indicators'!GG96)</f>
        <v>122</v>
      </c>
      <c r="N96" s="207">
        <f>_xlfn.DAYS(About!$A$3,'Core Indicators'!GO96)</f>
        <v>122</v>
      </c>
      <c r="O96" s="207">
        <f>_xlfn.DAYS(About!$A$3,'Core Indicators'!GW96)</f>
        <v>122</v>
      </c>
      <c r="P96" s="207">
        <f>_xlfn.DAYS(About!$A$3,'Core Indicators'!HE96)</f>
        <v>122</v>
      </c>
      <c r="Q96" s="207">
        <f>_xlfn.DAYS(About!$A$3,'Core Indicators'!HM96)</f>
        <v>122</v>
      </c>
      <c r="R96" s="207">
        <f>_xlfn.DAYS(About!$A$3,'Core Indicators'!HU96)</f>
        <v>122</v>
      </c>
      <c r="S96" s="207">
        <f>_xlfn.DAYS(About!$A$3,'Core Indicators'!IC96)</f>
        <v>122</v>
      </c>
      <c r="T96" s="207">
        <f>_xlfn.DAYS(About!$A$3,'Core Indicators'!IK96)</f>
        <v>122</v>
      </c>
      <c r="U96" s="207">
        <f>_xlfn.DAYS(About!$A$3,'Core Indicators'!IS96)</f>
        <v>122</v>
      </c>
      <c r="V96" s="207">
        <f t="shared" si="2"/>
        <v>66.900000000000006</v>
      </c>
    </row>
    <row r="97" spans="1:22" x14ac:dyDescent="0.25">
      <c r="A97" s="206" t="str">
        <f>Lists!C:C</f>
        <v>PAK001</v>
      </c>
      <c r="B97" s="207">
        <f>_xlfn.DAYS(About!$A$3,'Core Indicators'!U97)</f>
        <v>427</v>
      </c>
      <c r="C97" s="207">
        <f>_xlfn.DAYS(About!$A$3,'Core Indicators'!AC97)</f>
        <v>0</v>
      </c>
      <c r="D97" s="207">
        <f>_xlfn.DAYS(About!$A$3,'Core Indicators'!AK97)</f>
        <v>0</v>
      </c>
      <c r="E97" s="207">
        <f>_xlfn.DAYS(About!$A$3,'Core Indicators'!AS97)</f>
        <v>29</v>
      </c>
      <c r="F97" s="207">
        <f>_xlfn.DAYS(About!$A$3,'Core Indicators'!BQ97)</f>
        <v>0</v>
      </c>
      <c r="G97" s="207">
        <f>_xlfn.DAYS(About!$A$3,'Core Indicators'!DM97)</f>
        <v>0</v>
      </c>
      <c r="H97" s="207">
        <f>_xlfn.DAYS(About!$A$3,'Core Indicators'!DU97)</f>
        <v>0</v>
      </c>
      <c r="I97" s="207">
        <f>_xlfn.DAYS(About!$A$3,'Core Indicators'!EC97)</f>
        <v>0</v>
      </c>
      <c r="J97" s="207">
        <f>_xlfn.DAYS(About!$A$3,'Core Indicators'!EK97)</f>
        <v>0</v>
      </c>
      <c r="K97" s="207">
        <f>_xlfn.DAYS(About!$A$3,'Core Indicators'!ES97)</f>
        <v>0</v>
      </c>
      <c r="L97" s="207">
        <f>_xlfn.DAYS(About!$A$3,'Core Indicators'!FI97)</f>
        <v>1482</v>
      </c>
      <c r="M97" s="207">
        <f>_xlfn.DAYS(About!$A$3,'Core Indicators'!GG97)</f>
        <v>120</v>
      </c>
      <c r="N97" s="207">
        <f>_xlfn.DAYS(About!$A$3,'Core Indicators'!GO97)</f>
        <v>120</v>
      </c>
      <c r="O97" s="207">
        <f>_xlfn.DAYS(About!$A$3,'Core Indicators'!GW97)</f>
        <v>120</v>
      </c>
      <c r="P97" s="207">
        <f>_xlfn.DAYS(About!$A$3,'Core Indicators'!HE97)</f>
        <v>120</v>
      </c>
      <c r="Q97" s="207">
        <f>_xlfn.DAYS(About!$A$3,'Core Indicators'!HM97)</f>
        <v>120</v>
      </c>
      <c r="R97" s="207">
        <f>_xlfn.DAYS(About!$A$3,'Core Indicators'!HU97)</f>
        <v>120</v>
      </c>
      <c r="S97" s="207">
        <f>_xlfn.DAYS(About!$A$3,'Core Indicators'!IC97)</f>
        <v>120</v>
      </c>
      <c r="T97" s="207">
        <f>_xlfn.DAYS(About!$A$3,'Core Indicators'!IK97)</f>
        <v>120</v>
      </c>
      <c r="U97" s="207">
        <f>_xlfn.DAYS(About!$A$3,'Core Indicators'!IS97)</f>
        <v>120</v>
      </c>
      <c r="V97" s="207">
        <f t="shared" si="2"/>
        <v>163.1</v>
      </c>
    </row>
    <row r="98" spans="1:22" x14ac:dyDescent="0.25">
      <c r="A98" s="206" t="str">
        <f>Lists!C:C</f>
        <v>PAK004</v>
      </c>
      <c r="B98" s="207">
        <f>_xlfn.DAYS(About!$A$3,'Core Indicators'!U98)</f>
        <v>185</v>
      </c>
      <c r="C98" s="207">
        <f>_xlfn.DAYS(About!$A$3,'Core Indicators'!AC98)</f>
        <v>185</v>
      </c>
      <c r="D98" s="207">
        <f>_xlfn.DAYS(About!$A$3,'Core Indicators'!AK98)</f>
        <v>427</v>
      </c>
      <c r="E98" s="207">
        <f>_xlfn.DAYS(About!$A$3,'Core Indicators'!AS98)</f>
        <v>427</v>
      </c>
      <c r="F98" s="207">
        <f>_xlfn.DAYS(About!$A$3,'Core Indicators'!BQ98)</f>
        <v>0</v>
      </c>
      <c r="G98" s="207">
        <f>_xlfn.DAYS(About!$A$3,'Core Indicators'!DM98)</f>
        <v>427</v>
      </c>
      <c r="H98" s="207">
        <f>_xlfn.DAYS(About!$A$3,'Core Indicators'!DU98)</f>
        <v>427</v>
      </c>
      <c r="I98" s="207">
        <f>_xlfn.DAYS(About!$A$3,'Core Indicators'!EC98)</f>
        <v>427</v>
      </c>
      <c r="J98" s="207">
        <f>_xlfn.DAYS(About!$A$3,'Core Indicators'!EK98)</f>
        <v>427</v>
      </c>
      <c r="K98" s="207">
        <f>_xlfn.DAYS(About!$A$3,'Core Indicators'!ES98)</f>
        <v>427</v>
      </c>
      <c r="L98" s="207">
        <f>_xlfn.DAYS(About!$A$3,'Core Indicators'!FI98)</f>
        <v>1462</v>
      </c>
      <c r="M98" s="207">
        <f>_xlfn.DAYS(About!$A$3,'Core Indicators'!GG98)</f>
        <v>120</v>
      </c>
      <c r="N98" s="207">
        <f>_xlfn.DAYS(About!$A$3,'Core Indicators'!GO98)</f>
        <v>120</v>
      </c>
      <c r="O98" s="207">
        <f>_xlfn.DAYS(About!$A$3,'Core Indicators'!GW98)</f>
        <v>120</v>
      </c>
      <c r="P98" s="207">
        <f>_xlfn.DAYS(About!$A$3,'Core Indicators'!HE98)</f>
        <v>120</v>
      </c>
      <c r="Q98" s="207">
        <f>_xlfn.DAYS(About!$A$3,'Core Indicators'!HM98)</f>
        <v>120</v>
      </c>
      <c r="R98" s="207">
        <f>_xlfn.DAYS(About!$A$3,'Core Indicators'!HU98)</f>
        <v>120</v>
      </c>
      <c r="S98" s="207">
        <f>_xlfn.DAYS(About!$A$3,'Core Indicators'!IC98)</f>
        <v>120</v>
      </c>
      <c r="T98" s="207">
        <f>_xlfn.DAYS(About!$A$3,'Core Indicators'!IK98)</f>
        <v>120</v>
      </c>
      <c r="U98" s="207">
        <f>_xlfn.DAYS(About!$A$3,'Core Indicators'!IS98)</f>
        <v>120</v>
      </c>
      <c r="V98" s="207">
        <f t="shared" si="2"/>
        <v>457.1</v>
      </c>
    </row>
    <row r="99" spans="1:22" x14ac:dyDescent="0.25">
      <c r="A99" s="206" t="str">
        <f>Lists!C:C</f>
        <v>PAK005</v>
      </c>
      <c r="B99" s="207">
        <f>_xlfn.DAYS(About!$A$3,'Core Indicators'!U99)</f>
        <v>0</v>
      </c>
      <c r="C99" s="207">
        <f>_xlfn.DAYS(About!$A$3,'Core Indicators'!AC99)</f>
        <v>181</v>
      </c>
      <c r="D99" s="207">
        <f>_xlfn.DAYS(About!$A$3,'Core Indicators'!AK99)</f>
        <v>181</v>
      </c>
      <c r="E99" s="207">
        <f>_xlfn.DAYS(About!$A$3,'Core Indicators'!AS99)</f>
        <v>0</v>
      </c>
      <c r="F99" s="207">
        <f>_xlfn.DAYS(About!$A$3,'Core Indicators'!BQ99)</f>
        <v>90</v>
      </c>
      <c r="G99" s="207">
        <f>_xlfn.DAYS(About!$A$3,'Core Indicators'!DM99)</f>
        <v>181</v>
      </c>
      <c r="H99" s="207">
        <f>_xlfn.DAYS(About!$A$3,'Core Indicators'!DU99)</f>
        <v>120</v>
      </c>
      <c r="I99" s="207">
        <f>_xlfn.DAYS(About!$A$3,'Core Indicators'!EC99)</f>
        <v>120</v>
      </c>
      <c r="J99" s="207">
        <f>_xlfn.DAYS(About!$A$3,'Core Indicators'!EK99)</f>
        <v>181</v>
      </c>
      <c r="K99" s="207">
        <f>_xlfn.DAYS(About!$A$3,'Core Indicators'!ES99)</f>
        <v>215</v>
      </c>
      <c r="L99" s="207">
        <f>_xlfn.DAYS(About!$A$3,'Core Indicators'!FI99)</f>
        <v>215</v>
      </c>
      <c r="M99" s="207">
        <f>_xlfn.DAYS(About!$A$3,'Core Indicators'!GG99)</f>
        <v>120</v>
      </c>
      <c r="N99" s="207">
        <f>_xlfn.DAYS(About!$A$3,'Core Indicators'!GO99)</f>
        <v>120</v>
      </c>
      <c r="O99" s="207">
        <f>_xlfn.DAYS(About!$A$3,'Core Indicators'!GW99)</f>
        <v>120</v>
      </c>
      <c r="P99" s="207">
        <f>_xlfn.DAYS(About!$A$3,'Core Indicators'!HE99)</f>
        <v>120</v>
      </c>
      <c r="Q99" s="207">
        <f>_xlfn.DAYS(About!$A$3,'Core Indicators'!HM99)</f>
        <v>120</v>
      </c>
      <c r="R99" s="207">
        <f>_xlfn.DAYS(About!$A$3,'Core Indicators'!HU99)</f>
        <v>120</v>
      </c>
      <c r="S99" s="207">
        <f>_xlfn.DAYS(About!$A$3,'Core Indicators'!IC99)</f>
        <v>120</v>
      </c>
      <c r="T99" s="207">
        <f>_xlfn.DAYS(About!$A$3,'Core Indicators'!IK99)</f>
        <v>120</v>
      </c>
      <c r="U99" s="207">
        <f>_xlfn.DAYS(About!$A$3,'Core Indicators'!IS99)</f>
        <v>120</v>
      </c>
      <c r="V99" s="207">
        <f t="shared" ref="V99:V130" si="3">AVERAGE(D99:M99)</f>
        <v>142.30000000000001</v>
      </c>
    </row>
    <row r="100" spans="1:22" x14ac:dyDescent="0.25">
      <c r="A100" s="206" t="str">
        <f>Lists!C:C</f>
        <v>PAN002</v>
      </c>
      <c r="B100" s="207">
        <f>_xlfn.DAYS(About!$A$3,'Core Indicators'!U100)</f>
        <v>64</v>
      </c>
      <c r="C100" s="207">
        <f>_xlfn.DAYS(About!$A$3,'Core Indicators'!AC100)</f>
        <v>35</v>
      </c>
      <c r="D100" s="207">
        <f>_xlfn.DAYS(About!$A$3,'Core Indicators'!AK100)</f>
        <v>35</v>
      </c>
      <c r="E100" s="207">
        <f>_xlfn.DAYS(About!$A$3,'Core Indicators'!AS100)</f>
        <v>35</v>
      </c>
      <c r="F100" s="207">
        <f>_xlfn.DAYS(About!$A$3,'Core Indicators'!BQ100)</f>
        <v>7</v>
      </c>
      <c r="G100" s="207">
        <f>_xlfn.DAYS(About!$A$3,'Core Indicators'!DM100)</f>
        <v>35</v>
      </c>
      <c r="H100" s="207">
        <f>_xlfn.DAYS(About!$A$3,'Core Indicators'!DU100)</f>
        <v>35</v>
      </c>
      <c r="I100" s="207">
        <f>_xlfn.DAYS(About!$A$3,'Core Indicators'!EC100)</f>
        <v>35</v>
      </c>
      <c r="J100" s="207">
        <f>_xlfn.DAYS(About!$A$3,'Core Indicators'!EK100)</f>
        <v>64</v>
      </c>
      <c r="K100" s="207">
        <f>_xlfn.DAYS(About!$A$3,'Core Indicators'!ES100)</f>
        <v>64</v>
      </c>
      <c r="L100" s="207">
        <f>_xlfn.DAYS(About!$A$3,'Core Indicators'!FI100)</f>
        <v>64</v>
      </c>
      <c r="M100" s="207">
        <f>_xlfn.DAYS(About!$A$3,'Core Indicators'!GG100)</f>
        <v>122</v>
      </c>
      <c r="N100" s="207">
        <f>_xlfn.DAYS(About!$A$3,'Core Indicators'!GO100)</f>
        <v>122</v>
      </c>
      <c r="O100" s="207">
        <f>_xlfn.DAYS(About!$A$3,'Core Indicators'!GW100)</f>
        <v>122</v>
      </c>
      <c r="P100" s="207">
        <f>_xlfn.DAYS(About!$A$3,'Core Indicators'!HE100)</f>
        <v>122</v>
      </c>
      <c r="Q100" s="207">
        <f>_xlfn.DAYS(About!$A$3,'Core Indicators'!HM100)</f>
        <v>122</v>
      </c>
      <c r="R100" s="207">
        <f>_xlfn.DAYS(About!$A$3,'Core Indicators'!HU100)</f>
        <v>122</v>
      </c>
      <c r="S100" s="207">
        <f>_xlfn.DAYS(About!$A$3,'Core Indicators'!IC100)</f>
        <v>122</v>
      </c>
      <c r="T100" s="207">
        <f>_xlfn.DAYS(About!$A$3,'Core Indicators'!IK100)</f>
        <v>122</v>
      </c>
      <c r="U100" s="207">
        <f>_xlfn.DAYS(About!$A$3,'Core Indicators'!IS100)</f>
        <v>122</v>
      </c>
      <c r="V100" s="207">
        <f t="shared" si="3"/>
        <v>49.6</v>
      </c>
    </row>
    <row r="101" spans="1:22" x14ac:dyDescent="0.25">
      <c r="A101" s="206" t="str">
        <f>Lists!C:C</f>
        <v>PER002</v>
      </c>
      <c r="B101" s="207">
        <f>_xlfn.DAYS(About!$A$3,'Core Indicators'!U101)</f>
        <v>0</v>
      </c>
      <c r="C101" s="207">
        <f>_xlfn.DAYS(About!$A$3,'Core Indicators'!AC101)</f>
        <v>0</v>
      </c>
      <c r="D101" s="207">
        <f>_xlfn.DAYS(About!$A$3,'Core Indicators'!AK101)</f>
        <v>0</v>
      </c>
      <c r="E101" s="207">
        <f>_xlfn.DAYS(About!$A$3,'Core Indicators'!AS101)</f>
        <v>0</v>
      </c>
      <c r="F101" s="207">
        <f>_xlfn.DAYS(About!$A$3,'Core Indicators'!BQ101)</f>
        <v>0</v>
      </c>
      <c r="G101" s="207">
        <f>_xlfn.DAYS(About!$A$3,'Core Indicators'!DM101)</f>
        <v>0</v>
      </c>
      <c r="H101" s="207">
        <f>_xlfn.DAYS(About!$A$3,'Core Indicators'!DU101)</f>
        <v>0</v>
      </c>
      <c r="I101" s="207">
        <f>_xlfn.DAYS(About!$A$3,'Core Indicators'!EC101)</f>
        <v>0</v>
      </c>
      <c r="J101" s="207">
        <f>_xlfn.DAYS(About!$A$3,'Core Indicators'!EK101)</f>
        <v>0</v>
      </c>
      <c r="K101" s="207">
        <f>_xlfn.DAYS(About!$A$3,'Core Indicators'!ES101)</f>
        <v>0</v>
      </c>
      <c r="L101" s="207">
        <f>_xlfn.DAYS(About!$A$3,'Core Indicators'!FI101)</f>
        <v>0</v>
      </c>
      <c r="M101" s="207">
        <f>_xlfn.DAYS(About!$A$3,'Core Indicators'!GG101)</f>
        <v>122</v>
      </c>
      <c r="N101" s="207">
        <f>_xlfn.DAYS(About!$A$3,'Core Indicators'!GO101)</f>
        <v>122</v>
      </c>
      <c r="O101" s="207">
        <f>_xlfn.DAYS(About!$A$3,'Core Indicators'!GW101)</f>
        <v>122</v>
      </c>
      <c r="P101" s="207">
        <f>_xlfn.DAYS(About!$A$3,'Core Indicators'!HE101)</f>
        <v>122</v>
      </c>
      <c r="Q101" s="207">
        <f>_xlfn.DAYS(About!$A$3,'Core Indicators'!HM101)</f>
        <v>122</v>
      </c>
      <c r="R101" s="207">
        <f>_xlfn.DAYS(About!$A$3,'Core Indicators'!HU101)</f>
        <v>122</v>
      </c>
      <c r="S101" s="207">
        <f>_xlfn.DAYS(About!$A$3,'Core Indicators'!IC101)</f>
        <v>122</v>
      </c>
      <c r="T101" s="207">
        <f>_xlfn.DAYS(About!$A$3,'Core Indicators'!IK101)</f>
        <v>122</v>
      </c>
      <c r="U101" s="207">
        <f>_xlfn.DAYS(About!$A$3,'Core Indicators'!IS101)</f>
        <v>122</v>
      </c>
      <c r="V101" s="207">
        <f t="shared" si="3"/>
        <v>12.2</v>
      </c>
    </row>
    <row r="102" spans="1:22" x14ac:dyDescent="0.25">
      <c r="A102" s="206" t="str">
        <f>Lists!C:C</f>
        <v>PHL001</v>
      </c>
      <c r="B102" s="207">
        <f>_xlfn.DAYS(About!$A$3,'Core Indicators'!U102)</f>
        <v>92</v>
      </c>
      <c r="C102" s="207">
        <f>_xlfn.DAYS(About!$A$3,'Core Indicators'!AC102)</f>
        <v>26</v>
      </c>
      <c r="D102" s="207">
        <f>_xlfn.DAYS(About!$A$3,'Core Indicators'!AK102)</f>
        <v>0</v>
      </c>
      <c r="E102" s="207">
        <f>_xlfn.DAYS(About!$A$3,'Core Indicators'!AS102)</f>
        <v>0</v>
      </c>
      <c r="F102" s="207">
        <f>_xlfn.DAYS(About!$A$3,'Core Indicators'!BQ102)</f>
        <v>0</v>
      </c>
      <c r="G102" s="207">
        <f>_xlfn.DAYS(About!$A$3,'Core Indicators'!DM102)</f>
        <v>0</v>
      </c>
      <c r="H102" s="207">
        <f>_xlfn.DAYS(About!$A$3,'Core Indicators'!DU102)</f>
        <v>0</v>
      </c>
      <c r="I102" s="207">
        <f>_xlfn.DAYS(About!$A$3,'Core Indicators'!EC102)</f>
        <v>0</v>
      </c>
      <c r="J102" s="207">
        <f>_xlfn.DAYS(About!$A$3,'Core Indicators'!EK102)</f>
        <v>0</v>
      </c>
      <c r="K102" s="207">
        <f>_xlfn.DAYS(About!$A$3,'Core Indicators'!ES102)</f>
        <v>0</v>
      </c>
      <c r="L102" s="207">
        <f>_xlfn.DAYS(About!$A$3,'Core Indicators'!FI102)</f>
        <v>92</v>
      </c>
      <c r="M102" s="207">
        <f>_xlfn.DAYS(About!$A$3,'Core Indicators'!GG102)</f>
        <v>90</v>
      </c>
      <c r="N102" s="207">
        <f>_xlfn.DAYS(About!$A$3,'Core Indicators'!GO102)</f>
        <v>90</v>
      </c>
      <c r="O102" s="207">
        <f>_xlfn.DAYS(About!$A$3,'Core Indicators'!GW102)</f>
        <v>90</v>
      </c>
      <c r="P102" s="207">
        <f>_xlfn.DAYS(About!$A$3,'Core Indicators'!HE102)</f>
        <v>90</v>
      </c>
      <c r="Q102" s="207">
        <f>_xlfn.DAYS(About!$A$3,'Core Indicators'!HM102)</f>
        <v>90</v>
      </c>
      <c r="R102" s="207">
        <f>_xlfn.DAYS(About!$A$3,'Core Indicators'!HU102)</f>
        <v>90</v>
      </c>
      <c r="S102" s="207">
        <f>_xlfn.DAYS(About!$A$3,'Core Indicators'!IC102)</f>
        <v>90</v>
      </c>
      <c r="T102" s="207">
        <f>_xlfn.DAYS(About!$A$3,'Core Indicators'!IK102)</f>
        <v>90</v>
      </c>
      <c r="U102" s="207">
        <f>_xlfn.DAYS(About!$A$3,'Core Indicators'!IS102)</f>
        <v>90</v>
      </c>
      <c r="V102" s="207">
        <f t="shared" si="3"/>
        <v>18.2</v>
      </c>
    </row>
    <row r="103" spans="1:22" x14ac:dyDescent="0.25">
      <c r="A103" s="206" t="str">
        <f>Lists!C:C</f>
        <v>PHL003</v>
      </c>
      <c r="B103" s="207">
        <f>_xlfn.DAYS(About!$A$3,'Core Indicators'!U103)</f>
        <v>1187</v>
      </c>
      <c r="C103" s="207">
        <f>_xlfn.DAYS(About!$A$3,'Core Indicators'!AC103)</f>
        <v>582</v>
      </c>
      <c r="D103" s="207">
        <f>_xlfn.DAYS(About!$A$3,'Core Indicators'!AK103)</f>
        <v>0</v>
      </c>
      <c r="E103" s="207">
        <f>_xlfn.DAYS(About!$A$3,'Core Indicators'!AS103)</f>
        <v>0</v>
      </c>
      <c r="F103" s="207">
        <f>_xlfn.DAYS(About!$A$3,'Core Indicators'!BQ103)</f>
        <v>0</v>
      </c>
      <c r="G103" s="207">
        <f>_xlfn.DAYS(About!$A$3,'Core Indicators'!DM103)</f>
        <v>0</v>
      </c>
      <c r="H103" s="207">
        <f>_xlfn.DAYS(About!$A$3,'Core Indicators'!DU103)</f>
        <v>727</v>
      </c>
      <c r="I103" s="207">
        <f>_xlfn.DAYS(About!$A$3,'Core Indicators'!EC103)</f>
        <v>0</v>
      </c>
      <c r="J103" s="207">
        <f>_xlfn.DAYS(About!$A$3,'Core Indicators'!EK103)</f>
        <v>727</v>
      </c>
      <c r="K103" s="207">
        <f>_xlfn.DAYS(About!$A$3,'Core Indicators'!ES103)</f>
        <v>727</v>
      </c>
      <c r="L103" s="207">
        <f>_xlfn.DAYS(About!$A$3,'Core Indicators'!FI103)</f>
        <v>1187</v>
      </c>
      <c r="M103" s="207">
        <f>_xlfn.DAYS(About!$A$3,'Core Indicators'!GG103)</f>
        <v>120</v>
      </c>
      <c r="N103" s="207">
        <f>_xlfn.DAYS(About!$A$3,'Core Indicators'!GO103)</f>
        <v>120</v>
      </c>
      <c r="O103" s="207">
        <f>_xlfn.DAYS(About!$A$3,'Core Indicators'!GW103)</f>
        <v>120</v>
      </c>
      <c r="P103" s="207">
        <f>_xlfn.DAYS(About!$A$3,'Core Indicators'!HE103)</f>
        <v>120</v>
      </c>
      <c r="Q103" s="207">
        <f>_xlfn.DAYS(About!$A$3,'Core Indicators'!HM103)</f>
        <v>120</v>
      </c>
      <c r="R103" s="207">
        <f>_xlfn.DAYS(About!$A$3,'Core Indicators'!HU103)</f>
        <v>120</v>
      </c>
      <c r="S103" s="207">
        <f>_xlfn.DAYS(About!$A$3,'Core Indicators'!IC103)</f>
        <v>120</v>
      </c>
      <c r="T103" s="207">
        <f>_xlfn.DAYS(About!$A$3,'Core Indicators'!IK103)</f>
        <v>120</v>
      </c>
      <c r="U103" s="207">
        <f>_xlfn.DAYS(About!$A$3,'Core Indicators'!IS103)</f>
        <v>120</v>
      </c>
      <c r="V103" s="207">
        <f t="shared" si="3"/>
        <v>348.8</v>
      </c>
    </row>
    <row r="104" spans="1:22" x14ac:dyDescent="0.25">
      <c r="A104" s="206" t="str">
        <f>Lists!C:C</f>
        <v>PHL012</v>
      </c>
      <c r="B104" s="207">
        <f>_xlfn.DAYS(About!$A$3,'Core Indicators'!U104)</f>
        <v>92</v>
      </c>
      <c r="C104" s="207">
        <f>_xlfn.DAYS(About!$A$3,'Core Indicators'!AC104)</f>
        <v>92</v>
      </c>
      <c r="D104" s="207">
        <f>_xlfn.DAYS(About!$A$3,'Core Indicators'!AK104)</f>
        <v>29</v>
      </c>
      <c r="E104" s="207">
        <f>_xlfn.DAYS(About!$A$3,'Core Indicators'!AS104)</f>
        <v>0</v>
      </c>
      <c r="F104" s="207">
        <f>_xlfn.DAYS(About!$A$3,'Core Indicators'!BQ104)</f>
        <v>92</v>
      </c>
      <c r="G104" s="207">
        <f>_xlfn.DAYS(About!$A$3,'Core Indicators'!DM104)</f>
        <v>0</v>
      </c>
      <c r="H104" s="207">
        <f>_xlfn.DAYS(About!$A$3,'Core Indicators'!DU104)</f>
        <v>0</v>
      </c>
      <c r="I104" s="207">
        <f>_xlfn.DAYS(About!$A$3,'Core Indicators'!EC104)</f>
        <v>0</v>
      </c>
      <c r="J104" s="207">
        <f>_xlfn.DAYS(About!$A$3,'Core Indicators'!EK104)</f>
        <v>0</v>
      </c>
      <c r="K104" s="207">
        <f>_xlfn.DAYS(About!$A$3,'Core Indicators'!ES104)</f>
        <v>0</v>
      </c>
      <c r="L104" s="207">
        <f>_xlfn.DAYS(About!$A$3,'Core Indicators'!FI104)</f>
        <v>92</v>
      </c>
      <c r="M104" s="207">
        <f>_xlfn.DAYS(About!$A$3,'Core Indicators'!GG104)</f>
        <v>90</v>
      </c>
      <c r="N104" s="207">
        <f>_xlfn.DAYS(About!$A$3,'Core Indicators'!GO104)</f>
        <v>90</v>
      </c>
      <c r="O104" s="207">
        <f>_xlfn.DAYS(About!$A$3,'Core Indicators'!GW104)</f>
        <v>90</v>
      </c>
      <c r="P104" s="207">
        <f>_xlfn.DAYS(About!$A$3,'Core Indicators'!HE104)</f>
        <v>90</v>
      </c>
      <c r="Q104" s="207">
        <f>_xlfn.DAYS(About!$A$3,'Core Indicators'!HM104)</f>
        <v>90</v>
      </c>
      <c r="R104" s="207">
        <f>_xlfn.DAYS(About!$A$3,'Core Indicators'!HU104)</f>
        <v>90</v>
      </c>
      <c r="S104" s="207">
        <f>_xlfn.DAYS(About!$A$3,'Core Indicators'!IC104)</f>
        <v>90</v>
      </c>
      <c r="T104" s="207">
        <f>_xlfn.DAYS(About!$A$3,'Core Indicators'!IK104)</f>
        <v>90</v>
      </c>
      <c r="U104" s="207">
        <f>_xlfn.DAYS(About!$A$3,'Core Indicators'!IS104)</f>
        <v>90</v>
      </c>
      <c r="V104" s="207">
        <f t="shared" si="3"/>
        <v>30.3</v>
      </c>
    </row>
    <row r="105" spans="1:22" x14ac:dyDescent="0.25">
      <c r="A105" s="206" t="str">
        <f>Lists!C:C</f>
        <v>PHL013</v>
      </c>
      <c r="B105" s="207">
        <f>_xlfn.DAYS(About!$A$3,'Core Indicators'!U105)</f>
        <v>28</v>
      </c>
      <c r="C105" s="207">
        <f>_xlfn.DAYS(About!$A$3,'Core Indicators'!AC105)</f>
        <v>28</v>
      </c>
      <c r="D105" s="207">
        <f>_xlfn.DAYS(About!$A$3,'Core Indicators'!AK105)</f>
        <v>0</v>
      </c>
      <c r="E105" s="207">
        <f>_xlfn.DAYS(About!$A$3,'Core Indicators'!AS105)</f>
        <v>0</v>
      </c>
      <c r="F105" s="207">
        <f>_xlfn.DAYS(About!$A$3,'Core Indicators'!BQ105)</f>
        <v>0</v>
      </c>
      <c r="G105" s="207">
        <f>_xlfn.DAYS(About!$A$3,'Core Indicators'!DM105)</f>
        <v>0</v>
      </c>
      <c r="H105" s="207">
        <f>_xlfn.DAYS(About!$A$3,'Core Indicators'!DU105)</f>
        <v>0</v>
      </c>
      <c r="I105" s="207">
        <f>_xlfn.DAYS(About!$A$3,'Core Indicators'!EC105)</f>
        <v>0</v>
      </c>
      <c r="J105" s="207">
        <f>_xlfn.DAYS(About!$A$3,'Core Indicators'!EK105)</f>
        <v>0</v>
      </c>
      <c r="K105" s="207">
        <f>_xlfn.DAYS(About!$A$3,'Core Indicators'!ES105)</f>
        <v>0</v>
      </c>
      <c r="L105" s="207">
        <f>_xlfn.DAYS(About!$A$3,'Core Indicators'!FI105)</f>
        <v>28</v>
      </c>
      <c r="M105" s="207">
        <f>_xlfn.DAYS(About!$A$3,'Core Indicators'!GG105)</f>
        <v>28</v>
      </c>
      <c r="N105" s="207">
        <f>_xlfn.DAYS(About!$A$3,'Core Indicators'!GO105)</f>
        <v>28</v>
      </c>
      <c r="O105" s="207">
        <f>_xlfn.DAYS(About!$A$3,'Core Indicators'!GW105)</f>
        <v>28</v>
      </c>
      <c r="P105" s="207">
        <f>_xlfn.DAYS(About!$A$3,'Core Indicators'!HE105)</f>
        <v>28</v>
      </c>
      <c r="Q105" s="207">
        <f>_xlfn.DAYS(About!$A$3,'Core Indicators'!HM105)</f>
        <v>28</v>
      </c>
      <c r="R105" s="207">
        <f>_xlfn.DAYS(About!$A$3,'Core Indicators'!HU105)</f>
        <v>28</v>
      </c>
      <c r="S105" s="207">
        <f>_xlfn.DAYS(About!$A$3,'Core Indicators'!IC105)</f>
        <v>28</v>
      </c>
      <c r="T105" s="207">
        <f>_xlfn.DAYS(About!$A$3,'Core Indicators'!IK105)</f>
        <v>28</v>
      </c>
      <c r="U105" s="207">
        <f>_xlfn.DAYS(About!$A$3,'Core Indicators'!IS105)</f>
        <v>28</v>
      </c>
      <c r="V105" s="207">
        <f t="shared" si="3"/>
        <v>5.6</v>
      </c>
    </row>
    <row r="106" spans="1:22" x14ac:dyDescent="0.25">
      <c r="A106" s="206" t="str">
        <f>Lists!C:C</f>
        <v>PNG003</v>
      </c>
      <c r="B106" s="207">
        <f>_xlfn.DAYS(About!$A$3,'Core Indicators'!U106)</f>
        <v>124</v>
      </c>
      <c r="C106" s="207">
        <f>_xlfn.DAYS(About!$A$3,'Core Indicators'!AC106)</f>
        <v>124</v>
      </c>
      <c r="D106" s="207">
        <f>_xlfn.DAYS(About!$A$3,'Core Indicators'!AK106)</f>
        <v>163</v>
      </c>
      <c r="E106" s="207">
        <f>_xlfn.DAYS(About!$A$3,'Core Indicators'!AS106)</f>
        <v>61</v>
      </c>
      <c r="F106" s="207">
        <f>_xlfn.DAYS(About!$A$3,'Core Indicators'!BQ106)</f>
        <v>0</v>
      </c>
      <c r="G106" s="207">
        <f>_xlfn.DAYS(About!$A$3,'Core Indicators'!DM106)</f>
        <v>124</v>
      </c>
      <c r="H106" s="207">
        <f>_xlfn.DAYS(About!$A$3,'Core Indicators'!DU106)</f>
        <v>162</v>
      </c>
      <c r="I106" s="207">
        <f>_xlfn.DAYS(About!$A$3,'Core Indicators'!EC106)</f>
        <v>61</v>
      </c>
      <c r="J106" s="207">
        <f>_xlfn.DAYS(About!$A$3,'Core Indicators'!EK106)</f>
        <v>61</v>
      </c>
      <c r="K106" s="207">
        <f>_xlfn.DAYS(About!$A$3,'Core Indicators'!ES106)</f>
        <v>162</v>
      </c>
      <c r="L106" s="207">
        <f>_xlfn.DAYS(About!$A$3,'Core Indicators'!FI106)</f>
        <v>163</v>
      </c>
      <c r="M106" s="207">
        <f>_xlfn.DAYS(About!$A$3,'Core Indicators'!GG106)</f>
        <v>120</v>
      </c>
      <c r="N106" s="207">
        <f>_xlfn.DAYS(About!$A$3,'Core Indicators'!GO106)</f>
        <v>120</v>
      </c>
      <c r="O106" s="207">
        <f>_xlfn.DAYS(About!$A$3,'Core Indicators'!GW106)</f>
        <v>120</v>
      </c>
      <c r="P106" s="207">
        <f>_xlfn.DAYS(About!$A$3,'Core Indicators'!HE106)</f>
        <v>120</v>
      </c>
      <c r="Q106" s="207">
        <f>_xlfn.DAYS(About!$A$3,'Core Indicators'!HM106)</f>
        <v>120</v>
      </c>
      <c r="R106" s="207">
        <f>_xlfn.DAYS(About!$A$3,'Core Indicators'!HU106)</f>
        <v>120</v>
      </c>
      <c r="S106" s="207">
        <f>_xlfn.DAYS(About!$A$3,'Core Indicators'!IC106)</f>
        <v>120</v>
      </c>
      <c r="T106" s="207">
        <f>_xlfn.DAYS(About!$A$3,'Core Indicators'!IK106)</f>
        <v>120</v>
      </c>
      <c r="U106" s="207">
        <f>_xlfn.DAYS(About!$A$3,'Core Indicators'!IS106)</f>
        <v>120</v>
      </c>
      <c r="V106" s="207">
        <f t="shared" si="3"/>
        <v>107.7</v>
      </c>
    </row>
    <row r="107" spans="1:22" x14ac:dyDescent="0.25">
      <c r="A107" s="206" t="str">
        <f>Lists!C:C</f>
        <v>POL002</v>
      </c>
      <c r="B107" s="207">
        <f>_xlfn.DAYS(About!$A$3,'Core Indicators'!U107)</f>
        <v>212</v>
      </c>
      <c r="C107" s="207">
        <f>_xlfn.DAYS(About!$A$3,'Core Indicators'!AC107)</f>
        <v>6</v>
      </c>
      <c r="D107" s="207">
        <f>_xlfn.DAYS(About!$A$3,'Core Indicators'!AK107)</f>
        <v>6</v>
      </c>
      <c r="E107" s="207">
        <f>_xlfn.DAYS(About!$A$3,'Core Indicators'!AS107)</f>
        <v>6</v>
      </c>
      <c r="F107" s="207">
        <f>_xlfn.DAYS(About!$A$3,'Core Indicators'!BQ107)</f>
        <v>6</v>
      </c>
      <c r="G107" s="207">
        <f>_xlfn.DAYS(About!$A$3,'Core Indicators'!DM107)</f>
        <v>6</v>
      </c>
      <c r="H107" s="207">
        <f>_xlfn.DAYS(About!$A$3,'Core Indicators'!DU107)</f>
        <v>6</v>
      </c>
      <c r="I107" s="207">
        <f>_xlfn.DAYS(About!$A$3,'Core Indicators'!EC107)</f>
        <v>6</v>
      </c>
      <c r="J107" s="207">
        <f>_xlfn.DAYS(About!$A$3,'Core Indicators'!EK107)</f>
        <v>6</v>
      </c>
      <c r="K107" s="207">
        <f>_xlfn.DAYS(About!$A$3,'Core Indicators'!ES107)</f>
        <v>6</v>
      </c>
      <c r="L107" s="207">
        <f>_xlfn.DAYS(About!$A$3,'Core Indicators'!FI107)</f>
        <v>212</v>
      </c>
      <c r="M107" s="207">
        <f>_xlfn.DAYS(About!$A$3,'Core Indicators'!GG107)</f>
        <v>123</v>
      </c>
      <c r="N107" s="207">
        <f>_xlfn.DAYS(About!$A$3,'Core Indicators'!GO107)</f>
        <v>123</v>
      </c>
      <c r="O107" s="207">
        <f>_xlfn.DAYS(About!$A$3,'Core Indicators'!GW107)</f>
        <v>123</v>
      </c>
      <c r="P107" s="207">
        <f>_xlfn.DAYS(About!$A$3,'Core Indicators'!HE107)</f>
        <v>123</v>
      </c>
      <c r="Q107" s="207">
        <f>_xlfn.DAYS(About!$A$3,'Core Indicators'!HM107)</f>
        <v>123</v>
      </c>
      <c r="R107" s="207">
        <f>_xlfn.DAYS(About!$A$3,'Core Indicators'!HU107)</f>
        <v>123</v>
      </c>
      <c r="S107" s="207">
        <f>_xlfn.DAYS(About!$A$3,'Core Indicators'!IC107)</f>
        <v>123</v>
      </c>
      <c r="T107" s="207">
        <f>_xlfn.DAYS(About!$A$3,'Core Indicators'!IK107)</f>
        <v>123</v>
      </c>
      <c r="U107" s="207">
        <f>_xlfn.DAYS(About!$A$3,'Core Indicators'!IS107)</f>
        <v>123</v>
      </c>
      <c r="V107" s="207">
        <f t="shared" si="3"/>
        <v>38.299999999999997</v>
      </c>
    </row>
    <row r="108" spans="1:22" x14ac:dyDescent="0.25">
      <c r="A108" s="206" t="str">
        <f>Lists!C:C</f>
        <v>PRK001</v>
      </c>
      <c r="B108" s="207">
        <f>_xlfn.DAYS(About!$A$3,'Core Indicators'!U108)</f>
        <v>707</v>
      </c>
      <c r="C108" s="207">
        <f>_xlfn.DAYS(About!$A$3,'Core Indicators'!AC108)</f>
        <v>0</v>
      </c>
      <c r="D108" s="207">
        <f>_xlfn.DAYS(About!$A$3,'Core Indicators'!AK108)</f>
        <v>0</v>
      </c>
      <c r="E108" s="207">
        <f>_xlfn.DAYS(About!$A$3,'Core Indicators'!AS108)</f>
        <v>621</v>
      </c>
      <c r="F108" s="207">
        <f>_xlfn.DAYS(About!$A$3,'Core Indicators'!BQ108)</f>
        <v>0</v>
      </c>
      <c r="G108" s="207">
        <f>_xlfn.DAYS(About!$A$3,'Core Indicators'!DM108)</f>
        <v>0</v>
      </c>
      <c r="H108" s="207">
        <f>_xlfn.DAYS(About!$A$3,'Core Indicators'!DU108)</f>
        <v>0</v>
      </c>
      <c r="I108" s="207">
        <f>_xlfn.DAYS(About!$A$3,'Core Indicators'!EC108)</f>
        <v>0</v>
      </c>
      <c r="J108" s="207">
        <f>_xlfn.DAYS(About!$A$3,'Core Indicators'!EK108)</f>
        <v>0</v>
      </c>
      <c r="K108" s="207">
        <f>_xlfn.DAYS(About!$A$3,'Core Indicators'!ES108)</f>
        <v>0</v>
      </c>
      <c r="L108" s="207">
        <f>_xlfn.DAYS(About!$A$3,'Core Indicators'!FI108)</f>
        <v>1492</v>
      </c>
      <c r="M108" s="207">
        <f>_xlfn.DAYS(About!$A$3,'Core Indicators'!GG108)</f>
        <v>120</v>
      </c>
      <c r="N108" s="207">
        <f>_xlfn.DAYS(About!$A$3,'Core Indicators'!GO108)</f>
        <v>120</v>
      </c>
      <c r="O108" s="207">
        <f>_xlfn.DAYS(About!$A$3,'Core Indicators'!GW108)</f>
        <v>120</v>
      </c>
      <c r="P108" s="207">
        <f>_xlfn.DAYS(About!$A$3,'Core Indicators'!HE108)</f>
        <v>120</v>
      </c>
      <c r="Q108" s="207">
        <f>_xlfn.DAYS(About!$A$3,'Core Indicators'!HM108)</f>
        <v>120</v>
      </c>
      <c r="R108" s="207">
        <f>_xlfn.DAYS(About!$A$3,'Core Indicators'!HU108)</f>
        <v>120</v>
      </c>
      <c r="S108" s="207">
        <f>_xlfn.DAYS(About!$A$3,'Core Indicators'!IC108)</f>
        <v>120</v>
      </c>
      <c r="T108" s="207">
        <f>_xlfn.DAYS(About!$A$3,'Core Indicators'!IK108)</f>
        <v>120</v>
      </c>
      <c r="U108" s="207">
        <f>_xlfn.DAYS(About!$A$3,'Core Indicators'!IS108)</f>
        <v>120</v>
      </c>
      <c r="V108" s="207">
        <f t="shared" si="3"/>
        <v>223.3</v>
      </c>
    </row>
    <row r="109" spans="1:22" x14ac:dyDescent="0.25">
      <c r="A109" s="206" t="str">
        <f>Lists!C:C</f>
        <v>PSE002</v>
      </c>
      <c r="B109" s="207">
        <f>_xlfn.DAYS(About!$A$3,'Core Indicators'!U109)</f>
        <v>91</v>
      </c>
      <c r="C109" s="207">
        <f>_xlfn.DAYS(About!$A$3,'Core Indicators'!AC109)</f>
        <v>91</v>
      </c>
      <c r="D109" s="207">
        <f>_xlfn.DAYS(About!$A$3,'Core Indicators'!AK109)</f>
        <v>91</v>
      </c>
      <c r="E109" s="207">
        <f>_xlfn.DAYS(About!$A$3,'Core Indicators'!AS109)</f>
        <v>91</v>
      </c>
      <c r="F109" s="207">
        <f>_xlfn.DAYS(About!$A$3,'Core Indicators'!BQ109)</f>
        <v>8</v>
      </c>
      <c r="G109" s="207">
        <f>_xlfn.DAYS(About!$A$3,'Core Indicators'!DM109)</f>
        <v>91</v>
      </c>
      <c r="H109" s="207">
        <f>_xlfn.DAYS(About!$A$3,'Core Indicators'!DU109)</f>
        <v>91</v>
      </c>
      <c r="I109" s="207">
        <f>_xlfn.DAYS(About!$A$3,'Core Indicators'!EC109)</f>
        <v>91</v>
      </c>
      <c r="J109" s="207">
        <f>_xlfn.DAYS(About!$A$3,'Core Indicators'!EK109)</f>
        <v>123</v>
      </c>
      <c r="K109" s="207">
        <f>_xlfn.DAYS(About!$A$3,'Core Indicators'!ES109)</f>
        <v>329</v>
      </c>
      <c r="L109" s="207">
        <f>_xlfn.DAYS(About!$A$3,'Core Indicators'!FI109)</f>
        <v>1482</v>
      </c>
      <c r="M109" s="207">
        <f>_xlfn.DAYS(About!$A$3,'Core Indicators'!GG109)</f>
        <v>120</v>
      </c>
      <c r="N109" s="207">
        <f>_xlfn.DAYS(About!$A$3,'Core Indicators'!GO109)</f>
        <v>120</v>
      </c>
      <c r="O109" s="207">
        <f>_xlfn.DAYS(About!$A$3,'Core Indicators'!GW109)</f>
        <v>120</v>
      </c>
      <c r="P109" s="207">
        <f>_xlfn.DAYS(About!$A$3,'Core Indicators'!HE109)</f>
        <v>120</v>
      </c>
      <c r="Q109" s="207">
        <f>_xlfn.DAYS(About!$A$3,'Core Indicators'!HM109)</f>
        <v>120</v>
      </c>
      <c r="R109" s="207">
        <f>_xlfn.DAYS(About!$A$3,'Core Indicators'!HU109)</f>
        <v>120</v>
      </c>
      <c r="S109" s="207">
        <f>_xlfn.DAYS(About!$A$3,'Core Indicators'!IC109)</f>
        <v>120</v>
      </c>
      <c r="T109" s="207">
        <f>_xlfn.DAYS(About!$A$3,'Core Indicators'!IK109)</f>
        <v>120</v>
      </c>
      <c r="U109" s="207">
        <f>_xlfn.DAYS(About!$A$3,'Core Indicators'!IS109)</f>
        <v>120</v>
      </c>
      <c r="V109" s="207">
        <f t="shared" si="3"/>
        <v>251.7</v>
      </c>
    </row>
    <row r="110" spans="1:22" x14ac:dyDescent="0.25">
      <c r="A110" s="206" t="str">
        <f>Lists!C:C</f>
        <v>REG001</v>
      </c>
      <c r="B110" s="207">
        <f>_xlfn.DAYS(About!$A$3,'Core Indicators'!U110)</f>
        <v>1006</v>
      </c>
      <c r="C110" s="207">
        <f>_xlfn.DAYS(About!$A$3,'Core Indicators'!AC110)</f>
        <v>182</v>
      </c>
      <c r="D110" s="207">
        <f>_xlfn.DAYS(About!$A$3,'Core Indicators'!AK110)</f>
        <v>182</v>
      </c>
      <c r="E110" s="207">
        <f>_xlfn.DAYS(About!$A$3,'Core Indicators'!AS110)</f>
        <v>182</v>
      </c>
      <c r="F110" s="207">
        <f>_xlfn.DAYS(About!$A$3,'Core Indicators'!BQ110)</f>
        <v>182</v>
      </c>
      <c r="G110" s="207">
        <f>_xlfn.DAYS(About!$A$3,'Core Indicators'!DM110)</f>
        <v>182</v>
      </c>
      <c r="H110" s="207">
        <f>_xlfn.DAYS(About!$A$3,'Core Indicators'!DU110)</f>
        <v>182</v>
      </c>
      <c r="I110" s="207">
        <f>_xlfn.DAYS(About!$A$3,'Core Indicators'!EC110)</f>
        <v>182</v>
      </c>
      <c r="J110" s="207">
        <f>_xlfn.DAYS(About!$A$3,'Core Indicators'!EK110)</f>
        <v>182</v>
      </c>
      <c r="K110" s="207">
        <f>_xlfn.DAYS(About!$A$3,'Core Indicators'!ES110)</f>
        <v>182</v>
      </c>
      <c r="L110" s="207">
        <f>_xlfn.DAYS(About!$A$3,'Core Indicators'!FI110)</f>
        <v>1399</v>
      </c>
      <c r="M110" s="207">
        <f>_xlfn.DAYS(About!$A$3,'Core Indicators'!GG110)</f>
        <v>122</v>
      </c>
      <c r="N110" s="207">
        <f>_xlfn.DAYS(About!$A$3,'Core Indicators'!GO110)</f>
        <v>122</v>
      </c>
      <c r="O110" s="207">
        <f>_xlfn.DAYS(About!$A$3,'Core Indicators'!GW110)</f>
        <v>122</v>
      </c>
      <c r="P110" s="207">
        <f>_xlfn.DAYS(About!$A$3,'Core Indicators'!HE110)</f>
        <v>122</v>
      </c>
      <c r="Q110" s="207">
        <f>_xlfn.DAYS(About!$A$3,'Core Indicators'!HM110)</f>
        <v>122</v>
      </c>
      <c r="R110" s="207">
        <f>_xlfn.DAYS(About!$A$3,'Core Indicators'!HU110)</f>
        <v>122</v>
      </c>
      <c r="S110" s="207">
        <f>_xlfn.DAYS(About!$A$3,'Core Indicators'!IC110)</f>
        <v>122</v>
      </c>
      <c r="T110" s="207">
        <f>_xlfn.DAYS(About!$A$3,'Core Indicators'!IK110)</f>
        <v>122</v>
      </c>
      <c r="U110" s="207">
        <f>_xlfn.DAYS(About!$A$3,'Core Indicators'!IS110)</f>
        <v>122</v>
      </c>
      <c r="V110" s="207">
        <f t="shared" si="3"/>
        <v>297.7</v>
      </c>
    </row>
    <row r="111" spans="1:22" x14ac:dyDescent="0.25">
      <c r="A111" s="206" t="str">
        <f>Lists!C:C</f>
        <v>REG002</v>
      </c>
      <c r="B111" s="207">
        <f>_xlfn.DAYS(About!$A$3,'Core Indicators'!U111)</f>
        <v>183</v>
      </c>
      <c r="C111" s="207">
        <f>_xlfn.DAYS(About!$A$3,'Core Indicators'!AC111)</f>
        <v>183</v>
      </c>
      <c r="D111" s="207">
        <f>_xlfn.DAYS(About!$A$3,'Core Indicators'!AK111)</f>
        <v>183</v>
      </c>
      <c r="E111" s="207">
        <f>_xlfn.DAYS(About!$A$3,'Core Indicators'!AS111)</f>
        <v>183</v>
      </c>
      <c r="F111" s="207">
        <f>_xlfn.DAYS(About!$A$3,'Core Indicators'!BQ111)</f>
        <v>183</v>
      </c>
      <c r="G111" s="207">
        <f>_xlfn.DAYS(About!$A$3,'Core Indicators'!DM111)</f>
        <v>183</v>
      </c>
      <c r="H111" s="207">
        <f>_xlfn.DAYS(About!$A$3,'Core Indicators'!DU111)</f>
        <v>183</v>
      </c>
      <c r="I111" s="207">
        <f>_xlfn.DAYS(About!$A$3,'Core Indicators'!EC111)</f>
        <v>183</v>
      </c>
      <c r="J111" s="207">
        <f>_xlfn.DAYS(About!$A$3,'Core Indicators'!EK111)</f>
        <v>183</v>
      </c>
      <c r="K111" s="207">
        <f>_xlfn.DAYS(About!$A$3,'Core Indicators'!ES111)</f>
        <v>351</v>
      </c>
      <c r="L111" s="207">
        <f>_xlfn.DAYS(About!$A$3,'Core Indicators'!FI111)</f>
        <v>183</v>
      </c>
      <c r="M111" s="207">
        <f>_xlfn.DAYS(About!$A$3,'Core Indicators'!GG111)</f>
        <v>120</v>
      </c>
      <c r="N111" s="207">
        <f>_xlfn.DAYS(About!$A$3,'Core Indicators'!GO111)</f>
        <v>120</v>
      </c>
      <c r="O111" s="207">
        <f>_xlfn.DAYS(About!$A$3,'Core Indicators'!GW111)</f>
        <v>120</v>
      </c>
      <c r="P111" s="207">
        <f>_xlfn.DAYS(About!$A$3,'Core Indicators'!HE111)</f>
        <v>120</v>
      </c>
      <c r="Q111" s="207">
        <f>_xlfn.DAYS(About!$A$3,'Core Indicators'!HM111)</f>
        <v>120</v>
      </c>
      <c r="R111" s="207">
        <f>_xlfn.DAYS(About!$A$3,'Core Indicators'!HU111)</f>
        <v>120</v>
      </c>
      <c r="S111" s="207">
        <f>_xlfn.DAYS(About!$A$3,'Core Indicators'!IC111)</f>
        <v>120</v>
      </c>
      <c r="T111" s="207">
        <f>_xlfn.DAYS(About!$A$3,'Core Indicators'!IK111)</f>
        <v>120</v>
      </c>
      <c r="U111" s="207">
        <f>_xlfn.DAYS(About!$A$3,'Core Indicators'!IS111)</f>
        <v>120</v>
      </c>
      <c r="V111" s="207">
        <f t="shared" si="3"/>
        <v>193.5</v>
      </c>
    </row>
    <row r="112" spans="1:22" x14ac:dyDescent="0.25">
      <c r="A112" s="206" t="str">
        <f>Lists!C:C</f>
        <v>REG003</v>
      </c>
      <c r="B112" s="207">
        <f>_xlfn.DAYS(About!$A$3,'Core Indicators'!U112)</f>
        <v>185</v>
      </c>
      <c r="C112" s="207">
        <f>_xlfn.DAYS(About!$A$3,'Core Indicators'!AC112)</f>
        <v>185</v>
      </c>
      <c r="D112" s="207">
        <f>_xlfn.DAYS(About!$A$3,'Core Indicators'!AK112)</f>
        <v>875</v>
      </c>
      <c r="E112" s="207">
        <f>_xlfn.DAYS(About!$A$3,'Core Indicators'!AS112)</f>
        <v>1198</v>
      </c>
      <c r="F112" s="207">
        <f>_xlfn.DAYS(About!$A$3,'Core Indicators'!BQ112)</f>
        <v>28</v>
      </c>
      <c r="G112" s="207">
        <f>_xlfn.DAYS(About!$A$3,'Core Indicators'!DM112)</f>
        <v>1198</v>
      </c>
      <c r="H112" s="207">
        <f>_xlfn.DAYS(About!$A$3,'Core Indicators'!DU112)</f>
        <v>1405</v>
      </c>
      <c r="I112" s="207">
        <f>_xlfn.DAYS(About!$A$3,'Core Indicators'!EC112)</f>
        <v>1405</v>
      </c>
      <c r="J112" s="207">
        <f>_xlfn.DAYS(About!$A$3,'Core Indicators'!EK112)</f>
        <v>1405</v>
      </c>
      <c r="K112" s="207">
        <f>_xlfn.DAYS(About!$A$3,'Core Indicators'!ES112)</f>
        <v>1405</v>
      </c>
      <c r="L112" s="207">
        <f>_xlfn.DAYS(About!$A$3,'Core Indicators'!FI112)</f>
        <v>1405</v>
      </c>
      <c r="M112" s="207">
        <f>_xlfn.DAYS(About!$A$3,'Core Indicators'!GG112)</f>
        <v>120</v>
      </c>
      <c r="N112" s="207">
        <f>_xlfn.DAYS(About!$A$3,'Core Indicators'!GO112)</f>
        <v>120</v>
      </c>
      <c r="O112" s="207">
        <f>_xlfn.DAYS(About!$A$3,'Core Indicators'!GW112)</f>
        <v>120</v>
      </c>
      <c r="P112" s="207">
        <f>_xlfn.DAYS(About!$A$3,'Core Indicators'!HE112)</f>
        <v>120</v>
      </c>
      <c r="Q112" s="207">
        <f>_xlfn.DAYS(About!$A$3,'Core Indicators'!HM112)</f>
        <v>120</v>
      </c>
      <c r="R112" s="207">
        <f>_xlfn.DAYS(About!$A$3,'Core Indicators'!HU112)</f>
        <v>120</v>
      </c>
      <c r="S112" s="207">
        <f>_xlfn.DAYS(About!$A$3,'Core Indicators'!IC112)</f>
        <v>120</v>
      </c>
      <c r="T112" s="207">
        <f>_xlfn.DAYS(About!$A$3,'Core Indicators'!IK112)</f>
        <v>120</v>
      </c>
      <c r="U112" s="207">
        <f>_xlfn.DAYS(About!$A$3,'Core Indicators'!IS112)</f>
        <v>120</v>
      </c>
      <c r="V112" s="207">
        <f t="shared" si="3"/>
        <v>1044.4000000000001</v>
      </c>
    </row>
    <row r="113" spans="1:22" x14ac:dyDescent="0.25">
      <c r="A113" s="206" t="str">
        <f>Lists!C:C</f>
        <v>REG004</v>
      </c>
      <c r="B113" s="207">
        <f>_xlfn.DAYS(About!$A$3,'Core Indicators'!U113)</f>
        <v>4</v>
      </c>
      <c r="C113" s="207">
        <f>_xlfn.DAYS(About!$A$3,'Core Indicators'!AC113)</f>
        <v>4</v>
      </c>
      <c r="D113" s="207">
        <f>_xlfn.DAYS(About!$A$3,'Core Indicators'!AK113)</f>
        <v>4</v>
      </c>
      <c r="E113" s="207">
        <f>_xlfn.DAYS(About!$A$3,'Core Indicators'!AS113)</f>
        <v>4</v>
      </c>
      <c r="F113" s="207">
        <f>_xlfn.DAYS(About!$A$3,'Core Indicators'!BQ113)</f>
        <v>4</v>
      </c>
      <c r="G113" s="207">
        <f>_xlfn.DAYS(About!$A$3,'Core Indicators'!DM113)</f>
        <v>4</v>
      </c>
      <c r="H113" s="207">
        <f>_xlfn.DAYS(About!$A$3,'Core Indicators'!DU113)</f>
        <v>4</v>
      </c>
      <c r="I113" s="207">
        <f>_xlfn.DAYS(About!$A$3,'Core Indicators'!EC113)</f>
        <v>4</v>
      </c>
      <c r="J113" s="207">
        <f>_xlfn.DAYS(About!$A$3,'Core Indicators'!EK113)</f>
        <v>4</v>
      </c>
      <c r="K113" s="207">
        <f>_xlfn.DAYS(About!$A$3,'Core Indicators'!ES113)</f>
        <v>4</v>
      </c>
      <c r="L113" s="207">
        <f>_xlfn.DAYS(About!$A$3,'Core Indicators'!FI113)</f>
        <v>1379</v>
      </c>
      <c r="M113" s="207">
        <f>_xlfn.DAYS(About!$A$3,'Core Indicators'!GG113)</f>
        <v>120</v>
      </c>
      <c r="N113" s="207">
        <f>_xlfn.DAYS(About!$A$3,'Core Indicators'!GO113)</f>
        <v>120</v>
      </c>
      <c r="O113" s="207">
        <f>_xlfn.DAYS(About!$A$3,'Core Indicators'!GW113)</f>
        <v>120</v>
      </c>
      <c r="P113" s="207">
        <f>_xlfn.DAYS(About!$A$3,'Core Indicators'!HE113)</f>
        <v>120</v>
      </c>
      <c r="Q113" s="207">
        <f>_xlfn.DAYS(About!$A$3,'Core Indicators'!HM113)</f>
        <v>120</v>
      </c>
      <c r="R113" s="207">
        <f>_xlfn.DAYS(About!$A$3,'Core Indicators'!HU113)</f>
        <v>120</v>
      </c>
      <c r="S113" s="207">
        <f>_xlfn.DAYS(About!$A$3,'Core Indicators'!IC113)</f>
        <v>120</v>
      </c>
      <c r="T113" s="207">
        <f>_xlfn.DAYS(About!$A$3,'Core Indicators'!IK113)</f>
        <v>120</v>
      </c>
      <c r="U113" s="207">
        <f>_xlfn.DAYS(About!$A$3,'Core Indicators'!IS113)</f>
        <v>120</v>
      </c>
      <c r="V113" s="207">
        <f t="shared" si="3"/>
        <v>153.1</v>
      </c>
    </row>
    <row r="114" spans="1:22" x14ac:dyDescent="0.25">
      <c r="A114" s="206" t="str">
        <f>Lists!C:C</f>
        <v>REG006</v>
      </c>
      <c r="B114" s="207">
        <f>_xlfn.DAYS(About!$A$3,'Core Indicators'!U114)</f>
        <v>0</v>
      </c>
      <c r="C114" s="207">
        <f>_xlfn.DAYS(About!$A$3,'Core Indicators'!AC114)</f>
        <v>0</v>
      </c>
      <c r="D114" s="207">
        <f>_xlfn.DAYS(About!$A$3,'Core Indicators'!AK114)</f>
        <v>0</v>
      </c>
      <c r="E114" s="207">
        <f>_xlfn.DAYS(About!$A$3,'Core Indicators'!AS114)</f>
        <v>0</v>
      </c>
      <c r="F114" s="207">
        <f>_xlfn.DAYS(About!$A$3,'Core Indicators'!BQ114)</f>
        <v>0</v>
      </c>
      <c r="G114" s="207">
        <f>_xlfn.DAYS(About!$A$3,'Core Indicators'!DM114)</f>
        <v>0</v>
      </c>
      <c r="H114" s="207">
        <f>_xlfn.DAYS(About!$A$3,'Core Indicators'!DU114)</f>
        <v>0</v>
      </c>
      <c r="I114" s="207">
        <f>_xlfn.DAYS(About!$A$3,'Core Indicators'!EC114)</f>
        <v>0</v>
      </c>
      <c r="J114" s="207">
        <f>_xlfn.DAYS(About!$A$3,'Core Indicators'!EK114)</f>
        <v>0</v>
      </c>
      <c r="K114" s="207">
        <f>_xlfn.DAYS(About!$A$3,'Core Indicators'!ES114)</f>
        <v>0</v>
      </c>
      <c r="L114" s="207">
        <f>_xlfn.DAYS(About!$A$3,'Core Indicators'!FI114)</f>
        <v>1382</v>
      </c>
      <c r="M114" s="207">
        <f>_xlfn.DAYS(About!$A$3,'Core Indicators'!GG114)</f>
        <v>120</v>
      </c>
      <c r="N114" s="207">
        <f>_xlfn.DAYS(About!$A$3,'Core Indicators'!GO114)</f>
        <v>120</v>
      </c>
      <c r="O114" s="207">
        <f>_xlfn.DAYS(About!$A$3,'Core Indicators'!GW114)</f>
        <v>120</v>
      </c>
      <c r="P114" s="207">
        <f>_xlfn.DAYS(About!$A$3,'Core Indicators'!HE114)</f>
        <v>120</v>
      </c>
      <c r="Q114" s="207">
        <f>_xlfn.DAYS(About!$A$3,'Core Indicators'!HM114)</f>
        <v>120</v>
      </c>
      <c r="R114" s="207">
        <f>_xlfn.DAYS(About!$A$3,'Core Indicators'!HU114)</f>
        <v>120</v>
      </c>
      <c r="S114" s="207">
        <f>_xlfn.DAYS(About!$A$3,'Core Indicators'!IC114)</f>
        <v>120</v>
      </c>
      <c r="T114" s="207">
        <f>_xlfn.DAYS(About!$A$3,'Core Indicators'!IK114)</f>
        <v>120</v>
      </c>
      <c r="U114" s="207">
        <f>_xlfn.DAYS(About!$A$3,'Core Indicators'!IS114)</f>
        <v>120</v>
      </c>
      <c r="V114" s="207">
        <f t="shared" si="3"/>
        <v>150.19999999999999</v>
      </c>
    </row>
    <row r="115" spans="1:22" x14ac:dyDescent="0.25">
      <c r="A115" s="206" t="str">
        <f>Lists!C:C</f>
        <v>REG007</v>
      </c>
      <c r="B115" s="207">
        <f>_xlfn.DAYS(About!$A$3,'Core Indicators'!U115)</f>
        <v>6</v>
      </c>
      <c r="C115" s="207">
        <f>_xlfn.DAYS(About!$A$3,'Core Indicators'!AC115)</f>
        <v>6</v>
      </c>
      <c r="D115" s="207">
        <f>_xlfn.DAYS(About!$A$3,'Core Indicators'!AK115)</f>
        <v>6</v>
      </c>
      <c r="E115" s="207">
        <f>_xlfn.DAYS(About!$A$3,'Core Indicators'!AS115)</f>
        <v>6</v>
      </c>
      <c r="F115" s="207">
        <f>_xlfn.DAYS(About!$A$3,'Core Indicators'!BQ115)</f>
        <v>6</v>
      </c>
      <c r="G115" s="207">
        <f>_xlfn.DAYS(About!$A$3,'Core Indicators'!DM115)</f>
        <v>6</v>
      </c>
      <c r="H115" s="207">
        <f>_xlfn.DAYS(About!$A$3,'Core Indicators'!DU115)</f>
        <v>6</v>
      </c>
      <c r="I115" s="207">
        <f>_xlfn.DAYS(About!$A$3,'Core Indicators'!EC115)</f>
        <v>6</v>
      </c>
      <c r="J115" s="207">
        <f>_xlfn.DAYS(About!$A$3,'Core Indicators'!EK115)</f>
        <v>6</v>
      </c>
      <c r="K115" s="207">
        <f>_xlfn.DAYS(About!$A$3,'Core Indicators'!ES115)</f>
        <v>6</v>
      </c>
      <c r="L115" s="207">
        <f>_xlfn.DAYS(About!$A$3,'Core Indicators'!FI115)</f>
        <v>184</v>
      </c>
      <c r="M115" s="207">
        <f>_xlfn.DAYS(About!$A$3,'Core Indicators'!GG115)</f>
        <v>125</v>
      </c>
      <c r="N115" s="207">
        <f>_xlfn.DAYS(About!$A$3,'Core Indicators'!GO115)</f>
        <v>125</v>
      </c>
      <c r="O115" s="207">
        <f>_xlfn.DAYS(About!$A$3,'Core Indicators'!GW115)</f>
        <v>125</v>
      </c>
      <c r="P115" s="207">
        <f>_xlfn.DAYS(About!$A$3,'Core Indicators'!HE115)</f>
        <v>125</v>
      </c>
      <c r="Q115" s="207">
        <f>_xlfn.DAYS(About!$A$3,'Core Indicators'!HM115)</f>
        <v>125</v>
      </c>
      <c r="R115" s="207">
        <f>_xlfn.DAYS(About!$A$3,'Core Indicators'!HU115)</f>
        <v>125</v>
      </c>
      <c r="S115" s="207">
        <f>_xlfn.DAYS(About!$A$3,'Core Indicators'!IC115)</f>
        <v>125</v>
      </c>
      <c r="T115" s="207">
        <f>_xlfn.DAYS(About!$A$3,'Core Indicators'!IK115)</f>
        <v>125</v>
      </c>
      <c r="U115" s="207">
        <f>_xlfn.DAYS(About!$A$3,'Core Indicators'!IS115)</f>
        <v>125</v>
      </c>
      <c r="V115" s="207">
        <f t="shared" si="3"/>
        <v>35.700000000000003</v>
      </c>
    </row>
    <row r="116" spans="1:22" x14ac:dyDescent="0.25">
      <c r="A116" s="206" t="str">
        <f>Lists!C:C</f>
        <v>REG008</v>
      </c>
      <c r="B116" s="207">
        <f>_xlfn.DAYS(About!$A$3,'Core Indicators'!U116)</f>
        <v>6</v>
      </c>
      <c r="C116" s="207">
        <f>_xlfn.DAYS(About!$A$3,'Core Indicators'!AC116)</f>
        <v>6</v>
      </c>
      <c r="D116" s="207">
        <f>_xlfn.DAYS(About!$A$3,'Core Indicators'!AK116)</f>
        <v>6</v>
      </c>
      <c r="E116" s="207">
        <f>_xlfn.DAYS(About!$A$3,'Core Indicators'!AS116)</f>
        <v>6</v>
      </c>
      <c r="F116" s="207">
        <f>_xlfn.DAYS(About!$A$3,'Core Indicators'!BQ116)</f>
        <v>6</v>
      </c>
      <c r="G116" s="207">
        <f>_xlfn.DAYS(About!$A$3,'Core Indicators'!DM116)</f>
        <v>6</v>
      </c>
      <c r="H116" s="207">
        <f>_xlfn.DAYS(About!$A$3,'Core Indicators'!DU116)</f>
        <v>6</v>
      </c>
      <c r="I116" s="207">
        <f>_xlfn.DAYS(About!$A$3,'Core Indicators'!EC116)</f>
        <v>6</v>
      </c>
      <c r="J116" s="207">
        <f>_xlfn.DAYS(About!$A$3,'Core Indicators'!EK116)</f>
        <v>6</v>
      </c>
      <c r="K116" s="207">
        <f>_xlfn.DAYS(About!$A$3,'Core Indicators'!ES116)</f>
        <v>6</v>
      </c>
      <c r="L116" s="207">
        <f>_xlfn.DAYS(About!$A$3,'Core Indicators'!FI116)</f>
        <v>184</v>
      </c>
      <c r="M116" s="207">
        <f>_xlfn.DAYS(About!$A$3,'Core Indicators'!GG116)</f>
        <v>125</v>
      </c>
      <c r="N116" s="207">
        <f>_xlfn.DAYS(About!$A$3,'Core Indicators'!GO116)</f>
        <v>125</v>
      </c>
      <c r="O116" s="207">
        <f>_xlfn.DAYS(About!$A$3,'Core Indicators'!GW116)</f>
        <v>125</v>
      </c>
      <c r="P116" s="207">
        <f>_xlfn.DAYS(About!$A$3,'Core Indicators'!HE116)</f>
        <v>125</v>
      </c>
      <c r="Q116" s="207">
        <f>_xlfn.DAYS(About!$A$3,'Core Indicators'!HM116)</f>
        <v>125</v>
      </c>
      <c r="R116" s="207">
        <f>_xlfn.DAYS(About!$A$3,'Core Indicators'!HU116)</f>
        <v>125</v>
      </c>
      <c r="S116" s="207">
        <f>_xlfn.DAYS(About!$A$3,'Core Indicators'!IC116)</f>
        <v>125</v>
      </c>
      <c r="T116" s="207">
        <f>_xlfn.DAYS(About!$A$3,'Core Indicators'!IK116)</f>
        <v>125</v>
      </c>
      <c r="U116" s="207">
        <f>_xlfn.DAYS(About!$A$3,'Core Indicators'!IS116)</f>
        <v>125</v>
      </c>
      <c r="V116" s="207">
        <f t="shared" si="3"/>
        <v>35.700000000000003</v>
      </c>
    </row>
    <row r="117" spans="1:22" x14ac:dyDescent="0.25">
      <c r="A117" s="206" t="str">
        <f>Lists!C:C</f>
        <v>REG011</v>
      </c>
      <c r="B117" s="207">
        <f>_xlfn.DAYS(About!$A$3,'Core Indicators'!U117)</f>
        <v>28</v>
      </c>
      <c r="C117" s="207">
        <f>_xlfn.DAYS(About!$A$3,'Core Indicators'!AC117)</f>
        <v>0</v>
      </c>
      <c r="D117" s="207">
        <f>_xlfn.DAYS(About!$A$3,'Core Indicators'!AK117)</f>
        <v>0</v>
      </c>
      <c r="E117" s="207">
        <f>_xlfn.DAYS(About!$A$3,'Core Indicators'!AS117)</f>
        <v>0</v>
      </c>
      <c r="F117" s="207">
        <f>_xlfn.DAYS(About!$A$3,'Core Indicators'!BQ117)</f>
        <v>0</v>
      </c>
      <c r="G117" s="207">
        <f>_xlfn.DAYS(About!$A$3,'Core Indicators'!DM117)</f>
        <v>28</v>
      </c>
      <c r="H117" s="207">
        <f>_xlfn.DAYS(About!$A$3,'Core Indicators'!DU117)</f>
        <v>28</v>
      </c>
      <c r="I117" s="207">
        <f>_xlfn.DAYS(About!$A$3,'Core Indicators'!EC117)</f>
        <v>0</v>
      </c>
      <c r="J117" s="207">
        <f>_xlfn.DAYS(About!$A$3,'Core Indicators'!EK117)</f>
        <v>28</v>
      </c>
      <c r="K117" s="207">
        <f>_xlfn.DAYS(About!$A$3,'Core Indicators'!ES117)</f>
        <v>28</v>
      </c>
      <c r="L117" s="207">
        <f>_xlfn.DAYS(About!$A$3,'Core Indicators'!FI117)</f>
        <v>715</v>
      </c>
      <c r="M117" s="207">
        <f>_xlfn.DAYS(About!$A$3,'Core Indicators'!GG117)</f>
        <v>120</v>
      </c>
      <c r="N117" s="207">
        <f>_xlfn.DAYS(About!$A$3,'Core Indicators'!GO117)</f>
        <v>120</v>
      </c>
      <c r="O117" s="207">
        <f>_xlfn.DAYS(About!$A$3,'Core Indicators'!GW117)</f>
        <v>120</v>
      </c>
      <c r="P117" s="207">
        <f>_xlfn.DAYS(About!$A$3,'Core Indicators'!HE117)</f>
        <v>120</v>
      </c>
      <c r="Q117" s="207">
        <f>_xlfn.DAYS(About!$A$3,'Core Indicators'!HM117)</f>
        <v>120</v>
      </c>
      <c r="R117" s="207">
        <f>_xlfn.DAYS(About!$A$3,'Core Indicators'!HU117)</f>
        <v>120</v>
      </c>
      <c r="S117" s="207">
        <f>_xlfn.DAYS(About!$A$3,'Core Indicators'!IC117)</f>
        <v>120</v>
      </c>
      <c r="T117" s="207">
        <f>_xlfn.DAYS(About!$A$3,'Core Indicators'!IK117)</f>
        <v>120</v>
      </c>
      <c r="U117" s="207">
        <f>_xlfn.DAYS(About!$A$3,'Core Indicators'!IS117)</f>
        <v>120</v>
      </c>
      <c r="V117" s="207">
        <f t="shared" si="3"/>
        <v>94.7</v>
      </c>
    </row>
    <row r="118" spans="1:22" x14ac:dyDescent="0.25">
      <c r="A118" s="206" t="str">
        <f>Lists!C:C</f>
        <v>REG012</v>
      </c>
      <c r="B118" s="207">
        <f>_xlfn.DAYS(About!$A$3,'Core Indicators'!U118)</f>
        <v>6</v>
      </c>
      <c r="C118" s="207">
        <f>_xlfn.DAYS(About!$A$3,'Core Indicators'!AC118)</f>
        <v>6</v>
      </c>
      <c r="D118" s="207">
        <f>_xlfn.DAYS(About!$A$3,'Core Indicators'!AK118)</f>
        <v>6</v>
      </c>
      <c r="E118" s="207">
        <f>_xlfn.DAYS(About!$A$3,'Core Indicators'!AS118)</f>
        <v>6</v>
      </c>
      <c r="F118" s="207">
        <f>_xlfn.DAYS(About!$A$3,'Core Indicators'!BQ118)</f>
        <v>6</v>
      </c>
      <c r="G118" s="207">
        <f>_xlfn.DAYS(About!$A$3,'Core Indicators'!DM118)</f>
        <v>6</v>
      </c>
      <c r="H118" s="207">
        <f>_xlfn.DAYS(About!$A$3,'Core Indicators'!DU118)</f>
        <v>6</v>
      </c>
      <c r="I118" s="207">
        <f>_xlfn.DAYS(About!$A$3,'Core Indicators'!EC118)</f>
        <v>6</v>
      </c>
      <c r="J118" s="207">
        <f>_xlfn.DAYS(About!$A$3,'Core Indicators'!EK118)</f>
        <v>6</v>
      </c>
      <c r="K118" s="207">
        <f>_xlfn.DAYS(About!$A$3,'Core Indicators'!ES118)</f>
        <v>6</v>
      </c>
      <c r="L118" s="207">
        <f>_xlfn.DAYS(About!$A$3,'Core Indicators'!FI118)</f>
        <v>6</v>
      </c>
      <c r="M118" s="207">
        <f>_xlfn.DAYS(About!$A$3,'Core Indicators'!GG118)</f>
        <v>120</v>
      </c>
      <c r="N118" s="207">
        <f>_xlfn.DAYS(About!$A$3,'Core Indicators'!GO118)</f>
        <v>120</v>
      </c>
      <c r="O118" s="207">
        <f>_xlfn.DAYS(About!$A$3,'Core Indicators'!GW118)</f>
        <v>120</v>
      </c>
      <c r="P118" s="207">
        <f>_xlfn.DAYS(About!$A$3,'Core Indicators'!HE118)</f>
        <v>120</v>
      </c>
      <c r="Q118" s="207">
        <f>_xlfn.DAYS(About!$A$3,'Core Indicators'!HM118)</f>
        <v>120</v>
      </c>
      <c r="R118" s="207">
        <f>_xlfn.DAYS(About!$A$3,'Core Indicators'!HU118)</f>
        <v>120</v>
      </c>
      <c r="S118" s="207">
        <f>_xlfn.DAYS(About!$A$3,'Core Indicators'!IC118)</f>
        <v>120</v>
      </c>
      <c r="T118" s="207">
        <f>_xlfn.DAYS(About!$A$3,'Core Indicators'!IK118)</f>
        <v>120</v>
      </c>
      <c r="U118" s="207">
        <f>_xlfn.DAYS(About!$A$3,'Core Indicators'!IS118)</f>
        <v>120</v>
      </c>
      <c r="V118" s="207">
        <f t="shared" si="3"/>
        <v>17.399999999999999</v>
      </c>
    </row>
    <row r="119" spans="1:22" x14ac:dyDescent="0.25">
      <c r="A119" s="206" t="str">
        <f>Lists!C:C</f>
        <v>REG013</v>
      </c>
      <c r="B119" s="207">
        <f>_xlfn.DAYS(About!$A$3,'Core Indicators'!U119)</f>
        <v>246</v>
      </c>
      <c r="C119" s="207">
        <f>_xlfn.DAYS(About!$A$3,'Core Indicators'!AC119)</f>
        <v>246</v>
      </c>
      <c r="D119" s="207">
        <f>_xlfn.DAYS(About!$A$3,'Core Indicators'!AK119)</f>
        <v>246</v>
      </c>
      <c r="E119" s="207">
        <f>_xlfn.DAYS(About!$A$3,'Core Indicators'!AS119)</f>
        <v>0</v>
      </c>
      <c r="F119" s="207">
        <f>_xlfn.DAYS(About!$A$3,'Core Indicators'!BQ119)</f>
        <v>0</v>
      </c>
      <c r="G119" s="207">
        <f>_xlfn.DAYS(About!$A$3,'Core Indicators'!DM119)</f>
        <v>246</v>
      </c>
      <c r="H119" s="207">
        <f>_xlfn.DAYS(About!$A$3,'Core Indicators'!DU119)</f>
        <v>246</v>
      </c>
      <c r="I119" s="207">
        <f>_xlfn.DAYS(About!$A$3,'Core Indicators'!EC119)</f>
        <v>246</v>
      </c>
      <c r="J119" s="207">
        <f>_xlfn.DAYS(About!$A$3,'Core Indicators'!EK119)</f>
        <v>246</v>
      </c>
      <c r="K119" s="207">
        <f>_xlfn.DAYS(About!$A$3,'Core Indicators'!ES119)</f>
        <v>246</v>
      </c>
      <c r="L119" s="207">
        <f>_xlfn.DAYS(About!$A$3,'Core Indicators'!FI119)</f>
        <v>246</v>
      </c>
      <c r="M119" s="207">
        <f>_xlfn.DAYS(About!$A$3,'Core Indicators'!GG119)</f>
        <v>120</v>
      </c>
      <c r="N119" s="207">
        <f>_xlfn.DAYS(About!$A$3,'Core Indicators'!GO119)</f>
        <v>120</v>
      </c>
      <c r="O119" s="207">
        <f>_xlfn.DAYS(About!$A$3,'Core Indicators'!GW119)</f>
        <v>120</v>
      </c>
      <c r="P119" s="207">
        <f>_xlfn.DAYS(About!$A$3,'Core Indicators'!HE119)</f>
        <v>120</v>
      </c>
      <c r="Q119" s="207">
        <f>_xlfn.DAYS(About!$A$3,'Core Indicators'!HM119)</f>
        <v>120</v>
      </c>
      <c r="R119" s="207">
        <f>_xlfn.DAYS(About!$A$3,'Core Indicators'!HU119)</f>
        <v>120</v>
      </c>
      <c r="S119" s="207">
        <f>_xlfn.DAYS(About!$A$3,'Core Indicators'!IC119)</f>
        <v>120</v>
      </c>
      <c r="T119" s="207">
        <f>_xlfn.DAYS(About!$A$3,'Core Indicators'!IK119)</f>
        <v>120</v>
      </c>
      <c r="U119" s="207">
        <f>_xlfn.DAYS(About!$A$3,'Core Indicators'!IS119)</f>
        <v>120</v>
      </c>
      <c r="V119" s="207">
        <f t="shared" si="3"/>
        <v>184.2</v>
      </c>
    </row>
    <row r="120" spans="1:22" x14ac:dyDescent="0.25">
      <c r="A120" s="206" t="str">
        <f>Lists!C:C</f>
        <v>REG014</v>
      </c>
      <c r="B120" s="207">
        <f>_xlfn.DAYS(About!$A$3,'Core Indicators'!U120)</f>
        <v>0</v>
      </c>
      <c r="C120" s="207">
        <f>_xlfn.DAYS(About!$A$3,'Core Indicators'!AC120)</f>
        <v>0</v>
      </c>
      <c r="D120" s="207">
        <f>_xlfn.DAYS(About!$A$3,'Core Indicators'!AK120)</f>
        <v>0</v>
      </c>
      <c r="E120" s="207">
        <f>_xlfn.DAYS(About!$A$3,'Core Indicators'!AS120)</f>
        <v>0</v>
      </c>
      <c r="F120" s="207">
        <f>_xlfn.DAYS(About!$A$3,'Core Indicators'!BQ120)</f>
        <v>0</v>
      </c>
      <c r="G120" s="207">
        <f>_xlfn.DAYS(About!$A$3,'Core Indicators'!DM120)</f>
        <v>0</v>
      </c>
      <c r="H120" s="207">
        <f>_xlfn.DAYS(About!$A$3,'Core Indicators'!DU120)</f>
        <v>0</v>
      </c>
      <c r="I120" s="207">
        <f>_xlfn.DAYS(About!$A$3,'Core Indicators'!EC120)</f>
        <v>0</v>
      </c>
      <c r="J120" s="207">
        <f>_xlfn.DAYS(About!$A$3,'Core Indicators'!EK120)</f>
        <v>0</v>
      </c>
      <c r="K120" s="207">
        <f>_xlfn.DAYS(About!$A$3,'Core Indicators'!ES120)</f>
        <v>0</v>
      </c>
      <c r="L120" s="207">
        <f>_xlfn.DAYS(About!$A$3,'Core Indicators'!FI120)</f>
        <v>363</v>
      </c>
      <c r="M120" s="207">
        <f>_xlfn.DAYS(About!$A$3,'Core Indicators'!GG120)</f>
        <v>113</v>
      </c>
      <c r="N120" s="207">
        <f>_xlfn.DAYS(About!$A$3,'Core Indicators'!GO120)</f>
        <v>113</v>
      </c>
      <c r="O120" s="207">
        <f>_xlfn.DAYS(About!$A$3,'Core Indicators'!GW120)</f>
        <v>113</v>
      </c>
      <c r="P120" s="207">
        <f>_xlfn.DAYS(About!$A$3,'Core Indicators'!HE120)</f>
        <v>113</v>
      </c>
      <c r="Q120" s="207">
        <f>_xlfn.DAYS(About!$A$3,'Core Indicators'!HM120)</f>
        <v>113</v>
      </c>
      <c r="R120" s="207">
        <f>_xlfn.DAYS(About!$A$3,'Core Indicators'!HU120)</f>
        <v>113</v>
      </c>
      <c r="S120" s="207">
        <f>_xlfn.DAYS(About!$A$3,'Core Indicators'!IC120)</f>
        <v>113</v>
      </c>
      <c r="T120" s="207">
        <f>_xlfn.DAYS(About!$A$3,'Core Indicators'!IK120)</f>
        <v>113</v>
      </c>
      <c r="U120" s="207">
        <f>_xlfn.DAYS(About!$A$3,'Core Indicators'!IS120)</f>
        <v>113</v>
      </c>
      <c r="V120" s="207">
        <f t="shared" si="3"/>
        <v>47.6</v>
      </c>
    </row>
    <row r="121" spans="1:22" x14ac:dyDescent="0.25">
      <c r="A121" s="206" t="str">
        <f>Lists!C:C</f>
        <v>REG015</v>
      </c>
      <c r="B121" s="207">
        <f>_xlfn.DAYS(About!$A$3,'Core Indicators'!U121)</f>
        <v>0</v>
      </c>
      <c r="C121" s="207">
        <f>_xlfn.DAYS(About!$A$3,'Core Indicators'!AC121)</f>
        <v>0</v>
      </c>
      <c r="D121" s="207">
        <f>_xlfn.DAYS(About!$A$3,'Core Indicators'!AK121)</f>
        <v>0</v>
      </c>
      <c r="E121" s="207">
        <f>_xlfn.DAYS(About!$A$3,'Core Indicators'!AS121)</f>
        <v>0</v>
      </c>
      <c r="F121" s="207">
        <f>_xlfn.DAYS(About!$A$3,'Core Indicators'!BQ121)</f>
        <v>0</v>
      </c>
      <c r="G121" s="207">
        <f>_xlfn.DAYS(About!$A$3,'Core Indicators'!DM121)</f>
        <v>0</v>
      </c>
      <c r="H121" s="207">
        <f>_xlfn.DAYS(About!$A$3,'Core Indicators'!DU121)</f>
        <v>0</v>
      </c>
      <c r="I121" s="207">
        <f>_xlfn.DAYS(About!$A$3,'Core Indicators'!EC121)</f>
        <v>0</v>
      </c>
      <c r="J121" s="207">
        <f>_xlfn.DAYS(About!$A$3,'Core Indicators'!EK121)</f>
        <v>0</v>
      </c>
      <c r="K121" s="207">
        <f>_xlfn.DAYS(About!$A$3,'Core Indicators'!ES121)</f>
        <v>0</v>
      </c>
      <c r="L121" s="207">
        <f>_xlfn.DAYS(About!$A$3,'Core Indicators'!FI121)</f>
        <v>0</v>
      </c>
      <c r="M121" s="207">
        <f>_xlfn.DAYS(About!$A$3,'Core Indicators'!GG121)</f>
        <v>21</v>
      </c>
      <c r="N121" s="207">
        <f>_xlfn.DAYS(About!$A$3,'Core Indicators'!GO121)</f>
        <v>21</v>
      </c>
      <c r="O121" s="207">
        <f>_xlfn.DAYS(About!$A$3,'Core Indicators'!GW121)</f>
        <v>21</v>
      </c>
      <c r="P121" s="207">
        <f>_xlfn.DAYS(About!$A$3,'Core Indicators'!HE121)</f>
        <v>21</v>
      </c>
      <c r="Q121" s="207">
        <f>_xlfn.DAYS(About!$A$3,'Core Indicators'!HM121)</f>
        <v>21</v>
      </c>
      <c r="R121" s="207">
        <f>_xlfn.DAYS(About!$A$3,'Core Indicators'!HU121)</f>
        <v>21</v>
      </c>
      <c r="S121" s="207">
        <f>_xlfn.DAYS(About!$A$3,'Core Indicators'!IC121)</f>
        <v>21</v>
      </c>
      <c r="T121" s="207">
        <f>_xlfn.DAYS(About!$A$3,'Core Indicators'!IK121)</f>
        <v>21</v>
      </c>
      <c r="U121" s="207">
        <f>_xlfn.DAYS(About!$A$3,'Core Indicators'!IS121)</f>
        <v>21</v>
      </c>
      <c r="V121" s="207">
        <f t="shared" si="3"/>
        <v>2.1</v>
      </c>
    </row>
    <row r="122" spans="1:22" x14ac:dyDescent="0.25">
      <c r="A122" s="206" t="str">
        <f>Lists!C:C</f>
        <v>ROU002</v>
      </c>
      <c r="B122" s="207">
        <f>_xlfn.DAYS(About!$A$3,'Core Indicators'!U122)</f>
        <v>212</v>
      </c>
      <c r="C122" s="207">
        <f>_xlfn.DAYS(About!$A$3,'Core Indicators'!AC122)</f>
        <v>6</v>
      </c>
      <c r="D122" s="207">
        <f>_xlfn.DAYS(About!$A$3,'Core Indicators'!AK122)</f>
        <v>6</v>
      </c>
      <c r="E122" s="207">
        <f>_xlfn.DAYS(About!$A$3,'Core Indicators'!AS122)</f>
        <v>6</v>
      </c>
      <c r="F122" s="207">
        <f>_xlfn.DAYS(About!$A$3,'Core Indicators'!BQ122)</f>
        <v>6</v>
      </c>
      <c r="G122" s="207">
        <f>_xlfn.DAYS(About!$A$3,'Core Indicators'!DM122)</f>
        <v>6</v>
      </c>
      <c r="H122" s="207">
        <f>_xlfn.DAYS(About!$A$3,'Core Indicators'!DU122)</f>
        <v>6</v>
      </c>
      <c r="I122" s="207">
        <f>_xlfn.DAYS(About!$A$3,'Core Indicators'!EC122)</f>
        <v>6</v>
      </c>
      <c r="J122" s="207">
        <f>_xlfn.DAYS(About!$A$3,'Core Indicators'!EK122)</f>
        <v>6</v>
      </c>
      <c r="K122" s="207">
        <f>_xlfn.DAYS(About!$A$3,'Core Indicators'!ES122)</f>
        <v>6</v>
      </c>
      <c r="L122" s="207">
        <f>_xlfn.DAYS(About!$A$3,'Core Indicators'!FI122)</f>
        <v>212</v>
      </c>
      <c r="M122" s="207">
        <f>_xlfn.DAYS(About!$A$3,'Core Indicators'!GG122)</f>
        <v>123</v>
      </c>
      <c r="N122" s="207">
        <f>_xlfn.DAYS(About!$A$3,'Core Indicators'!GO122)</f>
        <v>123</v>
      </c>
      <c r="O122" s="207">
        <f>_xlfn.DAYS(About!$A$3,'Core Indicators'!GW122)</f>
        <v>123</v>
      </c>
      <c r="P122" s="207">
        <f>_xlfn.DAYS(About!$A$3,'Core Indicators'!HE122)</f>
        <v>123</v>
      </c>
      <c r="Q122" s="207">
        <f>_xlfn.DAYS(About!$A$3,'Core Indicators'!HM122)</f>
        <v>123</v>
      </c>
      <c r="R122" s="207">
        <f>_xlfn.DAYS(About!$A$3,'Core Indicators'!HU122)</f>
        <v>123</v>
      </c>
      <c r="S122" s="207">
        <f>_xlfn.DAYS(About!$A$3,'Core Indicators'!IC122)</f>
        <v>123</v>
      </c>
      <c r="T122" s="207">
        <f>_xlfn.DAYS(About!$A$3,'Core Indicators'!IK122)</f>
        <v>123</v>
      </c>
      <c r="U122" s="207">
        <f>_xlfn.DAYS(About!$A$3,'Core Indicators'!IS122)</f>
        <v>123</v>
      </c>
      <c r="V122" s="207">
        <f t="shared" si="3"/>
        <v>38.299999999999997</v>
      </c>
    </row>
    <row r="123" spans="1:22" x14ac:dyDescent="0.25">
      <c r="A123" s="206" t="str">
        <f>Lists!C:C</f>
        <v>RWA002</v>
      </c>
      <c r="B123" s="207">
        <f>_xlfn.DAYS(About!$A$3,'Core Indicators'!U123)</f>
        <v>335</v>
      </c>
      <c r="C123" s="207">
        <f>_xlfn.DAYS(About!$A$3,'Core Indicators'!AC123)</f>
        <v>335</v>
      </c>
      <c r="D123" s="207">
        <f>_xlfn.DAYS(About!$A$3,'Core Indicators'!AK123)</f>
        <v>6</v>
      </c>
      <c r="E123" s="207">
        <f>_xlfn.DAYS(About!$A$3,'Core Indicators'!AS123)</f>
        <v>6</v>
      </c>
      <c r="F123" s="207">
        <f>_xlfn.DAYS(About!$A$3,'Core Indicators'!BQ123)</f>
        <v>851</v>
      </c>
      <c r="G123" s="207">
        <f>_xlfn.DAYS(About!$A$3,'Core Indicators'!DM123)</f>
        <v>6</v>
      </c>
      <c r="H123" s="207">
        <f>_xlfn.DAYS(About!$A$3,'Core Indicators'!DU123)</f>
        <v>6</v>
      </c>
      <c r="I123" s="207">
        <f>_xlfn.DAYS(About!$A$3,'Core Indicators'!EC123)</f>
        <v>6</v>
      </c>
      <c r="J123" s="207">
        <f>_xlfn.DAYS(About!$A$3,'Core Indicators'!EK123)</f>
        <v>6</v>
      </c>
      <c r="K123" s="207">
        <f>_xlfn.DAYS(About!$A$3,'Core Indicators'!ES123)</f>
        <v>6</v>
      </c>
      <c r="L123" s="207">
        <f>_xlfn.DAYS(About!$A$3,'Core Indicators'!FI123)</f>
        <v>335</v>
      </c>
      <c r="M123" s="207">
        <f>_xlfn.DAYS(About!$A$3,'Core Indicators'!GG123)</f>
        <v>121</v>
      </c>
      <c r="N123" s="207">
        <f>_xlfn.DAYS(About!$A$3,'Core Indicators'!GO123)</f>
        <v>121</v>
      </c>
      <c r="O123" s="207">
        <f>_xlfn.DAYS(About!$A$3,'Core Indicators'!GW123)</f>
        <v>121</v>
      </c>
      <c r="P123" s="207">
        <f>_xlfn.DAYS(About!$A$3,'Core Indicators'!HE123)</f>
        <v>121</v>
      </c>
      <c r="Q123" s="207">
        <f>_xlfn.DAYS(About!$A$3,'Core Indicators'!HM123)</f>
        <v>121</v>
      </c>
      <c r="R123" s="207">
        <f>_xlfn.DAYS(About!$A$3,'Core Indicators'!HU123)</f>
        <v>121</v>
      </c>
      <c r="S123" s="207">
        <f>_xlfn.DAYS(About!$A$3,'Core Indicators'!IC123)</f>
        <v>121</v>
      </c>
      <c r="T123" s="207">
        <f>_xlfn.DAYS(About!$A$3,'Core Indicators'!IK123)</f>
        <v>121</v>
      </c>
      <c r="U123" s="207">
        <f>_xlfn.DAYS(About!$A$3,'Core Indicators'!IS123)</f>
        <v>121</v>
      </c>
      <c r="V123" s="207">
        <f t="shared" si="3"/>
        <v>134.9</v>
      </c>
    </row>
    <row r="124" spans="1:22" x14ac:dyDescent="0.25">
      <c r="A124" s="206" t="str">
        <f>Lists!C:C</f>
        <v>SDN001</v>
      </c>
      <c r="B124" s="207">
        <f>_xlfn.DAYS(About!$A$3,'Core Indicators'!U124)</f>
        <v>610</v>
      </c>
      <c r="C124" s="207">
        <f>_xlfn.DAYS(About!$A$3,'Core Indicators'!AC124)</f>
        <v>71</v>
      </c>
      <c r="D124" s="207">
        <f>_xlfn.DAYS(About!$A$3,'Core Indicators'!AK124)</f>
        <v>71</v>
      </c>
      <c r="E124" s="207">
        <f>_xlfn.DAYS(About!$A$3,'Core Indicators'!AS124)</f>
        <v>7</v>
      </c>
      <c r="F124" s="207">
        <f>_xlfn.DAYS(About!$A$3,'Core Indicators'!BQ124)</f>
        <v>7</v>
      </c>
      <c r="G124" s="207">
        <f>_xlfn.DAYS(About!$A$3,'Core Indicators'!DM124)</f>
        <v>91</v>
      </c>
      <c r="H124" s="207">
        <f>_xlfn.DAYS(About!$A$3,'Core Indicators'!DU124)</f>
        <v>91</v>
      </c>
      <c r="I124" s="207">
        <f>_xlfn.DAYS(About!$A$3,'Core Indicators'!EC124)</f>
        <v>91</v>
      </c>
      <c r="J124" s="207">
        <f>_xlfn.DAYS(About!$A$3,'Core Indicators'!EK124)</f>
        <v>91</v>
      </c>
      <c r="K124" s="207">
        <f>_xlfn.DAYS(About!$A$3,'Core Indicators'!ES124)</f>
        <v>91</v>
      </c>
      <c r="L124" s="207">
        <f>_xlfn.DAYS(About!$A$3,'Core Indicators'!FI124)</f>
        <v>91</v>
      </c>
      <c r="M124" s="207">
        <f>_xlfn.DAYS(About!$A$3,'Core Indicators'!GG124)</f>
        <v>126</v>
      </c>
      <c r="N124" s="207">
        <f>_xlfn.DAYS(About!$A$3,'Core Indicators'!GO124)</f>
        <v>126</v>
      </c>
      <c r="O124" s="207">
        <f>_xlfn.DAYS(About!$A$3,'Core Indicators'!GW124)</f>
        <v>126</v>
      </c>
      <c r="P124" s="207">
        <f>_xlfn.DAYS(About!$A$3,'Core Indicators'!HE124)</f>
        <v>126</v>
      </c>
      <c r="Q124" s="207">
        <f>_xlfn.DAYS(About!$A$3,'Core Indicators'!HM124)</f>
        <v>126</v>
      </c>
      <c r="R124" s="207">
        <f>_xlfn.DAYS(About!$A$3,'Core Indicators'!HU124)</f>
        <v>126</v>
      </c>
      <c r="S124" s="207">
        <f>_xlfn.DAYS(About!$A$3,'Core Indicators'!IC124)</f>
        <v>126</v>
      </c>
      <c r="T124" s="207">
        <f>_xlfn.DAYS(About!$A$3,'Core Indicators'!IK124)</f>
        <v>126</v>
      </c>
      <c r="U124" s="207">
        <f>_xlfn.DAYS(About!$A$3,'Core Indicators'!IS124)</f>
        <v>126</v>
      </c>
      <c r="V124" s="207">
        <f t="shared" si="3"/>
        <v>75.7</v>
      </c>
    </row>
    <row r="125" spans="1:22" x14ac:dyDescent="0.25">
      <c r="A125" s="206" t="str">
        <f>Lists!C:C</f>
        <v>SDN005</v>
      </c>
      <c r="B125" s="207">
        <f>_xlfn.DAYS(About!$A$3,'Core Indicators'!U125)</f>
        <v>610</v>
      </c>
      <c r="C125" s="207">
        <f>_xlfn.DAYS(About!$A$3,'Core Indicators'!AC125)</f>
        <v>7</v>
      </c>
      <c r="D125" s="207">
        <f>_xlfn.DAYS(About!$A$3,'Core Indicators'!AK125)</f>
        <v>7</v>
      </c>
      <c r="E125" s="207">
        <f>_xlfn.DAYS(About!$A$3,'Core Indicators'!AS125)</f>
        <v>7</v>
      </c>
      <c r="F125" s="207">
        <f>_xlfn.DAYS(About!$A$3,'Core Indicators'!BQ125)</f>
        <v>7</v>
      </c>
      <c r="G125" s="207">
        <f>_xlfn.DAYS(About!$A$3,'Core Indicators'!DM125)</f>
        <v>7</v>
      </c>
      <c r="H125" s="207">
        <f>_xlfn.DAYS(About!$A$3,'Core Indicators'!DU125)</f>
        <v>7</v>
      </c>
      <c r="I125" s="207">
        <f>_xlfn.DAYS(About!$A$3,'Core Indicators'!EC125)</f>
        <v>7</v>
      </c>
      <c r="J125" s="207">
        <f>_xlfn.DAYS(About!$A$3,'Core Indicators'!EK125)</f>
        <v>7</v>
      </c>
      <c r="K125" s="207">
        <f>_xlfn.DAYS(About!$A$3,'Core Indicators'!ES125)</f>
        <v>7</v>
      </c>
      <c r="L125" s="207">
        <f>_xlfn.DAYS(About!$A$3,'Core Indicators'!FI125)</f>
        <v>533</v>
      </c>
      <c r="M125" s="207">
        <f>_xlfn.DAYS(About!$A$3,'Core Indicators'!GG125)</f>
        <v>126</v>
      </c>
      <c r="N125" s="207">
        <f>_xlfn.DAYS(About!$A$3,'Core Indicators'!GO125)</f>
        <v>126</v>
      </c>
      <c r="O125" s="207">
        <f>_xlfn.DAYS(About!$A$3,'Core Indicators'!GW125)</f>
        <v>126</v>
      </c>
      <c r="P125" s="207">
        <f>_xlfn.DAYS(About!$A$3,'Core Indicators'!HE125)</f>
        <v>126</v>
      </c>
      <c r="Q125" s="207">
        <f>_xlfn.DAYS(About!$A$3,'Core Indicators'!HM125)</f>
        <v>126</v>
      </c>
      <c r="R125" s="207">
        <f>_xlfn.DAYS(About!$A$3,'Core Indicators'!HU125)</f>
        <v>126</v>
      </c>
      <c r="S125" s="207">
        <f>_xlfn.DAYS(About!$A$3,'Core Indicators'!IC125)</f>
        <v>126</v>
      </c>
      <c r="T125" s="207">
        <f>_xlfn.DAYS(About!$A$3,'Core Indicators'!IK125)</f>
        <v>126</v>
      </c>
      <c r="U125" s="207">
        <f>_xlfn.DAYS(About!$A$3,'Core Indicators'!IS125)</f>
        <v>126</v>
      </c>
      <c r="V125" s="207">
        <f t="shared" si="3"/>
        <v>71.5</v>
      </c>
    </row>
    <row r="126" spans="1:22" x14ac:dyDescent="0.25">
      <c r="A126" s="206" t="str">
        <f>Lists!C:C</f>
        <v>SDN006</v>
      </c>
      <c r="B126" s="207">
        <f>_xlfn.DAYS(About!$A$3,'Core Indicators'!U126)</f>
        <v>181</v>
      </c>
      <c r="C126" s="207">
        <f>_xlfn.DAYS(About!$A$3,'Core Indicators'!AC126)</f>
        <v>91</v>
      </c>
      <c r="D126" s="207">
        <f>_xlfn.DAYS(About!$A$3,'Core Indicators'!AK126)</f>
        <v>7</v>
      </c>
      <c r="E126" s="207">
        <f>_xlfn.DAYS(About!$A$3,'Core Indicators'!AS126)</f>
        <v>7</v>
      </c>
      <c r="F126" s="207">
        <f>_xlfn.DAYS(About!$A$3,'Core Indicators'!BQ126)</f>
        <v>68</v>
      </c>
      <c r="G126" s="207">
        <f>_xlfn.DAYS(About!$A$3,'Core Indicators'!DM126)</f>
        <v>7</v>
      </c>
      <c r="H126" s="207">
        <f>_xlfn.DAYS(About!$A$3,'Core Indicators'!DU126)</f>
        <v>7</v>
      </c>
      <c r="I126" s="207">
        <f>_xlfn.DAYS(About!$A$3,'Core Indicators'!EC126)</f>
        <v>7</v>
      </c>
      <c r="J126" s="207">
        <f>_xlfn.DAYS(About!$A$3,'Core Indicators'!EK126)</f>
        <v>7</v>
      </c>
      <c r="K126" s="207">
        <f>_xlfn.DAYS(About!$A$3,'Core Indicators'!ES126)</f>
        <v>7</v>
      </c>
      <c r="L126" s="207">
        <f>_xlfn.DAYS(About!$A$3,'Core Indicators'!FI126)</f>
        <v>181</v>
      </c>
      <c r="M126" s="207">
        <f>_xlfn.DAYS(About!$A$3,'Core Indicators'!GG126)</f>
        <v>126</v>
      </c>
      <c r="N126" s="207">
        <f>_xlfn.DAYS(About!$A$3,'Core Indicators'!GO126)</f>
        <v>126</v>
      </c>
      <c r="O126" s="207">
        <f>_xlfn.DAYS(About!$A$3,'Core Indicators'!GW126)</f>
        <v>126</v>
      </c>
      <c r="P126" s="207">
        <f>_xlfn.DAYS(About!$A$3,'Core Indicators'!HE126)</f>
        <v>126</v>
      </c>
      <c r="Q126" s="207">
        <f>_xlfn.DAYS(About!$A$3,'Core Indicators'!HM126)</f>
        <v>126</v>
      </c>
      <c r="R126" s="207">
        <f>_xlfn.DAYS(About!$A$3,'Core Indicators'!HU126)</f>
        <v>126</v>
      </c>
      <c r="S126" s="207">
        <f>_xlfn.DAYS(About!$A$3,'Core Indicators'!IC126)</f>
        <v>126</v>
      </c>
      <c r="T126" s="207">
        <f>_xlfn.DAYS(About!$A$3,'Core Indicators'!IK126)</f>
        <v>126</v>
      </c>
      <c r="U126" s="207">
        <f>_xlfn.DAYS(About!$A$3,'Core Indicators'!IS126)</f>
        <v>126</v>
      </c>
      <c r="V126" s="207">
        <f t="shared" si="3"/>
        <v>42.4</v>
      </c>
    </row>
    <row r="127" spans="1:22" x14ac:dyDescent="0.25">
      <c r="A127" s="206" t="str">
        <f>Lists!C:C</f>
        <v>SDN008</v>
      </c>
      <c r="B127" s="207">
        <f>_xlfn.DAYS(About!$A$3,'Core Indicators'!U127)</f>
        <v>247</v>
      </c>
      <c r="C127" s="207">
        <f>_xlfn.DAYS(About!$A$3,'Core Indicators'!AC127)</f>
        <v>91</v>
      </c>
      <c r="D127" s="207">
        <f>_xlfn.DAYS(About!$A$3,'Core Indicators'!AK127)</f>
        <v>91</v>
      </c>
      <c r="E127" s="207">
        <f>_xlfn.DAYS(About!$A$3,'Core Indicators'!AS127)</f>
        <v>4</v>
      </c>
      <c r="F127" s="207">
        <f>_xlfn.DAYS(About!$A$3,'Core Indicators'!BQ127)</f>
        <v>7</v>
      </c>
      <c r="G127" s="207">
        <f>_xlfn.DAYS(About!$A$3,'Core Indicators'!DM127)</f>
        <v>91</v>
      </c>
      <c r="H127" s="207">
        <f>_xlfn.DAYS(About!$A$3,'Core Indicators'!DU127)</f>
        <v>91</v>
      </c>
      <c r="I127" s="207">
        <f>_xlfn.DAYS(About!$A$3,'Core Indicators'!EC127)</f>
        <v>91</v>
      </c>
      <c r="J127" s="207">
        <f>_xlfn.DAYS(About!$A$3,'Core Indicators'!EK127)</f>
        <v>91</v>
      </c>
      <c r="K127" s="207">
        <f>_xlfn.DAYS(About!$A$3,'Core Indicators'!ES127)</f>
        <v>91</v>
      </c>
      <c r="L127" s="207">
        <f>_xlfn.DAYS(About!$A$3,'Core Indicators'!FI127)</f>
        <v>669</v>
      </c>
      <c r="M127" s="207">
        <f>_xlfn.DAYS(About!$A$3,'Core Indicators'!GG127)</f>
        <v>126</v>
      </c>
      <c r="N127" s="207">
        <f>_xlfn.DAYS(About!$A$3,'Core Indicators'!GO127)</f>
        <v>126</v>
      </c>
      <c r="O127" s="207">
        <f>_xlfn.DAYS(About!$A$3,'Core Indicators'!GW127)</f>
        <v>126</v>
      </c>
      <c r="P127" s="207">
        <f>_xlfn.DAYS(About!$A$3,'Core Indicators'!HE127)</f>
        <v>126</v>
      </c>
      <c r="Q127" s="207">
        <f>_xlfn.DAYS(About!$A$3,'Core Indicators'!HM127)</f>
        <v>126</v>
      </c>
      <c r="R127" s="207">
        <f>_xlfn.DAYS(About!$A$3,'Core Indicators'!HU127)</f>
        <v>126</v>
      </c>
      <c r="S127" s="207">
        <f>_xlfn.DAYS(About!$A$3,'Core Indicators'!IC127)</f>
        <v>126</v>
      </c>
      <c r="T127" s="207">
        <f>_xlfn.DAYS(About!$A$3,'Core Indicators'!IK127)</f>
        <v>126</v>
      </c>
      <c r="U127" s="207">
        <f>_xlfn.DAYS(About!$A$3,'Core Indicators'!IS127)</f>
        <v>126</v>
      </c>
      <c r="V127" s="207">
        <f t="shared" si="3"/>
        <v>135.19999999999999</v>
      </c>
    </row>
    <row r="128" spans="1:22" x14ac:dyDescent="0.25">
      <c r="A128" s="206" t="str">
        <f>Lists!C:C</f>
        <v>SEN002</v>
      </c>
      <c r="B128" s="207">
        <f>_xlfn.DAYS(About!$A$3,'Core Indicators'!U128)</f>
        <v>181</v>
      </c>
      <c r="C128" s="207">
        <f>_xlfn.DAYS(About!$A$3,'Core Indicators'!AC128)</f>
        <v>63</v>
      </c>
      <c r="D128" s="207">
        <f>_xlfn.DAYS(About!$A$3,'Core Indicators'!AK128)</f>
        <v>63</v>
      </c>
      <c r="E128" s="207">
        <f>_xlfn.DAYS(About!$A$3,'Core Indicators'!AS128)</f>
        <v>116</v>
      </c>
      <c r="F128" s="207">
        <f>_xlfn.DAYS(About!$A$3,'Core Indicators'!BQ128)</f>
        <v>181</v>
      </c>
      <c r="G128" s="207">
        <f>_xlfn.DAYS(About!$A$3,'Core Indicators'!DM128)</f>
        <v>63</v>
      </c>
      <c r="H128" s="207">
        <f>_xlfn.DAYS(About!$A$3,'Core Indicators'!DU128)</f>
        <v>63</v>
      </c>
      <c r="I128" s="207">
        <f>_xlfn.DAYS(About!$A$3,'Core Indicators'!EC128)</f>
        <v>63</v>
      </c>
      <c r="J128" s="207">
        <f>_xlfn.DAYS(About!$A$3,'Core Indicators'!EK128)</f>
        <v>63</v>
      </c>
      <c r="K128" s="207">
        <f>_xlfn.DAYS(About!$A$3,'Core Indicators'!ES128)</f>
        <v>63</v>
      </c>
      <c r="L128" s="207">
        <f>_xlfn.DAYS(About!$A$3,'Core Indicators'!FI128)</f>
        <v>116</v>
      </c>
      <c r="M128" s="207">
        <f>_xlfn.DAYS(About!$A$3,'Core Indicators'!GG128)</f>
        <v>122</v>
      </c>
      <c r="N128" s="207">
        <f>_xlfn.DAYS(About!$A$3,'Core Indicators'!GO128)</f>
        <v>122</v>
      </c>
      <c r="O128" s="207">
        <f>_xlfn.DAYS(About!$A$3,'Core Indicators'!GW128)</f>
        <v>122</v>
      </c>
      <c r="P128" s="207">
        <f>_xlfn.DAYS(About!$A$3,'Core Indicators'!HE128)</f>
        <v>122</v>
      </c>
      <c r="Q128" s="207">
        <f>_xlfn.DAYS(About!$A$3,'Core Indicators'!HM128)</f>
        <v>122</v>
      </c>
      <c r="R128" s="207">
        <f>_xlfn.DAYS(About!$A$3,'Core Indicators'!HU128)</f>
        <v>122</v>
      </c>
      <c r="S128" s="207">
        <f>_xlfn.DAYS(About!$A$3,'Core Indicators'!IC128)</f>
        <v>122</v>
      </c>
      <c r="T128" s="207">
        <f>_xlfn.DAYS(About!$A$3,'Core Indicators'!IK128)</f>
        <v>122</v>
      </c>
      <c r="U128" s="207">
        <f>_xlfn.DAYS(About!$A$3,'Core Indicators'!IS128)</f>
        <v>122</v>
      </c>
      <c r="V128" s="207">
        <f t="shared" si="3"/>
        <v>91.3</v>
      </c>
    </row>
    <row r="129" spans="1:22" x14ac:dyDescent="0.25">
      <c r="A129" s="206" t="str">
        <f>Lists!C:C</f>
        <v>SLV001</v>
      </c>
      <c r="B129" s="207">
        <f>_xlfn.DAYS(About!$A$3,'Core Indicators'!U129)</f>
        <v>7</v>
      </c>
      <c r="C129" s="207">
        <f>_xlfn.DAYS(About!$A$3,'Core Indicators'!AC129)</f>
        <v>7</v>
      </c>
      <c r="D129" s="207">
        <f>_xlfn.DAYS(About!$A$3,'Core Indicators'!AK129)</f>
        <v>64</v>
      </c>
      <c r="E129" s="207">
        <f>_xlfn.DAYS(About!$A$3,'Core Indicators'!AS129)</f>
        <v>64</v>
      </c>
      <c r="F129" s="207">
        <f>_xlfn.DAYS(About!$A$3,'Core Indicators'!BQ129)</f>
        <v>7</v>
      </c>
      <c r="G129" s="207">
        <f>_xlfn.DAYS(About!$A$3,'Core Indicators'!DM129)</f>
        <v>0</v>
      </c>
      <c r="H129" s="207">
        <f>_xlfn.DAYS(About!$A$3,'Core Indicators'!DU129)</f>
        <v>7</v>
      </c>
      <c r="I129" s="207">
        <f>_xlfn.DAYS(About!$A$3,'Core Indicators'!EC129)</f>
        <v>7</v>
      </c>
      <c r="J129" s="207">
        <f>_xlfn.DAYS(About!$A$3,'Core Indicators'!EK129)</f>
        <v>64</v>
      </c>
      <c r="K129" s="207">
        <f>_xlfn.DAYS(About!$A$3,'Core Indicators'!ES129)</f>
        <v>64</v>
      </c>
      <c r="L129" s="207">
        <f>_xlfn.DAYS(About!$A$3,'Core Indicators'!FI129)</f>
        <v>64</v>
      </c>
      <c r="M129" s="207">
        <f>_xlfn.DAYS(About!$A$3,'Core Indicators'!GG129)</f>
        <v>122</v>
      </c>
      <c r="N129" s="207">
        <f>_xlfn.DAYS(About!$A$3,'Core Indicators'!GO129)</f>
        <v>122</v>
      </c>
      <c r="O129" s="207">
        <f>_xlfn.DAYS(About!$A$3,'Core Indicators'!GW129)</f>
        <v>122</v>
      </c>
      <c r="P129" s="207">
        <f>_xlfn.DAYS(About!$A$3,'Core Indicators'!HE129)</f>
        <v>122</v>
      </c>
      <c r="Q129" s="207">
        <f>_xlfn.DAYS(About!$A$3,'Core Indicators'!HM129)</f>
        <v>122</v>
      </c>
      <c r="R129" s="207">
        <f>_xlfn.DAYS(About!$A$3,'Core Indicators'!HU129)</f>
        <v>122</v>
      </c>
      <c r="S129" s="207">
        <f>_xlfn.DAYS(About!$A$3,'Core Indicators'!IC129)</f>
        <v>122</v>
      </c>
      <c r="T129" s="207">
        <f>_xlfn.DAYS(About!$A$3,'Core Indicators'!IK129)</f>
        <v>122</v>
      </c>
      <c r="U129" s="207">
        <f>_xlfn.DAYS(About!$A$3,'Core Indicators'!IS129)</f>
        <v>122</v>
      </c>
      <c r="V129" s="207">
        <f t="shared" si="3"/>
        <v>46.3</v>
      </c>
    </row>
    <row r="130" spans="1:22" x14ac:dyDescent="0.25">
      <c r="A130" s="206" t="str">
        <f>Lists!C:C</f>
        <v>SOM001</v>
      </c>
      <c r="B130" s="207">
        <f>_xlfn.DAYS(About!$A$3,'Core Indicators'!U130)</f>
        <v>1226</v>
      </c>
      <c r="C130" s="207">
        <f>_xlfn.DAYS(About!$A$3,'Core Indicators'!AC130)</f>
        <v>15</v>
      </c>
      <c r="D130" s="207">
        <f>_xlfn.DAYS(About!$A$3,'Core Indicators'!AK130)</f>
        <v>15</v>
      </c>
      <c r="E130" s="207">
        <f>_xlfn.DAYS(About!$A$3,'Core Indicators'!AS130)</f>
        <v>15</v>
      </c>
      <c r="F130" s="207">
        <f>_xlfn.DAYS(About!$A$3,'Core Indicators'!BQ130)</f>
        <v>15</v>
      </c>
      <c r="G130" s="207">
        <f>_xlfn.DAYS(About!$A$3,'Core Indicators'!DM130)</f>
        <v>15</v>
      </c>
      <c r="H130" s="207">
        <f>_xlfn.DAYS(About!$A$3,'Core Indicators'!DU130)</f>
        <v>15</v>
      </c>
      <c r="I130" s="207">
        <f>_xlfn.DAYS(About!$A$3,'Core Indicators'!EC130)</f>
        <v>15</v>
      </c>
      <c r="J130" s="207">
        <f>_xlfn.DAYS(About!$A$3,'Core Indicators'!EK130)</f>
        <v>15</v>
      </c>
      <c r="K130" s="207">
        <f>_xlfn.DAYS(About!$A$3,'Core Indicators'!ES130)</f>
        <v>15</v>
      </c>
      <c r="L130" s="207">
        <f>_xlfn.DAYS(About!$A$3,'Core Indicators'!FI130)</f>
        <v>15</v>
      </c>
      <c r="M130" s="207">
        <f>_xlfn.DAYS(About!$A$3,'Core Indicators'!GG130)</f>
        <v>123</v>
      </c>
      <c r="N130" s="207">
        <f>_xlfn.DAYS(About!$A$3,'Core Indicators'!GO130)</f>
        <v>123</v>
      </c>
      <c r="O130" s="207">
        <f>_xlfn.DAYS(About!$A$3,'Core Indicators'!GW130)</f>
        <v>123</v>
      </c>
      <c r="P130" s="207">
        <f>_xlfn.DAYS(About!$A$3,'Core Indicators'!HE130)</f>
        <v>123</v>
      </c>
      <c r="Q130" s="207">
        <f>_xlfn.DAYS(About!$A$3,'Core Indicators'!HM130)</f>
        <v>123</v>
      </c>
      <c r="R130" s="207">
        <f>_xlfn.DAYS(About!$A$3,'Core Indicators'!HU130)</f>
        <v>123</v>
      </c>
      <c r="S130" s="207">
        <f>_xlfn.DAYS(About!$A$3,'Core Indicators'!IC130)</f>
        <v>123</v>
      </c>
      <c r="T130" s="207">
        <f>_xlfn.DAYS(About!$A$3,'Core Indicators'!IK130)</f>
        <v>123</v>
      </c>
      <c r="U130" s="207">
        <f>_xlfn.DAYS(About!$A$3,'Core Indicators'!IS130)</f>
        <v>123</v>
      </c>
      <c r="V130" s="207">
        <f t="shared" si="3"/>
        <v>25.8</v>
      </c>
    </row>
    <row r="131" spans="1:22" x14ac:dyDescent="0.25">
      <c r="A131" s="206" t="str">
        <f>Lists!C:C</f>
        <v>SOM002</v>
      </c>
      <c r="B131" s="207">
        <f>_xlfn.DAYS(About!$A$3,'Core Indicators'!U131)</f>
        <v>210</v>
      </c>
      <c r="C131" s="207">
        <f>_xlfn.DAYS(About!$A$3,'Core Indicators'!AC131)</f>
        <v>164</v>
      </c>
      <c r="D131" s="207">
        <f>_xlfn.DAYS(About!$A$3,'Core Indicators'!AK131)</f>
        <v>14</v>
      </c>
      <c r="E131" s="207">
        <f>_xlfn.DAYS(About!$A$3,'Core Indicators'!AS131)</f>
        <v>14</v>
      </c>
      <c r="F131" s="207">
        <f>_xlfn.DAYS(About!$A$3,'Core Indicators'!BQ131)</f>
        <v>14</v>
      </c>
      <c r="G131" s="207">
        <f>_xlfn.DAYS(About!$A$3,'Core Indicators'!DM131)</f>
        <v>14</v>
      </c>
      <c r="H131" s="207">
        <f>_xlfn.DAYS(About!$A$3,'Core Indicators'!DU131)</f>
        <v>14</v>
      </c>
      <c r="I131" s="207">
        <f>_xlfn.DAYS(About!$A$3,'Core Indicators'!EC131)</f>
        <v>14</v>
      </c>
      <c r="J131" s="207">
        <f>_xlfn.DAYS(About!$A$3,'Core Indicators'!EK131)</f>
        <v>14</v>
      </c>
      <c r="K131" s="207">
        <f>_xlfn.DAYS(About!$A$3,'Core Indicators'!ES131)</f>
        <v>14</v>
      </c>
      <c r="L131" s="207">
        <f>_xlfn.DAYS(About!$A$3,'Core Indicators'!FI131)</f>
        <v>645</v>
      </c>
      <c r="M131" s="207">
        <f>_xlfn.DAYS(About!$A$3,'Core Indicators'!GG131)</f>
        <v>123</v>
      </c>
      <c r="N131" s="207">
        <f>_xlfn.DAYS(About!$A$3,'Core Indicators'!GO131)</f>
        <v>123</v>
      </c>
      <c r="O131" s="207">
        <f>_xlfn.DAYS(About!$A$3,'Core Indicators'!GW131)</f>
        <v>123</v>
      </c>
      <c r="P131" s="207">
        <f>_xlfn.DAYS(About!$A$3,'Core Indicators'!HE131)</f>
        <v>123</v>
      </c>
      <c r="Q131" s="207">
        <f>_xlfn.DAYS(About!$A$3,'Core Indicators'!HM131)</f>
        <v>123</v>
      </c>
      <c r="R131" s="207">
        <f>_xlfn.DAYS(About!$A$3,'Core Indicators'!HU131)</f>
        <v>123</v>
      </c>
      <c r="S131" s="207">
        <f>_xlfn.DAYS(About!$A$3,'Core Indicators'!IC131)</f>
        <v>123</v>
      </c>
      <c r="T131" s="207">
        <f>_xlfn.DAYS(About!$A$3,'Core Indicators'!IK131)</f>
        <v>123</v>
      </c>
      <c r="U131" s="207">
        <f>_xlfn.DAYS(About!$A$3,'Core Indicators'!IS131)</f>
        <v>123</v>
      </c>
      <c r="V131" s="207">
        <f t="shared" ref="V131:V164" si="4">AVERAGE(D131:M131)</f>
        <v>88</v>
      </c>
    </row>
    <row r="132" spans="1:22" x14ac:dyDescent="0.25">
      <c r="A132" s="206" t="str">
        <f>Lists!C:C</f>
        <v>SSD001</v>
      </c>
      <c r="B132" s="207">
        <f>_xlfn.DAYS(About!$A$3,'Core Indicators'!U132)</f>
        <v>92</v>
      </c>
      <c r="C132" s="207">
        <f>_xlfn.DAYS(About!$A$3,'Core Indicators'!AC132)</f>
        <v>92</v>
      </c>
      <c r="D132" s="207">
        <f>_xlfn.DAYS(About!$A$3,'Core Indicators'!AK132)</f>
        <v>92</v>
      </c>
      <c r="E132" s="207">
        <f>_xlfn.DAYS(About!$A$3,'Core Indicators'!AS132)</f>
        <v>7</v>
      </c>
      <c r="F132" s="207">
        <f>_xlfn.DAYS(About!$A$3,'Core Indicators'!BQ132)</f>
        <v>7</v>
      </c>
      <c r="G132" s="207">
        <f>_xlfn.DAYS(About!$A$3,'Core Indicators'!DM132)</f>
        <v>7</v>
      </c>
      <c r="H132" s="207">
        <f>_xlfn.DAYS(About!$A$3,'Core Indicators'!DU132)</f>
        <v>7</v>
      </c>
      <c r="I132" s="207">
        <f>_xlfn.DAYS(About!$A$3,'Core Indicators'!EC132)</f>
        <v>7</v>
      </c>
      <c r="J132" s="207">
        <f>_xlfn.DAYS(About!$A$3,'Core Indicators'!EK132)</f>
        <v>7</v>
      </c>
      <c r="K132" s="207">
        <f>_xlfn.DAYS(About!$A$3,'Core Indicators'!ES132)</f>
        <v>7</v>
      </c>
      <c r="L132" s="207">
        <f>_xlfn.DAYS(About!$A$3,'Core Indicators'!FI132)</f>
        <v>92</v>
      </c>
      <c r="M132" s="207">
        <f>_xlfn.DAYS(About!$A$3,'Core Indicators'!GG132)</f>
        <v>123</v>
      </c>
      <c r="N132" s="207">
        <f>_xlfn.DAYS(About!$A$3,'Core Indicators'!GO132)</f>
        <v>123</v>
      </c>
      <c r="O132" s="207">
        <f>_xlfn.DAYS(About!$A$3,'Core Indicators'!GW132)</f>
        <v>123</v>
      </c>
      <c r="P132" s="207">
        <f>_xlfn.DAYS(About!$A$3,'Core Indicators'!HE132)</f>
        <v>123</v>
      </c>
      <c r="Q132" s="207">
        <f>_xlfn.DAYS(About!$A$3,'Core Indicators'!HM132)</f>
        <v>123</v>
      </c>
      <c r="R132" s="207">
        <f>_xlfn.DAYS(About!$A$3,'Core Indicators'!HU132)</f>
        <v>123</v>
      </c>
      <c r="S132" s="207">
        <f>_xlfn.DAYS(About!$A$3,'Core Indicators'!IC132)</f>
        <v>123</v>
      </c>
      <c r="T132" s="207">
        <f>_xlfn.DAYS(About!$A$3,'Core Indicators'!IK132)</f>
        <v>123</v>
      </c>
      <c r="U132" s="207">
        <f>_xlfn.DAYS(About!$A$3,'Core Indicators'!IS132)</f>
        <v>123</v>
      </c>
      <c r="V132" s="207">
        <f t="shared" si="4"/>
        <v>35.6</v>
      </c>
    </row>
    <row r="133" spans="1:22" x14ac:dyDescent="0.25">
      <c r="A133" s="206" t="str">
        <f>Lists!C:C</f>
        <v>SSD003</v>
      </c>
      <c r="B133" s="207">
        <f>_xlfn.DAYS(About!$A$3,'Core Indicators'!U133)</f>
        <v>92</v>
      </c>
      <c r="C133" s="207">
        <f>_xlfn.DAYS(About!$A$3,'Core Indicators'!AC133)</f>
        <v>92</v>
      </c>
      <c r="D133" s="207">
        <f>_xlfn.DAYS(About!$A$3,'Core Indicators'!AK133)</f>
        <v>92</v>
      </c>
      <c r="E133" s="207">
        <f>_xlfn.DAYS(About!$A$3,'Core Indicators'!AS133)</f>
        <v>127</v>
      </c>
      <c r="F133" s="207">
        <f>_xlfn.DAYS(About!$A$3,'Core Indicators'!BQ133)</f>
        <v>127</v>
      </c>
      <c r="G133" s="207">
        <f>_xlfn.DAYS(About!$A$3,'Core Indicators'!DM133)</f>
        <v>92</v>
      </c>
      <c r="H133" s="207">
        <f>_xlfn.DAYS(About!$A$3,'Core Indicators'!DU133)</f>
        <v>92</v>
      </c>
      <c r="I133" s="207">
        <f>_xlfn.DAYS(About!$A$3,'Core Indicators'!EC133)</f>
        <v>92</v>
      </c>
      <c r="J133" s="207">
        <f>_xlfn.DAYS(About!$A$3,'Core Indicators'!EK133)</f>
        <v>92</v>
      </c>
      <c r="K133" s="207">
        <f>_xlfn.DAYS(About!$A$3,'Core Indicators'!ES133)</f>
        <v>92</v>
      </c>
      <c r="L133" s="207">
        <f>_xlfn.DAYS(About!$A$3,'Core Indicators'!FI133)</f>
        <v>92</v>
      </c>
      <c r="M133" s="207">
        <f>_xlfn.DAYS(About!$A$3,'Core Indicators'!GG133)</f>
        <v>123</v>
      </c>
      <c r="N133" s="207">
        <f>_xlfn.DAYS(About!$A$3,'Core Indicators'!GO133)</f>
        <v>123</v>
      </c>
      <c r="O133" s="207">
        <f>_xlfn.DAYS(About!$A$3,'Core Indicators'!GW133)</f>
        <v>123</v>
      </c>
      <c r="P133" s="207">
        <f>_xlfn.DAYS(About!$A$3,'Core Indicators'!HE133)</f>
        <v>123</v>
      </c>
      <c r="Q133" s="207">
        <f>_xlfn.DAYS(About!$A$3,'Core Indicators'!HM133)</f>
        <v>123</v>
      </c>
      <c r="R133" s="207">
        <f>_xlfn.DAYS(About!$A$3,'Core Indicators'!HU133)</f>
        <v>123</v>
      </c>
      <c r="S133" s="207">
        <f>_xlfn.DAYS(About!$A$3,'Core Indicators'!IC133)</f>
        <v>123</v>
      </c>
      <c r="T133" s="207">
        <f>_xlfn.DAYS(About!$A$3,'Core Indicators'!IK133)</f>
        <v>123</v>
      </c>
      <c r="U133" s="207">
        <f>_xlfn.DAYS(About!$A$3,'Core Indicators'!IS133)</f>
        <v>123</v>
      </c>
      <c r="V133" s="207">
        <f t="shared" si="4"/>
        <v>102.1</v>
      </c>
    </row>
    <row r="134" spans="1:22" x14ac:dyDescent="0.25">
      <c r="A134" s="206" t="str">
        <f>Lists!C:C</f>
        <v>SVK002</v>
      </c>
      <c r="B134" s="207">
        <f>_xlfn.DAYS(About!$A$3,'Core Indicators'!U134)</f>
        <v>212</v>
      </c>
      <c r="C134" s="207">
        <f>_xlfn.DAYS(About!$A$3,'Core Indicators'!AC134)</f>
        <v>9</v>
      </c>
      <c r="D134" s="207">
        <f>_xlfn.DAYS(About!$A$3,'Core Indicators'!AK134)</f>
        <v>9</v>
      </c>
      <c r="E134" s="207">
        <f>_xlfn.DAYS(About!$A$3,'Core Indicators'!AS134)</f>
        <v>9</v>
      </c>
      <c r="F134" s="207">
        <f>_xlfn.DAYS(About!$A$3,'Core Indicators'!BQ134)</f>
        <v>9</v>
      </c>
      <c r="G134" s="207">
        <f>_xlfn.DAYS(About!$A$3,'Core Indicators'!DM134)</f>
        <v>9</v>
      </c>
      <c r="H134" s="207">
        <f>_xlfn.DAYS(About!$A$3,'Core Indicators'!DU134)</f>
        <v>9</v>
      </c>
      <c r="I134" s="207">
        <f>_xlfn.DAYS(About!$A$3,'Core Indicators'!EC134)</f>
        <v>9</v>
      </c>
      <c r="J134" s="207">
        <f>_xlfn.DAYS(About!$A$3,'Core Indicators'!EK134)</f>
        <v>9</v>
      </c>
      <c r="K134" s="207">
        <f>_xlfn.DAYS(About!$A$3,'Core Indicators'!ES134)</f>
        <v>9</v>
      </c>
      <c r="L134" s="207">
        <f>_xlfn.DAYS(About!$A$3,'Core Indicators'!FI134)</f>
        <v>212</v>
      </c>
      <c r="M134" s="207">
        <f>_xlfn.DAYS(About!$A$3,'Core Indicators'!GG134)</f>
        <v>123</v>
      </c>
      <c r="N134" s="207">
        <f>_xlfn.DAYS(About!$A$3,'Core Indicators'!GO134)</f>
        <v>123</v>
      </c>
      <c r="O134" s="207">
        <f>_xlfn.DAYS(About!$A$3,'Core Indicators'!GW134)</f>
        <v>123</v>
      </c>
      <c r="P134" s="207">
        <f>_xlfn.DAYS(About!$A$3,'Core Indicators'!HE134)</f>
        <v>123</v>
      </c>
      <c r="Q134" s="207">
        <f>_xlfn.DAYS(About!$A$3,'Core Indicators'!HM134)</f>
        <v>123</v>
      </c>
      <c r="R134" s="207">
        <f>_xlfn.DAYS(About!$A$3,'Core Indicators'!HU134)</f>
        <v>123</v>
      </c>
      <c r="S134" s="207">
        <f>_xlfn.DAYS(About!$A$3,'Core Indicators'!IC134)</f>
        <v>123</v>
      </c>
      <c r="T134" s="207">
        <f>_xlfn.DAYS(About!$A$3,'Core Indicators'!IK134)</f>
        <v>123</v>
      </c>
      <c r="U134" s="207">
        <f>_xlfn.DAYS(About!$A$3,'Core Indicators'!IS134)</f>
        <v>123</v>
      </c>
      <c r="V134" s="207">
        <f t="shared" si="4"/>
        <v>40.700000000000003</v>
      </c>
    </row>
    <row r="135" spans="1:22" x14ac:dyDescent="0.25">
      <c r="A135" s="206" t="str">
        <f>Lists!C:C</f>
        <v>SWZ001</v>
      </c>
      <c r="B135" s="207">
        <f>_xlfn.DAYS(About!$A$3,'Core Indicators'!U135)</f>
        <v>162</v>
      </c>
      <c r="C135" s="207">
        <f>_xlfn.DAYS(About!$A$3,'Core Indicators'!AC135)</f>
        <v>138</v>
      </c>
      <c r="D135" s="207">
        <f>_xlfn.DAYS(About!$A$3,'Core Indicators'!AK135)</f>
        <v>138</v>
      </c>
      <c r="E135" s="207">
        <f>_xlfn.DAYS(About!$A$3,'Core Indicators'!AS135)</f>
        <v>1111</v>
      </c>
      <c r="F135" s="207">
        <f>_xlfn.DAYS(About!$A$3,'Core Indicators'!BQ135)</f>
        <v>15</v>
      </c>
      <c r="G135" s="207">
        <f>_xlfn.DAYS(About!$A$3,'Core Indicators'!DM135)</f>
        <v>138</v>
      </c>
      <c r="H135" s="207">
        <f>_xlfn.DAYS(About!$A$3,'Core Indicators'!DU135)</f>
        <v>138</v>
      </c>
      <c r="I135" s="207">
        <f>_xlfn.DAYS(About!$A$3,'Core Indicators'!EC135)</f>
        <v>138</v>
      </c>
      <c r="J135" s="207">
        <f>_xlfn.DAYS(About!$A$3,'Core Indicators'!EK135)</f>
        <v>138</v>
      </c>
      <c r="K135" s="207">
        <f>_xlfn.DAYS(About!$A$3,'Core Indicators'!ES135)</f>
        <v>138</v>
      </c>
      <c r="L135" s="207">
        <f>_xlfn.DAYS(About!$A$3,'Core Indicators'!FI135)</f>
        <v>138</v>
      </c>
      <c r="M135" s="207">
        <f>_xlfn.DAYS(About!$A$3,'Core Indicators'!GG135)</f>
        <v>120</v>
      </c>
      <c r="N135" s="207">
        <f>_xlfn.DAYS(About!$A$3,'Core Indicators'!GO135)</f>
        <v>120</v>
      </c>
      <c r="O135" s="207">
        <f>_xlfn.DAYS(About!$A$3,'Core Indicators'!GW135)</f>
        <v>120</v>
      </c>
      <c r="P135" s="207">
        <f>_xlfn.DAYS(About!$A$3,'Core Indicators'!HE135)</f>
        <v>120</v>
      </c>
      <c r="Q135" s="207">
        <f>_xlfn.DAYS(About!$A$3,'Core Indicators'!HM135)</f>
        <v>120</v>
      </c>
      <c r="R135" s="207">
        <f>_xlfn.DAYS(About!$A$3,'Core Indicators'!HU135)</f>
        <v>120</v>
      </c>
      <c r="S135" s="207">
        <f>_xlfn.DAYS(About!$A$3,'Core Indicators'!IC135)</f>
        <v>120</v>
      </c>
      <c r="T135" s="207">
        <f>_xlfn.DAYS(About!$A$3,'Core Indicators'!IK135)</f>
        <v>120</v>
      </c>
      <c r="U135" s="207">
        <f>_xlfn.DAYS(About!$A$3,'Core Indicators'!IS135)</f>
        <v>120</v>
      </c>
      <c r="V135" s="207">
        <f t="shared" si="4"/>
        <v>221.2</v>
      </c>
    </row>
    <row r="136" spans="1:22" x14ac:dyDescent="0.25">
      <c r="A136" s="206" t="str">
        <f>Lists!C:C</f>
        <v>SYR001</v>
      </c>
      <c r="B136" s="207">
        <f>_xlfn.DAYS(About!$A$3,'Core Indicators'!U136)</f>
        <v>7</v>
      </c>
      <c r="C136" s="207">
        <f>_xlfn.DAYS(About!$A$3,'Core Indicators'!AC136)</f>
        <v>7</v>
      </c>
      <c r="D136" s="207">
        <f>_xlfn.DAYS(About!$A$3,'Core Indicators'!AK136)</f>
        <v>7</v>
      </c>
      <c r="E136" s="207">
        <f>_xlfn.DAYS(About!$A$3,'Core Indicators'!AS136)</f>
        <v>7</v>
      </c>
      <c r="F136" s="207">
        <f>_xlfn.DAYS(About!$A$3,'Core Indicators'!BQ136)</f>
        <v>7</v>
      </c>
      <c r="G136" s="207">
        <f>_xlfn.DAYS(About!$A$3,'Core Indicators'!DM136)</f>
        <v>7</v>
      </c>
      <c r="H136" s="207">
        <f>_xlfn.DAYS(About!$A$3,'Core Indicators'!DU136)</f>
        <v>7</v>
      </c>
      <c r="I136" s="207">
        <f>_xlfn.DAYS(About!$A$3,'Core Indicators'!EC136)</f>
        <v>7</v>
      </c>
      <c r="J136" s="207">
        <f>_xlfn.DAYS(About!$A$3,'Core Indicators'!EK136)</f>
        <v>7</v>
      </c>
      <c r="K136" s="207">
        <f>_xlfn.DAYS(About!$A$3,'Core Indicators'!ES136)</f>
        <v>7</v>
      </c>
      <c r="L136" s="207">
        <f>_xlfn.DAYS(About!$A$3,'Core Indicators'!FI136)</f>
        <v>1490</v>
      </c>
      <c r="M136" s="207">
        <f>_xlfn.DAYS(About!$A$3,'Core Indicators'!GG136)</f>
        <v>120</v>
      </c>
      <c r="N136" s="207">
        <f>_xlfn.DAYS(About!$A$3,'Core Indicators'!GO136)</f>
        <v>120</v>
      </c>
      <c r="O136" s="207">
        <f>_xlfn.DAYS(About!$A$3,'Core Indicators'!GW136)</f>
        <v>120</v>
      </c>
      <c r="P136" s="207">
        <f>_xlfn.DAYS(About!$A$3,'Core Indicators'!HE136)</f>
        <v>120</v>
      </c>
      <c r="Q136" s="207">
        <f>_xlfn.DAYS(About!$A$3,'Core Indicators'!HM136)</f>
        <v>120</v>
      </c>
      <c r="R136" s="207">
        <f>_xlfn.DAYS(About!$A$3,'Core Indicators'!HU136)</f>
        <v>120</v>
      </c>
      <c r="S136" s="207">
        <f>_xlfn.DAYS(About!$A$3,'Core Indicators'!IC136)</f>
        <v>120</v>
      </c>
      <c r="T136" s="207">
        <f>_xlfn.DAYS(About!$A$3,'Core Indicators'!IK136)</f>
        <v>120</v>
      </c>
      <c r="U136" s="207">
        <f>_xlfn.DAYS(About!$A$3,'Core Indicators'!IS136)</f>
        <v>120</v>
      </c>
      <c r="V136" s="207">
        <f t="shared" si="4"/>
        <v>166.6</v>
      </c>
    </row>
    <row r="137" spans="1:22" x14ac:dyDescent="0.25">
      <c r="A137" s="206" t="str">
        <f>Lists!C:C</f>
        <v>SYR002</v>
      </c>
      <c r="B137" s="207">
        <f>_xlfn.DAYS(About!$A$3,'Core Indicators'!U137)</f>
        <v>7</v>
      </c>
      <c r="C137" s="207">
        <f>_xlfn.DAYS(About!$A$3,'Core Indicators'!AC137)</f>
        <v>7</v>
      </c>
      <c r="D137" s="207">
        <f>_xlfn.DAYS(About!$A$3,'Core Indicators'!AK137)</f>
        <v>7</v>
      </c>
      <c r="E137" s="207">
        <f>_xlfn.DAYS(About!$A$3,'Core Indicators'!AS137)</f>
        <v>7</v>
      </c>
      <c r="F137" s="207">
        <f>_xlfn.DAYS(About!$A$3,'Core Indicators'!BQ137)</f>
        <v>7</v>
      </c>
      <c r="G137" s="207">
        <f>_xlfn.DAYS(About!$A$3,'Core Indicators'!DM137)</f>
        <v>7</v>
      </c>
      <c r="H137" s="207">
        <f>_xlfn.DAYS(About!$A$3,'Core Indicators'!DU137)</f>
        <v>7</v>
      </c>
      <c r="I137" s="207">
        <f>_xlfn.DAYS(About!$A$3,'Core Indicators'!EC137)</f>
        <v>21</v>
      </c>
      <c r="J137" s="207">
        <f>_xlfn.DAYS(About!$A$3,'Core Indicators'!EK137)</f>
        <v>21</v>
      </c>
      <c r="K137" s="207">
        <f>_xlfn.DAYS(About!$A$3,'Core Indicators'!ES137)</f>
        <v>21</v>
      </c>
      <c r="L137" s="207">
        <f>_xlfn.DAYS(About!$A$3,'Core Indicators'!FI137)</f>
        <v>7</v>
      </c>
      <c r="M137" s="207">
        <f>_xlfn.DAYS(About!$A$3,'Core Indicators'!GG137)</f>
        <v>21</v>
      </c>
      <c r="N137" s="207">
        <f>_xlfn.DAYS(About!$A$3,'Core Indicators'!GO137)</f>
        <v>21</v>
      </c>
      <c r="O137" s="207">
        <f>_xlfn.DAYS(About!$A$3,'Core Indicators'!GW137)</f>
        <v>21</v>
      </c>
      <c r="P137" s="207">
        <f>_xlfn.DAYS(About!$A$3,'Core Indicators'!HE137)</f>
        <v>21</v>
      </c>
      <c r="Q137" s="207">
        <f>_xlfn.DAYS(About!$A$3,'Core Indicators'!HM137)</f>
        <v>21</v>
      </c>
      <c r="R137" s="207">
        <f>_xlfn.DAYS(About!$A$3,'Core Indicators'!HU137)</f>
        <v>21</v>
      </c>
      <c r="S137" s="207">
        <f>_xlfn.DAYS(About!$A$3,'Core Indicators'!IC137)</f>
        <v>21</v>
      </c>
      <c r="T137" s="207">
        <f>_xlfn.DAYS(About!$A$3,'Core Indicators'!IK137)</f>
        <v>21</v>
      </c>
      <c r="U137" s="207">
        <f>_xlfn.DAYS(About!$A$3,'Core Indicators'!IS137)</f>
        <v>21</v>
      </c>
      <c r="V137" s="207">
        <f t="shared" si="4"/>
        <v>12.6</v>
      </c>
    </row>
    <row r="138" spans="1:22" x14ac:dyDescent="0.25">
      <c r="A138" s="206" t="str">
        <f>Lists!C:C</f>
        <v>TCD001</v>
      </c>
      <c r="B138" s="207">
        <f>_xlfn.DAYS(About!$A$3,'Core Indicators'!U138)</f>
        <v>798</v>
      </c>
      <c r="C138" s="207">
        <f>_xlfn.DAYS(About!$A$3,'Core Indicators'!AC138)</f>
        <v>704</v>
      </c>
      <c r="D138" s="207">
        <f>_xlfn.DAYS(About!$A$3,'Core Indicators'!AK138)</f>
        <v>798</v>
      </c>
      <c r="E138" s="207">
        <f>_xlfn.DAYS(About!$A$3,'Core Indicators'!AS138)</f>
        <v>0</v>
      </c>
      <c r="F138" s="207">
        <f>_xlfn.DAYS(About!$A$3,'Core Indicators'!BQ138)</f>
        <v>0</v>
      </c>
      <c r="G138" s="207">
        <f>_xlfn.DAYS(About!$A$3,'Core Indicators'!DM138)</f>
        <v>798</v>
      </c>
      <c r="H138" s="207">
        <f>_xlfn.DAYS(About!$A$3,'Core Indicators'!DU138)</f>
        <v>798</v>
      </c>
      <c r="I138" s="207">
        <f>_xlfn.DAYS(About!$A$3,'Core Indicators'!EC138)</f>
        <v>216</v>
      </c>
      <c r="J138" s="207">
        <f>_xlfn.DAYS(About!$A$3,'Core Indicators'!EK138)</f>
        <v>216</v>
      </c>
      <c r="K138" s="207">
        <f>_xlfn.DAYS(About!$A$3,'Core Indicators'!ES138)</f>
        <v>216</v>
      </c>
      <c r="L138" s="207">
        <f>_xlfn.DAYS(About!$A$3,'Core Indicators'!FI138)</f>
        <v>798</v>
      </c>
      <c r="M138" s="207">
        <f>_xlfn.DAYS(About!$A$3,'Core Indicators'!GG138)</f>
        <v>122</v>
      </c>
      <c r="N138" s="207">
        <f>_xlfn.DAYS(About!$A$3,'Core Indicators'!GO138)</f>
        <v>122</v>
      </c>
      <c r="O138" s="207">
        <f>_xlfn.DAYS(About!$A$3,'Core Indicators'!GW138)</f>
        <v>122</v>
      </c>
      <c r="P138" s="207">
        <f>_xlfn.DAYS(About!$A$3,'Core Indicators'!HE138)</f>
        <v>122</v>
      </c>
      <c r="Q138" s="207">
        <f>_xlfn.DAYS(About!$A$3,'Core Indicators'!HM138)</f>
        <v>122</v>
      </c>
      <c r="R138" s="207">
        <f>_xlfn.DAYS(About!$A$3,'Core Indicators'!HU138)</f>
        <v>122</v>
      </c>
      <c r="S138" s="207">
        <f>_xlfn.DAYS(About!$A$3,'Core Indicators'!IC138)</f>
        <v>122</v>
      </c>
      <c r="T138" s="207">
        <f>_xlfn.DAYS(About!$A$3,'Core Indicators'!IK138)</f>
        <v>122</v>
      </c>
      <c r="U138" s="207">
        <f>_xlfn.DAYS(About!$A$3,'Core Indicators'!IS138)</f>
        <v>122</v>
      </c>
      <c r="V138" s="207">
        <f t="shared" si="4"/>
        <v>396.2</v>
      </c>
    </row>
    <row r="139" spans="1:22" x14ac:dyDescent="0.25">
      <c r="A139" s="206" t="str">
        <f>Lists!C:C</f>
        <v>TCD003</v>
      </c>
      <c r="B139" s="207">
        <f>_xlfn.DAYS(About!$A$3,'Core Indicators'!U139)</f>
        <v>1474</v>
      </c>
      <c r="C139" s="207">
        <f>_xlfn.DAYS(About!$A$3,'Core Indicators'!AC139)</f>
        <v>216</v>
      </c>
      <c r="D139" s="207">
        <f>_xlfn.DAYS(About!$A$3,'Core Indicators'!AK139)</f>
        <v>216</v>
      </c>
      <c r="E139" s="207">
        <f>_xlfn.DAYS(About!$A$3,'Core Indicators'!AS139)</f>
        <v>0</v>
      </c>
      <c r="F139" s="207">
        <f>_xlfn.DAYS(About!$A$3,'Core Indicators'!BQ139)</f>
        <v>0</v>
      </c>
      <c r="G139" s="207">
        <f>_xlfn.DAYS(About!$A$3,'Core Indicators'!DM139)</f>
        <v>216</v>
      </c>
      <c r="H139" s="207">
        <f>_xlfn.DAYS(About!$A$3,'Core Indicators'!DU139)</f>
        <v>216</v>
      </c>
      <c r="I139" s="207">
        <f>_xlfn.DAYS(About!$A$3,'Core Indicators'!EC139)</f>
        <v>216</v>
      </c>
      <c r="J139" s="207">
        <f>_xlfn.DAYS(About!$A$3,'Core Indicators'!EK139)</f>
        <v>216</v>
      </c>
      <c r="K139" s="207">
        <f>_xlfn.DAYS(About!$A$3,'Core Indicators'!ES139)</f>
        <v>216</v>
      </c>
      <c r="L139" s="207">
        <f>_xlfn.DAYS(About!$A$3,'Core Indicators'!FI139)</f>
        <v>1474</v>
      </c>
      <c r="M139" s="207">
        <f>_xlfn.DAYS(About!$A$3,'Core Indicators'!GG139)</f>
        <v>122</v>
      </c>
      <c r="N139" s="207">
        <f>_xlfn.DAYS(About!$A$3,'Core Indicators'!GO139)</f>
        <v>122</v>
      </c>
      <c r="O139" s="207">
        <f>_xlfn.DAYS(About!$A$3,'Core Indicators'!GW139)</f>
        <v>122</v>
      </c>
      <c r="P139" s="207">
        <f>_xlfn.DAYS(About!$A$3,'Core Indicators'!HE139)</f>
        <v>122</v>
      </c>
      <c r="Q139" s="207">
        <f>_xlfn.DAYS(About!$A$3,'Core Indicators'!HM139)</f>
        <v>122</v>
      </c>
      <c r="R139" s="207">
        <f>_xlfn.DAYS(About!$A$3,'Core Indicators'!HU139)</f>
        <v>122</v>
      </c>
      <c r="S139" s="207">
        <f>_xlfn.DAYS(About!$A$3,'Core Indicators'!IC139)</f>
        <v>122</v>
      </c>
      <c r="T139" s="207">
        <f>_xlfn.DAYS(About!$A$3,'Core Indicators'!IK139)</f>
        <v>122</v>
      </c>
      <c r="U139" s="207">
        <f>_xlfn.DAYS(About!$A$3,'Core Indicators'!IS139)</f>
        <v>122</v>
      </c>
      <c r="V139" s="207">
        <f t="shared" si="4"/>
        <v>289.2</v>
      </c>
    </row>
    <row r="140" spans="1:22" x14ac:dyDescent="0.25">
      <c r="A140" s="206" t="str">
        <f>Lists!C:C</f>
        <v>TCD004</v>
      </c>
      <c r="B140" s="207">
        <f>_xlfn.DAYS(About!$A$3,'Core Indicators'!U140)</f>
        <v>1071</v>
      </c>
      <c r="C140" s="207">
        <f>_xlfn.DAYS(About!$A$3,'Core Indicators'!AC140)</f>
        <v>211</v>
      </c>
      <c r="D140" s="207">
        <f>_xlfn.DAYS(About!$A$3,'Core Indicators'!AK140)</f>
        <v>211</v>
      </c>
      <c r="E140" s="207">
        <f>_xlfn.DAYS(About!$A$3,'Core Indicators'!AS140)</f>
        <v>0</v>
      </c>
      <c r="F140" s="207">
        <f>_xlfn.DAYS(About!$A$3,'Core Indicators'!BQ140)</f>
        <v>0</v>
      </c>
      <c r="G140" s="207">
        <f>_xlfn.DAYS(About!$A$3,'Core Indicators'!DM140)</f>
        <v>216</v>
      </c>
      <c r="H140" s="207">
        <f>_xlfn.DAYS(About!$A$3,'Core Indicators'!DU140)</f>
        <v>211</v>
      </c>
      <c r="I140" s="207">
        <f>_xlfn.DAYS(About!$A$3,'Core Indicators'!EC140)</f>
        <v>211</v>
      </c>
      <c r="J140" s="207">
        <f>_xlfn.DAYS(About!$A$3,'Core Indicators'!EK140)</f>
        <v>211</v>
      </c>
      <c r="K140" s="207">
        <f>_xlfn.DAYS(About!$A$3,'Core Indicators'!ES140)</f>
        <v>211</v>
      </c>
      <c r="L140" s="207">
        <f>_xlfn.DAYS(About!$A$3,'Core Indicators'!FI140)</f>
        <v>1474</v>
      </c>
      <c r="M140" s="207">
        <f>_xlfn.DAYS(About!$A$3,'Core Indicators'!GG140)</f>
        <v>122</v>
      </c>
      <c r="N140" s="207">
        <f>_xlfn.DAYS(About!$A$3,'Core Indicators'!GO140)</f>
        <v>122</v>
      </c>
      <c r="O140" s="207">
        <f>_xlfn.DAYS(About!$A$3,'Core Indicators'!GW140)</f>
        <v>122</v>
      </c>
      <c r="P140" s="207">
        <f>_xlfn.DAYS(About!$A$3,'Core Indicators'!HE140)</f>
        <v>122</v>
      </c>
      <c r="Q140" s="207">
        <f>_xlfn.DAYS(About!$A$3,'Core Indicators'!HM140)</f>
        <v>122</v>
      </c>
      <c r="R140" s="207">
        <f>_xlfn.DAYS(About!$A$3,'Core Indicators'!HU140)</f>
        <v>122</v>
      </c>
      <c r="S140" s="207">
        <f>_xlfn.DAYS(About!$A$3,'Core Indicators'!IC140)</f>
        <v>122</v>
      </c>
      <c r="T140" s="207">
        <f>_xlfn.DAYS(About!$A$3,'Core Indicators'!IK140)</f>
        <v>122</v>
      </c>
      <c r="U140" s="207">
        <f>_xlfn.DAYS(About!$A$3,'Core Indicators'!IS140)</f>
        <v>122</v>
      </c>
      <c r="V140" s="207">
        <f t="shared" si="4"/>
        <v>286.7</v>
      </c>
    </row>
    <row r="141" spans="1:22" x14ac:dyDescent="0.25">
      <c r="A141" s="206" t="str">
        <f>Lists!C:C</f>
        <v>TCD005</v>
      </c>
      <c r="B141" s="207">
        <f>_xlfn.DAYS(About!$A$3,'Core Indicators'!U141)</f>
        <v>1071</v>
      </c>
      <c r="C141" s="207">
        <f>_xlfn.DAYS(About!$A$3,'Core Indicators'!AC141)</f>
        <v>216</v>
      </c>
      <c r="D141" s="207">
        <f>_xlfn.DAYS(About!$A$3,'Core Indicators'!AK141)</f>
        <v>216</v>
      </c>
      <c r="E141" s="207">
        <f>_xlfn.DAYS(About!$A$3,'Core Indicators'!AS141)</f>
        <v>0</v>
      </c>
      <c r="F141" s="207">
        <f>_xlfn.DAYS(About!$A$3,'Core Indicators'!BQ141)</f>
        <v>0</v>
      </c>
      <c r="G141" s="207">
        <f>_xlfn.DAYS(About!$A$3,'Core Indicators'!DM141)</f>
        <v>216</v>
      </c>
      <c r="H141" s="207">
        <f>_xlfn.DAYS(About!$A$3,'Core Indicators'!DU141)</f>
        <v>211</v>
      </c>
      <c r="I141" s="207">
        <f>_xlfn.DAYS(About!$A$3,'Core Indicators'!EC141)</f>
        <v>211</v>
      </c>
      <c r="J141" s="207">
        <f>_xlfn.DAYS(About!$A$3,'Core Indicators'!EK141)</f>
        <v>216</v>
      </c>
      <c r="K141" s="207">
        <f>_xlfn.DAYS(About!$A$3,'Core Indicators'!ES141)</f>
        <v>216</v>
      </c>
      <c r="L141" s="207">
        <f>_xlfn.DAYS(About!$A$3,'Core Indicators'!FI141)</f>
        <v>182</v>
      </c>
      <c r="M141" s="207">
        <f>_xlfn.DAYS(About!$A$3,'Core Indicators'!GG141)</f>
        <v>122</v>
      </c>
      <c r="N141" s="207">
        <f>_xlfn.DAYS(About!$A$3,'Core Indicators'!GO141)</f>
        <v>122</v>
      </c>
      <c r="O141" s="207">
        <f>_xlfn.DAYS(About!$A$3,'Core Indicators'!GW141)</f>
        <v>122</v>
      </c>
      <c r="P141" s="207">
        <f>_xlfn.DAYS(About!$A$3,'Core Indicators'!HE141)</f>
        <v>122</v>
      </c>
      <c r="Q141" s="207">
        <f>_xlfn.DAYS(About!$A$3,'Core Indicators'!HM141)</f>
        <v>122</v>
      </c>
      <c r="R141" s="207">
        <f>_xlfn.DAYS(About!$A$3,'Core Indicators'!HU141)</f>
        <v>122</v>
      </c>
      <c r="S141" s="207">
        <f>_xlfn.DAYS(About!$A$3,'Core Indicators'!IC141)</f>
        <v>122</v>
      </c>
      <c r="T141" s="207">
        <f>_xlfn.DAYS(About!$A$3,'Core Indicators'!IK141)</f>
        <v>122</v>
      </c>
      <c r="U141" s="207">
        <f>_xlfn.DAYS(About!$A$3,'Core Indicators'!IS141)</f>
        <v>122</v>
      </c>
      <c r="V141" s="207">
        <f t="shared" si="4"/>
        <v>159</v>
      </c>
    </row>
    <row r="142" spans="1:22" x14ac:dyDescent="0.25">
      <c r="A142" s="206" t="str">
        <f>Lists!C:C</f>
        <v>TCD006</v>
      </c>
      <c r="B142" s="207">
        <f>_xlfn.DAYS(About!$A$3,'Core Indicators'!U142)</f>
        <v>1474</v>
      </c>
      <c r="C142" s="207">
        <f>_xlfn.DAYS(About!$A$3,'Core Indicators'!AC142)</f>
        <v>1071</v>
      </c>
      <c r="D142" s="207">
        <f>_xlfn.DAYS(About!$A$3,'Core Indicators'!AK142)</f>
        <v>1071</v>
      </c>
      <c r="E142" s="207">
        <f>_xlfn.DAYS(About!$A$3,'Core Indicators'!AS142)</f>
        <v>0</v>
      </c>
      <c r="F142" s="207">
        <f>_xlfn.DAYS(About!$A$3,'Core Indicators'!BQ142)</f>
        <v>0</v>
      </c>
      <c r="G142" s="207">
        <f>_xlfn.DAYS(About!$A$3,'Core Indicators'!DM142)</f>
        <v>944</v>
      </c>
      <c r="H142" s="207">
        <f>_xlfn.DAYS(About!$A$3,'Core Indicators'!DU142)</f>
        <v>944</v>
      </c>
      <c r="I142" s="207">
        <f>_xlfn.DAYS(About!$A$3,'Core Indicators'!EC142)</f>
        <v>944</v>
      </c>
      <c r="J142" s="207">
        <f>_xlfn.DAYS(About!$A$3,'Core Indicators'!EK142)</f>
        <v>944</v>
      </c>
      <c r="K142" s="207">
        <f>_xlfn.DAYS(About!$A$3,'Core Indicators'!ES142)</f>
        <v>944</v>
      </c>
      <c r="L142" s="207">
        <f>_xlfn.DAYS(About!$A$3,'Core Indicators'!FI142)</f>
        <v>1216</v>
      </c>
      <c r="M142" s="207">
        <f>_xlfn.DAYS(About!$A$3,'Core Indicators'!GG142)</f>
        <v>122</v>
      </c>
      <c r="N142" s="207">
        <f>_xlfn.DAYS(About!$A$3,'Core Indicators'!GO142)</f>
        <v>122</v>
      </c>
      <c r="O142" s="207">
        <f>_xlfn.DAYS(About!$A$3,'Core Indicators'!GW142)</f>
        <v>122</v>
      </c>
      <c r="P142" s="207">
        <f>_xlfn.DAYS(About!$A$3,'Core Indicators'!HE142)</f>
        <v>122</v>
      </c>
      <c r="Q142" s="207">
        <f>_xlfn.DAYS(About!$A$3,'Core Indicators'!HM142)</f>
        <v>122</v>
      </c>
      <c r="R142" s="207">
        <f>_xlfn.DAYS(About!$A$3,'Core Indicators'!HU142)</f>
        <v>122</v>
      </c>
      <c r="S142" s="207">
        <f>_xlfn.DAYS(About!$A$3,'Core Indicators'!IC142)</f>
        <v>122</v>
      </c>
      <c r="T142" s="207">
        <f>_xlfn.DAYS(About!$A$3,'Core Indicators'!IK142)</f>
        <v>122</v>
      </c>
      <c r="U142" s="207">
        <f>_xlfn.DAYS(About!$A$3,'Core Indicators'!IS142)</f>
        <v>122</v>
      </c>
      <c r="V142" s="207">
        <f t="shared" si="4"/>
        <v>712.9</v>
      </c>
    </row>
    <row r="143" spans="1:22" x14ac:dyDescent="0.25">
      <c r="A143" s="206" t="str">
        <f>Lists!C:C</f>
        <v>THA001</v>
      </c>
      <c r="B143" s="207">
        <f>_xlfn.DAYS(About!$A$3,'Core Indicators'!U143)</f>
        <v>1309</v>
      </c>
      <c r="C143" s="207">
        <f>_xlfn.DAYS(About!$A$3,'Core Indicators'!AC143)</f>
        <v>61</v>
      </c>
      <c r="D143" s="207">
        <f>_xlfn.DAYS(About!$A$3,'Core Indicators'!AK143)</f>
        <v>61</v>
      </c>
      <c r="E143" s="207">
        <f>_xlfn.DAYS(About!$A$3,'Core Indicators'!AS143)</f>
        <v>61</v>
      </c>
      <c r="F143" s="207">
        <f>_xlfn.DAYS(About!$A$3,'Core Indicators'!BQ143)</f>
        <v>0</v>
      </c>
      <c r="G143" s="207">
        <f>_xlfn.DAYS(About!$A$3,'Core Indicators'!DM143)</f>
        <v>61</v>
      </c>
      <c r="H143" s="207">
        <f>_xlfn.DAYS(About!$A$3,'Core Indicators'!DU143)</f>
        <v>302</v>
      </c>
      <c r="I143" s="207">
        <f>_xlfn.DAYS(About!$A$3,'Core Indicators'!EC143)</f>
        <v>61</v>
      </c>
      <c r="J143" s="207">
        <f>_xlfn.DAYS(About!$A$3,'Core Indicators'!EK143)</f>
        <v>302</v>
      </c>
      <c r="K143" s="207">
        <f>_xlfn.DAYS(About!$A$3,'Core Indicators'!ES143)</f>
        <v>302</v>
      </c>
      <c r="L143" s="207">
        <f>_xlfn.DAYS(About!$A$3,'Core Indicators'!FI143)</f>
        <v>1476</v>
      </c>
      <c r="M143" s="207">
        <f>_xlfn.DAYS(About!$A$3,'Core Indicators'!GG143)</f>
        <v>120</v>
      </c>
      <c r="N143" s="207">
        <f>_xlfn.DAYS(About!$A$3,'Core Indicators'!GO143)</f>
        <v>120</v>
      </c>
      <c r="O143" s="207">
        <f>_xlfn.DAYS(About!$A$3,'Core Indicators'!GW143)</f>
        <v>120</v>
      </c>
      <c r="P143" s="207">
        <f>_xlfn.DAYS(About!$A$3,'Core Indicators'!HE143)</f>
        <v>120</v>
      </c>
      <c r="Q143" s="207">
        <f>_xlfn.DAYS(About!$A$3,'Core Indicators'!HM143)</f>
        <v>120</v>
      </c>
      <c r="R143" s="207">
        <f>_xlfn.DAYS(About!$A$3,'Core Indicators'!HU143)</f>
        <v>120</v>
      </c>
      <c r="S143" s="207">
        <f>_xlfn.DAYS(About!$A$3,'Core Indicators'!IC143)</f>
        <v>120</v>
      </c>
      <c r="T143" s="207">
        <f>_xlfn.DAYS(About!$A$3,'Core Indicators'!IK143)</f>
        <v>120</v>
      </c>
      <c r="U143" s="207">
        <f>_xlfn.DAYS(About!$A$3,'Core Indicators'!IS143)</f>
        <v>120</v>
      </c>
      <c r="V143" s="207">
        <f t="shared" si="4"/>
        <v>274.60000000000002</v>
      </c>
    </row>
    <row r="144" spans="1:22" x14ac:dyDescent="0.25">
      <c r="A144" s="206" t="str">
        <f>Lists!C:C</f>
        <v>THA002</v>
      </c>
      <c r="B144" s="207">
        <f>_xlfn.DAYS(About!$A$3,'Core Indicators'!U144)</f>
        <v>1309</v>
      </c>
      <c r="C144" s="207">
        <f>_xlfn.DAYS(About!$A$3,'Core Indicators'!AC144)</f>
        <v>1309</v>
      </c>
      <c r="D144" s="207">
        <f>_xlfn.DAYS(About!$A$3,'Core Indicators'!AK144)</f>
        <v>489</v>
      </c>
      <c r="E144" s="207">
        <f>_xlfn.DAYS(About!$A$3,'Core Indicators'!AS144)</f>
        <v>1309</v>
      </c>
      <c r="F144" s="207">
        <f>_xlfn.DAYS(About!$A$3,'Core Indicators'!BQ144)</f>
        <v>0</v>
      </c>
      <c r="G144" s="207">
        <f>_xlfn.DAYS(About!$A$3,'Core Indicators'!DM144)</f>
        <v>302</v>
      </c>
      <c r="H144" s="207">
        <f>_xlfn.DAYS(About!$A$3,'Core Indicators'!DU144)</f>
        <v>1065</v>
      </c>
      <c r="I144" s="207">
        <f>_xlfn.DAYS(About!$A$3,'Core Indicators'!EC144)</f>
        <v>1065</v>
      </c>
      <c r="J144" s="207">
        <f>_xlfn.DAYS(About!$A$3,'Core Indicators'!EK144)</f>
        <v>1065</v>
      </c>
      <c r="K144" s="207">
        <f>_xlfn.DAYS(About!$A$3,'Core Indicators'!ES144)</f>
        <v>1065</v>
      </c>
      <c r="L144" s="207">
        <f>_xlfn.DAYS(About!$A$3,'Core Indicators'!FI144)</f>
        <v>1476</v>
      </c>
      <c r="M144" s="207">
        <f>_xlfn.DAYS(About!$A$3,'Core Indicators'!GG144)</f>
        <v>120</v>
      </c>
      <c r="N144" s="207">
        <f>_xlfn.DAYS(About!$A$3,'Core Indicators'!GO144)</f>
        <v>120</v>
      </c>
      <c r="O144" s="207">
        <f>_xlfn.DAYS(About!$A$3,'Core Indicators'!GW144)</f>
        <v>120</v>
      </c>
      <c r="P144" s="207">
        <f>_xlfn.DAYS(About!$A$3,'Core Indicators'!HE144)</f>
        <v>120</v>
      </c>
      <c r="Q144" s="207">
        <f>_xlfn.DAYS(About!$A$3,'Core Indicators'!HM144)</f>
        <v>120</v>
      </c>
      <c r="R144" s="207">
        <f>_xlfn.DAYS(About!$A$3,'Core Indicators'!HU144)</f>
        <v>120</v>
      </c>
      <c r="S144" s="207">
        <f>_xlfn.DAYS(About!$A$3,'Core Indicators'!IC144)</f>
        <v>120</v>
      </c>
      <c r="T144" s="207">
        <f>_xlfn.DAYS(About!$A$3,'Core Indicators'!IK144)</f>
        <v>120</v>
      </c>
      <c r="U144" s="207">
        <f>_xlfn.DAYS(About!$A$3,'Core Indicators'!IS144)</f>
        <v>120</v>
      </c>
      <c r="V144" s="207">
        <f t="shared" si="4"/>
        <v>795.6</v>
      </c>
    </row>
    <row r="145" spans="1:22" x14ac:dyDescent="0.25">
      <c r="A145" s="206" t="str">
        <f>Lists!C:C</f>
        <v>THA003</v>
      </c>
      <c r="B145" s="207">
        <f>_xlfn.DAYS(About!$A$3,'Core Indicators'!U145)</f>
        <v>302</v>
      </c>
      <c r="C145" s="207">
        <f>_xlfn.DAYS(About!$A$3,'Core Indicators'!AC145)</f>
        <v>61</v>
      </c>
      <c r="D145" s="207">
        <f>_xlfn.DAYS(About!$A$3,'Core Indicators'!AK145)</f>
        <v>61</v>
      </c>
      <c r="E145" s="207">
        <f>_xlfn.DAYS(About!$A$3,'Core Indicators'!AS145)</f>
        <v>61</v>
      </c>
      <c r="F145" s="207">
        <f>_xlfn.DAYS(About!$A$3,'Core Indicators'!BQ145)</f>
        <v>761</v>
      </c>
      <c r="G145" s="207">
        <f>_xlfn.DAYS(About!$A$3,'Core Indicators'!DM145)</f>
        <v>61</v>
      </c>
      <c r="H145" s="207">
        <f>_xlfn.DAYS(About!$A$3,'Core Indicators'!DU145)</f>
        <v>302</v>
      </c>
      <c r="I145" s="207">
        <f>_xlfn.DAYS(About!$A$3,'Core Indicators'!EC145)</f>
        <v>61</v>
      </c>
      <c r="J145" s="207">
        <f>_xlfn.DAYS(About!$A$3,'Core Indicators'!EK145)</f>
        <v>302</v>
      </c>
      <c r="K145" s="207">
        <f>_xlfn.DAYS(About!$A$3,'Core Indicators'!ES145)</f>
        <v>302</v>
      </c>
      <c r="L145" s="207">
        <f>_xlfn.DAYS(About!$A$3,'Core Indicators'!FI145)</f>
        <v>1476</v>
      </c>
      <c r="M145" s="207">
        <f>_xlfn.DAYS(About!$A$3,'Core Indicators'!GG145)</f>
        <v>120</v>
      </c>
      <c r="N145" s="207">
        <f>_xlfn.DAYS(About!$A$3,'Core Indicators'!GO145)</f>
        <v>120</v>
      </c>
      <c r="O145" s="207">
        <f>_xlfn.DAYS(About!$A$3,'Core Indicators'!GW145)</f>
        <v>120</v>
      </c>
      <c r="P145" s="207">
        <f>_xlfn.DAYS(About!$A$3,'Core Indicators'!HE145)</f>
        <v>120</v>
      </c>
      <c r="Q145" s="207">
        <f>_xlfn.DAYS(About!$A$3,'Core Indicators'!HM145)</f>
        <v>120</v>
      </c>
      <c r="R145" s="207">
        <f>_xlfn.DAYS(About!$A$3,'Core Indicators'!HU145)</f>
        <v>120</v>
      </c>
      <c r="S145" s="207">
        <f>_xlfn.DAYS(About!$A$3,'Core Indicators'!IC145)</f>
        <v>120</v>
      </c>
      <c r="T145" s="207">
        <f>_xlfn.DAYS(About!$A$3,'Core Indicators'!IK145)</f>
        <v>120</v>
      </c>
      <c r="U145" s="207">
        <f>_xlfn.DAYS(About!$A$3,'Core Indicators'!IS145)</f>
        <v>120</v>
      </c>
      <c r="V145" s="207">
        <f t="shared" si="4"/>
        <v>350.7</v>
      </c>
    </row>
    <row r="146" spans="1:22" x14ac:dyDescent="0.25">
      <c r="A146" s="206" t="str">
        <f>Lists!C:C</f>
        <v>TTO002</v>
      </c>
      <c r="B146" s="207">
        <f>_xlfn.DAYS(About!$A$3,'Core Indicators'!U146)</f>
        <v>0</v>
      </c>
      <c r="C146" s="207">
        <f>_xlfn.DAYS(About!$A$3,'Core Indicators'!AC146)</f>
        <v>0</v>
      </c>
      <c r="D146" s="207">
        <f>_xlfn.DAYS(About!$A$3,'Core Indicators'!AK146)</f>
        <v>0</v>
      </c>
      <c r="E146" s="207">
        <f>_xlfn.DAYS(About!$A$3,'Core Indicators'!AS146)</f>
        <v>0</v>
      </c>
      <c r="F146" s="207">
        <f>_xlfn.DAYS(About!$A$3,'Core Indicators'!BQ146)</f>
        <v>0</v>
      </c>
      <c r="G146" s="207">
        <f>_xlfn.DAYS(About!$A$3,'Core Indicators'!DM146)</f>
        <v>0</v>
      </c>
      <c r="H146" s="207">
        <f>_xlfn.DAYS(About!$A$3,'Core Indicators'!DU146)</f>
        <v>0</v>
      </c>
      <c r="I146" s="207">
        <f>_xlfn.DAYS(About!$A$3,'Core Indicators'!EC146)</f>
        <v>0</v>
      </c>
      <c r="J146" s="207">
        <f>_xlfn.DAYS(About!$A$3,'Core Indicators'!EK146)</f>
        <v>0</v>
      </c>
      <c r="K146" s="207">
        <f>_xlfn.DAYS(About!$A$3,'Core Indicators'!ES146)</f>
        <v>0</v>
      </c>
      <c r="L146" s="207">
        <f>_xlfn.DAYS(About!$A$3,'Core Indicators'!FI146)</f>
        <v>0</v>
      </c>
      <c r="M146" s="207">
        <f>_xlfn.DAYS(About!$A$3,'Core Indicators'!GG146)</f>
        <v>122</v>
      </c>
      <c r="N146" s="207">
        <f>_xlfn.DAYS(About!$A$3,'Core Indicators'!GO146)</f>
        <v>122</v>
      </c>
      <c r="O146" s="207">
        <f>_xlfn.DAYS(About!$A$3,'Core Indicators'!GW146)</f>
        <v>122</v>
      </c>
      <c r="P146" s="207">
        <f>_xlfn.DAYS(About!$A$3,'Core Indicators'!HE146)</f>
        <v>122</v>
      </c>
      <c r="Q146" s="207">
        <f>_xlfn.DAYS(About!$A$3,'Core Indicators'!HM146)</f>
        <v>122</v>
      </c>
      <c r="R146" s="207">
        <f>_xlfn.DAYS(About!$A$3,'Core Indicators'!HU146)</f>
        <v>122</v>
      </c>
      <c r="S146" s="207">
        <f>_xlfn.DAYS(About!$A$3,'Core Indicators'!IC146)</f>
        <v>122</v>
      </c>
      <c r="T146" s="207">
        <f>_xlfn.DAYS(About!$A$3,'Core Indicators'!IK146)</f>
        <v>122</v>
      </c>
      <c r="U146" s="207">
        <f>_xlfn.DAYS(About!$A$3,'Core Indicators'!IS146)</f>
        <v>122</v>
      </c>
      <c r="V146" s="207">
        <f t="shared" si="4"/>
        <v>12.2</v>
      </c>
    </row>
    <row r="147" spans="1:22" x14ac:dyDescent="0.25">
      <c r="A147" s="206" t="str">
        <f>Lists!C:C</f>
        <v>TUN002</v>
      </c>
      <c r="B147" s="207">
        <f>_xlfn.DAYS(About!$A$3,'Core Indicators'!U147)</f>
        <v>212</v>
      </c>
      <c r="C147" s="207">
        <f>_xlfn.DAYS(About!$A$3,'Core Indicators'!AC147)</f>
        <v>6</v>
      </c>
      <c r="D147" s="207">
        <f>_xlfn.DAYS(About!$A$3,'Core Indicators'!AK147)</f>
        <v>6</v>
      </c>
      <c r="E147" s="207">
        <f>_xlfn.DAYS(About!$A$3,'Core Indicators'!AS147)</f>
        <v>6</v>
      </c>
      <c r="F147" s="207">
        <f>_xlfn.DAYS(About!$A$3,'Core Indicators'!BQ147)</f>
        <v>6</v>
      </c>
      <c r="G147" s="207">
        <f>_xlfn.DAYS(About!$A$3,'Core Indicators'!DM147)</f>
        <v>6</v>
      </c>
      <c r="H147" s="207">
        <f>_xlfn.DAYS(About!$A$3,'Core Indicators'!DU147)</f>
        <v>6</v>
      </c>
      <c r="I147" s="207">
        <f>_xlfn.DAYS(About!$A$3,'Core Indicators'!EC147)</f>
        <v>6</v>
      </c>
      <c r="J147" s="207">
        <f>_xlfn.DAYS(About!$A$3,'Core Indicators'!EK147)</f>
        <v>6</v>
      </c>
      <c r="K147" s="207">
        <f>_xlfn.DAYS(About!$A$3,'Core Indicators'!ES147)</f>
        <v>6</v>
      </c>
      <c r="L147" s="207">
        <f>_xlfn.DAYS(About!$A$3,'Core Indicators'!FI147)</f>
        <v>212</v>
      </c>
      <c r="M147" s="207">
        <f>_xlfn.DAYS(About!$A$3,'Core Indicators'!GG147)</f>
        <v>126</v>
      </c>
      <c r="N147" s="207">
        <f>_xlfn.DAYS(About!$A$3,'Core Indicators'!GO147)</f>
        <v>126</v>
      </c>
      <c r="O147" s="207">
        <f>_xlfn.DAYS(About!$A$3,'Core Indicators'!GW147)</f>
        <v>126</v>
      </c>
      <c r="P147" s="207">
        <f>_xlfn.DAYS(About!$A$3,'Core Indicators'!HE147)</f>
        <v>126</v>
      </c>
      <c r="Q147" s="207">
        <f>_xlfn.DAYS(About!$A$3,'Core Indicators'!HM147)</f>
        <v>126</v>
      </c>
      <c r="R147" s="207">
        <f>_xlfn.DAYS(About!$A$3,'Core Indicators'!HU147)</f>
        <v>126</v>
      </c>
      <c r="S147" s="207">
        <f>_xlfn.DAYS(About!$A$3,'Core Indicators'!IC147)</f>
        <v>126</v>
      </c>
      <c r="T147" s="207">
        <f>_xlfn.DAYS(About!$A$3,'Core Indicators'!IK147)</f>
        <v>126</v>
      </c>
      <c r="U147" s="207">
        <f>_xlfn.DAYS(About!$A$3,'Core Indicators'!IS147)</f>
        <v>126</v>
      </c>
      <c r="V147" s="207">
        <f t="shared" si="4"/>
        <v>38.6</v>
      </c>
    </row>
    <row r="148" spans="1:22" x14ac:dyDescent="0.25">
      <c r="A148" s="206" t="str">
        <f>Lists!C:C</f>
        <v>TUR001</v>
      </c>
      <c r="B148" s="207">
        <f>_xlfn.DAYS(About!$A$3,'Core Indicators'!U148)</f>
        <v>91</v>
      </c>
      <c r="C148" s="207">
        <f>_xlfn.DAYS(About!$A$3,'Core Indicators'!AC148)</f>
        <v>4</v>
      </c>
      <c r="D148" s="207">
        <f>_xlfn.DAYS(About!$A$3,'Core Indicators'!AK148)</f>
        <v>4</v>
      </c>
      <c r="E148" s="207">
        <f>_xlfn.DAYS(About!$A$3,'Core Indicators'!AS148)</f>
        <v>4</v>
      </c>
      <c r="F148" s="207">
        <f>_xlfn.DAYS(About!$A$3,'Core Indicators'!BQ148)</f>
        <v>4</v>
      </c>
      <c r="G148" s="207">
        <f>_xlfn.DAYS(About!$A$3,'Core Indicators'!DM148)</f>
        <v>4</v>
      </c>
      <c r="H148" s="207">
        <f>_xlfn.DAYS(About!$A$3,'Core Indicators'!DU148)</f>
        <v>4</v>
      </c>
      <c r="I148" s="207">
        <f>_xlfn.DAYS(About!$A$3,'Core Indicators'!EC148)</f>
        <v>4</v>
      </c>
      <c r="J148" s="207">
        <f>_xlfn.DAYS(About!$A$3,'Core Indicators'!EK148)</f>
        <v>4</v>
      </c>
      <c r="K148" s="207">
        <f>_xlfn.DAYS(About!$A$3,'Core Indicators'!ES148)</f>
        <v>4</v>
      </c>
      <c r="L148" s="207">
        <f>_xlfn.DAYS(About!$A$3,'Core Indicators'!FI148)</f>
        <v>1474</v>
      </c>
      <c r="M148" s="207">
        <f>_xlfn.DAYS(About!$A$3,'Core Indicators'!GG148)</f>
        <v>120</v>
      </c>
      <c r="N148" s="207">
        <f>_xlfn.DAYS(About!$A$3,'Core Indicators'!GO148)</f>
        <v>120</v>
      </c>
      <c r="O148" s="207">
        <f>_xlfn.DAYS(About!$A$3,'Core Indicators'!GW148)</f>
        <v>120</v>
      </c>
      <c r="P148" s="207">
        <f>_xlfn.DAYS(About!$A$3,'Core Indicators'!HE148)</f>
        <v>120</v>
      </c>
      <c r="Q148" s="207">
        <f>_xlfn.DAYS(About!$A$3,'Core Indicators'!HM148)</f>
        <v>120</v>
      </c>
      <c r="R148" s="207">
        <f>_xlfn.DAYS(About!$A$3,'Core Indicators'!HU148)</f>
        <v>120</v>
      </c>
      <c r="S148" s="207">
        <f>_xlfn.DAYS(About!$A$3,'Core Indicators'!IC148)</f>
        <v>120</v>
      </c>
      <c r="T148" s="207">
        <f>_xlfn.DAYS(About!$A$3,'Core Indicators'!IK148)</f>
        <v>120</v>
      </c>
      <c r="U148" s="207">
        <f>_xlfn.DAYS(About!$A$3,'Core Indicators'!IS148)</f>
        <v>120</v>
      </c>
      <c r="V148" s="207">
        <f t="shared" si="4"/>
        <v>162.6</v>
      </c>
    </row>
    <row r="149" spans="1:22" x14ac:dyDescent="0.25">
      <c r="A149" s="206" t="str">
        <f>Lists!C:C</f>
        <v>TUR002</v>
      </c>
      <c r="B149" s="207">
        <f>_xlfn.DAYS(About!$A$3,'Core Indicators'!U149)</f>
        <v>4</v>
      </c>
      <c r="C149" s="207">
        <f>_xlfn.DAYS(About!$A$3,'Core Indicators'!AC149)</f>
        <v>4</v>
      </c>
      <c r="D149" s="207">
        <f>_xlfn.DAYS(About!$A$3,'Core Indicators'!AK149)</f>
        <v>4</v>
      </c>
      <c r="E149" s="207">
        <f>_xlfn.DAYS(About!$A$3,'Core Indicators'!AS149)</f>
        <v>4</v>
      </c>
      <c r="F149" s="207">
        <f>_xlfn.DAYS(About!$A$3,'Core Indicators'!BQ149)</f>
        <v>314</v>
      </c>
      <c r="G149" s="207">
        <f>_xlfn.DAYS(About!$A$3,'Core Indicators'!DM149)</f>
        <v>4</v>
      </c>
      <c r="H149" s="207">
        <f>_xlfn.DAYS(About!$A$3,'Core Indicators'!DU149)</f>
        <v>4</v>
      </c>
      <c r="I149" s="207">
        <f>_xlfn.DAYS(About!$A$3,'Core Indicators'!EC149)</f>
        <v>4</v>
      </c>
      <c r="J149" s="207">
        <f>_xlfn.DAYS(About!$A$3,'Core Indicators'!EK149)</f>
        <v>4</v>
      </c>
      <c r="K149" s="207">
        <f>_xlfn.DAYS(About!$A$3,'Core Indicators'!ES149)</f>
        <v>4</v>
      </c>
      <c r="L149" s="207">
        <f>_xlfn.DAYS(About!$A$3,'Core Indicators'!FI149)</f>
        <v>1474</v>
      </c>
      <c r="M149" s="207">
        <f>_xlfn.DAYS(About!$A$3,'Core Indicators'!GG149)</f>
        <v>120</v>
      </c>
      <c r="N149" s="207">
        <f>_xlfn.DAYS(About!$A$3,'Core Indicators'!GO149)</f>
        <v>120</v>
      </c>
      <c r="O149" s="207">
        <f>_xlfn.DAYS(About!$A$3,'Core Indicators'!GW149)</f>
        <v>120</v>
      </c>
      <c r="P149" s="207">
        <f>_xlfn.DAYS(About!$A$3,'Core Indicators'!HE149)</f>
        <v>120</v>
      </c>
      <c r="Q149" s="207">
        <f>_xlfn.DAYS(About!$A$3,'Core Indicators'!HM149)</f>
        <v>120</v>
      </c>
      <c r="R149" s="207">
        <f>_xlfn.DAYS(About!$A$3,'Core Indicators'!HU149)</f>
        <v>120</v>
      </c>
      <c r="S149" s="207">
        <f>_xlfn.DAYS(About!$A$3,'Core Indicators'!IC149)</f>
        <v>120</v>
      </c>
      <c r="T149" s="207">
        <f>_xlfn.DAYS(About!$A$3,'Core Indicators'!IK149)</f>
        <v>120</v>
      </c>
      <c r="U149" s="207">
        <f>_xlfn.DAYS(About!$A$3,'Core Indicators'!IS149)</f>
        <v>120</v>
      </c>
      <c r="V149" s="207">
        <f t="shared" si="4"/>
        <v>193.6</v>
      </c>
    </row>
    <row r="150" spans="1:22" x14ac:dyDescent="0.25">
      <c r="A150" s="206" t="str">
        <f>Lists!C:C</f>
        <v>TUR003</v>
      </c>
      <c r="B150" s="207">
        <f>_xlfn.DAYS(About!$A$3,'Core Indicators'!U150)</f>
        <v>4</v>
      </c>
      <c r="C150" s="207">
        <f>_xlfn.DAYS(About!$A$3,'Core Indicators'!AC150)</f>
        <v>4</v>
      </c>
      <c r="D150" s="207">
        <f>_xlfn.DAYS(About!$A$3,'Core Indicators'!AK150)</f>
        <v>4</v>
      </c>
      <c r="E150" s="207">
        <f>_xlfn.DAYS(About!$A$3,'Core Indicators'!AS150)</f>
        <v>4</v>
      </c>
      <c r="F150" s="207">
        <f>_xlfn.DAYS(About!$A$3,'Core Indicators'!BQ150)</f>
        <v>4</v>
      </c>
      <c r="G150" s="207">
        <f>_xlfn.DAYS(About!$A$3,'Core Indicators'!DM150)</f>
        <v>4</v>
      </c>
      <c r="H150" s="207">
        <f>_xlfn.DAYS(About!$A$3,'Core Indicators'!DU150)</f>
        <v>4</v>
      </c>
      <c r="I150" s="207">
        <f>_xlfn.DAYS(About!$A$3,'Core Indicators'!EC150)</f>
        <v>4</v>
      </c>
      <c r="J150" s="207">
        <f>_xlfn.DAYS(About!$A$3,'Core Indicators'!EK150)</f>
        <v>4</v>
      </c>
      <c r="K150" s="207">
        <f>_xlfn.DAYS(About!$A$3,'Core Indicators'!ES150)</f>
        <v>39</v>
      </c>
      <c r="L150" s="207">
        <f>_xlfn.DAYS(About!$A$3,'Core Indicators'!FI150)</f>
        <v>1474</v>
      </c>
      <c r="M150" s="207">
        <f>_xlfn.DAYS(About!$A$3,'Core Indicators'!GG150)</f>
        <v>120</v>
      </c>
      <c r="N150" s="207">
        <f>_xlfn.DAYS(About!$A$3,'Core Indicators'!GO150)</f>
        <v>120</v>
      </c>
      <c r="O150" s="207">
        <f>_xlfn.DAYS(About!$A$3,'Core Indicators'!GW150)</f>
        <v>120</v>
      </c>
      <c r="P150" s="207">
        <f>_xlfn.DAYS(About!$A$3,'Core Indicators'!HE150)</f>
        <v>120</v>
      </c>
      <c r="Q150" s="207">
        <f>_xlfn.DAYS(About!$A$3,'Core Indicators'!HM150)</f>
        <v>120</v>
      </c>
      <c r="R150" s="207">
        <f>_xlfn.DAYS(About!$A$3,'Core Indicators'!HU150)</f>
        <v>120</v>
      </c>
      <c r="S150" s="207">
        <f>_xlfn.DAYS(About!$A$3,'Core Indicators'!IC150)</f>
        <v>120</v>
      </c>
      <c r="T150" s="207">
        <f>_xlfn.DAYS(About!$A$3,'Core Indicators'!IK150)</f>
        <v>120</v>
      </c>
      <c r="U150" s="207">
        <f>_xlfn.DAYS(About!$A$3,'Core Indicators'!IS150)</f>
        <v>120</v>
      </c>
      <c r="V150" s="207">
        <f t="shared" si="4"/>
        <v>166.1</v>
      </c>
    </row>
    <row r="151" spans="1:22" x14ac:dyDescent="0.25">
      <c r="A151" s="206" t="str">
        <f>Lists!C:C</f>
        <v>TUR004</v>
      </c>
      <c r="B151" s="207">
        <f>_xlfn.DAYS(About!$A$3,'Core Indicators'!U151)</f>
        <v>4</v>
      </c>
      <c r="C151" s="207">
        <f>_xlfn.DAYS(About!$A$3,'Core Indicators'!AC151)</f>
        <v>4</v>
      </c>
      <c r="D151" s="207">
        <f>_xlfn.DAYS(About!$A$3,'Core Indicators'!AK151)</f>
        <v>1474</v>
      </c>
      <c r="E151" s="207">
        <f>_xlfn.DAYS(About!$A$3,'Core Indicators'!AS151)</f>
        <v>1474</v>
      </c>
      <c r="F151" s="207">
        <f>_xlfn.DAYS(About!$A$3,'Core Indicators'!BQ151)</f>
        <v>181</v>
      </c>
      <c r="G151" s="207">
        <f>_xlfn.DAYS(About!$A$3,'Core Indicators'!DM151)</f>
        <v>1474</v>
      </c>
      <c r="H151" s="207">
        <f>_xlfn.DAYS(About!$A$3,'Core Indicators'!DU151)</f>
        <v>1474</v>
      </c>
      <c r="I151" s="207">
        <f>_xlfn.DAYS(About!$A$3,'Core Indicators'!EC151)</f>
        <v>1474</v>
      </c>
      <c r="J151" s="207">
        <f>_xlfn.DAYS(About!$A$3,'Core Indicators'!EK151)</f>
        <v>1474</v>
      </c>
      <c r="K151" s="207">
        <f>_xlfn.DAYS(About!$A$3,'Core Indicators'!ES151)</f>
        <v>1474</v>
      </c>
      <c r="L151" s="207">
        <f>_xlfn.DAYS(About!$A$3,'Core Indicators'!FI151)</f>
        <v>1474</v>
      </c>
      <c r="M151" s="207">
        <f>_xlfn.DAYS(About!$A$3,'Core Indicators'!GG151)</f>
        <v>120</v>
      </c>
      <c r="N151" s="207">
        <f>_xlfn.DAYS(About!$A$3,'Core Indicators'!GO151)</f>
        <v>120</v>
      </c>
      <c r="O151" s="207">
        <f>_xlfn.DAYS(About!$A$3,'Core Indicators'!GW151)</f>
        <v>120</v>
      </c>
      <c r="P151" s="207">
        <f>_xlfn.DAYS(About!$A$3,'Core Indicators'!HE151)</f>
        <v>120</v>
      </c>
      <c r="Q151" s="207">
        <f>_xlfn.DAYS(About!$A$3,'Core Indicators'!HM151)</f>
        <v>120</v>
      </c>
      <c r="R151" s="207">
        <f>_xlfn.DAYS(About!$A$3,'Core Indicators'!HU151)</f>
        <v>120</v>
      </c>
      <c r="S151" s="207">
        <f>_xlfn.DAYS(About!$A$3,'Core Indicators'!IC151)</f>
        <v>120</v>
      </c>
      <c r="T151" s="207">
        <f>_xlfn.DAYS(About!$A$3,'Core Indicators'!IK151)</f>
        <v>120</v>
      </c>
      <c r="U151" s="207">
        <f>_xlfn.DAYS(About!$A$3,'Core Indicators'!IS151)</f>
        <v>120</v>
      </c>
      <c r="V151" s="207">
        <f t="shared" si="4"/>
        <v>1209.3</v>
      </c>
    </row>
    <row r="152" spans="1:22" x14ac:dyDescent="0.25">
      <c r="A152" s="206" t="str">
        <f>Lists!C:C</f>
        <v>TUR005</v>
      </c>
      <c r="B152" s="207">
        <f>_xlfn.DAYS(About!$A$3,'Core Indicators'!U152)</f>
        <v>4</v>
      </c>
      <c r="C152" s="207">
        <f>_xlfn.DAYS(About!$A$3,'Core Indicators'!AC152)</f>
        <v>4</v>
      </c>
      <c r="D152" s="207">
        <f>_xlfn.DAYS(About!$A$3,'Core Indicators'!AK152)</f>
        <v>4</v>
      </c>
      <c r="E152" s="207">
        <f>_xlfn.DAYS(About!$A$3,'Core Indicators'!AS152)</f>
        <v>4</v>
      </c>
      <c r="F152" s="207">
        <f>_xlfn.DAYS(About!$A$3,'Core Indicators'!BQ152)</f>
        <v>4</v>
      </c>
      <c r="G152" s="207">
        <f>_xlfn.DAYS(About!$A$3,'Core Indicators'!DM152)</f>
        <v>4</v>
      </c>
      <c r="H152" s="207">
        <f>_xlfn.DAYS(About!$A$3,'Core Indicators'!DU152)</f>
        <v>4</v>
      </c>
      <c r="I152" s="207">
        <f>_xlfn.DAYS(About!$A$3,'Core Indicators'!EC152)</f>
        <v>21</v>
      </c>
      <c r="J152" s="207">
        <f>_xlfn.DAYS(About!$A$3,'Core Indicators'!EK152)</f>
        <v>21</v>
      </c>
      <c r="K152" s="207">
        <f>_xlfn.DAYS(About!$A$3,'Core Indicators'!ES152)</f>
        <v>21</v>
      </c>
      <c r="L152" s="207">
        <f>_xlfn.DAYS(About!$A$3,'Core Indicators'!FI152)</f>
        <v>4</v>
      </c>
      <c r="M152" s="207">
        <f>_xlfn.DAYS(About!$A$3,'Core Indicators'!GG152)</f>
        <v>21</v>
      </c>
      <c r="N152" s="207">
        <f>_xlfn.DAYS(About!$A$3,'Core Indicators'!GO152)</f>
        <v>21</v>
      </c>
      <c r="O152" s="207">
        <f>_xlfn.DAYS(About!$A$3,'Core Indicators'!GW152)</f>
        <v>21</v>
      </c>
      <c r="P152" s="207">
        <f>_xlfn.DAYS(About!$A$3,'Core Indicators'!HE152)</f>
        <v>21</v>
      </c>
      <c r="Q152" s="207">
        <f>_xlfn.DAYS(About!$A$3,'Core Indicators'!HM152)</f>
        <v>21</v>
      </c>
      <c r="R152" s="207">
        <f>_xlfn.DAYS(About!$A$3,'Core Indicators'!HU152)</f>
        <v>21</v>
      </c>
      <c r="S152" s="207">
        <f>_xlfn.DAYS(About!$A$3,'Core Indicators'!IC152)</f>
        <v>21</v>
      </c>
      <c r="T152" s="207">
        <f>_xlfn.DAYS(About!$A$3,'Core Indicators'!IK152)</f>
        <v>21</v>
      </c>
      <c r="U152" s="207">
        <f>_xlfn.DAYS(About!$A$3,'Core Indicators'!IS152)</f>
        <v>21</v>
      </c>
      <c r="V152" s="207">
        <f t="shared" si="4"/>
        <v>10.8</v>
      </c>
    </row>
    <row r="153" spans="1:22" x14ac:dyDescent="0.25">
      <c r="A153" s="206" t="str">
        <f>Lists!C:C</f>
        <v>TZA001</v>
      </c>
      <c r="B153" s="207">
        <f>_xlfn.DAYS(About!$A$3,'Core Indicators'!U153)</f>
        <v>7</v>
      </c>
      <c r="C153" s="207">
        <f>_xlfn.DAYS(About!$A$3,'Core Indicators'!AC153)</f>
        <v>7</v>
      </c>
      <c r="D153" s="207">
        <f>_xlfn.DAYS(About!$A$3,'Core Indicators'!AK153)</f>
        <v>7</v>
      </c>
      <c r="E153" s="207">
        <f>_xlfn.DAYS(About!$A$3,'Core Indicators'!AS153)</f>
        <v>7</v>
      </c>
      <c r="F153" s="207">
        <f>_xlfn.DAYS(About!$A$3,'Core Indicators'!BQ153)</f>
        <v>7</v>
      </c>
      <c r="G153" s="207">
        <f>_xlfn.DAYS(About!$A$3,'Core Indicators'!DM153)</f>
        <v>7</v>
      </c>
      <c r="H153" s="207">
        <f>_xlfn.DAYS(About!$A$3,'Core Indicators'!DU153)</f>
        <v>7</v>
      </c>
      <c r="I153" s="207">
        <f>_xlfn.DAYS(About!$A$3,'Core Indicators'!EC153)</f>
        <v>7</v>
      </c>
      <c r="J153" s="207">
        <f>_xlfn.DAYS(About!$A$3,'Core Indicators'!EK153)</f>
        <v>7</v>
      </c>
      <c r="K153" s="207">
        <f>_xlfn.DAYS(About!$A$3,'Core Indicators'!ES153)</f>
        <v>7</v>
      </c>
      <c r="L153" s="207">
        <f>_xlfn.DAYS(About!$A$3,'Core Indicators'!FI153)</f>
        <v>7</v>
      </c>
      <c r="M153" s="207">
        <f>_xlfn.DAYS(About!$A$3,'Core Indicators'!GG153)</f>
        <v>120</v>
      </c>
      <c r="N153" s="207">
        <f>_xlfn.DAYS(About!$A$3,'Core Indicators'!GO153)</f>
        <v>120</v>
      </c>
      <c r="O153" s="207">
        <f>_xlfn.DAYS(About!$A$3,'Core Indicators'!GW153)</f>
        <v>120</v>
      </c>
      <c r="P153" s="207">
        <f>_xlfn.DAYS(About!$A$3,'Core Indicators'!HE153)</f>
        <v>120</v>
      </c>
      <c r="Q153" s="207">
        <f>_xlfn.DAYS(About!$A$3,'Core Indicators'!HM153)</f>
        <v>120</v>
      </c>
      <c r="R153" s="207">
        <f>_xlfn.DAYS(About!$A$3,'Core Indicators'!HU153)</f>
        <v>120</v>
      </c>
      <c r="S153" s="207">
        <f>_xlfn.DAYS(About!$A$3,'Core Indicators'!IC153)</f>
        <v>120</v>
      </c>
      <c r="T153" s="207">
        <f>_xlfn.DAYS(About!$A$3,'Core Indicators'!IK153)</f>
        <v>120</v>
      </c>
      <c r="U153" s="207">
        <f>_xlfn.DAYS(About!$A$3,'Core Indicators'!IS153)</f>
        <v>120</v>
      </c>
      <c r="V153" s="207">
        <f t="shared" si="4"/>
        <v>18.3</v>
      </c>
    </row>
    <row r="154" spans="1:22" x14ac:dyDescent="0.25">
      <c r="A154" s="206" t="str">
        <f>Lists!C:C</f>
        <v>TZA002</v>
      </c>
      <c r="B154" s="207">
        <f>_xlfn.DAYS(About!$A$3,'Core Indicators'!U154)</f>
        <v>6</v>
      </c>
      <c r="C154" s="207">
        <f>_xlfn.DAYS(About!$A$3,'Core Indicators'!AC154)</f>
        <v>6</v>
      </c>
      <c r="D154" s="207">
        <f>_xlfn.DAYS(About!$A$3,'Core Indicators'!AK154)</f>
        <v>6</v>
      </c>
      <c r="E154" s="207">
        <f>_xlfn.DAYS(About!$A$3,'Core Indicators'!AS154)</f>
        <v>6</v>
      </c>
      <c r="F154" s="207">
        <f>_xlfn.DAYS(About!$A$3,'Core Indicators'!BQ154)</f>
        <v>6</v>
      </c>
      <c r="G154" s="207">
        <f>_xlfn.DAYS(About!$A$3,'Core Indicators'!DM154)</f>
        <v>6</v>
      </c>
      <c r="H154" s="207">
        <f>_xlfn.DAYS(About!$A$3,'Core Indicators'!DU154)</f>
        <v>6</v>
      </c>
      <c r="I154" s="207">
        <f>_xlfn.DAYS(About!$A$3,'Core Indicators'!EC154)</f>
        <v>6</v>
      </c>
      <c r="J154" s="207">
        <f>_xlfn.DAYS(About!$A$3,'Core Indicators'!EK154)</f>
        <v>6</v>
      </c>
      <c r="K154" s="207">
        <f>_xlfn.DAYS(About!$A$3,'Core Indicators'!ES154)</f>
        <v>6</v>
      </c>
      <c r="L154" s="207">
        <f>_xlfn.DAYS(About!$A$3,'Core Indicators'!FI154)</f>
        <v>6</v>
      </c>
      <c r="M154" s="207">
        <f>_xlfn.DAYS(About!$A$3,'Core Indicators'!GG154)</f>
        <v>120</v>
      </c>
      <c r="N154" s="207">
        <f>_xlfn.DAYS(About!$A$3,'Core Indicators'!GO154)</f>
        <v>120</v>
      </c>
      <c r="O154" s="207">
        <f>_xlfn.DAYS(About!$A$3,'Core Indicators'!GW154)</f>
        <v>120</v>
      </c>
      <c r="P154" s="207">
        <f>_xlfn.DAYS(About!$A$3,'Core Indicators'!HE154)</f>
        <v>120</v>
      </c>
      <c r="Q154" s="207">
        <f>_xlfn.DAYS(About!$A$3,'Core Indicators'!HM154)</f>
        <v>120</v>
      </c>
      <c r="R154" s="207">
        <f>_xlfn.DAYS(About!$A$3,'Core Indicators'!HU154)</f>
        <v>120</v>
      </c>
      <c r="S154" s="207">
        <f>_xlfn.DAYS(About!$A$3,'Core Indicators'!IC154)</f>
        <v>120</v>
      </c>
      <c r="T154" s="207">
        <f>_xlfn.DAYS(About!$A$3,'Core Indicators'!IK154)</f>
        <v>120</v>
      </c>
      <c r="U154" s="207">
        <f>_xlfn.DAYS(About!$A$3,'Core Indicators'!IS154)</f>
        <v>120</v>
      </c>
      <c r="V154" s="207">
        <f t="shared" si="4"/>
        <v>17.399999999999999</v>
      </c>
    </row>
    <row r="155" spans="1:22" x14ac:dyDescent="0.25">
      <c r="A155" s="206" t="str">
        <f>Lists!C:C</f>
        <v>TZA003</v>
      </c>
      <c r="B155" s="207">
        <f>_xlfn.DAYS(About!$A$3,'Core Indicators'!U155)</f>
        <v>7</v>
      </c>
      <c r="C155" s="207">
        <f>_xlfn.DAYS(About!$A$3,'Core Indicators'!AC155)</f>
        <v>7</v>
      </c>
      <c r="D155" s="207">
        <f>_xlfn.DAYS(About!$A$3,'Core Indicators'!AK155)</f>
        <v>7</v>
      </c>
      <c r="E155" s="207">
        <f>_xlfn.DAYS(About!$A$3,'Core Indicators'!AS155)</f>
        <v>350</v>
      </c>
      <c r="F155" s="207">
        <f>_xlfn.DAYS(About!$A$3,'Core Indicators'!BQ155)</f>
        <v>7</v>
      </c>
      <c r="G155" s="207">
        <f>_xlfn.DAYS(About!$A$3,'Core Indicators'!DM155)</f>
        <v>7</v>
      </c>
      <c r="H155" s="207">
        <f>_xlfn.DAYS(About!$A$3,'Core Indicators'!DU155)</f>
        <v>7</v>
      </c>
      <c r="I155" s="207">
        <f>_xlfn.DAYS(About!$A$3,'Core Indicators'!EC155)</f>
        <v>7</v>
      </c>
      <c r="J155" s="207">
        <f>_xlfn.DAYS(About!$A$3,'Core Indicators'!EK155)</f>
        <v>7</v>
      </c>
      <c r="K155" s="207">
        <f>_xlfn.DAYS(About!$A$3,'Core Indicators'!ES155)</f>
        <v>7</v>
      </c>
      <c r="L155" s="207">
        <f>_xlfn.DAYS(About!$A$3,'Core Indicators'!FI155)</f>
        <v>350</v>
      </c>
      <c r="M155" s="207">
        <f>_xlfn.DAYS(About!$A$3,'Core Indicators'!GG155)</f>
        <v>120</v>
      </c>
      <c r="N155" s="207">
        <f>_xlfn.DAYS(About!$A$3,'Core Indicators'!GO155)</f>
        <v>120</v>
      </c>
      <c r="O155" s="207">
        <f>_xlfn.DAYS(About!$A$3,'Core Indicators'!GW155)</f>
        <v>120</v>
      </c>
      <c r="P155" s="207">
        <f>_xlfn.DAYS(About!$A$3,'Core Indicators'!HE155)</f>
        <v>120</v>
      </c>
      <c r="Q155" s="207">
        <f>_xlfn.DAYS(About!$A$3,'Core Indicators'!HM155)</f>
        <v>120</v>
      </c>
      <c r="R155" s="207">
        <f>_xlfn.DAYS(About!$A$3,'Core Indicators'!HU155)</f>
        <v>120</v>
      </c>
      <c r="S155" s="207">
        <f>_xlfn.DAYS(About!$A$3,'Core Indicators'!IC155)</f>
        <v>120</v>
      </c>
      <c r="T155" s="207">
        <f>_xlfn.DAYS(About!$A$3,'Core Indicators'!IK155)</f>
        <v>120</v>
      </c>
      <c r="U155" s="207">
        <f>_xlfn.DAYS(About!$A$3,'Core Indicators'!IS155)</f>
        <v>120</v>
      </c>
      <c r="V155" s="207">
        <f t="shared" si="4"/>
        <v>86.9</v>
      </c>
    </row>
    <row r="156" spans="1:22" x14ac:dyDescent="0.25">
      <c r="A156" s="206" t="str">
        <f>Lists!C:C</f>
        <v>UGA001</v>
      </c>
      <c r="B156" s="207">
        <f>_xlfn.DAYS(About!$A$3,'Core Indicators'!U156)</f>
        <v>216</v>
      </c>
      <c r="C156" s="207">
        <f>_xlfn.DAYS(About!$A$3,'Core Indicators'!AC156)</f>
        <v>8</v>
      </c>
      <c r="D156" s="207">
        <f>_xlfn.DAYS(About!$A$3,'Core Indicators'!AK156)</f>
        <v>8</v>
      </c>
      <c r="E156" s="207">
        <f>_xlfn.DAYS(About!$A$3,'Core Indicators'!AS156)</f>
        <v>8</v>
      </c>
      <c r="F156" s="207">
        <f>_xlfn.DAYS(About!$A$3,'Core Indicators'!BQ156)</f>
        <v>97</v>
      </c>
      <c r="G156" s="207">
        <f>_xlfn.DAYS(About!$A$3,'Core Indicators'!DM156)</f>
        <v>8</v>
      </c>
      <c r="H156" s="207">
        <f>_xlfn.DAYS(About!$A$3,'Core Indicators'!DU156)</f>
        <v>8</v>
      </c>
      <c r="I156" s="207">
        <f>_xlfn.DAYS(About!$A$3,'Core Indicators'!EC156)</f>
        <v>8</v>
      </c>
      <c r="J156" s="207">
        <f>_xlfn.DAYS(About!$A$3,'Core Indicators'!EK156)</f>
        <v>8</v>
      </c>
      <c r="K156" s="207">
        <f>_xlfn.DAYS(About!$A$3,'Core Indicators'!ES156)</f>
        <v>8</v>
      </c>
      <c r="L156" s="207">
        <f>_xlfn.DAYS(About!$A$3,'Core Indicators'!FI156)</f>
        <v>70</v>
      </c>
      <c r="M156" s="207">
        <f>_xlfn.DAYS(About!$A$3,'Core Indicators'!GG156)</f>
        <v>121</v>
      </c>
      <c r="N156" s="207">
        <f>_xlfn.DAYS(About!$A$3,'Core Indicators'!GO156)</f>
        <v>121</v>
      </c>
      <c r="O156" s="207">
        <f>_xlfn.DAYS(About!$A$3,'Core Indicators'!GW156)</f>
        <v>121</v>
      </c>
      <c r="P156" s="207">
        <f>_xlfn.DAYS(About!$A$3,'Core Indicators'!HE156)</f>
        <v>121</v>
      </c>
      <c r="Q156" s="207">
        <f>_xlfn.DAYS(About!$A$3,'Core Indicators'!HM156)</f>
        <v>121</v>
      </c>
      <c r="R156" s="207">
        <f>_xlfn.DAYS(About!$A$3,'Core Indicators'!HU156)</f>
        <v>121</v>
      </c>
      <c r="S156" s="207">
        <f>_xlfn.DAYS(About!$A$3,'Core Indicators'!IC156)</f>
        <v>121</v>
      </c>
      <c r="T156" s="207">
        <f>_xlfn.DAYS(About!$A$3,'Core Indicators'!IK156)</f>
        <v>121</v>
      </c>
      <c r="U156" s="207">
        <f>_xlfn.DAYS(About!$A$3,'Core Indicators'!IS156)</f>
        <v>121</v>
      </c>
      <c r="V156" s="207">
        <f t="shared" si="4"/>
        <v>34.4</v>
      </c>
    </row>
    <row r="157" spans="1:22" x14ac:dyDescent="0.25">
      <c r="A157" s="206" t="str">
        <f>Lists!C:C</f>
        <v>UGA005</v>
      </c>
      <c r="B157" s="207">
        <f>_xlfn.DAYS(About!$A$3,'Core Indicators'!U157)</f>
        <v>216</v>
      </c>
      <c r="C157" s="207">
        <f>_xlfn.DAYS(About!$A$3,'Core Indicators'!AC157)</f>
        <v>8</v>
      </c>
      <c r="D157" s="207">
        <f>_xlfn.DAYS(About!$A$3,'Core Indicators'!AK157)</f>
        <v>8</v>
      </c>
      <c r="E157" s="207">
        <f>_xlfn.DAYS(About!$A$3,'Core Indicators'!AS157)</f>
        <v>8</v>
      </c>
      <c r="F157" s="207">
        <f>_xlfn.DAYS(About!$A$3,'Core Indicators'!BQ157)</f>
        <v>998</v>
      </c>
      <c r="G157" s="207">
        <f>_xlfn.DAYS(About!$A$3,'Core Indicators'!DM157)</f>
        <v>8</v>
      </c>
      <c r="H157" s="207">
        <f>_xlfn.DAYS(About!$A$3,'Core Indicators'!DU157)</f>
        <v>8</v>
      </c>
      <c r="I157" s="207">
        <f>_xlfn.DAYS(About!$A$3,'Core Indicators'!EC157)</f>
        <v>8</v>
      </c>
      <c r="J157" s="207">
        <f>_xlfn.DAYS(About!$A$3,'Core Indicators'!EK157)</f>
        <v>8</v>
      </c>
      <c r="K157" s="207">
        <f>_xlfn.DAYS(About!$A$3,'Core Indicators'!ES157)</f>
        <v>8</v>
      </c>
      <c r="L157" s="207">
        <f>_xlfn.DAYS(About!$A$3,'Core Indicators'!FI157)</f>
        <v>8</v>
      </c>
      <c r="M157" s="207">
        <f>_xlfn.DAYS(About!$A$3,'Core Indicators'!GG157)</f>
        <v>121</v>
      </c>
      <c r="N157" s="207">
        <f>_xlfn.DAYS(About!$A$3,'Core Indicators'!GO157)</f>
        <v>121</v>
      </c>
      <c r="O157" s="207">
        <f>_xlfn.DAYS(About!$A$3,'Core Indicators'!GW157)</f>
        <v>121</v>
      </c>
      <c r="P157" s="207">
        <f>_xlfn.DAYS(About!$A$3,'Core Indicators'!HE157)</f>
        <v>121</v>
      </c>
      <c r="Q157" s="207">
        <f>_xlfn.DAYS(About!$A$3,'Core Indicators'!HM157)</f>
        <v>121</v>
      </c>
      <c r="R157" s="207">
        <f>_xlfn.DAYS(About!$A$3,'Core Indicators'!HU157)</f>
        <v>121</v>
      </c>
      <c r="S157" s="207">
        <f>_xlfn.DAYS(About!$A$3,'Core Indicators'!IC157)</f>
        <v>121</v>
      </c>
      <c r="T157" s="207">
        <f>_xlfn.DAYS(About!$A$3,'Core Indicators'!IK157)</f>
        <v>121</v>
      </c>
      <c r="U157" s="207">
        <f>_xlfn.DAYS(About!$A$3,'Core Indicators'!IS157)</f>
        <v>121</v>
      </c>
      <c r="V157" s="207">
        <f t="shared" si="4"/>
        <v>118.3</v>
      </c>
    </row>
    <row r="158" spans="1:22" x14ac:dyDescent="0.25">
      <c r="A158" s="206" t="str">
        <f>Lists!C:C</f>
        <v>UGA007</v>
      </c>
      <c r="B158" s="207">
        <f>_xlfn.DAYS(About!$A$3,'Core Indicators'!U158)</f>
        <v>216</v>
      </c>
      <c r="C158" s="207">
        <f>_xlfn.DAYS(About!$A$3,'Core Indicators'!AC158)</f>
        <v>89</v>
      </c>
      <c r="D158" s="207">
        <f>_xlfn.DAYS(About!$A$3,'Core Indicators'!AK158)</f>
        <v>89</v>
      </c>
      <c r="E158" s="207">
        <f>_xlfn.DAYS(About!$A$3,'Core Indicators'!AS158)</f>
        <v>216</v>
      </c>
      <c r="F158" s="207">
        <f>_xlfn.DAYS(About!$A$3,'Core Indicators'!BQ158)</f>
        <v>216</v>
      </c>
      <c r="G158" s="207">
        <f>_xlfn.DAYS(About!$A$3,'Core Indicators'!DM158)</f>
        <v>89</v>
      </c>
      <c r="H158" s="207">
        <f>_xlfn.DAYS(About!$A$3,'Core Indicators'!DU158)</f>
        <v>89</v>
      </c>
      <c r="I158" s="207">
        <f>_xlfn.DAYS(About!$A$3,'Core Indicators'!EC158)</f>
        <v>89</v>
      </c>
      <c r="J158" s="207">
        <f>_xlfn.DAYS(About!$A$3,'Core Indicators'!EK158)</f>
        <v>89</v>
      </c>
      <c r="K158" s="207">
        <f>_xlfn.DAYS(About!$A$3,'Core Indicators'!ES158)</f>
        <v>89</v>
      </c>
      <c r="L158" s="207">
        <f>_xlfn.DAYS(About!$A$3,'Core Indicators'!FI158)</f>
        <v>216</v>
      </c>
      <c r="M158" s="207">
        <f>_xlfn.DAYS(About!$A$3,'Core Indicators'!GG158)</f>
        <v>121</v>
      </c>
      <c r="N158" s="207">
        <f>_xlfn.DAYS(About!$A$3,'Core Indicators'!GO158)</f>
        <v>121</v>
      </c>
      <c r="O158" s="207">
        <f>_xlfn.DAYS(About!$A$3,'Core Indicators'!GW158)</f>
        <v>121</v>
      </c>
      <c r="P158" s="207">
        <f>_xlfn.DAYS(About!$A$3,'Core Indicators'!HE158)</f>
        <v>121</v>
      </c>
      <c r="Q158" s="207">
        <f>_xlfn.DAYS(About!$A$3,'Core Indicators'!HM158)</f>
        <v>121</v>
      </c>
      <c r="R158" s="207">
        <f>_xlfn.DAYS(About!$A$3,'Core Indicators'!HU158)</f>
        <v>121</v>
      </c>
      <c r="S158" s="207">
        <f>_xlfn.DAYS(About!$A$3,'Core Indicators'!IC158)</f>
        <v>121</v>
      </c>
      <c r="T158" s="207">
        <f>_xlfn.DAYS(About!$A$3,'Core Indicators'!IK158)</f>
        <v>121</v>
      </c>
      <c r="U158" s="207">
        <f>_xlfn.DAYS(About!$A$3,'Core Indicators'!IS158)</f>
        <v>121</v>
      </c>
      <c r="V158" s="207">
        <f t="shared" si="4"/>
        <v>130.30000000000001</v>
      </c>
    </row>
    <row r="159" spans="1:22" x14ac:dyDescent="0.25">
      <c r="A159" s="206" t="str">
        <f>Lists!C:C</f>
        <v>UKR002</v>
      </c>
      <c r="B159" s="207">
        <f>_xlfn.DAYS(About!$A$3,'Core Indicators'!U159)</f>
        <v>212</v>
      </c>
      <c r="C159" s="207">
        <f>_xlfn.DAYS(About!$A$3,'Core Indicators'!AC159)</f>
        <v>6</v>
      </c>
      <c r="D159" s="207">
        <f>_xlfn.DAYS(About!$A$3,'Core Indicators'!AK159)</f>
        <v>6</v>
      </c>
      <c r="E159" s="207">
        <f>_xlfn.DAYS(About!$A$3,'Core Indicators'!AS159)</f>
        <v>6</v>
      </c>
      <c r="F159" s="207">
        <f>_xlfn.DAYS(About!$A$3,'Core Indicators'!BQ159)</f>
        <v>6</v>
      </c>
      <c r="G159" s="207">
        <f>_xlfn.DAYS(About!$A$3,'Core Indicators'!DM159)</f>
        <v>6</v>
      </c>
      <c r="H159" s="207">
        <f>_xlfn.DAYS(About!$A$3,'Core Indicators'!DU159)</f>
        <v>6</v>
      </c>
      <c r="I159" s="207">
        <f>_xlfn.DAYS(About!$A$3,'Core Indicators'!EC159)</f>
        <v>6</v>
      </c>
      <c r="J159" s="207">
        <f>_xlfn.DAYS(About!$A$3,'Core Indicators'!EK159)</f>
        <v>6</v>
      </c>
      <c r="K159" s="207">
        <f>_xlfn.DAYS(About!$A$3,'Core Indicators'!ES159)</f>
        <v>6</v>
      </c>
      <c r="L159" s="207">
        <f>_xlfn.DAYS(About!$A$3,'Core Indicators'!FI159)</f>
        <v>212</v>
      </c>
      <c r="M159" s="207">
        <f>_xlfn.DAYS(About!$A$3,'Core Indicators'!GG159)</f>
        <v>124</v>
      </c>
      <c r="N159" s="207">
        <f>_xlfn.DAYS(About!$A$3,'Core Indicators'!GO159)</f>
        <v>124</v>
      </c>
      <c r="O159" s="207">
        <f>_xlfn.DAYS(About!$A$3,'Core Indicators'!GW159)</f>
        <v>124</v>
      </c>
      <c r="P159" s="207">
        <f>_xlfn.DAYS(About!$A$3,'Core Indicators'!HE159)</f>
        <v>124</v>
      </c>
      <c r="Q159" s="207">
        <f>_xlfn.DAYS(About!$A$3,'Core Indicators'!HM159)</f>
        <v>125</v>
      </c>
      <c r="R159" s="207">
        <f>_xlfn.DAYS(About!$A$3,'Core Indicators'!HU159)</f>
        <v>124</v>
      </c>
      <c r="S159" s="207">
        <f>_xlfn.DAYS(About!$A$3,'Core Indicators'!IC159)</f>
        <v>124</v>
      </c>
      <c r="T159" s="207">
        <f>_xlfn.DAYS(About!$A$3,'Core Indicators'!IK159)</f>
        <v>124</v>
      </c>
      <c r="U159" s="207">
        <f>_xlfn.DAYS(About!$A$3,'Core Indicators'!IS159)</f>
        <v>124</v>
      </c>
      <c r="V159" s="207">
        <f t="shared" si="4"/>
        <v>38.4</v>
      </c>
    </row>
    <row r="160" spans="1:22" x14ac:dyDescent="0.25">
      <c r="A160" s="206" t="str">
        <f>Lists!C:C</f>
        <v>VEN001</v>
      </c>
      <c r="B160" s="207">
        <f>_xlfn.DAYS(About!$A$3,'Core Indicators'!U160)</f>
        <v>28</v>
      </c>
      <c r="C160" s="207">
        <f>_xlfn.DAYS(About!$A$3,'Core Indicators'!AC160)</f>
        <v>28</v>
      </c>
      <c r="D160" s="207">
        <f>_xlfn.DAYS(About!$A$3,'Core Indicators'!AK160)</f>
        <v>28</v>
      </c>
      <c r="E160" s="207">
        <f>_xlfn.DAYS(About!$A$3,'Core Indicators'!AS160)</f>
        <v>28</v>
      </c>
      <c r="F160" s="207">
        <f>_xlfn.DAYS(About!$A$3,'Core Indicators'!BQ160)</f>
        <v>28</v>
      </c>
      <c r="G160" s="207">
        <f>_xlfn.DAYS(About!$A$3,'Core Indicators'!DM160)</f>
        <v>28</v>
      </c>
      <c r="H160" s="207">
        <f>_xlfn.DAYS(About!$A$3,'Core Indicators'!DU160)</f>
        <v>28</v>
      </c>
      <c r="I160" s="207">
        <f>_xlfn.DAYS(About!$A$3,'Core Indicators'!EC160)</f>
        <v>28</v>
      </c>
      <c r="J160" s="207">
        <f>_xlfn.DAYS(About!$A$3,'Core Indicators'!EK160)</f>
        <v>28</v>
      </c>
      <c r="K160" s="207">
        <f>_xlfn.DAYS(About!$A$3,'Core Indicators'!ES160)</f>
        <v>28</v>
      </c>
      <c r="L160" s="207">
        <f>_xlfn.DAYS(About!$A$3,'Core Indicators'!FI160)</f>
        <v>28</v>
      </c>
      <c r="M160" s="207">
        <f>_xlfn.DAYS(About!$A$3,'Core Indicators'!GG160)</f>
        <v>122</v>
      </c>
      <c r="N160" s="207">
        <f>_xlfn.DAYS(About!$A$3,'Core Indicators'!GO160)</f>
        <v>122</v>
      </c>
      <c r="O160" s="207">
        <f>_xlfn.DAYS(About!$A$3,'Core Indicators'!GW160)</f>
        <v>122</v>
      </c>
      <c r="P160" s="207">
        <f>_xlfn.DAYS(About!$A$3,'Core Indicators'!HE160)</f>
        <v>122</v>
      </c>
      <c r="Q160" s="207">
        <f>_xlfn.DAYS(About!$A$3,'Core Indicators'!HM160)</f>
        <v>122</v>
      </c>
      <c r="R160" s="207">
        <f>_xlfn.DAYS(About!$A$3,'Core Indicators'!HU160)</f>
        <v>122</v>
      </c>
      <c r="S160" s="207">
        <f>_xlfn.DAYS(About!$A$3,'Core Indicators'!IC160)</f>
        <v>122</v>
      </c>
      <c r="T160" s="207">
        <f>_xlfn.DAYS(About!$A$3,'Core Indicators'!IK160)</f>
        <v>122</v>
      </c>
      <c r="U160" s="207">
        <f>_xlfn.DAYS(About!$A$3,'Core Indicators'!IS160)</f>
        <v>122</v>
      </c>
      <c r="V160" s="207">
        <f t="shared" si="4"/>
        <v>37.4</v>
      </c>
    </row>
    <row r="161" spans="1:24" x14ac:dyDescent="0.25">
      <c r="A161" s="206" t="str">
        <f>Lists!C:C</f>
        <v>YEM001</v>
      </c>
      <c r="B161" s="207">
        <f>_xlfn.DAYS(About!$A$3,'Core Indicators'!U161)</f>
        <v>7</v>
      </c>
      <c r="C161" s="207">
        <f>_xlfn.DAYS(About!$A$3,'Core Indicators'!AC161)</f>
        <v>7</v>
      </c>
      <c r="D161" s="207">
        <f>_xlfn.DAYS(About!$A$3,'Core Indicators'!AK161)</f>
        <v>7</v>
      </c>
      <c r="E161" s="207">
        <f>_xlfn.DAYS(About!$A$3,'Core Indicators'!AS161)</f>
        <v>7</v>
      </c>
      <c r="F161" s="207">
        <f>_xlfn.DAYS(About!$A$3,'Core Indicators'!BQ161)</f>
        <v>7</v>
      </c>
      <c r="G161" s="207">
        <f>_xlfn.DAYS(About!$A$3,'Core Indicators'!DM161)</f>
        <v>7</v>
      </c>
      <c r="H161" s="207">
        <f>_xlfn.DAYS(About!$A$3,'Core Indicators'!DU161)</f>
        <v>7</v>
      </c>
      <c r="I161" s="207">
        <f>_xlfn.DAYS(About!$A$3,'Core Indicators'!EC161)</f>
        <v>7</v>
      </c>
      <c r="J161" s="207">
        <f>_xlfn.DAYS(About!$A$3,'Core Indicators'!EK161)</f>
        <v>7</v>
      </c>
      <c r="K161" s="207">
        <f>_xlfn.DAYS(About!$A$3,'Core Indicators'!ES161)</f>
        <v>7</v>
      </c>
      <c r="L161" s="207">
        <f>_xlfn.DAYS(About!$A$3,'Core Indicators'!FI161)</f>
        <v>152</v>
      </c>
      <c r="M161" s="207">
        <f>_xlfn.DAYS(About!$A$3,'Core Indicators'!GG161)</f>
        <v>125</v>
      </c>
      <c r="N161" s="207">
        <f>_xlfn.DAYS(About!$A$3,'Core Indicators'!GO161)</f>
        <v>125</v>
      </c>
      <c r="O161" s="207">
        <f>_xlfn.DAYS(About!$A$3,'Core Indicators'!GW161)</f>
        <v>125</v>
      </c>
      <c r="P161" s="207">
        <f>_xlfn.DAYS(About!$A$3,'Core Indicators'!HE161)</f>
        <v>125</v>
      </c>
      <c r="Q161" s="207">
        <f>_xlfn.DAYS(About!$A$3,'Core Indicators'!HM161)</f>
        <v>125</v>
      </c>
      <c r="R161" s="207">
        <f>_xlfn.DAYS(About!$A$3,'Core Indicators'!HU161)</f>
        <v>125</v>
      </c>
      <c r="S161" s="207">
        <f>_xlfn.DAYS(About!$A$3,'Core Indicators'!IC161)</f>
        <v>125</v>
      </c>
      <c r="T161" s="207">
        <f>_xlfn.DAYS(About!$A$3,'Core Indicators'!IK161)</f>
        <v>125</v>
      </c>
      <c r="U161" s="207">
        <f>_xlfn.DAYS(About!$A$3,'Core Indicators'!IS161)</f>
        <v>125</v>
      </c>
      <c r="V161" s="207">
        <f t="shared" si="4"/>
        <v>33.299999999999997</v>
      </c>
    </row>
    <row r="162" spans="1:24" x14ac:dyDescent="0.25">
      <c r="A162" s="206" t="str">
        <f>Lists!C:C</f>
        <v>YEM002</v>
      </c>
      <c r="B162" s="207">
        <f>_xlfn.DAYS(About!$A$3,'Core Indicators'!U162)</f>
        <v>7</v>
      </c>
      <c r="C162" s="207">
        <f>_xlfn.DAYS(About!$A$3,'Core Indicators'!AC162)</f>
        <v>7</v>
      </c>
      <c r="D162" s="207">
        <f>_xlfn.DAYS(About!$A$3,'Core Indicators'!AK162)</f>
        <v>7</v>
      </c>
      <c r="E162" s="207">
        <f>_xlfn.DAYS(About!$A$3,'Core Indicators'!AS162)</f>
        <v>7</v>
      </c>
      <c r="F162" s="207">
        <f>_xlfn.DAYS(About!$A$3,'Core Indicators'!BQ162)</f>
        <v>7</v>
      </c>
      <c r="G162" s="207">
        <f>_xlfn.DAYS(About!$A$3,'Core Indicators'!DM162)</f>
        <v>7</v>
      </c>
      <c r="H162" s="207">
        <f>_xlfn.DAYS(About!$A$3,'Core Indicators'!DU162)</f>
        <v>7</v>
      </c>
      <c r="I162" s="207">
        <f>_xlfn.DAYS(About!$A$3,'Core Indicators'!EC162)</f>
        <v>7</v>
      </c>
      <c r="J162" s="207">
        <f>_xlfn.DAYS(About!$A$3,'Core Indicators'!EK162)</f>
        <v>7</v>
      </c>
      <c r="K162" s="207">
        <f>_xlfn.DAYS(About!$A$3,'Core Indicators'!ES162)</f>
        <v>7</v>
      </c>
      <c r="L162" s="207">
        <f>_xlfn.DAYS(About!$A$3,'Core Indicators'!FI162)</f>
        <v>152</v>
      </c>
      <c r="M162" s="207">
        <f>_xlfn.DAYS(About!$A$3,'Core Indicators'!GG162)</f>
        <v>125</v>
      </c>
      <c r="N162" s="207">
        <f>_xlfn.DAYS(About!$A$3,'Core Indicators'!GO162)</f>
        <v>125</v>
      </c>
      <c r="O162" s="207">
        <f>_xlfn.DAYS(About!$A$3,'Core Indicators'!GW162)</f>
        <v>125</v>
      </c>
      <c r="P162" s="207">
        <f>_xlfn.DAYS(About!$A$3,'Core Indicators'!HE162)</f>
        <v>125</v>
      </c>
      <c r="Q162" s="207">
        <f>_xlfn.DAYS(About!$A$3,'Core Indicators'!HM162)</f>
        <v>125</v>
      </c>
      <c r="R162" s="207">
        <f>_xlfn.DAYS(About!$A$3,'Core Indicators'!HU162)</f>
        <v>125</v>
      </c>
      <c r="S162" s="207">
        <f>_xlfn.DAYS(About!$A$3,'Core Indicators'!IC162)</f>
        <v>125</v>
      </c>
      <c r="T162" s="207">
        <f>_xlfn.DAYS(About!$A$3,'Core Indicators'!IK162)</f>
        <v>125</v>
      </c>
      <c r="U162" s="207">
        <f>_xlfn.DAYS(About!$A$3,'Core Indicators'!IS162)</f>
        <v>125</v>
      </c>
      <c r="V162" s="207">
        <f t="shared" si="4"/>
        <v>33.299999999999997</v>
      </c>
    </row>
    <row r="163" spans="1:24" x14ac:dyDescent="0.25">
      <c r="A163" s="206" t="str">
        <f>Lists!C:C</f>
        <v>ZMB002</v>
      </c>
      <c r="B163" s="207">
        <f>_xlfn.DAYS(About!$A$3,'Core Indicators'!U163)</f>
        <v>534</v>
      </c>
      <c r="C163" s="207">
        <f>_xlfn.DAYS(About!$A$3,'Core Indicators'!AC163)</f>
        <v>132</v>
      </c>
      <c r="D163" s="207">
        <f>_xlfn.DAYS(About!$A$3,'Core Indicators'!AK163)</f>
        <v>132</v>
      </c>
      <c r="E163" s="207">
        <f>_xlfn.DAYS(About!$A$3,'Core Indicators'!AS163)</f>
        <v>1278</v>
      </c>
      <c r="F163" s="207">
        <f>_xlfn.DAYS(About!$A$3,'Core Indicators'!BQ163)</f>
        <v>9</v>
      </c>
      <c r="G163" s="207">
        <f>_xlfn.DAYS(About!$A$3,'Core Indicators'!DM163)</f>
        <v>132</v>
      </c>
      <c r="H163" s="207">
        <f>_xlfn.DAYS(About!$A$3,'Core Indicators'!DU163)</f>
        <v>132</v>
      </c>
      <c r="I163" s="207">
        <f>_xlfn.DAYS(About!$A$3,'Core Indicators'!EC163)</f>
        <v>132</v>
      </c>
      <c r="J163" s="207">
        <f>_xlfn.DAYS(About!$A$3,'Core Indicators'!EK163)</f>
        <v>132</v>
      </c>
      <c r="K163" s="207">
        <f>_xlfn.DAYS(About!$A$3,'Core Indicators'!ES163)</f>
        <v>132</v>
      </c>
      <c r="L163" s="207">
        <f>_xlfn.DAYS(About!$A$3,'Core Indicators'!FI163)</f>
        <v>534</v>
      </c>
      <c r="M163" s="207">
        <f>_xlfn.DAYS(About!$A$3,'Core Indicators'!GG163)</f>
        <v>124</v>
      </c>
      <c r="N163" s="207">
        <f>_xlfn.DAYS(About!$A$3,'Core Indicators'!GO163)</f>
        <v>124</v>
      </c>
      <c r="O163" s="207">
        <f>_xlfn.DAYS(About!$A$3,'Core Indicators'!GW163)</f>
        <v>124</v>
      </c>
      <c r="P163" s="207">
        <f>_xlfn.DAYS(About!$A$3,'Core Indicators'!HE163)</f>
        <v>124</v>
      </c>
      <c r="Q163" s="207">
        <f>_xlfn.DAYS(About!$A$3,'Core Indicators'!HM163)</f>
        <v>124</v>
      </c>
      <c r="R163" s="207">
        <f>_xlfn.DAYS(About!$A$3,'Core Indicators'!HU163)</f>
        <v>124</v>
      </c>
      <c r="S163" s="207">
        <f>_xlfn.DAYS(About!$A$3,'Core Indicators'!IC163)</f>
        <v>124</v>
      </c>
      <c r="T163" s="207">
        <f>_xlfn.DAYS(About!$A$3,'Core Indicators'!IK163)</f>
        <v>124</v>
      </c>
      <c r="U163" s="207">
        <f>_xlfn.DAYS(About!$A$3,'Core Indicators'!IS163)</f>
        <v>124</v>
      </c>
      <c r="V163" s="207">
        <f t="shared" si="4"/>
        <v>273.7</v>
      </c>
    </row>
    <row r="164" spans="1:24" x14ac:dyDescent="0.25">
      <c r="A164" s="206" t="str">
        <f>Lists!C:C</f>
        <v>ZWE001</v>
      </c>
      <c r="B164" s="207">
        <f>_xlfn.DAYS(About!$A$3,'Core Indicators'!U164)</f>
        <v>167</v>
      </c>
      <c r="C164" s="207">
        <f>_xlfn.DAYS(About!$A$3,'Core Indicators'!AC164)</f>
        <v>15</v>
      </c>
      <c r="D164" s="207">
        <f>_xlfn.DAYS(About!$A$3,'Core Indicators'!AK164)</f>
        <v>15</v>
      </c>
      <c r="E164" s="207">
        <f>_xlfn.DAYS(About!$A$3,'Core Indicators'!AS164)</f>
        <v>15</v>
      </c>
      <c r="F164" s="207">
        <f>_xlfn.DAYS(About!$A$3,'Core Indicators'!BQ164)</f>
        <v>15</v>
      </c>
      <c r="G164" s="207">
        <f>_xlfn.DAYS(About!$A$3,'Core Indicators'!DM164)</f>
        <v>15</v>
      </c>
      <c r="H164" s="207">
        <f>_xlfn.DAYS(About!$A$3,'Core Indicators'!DU164)</f>
        <v>15</v>
      </c>
      <c r="I164" s="207">
        <f>_xlfn.DAYS(About!$A$3,'Core Indicators'!EC164)</f>
        <v>15</v>
      </c>
      <c r="J164" s="207">
        <f>_xlfn.DAYS(About!$A$3,'Core Indicators'!EK164)</f>
        <v>15</v>
      </c>
      <c r="K164" s="207">
        <f>_xlfn.DAYS(About!$A$3,'Core Indicators'!ES164)</f>
        <v>15</v>
      </c>
      <c r="L164" s="207">
        <f>_xlfn.DAYS(About!$A$3,'Core Indicators'!FI164)</f>
        <v>325</v>
      </c>
      <c r="M164" s="207">
        <f>_xlfn.DAYS(About!$A$3,'Core Indicators'!GG164)</f>
        <v>124</v>
      </c>
      <c r="N164" s="207">
        <f>_xlfn.DAYS(About!$A$3,'Core Indicators'!GO164)</f>
        <v>124</v>
      </c>
      <c r="O164" s="207">
        <f>_xlfn.DAYS(About!$A$3,'Core Indicators'!GW164)</f>
        <v>124</v>
      </c>
      <c r="P164" s="207">
        <f>_xlfn.DAYS(About!$A$3,'Core Indicators'!HE164)</f>
        <v>124</v>
      </c>
      <c r="Q164" s="207">
        <f>_xlfn.DAYS(About!$A$3,'Core Indicators'!HM164)</f>
        <v>124</v>
      </c>
      <c r="R164" s="207">
        <f>_xlfn.DAYS(About!$A$3,'Core Indicators'!HU164)</f>
        <v>124</v>
      </c>
      <c r="S164" s="207">
        <f>_xlfn.DAYS(About!$A$3,'Core Indicators'!IC164)</f>
        <v>124</v>
      </c>
      <c r="T164" s="207">
        <f>_xlfn.DAYS(About!$A$3,'Core Indicators'!IK164)</f>
        <v>124</v>
      </c>
      <c r="U164" s="207">
        <f>_xlfn.DAYS(About!$A$3,'Core Indicators'!IS164)</f>
        <v>124</v>
      </c>
      <c r="V164" s="207">
        <f t="shared" si="4"/>
        <v>56.9</v>
      </c>
    </row>
    <row r="166" spans="1:24" x14ac:dyDescent="0.25">
      <c r="W166" t="s">
        <v>8584</v>
      </c>
      <c r="X166">
        <f>MIN(V3:V300)</f>
        <v>2.1</v>
      </c>
    </row>
    <row r="167" spans="1:24" x14ac:dyDescent="0.25">
      <c r="W167" t="s">
        <v>8583</v>
      </c>
      <c r="X167">
        <f>MAX(V3:V300)</f>
        <v>1209.3</v>
      </c>
    </row>
  </sheetData>
  <mergeCells count="1">
    <mergeCell ref="A1:V1"/>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0">
    <tabColor rgb="FFFFFF00"/>
  </sheetPr>
  <dimension ref="A1:J44"/>
  <sheetViews>
    <sheetView workbookViewId="0">
      <selection sqref="A1:J1"/>
    </sheetView>
  </sheetViews>
  <sheetFormatPr defaultColWidth="9.42578125" defaultRowHeight="15" x14ac:dyDescent="0.25"/>
  <cols>
    <col min="1" max="1" width="16.5703125" style="30" customWidth="1"/>
    <col min="2" max="2" width="18.42578125" style="30" customWidth="1"/>
    <col min="3" max="3" width="17.42578125" style="30" customWidth="1"/>
    <col min="4" max="4" width="25.5703125" style="30" customWidth="1"/>
    <col min="5" max="5" width="57.42578125" style="30" customWidth="1"/>
    <col min="6" max="6" width="74.42578125" style="30" customWidth="1"/>
    <col min="7" max="7" width="32.42578125" style="30" hidden="1" customWidth="1"/>
    <col min="8" max="9" width="33.42578125" style="30" customWidth="1"/>
    <col min="10" max="10" width="64.42578125" style="30" customWidth="1"/>
    <col min="11" max="11" width="9.42578125" style="30" customWidth="1"/>
    <col min="12" max="16384" width="9.42578125" style="30"/>
  </cols>
  <sheetData>
    <row r="1" spans="1:10" s="51" customFormat="1" ht="15" customHeight="1" x14ac:dyDescent="0.3">
      <c r="A1" s="291"/>
      <c r="B1" s="313"/>
      <c r="C1" s="313"/>
      <c r="D1" s="313"/>
      <c r="E1" s="313"/>
      <c r="F1" s="313"/>
      <c r="G1" s="313"/>
      <c r="H1" s="313"/>
      <c r="I1" s="313"/>
      <c r="J1" s="313"/>
    </row>
    <row r="2" spans="1:10" ht="15.6" customHeight="1" thickBot="1" x14ac:dyDescent="0.3">
      <c r="A2" s="111" t="s">
        <v>9039</v>
      </c>
      <c r="B2" s="111" t="s">
        <v>9040</v>
      </c>
      <c r="C2" s="111" t="s">
        <v>9041</v>
      </c>
      <c r="D2" s="111" t="s">
        <v>9042</v>
      </c>
      <c r="E2" s="111" t="s">
        <v>9043</v>
      </c>
      <c r="F2" s="111" t="s">
        <v>9044</v>
      </c>
      <c r="G2" s="111" t="s">
        <v>9045</v>
      </c>
      <c r="H2" s="111" t="s">
        <v>9046</v>
      </c>
      <c r="I2" s="111" t="s">
        <v>9047</v>
      </c>
      <c r="J2" s="111" t="s">
        <v>9048</v>
      </c>
    </row>
    <row r="3" spans="1:10" ht="65.099999999999994" customHeight="1" x14ac:dyDescent="0.25">
      <c r="A3" s="107" t="s">
        <v>9049</v>
      </c>
      <c r="B3" s="31" t="s">
        <v>8548</v>
      </c>
      <c r="C3" s="31" t="s">
        <v>8567</v>
      </c>
      <c r="D3" s="31" t="s">
        <v>9037</v>
      </c>
      <c r="E3" s="31" t="s">
        <v>9050</v>
      </c>
      <c r="F3" s="31" t="s">
        <v>9051</v>
      </c>
      <c r="G3" s="31"/>
      <c r="H3" s="31" t="s">
        <v>9052</v>
      </c>
      <c r="I3" s="31"/>
      <c r="J3" s="112"/>
    </row>
    <row r="4" spans="1:10" ht="65.099999999999994" customHeight="1" x14ac:dyDescent="0.25">
      <c r="A4" s="107" t="s">
        <v>9049</v>
      </c>
      <c r="B4" s="31" t="s">
        <v>8548</v>
      </c>
      <c r="C4" s="31" t="s">
        <v>8567</v>
      </c>
      <c r="D4" s="31" t="s">
        <v>9053</v>
      </c>
      <c r="E4" s="112" t="s">
        <v>9054</v>
      </c>
      <c r="F4" s="31" t="s">
        <v>9051</v>
      </c>
      <c r="G4" s="31"/>
      <c r="H4" s="31" t="s">
        <v>9052</v>
      </c>
      <c r="I4" s="31"/>
      <c r="J4" s="112"/>
    </row>
    <row r="5" spans="1:10" ht="65.099999999999994" customHeight="1" x14ac:dyDescent="0.25">
      <c r="A5" s="107" t="s">
        <v>9049</v>
      </c>
      <c r="B5" s="31" t="s">
        <v>8548</v>
      </c>
      <c r="C5" s="31" t="s">
        <v>8571</v>
      </c>
      <c r="D5" s="112" t="s">
        <v>8658</v>
      </c>
      <c r="E5" s="112" t="s">
        <v>9055</v>
      </c>
      <c r="F5" s="31" t="s">
        <v>9051</v>
      </c>
      <c r="G5" s="31"/>
      <c r="H5" s="31" t="s">
        <v>9056</v>
      </c>
      <c r="I5" s="31"/>
      <c r="J5" s="112"/>
    </row>
    <row r="6" spans="1:10" ht="65.099999999999994" customHeight="1" x14ac:dyDescent="0.25">
      <c r="A6" s="107" t="s">
        <v>9049</v>
      </c>
      <c r="B6" s="31" t="s">
        <v>8548</v>
      </c>
      <c r="C6" s="31" t="s">
        <v>8571</v>
      </c>
      <c r="D6" s="112" t="s">
        <v>9057</v>
      </c>
      <c r="E6" s="112" t="s">
        <v>9058</v>
      </c>
      <c r="F6" s="31" t="s">
        <v>9051</v>
      </c>
      <c r="G6" s="31"/>
      <c r="H6" s="31" t="s">
        <v>9056</v>
      </c>
      <c r="I6" s="31"/>
      <c r="J6" s="112"/>
    </row>
    <row r="7" spans="1:10" ht="65.099999999999994" customHeight="1" x14ac:dyDescent="0.25">
      <c r="A7" s="107" t="s">
        <v>9049</v>
      </c>
      <c r="B7" s="112" t="s">
        <v>9059</v>
      </c>
      <c r="C7" s="112" t="s">
        <v>562</v>
      </c>
      <c r="D7" s="112" t="s">
        <v>562</v>
      </c>
      <c r="E7" s="112" t="s">
        <v>8659</v>
      </c>
      <c r="F7" s="31" t="s">
        <v>9051</v>
      </c>
      <c r="G7" s="31"/>
      <c r="H7" s="31" t="s">
        <v>9060</v>
      </c>
      <c r="I7" s="31"/>
      <c r="J7" s="112"/>
    </row>
    <row r="8" spans="1:10" ht="65.099999999999994" customHeight="1" x14ac:dyDescent="0.25">
      <c r="A8" s="107" t="s">
        <v>9049</v>
      </c>
      <c r="B8" s="112" t="s">
        <v>9059</v>
      </c>
      <c r="C8" s="112" t="s">
        <v>562</v>
      </c>
      <c r="D8" s="112" t="s">
        <v>9061</v>
      </c>
      <c r="E8" s="112" t="s">
        <v>9062</v>
      </c>
      <c r="F8" s="31" t="s">
        <v>9051</v>
      </c>
      <c r="G8" s="31"/>
      <c r="H8" s="31" t="s">
        <v>9060</v>
      </c>
      <c r="I8" s="31"/>
      <c r="J8" s="112"/>
    </row>
    <row r="9" spans="1:10" ht="65.099999999999994" customHeight="1" x14ac:dyDescent="0.25">
      <c r="A9" s="107" t="s">
        <v>9049</v>
      </c>
      <c r="B9" s="112" t="s">
        <v>9059</v>
      </c>
      <c r="C9" s="112" t="s">
        <v>8582</v>
      </c>
      <c r="D9" s="112" t="s">
        <v>564</v>
      </c>
      <c r="E9" s="112" t="s">
        <v>8660</v>
      </c>
      <c r="F9" s="31" t="s">
        <v>9051</v>
      </c>
      <c r="G9" s="31"/>
      <c r="H9" s="31" t="s">
        <v>9063</v>
      </c>
      <c r="I9" s="31"/>
      <c r="J9" s="112"/>
    </row>
    <row r="10" spans="1:10" ht="65.099999999999994" customHeight="1" x14ac:dyDescent="0.25">
      <c r="A10" s="107" t="s">
        <v>9049</v>
      </c>
      <c r="B10" s="112" t="s">
        <v>9059</v>
      </c>
      <c r="C10" s="112" t="s">
        <v>8582</v>
      </c>
      <c r="D10" s="112" t="s">
        <v>9064</v>
      </c>
      <c r="E10" s="112" t="s">
        <v>9065</v>
      </c>
      <c r="F10" s="31" t="s">
        <v>9051</v>
      </c>
      <c r="G10" s="31"/>
      <c r="H10" s="31" t="s">
        <v>9063</v>
      </c>
      <c r="I10" s="31"/>
      <c r="J10" s="112"/>
    </row>
    <row r="11" spans="1:10" ht="26.1" hidden="1" customHeight="1" x14ac:dyDescent="0.25">
      <c r="A11" s="107" t="s">
        <v>9049</v>
      </c>
      <c r="B11" s="112" t="s">
        <v>9059</v>
      </c>
      <c r="C11" s="112" t="s">
        <v>8582</v>
      </c>
      <c r="D11" s="112" t="s">
        <v>9066</v>
      </c>
      <c r="E11" s="112" t="s">
        <v>9067</v>
      </c>
      <c r="F11" s="112"/>
      <c r="G11" s="31"/>
      <c r="H11" s="31" t="s">
        <v>9068</v>
      </c>
      <c r="I11" s="31"/>
      <c r="J11" s="112"/>
    </row>
    <row r="12" spans="1:10" ht="65.099999999999994" customHeight="1" x14ac:dyDescent="0.25">
      <c r="A12" s="107" t="s">
        <v>9049</v>
      </c>
      <c r="B12" s="112" t="s">
        <v>9059</v>
      </c>
      <c r="C12" s="112" t="s">
        <v>8582</v>
      </c>
      <c r="D12" s="112" t="s">
        <v>9069</v>
      </c>
      <c r="E12" s="112" t="s">
        <v>8663</v>
      </c>
      <c r="F12" s="31" t="s">
        <v>9051</v>
      </c>
      <c r="G12" s="31"/>
      <c r="H12" s="31" t="s">
        <v>9068</v>
      </c>
      <c r="I12" s="31"/>
      <c r="J12" s="112"/>
    </row>
    <row r="13" spans="1:10" ht="65.099999999999994" customHeight="1" x14ac:dyDescent="0.25">
      <c r="A13" s="107" t="s">
        <v>9049</v>
      </c>
      <c r="B13" s="112" t="s">
        <v>9059</v>
      </c>
      <c r="C13" s="112" t="s">
        <v>8582</v>
      </c>
      <c r="D13" s="112" t="s">
        <v>8580</v>
      </c>
      <c r="E13" s="112" t="s">
        <v>9070</v>
      </c>
      <c r="F13" s="31" t="s">
        <v>9051</v>
      </c>
      <c r="G13" s="31"/>
      <c r="H13" s="31" t="s">
        <v>9068</v>
      </c>
      <c r="I13" s="31"/>
      <c r="J13" s="112"/>
    </row>
    <row r="14" spans="1:10" ht="26.1" hidden="1" customHeight="1" x14ac:dyDescent="0.25">
      <c r="A14" s="107" t="s">
        <v>9049</v>
      </c>
      <c r="B14" s="112" t="s">
        <v>9071</v>
      </c>
      <c r="C14" s="112" t="s">
        <v>9072</v>
      </c>
      <c r="D14" s="112" t="s">
        <v>8664</v>
      </c>
      <c r="E14" s="112" t="s">
        <v>9073</v>
      </c>
      <c r="F14" s="112"/>
      <c r="G14" s="31"/>
      <c r="H14" s="31" t="s">
        <v>9074</v>
      </c>
      <c r="I14" s="31"/>
      <c r="J14" s="112"/>
    </row>
    <row r="15" spans="1:10" ht="26.1" hidden="1" customHeight="1" x14ac:dyDescent="0.25">
      <c r="A15" s="107" t="s">
        <v>9049</v>
      </c>
      <c r="B15" s="112" t="s">
        <v>9071</v>
      </c>
      <c r="C15" s="112" t="s">
        <v>9072</v>
      </c>
      <c r="D15" s="112" t="s">
        <v>8665</v>
      </c>
      <c r="E15" s="112" t="s">
        <v>9075</v>
      </c>
      <c r="F15" s="112"/>
      <c r="G15" s="31"/>
      <c r="H15" s="31" t="s">
        <v>9074</v>
      </c>
      <c r="I15" s="31"/>
      <c r="J15" s="112"/>
    </row>
    <row r="16" spans="1:10" ht="26.1" hidden="1" customHeight="1" x14ac:dyDescent="0.25">
      <c r="A16" s="107" t="s">
        <v>9049</v>
      </c>
      <c r="B16" s="112" t="s">
        <v>9071</v>
      </c>
      <c r="C16" s="112" t="s">
        <v>9076</v>
      </c>
      <c r="D16" s="112" t="s">
        <v>9077</v>
      </c>
      <c r="E16" s="112" t="s">
        <v>9078</v>
      </c>
      <c r="F16" s="112"/>
      <c r="G16" s="31"/>
      <c r="H16" s="31"/>
      <c r="I16" s="31"/>
      <c r="J16" s="112"/>
    </row>
    <row r="17" spans="1:10" ht="26.1" customHeight="1" x14ac:dyDescent="0.25">
      <c r="A17" s="113" t="s">
        <v>8550</v>
      </c>
      <c r="B17" s="112" t="s">
        <v>4947</v>
      </c>
      <c r="C17" s="112"/>
      <c r="D17" s="112" t="s">
        <v>9079</v>
      </c>
      <c r="E17" s="112"/>
      <c r="F17" s="112" t="s">
        <v>9080</v>
      </c>
      <c r="G17" s="112"/>
      <c r="H17" s="112" t="s">
        <v>9081</v>
      </c>
      <c r="I17" s="112"/>
      <c r="J17" s="112"/>
    </row>
    <row r="18" spans="1:10" ht="51.95" customHeight="1" x14ac:dyDescent="0.25">
      <c r="A18" s="113" t="s">
        <v>8550</v>
      </c>
      <c r="B18" s="112" t="s">
        <v>8551</v>
      </c>
      <c r="C18" s="112" t="s">
        <v>9082</v>
      </c>
      <c r="D18" s="112" t="s">
        <v>8591</v>
      </c>
      <c r="E18" s="112" t="s">
        <v>9083</v>
      </c>
      <c r="F18" s="112" t="s">
        <v>9080</v>
      </c>
      <c r="G18" s="112"/>
      <c r="H18" s="112" t="s">
        <v>9081</v>
      </c>
      <c r="I18" s="112"/>
      <c r="J18" s="112"/>
    </row>
    <row r="19" spans="1:10" ht="78" customHeight="1" x14ac:dyDescent="0.25">
      <c r="A19" s="113" t="s">
        <v>8550</v>
      </c>
      <c r="B19" s="112" t="s">
        <v>8551</v>
      </c>
      <c r="C19" s="112" t="s">
        <v>9084</v>
      </c>
      <c r="D19" s="112" t="s">
        <v>8592</v>
      </c>
      <c r="E19" s="112" t="s">
        <v>9085</v>
      </c>
      <c r="F19" s="112" t="s">
        <v>9080</v>
      </c>
      <c r="G19" s="112"/>
      <c r="H19" s="112" t="s">
        <v>9081</v>
      </c>
      <c r="I19" s="112"/>
      <c r="J19" s="112"/>
    </row>
    <row r="20" spans="1:10" ht="143.1" customHeight="1" x14ac:dyDescent="0.25">
      <c r="A20" s="113" t="s">
        <v>8550</v>
      </c>
      <c r="B20" s="112" t="s">
        <v>8551</v>
      </c>
      <c r="C20" s="112" t="s">
        <v>9086</v>
      </c>
      <c r="D20" s="112" t="s">
        <v>8593</v>
      </c>
      <c r="E20" s="112" t="s">
        <v>9087</v>
      </c>
      <c r="F20" s="112" t="s">
        <v>9080</v>
      </c>
      <c r="G20" s="112"/>
      <c r="H20" s="112" t="s">
        <v>9081</v>
      </c>
      <c r="I20" s="112"/>
      <c r="J20" s="112"/>
    </row>
    <row r="21" spans="1:10" ht="117" customHeight="1" x14ac:dyDescent="0.25">
      <c r="A21" s="113" t="s">
        <v>8550</v>
      </c>
      <c r="B21" s="112" t="s">
        <v>8551</v>
      </c>
      <c r="C21" s="112" t="s">
        <v>9088</v>
      </c>
      <c r="D21" s="112" t="s">
        <v>8594</v>
      </c>
      <c r="E21" s="112" t="s">
        <v>9089</v>
      </c>
      <c r="F21" s="112" t="s">
        <v>9080</v>
      </c>
      <c r="G21" s="112"/>
      <c r="H21" s="112" t="s">
        <v>9081</v>
      </c>
      <c r="I21" s="112"/>
      <c r="J21" s="112"/>
    </row>
    <row r="22" spans="1:10" ht="90.95" customHeight="1" x14ac:dyDescent="0.25">
      <c r="A22" s="113" t="s">
        <v>8550</v>
      </c>
      <c r="B22" s="112" t="s">
        <v>8551</v>
      </c>
      <c r="C22" s="112" t="s">
        <v>9090</v>
      </c>
      <c r="D22" s="112" t="s">
        <v>8595</v>
      </c>
      <c r="E22" s="112" t="s">
        <v>9091</v>
      </c>
      <c r="F22" s="112" t="s">
        <v>9080</v>
      </c>
      <c r="G22" s="112"/>
      <c r="H22" s="112" t="s">
        <v>9081</v>
      </c>
      <c r="I22" s="112"/>
      <c r="J22" s="112"/>
    </row>
    <row r="23" spans="1:10" ht="104.1" customHeight="1" x14ac:dyDescent="0.25">
      <c r="A23" s="114" t="s">
        <v>8552</v>
      </c>
      <c r="B23" s="112" t="s">
        <v>8553</v>
      </c>
      <c r="C23" s="112" t="s">
        <v>9092</v>
      </c>
      <c r="D23" s="112" t="s">
        <v>8601</v>
      </c>
      <c r="E23" s="112" t="s">
        <v>9093</v>
      </c>
      <c r="F23" s="112"/>
      <c r="G23" s="112"/>
      <c r="H23" s="112" t="s">
        <v>9094</v>
      </c>
      <c r="I23" s="112" t="s">
        <v>9095</v>
      </c>
      <c r="J23" s="112" t="s">
        <v>9096</v>
      </c>
    </row>
    <row r="24" spans="1:10" ht="90.95" customHeight="1" x14ac:dyDescent="0.25">
      <c r="A24" s="114" t="s">
        <v>8552</v>
      </c>
      <c r="B24" s="112" t="s">
        <v>8553</v>
      </c>
      <c r="C24" s="112" t="s">
        <v>9092</v>
      </c>
      <c r="D24" s="112" t="s">
        <v>9097</v>
      </c>
      <c r="E24" s="112" t="s">
        <v>9098</v>
      </c>
      <c r="F24" s="112"/>
      <c r="G24" s="112"/>
      <c r="H24" s="112" t="s">
        <v>9099</v>
      </c>
      <c r="I24" s="112" t="s">
        <v>9100</v>
      </c>
      <c r="J24" s="115" t="s">
        <v>9101</v>
      </c>
    </row>
    <row r="25" spans="1:10" ht="78" customHeight="1" x14ac:dyDescent="0.25">
      <c r="A25" s="114" t="s">
        <v>8552</v>
      </c>
      <c r="B25" s="112" t="s">
        <v>8553</v>
      </c>
      <c r="C25" s="112" t="s">
        <v>9102</v>
      </c>
      <c r="D25" s="112" t="s">
        <v>8686</v>
      </c>
      <c r="E25" s="112" t="s">
        <v>9103</v>
      </c>
      <c r="F25" s="112"/>
      <c r="G25" s="112"/>
      <c r="H25" s="112" t="s">
        <v>9104</v>
      </c>
      <c r="I25" s="112" t="s">
        <v>9105</v>
      </c>
      <c r="J25" s="112" t="s">
        <v>9106</v>
      </c>
    </row>
    <row r="26" spans="1:10" ht="90.95" customHeight="1" x14ac:dyDescent="0.25">
      <c r="A26" s="114" t="s">
        <v>8552</v>
      </c>
      <c r="B26" s="112" t="s">
        <v>8553</v>
      </c>
      <c r="C26" s="112" t="s">
        <v>9102</v>
      </c>
      <c r="D26" s="112" t="s">
        <v>8597</v>
      </c>
      <c r="E26" s="112" t="s">
        <v>9107</v>
      </c>
      <c r="F26" s="112"/>
      <c r="G26" s="112"/>
      <c r="H26" s="112" t="s">
        <v>9108</v>
      </c>
      <c r="I26" s="112"/>
      <c r="J26" s="112" t="s">
        <v>9109</v>
      </c>
    </row>
    <row r="27" spans="1:10" ht="78" customHeight="1" x14ac:dyDescent="0.25">
      <c r="A27" s="114" t="s">
        <v>8552</v>
      </c>
      <c r="B27" s="112" t="s">
        <v>8553</v>
      </c>
      <c r="C27" s="112" t="s">
        <v>9110</v>
      </c>
      <c r="D27" s="112" t="s">
        <v>8687</v>
      </c>
      <c r="E27" s="112" t="s">
        <v>9111</v>
      </c>
      <c r="F27" s="112" t="s">
        <v>9112</v>
      </c>
      <c r="G27" s="112"/>
      <c r="H27" s="112" t="s">
        <v>9113</v>
      </c>
      <c r="I27" s="112"/>
      <c r="J27" s="112" t="s">
        <v>9114</v>
      </c>
    </row>
    <row r="28" spans="1:10" ht="65.099999999999994" customHeight="1" x14ac:dyDescent="0.25">
      <c r="A28" s="114" t="s">
        <v>8552</v>
      </c>
      <c r="B28" s="112" t="s">
        <v>8553</v>
      </c>
      <c r="C28" s="112" t="s">
        <v>9110</v>
      </c>
      <c r="D28" s="112" t="s">
        <v>8603</v>
      </c>
      <c r="E28" s="112" t="s">
        <v>9115</v>
      </c>
      <c r="F28" s="112" t="s">
        <v>9116</v>
      </c>
      <c r="G28" s="112"/>
      <c r="H28" s="112" t="s">
        <v>341</v>
      </c>
      <c r="I28" s="112"/>
      <c r="J28" s="112" t="s">
        <v>9117</v>
      </c>
    </row>
    <row r="29" spans="1:10" ht="39" customHeight="1" x14ac:dyDescent="0.25">
      <c r="A29" s="114" t="s">
        <v>8552</v>
      </c>
      <c r="B29" s="112" t="s">
        <v>8553</v>
      </c>
      <c r="C29" s="112" t="s">
        <v>8608</v>
      </c>
      <c r="D29" s="112" t="s">
        <v>9118</v>
      </c>
      <c r="E29" s="112" t="s">
        <v>9119</v>
      </c>
      <c r="F29" s="112"/>
      <c r="G29" s="112"/>
      <c r="H29" s="112" t="s">
        <v>9120</v>
      </c>
      <c r="I29" s="112" t="s">
        <v>9121</v>
      </c>
      <c r="J29" s="112" t="s">
        <v>9122</v>
      </c>
    </row>
    <row r="30" spans="1:10" ht="26.1" customHeight="1" x14ac:dyDescent="0.25">
      <c r="A30" s="114" t="s">
        <v>8552</v>
      </c>
      <c r="B30" s="112" t="s">
        <v>8553</v>
      </c>
      <c r="C30" s="112" t="s">
        <v>8608</v>
      </c>
      <c r="D30" s="112" t="s">
        <v>9123</v>
      </c>
      <c r="E30" s="112" t="s">
        <v>9124</v>
      </c>
      <c r="F30" s="112"/>
      <c r="G30" s="112"/>
      <c r="H30" s="112" t="s">
        <v>9125</v>
      </c>
      <c r="I30" s="112"/>
      <c r="J30" s="112"/>
    </row>
    <row r="31" spans="1:10" ht="51.95" customHeight="1" x14ac:dyDescent="0.25">
      <c r="A31" s="114" t="s">
        <v>8552</v>
      </c>
      <c r="B31" s="112" t="s">
        <v>8553</v>
      </c>
      <c r="C31" s="112" t="s">
        <v>8613</v>
      </c>
      <c r="D31" s="112" t="s">
        <v>9126</v>
      </c>
      <c r="E31" s="112" t="s">
        <v>9127</v>
      </c>
      <c r="F31" s="112"/>
      <c r="G31" s="112"/>
      <c r="H31" s="112" t="s">
        <v>9128</v>
      </c>
      <c r="I31" s="112"/>
      <c r="J31" s="112" t="s">
        <v>9129</v>
      </c>
    </row>
    <row r="32" spans="1:10" ht="90.95" customHeight="1" x14ac:dyDescent="0.25">
      <c r="A32" s="114" t="s">
        <v>8552</v>
      </c>
      <c r="B32" s="112" t="s">
        <v>8553</v>
      </c>
      <c r="C32" s="112" t="s">
        <v>8613</v>
      </c>
      <c r="D32" s="112" t="s">
        <v>9130</v>
      </c>
      <c r="E32" s="112" t="s">
        <v>9107</v>
      </c>
      <c r="F32" s="112"/>
      <c r="G32" s="112"/>
      <c r="H32" s="112" t="s">
        <v>9108</v>
      </c>
      <c r="I32" s="112"/>
      <c r="J32" s="112" t="s">
        <v>9109</v>
      </c>
    </row>
    <row r="33" spans="1:10" ht="51.95" customHeight="1" x14ac:dyDescent="0.25">
      <c r="A33" s="114" t="s">
        <v>8552</v>
      </c>
      <c r="B33" s="112" t="s">
        <v>8553</v>
      </c>
      <c r="C33" s="112" t="s">
        <v>8613</v>
      </c>
      <c r="D33" s="112" t="s">
        <v>8690</v>
      </c>
      <c r="E33" s="112" t="s">
        <v>9131</v>
      </c>
      <c r="F33" s="112"/>
      <c r="G33" s="112"/>
      <c r="H33" s="112" t="s">
        <v>9132</v>
      </c>
      <c r="I33" s="112"/>
      <c r="J33" s="112" t="s">
        <v>9133</v>
      </c>
    </row>
    <row r="34" spans="1:10" ht="51.95" customHeight="1" x14ac:dyDescent="0.25">
      <c r="A34" s="114" t="s">
        <v>8552</v>
      </c>
      <c r="B34" s="112" t="s">
        <v>8553</v>
      </c>
      <c r="C34" s="112" t="s">
        <v>8613</v>
      </c>
      <c r="D34" s="112" t="s">
        <v>9134</v>
      </c>
      <c r="E34" s="112" t="s">
        <v>9135</v>
      </c>
      <c r="F34" s="112" t="s">
        <v>9136</v>
      </c>
      <c r="G34" s="112"/>
      <c r="H34" s="112" t="s">
        <v>9137</v>
      </c>
      <c r="I34" s="112"/>
      <c r="J34" s="112" t="s">
        <v>9138</v>
      </c>
    </row>
    <row r="35" spans="1:10" ht="51.95" customHeight="1" x14ac:dyDescent="0.25">
      <c r="A35" s="114" t="s">
        <v>8552</v>
      </c>
      <c r="B35" s="112" t="s">
        <v>8554</v>
      </c>
      <c r="C35" s="112" t="s">
        <v>8615</v>
      </c>
      <c r="D35" s="112" t="s">
        <v>9139</v>
      </c>
      <c r="E35" s="112" t="s">
        <v>9140</v>
      </c>
      <c r="F35" s="112" t="s">
        <v>9141</v>
      </c>
      <c r="G35" s="112"/>
      <c r="H35" s="112" t="s">
        <v>9142</v>
      </c>
      <c r="I35" s="112"/>
      <c r="J35" s="112" t="s">
        <v>9143</v>
      </c>
    </row>
    <row r="36" spans="1:10" ht="90.95" customHeight="1" x14ac:dyDescent="0.25">
      <c r="A36" s="114" t="s">
        <v>8552</v>
      </c>
      <c r="B36" s="112" t="s">
        <v>8554</v>
      </c>
      <c r="C36" s="112" t="s">
        <v>8620</v>
      </c>
      <c r="D36" s="112" t="s">
        <v>2701</v>
      </c>
      <c r="E36" s="112" t="s">
        <v>9144</v>
      </c>
      <c r="F36" s="112"/>
      <c r="G36" s="112"/>
      <c r="H36" s="112" t="s">
        <v>9143</v>
      </c>
      <c r="I36" s="112" t="s">
        <v>9145</v>
      </c>
      <c r="J36" s="112" t="s">
        <v>9146</v>
      </c>
    </row>
    <row r="37" spans="1:10" ht="78" customHeight="1" x14ac:dyDescent="0.25">
      <c r="A37" s="114" t="s">
        <v>8552</v>
      </c>
      <c r="B37" s="112" t="s">
        <v>8554</v>
      </c>
      <c r="C37" s="112" t="s">
        <v>8620</v>
      </c>
      <c r="D37" s="112" t="s">
        <v>2707</v>
      </c>
      <c r="E37" s="112" t="s">
        <v>9147</v>
      </c>
      <c r="F37" s="112"/>
      <c r="G37" s="112"/>
      <c r="H37" s="112" t="s">
        <v>9143</v>
      </c>
      <c r="I37" s="112" t="s">
        <v>9145</v>
      </c>
      <c r="J37" s="112" t="s">
        <v>9146</v>
      </c>
    </row>
    <row r="38" spans="1:10" ht="51.95" customHeight="1" x14ac:dyDescent="0.25">
      <c r="A38" s="114" t="s">
        <v>8552</v>
      </c>
      <c r="B38" s="112" t="s">
        <v>8554</v>
      </c>
      <c r="C38" s="112" t="s">
        <v>8620</v>
      </c>
      <c r="D38" s="112" t="s">
        <v>2703</v>
      </c>
      <c r="E38" s="112" t="s">
        <v>9148</v>
      </c>
      <c r="F38" s="112"/>
      <c r="G38" s="112"/>
      <c r="H38" s="112" t="s">
        <v>9143</v>
      </c>
      <c r="I38" s="112" t="s">
        <v>9145</v>
      </c>
      <c r="J38" s="112" t="s">
        <v>9146</v>
      </c>
    </row>
    <row r="39" spans="1:10" ht="65.099999999999994" customHeight="1" x14ac:dyDescent="0.25">
      <c r="A39" s="114" t="s">
        <v>8552</v>
      </c>
      <c r="B39" s="112" t="s">
        <v>8554</v>
      </c>
      <c r="C39" s="112" t="s">
        <v>8620</v>
      </c>
      <c r="D39" s="112" t="s">
        <v>2732</v>
      </c>
      <c r="E39" s="112" t="s">
        <v>9149</v>
      </c>
      <c r="F39" s="112"/>
      <c r="G39" s="112"/>
      <c r="H39" s="112" t="s">
        <v>9143</v>
      </c>
      <c r="I39" s="112" t="s">
        <v>9145</v>
      </c>
      <c r="J39" s="112" t="s">
        <v>9146</v>
      </c>
    </row>
    <row r="40" spans="1:10" ht="51.95" customHeight="1" x14ac:dyDescent="0.25">
      <c r="A40" s="114" t="s">
        <v>8552</v>
      </c>
      <c r="B40" s="112" t="s">
        <v>8554</v>
      </c>
      <c r="C40" s="112" t="s">
        <v>8620</v>
      </c>
      <c r="D40" s="112" t="s">
        <v>2698</v>
      </c>
      <c r="E40" s="112" t="s">
        <v>9150</v>
      </c>
      <c r="F40" s="112"/>
      <c r="G40" s="112"/>
      <c r="H40" s="112" t="s">
        <v>9143</v>
      </c>
      <c r="I40" s="112" t="s">
        <v>9145</v>
      </c>
      <c r="J40" s="112" t="s">
        <v>9146</v>
      </c>
    </row>
    <row r="41" spans="1:10" ht="78" customHeight="1" x14ac:dyDescent="0.25">
      <c r="A41" s="114" t="s">
        <v>8552</v>
      </c>
      <c r="B41" s="112" t="s">
        <v>8554</v>
      </c>
      <c r="C41" s="112" t="s">
        <v>8620</v>
      </c>
      <c r="D41" s="112" t="s">
        <v>2705</v>
      </c>
      <c r="E41" s="112" t="s">
        <v>9151</v>
      </c>
      <c r="F41" s="112"/>
      <c r="G41" s="112"/>
      <c r="H41" s="112" t="s">
        <v>9143</v>
      </c>
      <c r="I41" s="112" t="s">
        <v>9145</v>
      </c>
      <c r="J41" s="112" t="s">
        <v>9146</v>
      </c>
    </row>
    <row r="42" spans="1:10" ht="51.95" customHeight="1" x14ac:dyDescent="0.25">
      <c r="A42" s="114" t="s">
        <v>8552</v>
      </c>
      <c r="B42" s="112" t="s">
        <v>8554</v>
      </c>
      <c r="C42" s="112" t="s">
        <v>8620</v>
      </c>
      <c r="D42" s="112" t="s">
        <v>2728</v>
      </c>
      <c r="E42" s="112" t="s">
        <v>9152</v>
      </c>
      <c r="F42" s="112"/>
      <c r="G42" s="112"/>
      <c r="H42" s="112" t="s">
        <v>9143</v>
      </c>
      <c r="I42" s="112" t="s">
        <v>9145</v>
      </c>
      <c r="J42" s="112" t="s">
        <v>9146</v>
      </c>
    </row>
    <row r="43" spans="1:10" ht="39" customHeight="1" x14ac:dyDescent="0.25">
      <c r="A43" s="114" t="s">
        <v>8552</v>
      </c>
      <c r="B43" s="112" t="s">
        <v>8554</v>
      </c>
      <c r="C43" s="112" t="s">
        <v>8620</v>
      </c>
      <c r="D43" s="112" t="s">
        <v>8618</v>
      </c>
      <c r="E43" s="112" t="s">
        <v>9153</v>
      </c>
      <c r="F43" s="112"/>
      <c r="G43" s="112"/>
      <c r="H43" s="112" t="s">
        <v>9143</v>
      </c>
      <c r="I43" s="112" t="s">
        <v>9145</v>
      </c>
      <c r="J43" s="112" t="s">
        <v>9146</v>
      </c>
    </row>
    <row r="44" spans="1:10" ht="78" customHeight="1" x14ac:dyDescent="0.25">
      <c r="A44" s="114" t="s">
        <v>8552</v>
      </c>
      <c r="B44" s="112" t="s">
        <v>8554</v>
      </c>
      <c r="C44" s="112" t="s">
        <v>8620</v>
      </c>
      <c r="D44" s="112" t="s">
        <v>2738</v>
      </c>
      <c r="E44" s="112" t="s">
        <v>9154</v>
      </c>
      <c r="F44" s="112"/>
      <c r="G44" s="112"/>
      <c r="H44" s="112" t="s">
        <v>9143</v>
      </c>
      <c r="I44" s="112" t="s">
        <v>9145</v>
      </c>
      <c r="J44" s="112" t="s">
        <v>9146</v>
      </c>
    </row>
  </sheetData>
  <mergeCells count="1">
    <mergeCell ref="A1:J1"/>
  </mergeCells>
  <hyperlinks>
    <hyperlink ref="J24" r:id="rId1" xr:uid="{00000000-0004-0000-0F00-000000000000}"/>
  </hyperlinks>
  <pageMargins left="0.7" right="0.7" top="0.75" bottom="0.75" header="0.3" footer="0.3"/>
  <pageSetup paperSize="9" orientation="portrai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000000"/>
  </sheetPr>
  <dimension ref="A1:BB263"/>
  <sheetViews>
    <sheetView topLeftCell="A228" workbookViewId="0">
      <pane xSplit="3" topLeftCell="D1" activePane="topRight" state="frozen"/>
      <selection pane="topRight"/>
    </sheetView>
  </sheetViews>
  <sheetFormatPr defaultRowHeight="15" x14ac:dyDescent="0.25"/>
  <cols>
    <col min="1" max="1" width="25" style="214" hidden="1" customWidth="1"/>
    <col min="2" max="2" width="40" style="214" hidden="1" customWidth="1"/>
    <col min="3" max="3" width="10" style="214" customWidth="1"/>
    <col min="4" max="4" width="12" style="214" customWidth="1"/>
    <col min="5" max="54" width="10" style="214" customWidth="1"/>
  </cols>
  <sheetData>
    <row r="1" spans="1:54" x14ac:dyDescent="0.25">
      <c r="A1" s="272"/>
      <c r="B1" s="272"/>
      <c r="C1" s="272"/>
      <c r="D1" s="272"/>
      <c r="E1" s="272"/>
      <c r="F1" s="272"/>
      <c r="G1" s="272"/>
      <c r="H1" s="272"/>
      <c r="I1" s="272"/>
      <c r="J1" s="272"/>
      <c r="K1" s="272"/>
      <c r="L1" s="272"/>
      <c r="M1" s="272"/>
      <c r="N1" s="272"/>
      <c r="O1" s="272"/>
      <c r="P1" s="272"/>
      <c r="Q1" s="272"/>
      <c r="R1" s="272"/>
      <c r="S1" s="272"/>
      <c r="T1" s="272"/>
      <c r="U1" s="272"/>
      <c r="V1" s="272"/>
      <c r="W1" s="272"/>
      <c r="X1" s="272"/>
      <c r="Y1" s="272"/>
      <c r="Z1" s="272"/>
      <c r="AA1" s="272"/>
      <c r="AB1" s="272"/>
      <c r="AC1" s="272"/>
      <c r="AD1" s="272"/>
      <c r="AE1" s="272"/>
      <c r="AF1" s="272"/>
      <c r="AG1" s="272"/>
      <c r="AH1" s="272"/>
      <c r="AI1" s="272"/>
      <c r="AJ1" s="272"/>
      <c r="AK1" s="272"/>
      <c r="AL1" s="272"/>
      <c r="AM1" s="272"/>
      <c r="AN1" s="272"/>
      <c r="AO1" s="272"/>
      <c r="AP1" s="272"/>
      <c r="AQ1" s="272"/>
      <c r="AR1" s="272"/>
      <c r="AS1" s="272"/>
      <c r="AT1" s="272"/>
      <c r="AU1" s="272"/>
      <c r="AV1" s="272"/>
      <c r="AW1" s="272"/>
      <c r="AX1" s="272"/>
      <c r="AY1" s="272"/>
      <c r="AZ1" s="272"/>
      <c r="BA1" s="272"/>
      <c r="BB1" s="272"/>
    </row>
    <row r="2" spans="1:54" x14ac:dyDescent="0.25">
      <c r="A2" s="273" t="s">
        <v>2</v>
      </c>
      <c r="B2" s="273" t="s">
        <v>0</v>
      </c>
      <c r="C2" s="273" t="s">
        <v>1</v>
      </c>
      <c r="D2" s="273" t="s">
        <v>9155</v>
      </c>
      <c r="E2" s="274">
        <v>43466</v>
      </c>
      <c r="F2" s="274">
        <v>43497</v>
      </c>
      <c r="G2" s="274">
        <v>43525</v>
      </c>
      <c r="H2" s="274">
        <v>43556</v>
      </c>
      <c r="I2" s="274">
        <v>43586</v>
      </c>
      <c r="J2" s="274">
        <v>43617</v>
      </c>
      <c r="K2" s="274">
        <v>43647</v>
      </c>
      <c r="L2" s="274">
        <v>43678</v>
      </c>
      <c r="M2" s="274">
        <v>43709</v>
      </c>
      <c r="N2" s="274">
        <v>43739</v>
      </c>
      <c r="O2" s="274">
        <v>43770</v>
      </c>
      <c r="P2" s="274">
        <v>43800</v>
      </c>
      <c r="Q2" s="274">
        <v>43831</v>
      </c>
      <c r="R2" s="274">
        <v>43862</v>
      </c>
      <c r="S2" s="274">
        <v>43891</v>
      </c>
      <c r="T2" s="274">
        <v>43922</v>
      </c>
      <c r="U2" s="274">
        <v>43952</v>
      </c>
      <c r="V2" s="274">
        <v>43983</v>
      </c>
      <c r="W2" s="274">
        <v>44013</v>
      </c>
      <c r="X2" s="274">
        <v>44044</v>
      </c>
      <c r="Y2" s="274">
        <v>44075</v>
      </c>
      <c r="Z2" s="274">
        <v>44105</v>
      </c>
      <c r="AA2" s="274">
        <v>44136</v>
      </c>
      <c r="AB2" s="274">
        <v>44166</v>
      </c>
      <c r="AC2" s="274">
        <v>44197</v>
      </c>
      <c r="AD2" s="274">
        <v>44228</v>
      </c>
      <c r="AE2" s="274">
        <v>44256</v>
      </c>
      <c r="AF2" s="274">
        <v>44287</v>
      </c>
      <c r="AG2" s="274">
        <v>44317</v>
      </c>
      <c r="AH2" s="274">
        <v>44348</v>
      </c>
      <c r="AI2" s="274">
        <v>44378</v>
      </c>
      <c r="AJ2" s="274">
        <v>44409</v>
      </c>
      <c r="AK2" s="274">
        <v>44440</v>
      </c>
      <c r="AL2" s="274">
        <v>44470</v>
      </c>
      <c r="AM2" s="274">
        <v>44501</v>
      </c>
      <c r="AN2" s="274">
        <v>44531</v>
      </c>
      <c r="AO2" s="274">
        <v>44562</v>
      </c>
      <c r="AP2" s="274">
        <v>44593</v>
      </c>
      <c r="AQ2" s="274">
        <v>44621</v>
      </c>
      <c r="AR2" s="274">
        <v>44652</v>
      </c>
      <c r="AS2" s="274">
        <v>44682</v>
      </c>
      <c r="AT2" s="274">
        <v>44713</v>
      </c>
      <c r="AU2" s="274">
        <v>44743</v>
      </c>
      <c r="AV2" s="274">
        <v>44774</v>
      </c>
      <c r="AW2" s="274">
        <v>44805</v>
      </c>
      <c r="AX2" s="274">
        <v>44835</v>
      </c>
      <c r="AY2" s="274">
        <v>44866</v>
      </c>
      <c r="AZ2" s="274">
        <v>44896</v>
      </c>
      <c r="BA2" s="274">
        <v>44927</v>
      </c>
      <c r="BB2" s="274">
        <v>44958</v>
      </c>
    </row>
    <row r="3" spans="1:54" x14ac:dyDescent="0.25">
      <c r="A3" t="s">
        <v>62</v>
      </c>
      <c r="B3" t="s">
        <v>60</v>
      </c>
      <c r="C3" t="s">
        <v>61</v>
      </c>
      <c r="D3" s="275" t="str">
        <f t="shared" ref="D3:D66" si="0">IF(BB3="-","-",IFERROR(IF(ROUND(AVERAGE(AZ3:BB3),1)=ROUND(AVERAGE(AW3:AY3),1),"Stable",IF(ROUND(AVERAGE(AZ3:BB3),1)&lt;ROUND(AVERAGE(AW3:AY3),1),"Decreasing",IF(ROUND(AVERAGE(AZ3:BB3),1)&gt;ROUND(AVERAGE(AW3:AY3),1),"Increasing"))),"-"))</f>
        <v>Stable</v>
      </c>
      <c r="E3" s="275">
        <v>4.4000000000000004</v>
      </c>
      <c r="F3" s="275">
        <v>4.4000000000000004</v>
      </c>
      <c r="G3" s="275">
        <v>4.4000000000000004</v>
      </c>
      <c r="H3" s="275">
        <v>4.5</v>
      </c>
      <c r="I3" s="275">
        <v>4.5</v>
      </c>
      <c r="J3" s="275">
        <v>4.5</v>
      </c>
      <c r="K3" s="275">
        <v>4.5</v>
      </c>
      <c r="L3" s="275">
        <v>4.5</v>
      </c>
      <c r="M3" s="275">
        <v>4.5</v>
      </c>
      <c r="N3" s="275">
        <v>4.4000000000000004</v>
      </c>
      <c r="O3" s="275">
        <v>4.4000000000000004</v>
      </c>
      <c r="P3" s="275">
        <v>4.4000000000000004</v>
      </c>
      <c r="Q3" s="275">
        <v>4.4000000000000004</v>
      </c>
      <c r="R3" s="275">
        <v>4.4000000000000004</v>
      </c>
      <c r="S3" s="275">
        <v>4.5</v>
      </c>
      <c r="T3" s="275">
        <v>4.5</v>
      </c>
      <c r="U3" s="275">
        <v>4.5</v>
      </c>
      <c r="V3" s="275">
        <v>4.5</v>
      </c>
      <c r="W3" s="275">
        <v>4.5</v>
      </c>
      <c r="X3" s="275">
        <v>4.5</v>
      </c>
      <c r="Y3" s="275">
        <v>4.5999999999999996</v>
      </c>
      <c r="Z3" s="275">
        <v>4.5999999999999996</v>
      </c>
      <c r="AA3" s="275">
        <v>4.5999999999999996</v>
      </c>
      <c r="AB3" s="275">
        <v>4.5999999999999996</v>
      </c>
      <c r="AC3" s="275">
        <v>4.5999999999999996</v>
      </c>
      <c r="AD3" s="275">
        <v>4.5999999999999996</v>
      </c>
      <c r="AE3" s="275">
        <v>4.5999999999999996</v>
      </c>
      <c r="AF3" s="275">
        <v>4.5999999999999996</v>
      </c>
      <c r="AG3" s="275">
        <v>4.5999999999999996</v>
      </c>
      <c r="AH3" s="275">
        <v>4.7</v>
      </c>
      <c r="AI3" s="275">
        <v>4.7</v>
      </c>
      <c r="AJ3" s="275">
        <v>4.7</v>
      </c>
      <c r="AK3" s="275">
        <v>4.7</v>
      </c>
      <c r="AL3" s="275">
        <v>4.7</v>
      </c>
      <c r="AM3" s="275">
        <v>4.7</v>
      </c>
      <c r="AN3" s="275">
        <v>4.7</v>
      </c>
      <c r="AO3" s="275">
        <v>4.5999999999999996</v>
      </c>
      <c r="AP3" s="275">
        <v>4.5999999999999996</v>
      </c>
      <c r="AQ3" s="275">
        <v>4.5999999999999996</v>
      </c>
      <c r="AR3" s="275">
        <v>4.5</v>
      </c>
      <c r="AS3" s="275">
        <v>4.4000000000000004</v>
      </c>
      <c r="AT3" s="275">
        <v>4.5</v>
      </c>
      <c r="AU3" s="275">
        <v>4.5</v>
      </c>
      <c r="AV3" s="275">
        <v>4.5</v>
      </c>
      <c r="AW3" s="275">
        <v>4.5</v>
      </c>
      <c r="AX3" s="275">
        <v>4.5</v>
      </c>
      <c r="AY3" s="275">
        <v>4.5</v>
      </c>
      <c r="AZ3" s="275">
        <v>4.5</v>
      </c>
      <c r="BA3" s="275">
        <v>4.5</v>
      </c>
      <c r="BB3" s="275">
        <f>_xlfn.IFNA(VLOOKUP(C3,'INFORM Severity - hidden'!$C$5:$G$300,5,FALSE),"-")</f>
        <v>4.5</v>
      </c>
    </row>
    <row r="4" spans="1:54" x14ac:dyDescent="0.25">
      <c r="A4"/>
      <c r="B4"/>
      <c r="C4" t="s">
        <v>9156</v>
      </c>
      <c r="D4" s="275" t="str">
        <f t="shared" si="0"/>
        <v>-</v>
      </c>
      <c r="E4" s="275">
        <v>4.0999999999999996</v>
      </c>
      <c r="F4" s="275" t="s">
        <v>9157</v>
      </c>
      <c r="G4" s="275" t="s">
        <v>9157</v>
      </c>
      <c r="H4" s="275" t="s">
        <v>9157</v>
      </c>
      <c r="I4" s="275" t="s">
        <v>9157</v>
      </c>
      <c r="J4" s="275" t="s">
        <v>9157</v>
      </c>
      <c r="K4" s="275" t="s">
        <v>9157</v>
      </c>
      <c r="L4" s="275" t="s">
        <v>9157</v>
      </c>
      <c r="M4" s="275" t="s">
        <v>9157</v>
      </c>
      <c r="N4" s="275" t="s">
        <v>9157</v>
      </c>
      <c r="O4" s="275" t="s">
        <v>9157</v>
      </c>
      <c r="P4" s="275" t="s">
        <v>9157</v>
      </c>
      <c r="Q4" s="275" t="s">
        <v>9157</v>
      </c>
      <c r="R4" s="275" t="s">
        <v>9157</v>
      </c>
      <c r="S4" s="275" t="s">
        <v>9157</v>
      </c>
      <c r="T4" s="275" t="s">
        <v>9157</v>
      </c>
      <c r="U4" s="275" t="s">
        <v>9157</v>
      </c>
      <c r="V4" s="275" t="s">
        <v>9157</v>
      </c>
      <c r="W4" s="275" t="s">
        <v>9157</v>
      </c>
      <c r="X4" s="275" t="s">
        <v>9157</v>
      </c>
      <c r="Y4" s="275" t="s">
        <v>9157</v>
      </c>
      <c r="Z4" s="275" t="s">
        <v>9157</v>
      </c>
      <c r="AA4" s="275" t="s">
        <v>9157</v>
      </c>
      <c r="AB4" s="275" t="s">
        <v>9157</v>
      </c>
      <c r="AC4" s="275" t="s">
        <v>9157</v>
      </c>
      <c r="AD4" s="275" t="s">
        <v>9157</v>
      </c>
      <c r="AE4" s="275" t="s">
        <v>9157</v>
      </c>
      <c r="AF4" s="275" t="s">
        <v>9157</v>
      </c>
      <c r="AG4" s="275" t="s">
        <v>9157</v>
      </c>
      <c r="AH4" s="275" t="s">
        <v>9157</v>
      </c>
      <c r="AI4" s="275" t="s">
        <v>9157</v>
      </c>
      <c r="AJ4" s="275" t="s">
        <v>9157</v>
      </c>
      <c r="AK4" s="275" t="s">
        <v>9157</v>
      </c>
      <c r="AL4" s="275" t="s">
        <v>9157</v>
      </c>
      <c r="AM4" s="275" t="s">
        <v>9157</v>
      </c>
      <c r="AN4" s="275" t="s">
        <v>9157</v>
      </c>
      <c r="AO4" s="275" t="s">
        <v>9157</v>
      </c>
      <c r="AP4" s="275" t="s">
        <v>9157</v>
      </c>
      <c r="AQ4" s="275" t="s">
        <v>9157</v>
      </c>
      <c r="AR4" s="275" t="s">
        <v>9157</v>
      </c>
      <c r="AS4" s="275" t="s">
        <v>9157</v>
      </c>
      <c r="AT4" s="275" t="s">
        <v>9157</v>
      </c>
      <c r="AU4" s="275" t="s">
        <v>9157</v>
      </c>
      <c r="AV4" s="275" t="s">
        <v>9157</v>
      </c>
      <c r="AW4" s="275" t="s">
        <v>9157</v>
      </c>
      <c r="AX4" s="275" t="s">
        <v>9157</v>
      </c>
      <c r="AY4" s="275" t="s">
        <v>9157</v>
      </c>
      <c r="AZ4" s="275" t="s">
        <v>9157</v>
      </c>
      <c r="BA4" s="275" t="s">
        <v>9157</v>
      </c>
      <c r="BB4" s="275" t="str">
        <f>_xlfn.IFNA(VLOOKUP(C4,'INFORM Severity - hidden'!$C$5:$G$300,5,FALSE),"-")</f>
        <v>-</v>
      </c>
    </row>
    <row r="5" spans="1:54" x14ac:dyDescent="0.25">
      <c r="A5"/>
      <c r="B5"/>
      <c r="C5" t="s">
        <v>9158</v>
      </c>
      <c r="D5" s="275" t="str">
        <f t="shared" si="0"/>
        <v>-</v>
      </c>
      <c r="E5" s="275">
        <v>3.9</v>
      </c>
      <c r="F5" s="275" t="s">
        <v>9157</v>
      </c>
      <c r="G5" s="275" t="s">
        <v>9157</v>
      </c>
      <c r="H5" s="275" t="s">
        <v>9157</v>
      </c>
      <c r="I5" s="275" t="s">
        <v>9157</v>
      </c>
      <c r="J5" s="275" t="s">
        <v>9157</v>
      </c>
      <c r="K5" s="275" t="s">
        <v>9157</v>
      </c>
      <c r="L5" s="275" t="s">
        <v>9157</v>
      </c>
      <c r="M5" s="275" t="s">
        <v>9157</v>
      </c>
      <c r="N5" s="275" t="s">
        <v>9157</v>
      </c>
      <c r="O5" s="275" t="s">
        <v>9157</v>
      </c>
      <c r="P5" s="275" t="s">
        <v>9157</v>
      </c>
      <c r="Q5" s="275" t="s">
        <v>9157</v>
      </c>
      <c r="R5" s="275" t="s">
        <v>9157</v>
      </c>
      <c r="S5" s="275" t="s">
        <v>9157</v>
      </c>
      <c r="T5" s="275" t="s">
        <v>9157</v>
      </c>
      <c r="U5" s="275" t="s">
        <v>9157</v>
      </c>
      <c r="V5" s="275" t="s">
        <v>9157</v>
      </c>
      <c r="W5" s="275" t="s">
        <v>9157</v>
      </c>
      <c r="X5" s="275" t="s">
        <v>9157</v>
      </c>
      <c r="Y5" s="275" t="s">
        <v>9157</v>
      </c>
      <c r="Z5" s="275" t="s">
        <v>9157</v>
      </c>
      <c r="AA5" s="275" t="s">
        <v>9157</v>
      </c>
      <c r="AB5" s="275" t="s">
        <v>9157</v>
      </c>
      <c r="AC5" s="275" t="s">
        <v>9157</v>
      </c>
      <c r="AD5" s="275" t="s">
        <v>9157</v>
      </c>
      <c r="AE5" s="275" t="s">
        <v>9157</v>
      </c>
      <c r="AF5" s="275" t="s">
        <v>9157</v>
      </c>
      <c r="AG5" s="275" t="s">
        <v>9157</v>
      </c>
      <c r="AH5" s="275" t="s">
        <v>9157</v>
      </c>
      <c r="AI5" s="275" t="s">
        <v>9157</v>
      </c>
      <c r="AJ5" s="275" t="s">
        <v>9157</v>
      </c>
      <c r="AK5" s="275" t="s">
        <v>9157</v>
      </c>
      <c r="AL5" s="275" t="s">
        <v>9157</v>
      </c>
      <c r="AM5" s="275" t="s">
        <v>9157</v>
      </c>
      <c r="AN5" s="275" t="s">
        <v>9157</v>
      </c>
      <c r="AO5" s="275" t="s">
        <v>9157</v>
      </c>
      <c r="AP5" s="275" t="s">
        <v>9157</v>
      </c>
      <c r="AQ5" s="275" t="s">
        <v>9157</v>
      </c>
      <c r="AR5" s="275" t="s">
        <v>9157</v>
      </c>
      <c r="AS5" s="275" t="s">
        <v>9157</v>
      </c>
      <c r="AT5" s="275" t="s">
        <v>9157</v>
      </c>
      <c r="AU5" s="275" t="s">
        <v>9157</v>
      </c>
      <c r="AV5" s="275" t="s">
        <v>9157</v>
      </c>
      <c r="AW5" s="275" t="s">
        <v>9157</v>
      </c>
      <c r="AX5" s="275" t="s">
        <v>9157</v>
      </c>
      <c r="AY5" s="275" t="s">
        <v>9157</v>
      </c>
      <c r="AZ5" s="275" t="s">
        <v>9157</v>
      </c>
      <c r="BA5" s="275" t="s">
        <v>9157</v>
      </c>
      <c r="BB5" s="275" t="str">
        <f>_xlfn.IFNA(VLOOKUP(C5,'INFORM Severity - hidden'!$C$5:$G$300,5,FALSE),"-")</f>
        <v>-</v>
      </c>
    </row>
    <row r="6" spans="1:54" x14ac:dyDescent="0.25">
      <c r="A6"/>
      <c r="B6"/>
      <c r="C6" t="s">
        <v>9159</v>
      </c>
      <c r="D6" s="275" t="str">
        <f t="shared" si="0"/>
        <v>-</v>
      </c>
      <c r="E6" s="275" t="s">
        <v>9157</v>
      </c>
      <c r="F6" s="275" t="s">
        <v>9157</v>
      </c>
      <c r="G6" s="275">
        <v>2.1</v>
      </c>
      <c r="H6" s="275">
        <v>2.2000000000000002</v>
      </c>
      <c r="I6" s="275" t="s">
        <v>9157</v>
      </c>
      <c r="J6" s="275" t="s">
        <v>9157</v>
      </c>
      <c r="K6" s="275" t="s">
        <v>9157</v>
      </c>
      <c r="L6" s="275" t="s">
        <v>9157</v>
      </c>
      <c r="M6" s="275" t="s">
        <v>9157</v>
      </c>
      <c r="N6" s="275" t="s">
        <v>9157</v>
      </c>
      <c r="O6" s="275" t="s">
        <v>9157</v>
      </c>
      <c r="P6" s="275" t="s">
        <v>9157</v>
      </c>
      <c r="Q6" s="275" t="s">
        <v>9157</v>
      </c>
      <c r="R6" s="275" t="s">
        <v>9157</v>
      </c>
      <c r="S6" s="275" t="s">
        <v>9157</v>
      </c>
      <c r="T6" s="275" t="s">
        <v>9157</v>
      </c>
      <c r="U6" s="275" t="s">
        <v>9157</v>
      </c>
      <c r="V6" s="275" t="s">
        <v>9157</v>
      </c>
      <c r="W6" s="275" t="s">
        <v>9157</v>
      </c>
      <c r="X6" s="275" t="s">
        <v>9157</v>
      </c>
      <c r="Y6" s="275" t="s">
        <v>9157</v>
      </c>
      <c r="Z6" s="275" t="s">
        <v>9157</v>
      </c>
      <c r="AA6" s="275" t="s">
        <v>9157</v>
      </c>
      <c r="AB6" s="275" t="s">
        <v>9157</v>
      </c>
      <c r="AC6" s="275" t="s">
        <v>9157</v>
      </c>
      <c r="AD6" s="275" t="s">
        <v>9157</v>
      </c>
      <c r="AE6" s="275" t="s">
        <v>9157</v>
      </c>
      <c r="AF6" s="275" t="s">
        <v>9157</v>
      </c>
      <c r="AG6" s="275" t="s">
        <v>9157</v>
      </c>
      <c r="AH6" s="275" t="s">
        <v>9157</v>
      </c>
      <c r="AI6" s="275" t="s">
        <v>9157</v>
      </c>
      <c r="AJ6" s="275" t="s">
        <v>9157</v>
      </c>
      <c r="AK6" s="275" t="s">
        <v>9157</v>
      </c>
      <c r="AL6" s="275" t="s">
        <v>9157</v>
      </c>
      <c r="AM6" s="275" t="s">
        <v>9157</v>
      </c>
      <c r="AN6" s="275" t="s">
        <v>9157</v>
      </c>
      <c r="AO6" s="275" t="s">
        <v>9157</v>
      </c>
      <c r="AP6" s="275" t="s">
        <v>9157</v>
      </c>
      <c r="AQ6" s="275" t="s">
        <v>9157</v>
      </c>
      <c r="AR6" s="275" t="s">
        <v>9157</v>
      </c>
      <c r="AS6" s="275" t="s">
        <v>9157</v>
      </c>
      <c r="AT6" s="275" t="s">
        <v>9157</v>
      </c>
      <c r="AU6" s="275" t="s">
        <v>9157</v>
      </c>
      <c r="AV6" s="275" t="s">
        <v>9157</v>
      </c>
      <c r="AW6" s="275" t="s">
        <v>9157</v>
      </c>
      <c r="AX6" s="275" t="s">
        <v>9157</v>
      </c>
      <c r="AY6" s="275" t="s">
        <v>9157</v>
      </c>
      <c r="AZ6" s="275" t="s">
        <v>9157</v>
      </c>
      <c r="BA6" s="275" t="s">
        <v>9157</v>
      </c>
      <c r="BB6" s="275" t="str">
        <f>_xlfn.IFNA(VLOOKUP(C6,'INFORM Severity - hidden'!$C$5:$G$300,5,FALSE),"-")</f>
        <v>-</v>
      </c>
    </row>
    <row r="7" spans="1:54" x14ac:dyDescent="0.25">
      <c r="A7" t="s">
        <v>62</v>
      </c>
      <c r="B7" t="s">
        <v>1833</v>
      </c>
      <c r="C7" t="s">
        <v>1834</v>
      </c>
      <c r="D7" s="275" t="str">
        <f t="shared" si="0"/>
        <v>Stable</v>
      </c>
      <c r="E7" s="275" t="s">
        <v>9157</v>
      </c>
      <c r="F7" s="275" t="s">
        <v>9157</v>
      </c>
      <c r="G7" s="275" t="s">
        <v>9157</v>
      </c>
      <c r="H7" s="275" t="s">
        <v>9157</v>
      </c>
      <c r="I7" s="275" t="s">
        <v>9157</v>
      </c>
      <c r="J7" s="275" t="s">
        <v>9157</v>
      </c>
      <c r="K7" s="275" t="s">
        <v>9157</v>
      </c>
      <c r="L7" s="275" t="s">
        <v>9157</v>
      </c>
      <c r="M7" s="275" t="s">
        <v>9157</v>
      </c>
      <c r="N7" s="275" t="s">
        <v>9157</v>
      </c>
      <c r="O7" s="275" t="s">
        <v>9157</v>
      </c>
      <c r="P7" s="275" t="s">
        <v>9157</v>
      </c>
      <c r="Q7" s="275" t="s">
        <v>9157</v>
      </c>
      <c r="R7" s="275" t="s">
        <v>9157</v>
      </c>
      <c r="S7" s="275" t="s">
        <v>9157</v>
      </c>
      <c r="T7" s="275" t="s">
        <v>9157</v>
      </c>
      <c r="U7" s="275" t="s">
        <v>9157</v>
      </c>
      <c r="V7" s="275" t="s">
        <v>9157</v>
      </c>
      <c r="W7" s="275" t="s">
        <v>9157</v>
      </c>
      <c r="X7" s="275" t="s">
        <v>9157</v>
      </c>
      <c r="Y7" s="275" t="s">
        <v>9157</v>
      </c>
      <c r="Z7" s="275" t="s">
        <v>9157</v>
      </c>
      <c r="AA7" s="275" t="s">
        <v>9157</v>
      </c>
      <c r="AB7" s="275" t="s">
        <v>9157</v>
      </c>
      <c r="AC7" s="275" t="s">
        <v>9157</v>
      </c>
      <c r="AD7" s="275" t="s">
        <v>9157</v>
      </c>
      <c r="AE7" s="275" t="s">
        <v>9157</v>
      </c>
      <c r="AF7" s="275" t="s">
        <v>9157</v>
      </c>
      <c r="AG7" s="275" t="s">
        <v>9157</v>
      </c>
      <c r="AH7" s="275" t="s">
        <v>9157</v>
      </c>
      <c r="AI7" s="275" t="s">
        <v>9157</v>
      </c>
      <c r="AJ7" s="275" t="s">
        <v>9157</v>
      </c>
      <c r="AK7" s="275" t="s">
        <v>9157</v>
      </c>
      <c r="AL7" s="275" t="s">
        <v>9157</v>
      </c>
      <c r="AM7" s="275" t="s">
        <v>9157</v>
      </c>
      <c r="AN7" s="275" t="s">
        <v>9157</v>
      </c>
      <c r="AO7" s="275" t="s">
        <v>9157</v>
      </c>
      <c r="AP7" s="275" t="s">
        <v>9157</v>
      </c>
      <c r="AQ7" s="275" t="s">
        <v>9157</v>
      </c>
      <c r="AR7" s="275" t="s">
        <v>9157</v>
      </c>
      <c r="AS7" s="275" t="s">
        <v>9157</v>
      </c>
      <c r="AT7" s="275">
        <v>3</v>
      </c>
      <c r="AU7" s="275">
        <v>3</v>
      </c>
      <c r="AV7" s="275">
        <v>3</v>
      </c>
      <c r="AW7" s="275">
        <v>3</v>
      </c>
      <c r="AX7" s="275">
        <v>3</v>
      </c>
      <c r="AY7" s="275">
        <v>3</v>
      </c>
      <c r="AZ7" s="275">
        <v>3</v>
      </c>
      <c r="BA7" s="275">
        <v>3</v>
      </c>
      <c r="BB7" s="275">
        <f>_xlfn.IFNA(VLOOKUP(C7,'INFORM Severity - hidden'!$C$5:$G$300,5,FALSE),"-")</f>
        <v>3</v>
      </c>
    </row>
    <row r="8" spans="1:54" x14ac:dyDescent="0.25">
      <c r="A8" t="s">
        <v>1483</v>
      </c>
      <c r="B8" t="s">
        <v>1481</v>
      </c>
      <c r="C8" t="s">
        <v>1482</v>
      </c>
      <c r="D8" s="275" t="str">
        <f t="shared" si="0"/>
        <v>Decreasing</v>
      </c>
      <c r="E8" s="275" t="s">
        <v>9157</v>
      </c>
      <c r="F8" s="275" t="s">
        <v>9157</v>
      </c>
      <c r="G8" s="275" t="s">
        <v>9157</v>
      </c>
      <c r="H8" s="275" t="s">
        <v>9157</v>
      </c>
      <c r="I8" s="275" t="s">
        <v>9157</v>
      </c>
      <c r="J8" s="275" t="s">
        <v>9157</v>
      </c>
      <c r="K8" s="275" t="s">
        <v>9157</v>
      </c>
      <c r="L8" s="275" t="s">
        <v>9157</v>
      </c>
      <c r="M8" s="275" t="s">
        <v>9157</v>
      </c>
      <c r="N8" s="275" t="s">
        <v>9157</v>
      </c>
      <c r="O8" s="275" t="s">
        <v>9157</v>
      </c>
      <c r="P8" s="275" t="s">
        <v>9157</v>
      </c>
      <c r="Q8" s="275" t="s">
        <v>9157</v>
      </c>
      <c r="R8" s="275" t="s">
        <v>9157</v>
      </c>
      <c r="S8" s="275" t="s">
        <v>9157</v>
      </c>
      <c r="T8" s="275" t="s">
        <v>9157</v>
      </c>
      <c r="U8" s="275" t="s">
        <v>9157</v>
      </c>
      <c r="V8" s="275" t="s">
        <v>9157</v>
      </c>
      <c r="W8" s="275" t="s">
        <v>9157</v>
      </c>
      <c r="X8" s="275" t="s">
        <v>9157</v>
      </c>
      <c r="Y8" s="275" t="s">
        <v>9157</v>
      </c>
      <c r="Z8" s="275" t="s">
        <v>9157</v>
      </c>
      <c r="AA8" s="275" t="s">
        <v>9157</v>
      </c>
      <c r="AB8" s="275" t="s">
        <v>9157</v>
      </c>
      <c r="AC8" s="275" t="s">
        <v>9157</v>
      </c>
      <c r="AD8" s="275" t="s">
        <v>9157</v>
      </c>
      <c r="AE8" s="275" t="s">
        <v>9157</v>
      </c>
      <c r="AF8" s="275" t="s">
        <v>9157</v>
      </c>
      <c r="AG8" s="275" t="s">
        <v>9157</v>
      </c>
      <c r="AH8" s="275" t="s">
        <v>9157</v>
      </c>
      <c r="AI8" s="275" t="s">
        <v>9157</v>
      </c>
      <c r="AJ8" s="275" t="s">
        <v>9157</v>
      </c>
      <c r="AK8" s="275" t="s">
        <v>9157</v>
      </c>
      <c r="AL8" s="275" t="s">
        <v>9157</v>
      </c>
      <c r="AM8" s="275" t="s">
        <v>9157</v>
      </c>
      <c r="AN8" s="275">
        <v>3.1</v>
      </c>
      <c r="AO8" s="275">
        <v>3.1</v>
      </c>
      <c r="AP8" s="275">
        <v>3.1</v>
      </c>
      <c r="AQ8" s="275">
        <v>3.1</v>
      </c>
      <c r="AR8" s="275">
        <v>3.1</v>
      </c>
      <c r="AS8" s="275">
        <v>3.1</v>
      </c>
      <c r="AT8" s="275">
        <v>3.2</v>
      </c>
      <c r="AU8" s="275">
        <v>3.2</v>
      </c>
      <c r="AV8" s="275">
        <v>3.3</v>
      </c>
      <c r="AW8" s="275">
        <v>3.3</v>
      </c>
      <c r="AX8" s="275">
        <v>3.3</v>
      </c>
      <c r="AY8" s="275">
        <v>3.1</v>
      </c>
      <c r="AZ8" s="275">
        <v>3.1</v>
      </c>
      <c r="BA8" s="275">
        <v>3.1</v>
      </c>
      <c r="BB8" s="275">
        <f>_xlfn.IFNA(VLOOKUP(C8,'INFORM Severity - hidden'!$C$5:$G$300,5,FALSE),"-")</f>
        <v>3.1</v>
      </c>
    </row>
    <row r="9" spans="1:54" x14ac:dyDescent="0.25">
      <c r="A9"/>
      <c r="B9"/>
      <c r="C9" t="s">
        <v>9160</v>
      </c>
      <c r="D9" s="275" t="str">
        <f t="shared" si="0"/>
        <v>-</v>
      </c>
      <c r="E9" s="275" t="s">
        <v>9157</v>
      </c>
      <c r="F9" s="275">
        <v>0.9</v>
      </c>
      <c r="G9" s="275" t="s">
        <v>9157</v>
      </c>
      <c r="H9" s="275" t="s">
        <v>9157</v>
      </c>
      <c r="I9" s="275" t="s">
        <v>9157</v>
      </c>
      <c r="J9" s="275" t="s">
        <v>9157</v>
      </c>
      <c r="K9" s="275" t="s">
        <v>9157</v>
      </c>
      <c r="L9" s="275" t="s">
        <v>9157</v>
      </c>
      <c r="M9" s="275" t="s">
        <v>9157</v>
      </c>
      <c r="N9" s="275" t="s">
        <v>9157</v>
      </c>
      <c r="O9" s="275" t="s">
        <v>9157</v>
      </c>
      <c r="P9" s="275" t="s">
        <v>9157</v>
      </c>
      <c r="Q9" s="275" t="s">
        <v>9157</v>
      </c>
      <c r="R9" s="275" t="s">
        <v>9157</v>
      </c>
      <c r="S9" s="275" t="s">
        <v>9157</v>
      </c>
      <c r="T9" s="275" t="s">
        <v>9157</v>
      </c>
      <c r="U9" s="275" t="s">
        <v>9157</v>
      </c>
      <c r="V9" s="275" t="s">
        <v>9157</v>
      </c>
      <c r="W9" s="275" t="s">
        <v>9157</v>
      </c>
      <c r="X9" s="275" t="s">
        <v>9157</v>
      </c>
      <c r="Y9" s="275" t="s">
        <v>9157</v>
      </c>
      <c r="Z9" s="275" t="s">
        <v>9157</v>
      </c>
      <c r="AA9" s="275" t="s">
        <v>9157</v>
      </c>
      <c r="AB9" s="275" t="s">
        <v>9157</v>
      </c>
      <c r="AC9" s="275" t="s">
        <v>9157</v>
      </c>
      <c r="AD9" s="275" t="s">
        <v>9157</v>
      </c>
      <c r="AE9" s="275" t="s">
        <v>9157</v>
      </c>
      <c r="AF9" s="275" t="s">
        <v>9157</v>
      </c>
      <c r="AG9" s="275" t="s">
        <v>9157</v>
      </c>
      <c r="AH9" s="275" t="s">
        <v>9157</v>
      </c>
      <c r="AI9" s="275" t="s">
        <v>9157</v>
      </c>
      <c r="AJ9" s="275" t="s">
        <v>9157</v>
      </c>
      <c r="AK9" s="275" t="s">
        <v>9157</v>
      </c>
      <c r="AL9" s="275" t="s">
        <v>9157</v>
      </c>
      <c r="AM9" s="275" t="s">
        <v>9157</v>
      </c>
      <c r="AN9" s="275" t="s">
        <v>9157</v>
      </c>
      <c r="AO9" s="275" t="s">
        <v>9157</v>
      </c>
      <c r="AP9" s="275" t="s">
        <v>9157</v>
      </c>
      <c r="AQ9" s="275" t="s">
        <v>9157</v>
      </c>
      <c r="AR9" s="275" t="s">
        <v>9157</v>
      </c>
      <c r="AS9" s="275" t="s">
        <v>9157</v>
      </c>
      <c r="AT9" s="275" t="s">
        <v>9157</v>
      </c>
      <c r="AU9" s="275" t="s">
        <v>9157</v>
      </c>
      <c r="AV9" s="275" t="s">
        <v>9157</v>
      </c>
      <c r="AW9" s="275" t="s">
        <v>9157</v>
      </c>
      <c r="AX9" s="275" t="s">
        <v>9157</v>
      </c>
      <c r="AY9" s="275" t="s">
        <v>9157</v>
      </c>
      <c r="AZ9" s="275" t="s">
        <v>9157</v>
      </c>
      <c r="BA9" s="275" t="s">
        <v>9157</v>
      </c>
      <c r="BB9" s="275" t="str">
        <f>_xlfn.IFNA(VLOOKUP(C9,'INFORM Severity - hidden'!$C$5:$G$300,5,FALSE),"-")</f>
        <v>-</v>
      </c>
    </row>
    <row r="10" spans="1:54" x14ac:dyDescent="0.25">
      <c r="A10" t="s">
        <v>1201</v>
      </c>
      <c r="B10" t="s">
        <v>1199</v>
      </c>
      <c r="C10" t="s">
        <v>1200</v>
      </c>
      <c r="D10" s="275" t="str">
        <f t="shared" si="0"/>
        <v>Stable</v>
      </c>
      <c r="E10" s="275" t="s">
        <v>9157</v>
      </c>
      <c r="F10" s="275" t="s">
        <v>9157</v>
      </c>
      <c r="G10" s="275" t="s">
        <v>9157</v>
      </c>
      <c r="H10" s="275" t="s">
        <v>9157</v>
      </c>
      <c r="I10" s="275" t="s">
        <v>9157</v>
      </c>
      <c r="J10" s="275" t="s">
        <v>9157</v>
      </c>
      <c r="K10" s="275" t="s">
        <v>9157</v>
      </c>
      <c r="L10" s="275" t="s">
        <v>9157</v>
      </c>
      <c r="M10" s="275" t="s">
        <v>9157</v>
      </c>
      <c r="N10" s="275" t="s">
        <v>9157</v>
      </c>
      <c r="O10" s="275" t="s">
        <v>9157</v>
      </c>
      <c r="P10" s="275" t="s">
        <v>9157</v>
      </c>
      <c r="Q10" s="275" t="s">
        <v>9157</v>
      </c>
      <c r="R10" s="275" t="s">
        <v>9157</v>
      </c>
      <c r="S10" s="275" t="s">
        <v>9157</v>
      </c>
      <c r="T10" s="275" t="s">
        <v>9157</v>
      </c>
      <c r="U10" s="275" t="s">
        <v>9157</v>
      </c>
      <c r="V10" s="275" t="s">
        <v>9157</v>
      </c>
      <c r="W10" s="275" t="s">
        <v>9157</v>
      </c>
      <c r="X10" s="275" t="s">
        <v>9157</v>
      </c>
      <c r="Y10" s="275" t="s">
        <v>9157</v>
      </c>
      <c r="Z10" s="275" t="s">
        <v>9157</v>
      </c>
      <c r="AA10" s="275" t="s">
        <v>9157</v>
      </c>
      <c r="AB10" s="275" t="s">
        <v>9157</v>
      </c>
      <c r="AC10" s="275">
        <v>1.7</v>
      </c>
      <c r="AD10" s="275">
        <v>1.7</v>
      </c>
      <c r="AE10" s="275">
        <v>1.6</v>
      </c>
      <c r="AF10" s="275">
        <v>1.7</v>
      </c>
      <c r="AG10" s="275">
        <v>1.7</v>
      </c>
      <c r="AH10" s="275">
        <v>1.7</v>
      </c>
      <c r="AI10" s="275">
        <v>1.7</v>
      </c>
      <c r="AJ10" s="275">
        <v>1.6</v>
      </c>
      <c r="AK10" s="275">
        <v>1.6</v>
      </c>
      <c r="AL10" s="275">
        <v>1.5</v>
      </c>
      <c r="AM10" s="275">
        <v>1.5</v>
      </c>
      <c r="AN10" s="275">
        <v>1.5</v>
      </c>
      <c r="AO10" s="275">
        <v>1.5</v>
      </c>
      <c r="AP10" s="275">
        <v>1.5</v>
      </c>
      <c r="AQ10" s="275">
        <v>1.5</v>
      </c>
      <c r="AR10" s="275">
        <v>1.5</v>
      </c>
      <c r="AS10" s="275">
        <v>1.5</v>
      </c>
      <c r="AT10" s="275">
        <v>1.3</v>
      </c>
      <c r="AU10" s="275">
        <v>1.3</v>
      </c>
      <c r="AV10" s="275">
        <v>1.3</v>
      </c>
      <c r="AW10" s="275">
        <v>1.3</v>
      </c>
      <c r="AX10" s="275">
        <v>1.3</v>
      </c>
      <c r="AY10" s="275">
        <v>1.3</v>
      </c>
      <c r="AZ10" s="275">
        <v>1.3</v>
      </c>
      <c r="BA10" s="275">
        <v>1.3</v>
      </c>
      <c r="BB10" s="275">
        <f>_xlfn.IFNA(VLOOKUP(C10,'INFORM Severity - hidden'!$C$5:$G$300,5,FALSE),"-")</f>
        <v>1.3</v>
      </c>
    </row>
    <row r="11" spans="1:54" x14ac:dyDescent="0.25">
      <c r="A11" t="s">
        <v>1211</v>
      </c>
      <c r="B11" t="s">
        <v>1209</v>
      </c>
      <c r="C11" t="s">
        <v>1210</v>
      </c>
      <c r="D11" s="275" t="str">
        <f t="shared" si="0"/>
        <v>Stable</v>
      </c>
      <c r="E11" s="275" t="s">
        <v>9157</v>
      </c>
      <c r="F11" s="275" t="s">
        <v>9157</v>
      </c>
      <c r="G11" s="275" t="s">
        <v>9157</v>
      </c>
      <c r="H11" s="275" t="s">
        <v>9157</v>
      </c>
      <c r="I11" s="275" t="s">
        <v>9157</v>
      </c>
      <c r="J11" s="275" t="s">
        <v>9157</v>
      </c>
      <c r="K11" s="275" t="s">
        <v>9157</v>
      </c>
      <c r="L11" s="275" t="s">
        <v>9157</v>
      </c>
      <c r="M11" s="275" t="s">
        <v>9157</v>
      </c>
      <c r="N11" s="275" t="s">
        <v>9157</v>
      </c>
      <c r="O11" s="275" t="s">
        <v>9157</v>
      </c>
      <c r="P11" s="275" t="s">
        <v>9157</v>
      </c>
      <c r="Q11" s="275" t="s">
        <v>9157</v>
      </c>
      <c r="R11" s="275" t="s">
        <v>9157</v>
      </c>
      <c r="S11" s="275" t="s">
        <v>9157</v>
      </c>
      <c r="T11" s="275" t="s">
        <v>9157</v>
      </c>
      <c r="U11" s="275" t="s">
        <v>9157</v>
      </c>
      <c r="V11" s="275" t="s">
        <v>9157</v>
      </c>
      <c r="W11" s="275" t="s">
        <v>9157</v>
      </c>
      <c r="X11" s="275" t="s">
        <v>9157</v>
      </c>
      <c r="Y11" s="275" t="s">
        <v>9157</v>
      </c>
      <c r="Z11" s="275" t="s">
        <v>9157</v>
      </c>
      <c r="AA11" s="275" t="s">
        <v>9157</v>
      </c>
      <c r="AB11" s="275" t="s">
        <v>9157</v>
      </c>
      <c r="AC11" s="275" t="s">
        <v>9157</v>
      </c>
      <c r="AD11" s="275" t="s">
        <v>9157</v>
      </c>
      <c r="AE11" s="275" t="s">
        <v>9157</v>
      </c>
      <c r="AF11" s="275" t="s">
        <v>9157</v>
      </c>
      <c r="AG11" s="275" t="s">
        <v>9157</v>
      </c>
      <c r="AH11" s="275" t="s">
        <v>9157</v>
      </c>
      <c r="AI11" s="275" t="s">
        <v>9157</v>
      </c>
      <c r="AJ11" s="275" t="s">
        <v>9157</v>
      </c>
      <c r="AK11" s="275" t="s">
        <v>9157</v>
      </c>
      <c r="AL11" s="275" t="s">
        <v>9157</v>
      </c>
      <c r="AM11" s="275" t="s">
        <v>9157</v>
      </c>
      <c r="AN11" s="275" t="s">
        <v>9157</v>
      </c>
      <c r="AO11" s="275" t="s">
        <v>9157</v>
      </c>
      <c r="AP11" s="275" t="s">
        <v>9157</v>
      </c>
      <c r="AQ11" s="275" t="s">
        <v>9157</v>
      </c>
      <c r="AR11" s="275" t="s">
        <v>9157</v>
      </c>
      <c r="AS11" s="275" t="s">
        <v>9157</v>
      </c>
      <c r="AT11" s="275" t="s">
        <v>9157</v>
      </c>
      <c r="AU11" s="275">
        <v>1.8</v>
      </c>
      <c r="AV11" s="275">
        <v>1.8</v>
      </c>
      <c r="AW11" s="275">
        <v>1.8</v>
      </c>
      <c r="AX11" s="275">
        <v>1.8</v>
      </c>
      <c r="AY11" s="275">
        <v>1.8</v>
      </c>
      <c r="AZ11" s="275">
        <v>1.8</v>
      </c>
      <c r="BA11" s="275">
        <v>1.8</v>
      </c>
      <c r="BB11" s="275">
        <f>_xlfn.IFNA(VLOOKUP(C11,'INFORM Severity - hidden'!$C$5:$G$300,5,FALSE),"-")</f>
        <v>1.8</v>
      </c>
    </row>
    <row r="12" spans="1:54" x14ac:dyDescent="0.25">
      <c r="A12" t="s">
        <v>588</v>
      </c>
      <c r="B12" t="s">
        <v>586</v>
      </c>
      <c r="C12" t="s">
        <v>587</v>
      </c>
      <c r="D12" s="275" t="str">
        <f t="shared" si="0"/>
        <v>Stable</v>
      </c>
      <c r="E12" s="275" t="s">
        <v>9157</v>
      </c>
      <c r="F12" s="275">
        <v>3.5</v>
      </c>
      <c r="G12" s="275">
        <v>3.5</v>
      </c>
      <c r="H12" s="275">
        <v>3.8</v>
      </c>
      <c r="I12" s="275">
        <v>3.8</v>
      </c>
      <c r="J12" s="275">
        <v>3.8</v>
      </c>
      <c r="K12" s="275">
        <v>3.8</v>
      </c>
      <c r="L12" s="275">
        <v>3.8</v>
      </c>
      <c r="M12" s="275">
        <v>3.8</v>
      </c>
      <c r="N12" s="275">
        <v>3.8</v>
      </c>
      <c r="O12" s="275">
        <v>3.8</v>
      </c>
      <c r="P12" s="275">
        <v>3.8</v>
      </c>
      <c r="Q12" s="275">
        <v>3.7</v>
      </c>
      <c r="R12" s="275">
        <v>3.7</v>
      </c>
      <c r="S12" s="275">
        <v>3.3</v>
      </c>
      <c r="T12" s="275">
        <v>3.3</v>
      </c>
      <c r="U12" s="275">
        <v>3.2</v>
      </c>
      <c r="V12" s="275">
        <v>3.3</v>
      </c>
      <c r="W12" s="275">
        <v>3.3</v>
      </c>
      <c r="X12" s="275">
        <v>3.3</v>
      </c>
      <c r="Y12" s="275">
        <v>3.3</v>
      </c>
      <c r="Z12" s="275">
        <v>3.4</v>
      </c>
      <c r="AA12" s="275">
        <v>3.3</v>
      </c>
      <c r="AB12" s="275">
        <v>3.3</v>
      </c>
      <c r="AC12" s="275">
        <v>3.3</v>
      </c>
      <c r="AD12" s="275">
        <v>3.3</v>
      </c>
      <c r="AE12" s="275">
        <v>3.8</v>
      </c>
      <c r="AF12" s="275">
        <v>3.8</v>
      </c>
      <c r="AG12" s="275">
        <v>3.8</v>
      </c>
      <c r="AH12" s="275">
        <v>3.8</v>
      </c>
      <c r="AI12" s="275">
        <v>3.8</v>
      </c>
      <c r="AJ12" s="275">
        <v>3.8</v>
      </c>
      <c r="AK12" s="275">
        <v>3.8</v>
      </c>
      <c r="AL12" s="275">
        <v>3.8</v>
      </c>
      <c r="AM12" s="275">
        <v>3.8</v>
      </c>
      <c r="AN12" s="275">
        <v>3.8</v>
      </c>
      <c r="AO12" s="275">
        <v>3.8</v>
      </c>
      <c r="AP12" s="275">
        <v>3.8</v>
      </c>
      <c r="AQ12" s="275">
        <v>3.5</v>
      </c>
      <c r="AR12" s="275">
        <v>3.5</v>
      </c>
      <c r="AS12" s="275">
        <v>3.5</v>
      </c>
      <c r="AT12" s="275">
        <v>3.5</v>
      </c>
      <c r="AU12" s="275">
        <v>3.5</v>
      </c>
      <c r="AV12" s="275">
        <v>3.5</v>
      </c>
      <c r="AW12" s="275">
        <v>3.5</v>
      </c>
      <c r="AX12" s="275">
        <v>3.5</v>
      </c>
      <c r="AY12" s="275">
        <v>3.5</v>
      </c>
      <c r="AZ12" s="275">
        <v>3.5</v>
      </c>
      <c r="BA12" s="275">
        <v>3.5</v>
      </c>
      <c r="BB12" s="275">
        <f>_xlfn.IFNA(VLOOKUP(C12,'INFORM Severity - hidden'!$C$5:$G$300,5,FALSE),"-")</f>
        <v>3.5</v>
      </c>
    </row>
    <row r="13" spans="1:54" x14ac:dyDescent="0.25">
      <c r="A13"/>
      <c r="B13"/>
      <c r="C13" t="s">
        <v>9161</v>
      </c>
      <c r="D13" s="275" t="str">
        <f t="shared" si="0"/>
        <v>-</v>
      </c>
      <c r="E13" s="275" t="s">
        <v>9157</v>
      </c>
      <c r="F13" s="275">
        <v>3.5</v>
      </c>
      <c r="G13" s="275">
        <v>3.5</v>
      </c>
      <c r="H13" s="275" t="s">
        <v>9157</v>
      </c>
      <c r="I13" s="275" t="s">
        <v>9157</v>
      </c>
      <c r="J13" s="275" t="s">
        <v>9157</v>
      </c>
      <c r="K13" s="275" t="s">
        <v>9157</v>
      </c>
      <c r="L13" s="275" t="s">
        <v>9157</v>
      </c>
      <c r="M13" s="275" t="s">
        <v>9157</v>
      </c>
      <c r="N13" s="275" t="s">
        <v>9157</v>
      </c>
      <c r="O13" s="275" t="s">
        <v>9157</v>
      </c>
      <c r="P13" s="275" t="s">
        <v>9157</v>
      </c>
      <c r="Q13" s="275" t="s">
        <v>9157</v>
      </c>
      <c r="R13" s="275" t="s">
        <v>9157</v>
      </c>
      <c r="S13" s="275" t="s">
        <v>9157</v>
      </c>
      <c r="T13" s="275" t="s">
        <v>9157</v>
      </c>
      <c r="U13" s="275" t="s">
        <v>9157</v>
      </c>
      <c r="V13" s="275" t="s">
        <v>9157</v>
      </c>
      <c r="W13" s="275" t="s">
        <v>9157</v>
      </c>
      <c r="X13" s="275" t="s">
        <v>9157</v>
      </c>
      <c r="Y13" s="275" t="s">
        <v>9157</v>
      </c>
      <c r="Z13" s="275" t="s">
        <v>9157</v>
      </c>
      <c r="AA13" s="275" t="s">
        <v>9157</v>
      </c>
      <c r="AB13" s="275" t="s">
        <v>9157</v>
      </c>
      <c r="AC13" s="275" t="s">
        <v>9157</v>
      </c>
      <c r="AD13" s="275" t="s">
        <v>9157</v>
      </c>
      <c r="AE13" s="275" t="s">
        <v>9157</v>
      </c>
      <c r="AF13" s="275" t="s">
        <v>9157</v>
      </c>
      <c r="AG13" s="275" t="s">
        <v>9157</v>
      </c>
      <c r="AH13" s="275" t="s">
        <v>9157</v>
      </c>
      <c r="AI13" s="275" t="s">
        <v>9157</v>
      </c>
      <c r="AJ13" s="275" t="s">
        <v>9157</v>
      </c>
      <c r="AK13" s="275" t="s">
        <v>9157</v>
      </c>
      <c r="AL13" s="275" t="s">
        <v>9157</v>
      </c>
      <c r="AM13" s="275" t="s">
        <v>9157</v>
      </c>
      <c r="AN13" s="275" t="s">
        <v>9157</v>
      </c>
      <c r="AO13" s="275" t="s">
        <v>9157</v>
      </c>
      <c r="AP13" s="275" t="s">
        <v>9157</v>
      </c>
      <c r="AQ13" s="275" t="s">
        <v>9157</v>
      </c>
      <c r="AR13" s="275" t="s">
        <v>9157</v>
      </c>
      <c r="AS13" s="275" t="s">
        <v>9157</v>
      </c>
      <c r="AT13" s="275" t="s">
        <v>9157</v>
      </c>
      <c r="AU13" s="275" t="s">
        <v>9157</v>
      </c>
      <c r="AV13" s="275" t="s">
        <v>9157</v>
      </c>
      <c r="AW13" s="275" t="s">
        <v>9157</v>
      </c>
      <c r="AX13" s="275" t="s">
        <v>9157</v>
      </c>
      <c r="AY13" s="275" t="s">
        <v>9157</v>
      </c>
      <c r="AZ13" s="275" t="s">
        <v>9157</v>
      </c>
      <c r="BA13" s="275" t="s">
        <v>9157</v>
      </c>
      <c r="BB13" s="275" t="str">
        <f>_xlfn.IFNA(VLOOKUP(C13,'INFORM Severity - hidden'!$C$5:$G$300,5,FALSE),"-")</f>
        <v>-</v>
      </c>
    </row>
    <row r="14" spans="1:54" x14ac:dyDescent="0.25">
      <c r="A14"/>
      <c r="B14"/>
      <c r="C14" t="s">
        <v>9162</v>
      </c>
      <c r="D14" s="275" t="str">
        <f t="shared" si="0"/>
        <v>-</v>
      </c>
      <c r="E14" s="275" t="s">
        <v>9157</v>
      </c>
      <c r="F14" s="275">
        <v>1.7</v>
      </c>
      <c r="G14" s="275">
        <v>1.7</v>
      </c>
      <c r="H14" s="275" t="s">
        <v>9157</v>
      </c>
      <c r="I14" s="275" t="s">
        <v>9157</v>
      </c>
      <c r="J14" s="275" t="s">
        <v>9157</v>
      </c>
      <c r="K14" s="275" t="s">
        <v>9157</v>
      </c>
      <c r="L14" s="275" t="s">
        <v>9157</v>
      </c>
      <c r="M14" s="275" t="s">
        <v>9157</v>
      </c>
      <c r="N14" s="275" t="s">
        <v>9157</v>
      </c>
      <c r="O14" s="275" t="s">
        <v>9157</v>
      </c>
      <c r="P14" s="275" t="s">
        <v>9157</v>
      </c>
      <c r="Q14" s="275" t="s">
        <v>9157</v>
      </c>
      <c r="R14" s="275" t="s">
        <v>9157</v>
      </c>
      <c r="S14" s="275" t="s">
        <v>9157</v>
      </c>
      <c r="T14" s="275" t="s">
        <v>9157</v>
      </c>
      <c r="U14" s="275" t="s">
        <v>9157</v>
      </c>
      <c r="V14" s="275" t="s">
        <v>9157</v>
      </c>
      <c r="W14" s="275" t="s">
        <v>9157</v>
      </c>
      <c r="X14" s="275" t="s">
        <v>9157</v>
      </c>
      <c r="Y14" s="275" t="s">
        <v>9157</v>
      </c>
      <c r="Z14" s="275" t="s">
        <v>9157</v>
      </c>
      <c r="AA14" s="275" t="s">
        <v>9157</v>
      </c>
      <c r="AB14" s="275" t="s">
        <v>9157</v>
      </c>
      <c r="AC14" s="275" t="s">
        <v>9157</v>
      </c>
      <c r="AD14" s="275" t="s">
        <v>9157</v>
      </c>
      <c r="AE14" s="275" t="s">
        <v>9157</v>
      </c>
      <c r="AF14" s="275" t="s">
        <v>9157</v>
      </c>
      <c r="AG14" s="275" t="s">
        <v>9157</v>
      </c>
      <c r="AH14" s="275" t="s">
        <v>9157</v>
      </c>
      <c r="AI14" s="275" t="s">
        <v>9157</v>
      </c>
      <c r="AJ14" s="275" t="s">
        <v>9157</v>
      </c>
      <c r="AK14" s="275" t="s">
        <v>9157</v>
      </c>
      <c r="AL14" s="275" t="s">
        <v>9157</v>
      </c>
      <c r="AM14" s="275" t="s">
        <v>9157</v>
      </c>
      <c r="AN14" s="275" t="s">
        <v>9157</v>
      </c>
      <c r="AO14" s="275" t="s">
        <v>9157</v>
      </c>
      <c r="AP14" s="275" t="s">
        <v>9157</v>
      </c>
      <c r="AQ14" s="275" t="s">
        <v>9157</v>
      </c>
      <c r="AR14" s="275" t="s">
        <v>9157</v>
      </c>
      <c r="AS14" s="275" t="s">
        <v>9157</v>
      </c>
      <c r="AT14" s="275" t="s">
        <v>9157</v>
      </c>
      <c r="AU14" s="275" t="s">
        <v>9157</v>
      </c>
      <c r="AV14" s="275" t="s">
        <v>9157</v>
      </c>
      <c r="AW14" s="275" t="s">
        <v>9157</v>
      </c>
      <c r="AX14" s="275" t="s">
        <v>9157</v>
      </c>
      <c r="AY14" s="275" t="s">
        <v>9157</v>
      </c>
      <c r="AZ14" s="275" t="s">
        <v>9157</v>
      </c>
      <c r="BA14" s="275" t="s">
        <v>9157</v>
      </c>
      <c r="BB14" s="275" t="str">
        <f>_xlfn.IFNA(VLOOKUP(C14,'INFORM Severity - hidden'!$C$5:$G$300,5,FALSE),"-")</f>
        <v>-</v>
      </c>
    </row>
    <row r="15" spans="1:54" x14ac:dyDescent="0.25">
      <c r="A15" t="s">
        <v>352</v>
      </c>
      <c r="B15" t="s">
        <v>350</v>
      </c>
      <c r="C15" t="s">
        <v>351</v>
      </c>
      <c r="D15" s="275" t="str">
        <f t="shared" si="0"/>
        <v>Stable</v>
      </c>
      <c r="E15" s="275" t="s">
        <v>9157</v>
      </c>
      <c r="F15" s="275">
        <v>3</v>
      </c>
      <c r="G15" s="275">
        <v>3.1</v>
      </c>
      <c r="H15" s="275">
        <v>3.2</v>
      </c>
      <c r="I15" s="275">
        <v>3.2</v>
      </c>
      <c r="J15" s="275">
        <v>3.1</v>
      </c>
      <c r="K15" s="275">
        <v>3.2</v>
      </c>
      <c r="L15" s="275">
        <v>3.2</v>
      </c>
      <c r="M15" s="275">
        <v>3.2</v>
      </c>
      <c r="N15" s="275">
        <v>3.2</v>
      </c>
      <c r="O15" s="275">
        <v>3.2</v>
      </c>
      <c r="P15" s="275">
        <v>3.2</v>
      </c>
      <c r="Q15" s="275">
        <v>3.2</v>
      </c>
      <c r="R15" s="275">
        <v>3.4</v>
      </c>
      <c r="S15" s="275">
        <v>3.4</v>
      </c>
      <c r="T15" s="275">
        <v>3.4</v>
      </c>
      <c r="U15" s="275">
        <v>3.4</v>
      </c>
      <c r="V15" s="275">
        <v>3.9</v>
      </c>
      <c r="W15" s="275">
        <v>3.9</v>
      </c>
      <c r="X15" s="275">
        <v>3.9</v>
      </c>
      <c r="Y15" s="275">
        <v>3.9</v>
      </c>
      <c r="Z15" s="275">
        <v>3.8</v>
      </c>
      <c r="AA15" s="275">
        <v>3.9</v>
      </c>
      <c r="AB15" s="275">
        <v>4</v>
      </c>
      <c r="AC15" s="275">
        <v>3.9</v>
      </c>
      <c r="AD15" s="275">
        <v>3.9</v>
      </c>
      <c r="AE15" s="275">
        <v>3.9</v>
      </c>
      <c r="AF15" s="275">
        <v>4</v>
      </c>
      <c r="AG15" s="275">
        <v>4</v>
      </c>
      <c r="AH15" s="275">
        <v>4</v>
      </c>
      <c r="AI15" s="275">
        <v>4</v>
      </c>
      <c r="AJ15" s="275">
        <v>4</v>
      </c>
      <c r="AK15" s="275">
        <v>4</v>
      </c>
      <c r="AL15" s="275">
        <v>4</v>
      </c>
      <c r="AM15" s="275">
        <v>3.9</v>
      </c>
      <c r="AN15" s="275">
        <v>3.9</v>
      </c>
      <c r="AO15" s="275">
        <v>3.9</v>
      </c>
      <c r="AP15" s="275">
        <v>3.9</v>
      </c>
      <c r="AQ15" s="275">
        <v>3.9</v>
      </c>
      <c r="AR15" s="275">
        <v>3.9</v>
      </c>
      <c r="AS15" s="275">
        <v>3.9</v>
      </c>
      <c r="AT15" s="275">
        <v>3.9</v>
      </c>
      <c r="AU15" s="275">
        <v>3.9</v>
      </c>
      <c r="AV15" s="275">
        <v>3.9</v>
      </c>
      <c r="AW15" s="275">
        <v>3.7</v>
      </c>
      <c r="AX15" s="275">
        <v>3.8</v>
      </c>
      <c r="AY15" s="275">
        <v>3.8</v>
      </c>
      <c r="AZ15" s="275">
        <v>3.7</v>
      </c>
      <c r="BA15" s="275">
        <v>3.7</v>
      </c>
      <c r="BB15" s="275">
        <f>_xlfn.IFNA(VLOOKUP(C15,'INFORM Severity - hidden'!$C$5:$G$300,5,FALSE),"-")</f>
        <v>4</v>
      </c>
    </row>
    <row r="16" spans="1:54" x14ac:dyDescent="0.25">
      <c r="A16"/>
      <c r="B16"/>
      <c r="C16" t="s">
        <v>9163</v>
      </c>
      <c r="D16" s="275" t="str">
        <f t="shared" si="0"/>
        <v>-</v>
      </c>
      <c r="E16" s="275" t="s">
        <v>9157</v>
      </c>
      <c r="F16" s="275" t="s">
        <v>9157</v>
      </c>
      <c r="G16" s="275" t="s">
        <v>9157</v>
      </c>
      <c r="H16" s="275" t="s">
        <v>9157</v>
      </c>
      <c r="I16" s="275" t="s">
        <v>9157</v>
      </c>
      <c r="J16" s="275" t="s">
        <v>9157</v>
      </c>
      <c r="K16" s="275" t="s">
        <v>9157</v>
      </c>
      <c r="L16" s="275" t="s">
        <v>9157</v>
      </c>
      <c r="M16" s="275" t="s">
        <v>9157</v>
      </c>
      <c r="N16" s="275" t="s">
        <v>9157</v>
      </c>
      <c r="O16" s="275" t="s">
        <v>9157</v>
      </c>
      <c r="P16" s="275" t="s">
        <v>9157</v>
      </c>
      <c r="Q16" s="275" t="s">
        <v>9157</v>
      </c>
      <c r="R16" s="275" t="s">
        <v>9157</v>
      </c>
      <c r="S16" s="275" t="s">
        <v>9157</v>
      </c>
      <c r="T16" s="275" t="s">
        <v>9157</v>
      </c>
      <c r="U16" s="275" t="s">
        <v>9157</v>
      </c>
      <c r="V16" s="275" t="s">
        <v>9157</v>
      </c>
      <c r="W16" s="275" t="s">
        <v>9157</v>
      </c>
      <c r="X16" s="275" t="s">
        <v>9157</v>
      </c>
      <c r="Y16" s="275">
        <v>2.4</v>
      </c>
      <c r="Z16" s="275">
        <v>2.2999999999999998</v>
      </c>
      <c r="AA16" s="275">
        <v>2.4</v>
      </c>
      <c r="AB16" s="275">
        <v>2.4</v>
      </c>
      <c r="AC16" s="275">
        <v>2.4</v>
      </c>
      <c r="AD16" s="275" t="s">
        <v>9157</v>
      </c>
      <c r="AE16" s="275" t="s">
        <v>9157</v>
      </c>
      <c r="AF16" s="275" t="s">
        <v>9157</v>
      </c>
      <c r="AG16" s="275" t="s">
        <v>9157</v>
      </c>
      <c r="AH16" s="275" t="s">
        <v>9157</v>
      </c>
      <c r="AI16" s="275" t="s">
        <v>9157</v>
      </c>
      <c r="AJ16" s="275" t="s">
        <v>9157</v>
      </c>
      <c r="AK16" s="275" t="s">
        <v>9157</v>
      </c>
      <c r="AL16" s="275" t="s">
        <v>9157</v>
      </c>
      <c r="AM16" s="275" t="s">
        <v>9157</v>
      </c>
      <c r="AN16" s="275" t="s">
        <v>9157</v>
      </c>
      <c r="AO16" s="275" t="s">
        <v>9157</v>
      </c>
      <c r="AP16" s="275" t="s">
        <v>9157</v>
      </c>
      <c r="AQ16" s="275" t="s">
        <v>9157</v>
      </c>
      <c r="AR16" s="275" t="s">
        <v>9157</v>
      </c>
      <c r="AS16" s="275" t="s">
        <v>9157</v>
      </c>
      <c r="AT16" s="275" t="s">
        <v>9157</v>
      </c>
      <c r="AU16" s="275" t="s">
        <v>9157</v>
      </c>
      <c r="AV16" s="275" t="s">
        <v>9157</v>
      </c>
      <c r="AW16" s="275" t="s">
        <v>9157</v>
      </c>
      <c r="AX16" s="275" t="s">
        <v>9157</v>
      </c>
      <c r="AY16" s="275" t="s">
        <v>9157</v>
      </c>
      <c r="AZ16" s="275" t="s">
        <v>9157</v>
      </c>
      <c r="BA16" s="275" t="s">
        <v>9157</v>
      </c>
      <c r="BB16" s="275" t="str">
        <f>_xlfn.IFNA(VLOOKUP(C16,'INFORM Severity - hidden'!$C$5:$G$300,5,FALSE),"-")</f>
        <v>-</v>
      </c>
    </row>
    <row r="17" spans="1:54" x14ac:dyDescent="0.25">
      <c r="A17"/>
      <c r="B17"/>
      <c r="C17" t="s">
        <v>9164</v>
      </c>
      <c r="D17" s="275" t="str">
        <f t="shared" si="0"/>
        <v>-</v>
      </c>
      <c r="E17" s="275" t="s">
        <v>9157</v>
      </c>
      <c r="F17" s="275" t="s">
        <v>9157</v>
      </c>
      <c r="G17" s="275" t="s">
        <v>9157</v>
      </c>
      <c r="H17" s="275" t="s">
        <v>9157</v>
      </c>
      <c r="I17" s="275" t="s">
        <v>9157</v>
      </c>
      <c r="J17" s="275" t="s">
        <v>9157</v>
      </c>
      <c r="K17" s="275" t="s">
        <v>9157</v>
      </c>
      <c r="L17" s="275" t="s">
        <v>9157</v>
      </c>
      <c r="M17" s="275" t="s">
        <v>9157</v>
      </c>
      <c r="N17" s="275" t="s">
        <v>9157</v>
      </c>
      <c r="O17" s="275" t="s">
        <v>9157</v>
      </c>
      <c r="P17" s="275" t="s">
        <v>9157</v>
      </c>
      <c r="Q17" s="275" t="s">
        <v>9157</v>
      </c>
      <c r="R17" s="275" t="s">
        <v>9157</v>
      </c>
      <c r="S17" s="275" t="s">
        <v>9157</v>
      </c>
      <c r="T17" s="275" t="s">
        <v>9157</v>
      </c>
      <c r="U17" s="275" t="s">
        <v>9157</v>
      </c>
      <c r="V17" s="275" t="s">
        <v>9157</v>
      </c>
      <c r="W17" s="275" t="s">
        <v>9157</v>
      </c>
      <c r="X17" s="275" t="s">
        <v>9157</v>
      </c>
      <c r="Y17" s="275" t="s">
        <v>9157</v>
      </c>
      <c r="Z17" s="275" t="s">
        <v>9157</v>
      </c>
      <c r="AA17" s="275">
        <v>3.9</v>
      </c>
      <c r="AB17" s="275">
        <v>3.9</v>
      </c>
      <c r="AC17" s="275">
        <v>3.8</v>
      </c>
      <c r="AD17" s="275" t="s">
        <v>9157</v>
      </c>
      <c r="AE17" s="275" t="s">
        <v>9157</v>
      </c>
      <c r="AF17" s="275" t="s">
        <v>9157</v>
      </c>
      <c r="AG17" s="275" t="s">
        <v>9157</v>
      </c>
      <c r="AH17" s="275" t="s">
        <v>9157</v>
      </c>
      <c r="AI17" s="275" t="s">
        <v>9157</v>
      </c>
      <c r="AJ17" s="275" t="s">
        <v>9157</v>
      </c>
      <c r="AK17" s="275" t="s">
        <v>9157</v>
      </c>
      <c r="AL17" s="275" t="s">
        <v>9157</v>
      </c>
      <c r="AM17" s="275" t="s">
        <v>9157</v>
      </c>
      <c r="AN17" s="275" t="s">
        <v>9157</v>
      </c>
      <c r="AO17" s="275" t="s">
        <v>9157</v>
      </c>
      <c r="AP17" s="275" t="s">
        <v>9157</v>
      </c>
      <c r="AQ17" s="275" t="s">
        <v>9157</v>
      </c>
      <c r="AR17" s="275" t="s">
        <v>9157</v>
      </c>
      <c r="AS17" s="275" t="s">
        <v>9157</v>
      </c>
      <c r="AT17" s="275" t="s">
        <v>9157</v>
      </c>
      <c r="AU17" s="275" t="s">
        <v>9157</v>
      </c>
      <c r="AV17" s="275" t="s">
        <v>9157</v>
      </c>
      <c r="AW17" s="275" t="s">
        <v>9157</v>
      </c>
      <c r="AX17" s="275" t="s">
        <v>9157</v>
      </c>
      <c r="AY17" s="275" t="s">
        <v>9157</v>
      </c>
      <c r="AZ17" s="275" t="s">
        <v>9157</v>
      </c>
      <c r="BA17" s="275" t="s">
        <v>9157</v>
      </c>
      <c r="BB17" s="275" t="str">
        <f>_xlfn.IFNA(VLOOKUP(C17,'INFORM Severity - hidden'!$C$5:$G$300,5,FALSE),"-")</f>
        <v>-</v>
      </c>
    </row>
    <row r="18" spans="1:54" x14ac:dyDescent="0.25">
      <c r="A18"/>
      <c r="B18"/>
      <c r="C18" t="s">
        <v>9165</v>
      </c>
      <c r="D18" s="275" t="str">
        <f t="shared" si="0"/>
        <v>-</v>
      </c>
      <c r="E18" s="275" t="s">
        <v>9157</v>
      </c>
      <c r="F18" s="275" t="s">
        <v>9157</v>
      </c>
      <c r="G18" s="275" t="s">
        <v>9157</v>
      </c>
      <c r="H18" s="275" t="s">
        <v>9157</v>
      </c>
      <c r="I18" s="275" t="s">
        <v>9157</v>
      </c>
      <c r="J18" s="275" t="s">
        <v>9157</v>
      </c>
      <c r="K18" s="275" t="s">
        <v>9157</v>
      </c>
      <c r="L18" s="275" t="s">
        <v>9157</v>
      </c>
      <c r="M18" s="275" t="s">
        <v>9157</v>
      </c>
      <c r="N18" s="275" t="s">
        <v>9157</v>
      </c>
      <c r="O18" s="275" t="s">
        <v>9157</v>
      </c>
      <c r="P18" s="275" t="s">
        <v>9157</v>
      </c>
      <c r="Q18" s="275" t="s">
        <v>9157</v>
      </c>
      <c r="R18" s="275" t="s">
        <v>9157</v>
      </c>
      <c r="S18" s="275" t="s">
        <v>9157</v>
      </c>
      <c r="T18" s="275" t="s">
        <v>9157</v>
      </c>
      <c r="U18" s="275" t="s">
        <v>9157</v>
      </c>
      <c r="V18" s="275">
        <v>2.9</v>
      </c>
      <c r="W18" s="275">
        <v>3.2</v>
      </c>
      <c r="X18" s="275">
        <v>3.2</v>
      </c>
      <c r="Y18" s="275">
        <v>3.2</v>
      </c>
      <c r="Z18" s="275">
        <v>2.9</v>
      </c>
      <c r="AA18" s="275">
        <v>2.9</v>
      </c>
      <c r="AB18" s="275">
        <v>2.9</v>
      </c>
      <c r="AC18" s="275" t="s">
        <v>9157</v>
      </c>
      <c r="AD18" s="275" t="s">
        <v>9157</v>
      </c>
      <c r="AE18" s="275" t="s">
        <v>9157</v>
      </c>
      <c r="AF18" s="275" t="s">
        <v>9157</v>
      </c>
      <c r="AG18" s="275" t="s">
        <v>9157</v>
      </c>
      <c r="AH18" s="275" t="s">
        <v>9157</v>
      </c>
      <c r="AI18" s="275" t="s">
        <v>9157</v>
      </c>
      <c r="AJ18" s="275" t="s">
        <v>9157</v>
      </c>
      <c r="AK18" s="275" t="s">
        <v>9157</v>
      </c>
      <c r="AL18" s="275" t="s">
        <v>9157</v>
      </c>
      <c r="AM18" s="275" t="s">
        <v>9157</v>
      </c>
      <c r="AN18" s="275" t="s">
        <v>9157</v>
      </c>
      <c r="AO18" s="275" t="s">
        <v>9157</v>
      </c>
      <c r="AP18" s="275" t="s">
        <v>9157</v>
      </c>
      <c r="AQ18" s="275" t="s">
        <v>9157</v>
      </c>
      <c r="AR18" s="275" t="s">
        <v>9157</v>
      </c>
      <c r="AS18" s="275" t="s">
        <v>9157</v>
      </c>
      <c r="AT18" s="275">
        <v>3.4</v>
      </c>
      <c r="AU18" s="275">
        <v>3.4</v>
      </c>
      <c r="AV18" s="275">
        <v>3.4</v>
      </c>
      <c r="AW18" s="275">
        <v>3.4</v>
      </c>
      <c r="AX18" s="275">
        <v>3.4</v>
      </c>
      <c r="AY18" s="275">
        <v>3.4</v>
      </c>
      <c r="AZ18" s="275">
        <v>3.4</v>
      </c>
      <c r="BA18" s="275" t="s">
        <v>9157</v>
      </c>
      <c r="BB18" s="275" t="str">
        <f>_xlfn.IFNA(VLOOKUP(C18,'INFORM Severity - hidden'!$C$5:$G$300,5,FALSE),"-")</f>
        <v>-</v>
      </c>
    </row>
    <row r="19" spans="1:54" x14ac:dyDescent="0.25">
      <c r="A19" t="s">
        <v>119</v>
      </c>
      <c r="B19" t="s">
        <v>117</v>
      </c>
      <c r="C19" t="s">
        <v>118</v>
      </c>
      <c r="D19" s="275" t="str">
        <f t="shared" si="0"/>
        <v>Stable</v>
      </c>
      <c r="E19" s="275" t="s">
        <v>9157</v>
      </c>
      <c r="F19" s="275">
        <v>3.3</v>
      </c>
      <c r="G19" s="275">
        <v>3.3</v>
      </c>
      <c r="H19" s="275">
        <v>3.1</v>
      </c>
      <c r="I19" s="275">
        <v>3.1</v>
      </c>
      <c r="J19" s="275">
        <v>3.1</v>
      </c>
      <c r="K19" s="275">
        <v>3.1</v>
      </c>
      <c r="L19" s="275">
        <v>3.1</v>
      </c>
      <c r="M19" s="275">
        <v>3.1</v>
      </c>
      <c r="N19" s="275">
        <v>3.2</v>
      </c>
      <c r="O19" s="275">
        <v>3.2</v>
      </c>
      <c r="P19" s="275">
        <v>3.2</v>
      </c>
      <c r="Q19" s="275">
        <v>3.2</v>
      </c>
      <c r="R19" s="275">
        <v>3.2</v>
      </c>
      <c r="S19" s="275">
        <v>3.1</v>
      </c>
      <c r="T19" s="275">
        <v>3.1</v>
      </c>
      <c r="U19" s="275">
        <v>3.2</v>
      </c>
      <c r="V19" s="275">
        <v>3.3</v>
      </c>
      <c r="W19" s="275">
        <v>3.3</v>
      </c>
      <c r="X19" s="275">
        <v>3.3</v>
      </c>
      <c r="Y19" s="275">
        <v>3.3</v>
      </c>
      <c r="Z19" s="275">
        <v>3.3</v>
      </c>
      <c r="AA19" s="275">
        <v>3.3</v>
      </c>
      <c r="AB19" s="275">
        <v>3.3</v>
      </c>
      <c r="AC19" s="275">
        <v>3.2</v>
      </c>
      <c r="AD19" s="275">
        <v>3.2</v>
      </c>
      <c r="AE19" s="275">
        <v>3.2</v>
      </c>
      <c r="AF19" s="275">
        <v>3.2</v>
      </c>
      <c r="AG19" s="275">
        <v>3.2</v>
      </c>
      <c r="AH19" s="275">
        <v>3.2</v>
      </c>
      <c r="AI19" s="275">
        <v>3.2</v>
      </c>
      <c r="AJ19" s="275">
        <v>3.2</v>
      </c>
      <c r="AK19" s="275">
        <v>3.1</v>
      </c>
      <c r="AL19" s="275">
        <v>3.1</v>
      </c>
      <c r="AM19" s="275">
        <v>3.2</v>
      </c>
      <c r="AN19" s="275">
        <v>3.2</v>
      </c>
      <c r="AO19" s="275">
        <v>3.2</v>
      </c>
      <c r="AP19" s="275">
        <v>3.2</v>
      </c>
      <c r="AQ19" s="275">
        <v>3.2</v>
      </c>
      <c r="AR19" s="275">
        <v>3.2</v>
      </c>
      <c r="AS19" s="275">
        <v>3</v>
      </c>
      <c r="AT19" s="275">
        <v>3</v>
      </c>
      <c r="AU19" s="275">
        <v>3.1</v>
      </c>
      <c r="AV19" s="275">
        <v>3</v>
      </c>
      <c r="AW19" s="275">
        <v>3.1</v>
      </c>
      <c r="AX19" s="275">
        <v>3</v>
      </c>
      <c r="AY19" s="275">
        <v>3</v>
      </c>
      <c r="AZ19" s="275">
        <v>3</v>
      </c>
      <c r="BA19" s="275">
        <v>3</v>
      </c>
      <c r="BB19" s="275">
        <f>_xlfn.IFNA(VLOOKUP(C19,'INFORM Severity - hidden'!$C$5:$G$300,5,FALSE),"-")</f>
        <v>3</v>
      </c>
    </row>
    <row r="20" spans="1:54" x14ac:dyDescent="0.25">
      <c r="A20"/>
      <c r="B20"/>
      <c r="C20" t="s">
        <v>9166</v>
      </c>
      <c r="D20" s="275" t="str">
        <f t="shared" si="0"/>
        <v>-</v>
      </c>
      <c r="E20" s="275" t="s">
        <v>9157</v>
      </c>
      <c r="F20" s="275" t="s">
        <v>9157</v>
      </c>
      <c r="G20" s="275" t="s">
        <v>9157</v>
      </c>
      <c r="H20" s="275" t="s">
        <v>9157</v>
      </c>
      <c r="I20" s="275" t="s">
        <v>9157</v>
      </c>
      <c r="J20" s="275" t="s">
        <v>9157</v>
      </c>
      <c r="K20" s="275" t="s">
        <v>9157</v>
      </c>
      <c r="L20" s="275">
        <v>3.1</v>
      </c>
      <c r="M20" s="275">
        <v>3.1</v>
      </c>
      <c r="N20" s="275">
        <v>3.2</v>
      </c>
      <c r="O20" s="275">
        <v>3.2</v>
      </c>
      <c r="P20" s="275">
        <v>3.2</v>
      </c>
      <c r="Q20" s="275">
        <v>3.2</v>
      </c>
      <c r="R20" s="275">
        <v>3.2</v>
      </c>
      <c r="S20" s="275">
        <v>3.2</v>
      </c>
      <c r="T20" s="275">
        <v>3.2</v>
      </c>
      <c r="U20" s="275">
        <v>3.2</v>
      </c>
      <c r="V20" s="275">
        <v>3.1</v>
      </c>
      <c r="W20" s="275">
        <v>3.3</v>
      </c>
      <c r="X20" s="275">
        <v>3.3</v>
      </c>
      <c r="Y20" s="275">
        <v>3.3</v>
      </c>
      <c r="Z20" s="275">
        <v>3.3</v>
      </c>
      <c r="AA20" s="275" t="s">
        <v>9157</v>
      </c>
      <c r="AB20" s="275" t="s">
        <v>9157</v>
      </c>
      <c r="AC20" s="275" t="s">
        <v>9157</v>
      </c>
      <c r="AD20" s="275" t="s">
        <v>9157</v>
      </c>
      <c r="AE20" s="275" t="s">
        <v>9157</v>
      </c>
      <c r="AF20" s="275" t="s">
        <v>9157</v>
      </c>
      <c r="AG20" s="275" t="s">
        <v>9157</v>
      </c>
      <c r="AH20" s="275" t="s">
        <v>9157</v>
      </c>
      <c r="AI20" s="275" t="s">
        <v>9157</v>
      </c>
      <c r="AJ20" s="275" t="s">
        <v>9157</v>
      </c>
      <c r="AK20" s="275" t="s">
        <v>9157</v>
      </c>
      <c r="AL20" s="275" t="s">
        <v>9157</v>
      </c>
      <c r="AM20" s="275" t="s">
        <v>9157</v>
      </c>
      <c r="AN20" s="275" t="s">
        <v>9157</v>
      </c>
      <c r="AO20" s="275" t="s">
        <v>9157</v>
      </c>
      <c r="AP20" s="275" t="s">
        <v>9157</v>
      </c>
      <c r="AQ20" s="275" t="s">
        <v>9157</v>
      </c>
      <c r="AR20" s="275" t="s">
        <v>9157</v>
      </c>
      <c r="AS20" s="275" t="s">
        <v>9157</v>
      </c>
      <c r="AT20" s="275" t="s">
        <v>9157</v>
      </c>
      <c r="AU20" s="275" t="s">
        <v>9157</v>
      </c>
      <c r="AV20" s="275" t="s">
        <v>9157</v>
      </c>
      <c r="AW20" s="275" t="s">
        <v>9157</v>
      </c>
      <c r="AX20" s="275" t="s">
        <v>9157</v>
      </c>
      <c r="AY20" s="275" t="s">
        <v>9157</v>
      </c>
      <c r="AZ20" s="275" t="s">
        <v>9157</v>
      </c>
      <c r="BA20" s="275" t="s">
        <v>9157</v>
      </c>
      <c r="BB20" s="275" t="str">
        <f>_xlfn.IFNA(VLOOKUP(C20,'INFORM Severity - hidden'!$C$5:$G$300,5,FALSE),"-")</f>
        <v>-</v>
      </c>
    </row>
    <row r="21" spans="1:54" x14ac:dyDescent="0.25">
      <c r="A21"/>
      <c r="B21"/>
      <c r="C21" t="s">
        <v>9167</v>
      </c>
      <c r="D21" s="275" t="str">
        <f t="shared" si="0"/>
        <v>-</v>
      </c>
      <c r="E21" s="275" t="s">
        <v>9157</v>
      </c>
      <c r="F21" s="275" t="s">
        <v>9157</v>
      </c>
      <c r="G21" s="275" t="s">
        <v>9157</v>
      </c>
      <c r="H21" s="275" t="s">
        <v>9157</v>
      </c>
      <c r="I21" s="275" t="s">
        <v>9157</v>
      </c>
      <c r="J21" s="275" t="s">
        <v>9157</v>
      </c>
      <c r="K21" s="275" t="s">
        <v>9157</v>
      </c>
      <c r="L21" s="275" t="s">
        <v>9157</v>
      </c>
      <c r="M21" s="275" t="s">
        <v>9157</v>
      </c>
      <c r="N21" s="275" t="s">
        <v>9157</v>
      </c>
      <c r="O21" s="275" t="s">
        <v>9157</v>
      </c>
      <c r="P21" s="275" t="s">
        <v>9157</v>
      </c>
      <c r="Q21" s="275" t="s">
        <v>9157</v>
      </c>
      <c r="R21" s="275" t="s">
        <v>9157</v>
      </c>
      <c r="S21" s="275" t="s">
        <v>9157</v>
      </c>
      <c r="T21" s="275" t="s">
        <v>9157</v>
      </c>
      <c r="U21" s="275" t="s">
        <v>9157</v>
      </c>
      <c r="V21" s="275">
        <v>2.4</v>
      </c>
      <c r="W21" s="275">
        <v>2.5</v>
      </c>
      <c r="X21" s="275">
        <v>2.5</v>
      </c>
      <c r="Y21" s="275">
        <v>2.5</v>
      </c>
      <c r="Z21" s="275">
        <v>2.5</v>
      </c>
      <c r="AA21" s="275">
        <v>2.6</v>
      </c>
      <c r="AB21" s="275">
        <v>2.6</v>
      </c>
      <c r="AC21" s="275" t="s">
        <v>9157</v>
      </c>
      <c r="AD21" s="275" t="s">
        <v>9157</v>
      </c>
      <c r="AE21" s="275" t="s">
        <v>9157</v>
      </c>
      <c r="AF21" s="275" t="s">
        <v>9157</v>
      </c>
      <c r="AG21" s="275" t="s">
        <v>9157</v>
      </c>
      <c r="AH21" s="275" t="s">
        <v>9157</v>
      </c>
      <c r="AI21" s="275" t="s">
        <v>9157</v>
      </c>
      <c r="AJ21" s="275" t="s">
        <v>9157</v>
      </c>
      <c r="AK21" s="275" t="s">
        <v>9157</v>
      </c>
      <c r="AL21" s="275" t="s">
        <v>9157</v>
      </c>
      <c r="AM21" s="275" t="s">
        <v>9157</v>
      </c>
      <c r="AN21" s="275" t="s">
        <v>9157</v>
      </c>
      <c r="AO21" s="275" t="s">
        <v>9157</v>
      </c>
      <c r="AP21" s="275" t="s">
        <v>9157</v>
      </c>
      <c r="AQ21" s="275" t="s">
        <v>9157</v>
      </c>
      <c r="AR21" s="275" t="s">
        <v>9157</v>
      </c>
      <c r="AS21" s="275" t="s">
        <v>9157</v>
      </c>
      <c r="AT21" s="275" t="s">
        <v>9157</v>
      </c>
      <c r="AU21" s="275" t="s">
        <v>9157</v>
      </c>
      <c r="AV21" s="275" t="s">
        <v>9157</v>
      </c>
      <c r="AW21" s="275" t="s">
        <v>9157</v>
      </c>
      <c r="AX21" s="275" t="s">
        <v>9157</v>
      </c>
      <c r="AY21" s="275" t="s">
        <v>9157</v>
      </c>
      <c r="AZ21" s="275" t="s">
        <v>9157</v>
      </c>
      <c r="BA21" s="275" t="s">
        <v>9157</v>
      </c>
      <c r="BB21" s="275" t="str">
        <f>_xlfn.IFNA(VLOOKUP(C21,'INFORM Severity - hidden'!$C$5:$G$300,5,FALSE),"-")</f>
        <v>-</v>
      </c>
    </row>
    <row r="22" spans="1:54" x14ac:dyDescent="0.25">
      <c r="A22"/>
      <c r="B22"/>
      <c r="C22" t="s">
        <v>9168</v>
      </c>
      <c r="D22" s="275" t="str">
        <f t="shared" si="0"/>
        <v>-</v>
      </c>
      <c r="E22" s="275" t="s">
        <v>9157</v>
      </c>
      <c r="F22" s="275" t="s">
        <v>9157</v>
      </c>
      <c r="G22" s="275" t="s">
        <v>9157</v>
      </c>
      <c r="H22" s="275" t="s">
        <v>9157</v>
      </c>
      <c r="I22" s="275" t="s">
        <v>9157</v>
      </c>
      <c r="J22" s="275" t="s">
        <v>9157</v>
      </c>
      <c r="K22" s="275" t="s">
        <v>9157</v>
      </c>
      <c r="L22" s="275" t="s">
        <v>9157</v>
      </c>
      <c r="M22" s="275" t="s">
        <v>9157</v>
      </c>
      <c r="N22" s="275" t="s">
        <v>9157</v>
      </c>
      <c r="O22" s="275" t="s">
        <v>9157</v>
      </c>
      <c r="P22" s="275" t="s">
        <v>9157</v>
      </c>
      <c r="Q22" s="275" t="s">
        <v>9157</v>
      </c>
      <c r="R22" s="275" t="s">
        <v>9157</v>
      </c>
      <c r="S22" s="275" t="s">
        <v>9157</v>
      </c>
      <c r="T22" s="275" t="s">
        <v>9157</v>
      </c>
      <c r="U22" s="275" t="s">
        <v>9157</v>
      </c>
      <c r="V22" s="275" t="s">
        <v>9157</v>
      </c>
      <c r="W22" s="275" t="s">
        <v>9157</v>
      </c>
      <c r="X22" s="275" t="s">
        <v>9157</v>
      </c>
      <c r="Y22" s="275">
        <v>2.1</v>
      </c>
      <c r="Z22" s="275">
        <v>2.1</v>
      </c>
      <c r="AA22" s="275">
        <v>2.4</v>
      </c>
      <c r="AB22" s="275" t="s">
        <v>9157</v>
      </c>
      <c r="AC22" s="275" t="s">
        <v>9157</v>
      </c>
      <c r="AD22" s="275" t="s">
        <v>9157</v>
      </c>
      <c r="AE22" s="275" t="s">
        <v>9157</v>
      </c>
      <c r="AF22" s="275" t="s">
        <v>9157</v>
      </c>
      <c r="AG22" s="275" t="s">
        <v>9157</v>
      </c>
      <c r="AH22" s="275" t="s">
        <v>9157</v>
      </c>
      <c r="AI22" s="275" t="s">
        <v>9157</v>
      </c>
      <c r="AJ22" s="275" t="s">
        <v>9157</v>
      </c>
      <c r="AK22" s="275" t="s">
        <v>9157</v>
      </c>
      <c r="AL22" s="275" t="s">
        <v>9157</v>
      </c>
      <c r="AM22" s="275" t="s">
        <v>9157</v>
      </c>
      <c r="AN22" s="275" t="s">
        <v>9157</v>
      </c>
      <c r="AO22" s="275" t="s">
        <v>9157</v>
      </c>
      <c r="AP22" s="275" t="s">
        <v>9157</v>
      </c>
      <c r="AQ22" s="275" t="s">
        <v>9157</v>
      </c>
      <c r="AR22" s="275" t="s">
        <v>9157</v>
      </c>
      <c r="AS22" s="275" t="s">
        <v>9157</v>
      </c>
      <c r="AT22" s="275" t="s">
        <v>9157</v>
      </c>
      <c r="AU22" s="275" t="s">
        <v>9157</v>
      </c>
      <c r="AV22" s="275" t="s">
        <v>9157</v>
      </c>
      <c r="AW22" s="275" t="s">
        <v>9157</v>
      </c>
      <c r="AX22" s="275" t="s">
        <v>9157</v>
      </c>
      <c r="AY22" s="275" t="s">
        <v>9157</v>
      </c>
      <c r="AZ22" s="275" t="s">
        <v>9157</v>
      </c>
      <c r="BA22" s="275" t="s">
        <v>9157</v>
      </c>
      <c r="BB22" s="275" t="str">
        <f>_xlfn.IFNA(VLOOKUP(C22,'INFORM Severity - hidden'!$C$5:$G$300,5,FALSE),"-")</f>
        <v>-</v>
      </c>
    </row>
    <row r="23" spans="1:54" x14ac:dyDescent="0.25">
      <c r="A23"/>
      <c r="B23"/>
      <c r="C23" t="s">
        <v>9169</v>
      </c>
      <c r="D23" s="275" t="str">
        <f t="shared" si="0"/>
        <v>-</v>
      </c>
      <c r="E23" s="275" t="s">
        <v>9157</v>
      </c>
      <c r="F23" s="275" t="s">
        <v>9157</v>
      </c>
      <c r="G23" s="275" t="s">
        <v>9157</v>
      </c>
      <c r="H23" s="275" t="s">
        <v>9157</v>
      </c>
      <c r="I23" s="275" t="s">
        <v>9157</v>
      </c>
      <c r="J23" s="275" t="s">
        <v>9157</v>
      </c>
      <c r="K23" s="275" t="s">
        <v>9157</v>
      </c>
      <c r="L23" s="275" t="s">
        <v>9157</v>
      </c>
      <c r="M23" s="275" t="s">
        <v>9157</v>
      </c>
      <c r="N23" s="275" t="s">
        <v>9157</v>
      </c>
      <c r="O23" s="275" t="s">
        <v>9157</v>
      </c>
      <c r="P23" s="275" t="s">
        <v>9157</v>
      </c>
      <c r="Q23" s="275" t="s">
        <v>9157</v>
      </c>
      <c r="R23" s="275" t="s">
        <v>9157</v>
      </c>
      <c r="S23" s="275" t="s">
        <v>9157</v>
      </c>
      <c r="T23" s="275" t="s">
        <v>9157</v>
      </c>
      <c r="U23" s="275" t="s">
        <v>9157</v>
      </c>
      <c r="V23" s="275" t="s">
        <v>9157</v>
      </c>
      <c r="W23" s="275" t="s">
        <v>9157</v>
      </c>
      <c r="X23" s="275" t="s">
        <v>9157</v>
      </c>
      <c r="Y23" s="275" t="s">
        <v>9157</v>
      </c>
      <c r="Z23" s="275" t="s">
        <v>9157</v>
      </c>
      <c r="AA23" s="275" t="s">
        <v>9157</v>
      </c>
      <c r="AB23" s="275" t="s">
        <v>9157</v>
      </c>
      <c r="AC23" s="275" t="s">
        <v>9157</v>
      </c>
      <c r="AD23" s="275" t="s">
        <v>9157</v>
      </c>
      <c r="AE23" s="275" t="s">
        <v>9157</v>
      </c>
      <c r="AF23" s="275" t="s">
        <v>9157</v>
      </c>
      <c r="AG23" s="275" t="s">
        <v>9157</v>
      </c>
      <c r="AH23" s="275" t="s">
        <v>9157</v>
      </c>
      <c r="AI23" s="275" t="s">
        <v>9157</v>
      </c>
      <c r="AJ23" s="275" t="s">
        <v>9157</v>
      </c>
      <c r="AK23" s="275" t="s">
        <v>9157</v>
      </c>
      <c r="AL23" s="275" t="s">
        <v>9157</v>
      </c>
      <c r="AM23" s="275" t="s">
        <v>9157</v>
      </c>
      <c r="AN23" s="275" t="s">
        <v>9157</v>
      </c>
      <c r="AO23" s="275" t="s">
        <v>9157</v>
      </c>
      <c r="AP23" s="275" t="s">
        <v>9157</v>
      </c>
      <c r="AQ23" s="275" t="s">
        <v>9157</v>
      </c>
      <c r="AR23" s="275" t="s">
        <v>9157</v>
      </c>
      <c r="AS23" s="275" t="s">
        <v>9157</v>
      </c>
      <c r="AT23" s="275">
        <v>3.1</v>
      </c>
      <c r="AU23" s="275">
        <v>3</v>
      </c>
      <c r="AV23" s="275">
        <v>3</v>
      </c>
      <c r="AW23" s="275">
        <v>3</v>
      </c>
      <c r="AX23" s="275">
        <v>3</v>
      </c>
      <c r="AY23" s="275">
        <v>3</v>
      </c>
      <c r="AZ23" s="275">
        <v>3</v>
      </c>
      <c r="BA23" s="275" t="s">
        <v>9157</v>
      </c>
      <c r="BB23" s="275" t="str">
        <f>_xlfn.IFNA(VLOOKUP(C23,'INFORM Severity - hidden'!$C$5:$G$300,5,FALSE),"-")</f>
        <v>-</v>
      </c>
    </row>
    <row r="24" spans="1:54" x14ac:dyDescent="0.25">
      <c r="A24"/>
      <c r="B24"/>
      <c r="C24" t="s">
        <v>9170</v>
      </c>
      <c r="D24" s="275" t="str">
        <f t="shared" si="0"/>
        <v>-</v>
      </c>
      <c r="E24" s="275" t="s">
        <v>9157</v>
      </c>
      <c r="F24" s="275" t="s">
        <v>9157</v>
      </c>
      <c r="G24" s="275" t="s">
        <v>9157</v>
      </c>
      <c r="H24" s="275" t="s">
        <v>9157</v>
      </c>
      <c r="I24" s="275" t="s">
        <v>9157</v>
      </c>
      <c r="J24" s="275" t="s">
        <v>9157</v>
      </c>
      <c r="K24" s="275" t="s">
        <v>9157</v>
      </c>
      <c r="L24" s="275" t="s">
        <v>9157</v>
      </c>
      <c r="M24" s="275" t="s">
        <v>9157</v>
      </c>
      <c r="N24" s="275">
        <v>1.7</v>
      </c>
      <c r="O24" s="275">
        <v>1.7</v>
      </c>
      <c r="P24" s="275">
        <v>1.7</v>
      </c>
      <c r="Q24" s="275">
        <v>1.7</v>
      </c>
      <c r="R24" s="275">
        <v>1.7</v>
      </c>
      <c r="S24" s="275" t="s">
        <v>9157</v>
      </c>
      <c r="T24" s="275" t="s">
        <v>9157</v>
      </c>
      <c r="U24" s="275" t="s">
        <v>9157</v>
      </c>
      <c r="V24" s="275" t="s">
        <v>9157</v>
      </c>
      <c r="W24" s="275" t="s">
        <v>9157</v>
      </c>
      <c r="X24" s="275" t="s">
        <v>9157</v>
      </c>
      <c r="Y24" s="275" t="s">
        <v>9157</v>
      </c>
      <c r="Z24" s="275" t="s">
        <v>9157</v>
      </c>
      <c r="AA24" s="275" t="s">
        <v>9157</v>
      </c>
      <c r="AB24" s="275" t="s">
        <v>9157</v>
      </c>
      <c r="AC24" s="275" t="s">
        <v>9157</v>
      </c>
      <c r="AD24" s="275" t="s">
        <v>9157</v>
      </c>
      <c r="AE24" s="275" t="s">
        <v>9157</v>
      </c>
      <c r="AF24" s="275" t="s">
        <v>9157</v>
      </c>
      <c r="AG24" s="275" t="s">
        <v>9157</v>
      </c>
      <c r="AH24" s="275" t="s">
        <v>9157</v>
      </c>
      <c r="AI24" s="275" t="s">
        <v>9157</v>
      </c>
      <c r="AJ24" s="275" t="s">
        <v>9157</v>
      </c>
      <c r="AK24" s="275" t="s">
        <v>9157</v>
      </c>
      <c r="AL24" s="275" t="s">
        <v>9157</v>
      </c>
      <c r="AM24" s="275" t="s">
        <v>9157</v>
      </c>
      <c r="AN24" s="275" t="s">
        <v>9157</v>
      </c>
      <c r="AO24" s="275" t="s">
        <v>9157</v>
      </c>
      <c r="AP24" s="275" t="s">
        <v>9157</v>
      </c>
      <c r="AQ24" s="275" t="s">
        <v>9157</v>
      </c>
      <c r="AR24" s="275" t="s">
        <v>9157</v>
      </c>
      <c r="AS24" s="275" t="s">
        <v>9157</v>
      </c>
      <c r="AT24" s="275" t="s">
        <v>9157</v>
      </c>
      <c r="AU24" s="275" t="s">
        <v>9157</v>
      </c>
      <c r="AV24" s="275" t="s">
        <v>9157</v>
      </c>
      <c r="AW24" s="275" t="s">
        <v>9157</v>
      </c>
      <c r="AX24" s="275" t="s">
        <v>9157</v>
      </c>
      <c r="AY24" s="275" t="s">
        <v>9157</v>
      </c>
      <c r="AZ24" s="275" t="s">
        <v>9157</v>
      </c>
      <c r="BA24" s="275" t="s">
        <v>9157</v>
      </c>
      <c r="BB24" s="275" t="str">
        <f>_xlfn.IFNA(VLOOKUP(C24,'INFORM Severity - hidden'!$C$5:$G$300,5,FALSE),"-")</f>
        <v>-</v>
      </c>
    </row>
    <row r="25" spans="1:54" x14ac:dyDescent="0.25">
      <c r="A25"/>
      <c r="B25"/>
      <c r="C25" t="s">
        <v>9171</v>
      </c>
      <c r="D25" s="275" t="str">
        <f t="shared" si="0"/>
        <v>-</v>
      </c>
      <c r="E25" s="275" t="s">
        <v>9157</v>
      </c>
      <c r="F25" s="275">
        <v>0.8</v>
      </c>
      <c r="G25" s="275" t="s">
        <v>9157</v>
      </c>
      <c r="H25" s="275" t="s">
        <v>9157</v>
      </c>
      <c r="I25" s="275" t="s">
        <v>9157</v>
      </c>
      <c r="J25" s="275" t="s">
        <v>9157</v>
      </c>
      <c r="K25" s="275" t="s">
        <v>9157</v>
      </c>
      <c r="L25" s="275" t="s">
        <v>9157</v>
      </c>
      <c r="M25" s="275" t="s">
        <v>9157</v>
      </c>
      <c r="N25" s="275" t="s">
        <v>9157</v>
      </c>
      <c r="O25" s="275" t="s">
        <v>9157</v>
      </c>
      <c r="P25" s="275" t="s">
        <v>9157</v>
      </c>
      <c r="Q25" s="275" t="s">
        <v>9157</v>
      </c>
      <c r="R25" s="275" t="s">
        <v>9157</v>
      </c>
      <c r="S25" s="275" t="s">
        <v>9157</v>
      </c>
      <c r="T25" s="275" t="s">
        <v>9157</v>
      </c>
      <c r="U25" s="275" t="s">
        <v>9157</v>
      </c>
      <c r="V25" s="275" t="s">
        <v>9157</v>
      </c>
      <c r="W25" s="275" t="s">
        <v>9157</v>
      </c>
      <c r="X25" s="275" t="s">
        <v>9157</v>
      </c>
      <c r="Y25" s="275" t="s">
        <v>9157</v>
      </c>
      <c r="Z25" s="275" t="s">
        <v>9157</v>
      </c>
      <c r="AA25" s="275" t="s">
        <v>9157</v>
      </c>
      <c r="AB25" s="275" t="s">
        <v>9157</v>
      </c>
      <c r="AC25" s="275" t="s">
        <v>9157</v>
      </c>
      <c r="AD25" s="275" t="s">
        <v>9157</v>
      </c>
      <c r="AE25" s="275" t="s">
        <v>9157</v>
      </c>
      <c r="AF25" s="275" t="s">
        <v>9157</v>
      </c>
      <c r="AG25" s="275" t="s">
        <v>9157</v>
      </c>
      <c r="AH25" s="275" t="s">
        <v>9157</v>
      </c>
      <c r="AI25" s="275" t="s">
        <v>9157</v>
      </c>
      <c r="AJ25" s="275" t="s">
        <v>9157</v>
      </c>
      <c r="AK25" s="275" t="s">
        <v>9157</v>
      </c>
      <c r="AL25" s="275" t="s">
        <v>9157</v>
      </c>
      <c r="AM25" s="275" t="s">
        <v>9157</v>
      </c>
      <c r="AN25" s="275" t="s">
        <v>9157</v>
      </c>
      <c r="AO25" s="275" t="s">
        <v>9157</v>
      </c>
      <c r="AP25" s="275" t="s">
        <v>9157</v>
      </c>
      <c r="AQ25" s="275" t="s">
        <v>9157</v>
      </c>
      <c r="AR25" s="275" t="s">
        <v>9157</v>
      </c>
      <c r="AS25" s="275" t="s">
        <v>9157</v>
      </c>
      <c r="AT25" s="275" t="s">
        <v>9157</v>
      </c>
      <c r="AU25" s="275" t="s">
        <v>9157</v>
      </c>
      <c r="AV25" s="275" t="s">
        <v>9157</v>
      </c>
      <c r="AW25" s="275" t="s">
        <v>9157</v>
      </c>
      <c r="AX25" s="275" t="s">
        <v>9157</v>
      </c>
      <c r="AY25" s="275" t="s">
        <v>9157</v>
      </c>
      <c r="AZ25" s="275" t="s">
        <v>9157</v>
      </c>
      <c r="BA25" s="275" t="s">
        <v>9157</v>
      </c>
      <c r="BB25" s="275" t="str">
        <f>_xlfn.IFNA(VLOOKUP(C25,'INFORM Severity - hidden'!$C$5:$G$300,5,FALSE),"-")</f>
        <v>-</v>
      </c>
    </row>
    <row r="26" spans="1:54" x14ac:dyDescent="0.25">
      <c r="A26" t="s">
        <v>1898</v>
      </c>
      <c r="B26" t="s">
        <v>3097</v>
      </c>
      <c r="C26" t="s">
        <v>3098</v>
      </c>
      <c r="D26" s="275" t="str">
        <f t="shared" si="0"/>
        <v>Decreasing</v>
      </c>
      <c r="E26" s="275" t="s">
        <v>9157</v>
      </c>
      <c r="F26" s="275" t="s">
        <v>9157</v>
      </c>
      <c r="G26" s="275" t="s">
        <v>9157</v>
      </c>
      <c r="H26" s="275" t="s">
        <v>9157</v>
      </c>
      <c r="I26" s="275" t="s">
        <v>9157</v>
      </c>
      <c r="J26" s="275" t="s">
        <v>9157</v>
      </c>
      <c r="K26" s="275" t="s">
        <v>9157</v>
      </c>
      <c r="L26" s="275" t="s">
        <v>9157</v>
      </c>
      <c r="M26" s="275" t="s">
        <v>9157</v>
      </c>
      <c r="N26" s="275" t="s">
        <v>9157</v>
      </c>
      <c r="O26" s="275" t="s">
        <v>9157</v>
      </c>
      <c r="P26" s="275" t="s">
        <v>9157</v>
      </c>
      <c r="Q26" s="275" t="s">
        <v>9157</v>
      </c>
      <c r="R26" s="275" t="s">
        <v>9157</v>
      </c>
      <c r="S26" s="275" t="s">
        <v>9157</v>
      </c>
      <c r="T26" s="275" t="s">
        <v>9157</v>
      </c>
      <c r="U26" s="275" t="s">
        <v>9157</v>
      </c>
      <c r="V26" s="275" t="s">
        <v>9157</v>
      </c>
      <c r="W26" s="275" t="s">
        <v>9157</v>
      </c>
      <c r="X26" s="275" t="s">
        <v>9157</v>
      </c>
      <c r="Y26" s="275" t="s">
        <v>9157</v>
      </c>
      <c r="Z26" s="275" t="s">
        <v>9157</v>
      </c>
      <c r="AA26" s="275" t="s">
        <v>9157</v>
      </c>
      <c r="AB26" s="275" t="s">
        <v>9157</v>
      </c>
      <c r="AC26" s="275" t="s">
        <v>9157</v>
      </c>
      <c r="AD26" s="275" t="s">
        <v>9157</v>
      </c>
      <c r="AE26" s="275" t="s">
        <v>9157</v>
      </c>
      <c r="AF26" s="275" t="s">
        <v>9157</v>
      </c>
      <c r="AG26" s="275" t="s">
        <v>9157</v>
      </c>
      <c r="AH26" s="275" t="s">
        <v>9157</v>
      </c>
      <c r="AI26" s="275" t="s">
        <v>9157</v>
      </c>
      <c r="AJ26" s="275" t="s">
        <v>9157</v>
      </c>
      <c r="AK26" s="275" t="s">
        <v>9157</v>
      </c>
      <c r="AL26" s="275" t="s">
        <v>9157</v>
      </c>
      <c r="AM26" s="275" t="s">
        <v>9157</v>
      </c>
      <c r="AN26" s="275" t="s">
        <v>9157</v>
      </c>
      <c r="AO26" s="275">
        <v>2.2000000000000002</v>
      </c>
      <c r="AP26" s="275">
        <v>2.2000000000000002</v>
      </c>
      <c r="AQ26" s="275">
        <v>2.1</v>
      </c>
      <c r="AR26" s="275">
        <v>2.1</v>
      </c>
      <c r="AS26" s="275">
        <v>2.1</v>
      </c>
      <c r="AT26" s="275">
        <v>2.8</v>
      </c>
      <c r="AU26" s="275">
        <v>2.8</v>
      </c>
      <c r="AV26" s="275">
        <v>2.5</v>
      </c>
      <c r="AW26" s="275">
        <v>2.8</v>
      </c>
      <c r="AX26" s="275">
        <v>2.8</v>
      </c>
      <c r="AY26" s="275">
        <v>2.8</v>
      </c>
      <c r="AZ26" s="275">
        <v>2.8</v>
      </c>
      <c r="BA26" s="275">
        <v>2.7</v>
      </c>
      <c r="BB26" s="275">
        <f>_xlfn.IFNA(VLOOKUP(C26,'INFORM Severity - hidden'!$C$5:$G$300,5,FALSE),"-")</f>
        <v>2.7</v>
      </c>
    </row>
    <row r="27" spans="1:54" x14ac:dyDescent="0.25">
      <c r="A27" t="s">
        <v>1898</v>
      </c>
      <c r="B27" t="s">
        <v>1896</v>
      </c>
      <c r="C27" t="s">
        <v>1897</v>
      </c>
      <c r="D27" s="275" t="str">
        <f t="shared" si="0"/>
        <v>Increasing</v>
      </c>
      <c r="E27" s="275" t="s">
        <v>9157</v>
      </c>
      <c r="F27" s="275">
        <v>1.7</v>
      </c>
      <c r="G27" s="275">
        <v>1.7</v>
      </c>
      <c r="H27" s="275">
        <v>2.2000000000000002</v>
      </c>
      <c r="I27" s="275">
        <v>2.4</v>
      </c>
      <c r="J27" s="275">
        <v>2.4</v>
      </c>
      <c r="K27" s="275">
        <v>2.4</v>
      </c>
      <c r="L27" s="275">
        <v>2.4</v>
      </c>
      <c r="M27" s="275">
        <v>2.4</v>
      </c>
      <c r="N27" s="275">
        <v>2.4</v>
      </c>
      <c r="O27" s="275">
        <v>2.2000000000000002</v>
      </c>
      <c r="P27" s="275">
        <v>2.2000000000000002</v>
      </c>
      <c r="Q27" s="275">
        <v>2.2000000000000002</v>
      </c>
      <c r="R27" s="275">
        <v>2.2000000000000002</v>
      </c>
      <c r="S27" s="275">
        <v>2.2000000000000002</v>
      </c>
      <c r="T27" s="275">
        <v>2.2000000000000002</v>
      </c>
      <c r="U27" s="275">
        <v>2.2000000000000002</v>
      </c>
      <c r="V27" s="275">
        <v>2.2000000000000002</v>
      </c>
      <c r="W27" s="275">
        <v>2.2000000000000002</v>
      </c>
      <c r="X27" s="275">
        <v>2.2000000000000002</v>
      </c>
      <c r="Y27" s="275">
        <v>2.2999999999999998</v>
      </c>
      <c r="Z27" s="275">
        <v>2.4</v>
      </c>
      <c r="AA27" s="275">
        <v>2.5</v>
      </c>
      <c r="AB27" s="275">
        <v>2.5</v>
      </c>
      <c r="AC27" s="275">
        <v>2.5</v>
      </c>
      <c r="AD27" s="275">
        <v>2.5</v>
      </c>
      <c r="AE27" s="275">
        <v>2.5</v>
      </c>
      <c r="AF27" s="275">
        <v>2.5</v>
      </c>
      <c r="AG27" s="275">
        <v>2.5</v>
      </c>
      <c r="AH27" s="275">
        <v>2.6</v>
      </c>
      <c r="AI27" s="275">
        <v>2.6</v>
      </c>
      <c r="AJ27" s="275">
        <v>2.6</v>
      </c>
      <c r="AK27" s="275">
        <v>2.6</v>
      </c>
      <c r="AL27" s="275">
        <v>2.5</v>
      </c>
      <c r="AM27" s="275">
        <v>2.5</v>
      </c>
      <c r="AN27" s="275">
        <v>2.5</v>
      </c>
      <c r="AO27" s="275">
        <v>2.5</v>
      </c>
      <c r="AP27" s="275">
        <v>2.5</v>
      </c>
      <c r="AQ27" s="275">
        <v>2.4</v>
      </c>
      <c r="AR27" s="275">
        <v>2.4</v>
      </c>
      <c r="AS27" s="275">
        <v>2.4</v>
      </c>
      <c r="AT27" s="275">
        <v>2.4</v>
      </c>
      <c r="AU27" s="275">
        <v>2.4</v>
      </c>
      <c r="AV27" s="275">
        <v>2.2999999999999998</v>
      </c>
      <c r="AW27" s="275">
        <v>2.4</v>
      </c>
      <c r="AX27" s="275">
        <v>2.4</v>
      </c>
      <c r="AY27" s="275">
        <v>2.4</v>
      </c>
      <c r="AZ27" s="275">
        <v>2.4</v>
      </c>
      <c r="BA27" s="275">
        <v>2.6</v>
      </c>
      <c r="BB27" s="275">
        <f>_xlfn.IFNA(VLOOKUP(C27,'INFORM Severity - hidden'!$C$5:$G$300,5,FALSE),"-")</f>
        <v>2.6</v>
      </c>
    </row>
    <row r="28" spans="1:54" x14ac:dyDescent="0.25">
      <c r="A28" t="s">
        <v>1898</v>
      </c>
      <c r="B28" t="s">
        <v>3117</v>
      </c>
      <c r="C28" t="s">
        <v>3118</v>
      </c>
      <c r="D28" s="275" t="str">
        <f t="shared" si="0"/>
        <v>Stable</v>
      </c>
      <c r="E28" s="275" t="s">
        <v>9157</v>
      </c>
      <c r="F28" s="275" t="s">
        <v>9157</v>
      </c>
      <c r="G28" s="275" t="s">
        <v>9157</v>
      </c>
      <c r="H28" s="275" t="s">
        <v>9157</v>
      </c>
      <c r="I28" s="275" t="s">
        <v>9157</v>
      </c>
      <c r="J28" s="275" t="s">
        <v>9157</v>
      </c>
      <c r="K28" s="275" t="s">
        <v>9157</v>
      </c>
      <c r="L28" s="275" t="s">
        <v>9157</v>
      </c>
      <c r="M28" s="275" t="s">
        <v>9157</v>
      </c>
      <c r="N28" s="275" t="s">
        <v>9157</v>
      </c>
      <c r="O28" s="275" t="s">
        <v>9157</v>
      </c>
      <c r="P28" s="275" t="s">
        <v>9157</v>
      </c>
      <c r="Q28" s="275" t="s">
        <v>9157</v>
      </c>
      <c r="R28" s="275" t="s">
        <v>9157</v>
      </c>
      <c r="S28" s="275" t="s">
        <v>9157</v>
      </c>
      <c r="T28" s="275" t="s">
        <v>9157</v>
      </c>
      <c r="U28" s="275" t="s">
        <v>9157</v>
      </c>
      <c r="V28" s="275" t="s">
        <v>9157</v>
      </c>
      <c r="W28" s="275" t="s">
        <v>9157</v>
      </c>
      <c r="X28" s="275" t="s">
        <v>9157</v>
      </c>
      <c r="Y28" s="275" t="s">
        <v>9157</v>
      </c>
      <c r="Z28" s="275" t="s">
        <v>9157</v>
      </c>
      <c r="AA28" s="275" t="s">
        <v>9157</v>
      </c>
      <c r="AB28" s="275" t="s">
        <v>9157</v>
      </c>
      <c r="AC28" s="275" t="s">
        <v>9157</v>
      </c>
      <c r="AD28" s="275" t="s">
        <v>9157</v>
      </c>
      <c r="AE28" s="275" t="s">
        <v>9157</v>
      </c>
      <c r="AF28" s="275" t="s">
        <v>9157</v>
      </c>
      <c r="AG28" s="275" t="s">
        <v>9157</v>
      </c>
      <c r="AH28" s="275" t="s">
        <v>9157</v>
      </c>
      <c r="AI28" s="275" t="s">
        <v>9157</v>
      </c>
      <c r="AJ28" s="275" t="s">
        <v>9157</v>
      </c>
      <c r="AK28" s="275" t="s">
        <v>9157</v>
      </c>
      <c r="AL28" s="275" t="s">
        <v>9157</v>
      </c>
      <c r="AM28" s="275" t="s">
        <v>9157</v>
      </c>
      <c r="AN28" s="275" t="s">
        <v>9157</v>
      </c>
      <c r="AO28" s="275">
        <v>1.9</v>
      </c>
      <c r="AP28" s="275">
        <v>2</v>
      </c>
      <c r="AQ28" s="275">
        <v>2</v>
      </c>
      <c r="AR28" s="275">
        <v>2</v>
      </c>
      <c r="AS28" s="275">
        <v>2</v>
      </c>
      <c r="AT28" s="275">
        <v>2.2000000000000002</v>
      </c>
      <c r="AU28" s="275">
        <v>2.1</v>
      </c>
      <c r="AV28" s="275">
        <v>2</v>
      </c>
      <c r="AW28" s="275">
        <v>2.1</v>
      </c>
      <c r="AX28" s="275">
        <v>2</v>
      </c>
      <c r="AY28" s="275">
        <v>2</v>
      </c>
      <c r="AZ28" s="275">
        <v>2</v>
      </c>
      <c r="BA28" s="275">
        <v>2</v>
      </c>
      <c r="BB28" s="275">
        <f>_xlfn.IFNA(VLOOKUP(C28,'INFORM Severity - hidden'!$C$5:$G$300,5,FALSE),"-")</f>
        <v>2</v>
      </c>
    </row>
    <row r="29" spans="1:54" x14ac:dyDescent="0.25">
      <c r="A29" t="s">
        <v>176</v>
      </c>
      <c r="B29" t="s">
        <v>174</v>
      </c>
      <c r="C29" t="s">
        <v>175</v>
      </c>
      <c r="D29" s="275" t="str">
        <f t="shared" si="0"/>
        <v>Stable</v>
      </c>
      <c r="E29" s="275" t="s">
        <v>9157</v>
      </c>
      <c r="F29" s="275">
        <v>4</v>
      </c>
      <c r="G29" s="275">
        <v>4</v>
      </c>
      <c r="H29" s="275">
        <v>4</v>
      </c>
      <c r="I29" s="275">
        <v>4</v>
      </c>
      <c r="J29" s="275">
        <v>4</v>
      </c>
      <c r="K29" s="275">
        <v>4</v>
      </c>
      <c r="L29" s="275">
        <v>4</v>
      </c>
      <c r="M29" s="275">
        <v>4</v>
      </c>
      <c r="N29" s="275">
        <v>4</v>
      </c>
      <c r="O29" s="275">
        <v>3.9</v>
      </c>
      <c r="P29" s="275">
        <v>3.9</v>
      </c>
      <c r="Q29" s="275">
        <v>3.9</v>
      </c>
      <c r="R29" s="275">
        <v>3.9</v>
      </c>
      <c r="S29" s="275">
        <v>4</v>
      </c>
      <c r="T29" s="275">
        <v>4</v>
      </c>
      <c r="U29" s="275">
        <v>4</v>
      </c>
      <c r="V29" s="275">
        <v>4</v>
      </c>
      <c r="W29" s="275">
        <v>4</v>
      </c>
      <c r="X29" s="275">
        <v>4</v>
      </c>
      <c r="Y29" s="275">
        <v>4</v>
      </c>
      <c r="Z29" s="275">
        <v>4</v>
      </c>
      <c r="AA29" s="275">
        <v>4</v>
      </c>
      <c r="AB29" s="275">
        <v>4</v>
      </c>
      <c r="AC29" s="275">
        <v>4</v>
      </c>
      <c r="AD29" s="275">
        <v>4</v>
      </c>
      <c r="AE29" s="275">
        <v>4.0999999999999996</v>
      </c>
      <c r="AF29" s="275">
        <v>4.0999999999999996</v>
      </c>
      <c r="AG29" s="275">
        <v>4.0999999999999996</v>
      </c>
      <c r="AH29" s="275">
        <v>4.2</v>
      </c>
      <c r="AI29" s="275">
        <v>4.2</v>
      </c>
      <c r="AJ29" s="275">
        <v>4.2</v>
      </c>
      <c r="AK29" s="275">
        <v>4.2</v>
      </c>
      <c r="AL29" s="275">
        <v>4.2</v>
      </c>
      <c r="AM29" s="275">
        <v>4.2</v>
      </c>
      <c r="AN29" s="275">
        <v>4.2</v>
      </c>
      <c r="AO29" s="275">
        <v>4.2</v>
      </c>
      <c r="AP29" s="275">
        <v>4.2</v>
      </c>
      <c r="AQ29" s="275">
        <v>4.2</v>
      </c>
      <c r="AR29" s="275">
        <v>4.0999999999999996</v>
      </c>
      <c r="AS29" s="275">
        <v>4.2</v>
      </c>
      <c r="AT29" s="275">
        <v>4.0999999999999996</v>
      </c>
      <c r="AU29" s="275">
        <v>4.0999999999999996</v>
      </c>
      <c r="AV29" s="275">
        <v>4.0999999999999996</v>
      </c>
      <c r="AW29" s="275">
        <v>4.0999999999999996</v>
      </c>
      <c r="AX29" s="275">
        <v>4.0999999999999996</v>
      </c>
      <c r="AY29" s="275">
        <v>4.0999999999999996</v>
      </c>
      <c r="AZ29" s="275">
        <v>4.0999999999999996</v>
      </c>
      <c r="BA29" s="275">
        <v>4.0999999999999996</v>
      </c>
      <c r="BB29" s="275">
        <f>_xlfn.IFNA(VLOOKUP(C29,'INFORM Severity - hidden'!$C$5:$G$300,5,FALSE),"-")</f>
        <v>4.0999999999999996</v>
      </c>
    </row>
    <row r="30" spans="1:54" x14ac:dyDescent="0.25">
      <c r="A30"/>
      <c r="B30"/>
      <c r="C30" t="s">
        <v>9172</v>
      </c>
      <c r="D30" s="275" t="str">
        <f t="shared" si="0"/>
        <v>-</v>
      </c>
      <c r="E30" s="275" t="s">
        <v>9157</v>
      </c>
      <c r="F30" s="275" t="s">
        <v>9157</v>
      </c>
      <c r="G30" s="275" t="s">
        <v>9157</v>
      </c>
      <c r="H30" s="275" t="s">
        <v>9157</v>
      </c>
      <c r="I30" s="275" t="s">
        <v>9157</v>
      </c>
      <c r="J30" s="275" t="s">
        <v>9157</v>
      </c>
      <c r="K30" s="275" t="s">
        <v>9157</v>
      </c>
      <c r="L30" s="275" t="s">
        <v>9157</v>
      </c>
      <c r="M30" s="275" t="s">
        <v>9157</v>
      </c>
      <c r="N30" s="275" t="s">
        <v>9157</v>
      </c>
      <c r="O30" s="275" t="s">
        <v>9157</v>
      </c>
      <c r="P30" s="275">
        <v>2.2999999999999998</v>
      </c>
      <c r="Q30" s="275">
        <v>2.2999999999999998</v>
      </c>
      <c r="R30" s="275">
        <v>2.2999999999999998</v>
      </c>
      <c r="S30" s="275">
        <v>2.2999999999999998</v>
      </c>
      <c r="T30" s="275">
        <v>2.2999999999999998</v>
      </c>
      <c r="U30" s="275" t="s">
        <v>9157</v>
      </c>
      <c r="V30" s="275" t="s">
        <v>9157</v>
      </c>
      <c r="W30" s="275" t="s">
        <v>9157</v>
      </c>
      <c r="X30" s="275" t="s">
        <v>9157</v>
      </c>
      <c r="Y30" s="275" t="s">
        <v>9157</v>
      </c>
      <c r="Z30" s="275" t="s">
        <v>9157</v>
      </c>
      <c r="AA30" s="275" t="s">
        <v>9157</v>
      </c>
      <c r="AB30" s="275" t="s">
        <v>9157</v>
      </c>
      <c r="AC30" s="275" t="s">
        <v>9157</v>
      </c>
      <c r="AD30" s="275" t="s">
        <v>9157</v>
      </c>
      <c r="AE30" s="275" t="s">
        <v>9157</v>
      </c>
      <c r="AF30" s="275" t="s">
        <v>9157</v>
      </c>
      <c r="AG30" s="275" t="s">
        <v>9157</v>
      </c>
      <c r="AH30" s="275" t="s">
        <v>9157</v>
      </c>
      <c r="AI30" s="275" t="s">
        <v>9157</v>
      </c>
      <c r="AJ30" s="275" t="s">
        <v>9157</v>
      </c>
      <c r="AK30" s="275" t="s">
        <v>9157</v>
      </c>
      <c r="AL30" s="275" t="s">
        <v>9157</v>
      </c>
      <c r="AM30" s="275" t="s">
        <v>9157</v>
      </c>
      <c r="AN30" s="275" t="s">
        <v>9157</v>
      </c>
      <c r="AO30" s="275" t="s">
        <v>9157</v>
      </c>
      <c r="AP30" s="275" t="s">
        <v>9157</v>
      </c>
      <c r="AQ30" s="275" t="s">
        <v>9157</v>
      </c>
      <c r="AR30" s="275" t="s">
        <v>9157</v>
      </c>
      <c r="AS30" s="275" t="s">
        <v>9157</v>
      </c>
      <c r="AT30" s="275" t="s">
        <v>9157</v>
      </c>
      <c r="AU30" s="275" t="s">
        <v>9157</v>
      </c>
      <c r="AV30" s="275" t="s">
        <v>9157</v>
      </c>
      <c r="AW30" s="275" t="s">
        <v>9157</v>
      </c>
      <c r="AX30" s="275" t="s">
        <v>9157</v>
      </c>
      <c r="AY30" s="275" t="s">
        <v>9157</v>
      </c>
      <c r="AZ30" s="275" t="s">
        <v>9157</v>
      </c>
      <c r="BA30" s="275" t="s">
        <v>9157</v>
      </c>
      <c r="BB30" s="275" t="str">
        <f>_xlfn.IFNA(VLOOKUP(C30,'INFORM Severity - hidden'!$C$5:$G$300,5,FALSE),"-")</f>
        <v>-</v>
      </c>
    </row>
    <row r="31" spans="1:54" x14ac:dyDescent="0.25">
      <c r="A31" t="s">
        <v>3139</v>
      </c>
      <c r="B31" t="s">
        <v>3137</v>
      </c>
      <c r="C31" t="s">
        <v>3138</v>
      </c>
      <c r="D31" s="275" t="str">
        <f t="shared" si="0"/>
        <v>Stable</v>
      </c>
      <c r="E31" s="275" t="s">
        <v>9157</v>
      </c>
      <c r="F31" s="275" t="s">
        <v>9157</v>
      </c>
      <c r="G31" s="275" t="s">
        <v>9157</v>
      </c>
      <c r="H31" s="275" t="s">
        <v>9157</v>
      </c>
      <c r="I31" s="275" t="s">
        <v>9157</v>
      </c>
      <c r="J31" s="275" t="s">
        <v>9157</v>
      </c>
      <c r="K31" s="275" t="s">
        <v>9157</v>
      </c>
      <c r="L31" s="275" t="s">
        <v>9157</v>
      </c>
      <c r="M31" s="275" t="s">
        <v>9157</v>
      </c>
      <c r="N31" s="275" t="s">
        <v>9157</v>
      </c>
      <c r="O31" s="275" t="s">
        <v>9157</v>
      </c>
      <c r="P31" s="275" t="s">
        <v>9157</v>
      </c>
      <c r="Q31" s="275" t="s">
        <v>9157</v>
      </c>
      <c r="R31" s="275" t="s">
        <v>9157</v>
      </c>
      <c r="S31" s="275" t="s">
        <v>9157</v>
      </c>
      <c r="T31" s="275" t="s">
        <v>9157</v>
      </c>
      <c r="U31" s="275" t="s">
        <v>9157</v>
      </c>
      <c r="V31" s="275" t="s">
        <v>9157</v>
      </c>
      <c r="W31" s="275" t="s">
        <v>9157</v>
      </c>
      <c r="X31" s="275" t="s">
        <v>9157</v>
      </c>
      <c r="Y31" s="275" t="s">
        <v>9157</v>
      </c>
      <c r="Z31" s="275" t="s">
        <v>9157</v>
      </c>
      <c r="AA31" s="275" t="s">
        <v>9157</v>
      </c>
      <c r="AB31" s="275" t="s">
        <v>9157</v>
      </c>
      <c r="AC31" s="275" t="s">
        <v>9157</v>
      </c>
      <c r="AD31" s="275" t="s">
        <v>9157</v>
      </c>
      <c r="AE31" s="275" t="s">
        <v>9157</v>
      </c>
      <c r="AF31" s="275" t="s">
        <v>9157</v>
      </c>
      <c r="AG31" s="275" t="s">
        <v>9157</v>
      </c>
      <c r="AH31" s="275" t="s">
        <v>9157</v>
      </c>
      <c r="AI31" s="275" t="s">
        <v>9157</v>
      </c>
      <c r="AJ31" s="275" t="s">
        <v>9157</v>
      </c>
      <c r="AK31" s="275" t="s">
        <v>9157</v>
      </c>
      <c r="AL31" s="275" t="s">
        <v>9157</v>
      </c>
      <c r="AM31" s="275" t="s">
        <v>9157</v>
      </c>
      <c r="AN31" s="275" t="s">
        <v>9157</v>
      </c>
      <c r="AO31" s="275" t="s">
        <v>9157</v>
      </c>
      <c r="AP31" s="275">
        <v>2.1</v>
      </c>
      <c r="AQ31" s="275">
        <v>2.1</v>
      </c>
      <c r="AR31" s="275">
        <v>2.2000000000000002</v>
      </c>
      <c r="AS31" s="275">
        <v>2.2000000000000002</v>
      </c>
      <c r="AT31" s="275">
        <v>2.6</v>
      </c>
      <c r="AU31" s="275">
        <v>2.6</v>
      </c>
      <c r="AV31" s="275">
        <v>2.6</v>
      </c>
      <c r="AW31" s="275">
        <v>2.6</v>
      </c>
      <c r="AX31" s="275">
        <v>2.5</v>
      </c>
      <c r="AY31" s="275">
        <v>2.5</v>
      </c>
      <c r="AZ31" s="275">
        <v>2.5</v>
      </c>
      <c r="BA31" s="275">
        <v>2.5</v>
      </c>
      <c r="BB31" s="275">
        <f>_xlfn.IFNA(VLOOKUP(C31,'INFORM Severity - hidden'!$C$5:$G$300,5,FALSE),"-")</f>
        <v>2.5</v>
      </c>
    </row>
    <row r="32" spans="1:54" x14ac:dyDescent="0.25">
      <c r="A32"/>
      <c r="B32"/>
      <c r="C32" t="s">
        <v>9173</v>
      </c>
      <c r="D32" s="275" t="str">
        <f t="shared" si="0"/>
        <v>-</v>
      </c>
      <c r="E32" s="275" t="s">
        <v>9157</v>
      </c>
      <c r="F32" s="275" t="s">
        <v>9157</v>
      </c>
      <c r="G32" s="275" t="s">
        <v>9157</v>
      </c>
      <c r="H32" s="275" t="s">
        <v>9157</v>
      </c>
      <c r="I32" s="275" t="s">
        <v>9157</v>
      </c>
      <c r="J32" s="275" t="s">
        <v>9157</v>
      </c>
      <c r="K32" s="275" t="s">
        <v>9157</v>
      </c>
      <c r="L32" s="275" t="s">
        <v>9157</v>
      </c>
      <c r="M32" s="275" t="s">
        <v>9157</v>
      </c>
      <c r="N32" s="275" t="s">
        <v>9157</v>
      </c>
      <c r="O32" s="275" t="s">
        <v>9157</v>
      </c>
      <c r="P32" s="275" t="s">
        <v>9157</v>
      </c>
      <c r="Q32" s="275" t="s">
        <v>9157</v>
      </c>
      <c r="R32" s="275" t="s">
        <v>9157</v>
      </c>
      <c r="S32" s="275" t="s">
        <v>9157</v>
      </c>
      <c r="T32" s="275" t="s">
        <v>9157</v>
      </c>
      <c r="U32" s="275" t="s">
        <v>9157</v>
      </c>
      <c r="V32" s="275" t="s">
        <v>9157</v>
      </c>
      <c r="W32" s="275">
        <v>2.9</v>
      </c>
      <c r="X32" s="275">
        <v>2.9</v>
      </c>
      <c r="Y32" s="275">
        <v>2.9</v>
      </c>
      <c r="Z32" s="275">
        <v>3</v>
      </c>
      <c r="AA32" s="275" t="s">
        <v>9157</v>
      </c>
      <c r="AB32" s="275" t="s">
        <v>9157</v>
      </c>
      <c r="AC32" s="275" t="s">
        <v>9157</v>
      </c>
      <c r="AD32" s="275" t="s">
        <v>9157</v>
      </c>
      <c r="AE32" s="275" t="s">
        <v>9157</v>
      </c>
      <c r="AF32" s="275" t="s">
        <v>9157</v>
      </c>
      <c r="AG32" s="275" t="s">
        <v>9157</v>
      </c>
      <c r="AH32" s="275" t="s">
        <v>9157</v>
      </c>
      <c r="AI32" s="275" t="s">
        <v>9157</v>
      </c>
      <c r="AJ32" s="275" t="s">
        <v>9157</v>
      </c>
      <c r="AK32" s="275" t="s">
        <v>9157</v>
      </c>
      <c r="AL32" s="275" t="s">
        <v>9157</v>
      </c>
      <c r="AM32" s="275" t="s">
        <v>9157</v>
      </c>
      <c r="AN32" s="275" t="s">
        <v>9157</v>
      </c>
      <c r="AO32" s="275" t="s">
        <v>9157</v>
      </c>
      <c r="AP32" s="275" t="s">
        <v>9157</v>
      </c>
      <c r="AQ32" s="275" t="s">
        <v>9157</v>
      </c>
      <c r="AR32" s="275" t="s">
        <v>9157</v>
      </c>
      <c r="AS32" s="275" t="s">
        <v>9157</v>
      </c>
      <c r="AT32" s="275" t="s">
        <v>9157</v>
      </c>
      <c r="AU32" s="275" t="s">
        <v>9157</v>
      </c>
      <c r="AV32" s="275" t="s">
        <v>9157</v>
      </c>
      <c r="AW32" s="275" t="s">
        <v>9157</v>
      </c>
      <c r="AX32" s="275" t="s">
        <v>9157</v>
      </c>
      <c r="AY32" s="275" t="s">
        <v>9157</v>
      </c>
      <c r="AZ32" s="275" t="s">
        <v>9157</v>
      </c>
      <c r="BA32" s="275" t="s">
        <v>9157</v>
      </c>
      <c r="BB32" s="275" t="str">
        <f>_xlfn.IFNA(VLOOKUP(C32,'INFORM Severity - hidden'!$C$5:$G$300,5,FALSE),"-")</f>
        <v>-</v>
      </c>
    </row>
    <row r="33" spans="1:54" x14ac:dyDescent="0.25">
      <c r="A33"/>
      <c r="B33"/>
      <c r="C33" t="s">
        <v>9174</v>
      </c>
      <c r="D33" s="275" t="str">
        <f t="shared" si="0"/>
        <v>-</v>
      </c>
      <c r="E33" s="275" t="s">
        <v>9157</v>
      </c>
      <c r="F33" s="275" t="s">
        <v>9157</v>
      </c>
      <c r="G33" s="275" t="s">
        <v>9157</v>
      </c>
      <c r="H33" s="275" t="s">
        <v>9157</v>
      </c>
      <c r="I33" s="275" t="s">
        <v>9157</v>
      </c>
      <c r="J33" s="275" t="s">
        <v>9157</v>
      </c>
      <c r="K33" s="275" t="s">
        <v>9157</v>
      </c>
      <c r="L33" s="275" t="s">
        <v>9157</v>
      </c>
      <c r="M33" s="275" t="s">
        <v>9157</v>
      </c>
      <c r="N33" s="275" t="s">
        <v>9157</v>
      </c>
      <c r="O33" s="275" t="s">
        <v>9157</v>
      </c>
      <c r="P33" s="275" t="s">
        <v>9157</v>
      </c>
      <c r="Q33" s="275" t="s">
        <v>9157</v>
      </c>
      <c r="R33" s="275" t="s">
        <v>9157</v>
      </c>
      <c r="S33" s="275" t="s">
        <v>9157</v>
      </c>
      <c r="T33" s="275" t="s">
        <v>9157</v>
      </c>
      <c r="U33" s="275" t="s">
        <v>9157</v>
      </c>
      <c r="V33" s="275" t="s">
        <v>9157</v>
      </c>
      <c r="W33" s="275" t="s">
        <v>9157</v>
      </c>
      <c r="X33" s="275" t="s">
        <v>9157</v>
      </c>
      <c r="Y33" s="275" t="s">
        <v>9157</v>
      </c>
      <c r="Z33" s="275" t="s">
        <v>9157</v>
      </c>
      <c r="AA33" s="275" t="s">
        <v>9157</v>
      </c>
      <c r="AB33" s="275" t="s">
        <v>9157</v>
      </c>
      <c r="AC33" s="275" t="s">
        <v>9157</v>
      </c>
      <c r="AD33" s="275" t="s">
        <v>9157</v>
      </c>
      <c r="AE33" s="275" t="s">
        <v>9157</v>
      </c>
      <c r="AF33" s="275" t="s">
        <v>9157</v>
      </c>
      <c r="AG33" s="275" t="s">
        <v>9157</v>
      </c>
      <c r="AH33" s="275" t="s">
        <v>9157</v>
      </c>
      <c r="AI33" s="275" t="s">
        <v>9157</v>
      </c>
      <c r="AJ33" s="275">
        <v>2.4</v>
      </c>
      <c r="AK33" s="275" t="s">
        <v>9157</v>
      </c>
      <c r="AL33" s="275" t="s">
        <v>9157</v>
      </c>
      <c r="AM33" s="275" t="s">
        <v>9157</v>
      </c>
      <c r="AN33" s="275" t="s">
        <v>9157</v>
      </c>
      <c r="AO33" s="275" t="s">
        <v>9157</v>
      </c>
      <c r="AP33" s="275" t="s">
        <v>9157</v>
      </c>
      <c r="AQ33" s="275" t="s">
        <v>9157</v>
      </c>
      <c r="AR33" s="275" t="s">
        <v>9157</v>
      </c>
      <c r="AS33" s="275" t="s">
        <v>9157</v>
      </c>
      <c r="AT33" s="275" t="s">
        <v>9157</v>
      </c>
      <c r="AU33" s="275" t="s">
        <v>9157</v>
      </c>
      <c r="AV33" s="275" t="s">
        <v>9157</v>
      </c>
      <c r="AW33" s="275" t="s">
        <v>9157</v>
      </c>
      <c r="AX33" s="275" t="s">
        <v>9157</v>
      </c>
      <c r="AY33" s="275" t="s">
        <v>9157</v>
      </c>
      <c r="AZ33" s="275" t="s">
        <v>9157</v>
      </c>
      <c r="BA33" s="275" t="s">
        <v>9157</v>
      </c>
      <c r="BB33" s="275" t="str">
        <f>_xlfn.IFNA(VLOOKUP(C33,'INFORM Severity - hidden'!$C$5:$G$300,5,FALSE),"-")</f>
        <v>-</v>
      </c>
    </row>
    <row r="34" spans="1:54" x14ac:dyDescent="0.25">
      <c r="A34" t="s">
        <v>218</v>
      </c>
      <c r="B34" t="s">
        <v>216</v>
      </c>
      <c r="C34" t="s">
        <v>217</v>
      </c>
      <c r="D34" s="275" t="str">
        <f t="shared" si="0"/>
        <v>Stable</v>
      </c>
      <c r="E34" s="275" t="s">
        <v>9157</v>
      </c>
      <c r="F34" s="275">
        <v>4</v>
      </c>
      <c r="G34" s="275">
        <v>4</v>
      </c>
      <c r="H34" s="275">
        <v>4.0999999999999996</v>
      </c>
      <c r="I34" s="275">
        <v>4.0999999999999996</v>
      </c>
      <c r="J34" s="275">
        <v>4</v>
      </c>
      <c r="K34" s="275">
        <v>4.0999999999999996</v>
      </c>
      <c r="L34" s="275">
        <v>3.9</v>
      </c>
      <c r="M34" s="275">
        <v>4</v>
      </c>
      <c r="N34" s="275">
        <v>4</v>
      </c>
      <c r="O34" s="275">
        <v>4</v>
      </c>
      <c r="P34" s="275">
        <v>4</v>
      </c>
      <c r="Q34" s="275">
        <v>4</v>
      </c>
      <c r="R34" s="275">
        <v>4</v>
      </c>
      <c r="S34" s="275">
        <v>3.6</v>
      </c>
      <c r="T34" s="275">
        <v>3.6</v>
      </c>
      <c r="U34" s="275">
        <v>3.5</v>
      </c>
      <c r="V34" s="275">
        <v>3.6</v>
      </c>
      <c r="W34" s="275">
        <v>3.6</v>
      </c>
      <c r="X34" s="275">
        <v>3.6</v>
      </c>
      <c r="Y34" s="275">
        <v>3.6</v>
      </c>
      <c r="Z34" s="275">
        <v>3.6</v>
      </c>
      <c r="AA34" s="275">
        <v>3.7</v>
      </c>
      <c r="AB34" s="275">
        <v>3.7</v>
      </c>
      <c r="AC34" s="275">
        <v>3.7</v>
      </c>
      <c r="AD34" s="275">
        <v>3.7</v>
      </c>
      <c r="AE34" s="275">
        <v>3.7</v>
      </c>
      <c r="AF34" s="275">
        <v>3.7</v>
      </c>
      <c r="AG34" s="275">
        <v>4.0999999999999996</v>
      </c>
      <c r="AH34" s="275">
        <v>4.0999999999999996</v>
      </c>
      <c r="AI34" s="275">
        <v>4.0999999999999996</v>
      </c>
      <c r="AJ34" s="275">
        <v>4.0999999999999996</v>
      </c>
      <c r="AK34" s="275">
        <v>4.0999999999999996</v>
      </c>
      <c r="AL34" s="275">
        <v>4.2</v>
      </c>
      <c r="AM34" s="275">
        <v>4.2</v>
      </c>
      <c r="AN34" s="275">
        <v>4.2</v>
      </c>
      <c r="AO34" s="275">
        <v>4.2</v>
      </c>
      <c r="AP34" s="275">
        <v>4.2</v>
      </c>
      <c r="AQ34" s="275">
        <v>4.2</v>
      </c>
      <c r="AR34" s="275">
        <v>4.2</v>
      </c>
      <c r="AS34" s="275">
        <v>4.0999999999999996</v>
      </c>
      <c r="AT34" s="275">
        <v>4.0999999999999996</v>
      </c>
      <c r="AU34" s="275">
        <v>4.0999999999999996</v>
      </c>
      <c r="AV34" s="275">
        <v>4.0999999999999996</v>
      </c>
      <c r="AW34" s="275">
        <v>3.9</v>
      </c>
      <c r="AX34" s="275">
        <v>4</v>
      </c>
      <c r="AY34" s="275">
        <v>4</v>
      </c>
      <c r="AZ34" s="275">
        <v>4</v>
      </c>
      <c r="BA34" s="275">
        <v>4</v>
      </c>
      <c r="BB34" s="275">
        <f>_xlfn.IFNA(VLOOKUP(C34,'INFORM Severity - hidden'!$C$5:$G$300,5,FALSE),"-")</f>
        <v>4</v>
      </c>
    </row>
    <row r="35" spans="1:54" x14ac:dyDescent="0.25">
      <c r="A35" t="s">
        <v>218</v>
      </c>
      <c r="B35" t="s">
        <v>220</v>
      </c>
      <c r="C35" t="s">
        <v>221</v>
      </c>
      <c r="D35" s="275" t="str">
        <f t="shared" si="0"/>
        <v>Stable</v>
      </c>
      <c r="E35" s="275" t="s">
        <v>9157</v>
      </c>
      <c r="F35" s="275">
        <v>3.6</v>
      </c>
      <c r="G35" s="275">
        <v>3.6</v>
      </c>
      <c r="H35" s="275">
        <v>3.8</v>
      </c>
      <c r="I35" s="275">
        <v>3.8</v>
      </c>
      <c r="J35" s="275">
        <v>3.8</v>
      </c>
      <c r="K35" s="275">
        <v>3.8</v>
      </c>
      <c r="L35" s="275">
        <v>3.8</v>
      </c>
      <c r="M35" s="275">
        <v>3.8</v>
      </c>
      <c r="N35" s="275">
        <v>3.7</v>
      </c>
      <c r="O35" s="275">
        <v>3.7</v>
      </c>
      <c r="P35" s="275">
        <v>3.7</v>
      </c>
      <c r="Q35" s="275">
        <v>3.7</v>
      </c>
      <c r="R35" s="275">
        <v>3.7</v>
      </c>
      <c r="S35" s="275">
        <v>3.6</v>
      </c>
      <c r="T35" s="275">
        <v>3.6</v>
      </c>
      <c r="U35" s="275">
        <v>3.6</v>
      </c>
      <c r="V35" s="275">
        <v>3.6</v>
      </c>
      <c r="W35" s="275">
        <v>3.6</v>
      </c>
      <c r="X35" s="275">
        <v>3.1</v>
      </c>
      <c r="Y35" s="275">
        <v>3.1</v>
      </c>
      <c r="Z35" s="275">
        <v>3.1</v>
      </c>
      <c r="AA35" s="275">
        <v>3.2</v>
      </c>
      <c r="AB35" s="275">
        <v>3.2</v>
      </c>
      <c r="AC35" s="275">
        <v>3.2</v>
      </c>
      <c r="AD35" s="275">
        <v>3.2</v>
      </c>
      <c r="AE35" s="275">
        <v>3.2</v>
      </c>
      <c r="AF35" s="275">
        <v>3.2</v>
      </c>
      <c r="AG35" s="275">
        <v>3.2</v>
      </c>
      <c r="AH35" s="275">
        <v>3.3</v>
      </c>
      <c r="AI35" s="275">
        <v>3.3</v>
      </c>
      <c r="AJ35" s="275">
        <v>3.3</v>
      </c>
      <c r="AK35" s="275">
        <v>3.3</v>
      </c>
      <c r="AL35" s="275">
        <v>3.6</v>
      </c>
      <c r="AM35" s="275">
        <v>3.6</v>
      </c>
      <c r="AN35" s="275">
        <v>3.6</v>
      </c>
      <c r="AO35" s="275">
        <v>3.6</v>
      </c>
      <c r="AP35" s="275">
        <v>3.6</v>
      </c>
      <c r="AQ35" s="275">
        <v>3.6</v>
      </c>
      <c r="AR35" s="275">
        <v>3.6</v>
      </c>
      <c r="AS35" s="275">
        <v>3.7</v>
      </c>
      <c r="AT35" s="275">
        <v>3.7</v>
      </c>
      <c r="AU35" s="275">
        <v>3.7</v>
      </c>
      <c r="AV35" s="275">
        <v>3.5</v>
      </c>
      <c r="AW35" s="275">
        <v>3.5</v>
      </c>
      <c r="AX35" s="275">
        <v>3.5</v>
      </c>
      <c r="AY35" s="275">
        <v>3.5</v>
      </c>
      <c r="AZ35" s="275">
        <v>3.5</v>
      </c>
      <c r="BA35" s="275">
        <v>3.5</v>
      </c>
      <c r="BB35" s="275">
        <f>_xlfn.IFNA(VLOOKUP(C35,'INFORM Severity - hidden'!$C$5:$G$300,5,FALSE),"-")</f>
        <v>3.4</v>
      </c>
    </row>
    <row r="36" spans="1:54" x14ac:dyDescent="0.25">
      <c r="A36" t="s">
        <v>218</v>
      </c>
      <c r="B36" t="s">
        <v>230</v>
      </c>
      <c r="C36" t="s">
        <v>231</v>
      </c>
      <c r="D36" s="275" t="str">
        <f t="shared" si="0"/>
        <v>Stable</v>
      </c>
      <c r="E36" s="275" t="s">
        <v>9157</v>
      </c>
      <c r="F36" s="275">
        <v>3.2</v>
      </c>
      <c r="G36" s="275">
        <v>3.2</v>
      </c>
      <c r="H36" s="275">
        <v>3.5</v>
      </c>
      <c r="I36" s="275">
        <v>3.5</v>
      </c>
      <c r="J36" s="275">
        <v>3.5</v>
      </c>
      <c r="K36" s="275">
        <v>3.5</v>
      </c>
      <c r="L36" s="275">
        <v>3.6</v>
      </c>
      <c r="M36" s="275">
        <v>3.6</v>
      </c>
      <c r="N36" s="275">
        <v>3.6</v>
      </c>
      <c r="O36" s="275">
        <v>3.6</v>
      </c>
      <c r="P36" s="275">
        <v>3.6</v>
      </c>
      <c r="Q36" s="275">
        <v>3.6</v>
      </c>
      <c r="R36" s="275">
        <v>3.6</v>
      </c>
      <c r="S36" s="275">
        <v>3.1</v>
      </c>
      <c r="T36" s="275">
        <v>3.1</v>
      </c>
      <c r="U36" s="275">
        <v>3.1</v>
      </c>
      <c r="V36" s="275">
        <v>3.1</v>
      </c>
      <c r="W36" s="275">
        <v>3.1</v>
      </c>
      <c r="X36" s="275">
        <v>3.3</v>
      </c>
      <c r="Y36" s="275">
        <v>3.3</v>
      </c>
      <c r="Z36" s="275">
        <v>3.3</v>
      </c>
      <c r="AA36" s="275">
        <v>3.4</v>
      </c>
      <c r="AB36" s="275">
        <v>3.4</v>
      </c>
      <c r="AC36" s="275">
        <v>3.3</v>
      </c>
      <c r="AD36" s="275">
        <v>3.4</v>
      </c>
      <c r="AE36" s="275">
        <v>3.4</v>
      </c>
      <c r="AF36" s="275">
        <v>3.4</v>
      </c>
      <c r="AG36" s="275">
        <v>3.4</v>
      </c>
      <c r="AH36" s="275">
        <v>3.4</v>
      </c>
      <c r="AI36" s="275">
        <v>3.4</v>
      </c>
      <c r="AJ36" s="275">
        <v>3.4</v>
      </c>
      <c r="AK36" s="275">
        <v>3.4</v>
      </c>
      <c r="AL36" s="275">
        <v>3.4</v>
      </c>
      <c r="AM36" s="275">
        <v>3.4</v>
      </c>
      <c r="AN36" s="275">
        <v>3.4</v>
      </c>
      <c r="AO36" s="275">
        <v>3.4</v>
      </c>
      <c r="AP36" s="275">
        <v>3.4</v>
      </c>
      <c r="AQ36" s="275">
        <v>3.8</v>
      </c>
      <c r="AR36" s="275">
        <v>3.8</v>
      </c>
      <c r="AS36" s="275">
        <v>3.6</v>
      </c>
      <c r="AT36" s="275">
        <v>3.6</v>
      </c>
      <c r="AU36" s="275">
        <v>3.4</v>
      </c>
      <c r="AV36" s="275">
        <v>3.4</v>
      </c>
      <c r="AW36" s="275">
        <v>3.4</v>
      </c>
      <c r="AX36" s="275">
        <v>3.4</v>
      </c>
      <c r="AY36" s="275">
        <v>3.4</v>
      </c>
      <c r="AZ36" s="275">
        <v>3.4</v>
      </c>
      <c r="BA36" s="275">
        <v>3.4</v>
      </c>
      <c r="BB36" s="275">
        <f>_xlfn.IFNA(VLOOKUP(C36,'INFORM Severity - hidden'!$C$5:$G$300,5,FALSE),"-")</f>
        <v>3.4</v>
      </c>
    </row>
    <row r="37" spans="1:54" x14ac:dyDescent="0.25">
      <c r="A37" t="s">
        <v>218</v>
      </c>
      <c r="B37" t="s">
        <v>237</v>
      </c>
      <c r="C37" t="s">
        <v>238</v>
      </c>
      <c r="D37" s="275" t="str">
        <f t="shared" si="0"/>
        <v>Stable</v>
      </c>
      <c r="E37" s="275" t="s">
        <v>9157</v>
      </c>
      <c r="F37" s="275">
        <v>3.3</v>
      </c>
      <c r="G37" s="275">
        <v>3.3</v>
      </c>
      <c r="H37" s="275">
        <v>3.1</v>
      </c>
      <c r="I37" s="275">
        <v>3.1</v>
      </c>
      <c r="J37" s="275">
        <v>3.1</v>
      </c>
      <c r="K37" s="275">
        <v>3.1</v>
      </c>
      <c r="L37" s="275">
        <v>2.7</v>
      </c>
      <c r="M37" s="275">
        <v>2.8</v>
      </c>
      <c r="N37" s="275">
        <v>2.6</v>
      </c>
      <c r="O37" s="275">
        <v>2.6</v>
      </c>
      <c r="P37" s="275">
        <v>2.6</v>
      </c>
      <c r="Q37" s="275">
        <v>2.6</v>
      </c>
      <c r="R37" s="275">
        <v>2.6</v>
      </c>
      <c r="S37" s="275">
        <v>2.6</v>
      </c>
      <c r="T37" s="275">
        <v>2.6</v>
      </c>
      <c r="U37" s="275">
        <v>2.5</v>
      </c>
      <c r="V37" s="275">
        <v>2.6</v>
      </c>
      <c r="W37" s="275">
        <v>2.6</v>
      </c>
      <c r="X37" s="275">
        <v>2.6</v>
      </c>
      <c r="Y37" s="275">
        <v>2.5</v>
      </c>
      <c r="Z37" s="275">
        <v>2.5</v>
      </c>
      <c r="AA37" s="275">
        <v>2.6</v>
      </c>
      <c r="AB37" s="275">
        <v>2.6</v>
      </c>
      <c r="AC37" s="275">
        <v>2.8</v>
      </c>
      <c r="AD37" s="275">
        <v>2.8</v>
      </c>
      <c r="AE37" s="275">
        <v>2.8</v>
      </c>
      <c r="AF37" s="275">
        <v>2.8</v>
      </c>
      <c r="AG37" s="275">
        <v>2.8</v>
      </c>
      <c r="AH37" s="275">
        <v>2.8</v>
      </c>
      <c r="AI37" s="275">
        <v>2.8</v>
      </c>
      <c r="AJ37" s="275">
        <v>2.8</v>
      </c>
      <c r="AK37" s="275">
        <v>2.8</v>
      </c>
      <c r="AL37" s="275">
        <v>2.8</v>
      </c>
      <c r="AM37" s="275">
        <v>2.8</v>
      </c>
      <c r="AN37" s="275">
        <v>2.8</v>
      </c>
      <c r="AO37" s="275">
        <v>2.8</v>
      </c>
      <c r="AP37" s="275">
        <v>2.8</v>
      </c>
      <c r="AQ37" s="275">
        <v>3.1</v>
      </c>
      <c r="AR37" s="275">
        <v>3.1</v>
      </c>
      <c r="AS37" s="275">
        <v>3.1</v>
      </c>
      <c r="AT37" s="275">
        <v>3.1</v>
      </c>
      <c r="AU37" s="275">
        <v>2.9</v>
      </c>
      <c r="AV37" s="275">
        <v>2.9</v>
      </c>
      <c r="AW37" s="275">
        <v>2.9</v>
      </c>
      <c r="AX37" s="275">
        <v>2.9</v>
      </c>
      <c r="AY37" s="275">
        <v>2.9</v>
      </c>
      <c r="AZ37" s="275">
        <v>2.9</v>
      </c>
      <c r="BA37" s="275">
        <v>2.9</v>
      </c>
      <c r="BB37" s="275">
        <f>_xlfn.IFNA(VLOOKUP(C37,'INFORM Severity - hidden'!$C$5:$G$300,5,FALSE),"-")</f>
        <v>2.9</v>
      </c>
    </row>
    <row r="38" spans="1:54" x14ac:dyDescent="0.25">
      <c r="A38" t="s">
        <v>248</v>
      </c>
      <c r="B38" t="s">
        <v>246</v>
      </c>
      <c r="C38" t="s">
        <v>247</v>
      </c>
      <c r="D38" s="275" t="str">
        <f t="shared" si="0"/>
        <v>Increasing</v>
      </c>
      <c r="E38" s="275" t="s">
        <v>9157</v>
      </c>
      <c r="F38" s="275">
        <v>4.4000000000000004</v>
      </c>
      <c r="G38" s="275">
        <v>4.4000000000000004</v>
      </c>
      <c r="H38" s="275">
        <v>4.4000000000000004</v>
      </c>
      <c r="I38" s="275">
        <v>4.2</v>
      </c>
      <c r="J38" s="275">
        <v>4.2</v>
      </c>
      <c r="K38" s="275">
        <v>4.2</v>
      </c>
      <c r="L38" s="275">
        <v>4.2</v>
      </c>
      <c r="M38" s="275">
        <v>4.2</v>
      </c>
      <c r="N38" s="275">
        <v>4.2</v>
      </c>
      <c r="O38" s="275">
        <v>4.2</v>
      </c>
      <c r="P38" s="275">
        <v>4.2</v>
      </c>
      <c r="Q38" s="275">
        <v>4.2</v>
      </c>
      <c r="R38" s="275">
        <v>4</v>
      </c>
      <c r="S38" s="275">
        <v>4.2</v>
      </c>
      <c r="T38" s="275">
        <v>4.2</v>
      </c>
      <c r="U38" s="275">
        <v>4.2</v>
      </c>
      <c r="V38" s="275">
        <v>4.2</v>
      </c>
      <c r="W38" s="275">
        <v>4.2</v>
      </c>
      <c r="X38" s="275">
        <v>4.2</v>
      </c>
      <c r="Y38" s="275">
        <v>4.2</v>
      </c>
      <c r="Z38" s="275">
        <v>4.5</v>
      </c>
      <c r="AA38" s="275">
        <v>4.5</v>
      </c>
      <c r="AB38" s="275">
        <v>4.5</v>
      </c>
      <c r="AC38" s="275">
        <v>4.5</v>
      </c>
      <c r="AD38" s="275">
        <v>4.5</v>
      </c>
      <c r="AE38" s="275">
        <v>4.5</v>
      </c>
      <c r="AF38" s="275">
        <v>4.5</v>
      </c>
      <c r="AG38" s="275">
        <v>4.5</v>
      </c>
      <c r="AH38" s="275">
        <v>4.5</v>
      </c>
      <c r="AI38" s="275">
        <v>4.5</v>
      </c>
      <c r="AJ38" s="275">
        <v>4.5</v>
      </c>
      <c r="AK38" s="275">
        <v>4.5</v>
      </c>
      <c r="AL38" s="275">
        <v>4.5</v>
      </c>
      <c r="AM38" s="275">
        <v>4.5</v>
      </c>
      <c r="AN38" s="275">
        <v>4.5</v>
      </c>
      <c r="AO38" s="275">
        <v>4.5</v>
      </c>
      <c r="AP38" s="275">
        <v>4.5</v>
      </c>
      <c r="AQ38" s="275">
        <v>4.5</v>
      </c>
      <c r="AR38" s="275">
        <v>4.5</v>
      </c>
      <c r="AS38" s="275">
        <v>4.5</v>
      </c>
      <c r="AT38" s="275">
        <v>4.2</v>
      </c>
      <c r="AU38" s="275">
        <v>4.2</v>
      </c>
      <c r="AV38" s="275">
        <v>4.2</v>
      </c>
      <c r="AW38" s="275">
        <v>4.2</v>
      </c>
      <c r="AX38" s="275">
        <v>4.2</v>
      </c>
      <c r="AY38" s="275">
        <v>4.2</v>
      </c>
      <c r="AZ38" s="275">
        <v>4.2</v>
      </c>
      <c r="BA38" s="275">
        <v>4.2</v>
      </c>
      <c r="BB38" s="275">
        <f>_xlfn.IFNA(VLOOKUP(C38,'INFORM Severity - hidden'!$C$5:$G$300,5,FALSE),"-")</f>
        <v>4.5</v>
      </c>
    </row>
    <row r="39" spans="1:54" x14ac:dyDescent="0.25">
      <c r="A39"/>
      <c r="B39"/>
      <c r="C39" t="s">
        <v>9175</v>
      </c>
      <c r="D39" s="275" t="str">
        <f t="shared" si="0"/>
        <v>-</v>
      </c>
      <c r="E39" s="275" t="s">
        <v>9157</v>
      </c>
      <c r="F39" s="275" t="s">
        <v>9157</v>
      </c>
      <c r="G39" s="275" t="s">
        <v>9157</v>
      </c>
      <c r="H39" s="275" t="s">
        <v>9157</v>
      </c>
      <c r="I39" s="275" t="s">
        <v>9157</v>
      </c>
      <c r="J39" s="275" t="s">
        <v>9157</v>
      </c>
      <c r="K39" s="275" t="s">
        <v>9157</v>
      </c>
      <c r="L39" s="275" t="s">
        <v>9157</v>
      </c>
      <c r="M39" s="275" t="s">
        <v>9157</v>
      </c>
      <c r="N39" s="275" t="s">
        <v>9157</v>
      </c>
      <c r="O39" s="275" t="s">
        <v>9157</v>
      </c>
      <c r="P39" s="275">
        <v>2.7</v>
      </c>
      <c r="Q39" s="275">
        <v>2.7</v>
      </c>
      <c r="R39" s="275">
        <v>2.5</v>
      </c>
      <c r="S39" s="275">
        <v>2.7</v>
      </c>
      <c r="T39" s="275">
        <v>2.7</v>
      </c>
      <c r="U39" s="275" t="s">
        <v>9157</v>
      </c>
      <c r="V39" s="275" t="s">
        <v>9157</v>
      </c>
      <c r="W39" s="275" t="s">
        <v>9157</v>
      </c>
      <c r="X39" s="275" t="s">
        <v>9157</v>
      </c>
      <c r="Y39" s="275" t="s">
        <v>9157</v>
      </c>
      <c r="Z39" s="275" t="s">
        <v>9157</v>
      </c>
      <c r="AA39" s="275" t="s">
        <v>9157</v>
      </c>
      <c r="AB39" s="275" t="s">
        <v>9157</v>
      </c>
      <c r="AC39" s="275" t="s">
        <v>9157</v>
      </c>
      <c r="AD39" s="275" t="s">
        <v>9157</v>
      </c>
      <c r="AE39" s="275" t="s">
        <v>9157</v>
      </c>
      <c r="AF39" s="275" t="s">
        <v>9157</v>
      </c>
      <c r="AG39" s="275" t="s">
        <v>9157</v>
      </c>
      <c r="AH39" s="275" t="s">
        <v>9157</v>
      </c>
      <c r="AI39" s="275" t="s">
        <v>9157</v>
      </c>
      <c r="AJ39" s="275" t="s">
        <v>9157</v>
      </c>
      <c r="AK39" s="275" t="s">
        <v>9157</v>
      </c>
      <c r="AL39" s="275" t="s">
        <v>9157</v>
      </c>
      <c r="AM39" s="275" t="s">
        <v>9157</v>
      </c>
      <c r="AN39" s="275" t="s">
        <v>9157</v>
      </c>
      <c r="AO39" s="275" t="s">
        <v>9157</v>
      </c>
      <c r="AP39" s="275" t="s">
        <v>9157</v>
      </c>
      <c r="AQ39" s="275" t="s">
        <v>9157</v>
      </c>
      <c r="AR39" s="275" t="s">
        <v>9157</v>
      </c>
      <c r="AS39" s="275" t="s">
        <v>9157</v>
      </c>
      <c r="AT39" s="275" t="s">
        <v>9157</v>
      </c>
      <c r="AU39" s="275" t="s">
        <v>9157</v>
      </c>
      <c r="AV39" s="275" t="s">
        <v>9157</v>
      </c>
      <c r="AW39" s="275" t="s">
        <v>9157</v>
      </c>
      <c r="AX39" s="275" t="s">
        <v>9157</v>
      </c>
      <c r="AY39" s="275" t="s">
        <v>9157</v>
      </c>
      <c r="AZ39" s="275" t="s">
        <v>9157</v>
      </c>
      <c r="BA39" s="275" t="s">
        <v>9157</v>
      </c>
      <c r="BB39" s="275" t="str">
        <f>_xlfn.IFNA(VLOOKUP(C39,'INFORM Severity - hidden'!$C$5:$G$300,5,FALSE),"-")</f>
        <v>-</v>
      </c>
    </row>
    <row r="40" spans="1:54" x14ac:dyDescent="0.25">
      <c r="A40"/>
      <c r="B40"/>
      <c r="C40" t="s">
        <v>9176</v>
      </c>
      <c r="D40" s="275" t="str">
        <f t="shared" si="0"/>
        <v>-</v>
      </c>
      <c r="E40" s="275" t="s">
        <v>9157</v>
      </c>
      <c r="F40" s="275" t="s">
        <v>9157</v>
      </c>
      <c r="G40" s="275" t="s">
        <v>9157</v>
      </c>
      <c r="H40" s="275" t="s">
        <v>9157</v>
      </c>
      <c r="I40" s="275" t="s">
        <v>9157</v>
      </c>
      <c r="J40" s="275" t="s">
        <v>9157</v>
      </c>
      <c r="K40" s="275" t="s">
        <v>9157</v>
      </c>
      <c r="L40" s="275" t="s">
        <v>9157</v>
      </c>
      <c r="M40" s="275" t="s">
        <v>9157</v>
      </c>
      <c r="N40" s="275" t="s">
        <v>9157</v>
      </c>
      <c r="O40" s="275" t="s">
        <v>9157</v>
      </c>
      <c r="P40" s="275" t="s">
        <v>9157</v>
      </c>
      <c r="Q40" s="275" t="s">
        <v>9157</v>
      </c>
      <c r="R40" s="275" t="s">
        <v>9157</v>
      </c>
      <c r="S40" s="275" t="s">
        <v>9157</v>
      </c>
      <c r="T40" s="275" t="s">
        <v>9157</v>
      </c>
      <c r="U40" s="275" t="s">
        <v>9157</v>
      </c>
      <c r="V40" s="275">
        <v>2.4</v>
      </c>
      <c r="W40" s="275">
        <v>2.6</v>
      </c>
      <c r="X40" s="275">
        <v>2.6</v>
      </c>
      <c r="Y40" s="275">
        <v>2.6</v>
      </c>
      <c r="Z40" s="275">
        <v>2.6</v>
      </c>
      <c r="AA40" s="275">
        <v>2.6</v>
      </c>
      <c r="AB40" s="275">
        <v>2.6</v>
      </c>
      <c r="AC40" s="275">
        <v>2.6</v>
      </c>
      <c r="AD40" s="275" t="s">
        <v>9157</v>
      </c>
      <c r="AE40" s="275" t="s">
        <v>9157</v>
      </c>
      <c r="AF40" s="275" t="s">
        <v>9157</v>
      </c>
      <c r="AG40" s="275" t="s">
        <v>9157</v>
      </c>
      <c r="AH40" s="275" t="s">
        <v>9157</v>
      </c>
      <c r="AI40" s="275" t="s">
        <v>9157</v>
      </c>
      <c r="AJ40" s="275" t="s">
        <v>9157</v>
      </c>
      <c r="AK40" s="275" t="s">
        <v>9157</v>
      </c>
      <c r="AL40" s="275" t="s">
        <v>9157</v>
      </c>
      <c r="AM40" s="275" t="s">
        <v>9157</v>
      </c>
      <c r="AN40" s="275" t="s">
        <v>9157</v>
      </c>
      <c r="AO40" s="275" t="s">
        <v>9157</v>
      </c>
      <c r="AP40" s="275" t="s">
        <v>9157</v>
      </c>
      <c r="AQ40" s="275" t="s">
        <v>9157</v>
      </c>
      <c r="AR40" s="275" t="s">
        <v>9157</v>
      </c>
      <c r="AS40" s="275" t="s">
        <v>9157</v>
      </c>
      <c r="AT40" s="275" t="s">
        <v>9157</v>
      </c>
      <c r="AU40" s="275" t="s">
        <v>9157</v>
      </c>
      <c r="AV40" s="275" t="s">
        <v>9157</v>
      </c>
      <c r="AW40" s="275" t="s">
        <v>9157</v>
      </c>
      <c r="AX40" s="275" t="s">
        <v>9157</v>
      </c>
      <c r="AY40" s="275" t="s">
        <v>9157</v>
      </c>
      <c r="AZ40" s="275" t="s">
        <v>9157</v>
      </c>
      <c r="BA40" s="275" t="s">
        <v>9157</v>
      </c>
      <c r="BB40" s="275" t="str">
        <f>_xlfn.IFNA(VLOOKUP(C40,'INFORM Severity - hidden'!$C$5:$G$300,5,FALSE),"-")</f>
        <v>-</v>
      </c>
    </row>
    <row r="41" spans="1:54" x14ac:dyDescent="0.25">
      <c r="A41" t="s">
        <v>1260</v>
      </c>
      <c r="B41" t="s">
        <v>1258</v>
      </c>
      <c r="C41" t="s">
        <v>1259</v>
      </c>
      <c r="D41" s="275" t="str">
        <f t="shared" si="0"/>
        <v>Increasing</v>
      </c>
      <c r="E41" s="275" t="s">
        <v>9157</v>
      </c>
      <c r="F41" s="275" t="s">
        <v>9157</v>
      </c>
      <c r="G41" s="275" t="s">
        <v>9157</v>
      </c>
      <c r="H41" s="275" t="s">
        <v>9157</v>
      </c>
      <c r="I41" s="275" t="s">
        <v>9157</v>
      </c>
      <c r="J41" s="275" t="s">
        <v>9157</v>
      </c>
      <c r="K41" s="275" t="s">
        <v>9157</v>
      </c>
      <c r="L41" s="275" t="s">
        <v>9157</v>
      </c>
      <c r="M41" s="275" t="s">
        <v>9157</v>
      </c>
      <c r="N41" s="275" t="s">
        <v>9157</v>
      </c>
      <c r="O41" s="275" t="s">
        <v>9157</v>
      </c>
      <c r="P41" s="275" t="s">
        <v>9157</v>
      </c>
      <c r="Q41" s="275" t="s">
        <v>9157</v>
      </c>
      <c r="R41" s="275" t="s">
        <v>9157</v>
      </c>
      <c r="S41" s="275" t="s">
        <v>9157</v>
      </c>
      <c r="T41" s="275" t="s">
        <v>9157</v>
      </c>
      <c r="U41" s="275" t="s">
        <v>9157</v>
      </c>
      <c r="V41" s="275" t="s">
        <v>9157</v>
      </c>
      <c r="W41" s="275" t="s">
        <v>9157</v>
      </c>
      <c r="X41" s="275" t="s">
        <v>9157</v>
      </c>
      <c r="Y41" s="275" t="s">
        <v>9157</v>
      </c>
      <c r="Z41" s="275" t="s">
        <v>9157</v>
      </c>
      <c r="AA41" s="275" t="s">
        <v>9157</v>
      </c>
      <c r="AB41" s="275" t="s">
        <v>9157</v>
      </c>
      <c r="AC41" s="275">
        <v>3.2</v>
      </c>
      <c r="AD41" s="275">
        <v>3.2</v>
      </c>
      <c r="AE41" s="275">
        <v>3.2</v>
      </c>
      <c r="AF41" s="275">
        <v>3.2</v>
      </c>
      <c r="AG41" s="275">
        <v>3.2</v>
      </c>
      <c r="AH41" s="275">
        <v>3.3</v>
      </c>
      <c r="AI41" s="275">
        <v>3.3</v>
      </c>
      <c r="AJ41" s="275">
        <v>3.3</v>
      </c>
      <c r="AK41" s="275">
        <v>3.3</v>
      </c>
      <c r="AL41" s="275">
        <v>3.3</v>
      </c>
      <c r="AM41" s="275">
        <v>3.3</v>
      </c>
      <c r="AN41" s="275">
        <v>3.3</v>
      </c>
      <c r="AO41" s="275">
        <v>3.3</v>
      </c>
      <c r="AP41" s="275">
        <v>3.3</v>
      </c>
      <c r="AQ41" s="275">
        <v>3.3</v>
      </c>
      <c r="AR41" s="275">
        <v>3.3</v>
      </c>
      <c r="AS41" s="275">
        <v>3.2</v>
      </c>
      <c r="AT41" s="275">
        <v>2.4</v>
      </c>
      <c r="AU41" s="275">
        <v>2.4</v>
      </c>
      <c r="AV41" s="275">
        <v>2.1</v>
      </c>
      <c r="AW41" s="275">
        <v>2.1</v>
      </c>
      <c r="AX41" s="275">
        <v>2.1</v>
      </c>
      <c r="AY41" s="275">
        <v>2.1</v>
      </c>
      <c r="AZ41" s="275">
        <v>2.1</v>
      </c>
      <c r="BA41" s="275">
        <v>2.2000000000000002</v>
      </c>
      <c r="BB41" s="275">
        <f>_xlfn.IFNA(VLOOKUP(C41,'INFORM Severity - hidden'!$C$5:$G$300,5,FALSE),"-")</f>
        <v>2.2000000000000002</v>
      </c>
    </row>
    <row r="42" spans="1:54" x14ac:dyDescent="0.25">
      <c r="A42"/>
      <c r="B42"/>
      <c r="C42" t="s">
        <v>9177</v>
      </c>
      <c r="D42" s="275" t="str">
        <f t="shared" si="0"/>
        <v>-</v>
      </c>
      <c r="E42" s="275" t="s">
        <v>9157</v>
      </c>
      <c r="F42" s="275">
        <v>2.5</v>
      </c>
      <c r="G42" s="275">
        <v>2.5</v>
      </c>
      <c r="H42" s="275">
        <v>2.4</v>
      </c>
      <c r="I42" s="275">
        <v>2.4</v>
      </c>
      <c r="J42" s="275">
        <v>2.4</v>
      </c>
      <c r="K42" s="275">
        <v>2.4</v>
      </c>
      <c r="L42" s="275">
        <v>2.4</v>
      </c>
      <c r="M42" s="275">
        <v>2.4</v>
      </c>
      <c r="N42" s="275">
        <v>2.4</v>
      </c>
      <c r="O42" s="275">
        <v>1.7</v>
      </c>
      <c r="P42" s="275">
        <v>1.8</v>
      </c>
      <c r="Q42" s="275">
        <v>1.8</v>
      </c>
      <c r="R42" s="275">
        <v>1.8</v>
      </c>
      <c r="S42" s="275">
        <v>1.8</v>
      </c>
      <c r="T42" s="275">
        <v>1.8</v>
      </c>
      <c r="U42" s="275">
        <v>1.8</v>
      </c>
      <c r="V42" s="275">
        <v>1.7</v>
      </c>
      <c r="W42" s="275">
        <v>1.7</v>
      </c>
      <c r="X42" s="275">
        <v>1.7</v>
      </c>
      <c r="Y42" s="275">
        <v>1.6</v>
      </c>
      <c r="Z42" s="275">
        <v>2.2000000000000002</v>
      </c>
      <c r="AA42" s="275" t="s">
        <v>9157</v>
      </c>
      <c r="AB42" s="275" t="s">
        <v>9157</v>
      </c>
      <c r="AC42" s="275" t="s">
        <v>9157</v>
      </c>
      <c r="AD42" s="275" t="s">
        <v>9157</v>
      </c>
      <c r="AE42" s="275" t="s">
        <v>9157</v>
      </c>
      <c r="AF42" s="275" t="s">
        <v>9157</v>
      </c>
      <c r="AG42" s="275" t="s">
        <v>9157</v>
      </c>
      <c r="AH42" s="275" t="s">
        <v>9157</v>
      </c>
      <c r="AI42" s="275" t="s">
        <v>9157</v>
      </c>
      <c r="AJ42" s="275" t="s">
        <v>9157</v>
      </c>
      <c r="AK42" s="275" t="s">
        <v>9157</v>
      </c>
      <c r="AL42" s="275" t="s">
        <v>9157</v>
      </c>
      <c r="AM42" s="275" t="s">
        <v>9157</v>
      </c>
      <c r="AN42" s="275" t="s">
        <v>9157</v>
      </c>
      <c r="AO42" s="275" t="s">
        <v>9157</v>
      </c>
      <c r="AP42" s="275" t="s">
        <v>9157</v>
      </c>
      <c r="AQ42" s="275" t="s">
        <v>9157</v>
      </c>
      <c r="AR42" s="275" t="s">
        <v>9157</v>
      </c>
      <c r="AS42" s="275" t="s">
        <v>9157</v>
      </c>
      <c r="AT42" s="275" t="s">
        <v>9157</v>
      </c>
      <c r="AU42" s="275" t="s">
        <v>9157</v>
      </c>
      <c r="AV42" s="275" t="s">
        <v>9157</v>
      </c>
      <c r="AW42" s="275" t="s">
        <v>9157</v>
      </c>
      <c r="AX42" s="275" t="s">
        <v>9157</v>
      </c>
      <c r="AY42" s="275" t="s">
        <v>9157</v>
      </c>
      <c r="AZ42" s="275" t="s">
        <v>9157</v>
      </c>
      <c r="BA42" s="275" t="s">
        <v>9157</v>
      </c>
      <c r="BB42" s="275" t="str">
        <f>_xlfn.IFNA(VLOOKUP(C42,'INFORM Severity - hidden'!$C$5:$G$300,5,FALSE),"-")</f>
        <v>-</v>
      </c>
    </row>
    <row r="43" spans="1:54" x14ac:dyDescent="0.25">
      <c r="A43"/>
      <c r="B43"/>
      <c r="C43" t="s">
        <v>9178</v>
      </c>
      <c r="D43" s="275" t="str">
        <f t="shared" si="0"/>
        <v>-</v>
      </c>
      <c r="E43" s="275" t="s">
        <v>9157</v>
      </c>
      <c r="F43" s="275" t="s">
        <v>9157</v>
      </c>
      <c r="G43" s="275" t="s">
        <v>9157</v>
      </c>
      <c r="H43" s="275" t="s">
        <v>9157</v>
      </c>
      <c r="I43" s="275" t="s">
        <v>9157</v>
      </c>
      <c r="J43" s="275" t="s">
        <v>9157</v>
      </c>
      <c r="K43" s="275" t="s">
        <v>9157</v>
      </c>
      <c r="L43" s="275" t="s">
        <v>9157</v>
      </c>
      <c r="M43" s="275" t="s">
        <v>9157</v>
      </c>
      <c r="N43" s="275" t="s">
        <v>9157</v>
      </c>
      <c r="O43" s="275" t="s">
        <v>9157</v>
      </c>
      <c r="P43" s="275" t="s">
        <v>9157</v>
      </c>
      <c r="Q43" s="275" t="s">
        <v>9157</v>
      </c>
      <c r="R43" s="275" t="s">
        <v>9157</v>
      </c>
      <c r="S43" s="275" t="s">
        <v>9157</v>
      </c>
      <c r="T43" s="275" t="s">
        <v>9157</v>
      </c>
      <c r="U43" s="275" t="s">
        <v>9157</v>
      </c>
      <c r="V43" s="275" t="s">
        <v>9157</v>
      </c>
      <c r="W43" s="275" t="s">
        <v>9157</v>
      </c>
      <c r="X43" s="275" t="s">
        <v>9157</v>
      </c>
      <c r="Y43" s="275" t="s">
        <v>9157</v>
      </c>
      <c r="Z43" s="275" t="s">
        <v>9157</v>
      </c>
      <c r="AA43" s="275">
        <v>2.2000000000000002</v>
      </c>
      <c r="AB43" s="275">
        <v>2.2000000000000002</v>
      </c>
      <c r="AC43" s="275">
        <v>2.2000000000000002</v>
      </c>
      <c r="AD43" s="275">
        <v>2.2000000000000002</v>
      </c>
      <c r="AE43" s="275" t="s">
        <v>9157</v>
      </c>
      <c r="AF43" s="275" t="s">
        <v>9157</v>
      </c>
      <c r="AG43" s="275" t="s">
        <v>9157</v>
      </c>
      <c r="AH43" s="275" t="s">
        <v>9157</v>
      </c>
      <c r="AI43" s="275" t="s">
        <v>9157</v>
      </c>
      <c r="AJ43" s="275" t="s">
        <v>9157</v>
      </c>
      <c r="AK43" s="275" t="s">
        <v>9157</v>
      </c>
      <c r="AL43" s="275" t="s">
        <v>9157</v>
      </c>
      <c r="AM43" s="275" t="s">
        <v>9157</v>
      </c>
      <c r="AN43" s="275" t="s">
        <v>9157</v>
      </c>
      <c r="AO43" s="275" t="s">
        <v>9157</v>
      </c>
      <c r="AP43" s="275" t="s">
        <v>9157</v>
      </c>
      <c r="AQ43" s="275" t="s">
        <v>9157</v>
      </c>
      <c r="AR43" s="275" t="s">
        <v>9157</v>
      </c>
      <c r="AS43" s="275" t="s">
        <v>9157</v>
      </c>
      <c r="AT43" s="275" t="s">
        <v>9157</v>
      </c>
      <c r="AU43" s="275" t="s">
        <v>9157</v>
      </c>
      <c r="AV43" s="275" t="s">
        <v>9157</v>
      </c>
      <c r="AW43" s="275" t="s">
        <v>9157</v>
      </c>
      <c r="AX43" s="275" t="s">
        <v>9157</v>
      </c>
      <c r="AY43" s="275" t="s">
        <v>9157</v>
      </c>
      <c r="AZ43" s="275" t="s">
        <v>9157</v>
      </c>
      <c r="BA43" s="275" t="s">
        <v>9157</v>
      </c>
      <c r="BB43" s="275" t="str">
        <f>_xlfn.IFNA(VLOOKUP(C43,'INFORM Severity - hidden'!$C$5:$G$300,5,FALSE),"-")</f>
        <v>-</v>
      </c>
    </row>
    <row r="44" spans="1:54" x14ac:dyDescent="0.25">
      <c r="A44" t="s">
        <v>3205</v>
      </c>
      <c r="B44" t="s">
        <v>3203</v>
      </c>
      <c r="C44" t="s">
        <v>3204</v>
      </c>
      <c r="D44" s="275" t="str">
        <f t="shared" si="0"/>
        <v>Stable</v>
      </c>
      <c r="E44" s="275" t="s">
        <v>9157</v>
      </c>
      <c r="F44" s="275">
        <v>3.9</v>
      </c>
      <c r="G44" s="275">
        <v>3.9</v>
      </c>
      <c r="H44" s="275">
        <v>4</v>
      </c>
      <c r="I44" s="275">
        <v>4</v>
      </c>
      <c r="J44" s="275">
        <v>4</v>
      </c>
      <c r="K44" s="275">
        <v>4</v>
      </c>
      <c r="L44" s="275">
        <v>4</v>
      </c>
      <c r="M44" s="275">
        <v>4</v>
      </c>
      <c r="N44" s="275">
        <v>4.0999999999999996</v>
      </c>
      <c r="O44" s="275">
        <v>4.0999999999999996</v>
      </c>
      <c r="P44" s="275">
        <v>4.0999999999999996</v>
      </c>
      <c r="Q44" s="275">
        <v>4.0999999999999996</v>
      </c>
      <c r="R44" s="275">
        <v>3.8</v>
      </c>
      <c r="S44" s="275">
        <v>3.8</v>
      </c>
      <c r="T44" s="275">
        <v>4.2</v>
      </c>
      <c r="U44" s="275">
        <v>4.2</v>
      </c>
      <c r="V44" s="275">
        <v>4.2</v>
      </c>
      <c r="W44" s="275">
        <v>4.2</v>
      </c>
      <c r="X44" s="275">
        <v>4.2</v>
      </c>
      <c r="Y44" s="275">
        <v>4.2</v>
      </c>
      <c r="Z44" s="275">
        <v>4.2</v>
      </c>
      <c r="AA44" s="275">
        <v>4.0999999999999996</v>
      </c>
      <c r="AB44" s="275">
        <v>3.9</v>
      </c>
      <c r="AC44" s="275">
        <v>3.9</v>
      </c>
      <c r="AD44" s="275">
        <v>3.9</v>
      </c>
      <c r="AE44" s="275">
        <v>3.9</v>
      </c>
      <c r="AF44" s="275">
        <v>3.9</v>
      </c>
      <c r="AG44" s="275">
        <v>3.7</v>
      </c>
      <c r="AH44" s="275">
        <v>3.7</v>
      </c>
      <c r="AI44" s="275">
        <v>3.7</v>
      </c>
      <c r="AJ44" s="275">
        <v>3.7</v>
      </c>
      <c r="AK44" s="275">
        <v>4</v>
      </c>
      <c r="AL44" s="275">
        <v>4.0999999999999996</v>
      </c>
      <c r="AM44" s="275">
        <v>4.0999999999999996</v>
      </c>
      <c r="AN44" s="275">
        <v>4.0999999999999996</v>
      </c>
      <c r="AO44" s="275">
        <v>4.0999999999999996</v>
      </c>
      <c r="AP44" s="275">
        <v>4.0999999999999996</v>
      </c>
      <c r="AQ44" s="275">
        <v>3.9</v>
      </c>
      <c r="AR44" s="275">
        <v>3.9</v>
      </c>
      <c r="AS44" s="275">
        <v>3.9</v>
      </c>
      <c r="AT44" s="275">
        <v>3.9</v>
      </c>
      <c r="AU44" s="275">
        <v>3.9</v>
      </c>
      <c r="AV44" s="275">
        <v>4</v>
      </c>
      <c r="AW44" s="275">
        <v>4</v>
      </c>
      <c r="AX44" s="275">
        <v>4</v>
      </c>
      <c r="AY44" s="275">
        <v>4</v>
      </c>
      <c r="AZ44" s="275">
        <v>4</v>
      </c>
      <c r="BA44" s="275">
        <v>4</v>
      </c>
      <c r="BB44" s="275">
        <f>_xlfn.IFNA(VLOOKUP(C44,'INFORM Severity - hidden'!$C$5:$G$300,5,FALSE),"-")</f>
        <v>4</v>
      </c>
    </row>
    <row r="45" spans="1:54" x14ac:dyDescent="0.25">
      <c r="A45" t="s">
        <v>3205</v>
      </c>
      <c r="B45" t="s">
        <v>3215</v>
      </c>
      <c r="C45" t="s">
        <v>3216</v>
      </c>
      <c r="D45" s="275" t="str">
        <f t="shared" si="0"/>
        <v>Increasing</v>
      </c>
      <c r="E45" s="275" t="s">
        <v>9157</v>
      </c>
      <c r="F45" s="275">
        <v>2.8</v>
      </c>
      <c r="G45" s="275">
        <v>2.8</v>
      </c>
      <c r="H45" s="275">
        <v>3.3</v>
      </c>
      <c r="I45" s="275">
        <v>3.3</v>
      </c>
      <c r="J45" s="275">
        <v>3.3</v>
      </c>
      <c r="K45" s="275">
        <v>3.3</v>
      </c>
      <c r="L45" s="275">
        <v>3.3</v>
      </c>
      <c r="M45" s="275">
        <v>3.3</v>
      </c>
      <c r="N45" s="275">
        <v>3.3</v>
      </c>
      <c r="O45" s="275">
        <v>3.3</v>
      </c>
      <c r="P45" s="275">
        <v>3.3</v>
      </c>
      <c r="Q45" s="275">
        <v>3.3</v>
      </c>
      <c r="R45" s="275">
        <v>3.4</v>
      </c>
      <c r="S45" s="275">
        <v>3.4</v>
      </c>
      <c r="T45" s="275">
        <v>3.4</v>
      </c>
      <c r="U45" s="275">
        <v>3.4</v>
      </c>
      <c r="V45" s="275">
        <v>3.4</v>
      </c>
      <c r="W45" s="275">
        <v>3.4</v>
      </c>
      <c r="X45" s="275">
        <v>3.4</v>
      </c>
      <c r="Y45" s="275">
        <v>3.4</v>
      </c>
      <c r="Z45" s="275">
        <v>3.4</v>
      </c>
      <c r="AA45" s="275">
        <v>3.4</v>
      </c>
      <c r="AB45" s="275">
        <v>3.4</v>
      </c>
      <c r="AC45" s="275">
        <v>3.4</v>
      </c>
      <c r="AD45" s="275">
        <v>3.4</v>
      </c>
      <c r="AE45" s="275">
        <v>3.4</v>
      </c>
      <c r="AF45" s="275">
        <v>3.4</v>
      </c>
      <c r="AG45" s="275">
        <v>3.4</v>
      </c>
      <c r="AH45" s="275">
        <v>3.4</v>
      </c>
      <c r="AI45" s="275">
        <v>3.4</v>
      </c>
      <c r="AJ45" s="275">
        <v>3.4</v>
      </c>
      <c r="AK45" s="275">
        <v>3.5</v>
      </c>
      <c r="AL45" s="275">
        <v>3.5</v>
      </c>
      <c r="AM45" s="275">
        <v>3.5</v>
      </c>
      <c r="AN45" s="275">
        <v>3.5</v>
      </c>
      <c r="AO45" s="275">
        <v>3.5</v>
      </c>
      <c r="AP45" s="275">
        <v>3.5</v>
      </c>
      <c r="AQ45" s="275">
        <v>3.5</v>
      </c>
      <c r="AR45" s="275">
        <v>3.5</v>
      </c>
      <c r="AS45" s="275">
        <v>3.5</v>
      </c>
      <c r="AT45" s="275">
        <v>3.5</v>
      </c>
      <c r="AU45" s="275">
        <v>3.5</v>
      </c>
      <c r="AV45" s="275">
        <v>3.4</v>
      </c>
      <c r="AW45" s="275">
        <v>3.4</v>
      </c>
      <c r="AX45" s="275">
        <v>3.4</v>
      </c>
      <c r="AY45" s="275">
        <v>3.7</v>
      </c>
      <c r="AZ45" s="275">
        <v>3.7</v>
      </c>
      <c r="BA45" s="275">
        <v>3.5</v>
      </c>
      <c r="BB45" s="275">
        <f>_xlfn.IFNA(VLOOKUP(C45,'INFORM Severity - hidden'!$C$5:$G$300,5,FALSE),"-")</f>
        <v>3.5</v>
      </c>
    </row>
    <row r="46" spans="1:54" x14ac:dyDescent="0.25">
      <c r="A46"/>
      <c r="B46"/>
      <c r="C46" t="s">
        <v>9179</v>
      </c>
      <c r="D46" s="275" t="str">
        <f t="shared" si="0"/>
        <v>-</v>
      </c>
      <c r="E46" s="275" t="s">
        <v>9157</v>
      </c>
      <c r="F46" s="275" t="s">
        <v>9157</v>
      </c>
      <c r="G46" s="275" t="s">
        <v>9157</v>
      </c>
      <c r="H46" s="275" t="s">
        <v>9157</v>
      </c>
      <c r="I46" s="275" t="s">
        <v>9157</v>
      </c>
      <c r="J46" s="275" t="s">
        <v>9157</v>
      </c>
      <c r="K46" s="275" t="s">
        <v>9157</v>
      </c>
      <c r="L46" s="275" t="s">
        <v>9157</v>
      </c>
      <c r="M46" s="275" t="s">
        <v>9157</v>
      </c>
      <c r="N46" s="275" t="s">
        <v>9157</v>
      </c>
      <c r="O46" s="275" t="s">
        <v>9157</v>
      </c>
      <c r="P46" s="275" t="s">
        <v>9157</v>
      </c>
      <c r="Q46" s="275" t="s">
        <v>9157</v>
      </c>
      <c r="R46" s="275" t="s">
        <v>9157</v>
      </c>
      <c r="S46" s="275" t="s">
        <v>9157</v>
      </c>
      <c r="T46" s="275" t="s">
        <v>9157</v>
      </c>
      <c r="U46" s="275" t="s">
        <v>9157</v>
      </c>
      <c r="V46" s="275" t="s">
        <v>9157</v>
      </c>
      <c r="W46" s="275" t="s">
        <v>9157</v>
      </c>
      <c r="X46" s="275" t="s">
        <v>9157</v>
      </c>
      <c r="Y46" s="275" t="s">
        <v>9157</v>
      </c>
      <c r="Z46" s="275" t="s">
        <v>9157</v>
      </c>
      <c r="AA46" s="275">
        <v>2.2000000000000002</v>
      </c>
      <c r="AB46" s="275">
        <v>2</v>
      </c>
      <c r="AC46" s="275">
        <v>2.1</v>
      </c>
      <c r="AD46" s="275">
        <v>2.1</v>
      </c>
      <c r="AE46" s="275">
        <v>2.1</v>
      </c>
      <c r="AF46" s="275">
        <v>2.1</v>
      </c>
      <c r="AG46" s="275" t="s">
        <v>9157</v>
      </c>
      <c r="AH46" s="275" t="s">
        <v>9157</v>
      </c>
      <c r="AI46" s="275" t="s">
        <v>9157</v>
      </c>
      <c r="AJ46" s="275" t="s">
        <v>9157</v>
      </c>
      <c r="AK46" s="275" t="s">
        <v>9157</v>
      </c>
      <c r="AL46" s="275" t="s">
        <v>9157</v>
      </c>
      <c r="AM46" s="275" t="s">
        <v>9157</v>
      </c>
      <c r="AN46" s="275" t="s">
        <v>9157</v>
      </c>
      <c r="AO46" s="275" t="s">
        <v>9157</v>
      </c>
      <c r="AP46" s="275" t="s">
        <v>9157</v>
      </c>
      <c r="AQ46" s="275" t="s">
        <v>9157</v>
      </c>
      <c r="AR46" s="275" t="s">
        <v>9157</v>
      </c>
      <c r="AS46" s="275" t="s">
        <v>9157</v>
      </c>
      <c r="AT46" s="275" t="s">
        <v>9157</v>
      </c>
      <c r="AU46" s="275" t="s">
        <v>9157</v>
      </c>
      <c r="AV46" s="275" t="s">
        <v>9157</v>
      </c>
      <c r="AW46" s="275" t="s">
        <v>9157</v>
      </c>
      <c r="AX46" s="275" t="s">
        <v>9157</v>
      </c>
      <c r="AY46" s="275" t="s">
        <v>9157</v>
      </c>
      <c r="AZ46" s="275" t="s">
        <v>9157</v>
      </c>
      <c r="BA46" s="275" t="s">
        <v>9157</v>
      </c>
      <c r="BB46" s="275" t="str">
        <f>_xlfn.IFNA(VLOOKUP(C46,'INFORM Severity - hidden'!$C$5:$G$300,5,FALSE),"-")</f>
        <v>-</v>
      </c>
    </row>
    <row r="47" spans="1:54" x14ac:dyDescent="0.25">
      <c r="A47"/>
      <c r="B47"/>
      <c r="C47" t="s">
        <v>9180</v>
      </c>
      <c r="D47" s="275" t="str">
        <f t="shared" si="0"/>
        <v>-</v>
      </c>
      <c r="E47" s="275" t="s">
        <v>9157</v>
      </c>
      <c r="F47" s="275" t="s">
        <v>9157</v>
      </c>
      <c r="G47" s="275" t="s">
        <v>9157</v>
      </c>
      <c r="H47" s="275">
        <v>2</v>
      </c>
      <c r="I47" s="275">
        <v>2</v>
      </c>
      <c r="J47" s="275" t="s">
        <v>9157</v>
      </c>
      <c r="K47" s="275" t="s">
        <v>9157</v>
      </c>
      <c r="L47" s="275" t="s">
        <v>9157</v>
      </c>
      <c r="M47" s="275" t="s">
        <v>9157</v>
      </c>
      <c r="N47" s="275" t="s">
        <v>9157</v>
      </c>
      <c r="O47" s="275" t="s">
        <v>9157</v>
      </c>
      <c r="P47" s="275" t="s">
        <v>9157</v>
      </c>
      <c r="Q47" s="275" t="s">
        <v>9157</v>
      </c>
      <c r="R47" s="275" t="s">
        <v>9157</v>
      </c>
      <c r="S47" s="275" t="s">
        <v>9157</v>
      </c>
      <c r="T47" s="275" t="s">
        <v>9157</v>
      </c>
      <c r="U47" s="275" t="s">
        <v>9157</v>
      </c>
      <c r="V47" s="275" t="s">
        <v>9157</v>
      </c>
      <c r="W47" s="275" t="s">
        <v>9157</v>
      </c>
      <c r="X47" s="275" t="s">
        <v>9157</v>
      </c>
      <c r="Y47" s="275" t="s">
        <v>9157</v>
      </c>
      <c r="Z47" s="275" t="s">
        <v>9157</v>
      </c>
      <c r="AA47" s="275" t="s">
        <v>9157</v>
      </c>
      <c r="AB47" s="275" t="s">
        <v>9157</v>
      </c>
      <c r="AC47" s="275" t="s">
        <v>9157</v>
      </c>
      <c r="AD47" s="275" t="s">
        <v>9157</v>
      </c>
      <c r="AE47" s="275" t="s">
        <v>9157</v>
      </c>
      <c r="AF47" s="275" t="s">
        <v>9157</v>
      </c>
      <c r="AG47" s="275" t="s">
        <v>9157</v>
      </c>
      <c r="AH47" s="275" t="s">
        <v>9157</v>
      </c>
      <c r="AI47" s="275" t="s">
        <v>9157</v>
      </c>
      <c r="AJ47" s="275" t="s">
        <v>9157</v>
      </c>
      <c r="AK47" s="275" t="s">
        <v>9157</v>
      </c>
      <c r="AL47" s="275" t="s">
        <v>9157</v>
      </c>
      <c r="AM47" s="275" t="s">
        <v>9157</v>
      </c>
      <c r="AN47" s="275" t="s">
        <v>9157</v>
      </c>
      <c r="AO47" s="275" t="s">
        <v>9157</v>
      </c>
      <c r="AP47" s="275" t="s">
        <v>9157</v>
      </c>
      <c r="AQ47" s="275" t="s">
        <v>9157</v>
      </c>
      <c r="AR47" s="275" t="s">
        <v>9157</v>
      </c>
      <c r="AS47" s="275" t="s">
        <v>9157</v>
      </c>
      <c r="AT47" s="275" t="s">
        <v>9157</v>
      </c>
      <c r="AU47" s="275" t="s">
        <v>9157</v>
      </c>
      <c r="AV47" s="275" t="s">
        <v>9157</v>
      </c>
      <c r="AW47" s="275" t="s">
        <v>9157</v>
      </c>
      <c r="AX47" s="275" t="s">
        <v>9157</v>
      </c>
      <c r="AY47" s="275" t="s">
        <v>9157</v>
      </c>
      <c r="AZ47" s="275" t="s">
        <v>9157</v>
      </c>
      <c r="BA47" s="275" t="s">
        <v>9157</v>
      </c>
      <c r="BB47" s="275" t="str">
        <f>_xlfn.IFNA(VLOOKUP(C47,'INFORM Severity - hidden'!$C$5:$G$300,5,FALSE),"-")</f>
        <v>-</v>
      </c>
    </row>
    <row r="48" spans="1:54" x14ac:dyDescent="0.25">
      <c r="A48" t="s">
        <v>3228</v>
      </c>
      <c r="B48" t="s">
        <v>3226</v>
      </c>
      <c r="C48" t="s">
        <v>3227</v>
      </c>
      <c r="D48" s="275" t="str">
        <f t="shared" si="0"/>
        <v>Stable</v>
      </c>
      <c r="E48" s="275" t="s">
        <v>9157</v>
      </c>
      <c r="F48" s="275" t="s">
        <v>9157</v>
      </c>
      <c r="G48" s="275" t="s">
        <v>9157</v>
      </c>
      <c r="H48" s="275">
        <v>0.8</v>
      </c>
      <c r="I48" s="275">
        <v>0.8</v>
      </c>
      <c r="J48" s="275">
        <v>0.8</v>
      </c>
      <c r="K48" s="275">
        <v>0.8</v>
      </c>
      <c r="L48" s="275">
        <v>0.8</v>
      </c>
      <c r="M48" s="275">
        <v>0.8</v>
      </c>
      <c r="N48" s="275">
        <v>0.8</v>
      </c>
      <c r="O48" s="275">
        <v>0.8</v>
      </c>
      <c r="P48" s="275">
        <v>0.8</v>
      </c>
      <c r="Q48" s="275">
        <v>1.3</v>
      </c>
      <c r="R48" s="275">
        <v>1.2</v>
      </c>
      <c r="S48" s="275">
        <v>1</v>
      </c>
      <c r="T48" s="275">
        <v>1</v>
      </c>
      <c r="U48" s="275">
        <v>1</v>
      </c>
      <c r="V48" s="275">
        <v>1.1000000000000001</v>
      </c>
      <c r="W48" s="275">
        <v>1.1000000000000001</v>
      </c>
      <c r="X48" s="275">
        <v>1.1000000000000001</v>
      </c>
      <c r="Y48" s="275">
        <v>1.1000000000000001</v>
      </c>
      <c r="Z48" s="275">
        <v>1.1000000000000001</v>
      </c>
      <c r="AA48" s="275">
        <v>1.1000000000000001</v>
      </c>
      <c r="AB48" s="275">
        <v>1.1000000000000001</v>
      </c>
      <c r="AC48" s="275">
        <v>1.2</v>
      </c>
      <c r="AD48" s="275">
        <v>1.2</v>
      </c>
      <c r="AE48" s="275">
        <v>1.2</v>
      </c>
      <c r="AF48" s="275">
        <v>1.2</v>
      </c>
      <c r="AG48" s="275">
        <v>1.2</v>
      </c>
      <c r="AH48" s="275">
        <v>1.2</v>
      </c>
      <c r="AI48" s="275">
        <v>1.2</v>
      </c>
      <c r="AJ48" s="275">
        <v>1.2</v>
      </c>
      <c r="AK48" s="275">
        <v>1.2</v>
      </c>
      <c r="AL48" s="275">
        <v>1.1000000000000001</v>
      </c>
      <c r="AM48" s="275">
        <v>1.1000000000000001</v>
      </c>
      <c r="AN48" s="275">
        <v>1.1000000000000001</v>
      </c>
      <c r="AO48" s="275">
        <v>1.1000000000000001</v>
      </c>
      <c r="AP48" s="275">
        <v>1.1000000000000001</v>
      </c>
      <c r="AQ48" s="275">
        <v>1.1000000000000001</v>
      </c>
      <c r="AR48" s="275">
        <v>1.1000000000000001</v>
      </c>
      <c r="AS48" s="275">
        <v>1.1000000000000001</v>
      </c>
      <c r="AT48" s="275">
        <v>1.3</v>
      </c>
      <c r="AU48" s="275">
        <v>2.1</v>
      </c>
      <c r="AV48" s="275">
        <v>2.1</v>
      </c>
      <c r="AW48" s="275">
        <v>2.1</v>
      </c>
      <c r="AX48" s="275">
        <v>2.1</v>
      </c>
      <c r="AY48" s="275">
        <v>2.1</v>
      </c>
      <c r="AZ48" s="275">
        <v>2.1</v>
      </c>
      <c r="BA48" s="275">
        <v>2.1</v>
      </c>
      <c r="BB48" s="275">
        <f>_xlfn.IFNA(VLOOKUP(C48,'INFORM Severity - hidden'!$C$5:$G$300,5,FALSE),"-")</f>
        <v>2.1</v>
      </c>
    </row>
    <row r="49" spans="1:54" x14ac:dyDescent="0.25">
      <c r="A49" t="s">
        <v>3653</v>
      </c>
      <c r="B49" t="s">
        <v>3651</v>
      </c>
      <c r="C49" t="s">
        <v>3652</v>
      </c>
      <c r="D49" s="275" t="str">
        <f t="shared" si="0"/>
        <v>Increasing</v>
      </c>
      <c r="E49" s="275" t="s">
        <v>9157</v>
      </c>
      <c r="F49" s="275">
        <v>2.6</v>
      </c>
      <c r="G49" s="275">
        <v>2.9</v>
      </c>
      <c r="H49" s="275">
        <v>2.9</v>
      </c>
      <c r="I49" s="275" t="s">
        <v>9157</v>
      </c>
      <c r="J49" s="275" t="s">
        <v>9157</v>
      </c>
      <c r="K49" s="275" t="s">
        <v>9157</v>
      </c>
      <c r="L49" s="275" t="s">
        <v>9157</v>
      </c>
      <c r="M49" s="275" t="s">
        <v>9157</v>
      </c>
      <c r="N49" s="275" t="s">
        <v>9157</v>
      </c>
      <c r="O49" s="275" t="s">
        <v>9157</v>
      </c>
      <c r="P49" s="275">
        <v>2.9</v>
      </c>
      <c r="Q49" s="275">
        <v>2.9</v>
      </c>
      <c r="R49" s="275">
        <v>2.9</v>
      </c>
      <c r="S49" s="275">
        <v>2.9</v>
      </c>
      <c r="T49" s="275">
        <v>2.9</v>
      </c>
      <c r="U49" s="275">
        <v>2.9</v>
      </c>
      <c r="V49" s="275">
        <v>2.9</v>
      </c>
      <c r="W49" s="275">
        <v>2.9</v>
      </c>
      <c r="X49" s="275">
        <v>2.9</v>
      </c>
      <c r="Y49" s="275">
        <v>2.9</v>
      </c>
      <c r="Z49" s="275">
        <v>2.9</v>
      </c>
      <c r="AA49" s="275">
        <v>3</v>
      </c>
      <c r="AB49" s="275">
        <v>3</v>
      </c>
      <c r="AC49" s="275">
        <v>3</v>
      </c>
      <c r="AD49" s="275">
        <v>2.7</v>
      </c>
      <c r="AE49" s="275">
        <v>2.7</v>
      </c>
      <c r="AF49" s="275">
        <v>2.7</v>
      </c>
      <c r="AG49" s="275">
        <v>2.7</v>
      </c>
      <c r="AH49" s="275">
        <v>2.7</v>
      </c>
      <c r="AI49" s="275">
        <v>2.6</v>
      </c>
      <c r="AJ49" s="275">
        <v>2.6</v>
      </c>
      <c r="AK49" s="275">
        <v>2.8</v>
      </c>
      <c r="AL49" s="275">
        <v>2.8</v>
      </c>
      <c r="AM49" s="275">
        <v>2.8</v>
      </c>
      <c r="AN49" s="275">
        <v>2.8</v>
      </c>
      <c r="AO49" s="275">
        <v>2.7</v>
      </c>
      <c r="AP49" s="275">
        <v>2.7</v>
      </c>
      <c r="AQ49" s="275">
        <v>2.7</v>
      </c>
      <c r="AR49" s="275">
        <v>2.7</v>
      </c>
      <c r="AS49" s="275">
        <v>2.5</v>
      </c>
      <c r="AT49" s="275">
        <v>2.5</v>
      </c>
      <c r="AU49" s="275">
        <v>2.5</v>
      </c>
      <c r="AV49" s="275">
        <v>2.5</v>
      </c>
      <c r="AW49" s="275">
        <v>2.5</v>
      </c>
      <c r="AX49" s="275">
        <v>2.6</v>
      </c>
      <c r="AY49" s="275">
        <v>2.6</v>
      </c>
      <c r="AZ49" s="275">
        <v>2.7</v>
      </c>
      <c r="BA49" s="275">
        <v>2.7</v>
      </c>
      <c r="BB49" s="275">
        <f>_xlfn.IFNA(VLOOKUP(C49,'INFORM Severity - hidden'!$C$5:$G$300,5,FALSE),"-")</f>
        <v>2.7</v>
      </c>
    </row>
    <row r="50" spans="1:54" x14ac:dyDescent="0.25">
      <c r="A50" t="s">
        <v>3653</v>
      </c>
      <c r="B50" t="s">
        <v>3663</v>
      </c>
      <c r="C50" t="s">
        <v>3664</v>
      </c>
      <c r="D50" s="275" t="str">
        <f t="shared" si="0"/>
        <v>Increasing</v>
      </c>
      <c r="E50" s="275" t="s">
        <v>9157</v>
      </c>
      <c r="F50" s="275">
        <v>1.4</v>
      </c>
      <c r="G50" s="275">
        <v>1.4</v>
      </c>
      <c r="H50" s="275">
        <v>1.7</v>
      </c>
      <c r="I50" s="275">
        <v>1.7</v>
      </c>
      <c r="J50" s="275">
        <v>1.7</v>
      </c>
      <c r="K50" s="275">
        <v>1.7</v>
      </c>
      <c r="L50" s="275">
        <v>1.4</v>
      </c>
      <c r="M50" s="275">
        <v>1.4</v>
      </c>
      <c r="N50" s="275">
        <v>1.4</v>
      </c>
      <c r="O50" s="275">
        <v>1.4</v>
      </c>
      <c r="P50" s="275">
        <v>1.4</v>
      </c>
      <c r="Q50" s="275">
        <v>1.4</v>
      </c>
      <c r="R50" s="275">
        <v>1.4</v>
      </c>
      <c r="S50" s="275">
        <v>1.4</v>
      </c>
      <c r="T50" s="275">
        <v>1.4</v>
      </c>
      <c r="U50" s="275">
        <v>1.4</v>
      </c>
      <c r="V50" s="275">
        <v>1.4</v>
      </c>
      <c r="W50" s="275">
        <v>1.4</v>
      </c>
      <c r="X50" s="275">
        <v>1.4</v>
      </c>
      <c r="Y50" s="275">
        <v>1.5</v>
      </c>
      <c r="Z50" s="275">
        <v>1.5</v>
      </c>
      <c r="AA50" s="275">
        <v>1.8</v>
      </c>
      <c r="AB50" s="275">
        <v>1.8</v>
      </c>
      <c r="AC50" s="275">
        <v>1.8</v>
      </c>
      <c r="AD50" s="275">
        <v>1.8</v>
      </c>
      <c r="AE50" s="275">
        <v>1.8</v>
      </c>
      <c r="AF50" s="275">
        <v>1.8</v>
      </c>
      <c r="AG50" s="275">
        <v>1.8</v>
      </c>
      <c r="AH50" s="275">
        <v>1.8</v>
      </c>
      <c r="AI50" s="275">
        <v>1.7</v>
      </c>
      <c r="AJ50" s="275">
        <v>1.7</v>
      </c>
      <c r="AK50" s="275">
        <v>1.7</v>
      </c>
      <c r="AL50" s="275">
        <v>1.7</v>
      </c>
      <c r="AM50" s="275">
        <v>1.7</v>
      </c>
      <c r="AN50" s="275">
        <v>1.7</v>
      </c>
      <c r="AO50" s="275">
        <v>1.7</v>
      </c>
      <c r="AP50" s="275">
        <v>1.7</v>
      </c>
      <c r="AQ50" s="275">
        <v>1.7</v>
      </c>
      <c r="AR50" s="275">
        <v>1.7</v>
      </c>
      <c r="AS50" s="275">
        <v>1.5</v>
      </c>
      <c r="AT50" s="275">
        <v>1.5</v>
      </c>
      <c r="AU50" s="275">
        <v>1.8</v>
      </c>
      <c r="AV50" s="275">
        <v>1.8</v>
      </c>
      <c r="AW50" s="275">
        <v>1.8</v>
      </c>
      <c r="AX50" s="275">
        <v>1.9</v>
      </c>
      <c r="AY50" s="275">
        <v>1.9</v>
      </c>
      <c r="AZ50" s="275">
        <v>2</v>
      </c>
      <c r="BA50" s="275">
        <v>2</v>
      </c>
      <c r="BB50" s="275">
        <f>_xlfn.IFNA(VLOOKUP(C50,'INFORM Severity - hidden'!$C$5:$G$300,5,FALSE),"-")</f>
        <v>2</v>
      </c>
    </row>
    <row r="51" spans="1:54" x14ac:dyDescent="0.25">
      <c r="A51" t="s">
        <v>3653</v>
      </c>
      <c r="B51" t="s">
        <v>3674</v>
      </c>
      <c r="C51" t="s">
        <v>3675</v>
      </c>
      <c r="D51" s="275" t="str">
        <f t="shared" si="0"/>
        <v>Increasing</v>
      </c>
      <c r="E51" s="275" t="s">
        <v>9157</v>
      </c>
      <c r="F51" s="275">
        <v>2.6</v>
      </c>
      <c r="G51" s="275">
        <v>2.8</v>
      </c>
      <c r="H51" s="275">
        <v>2.8</v>
      </c>
      <c r="I51" s="275">
        <v>2.9</v>
      </c>
      <c r="J51" s="275">
        <v>2.8</v>
      </c>
      <c r="K51" s="275">
        <v>2.8</v>
      </c>
      <c r="L51" s="275">
        <v>2.7</v>
      </c>
      <c r="M51" s="275">
        <v>2.7</v>
      </c>
      <c r="N51" s="275">
        <v>2.7</v>
      </c>
      <c r="O51" s="275">
        <v>2.8</v>
      </c>
      <c r="P51" s="275">
        <v>2.8</v>
      </c>
      <c r="Q51" s="275">
        <v>2.8</v>
      </c>
      <c r="R51" s="275">
        <v>2.8</v>
      </c>
      <c r="S51" s="275">
        <v>2.8</v>
      </c>
      <c r="T51" s="275">
        <v>2.8</v>
      </c>
      <c r="U51" s="275">
        <v>2.8</v>
      </c>
      <c r="V51" s="275">
        <v>2.8</v>
      </c>
      <c r="W51" s="275">
        <v>2.8</v>
      </c>
      <c r="X51" s="275">
        <v>2.8</v>
      </c>
      <c r="Y51" s="275">
        <v>2.9</v>
      </c>
      <c r="Z51" s="275">
        <v>2.9</v>
      </c>
      <c r="AA51" s="275">
        <v>3.1</v>
      </c>
      <c r="AB51" s="275">
        <v>3.1</v>
      </c>
      <c r="AC51" s="275">
        <v>3.1</v>
      </c>
      <c r="AD51" s="275">
        <v>2.8</v>
      </c>
      <c r="AE51" s="275">
        <v>2.8</v>
      </c>
      <c r="AF51" s="275">
        <v>2.8</v>
      </c>
      <c r="AG51" s="275">
        <v>2.8</v>
      </c>
      <c r="AH51" s="275">
        <v>2.8</v>
      </c>
      <c r="AI51" s="275">
        <v>2.4</v>
      </c>
      <c r="AJ51" s="275">
        <v>2.4</v>
      </c>
      <c r="AK51" s="275">
        <v>2.6</v>
      </c>
      <c r="AL51" s="275">
        <v>2.6</v>
      </c>
      <c r="AM51" s="275">
        <v>2.6</v>
      </c>
      <c r="AN51" s="275">
        <v>2.6</v>
      </c>
      <c r="AO51" s="275">
        <v>2.6</v>
      </c>
      <c r="AP51" s="275">
        <v>2.6</v>
      </c>
      <c r="AQ51" s="275">
        <v>2.6</v>
      </c>
      <c r="AR51" s="275">
        <v>2.6</v>
      </c>
      <c r="AS51" s="275">
        <v>2.4</v>
      </c>
      <c r="AT51" s="275">
        <v>2.4</v>
      </c>
      <c r="AU51" s="275">
        <v>2.6</v>
      </c>
      <c r="AV51" s="275">
        <v>2.6</v>
      </c>
      <c r="AW51" s="275">
        <v>2.6</v>
      </c>
      <c r="AX51" s="275">
        <v>2.6</v>
      </c>
      <c r="AY51" s="275">
        <v>2.6</v>
      </c>
      <c r="AZ51" s="275">
        <v>2.7</v>
      </c>
      <c r="BA51" s="275">
        <v>2.7</v>
      </c>
      <c r="BB51" s="275">
        <f>_xlfn.IFNA(VLOOKUP(C51,'INFORM Severity - hidden'!$C$5:$G$300,5,FALSE),"-")</f>
        <v>2.7</v>
      </c>
    </row>
    <row r="52" spans="1:54" x14ac:dyDescent="0.25">
      <c r="A52"/>
      <c r="B52"/>
      <c r="C52" t="s">
        <v>9181</v>
      </c>
      <c r="D52" s="275" t="str">
        <f t="shared" si="0"/>
        <v>-</v>
      </c>
      <c r="E52" s="275" t="s">
        <v>9157</v>
      </c>
      <c r="F52" s="275" t="s">
        <v>9157</v>
      </c>
      <c r="G52" s="275" t="s">
        <v>9157</v>
      </c>
      <c r="H52" s="275" t="s">
        <v>9157</v>
      </c>
      <c r="I52" s="275" t="s">
        <v>9157</v>
      </c>
      <c r="J52" s="275" t="s">
        <v>9157</v>
      </c>
      <c r="K52" s="275" t="s">
        <v>9157</v>
      </c>
      <c r="L52" s="275" t="s">
        <v>9157</v>
      </c>
      <c r="M52" s="275" t="s">
        <v>9157</v>
      </c>
      <c r="N52" s="275" t="s">
        <v>9157</v>
      </c>
      <c r="O52" s="275" t="s">
        <v>9157</v>
      </c>
      <c r="P52" s="275">
        <v>2.2999999999999998</v>
      </c>
      <c r="Q52" s="275">
        <v>2.2999999999999998</v>
      </c>
      <c r="R52" s="275">
        <v>2.2999999999999998</v>
      </c>
      <c r="S52" s="275">
        <v>2.2999999999999998</v>
      </c>
      <c r="T52" s="275">
        <v>2.2999999999999998</v>
      </c>
      <c r="U52" s="275">
        <v>2.2999999999999998</v>
      </c>
      <c r="V52" s="275">
        <v>2.2999999999999998</v>
      </c>
      <c r="W52" s="275" t="s">
        <v>9157</v>
      </c>
      <c r="X52" s="275" t="s">
        <v>9157</v>
      </c>
      <c r="Y52" s="275" t="s">
        <v>9157</v>
      </c>
      <c r="Z52" s="275" t="s">
        <v>9157</v>
      </c>
      <c r="AA52" s="275" t="s">
        <v>9157</v>
      </c>
      <c r="AB52" s="275" t="s">
        <v>9157</v>
      </c>
      <c r="AC52" s="275" t="s">
        <v>9157</v>
      </c>
      <c r="AD52" s="275" t="s">
        <v>9157</v>
      </c>
      <c r="AE52" s="275" t="s">
        <v>9157</v>
      </c>
      <c r="AF52" s="275" t="s">
        <v>9157</v>
      </c>
      <c r="AG52" s="275" t="s">
        <v>9157</v>
      </c>
      <c r="AH52" s="275" t="s">
        <v>9157</v>
      </c>
      <c r="AI52" s="275" t="s">
        <v>9157</v>
      </c>
      <c r="AJ52" s="275" t="s">
        <v>9157</v>
      </c>
      <c r="AK52" s="275" t="s">
        <v>9157</v>
      </c>
      <c r="AL52" s="275" t="s">
        <v>9157</v>
      </c>
      <c r="AM52" s="275" t="s">
        <v>9157</v>
      </c>
      <c r="AN52" s="275" t="s">
        <v>9157</v>
      </c>
      <c r="AO52" s="275" t="s">
        <v>9157</v>
      </c>
      <c r="AP52" s="275" t="s">
        <v>9157</v>
      </c>
      <c r="AQ52" s="275" t="s">
        <v>9157</v>
      </c>
      <c r="AR52" s="275" t="s">
        <v>9157</v>
      </c>
      <c r="AS52" s="275" t="s">
        <v>9157</v>
      </c>
      <c r="AT52" s="275" t="s">
        <v>9157</v>
      </c>
      <c r="AU52" s="275" t="s">
        <v>9157</v>
      </c>
      <c r="AV52" s="275" t="s">
        <v>9157</v>
      </c>
      <c r="AW52" s="275" t="s">
        <v>9157</v>
      </c>
      <c r="AX52" s="275" t="s">
        <v>9157</v>
      </c>
      <c r="AY52" s="275" t="s">
        <v>9157</v>
      </c>
      <c r="AZ52" s="275" t="s">
        <v>9157</v>
      </c>
      <c r="BA52" s="275" t="s">
        <v>9157</v>
      </c>
      <c r="BB52" s="275" t="str">
        <f>_xlfn.IFNA(VLOOKUP(C52,'INFORM Severity - hidden'!$C$5:$G$300,5,FALSE),"-")</f>
        <v>-</v>
      </c>
    </row>
    <row r="53" spans="1:54" x14ac:dyDescent="0.25">
      <c r="A53" t="s">
        <v>3240</v>
      </c>
      <c r="B53" t="s">
        <v>3238</v>
      </c>
      <c r="C53" t="s">
        <v>3239</v>
      </c>
      <c r="D53" s="275" t="str">
        <f t="shared" si="0"/>
        <v>Stable</v>
      </c>
      <c r="E53" s="275" t="s">
        <v>9157</v>
      </c>
      <c r="F53" s="275" t="s">
        <v>9157</v>
      </c>
      <c r="G53" s="275" t="s">
        <v>9157</v>
      </c>
      <c r="H53" s="275" t="s">
        <v>9157</v>
      </c>
      <c r="I53" s="275" t="s">
        <v>9157</v>
      </c>
      <c r="J53" s="275" t="s">
        <v>9157</v>
      </c>
      <c r="K53" s="275" t="s">
        <v>9157</v>
      </c>
      <c r="L53" s="275" t="s">
        <v>9157</v>
      </c>
      <c r="M53" s="275" t="s">
        <v>9157</v>
      </c>
      <c r="N53" s="275" t="s">
        <v>9157</v>
      </c>
      <c r="O53" s="275" t="s">
        <v>9157</v>
      </c>
      <c r="P53" s="275" t="s">
        <v>9157</v>
      </c>
      <c r="Q53" s="275" t="s">
        <v>9157</v>
      </c>
      <c r="R53" s="275" t="s">
        <v>9157</v>
      </c>
      <c r="S53" s="275" t="s">
        <v>9157</v>
      </c>
      <c r="T53" s="275" t="s">
        <v>9157</v>
      </c>
      <c r="U53" s="275" t="s">
        <v>9157</v>
      </c>
      <c r="V53" s="275" t="s">
        <v>9157</v>
      </c>
      <c r="W53" s="275" t="s">
        <v>9157</v>
      </c>
      <c r="X53" s="275" t="s">
        <v>9157</v>
      </c>
      <c r="Y53" s="275" t="s">
        <v>9157</v>
      </c>
      <c r="Z53" s="275" t="s">
        <v>9157</v>
      </c>
      <c r="AA53" s="275" t="s">
        <v>9157</v>
      </c>
      <c r="AB53" s="275" t="s">
        <v>9157</v>
      </c>
      <c r="AC53" s="275" t="s">
        <v>9157</v>
      </c>
      <c r="AD53" s="275" t="s">
        <v>9157</v>
      </c>
      <c r="AE53" s="275" t="s">
        <v>9157</v>
      </c>
      <c r="AF53" s="275" t="s">
        <v>9157</v>
      </c>
      <c r="AG53" s="275" t="s">
        <v>9157</v>
      </c>
      <c r="AH53" s="275" t="s">
        <v>9157</v>
      </c>
      <c r="AI53" s="275" t="s">
        <v>9157</v>
      </c>
      <c r="AJ53" s="275" t="s">
        <v>9157</v>
      </c>
      <c r="AK53" s="275" t="s">
        <v>9157</v>
      </c>
      <c r="AL53" s="275" t="s">
        <v>9157</v>
      </c>
      <c r="AM53" s="275" t="s">
        <v>9157</v>
      </c>
      <c r="AN53" s="275" t="s">
        <v>9157</v>
      </c>
      <c r="AO53" s="275" t="s">
        <v>9157</v>
      </c>
      <c r="AP53" s="275">
        <v>1.9</v>
      </c>
      <c r="AQ53" s="275">
        <v>1.8</v>
      </c>
      <c r="AR53" s="275">
        <v>1.8</v>
      </c>
      <c r="AS53" s="275">
        <v>1.8</v>
      </c>
      <c r="AT53" s="275">
        <v>2.1</v>
      </c>
      <c r="AU53" s="275">
        <v>2.1</v>
      </c>
      <c r="AV53" s="275">
        <v>2.1</v>
      </c>
      <c r="AW53" s="275">
        <v>2.1</v>
      </c>
      <c r="AX53" s="275">
        <v>2.2000000000000002</v>
      </c>
      <c r="AY53" s="275">
        <v>2.2000000000000002</v>
      </c>
      <c r="AZ53" s="275">
        <v>2.2000000000000002</v>
      </c>
      <c r="BA53" s="275">
        <v>2.2000000000000002</v>
      </c>
      <c r="BB53" s="275">
        <f>_xlfn.IFNA(VLOOKUP(C53,'INFORM Severity - hidden'!$C$5:$G$300,5,FALSE),"-")</f>
        <v>2.2000000000000002</v>
      </c>
    </row>
    <row r="54" spans="1:54" x14ac:dyDescent="0.25">
      <c r="A54" t="s">
        <v>362</v>
      </c>
      <c r="B54" t="s">
        <v>360</v>
      </c>
      <c r="C54" t="s">
        <v>361</v>
      </c>
      <c r="D54" s="275" t="str">
        <f t="shared" si="0"/>
        <v>Increasing</v>
      </c>
      <c r="E54" s="275" t="s">
        <v>9157</v>
      </c>
      <c r="F54" s="275" t="s">
        <v>9157</v>
      </c>
      <c r="G54" s="275" t="s">
        <v>9157</v>
      </c>
      <c r="H54" s="275" t="s">
        <v>9157</v>
      </c>
      <c r="I54" s="275" t="s">
        <v>9157</v>
      </c>
      <c r="J54" s="275" t="s">
        <v>9157</v>
      </c>
      <c r="K54" s="275" t="s">
        <v>9157</v>
      </c>
      <c r="L54" s="275" t="s">
        <v>9157</v>
      </c>
      <c r="M54" s="275" t="s">
        <v>9157</v>
      </c>
      <c r="N54" s="275" t="s">
        <v>9157</v>
      </c>
      <c r="O54" s="275" t="s">
        <v>9157</v>
      </c>
      <c r="P54" s="275" t="s">
        <v>9157</v>
      </c>
      <c r="Q54" s="275" t="s">
        <v>9157</v>
      </c>
      <c r="R54" s="275" t="s">
        <v>9157</v>
      </c>
      <c r="S54" s="275" t="s">
        <v>9157</v>
      </c>
      <c r="T54" s="275" t="s">
        <v>9157</v>
      </c>
      <c r="U54" s="275" t="s">
        <v>9157</v>
      </c>
      <c r="V54" s="275" t="s">
        <v>9157</v>
      </c>
      <c r="W54" s="275" t="s">
        <v>9157</v>
      </c>
      <c r="X54" s="275" t="s">
        <v>9157</v>
      </c>
      <c r="Y54" s="275" t="s">
        <v>9157</v>
      </c>
      <c r="Z54" s="275" t="s">
        <v>9157</v>
      </c>
      <c r="AA54" s="275" t="s">
        <v>9157</v>
      </c>
      <c r="AB54" s="275" t="s">
        <v>9157</v>
      </c>
      <c r="AC54" s="275" t="s">
        <v>9157</v>
      </c>
      <c r="AD54" s="275" t="s">
        <v>9157</v>
      </c>
      <c r="AE54" s="275" t="s">
        <v>9157</v>
      </c>
      <c r="AF54" s="275" t="s">
        <v>9157</v>
      </c>
      <c r="AG54" s="275" t="s">
        <v>9157</v>
      </c>
      <c r="AH54" s="275" t="s">
        <v>9157</v>
      </c>
      <c r="AI54" s="275" t="s">
        <v>9157</v>
      </c>
      <c r="AJ54" s="275" t="s">
        <v>9157</v>
      </c>
      <c r="AK54" s="275" t="s">
        <v>9157</v>
      </c>
      <c r="AL54" s="275" t="s">
        <v>9157</v>
      </c>
      <c r="AM54" s="275" t="s">
        <v>9157</v>
      </c>
      <c r="AN54" s="275" t="s">
        <v>9157</v>
      </c>
      <c r="AO54" s="275" t="s">
        <v>9157</v>
      </c>
      <c r="AP54" s="275" t="s">
        <v>9157</v>
      </c>
      <c r="AQ54" s="275" t="s">
        <v>9157</v>
      </c>
      <c r="AR54" s="275" t="s">
        <v>9157</v>
      </c>
      <c r="AS54" s="275" t="s">
        <v>9157</v>
      </c>
      <c r="AT54" s="275" t="s">
        <v>9157</v>
      </c>
      <c r="AU54" s="275">
        <v>2.6</v>
      </c>
      <c r="AV54" s="275">
        <v>2.6</v>
      </c>
      <c r="AW54" s="275">
        <v>2.6</v>
      </c>
      <c r="AX54" s="275">
        <v>2.6</v>
      </c>
      <c r="AY54" s="275">
        <v>2.7</v>
      </c>
      <c r="AZ54" s="275">
        <v>2.7</v>
      </c>
      <c r="BA54" s="275">
        <v>2.7</v>
      </c>
      <c r="BB54" s="275">
        <f>_xlfn.IFNA(VLOOKUP(C54,'INFORM Severity - hidden'!$C$5:$G$300,5,FALSE),"-")</f>
        <v>2.7</v>
      </c>
    </row>
    <row r="55" spans="1:54" x14ac:dyDescent="0.25">
      <c r="A55" t="s">
        <v>362</v>
      </c>
      <c r="B55" t="s">
        <v>366</v>
      </c>
      <c r="C55" t="s">
        <v>367</v>
      </c>
      <c r="D55" s="275" t="str">
        <f t="shared" si="0"/>
        <v>Increasing</v>
      </c>
      <c r="E55" s="275" t="s">
        <v>9157</v>
      </c>
      <c r="F55" s="275">
        <v>2.2000000000000002</v>
      </c>
      <c r="G55" s="275">
        <v>2.2000000000000002</v>
      </c>
      <c r="H55" s="275">
        <v>1.6</v>
      </c>
      <c r="I55" s="275">
        <v>1.6</v>
      </c>
      <c r="J55" s="275">
        <v>1.6</v>
      </c>
      <c r="K55" s="275">
        <v>1.6</v>
      </c>
      <c r="L55" s="275">
        <v>1.6</v>
      </c>
      <c r="M55" s="275">
        <v>1.6</v>
      </c>
      <c r="N55" s="275">
        <v>1.6</v>
      </c>
      <c r="O55" s="275">
        <v>2.2000000000000002</v>
      </c>
      <c r="P55" s="275">
        <v>2.2000000000000002</v>
      </c>
      <c r="Q55" s="275">
        <v>2.2000000000000002</v>
      </c>
      <c r="R55" s="275">
        <v>2.2000000000000002</v>
      </c>
      <c r="S55" s="275">
        <v>2.2000000000000002</v>
      </c>
      <c r="T55" s="275">
        <v>2.2000000000000002</v>
      </c>
      <c r="U55" s="275">
        <v>2.2000000000000002</v>
      </c>
      <c r="V55" s="275">
        <v>2.2000000000000002</v>
      </c>
      <c r="W55" s="275">
        <v>2.2000000000000002</v>
      </c>
      <c r="X55" s="275">
        <v>2.2000000000000002</v>
      </c>
      <c r="Y55" s="275">
        <v>2.2000000000000002</v>
      </c>
      <c r="Z55" s="275">
        <v>2.2000000000000002</v>
      </c>
      <c r="AA55" s="275">
        <v>2.2999999999999998</v>
      </c>
      <c r="AB55" s="275">
        <v>2.2999999999999998</v>
      </c>
      <c r="AC55" s="275">
        <v>2.2999999999999998</v>
      </c>
      <c r="AD55" s="275">
        <v>2.2999999999999998</v>
      </c>
      <c r="AE55" s="275">
        <v>2.2999999999999998</v>
      </c>
      <c r="AF55" s="275">
        <v>2.2999999999999998</v>
      </c>
      <c r="AG55" s="275">
        <v>2.2999999999999998</v>
      </c>
      <c r="AH55" s="275">
        <v>2.2000000000000002</v>
      </c>
      <c r="AI55" s="275">
        <v>2.2000000000000002</v>
      </c>
      <c r="AJ55" s="275">
        <v>2.2000000000000002</v>
      </c>
      <c r="AK55" s="275">
        <v>2.2000000000000002</v>
      </c>
      <c r="AL55" s="275">
        <v>2.2999999999999998</v>
      </c>
      <c r="AM55" s="275">
        <v>2.2999999999999998</v>
      </c>
      <c r="AN55" s="275">
        <v>2.2999999999999998</v>
      </c>
      <c r="AO55" s="275">
        <v>2.2999999999999998</v>
      </c>
      <c r="AP55" s="275">
        <v>2.2999999999999998</v>
      </c>
      <c r="AQ55" s="275">
        <v>2.2999999999999998</v>
      </c>
      <c r="AR55" s="275">
        <v>2.2999999999999998</v>
      </c>
      <c r="AS55" s="275">
        <v>2.2999999999999998</v>
      </c>
      <c r="AT55" s="275">
        <v>2.2999999999999998</v>
      </c>
      <c r="AU55" s="275">
        <v>2.2999999999999998</v>
      </c>
      <c r="AV55" s="275">
        <v>2.1</v>
      </c>
      <c r="AW55" s="275">
        <v>2.1</v>
      </c>
      <c r="AX55" s="275">
        <v>2.1</v>
      </c>
      <c r="AY55" s="275">
        <v>2.1</v>
      </c>
      <c r="AZ55" s="275">
        <v>2.2000000000000002</v>
      </c>
      <c r="BA55" s="275">
        <v>2.2000000000000002</v>
      </c>
      <c r="BB55" s="275">
        <f>_xlfn.IFNA(VLOOKUP(C55,'INFORM Severity - hidden'!$C$5:$G$300,5,FALSE),"-")</f>
        <v>2.2000000000000002</v>
      </c>
    </row>
    <row r="56" spans="1:54" x14ac:dyDescent="0.25">
      <c r="A56" t="s">
        <v>362</v>
      </c>
      <c r="B56" t="s">
        <v>1105</v>
      </c>
      <c r="C56" t="s">
        <v>1106</v>
      </c>
      <c r="D56" s="275" t="str">
        <f t="shared" si="0"/>
        <v>Stable</v>
      </c>
      <c r="E56" s="275" t="s">
        <v>9157</v>
      </c>
      <c r="F56" s="275" t="s">
        <v>9157</v>
      </c>
      <c r="G56" s="275" t="s">
        <v>9157</v>
      </c>
      <c r="H56" s="275" t="s">
        <v>9157</v>
      </c>
      <c r="I56" s="275" t="s">
        <v>9157</v>
      </c>
      <c r="J56" s="275" t="s">
        <v>9157</v>
      </c>
      <c r="K56" s="275" t="s">
        <v>9157</v>
      </c>
      <c r="L56" s="275" t="s">
        <v>9157</v>
      </c>
      <c r="M56" s="275" t="s">
        <v>9157</v>
      </c>
      <c r="N56" s="275" t="s">
        <v>9157</v>
      </c>
      <c r="O56" s="275" t="s">
        <v>9157</v>
      </c>
      <c r="P56" s="275" t="s">
        <v>9157</v>
      </c>
      <c r="Q56" s="275" t="s">
        <v>9157</v>
      </c>
      <c r="R56" s="275" t="s">
        <v>9157</v>
      </c>
      <c r="S56" s="275" t="s">
        <v>9157</v>
      </c>
      <c r="T56" s="275" t="s">
        <v>9157</v>
      </c>
      <c r="U56" s="275" t="s">
        <v>9157</v>
      </c>
      <c r="V56" s="275" t="s">
        <v>9157</v>
      </c>
      <c r="W56" s="275" t="s">
        <v>9157</v>
      </c>
      <c r="X56" s="275" t="s">
        <v>9157</v>
      </c>
      <c r="Y56" s="275" t="s">
        <v>9157</v>
      </c>
      <c r="Z56" s="275" t="s">
        <v>9157</v>
      </c>
      <c r="AA56" s="275" t="s">
        <v>9157</v>
      </c>
      <c r="AB56" s="275" t="s">
        <v>9157</v>
      </c>
      <c r="AC56" s="275" t="s">
        <v>9157</v>
      </c>
      <c r="AD56" s="275" t="s">
        <v>9157</v>
      </c>
      <c r="AE56" s="275" t="s">
        <v>9157</v>
      </c>
      <c r="AF56" s="275" t="s">
        <v>9157</v>
      </c>
      <c r="AG56" s="275" t="s">
        <v>9157</v>
      </c>
      <c r="AH56" s="275" t="s">
        <v>9157</v>
      </c>
      <c r="AI56" s="275" t="s">
        <v>9157</v>
      </c>
      <c r="AJ56" s="275" t="s">
        <v>9157</v>
      </c>
      <c r="AK56" s="275" t="s">
        <v>9157</v>
      </c>
      <c r="AL56" s="275" t="s">
        <v>9157</v>
      </c>
      <c r="AM56" s="275" t="s">
        <v>9157</v>
      </c>
      <c r="AN56" s="275" t="s">
        <v>9157</v>
      </c>
      <c r="AO56" s="275" t="s">
        <v>9157</v>
      </c>
      <c r="AP56" s="275" t="s">
        <v>9157</v>
      </c>
      <c r="AQ56" s="275" t="s">
        <v>9157</v>
      </c>
      <c r="AR56" s="275" t="s">
        <v>9157</v>
      </c>
      <c r="AS56" s="275" t="s">
        <v>9157</v>
      </c>
      <c r="AT56" s="275" t="s">
        <v>9157</v>
      </c>
      <c r="AU56" s="275" t="s">
        <v>9157</v>
      </c>
      <c r="AV56" s="275">
        <v>2.6</v>
      </c>
      <c r="AW56" s="275">
        <v>2.6</v>
      </c>
      <c r="AX56" s="275">
        <v>2.7</v>
      </c>
      <c r="AY56" s="275">
        <v>2.7</v>
      </c>
      <c r="AZ56" s="275">
        <v>2.7</v>
      </c>
      <c r="BA56" s="275">
        <v>2.7</v>
      </c>
      <c r="BB56" s="275">
        <f>_xlfn.IFNA(VLOOKUP(C56,'INFORM Severity - hidden'!$C$5:$G$300,5,FALSE),"-")</f>
        <v>2.7</v>
      </c>
    </row>
    <row r="57" spans="1:54" x14ac:dyDescent="0.25">
      <c r="A57" t="s">
        <v>3252</v>
      </c>
      <c r="B57" t="s">
        <v>3250</v>
      </c>
      <c r="C57" t="s">
        <v>3251</v>
      </c>
      <c r="D57" s="275" t="str">
        <f t="shared" si="0"/>
        <v>Stable</v>
      </c>
      <c r="E57" s="275" t="s">
        <v>9157</v>
      </c>
      <c r="F57" s="275">
        <v>1.7</v>
      </c>
      <c r="G57" s="275">
        <v>1.7</v>
      </c>
      <c r="H57" s="275">
        <v>2.2999999999999998</v>
      </c>
      <c r="I57" s="275">
        <v>2.2999999999999998</v>
      </c>
      <c r="J57" s="275">
        <v>2.4</v>
      </c>
      <c r="K57" s="275">
        <v>2.2999999999999998</v>
      </c>
      <c r="L57" s="275">
        <v>2.2999999999999998</v>
      </c>
      <c r="M57" s="275">
        <v>2.2999999999999998</v>
      </c>
      <c r="N57" s="275">
        <v>2.2999999999999998</v>
      </c>
      <c r="O57" s="275">
        <v>2.2999999999999998</v>
      </c>
      <c r="P57" s="275">
        <v>2.2999999999999998</v>
      </c>
      <c r="Q57" s="275">
        <v>2.2999999999999998</v>
      </c>
      <c r="R57" s="275">
        <v>2.4</v>
      </c>
      <c r="S57" s="275">
        <v>2.5</v>
      </c>
      <c r="T57" s="275">
        <v>2.4</v>
      </c>
      <c r="U57" s="275">
        <v>2.4</v>
      </c>
      <c r="V57" s="275">
        <v>2.4</v>
      </c>
      <c r="W57" s="275">
        <v>2.4</v>
      </c>
      <c r="X57" s="275">
        <v>2.4</v>
      </c>
      <c r="Y57" s="275">
        <v>2.4</v>
      </c>
      <c r="Z57" s="275">
        <v>2.4</v>
      </c>
      <c r="AA57" s="275">
        <v>2.4</v>
      </c>
      <c r="AB57" s="275">
        <v>2.4</v>
      </c>
      <c r="AC57" s="275">
        <v>2.2999999999999998</v>
      </c>
      <c r="AD57" s="275">
        <v>2.2999999999999998</v>
      </c>
      <c r="AE57" s="275">
        <v>2.2999999999999998</v>
      </c>
      <c r="AF57" s="275">
        <v>2.2999999999999998</v>
      </c>
      <c r="AG57" s="275">
        <v>2.2999999999999998</v>
      </c>
      <c r="AH57" s="275">
        <v>2.2999999999999998</v>
      </c>
      <c r="AI57" s="275">
        <v>2.2999999999999998</v>
      </c>
      <c r="AJ57" s="275">
        <v>2.2999999999999998</v>
      </c>
      <c r="AK57" s="275">
        <v>2.2999999999999998</v>
      </c>
      <c r="AL57" s="275">
        <v>2.2999999999999998</v>
      </c>
      <c r="AM57" s="275">
        <v>2.2999999999999998</v>
      </c>
      <c r="AN57" s="275">
        <v>2.2999999999999998</v>
      </c>
      <c r="AO57" s="275">
        <v>2.2999999999999998</v>
      </c>
      <c r="AP57" s="275">
        <v>2.5</v>
      </c>
      <c r="AQ57" s="275">
        <v>2.5</v>
      </c>
      <c r="AR57" s="275">
        <v>2.5</v>
      </c>
      <c r="AS57" s="275">
        <v>2.5</v>
      </c>
      <c r="AT57" s="275">
        <v>2.5</v>
      </c>
      <c r="AU57" s="275">
        <v>2.7</v>
      </c>
      <c r="AV57" s="275">
        <v>2.7</v>
      </c>
      <c r="AW57" s="275">
        <v>2.7</v>
      </c>
      <c r="AX57" s="275">
        <v>2.8</v>
      </c>
      <c r="AY57" s="275">
        <v>2.8</v>
      </c>
      <c r="AZ57" s="275">
        <v>2.8</v>
      </c>
      <c r="BA57" s="275">
        <v>2.8</v>
      </c>
      <c r="BB57" s="275">
        <f>_xlfn.IFNA(VLOOKUP(C57,'INFORM Severity - hidden'!$C$5:$G$300,5,FALSE),"-")</f>
        <v>2.8</v>
      </c>
    </row>
    <row r="58" spans="1:54" x14ac:dyDescent="0.25">
      <c r="A58" t="s">
        <v>171</v>
      </c>
      <c r="B58" t="s">
        <v>169</v>
      </c>
      <c r="C58" t="s">
        <v>170</v>
      </c>
      <c r="D58" s="275" t="str">
        <f t="shared" si="0"/>
        <v>Increasing</v>
      </c>
      <c r="E58" s="275" t="s">
        <v>9157</v>
      </c>
      <c r="F58" s="275">
        <v>1</v>
      </c>
      <c r="G58" s="275">
        <v>1</v>
      </c>
      <c r="H58" s="275">
        <v>1.7</v>
      </c>
      <c r="I58" s="275">
        <v>1.7</v>
      </c>
      <c r="J58" s="275">
        <v>1.7</v>
      </c>
      <c r="K58" s="275">
        <v>1.7</v>
      </c>
      <c r="L58" s="275">
        <v>1.7</v>
      </c>
      <c r="M58" s="275">
        <v>1.7</v>
      </c>
      <c r="N58" s="275">
        <v>1.7</v>
      </c>
      <c r="O58" s="275">
        <v>1.7</v>
      </c>
      <c r="P58" s="275">
        <v>1.7</v>
      </c>
      <c r="Q58" s="275">
        <v>1.7</v>
      </c>
      <c r="R58" s="275">
        <v>1.7</v>
      </c>
      <c r="S58" s="275">
        <v>1.7</v>
      </c>
      <c r="T58" s="275">
        <v>2.1</v>
      </c>
      <c r="U58" s="275">
        <v>2.1</v>
      </c>
      <c r="V58" s="275">
        <v>2.2000000000000002</v>
      </c>
      <c r="W58" s="275">
        <v>2.2000000000000002</v>
      </c>
      <c r="X58" s="275">
        <v>2.2000000000000002</v>
      </c>
      <c r="Y58" s="275">
        <v>2.2000000000000002</v>
      </c>
      <c r="Z58" s="275">
        <v>2.2000000000000002</v>
      </c>
      <c r="AA58" s="275">
        <v>2.4</v>
      </c>
      <c r="AB58" s="275">
        <v>2.4</v>
      </c>
      <c r="AC58" s="275">
        <v>3.1</v>
      </c>
      <c r="AD58" s="275">
        <v>3.1</v>
      </c>
      <c r="AE58" s="275">
        <v>2.9</v>
      </c>
      <c r="AF58" s="275">
        <v>2.4</v>
      </c>
      <c r="AG58" s="275">
        <v>2.4</v>
      </c>
      <c r="AH58" s="275">
        <v>2.2999999999999998</v>
      </c>
      <c r="AI58" s="275">
        <v>2.2999999999999998</v>
      </c>
      <c r="AJ58" s="275">
        <v>2.2999999999999998</v>
      </c>
      <c r="AK58" s="275">
        <v>2.2999999999999998</v>
      </c>
      <c r="AL58" s="275">
        <v>2.2999999999999998</v>
      </c>
      <c r="AM58" s="275">
        <v>2.2999999999999998</v>
      </c>
      <c r="AN58" s="275">
        <v>2.2999999999999998</v>
      </c>
      <c r="AO58" s="275">
        <v>2.2999999999999998</v>
      </c>
      <c r="AP58" s="275">
        <v>2.2999999999999998</v>
      </c>
      <c r="AQ58" s="275">
        <v>2.2999999999999998</v>
      </c>
      <c r="AR58" s="275">
        <v>2.2999999999999998</v>
      </c>
      <c r="AS58" s="275">
        <v>2.9</v>
      </c>
      <c r="AT58" s="275">
        <v>2.9</v>
      </c>
      <c r="AU58" s="275">
        <v>1.7</v>
      </c>
      <c r="AV58" s="275">
        <v>1.7</v>
      </c>
      <c r="AW58" s="275">
        <v>1.7</v>
      </c>
      <c r="AX58" s="275">
        <v>1.7</v>
      </c>
      <c r="AY58" s="275">
        <v>1.7</v>
      </c>
      <c r="AZ58" s="275">
        <v>1.8</v>
      </c>
      <c r="BA58" s="275">
        <v>1.8</v>
      </c>
      <c r="BB58" s="275">
        <f>_xlfn.IFNA(VLOOKUP(C58,'INFORM Severity - hidden'!$C$5:$G$300,5,FALSE),"-")</f>
        <v>1.8</v>
      </c>
    </row>
    <row r="59" spans="1:54" x14ac:dyDescent="0.25">
      <c r="A59" t="s">
        <v>258</v>
      </c>
      <c r="B59" t="s">
        <v>256</v>
      </c>
      <c r="C59" t="s">
        <v>257</v>
      </c>
      <c r="D59" s="275" t="str">
        <f t="shared" si="0"/>
        <v>Stable</v>
      </c>
      <c r="E59" s="275" t="s">
        <v>9157</v>
      </c>
      <c r="F59" s="275">
        <v>3.4</v>
      </c>
      <c r="G59" s="275">
        <v>3.4</v>
      </c>
      <c r="H59" s="275">
        <v>3.8</v>
      </c>
      <c r="I59" s="275">
        <v>3.8</v>
      </c>
      <c r="J59" s="275">
        <v>3.8</v>
      </c>
      <c r="K59" s="275">
        <v>3.8</v>
      </c>
      <c r="L59" s="275">
        <v>3.8</v>
      </c>
      <c r="M59" s="275">
        <v>3.8</v>
      </c>
      <c r="N59" s="275">
        <v>3.8</v>
      </c>
      <c r="O59" s="275">
        <v>3.8</v>
      </c>
      <c r="P59" s="275">
        <v>3.8</v>
      </c>
      <c r="Q59" s="275">
        <v>3.8</v>
      </c>
      <c r="R59" s="275">
        <v>3.8</v>
      </c>
      <c r="S59" s="275">
        <v>3.8</v>
      </c>
      <c r="T59" s="275">
        <v>3.8</v>
      </c>
      <c r="U59" s="275">
        <v>3.8</v>
      </c>
      <c r="V59" s="275">
        <v>3.8</v>
      </c>
      <c r="W59" s="275">
        <v>3.8</v>
      </c>
      <c r="X59" s="275">
        <v>3.8</v>
      </c>
      <c r="Y59" s="275">
        <v>3.8</v>
      </c>
      <c r="Z59" s="275">
        <v>3.8</v>
      </c>
      <c r="AA59" s="275">
        <v>3.7</v>
      </c>
      <c r="AB59" s="275">
        <v>3.7</v>
      </c>
      <c r="AC59" s="275">
        <v>3.7</v>
      </c>
      <c r="AD59" s="275">
        <v>3.7</v>
      </c>
      <c r="AE59" s="275">
        <v>3.7</v>
      </c>
      <c r="AF59" s="275">
        <v>3.7</v>
      </c>
      <c r="AG59" s="275">
        <v>3.7</v>
      </c>
      <c r="AH59" s="275">
        <v>3.7</v>
      </c>
      <c r="AI59" s="275">
        <v>3.7</v>
      </c>
      <c r="AJ59" s="275">
        <v>3.7</v>
      </c>
      <c r="AK59" s="275">
        <v>3.7</v>
      </c>
      <c r="AL59" s="275">
        <v>3.7</v>
      </c>
      <c r="AM59" s="275">
        <v>3.7</v>
      </c>
      <c r="AN59" s="275">
        <v>3.7</v>
      </c>
      <c r="AO59" s="275">
        <v>3.7</v>
      </c>
      <c r="AP59" s="275">
        <v>3.7</v>
      </c>
      <c r="AQ59" s="275">
        <v>3.7</v>
      </c>
      <c r="AR59" s="275">
        <v>3.7</v>
      </c>
      <c r="AS59" s="275">
        <v>3.7</v>
      </c>
      <c r="AT59" s="275">
        <v>3.7</v>
      </c>
      <c r="AU59" s="275">
        <v>3.7</v>
      </c>
      <c r="AV59" s="275">
        <v>3.7</v>
      </c>
      <c r="AW59" s="275">
        <v>3.5</v>
      </c>
      <c r="AX59" s="275">
        <v>3.5</v>
      </c>
      <c r="AY59" s="275">
        <v>3.5</v>
      </c>
      <c r="AZ59" s="275">
        <v>3.5</v>
      </c>
      <c r="BA59" s="275">
        <v>3.5</v>
      </c>
      <c r="BB59" s="275">
        <f>_xlfn.IFNA(VLOOKUP(C59,'INFORM Severity - hidden'!$C$5:$G$300,5,FALSE),"-")</f>
        <v>3.5</v>
      </c>
    </row>
    <row r="60" spans="1:54" x14ac:dyDescent="0.25">
      <c r="A60" t="s">
        <v>305</v>
      </c>
      <c r="B60" t="s">
        <v>303</v>
      </c>
      <c r="C60" t="s">
        <v>304</v>
      </c>
      <c r="D60" s="275" t="str">
        <f t="shared" si="0"/>
        <v>Stable</v>
      </c>
      <c r="E60" s="275" t="s">
        <v>9157</v>
      </c>
      <c r="F60" s="275">
        <v>1.2</v>
      </c>
      <c r="G60" s="275" t="s">
        <v>9157</v>
      </c>
      <c r="H60" s="275" t="s">
        <v>9157</v>
      </c>
      <c r="I60" s="275" t="s">
        <v>9157</v>
      </c>
      <c r="J60" s="275" t="s">
        <v>9157</v>
      </c>
      <c r="K60" s="275" t="s">
        <v>9157</v>
      </c>
      <c r="L60" s="275" t="s">
        <v>9157</v>
      </c>
      <c r="M60" s="275" t="s">
        <v>9157</v>
      </c>
      <c r="N60" s="275" t="s">
        <v>9157</v>
      </c>
      <c r="O60" s="275" t="s">
        <v>9157</v>
      </c>
      <c r="P60" s="275" t="s">
        <v>9157</v>
      </c>
      <c r="Q60" s="275" t="s">
        <v>9157</v>
      </c>
      <c r="R60" s="275" t="s">
        <v>9157</v>
      </c>
      <c r="S60" s="275" t="s">
        <v>9157</v>
      </c>
      <c r="T60" s="275" t="s">
        <v>9157</v>
      </c>
      <c r="U60" s="275" t="s">
        <v>9157</v>
      </c>
      <c r="V60" s="275" t="s">
        <v>9157</v>
      </c>
      <c r="W60" s="275" t="s">
        <v>9157</v>
      </c>
      <c r="X60" s="275" t="s">
        <v>9157</v>
      </c>
      <c r="Y60" s="275" t="s">
        <v>9157</v>
      </c>
      <c r="Z60" s="275" t="s">
        <v>9157</v>
      </c>
      <c r="AA60" s="275" t="s">
        <v>9157</v>
      </c>
      <c r="AB60" s="275" t="s">
        <v>9157</v>
      </c>
      <c r="AC60" s="275">
        <v>1.5</v>
      </c>
      <c r="AD60" s="275">
        <v>1.5</v>
      </c>
      <c r="AE60" s="275">
        <v>1.5</v>
      </c>
      <c r="AF60" s="275">
        <v>1.5</v>
      </c>
      <c r="AG60" s="275">
        <v>1.6</v>
      </c>
      <c r="AH60" s="275">
        <v>1.8</v>
      </c>
      <c r="AI60" s="275">
        <v>1.8</v>
      </c>
      <c r="AJ60" s="275">
        <v>1.8</v>
      </c>
      <c r="AK60" s="275">
        <v>1.8</v>
      </c>
      <c r="AL60" s="275">
        <v>1.8</v>
      </c>
      <c r="AM60" s="275">
        <v>1.8</v>
      </c>
      <c r="AN60" s="275">
        <v>1.8</v>
      </c>
      <c r="AO60" s="275">
        <v>1.8</v>
      </c>
      <c r="AP60" s="275">
        <v>1.8</v>
      </c>
      <c r="AQ60" s="275">
        <v>1.7</v>
      </c>
      <c r="AR60" s="275">
        <v>1.7</v>
      </c>
      <c r="AS60" s="275">
        <v>1.6</v>
      </c>
      <c r="AT60" s="275">
        <v>1.6</v>
      </c>
      <c r="AU60" s="275">
        <v>1.8</v>
      </c>
      <c r="AV60" s="275">
        <v>1.8</v>
      </c>
      <c r="AW60" s="275">
        <v>1.8</v>
      </c>
      <c r="AX60" s="275">
        <v>1.8</v>
      </c>
      <c r="AY60" s="275">
        <v>1.8</v>
      </c>
      <c r="AZ60" s="275">
        <v>1.8</v>
      </c>
      <c r="BA60" s="275">
        <v>1.8</v>
      </c>
      <c r="BB60" s="275">
        <f>_xlfn.IFNA(VLOOKUP(C60,'INFORM Severity - hidden'!$C$5:$G$300,5,FALSE),"-")</f>
        <v>1.8</v>
      </c>
    </row>
    <row r="61" spans="1:54" x14ac:dyDescent="0.25">
      <c r="A61" t="s">
        <v>1395</v>
      </c>
      <c r="B61" t="s">
        <v>1787</v>
      </c>
      <c r="C61" t="s">
        <v>1788</v>
      </c>
      <c r="D61" s="275" t="str">
        <f t="shared" si="0"/>
        <v>Increasing</v>
      </c>
      <c r="E61" s="275" t="s">
        <v>9157</v>
      </c>
      <c r="F61" s="275" t="s">
        <v>9157</v>
      </c>
      <c r="G61" s="275">
        <v>3.8</v>
      </c>
      <c r="H61" s="275">
        <v>3.8</v>
      </c>
      <c r="I61" s="275">
        <v>3.8</v>
      </c>
      <c r="J61" s="275">
        <v>3.8</v>
      </c>
      <c r="K61" s="275">
        <v>3.8</v>
      </c>
      <c r="L61" s="275">
        <v>3.8</v>
      </c>
      <c r="M61" s="275">
        <v>3.8</v>
      </c>
      <c r="N61" s="275">
        <v>3.8</v>
      </c>
      <c r="O61" s="275">
        <v>3.8</v>
      </c>
      <c r="P61" s="275">
        <v>3.8</v>
      </c>
      <c r="Q61" s="275">
        <v>3.8</v>
      </c>
      <c r="R61" s="275">
        <v>3.8</v>
      </c>
      <c r="S61" s="275">
        <v>3.8</v>
      </c>
      <c r="T61" s="275">
        <v>4</v>
      </c>
      <c r="U61" s="275">
        <v>4</v>
      </c>
      <c r="V61" s="275">
        <v>4</v>
      </c>
      <c r="W61" s="275">
        <v>4</v>
      </c>
      <c r="X61" s="275">
        <v>4</v>
      </c>
      <c r="Y61" s="275">
        <v>4</v>
      </c>
      <c r="Z61" s="275">
        <v>4</v>
      </c>
      <c r="AA61" s="275">
        <v>4.0999999999999996</v>
      </c>
      <c r="AB61" s="275">
        <v>4.0999999999999996</v>
      </c>
      <c r="AC61" s="275">
        <v>4.0999999999999996</v>
      </c>
      <c r="AD61" s="275">
        <v>4.0999999999999996</v>
      </c>
      <c r="AE61" s="275">
        <v>4.5</v>
      </c>
      <c r="AF61" s="275">
        <v>4.5999999999999996</v>
      </c>
      <c r="AG61" s="275">
        <v>4.5999999999999996</v>
      </c>
      <c r="AH61" s="275">
        <v>4.7</v>
      </c>
      <c r="AI61" s="275">
        <v>4.7</v>
      </c>
      <c r="AJ61" s="275">
        <v>4.7</v>
      </c>
      <c r="AK61" s="275">
        <v>4.7</v>
      </c>
      <c r="AL61" s="275">
        <v>4.7</v>
      </c>
      <c r="AM61" s="275">
        <v>4.7</v>
      </c>
      <c r="AN61" s="275">
        <v>4.7</v>
      </c>
      <c r="AO61" s="275">
        <v>4.7</v>
      </c>
      <c r="AP61" s="275">
        <v>4.7</v>
      </c>
      <c r="AQ61" s="275">
        <v>4.7</v>
      </c>
      <c r="AR61" s="275">
        <v>4.7</v>
      </c>
      <c r="AS61" s="275">
        <v>4.5999999999999996</v>
      </c>
      <c r="AT61" s="275">
        <v>4.5999999999999996</v>
      </c>
      <c r="AU61" s="275">
        <v>4.5999999999999996</v>
      </c>
      <c r="AV61" s="275">
        <v>4.5999999999999996</v>
      </c>
      <c r="AW61" s="275">
        <v>4</v>
      </c>
      <c r="AX61" s="275">
        <v>4</v>
      </c>
      <c r="AY61" s="275">
        <v>4.0999999999999996</v>
      </c>
      <c r="AZ61" s="275">
        <v>4.0999999999999996</v>
      </c>
      <c r="BA61" s="275">
        <v>4.3</v>
      </c>
      <c r="BB61" s="275">
        <f>_xlfn.IFNA(VLOOKUP(C61,'INFORM Severity - hidden'!$C$5:$G$300,5,FALSE),"-")</f>
        <v>4.4000000000000004</v>
      </c>
    </row>
    <row r="62" spans="1:54" x14ac:dyDescent="0.25">
      <c r="A62"/>
      <c r="B62"/>
      <c r="C62" t="s">
        <v>9182</v>
      </c>
      <c r="D62" s="275" t="str">
        <f t="shared" si="0"/>
        <v>-</v>
      </c>
      <c r="E62" s="275" t="s">
        <v>9157</v>
      </c>
      <c r="F62" s="275" t="s">
        <v>9157</v>
      </c>
      <c r="G62" s="275" t="s">
        <v>9157</v>
      </c>
      <c r="H62" s="275" t="s">
        <v>9157</v>
      </c>
      <c r="I62" s="275" t="s">
        <v>9157</v>
      </c>
      <c r="J62" s="275" t="s">
        <v>9157</v>
      </c>
      <c r="K62" s="275" t="s">
        <v>9157</v>
      </c>
      <c r="L62" s="275" t="s">
        <v>9157</v>
      </c>
      <c r="M62" s="275" t="s">
        <v>9157</v>
      </c>
      <c r="N62" s="275" t="s">
        <v>9157</v>
      </c>
      <c r="O62" s="275" t="s">
        <v>9157</v>
      </c>
      <c r="P62" s="275" t="s">
        <v>9157</v>
      </c>
      <c r="Q62" s="275" t="s">
        <v>9157</v>
      </c>
      <c r="R62" s="275" t="s">
        <v>9157</v>
      </c>
      <c r="S62" s="275" t="s">
        <v>9157</v>
      </c>
      <c r="T62" s="275" t="s">
        <v>9157</v>
      </c>
      <c r="U62" s="275" t="s">
        <v>9157</v>
      </c>
      <c r="V62" s="275">
        <v>2.4</v>
      </c>
      <c r="W62" s="275">
        <v>2.4</v>
      </c>
      <c r="X62" s="275">
        <v>2.4</v>
      </c>
      <c r="Y62" s="275">
        <v>2.4</v>
      </c>
      <c r="Z62" s="275">
        <v>2.4</v>
      </c>
      <c r="AA62" s="275">
        <v>2.6</v>
      </c>
      <c r="AB62" s="275">
        <v>2.6</v>
      </c>
      <c r="AC62" s="275">
        <v>2.6</v>
      </c>
      <c r="AD62" s="275">
        <v>2.6</v>
      </c>
      <c r="AE62" s="275">
        <v>2.6</v>
      </c>
      <c r="AF62" s="275">
        <v>2.7</v>
      </c>
      <c r="AG62" s="275">
        <v>2.7</v>
      </c>
      <c r="AH62" s="275">
        <v>2.4</v>
      </c>
      <c r="AI62" s="275">
        <v>2.4</v>
      </c>
      <c r="AJ62" s="275">
        <v>2.4</v>
      </c>
      <c r="AK62" s="275">
        <v>2.7</v>
      </c>
      <c r="AL62" s="275">
        <v>2.6</v>
      </c>
      <c r="AM62" s="275">
        <v>2.6</v>
      </c>
      <c r="AN62" s="275">
        <v>2.5</v>
      </c>
      <c r="AO62" s="275" t="s">
        <v>9157</v>
      </c>
      <c r="AP62" s="275" t="s">
        <v>9157</v>
      </c>
      <c r="AQ62" s="275" t="s">
        <v>9157</v>
      </c>
      <c r="AR62" s="275" t="s">
        <v>9157</v>
      </c>
      <c r="AS62" s="275" t="s">
        <v>9157</v>
      </c>
      <c r="AT62" s="275" t="s">
        <v>9157</v>
      </c>
      <c r="AU62" s="275" t="s">
        <v>9157</v>
      </c>
      <c r="AV62" s="275" t="s">
        <v>9157</v>
      </c>
      <c r="AW62" s="275" t="s">
        <v>9157</v>
      </c>
      <c r="AX62" s="275" t="s">
        <v>9157</v>
      </c>
      <c r="AY62" s="275" t="s">
        <v>9157</v>
      </c>
      <c r="AZ62" s="275" t="s">
        <v>9157</v>
      </c>
      <c r="BA62" s="275" t="s">
        <v>9157</v>
      </c>
      <c r="BB62" s="275" t="str">
        <f>_xlfn.IFNA(VLOOKUP(C62,'INFORM Severity - hidden'!$C$5:$G$300,5,FALSE),"-")</f>
        <v>-</v>
      </c>
    </row>
    <row r="63" spans="1:54" x14ac:dyDescent="0.25">
      <c r="A63" t="s">
        <v>1395</v>
      </c>
      <c r="B63" t="s">
        <v>1393</v>
      </c>
      <c r="C63" t="s">
        <v>1394</v>
      </c>
      <c r="D63" s="275" t="str">
        <f t="shared" si="0"/>
        <v>Increasing</v>
      </c>
      <c r="E63" s="275" t="s">
        <v>9157</v>
      </c>
      <c r="F63" s="275" t="s">
        <v>9157</v>
      </c>
      <c r="G63" s="275" t="s">
        <v>9157</v>
      </c>
      <c r="H63" s="275" t="s">
        <v>9157</v>
      </c>
      <c r="I63" s="275" t="s">
        <v>9157</v>
      </c>
      <c r="J63" s="275" t="s">
        <v>9157</v>
      </c>
      <c r="K63" s="275" t="s">
        <v>9157</v>
      </c>
      <c r="L63" s="275" t="s">
        <v>9157</v>
      </c>
      <c r="M63" s="275" t="s">
        <v>9157</v>
      </c>
      <c r="N63" s="275" t="s">
        <v>9157</v>
      </c>
      <c r="O63" s="275" t="s">
        <v>9157</v>
      </c>
      <c r="P63" s="275" t="s">
        <v>9157</v>
      </c>
      <c r="Q63" s="275" t="s">
        <v>9157</v>
      </c>
      <c r="R63" s="275" t="s">
        <v>9157</v>
      </c>
      <c r="S63" s="275" t="s">
        <v>9157</v>
      </c>
      <c r="T63" s="275" t="s">
        <v>9157</v>
      </c>
      <c r="U63" s="275" t="s">
        <v>9157</v>
      </c>
      <c r="V63" s="275" t="s">
        <v>9157</v>
      </c>
      <c r="W63" s="275">
        <v>2.8</v>
      </c>
      <c r="X63" s="275">
        <v>2.8</v>
      </c>
      <c r="Y63" s="275">
        <v>2.8</v>
      </c>
      <c r="Z63" s="275">
        <v>2.8</v>
      </c>
      <c r="AA63" s="275">
        <v>2.9</v>
      </c>
      <c r="AB63" s="275">
        <v>2.9</v>
      </c>
      <c r="AC63" s="275">
        <v>2.9</v>
      </c>
      <c r="AD63" s="275">
        <v>2.9</v>
      </c>
      <c r="AE63" s="275">
        <v>3</v>
      </c>
      <c r="AF63" s="275">
        <v>3</v>
      </c>
      <c r="AG63" s="275">
        <v>3</v>
      </c>
      <c r="AH63" s="275">
        <v>3.1</v>
      </c>
      <c r="AI63" s="275">
        <v>3.1</v>
      </c>
      <c r="AJ63" s="275">
        <v>3.1</v>
      </c>
      <c r="AK63" s="275">
        <v>3.1</v>
      </c>
      <c r="AL63" s="275">
        <v>3.1</v>
      </c>
      <c r="AM63" s="275">
        <v>3.1</v>
      </c>
      <c r="AN63" s="275">
        <v>3.1</v>
      </c>
      <c r="AO63" s="275">
        <v>3.1</v>
      </c>
      <c r="AP63" s="275">
        <v>3.1</v>
      </c>
      <c r="AQ63" s="275">
        <v>3.1</v>
      </c>
      <c r="AR63" s="275">
        <v>3.1</v>
      </c>
      <c r="AS63" s="275">
        <v>3</v>
      </c>
      <c r="AT63" s="275">
        <v>2.6</v>
      </c>
      <c r="AU63" s="275">
        <v>3</v>
      </c>
      <c r="AV63" s="275">
        <v>3</v>
      </c>
      <c r="AW63" s="275">
        <v>3</v>
      </c>
      <c r="AX63" s="275">
        <v>3</v>
      </c>
      <c r="AY63" s="275">
        <v>3.2</v>
      </c>
      <c r="AZ63" s="275">
        <v>3.3</v>
      </c>
      <c r="BA63" s="275">
        <v>3.3</v>
      </c>
      <c r="BB63" s="275">
        <f>_xlfn.IFNA(VLOOKUP(C63,'INFORM Severity - hidden'!$C$5:$G$300,5,FALSE),"-")</f>
        <v>3.3</v>
      </c>
    </row>
    <row r="64" spans="1:54" x14ac:dyDescent="0.25">
      <c r="A64" t="s">
        <v>1395</v>
      </c>
      <c r="B64" t="s">
        <v>1403</v>
      </c>
      <c r="C64" t="s">
        <v>1404</v>
      </c>
      <c r="D64" s="275" t="str">
        <f t="shared" si="0"/>
        <v>Increasing</v>
      </c>
      <c r="E64" s="275" t="s">
        <v>9157</v>
      </c>
      <c r="F64" s="275" t="s">
        <v>9157</v>
      </c>
      <c r="G64" s="275" t="s">
        <v>9157</v>
      </c>
      <c r="H64" s="275" t="s">
        <v>9157</v>
      </c>
      <c r="I64" s="275" t="s">
        <v>9157</v>
      </c>
      <c r="J64" s="275" t="s">
        <v>9157</v>
      </c>
      <c r="K64" s="275" t="s">
        <v>9157</v>
      </c>
      <c r="L64" s="275" t="s">
        <v>9157</v>
      </c>
      <c r="M64" s="275" t="s">
        <v>9157</v>
      </c>
      <c r="N64" s="275" t="s">
        <v>9157</v>
      </c>
      <c r="O64" s="275" t="s">
        <v>9157</v>
      </c>
      <c r="P64" s="275" t="s">
        <v>9157</v>
      </c>
      <c r="Q64" s="275" t="s">
        <v>9157</v>
      </c>
      <c r="R64" s="275" t="s">
        <v>9157</v>
      </c>
      <c r="S64" s="275" t="s">
        <v>9157</v>
      </c>
      <c r="T64" s="275" t="s">
        <v>9157</v>
      </c>
      <c r="U64" s="275" t="s">
        <v>9157</v>
      </c>
      <c r="V64" s="275" t="s">
        <v>9157</v>
      </c>
      <c r="W64" s="275" t="s">
        <v>9157</v>
      </c>
      <c r="X64" s="275" t="s">
        <v>9157</v>
      </c>
      <c r="Y64" s="275" t="s">
        <v>9157</v>
      </c>
      <c r="Z64" s="275" t="s">
        <v>9157</v>
      </c>
      <c r="AA64" s="275" t="s">
        <v>9157</v>
      </c>
      <c r="AB64" s="275">
        <v>4.2</v>
      </c>
      <c r="AC64" s="275">
        <v>3.7</v>
      </c>
      <c r="AD64" s="275">
        <v>3.7</v>
      </c>
      <c r="AE64" s="275">
        <v>3.7</v>
      </c>
      <c r="AF64" s="275">
        <v>3.7</v>
      </c>
      <c r="AG64" s="275">
        <v>3.7</v>
      </c>
      <c r="AH64" s="275">
        <v>4.4000000000000004</v>
      </c>
      <c r="AI64" s="275">
        <v>4.4000000000000004</v>
      </c>
      <c r="AJ64" s="275">
        <v>4.4000000000000004</v>
      </c>
      <c r="AK64" s="275">
        <v>4.4000000000000004</v>
      </c>
      <c r="AL64" s="275">
        <v>4.4000000000000004</v>
      </c>
      <c r="AM64" s="275">
        <v>4.3</v>
      </c>
      <c r="AN64" s="275">
        <v>4.4000000000000004</v>
      </c>
      <c r="AO64" s="275">
        <v>4.4000000000000004</v>
      </c>
      <c r="AP64" s="275">
        <v>4.4000000000000004</v>
      </c>
      <c r="AQ64" s="275">
        <v>4.4000000000000004</v>
      </c>
      <c r="AR64" s="275">
        <v>4.4000000000000004</v>
      </c>
      <c r="AS64" s="275">
        <v>4.3</v>
      </c>
      <c r="AT64" s="275">
        <v>4.2</v>
      </c>
      <c r="AU64" s="275">
        <v>4.2</v>
      </c>
      <c r="AV64" s="275">
        <v>4.2</v>
      </c>
      <c r="AW64" s="275">
        <v>4.2</v>
      </c>
      <c r="AX64" s="275">
        <v>4.2</v>
      </c>
      <c r="AY64" s="275">
        <v>4.3</v>
      </c>
      <c r="AZ64" s="275">
        <v>4.3</v>
      </c>
      <c r="BA64" s="275">
        <v>4.3</v>
      </c>
      <c r="BB64" s="275">
        <f>_xlfn.IFNA(VLOOKUP(C64,'INFORM Severity - hidden'!$C$5:$G$300,5,FALSE),"-")</f>
        <v>4.3</v>
      </c>
    </row>
    <row r="65" spans="1:54" x14ac:dyDescent="0.25">
      <c r="A65" t="s">
        <v>1395</v>
      </c>
      <c r="B65" t="s">
        <v>1538</v>
      </c>
      <c r="C65" t="s">
        <v>1539</v>
      </c>
      <c r="D65" s="275" t="str">
        <f t="shared" si="0"/>
        <v>Stable</v>
      </c>
      <c r="E65" s="275" t="s">
        <v>9157</v>
      </c>
      <c r="F65" s="275" t="s">
        <v>9157</v>
      </c>
      <c r="G65" s="275" t="s">
        <v>9157</v>
      </c>
      <c r="H65" s="275" t="s">
        <v>9157</v>
      </c>
      <c r="I65" s="275" t="s">
        <v>9157</v>
      </c>
      <c r="J65" s="275" t="s">
        <v>9157</v>
      </c>
      <c r="K65" s="275" t="s">
        <v>9157</v>
      </c>
      <c r="L65" s="275" t="s">
        <v>9157</v>
      </c>
      <c r="M65" s="275" t="s">
        <v>9157</v>
      </c>
      <c r="N65" s="275" t="s">
        <v>9157</v>
      </c>
      <c r="O65" s="275" t="s">
        <v>9157</v>
      </c>
      <c r="P65" s="275" t="s">
        <v>9157</v>
      </c>
      <c r="Q65" s="275" t="s">
        <v>9157</v>
      </c>
      <c r="R65" s="275" t="s">
        <v>9157</v>
      </c>
      <c r="S65" s="275" t="s">
        <v>9157</v>
      </c>
      <c r="T65" s="275" t="s">
        <v>9157</v>
      </c>
      <c r="U65" s="275" t="s">
        <v>9157</v>
      </c>
      <c r="V65" s="275" t="s">
        <v>9157</v>
      </c>
      <c r="W65" s="275" t="s">
        <v>9157</v>
      </c>
      <c r="X65" s="275" t="s">
        <v>9157</v>
      </c>
      <c r="Y65" s="275" t="s">
        <v>9157</v>
      </c>
      <c r="Z65" s="275" t="s">
        <v>9157</v>
      </c>
      <c r="AA65" s="275" t="s">
        <v>9157</v>
      </c>
      <c r="AB65" s="275" t="s">
        <v>9157</v>
      </c>
      <c r="AC65" s="275" t="s">
        <v>9157</v>
      </c>
      <c r="AD65" s="275" t="s">
        <v>9157</v>
      </c>
      <c r="AE65" s="275" t="s">
        <v>9157</v>
      </c>
      <c r="AF65" s="275" t="s">
        <v>9157</v>
      </c>
      <c r="AG65" s="275" t="s">
        <v>9157</v>
      </c>
      <c r="AH65" s="275" t="s">
        <v>9157</v>
      </c>
      <c r="AI65" s="275" t="s">
        <v>9157</v>
      </c>
      <c r="AJ65" s="275" t="s">
        <v>9157</v>
      </c>
      <c r="AK65" s="275" t="s">
        <v>9157</v>
      </c>
      <c r="AL65" s="275" t="s">
        <v>9157</v>
      </c>
      <c r="AM65" s="275" t="s">
        <v>9157</v>
      </c>
      <c r="AN65" s="275" t="s">
        <v>9157</v>
      </c>
      <c r="AO65" s="275" t="s">
        <v>9157</v>
      </c>
      <c r="AP65" s="275">
        <v>2.7</v>
      </c>
      <c r="AQ65" s="275">
        <v>2.6</v>
      </c>
      <c r="AR65" s="275">
        <v>2.8</v>
      </c>
      <c r="AS65" s="275">
        <v>2.8</v>
      </c>
      <c r="AT65" s="275">
        <v>3.5</v>
      </c>
      <c r="AU65" s="275">
        <v>3.5</v>
      </c>
      <c r="AV65" s="275">
        <v>3.5</v>
      </c>
      <c r="AW65" s="275">
        <v>3.7</v>
      </c>
      <c r="AX65" s="275">
        <v>3.7</v>
      </c>
      <c r="AY65" s="275">
        <v>3.8</v>
      </c>
      <c r="AZ65" s="275">
        <v>3.8</v>
      </c>
      <c r="BA65" s="275">
        <v>3.7</v>
      </c>
      <c r="BB65" s="275">
        <f>_xlfn.IFNA(VLOOKUP(C65,'INFORM Severity - hidden'!$C$5:$G$300,5,FALSE),"-")</f>
        <v>3.7</v>
      </c>
    </row>
    <row r="66" spans="1:54" x14ac:dyDescent="0.25">
      <c r="A66"/>
      <c r="B66"/>
      <c r="C66" t="s">
        <v>9183</v>
      </c>
      <c r="D66" s="275" t="str">
        <f t="shared" si="0"/>
        <v>-</v>
      </c>
      <c r="E66" s="275" t="s">
        <v>9157</v>
      </c>
      <c r="F66" s="275" t="s">
        <v>9157</v>
      </c>
      <c r="G66" s="275" t="s">
        <v>9157</v>
      </c>
      <c r="H66" s="275" t="s">
        <v>9157</v>
      </c>
      <c r="I66" s="275" t="s">
        <v>9157</v>
      </c>
      <c r="J66" s="275" t="s">
        <v>9157</v>
      </c>
      <c r="K66" s="275" t="s">
        <v>9157</v>
      </c>
      <c r="L66" s="275" t="s">
        <v>9157</v>
      </c>
      <c r="M66" s="275" t="s">
        <v>9157</v>
      </c>
      <c r="N66" s="275" t="s">
        <v>9157</v>
      </c>
      <c r="O66" s="275" t="s">
        <v>9157</v>
      </c>
      <c r="P66" s="275" t="s">
        <v>9157</v>
      </c>
      <c r="Q66" s="275" t="s">
        <v>9157</v>
      </c>
      <c r="R66" s="275" t="s">
        <v>9157</v>
      </c>
      <c r="S66" s="275" t="s">
        <v>9157</v>
      </c>
      <c r="T66" s="275" t="s">
        <v>9157</v>
      </c>
      <c r="U66" s="275" t="s">
        <v>9157</v>
      </c>
      <c r="V66" s="275" t="s">
        <v>9157</v>
      </c>
      <c r="W66" s="275" t="s">
        <v>9157</v>
      </c>
      <c r="X66" s="275" t="s">
        <v>9157</v>
      </c>
      <c r="Y66" s="275" t="s">
        <v>9157</v>
      </c>
      <c r="Z66" s="275" t="s">
        <v>9157</v>
      </c>
      <c r="AA66" s="275" t="s">
        <v>9157</v>
      </c>
      <c r="AB66" s="275" t="s">
        <v>9157</v>
      </c>
      <c r="AC66" s="275">
        <v>1.4</v>
      </c>
      <c r="AD66" s="275">
        <v>1.4</v>
      </c>
      <c r="AE66" s="275">
        <v>1.4</v>
      </c>
      <c r="AF66" s="275">
        <v>1.4</v>
      </c>
      <c r="AG66" s="275" t="s">
        <v>9157</v>
      </c>
      <c r="AH66" s="275" t="s">
        <v>9157</v>
      </c>
      <c r="AI66" s="275" t="s">
        <v>9157</v>
      </c>
      <c r="AJ66" s="275" t="s">
        <v>9157</v>
      </c>
      <c r="AK66" s="275" t="s">
        <v>9157</v>
      </c>
      <c r="AL66" s="275" t="s">
        <v>9157</v>
      </c>
      <c r="AM66" s="275" t="s">
        <v>9157</v>
      </c>
      <c r="AN66" s="275" t="s">
        <v>9157</v>
      </c>
      <c r="AO66" s="275" t="s">
        <v>9157</v>
      </c>
      <c r="AP66" s="275" t="s">
        <v>9157</v>
      </c>
      <c r="AQ66" s="275" t="s">
        <v>9157</v>
      </c>
      <c r="AR66" s="275" t="s">
        <v>9157</v>
      </c>
      <c r="AS66" s="275" t="s">
        <v>9157</v>
      </c>
      <c r="AT66" s="275" t="s">
        <v>9157</v>
      </c>
      <c r="AU66" s="275" t="s">
        <v>9157</v>
      </c>
      <c r="AV66" s="275" t="s">
        <v>9157</v>
      </c>
      <c r="AW66" s="275" t="s">
        <v>9157</v>
      </c>
      <c r="AX66" s="275" t="s">
        <v>9157</v>
      </c>
      <c r="AY66" s="275" t="s">
        <v>9157</v>
      </c>
      <c r="AZ66" s="275" t="s">
        <v>9157</v>
      </c>
      <c r="BA66" s="275" t="s">
        <v>9157</v>
      </c>
      <c r="BB66" s="275" t="str">
        <f>_xlfn.IFNA(VLOOKUP(C66,'INFORM Severity - hidden'!$C$5:$G$300,5,FALSE),"-")</f>
        <v>-</v>
      </c>
    </row>
    <row r="67" spans="1:54" x14ac:dyDescent="0.25">
      <c r="A67" t="s">
        <v>2464</v>
      </c>
      <c r="B67" t="s">
        <v>2462</v>
      </c>
      <c r="C67" t="s">
        <v>2463</v>
      </c>
      <c r="D67" s="275" t="str">
        <f t="shared" ref="D67:D130" si="1">IF(BB67="-","-",IFERROR(IF(ROUND(AVERAGE(AZ67:BB67),1)=ROUND(AVERAGE(AW67:AY67),1),"Stable",IF(ROUND(AVERAGE(AZ67:BB67),1)&lt;ROUND(AVERAGE(AW67:AY67),1),"Decreasing",IF(ROUND(AVERAGE(AZ67:BB67),1)&gt;ROUND(AVERAGE(AW67:AY67),1),"Increasing"))),"-"))</f>
        <v>Decreasing</v>
      </c>
      <c r="E67" s="275" t="s">
        <v>9157</v>
      </c>
      <c r="F67" s="275" t="s">
        <v>9157</v>
      </c>
      <c r="G67" s="275" t="s">
        <v>9157</v>
      </c>
      <c r="H67" s="275" t="s">
        <v>9157</v>
      </c>
      <c r="I67" s="275" t="s">
        <v>9157</v>
      </c>
      <c r="J67" s="275" t="s">
        <v>9157</v>
      </c>
      <c r="K67" s="275" t="s">
        <v>9157</v>
      </c>
      <c r="L67" s="275" t="s">
        <v>9157</v>
      </c>
      <c r="M67" s="275" t="s">
        <v>9157</v>
      </c>
      <c r="N67" s="275" t="s">
        <v>9157</v>
      </c>
      <c r="O67" s="275" t="s">
        <v>9157</v>
      </c>
      <c r="P67" s="275" t="s">
        <v>9157</v>
      </c>
      <c r="Q67" s="275" t="s">
        <v>9157</v>
      </c>
      <c r="R67" s="275" t="s">
        <v>9157</v>
      </c>
      <c r="S67" s="275" t="s">
        <v>9157</v>
      </c>
      <c r="T67" s="275" t="s">
        <v>9157</v>
      </c>
      <c r="U67" s="275" t="s">
        <v>9157</v>
      </c>
      <c r="V67" s="275" t="s">
        <v>9157</v>
      </c>
      <c r="W67" s="275" t="s">
        <v>9157</v>
      </c>
      <c r="X67" s="275" t="s">
        <v>9157</v>
      </c>
      <c r="Y67" s="275" t="s">
        <v>9157</v>
      </c>
      <c r="Z67" s="275" t="s">
        <v>9157</v>
      </c>
      <c r="AA67" s="275" t="s">
        <v>9157</v>
      </c>
      <c r="AB67" s="275" t="s">
        <v>9157</v>
      </c>
      <c r="AC67" s="275" t="s">
        <v>9157</v>
      </c>
      <c r="AD67" s="275" t="s">
        <v>9157</v>
      </c>
      <c r="AE67" s="275" t="s">
        <v>9157</v>
      </c>
      <c r="AF67" s="275" t="s">
        <v>9157</v>
      </c>
      <c r="AG67" s="275" t="s">
        <v>9157</v>
      </c>
      <c r="AH67" s="275" t="s">
        <v>9157</v>
      </c>
      <c r="AI67" s="275" t="s">
        <v>9157</v>
      </c>
      <c r="AJ67" s="275" t="s">
        <v>9157</v>
      </c>
      <c r="AK67" s="275" t="s">
        <v>9157</v>
      </c>
      <c r="AL67" s="275" t="s">
        <v>9157</v>
      </c>
      <c r="AM67" s="275" t="s">
        <v>9157</v>
      </c>
      <c r="AN67" s="275" t="s">
        <v>9157</v>
      </c>
      <c r="AO67" s="275" t="s">
        <v>9157</v>
      </c>
      <c r="AP67" s="275" t="s">
        <v>9157</v>
      </c>
      <c r="AQ67" s="275" t="s">
        <v>9157</v>
      </c>
      <c r="AR67" s="275" t="s">
        <v>9157</v>
      </c>
      <c r="AS67" s="275" t="s">
        <v>9157</v>
      </c>
      <c r="AT67" s="275" t="s">
        <v>9157</v>
      </c>
      <c r="AU67" s="275" t="s">
        <v>9157</v>
      </c>
      <c r="AV67" s="275">
        <v>1.7</v>
      </c>
      <c r="AW67" s="275">
        <v>1.7</v>
      </c>
      <c r="AX67" s="275">
        <v>1.7</v>
      </c>
      <c r="AY67" s="275">
        <v>1.6</v>
      </c>
      <c r="AZ67" s="275">
        <v>1.6</v>
      </c>
      <c r="BA67" s="275">
        <v>1.6</v>
      </c>
      <c r="BB67" s="275">
        <f>_xlfn.IFNA(VLOOKUP(C67,'INFORM Severity - hidden'!$C$5:$G$300,5,FALSE),"-")</f>
        <v>1.4</v>
      </c>
    </row>
    <row r="68" spans="1:54" x14ac:dyDescent="0.25">
      <c r="A68" t="s">
        <v>102</v>
      </c>
      <c r="B68" t="s">
        <v>100</v>
      </c>
      <c r="C68" t="s">
        <v>101</v>
      </c>
      <c r="D68" s="275" t="str">
        <f t="shared" si="1"/>
        <v>Stable</v>
      </c>
      <c r="E68" s="275" t="s">
        <v>9157</v>
      </c>
      <c r="F68" s="275">
        <v>1</v>
      </c>
      <c r="G68" s="275">
        <v>1</v>
      </c>
      <c r="H68" s="275">
        <v>1.7</v>
      </c>
      <c r="I68" s="275">
        <v>1.5</v>
      </c>
      <c r="J68" s="275">
        <v>1.5</v>
      </c>
      <c r="K68" s="275">
        <v>1.8</v>
      </c>
      <c r="L68" s="275">
        <v>1.8</v>
      </c>
      <c r="M68" s="275">
        <v>1.8</v>
      </c>
      <c r="N68" s="275">
        <v>1.9</v>
      </c>
      <c r="O68" s="275">
        <v>1.9</v>
      </c>
      <c r="P68" s="275">
        <v>1.9</v>
      </c>
      <c r="Q68" s="275">
        <v>1.9</v>
      </c>
      <c r="R68" s="275">
        <v>1.9</v>
      </c>
      <c r="S68" s="275">
        <v>2</v>
      </c>
      <c r="T68" s="275">
        <v>1.9</v>
      </c>
      <c r="U68" s="275">
        <v>2</v>
      </c>
      <c r="V68" s="275">
        <v>2.1</v>
      </c>
      <c r="W68" s="275">
        <v>2.2000000000000002</v>
      </c>
      <c r="X68" s="275">
        <v>1.9</v>
      </c>
      <c r="Y68" s="275">
        <v>1.9</v>
      </c>
      <c r="Z68" s="275">
        <v>1.9</v>
      </c>
      <c r="AA68" s="275">
        <v>1.8</v>
      </c>
      <c r="AB68" s="275">
        <v>1.8</v>
      </c>
      <c r="AC68" s="275">
        <v>1.8</v>
      </c>
      <c r="AD68" s="275">
        <v>1.6</v>
      </c>
      <c r="AE68" s="275">
        <v>1.6</v>
      </c>
      <c r="AF68" s="275">
        <v>1.5</v>
      </c>
      <c r="AG68" s="275">
        <v>1.5</v>
      </c>
      <c r="AH68" s="275">
        <v>1.6</v>
      </c>
      <c r="AI68" s="275">
        <v>1.6</v>
      </c>
      <c r="AJ68" s="275">
        <v>1.6</v>
      </c>
      <c r="AK68" s="275">
        <v>1.7</v>
      </c>
      <c r="AL68" s="275">
        <v>1.7</v>
      </c>
      <c r="AM68" s="275">
        <v>1.7</v>
      </c>
      <c r="AN68" s="275">
        <v>1.6</v>
      </c>
      <c r="AO68" s="275">
        <v>1.6</v>
      </c>
      <c r="AP68" s="275">
        <v>1.6</v>
      </c>
      <c r="AQ68" s="275">
        <v>1.6</v>
      </c>
      <c r="AR68" s="275">
        <v>1.6</v>
      </c>
      <c r="AS68" s="275">
        <v>1.6</v>
      </c>
      <c r="AT68" s="275">
        <v>1.6</v>
      </c>
      <c r="AU68" s="275">
        <v>1.6</v>
      </c>
      <c r="AV68" s="275">
        <v>1.4</v>
      </c>
      <c r="AW68" s="275">
        <v>1.5</v>
      </c>
      <c r="AX68" s="275">
        <v>1.4</v>
      </c>
      <c r="AY68" s="275">
        <v>1.4</v>
      </c>
      <c r="AZ68" s="275">
        <v>1.4</v>
      </c>
      <c r="BA68" s="275">
        <v>1.4</v>
      </c>
      <c r="BB68" s="275">
        <f>_xlfn.IFNA(VLOOKUP(C68,'INFORM Severity - hidden'!$C$5:$G$300,5,FALSE),"-")</f>
        <v>1.4</v>
      </c>
    </row>
    <row r="69" spans="1:54" x14ac:dyDescent="0.25">
      <c r="A69" t="s">
        <v>3273</v>
      </c>
      <c r="B69" t="s">
        <v>3271</v>
      </c>
      <c r="C69" t="s">
        <v>3272</v>
      </c>
      <c r="D69" s="275" t="str">
        <f t="shared" si="1"/>
        <v>Stable</v>
      </c>
      <c r="E69" s="275" t="s">
        <v>9157</v>
      </c>
      <c r="F69" s="275">
        <v>3.4</v>
      </c>
      <c r="G69" s="275">
        <v>3.4</v>
      </c>
      <c r="H69" s="275">
        <v>4</v>
      </c>
      <c r="I69" s="275">
        <v>3.7</v>
      </c>
      <c r="J69" s="275">
        <v>3.5</v>
      </c>
      <c r="K69" s="275">
        <v>3.5</v>
      </c>
      <c r="L69" s="275">
        <v>3.5</v>
      </c>
      <c r="M69" s="275">
        <v>3.5</v>
      </c>
      <c r="N69" s="275">
        <v>3.5</v>
      </c>
      <c r="O69" s="275">
        <v>3.5</v>
      </c>
      <c r="P69" s="275">
        <v>3.5</v>
      </c>
      <c r="Q69" s="275">
        <v>3.5</v>
      </c>
      <c r="R69" s="275">
        <v>3.3</v>
      </c>
      <c r="S69" s="275">
        <v>3.3</v>
      </c>
      <c r="T69" s="275">
        <v>3.4</v>
      </c>
      <c r="U69" s="275">
        <v>3.4</v>
      </c>
      <c r="V69" s="275">
        <v>3.4</v>
      </c>
      <c r="W69" s="275">
        <v>3.4</v>
      </c>
      <c r="X69" s="275">
        <v>3.4</v>
      </c>
      <c r="Y69" s="275">
        <v>3.4</v>
      </c>
      <c r="Z69" s="275">
        <v>3.4</v>
      </c>
      <c r="AA69" s="275">
        <v>3.4</v>
      </c>
      <c r="AB69" s="275">
        <v>3.4</v>
      </c>
      <c r="AC69" s="275">
        <v>3.4</v>
      </c>
      <c r="AD69" s="275">
        <v>3.4</v>
      </c>
      <c r="AE69" s="275">
        <v>3.4</v>
      </c>
      <c r="AF69" s="275">
        <v>3.4</v>
      </c>
      <c r="AG69" s="275">
        <v>3.4</v>
      </c>
      <c r="AH69" s="275">
        <v>3.4</v>
      </c>
      <c r="AI69" s="275">
        <v>3.4</v>
      </c>
      <c r="AJ69" s="275">
        <v>3.4</v>
      </c>
      <c r="AK69" s="275">
        <v>3.4</v>
      </c>
      <c r="AL69" s="275">
        <v>3.4</v>
      </c>
      <c r="AM69" s="275">
        <v>3.5</v>
      </c>
      <c r="AN69" s="275">
        <v>3.5</v>
      </c>
      <c r="AO69" s="275">
        <v>3.5</v>
      </c>
      <c r="AP69" s="275">
        <v>3.5</v>
      </c>
      <c r="AQ69" s="275">
        <v>3.5</v>
      </c>
      <c r="AR69" s="275">
        <v>3.5</v>
      </c>
      <c r="AS69" s="275">
        <v>3.5</v>
      </c>
      <c r="AT69" s="275">
        <v>3.6</v>
      </c>
      <c r="AU69" s="275">
        <v>3.6</v>
      </c>
      <c r="AV69" s="275">
        <v>3.6</v>
      </c>
      <c r="AW69" s="275">
        <v>3.6</v>
      </c>
      <c r="AX69" s="275">
        <v>3.5</v>
      </c>
      <c r="AY69" s="275">
        <v>3.5</v>
      </c>
      <c r="AZ69" s="275">
        <v>3.5</v>
      </c>
      <c r="BA69" s="275">
        <v>3.5</v>
      </c>
      <c r="BB69" s="275">
        <f>_xlfn.IFNA(VLOOKUP(C69,'INFORM Severity - hidden'!$C$5:$G$300,5,FALSE),"-")</f>
        <v>3.5</v>
      </c>
    </row>
    <row r="70" spans="1:54" x14ac:dyDescent="0.25">
      <c r="A70"/>
      <c r="B70"/>
      <c r="C70" t="s">
        <v>9184</v>
      </c>
      <c r="D70" s="275" t="str">
        <f t="shared" si="1"/>
        <v>-</v>
      </c>
      <c r="E70" s="275" t="s">
        <v>9157</v>
      </c>
      <c r="F70" s="275" t="s">
        <v>9157</v>
      </c>
      <c r="G70" s="275" t="s">
        <v>9157</v>
      </c>
      <c r="H70" s="275" t="s">
        <v>9157</v>
      </c>
      <c r="I70" s="275" t="s">
        <v>9157</v>
      </c>
      <c r="J70" s="275" t="s">
        <v>9157</v>
      </c>
      <c r="K70" s="275" t="s">
        <v>9157</v>
      </c>
      <c r="L70" s="275" t="s">
        <v>9157</v>
      </c>
      <c r="M70" s="275" t="s">
        <v>9157</v>
      </c>
      <c r="N70" s="275" t="s">
        <v>9157</v>
      </c>
      <c r="O70" s="275" t="s">
        <v>9157</v>
      </c>
      <c r="P70" s="275" t="s">
        <v>9157</v>
      </c>
      <c r="Q70" s="275" t="s">
        <v>9157</v>
      </c>
      <c r="R70" s="275" t="s">
        <v>9157</v>
      </c>
      <c r="S70" s="275" t="s">
        <v>9157</v>
      </c>
      <c r="T70" s="275" t="s">
        <v>9157</v>
      </c>
      <c r="U70" s="275" t="s">
        <v>9157</v>
      </c>
      <c r="V70" s="275" t="s">
        <v>9157</v>
      </c>
      <c r="W70" s="275" t="s">
        <v>9157</v>
      </c>
      <c r="X70" s="275" t="s">
        <v>9157</v>
      </c>
      <c r="Y70" s="275" t="s">
        <v>9157</v>
      </c>
      <c r="Z70" s="275" t="s">
        <v>9157</v>
      </c>
      <c r="AA70" s="275" t="s">
        <v>9157</v>
      </c>
      <c r="AB70" s="275">
        <v>2.7</v>
      </c>
      <c r="AC70" s="275">
        <v>3.1</v>
      </c>
      <c r="AD70" s="275">
        <v>3.1</v>
      </c>
      <c r="AE70" s="275">
        <v>3.1</v>
      </c>
      <c r="AF70" s="275">
        <v>3.1</v>
      </c>
      <c r="AG70" s="275">
        <v>3.1</v>
      </c>
      <c r="AH70" s="275">
        <v>3.1</v>
      </c>
      <c r="AI70" s="275">
        <v>3.1</v>
      </c>
      <c r="AJ70" s="275">
        <v>3.1</v>
      </c>
      <c r="AK70" s="275" t="s">
        <v>9157</v>
      </c>
      <c r="AL70" s="275" t="s">
        <v>9157</v>
      </c>
      <c r="AM70" s="275" t="s">
        <v>9157</v>
      </c>
      <c r="AN70" s="275" t="s">
        <v>9157</v>
      </c>
      <c r="AO70" s="275" t="s">
        <v>9157</v>
      </c>
      <c r="AP70" s="275" t="s">
        <v>9157</v>
      </c>
      <c r="AQ70" s="275" t="s">
        <v>9157</v>
      </c>
      <c r="AR70" s="275" t="s">
        <v>9157</v>
      </c>
      <c r="AS70" s="275" t="s">
        <v>9157</v>
      </c>
      <c r="AT70" s="275" t="s">
        <v>9157</v>
      </c>
      <c r="AU70" s="275" t="s">
        <v>9157</v>
      </c>
      <c r="AV70" s="275" t="s">
        <v>9157</v>
      </c>
      <c r="AW70" s="275" t="s">
        <v>9157</v>
      </c>
      <c r="AX70" s="275" t="s">
        <v>9157</v>
      </c>
      <c r="AY70" s="275" t="s">
        <v>9157</v>
      </c>
      <c r="AZ70" s="275" t="s">
        <v>9157</v>
      </c>
      <c r="BA70" s="275" t="s">
        <v>9157</v>
      </c>
      <c r="BB70" s="275" t="str">
        <f>_xlfn.IFNA(VLOOKUP(C70,'INFORM Severity - hidden'!$C$5:$G$300,5,FALSE),"-")</f>
        <v>-</v>
      </c>
    </row>
    <row r="71" spans="1:54" x14ac:dyDescent="0.25">
      <c r="A71" t="s">
        <v>3285</v>
      </c>
      <c r="B71" t="s">
        <v>3283</v>
      </c>
      <c r="C71" t="s">
        <v>3284</v>
      </c>
      <c r="D71" s="275" t="str">
        <f t="shared" si="1"/>
        <v>Increasing</v>
      </c>
      <c r="E71" s="275" t="s">
        <v>9157</v>
      </c>
      <c r="F71" s="275">
        <v>2.2999999999999998</v>
      </c>
      <c r="G71" s="275">
        <v>2.2999999999999998</v>
      </c>
      <c r="H71" s="275">
        <v>2.8</v>
      </c>
      <c r="I71" s="275">
        <v>2.8</v>
      </c>
      <c r="J71" s="275">
        <v>2.8</v>
      </c>
      <c r="K71" s="275">
        <v>2.8</v>
      </c>
      <c r="L71" s="275">
        <v>2.8</v>
      </c>
      <c r="M71" s="275">
        <v>2.8</v>
      </c>
      <c r="N71" s="275">
        <v>2.8</v>
      </c>
      <c r="O71" s="275">
        <v>2.8</v>
      </c>
      <c r="P71" s="275">
        <v>3.2</v>
      </c>
      <c r="Q71" s="275">
        <v>3.2</v>
      </c>
      <c r="R71" s="275">
        <v>3.2</v>
      </c>
      <c r="S71" s="275">
        <v>3.2</v>
      </c>
      <c r="T71" s="275">
        <v>3.3</v>
      </c>
      <c r="U71" s="275">
        <v>3.3</v>
      </c>
      <c r="V71" s="275">
        <v>3.3</v>
      </c>
      <c r="W71" s="275">
        <v>3.3</v>
      </c>
      <c r="X71" s="275">
        <v>3.3</v>
      </c>
      <c r="Y71" s="275">
        <v>3.3</v>
      </c>
      <c r="Z71" s="275">
        <v>3.2</v>
      </c>
      <c r="AA71" s="275">
        <v>3.3</v>
      </c>
      <c r="AB71" s="275">
        <v>3.3</v>
      </c>
      <c r="AC71" s="275">
        <v>3.3</v>
      </c>
      <c r="AD71" s="275">
        <v>3.3</v>
      </c>
      <c r="AE71" s="275">
        <v>3.3</v>
      </c>
      <c r="AF71" s="275">
        <v>3.3</v>
      </c>
      <c r="AG71" s="275">
        <v>3.3</v>
      </c>
      <c r="AH71" s="275">
        <v>3.3</v>
      </c>
      <c r="AI71" s="275">
        <v>3.3</v>
      </c>
      <c r="AJ71" s="275">
        <v>3.3</v>
      </c>
      <c r="AK71" s="275">
        <v>3.3</v>
      </c>
      <c r="AL71" s="275">
        <v>3.3</v>
      </c>
      <c r="AM71" s="275">
        <v>3.7</v>
      </c>
      <c r="AN71" s="275">
        <v>3.7</v>
      </c>
      <c r="AO71" s="275">
        <v>3.7</v>
      </c>
      <c r="AP71" s="275">
        <v>3.7</v>
      </c>
      <c r="AQ71" s="275">
        <v>3.7</v>
      </c>
      <c r="AR71" s="275">
        <v>3.7</v>
      </c>
      <c r="AS71" s="275">
        <v>3.6</v>
      </c>
      <c r="AT71" s="275">
        <v>3.3</v>
      </c>
      <c r="AU71" s="275">
        <v>3.3</v>
      </c>
      <c r="AV71" s="275">
        <v>3.3</v>
      </c>
      <c r="AW71" s="275">
        <v>3.3</v>
      </c>
      <c r="AX71" s="275">
        <v>3.3</v>
      </c>
      <c r="AY71" s="275">
        <v>3.3</v>
      </c>
      <c r="AZ71" s="275">
        <v>3.3</v>
      </c>
      <c r="BA71" s="275">
        <v>3.4</v>
      </c>
      <c r="BB71" s="275">
        <f>_xlfn.IFNA(VLOOKUP(C71,'INFORM Severity - hidden'!$C$5:$G$300,5,FALSE),"-")</f>
        <v>3.4</v>
      </c>
    </row>
    <row r="72" spans="1:54" x14ac:dyDescent="0.25">
      <c r="A72"/>
      <c r="B72"/>
      <c r="C72" t="s">
        <v>9185</v>
      </c>
      <c r="D72" s="275" t="str">
        <f t="shared" si="1"/>
        <v>-</v>
      </c>
      <c r="E72" s="275" t="s">
        <v>9157</v>
      </c>
      <c r="F72" s="275" t="s">
        <v>9157</v>
      </c>
      <c r="G72" s="275" t="s">
        <v>9157</v>
      </c>
      <c r="H72" s="275" t="s">
        <v>9157</v>
      </c>
      <c r="I72" s="275" t="s">
        <v>9157</v>
      </c>
      <c r="J72" s="275" t="s">
        <v>9157</v>
      </c>
      <c r="K72" s="275" t="s">
        <v>9157</v>
      </c>
      <c r="L72" s="275" t="s">
        <v>9157</v>
      </c>
      <c r="M72" s="275" t="s">
        <v>9157</v>
      </c>
      <c r="N72" s="275" t="s">
        <v>9157</v>
      </c>
      <c r="O72" s="275" t="s">
        <v>9157</v>
      </c>
      <c r="P72" s="275" t="s">
        <v>9157</v>
      </c>
      <c r="Q72" s="275" t="s">
        <v>9157</v>
      </c>
      <c r="R72" s="275" t="s">
        <v>9157</v>
      </c>
      <c r="S72" s="275" t="s">
        <v>9157</v>
      </c>
      <c r="T72" s="275" t="s">
        <v>9157</v>
      </c>
      <c r="U72" s="275" t="s">
        <v>9157</v>
      </c>
      <c r="V72" s="275" t="s">
        <v>9157</v>
      </c>
      <c r="W72" s="275" t="s">
        <v>9157</v>
      </c>
      <c r="X72" s="275" t="s">
        <v>9157</v>
      </c>
      <c r="Y72" s="275" t="s">
        <v>9157</v>
      </c>
      <c r="Z72" s="275" t="s">
        <v>9157</v>
      </c>
      <c r="AA72" s="275" t="s">
        <v>9157</v>
      </c>
      <c r="AB72" s="275">
        <v>3.1</v>
      </c>
      <c r="AC72" s="275">
        <v>3.3</v>
      </c>
      <c r="AD72" s="275">
        <v>3.3</v>
      </c>
      <c r="AE72" s="275">
        <v>3.3</v>
      </c>
      <c r="AF72" s="275">
        <v>3.3</v>
      </c>
      <c r="AG72" s="275">
        <v>3.3</v>
      </c>
      <c r="AH72" s="275">
        <v>3.3</v>
      </c>
      <c r="AI72" s="275">
        <v>3.3</v>
      </c>
      <c r="AJ72" s="275">
        <v>3.3</v>
      </c>
      <c r="AK72" s="275">
        <v>3.3</v>
      </c>
      <c r="AL72" s="275" t="s">
        <v>9157</v>
      </c>
      <c r="AM72" s="275" t="s">
        <v>9157</v>
      </c>
      <c r="AN72" s="275" t="s">
        <v>9157</v>
      </c>
      <c r="AO72" s="275" t="s">
        <v>9157</v>
      </c>
      <c r="AP72" s="275" t="s">
        <v>9157</v>
      </c>
      <c r="AQ72" s="275" t="s">
        <v>9157</v>
      </c>
      <c r="AR72" s="275" t="s">
        <v>9157</v>
      </c>
      <c r="AS72" s="275" t="s">
        <v>9157</v>
      </c>
      <c r="AT72" s="275" t="s">
        <v>9157</v>
      </c>
      <c r="AU72" s="275" t="s">
        <v>9157</v>
      </c>
      <c r="AV72" s="275" t="s">
        <v>9157</v>
      </c>
      <c r="AW72" s="275" t="s">
        <v>9157</v>
      </c>
      <c r="AX72" s="275" t="s">
        <v>9157</v>
      </c>
      <c r="AY72" s="275" t="s">
        <v>9157</v>
      </c>
      <c r="AZ72" s="275" t="s">
        <v>9157</v>
      </c>
      <c r="BA72" s="275" t="s">
        <v>9157</v>
      </c>
      <c r="BB72" s="275" t="str">
        <f>_xlfn.IFNA(VLOOKUP(C72,'INFORM Severity - hidden'!$C$5:$G$300,5,FALSE),"-")</f>
        <v>-</v>
      </c>
    </row>
    <row r="73" spans="1:54" x14ac:dyDescent="0.25">
      <c r="A73" t="s">
        <v>3297</v>
      </c>
      <c r="B73" t="s">
        <v>3295</v>
      </c>
      <c r="C73" t="s">
        <v>3296</v>
      </c>
      <c r="D73" s="275" t="str">
        <f t="shared" si="1"/>
        <v>Stable</v>
      </c>
      <c r="E73" s="275">
        <v>3.4</v>
      </c>
      <c r="F73" s="275">
        <v>2.9</v>
      </c>
      <c r="G73" s="275">
        <v>2.9</v>
      </c>
      <c r="H73" s="275">
        <v>3.2</v>
      </c>
      <c r="I73" s="275">
        <v>3.2</v>
      </c>
      <c r="J73" s="275">
        <v>3.3</v>
      </c>
      <c r="K73" s="275">
        <v>3.3</v>
      </c>
      <c r="L73" s="275">
        <v>3.3</v>
      </c>
      <c r="M73" s="275">
        <v>3.3</v>
      </c>
      <c r="N73" s="275">
        <v>3.3</v>
      </c>
      <c r="O73" s="275">
        <v>3.4</v>
      </c>
      <c r="P73" s="275">
        <v>3.4</v>
      </c>
      <c r="Q73" s="275">
        <v>3.4</v>
      </c>
      <c r="R73" s="275">
        <v>3.4</v>
      </c>
      <c r="S73" s="275">
        <v>3.5</v>
      </c>
      <c r="T73" s="275">
        <v>3.5</v>
      </c>
      <c r="U73" s="275">
        <v>3.5</v>
      </c>
      <c r="V73" s="275">
        <v>3.5</v>
      </c>
      <c r="W73" s="275">
        <v>3.5</v>
      </c>
      <c r="X73" s="275">
        <v>3.5</v>
      </c>
      <c r="Y73" s="275">
        <v>3.4</v>
      </c>
      <c r="Z73" s="275">
        <v>3.5</v>
      </c>
      <c r="AA73" s="275">
        <v>3.5</v>
      </c>
      <c r="AB73" s="275">
        <v>3.5</v>
      </c>
      <c r="AC73" s="275">
        <v>3.5</v>
      </c>
      <c r="AD73" s="275">
        <v>3.5</v>
      </c>
      <c r="AE73" s="275">
        <v>3.8</v>
      </c>
      <c r="AF73" s="275">
        <v>3.8</v>
      </c>
      <c r="AG73" s="275">
        <v>3.8</v>
      </c>
      <c r="AH73" s="275">
        <v>3.8</v>
      </c>
      <c r="AI73" s="275">
        <v>3.8</v>
      </c>
      <c r="AJ73" s="275">
        <v>4.0999999999999996</v>
      </c>
      <c r="AK73" s="275">
        <v>4.0999999999999996</v>
      </c>
      <c r="AL73" s="275">
        <v>4.0999999999999996</v>
      </c>
      <c r="AM73" s="275">
        <v>4.0999999999999996</v>
      </c>
      <c r="AN73" s="275">
        <v>4.0999999999999996</v>
      </c>
      <c r="AO73" s="275">
        <v>4.0999999999999996</v>
      </c>
      <c r="AP73" s="275">
        <v>4.0999999999999996</v>
      </c>
      <c r="AQ73" s="275">
        <v>4.0999999999999996</v>
      </c>
      <c r="AR73" s="275">
        <v>4.0999999999999996</v>
      </c>
      <c r="AS73" s="275">
        <v>4</v>
      </c>
      <c r="AT73" s="275">
        <v>4.2</v>
      </c>
      <c r="AU73" s="275">
        <v>4.2</v>
      </c>
      <c r="AV73" s="275">
        <v>4.2</v>
      </c>
      <c r="AW73" s="275">
        <v>4.2</v>
      </c>
      <c r="AX73" s="275">
        <v>4.2</v>
      </c>
      <c r="AY73" s="275">
        <v>4.2</v>
      </c>
      <c r="AZ73" s="275">
        <v>4.2</v>
      </c>
      <c r="BA73" s="275">
        <v>4.2</v>
      </c>
      <c r="BB73" s="275">
        <f>_xlfn.IFNA(VLOOKUP(C73,'INFORM Severity - hidden'!$C$5:$G$300,5,FALSE),"-")</f>
        <v>4.2</v>
      </c>
    </row>
    <row r="74" spans="1:54" x14ac:dyDescent="0.25">
      <c r="A74" t="s">
        <v>3297</v>
      </c>
      <c r="B74" t="s">
        <v>3307</v>
      </c>
      <c r="C74" t="s">
        <v>3308</v>
      </c>
      <c r="D74" s="275" t="str">
        <f t="shared" si="1"/>
        <v>Decreasing</v>
      </c>
      <c r="E74" s="275" t="s">
        <v>9157</v>
      </c>
      <c r="F74" s="275" t="s">
        <v>9157</v>
      </c>
      <c r="G74" s="275" t="s">
        <v>9157</v>
      </c>
      <c r="H74" s="275" t="s">
        <v>9157</v>
      </c>
      <c r="I74" s="275" t="s">
        <v>9157</v>
      </c>
      <c r="J74" s="275" t="s">
        <v>9157</v>
      </c>
      <c r="K74" s="275" t="s">
        <v>9157</v>
      </c>
      <c r="L74" s="275" t="s">
        <v>9157</v>
      </c>
      <c r="M74" s="275" t="s">
        <v>9157</v>
      </c>
      <c r="N74" s="275" t="s">
        <v>9157</v>
      </c>
      <c r="O74" s="275" t="s">
        <v>9157</v>
      </c>
      <c r="P74" s="275" t="s">
        <v>9157</v>
      </c>
      <c r="Q74" s="275" t="s">
        <v>9157</v>
      </c>
      <c r="R74" s="275" t="s">
        <v>9157</v>
      </c>
      <c r="S74" s="275" t="s">
        <v>9157</v>
      </c>
      <c r="T74" s="275" t="s">
        <v>9157</v>
      </c>
      <c r="U74" s="275" t="s">
        <v>9157</v>
      </c>
      <c r="V74" s="275" t="s">
        <v>9157</v>
      </c>
      <c r="W74" s="275" t="s">
        <v>9157</v>
      </c>
      <c r="X74" s="275" t="s">
        <v>9157</v>
      </c>
      <c r="Y74" s="275" t="s">
        <v>9157</v>
      </c>
      <c r="Z74" s="275" t="s">
        <v>9157</v>
      </c>
      <c r="AA74" s="275" t="s">
        <v>9157</v>
      </c>
      <c r="AB74" s="275" t="s">
        <v>9157</v>
      </c>
      <c r="AC74" s="275" t="s">
        <v>9157</v>
      </c>
      <c r="AD74" s="275" t="s">
        <v>9157</v>
      </c>
      <c r="AE74" s="275" t="s">
        <v>9157</v>
      </c>
      <c r="AF74" s="275" t="s">
        <v>9157</v>
      </c>
      <c r="AG74" s="275" t="s">
        <v>9157</v>
      </c>
      <c r="AH74" s="275" t="s">
        <v>9157</v>
      </c>
      <c r="AI74" s="275" t="s">
        <v>9157</v>
      </c>
      <c r="AJ74" s="275">
        <v>3</v>
      </c>
      <c r="AK74" s="275">
        <v>3</v>
      </c>
      <c r="AL74" s="275">
        <v>3.1</v>
      </c>
      <c r="AM74" s="275">
        <v>3.1</v>
      </c>
      <c r="AN74" s="275">
        <v>3.1</v>
      </c>
      <c r="AO74" s="275">
        <v>3.1</v>
      </c>
      <c r="AP74" s="275">
        <v>3.1</v>
      </c>
      <c r="AQ74" s="275">
        <v>3.1</v>
      </c>
      <c r="AR74" s="275">
        <v>3.1</v>
      </c>
      <c r="AS74" s="275">
        <v>3</v>
      </c>
      <c r="AT74" s="275">
        <v>3.1</v>
      </c>
      <c r="AU74" s="275">
        <v>2.9</v>
      </c>
      <c r="AV74" s="275">
        <v>3.1</v>
      </c>
      <c r="AW74" s="275">
        <v>3.1</v>
      </c>
      <c r="AX74" s="275">
        <v>3.1</v>
      </c>
      <c r="AY74" s="275">
        <v>2.9</v>
      </c>
      <c r="AZ74" s="275">
        <v>2.9</v>
      </c>
      <c r="BA74" s="275">
        <v>2.9</v>
      </c>
      <c r="BB74" s="275">
        <f>_xlfn.IFNA(VLOOKUP(C74,'INFORM Severity - hidden'!$C$5:$G$300,5,FALSE),"-")</f>
        <v>2.9</v>
      </c>
    </row>
    <row r="75" spans="1:54" x14ac:dyDescent="0.25">
      <c r="A75" t="s">
        <v>2139</v>
      </c>
      <c r="B75" t="s">
        <v>2137</v>
      </c>
      <c r="C75" t="s">
        <v>2138</v>
      </c>
      <c r="D75" s="275" t="str">
        <f t="shared" si="1"/>
        <v>Decreasing</v>
      </c>
      <c r="E75" s="275" t="s">
        <v>9157</v>
      </c>
      <c r="F75" s="275" t="s">
        <v>9157</v>
      </c>
      <c r="G75" s="275" t="s">
        <v>9157</v>
      </c>
      <c r="H75" s="275" t="s">
        <v>9157</v>
      </c>
      <c r="I75" s="275" t="s">
        <v>9157</v>
      </c>
      <c r="J75" s="275" t="s">
        <v>9157</v>
      </c>
      <c r="K75" s="275" t="s">
        <v>9157</v>
      </c>
      <c r="L75" s="275" t="s">
        <v>9157</v>
      </c>
      <c r="M75" s="275" t="s">
        <v>9157</v>
      </c>
      <c r="N75" s="275" t="s">
        <v>9157</v>
      </c>
      <c r="O75" s="275" t="s">
        <v>9157</v>
      </c>
      <c r="P75" s="275" t="s">
        <v>9157</v>
      </c>
      <c r="Q75" s="275" t="s">
        <v>9157</v>
      </c>
      <c r="R75" s="275" t="s">
        <v>9157</v>
      </c>
      <c r="S75" s="275" t="s">
        <v>9157</v>
      </c>
      <c r="T75" s="275" t="s">
        <v>9157</v>
      </c>
      <c r="U75" s="275" t="s">
        <v>9157</v>
      </c>
      <c r="V75" s="275" t="s">
        <v>9157</v>
      </c>
      <c r="W75" s="275" t="s">
        <v>9157</v>
      </c>
      <c r="X75" s="275" t="s">
        <v>9157</v>
      </c>
      <c r="Y75" s="275" t="s">
        <v>9157</v>
      </c>
      <c r="Z75" s="275" t="s">
        <v>9157</v>
      </c>
      <c r="AA75" s="275" t="s">
        <v>9157</v>
      </c>
      <c r="AB75" s="275" t="s">
        <v>9157</v>
      </c>
      <c r="AC75" s="275" t="s">
        <v>9157</v>
      </c>
      <c r="AD75" s="275" t="s">
        <v>9157</v>
      </c>
      <c r="AE75" s="275" t="s">
        <v>9157</v>
      </c>
      <c r="AF75" s="275" t="s">
        <v>9157</v>
      </c>
      <c r="AG75" s="275" t="s">
        <v>9157</v>
      </c>
      <c r="AH75" s="275" t="s">
        <v>9157</v>
      </c>
      <c r="AI75" s="275" t="s">
        <v>9157</v>
      </c>
      <c r="AJ75" s="275" t="s">
        <v>9157</v>
      </c>
      <c r="AK75" s="275" t="s">
        <v>9157</v>
      </c>
      <c r="AL75" s="275" t="s">
        <v>9157</v>
      </c>
      <c r="AM75" s="275" t="s">
        <v>9157</v>
      </c>
      <c r="AN75" s="275" t="s">
        <v>9157</v>
      </c>
      <c r="AO75" s="275" t="s">
        <v>9157</v>
      </c>
      <c r="AP75" s="275">
        <v>1.1000000000000001</v>
      </c>
      <c r="AQ75" s="275">
        <v>1.4</v>
      </c>
      <c r="AR75" s="275">
        <v>1.3</v>
      </c>
      <c r="AS75" s="275">
        <v>1.4</v>
      </c>
      <c r="AT75" s="275">
        <v>1.4</v>
      </c>
      <c r="AU75" s="275">
        <v>2.5</v>
      </c>
      <c r="AV75" s="275">
        <v>2.6</v>
      </c>
      <c r="AW75" s="275">
        <v>2.6</v>
      </c>
      <c r="AX75" s="275">
        <v>2.6</v>
      </c>
      <c r="AY75" s="275">
        <v>2.5</v>
      </c>
      <c r="AZ75" s="275">
        <v>1.5</v>
      </c>
      <c r="BA75" s="275">
        <v>1.5</v>
      </c>
      <c r="BB75" s="275">
        <f>_xlfn.IFNA(VLOOKUP(C75,'INFORM Severity - hidden'!$C$5:$G$300,5,FALSE),"-")</f>
        <v>1.5</v>
      </c>
    </row>
    <row r="76" spans="1:54" x14ac:dyDescent="0.25">
      <c r="A76"/>
      <c r="B76"/>
      <c r="C76" t="s">
        <v>9186</v>
      </c>
      <c r="D76" s="275" t="str">
        <f t="shared" si="1"/>
        <v>-</v>
      </c>
      <c r="E76" s="275" t="s">
        <v>9157</v>
      </c>
      <c r="F76" s="275">
        <v>2.2999999999999998</v>
      </c>
      <c r="G76" s="275">
        <v>2.2999999999999998</v>
      </c>
      <c r="H76" s="275">
        <v>2.8</v>
      </c>
      <c r="I76" s="275">
        <v>2.8</v>
      </c>
      <c r="J76" s="275">
        <v>2.8</v>
      </c>
      <c r="K76" s="275">
        <v>2.1</v>
      </c>
      <c r="L76" s="275">
        <v>2.1</v>
      </c>
      <c r="M76" s="275">
        <v>2.1</v>
      </c>
      <c r="N76" s="275">
        <v>2.1</v>
      </c>
      <c r="O76" s="275">
        <v>2.1</v>
      </c>
      <c r="P76" s="275">
        <v>2.1</v>
      </c>
      <c r="Q76" s="275">
        <v>1.9</v>
      </c>
      <c r="R76" s="275">
        <v>1.9</v>
      </c>
      <c r="S76" s="275">
        <v>2.2000000000000002</v>
      </c>
      <c r="T76" s="275" t="s">
        <v>9157</v>
      </c>
      <c r="U76" s="275" t="s">
        <v>9157</v>
      </c>
      <c r="V76" s="275" t="s">
        <v>9157</v>
      </c>
      <c r="W76" s="275" t="s">
        <v>9157</v>
      </c>
      <c r="X76" s="275" t="s">
        <v>9157</v>
      </c>
      <c r="Y76" s="275" t="s">
        <v>9157</v>
      </c>
      <c r="Z76" s="275" t="s">
        <v>9157</v>
      </c>
      <c r="AA76" s="275" t="s">
        <v>9157</v>
      </c>
      <c r="AB76" s="275" t="s">
        <v>9157</v>
      </c>
      <c r="AC76" s="275" t="s">
        <v>9157</v>
      </c>
      <c r="AD76" s="275" t="s">
        <v>9157</v>
      </c>
      <c r="AE76" s="275" t="s">
        <v>9157</v>
      </c>
      <c r="AF76" s="275" t="s">
        <v>9157</v>
      </c>
      <c r="AG76" s="275" t="s">
        <v>9157</v>
      </c>
      <c r="AH76" s="275" t="s">
        <v>9157</v>
      </c>
      <c r="AI76" s="275" t="s">
        <v>9157</v>
      </c>
      <c r="AJ76" s="275" t="s">
        <v>9157</v>
      </c>
      <c r="AK76" s="275" t="s">
        <v>9157</v>
      </c>
      <c r="AL76" s="275" t="s">
        <v>9157</v>
      </c>
      <c r="AM76" s="275" t="s">
        <v>9157</v>
      </c>
      <c r="AN76" s="275" t="s">
        <v>9157</v>
      </c>
      <c r="AO76" s="275" t="s">
        <v>9157</v>
      </c>
      <c r="AP76" s="275" t="s">
        <v>9157</v>
      </c>
      <c r="AQ76" s="275" t="s">
        <v>9157</v>
      </c>
      <c r="AR76" s="275" t="s">
        <v>9157</v>
      </c>
      <c r="AS76" s="275" t="s">
        <v>9157</v>
      </c>
      <c r="AT76" s="275" t="s">
        <v>9157</v>
      </c>
      <c r="AU76" s="275" t="s">
        <v>9157</v>
      </c>
      <c r="AV76" s="275" t="s">
        <v>9157</v>
      </c>
      <c r="AW76" s="275" t="s">
        <v>9157</v>
      </c>
      <c r="AX76" s="275" t="s">
        <v>9157</v>
      </c>
      <c r="AY76" s="275" t="s">
        <v>9157</v>
      </c>
      <c r="AZ76" s="275" t="s">
        <v>9157</v>
      </c>
      <c r="BA76" s="275" t="s">
        <v>9157</v>
      </c>
      <c r="BB76" s="275" t="str">
        <f>_xlfn.IFNA(VLOOKUP(C76,'INFORM Severity - hidden'!$C$5:$G$300,5,FALSE),"-")</f>
        <v>-</v>
      </c>
    </row>
    <row r="77" spans="1:54" x14ac:dyDescent="0.25">
      <c r="A77" t="s">
        <v>806</v>
      </c>
      <c r="B77" t="s">
        <v>804</v>
      </c>
      <c r="C77" t="s">
        <v>805</v>
      </c>
      <c r="D77" s="275" t="str">
        <f t="shared" si="1"/>
        <v>Stable</v>
      </c>
      <c r="E77" s="275" t="s">
        <v>9157</v>
      </c>
      <c r="F77" s="275" t="s">
        <v>9157</v>
      </c>
      <c r="G77" s="275" t="s">
        <v>9157</v>
      </c>
      <c r="H77" s="275" t="s">
        <v>9157</v>
      </c>
      <c r="I77" s="275" t="s">
        <v>9157</v>
      </c>
      <c r="J77" s="275" t="s">
        <v>9157</v>
      </c>
      <c r="K77" s="275">
        <v>2.2000000000000002</v>
      </c>
      <c r="L77" s="275">
        <v>2.2000000000000002</v>
      </c>
      <c r="M77" s="275">
        <v>2.2000000000000002</v>
      </c>
      <c r="N77" s="275">
        <v>2.2000000000000002</v>
      </c>
      <c r="O77" s="275">
        <v>2.2000000000000002</v>
      </c>
      <c r="P77" s="275">
        <v>2.2000000000000002</v>
      </c>
      <c r="Q77" s="275" t="s">
        <v>9157</v>
      </c>
      <c r="R77" s="275" t="s">
        <v>9157</v>
      </c>
      <c r="S77" s="275" t="s">
        <v>9157</v>
      </c>
      <c r="T77" s="275" t="s">
        <v>9157</v>
      </c>
      <c r="U77" s="275" t="s">
        <v>9157</v>
      </c>
      <c r="V77" s="275" t="s">
        <v>9157</v>
      </c>
      <c r="W77" s="275" t="s">
        <v>9157</v>
      </c>
      <c r="X77" s="275" t="s">
        <v>9157</v>
      </c>
      <c r="Y77" s="275" t="s">
        <v>9157</v>
      </c>
      <c r="Z77" s="275" t="s">
        <v>9157</v>
      </c>
      <c r="AA77" s="275" t="s">
        <v>9157</v>
      </c>
      <c r="AB77" s="275" t="s">
        <v>9157</v>
      </c>
      <c r="AC77" s="275" t="s">
        <v>9157</v>
      </c>
      <c r="AD77" s="275" t="s">
        <v>9157</v>
      </c>
      <c r="AE77" s="275" t="s">
        <v>9157</v>
      </c>
      <c r="AF77" s="275" t="s">
        <v>9157</v>
      </c>
      <c r="AG77" s="275" t="s">
        <v>9157</v>
      </c>
      <c r="AH77" s="275" t="s">
        <v>9157</v>
      </c>
      <c r="AI77" s="275" t="s">
        <v>9157</v>
      </c>
      <c r="AJ77" s="275" t="s">
        <v>9157</v>
      </c>
      <c r="AK77" s="275" t="s">
        <v>9157</v>
      </c>
      <c r="AL77" s="275" t="s">
        <v>9157</v>
      </c>
      <c r="AM77" s="275">
        <v>2</v>
      </c>
      <c r="AN77" s="275">
        <v>2.1</v>
      </c>
      <c r="AO77" s="275">
        <v>2.1</v>
      </c>
      <c r="AP77" s="275">
        <v>2.2000000000000002</v>
      </c>
      <c r="AQ77" s="275">
        <v>2.2999999999999998</v>
      </c>
      <c r="AR77" s="275">
        <v>2.2999999999999998</v>
      </c>
      <c r="AS77" s="275">
        <v>2.6</v>
      </c>
      <c r="AT77" s="275">
        <v>2.6</v>
      </c>
      <c r="AU77" s="275">
        <v>2.6</v>
      </c>
      <c r="AV77" s="275">
        <v>2.6</v>
      </c>
      <c r="AW77" s="275">
        <v>2.6</v>
      </c>
      <c r="AX77" s="275">
        <v>2.5</v>
      </c>
      <c r="AY77" s="275">
        <v>2.5</v>
      </c>
      <c r="AZ77" s="275">
        <v>2.5</v>
      </c>
      <c r="BA77" s="275">
        <v>2.5</v>
      </c>
      <c r="BB77" s="275">
        <f>_xlfn.IFNA(VLOOKUP(C77,'INFORM Severity - hidden'!$C$5:$G$300,5,FALSE),"-")</f>
        <v>2.5</v>
      </c>
    </row>
    <row r="78" spans="1:54" x14ac:dyDescent="0.25">
      <c r="A78"/>
      <c r="B78"/>
      <c r="C78" t="s">
        <v>9187</v>
      </c>
      <c r="D78" s="275" t="str">
        <f t="shared" si="1"/>
        <v>-</v>
      </c>
      <c r="E78" s="275" t="s">
        <v>9157</v>
      </c>
      <c r="F78" s="275" t="s">
        <v>9157</v>
      </c>
      <c r="G78" s="275" t="s">
        <v>9157</v>
      </c>
      <c r="H78" s="275" t="s">
        <v>9157</v>
      </c>
      <c r="I78" s="275" t="s">
        <v>9157</v>
      </c>
      <c r="J78" s="275" t="s">
        <v>9157</v>
      </c>
      <c r="K78" s="275">
        <v>1.2</v>
      </c>
      <c r="L78" s="275">
        <v>1.2</v>
      </c>
      <c r="M78" s="275">
        <v>1.2</v>
      </c>
      <c r="N78" s="275">
        <v>1.4</v>
      </c>
      <c r="O78" s="275">
        <v>1.3</v>
      </c>
      <c r="P78" s="275" t="s">
        <v>9157</v>
      </c>
      <c r="Q78" s="275" t="s">
        <v>9157</v>
      </c>
      <c r="R78" s="275" t="s">
        <v>9157</v>
      </c>
      <c r="S78" s="275" t="s">
        <v>9157</v>
      </c>
      <c r="T78" s="275" t="s">
        <v>9157</v>
      </c>
      <c r="U78" s="275" t="s">
        <v>9157</v>
      </c>
      <c r="V78" s="275" t="s">
        <v>9157</v>
      </c>
      <c r="W78" s="275" t="s">
        <v>9157</v>
      </c>
      <c r="X78" s="275" t="s">
        <v>9157</v>
      </c>
      <c r="Y78" s="275" t="s">
        <v>9157</v>
      </c>
      <c r="Z78" s="275" t="s">
        <v>9157</v>
      </c>
      <c r="AA78" s="275" t="s">
        <v>9157</v>
      </c>
      <c r="AB78" s="275" t="s">
        <v>9157</v>
      </c>
      <c r="AC78" s="275" t="s">
        <v>9157</v>
      </c>
      <c r="AD78" s="275" t="s">
        <v>9157</v>
      </c>
      <c r="AE78" s="275" t="s">
        <v>9157</v>
      </c>
      <c r="AF78" s="275" t="s">
        <v>9157</v>
      </c>
      <c r="AG78" s="275" t="s">
        <v>9157</v>
      </c>
      <c r="AH78" s="275" t="s">
        <v>9157</v>
      </c>
      <c r="AI78" s="275" t="s">
        <v>9157</v>
      </c>
      <c r="AJ78" s="275" t="s">
        <v>9157</v>
      </c>
      <c r="AK78" s="275" t="s">
        <v>9157</v>
      </c>
      <c r="AL78" s="275" t="s">
        <v>9157</v>
      </c>
      <c r="AM78" s="275" t="s">
        <v>9157</v>
      </c>
      <c r="AN78" s="275" t="s">
        <v>9157</v>
      </c>
      <c r="AO78" s="275" t="s">
        <v>9157</v>
      </c>
      <c r="AP78" s="275" t="s">
        <v>9157</v>
      </c>
      <c r="AQ78" s="275" t="s">
        <v>9157</v>
      </c>
      <c r="AR78" s="275" t="s">
        <v>9157</v>
      </c>
      <c r="AS78" s="275" t="s">
        <v>9157</v>
      </c>
      <c r="AT78" s="275" t="s">
        <v>9157</v>
      </c>
      <c r="AU78" s="275" t="s">
        <v>9157</v>
      </c>
      <c r="AV78" s="275" t="s">
        <v>9157</v>
      </c>
      <c r="AW78" s="275" t="s">
        <v>9157</v>
      </c>
      <c r="AX78" s="275" t="s">
        <v>9157</v>
      </c>
      <c r="AY78" s="275" t="s">
        <v>9157</v>
      </c>
      <c r="AZ78" s="275" t="s">
        <v>9157</v>
      </c>
      <c r="BA78" s="275" t="s">
        <v>9157</v>
      </c>
      <c r="BB78" s="275" t="str">
        <f>_xlfn.IFNA(VLOOKUP(C78,'INFORM Severity - hidden'!$C$5:$G$300,5,FALSE),"-")</f>
        <v>-</v>
      </c>
    </row>
    <row r="79" spans="1:54" x14ac:dyDescent="0.25">
      <c r="A79"/>
      <c r="B79"/>
      <c r="C79" t="s">
        <v>9188</v>
      </c>
      <c r="D79" s="275" t="str">
        <f t="shared" si="1"/>
        <v>-</v>
      </c>
      <c r="E79" s="275" t="s">
        <v>9157</v>
      </c>
      <c r="F79" s="275" t="s">
        <v>9157</v>
      </c>
      <c r="G79" s="275" t="s">
        <v>9157</v>
      </c>
      <c r="H79" s="275" t="s">
        <v>9157</v>
      </c>
      <c r="I79" s="275" t="s">
        <v>9157</v>
      </c>
      <c r="J79" s="275" t="s">
        <v>9157</v>
      </c>
      <c r="K79" s="275" t="s">
        <v>9157</v>
      </c>
      <c r="L79" s="275" t="s">
        <v>9157</v>
      </c>
      <c r="M79" s="275" t="s">
        <v>9157</v>
      </c>
      <c r="N79" s="275" t="s">
        <v>9157</v>
      </c>
      <c r="O79" s="275" t="s">
        <v>9157</v>
      </c>
      <c r="P79" s="275" t="s">
        <v>9157</v>
      </c>
      <c r="Q79" s="275">
        <v>1.4</v>
      </c>
      <c r="R79" s="275">
        <v>1.4</v>
      </c>
      <c r="S79" s="275">
        <v>1.7</v>
      </c>
      <c r="T79" s="275" t="s">
        <v>9157</v>
      </c>
      <c r="U79" s="275" t="s">
        <v>9157</v>
      </c>
      <c r="V79" s="275" t="s">
        <v>9157</v>
      </c>
      <c r="W79" s="275" t="s">
        <v>9157</v>
      </c>
      <c r="X79" s="275" t="s">
        <v>9157</v>
      </c>
      <c r="Y79" s="275" t="s">
        <v>9157</v>
      </c>
      <c r="Z79" s="275" t="s">
        <v>9157</v>
      </c>
      <c r="AA79" s="275" t="s">
        <v>9157</v>
      </c>
      <c r="AB79" s="275" t="s">
        <v>9157</v>
      </c>
      <c r="AC79" s="275" t="s">
        <v>9157</v>
      </c>
      <c r="AD79" s="275" t="s">
        <v>9157</v>
      </c>
      <c r="AE79" s="275" t="s">
        <v>9157</v>
      </c>
      <c r="AF79" s="275" t="s">
        <v>9157</v>
      </c>
      <c r="AG79" s="275" t="s">
        <v>9157</v>
      </c>
      <c r="AH79" s="275" t="s">
        <v>9157</v>
      </c>
      <c r="AI79" s="275" t="s">
        <v>9157</v>
      </c>
      <c r="AJ79" s="275" t="s">
        <v>9157</v>
      </c>
      <c r="AK79" s="275" t="s">
        <v>9157</v>
      </c>
      <c r="AL79" s="275" t="s">
        <v>9157</v>
      </c>
      <c r="AM79" s="275" t="s">
        <v>9157</v>
      </c>
      <c r="AN79" s="275" t="s">
        <v>9157</v>
      </c>
      <c r="AO79" s="275" t="s">
        <v>9157</v>
      </c>
      <c r="AP79" s="275" t="s">
        <v>9157</v>
      </c>
      <c r="AQ79" s="275" t="s">
        <v>9157</v>
      </c>
      <c r="AR79" s="275" t="s">
        <v>9157</v>
      </c>
      <c r="AS79" s="275" t="s">
        <v>9157</v>
      </c>
      <c r="AT79" s="275" t="s">
        <v>9157</v>
      </c>
      <c r="AU79" s="275" t="s">
        <v>9157</v>
      </c>
      <c r="AV79" s="275" t="s">
        <v>9157</v>
      </c>
      <c r="AW79" s="275" t="s">
        <v>9157</v>
      </c>
      <c r="AX79" s="275" t="s">
        <v>9157</v>
      </c>
      <c r="AY79" s="275" t="s">
        <v>9157</v>
      </c>
      <c r="AZ79" s="275" t="s">
        <v>9157</v>
      </c>
      <c r="BA79" s="275" t="s">
        <v>9157</v>
      </c>
      <c r="BB79" s="275" t="str">
        <f>_xlfn.IFNA(VLOOKUP(C79,'INFORM Severity - hidden'!$C$5:$G$300,5,FALSE),"-")</f>
        <v>-</v>
      </c>
    </row>
    <row r="80" spans="1:54" x14ac:dyDescent="0.25">
      <c r="A80"/>
      <c r="B80"/>
      <c r="C80" t="s">
        <v>9189</v>
      </c>
      <c r="D80" s="275" t="str">
        <f t="shared" si="1"/>
        <v>-</v>
      </c>
      <c r="E80" s="275" t="s">
        <v>9157</v>
      </c>
      <c r="F80" s="275" t="s">
        <v>9157</v>
      </c>
      <c r="G80" s="275" t="s">
        <v>9157</v>
      </c>
      <c r="H80" s="275" t="s">
        <v>9157</v>
      </c>
      <c r="I80" s="275" t="s">
        <v>9157</v>
      </c>
      <c r="J80" s="275" t="s">
        <v>9157</v>
      </c>
      <c r="K80" s="275" t="s">
        <v>9157</v>
      </c>
      <c r="L80" s="275" t="s">
        <v>9157</v>
      </c>
      <c r="M80" s="275" t="s">
        <v>9157</v>
      </c>
      <c r="N80" s="275" t="s">
        <v>9157</v>
      </c>
      <c r="O80" s="275" t="s">
        <v>9157</v>
      </c>
      <c r="P80" s="275" t="s">
        <v>9157</v>
      </c>
      <c r="Q80" s="275" t="s">
        <v>9157</v>
      </c>
      <c r="R80" s="275" t="s">
        <v>9157</v>
      </c>
      <c r="S80" s="275" t="s">
        <v>9157</v>
      </c>
      <c r="T80" s="275" t="s">
        <v>9157</v>
      </c>
      <c r="U80" s="275" t="s">
        <v>9157</v>
      </c>
      <c r="V80" s="275" t="s">
        <v>9157</v>
      </c>
      <c r="W80" s="275" t="s">
        <v>9157</v>
      </c>
      <c r="X80" s="275" t="s">
        <v>9157</v>
      </c>
      <c r="Y80" s="275" t="s">
        <v>9157</v>
      </c>
      <c r="Z80" s="275" t="s">
        <v>9157</v>
      </c>
      <c r="AA80" s="275" t="s">
        <v>9157</v>
      </c>
      <c r="AB80" s="275" t="s">
        <v>9157</v>
      </c>
      <c r="AC80" s="275">
        <v>2.1</v>
      </c>
      <c r="AD80" s="275">
        <v>2.1</v>
      </c>
      <c r="AE80" s="275">
        <v>2.1</v>
      </c>
      <c r="AF80" s="275">
        <v>2.1</v>
      </c>
      <c r="AG80" s="275" t="s">
        <v>9157</v>
      </c>
      <c r="AH80" s="275" t="s">
        <v>9157</v>
      </c>
      <c r="AI80" s="275" t="s">
        <v>9157</v>
      </c>
      <c r="AJ80" s="275" t="s">
        <v>9157</v>
      </c>
      <c r="AK80" s="275" t="s">
        <v>9157</v>
      </c>
      <c r="AL80" s="275" t="s">
        <v>9157</v>
      </c>
      <c r="AM80" s="275" t="s">
        <v>9157</v>
      </c>
      <c r="AN80" s="275" t="s">
        <v>9157</v>
      </c>
      <c r="AO80" s="275" t="s">
        <v>9157</v>
      </c>
      <c r="AP80" s="275" t="s">
        <v>9157</v>
      </c>
      <c r="AQ80" s="275" t="s">
        <v>9157</v>
      </c>
      <c r="AR80" s="275" t="s">
        <v>9157</v>
      </c>
      <c r="AS80" s="275" t="s">
        <v>9157</v>
      </c>
      <c r="AT80" s="275" t="s">
        <v>9157</v>
      </c>
      <c r="AU80" s="275" t="s">
        <v>9157</v>
      </c>
      <c r="AV80" s="275" t="s">
        <v>9157</v>
      </c>
      <c r="AW80" s="275" t="s">
        <v>9157</v>
      </c>
      <c r="AX80" s="275" t="s">
        <v>9157</v>
      </c>
      <c r="AY80" s="275" t="s">
        <v>9157</v>
      </c>
      <c r="AZ80" s="275" t="s">
        <v>9157</v>
      </c>
      <c r="BA80" s="275" t="s">
        <v>9157</v>
      </c>
      <c r="BB80" s="275" t="str">
        <f>_xlfn.IFNA(VLOOKUP(C80,'INFORM Severity - hidden'!$C$5:$G$300,5,FALSE),"-")</f>
        <v>-</v>
      </c>
    </row>
    <row r="81" spans="1:54" x14ac:dyDescent="0.25">
      <c r="A81" t="s">
        <v>806</v>
      </c>
      <c r="B81" t="s">
        <v>1313</v>
      </c>
      <c r="C81" t="s">
        <v>1314</v>
      </c>
      <c r="D81" s="275" t="str">
        <f t="shared" si="1"/>
        <v>Stable</v>
      </c>
      <c r="E81" s="275" t="s">
        <v>9157</v>
      </c>
      <c r="F81" s="275" t="s">
        <v>9157</v>
      </c>
      <c r="G81" s="275" t="s">
        <v>9157</v>
      </c>
      <c r="H81" s="275" t="s">
        <v>9157</v>
      </c>
      <c r="I81" s="275" t="s">
        <v>9157</v>
      </c>
      <c r="J81" s="275" t="s">
        <v>9157</v>
      </c>
      <c r="K81" s="275" t="s">
        <v>9157</v>
      </c>
      <c r="L81" s="275" t="s">
        <v>9157</v>
      </c>
      <c r="M81" s="275" t="s">
        <v>9157</v>
      </c>
      <c r="N81" s="275" t="s">
        <v>9157</v>
      </c>
      <c r="O81" s="275" t="s">
        <v>9157</v>
      </c>
      <c r="P81" s="275" t="s">
        <v>9157</v>
      </c>
      <c r="Q81" s="275" t="s">
        <v>9157</v>
      </c>
      <c r="R81" s="275" t="s">
        <v>9157</v>
      </c>
      <c r="S81" s="275" t="s">
        <v>9157</v>
      </c>
      <c r="T81" s="275" t="s">
        <v>9157</v>
      </c>
      <c r="U81" s="275" t="s">
        <v>9157</v>
      </c>
      <c r="V81" s="275" t="s">
        <v>9157</v>
      </c>
      <c r="W81" s="275" t="s">
        <v>9157</v>
      </c>
      <c r="X81" s="275" t="s">
        <v>9157</v>
      </c>
      <c r="Y81" s="275" t="s">
        <v>9157</v>
      </c>
      <c r="Z81" s="275" t="s">
        <v>9157</v>
      </c>
      <c r="AA81" s="275" t="s">
        <v>9157</v>
      </c>
      <c r="AB81" s="275" t="s">
        <v>9157</v>
      </c>
      <c r="AC81" s="275">
        <v>2.1</v>
      </c>
      <c r="AD81" s="275">
        <v>2.1</v>
      </c>
      <c r="AE81" s="275">
        <v>2.1</v>
      </c>
      <c r="AF81" s="275">
        <v>2.1</v>
      </c>
      <c r="AG81" s="275" t="s">
        <v>9157</v>
      </c>
      <c r="AH81" s="275" t="s">
        <v>9157</v>
      </c>
      <c r="AI81" s="275" t="s">
        <v>9157</v>
      </c>
      <c r="AJ81" s="275" t="s">
        <v>9157</v>
      </c>
      <c r="AK81" s="275" t="s">
        <v>9157</v>
      </c>
      <c r="AL81" s="275" t="s">
        <v>9157</v>
      </c>
      <c r="AM81" s="275" t="s">
        <v>9157</v>
      </c>
      <c r="AN81" s="275" t="s">
        <v>9157</v>
      </c>
      <c r="AO81" s="275" t="s">
        <v>9157</v>
      </c>
      <c r="AP81" s="275" t="s">
        <v>9157</v>
      </c>
      <c r="AQ81" s="275" t="s">
        <v>9157</v>
      </c>
      <c r="AR81" s="275" t="s">
        <v>9157</v>
      </c>
      <c r="AS81" s="275" t="s">
        <v>9157</v>
      </c>
      <c r="AT81" s="275" t="s">
        <v>9157</v>
      </c>
      <c r="AU81" s="275" t="s">
        <v>9157</v>
      </c>
      <c r="AV81" s="275" t="s">
        <v>9157</v>
      </c>
      <c r="AW81" s="275" t="s">
        <v>9157</v>
      </c>
      <c r="AX81" s="275" t="s">
        <v>9157</v>
      </c>
      <c r="AY81" s="275">
        <v>2.5</v>
      </c>
      <c r="AZ81" s="275">
        <v>2.4</v>
      </c>
      <c r="BA81" s="275">
        <v>2.5</v>
      </c>
      <c r="BB81" s="275">
        <f>_xlfn.IFNA(VLOOKUP(C81,'INFORM Severity - hidden'!$C$5:$G$300,5,FALSE),"-")</f>
        <v>2.5</v>
      </c>
    </row>
    <row r="82" spans="1:54" x14ac:dyDescent="0.25">
      <c r="A82" t="s">
        <v>806</v>
      </c>
      <c r="B82" t="s">
        <v>4258</v>
      </c>
      <c r="C82" t="s">
        <v>4259</v>
      </c>
      <c r="D82" s="275" t="str">
        <f t="shared" si="1"/>
        <v>Stable</v>
      </c>
      <c r="E82" s="275" t="s">
        <v>9157</v>
      </c>
      <c r="F82" s="275" t="s">
        <v>9157</v>
      </c>
      <c r="G82" s="275" t="s">
        <v>9157</v>
      </c>
      <c r="H82" s="275" t="s">
        <v>9157</v>
      </c>
      <c r="I82" s="275" t="s">
        <v>9157</v>
      </c>
      <c r="J82" s="275" t="s">
        <v>9157</v>
      </c>
      <c r="K82" s="275" t="s">
        <v>9157</v>
      </c>
      <c r="L82" s="275" t="s">
        <v>9157</v>
      </c>
      <c r="M82" s="275" t="s">
        <v>9157</v>
      </c>
      <c r="N82" s="275" t="s">
        <v>9157</v>
      </c>
      <c r="O82" s="275" t="s">
        <v>9157</v>
      </c>
      <c r="P82" s="275" t="s">
        <v>9157</v>
      </c>
      <c r="Q82" s="275" t="s">
        <v>9157</v>
      </c>
      <c r="R82" s="275" t="s">
        <v>9157</v>
      </c>
      <c r="S82" s="275" t="s">
        <v>9157</v>
      </c>
      <c r="T82" s="275" t="s">
        <v>9157</v>
      </c>
      <c r="U82" s="275" t="s">
        <v>9157</v>
      </c>
      <c r="V82" s="275" t="s">
        <v>9157</v>
      </c>
      <c r="W82" s="275" t="s">
        <v>9157</v>
      </c>
      <c r="X82" s="275" t="s">
        <v>9157</v>
      </c>
      <c r="Y82" s="275" t="s">
        <v>9157</v>
      </c>
      <c r="Z82" s="275" t="s">
        <v>9157</v>
      </c>
      <c r="AA82" s="275" t="s">
        <v>9157</v>
      </c>
      <c r="AB82" s="275" t="s">
        <v>9157</v>
      </c>
      <c r="AC82" s="275" t="s">
        <v>9157</v>
      </c>
      <c r="AD82" s="275" t="s">
        <v>9157</v>
      </c>
      <c r="AE82" s="275" t="s">
        <v>9157</v>
      </c>
      <c r="AF82" s="275" t="s">
        <v>9157</v>
      </c>
      <c r="AG82" s="275" t="s">
        <v>9157</v>
      </c>
      <c r="AH82" s="275" t="s">
        <v>9157</v>
      </c>
      <c r="AI82" s="275" t="s">
        <v>9157</v>
      </c>
      <c r="AJ82" s="275" t="s">
        <v>9157</v>
      </c>
      <c r="AK82" s="275" t="s">
        <v>9157</v>
      </c>
      <c r="AL82" s="275" t="s">
        <v>9157</v>
      </c>
      <c r="AM82" s="275" t="s">
        <v>9157</v>
      </c>
      <c r="AN82" s="275" t="s">
        <v>9157</v>
      </c>
      <c r="AO82" s="275" t="s">
        <v>9157</v>
      </c>
      <c r="AP82" s="275" t="s">
        <v>9157</v>
      </c>
      <c r="AQ82" s="275" t="s">
        <v>9157</v>
      </c>
      <c r="AR82" s="275" t="s">
        <v>9157</v>
      </c>
      <c r="AS82" s="275" t="s">
        <v>9157</v>
      </c>
      <c r="AT82" s="275" t="s">
        <v>9157</v>
      </c>
      <c r="AU82" s="275" t="s">
        <v>9157</v>
      </c>
      <c r="AV82" s="275" t="s">
        <v>9157</v>
      </c>
      <c r="AW82" s="275" t="s">
        <v>9157</v>
      </c>
      <c r="AX82" s="275" t="s">
        <v>9157</v>
      </c>
      <c r="AY82" s="275">
        <v>2.1</v>
      </c>
      <c r="AZ82" s="275">
        <v>2.1</v>
      </c>
      <c r="BA82" s="275">
        <v>2.1</v>
      </c>
      <c r="BB82" s="275">
        <f>_xlfn.IFNA(VLOOKUP(C82,'INFORM Severity - hidden'!$C$5:$G$300,5,FALSE),"-")</f>
        <v>2.1</v>
      </c>
    </row>
    <row r="83" spans="1:54" x14ac:dyDescent="0.25">
      <c r="A83"/>
      <c r="B83"/>
      <c r="C83" t="s">
        <v>9190</v>
      </c>
      <c r="D83" s="275" t="str">
        <f t="shared" si="1"/>
        <v>-</v>
      </c>
      <c r="E83" s="275" t="s">
        <v>9157</v>
      </c>
      <c r="F83" s="275" t="s">
        <v>9157</v>
      </c>
      <c r="G83" s="275" t="s">
        <v>9157</v>
      </c>
      <c r="H83" s="275" t="s">
        <v>9157</v>
      </c>
      <c r="I83" s="275" t="s">
        <v>9157</v>
      </c>
      <c r="J83" s="275" t="s">
        <v>9157</v>
      </c>
      <c r="K83" s="275" t="s">
        <v>9157</v>
      </c>
      <c r="L83" s="275" t="s">
        <v>9157</v>
      </c>
      <c r="M83" s="275" t="s">
        <v>9157</v>
      </c>
      <c r="N83" s="275" t="s">
        <v>9157</v>
      </c>
      <c r="O83" s="275" t="s">
        <v>9157</v>
      </c>
      <c r="P83" s="275" t="s">
        <v>9157</v>
      </c>
      <c r="Q83" s="275" t="s">
        <v>9157</v>
      </c>
      <c r="R83" s="275" t="s">
        <v>9157</v>
      </c>
      <c r="S83" s="275" t="s">
        <v>9157</v>
      </c>
      <c r="T83" s="275" t="s">
        <v>9157</v>
      </c>
      <c r="U83" s="275" t="s">
        <v>9157</v>
      </c>
      <c r="V83" s="275">
        <v>2.4</v>
      </c>
      <c r="W83" s="275">
        <v>3</v>
      </c>
      <c r="X83" s="275">
        <v>2.9</v>
      </c>
      <c r="Y83" s="275">
        <v>3</v>
      </c>
      <c r="Z83" s="275">
        <v>2.7</v>
      </c>
      <c r="AA83" s="275">
        <v>2.8</v>
      </c>
      <c r="AB83" s="275">
        <v>2.8</v>
      </c>
      <c r="AC83" s="275" t="s">
        <v>9157</v>
      </c>
      <c r="AD83" s="275" t="s">
        <v>9157</v>
      </c>
      <c r="AE83" s="275" t="s">
        <v>9157</v>
      </c>
      <c r="AF83" s="275" t="s">
        <v>9157</v>
      </c>
      <c r="AG83" s="275" t="s">
        <v>9157</v>
      </c>
      <c r="AH83" s="275" t="s">
        <v>9157</v>
      </c>
      <c r="AI83" s="275" t="s">
        <v>9157</v>
      </c>
      <c r="AJ83" s="275" t="s">
        <v>9157</v>
      </c>
      <c r="AK83" s="275" t="s">
        <v>9157</v>
      </c>
      <c r="AL83" s="275" t="s">
        <v>9157</v>
      </c>
      <c r="AM83" s="275" t="s">
        <v>9157</v>
      </c>
      <c r="AN83" s="275" t="s">
        <v>9157</v>
      </c>
      <c r="AO83" s="275" t="s">
        <v>9157</v>
      </c>
      <c r="AP83" s="275" t="s">
        <v>9157</v>
      </c>
      <c r="AQ83" s="275" t="s">
        <v>9157</v>
      </c>
      <c r="AR83" s="275" t="s">
        <v>9157</v>
      </c>
      <c r="AS83" s="275" t="s">
        <v>9157</v>
      </c>
      <c r="AT83" s="275" t="s">
        <v>9157</v>
      </c>
      <c r="AU83" s="275" t="s">
        <v>9157</v>
      </c>
      <c r="AV83" s="275" t="s">
        <v>9157</v>
      </c>
      <c r="AW83" s="275" t="s">
        <v>9157</v>
      </c>
      <c r="AX83" s="275" t="s">
        <v>9157</v>
      </c>
      <c r="AY83" s="275" t="s">
        <v>9157</v>
      </c>
      <c r="AZ83" s="275" t="s">
        <v>9157</v>
      </c>
      <c r="BA83" s="275" t="s">
        <v>9157</v>
      </c>
      <c r="BB83" s="275" t="str">
        <f>_xlfn.IFNA(VLOOKUP(C83,'INFORM Severity - hidden'!$C$5:$G$300,5,FALSE),"-")</f>
        <v>-</v>
      </c>
    </row>
    <row r="84" spans="1:54" x14ac:dyDescent="0.25">
      <c r="A84" t="s">
        <v>646</v>
      </c>
      <c r="B84" t="s">
        <v>644</v>
      </c>
      <c r="C84" t="s">
        <v>645</v>
      </c>
      <c r="D84" s="275" t="str">
        <f t="shared" si="1"/>
        <v>-</v>
      </c>
      <c r="E84" s="275" t="s">
        <v>9157</v>
      </c>
      <c r="F84" s="275" t="s">
        <v>9157</v>
      </c>
      <c r="G84" s="275" t="s">
        <v>9157</v>
      </c>
      <c r="H84" s="275" t="s">
        <v>9157</v>
      </c>
      <c r="I84" s="275" t="s">
        <v>9157</v>
      </c>
      <c r="J84" s="275" t="s">
        <v>9157</v>
      </c>
      <c r="K84" s="275" t="s">
        <v>9157</v>
      </c>
      <c r="L84" s="275" t="s">
        <v>9157</v>
      </c>
      <c r="M84" s="275" t="s">
        <v>9157</v>
      </c>
      <c r="N84" s="275" t="s">
        <v>9157</v>
      </c>
      <c r="O84" s="275" t="s">
        <v>9157</v>
      </c>
      <c r="P84" s="275" t="s">
        <v>9157</v>
      </c>
      <c r="Q84" s="275" t="s">
        <v>9157</v>
      </c>
      <c r="R84" s="275" t="s">
        <v>9157</v>
      </c>
      <c r="S84" s="275" t="s">
        <v>9157</v>
      </c>
      <c r="T84" s="275" t="s">
        <v>9157</v>
      </c>
      <c r="U84" s="275" t="s">
        <v>9157</v>
      </c>
      <c r="V84" s="275" t="s">
        <v>9157</v>
      </c>
      <c r="W84" s="275" t="s">
        <v>9157</v>
      </c>
      <c r="X84" s="275" t="s">
        <v>9157</v>
      </c>
      <c r="Y84" s="275" t="s">
        <v>9157</v>
      </c>
      <c r="Z84" s="275" t="s">
        <v>9157</v>
      </c>
      <c r="AA84" s="275" t="s">
        <v>9157</v>
      </c>
      <c r="AB84" s="275" t="s">
        <v>9157</v>
      </c>
      <c r="AC84" s="275" t="s">
        <v>9157</v>
      </c>
      <c r="AD84" s="275" t="s">
        <v>9157</v>
      </c>
      <c r="AE84" s="275" t="s">
        <v>9157</v>
      </c>
      <c r="AF84" s="275" t="s">
        <v>9157</v>
      </c>
      <c r="AG84" s="275" t="s">
        <v>9157</v>
      </c>
      <c r="AH84" s="275" t="s">
        <v>9157</v>
      </c>
      <c r="AI84" s="275" t="s">
        <v>9157</v>
      </c>
      <c r="AJ84" s="275" t="s">
        <v>9157</v>
      </c>
      <c r="AK84" s="275" t="s">
        <v>9157</v>
      </c>
      <c r="AL84" s="275" t="s">
        <v>9157</v>
      </c>
      <c r="AM84" s="275" t="s">
        <v>9157</v>
      </c>
      <c r="AN84" s="275" t="s">
        <v>9157</v>
      </c>
      <c r="AO84" s="275" t="s">
        <v>9157</v>
      </c>
      <c r="AP84" s="275" t="s">
        <v>9157</v>
      </c>
      <c r="AQ84" s="275" t="s">
        <v>9157</v>
      </c>
      <c r="AR84" s="275" t="s">
        <v>9157</v>
      </c>
      <c r="AS84" s="275" t="s">
        <v>9157</v>
      </c>
      <c r="AT84" s="275" t="s">
        <v>9157</v>
      </c>
      <c r="AU84" s="275" t="s">
        <v>9157</v>
      </c>
      <c r="AV84" s="275" t="s">
        <v>9157</v>
      </c>
      <c r="AW84" s="275" t="s">
        <v>9157</v>
      </c>
      <c r="AX84" s="275" t="s">
        <v>9157</v>
      </c>
      <c r="AY84" s="275" t="s">
        <v>9157</v>
      </c>
      <c r="AZ84" s="275" t="s">
        <v>9157</v>
      </c>
      <c r="BA84" s="275" t="s">
        <v>9157</v>
      </c>
      <c r="BB84" s="275" t="str">
        <f>_xlfn.IFNA(VLOOKUP(C84,'INFORM Severity - hidden'!$C$5:$G$300,5,FALSE),"-")</f>
        <v>x</v>
      </c>
    </row>
    <row r="85" spans="1:54" x14ac:dyDescent="0.25">
      <c r="A85"/>
      <c r="B85"/>
      <c r="C85" t="s">
        <v>9191</v>
      </c>
      <c r="D85" s="275" t="str">
        <f t="shared" si="1"/>
        <v>-</v>
      </c>
      <c r="E85" s="275" t="s">
        <v>9157</v>
      </c>
      <c r="F85" s="275" t="s">
        <v>9157</v>
      </c>
      <c r="G85" s="275" t="s">
        <v>9157</v>
      </c>
      <c r="H85" s="275" t="s">
        <v>9157</v>
      </c>
      <c r="I85" s="275" t="s">
        <v>9157</v>
      </c>
      <c r="J85" s="275" t="s">
        <v>9157</v>
      </c>
      <c r="K85" s="275" t="s">
        <v>9157</v>
      </c>
      <c r="L85" s="275" t="s">
        <v>9157</v>
      </c>
      <c r="M85" s="275" t="s">
        <v>9157</v>
      </c>
      <c r="N85" s="275" t="s">
        <v>9157</v>
      </c>
      <c r="O85" s="275" t="s">
        <v>9157</v>
      </c>
      <c r="P85" s="275" t="s">
        <v>9157</v>
      </c>
      <c r="Q85" s="275" t="s">
        <v>9157</v>
      </c>
      <c r="R85" s="275" t="s">
        <v>9157</v>
      </c>
      <c r="S85" s="275" t="s">
        <v>9157</v>
      </c>
      <c r="T85" s="275" t="s">
        <v>9157</v>
      </c>
      <c r="U85" s="275" t="s">
        <v>9157</v>
      </c>
      <c r="V85" s="275">
        <v>2.4</v>
      </c>
      <c r="W85" s="275">
        <v>2.5</v>
      </c>
      <c r="X85" s="275">
        <v>2.5</v>
      </c>
      <c r="Y85" s="275">
        <v>2.5</v>
      </c>
      <c r="Z85" s="275">
        <v>2.5</v>
      </c>
      <c r="AA85" s="275">
        <v>2.5</v>
      </c>
      <c r="AB85" s="275">
        <v>2.5</v>
      </c>
      <c r="AC85" s="275" t="s">
        <v>9157</v>
      </c>
      <c r="AD85" s="275" t="s">
        <v>9157</v>
      </c>
      <c r="AE85" s="275" t="s">
        <v>9157</v>
      </c>
      <c r="AF85" s="275" t="s">
        <v>9157</v>
      </c>
      <c r="AG85" s="275" t="s">
        <v>9157</v>
      </c>
      <c r="AH85" s="275" t="s">
        <v>9157</v>
      </c>
      <c r="AI85" s="275" t="s">
        <v>9157</v>
      </c>
      <c r="AJ85" s="275" t="s">
        <v>9157</v>
      </c>
      <c r="AK85" s="275" t="s">
        <v>9157</v>
      </c>
      <c r="AL85" s="275" t="s">
        <v>9157</v>
      </c>
      <c r="AM85" s="275" t="s">
        <v>9157</v>
      </c>
      <c r="AN85" s="275" t="s">
        <v>9157</v>
      </c>
      <c r="AO85" s="275" t="s">
        <v>9157</v>
      </c>
      <c r="AP85" s="275" t="s">
        <v>9157</v>
      </c>
      <c r="AQ85" s="275" t="s">
        <v>9157</v>
      </c>
      <c r="AR85" s="275" t="s">
        <v>9157</v>
      </c>
      <c r="AS85" s="275" t="s">
        <v>9157</v>
      </c>
      <c r="AT85" s="275" t="s">
        <v>9157</v>
      </c>
      <c r="AU85" s="275" t="s">
        <v>9157</v>
      </c>
      <c r="AV85" s="275" t="s">
        <v>9157</v>
      </c>
      <c r="AW85" s="275" t="s">
        <v>9157</v>
      </c>
      <c r="AX85" s="275" t="s">
        <v>9157</v>
      </c>
      <c r="AY85" s="275" t="s">
        <v>9157</v>
      </c>
      <c r="AZ85" s="275" t="s">
        <v>9157</v>
      </c>
      <c r="BA85" s="275" t="s">
        <v>9157</v>
      </c>
      <c r="BB85" s="275" t="str">
        <f>_xlfn.IFNA(VLOOKUP(C85,'INFORM Severity - hidden'!$C$5:$G$300,5,FALSE),"-")</f>
        <v>-</v>
      </c>
    </row>
    <row r="86" spans="1:54" x14ac:dyDescent="0.25">
      <c r="A86"/>
      <c r="B86"/>
      <c r="C86" t="s">
        <v>9192</v>
      </c>
      <c r="D86" s="275" t="str">
        <f t="shared" si="1"/>
        <v>-</v>
      </c>
      <c r="E86" s="275" t="s">
        <v>9157</v>
      </c>
      <c r="F86" s="275" t="s">
        <v>9157</v>
      </c>
      <c r="G86" s="275" t="s">
        <v>9157</v>
      </c>
      <c r="H86" s="275" t="s">
        <v>9157</v>
      </c>
      <c r="I86" s="275" t="s">
        <v>9157</v>
      </c>
      <c r="J86" s="275" t="s">
        <v>9157</v>
      </c>
      <c r="K86" s="275" t="s">
        <v>9157</v>
      </c>
      <c r="L86" s="275" t="s">
        <v>9157</v>
      </c>
      <c r="M86" s="275" t="s">
        <v>9157</v>
      </c>
      <c r="N86" s="275" t="s">
        <v>9157</v>
      </c>
      <c r="O86" s="275" t="s">
        <v>9157</v>
      </c>
      <c r="P86" s="275" t="s">
        <v>9157</v>
      </c>
      <c r="Q86" s="275" t="s">
        <v>9157</v>
      </c>
      <c r="R86" s="275" t="s">
        <v>9157</v>
      </c>
      <c r="S86" s="275" t="s">
        <v>9157</v>
      </c>
      <c r="T86" s="275" t="s">
        <v>9157</v>
      </c>
      <c r="U86" s="275" t="s">
        <v>9157</v>
      </c>
      <c r="V86" s="275" t="s">
        <v>9157</v>
      </c>
      <c r="W86" s="275">
        <v>2.9</v>
      </c>
      <c r="X86" s="275" t="s">
        <v>9157</v>
      </c>
      <c r="Y86" s="275" t="s">
        <v>9157</v>
      </c>
      <c r="Z86" s="275" t="s">
        <v>9157</v>
      </c>
      <c r="AA86" s="275" t="s">
        <v>9157</v>
      </c>
      <c r="AB86" s="275" t="s">
        <v>9157</v>
      </c>
      <c r="AC86" s="275" t="s">
        <v>9157</v>
      </c>
      <c r="AD86" s="275" t="s">
        <v>9157</v>
      </c>
      <c r="AE86" s="275" t="s">
        <v>9157</v>
      </c>
      <c r="AF86" s="275" t="s">
        <v>9157</v>
      </c>
      <c r="AG86" s="275" t="s">
        <v>9157</v>
      </c>
      <c r="AH86" s="275" t="s">
        <v>9157</v>
      </c>
      <c r="AI86" s="275" t="s">
        <v>9157</v>
      </c>
      <c r="AJ86" s="275" t="s">
        <v>9157</v>
      </c>
      <c r="AK86" s="275" t="s">
        <v>9157</v>
      </c>
      <c r="AL86" s="275" t="s">
        <v>9157</v>
      </c>
      <c r="AM86" s="275" t="s">
        <v>9157</v>
      </c>
      <c r="AN86" s="275" t="s">
        <v>9157</v>
      </c>
      <c r="AO86" s="275" t="s">
        <v>9157</v>
      </c>
      <c r="AP86" s="275" t="s">
        <v>9157</v>
      </c>
      <c r="AQ86" s="275" t="s">
        <v>9157</v>
      </c>
      <c r="AR86" s="275" t="s">
        <v>9157</v>
      </c>
      <c r="AS86" s="275" t="s">
        <v>9157</v>
      </c>
      <c r="AT86" s="275" t="s">
        <v>9157</v>
      </c>
      <c r="AU86" s="275" t="s">
        <v>9157</v>
      </c>
      <c r="AV86" s="275" t="s">
        <v>9157</v>
      </c>
      <c r="AW86" s="275" t="s">
        <v>9157</v>
      </c>
      <c r="AX86" s="275" t="s">
        <v>9157</v>
      </c>
      <c r="AY86" s="275" t="s">
        <v>9157</v>
      </c>
      <c r="AZ86" s="275" t="s">
        <v>9157</v>
      </c>
      <c r="BA86" s="275" t="s">
        <v>9157</v>
      </c>
      <c r="BB86" s="275" t="str">
        <f>_xlfn.IFNA(VLOOKUP(C86,'INFORM Severity - hidden'!$C$5:$G$300,5,FALSE),"-")</f>
        <v>-</v>
      </c>
    </row>
    <row r="87" spans="1:54" x14ac:dyDescent="0.25">
      <c r="A87"/>
      <c r="B87"/>
      <c r="C87" t="s">
        <v>9193</v>
      </c>
      <c r="D87" s="275" t="str">
        <f t="shared" si="1"/>
        <v>-</v>
      </c>
      <c r="E87" s="275" t="s">
        <v>9157</v>
      </c>
      <c r="F87" s="275" t="s">
        <v>9157</v>
      </c>
      <c r="G87" s="275" t="s">
        <v>9157</v>
      </c>
      <c r="H87" s="275" t="s">
        <v>9157</v>
      </c>
      <c r="I87" s="275" t="s">
        <v>9157</v>
      </c>
      <c r="J87" s="275" t="s">
        <v>9157</v>
      </c>
      <c r="K87" s="275" t="s">
        <v>9157</v>
      </c>
      <c r="L87" s="275" t="s">
        <v>9157</v>
      </c>
      <c r="M87" s="275" t="s">
        <v>9157</v>
      </c>
      <c r="N87" s="275" t="s">
        <v>9157</v>
      </c>
      <c r="O87" s="275" t="s">
        <v>9157</v>
      </c>
      <c r="P87" s="275" t="s">
        <v>9157</v>
      </c>
      <c r="Q87" s="275" t="s">
        <v>9157</v>
      </c>
      <c r="R87" s="275" t="s">
        <v>9157</v>
      </c>
      <c r="S87" s="275" t="s">
        <v>9157</v>
      </c>
      <c r="T87" s="275" t="s">
        <v>9157</v>
      </c>
      <c r="U87" s="275" t="s">
        <v>9157</v>
      </c>
      <c r="V87" s="275" t="s">
        <v>9157</v>
      </c>
      <c r="W87" s="275" t="s">
        <v>9157</v>
      </c>
      <c r="X87" s="275" t="s">
        <v>9157</v>
      </c>
      <c r="Y87" s="275">
        <v>2.7</v>
      </c>
      <c r="Z87" s="275">
        <v>2.6</v>
      </c>
      <c r="AA87" s="275">
        <v>2.6</v>
      </c>
      <c r="AB87" s="275" t="s">
        <v>9157</v>
      </c>
      <c r="AC87" s="275" t="s">
        <v>9157</v>
      </c>
      <c r="AD87" s="275" t="s">
        <v>9157</v>
      </c>
      <c r="AE87" s="275" t="s">
        <v>9157</v>
      </c>
      <c r="AF87" s="275" t="s">
        <v>9157</v>
      </c>
      <c r="AG87" s="275" t="s">
        <v>9157</v>
      </c>
      <c r="AH87" s="275" t="s">
        <v>9157</v>
      </c>
      <c r="AI87" s="275" t="s">
        <v>9157</v>
      </c>
      <c r="AJ87" s="275" t="s">
        <v>9157</v>
      </c>
      <c r="AK87" s="275" t="s">
        <v>9157</v>
      </c>
      <c r="AL87" s="275" t="s">
        <v>9157</v>
      </c>
      <c r="AM87" s="275" t="s">
        <v>9157</v>
      </c>
      <c r="AN87" s="275" t="s">
        <v>9157</v>
      </c>
      <c r="AO87" s="275" t="s">
        <v>9157</v>
      </c>
      <c r="AP87" s="275" t="s">
        <v>9157</v>
      </c>
      <c r="AQ87" s="275" t="s">
        <v>9157</v>
      </c>
      <c r="AR87" s="275" t="s">
        <v>9157</v>
      </c>
      <c r="AS87" s="275" t="s">
        <v>9157</v>
      </c>
      <c r="AT87" s="275" t="s">
        <v>9157</v>
      </c>
      <c r="AU87" s="275" t="s">
        <v>9157</v>
      </c>
      <c r="AV87" s="275" t="s">
        <v>9157</v>
      </c>
      <c r="AW87" s="275" t="s">
        <v>9157</v>
      </c>
      <c r="AX87" s="275" t="s">
        <v>9157</v>
      </c>
      <c r="AY87" s="275" t="s">
        <v>9157</v>
      </c>
      <c r="AZ87" s="275" t="s">
        <v>9157</v>
      </c>
      <c r="BA87" s="275" t="s">
        <v>9157</v>
      </c>
      <c r="BB87" s="275" t="str">
        <f>_xlfn.IFNA(VLOOKUP(C87,'INFORM Severity - hidden'!$C$5:$G$300,5,FALSE),"-")</f>
        <v>-</v>
      </c>
    </row>
    <row r="88" spans="1:54" x14ac:dyDescent="0.25">
      <c r="A88"/>
      <c r="B88"/>
      <c r="C88" t="s">
        <v>9194</v>
      </c>
      <c r="D88" s="275" t="str">
        <f t="shared" si="1"/>
        <v>-</v>
      </c>
      <c r="E88" s="275" t="s">
        <v>9157</v>
      </c>
      <c r="F88" s="275" t="s">
        <v>9157</v>
      </c>
      <c r="G88" s="275" t="s">
        <v>9157</v>
      </c>
      <c r="H88" s="275">
        <v>3.2</v>
      </c>
      <c r="I88" s="275">
        <v>3.1</v>
      </c>
      <c r="J88" s="275">
        <v>3.1</v>
      </c>
      <c r="K88" s="275" t="s">
        <v>9157</v>
      </c>
      <c r="L88" s="275" t="s">
        <v>9157</v>
      </c>
      <c r="M88" s="275" t="s">
        <v>9157</v>
      </c>
      <c r="N88" s="275" t="s">
        <v>9157</v>
      </c>
      <c r="O88" s="275" t="s">
        <v>9157</v>
      </c>
      <c r="P88" s="275" t="s">
        <v>9157</v>
      </c>
      <c r="Q88" s="275" t="s">
        <v>9157</v>
      </c>
      <c r="R88" s="275" t="s">
        <v>9157</v>
      </c>
      <c r="S88" s="275" t="s">
        <v>9157</v>
      </c>
      <c r="T88" s="275" t="s">
        <v>9157</v>
      </c>
      <c r="U88" s="275" t="s">
        <v>9157</v>
      </c>
      <c r="V88" s="275" t="s">
        <v>9157</v>
      </c>
      <c r="W88" s="275" t="s">
        <v>9157</v>
      </c>
      <c r="X88" s="275" t="s">
        <v>9157</v>
      </c>
      <c r="Y88" s="275" t="s">
        <v>9157</v>
      </c>
      <c r="Z88" s="275" t="s">
        <v>9157</v>
      </c>
      <c r="AA88" s="275" t="s">
        <v>9157</v>
      </c>
      <c r="AB88" s="275" t="s">
        <v>9157</v>
      </c>
      <c r="AC88" s="275" t="s">
        <v>9157</v>
      </c>
      <c r="AD88" s="275" t="s">
        <v>9157</v>
      </c>
      <c r="AE88" s="275" t="s">
        <v>9157</v>
      </c>
      <c r="AF88" s="275" t="s">
        <v>9157</v>
      </c>
      <c r="AG88" s="275" t="s">
        <v>9157</v>
      </c>
      <c r="AH88" s="275" t="s">
        <v>9157</v>
      </c>
      <c r="AI88" s="275" t="s">
        <v>9157</v>
      </c>
      <c r="AJ88" s="275" t="s">
        <v>9157</v>
      </c>
      <c r="AK88" s="275" t="s">
        <v>9157</v>
      </c>
      <c r="AL88" s="275" t="s">
        <v>9157</v>
      </c>
      <c r="AM88" s="275" t="s">
        <v>9157</v>
      </c>
      <c r="AN88" s="275" t="s">
        <v>9157</v>
      </c>
      <c r="AO88" s="275" t="s">
        <v>9157</v>
      </c>
      <c r="AP88" s="275" t="s">
        <v>9157</v>
      </c>
      <c r="AQ88" s="275" t="s">
        <v>9157</v>
      </c>
      <c r="AR88" s="275" t="s">
        <v>9157</v>
      </c>
      <c r="AS88" s="275" t="s">
        <v>9157</v>
      </c>
      <c r="AT88" s="275" t="s">
        <v>9157</v>
      </c>
      <c r="AU88" s="275" t="s">
        <v>9157</v>
      </c>
      <c r="AV88" s="275" t="s">
        <v>9157</v>
      </c>
      <c r="AW88" s="275" t="s">
        <v>9157</v>
      </c>
      <c r="AX88" s="275" t="s">
        <v>9157</v>
      </c>
      <c r="AY88" s="275" t="s">
        <v>9157</v>
      </c>
      <c r="AZ88" s="275" t="s">
        <v>9157</v>
      </c>
      <c r="BA88" s="275" t="s">
        <v>9157</v>
      </c>
      <c r="BB88" s="275" t="str">
        <f>_xlfn.IFNA(VLOOKUP(C88,'INFORM Severity - hidden'!$C$5:$G$300,5,FALSE),"-")</f>
        <v>-</v>
      </c>
    </row>
    <row r="89" spans="1:54" x14ac:dyDescent="0.25">
      <c r="A89"/>
      <c r="B89"/>
      <c r="C89" t="s">
        <v>9195</v>
      </c>
      <c r="D89" s="275" t="str">
        <f t="shared" si="1"/>
        <v>-</v>
      </c>
      <c r="E89" s="275" t="s">
        <v>9157</v>
      </c>
      <c r="F89" s="275" t="s">
        <v>9157</v>
      </c>
      <c r="G89" s="275" t="s">
        <v>9157</v>
      </c>
      <c r="H89" s="275" t="s">
        <v>9157</v>
      </c>
      <c r="I89" s="275" t="s">
        <v>9157</v>
      </c>
      <c r="J89" s="275" t="s">
        <v>9157</v>
      </c>
      <c r="K89" s="275" t="s">
        <v>9157</v>
      </c>
      <c r="L89" s="275" t="s">
        <v>9157</v>
      </c>
      <c r="M89" s="275" t="s">
        <v>9157</v>
      </c>
      <c r="N89" s="275" t="s">
        <v>9157</v>
      </c>
      <c r="O89" s="275" t="s">
        <v>9157</v>
      </c>
      <c r="P89" s="275" t="s">
        <v>9157</v>
      </c>
      <c r="Q89" s="275">
        <v>1.6</v>
      </c>
      <c r="R89" s="275" t="s">
        <v>9157</v>
      </c>
      <c r="S89" s="275" t="s">
        <v>9157</v>
      </c>
      <c r="T89" s="275" t="s">
        <v>9157</v>
      </c>
      <c r="U89" s="275" t="s">
        <v>9157</v>
      </c>
      <c r="V89" s="275" t="s">
        <v>9157</v>
      </c>
      <c r="W89" s="275" t="s">
        <v>9157</v>
      </c>
      <c r="X89" s="275" t="s">
        <v>9157</v>
      </c>
      <c r="Y89" s="275" t="s">
        <v>9157</v>
      </c>
      <c r="Z89" s="275" t="s">
        <v>9157</v>
      </c>
      <c r="AA89" s="275" t="s">
        <v>9157</v>
      </c>
      <c r="AB89" s="275" t="s">
        <v>9157</v>
      </c>
      <c r="AC89" s="275" t="s">
        <v>9157</v>
      </c>
      <c r="AD89" s="275" t="s">
        <v>9157</v>
      </c>
      <c r="AE89" s="275" t="s">
        <v>9157</v>
      </c>
      <c r="AF89" s="275" t="s">
        <v>9157</v>
      </c>
      <c r="AG89" s="275" t="s">
        <v>9157</v>
      </c>
      <c r="AH89" s="275" t="s">
        <v>9157</v>
      </c>
      <c r="AI89" s="275" t="s">
        <v>9157</v>
      </c>
      <c r="AJ89" s="275" t="s">
        <v>9157</v>
      </c>
      <c r="AK89" s="275" t="s">
        <v>9157</v>
      </c>
      <c r="AL89" s="275" t="s">
        <v>9157</v>
      </c>
      <c r="AM89" s="275" t="s">
        <v>9157</v>
      </c>
      <c r="AN89" s="275" t="s">
        <v>9157</v>
      </c>
      <c r="AO89" s="275" t="s">
        <v>9157</v>
      </c>
      <c r="AP89" s="275" t="s">
        <v>9157</v>
      </c>
      <c r="AQ89" s="275" t="s">
        <v>9157</v>
      </c>
      <c r="AR89" s="275" t="s">
        <v>9157</v>
      </c>
      <c r="AS89" s="275" t="s">
        <v>9157</v>
      </c>
      <c r="AT89" s="275" t="s">
        <v>9157</v>
      </c>
      <c r="AU89" s="275" t="s">
        <v>9157</v>
      </c>
      <c r="AV89" s="275" t="s">
        <v>9157</v>
      </c>
      <c r="AW89" s="275" t="s">
        <v>9157</v>
      </c>
      <c r="AX89" s="275" t="s">
        <v>9157</v>
      </c>
      <c r="AY89" s="275" t="s">
        <v>9157</v>
      </c>
      <c r="AZ89" s="275" t="s">
        <v>9157</v>
      </c>
      <c r="BA89" s="275" t="s">
        <v>9157</v>
      </c>
      <c r="BB89" s="275" t="str">
        <f>_xlfn.IFNA(VLOOKUP(C89,'INFORM Severity - hidden'!$C$5:$G$300,5,FALSE),"-")</f>
        <v>-</v>
      </c>
    </row>
    <row r="90" spans="1:54" x14ac:dyDescent="0.25">
      <c r="A90" t="s">
        <v>1007</v>
      </c>
      <c r="B90" t="s">
        <v>1005</v>
      </c>
      <c r="C90" t="s">
        <v>1006</v>
      </c>
      <c r="D90" s="275" t="str">
        <f t="shared" si="1"/>
        <v>Increasing</v>
      </c>
      <c r="E90" s="275" t="s">
        <v>9157</v>
      </c>
      <c r="F90" s="275" t="s">
        <v>9157</v>
      </c>
      <c r="G90" s="275" t="s">
        <v>9157</v>
      </c>
      <c r="H90" s="275" t="s">
        <v>9157</v>
      </c>
      <c r="I90" s="275" t="s">
        <v>9157</v>
      </c>
      <c r="J90" s="275" t="s">
        <v>9157</v>
      </c>
      <c r="K90" s="275" t="s">
        <v>9157</v>
      </c>
      <c r="L90" s="275" t="s">
        <v>9157</v>
      </c>
      <c r="M90" s="275" t="s">
        <v>9157</v>
      </c>
      <c r="N90" s="275" t="s">
        <v>9157</v>
      </c>
      <c r="O90" s="275" t="s">
        <v>9157</v>
      </c>
      <c r="P90" s="275" t="s">
        <v>9157</v>
      </c>
      <c r="Q90" s="275" t="s">
        <v>9157</v>
      </c>
      <c r="R90" s="275" t="s">
        <v>9157</v>
      </c>
      <c r="S90" s="275">
        <v>3.4</v>
      </c>
      <c r="T90" s="275">
        <v>3.4</v>
      </c>
      <c r="U90" s="275">
        <v>3.4</v>
      </c>
      <c r="V90" s="275">
        <v>3.5</v>
      </c>
      <c r="W90" s="275">
        <v>3.5</v>
      </c>
      <c r="X90" s="275">
        <v>3.5</v>
      </c>
      <c r="Y90" s="275">
        <v>3.5</v>
      </c>
      <c r="Z90" s="275">
        <v>3.5</v>
      </c>
      <c r="AA90" s="275">
        <v>3.4</v>
      </c>
      <c r="AB90" s="275">
        <v>3.4</v>
      </c>
      <c r="AC90" s="275">
        <v>3.4</v>
      </c>
      <c r="AD90" s="275">
        <v>3.4</v>
      </c>
      <c r="AE90" s="275">
        <v>3.4</v>
      </c>
      <c r="AF90" s="275">
        <v>3.4</v>
      </c>
      <c r="AG90" s="275">
        <v>3.4</v>
      </c>
      <c r="AH90" s="275">
        <v>3.3</v>
      </c>
      <c r="AI90" s="275">
        <v>3.3</v>
      </c>
      <c r="AJ90" s="275">
        <v>3.3</v>
      </c>
      <c r="AK90" s="275">
        <v>3.3</v>
      </c>
      <c r="AL90" s="275">
        <v>3.4</v>
      </c>
      <c r="AM90" s="275">
        <v>3.4</v>
      </c>
      <c r="AN90" s="275">
        <v>3.4</v>
      </c>
      <c r="AO90" s="275">
        <v>3.4</v>
      </c>
      <c r="AP90" s="275">
        <v>3.4</v>
      </c>
      <c r="AQ90" s="275">
        <v>3.4</v>
      </c>
      <c r="AR90" s="275">
        <v>3.6</v>
      </c>
      <c r="AS90" s="275">
        <v>3.6</v>
      </c>
      <c r="AT90" s="275">
        <v>3.6</v>
      </c>
      <c r="AU90" s="275">
        <v>3.6</v>
      </c>
      <c r="AV90" s="275">
        <v>3.6</v>
      </c>
      <c r="AW90" s="275">
        <v>3.6</v>
      </c>
      <c r="AX90" s="275">
        <v>3.5</v>
      </c>
      <c r="AY90" s="275">
        <v>3.5</v>
      </c>
      <c r="AZ90" s="275">
        <v>3.6</v>
      </c>
      <c r="BA90" s="275">
        <v>3.6</v>
      </c>
      <c r="BB90" s="275">
        <f>_xlfn.IFNA(VLOOKUP(C90,'INFORM Severity - hidden'!$C$5:$G$300,5,FALSE),"-")</f>
        <v>3.7</v>
      </c>
    </row>
    <row r="91" spans="1:54" x14ac:dyDescent="0.25">
      <c r="A91" t="s">
        <v>373</v>
      </c>
      <c r="B91" t="s">
        <v>1036</v>
      </c>
      <c r="C91" t="s">
        <v>1037</v>
      </c>
      <c r="D91" s="275" t="str">
        <f t="shared" si="1"/>
        <v>Stable</v>
      </c>
      <c r="E91" s="275" t="s">
        <v>9157</v>
      </c>
      <c r="F91" s="275">
        <v>4.3</v>
      </c>
      <c r="G91" s="275">
        <v>4.3</v>
      </c>
      <c r="H91" s="275">
        <v>4.2</v>
      </c>
      <c r="I91" s="275">
        <v>4.2</v>
      </c>
      <c r="J91" s="275">
        <v>4.3</v>
      </c>
      <c r="K91" s="275">
        <v>4.3</v>
      </c>
      <c r="L91" s="275">
        <v>4.3</v>
      </c>
      <c r="M91" s="275">
        <v>4.3</v>
      </c>
      <c r="N91" s="275">
        <v>4.3</v>
      </c>
      <c r="O91" s="275">
        <v>4.3</v>
      </c>
      <c r="P91" s="275">
        <v>4.2</v>
      </c>
      <c r="Q91" s="275">
        <v>4.2</v>
      </c>
      <c r="R91" s="275">
        <v>4.2</v>
      </c>
      <c r="S91" s="275">
        <v>4.2</v>
      </c>
      <c r="T91" s="275">
        <v>3.9</v>
      </c>
      <c r="U91" s="275">
        <v>3.9</v>
      </c>
      <c r="V91" s="275">
        <v>4</v>
      </c>
      <c r="W91" s="275">
        <v>4</v>
      </c>
      <c r="X91" s="275">
        <v>4</v>
      </c>
      <c r="Y91" s="275">
        <v>4</v>
      </c>
      <c r="Z91" s="275">
        <v>4</v>
      </c>
      <c r="AA91" s="275">
        <v>4</v>
      </c>
      <c r="AB91" s="275">
        <v>4</v>
      </c>
      <c r="AC91" s="275">
        <v>3.9</v>
      </c>
      <c r="AD91" s="275">
        <v>3.9</v>
      </c>
      <c r="AE91" s="275">
        <v>4.2</v>
      </c>
      <c r="AF91" s="275">
        <v>4.2</v>
      </c>
      <c r="AG91" s="275">
        <v>4.2</v>
      </c>
      <c r="AH91" s="275">
        <v>4.2</v>
      </c>
      <c r="AI91" s="275">
        <v>4.2</v>
      </c>
      <c r="AJ91" s="275">
        <v>4.2</v>
      </c>
      <c r="AK91" s="275">
        <v>4.2</v>
      </c>
      <c r="AL91" s="275">
        <v>4.2</v>
      </c>
      <c r="AM91" s="275">
        <v>4.2</v>
      </c>
      <c r="AN91" s="275">
        <v>4.2</v>
      </c>
      <c r="AO91" s="275">
        <v>3.9</v>
      </c>
      <c r="AP91" s="275">
        <v>3.9</v>
      </c>
      <c r="AQ91" s="275">
        <v>3.9</v>
      </c>
      <c r="AR91" s="275">
        <v>3.9</v>
      </c>
      <c r="AS91" s="275">
        <v>3.9</v>
      </c>
      <c r="AT91" s="275">
        <v>3.9</v>
      </c>
      <c r="AU91" s="275">
        <v>3.9</v>
      </c>
      <c r="AV91" s="275">
        <v>3.9</v>
      </c>
      <c r="AW91" s="275">
        <v>3.9</v>
      </c>
      <c r="AX91" s="275">
        <v>3.9</v>
      </c>
      <c r="AY91" s="275">
        <v>3.8</v>
      </c>
      <c r="AZ91" s="275">
        <v>3.9</v>
      </c>
      <c r="BA91" s="275">
        <v>3.9</v>
      </c>
      <c r="BB91" s="275">
        <f>_xlfn.IFNA(VLOOKUP(C91,'INFORM Severity - hidden'!$C$5:$G$300,5,FALSE),"-")</f>
        <v>3.9</v>
      </c>
    </row>
    <row r="92" spans="1:54" x14ac:dyDescent="0.25">
      <c r="A92" t="s">
        <v>373</v>
      </c>
      <c r="B92" t="s">
        <v>371</v>
      </c>
      <c r="C92" t="s">
        <v>372</v>
      </c>
      <c r="D92" s="275" t="str">
        <f t="shared" si="1"/>
        <v>Increasing</v>
      </c>
      <c r="E92" s="275" t="s">
        <v>9157</v>
      </c>
      <c r="F92" s="275">
        <v>4.4000000000000004</v>
      </c>
      <c r="G92" s="275">
        <v>4.3</v>
      </c>
      <c r="H92" s="275">
        <v>4.2</v>
      </c>
      <c r="I92" s="275">
        <v>4.2</v>
      </c>
      <c r="J92" s="275">
        <v>4.3</v>
      </c>
      <c r="K92" s="275">
        <v>4.3</v>
      </c>
      <c r="L92" s="275">
        <v>4.3</v>
      </c>
      <c r="M92" s="275">
        <v>4.3</v>
      </c>
      <c r="N92" s="275">
        <v>4.3</v>
      </c>
      <c r="O92" s="275">
        <v>4.3</v>
      </c>
      <c r="P92" s="275">
        <v>4.0999999999999996</v>
      </c>
      <c r="Q92" s="275">
        <v>4.0999999999999996</v>
      </c>
      <c r="R92" s="275">
        <v>4.0999999999999996</v>
      </c>
      <c r="S92" s="275">
        <v>4</v>
      </c>
      <c r="T92" s="275">
        <v>4</v>
      </c>
      <c r="U92" s="275">
        <v>4</v>
      </c>
      <c r="V92" s="275">
        <v>4.0999999999999996</v>
      </c>
      <c r="W92" s="275">
        <v>4.0999999999999996</v>
      </c>
      <c r="X92" s="275">
        <v>4.0999999999999996</v>
      </c>
      <c r="Y92" s="275">
        <v>4.0999999999999996</v>
      </c>
      <c r="Z92" s="275">
        <v>4.0999999999999996</v>
      </c>
      <c r="AA92" s="275">
        <v>4.0999999999999996</v>
      </c>
      <c r="AB92" s="275">
        <v>4.0999999999999996</v>
      </c>
      <c r="AC92" s="275">
        <v>4.0999999999999996</v>
      </c>
      <c r="AD92" s="275">
        <v>4.2</v>
      </c>
      <c r="AE92" s="275">
        <v>4.4000000000000004</v>
      </c>
      <c r="AF92" s="275">
        <v>4.4000000000000004</v>
      </c>
      <c r="AG92" s="275">
        <v>4.4000000000000004</v>
      </c>
      <c r="AH92" s="275">
        <v>4.4000000000000004</v>
      </c>
      <c r="AI92" s="275">
        <v>4.4000000000000004</v>
      </c>
      <c r="AJ92" s="275">
        <v>4.4000000000000004</v>
      </c>
      <c r="AK92" s="275">
        <v>4.4000000000000004</v>
      </c>
      <c r="AL92" s="275">
        <v>4.4000000000000004</v>
      </c>
      <c r="AM92" s="275">
        <v>4.4000000000000004</v>
      </c>
      <c r="AN92" s="275">
        <v>4.2</v>
      </c>
      <c r="AO92" s="275">
        <v>3.9</v>
      </c>
      <c r="AP92" s="275">
        <v>3.9</v>
      </c>
      <c r="AQ92" s="275">
        <v>3.9</v>
      </c>
      <c r="AR92" s="275">
        <v>3.8</v>
      </c>
      <c r="AS92" s="275">
        <v>3.9</v>
      </c>
      <c r="AT92" s="275">
        <v>3.9</v>
      </c>
      <c r="AU92" s="275">
        <v>3.9</v>
      </c>
      <c r="AV92" s="275">
        <v>3.9</v>
      </c>
      <c r="AW92" s="275">
        <v>3.9</v>
      </c>
      <c r="AX92" s="275">
        <v>3.9</v>
      </c>
      <c r="AY92" s="275">
        <v>3.7</v>
      </c>
      <c r="AZ92" s="275">
        <v>3.9</v>
      </c>
      <c r="BA92" s="275">
        <v>3.9</v>
      </c>
      <c r="BB92" s="275">
        <f>_xlfn.IFNA(VLOOKUP(C92,'INFORM Severity - hidden'!$C$5:$G$300,5,FALSE),"-")</f>
        <v>3.9</v>
      </c>
    </row>
    <row r="93" spans="1:54" x14ac:dyDescent="0.25">
      <c r="A93" t="s">
        <v>373</v>
      </c>
      <c r="B93" t="s">
        <v>377</v>
      </c>
      <c r="C93" t="s">
        <v>378</v>
      </c>
      <c r="D93" s="275" t="str">
        <f t="shared" si="1"/>
        <v>Decreasing</v>
      </c>
      <c r="E93" s="275" t="s">
        <v>9157</v>
      </c>
      <c r="F93" s="275">
        <v>2.5</v>
      </c>
      <c r="G93" s="275">
        <v>2.4</v>
      </c>
      <c r="H93" s="275">
        <v>3.2</v>
      </c>
      <c r="I93" s="275">
        <v>3.1</v>
      </c>
      <c r="J93" s="275">
        <v>3.2</v>
      </c>
      <c r="K93" s="275">
        <v>3.2</v>
      </c>
      <c r="L93" s="275">
        <v>3.2</v>
      </c>
      <c r="M93" s="275">
        <v>3.2</v>
      </c>
      <c r="N93" s="275">
        <v>3.2</v>
      </c>
      <c r="O93" s="275">
        <v>2.9</v>
      </c>
      <c r="P93" s="275">
        <v>2.9</v>
      </c>
      <c r="Q93" s="275">
        <v>2.9</v>
      </c>
      <c r="R93" s="275">
        <v>2.9</v>
      </c>
      <c r="S93" s="275">
        <v>2.9</v>
      </c>
      <c r="T93" s="275">
        <v>2.9</v>
      </c>
      <c r="U93" s="275">
        <v>2.9</v>
      </c>
      <c r="V93" s="275">
        <v>2.9</v>
      </c>
      <c r="W93" s="275">
        <v>2.9</v>
      </c>
      <c r="X93" s="275">
        <v>2.9</v>
      </c>
      <c r="Y93" s="275">
        <v>2.8</v>
      </c>
      <c r="Z93" s="275">
        <v>2.8</v>
      </c>
      <c r="AA93" s="275">
        <v>2.8</v>
      </c>
      <c r="AB93" s="275">
        <v>2.8</v>
      </c>
      <c r="AC93" s="275">
        <v>2.8</v>
      </c>
      <c r="AD93" s="275">
        <v>2.8</v>
      </c>
      <c r="AE93" s="275">
        <v>2.8</v>
      </c>
      <c r="AF93" s="275">
        <v>2.9</v>
      </c>
      <c r="AG93" s="275">
        <v>2.9</v>
      </c>
      <c r="AH93" s="275">
        <v>2.9</v>
      </c>
      <c r="AI93" s="275">
        <v>2.9</v>
      </c>
      <c r="AJ93" s="275">
        <v>2.9</v>
      </c>
      <c r="AK93" s="275">
        <v>2.9</v>
      </c>
      <c r="AL93" s="275">
        <v>2.9</v>
      </c>
      <c r="AM93" s="275">
        <v>2.9</v>
      </c>
      <c r="AN93" s="275">
        <v>2.9</v>
      </c>
      <c r="AO93" s="275">
        <v>2.9</v>
      </c>
      <c r="AP93" s="275">
        <v>2.9</v>
      </c>
      <c r="AQ93" s="275">
        <v>2.9</v>
      </c>
      <c r="AR93" s="275">
        <v>3</v>
      </c>
      <c r="AS93" s="275">
        <v>3</v>
      </c>
      <c r="AT93" s="275">
        <v>3</v>
      </c>
      <c r="AU93" s="275">
        <v>3</v>
      </c>
      <c r="AV93" s="275">
        <v>3</v>
      </c>
      <c r="AW93" s="275">
        <v>3</v>
      </c>
      <c r="AX93" s="275">
        <v>3</v>
      </c>
      <c r="AY93" s="275">
        <v>2.9</v>
      </c>
      <c r="AZ93" s="275">
        <v>2.9</v>
      </c>
      <c r="BA93" s="275">
        <v>2.9</v>
      </c>
      <c r="BB93" s="275">
        <f>_xlfn.IFNA(VLOOKUP(C93,'INFORM Severity - hidden'!$C$5:$G$300,5,FALSE),"-")</f>
        <v>2.9</v>
      </c>
    </row>
    <row r="94" spans="1:54" x14ac:dyDescent="0.25">
      <c r="A94" t="s">
        <v>391</v>
      </c>
      <c r="B94" t="s">
        <v>389</v>
      </c>
      <c r="C94" t="s">
        <v>390</v>
      </c>
      <c r="D94" s="275" t="str">
        <f t="shared" si="1"/>
        <v>Increasing</v>
      </c>
      <c r="E94" s="275" t="s">
        <v>9157</v>
      </c>
      <c r="F94" s="275">
        <v>1.1000000000000001</v>
      </c>
      <c r="G94" s="275" t="s">
        <v>9157</v>
      </c>
      <c r="H94" s="275" t="s">
        <v>9157</v>
      </c>
      <c r="I94" s="275" t="s">
        <v>9157</v>
      </c>
      <c r="J94" s="275" t="s">
        <v>9157</v>
      </c>
      <c r="K94" s="275" t="s">
        <v>9157</v>
      </c>
      <c r="L94" s="275" t="s">
        <v>9157</v>
      </c>
      <c r="M94" s="275" t="s">
        <v>9157</v>
      </c>
      <c r="N94" s="275" t="s">
        <v>9157</v>
      </c>
      <c r="O94" s="275" t="s">
        <v>9157</v>
      </c>
      <c r="P94" s="275" t="s">
        <v>9157</v>
      </c>
      <c r="Q94" s="275" t="s">
        <v>9157</v>
      </c>
      <c r="R94" s="275" t="s">
        <v>9157</v>
      </c>
      <c r="S94" s="275" t="s">
        <v>9157</v>
      </c>
      <c r="T94" s="275" t="s">
        <v>9157</v>
      </c>
      <c r="U94" s="275" t="s">
        <v>9157</v>
      </c>
      <c r="V94" s="275" t="s">
        <v>9157</v>
      </c>
      <c r="W94" s="275" t="s">
        <v>9157</v>
      </c>
      <c r="X94" s="275" t="s">
        <v>9157</v>
      </c>
      <c r="Y94" s="275" t="s">
        <v>9157</v>
      </c>
      <c r="Z94" s="275" t="s">
        <v>9157</v>
      </c>
      <c r="AA94" s="275" t="s">
        <v>9157</v>
      </c>
      <c r="AB94" s="275" t="s">
        <v>9157</v>
      </c>
      <c r="AC94" s="275" t="s">
        <v>9157</v>
      </c>
      <c r="AD94" s="275" t="s">
        <v>9157</v>
      </c>
      <c r="AE94" s="275" t="s">
        <v>9157</v>
      </c>
      <c r="AF94" s="275" t="s">
        <v>9157</v>
      </c>
      <c r="AG94" s="275" t="s">
        <v>9157</v>
      </c>
      <c r="AH94" s="275">
        <v>1.9</v>
      </c>
      <c r="AI94" s="275">
        <v>1.9</v>
      </c>
      <c r="AJ94" s="275">
        <v>1.9</v>
      </c>
      <c r="AK94" s="275">
        <v>1.9</v>
      </c>
      <c r="AL94" s="275">
        <v>1.9</v>
      </c>
      <c r="AM94" s="275">
        <v>1.9</v>
      </c>
      <c r="AN94" s="275">
        <v>1.9</v>
      </c>
      <c r="AO94" s="275">
        <v>1.9</v>
      </c>
      <c r="AP94" s="275">
        <v>1.9</v>
      </c>
      <c r="AQ94" s="275">
        <v>1.9</v>
      </c>
      <c r="AR94" s="275">
        <v>1.9</v>
      </c>
      <c r="AS94" s="275">
        <v>1.9</v>
      </c>
      <c r="AT94" s="275">
        <v>1.9</v>
      </c>
      <c r="AU94" s="275">
        <v>1.9</v>
      </c>
      <c r="AV94" s="275">
        <v>1.9</v>
      </c>
      <c r="AW94" s="275">
        <v>1.9</v>
      </c>
      <c r="AX94" s="275">
        <v>1.9</v>
      </c>
      <c r="AY94" s="275">
        <v>2</v>
      </c>
      <c r="AZ94" s="275">
        <v>2</v>
      </c>
      <c r="BA94" s="275">
        <v>2</v>
      </c>
      <c r="BB94" s="275">
        <f>_xlfn.IFNA(VLOOKUP(C94,'INFORM Severity - hidden'!$C$5:$G$300,5,FALSE),"-")</f>
        <v>1.9</v>
      </c>
    </row>
    <row r="95" spans="1:54" x14ac:dyDescent="0.25">
      <c r="A95"/>
      <c r="B95"/>
      <c r="C95" t="s">
        <v>9196</v>
      </c>
      <c r="D95" s="275" t="str">
        <f t="shared" si="1"/>
        <v>-</v>
      </c>
      <c r="E95" s="275" t="s">
        <v>9157</v>
      </c>
      <c r="F95" s="275">
        <v>1.6</v>
      </c>
      <c r="G95" s="275">
        <v>1.6</v>
      </c>
      <c r="H95" s="275" t="s">
        <v>9157</v>
      </c>
      <c r="I95" s="275" t="s">
        <v>9157</v>
      </c>
      <c r="J95" s="275" t="s">
        <v>9157</v>
      </c>
      <c r="K95" s="275" t="s">
        <v>9157</v>
      </c>
      <c r="L95" s="275" t="s">
        <v>9157</v>
      </c>
      <c r="M95" s="275" t="s">
        <v>9157</v>
      </c>
      <c r="N95" s="275" t="s">
        <v>9157</v>
      </c>
      <c r="O95" s="275" t="s">
        <v>9157</v>
      </c>
      <c r="P95" s="275" t="s">
        <v>9157</v>
      </c>
      <c r="Q95" s="275" t="s">
        <v>9157</v>
      </c>
      <c r="R95" s="275" t="s">
        <v>9157</v>
      </c>
      <c r="S95" s="275" t="s">
        <v>9157</v>
      </c>
      <c r="T95" s="275" t="s">
        <v>9157</v>
      </c>
      <c r="U95" s="275" t="s">
        <v>9157</v>
      </c>
      <c r="V95" s="275" t="s">
        <v>9157</v>
      </c>
      <c r="W95" s="275" t="s">
        <v>9157</v>
      </c>
      <c r="X95" s="275" t="s">
        <v>9157</v>
      </c>
      <c r="Y95" s="275" t="s">
        <v>9157</v>
      </c>
      <c r="Z95" s="275" t="s">
        <v>9157</v>
      </c>
      <c r="AA95" s="275" t="s">
        <v>9157</v>
      </c>
      <c r="AB95" s="275" t="s">
        <v>9157</v>
      </c>
      <c r="AC95" s="275" t="s">
        <v>9157</v>
      </c>
      <c r="AD95" s="275" t="s">
        <v>9157</v>
      </c>
      <c r="AE95" s="275" t="s">
        <v>9157</v>
      </c>
      <c r="AF95" s="275" t="s">
        <v>9157</v>
      </c>
      <c r="AG95" s="275" t="s">
        <v>9157</v>
      </c>
      <c r="AH95" s="275" t="s">
        <v>9157</v>
      </c>
      <c r="AI95" s="275" t="s">
        <v>9157</v>
      </c>
      <c r="AJ95" s="275" t="s">
        <v>9157</v>
      </c>
      <c r="AK95" s="275" t="s">
        <v>9157</v>
      </c>
      <c r="AL95" s="275" t="s">
        <v>9157</v>
      </c>
      <c r="AM95" s="275" t="s">
        <v>9157</v>
      </c>
      <c r="AN95" s="275" t="s">
        <v>9157</v>
      </c>
      <c r="AO95" s="275" t="s">
        <v>9157</v>
      </c>
      <c r="AP95" s="275" t="s">
        <v>9157</v>
      </c>
      <c r="AQ95" s="275" t="s">
        <v>9157</v>
      </c>
      <c r="AR95" s="275" t="s">
        <v>9157</v>
      </c>
      <c r="AS95" s="275" t="s">
        <v>9157</v>
      </c>
      <c r="AT95" s="275" t="s">
        <v>9157</v>
      </c>
      <c r="AU95" s="275" t="s">
        <v>9157</v>
      </c>
      <c r="AV95" s="275" t="s">
        <v>9157</v>
      </c>
      <c r="AW95" s="275" t="s">
        <v>9157</v>
      </c>
      <c r="AX95" s="275" t="s">
        <v>9157</v>
      </c>
      <c r="AY95" s="275" t="s">
        <v>9157</v>
      </c>
      <c r="AZ95" s="275" t="s">
        <v>9157</v>
      </c>
      <c r="BA95" s="275" t="s">
        <v>9157</v>
      </c>
      <c r="BB95" s="275" t="str">
        <f>_xlfn.IFNA(VLOOKUP(C95,'INFORM Severity - hidden'!$C$5:$G$300,5,FALSE),"-")</f>
        <v>-</v>
      </c>
    </row>
    <row r="96" spans="1:54" x14ac:dyDescent="0.25">
      <c r="A96" t="s">
        <v>126</v>
      </c>
      <c r="B96" t="s">
        <v>124</v>
      </c>
      <c r="C96" t="s">
        <v>125</v>
      </c>
      <c r="D96" s="275" t="str">
        <f t="shared" si="1"/>
        <v>Stable</v>
      </c>
      <c r="E96" s="275" t="s">
        <v>9157</v>
      </c>
      <c r="F96" s="275">
        <v>1.6</v>
      </c>
      <c r="G96" s="275">
        <v>1.6</v>
      </c>
      <c r="H96" s="275">
        <v>2.5</v>
      </c>
      <c r="I96" s="275">
        <v>2.6</v>
      </c>
      <c r="J96" s="275">
        <v>2.6</v>
      </c>
      <c r="K96" s="275">
        <v>2.6</v>
      </c>
      <c r="L96" s="275">
        <v>2.6</v>
      </c>
      <c r="M96" s="275">
        <v>2.6</v>
      </c>
      <c r="N96" s="275">
        <v>2.6</v>
      </c>
      <c r="O96" s="275">
        <v>2.5</v>
      </c>
      <c r="P96" s="275">
        <v>2.5</v>
      </c>
      <c r="Q96" s="275">
        <v>2.5</v>
      </c>
      <c r="R96" s="275">
        <v>2.5</v>
      </c>
      <c r="S96" s="275">
        <v>2.5</v>
      </c>
      <c r="T96" s="275">
        <v>2.5</v>
      </c>
      <c r="U96" s="275">
        <v>2.6</v>
      </c>
      <c r="V96" s="275">
        <v>2.7</v>
      </c>
      <c r="W96" s="275">
        <v>2.7</v>
      </c>
      <c r="X96" s="275">
        <v>2.7</v>
      </c>
      <c r="Y96" s="275">
        <v>2.7</v>
      </c>
      <c r="Z96" s="275">
        <v>2.7</v>
      </c>
      <c r="AA96" s="275">
        <v>2.8</v>
      </c>
      <c r="AB96" s="275">
        <v>2.7</v>
      </c>
      <c r="AC96" s="275">
        <v>3.1</v>
      </c>
      <c r="AD96" s="275">
        <v>3.1</v>
      </c>
      <c r="AE96" s="275">
        <v>3.1</v>
      </c>
      <c r="AF96" s="275">
        <v>3.1</v>
      </c>
      <c r="AG96" s="275">
        <v>3.1</v>
      </c>
      <c r="AH96" s="275">
        <v>2.9</v>
      </c>
      <c r="AI96" s="275">
        <v>2.9</v>
      </c>
      <c r="AJ96" s="275">
        <v>2.9</v>
      </c>
      <c r="AK96" s="275">
        <v>2.9</v>
      </c>
      <c r="AL96" s="275">
        <v>2.8</v>
      </c>
      <c r="AM96" s="275">
        <v>2.8</v>
      </c>
      <c r="AN96" s="275">
        <v>2.7</v>
      </c>
      <c r="AO96" s="275">
        <v>2.7</v>
      </c>
      <c r="AP96" s="275">
        <v>2.7</v>
      </c>
      <c r="AQ96" s="275">
        <v>2.7</v>
      </c>
      <c r="AR96" s="275">
        <v>2.7</v>
      </c>
      <c r="AS96" s="275">
        <v>2.7</v>
      </c>
      <c r="AT96" s="275">
        <v>2.7</v>
      </c>
      <c r="AU96" s="275">
        <v>2.7</v>
      </c>
      <c r="AV96" s="275">
        <v>2.7</v>
      </c>
      <c r="AW96" s="275">
        <v>2.7</v>
      </c>
      <c r="AX96" s="275">
        <v>2.7</v>
      </c>
      <c r="AY96" s="275">
        <v>2.7</v>
      </c>
      <c r="AZ96" s="275">
        <v>2.7</v>
      </c>
      <c r="BA96" s="275">
        <v>2.7</v>
      </c>
      <c r="BB96" s="275">
        <f>_xlfn.IFNA(VLOOKUP(C96,'INFORM Severity - hidden'!$C$5:$G$300,5,FALSE),"-")</f>
        <v>2.7</v>
      </c>
    </row>
    <row r="97" spans="1:54" x14ac:dyDescent="0.25">
      <c r="A97"/>
      <c r="B97"/>
      <c r="C97" t="s">
        <v>9197</v>
      </c>
      <c r="D97" s="275" t="str">
        <f t="shared" si="1"/>
        <v>-</v>
      </c>
      <c r="E97" s="275" t="s">
        <v>9157</v>
      </c>
      <c r="F97" s="275">
        <v>1.6</v>
      </c>
      <c r="G97" s="275">
        <v>1.6</v>
      </c>
      <c r="H97" s="275" t="s">
        <v>9157</v>
      </c>
      <c r="I97" s="275" t="s">
        <v>9157</v>
      </c>
      <c r="J97" s="275" t="s">
        <v>9157</v>
      </c>
      <c r="K97" s="275" t="s">
        <v>9157</v>
      </c>
      <c r="L97" s="275" t="s">
        <v>9157</v>
      </c>
      <c r="M97" s="275" t="s">
        <v>9157</v>
      </c>
      <c r="N97" s="275" t="s">
        <v>9157</v>
      </c>
      <c r="O97" s="275" t="s">
        <v>9157</v>
      </c>
      <c r="P97" s="275" t="s">
        <v>9157</v>
      </c>
      <c r="Q97" s="275" t="s">
        <v>9157</v>
      </c>
      <c r="R97" s="275" t="s">
        <v>9157</v>
      </c>
      <c r="S97" s="275" t="s">
        <v>9157</v>
      </c>
      <c r="T97" s="275" t="s">
        <v>9157</v>
      </c>
      <c r="U97" s="275" t="s">
        <v>9157</v>
      </c>
      <c r="V97" s="275" t="s">
        <v>9157</v>
      </c>
      <c r="W97" s="275" t="s">
        <v>9157</v>
      </c>
      <c r="X97" s="275" t="s">
        <v>9157</v>
      </c>
      <c r="Y97" s="275" t="s">
        <v>9157</v>
      </c>
      <c r="Z97" s="275" t="s">
        <v>9157</v>
      </c>
      <c r="AA97" s="275" t="s">
        <v>9157</v>
      </c>
      <c r="AB97" s="275" t="s">
        <v>9157</v>
      </c>
      <c r="AC97" s="275" t="s">
        <v>9157</v>
      </c>
      <c r="AD97" s="275" t="s">
        <v>9157</v>
      </c>
      <c r="AE97" s="275" t="s">
        <v>9157</v>
      </c>
      <c r="AF97" s="275" t="s">
        <v>9157</v>
      </c>
      <c r="AG97" s="275" t="s">
        <v>9157</v>
      </c>
      <c r="AH97" s="275" t="s">
        <v>9157</v>
      </c>
      <c r="AI97" s="275" t="s">
        <v>9157</v>
      </c>
      <c r="AJ97" s="275" t="s">
        <v>9157</v>
      </c>
      <c r="AK97" s="275" t="s">
        <v>9157</v>
      </c>
      <c r="AL97" s="275" t="s">
        <v>9157</v>
      </c>
      <c r="AM97" s="275" t="s">
        <v>9157</v>
      </c>
      <c r="AN97" s="275" t="s">
        <v>9157</v>
      </c>
      <c r="AO97" s="275" t="s">
        <v>9157</v>
      </c>
      <c r="AP97" s="275" t="s">
        <v>9157</v>
      </c>
      <c r="AQ97" s="275" t="s">
        <v>9157</v>
      </c>
      <c r="AR97" s="275" t="s">
        <v>9157</v>
      </c>
      <c r="AS97" s="275" t="s">
        <v>9157</v>
      </c>
      <c r="AT97" s="275" t="s">
        <v>9157</v>
      </c>
      <c r="AU97" s="275" t="s">
        <v>9157</v>
      </c>
      <c r="AV97" s="275" t="s">
        <v>9157</v>
      </c>
      <c r="AW97" s="275" t="s">
        <v>9157</v>
      </c>
      <c r="AX97" s="275" t="s">
        <v>9157</v>
      </c>
      <c r="AY97" s="275" t="s">
        <v>9157</v>
      </c>
      <c r="AZ97" s="275" t="s">
        <v>9157</v>
      </c>
      <c r="BA97" s="275" t="s">
        <v>9157</v>
      </c>
      <c r="BB97" s="275" t="str">
        <f>_xlfn.IFNA(VLOOKUP(C97,'INFORM Severity - hidden'!$C$5:$G$300,5,FALSE),"-")</f>
        <v>-</v>
      </c>
    </row>
    <row r="98" spans="1:54" x14ac:dyDescent="0.25">
      <c r="A98" t="s">
        <v>402</v>
      </c>
      <c r="B98" t="s">
        <v>1456</v>
      </c>
      <c r="C98" t="s">
        <v>1457</v>
      </c>
      <c r="D98" s="275" t="str">
        <f t="shared" si="1"/>
        <v>Stable</v>
      </c>
      <c r="E98" s="275" t="s">
        <v>9157</v>
      </c>
      <c r="F98" s="275" t="s">
        <v>9157</v>
      </c>
      <c r="G98" s="275" t="s">
        <v>9157</v>
      </c>
      <c r="H98" s="275" t="s">
        <v>9157</v>
      </c>
      <c r="I98" s="275" t="s">
        <v>9157</v>
      </c>
      <c r="J98" s="275">
        <v>3.1</v>
      </c>
      <c r="K98" s="275">
        <v>3.1</v>
      </c>
      <c r="L98" s="275">
        <v>3.1</v>
      </c>
      <c r="M98" s="275">
        <v>3.4</v>
      </c>
      <c r="N98" s="275">
        <v>3.4</v>
      </c>
      <c r="O98" s="275">
        <v>3.3</v>
      </c>
      <c r="P98" s="275">
        <v>3.3</v>
      </c>
      <c r="Q98" s="275">
        <v>3.3</v>
      </c>
      <c r="R98" s="275">
        <v>3.3</v>
      </c>
      <c r="S98" s="275">
        <v>3.3</v>
      </c>
      <c r="T98" s="275">
        <v>3.3</v>
      </c>
      <c r="U98" s="275">
        <v>3.4</v>
      </c>
      <c r="V98" s="275">
        <v>3.5</v>
      </c>
      <c r="W98" s="275">
        <v>3.1</v>
      </c>
      <c r="X98" s="275">
        <v>3.1</v>
      </c>
      <c r="Y98" s="275">
        <v>3.1</v>
      </c>
      <c r="Z98" s="275">
        <v>3.1</v>
      </c>
      <c r="AA98" s="275">
        <v>3</v>
      </c>
      <c r="AB98" s="275">
        <v>3</v>
      </c>
      <c r="AC98" s="275">
        <v>3</v>
      </c>
      <c r="AD98" s="275" t="s">
        <v>9157</v>
      </c>
      <c r="AE98" s="275" t="s">
        <v>9157</v>
      </c>
      <c r="AF98" s="275" t="s">
        <v>9157</v>
      </c>
      <c r="AG98" s="275" t="s">
        <v>9157</v>
      </c>
      <c r="AH98" s="275" t="s">
        <v>9157</v>
      </c>
      <c r="AI98" s="275" t="s">
        <v>9157</v>
      </c>
      <c r="AJ98" s="275" t="s">
        <v>9157</v>
      </c>
      <c r="AK98" s="275">
        <v>3.1</v>
      </c>
      <c r="AL98" s="275">
        <v>3.1</v>
      </c>
      <c r="AM98" s="275">
        <v>3.1</v>
      </c>
      <c r="AN98" s="275">
        <v>3.2</v>
      </c>
      <c r="AO98" s="275">
        <v>3.2</v>
      </c>
      <c r="AP98" s="275">
        <v>3.2</v>
      </c>
      <c r="AQ98" s="275">
        <v>3.3</v>
      </c>
      <c r="AR98" s="275">
        <v>3.3</v>
      </c>
      <c r="AS98" s="275">
        <v>3.3</v>
      </c>
      <c r="AT98" s="275">
        <v>3.6</v>
      </c>
      <c r="AU98" s="275">
        <v>3.6</v>
      </c>
      <c r="AV98" s="275">
        <v>3.6</v>
      </c>
      <c r="AW98" s="275">
        <v>3.8</v>
      </c>
      <c r="AX98" s="275">
        <v>3.8</v>
      </c>
      <c r="AY98" s="275">
        <v>3.8</v>
      </c>
      <c r="AZ98" s="275">
        <v>3.8</v>
      </c>
      <c r="BA98" s="275">
        <v>3.8</v>
      </c>
      <c r="BB98" s="275">
        <f>_xlfn.IFNA(VLOOKUP(C98,'INFORM Severity - hidden'!$C$5:$G$300,5,FALSE),"-")</f>
        <v>3.7</v>
      </c>
    </row>
    <row r="99" spans="1:54" x14ac:dyDescent="0.25">
      <c r="A99" t="s">
        <v>402</v>
      </c>
      <c r="B99" t="s">
        <v>400</v>
      </c>
      <c r="C99" t="s">
        <v>401</v>
      </c>
      <c r="D99" s="275" t="str">
        <f t="shared" si="1"/>
        <v>Stable</v>
      </c>
      <c r="E99" s="275" t="s">
        <v>9157</v>
      </c>
      <c r="F99" s="275">
        <v>2</v>
      </c>
      <c r="G99" s="275">
        <v>2</v>
      </c>
      <c r="H99" s="275">
        <v>2.8</v>
      </c>
      <c r="I99" s="275">
        <v>2.8</v>
      </c>
      <c r="J99" s="275">
        <v>2.8</v>
      </c>
      <c r="K99" s="275">
        <v>2.8</v>
      </c>
      <c r="L99" s="275">
        <v>2.8</v>
      </c>
      <c r="M99" s="275">
        <v>2.8</v>
      </c>
      <c r="N99" s="275">
        <v>2.8</v>
      </c>
      <c r="O99" s="275">
        <v>2.7</v>
      </c>
      <c r="P99" s="275">
        <v>2.7</v>
      </c>
      <c r="Q99" s="275">
        <v>2.7</v>
      </c>
      <c r="R99" s="275">
        <v>2.7</v>
      </c>
      <c r="S99" s="275">
        <v>2.7</v>
      </c>
      <c r="T99" s="275">
        <v>2.7</v>
      </c>
      <c r="U99" s="275">
        <v>2.8</v>
      </c>
      <c r="V99" s="275">
        <v>2.8</v>
      </c>
      <c r="W99" s="275">
        <v>2.8</v>
      </c>
      <c r="X99" s="275">
        <v>2.8</v>
      </c>
      <c r="Y99" s="275">
        <v>2.8</v>
      </c>
      <c r="Z99" s="275">
        <v>2.8</v>
      </c>
      <c r="AA99" s="275">
        <v>2.8</v>
      </c>
      <c r="AB99" s="275">
        <v>2.8</v>
      </c>
      <c r="AC99" s="275">
        <v>2.8</v>
      </c>
      <c r="AD99" s="275">
        <v>2.8</v>
      </c>
      <c r="AE99" s="275">
        <v>2.8</v>
      </c>
      <c r="AF99" s="275">
        <v>2.8</v>
      </c>
      <c r="AG99" s="275">
        <v>2.8</v>
      </c>
      <c r="AH99" s="275">
        <v>2.8</v>
      </c>
      <c r="AI99" s="275">
        <v>2.8</v>
      </c>
      <c r="AJ99" s="275">
        <v>2.8</v>
      </c>
      <c r="AK99" s="275">
        <v>2.5</v>
      </c>
      <c r="AL99" s="275">
        <v>2.6</v>
      </c>
      <c r="AM99" s="275">
        <v>2.6</v>
      </c>
      <c r="AN99" s="275">
        <v>2.6</v>
      </c>
      <c r="AO99" s="275">
        <v>2.6</v>
      </c>
      <c r="AP99" s="275">
        <v>2.6</v>
      </c>
      <c r="AQ99" s="275">
        <v>2.6</v>
      </c>
      <c r="AR99" s="275">
        <v>2.6</v>
      </c>
      <c r="AS99" s="275">
        <v>2.6</v>
      </c>
      <c r="AT99" s="275">
        <v>2.8</v>
      </c>
      <c r="AU99" s="275">
        <v>2.8</v>
      </c>
      <c r="AV99" s="275">
        <v>2.8</v>
      </c>
      <c r="AW99" s="275">
        <v>2.9</v>
      </c>
      <c r="AX99" s="275">
        <v>2.9</v>
      </c>
      <c r="AY99" s="275">
        <v>2.9</v>
      </c>
      <c r="AZ99" s="275">
        <v>2.9</v>
      </c>
      <c r="BA99" s="275">
        <v>2.9</v>
      </c>
      <c r="BB99" s="275">
        <f>_xlfn.IFNA(VLOOKUP(C99,'INFORM Severity - hidden'!$C$5:$G$300,5,FALSE),"-")</f>
        <v>3</v>
      </c>
    </row>
    <row r="100" spans="1:54" x14ac:dyDescent="0.25">
      <c r="A100" t="s">
        <v>402</v>
      </c>
      <c r="B100" t="s">
        <v>1467</v>
      </c>
      <c r="C100" t="s">
        <v>1468</v>
      </c>
      <c r="D100" s="275" t="str">
        <f t="shared" si="1"/>
        <v>Stable</v>
      </c>
      <c r="E100" s="275" t="s">
        <v>9157</v>
      </c>
      <c r="F100" s="275" t="s">
        <v>9157</v>
      </c>
      <c r="G100" s="275" t="s">
        <v>9157</v>
      </c>
      <c r="H100" s="275" t="s">
        <v>9157</v>
      </c>
      <c r="I100" s="275" t="s">
        <v>9157</v>
      </c>
      <c r="J100" s="275">
        <v>3</v>
      </c>
      <c r="K100" s="275">
        <v>3.1</v>
      </c>
      <c r="L100" s="275">
        <v>3.1</v>
      </c>
      <c r="M100" s="275">
        <v>3.3</v>
      </c>
      <c r="N100" s="275">
        <v>3.3</v>
      </c>
      <c r="O100" s="275">
        <v>3.2</v>
      </c>
      <c r="P100" s="275">
        <v>3.2</v>
      </c>
      <c r="Q100" s="275">
        <v>3.2</v>
      </c>
      <c r="R100" s="275">
        <v>3.2</v>
      </c>
      <c r="S100" s="275">
        <v>3.2</v>
      </c>
      <c r="T100" s="275">
        <v>3.2</v>
      </c>
      <c r="U100" s="275">
        <v>3.4</v>
      </c>
      <c r="V100" s="275">
        <v>3.4</v>
      </c>
      <c r="W100" s="275">
        <v>3</v>
      </c>
      <c r="X100" s="275">
        <v>3</v>
      </c>
      <c r="Y100" s="275">
        <v>2.9</v>
      </c>
      <c r="Z100" s="275">
        <v>2.9</v>
      </c>
      <c r="AA100" s="275">
        <v>3</v>
      </c>
      <c r="AB100" s="275">
        <v>2.9</v>
      </c>
      <c r="AC100" s="275">
        <v>2.9</v>
      </c>
      <c r="AD100" s="275" t="s">
        <v>9157</v>
      </c>
      <c r="AE100" s="275" t="s">
        <v>9157</v>
      </c>
      <c r="AF100" s="275" t="s">
        <v>9157</v>
      </c>
      <c r="AG100" s="275" t="s">
        <v>9157</v>
      </c>
      <c r="AH100" s="275" t="s">
        <v>9157</v>
      </c>
      <c r="AI100" s="275" t="s">
        <v>9157</v>
      </c>
      <c r="AJ100" s="275" t="s">
        <v>9157</v>
      </c>
      <c r="AK100" s="275">
        <v>2.8</v>
      </c>
      <c r="AL100" s="275">
        <v>2.9</v>
      </c>
      <c r="AM100" s="275">
        <v>2.9</v>
      </c>
      <c r="AN100" s="275">
        <v>2.9</v>
      </c>
      <c r="AO100" s="275">
        <v>2.9</v>
      </c>
      <c r="AP100" s="275">
        <v>2.9</v>
      </c>
      <c r="AQ100" s="275">
        <v>3.2</v>
      </c>
      <c r="AR100" s="275">
        <v>3.2</v>
      </c>
      <c r="AS100" s="275">
        <v>3.2</v>
      </c>
      <c r="AT100" s="275">
        <v>3.5</v>
      </c>
      <c r="AU100" s="275">
        <v>3.5</v>
      </c>
      <c r="AV100" s="275">
        <v>3.5</v>
      </c>
      <c r="AW100" s="275">
        <v>4</v>
      </c>
      <c r="AX100" s="275">
        <v>3.9</v>
      </c>
      <c r="AY100" s="275">
        <v>3.9</v>
      </c>
      <c r="AZ100" s="275">
        <v>3.9</v>
      </c>
      <c r="BA100" s="275">
        <v>3.9</v>
      </c>
      <c r="BB100" s="275">
        <f>_xlfn.IFNA(VLOOKUP(C100,'INFORM Severity - hidden'!$C$5:$G$300,5,FALSE),"-")</f>
        <v>3.8</v>
      </c>
    </row>
    <row r="101" spans="1:54" x14ac:dyDescent="0.25">
      <c r="A101"/>
      <c r="B101"/>
      <c r="C101" t="s">
        <v>9198</v>
      </c>
      <c r="D101" s="275" t="str">
        <f t="shared" si="1"/>
        <v>-</v>
      </c>
      <c r="E101" s="275" t="s">
        <v>9157</v>
      </c>
      <c r="F101" s="275" t="s">
        <v>9157</v>
      </c>
      <c r="G101" s="275" t="s">
        <v>9157</v>
      </c>
      <c r="H101" s="275" t="s">
        <v>9157</v>
      </c>
      <c r="I101" s="275" t="s">
        <v>9157</v>
      </c>
      <c r="J101" s="275" t="s">
        <v>9157</v>
      </c>
      <c r="K101" s="275" t="s">
        <v>9157</v>
      </c>
      <c r="L101" s="275" t="s">
        <v>9157</v>
      </c>
      <c r="M101" s="275" t="s">
        <v>9157</v>
      </c>
      <c r="N101" s="275" t="s">
        <v>9157</v>
      </c>
      <c r="O101" s="275" t="s">
        <v>9157</v>
      </c>
      <c r="P101" s="275" t="s">
        <v>9157</v>
      </c>
      <c r="Q101" s="275" t="s">
        <v>9157</v>
      </c>
      <c r="R101" s="275" t="s">
        <v>9157</v>
      </c>
      <c r="S101" s="275" t="s">
        <v>9157</v>
      </c>
      <c r="T101" s="275" t="s">
        <v>9157</v>
      </c>
      <c r="U101" s="275" t="s">
        <v>9157</v>
      </c>
      <c r="V101" s="275" t="s">
        <v>9157</v>
      </c>
      <c r="W101" s="275" t="s">
        <v>9157</v>
      </c>
      <c r="X101" s="275" t="s">
        <v>9157</v>
      </c>
      <c r="Y101" s="275" t="s">
        <v>9157</v>
      </c>
      <c r="Z101" s="275" t="s">
        <v>9157</v>
      </c>
      <c r="AA101" s="275" t="s">
        <v>9157</v>
      </c>
      <c r="AB101" s="275" t="s">
        <v>9157</v>
      </c>
      <c r="AC101" s="275" t="s">
        <v>9157</v>
      </c>
      <c r="AD101" s="275" t="s">
        <v>9157</v>
      </c>
      <c r="AE101" s="275" t="s">
        <v>9157</v>
      </c>
      <c r="AF101" s="275" t="s">
        <v>9157</v>
      </c>
      <c r="AG101" s="275" t="s">
        <v>9157</v>
      </c>
      <c r="AH101" s="275" t="s">
        <v>9157</v>
      </c>
      <c r="AI101" s="275" t="s">
        <v>9157</v>
      </c>
      <c r="AJ101" s="275" t="s">
        <v>9157</v>
      </c>
      <c r="AK101" s="275" t="s">
        <v>9157</v>
      </c>
      <c r="AL101" s="275" t="s">
        <v>9157</v>
      </c>
      <c r="AM101" s="275" t="s">
        <v>9157</v>
      </c>
      <c r="AN101" s="275" t="s">
        <v>9157</v>
      </c>
      <c r="AO101" s="275" t="s">
        <v>9157</v>
      </c>
      <c r="AP101" s="275" t="s">
        <v>9157</v>
      </c>
      <c r="AQ101" s="275" t="s">
        <v>9157</v>
      </c>
      <c r="AR101" s="275" t="s">
        <v>9157</v>
      </c>
      <c r="AS101" s="275" t="s">
        <v>9157</v>
      </c>
      <c r="AT101" s="275" t="s">
        <v>9157</v>
      </c>
      <c r="AU101" s="275" t="s">
        <v>9157</v>
      </c>
      <c r="AV101" s="275" t="s">
        <v>9157</v>
      </c>
      <c r="AW101" s="275" t="s">
        <v>9157</v>
      </c>
      <c r="AX101" s="275" t="s">
        <v>9157</v>
      </c>
      <c r="AY101" s="275" t="s">
        <v>9157</v>
      </c>
      <c r="AZ101" s="275" t="s">
        <v>9157</v>
      </c>
      <c r="BA101" s="275" t="s">
        <v>9157</v>
      </c>
      <c r="BB101" s="275" t="str">
        <f>_xlfn.IFNA(VLOOKUP(C101,'INFORM Severity - hidden'!$C$5:$G$300,5,FALSE),"-")</f>
        <v>-</v>
      </c>
    </row>
    <row r="102" spans="1:54" x14ac:dyDescent="0.25">
      <c r="A102"/>
      <c r="B102"/>
      <c r="C102" t="s">
        <v>9199</v>
      </c>
      <c r="D102" s="275" t="str">
        <f t="shared" si="1"/>
        <v>-</v>
      </c>
      <c r="E102" s="275" t="s">
        <v>9157</v>
      </c>
      <c r="F102" s="275" t="s">
        <v>9157</v>
      </c>
      <c r="G102" s="275" t="s">
        <v>9157</v>
      </c>
      <c r="H102" s="275" t="s">
        <v>9157</v>
      </c>
      <c r="I102" s="275" t="s">
        <v>9157</v>
      </c>
      <c r="J102" s="275" t="s">
        <v>9157</v>
      </c>
      <c r="K102" s="275" t="s">
        <v>9157</v>
      </c>
      <c r="L102" s="275" t="s">
        <v>9157</v>
      </c>
      <c r="M102" s="275" t="s">
        <v>9157</v>
      </c>
      <c r="N102" s="275" t="s">
        <v>9157</v>
      </c>
      <c r="O102" s="275" t="s">
        <v>9157</v>
      </c>
      <c r="P102" s="275" t="s">
        <v>9157</v>
      </c>
      <c r="Q102" s="275" t="s">
        <v>9157</v>
      </c>
      <c r="R102" s="275" t="s">
        <v>9157</v>
      </c>
      <c r="S102" s="275" t="s">
        <v>9157</v>
      </c>
      <c r="T102" s="275">
        <v>1.7</v>
      </c>
      <c r="U102" s="275">
        <v>1.7</v>
      </c>
      <c r="V102" s="275">
        <v>2.2000000000000002</v>
      </c>
      <c r="W102" s="275">
        <v>2.2000000000000002</v>
      </c>
      <c r="X102" s="275">
        <v>2.2000000000000002</v>
      </c>
      <c r="Y102" s="275">
        <v>2.2000000000000002</v>
      </c>
      <c r="Z102" s="275">
        <v>2.2000000000000002</v>
      </c>
      <c r="AA102" s="275">
        <v>2.2000000000000002</v>
      </c>
      <c r="AB102" s="275">
        <v>2.2000000000000002</v>
      </c>
      <c r="AC102" s="275">
        <v>2.2000000000000002</v>
      </c>
      <c r="AD102" s="275" t="s">
        <v>9157</v>
      </c>
      <c r="AE102" s="275" t="s">
        <v>9157</v>
      </c>
      <c r="AF102" s="275" t="s">
        <v>9157</v>
      </c>
      <c r="AG102" s="275" t="s">
        <v>9157</v>
      </c>
      <c r="AH102" s="275" t="s">
        <v>9157</v>
      </c>
      <c r="AI102" s="275" t="s">
        <v>9157</v>
      </c>
      <c r="AJ102" s="275" t="s">
        <v>9157</v>
      </c>
      <c r="AK102" s="275" t="s">
        <v>9157</v>
      </c>
      <c r="AL102" s="275" t="s">
        <v>9157</v>
      </c>
      <c r="AM102" s="275" t="s">
        <v>9157</v>
      </c>
      <c r="AN102" s="275" t="s">
        <v>9157</v>
      </c>
      <c r="AO102" s="275" t="s">
        <v>9157</v>
      </c>
      <c r="AP102" s="275" t="s">
        <v>9157</v>
      </c>
      <c r="AQ102" s="275" t="s">
        <v>9157</v>
      </c>
      <c r="AR102" s="275" t="s">
        <v>9157</v>
      </c>
      <c r="AS102" s="275" t="s">
        <v>9157</v>
      </c>
      <c r="AT102" s="275" t="s">
        <v>9157</v>
      </c>
      <c r="AU102" s="275" t="s">
        <v>9157</v>
      </c>
      <c r="AV102" s="275" t="s">
        <v>9157</v>
      </c>
      <c r="AW102" s="275" t="s">
        <v>9157</v>
      </c>
      <c r="AX102" s="275" t="s">
        <v>9157</v>
      </c>
      <c r="AY102" s="275" t="s">
        <v>9157</v>
      </c>
      <c r="AZ102" s="275" t="s">
        <v>9157</v>
      </c>
      <c r="BA102" s="275" t="s">
        <v>9157</v>
      </c>
      <c r="BB102" s="275" t="str">
        <f>_xlfn.IFNA(VLOOKUP(C102,'INFORM Severity - hidden'!$C$5:$G$300,5,FALSE),"-")</f>
        <v>-</v>
      </c>
    </row>
    <row r="103" spans="1:54" x14ac:dyDescent="0.25">
      <c r="A103"/>
      <c r="B103"/>
      <c r="C103" t="s">
        <v>9200</v>
      </c>
      <c r="D103" s="275" t="str">
        <f t="shared" si="1"/>
        <v>-</v>
      </c>
      <c r="E103" s="275" t="s">
        <v>9157</v>
      </c>
      <c r="F103" s="275" t="s">
        <v>9157</v>
      </c>
      <c r="G103" s="275" t="s">
        <v>9157</v>
      </c>
      <c r="H103" s="275" t="s">
        <v>9157</v>
      </c>
      <c r="I103" s="275" t="s">
        <v>9157</v>
      </c>
      <c r="J103" s="275" t="s">
        <v>9157</v>
      </c>
      <c r="K103" s="275" t="s">
        <v>9157</v>
      </c>
      <c r="L103" s="275" t="s">
        <v>9157</v>
      </c>
      <c r="M103" s="275" t="s">
        <v>9157</v>
      </c>
      <c r="N103" s="275">
        <v>1.9</v>
      </c>
      <c r="O103" s="275" t="s">
        <v>9157</v>
      </c>
      <c r="P103" s="275" t="s">
        <v>9157</v>
      </c>
      <c r="Q103" s="275" t="s">
        <v>9157</v>
      </c>
      <c r="R103" s="275" t="s">
        <v>9157</v>
      </c>
      <c r="S103" s="275" t="s">
        <v>9157</v>
      </c>
      <c r="T103" s="275" t="s">
        <v>9157</v>
      </c>
      <c r="U103" s="275" t="s">
        <v>9157</v>
      </c>
      <c r="V103" s="275" t="s">
        <v>9157</v>
      </c>
      <c r="W103" s="275" t="s">
        <v>9157</v>
      </c>
      <c r="X103" s="275" t="s">
        <v>9157</v>
      </c>
      <c r="Y103" s="275" t="s">
        <v>9157</v>
      </c>
      <c r="Z103" s="275" t="s">
        <v>9157</v>
      </c>
      <c r="AA103" s="275" t="s">
        <v>9157</v>
      </c>
      <c r="AB103" s="275" t="s">
        <v>9157</v>
      </c>
      <c r="AC103" s="275" t="s">
        <v>9157</v>
      </c>
      <c r="AD103" s="275" t="s">
        <v>9157</v>
      </c>
      <c r="AE103" s="275" t="s">
        <v>9157</v>
      </c>
      <c r="AF103" s="275" t="s">
        <v>9157</v>
      </c>
      <c r="AG103" s="275" t="s">
        <v>9157</v>
      </c>
      <c r="AH103" s="275" t="s">
        <v>9157</v>
      </c>
      <c r="AI103" s="275" t="s">
        <v>9157</v>
      </c>
      <c r="AJ103" s="275" t="s">
        <v>9157</v>
      </c>
      <c r="AK103" s="275" t="s">
        <v>9157</v>
      </c>
      <c r="AL103" s="275" t="s">
        <v>9157</v>
      </c>
      <c r="AM103" s="275" t="s">
        <v>9157</v>
      </c>
      <c r="AN103" s="275" t="s">
        <v>9157</v>
      </c>
      <c r="AO103" s="275" t="s">
        <v>9157</v>
      </c>
      <c r="AP103" s="275" t="s">
        <v>9157</v>
      </c>
      <c r="AQ103" s="275" t="s">
        <v>9157</v>
      </c>
      <c r="AR103" s="275" t="s">
        <v>9157</v>
      </c>
      <c r="AS103" s="275" t="s">
        <v>9157</v>
      </c>
      <c r="AT103" s="275" t="s">
        <v>9157</v>
      </c>
      <c r="AU103" s="275" t="s">
        <v>9157</v>
      </c>
      <c r="AV103" s="275" t="s">
        <v>9157</v>
      </c>
      <c r="AW103" s="275" t="s">
        <v>9157</v>
      </c>
      <c r="AX103" s="275" t="s">
        <v>9157</v>
      </c>
      <c r="AY103" s="275" t="s">
        <v>9157</v>
      </c>
      <c r="AZ103" s="275" t="s">
        <v>9157</v>
      </c>
      <c r="BA103" s="275" t="s">
        <v>9157</v>
      </c>
      <c r="BB103" s="275" t="str">
        <f>_xlfn.IFNA(VLOOKUP(C103,'INFORM Severity - hidden'!$C$5:$G$300,5,FALSE),"-")</f>
        <v>-</v>
      </c>
    </row>
    <row r="104" spans="1:54" x14ac:dyDescent="0.25">
      <c r="A104"/>
      <c r="B104"/>
      <c r="C104" t="s">
        <v>9201</v>
      </c>
      <c r="D104" s="275" t="str">
        <f t="shared" si="1"/>
        <v>-</v>
      </c>
      <c r="E104" s="275" t="s">
        <v>9157</v>
      </c>
      <c r="F104" s="275">
        <v>2.4</v>
      </c>
      <c r="G104" s="275">
        <v>2.4</v>
      </c>
      <c r="H104" s="275" t="s">
        <v>9157</v>
      </c>
      <c r="I104" s="275" t="s">
        <v>9157</v>
      </c>
      <c r="J104" s="275" t="s">
        <v>9157</v>
      </c>
      <c r="K104" s="275" t="s">
        <v>9157</v>
      </c>
      <c r="L104" s="275" t="s">
        <v>9157</v>
      </c>
      <c r="M104" s="275" t="s">
        <v>9157</v>
      </c>
      <c r="N104" s="275" t="s">
        <v>9157</v>
      </c>
      <c r="O104" s="275" t="s">
        <v>9157</v>
      </c>
      <c r="P104" s="275" t="s">
        <v>9157</v>
      </c>
      <c r="Q104" s="275" t="s">
        <v>9157</v>
      </c>
      <c r="R104" s="275" t="s">
        <v>9157</v>
      </c>
      <c r="S104" s="275" t="s">
        <v>9157</v>
      </c>
      <c r="T104" s="275" t="s">
        <v>9157</v>
      </c>
      <c r="U104" s="275" t="s">
        <v>9157</v>
      </c>
      <c r="V104" s="275" t="s">
        <v>9157</v>
      </c>
      <c r="W104" s="275" t="s">
        <v>9157</v>
      </c>
      <c r="X104" s="275" t="s">
        <v>9157</v>
      </c>
      <c r="Y104" s="275" t="s">
        <v>9157</v>
      </c>
      <c r="Z104" s="275" t="s">
        <v>9157</v>
      </c>
      <c r="AA104" s="275" t="s">
        <v>9157</v>
      </c>
      <c r="AB104" s="275" t="s">
        <v>9157</v>
      </c>
      <c r="AC104" s="275" t="s">
        <v>9157</v>
      </c>
      <c r="AD104" s="275" t="s">
        <v>9157</v>
      </c>
      <c r="AE104" s="275" t="s">
        <v>9157</v>
      </c>
      <c r="AF104" s="275" t="s">
        <v>9157</v>
      </c>
      <c r="AG104" s="275" t="s">
        <v>9157</v>
      </c>
      <c r="AH104" s="275" t="s">
        <v>9157</v>
      </c>
      <c r="AI104" s="275" t="s">
        <v>9157</v>
      </c>
      <c r="AJ104" s="275" t="s">
        <v>9157</v>
      </c>
      <c r="AK104" s="275" t="s">
        <v>9157</v>
      </c>
      <c r="AL104" s="275" t="s">
        <v>9157</v>
      </c>
      <c r="AM104" s="275" t="s">
        <v>9157</v>
      </c>
      <c r="AN104" s="275" t="s">
        <v>9157</v>
      </c>
      <c r="AO104" s="275" t="s">
        <v>9157</v>
      </c>
      <c r="AP104" s="275" t="s">
        <v>9157</v>
      </c>
      <c r="AQ104" s="275" t="s">
        <v>9157</v>
      </c>
      <c r="AR104" s="275" t="s">
        <v>9157</v>
      </c>
      <c r="AS104" s="275" t="s">
        <v>9157</v>
      </c>
      <c r="AT104" s="275" t="s">
        <v>9157</v>
      </c>
      <c r="AU104" s="275" t="s">
        <v>9157</v>
      </c>
      <c r="AV104" s="275" t="s">
        <v>9157</v>
      </c>
      <c r="AW104" s="275" t="s">
        <v>9157</v>
      </c>
      <c r="AX104" s="275" t="s">
        <v>9157</v>
      </c>
      <c r="AY104" s="275" t="s">
        <v>9157</v>
      </c>
      <c r="AZ104" s="275" t="s">
        <v>9157</v>
      </c>
      <c r="BA104" s="275" t="s">
        <v>9157</v>
      </c>
      <c r="BB104" s="275" t="str">
        <f>_xlfn.IFNA(VLOOKUP(C104,'INFORM Severity - hidden'!$C$5:$G$300,5,FALSE),"-")</f>
        <v>-</v>
      </c>
    </row>
    <row r="105" spans="1:54" x14ac:dyDescent="0.25">
      <c r="A105" t="s">
        <v>1060</v>
      </c>
      <c r="B105" t="s">
        <v>1080</v>
      </c>
      <c r="C105" t="s">
        <v>1081</v>
      </c>
      <c r="D105" s="275" t="str">
        <f t="shared" si="1"/>
        <v>Decreasing</v>
      </c>
      <c r="E105" s="275" t="s">
        <v>9157</v>
      </c>
      <c r="F105" s="275">
        <v>2.4</v>
      </c>
      <c r="G105" s="275">
        <v>2.4</v>
      </c>
      <c r="H105" s="275">
        <v>2.9</v>
      </c>
      <c r="I105" s="275">
        <v>2.8</v>
      </c>
      <c r="J105" s="275">
        <v>2.8</v>
      </c>
      <c r="K105" s="275">
        <v>2.8</v>
      </c>
      <c r="L105" s="275">
        <v>2.8</v>
      </c>
      <c r="M105" s="275">
        <v>2.8</v>
      </c>
      <c r="N105" s="275">
        <v>2.9</v>
      </c>
      <c r="O105" s="275">
        <v>2.9</v>
      </c>
      <c r="P105" s="275">
        <v>2.9</v>
      </c>
      <c r="Q105" s="275">
        <v>2.9</v>
      </c>
      <c r="R105" s="275">
        <v>2.9</v>
      </c>
      <c r="S105" s="275">
        <v>2.9</v>
      </c>
      <c r="T105" s="275">
        <v>2.9</v>
      </c>
      <c r="U105" s="275">
        <v>2.9</v>
      </c>
      <c r="V105" s="275">
        <v>3.2</v>
      </c>
      <c r="W105" s="275">
        <v>3.1</v>
      </c>
      <c r="X105" s="275">
        <v>3.2</v>
      </c>
      <c r="Y105" s="275">
        <v>3.2</v>
      </c>
      <c r="Z105" s="275">
        <v>3.2</v>
      </c>
      <c r="AA105" s="275">
        <v>3.2</v>
      </c>
      <c r="AB105" s="275">
        <v>3.2</v>
      </c>
      <c r="AC105" s="275">
        <v>3.4</v>
      </c>
      <c r="AD105" s="275">
        <v>3.4</v>
      </c>
      <c r="AE105" s="275">
        <v>3.5</v>
      </c>
      <c r="AF105" s="275">
        <v>3.5</v>
      </c>
      <c r="AG105" s="275">
        <v>3.5</v>
      </c>
      <c r="AH105" s="275">
        <v>3.5</v>
      </c>
      <c r="AI105" s="275">
        <v>3.5</v>
      </c>
      <c r="AJ105" s="275">
        <v>3.4</v>
      </c>
      <c r="AK105" s="275">
        <v>3.4</v>
      </c>
      <c r="AL105" s="275">
        <v>3.4</v>
      </c>
      <c r="AM105" s="275">
        <v>3.4</v>
      </c>
      <c r="AN105" s="275">
        <v>3.3</v>
      </c>
      <c r="AO105" s="275">
        <v>3.3</v>
      </c>
      <c r="AP105" s="275">
        <v>3.3</v>
      </c>
      <c r="AQ105" s="275">
        <v>3.3</v>
      </c>
      <c r="AR105" s="275">
        <v>3.6</v>
      </c>
      <c r="AS105" s="275">
        <v>3.6</v>
      </c>
      <c r="AT105" s="275">
        <v>3.5</v>
      </c>
      <c r="AU105" s="275">
        <v>3.5</v>
      </c>
      <c r="AV105" s="275">
        <v>3.5</v>
      </c>
      <c r="AW105" s="275">
        <v>3.5</v>
      </c>
      <c r="AX105" s="275">
        <v>3.5</v>
      </c>
      <c r="AY105" s="275">
        <v>3.5</v>
      </c>
      <c r="AZ105" s="275">
        <v>3.4</v>
      </c>
      <c r="BA105" s="275">
        <v>3.4</v>
      </c>
      <c r="BB105" s="275">
        <f>_xlfn.IFNA(VLOOKUP(C105,'INFORM Severity - hidden'!$C$5:$G$300,5,FALSE),"-")</f>
        <v>3.4</v>
      </c>
    </row>
    <row r="106" spans="1:54" x14ac:dyDescent="0.25">
      <c r="A106"/>
      <c r="B106"/>
      <c r="C106" t="s">
        <v>9202</v>
      </c>
      <c r="D106" s="275" t="str">
        <f t="shared" si="1"/>
        <v>-</v>
      </c>
      <c r="E106" s="275" t="s">
        <v>9157</v>
      </c>
      <c r="F106" s="275">
        <v>1.4</v>
      </c>
      <c r="G106" s="275">
        <v>1.4</v>
      </c>
      <c r="H106" s="275" t="s">
        <v>9157</v>
      </c>
      <c r="I106" s="275" t="s">
        <v>9157</v>
      </c>
      <c r="J106" s="275" t="s">
        <v>9157</v>
      </c>
      <c r="K106" s="275" t="s">
        <v>9157</v>
      </c>
      <c r="L106" s="275" t="s">
        <v>9157</v>
      </c>
      <c r="M106" s="275" t="s">
        <v>9157</v>
      </c>
      <c r="N106" s="275" t="s">
        <v>9157</v>
      </c>
      <c r="O106" s="275" t="s">
        <v>9157</v>
      </c>
      <c r="P106" s="275" t="s">
        <v>9157</v>
      </c>
      <c r="Q106" s="275" t="s">
        <v>9157</v>
      </c>
      <c r="R106" s="275" t="s">
        <v>9157</v>
      </c>
      <c r="S106" s="275" t="s">
        <v>9157</v>
      </c>
      <c r="T106" s="275" t="s">
        <v>9157</v>
      </c>
      <c r="U106" s="275" t="s">
        <v>9157</v>
      </c>
      <c r="V106" s="275" t="s">
        <v>9157</v>
      </c>
      <c r="W106" s="275" t="s">
        <v>9157</v>
      </c>
      <c r="X106" s="275" t="s">
        <v>9157</v>
      </c>
      <c r="Y106" s="275" t="s">
        <v>9157</v>
      </c>
      <c r="Z106" s="275" t="s">
        <v>9157</v>
      </c>
      <c r="AA106" s="275" t="s">
        <v>9157</v>
      </c>
      <c r="AB106" s="275" t="s">
        <v>9157</v>
      </c>
      <c r="AC106" s="275" t="s">
        <v>9157</v>
      </c>
      <c r="AD106" s="275" t="s">
        <v>9157</v>
      </c>
      <c r="AE106" s="275" t="s">
        <v>9157</v>
      </c>
      <c r="AF106" s="275" t="s">
        <v>9157</v>
      </c>
      <c r="AG106" s="275" t="s">
        <v>9157</v>
      </c>
      <c r="AH106" s="275" t="s">
        <v>9157</v>
      </c>
      <c r="AI106" s="275" t="s">
        <v>9157</v>
      </c>
      <c r="AJ106" s="275" t="s">
        <v>9157</v>
      </c>
      <c r="AK106" s="275" t="s">
        <v>9157</v>
      </c>
      <c r="AL106" s="275" t="s">
        <v>9157</v>
      </c>
      <c r="AM106" s="275" t="s">
        <v>9157</v>
      </c>
      <c r="AN106" s="275" t="s">
        <v>9157</v>
      </c>
      <c r="AO106" s="275" t="s">
        <v>9157</v>
      </c>
      <c r="AP106" s="275" t="s">
        <v>9157</v>
      </c>
      <c r="AQ106" s="275" t="s">
        <v>9157</v>
      </c>
      <c r="AR106" s="275" t="s">
        <v>9157</v>
      </c>
      <c r="AS106" s="275" t="s">
        <v>9157</v>
      </c>
      <c r="AT106" s="275" t="s">
        <v>9157</v>
      </c>
      <c r="AU106" s="275" t="s">
        <v>9157</v>
      </c>
      <c r="AV106" s="275" t="s">
        <v>9157</v>
      </c>
      <c r="AW106" s="275" t="s">
        <v>9157</v>
      </c>
      <c r="AX106" s="275" t="s">
        <v>9157</v>
      </c>
      <c r="AY106" s="275" t="s">
        <v>9157</v>
      </c>
      <c r="AZ106" s="275" t="s">
        <v>9157</v>
      </c>
      <c r="BA106" s="275" t="s">
        <v>9157</v>
      </c>
      <c r="BB106" s="275" t="str">
        <f>_xlfn.IFNA(VLOOKUP(C106,'INFORM Severity - hidden'!$C$5:$G$300,5,FALSE),"-")</f>
        <v>-</v>
      </c>
    </row>
    <row r="107" spans="1:54" x14ac:dyDescent="0.25">
      <c r="A107" t="s">
        <v>1060</v>
      </c>
      <c r="B107" t="s">
        <v>1058</v>
      </c>
      <c r="C107" t="s">
        <v>1059</v>
      </c>
      <c r="D107" s="275" t="str">
        <f t="shared" si="1"/>
        <v>Decreasing</v>
      </c>
      <c r="E107" s="275" t="s">
        <v>9157</v>
      </c>
      <c r="F107" s="275" t="s">
        <v>9157</v>
      </c>
      <c r="G107" s="275" t="s">
        <v>9157</v>
      </c>
      <c r="H107" s="275" t="s">
        <v>9157</v>
      </c>
      <c r="I107" s="275" t="s">
        <v>9157</v>
      </c>
      <c r="J107" s="275" t="s">
        <v>9157</v>
      </c>
      <c r="K107" s="275" t="s">
        <v>9157</v>
      </c>
      <c r="L107" s="275" t="s">
        <v>9157</v>
      </c>
      <c r="M107" s="275" t="s">
        <v>9157</v>
      </c>
      <c r="N107" s="275" t="s">
        <v>9157</v>
      </c>
      <c r="O107" s="275" t="s">
        <v>9157</v>
      </c>
      <c r="P107" s="275" t="s">
        <v>9157</v>
      </c>
      <c r="Q107" s="275" t="s">
        <v>9157</v>
      </c>
      <c r="R107" s="275" t="s">
        <v>9157</v>
      </c>
      <c r="S107" s="275" t="s">
        <v>9157</v>
      </c>
      <c r="T107" s="275">
        <v>3.3</v>
      </c>
      <c r="U107" s="275">
        <v>3.3</v>
      </c>
      <c r="V107" s="275">
        <v>3.3</v>
      </c>
      <c r="W107" s="275">
        <v>3.3</v>
      </c>
      <c r="X107" s="275">
        <v>3.4</v>
      </c>
      <c r="Y107" s="275">
        <v>3.5</v>
      </c>
      <c r="Z107" s="275">
        <v>3.5</v>
      </c>
      <c r="AA107" s="275">
        <v>3.5</v>
      </c>
      <c r="AB107" s="275">
        <v>3.5</v>
      </c>
      <c r="AC107" s="275">
        <v>3.5</v>
      </c>
      <c r="AD107" s="275">
        <v>3.6</v>
      </c>
      <c r="AE107" s="275">
        <v>3.7</v>
      </c>
      <c r="AF107" s="275">
        <v>3.7</v>
      </c>
      <c r="AG107" s="275">
        <v>3.7</v>
      </c>
      <c r="AH107" s="275">
        <v>3.7</v>
      </c>
      <c r="AI107" s="275">
        <v>3.7</v>
      </c>
      <c r="AJ107" s="275">
        <v>3.5</v>
      </c>
      <c r="AK107" s="275">
        <v>3.5</v>
      </c>
      <c r="AL107" s="275">
        <v>3.5</v>
      </c>
      <c r="AM107" s="275">
        <v>3.5</v>
      </c>
      <c r="AN107" s="275">
        <v>3.5</v>
      </c>
      <c r="AO107" s="275">
        <v>3.5</v>
      </c>
      <c r="AP107" s="275">
        <v>3.5</v>
      </c>
      <c r="AQ107" s="275">
        <v>3.5</v>
      </c>
      <c r="AR107" s="275">
        <v>3.6</v>
      </c>
      <c r="AS107" s="275">
        <v>3.6</v>
      </c>
      <c r="AT107" s="275">
        <v>3.5</v>
      </c>
      <c r="AU107" s="275">
        <v>3.5</v>
      </c>
      <c r="AV107" s="275">
        <v>3.5</v>
      </c>
      <c r="AW107" s="275">
        <v>3.6</v>
      </c>
      <c r="AX107" s="275">
        <v>3.6</v>
      </c>
      <c r="AY107" s="275">
        <v>3.6</v>
      </c>
      <c r="AZ107" s="275">
        <v>3.4</v>
      </c>
      <c r="BA107" s="275">
        <v>3.4</v>
      </c>
      <c r="BB107" s="275">
        <f>_xlfn.IFNA(VLOOKUP(C107,'INFORM Severity - hidden'!$C$5:$G$300,5,FALSE),"-")</f>
        <v>3.5</v>
      </c>
    </row>
    <row r="108" spans="1:54" x14ac:dyDescent="0.25">
      <c r="A108"/>
      <c r="B108"/>
      <c r="C108" t="s">
        <v>9203</v>
      </c>
      <c r="D108" s="275" t="str">
        <f t="shared" si="1"/>
        <v>-</v>
      </c>
      <c r="E108" s="275" t="s">
        <v>9157</v>
      </c>
      <c r="F108" s="275" t="s">
        <v>9157</v>
      </c>
      <c r="G108" s="275" t="s">
        <v>9157</v>
      </c>
      <c r="H108" s="275" t="s">
        <v>9157</v>
      </c>
      <c r="I108" s="275" t="s">
        <v>9157</v>
      </c>
      <c r="J108" s="275" t="s">
        <v>9157</v>
      </c>
      <c r="K108" s="275" t="s">
        <v>9157</v>
      </c>
      <c r="L108" s="275" t="s">
        <v>9157</v>
      </c>
      <c r="M108" s="275" t="s">
        <v>9157</v>
      </c>
      <c r="N108" s="275" t="s">
        <v>9157</v>
      </c>
      <c r="O108" s="275" t="s">
        <v>9157</v>
      </c>
      <c r="P108" s="275" t="s">
        <v>9157</v>
      </c>
      <c r="Q108" s="275" t="s">
        <v>9157</v>
      </c>
      <c r="R108" s="275" t="s">
        <v>9157</v>
      </c>
      <c r="S108" s="275" t="s">
        <v>9157</v>
      </c>
      <c r="T108" s="275" t="s">
        <v>9157</v>
      </c>
      <c r="U108" s="275" t="s">
        <v>9157</v>
      </c>
      <c r="V108" s="275" t="s">
        <v>9157</v>
      </c>
      <c r="W108" s="275" t="s">
        <v>9157</v>
      </c>
      <c r="X108" s="275">
        <v>3.2</v>
      </c>
      <c r="Y108" s="275">
        <v>3.2</v>
      </c>
      <c r="Z108" s="275">
        <v>3.1</v>
      </c>
      <c r="AA108" s="275">
        <v>3.2</v>
      </c>
      <c r="AB108" s="275">
        <v>3.2</v>
      </c>
      <c r="AC108" s="275">
        <v>3.2</v>
      </c>
      <c r="AD108" s="275" t="s">
        <v>9157</v>
      </c>
      <c r="AE108" s="275" t="s">
        <v>9157</v>
      </c>
      <c r="AF108" s="275" t="s">
        <v>9157</v>
      </c>
      <c r="AG108" s="275" t="s">
        <v>9157</v>
      </c>
      <c r="AH108" s="275" t="s">
        <v>9157</v>
      </c>
      <c r="AI108" s="275" t="s">
        <v>9157</v>
      </c>
      <c r="AJ108" s="275" t="s">
        <v>9157</v>
      </c>
      <c r="AK108" s="275" t="s">
        <v>9157</v>
      </c>
      <c r="AL108" s="275" t="s">
        <v>9157</v>
      </c>
      <c r="AM108" s="275" t="s">
        <v>9157</v>
      </c>
      <c r="AN108" s="275" t="s">
        <v>9157</v>
      </c>
      <c r="AO108" s="275" t="s">
        <v>9157</v>
      </c>
      <c r="AP108" s="275" t="s">
        <v>9157</v>
      </c>
      <c r="AQ108" s="275" t="s">
        <v>9157</v>
      </c>
      <c r="AR108" s="275" t="s">
        <v>9157</v>
      </c>
      <c r="AS108" s="275" t="s">
        <v>9157</v>
      </c>
      <c r="AT108" s="275" t="s">
        <v>9157</v>
      </c>
      <c r="AU108" s="275" t="s">
        <v>9157</v>
      </c>
      <c r="AV108" s="275" t="s">
        <v>9157</v>
      </c>
      <c r="AW108" s="275" t="s">
        <v>9157</v>
      </c>
      <c r="AX108" s="275" t="s">
        <v>9157</v>
      </c>
      <c r="AY108" s="275" t="s">
        <v>9157</v>
      </c>
      <c r="AZ108" s="275" t="s">
        <v>9157</v>
      </c>
      <c r="BA108" s="275" t="s">
        <v>9157</v>
      </c>
      <c r="BB108" s="275" t="str">
        <f>_xlfn.IFNA(VLOOKUP(C108,'INFORM Severity - hidden'!$C$5:$G$300,5,FALSE),"-")</f>
        <v>-</v>
      </c>
    </row>
    <row r="109" spans="1:54" x14ac:dyDescent="0.25">
      <c r="A109" t="s">
        <v>132</v>
      </c>
      <c r="B109" t="s">
        <v>130</v>
      </c>
      <c r="C109" t="s">
        <v>131</v>
      </c>
      <c r="D109" s="275" t="str">
        <f t="shared" si="1"/>
        <v>Increasing</v>
      </c>
      <c r="E109" s="275" t="s">
        <v>9157</v>
      </c>
      <c r="F109" s="275">
        <v>3.9</v>
      </c>
      <c r="G109" s="275">
        <v>3.7</v>
      </c>
      <c r="H109" s="275">
        <v>3.9</v>
      </c>
      <c r="I109" s="275">
        <v>3.9</v>
      </c>
      <c r="J109" s="275">
        <v>3.9</v>
      </c>
      <c r="K109" s="275">
        <v>3.9</v>
      </c>
      <c r="L109" s="275">
        <v>3.9</v>
      </c>
      <c r="M109" s="275">
        <v>3.9</v>
      </c>
      <c r="N109" s="275">
        <v>3.9</v>
      </c>
      <c r="O109" s="275">
        <v>3.9</v>
      </c>
      <c r="P109" s="275">
        <v>3.9</v>
      </c>
      <c r="Q109" s="275">
        <v>3.9</v>
      </c>
      <c r="R109" s="275">
        <v>3.9</v>
      </c>
      <c r="S109" s="275">
        <v>3.9</v>
      </c>
      <c r="T109" s="275">
        <v>4.2</v>
      </c>
      <c r="U109" s="275">
        <v>4.2</v>
      </c>
      <c r="V109" s="275">
        <v>4.2</v>
      </c>
      <c r="W109" s="275">
        <v>4.2</v>
      </c>
      <c r="X109" s="275">
        <v>4.2</v>
      </c>
      <c r="Y109" s="275">
        <v>4.0999999999999996</v>
      </c>
      <c r="Z109" s="275">
        <v>4.0999999999999996</v>
      </c>
      <c r="AA109" s="275">
        <v>4.2</v>
      </c>
      <c r="AB109" s="275">
        <v>4.2</v>
      </c>
      <c r="AC109" s="275">
        <v>4.2</v>
      </c>
      <c r="AD109" s="275">
        <v>4.2</v>
      </c>
      <c r="AE109" s="275">
        <v>4</v>
      </c>
      <c r="AF109" s="275">
        <v>4</v>
      </c>
      <c r="AG109" s="275">
        <v>4</v>
      </c>
      <c r="AH109" s="275">
        <v>3.8</v>
      </c>
      <c r="AI109" s="275">
        <v>3.8</v>
      </c>
      <c r="AJ109" s="275">
        <v>3.8</v>
      </c>
      <c r="AK109" s="275">
        <v>3.8</v>
      </c>
      <c r="AL109" s="275">
        <v>3.8</v>
      </c>
      <c r="AM109" s="275">
        <v>3.8</v>
      </c>
      <c r="AN109" s="275">
        <v>3.8</v>
      </c>
      <c r="AO109" s="275">
        <v>3.8</v>
      </c>
      <c r="AP109" s="275">
        <v>3.5</v>
      </c>
      <c r="AQ109" s="275">
        <v>3.5</v>
      </c>
      <c r="AR109" s="275">
        <v>3.5</v>
      </c>
      <c r="AS109" s="275">
        <v>3.5</v>
      </c>
      <c r="AT109" s="275">
        <v>3.5</v>
      </c>
      <c r="AU109" s="275">
        <v>3.6</v>
      </c>
      <c r="AV109" s="275">
        <v>3.6</v>
      </c>
      <c r="AW109" s="275">
        <v>3.6</v>
      </c>
      <c r="AX109" s="275">
        <v>3.7</v>
      </c>
      <c r="AY109" s="275">
        <v>3.7</v>
      </c>
      <c r="AZ109" s="275">
        <v>3.7</v>
      </c>
      <c r="BA109" s="275">
        <v>3.8</v>
      </c>
      <c r="BB109" s="275">
        <f>_xlfn.IFNA(VLOOKUP(C109,'INFORM Severity - hidden'!$C$5:$G$300,5,FALSE),"-")</f>
        <v>3.8</v>
      </c>
    </row>
    <row r="110" spans="1:54" x14ac:dyDescent="0.25">
      <c r="A110" t="s">
        <v>132</v>
      </c>
      <c r="B110" t="s">
        <v>137</v>
      </c>
      <c r="C110" t="s">
        <v>138</v>
      </c>
      <c r="D110" s="275" t="str">
        <f t="shared" si="1"/>
        <v>Decreasing</v>
      </c>
      <c r="E110" s="275" t="s">
        <v>9157</v>
      </c>
      <c r="F110" s="275">
        <v>2.6</v>
      </c>
      <c r="G110" s="275">
        <v>2.6</v>
      </c>
      <c r="H110" s="275">
        <v>3.5</v>
      </c>
      <c r="I110" s="275">
        <v>3.5</v>
      </c>
      <c r="J110" s="275">
        <v>3.5</v>
      </c>
      <c r="K110" s="275">
        <v>3.5</v>
      </c>
      <c r="L110" s="275">
        <v>3.5</v>
      </c>
      <c r="M110" s="275">
        <v>3.5</v>
      </c>
      <c r="N110" s="275">
        <v>3.5</v>
      </c>
      <c r="O110" s="275">
        <v>3.5</v>
      </c>
      <c r="P110" s="275">
        <v>3.5</v>
      </c>
      <c r="Q110" s="275">
        <v>3.5</v>
      </c>
      <c r="R110" s="275">
        <v>3.5</v>
      </c>
      <c r="S110" s="275">
        <v>3.6</v>
      </c>
      <c r="T110" s="275">
        <v>3.1</v>
      </c>
      <c r="U110" s="275">
        <v>3.1</v>
      </c>
      <c r="V110" s="275">
        <v>3.1</v>
      </c>
      <c r="W110" s="275">
        <v>3</v>
      </c>
      <c r="X110" s="275">
        <v>3</v>
      </c>
      <c r="Y110" s="275">
        <v>3</v>
      </c>
      <c r="Z110" s="275">
        <v>3</v>
      </c>
      <c r="AA110" s="275">
        <v>3</v>
      </c>
      <c r="AB110" s="275">
        <v>3</v>
      </c>
      <c r="AC110" s="275">
        <v>3</v>
      </c>
      <c r="AD110" s="275">
        <v>3</v>
      </c>
      <c r="AE110" s="275">
        <v>2.6</v>
      </c>
      <c r="AF110" s="275">
        <v>2.6</v>
      </c>
      <c r="AG110" s="275">
        <v>2.6</v>
      </c>
      <c r="AH110" s="275">
        <v>2.5</v>
      </c>
      <c r="AI110" s="275">
        <v>2.5</v>
      </c>
      <c r="AJ110" s="275">
        <v>3</v>
      </c>
      <c r="AK110" s="275">
        <v>3</v>
      </c>
      <c r="AL110" s="275">
        <v>3</v>
      </c>
      <c r="AM110" s="275">
        <v>3</v>
      </c>
      <c r="AN110" s="275">
        <v>3</v>
      </c>
      <c r="AO110" s="275">
        <v>3</v>
      </c>
      <c r="AP110" s="275">
        <v>2.9</v>
      </c>
      <c r="AQ110" s="275">
        <v>2.8</v>
      </c>
      <c r="AR110" s="275">
        <v>2.8</v>
      </c>
      <c r="AS110" s="275">
        <v>3.1</v>
      </c>
      <c r="AT110" s="275">
        <v>3.1</v>
      </c>
      <c r="AU110" s="275">
        <v>3.4</v>
      </c>
      <c r="AV110" s="275">
        <v>3.4</v>
      </c>
      <c r="AW110" s="275">
        <v>3.4</v>
      </c>
      <c r="AX110" s="275">
        <v>3.5</v>
      </c>
      <c r="AY110" s="275">
        <v>3.5</v>
      </c>
      <c r="AZ110" s="275">
        <v>3.5</v>
      </c>
      <c r="BA110" s="275">
        <v>3.4</v>
      </c>
      <c r="BB110" s="275">
        <f>_xlfn.IFNA(VLOOKUP(C110,'INFORM Severity - hidden'!$C$5:$G$300,5,FALSE),"-")</f>
        <v>3.4</v>
      </c>
    </row>
    <row r="111" spans="1:54" x14ac:dyDescent="0.25">
      <c r="A111" t="s">
        <v>1739</v>
      </c>
      <c r="B111" t="s">
        <v>1737</v>
      </c>
      <c r="C111" t="s">
        <v>1738</v>
      </c>
      <c r="D111" s="275" t="str">
        <f t="shared" si="1"/>
        <v>Stable</v>
      </c>
      <c r="E111" s="275" t="s">
        <v>9157</v>
      </c>
      <c r="F111" s="275" t="s">
        <v>9157</v>
      </c>
      <c r="G111" s="275" t="s">
        <v>9157</v>
      </c>
      <c r="H111" s="275" t="s">
        <v>9157</v>
      </c>
      <c r="I111" s="275" t="s">
        <v>9157</v>
      </c>
      <c r="J111" s="275" t="s">
        <v>9157</v>
      </c>
      <c r="K111" s="275" t="s">
        <v>9157</v>
      </c>
      <c r="L111" s="275" t="s">
        <v>9157</v>
      </c>
      <c r="M111" s="275" t="s">
        <v>9157</v>
      </c>
      <c r="N111" s="275" t="s">
        <v>9157</v>
      </c>
      <c r="O111" s="275" t="s">
        <v>9157</v>
      </c>
      <c r="P111" s="275" t="s">
        <v>9157</v>
      </c>
      <c r="Q111" s="275" t="s">
        <v>9157</v>
      </c>
      <c r="R111" s="275" t="s">
        <v>9157</v>
      </c>
      <c r="S111" s="275" t="s">
        <v>9157</v>
      </c>
      <c r="T111" s="275" t="s">
        <v>9157</v>
      </c>
      <c r="U111" s="275" t="s">
        <v>9157</v>
      </c>
      <c r="V111" s="275" t="s">
        <v>9157</v>
      </c>
      <c r="W111" s="275" t="s">
        <v>9157</v>
      </c>
      <c r="X111" s="275" t="s">
        <v>9157</v>
      </c>
      <c r="Y111" s="275" t="s">
        <v>9157</v>
      </c>
      <c r="Z111" s="275" t="s">
        <v>9157</v>
      </c>
      <c r="AA111" s="275" t="s">
        <v>9157</v>
      </c>
      <c r="AB111" s="275" t="s">
        <v>9157</v>
      </c>
      <c r="AC111" s="275" t="s">
        <v>9157</v>
      </c>
      <c r="AD111" s="275" t="s">
        <v>9157</v>
      </c>
      <c r="AE111" s="275" t="s">
        <v>9157</v>
      </c>
      <c r="AF111" s="275" t="s">
        <v>9157</v>
      </c>
      <c r="AG111" s="275" t="s">
        <v>9157</v>
      </c>
      <c r="AH111" s="275" t="s">
        <v>9157</v>
      </c>
      <c r="AI111" s="275" t="s">
        <v>9157</v>
      </c>
      <c r="AJ111" s="275" t="s">
        <v>9157</v>
      </c>
      <c r="AK111" s="275" t="s">
        <v>9157</v>
      </c>
      <c r="AL111" s="275" t="s">
        <v>9157</v>
      </c>
      <c r="AM111" s="275" t="s">
        <v>9157</v>
      </c>
      <c r="AN111" s="275" t="s">
        <v>9157</v>
      </c>
      <c r="AO111" s="275" t="s">
        <v>9157</v>
      </c>
      <c r="AP111" s="275" t="s">
        <v>9157</v>
      </c>
      <c r="AQ111" s="275" t="s">
        <v>9157</v>
      </c>
      <c r="AR111" s="275" t="s">
        <v>9157</v>
      </c>
      <c r="AS111" s="275" t="s">
        <v>9157</v>
      </c>
      <c r="AT111" s="275">
        <v>3.4</v>
      </c>
      <c r="AU111" s="275">
        <v>3.4</v>
      </c>
      <c r="AV111" s="275">
        <v>3.4</v>
      </c>
      <c r="AW111" s="275">
        <v>3.4</v>
      </c>
      <c r="AX111" s="275">
        <v>3.4</v>
      </c>
      <c r="AY111" s="275">
        <v>3.4</v>
      </c>
      <c r="AZ111" s="275">
        <v>3.4</v>
      </c>
      <c r="BA111" s="275">
        <v>3.4</v>
      </c>
      <c r="BB111" s="275">
        <f>_xlfn.IFNA(VLOOKUP(C111,'INFORM Severity - hidden'!$C$5:$G$300,5,FALSE),"-")</f>
        <v>3.4</v>
      </c>
    </row>
    <row r="112" spans="1:54" x14ac:dyDescent="0.25">
      <c r="A112"/>
      <c r="B112"/>
      <c r="C112" t="s">
        <v>9204</v>
      </c>
      <c r="D112" s="275" t="str">
        <f t="shared" si="1"/>
        <v>-</v>
      </c>
      <c r="E112" s="275">
        <v>2.2000000000000002</v>
      </c>
      <c r="F112" s="275">
        <v>2.2000000000000002</v>
      </c>
      <c r="G112" s="275">
        <v>2.1</v>
      </c>
      <c r="H112" s="275">
        <v>2.1</v>
      </c>
      <c r="I112" s="275">
        <v>2.1</v>
      </c>
      <c r="J112" s="275">
        <v>2.1</v>
      </c>
      <c r="K112" s="275">
        <v>2.1</v>
      </c>
      <c r="L112" s="275">
        <v>2.1</v>
      </c>
      <c r="M112" s="275">
        <v>2.1</v>
      </c>
      <c r="N112" s="275">
        <v>2.2000000000000002</v>
      </c>
      <c r="O112" s="275">
        <v>2.2000000000000002</v>
      </c>
      <c r="P112" s="275">
        <v>2.2000000000000002</v>
      </c>
      <c r="Q112" s="275">
        <v>2.2000000000000002</v>
      </c>
      <c r="R112" s="275">
        <v>2.2000000000000002</v>
      </c>
      <c r="S112" s="275">
        <v>2.4</v>
      </c>
      <c r="T112" s="275">
        <v>2.4</v>
      </c>
      <c r="U112" s="275">
        <v>2.4</v>
      </c>
      <c r="V112" s="275">
        <v>2.4</v>
      </c>
      <c r="W112" s="275">
        <v>2.4</v>
      </c>
      <c r="X112" s="275">
        <v>2.4</v>
      </c>
      <c r="Y112" s="275">
        <v>2.2999999999999998</v>
      </c>
      <c r="Z112" s="275">
        <v>2.5</v>
      </c>
      <c r="AA112" s="275">
        <v>2.5</v>
      </c>
      <c r="AB112" s="275">
        <v>2.5</v>
      </c>
      <c r="AC112" s="275">
        <v>2.5</v>
      </c>
      <c r="AD112" s="275">
        <v>2.5</v>
      </c>
      <c r="AE112" s="275">
        <v>2.5</v>
      </c>
      <c r="AF112" s="275">
        <v>2.5</v>
      </c>
      <c r="AG112" s="275">
        <v>2.5</v>
      </c>
      <c r="AH112" s="275">
        <v>2.5</v>
      </c>
      <c r="AI112" s="275">
        <v>2.5</v>
      </c>
      <c r="AJ112" s="275">
        <v>2.5</v>
      </c>
      <c r="AK112" s="275">
        <v>2</v>
      </c>
      <c r="AL112" s="275">
        <v>2</v>
      </c>
      <c r="AM112" s="275">
        <v>2.2000000000000002</v>
      </c>
      <c r="AN112" s="275">
        <v>2.2000000000000002</v>
      </c>
      <c r="AO112" s="275">
        <v>2.2000000000000002</v>
      </c>
      <c r="AP112" s="275">
        <v>2.2000000000000002</v>
      </c>
      <c r="AQ112" s="275">
        <v>2.2000000000000002</v>
      </c>
      <c r="AR112" s="275">
        <v>2.2000000000000002</v>
      </c>
      <c r="AS112" s="275">
        <v>2.1</v>
      </c>
      <c r="AT112" s="275">
        <v>2.1</v>
      </c>
      <c r="AU112" s="275">
        <v>2.1</v>
      </c>
      <c r="AV112" s="275">
        <v>2</v>
      </c>
      <c r="AW112" s="275">
        <v>2</v>
      </c>
      <c r="AX112" s="275">
        <v>2.1</v>
      </c>
      <c r="AY112" s="275" t="s">
        <v>9157</v>
      </c>
      <c r="AZ112" s="275" t="s">
        <v>9157</v>
      </c>
      <c r="BA112" s="275" t="s">
        <v>9157</v>
      </c>
      <c r="BB112" s="275" t="str">
        <f>_xlfn.IFNA(VLOOKUP(C112,'INFORM Severity - hidden'!$C$5:$G$300,5,FALSE),"-")</f>
        <v>-</v>
      </c>
    </row>
    <row r="113" spans="1:54" x14ac:dyDescent="0.25">
      <c r="A113" t="s">
        <v>4287</v>
      </c>
      <c r="B113" t="s">
        <v>4285</v>
      </c>
      <c r="C113" t="s">
        <v>4286</v>
      </c>
      <c r="D113" s="275" t="str">
        <f t="shared" si="1"/>
        <v>Stable</v>
      </c>
      <c r="E113" s="275" t="s">
        <v>9157</v>
      </c>
      <c r="F113" s="275" t="s">
        <v>9157</v>
      </c>
      <c r="G113" s="275" t="s">
        <v>9157</v>
      </c>
      <c r="H113" s="275" t="s">
        <v>9157</v>
      </c>
      <c r="I113" s="275" t="s">
        <v>9157</v>
      </c>
      <c r="J113" s="275" t="s">
        <v>9157</v>
      </c>
      <c r="K113" s="275" t="s">
        <v>9157</v>
      </c>
      <c r="L113" s="275" t="s">
        <v>9157</v>
      </c>
      <c r="M113" s="275" t="s">
        <v>9157</v>
      </c>
      <c r="N113" s="275" t="s">
        <v>9157</v>
      </c>
      <c r="O113" s="275" t="s">
        <v>9157</v>
      </c>
      <c r="P113" s="275" t="s">
        <v>9157</v>
      </c>
      <c r="Q113" s="275" t="s">
        <v>9157</v>
      </c>
      <c r="R113" s="275" t="s">
        <v>9157</v>
      </c>
      <c r="S113" s="275" t="s">
        <v>9157</v>
      </c>
      <c r="T113" s="275" t="s">
        <v>9157</v>
      </c>
      <c r="U113" s="275" t="s">
        <v>9157</v>
      </c>
      <c r="V113" s="275" t="s">
        <v>9157</v>
      </c>
      <c r="W113" s="275" t="s">
        <v>9157</v>
      </c>
      <c r="X113" s="275" t="s">
        <v>9157</v>
      </c>
      <c r="Y113" s="275" t="s">
        <v>9157</v>
      </c>
      <c r="Z113" s="275" t="s">
        <v>9157</v>
      </c>
      <c r="AA113" s="275" t="s">
        <v>9157</v>
      </c>
      <c r="AB113" s="275" t="s">
        <v>9157</v>
      </c>
      <c r="AC113" s="275" t="s">
        <v>9157</v>
      </c>
      <c r="AD113" s="275" t="s">
        <v>9157</v>
      </c>
      <c r="AE113" s="275" t="s">
        <v>9157</v>
      </c>
      <c r="AF113" s="275" t="s">
        <v>9157</v>
      </c>
      <c r="AG113" s="275" t="s">
        <v>9157</v>
      </c>
      <c r="AH113" s="275" t="s">
        <v>9157</v>
      </c>
      <c r="AI113" s="275" t="s">
        <v>9157</v>
      </c>
      <c r="AJ113" s="275" t="s">
        <v>9157</v>
      </c>
      <c r="AK113" s="275" t="s">
        <v>9157</v>
      </c>
      <c r="AL113" s="275" t="s">
        <v>9157</v>
      </c>
      <c r="AM113" s="275" t="s">
        <v>9157</v>
      </c>
      <c r="AN113" s="275" t="s">
        <v>9157</v>
      </c>
      <c r="AO113" s="275" t="s">
        <v>9157</v>
      </c>
      <c r="AP113" s="275" t="s">
        <v>9157</v>
      </c>
      <c r="AQ113" s="275" t="s">
        <v>9157</v>
      </c>
      <c r="AR113" s="275" t="s">
        <v>9157</v>
      </c>
      <c r="AS113" s="275" t="s">
        <v>9157</v>
      </c>
      <c r="AT113" s="275" t="s">
        <v>9157</v>
      </c>
      <c r="AU113" s="275" t="s">
        <v>9157</v>
      </c>
      <c r="AV113" s="275" t="s">
        <v>9157</v>
      </c>
      <c r="AW113" s="275" t="s">
        <v>9157</v>
      </c>
      <c r="AX113" s="275" t="s">
        <v>9157</v>
      </c>
      <c r="AY113" s="275">
        <v>2.2000000000000002</v>
      </c>
      <c r="AZ113" s="275">
        <v>2.2000000000000002</v>
      </c>
      <c r="BA113" s="275">
        <v>2.2000000000000002</v>
      </c>
      <c r="BB113" s="275">
        <f>_xlfn.IFNA(VLOOKUP(C113,'INFORM Severity - hidden'!$C$5:$G$300,5,FALSE),"-")</f>
        <v>2.2000000000000002</v>
      </c>
    </row>
    <row r="114" spans="1:54" x14ac:dyDescent="0.25">
      <c r="A114" t="s">
        <v>406</v>
      </c>
      <c r="B114" t="s">
        <v>404</v>
      </c>
      <c r="C114" t="s">
        <v>405</v>
      </c>
      <c r="D114" s="275" t="str">
        <f t="shared" si="1"/>
        <v>Stable</v>
      </c>
      <c r="E114" s="275" t="s">
        <v>9157</v>
      </c>
      <c r="F114" s="275" t="s">
        <v>9157</v>
      </c>
      <c r="G114" s="275" t="s">
        <v>9157</v>
      </c>
      <c r="H114" s="275" t="s">
        <v>9157</v>
      </c>
      <c r="I114" s="275" t="s">
        <v>9157</v>
      </c>
      <c r="J114" s="275" t="s">
        <v>9157</v>
      </c>
      <c r="K114" s="275" t="s">
        <v>9157</v>
      </c>
      <c r="L114" s="275" t="s">
        <v>9157</v>
      </c>
      <c r="M114" s="275" t="s">
        <v>9157</v>
      </c>
      <c r="N114" s="275" t="s">
        <v>9157</v>
      </c>
      <c r="O114" s="275" t="s">
        <v>9157</v>
      </c>
      <c r="P114" s="275" t="s">
        <v>9157</v>
      </c>
      <c r="Q114" s="275" t="s">
        <v>9157</v>
      </c>
      <c r="R114" s="275" t="s">
        <v>9157</v>
      </c>
      <c r="S114" s="275" t="s">
        <v>9157</v>
      </c>
      <c r="T114" s="275" t="s">
        <v>9157</v>
      </c>
      <c r="U114" s="275" t="s">
        <v>9157</v>
      </c>
      <c r="V114" s="275" t="s">
        <v>9157</v>
      </c>
      <c r="W114" s="275" t="s">
        <v>9157</v>
      </c>
      <c r="X114" s="275" t="s">
        <v>9157</v>
      </c>
      <c r="Y114" s="275" t="s">
        <v>9157</v>
      </c>
      <c r="Z114" s="275" t="s">
        <v>9157</v>
      </c>
      <c r="AA114" s="275" t="s">
        <v>9157</v>
      </c>
      <c r="AB114" s="275" t="s">
        <v>9157</v>
      </c>
      <c r="AC114" s="275" t="s">
        <v>9157</v>
      </c>
      <c r="AD114" s="275" t="s">
        <v>9157</v>
      </c>
      <c r="AE114" s="275" t="s">
        <v>9157</v>
      </c>
      <c r="AF114" s="275" t="s">
        <v>9157</v>
      </c>
      <c r="AG114" s="275" t="s">
        <v>9157</v>
      </c>
      <c r="AH114" s="275" t="s">
        <v>9157</v>
      </c>
      <c r="AI114" s="275" t="s">
        <v>9157</v>
      </c>
      <c r="AJ114" s="275" t="s">
        <v>9157</v>
      </c>
      <c r="AK114" s="275" t="s">
        <v>9157</v>
      </c>
      <c r="AL114" s="275" t="s">
        <v>9157</v>
      </c>
      <c r="AM114" s="275" t="s">
        <v>9157</v>
      </c>
      <c r="AN114" s="275" t="s">
        <v>9157</v>
      </c>
      <c r="AO114" s="275" t="s">
        <v>9157</v>
      </c>
      <c r="AP114" s="275" t="s">
        <v>9157</v>
      </c>
      <c r="AQ114" s="275" t="s">
        <v>9157</v>
      </c>
      <c r="AR114" s="275" t="s">
        <v>9157</v>
      </c>
      <c r="AS114" s="275" t="s">
        <v>9157</v>
      </c>
      <c r="AT114" s="275" t="s">
        <v>9157</v>
      </c>
      <c r="AU114" s="275">
        <v>2.1</v>
      </c>
      <c r="AV114" s="275">
        <v>2.1</v>
      </c>
      <c r="AW114" s="275">
        <v>2.1</v>
      </c>
      <c r="AX114" s="275">
        <v>2.2000000000000002</v>
      </c>
      <c r="AY114" s="275">
        <v>2.2000000000000002</v>
      </c>
      <c r="AZ114" s="275">
        <v>2.2000000000000002</v>
      </c>
      <c r="BA114" s="275">
        <v>2.2000000000000002</v>
      </c>
      <c r="BB114" s="275">
        <f>_xlfn.IFNA(VLOOKUP(C114,'INFORM Severity - hidden'!$C$5:$G$300,5,FALSE),"-")</f>
        <v>2.2000000000000002</v>
      </c>
    </row>
    <row r="115" spans="1:54" x14ac:dyDescent="0.25">
      <c r="A115" t="s">
        <v>2160</v>
      </c>
      <c r="B115" t="s">
        <v>2158</v>
      </c>
      <c r="C115" t="s">
        <v>2159</v>
      </c>
      <c r="D115" s="275" t="str">
        <f t="shared" si="1"/>
        <v>Decreasing</v>
      </c>
      <c r="E115" s="275" t="s">
        <v>9157</v>
      </c>
      <c r="F115" s="275" t="s">
        <v>9157</v>
      </c>
      <c r="G115" s="275" t="s">
        <v>9157</v>
      </c>
      <c r="H115" s="275" t="s">
        <v>9157</v>
      </c>
      <c r="I115" s="275" t="s">
        <v>9157</v>
      </c>
      <c r="J115" s="275" t="s">
        <v>9157</v>
      </c>
      <c r="K115" s="275" t="s">
        <v>9157</v>
      </c>
      <c r="L115" s="275" t="s">
        <v>9157</v>
      </c>
      <c r="M115" s="275" t="s">
        <v>9157</v>
      </c>
      <c r="N115" s="275" t="s">
        <v>9157</v>
      </c>
      <c r="O115" s="275" t="s">
        <v>9157</v>
      </c>
      <c r="P115" s="275" t="s">
        <v>9157</v>
      </c>
      <c r="Q115" s="275" t="s">
        <v>9157</v>
      </c>
      <c r="R115" s="275" t="s">
        <v>9157</v>
      </c>
      <c r="S115" s="275" t="s">
        <v>9157</v>
      </c>
      <c r="T115" s="275" t="s">
        <v>9157</v>
      </c>
      <c r="U115" s="275" t="s">
        <v>9157</v>
      </c>
      <c r="V115" s="275" t="s">
        <v>9157</v>
      </c>
      <c r="W115" s="275" t="s">
        <v>9157</v>
      </c>
      <c r="X115" s="275" t="s">
        <v>9157</v>
      </c>
      <c r="Y115" s="275" t="s">
        <v>9157</v>
      </c>
      <c r="Z115" s="275" t="s">
        <v>9157</v>
      </c>
      <c r="AA115" s="275" t="s">
        <v>9157</v>
      </c>
      <c r="AB115" s="275" t="s">
        <v>9157</v>
      </c>
      <c r="AC115" s="275" t="s">
        <v>9157</v>
      </c>
      <c r="AD115" s="275" t="s">
        <v>9157</v>
      </c>
      <c r="AE115" s="275" t="s">
        <v>9157</v>
      </c>
      <c r="AF115" s="275" t="s">
        <v>9157</v>
      </c>
      <c r="AG115" s="275" t="s">
        <v>9157</v>
      </c>
      <c r="AH115" s="275" t="s">
        <v>9157</v>
      </c>
      <c r="AI115" s="275" t="s">
        <v>9157</v>
      </c>
      <c r="AJ115" s="275" t="s">
        <v>9157</v>
      </c>
      <c r="AK115" s="275" t="s">
        <v>9157</v>
      </c>
      <c r="AL115" s="275" t="s">
        <v>9157</v>
      </c>
      <c r="AM115" s="275" t="s">
        <v>9157</v>
      </c>
      <c r="AN115" s="275" t="s">
        <v>9157</v>
      </c>
      <c r="AO115" s="275" t="s">
        <v>9157</v>
      </c>
      <c r="AP115" s="275" t="s">
        <v>9157</v>
      </c>
      <c r="AQ115" s="275">
        <v>1.4</v>
      </c>
      <c r="AR115" s="275">
        <v>1.2</v>
      </c>
      <c r="AS115" s="275">
        <v>1.2</v>
      </c>
      <c r="AT115" s="275">
        <v>1.2</v>
      </c>
      <c r="AU115" s="275">
        <v>2.2999999999999998</v>
      </c>
      <c r="AV115" s="275">
        <v>2.2999999999999998</v>
      </c>
      <c r="AW115" s="275">
        <v>2.4</v>
      </c>
      <c r="AX115" s="275">
        <v>2.4</v>
      </c>
      <c r="AY115" s="275">
        <v>2.4</v>
      </c>
      <c r="AZ115" s="275">
        <v>1.9</v>
      </c>
      <c r="BA115" s="275">
        <v>1.9</v>
      </c>
      <c r="BB115" s="275">
        <f>_xlfn.IFNA(VLOOKUP(C115,'INFORM Severity - hidden'!$C$5:$G$300,5,FALSE),"-")</f>
        <v>1.9</v>
      </c>
    </row>
    <row r="116" spans="1:54" x14ac:dyDescent="0.25">
      <c r="A116" t="s">
        <v>3795</v>
      </c>
      <c r="B116" t="s">
        <v>3793</v>
      </c>
      <c r="C116" t="s">
        <v>3794</v>
      </c>
      <c r="D116" s="275" t="str">
        <f t="shared" si="1"/>
        <v>Increasing</v>
      </c>
      <c r="E116" s="275" t="s">
        <v>9157</v>
      </c>
      <c r="F116" s="275">
        <v>2.8</v>
      </c>
      <c r="G116" s="275">
        <v>2.8</v>
      </c>
      <c r="H116" s="275">
        <v>2.9</v>
      </c>
      <c r="I116" s="275">
        <v>2.9</v>
      </c>
      <c r="J116" s="275" t="s">
        <v>9157</v>
      </c>
      <c r="K116" s="275" t="s">
        <v>9157</v>
      </c>
      <c r="L116" s="275" t="s">
        <v>9157</v>
      </c>
      <c r="M116" s="275" t="s">
        <v>9157</v>
      </c>
      <c r="N116" s="275" t="s">
        <v>9157</v>
      </c>
      <c r="O116" s="275" t="s">
        <v>9157</v>
      </c>
      <c r="P116" s="275" t="s">
        <v>9157</v>
      </c>
      <c r="Q116" s="275" t="s">
        <v>9157</v>
      </c>
      <c r="R116" s="275" t="s">
        <v>9157</v>
      </c>
      <c r="S116" s="275" t="s">
        <v>9157</v>
      </c>
      <c r="T116" s="275" t="s">
        <v>9157</v>
      </c>
      <c r="U116" s="275" t="s">
        <v>9157</v>
      </c>
      <c r="V116" s="275" t="s">
        <v>9157</v>
      </c>
      <c r="W116" s="275" t="s">
        <v>9157</v>
      </c>
      <c r="X116" s="275" t="s">
        <v>9157</v>
      </c>
      <c r="Y116" s="275" t="s">
        <v>9157</v>
      </c>
      <c r="Z116" s="275" t="s">
        <v>9157</v>
      </c>
      <c r="AA116" s="275" t="s">
        <v>9157</v>
      </c>
      <c r="AB116" s="275" t="s">
        <v>9157</v>
      </c>
      <c r="AC116" s="275" t="s">
        <v>9157</v>
      </c>
      <c r="AD116" s="275" t="s">
        <v>9157</v>
      </c>
      <c r="AE116" s="275" t="s">
        <v>9157</v>
      </c>
      <c r="AF116" s="275" t="s">
        <v>9157</v>
      </c>
      <c r="AG116" s="275" t="s">
        <v>9157</v>
      </c>
      <c r="AH116" s="275" t="s">
        <v>9157</v>
      </c>
      <c r="AI116" s="275" t="s">
        <v>9157</v>
      </c>
      <c r="AJ116" s="275" t="s">
        <v>9157</v>
      </c>
      <c r="AK116" s="275" t="s">
        <v>9157</v>
      </c>
      <c r="AL116" s="275" t="s">
        <v>9157</v>
      </c>
      <c r="AM116" s="275" t="s">
        <v>9157</v>
      </c>
      <c r="AN116" s="275" t="s">
        <v>9157</v>
      </c>
      <c r="AO116" s="275">
        <v>2.7</v>
      </c>
      <c r="AP116" s="275">
        <v>3</v>
      </c>
      <c r="AQ116" s="275">
        <v>3</v>
      </c>
      <c r="AR116" s="275">
        <v>3</v>
      </c>
      <c r="AS116" s="275">
        <v>3</v>
      </c>
      <c r="AT116" s="275">
        <v>3</v>
      </c>
      <c r="AU116" s="275">
        <v>2.9</v>
      </c>
      <c r="AV116" s="275">
        <v>2.9</v>
      </c>
      <c r="AW116" s="275">
        <v>2.5</v>
      </c>
      <c r="AX116" s="275">
        <v>2.5</v>
      </c>
      <c r="AY116" s="275">
        <v>2.9</v>
      </c>
      <c r="AZ116" s="275">
        <v>2.9</v>
      </c>
      <c r="BA116" s="275" t="s">
        <v>9157</v>
      </c>
      <c r="BB116" s="275">
        <f>_xlfn.IFNA(VLOOKUP(C116,'INFORM Severity - hidden'!$C$5:$G$300,5,FALSE),"-")</f>
        <v>2.9</v>
      </c>
    </row>
    <row r="117" spans="1:54" x14ac:dyDescent="0.25">
      <c r="A117" t="s">
        <v>3795</v>
      </c>
      <c r="B117" t="s">
        <v>3805</v>
      </c>
      <c r="C117" t="s">
        <v>3806</v>
      </c>
      <c r="D117" s="275" t="str">
        <f t="shared" si="1"/>
        <v>Increasing</v>
      </c>
      <c r="E117" s="275" t="s">
        <v>9157</v>
      </c>
      <c r="F117" s="275">
        <v>3</v>
      </c>
      <c r="G117" s="275">
        <v>3</v>
      </c>
      <c r="H117" s="275">
        <v>2.9</v>
      </c>
      <c r="I117" s="275">
        <v>2.9</v>
      </c>
      <c r="J117" s="275">
        <v>2.9</v>
      </c>
      <c r="K117" s="275">
        <v>2.8</v>
      </c>
      <c r="L117" s="275">
        <v>2.8</v>
      </c>
      <c r="M117" s="275">
        <v>2.6</v>
      </c>
      <c r="N117" s="275">
        <v>2.4</v>
      </c>
      <c r="O117" s="275">
        <v>2.4</v>
      </c>
      <c r="P117" s="275">
        <v>2.4</v>
      </c>
      <c r="Q117" s="275">
        <v>2.7</v>
      </c>
      <c r="R117" s="275">
        <v>2.7</v>
      </c>
      <c r="S117" s="275">
        <v>2.7</v>
      </c>
      <c r="T117" s="275">
        <v>2.7</v>
      </c>
      <c r="U117" s="275">
        <v>2.6</v>
      </c>
      <c r="V117" s="275">
        <v>2.6</v>
      </c>
      <c r="W117" s="275">
        <v>2.6</v>
      </c>
      <c r="X117" s="275">
        <v>2.6</v>
      </c>
      <c r="Y117" s="275">
        <v>2.6</v>
      </c>
      <c r="Z117" s="275">
        <v>2.5</v>
      </c>
      <c r="AA117" s="275">
        <v>2.5</v>
      </c>
      <c r="AB117" s="275">
        <v>2.5</v>
      </c>
      <c r="AC117" s="275">
        <v>3</v>
      </c>
      <c r="AD117" s="275">
        <v>3</v>
      </c>
      <c r="AE117" s="275">
        <v>3</v>
      </c>
      <c r="AF117" s="275">
        <v>3</v>
      </c>
      <c r="AG117" s="275">
        <v>3.1</v>
      </c>
      <c r="AH117" s="275">
        <v>3.1</v>
      </c>
      <c r="AI117" s="275">
        <v>2.8</v>
      </c>
      <c r="AJ117" s="275">
        <v>2.8</v>
      </c>
      <c r="AK117" s="275">
        <v>2.8</v>
      </c>
      <c r="AL117" s="275">
        <v>2.8</v>
      </c>
      <c r="AM117" s="275">
        <v>2.9</v>
      </c>
      <c r="AN117" s="275">
        <v>2.8</v>
      </c>
      <c r="AO117" s="275">
        <v>2.9</v>
      </c>
      <c r="AP117" s="275">
        <v>3</v>
      </c>
      <c r="AQ117" s="275">
        <v>3</v>
      </c>
      <c r="AR117" s="275">
        <v>2.9</v>
      </c>
      <c r="AS117" s="275">
        <v>2.9</v>
      </c>
      <c r="AT117" s="275">
        <v>2.9</v>
      </c>
      <c r="AU117" s="275">
        <v>2.5</v>
      </c>
      <c r="AV117" s="275">
        <v>2.6</v>
      </c>
      <c r="AW117" s="275">
        <v>2.2000000000000002</v>
      </c>
      <c r="AX117" s="275">
        <v>2.2000000000000002</v>
      </c>
      <c r="AY117" s="275">
        <v>2.7</v>
      </c>
      <c r="AZ117" s="275">
        <v>3</v>
      </c>
      <c r="BA117" s="275">
        <v>2.7</v>
      </c>
      <c r="BB117" s="275">
        <f>_xlfn.IFNA(VLOOKUP(C117,'INFORM Severity - hidden'!$C$5:$G$300,5,FALSE),"-")</f>
        <v>2.7</v>
      </c>
    </row>
    <row r="118" spans="1:54" x14ac:dyDescent="0.25">
      <c r="A118"/>
      <c r="B118"/>
      <c r="C118" t="s">
        <v>9205</v>
      </c>
      <c r="D118" s="275" t="str">
        <f t="shared" si="1"/>
        <v>-</v>
      </c>
      <c r="E118" s="275" t="s">
        <v>9157</v>
      </c>
      <c r="F118" s="275">
        <v>1.7</v>
      </c>
      <c r="G118" s="275">
        <v>1.8</v>
      </c>
      <c r="H118" s="275">
        <v>2.2999999999999998</v>
      </c>
      <c r="I118" s="275">
        <v>2.4</v>
      </c>
      <c r="J118" s="275" t="s">
        <v>9157</v>
      </c>
      <c r="K118" s="275" t="s">
        <v>9157</v>
      </c>
      <c r="L118" s="275" t="s">
        <v>9157</v>
      </c>
      <c r="M118" s="275" t="s">
        <v>9157</v>
      </c>
      <c r="N118" s="275" t="s">
        <v>9157</v>
      </c>
      <c r="O118" s="275" t="s">
        <v>9157</v>
      </c>
      <c r="P118" s="275" t="s">
        <v>9157</v>
      </c>
      <c r="Q118" s="275" t="s">
        <v>9157</v>
      </c>
      <c r="R118" s="275" t="s">
        <v>9157</v>
      </c>
      <c r="S118" s="275" t="s">
        <v>9157</v>
      </c>
      <c r="T118" s="275" t="s">
        <v>9157</v>
      </c>
      <c r="U118" s="275" t="s">
        <v>9157</v>
      </c>
      <c r="V118" s="275" t="s">
        <v>9157</v>
      </c>
      <c r="W118" s="275" t="s">
        <v>9157</v>
      </c>
      <c r="X118" s="275" t="s">
        <v>9157</v>
      </c>
      <c r="Y118" s="275" t="s">
        <v>9157</v>
      </c>
      <c r="Z118" s="275" t="s">
        <v>9157</v>
      </c>
      <c r="AA118" s="275" t="s">
        <v>9157</v>
      </c>
      <c r="AB118" s="275" t="s">
        <v>9157</v>
      </c>
      <c r="AC118" s="275" t="s">
        <v>9157</v>
      </c>
      <c r="AD118" s="275" t="s">
        <v>9157</v>
      </c>
      <c r="AE118" s="275" t="s">
        <v>9157</v>
      </c>
      <c r="AF118" s="275" t="s">
        <v>9157</v>
      </c>
      <c r="AG118" s="275" t="s">
        <v>9157</v>
      </c>
      <c r="AH118" s="275" t="s">
        <v>9157</v>
      </c>
      <c r="AI118" s="275" t="s">
        <v>9157</v>
      </c>
      <c r="AJ118" s="275" t="s">
        <v>9157</v>
      </c>
      <c r="AK118" s="275" t="s">
        <v>9157</v>
      </c>
      <c r="AL118" s="275" t="s">
        <v>9157</v>
      </c>
      <c r="AM118" s="275" t="s">
        <v>9157</v>
      </c>
      <c r="AN118" s="275" t="s">
        <v>9157</v>
      </c>
      <c r="AO118" s="275" t="s">
        <v>9157</v>
      </c>
      <c r="AP118" s="275" t="s">
        <v>9157</v>
      </c>
      <c r="AQ118" s="275" t="s">
        <v>9157</v>
      </c>
      <c r="AR118" s="275" t="s">
        <v>9157</v>
      </c>
      <c r="AS118" s="275" t="s">
        <v>9157</v>
      </c>
      <c r="AT118" s="275" t="s">
        <v>9157</v>
      </c>
      <c r="AU118" s="275" t="s">
        <v>9157</v>
      </c>
      <c r="AV118" s="275" t="s">
        <v>9157</v>
      </c>
      <c r="AW118" s="275" t="s">
        <v>9157</v>
      </c>
      <c r="AX118" s="275" t="s">
        <v>9157</v>
      </c>
      <c r="AY118" s="275" t="s">
        <v>9157</v>
      </c>
      <c r="AZ118" s="275" t="s">
        <v>9157</v>
      </c>
      <c r="BA118" s="275" t="s">
        <v>9157</v>
      </c>
      <c r="BB118" s="275" t="str">
        <f>_xlfn.IFNA(VLOOKUP(C118,'INFORM Severity - hidden'!$C$5:$G$300,5,FALSE),"-")</f>
        <v>-</v>
      </c>
    </row>
    <row r="119" spans="1:54" x14ac:dyDescent="0.25">
      <c r="A119"/>
      <c r="B119"/>
      <c r="C119" t="s">
        <v>9206</v>
      </c>
      <c r="D119" s="275" t="str">
        <f t="shared" si="1"/>
        <v>-</v>
      </c>
      <c r="E119" s="275" t="s">
        <v>9157</v>
      </c>
      <c r="F119" s="275" t="s">
        <v>9157</v>
      </c>
      <c r="G119" s="275" t="s">
        <v>9157</v>
      </c>
      <c r="H119" s="275" t="s">
        <v>9157</v>
      </c>
      <c r="I119" s="275" t="s">
        <v>9157</v>
      </c>
      <c r="J119" s="275" t="s">
        <v>9157</v>
      </c>
      <c r="K119" s="275" t="s">
        <v>9157</v>
      </c>
      <c r="L119" s="275" t="s">
        <v>9157</v>
      </c>
      <c r="M119" s="275" t="s">
        <v>9157</v>
      </c>
      <c r="N119" s="275" t="s">
        <v>9157</v>
      </c>
      <c r="O119" s="275" t="s">
        <v>9157</v>
      </c>
      <c r="P119" s="275" t="s">
        <v>9157</v>
      </c>
      <c r="Q119" s="275" t="s">
        <v>9157</v>
      </c>
      <c r="R119" s="275">
        <v>1.2</v>
      </c>
      <c r="S119" s="275">
        <v>1.3</v>
      </c>
      <c r="T119" s="275">
        <v>1.3</v>
      </c>
      <c r="U119" s="275">
        <v>1.3</v>
      </c>
      <c r="V119" s="275">
        <v>1.3</v>
      </c>
      <c r="W119" s="275">
        <v>1.3</v>
      </c>
      <c r="X119" s="275">
        <v>1.3</v>
      </c>
      <c r="Y119" s="275">
        <v>1.3</v>
      </c>
      <c r="Z119" s="275">
        <v>1.3</v>
      </c>
      <c r="AA119" s="275">
        <v>1.1000000000000001</v>
      </c>
      <c r="AB119" s="275">
        <v>1.1000000000000001</v>
      </c>
      <c r="AC119" s="275" t="s">
        <v>9157</v>
      </c>
      <c r="AD119" s="275" t="s">
        <v>9157</v>
      </c>
      <c r="AE119" s="275" t="s">
        <v>9157</v>
      </c>
      <c r="AF119" s="275" t="s">
        <v>9157</v>
      </c>
      <c r="AG119" s="275" t="s">
        <v>9157</v>
      </c>
      <c r="AH119" s="275" t="s">
        <v>9157</v>
      </c>
      <c r="AI119" s="275" t="s">
        <v>9157</v>
      </c>
      <c r="AJ119" s="275" t="s">
        <v>9157</v>
      </c>
      <c r="AK119" s="275" t="s">
        <v>9157</v>
      </c>
      <c r="AL119" s="275" t="s">
        <v>9157</v>
      </c>
      <c r="AM119" s="275" t="s">
        <v>9157</v>
      </c>
      <c r="AN119" s="275" t="s">
        <v>9157</v>
      </c>
      <c r="AO119" s="275" t="s">
        <v>9157</v>
      </c>
      <c r="AP119" s="275" t="s">
        <v>9157</v>
      </c>
      <c r="AQ119" s="275" t="s">
        <v>9157</v>
      </c>
      <c r="AR119" s="275" t="s">
        <v>9157</v>
      </c>
      <c r="AS119" s="275" t="s">
        <v>9157</v>
      </c>
      <c r="AT119" s="275" t="s">
        <v>9157</v>
      </c>
      <c r="AU119" s="275" t="s">
        <v>9157</v>
      </c>
      <c r="AV119" s="275" t="s">
        <v>9157</v>
      </c>
      <c r="AW119" s="275" t="s">
        <v>9157</v>
      </c>
      <c r="AX119" s="275" t="s">
        <v>9157</v>
      </c>
      <c r="AY119" s="275" t="s">
        <v>9157</v>
      </c>
      <c r="AZ119" s="275" t="s">
        <v>9157</v>
      </c>
      <c r="BA119" s="275" t="s">
        <v>9157</v>
      </c>
      <c r="BB119" s="275" t="str">
        <f>_xlfn.IFNA(VLOOKUP(C119,'INFORM Severity - hidden'!$C$5:$G$300,5,FALSE),"-")</f>
        <v>-</v>
      </c>
    </row>
    <row r="120" spans="1:54" x14ac:dyDescent="0.25">
      <c r="A120"/>
      <c r="B120"/>
      <c r="C120" t="s">
        <v>9207</v>
      </c>
      <c r="D120" s="275" t="str">
        <f t="shared" si="1"/>
        <v>-</v>
      </c>
      <c r="E120" s="275" t="s">
        <v>9157</v>
      </c>
      <c r="F120" s="275" t="s">
        <v>9157</v>
      </c>
      <c r="G120" s="275" t="s">
        <v>9157</v>
      </c>
      <c r="H120" s="275" t="s">
        <v>9157</v>
      </c>
      <c r="I120" s="275" t="s">
        <v>9157</v>
      </c>
      <c r="J120" s="275" t="s">
        <v>9157</v>
      </c>
      <c r="K120" s="275" t="s">
        <v>9157</v>
      </c>
      <c r="L120" s="275" t="s">
        <v>9157</v>
      </c>
      <c r="M120" s="275" t="s">
        <v>9157</v>
      </c>
      <c r="N120" s="275" t="s">
        <v>9157</v>
      </c>
      <c r="O120" s="275" t="s">
        <v>9157</v>
      </c>
      <c r="P120" s="275" t="s">
        <v>9157</v>
      </c>
      <c r="Q120" s="275" t="s">
        <v>9157</v>
      </c>
      <c r="R120" s="275">
        <v>2.5</v>
      </c>
      <c r="S120" s="275">
        <v>2.5</v>
      </c>
      <c r="T120" s="275">
        <v>2.5</v>
      </c>
      <c r="U120" s="275">
        <v>2.5</v>
      </c>
      <c r="V120" s="275">
        <v>2.6</v>
      </c>
      <c r="W120" s="275">
        <v>2.6</v>
      </c>
      <c r="X120" s="275">
        <v>2.6</v>
      </c>
      <c r="Y120" s="275">
        <v>2.6</v>
      </c>
      <c r="Z120" s="275">
        <v>2.6</v>
      </c>
      <c r="AA120" s="275">
        <v>2.5</v>
      </c>
      <c r="AB120" s="275">
        <v>2.5</v>
      </c>
      <c r="AC120" s="275" t="s">
        <v>9157</v>
      </c>
      <c r="AD120" s="275" t="s">
        <v>9157</v>
      </c>
      <c r="AE120" s="275" t="s">
        <v>9157</v>
      </c>
      <c r="AF120" s="275" t="s">
        <v>9157</v>
      </c>
      <c r="AG120" s="275" t="s">
        <v>9157</v>
      </c>
      <c r="AH120" s="275" t="s">
        <v>9157</v>
      </c>
      <c r="AI120" s="275" t="s">
        <v>9157</v>
      </c>
      <c r="AJ120" s="275" t="s">
        <v>9157</v>
      </c>
      <c r="AK120" s="275" t="s">
        <v>9157</v>
      </c>
      <c r="AL120" s="275" t="s">
        <v>9157</v>
      </c>
      <c r="AM120" s="275" t="s">
        <v>9157</v>
      </c>
      <c r="AN120" s="275" t="s">
        <v>9157</v>
      </c>
      <c r="AO120" s="275" t="s">
        <v>9157</v>
      </c>
      <c r="AP120" s="275" t="s">
        <v>9157</v>
      </c>
      <c r="AQ120" s="275" t="s">
        <v>9157</v>
      </c>
      <c r="AR120" s="275" t="s">
        <v>9157</v>
      </c>
      <c r="AS120" s="275" t="s">
        <v>9157</v>
      </c>
      <c r="AT120" s="275" t="s">
        <v>9157</v>
      </c>
      <c r="AU120" s="275" t="s">
        <v>9157</v>
      </c>
      <c r="AV120" s="275" t="s">
        <v>9157</v>
      </c>
      <c r="AW120" s="275" t="s">
        <v>9157</v>
      </c>
      <c r="AX120" s="275" t="s">
        <v>9157</v>
      </c>
      <c r="AY120" s="275" t="s">
        <v>9157</v>
      </c>
      <c r="AZ120" s="275" t="s">
        <v>9157</v>
      </c>
      <c r="BA120" s="275" t="s">
        <v>9157</v>
      </c>
      <c r="BB120" s="275" t="str">
        <f>_xlfn.IFNA(VLOOKUP(C120,'INFORM Severity - hidden'!$C$5:$G$300,5,FALSE),"-")</f>
        <v>-</v>
      </c>
    </row>
    <row r="121" spans="1:54" x14ac:dyDescent="0.25">
      <c r="A121"/>
      <c r="B121"/>
      <c r="C121" t="s">
        <v>9208</v>
      </c>
      <c r="D121" s="275" t="str">
        <f t="shared" si="1"/>
        <v>-</v>
      </c>
      <c r="E121" s="275" t="s">
        <v>9157</v>
      </c>
      <c r="F121" s="275" t="s">
        <v>9157</v>
      </c>
      <c r="G121" s="275" t="s">
        <v>9157</v>
      </c>
      <c r="H121" s="275" t="s">
        <v>9157</v>
      </c>
      <c r="I121" s="275" t="s">
        <v>9157</v>
      </c>
      <c r="J121" s="275" t="s">
        <v>9157</v>
      </c>
      <c r="K121" s="275" t="s">
        <v>9157</v>
      </c>
      <c r="L121" s="275" t="s">
        <v>9157</v>
      </c>
      <c r="M121" s="275" t="s">
        <v>9157</v>
      </c>
      <c r="N121" s="275" t="s">
        <v>9157</v>
      </c>
      <c r="O121" s="275" t="s">
        <v>9157</v>
      </c>
      <c r="P121" s="275" t="s">
        <v>9157</v>
      </c>
      <c r="Q121" s="275" t="s">
        <v>9157</v>
      </c>
      <c r="R121" s="275" t="s">
        <v>9157</v>
      </c>
      <c r="S121" s="275" t="s">
        <v>9157</v>
      </c>
      <c r="T121" s="275" t="s">
        <v>9157</v>
      </c>
      <c r="U121" s="275" t="s">
        <v>9157</v>
      </c>
      <c r="V121" s="275" t="s">
        <v>9157</v>
      </c>
      <c r="W121" s="275" t="s">
        <v>9157</v>
      </c>
      <c r="X121" s="275" t="s">
        <v>9157</v>
      </c>
      <c r="Y121" s="275" t="s">
        <v>9157</v>
      </c>
      <c r="Z121" s="275" t="s">
        <v>9157</v>
      </c>
      <c r="AA121" s="275" t="s">
        <v>9157</v>
      </c>
      <c r="AB121" s="275" t="s">
        <v>9157</v>
      </c>
      <c r="AC121" s="275" t="s">
        <v>9157</v>
      </c>
      <c r="AD121" s="275" t="s">
        <v>9157</v>
      </c>
      <c r="AE121" s="275" t="s">
        <v>9157</v>
      </c>
      <c r="AF121" s="275" t="s">
        <v>9157</v>
      </c>
      <c r="AG121" s="275" t="s">
        <v>9157</v>
      </c>
      <c r="AH121" s="275" t="s">
        <v>9157</v>
      </c>
      <c r="AI121" s="275" t="s">
        <v>9157</v>
      </c>
      <c r="AJ121" s="275" t="s">
        <v>9157</v>
      </c>
      <c r="AK121" s="275" t="s">
        <v>9157</v>
      </c>
      <c r="AL121" s="275" t="s">
        <v>9157</v>
      </c>
      <c r="AM121" s="275" t="s">
        <v>9157</v>
      </c>
      <c r="AN121" s="275" t="s">
        <v>9157</v>
      </c>
      <c r="AO121" s="275">
        <v>1.7</v>
      </c>
      <c r="AP121" s="275">
        <v>2.1</v>
      </c>
      <c r="AQ121" s="275">
        <v>1.9</v>
      </c>
      <c r="AR121" s="275">
        <v>1.8</v>
      </c>
      <c r="AS121" s="275">
        <v>1.8</v>
      </c>
      <c r="AT121" s="275">
        <v>1.8</v>
      </c>
      <c r="AU121" s="275">
        <v>1.8</v>
      </c>
      <c r="AV121" s="275">
        <v>2.2000000000000002</v>
      </c>
      <c r="AW121" s="275">
        <v>2.2999999999999998</v>
      </c>
      <c r="AX121" s="275">
        <v>2.2999999999999998</v>
      </c>
      <c r="AY121" s="275">
        <v>2.2999999999999998</v>
      </c>
      <c r="AZ121" s="275">
        <v>2.2999999999999998</v>
      </c>
      <c r="BA121" s="275" t="s">
        <v>9157</v>
      </c>
      <c r="BB121" s="275" t="str">
        <f>_xlfn.IFNA(VLOOKUP(C121,'INFORM Severity - hidden'!$C$5:$G$300,5,FALSE),"-")</f>
        <v>-</v>
      </c>
    </row>
    <row r="122" spans="1:54" x14ac:dyDescent="0.25">
      <c r="A122" t="s">
        <v>3795</v>
      </c>
      <c r="B122" t="s">
        <v>5771</v>
      </c>
      <c r="C122" t="s">
        <v>5772</v>
      </c>
      <c r="D122" s="275" t="str">
        <f t="shared" si="1"/>
        <v>-</v>
      </c>
      <c r="E122" s="275" t="s">
        <v>9157</v>
      </c>
      <c r="F122" s="275" t="s">
        <v>9157</v>
      </c>
      <c r="G122" s="275" t="s">
        <v>9157</v>
      </c>
      <c r="H122" s="275" t="s">
        <v>9157</v>
      </c>
      <c r="I122" s="275" t="s">
        <v>9157</v>
      </c>
      <c r="J122" s="275" t="s">
        <v>9157</v>
      </c>
      <c r="K122" s="275" t="s">
        <v>9157</v>
      </c>
      <c r="L122" s="275" t="s">
        <v>9157</v>
      </c>
      <c r="M122" s="275" t="s">
        <v>9157</v>
      </c>
      <c r="N122" s="275" t="s">
        <v>9157</v>
      </c>
      <c r="O122" s="275" t="s">
        <v>9157</v>
      </c>
      <c r="P122" s="275" t="s">
        <v>9157</v>
      </c>
      <c r="Q122" s="275" t="s">
        <v>9157</v>
      </c>
      <c r="R122" s="275" t="s">
        <v>9157</v>
      </c>
      <c r="S122" s="275" t="s">
        <v>9157</v>
      </c>
      <c r="T122" s="275" t="s">
        <v>9157</v>
      </c>
      <c r="U122" s="275" t="s">
        <v>9157</v>
      </c>
      <c r="V122" s="275" t="s">
        <v>9157</v>
      </c>
      <c r="W122" s="275" t="s">
        <v>9157</v>
      </c>
      <c r="X122" s="275" t="s">
        <v>9157</v>
      </c>
      <c r="Y122" s="275" t="s">
        <v>9157</v>
      </c>
      <c r="Z122" s="275" t="s">
        <v>9157</v>
      </c>
      <c r="AA122" s="275" t="s">
        <v>9157</v>
      </c>
      <c r="AB122" s="275" t="s">
        <v>9157</v>
      </c>
      <c r="AC122" s="275" t="s">
        <v>9157</v>
      </c>
      <c r="AD122" s="275" t="s">
        <v>9157</v>
      </c>
      <c r="AE122" s="275" t="s">
        <v>9157</v>
      </c>
      <c r="AF122" s="275" t="s">
        <v>9157</v>
      </c>
      <c r="AG122" s="275" t="s">
        <v>9157</v>
      </c>
      <c r="AH122" s="275" t="s">
        <v>9157</v>
      </c>
      <c r="AI122" s="275" t="s">
        <v>9157</v>
      </c>
      <c r="AJ122" s="275" t="s">
        <v>9157</v>
      </c>
      <c r="AK122" s="275" t="s">
        <v>9157</v>
      </c>
      <c r="AL122" s="275" t="s">
        <v>9157</v>
      </c>
      <c r="AM122" s="275" t="s">
        <v>9157</v>
      </c>
      <c r="AN122" s="275" t="s">
        <v>9157</v>
      </c>
      <c r="AO122" s="275" t="s">
        <v>9157</v>
      </c>
      <c r="AP122" s="275" t="s">
        <v>9157</v>
      </c>
      <c r="AQ122" s="275" t="s">
        <v>9157</v>
      </c>
      <c r="AR122" s="275" t="s">
        <v>9157</v>
      </c>
      <c r="AS122" s="275" t="s">
        <v>9157</v>
      </c>
      <c r="AT122" s="275" t="s">
        <v>9157</v>
      </c>
      <c r="AU122" s="275" t="s">
        <v>9157</v>
      </c>
      <c r="AV122" s="275" t="s">
        <v>9157</v>
      </c>
      <c r="AW122" s="275" t="s">
        <v>9157</v>
      </c>
      <c r="AX122" s="275" t="s">
        <v>9157</v>
      </c>
      <c r="AY122" s="275" t="s">
        <v>9157</v>
      </c>
      <c r="AZ122" s="275" t="s">
        <v>9157</v>
      </c>
      <c r="BA122" s="275" t="s">
        <v>9157</v>
      </c>
      <c r="BB122" s="275">
        <f>_xlfn.IFNA(VLOOKUP(C122,'INFORM Severity - hidden'!$C$5:$G$300,5,FALSE),"-")</f>
        <v>1.9</v>
      </c>
    </row>
    <row r="123" spans="1:54" x14ac:dyDescent="0.25">
      <c r="A123" t="s">
        <v>3320</v>
      </c>
      <c r="B123" t="s">
        <v>3318</v>
      </c>
      <c r="C123" t="s">
        <v>3319</v>
      </c>
      <c r="D123" s="275" t="str">
        <f t="shared" si="1"/>
        <v>Stable</v>
      </c>
      <c r="E123" s="275" t="s">
        <v>9157</v>
      </c>
      <c r="F123" s="275" t="s">
        <v>9157</v>
      </c>
      <c r="G123" s="275" t="s">
        <v>9157</v>
      </c>
      <c r="H123" s="275" t="s">
        <v>9157</v>
      </c>
      <c r="I123" s="275" t="s">
        <v>9157</v>
      </c>
      <c r="J123" s="275" t="s">
        <v>9157</v>
      </c>
      <c r="K123" s="275" t="s">
        <v>9157</v>
      </c>
      <c r="L123" s="275" t="s">
        <v>9157</v>
      </c>
      <c r="M123" s="275" t="s">
        <v>9157</v>
      </c>
      <c r="N123" s="275" t="s">
        <v>9157</v>
      </c>
      <c r="O123" s="275" t="s">
        <v>9157</v>
      </c>
      <c r="P123" s="275" t="s">
        <v>9157</v>
      </c>
      <c r="Q123" s="275" t="s">
        <v>9157</v>
      </c>
      <c r="R123" s="275" t="s">
        <v>9157</v>
      </c>
      <c r="S123" s="275" t="s">
        <v>9157</v>
      </c>
      <c r="T123" s="275" t="s">
        <v>9157</v>
      </c>
      <c r="U123" s="275" t="s">
        <v>9157</v>
      </c>
      <c r="V123" s="275" t="s">
        <v>9157</v>
      </c>
      <c r="W123" s="275" t="s">
        <v>9157</v>
      </c>
      <c r="X123" s="275" t="s">
        <v>9157</v>
      </c>
      <c r="Y123" s="275" t="s">
        <v>9157</v>
      </c>
      <c r="Z123" s="275" t="s">
        <v>9157</v>
      </c>
      <c r="AA123" s="275" t="s">
        <v>9157</v>
      </c>
      <c r="AB123" s="275" t="s">
        <v>9157</v>
      </c>
      <c r="AC123" s="275" t="s">
        <v>9157</v>
      </c>
      <c r="AD123" s="275" t="s">
        <v>9157</v>
      </c>
      <c r="AE123" s="275" t="s">
        <v>9157</v>
      </c>
      <c r="AF123" s="275" t="s">
        <v>9157</v>
      </c>
      <c r="AG123" s="275" t="s">
        <v>9157</v>
      </c>
      <c r="AH123" s="275" t="s">
        <v>9157</v>
      </c>
      <c r="AI123" s="275" t="s">
        <v>9157</v>
      </c>
      <c r="AJ123" s="275" t="s">
        <v>9157</v>
      </c>
      <c r="AK123" s="275" t="s">
        <v>9157</v>
      </c>
      <c r="AL123" s="275" t="s">
        <v>9157</v>
      </c>
      <c r="AM123" s="275" t="s">
        <v>9157</v>
      </c>
      <c r="AN123" s="275" t="s">
        <v>9157</v>
      </c>
      <c r="AO123" s="275" t="s">
        <v>9157</v>
      </c>
      <c r="AP123" s="275" t="s">
        <v>9157</v>
      </c>
      <c r="AQ123" s="275" t="s">
        <v>9157</v>
      </c>
      <c r="AR123" s="275" t="s">
        <v>9157</v>
      </c>
      <c r="AS123" s="275" t="s">
        <v>9157</v>
      </c>
      <c r="AT123" s="275">
        <v>2.8</v>
      </c>
      <c r="AU123" s="275">
        <v>2.8</v>
      </c>
      <c r="AV123" s="275">
        <v>2.8</v>
      </c>
      <c r="AW123" s="275">
        <v>2.8</v>
      </c>
      <c r="AX123" s="275">
        <v>2.8</v>
      </c>
      <c r="AY123" s="275">
        <v>2.8</v>
      </c>
      <c r="AZ123" s="275">
        <v>2.8</v>
      </c>
      <c r="BA123" s="275">
        <v>2.8</v>
      </c>
      <c r="BB123" s="275">
        <f>_xlfn.IFNA(VLOOKUP(C123,'INFORM Severity - hidden'!$C$5:$G$300,5,FALSE),"-")</f>
        <v>2.8</v>
      </c>
    </row>
    <row r="124" spans="1:54" x14ac:dyDescent="0.25">
      <c r="A124" t="s">
        <v>3320</v>
      </c>
      <c r="B124" t="s">
        <v>3330</v>
      </c>
      <c r="C124" t="s">
        <v>3331</v>
      </c>
      <c r="D124" s="275" t="str">
        <f t="shared" si="1"/>
        <v>-</v>
      </c>
      <c r="E124" s="275" t="s">
        <v>9157</v>
      </c>
      <c r="F124" s="275" t="s">
        <v>9157</v>
      </c>
      <c r="G124" s="275" t="s">
        <v>9157</v>
      </c>
      <c r="H124" s="275" t="s">
        <v>9157</v>
      </c>
      <c r="I124" s="275" t="s">
        <v>9157</v>
      </c>
      <c r="J124" s="275" t="s">
        <v>9157</v>
      </c>
      <c r="K124" s="275" t="s">
        <v>9157</v>
      </c>
      <c r="L124" s="275" t="s">
        <v>9157</v>
      </c>
      <c r="M124" s="275" t="s">
        <v>9157</v>
      </c>
      <c r="N124" s="275" t="s">
        <v>9157</v>
      </c>
      <c r="O124" s="275" t="s">
        <v>9157</v>
      </c>
      <c r="P124" s="275" t="s">
        <v>9157</v>
      </c>
      <c r="Q124" s="275" t="s">
        <v>9157</v>
      </c>
      <c r="R124" s="275" t="s">
        <v>9157</v>
      </c>
      <c r="S124" s="275" t="s">
        <v>9157</v>
      </c>
      <c r="T124" s="275" t="s">
        <v>9157</v>
      </c>
      <c r="U124" s="275" t="s">
        <v>9157</v>
      </c>
      <c r="V124" s="275" t="s">
        <v>9157</v>
      </c>
      <c r="W124" s="275" t="s">
        <v>9157</v>
      </c>
      <c r="X124" s="275" t="s">
        <v>9157</v>
      </c>
      <c r="Y124" s="275" t="s">
        <v>9157</v>
      </c>
      <c r="Z124" s="275" t="s">
        <v>9157</v>
      </c>
      <c r="AA124" s="275" t="s">
        <v>9157</v>
      </c>
      <c r="AB124" s="275" t="s">
        <v>9157</v>
      </c>
      <c r="AC124" s="275" t="s">
        <v>9157</v>
      </c>
      <c r="AD124" s="275" t="s">
        <v>9157</v>
      </c>
      <c r="AE124" s="275" t="s">
        <v>9157</v>
      </c>
      <c r="AF124" s="275" t="s">
        <v>9157</v>
      </c>
      <c r="AG124" s="275" t="s">
        <v>9157</v>
      </c>
      <c r="AH124" s="275" t="s">
        <v>9157</v>
      </c>
      <c r="AI124" s="275" t="s">
        <v>9157</v>
      </c>
      <c r="AJ124" s="275" t="s">
        <v>9157</v>
      </c>
      <c r="AK124" s="275" t="s">
        <v>9157</v>
      </c>
      <c r="AL124" s="275" t="s">
        <v>9157</v>
      </c>
      <c r="AM124" s="275" t="s">
        <v>9157</v>
      </c>
      <c r="AN124" s="275" t="s">
        <v>9157</v>
      </c>
      <c r="AO124" s="275" t="s">
        <v>9157</v>
      </c>
      <c r="AP124" s="275" t="s">
        <v>9157</v>
      </c>
      <c r="AQ124" s="275" t="s">
        <v>9157</v>
      </c>
      <c r="AR124" s="275" t="s">
        <v>9157</v>
      </c>
      <c r="AS124" s="275" t="s">
        <v>9157</v>
      </c>
      <c r="AT124" s="275">
        <v>2.5</v>
      </c>
      <c r="AU124" s="275" t="s">
        <v>9157</v>
      </c>
      <c r="AV124" s="275">
        <v>2.5</v>
      </c>
      <c r="AW124" s="275" t="s">
        <v>9157</v>
      </c>
      <c r="AX124" s="275" t="s">
        <v>9157</v>
      </c>
      <c r="AY124" s="275" t="s">
        <v>9157</v>
      </c>
      <c r="AZ124" s="275" t="s">
        <v>9157</v>
      </c>
      <c r="BA124" s="275" t="s">
        <v>9157</v>
      </c>
      <c r="BB124" s="275" t="str">
        <f>_xlfn.IFNA(VLOOKUP(C124,'INFORM Severity - hidden'!$C$5:$G$300,5,FALSE),"-")</f>
        <v>x</v>
      </c>
    </row>
    <row r="125" spans="1:54" x14ac:dyDescent="0.25">
      <c r="A125" t="s">
        <v>3320</v>
      </c>
      <c r="B125" t="s">
        <v>3341</v>
      </c>
      <c r="C125" t="s">
        <v>3342</v>
      </c>
      <c r="D125" s="275" t="str">
        <f t="shared" si="1"/>
        <v>Increasing</v>
      </c>
      <c r="E125" s="275" t="s">
        <v>9157</v>
      </c>
      <c r="F125" s="275" t="s">
        <v>9157</v>
      </c>
      <c r="G125" s="275" t="s">
        <v>9157</v>
      </c>
      <c r="H125" s="275" t="s">
        <v>9157</v>
      </c>
      <c r="I125" s="275" t="s">
        <v>9157</v>
      </c>
      <c r="J125" s="275" t="s">
        <v>9157</v>
      </c>
      <c r="K125" s="275" t="s">
        <v>9157</v>
      </c>
      <c r="L125" s="275" t="s">
        <v>9157</v>
      </c>
      <c r="M125" s="275" t="s">
        <v>9157</v>
      </c>
      <c r="N125" s="275" t="s">
        <v>9157</v>
      </c>
      <c r="O125" s="275" t="s">
        <v>9157</v>
      </c>
      <c r="P125" s="275" t="s">
        <v>9157</v>
      </c>
      <c r="Q125" s="275" t="s">
        <v>9157</v>
      </c>
      <c r="R125" s="275" t="s">
        <v>9157</v>
      </c>
      <c r="S125" s="275" t="s">
        <v>9157</v>
      </c>
      <c r="T125" s="275" t="s">
        <v>9157</v>
      </c>
      <c r="U125" s="275" t="s">
        <v>9157</v>
      </c>
      <c r="V125" s="275" t="s">
        <v>9157</v>
      </c>
      <c r="W125" s="275" t="s">
        <v>9157</v>
      </c>
      <c r="X125" s="275" t="s">
        <v>9157</v>
      </c>
      <c r="Y125" s="275" t="s">
        <v>9157</v>
      </c>
      <c r="Z125" s="275" t="s">
        <v>9157</v>
      </c>
      <c r="AA125" s="275" t="s">
        <v>9157</v>
      </c>
      <c r="AB125" s="275" t="s">
        <v>9157</v>
      </c>
      <c r="AC125" s="275" t="s">
        <v>9157</v>
      </c>
      <c r="AD125" s="275" t="s">
        <v>9157</v>
      </c>
      <c r="AE125" s="275" t="s">
        <v>9157</v>
      </c>
      <c r="AF125" s="275" t="s">
        <v>9157</v>
      </c>
      <c r="AG125" s="275" t="s">
        <v>9157</v>
      </c>
      <c r="AH125" s="275" t="s">
        <v>9157</v>
      </c>
      <c r="AI125" s="275" t="s">
        <v>9157</v>
      </c>
      <c r="AJ125" s="275" t="s">
        <v>9157</v>
      </c>
      <c r="AK125" s="275" t="s">
        <v>9157</v>
      </c>
      <c r="AL125" s="275" t="s">
        <v>9157</v>
      </c>
      <c r="AM125" s="275" t="s">
        <v>9157</v>
      </c>
      <c r="AN125" s="275" t="s">
        <v>9157</v>
      </c>
      <c r="AO125" s="275" t="s">
        <v>9157</v>
      </c>
      <c r="AP125" s="275">
        <v>2.4</v>
      </c>
      <c r="AQ125" s="275">
        <v>2.4</v>
      </c>
      <c r="AR125" s="275">
        <v>2.4</v>
      </c>
      <c r="AS125" s="275">
        <v>2.4</v>
      </c>
      <c r="AT125" s="275">
        <v>2.5</v>
      </c>
      <c r="AU125" s="275">
        <v>2.5</v>
      </c>
      <c r="AV125" s="275">
        <v>2.5</v>
      </c>
      <c r="AW125" s="275">
        <v>2.5</v>
      </c>
      <c r="AX125" s="275">
        <v>2.5</v>
      </c>
      <c r="AY125" s="275">
        <v>2.5</v>
      </c>
      <c r="AZ125" s="275">
        <v>2.6</v>
      </c>
      <c r="BA125" s="275">
        <v>2.6</v>
      </c>
      <c r="BB125" s="275">
        <f>_xlfn.IFNA(VLOOKUP(C125,'INFORM Severity - hidden'!$C$5:$G$300,5,FALSE),"-")</f>
        <v>2.6</v>
      </c>
    </row>
    <row r="126" spans="1:54" x14ac:dyDescent="0.25">
      <c r="A126"/>
      <c r="B126"/>
      <c r="C126" t="s">
        <v>9209</v>
      </c>
      <c r="D126" s="275" t="str">
        <f t="shared" si="1"/>
        <v>-</v>
      </c>
      <c r="E126" s="275" t="s">
        <v>9157</v>
      </c>
      <c r="F126" s="275" t="s">
        <v>9157</v>
      </c>
      <c r="G126" s="275" t="s">
        <v>9157</v>
      </c>
      <c r="H126" s="275" t="s">
        <v>9157</v>
      </c>
      <c r="I126" s="275" t="s">
        <v>9157</v>
      </c>
      <c r="J126" s="275" t="s">
        <v>9157</v>
      </c>
      <c r="K126" s="275" t="s">
        <v>9157</v>
      </c>
      <c r="L126" s="275" t="s">
        <v>9157</v>
      </c>
      <c r="M126" s="275" t="s">
        <v>9157</v>
      </c>
      <c r="N126" s="275" t="s">
        <v>9157</v>
      </c>
      <c r="O126" s="275" t="s">
        <v>9157</v>
      </c>
      <c r="P126" s="275" t="s">
        <v>9157</v>
      </c>
      <c r="Q126" s="275" t="s">
        <v>9157</v>
      </c>
      <c r="R126" s="275" t="s">
        <v>9157</v>
      </c>
      <c r="S126" s="275" t="s">
        <v>9157</v>
      </c>
      <c r="T126" s="275" t="s">
        <v>9157</v>
      </c>
      <c r="U126" s="275" t="s">
        <v>9157</v>
      </c>
      <c r="V126" s="275" t="s">
        <v>9157</v>
      </c>
      <c r="W126" s="275" t="s">
        <v>9157</v>
      </c>
      <c r="X126" s="275" t="s">
        <v>9157</v>
      </c>
      <c r="Y126" s="275" t="s">
        <v>9157</v>
      </c>
      <c r="Z126" s="275" t="s">
        <v>9157</v>
      </c>
      <c r="AA126" s="275" t="s">
        <v>9157</v>
      </c>
      <c r="AB126" s="275">
        <v>1.7</v>
      </c>
      <c r="AC126" s="275">
        <v>1.7</v>
      </c>
      <c r="AD126" s="275">
        <v>1.7</v>
      </c>
      <c r="AE126" s="275" t="s">
        <v>9157</v>
      </c>
      <c r="AF126" s="275" t="s">
        <v>9157</v>
      </c>
      <c r="AG126" s="275" t="s">
        <v>9157</v>
      </c>
      <c r="AH126" s="275" t="s">
        <v>9157</v>
      </c>
      <c r="AI126" s="275" t="s">
        <v>9157</v>
      </c>
      <c r="AJ126" s="275" t="s">
        <v>9157</v>
      </c>
      <c r="AK126" s="275" t="s">
        <v>9157</v>
      </c>
      <c r="AL126" s="275" t="s">
        <v>9157</v>
      </c>
      <c r="AM126" s="275" t="s">
        <v>9157</v>
      </c>
      <c r="AN126" s="275" t="s">
        <v>9157</v>
      </c>
      <c r="AO126" s="275" t="s">
        <v>9157</v>
      </c>
      <c r="AP126" s="275" t="s">
        <v>9157</v>
      </c>
      <c r="AQ126" s="275" t="s">
        <v>9157</v>
      </c>
      <c r="AR126" s="275" t="s">
        <v>9157</v>
      </c>
      <c r="AS126" s="275" t="s">
        <v>9157</v>
      </c>
      <c r="AT126" s="275" t="s">
        <v>9157</v>
      </c>
      <c r="AU126" s="275" t="s">
        <v>9157</v>
      </c>
      <c r="AV126" s="275" t="s">
        <v>9157</v>
      </c>
      <c r="AW126" s="275" t="s">
        <v>9157</v>
      </c>
      <c r="AX126" s="275" t="s">
        <v>9157</v>
      </c>
      <c r="AY126" s="275" t="s">
        <v>9157</v>
      </c>
      <c r="AZ126" s="275" t="s">
        <v>9157</v>
      </c>
      <c r="BA126" s="275" t="s">
        <v>9157</v>
      </c>
      <c r="BB126" s="275" t="str">
        <f>_xlfn.IFNA(VLOOKUP(C126,'INFORM Severity - hidden'!$C$5:$G$300,5,FALSE),"-")</f>
        <v>-</v>
      </c>
    </row>
    <row r="127" spans="1:54" x14ac:dyDescent="0.25">
      <c r="A127" t="s">
        <v>12</v>
      </c>
      <c r="B127" t="s">
        <v>10</v>
      </c>
      <c r="C127" t="s">
        <v>11</v>
      </c>
      <c r="D127" s="275" t="str">
        <f t="shared" si="1"/>
        <v>Increasing</v>
      </c>
      <c r="E127" s="275">
        <v>3.6</v>
      </c>
      <c r="F127" s="275">
        <v>3.8</v>
      </c>
      <c r="G127" s="275">
        <v>3.8</v>
      </c>
      <c r="H127" s="275">
        <v>3.6</v>
      </c>
      <c r="I127" s="275">
        <v>3.6</v>
      </c>
      <c r="J127" s="275">
        <v>3.6</v>
      </c>
      <c r="K127" s="275">
        <v>3.6</v>
      </c>
      <c r="L127" s="275">
        <v>3.7</v>
      </c>
      <c r="M127" s="275">
        <v>3.7</v>
      </c>
      <c r="N127" s="275">
        <v>3.8</v>
      </c>
      <c r="O127" s="275">
        <v>3.8</v>
      </c>
      <c r="P127" s="275">
        <v>3.8</v>
      </c>
      <c r="Q127" s="275">
        <v>3.8</v>
      </c>
      <c r="R127" s="275">
        <v>3.8</v>
      </c>
      <c r="S127" s="275">
        <v>3.8</v>
      </c>
      <c r="T127" s="275">
        <v>3.8</v>
      </c>
      <c r="U127" s="275">
        <v>3.8</v>
      </c>
      <c r="V127" s="275">
        <v>3.8</v>
      </c>
      <c r="W127" s="275">
        <v>3.8</v>
      </c>
      <c r="X127" s="275">
        <v>3.8</v>
      </c>
      <c r="Y127" s="275">
        <v>3.8</v>
      </c>
      <c r="Z127" s="275">
        <v>3.8</v>
      </c>
      <c r="AA127" s="275">
        <v>3.8</v>
      </c>
      <c r="AB127" s="275">
        <v>3.8</v>
      </c>
      <c r="AC127" s="275">
        <v>3.8</v>
      </c>
      <c r="AD127" s="275">
        <v>3.8</v>
      </c>
      <c r="AE127" s="275">
        <v>4.0999999999999996</v>
      </c>
      <c r="AF127" s="275">
        <v>4.0999999999999996</v>
      </c>
      <c r="AG127" s="275">
        <v>4.0999999999999996</v>
      </c>
      <c r="AH127" s="275">
        <v>4.3</v>
      </c>
      <c r="AI127" s="275">
        <v>4.3</v>
      </c>
      <c r="AJ127" s="275">
        <v>4.3</v>
      </c>
      <c r="AK127" s="275">
        <v>4.3</v>
      </c>
      <c r="AL127" s="275">
        <v>4.3</v>
      </c>
      <c r="AM127" s="275">
        <v>4.3</v>
      </c>
      <c r="AN127" s="275">
        <v>4.3</v>
      </c>
      <c r="AO127" s="275">
        <v>4.3</v>
      </c>
      <c r="AP127" s="275">
        <v>4.3</v>
      </c>
      <c r="AQ127" s="275">
        <v>4.3</v>
      </c>
      <c r="AR127" s="275">
        <v>4.2</v>
      </c>
      <c r="AS127" s="275">
        <v>4.2</v>
      </c>
      <c r="AT127" s="275">
        <v>4.2</v>
      </c>
      <c r="AU127" s="275">
        <v>4.2</v>
      </c>
      <c r="AV127" s="275">
        <v>4.2</v>
      </c>
      <c r="AW127" s="275">
        <v>4.2</v>
      </c>
      <c r="AX127" s="275">
        <v>4.0999999999999996</v>
      </c>
      <c r="AY127" s="275">
        <v>4.0999999999999996</v>
      </c>
      <c r="AZ127" s="275">
        <v>4.2</v>
      </c>
      <c r="BA127" s="275">
        <v>4.3</v>
      </c>
      <c r="BB127" s="275">
        <f>_xlfn.IFNA(VLOOKUP(C127,'INFORM Severity - hidden'!$C$5:$G$300,5,FALSE),"-")</f>
        <v>4.3</v>
      </c>
    </row>
    <row r="128" spans="1:54" x14ac:dyDescent="0.25">
      <c r="A128" t="s">
        <v>315</v>
      </c>
      <c r="B128" t="s">
        <v>1015</v>
      </c>
      <c r="C128" t="s">
        <v>1016</v>
      </c>
      <c r="D128" s="275" t="str">
        <f t="shared" si="1"/>
        <v>Increasing</v>
      </c>
      <c r="E128" s="275" t="s">
        <v>9157</v>
      </c>
      <c r="F128" s="275">
        <v>3.2</v>
      </c>
      <c r="G128" s="275">
        <v>3.2</v>
      </c>
      <c r="H128" s="275">
        <v>3.2</v>
      </c>
      <c r="I128" s="275">
        <v>3.3</v>
      </c>
      <c r="J128" s="275">
        <v>3.3</v>
      </c>
      <c r="K128" s="275">
        <v>3.3</v>
      </c>
      <c r="L128" s="275">
        <v>3.3</v>
      </c>
      <c r="M128" s="275">
        <v>3.3</v>
      </c>
      <c r="N128" s="275">
        <v>3.4</v>
      </c>
      <c r="O128" s="275">
        <v>3.4</v>
      </c>
      <c r="P128" s="275">
        <v>3.4</v>
      </c>
      <c r="Q128" s="275">
        <v>3.4</v>
      </c>
      <c r="R128" s="275">
        <v>3.4</v>
      </c>
      <c r="S128" s="275">
        <v>3.6</v>
      </c>
      <c r="T128" s="275">
        <v>3.6</v>
      </c>
      <c r="U128" s="275">
        <v>3.6</v>
      </c>
      <c r="V128" s="275">
        <v>3.6</v>
      </c>
      <c r="W128" s="275">
        <v>3.6</v>
      </c>
      <c r="X128" s="275">
        <v>3.5</v>
      </c>
      <c r="Y128" s="275">
        <v>3.5</v>
      </c>
      <c r="Z128" s="275">
        <v>3.5</v>
      </c>
      <c r="AA128" s="275">
        <v>3.5</v>
      </c>
      <c r="AB128" s="275">
        <v>3.5</v>
      </c>
      <c r="AC128" s="275">
        <v>3.5</v>
      </c>
      <c r="AD128" s="275">
        <v>3.7</v>
      </c>
      <c r="AE128" s="275">
        <v>3.7</v>
      </c>
      <c r="AF128" s="275">
        <v>3.7</v>
      </c>
      <c r="AG128" s="275">
        <v>3.7</v>
      </c>
      <c r="AH128" s="275">
        <v>3.7</v>
      </c>
      <c r="AI128" s="275">
        <v>3.9</v>
      </c>
      <c r="AJ128" s="275">
        <v>3.9</v>
      </c>
      <c r="AK128" s="275">
        <v>3.9</v>
      </c>
      <c r="AL128" s="275">
        <v>3.8</v>
      </c>
      <c r="AM128" s="275">
        <v>3.9</v>
      </c>
      <c r="AN128" s="275">
        <v>3.9</v>
      </c>
      <c r="AO128" s="275">
        <v>4.3</v>
      </c>
      <c r="AP128" s="275">
        <v>4.3</v>
      </c>
      <c r="AQ128" s="275">
        <v>4.3</v>
      </c>
      <c r="AR128" s="275">
        <v>4.3</v>
      </c>
      <c r="AS128" s="275">
        <v>4.4000000000000004</v>
      </c>
      <c r="AT128" s="275">
        <v>4.4000000000000004</v>
      </c>
      <c r="AU128" s="275">
        <v>4.4000000000000004</v>
      </c>
      <c r="AV128" s="275">
        <v>4.4000000000000004</v>
      </c>
      <c r="AW128" s="275">
        <v>4.4000000000000004</v>
      </c>
      <c r="AX128" s="275">
        <v>4.4000000000000004</v>
      </c>
      <c r="AY128" s="275">
        <v>4.4000000000000004</v>
      </c>
      <c r="AZ128" s="275">
        <v>4.4000000000000004</v>
      </c>
      <c r="BA128" s="275">
        <v>4.5</v>
      </c>
      <c r="BB128" s="275">
        <f>_xlfn.IFNA(VLOOKUP(C128,'INFORM Severity - hidden'!$C$5:$G$300,5,FALSE),"-")</f>
        <v>4.5</v>
      </c>
    </row>
    <row r="129" spans="1:54" x14ac:dyDescent="0.25">
      <c r="A129" t="s">
        <v>315</v>
      </c>
      <c r="B129" t="s">
        <v>313</v>
      </c>
      <c r="C129" t="s">
        <v>314</v>
      </c>
      <c r="D129" s="275" t="str">
        <f t="shared" si="1"/>
        <v>Increasing</v>
      </c>
      <c r="E129" s="275" t="s">
        <v>9157</v>
      </c>
      <c r="F129" s="275">
        <v>3.3</v>
      </c>
      <c r="G129" s="275">
        <v>3.3</v>
      </c>
      <c r="H129" s="275">
        <v>3.1</v>
      </c>
      <c r="I129" s="275">
        <v>3.2</v>
      </c>
      <c r="J129" s="275">
        <v>3.2</v>
      </c>
      <c r="K129" s="275">
        <v>3.2</v>
      </c>
      <c r="L129" s="275">
        <v>3.2</v>
      </c>
      <c r="M129" s="275">
        <v>3.2</v>
      </c>
      <c r="N129" s="275">
        <v>3.5</v>
      </c>
      <c r="O129" s="275">
        <v>3.5</v>
      </c>
      <c r="P129" s="275">
        <v>3.4</v>
      </c>
      <c r="Q129" s="275">
        <v>3.5</v>
      </c>
      <c r="R129" s="275">
        <v>3.5</v>
      </c>
      <c r="S129" s="275">
        <v>3.5</v>
      </c>
      <c r="T129" s="275">
        <v>3.5</v>
      </c>
      <c r="U129" s="275">
        <v>3.5</v>
      </c>
      <c r="V129" s="275">
        <v>3.5</v>
      </c>
      <c r="W129" s="275">
        <v>3.5</v>
      </c>
      <c r="X129" s="275">
        <v>3.5</v>
      </c>
      <c r="Y129" s="275">
        <v>3.5</v>
      </c>
      <c r="Z129" s="275">
        <v>3.5</v>
      </c>
      <c r="AA129" s="275">
        <v>3.5</v>
      </c>
      <c r="AB129" s="275">
        <v>3.5</v>
      </c>
      <c r="AC129" s="275">
        <v>3.5</v>
      </c>
      <c r="AD129" s="275">
        <v>3.5</v>
      </c>
      <c r="AE129" s="275">
        <v>3.5</v>
      </c>
      <c r="AF129" s="275">
        <v>3.5</v>
      </c>
      <c r="AG129" s="275">
        <v>3.5</v>
      </c>
      <c r="AH129" s="275">
        <v>3.6</v>
      </c>
      <c r="AI129" s="275">
        <v>3.6</v>
      </c>
      <c r="AJ129" s="275">
        <v>3.6</v>
      </c>
      <c r="AK129" s="275">
        <v>3.6</v>
      </c>
      <c r="AL129" s="275">
        <v>3.5</v>
      </c>
      <c r="AM129" s="275">
        <v>3.5</v>
      </c>
      <c r="AN129" s="275">
        <v>3.5</v>
      </c>
      <c r="AO129" s="275">
        <v>3.6</v>
      </c>
      <c r="AP129" s="275">
        <v>3.6</v>
      </c>
      <c r="AQ129" s="275">
        <v>3.7</v>
      </c>
      <c r="AR129" s="275">
        <v>3.7</v>
      </c>
      <c r="AS129" s="275">
        <v>3.7</v>
      </c>
      <c r="AT129" s="275">
        <v>3.7</v>
      </c>
      <c r="AU129" s="275">
        <v>3.7</v>
      </c>
      <c r="AV129" s="275">
        <v>3.7</v>
      </c>
      <c r="AW129" s="275">
        <v>3.7</v>
      </c>
      <c r="AX129" s="275">
        <v>3.7</v>
      </c>
      <c r="AY129" s="275">
        <v>3.7</v>
      </c>
      <c r="AZ129" s="275">
        <v>3.7</v>
      </c>
      <c r="BA129" s="275">
        <v>3.9</v>
      </c>
      <c r="BB129" s="275">
        <f>_xlfn.IFNA(VLOOKUP(C129,'INFORM Severity - hidden'!$C$5:$G$300,5,FALSE),"-")</f>
        <v>3.9</v>
      </c>
    </row>
    <row r="130" spans="1:54" x14ac:dyDescent="0.25">
      <c r="A130" t="s">
        <v>315</v>
      </c>
      <c r="B130" t="s">
        <v>321</v>
      </c>
      <c r="C130" t="s">
        <v>322</v>
      </c>
      <c r="D130" s="275" t="str">
        <f t="shared" si="1"/>
        <v>Stable</v>
      </c>
      <c r="E130" s="275" t="s">
        <v>9157</v>
      </c>
      <c r="F130" s="275">
        <v>2.1</v>
      </c>
      <c r="G130" s="275">
        <v>2.1</v>
      </c>
      <c r="H130" s="275">
        <v>2.2999999999999998</v>
      </c>
      <c r="I130" s="275">
        <v>2.4</v>
      </c>
      <c r="J130" s="275">
        <v>2.2999999999999998</v>
      </c>
      <c r="K130" s="275">
        <v>2.2999999999999998</v>
      </c>
      <c r="L130" s="275">
        <v>2.2999999999999998</v>
      </c>
      <c r="M130" s="275">
        <v>2.2999999999999998</v>
      </c>
      <c r="N130" s="275">
        <v>2.7</v>
      </c>
      <c r="O130" s="275">
        <v>2.7</v>
      </c>
      <c r="P130" s="275">
        <v>2.7</v>
      </c>
      <c r="Q130" s="275">
        <v>2.7</v>
      </c>
      <c r="R130" s="275">
        <v>2.7</v>
      </c>
      <c r="S130" s="275">
        <v>2.6</v>
      </c>
      <c r="T130" s="275">
        <v>2.6</v>
      </c>
      <c r="U130" s="275">
        <v>2.6</v>
      </c>
      <c r="V130" s="275">
        <v>2.6</v>
      </c>
      <c r="W130" s="275">
        <v>2.6</v>
      </c>
      <c r="X130" s="275">
        <v>2.6</v>
      </c>
      <c r="Y130" s="275">
        <v>2.6</v>
      </c>
      <c r="Z130" s="275">
        <v>2.6</v>
      </c>
      <c r="AA130" s="275">
        <v>2.6</v>
      </c>
      <c r="AB130" s="275">
        <v>2.6</v>
      </c>
      <c r="AC130" s="275">
        <v>2.6</v>
      </c>
      <c r="AD130" s="275">
        <v>3.1</v>
      </c>
      <c r="AE130" s="275">
        <v>3.1</v>
      </c>
      <c r="AF130" s="275">
        <v>3.1</v>
      </c>
      <c r="AG130" s="275">
        <v>3.1</v>
      </c>
      <c r="AH130" s="275">
        <v>3.2</v>
      </c>
      <c r="AI130" s="275">
        <v>3.2</v>
      </c>
      <c r="AJ130" s="275">
        <v>3.2</v>
      </c>
      <c r="AK130" s="275">
        <v>3.2</v>
      </c>
      <c r="AL130" s="275">
        <v>3.1</v>
      </c>
      <c r="AM130" s="275">
        <v>3.1</v>
      </c>
      <c r="AN130" s="275">
        <v>3.2</v>
      </c>
      <c r="AO130" s="275">
        <v>3.7</v>
      </c>
      <c r="AP130" s="275">
        <v>3.7</v>
      </c>
      <c r="AQ130" s="275">
        <v>3.7</v>
      </c>
      <c r="AR130" s="275">
        <v>3.7</v>
      </c>
      <c r="AS130" s="275">
        <v>3.8</v>
      </c>
      <c r="AT130" s="275">
        <v>3.8</v>
      </c>
      <c r="AU130" s="275">
        <v>3.8</v>
      </c>
      <c r="AV130" s="275">
        <v>3.8</v>
      </c>
      <c r="AW130" s="275">
        <v>3.8</v>
      </c>
      <c r="AX130" s="275">
        <v>3.7</v>
      </c>
      <c r="AY130" s="275">
        <v>3.7</v>
      </c>
      <c r="AZ130" s="275">
        <v>3.7</v>
      </c>
      <c r="BA130" s="275">
        <v>3.7</v>
      </c>
      <c r="BB130" s="275">
        <f>_xlfn.IFNA(VLOOKUP(C130,'INFORM Severity - hidden'!$C$5:$G$300,5,FALSE),"-")</f>
        <v>3.7</v>
      </c>
    </row>
    <row r="131" spans="1:54" x14ac:dyDescent="0.25">
      <c r="A131" t="s">
        <v>315</v>
      </c>
      <c r="B131" t="s">
        <v>1411</v>
      </c>
      <c r="C131" t="s">
        <v>1412</v>
      </c>
      <c r="D131" s="275" t="str">
        <f t="shared" ref="D131:D194" si="2">IF(BB131="-","-",IFERROR(IF(ROUND(AVERAGE(AZ131:BB131),1)=ROUND(AVERAGE(AW131:AY131),1),"Stable",IF(ROUND(AVERAGE(AZ131:BB131),1)&lt;ROUND(AVERAGE(AW131:AY131),1),"Decreasing",IF(ROUND(AVERAGE(AZ131:BB131),1)&gt;ROUND(AVERAGE(AW131:AY131),1),"Increasing"))),"-"))</f>
        <v>Decreasing</v>
      </c>
      <c r="E131" s="275" t="s">
        <v>9157</v>
      </c>
      <c r="F131" s="275" t="s">
        <v>9157</v>
      </c>
      <c r="G131" s="275" t="s">
        <v>9157</v>
      </c>
      <c r="H131" s="275" t="s">
        <v>9157</v>
      </c>
      <c r="I131" s="275" t="s">
        <v>9157</v>
      </c>
      <c r="J131" s="275" t="s">
        <v>9157</v>
      </c>
      <c r="K131" s="275" t="s">
        <v>9157</v>
      </c>
      <c r="L131" s="275" t="s">
        <v>9157</v>
      </c>
      <c r="M131" s="275" t="s">
        <v>9157</v>
      </c>
      <c r="N131" s="275" t="s">
        <v>9157</v>
      </c>
      <c r="O131" s="275" t="s">
        <v>9157</v>
      </c>
      <c r="P131" s="275" t="s">
        <v>9157</v>
      </c>
      <c r="Q131" s="275" t="s">
        <v>9157</v>
      </c>
      <c r="R131" s="275" t="s">
        <v>9157</v>
      </c>
      <c r="S131" s="275" t="s">
        <v>9157</v>
      </c>
      <c r="T131" s="275" t="s">
        <v>9157</v>
      </c>
      <c r="U131" s="275" t="s">
        <v>9157</v>
      </c>
      <c r="V131" s="275" t="s">
        <v>9157</v>
      </c>
      <c r="W131" s="275" t="s">
        <v>9157</v>
      </c>
      <c r="X131" s="275" t="s">
        <v>9157</v>
      </c>
      <c r="Y131" s="275" t="s">
        <v>9157</v>
      </c>
      <c r="Z131" s="275" t="s">
        <v>9157</v>
      </c>
      <c r="AA131" s="275" t="s">
        <v>9157</v>
      </c>
      <c r="AB131" s="275" t="s">
        <v>9157</v>
      </c>
      <c r="AC131" s="275" t="s">
        <v>9157</v>
      </c>
      <c r="AD131" s="275" t="s">
        <v>9157</v>
      </c>
      <c r="AE131" s="275" t="s">
        <v>9157</v>
      </c>
      <c r="AF131" s="275" t="s">
        <v>9157</v>
      </c>
      <c r="AG131" s="275" t="s">
        <v>9157</v>
      </c>
      <c r="AH131" s="275">
        <v>2.1</v>
      </c>
      <c r="AI131" s="275">
        <v>3.4</v>
      </c>
      <c r="AJ131" s="275">
        <v>3.4</v>
      </c>
      <c r="AK131" s="275">
        <v>3.4</v>
      </c>
      <c r="AL131" s="275">
        <v>3.4</v>
      </c>
      <c r="AM131" s="275">
        <v>3.4</v>
      </c>
      <c r="AN131" s="275">
        <v>3.5</v>
      </c>
      <c r="AO131" s="275">
        <v>4.0999999999999996</v>
      </c>
      <c r="AP131" s="275">
        <v>4.0999999999999996</v>
      </c>
      <c r="AQ131" s="275">
        <v>4.0999999999999996</v>
      </c>
      <c r="AR131" s="275">
        <v>4.0999999999999996</v>
      </c>
      <c r="AS131" s="275">
        <v>4.5</v>
      </c>
      <c r="AT131" s="275">
        <v>4.5</v>
      </c>
      <c r="AU131" s="275">
        <v>4.5</v>
      </c>
      <c r="AV131" s="275">
        <v>4.5</v>
      </c>
      <c r="AW131" s="275">
        <v>4.5</v>
      </c>
      <c r="AX131" s="275">
        <v>4.5</v>
      </c>
      <c r="AY131" s="275">
        <v>4.5</v>
      </c>
      <c r="AZ131" s="275">
        <v>4.5</v>
      </c>
      <c r="BA131" s="275">
        <v>4.4000000000000004</v>
      </c>
      <c r="BB131" s="275">
        <f>_xlfn.IFNA(VLOOKUP(C131,'INFORM Severity - hidden'!$C$5:$G$300,5,FALSE),"-")</f>
        <v>4.4000000000000004</v>
      </c>
    </row>
    <row r="132" spans="1:54" x14ac:dyDescent="0.25">
      <c r="A132" t="s">
        <v>635</v>
      </c>
      <c r="B132" t="s">
        <v>7411</v>
      </c>
      <c r="C132" t="s">
        <v>7412</v>
      </c>
      <c r="D132" s="275" t="str">
        <f t="shared" si="2"/>
        <v>Decreasing</v>
      </c>
      <c r="E132" s="275" t="s">
        <v>9157</v>
      </c>
      <c r="F132" s="275" t="s">
        <v>9157</v>
      </c>
      <c r="G132" s="275" t="s">
        <v>9157</v>
      </c>
      <c r="H132" s="275">
        <v>3.8</v>
      </c>
      <c r="I132" s="275">
        <v>3.7</v>
      </c>
      <c r="J132" s="275">
        <v>3.7</v>
      </c>
      <c r="K132" s="275">
        <v>3.2</v>
      </c>
      <c r="L132" s="275">
        <v>3.2</v>
      </c>
      <c r="M132" s="275">
        <v>3.2</v>
      </c>
      <c r="N132" s="275">
        <v>3.2</v>
      </c>
      <c r="O132" s="275">
        <v>3.4</v>
      </c>
      <c r="P132" s="275">
        <v>3.4</v>
      </c>
      <c r="Q132" s="275">
        <v>3.5</v>
      </c>
      <c r="R132" s="275">
        <v>3.5</v>
      </c>
      <c r="S132" s="275">
        <v>3.2</v>
      </c>
      <c r="T132" s="275">
        <v>3.2</v>
      </c>
      <c r="U132" s="275">
        <v>3.2</v>
      </c>
      <c r="V132" s="275">
        <v>3.2</v>
      </c>
      <c r="W132" s="275">
        <v>3</v>
      </c>
      <c r="X132" s="275">
        <v>3</v>
      </c>
      <c r="Y132" s="275">
        <v>3</v>
      </c>
      <c r="Z132" s="275">
        <v>3.2</v>
      </c>
      <c r="AA132" s="275">
        <v>3.3</v>
      </c>
      <c r="AB132" s="275">
        <v>3.3</v>
      </c>
      <c r="AC132" s="275">
        <v>3.6</v>
      </c>
      <c r="AD132" s="275">
        <v>3.6</v>
      </c>
      <c r="AE132" s="275">
        <v>3.6</v>
      </c>
      <c r="AF132" s="275">
        <v>3.6</v>
      </c>
      <c r="AG132" s="275">
        <v>3.6</v>
      </c>
      <c r="AH132" s="275">
        <v>3.7</v>
      </c>
      <c r="AI132" s="275" t="s">
        <v>9157</v>
      </c>
      <c r="AJ132" s="275" t="s">
        <v>9157</v>
      </c>
      <c r="AK132" s="275" t="s">
        <v>9157</v>
      </c>
      <c r="AL132" s="275" t="s">
        <v>9157</v>
      </c>
      <c r="AM132" s="275" t="s">
        <v>9157</v>
      </c>
      <c r="AN132" s="275" t="s">
        <v>9157</v>
      </c>
      <c r="AO132" s="275">
        <v>3.5</v>
      </c>
      <c r="AP132" s="275">
        <v>3.5</v>
      </c>
      <c r="AQ132" s="275">
        <v>3.6</v>
      </c>
      <c r="AR132" s="275">
        <v>3.6</v>
      </c>
      <c r="AS132" s="275">
        <v>3.6</v>
      </c>
      <c r="AT132" s="275">
        <v>3.6</v>
      </c>
      <c r="AU132" s="275">
        <v>3.6</v>
      </c>
      <c r="AV132" s="275">
        <v>3.6</v>
      </c>
      <c r="AW132" s="275">
        <v>3.6</v>
      </c>
      <c r="AX132" s="275">
        <v>3.6</v>
      </c>
      <c r="AY132" s="275">
        <v>3.6</v>
      </c>
      <c r="AZ132" s="275">
        <v>3.6</v>
      </c>
      <c r="BA132" s="275">
        <v>3.6</v>
      </c>
      <c r="BB132" s="275">
        <f>_xlfn.IFNA(VLOOKUP(C132,'INFORM Severity - hidden'!$C$5:$G$300,5,FALSE),"-")</f>
        <v>3.4</v>
      </c>
    </row>
    <row r="133" spans="1:54" x14ac:dyDescent="0.25">
      <c r="A133"/>
      <c r="B133"/>
      <c r="C133" t="s">
        <v>9210</v>
      </c>
      <c r="D133" s="275" t="str">
        <f t="shared" si="2"/>
        <v>-</v>
      </c>
      <c r="E133" s="275" t="s">
        <v>9157</v>
      </c>
      <c r="F133" s="275">
        <v>3.3</v>
      </c>
      <c r="G133" s="275">
        <v>3.3</v>
      </c>
      <c r="H133" s="275">
        <v>3.3</v>
      </c>
      <c r="I133" s="275">
        <v>3.3</v>
      </c>
      <c r="J133" s="275" t="s">
        <v>9157</v>
      </c>
      <c r="K133" s="275" t="s">
        <v>9157</v>
      </c>
      <c r="L133" s="275" t="s">
        <v>9157</v>
      </c>
      <c r="M133" s="275" t="s">
        <v>9157</v>
      </c>
      <c r="N133" s="275" t="s">
        <v>9157</v>
      </c>
      <c r="O133" s="275" t="s">
        <v>9157</v>
      </c>
      <c r="P133" s="275" t="s">
        <v>9157</v>
      </c>
      <c r="Q133" s="275" t="s">
        <v>9157</v>
      </c>
      <c r="R133" s="275" t="s">
        <v>9157</v>
      </c>
      <c r="S133" s="275" t="s">
        <v>9157</v>
      </c>
      <c r="T133" s="275" t="s">
        <v>9157</v>
      </c>
      <c r="U133" s="275" t="s">
        <v>9157</v>
      </c>
      <c r="V133" s="275" t="s">
        <v>9157</v>
      </c>
      <c r="W133" s="275" t="s">
        <v>9157</v>
      </c>
      <c r="X133" s="275" t="s">
        <v>9157</v>
      </c>
      <c r="Y133" s="275" t="s">
        <v>9157</v>
      </c>
      <c r="Z133" s="275" t="s">
        <v>9157</v>
      </c>
      <c r="AA133" s="275" t="s">
        <v>9157</v>
      </c>
      <c r="AB133" s="275" t="s">
        <v>9157</v>
      </c>
      <c r="AC133" s="275" t="s">
        <v>9157</v>
      </c>
      <c r="AD133" s="275" t="s">
        <v>9157</v>
      </c>
      <c r="AE133" s="275" t="s">
        <v>9157</v>
      </c>
      <c r="AF133" s="275" t="s">
        <v>9157</v>
      </c>
      <c r="AG133" s="275" t="s">
        <v>9157</v>
      </c>
      <c r="AH133" s="275" t="s">
        <v>9157</v>
      </c>
      <c r="AI133" s="275" t="s">
        <v>9157</v>
      </c>
      <c r="AJ133" s="275" t="s">
        <v>9157</v>
      </c>
      <c r="AK133" s="275" t="s">
        <v>9157</v>
      </c>
      <c r="AL133" s="275" t="s">
        <v>9157</v>
      </c>
      <c r="AM133" s="275" t="s">
        <v>9157</v>
      </c>
      <c r="AN133" s="275" t="s">
        <v>9157</v>
      </c>
      <c r="AO133" s="275" t="s">
        <v>9157</v>
      </c>
      <c r="AP133" s="275" t="s">
        <v>9157</v>
      </c>
      <c r="AQ133" s="275" t="s">
        <v>9157</v>
      </c>
      <c r="AR133" s="275" t="s">
        <v>9157</v>
      </c>
      <c r="AS133" s="275" t="s">
        <v>9157</v>
      </c>
      <c r="AT133" s="275" t="s">
        <v>9157</v>
      </c>
      <c r="AU133" s="275" t="s">
        <v>9157</v>
      </c>
      <c r="AV133" s="275" t="s">
        <v>9157</v>
      </c>
      <c r="AW133" s="275" t="s">
        <v>9157</v>
      </c>
      <c r="AX133" s="275" t="s">
        <v>9157</v>
      </c>
      <c r="AY133" s="275" t="s">
        <v>9157</v>
      </c>
      <c r="AZ133" s="275" t="s">
        <v>9157</v>
      </c>
      <c r="BA133" s="275" t="s">
        <v>9157</v>
      </c>
      <c r="BB133" s="275" t="str">
        <f>_xlfn.IFNA(VLOOKUP(C133,'INFORM Severity - hidden'!$C$5:$G$300,5,FALSE),"-")</f>
        <v>-</v>
      </c>
    </row>
    <row r="134" spans="1:54" x14ac:dyDescent="0.25">
      <c r="A134"/>
      <c r="B134"/>
      <c r="C134" t="s">
        <v>9211</v>
      </c>
      <c r="D134" s="275" t="str">
        <f t="shared" si="2"/>
        <v>-</v>
      </c>
      <c r="E134" s="275" t="s">
        <v>9157</v>
      </c>
      <c r="F134" s="275" t="s">
        <v>9157</v>
      </c>
      <c r="G134" s="275">
        <v>3.1</v>
      </c>
      <c r="H134" s="275">
        <v>3.4</v>
      </c>
      <c r="I134" s="275">
        <v>3.4</v>
      </c>
      <c r="J134" s="275" t="s">
        <v>9157</v>
      </c>
      <c r="K134" s="275" t="s">
        <v>9157</v>
      </c>
      <c r="L134" s="275" t="s">
        <v>9157</v>
      </c>
      <c r="M134" s="275" t="s">
        <v>9157</v>
      </c>
      <c r="N134" s="275" t="s">
        <v>9157</v>
      </c>
      <c r="O134" s="275" t="s">
        <v>9157</v>
      </c>
      <c r="P134" s="275" t="s">
        <v>9157</v>
      </c>
      <c r="Q134" s="275" t="s">
        <v>9157</v>
      </c>
      <c r="R134" s="275" t="s">
        <v>9157</v>
      </c>
      <c r="S134" s="275" t="s">
        <v>9157</v>
      </c>
      <c r="T134" s="275" t="s">
        <v>9157</v>
      </c>
      <c r="U134" s="275" t="s">
        <v>9157</v>
      </c>
      <c r="V134" s="275" t="s">
        <v>9157</v>
      </c>
      <c r="W134" s="275" t="s">
        <v>9157</v>
      </c>
      <c r="X134" s="275" t="s">
        <v>9157</v>
      </c>
      <c r="Y134" s="275" t="s">
        <v>9157</v>
      </c>
      <c r="Z134" s="275" t="s">
        <v>9157</v>
      </c>
      <c r="AA134" s="275" t="s">
        <v>9157</v>
      </c>
      <c r="AB134" s="275" t="s">
        <v>9157</v>
      </c>
      <c r="AC134" s="275" t="s">
        <v>9157</v>
      </c>
      <c r="AD134" s="275" t="s">
        <v>9157</v>
      </c>
      <c r="AE134" s="275" t="s">
        <v>9157</v>
      </c>
      <c r="AF134" s="275" t="s">
        <v>9157</v>
      </c>
      <c r="AG134" s="275" t="s">
        <v>9157</v>
      </c>
      <c r="AH134" s="275" t="s">
        <v>9157</v>
      </c>
      <c r="AI134" s="275" t="s">
        <v>9157</v>
      </c>
      <c r="AJ134" s="275" t="s">
        <v>9157</v>
      </c>
      <c r="AK134" s="275" t="s">
        <v>9157</v>
      </c>
      <c r="AL134" s="275" t="s">
        <v>9157</v>
      </c>
      <c r="AM134" s="275" t="s">
        <v>9157</v>
      </c>
      <c r="AN134" s="275" t="s">
        <v>9157</v>
      </c>
      <c r="AO134" s="275" t="s">
        <v>9157</v>
      </c>
      <c r="AP134" s="275" t="s">
        <v>9157</v>
      </c>
      <c r="AQ134" s="275" t="s">
        <v>9157</v>
      </c>
      <c r="AR134" s="275" t="s">
        <v>9157</v>
      </c>
      <c r="AS134" s="275" t="s">
        <v>9157</v>
      </c>
      <c r="AT134" s="275" t="s">
        <v>9157</v>
      </c>
      <c r="AU134" s="275" t="s">
        <v>9157</v>
      </c>
      <c r="AV134" s="275" t="s">
        <v>9157</v>
      </c>
      <c r="AW134" s="275" t="s">
        <v>9157</v>
      </c>
      <c r="AX134" s="275" t="s">
        <v>9157</v>
      </c>
      <c r="AY134" s="275" t="s">
        <v>9157</v>
      </c>
      <c r="AZ134" s="275" t="s">
        <v>9157</v>
      </c>
      <c r="BA134" s="275" t="s">
        <v>9157</v>
      </c>
      <c r="BB134" s="275" t="str">
        <f>_xlfn.IFNA(VLOOKUP(C134,'INFORM Severity - hidden'!$C$5:$G$300,5,FALSE),"-")</f>
        <v>-</v>
      </c>
    </row>
    <row r="135" spans="1:54" x14ac:dyDescent="0.25">
      <c r="A135" t="s">
        <v>635</v>
      </c>
      <c r="B135" t="s">
        <v>633</v>
      </c>
      <c r="C135" t="s">
        <v>634</v>
      </c>
      <c r="D135" s="275" t="str">
        <f t="shared" si="2"/>
        <v>Increasing</v>
      </c>
      <c r="E135" s="275" t="s">
        <v>9157</v>
      </c>
      <c r="F135" s="275" t="s">
        <v>9157</v>
      </c>
      <c r="G135" s="275" t="s">
        <v>9157</v>
      </c>
      <c r="H135" s="275" t="s">
        <v>9157</v>
      </c>
      <c r="I135" s="275" t="s">
        <v>9157</v>
      </c>
      <c r="J135" s="275" t="s">
        <v>9157</v>
      </c>
      <c r="K135" s="275" t="s">
        <v>9157</v>
      </c>
      <c r="L135" s="275" t="s">
        <v>9157</v>
      </c>
      <c r="M135" s="275" t="s">
        <v>9157</v>
      </c>
      <c r="N135" s="275" t="s">
        <v>9157</v>
      </c>
      <c r="O135" s="275" t="s">
        <v>9157</v>
      </c>
      <c r="P135" s="275" t="s">
        <v>9157</v>
      </c>
      <c r="Q135" s="275" t="s">
        <v>9157</v>
      </c>
      <c r="R135" s="275" t="s">
        <v>9157</v>
      </c>
      <c r="S135" s="275">
        <v>2</v>
      </c>
      <c r="T135" s="275">
        <v>2</v>
      </c>
      <c r="U135" s="275">
        <v>2.6</v>
      </c>
      <c r="V135" s="275">
        <v>2.6</v>
      </c>
      <c r="W135" s="275">
        <v>2.8</v>
      </c>
      <c r="X135" s="275">
        <v>2.9</v>
      </c>
      <c r="Y135" s="275">
        <v>2.9</v>
      </c>
      <c r="Z135" s="275">
        <v>2.9</v>
      </c>
      <c r="AA135" s="275">
        <v>2.1</v>
      </c>
      <c r="AB135" s="275">
        <v>2.1</v>
      </c>
      <c r="AC135" s="275">
        <v>3.5</v>
      </c>
      <c r="AD135" s="275">
        <v>3.5</v>
      </c>
      <c r="AE135" s="275">
        <v>3.5</v>
      </c>
      <c r="AF135" s="275">
        <v>3.6</v>
      </c>
      <c r="AG135" s="275">
        <v>3.6</v>
      </c>
      <c r="AH135" s="275">
        <v>3.6</v>
      </c>
      <c r="AI135" s="275">
        <v>3.4</v>
      </c>
      <c r="AJ135" s="275">
        <v>3.4</v>
      </c>
      <c r="AK135" s="275">
        <v>3.4</v>
      </c>
      <c r="AL135" s="275">
        <v>3.3</v>
      </c>
      <c r="AM135" s="275">
        <v>3.3</v>
      </c>
      <c r="AN135" s="275">
        <v>3.3</v>
      </c>
      <c r="AO135" s="275">
        <v>3.4</v>
      </c>
      <c r="AP135" s="275">
        <v>3.4</v>
      </c>
      <c r="AQ135" s="275">
        <v>3.4</v>
      </c>
      <c r="AR135" s="275">
        <v>3.4</v>
      </c>
      <c r="AS135" s="275">
        <v>3.4</v>
      </c>
      <c r="AT135" s="275">
        <v>3.4</v>
      </c>
      <c r="AU135" s="275">
        <v>3.4</v>
      </c>
      <c r="AV135" s="275">
        <v>3.4</v>
      </c>
      <c r="AW135" s="275">
        <v>3.4</v>
      </c>
      <c r="AX135" s="275">
        <v>3.4</v>
      </c>
      <c r="AY135" s="275">
        <v>3.5</v>
      </c>
      <c r="AZ135" s="275">
        <v>3.5</v>
      </c>
      <c r="BA135" s="275">
        <v>3.5</v>
      </c>
      <c r="BB135" s="275">
        <f>_xlfn.IFNA(VLOOKUP(C135,'INFORM Severity - hidden'!$C$5:$G$300,5,FALSE),"-")</f>
        <v>3.5</v>
      </c>
    </row>
    <row r="136" spans="1:54" x14ac:dyDescent="0.25">
      <c r="A136"/>
      <c r="B136"/>
      <c r="C136" t="s">
        <v>9212</v>
      </c>
      <c r="D136" s="275" t="str">
        <f t="shared" si="2"/>
        <v>-</v>
      </c>
      <c r="E136" s="275" t="s">
        <v>9157</v>
      </c>
      <c r="F136" s="275" t="s">
        <v>9157</v>
      </c>
      <c r="G136" s="275" t="s">
        <v>9157</v>
      </c>
      <c r="H136" s="275">
        <v>2.7</v>
      </c>
      <c r="I136" s="275">
        <v>2.8</v>
      </c>
      <c r="J136" s="275" t="s">
        <v>9157</v>
      </c>
      <c r="K136" s="275" t="s">
        <v>9157</v>
      </c>
      <c r="L136" s="275" t="s">
        <v>9157</v>
      </c>
      <c r="M136" s="275" t="s">
        <v>9157</v>
      </c>
      <c r="N136" s="275" t="s">
        <v>9157</v>
      </c>
      <c r="O136" s="275" t="s">
        <v>9157</v>
      </c>
      <c r="P136" s="275" t="s">
        <v>9157</v>
      </c>
      <c r="Q136" s="275" t="s">
        <v>9157</v>
      </c>
      <c r="R136" s="275" t="s">
        <v>9157</v>
      </c>
      <c r="S136" s="275" t="s">
        <v>9157</v>
      </c>
      <c r="T136" s="275" t="s">
        <v>9157</v>
      </c>
      <c r="U136" s="275" t="s">
        <v>9157</v>
      </c>
      <c r="V136" s="275" t="s">
        <v>9157</v>
      </c>
      <c r="W136" s="275" t="s">
        <v>9157</v>
      </c>
      <c r="X136" s="275" t="s">
        <v>9157</v>
      </c>
      <c r="Y136" s="275" t="s">
        <v>9157</v>
      </c>
      <c r="Z136" s="275" t="s">
        <v>9157</v>
      </c>
      <c r="AA136" s="275" t="s">
        <v>9157</v>
      </c>
      <c r="AB136" s="275" t="s">
        <v>9157</v>
      </c>
      <c r="AC136" s="275" t="s">
        <v>9157</v>
      </c>
      <c r="AD136" s="275" t="s">
        <v>9157</v>
      </c>
      <c r="AE136" s="275" t="s">
        <v>9157</v>
      </c>
      <c r="AF136" s="275" t="s">
        <v>9157</v>
      </c>
      <c r="AG136" s="275" t="s">
        <v>9157</v>
      </c>
      <c r="AH136" s="275" t="s">
        <v>9157</v>
      </c>
      <c r="AI136" s="275" t="s">
        <v>9157</v>
      </c>
      <c r="AJ136" s="275" t="s">
        <v>9157</v>
      </c>
      <c r="AK136" s="275" t="s">
        <v>9157</v>
      </c>
      <c r="AL136" s="275" t="s">
        <v>9157</v>
      </c>
      <c r="AM136" s="275" t="s">
        <v>9157</v>
      </c>
      <c r="AN136" s="275" t="s">
        <v>9157</v>
      </c>
      <c r="AO136" s="275" t="s">
        <v>9157</v>
      </c>
      <c r="AP136" s="275" t="s">
        <v>9157</v>
      </c>
      <c r="AQ136" s="275" t="s">
        <v>9157</v>
      </c>
      <c r="AR136" s="275" t="s">
        <v>9157</v>
      </c>
      <c r="AS136" s="275" t="s">
        <v>9157</v>
      </c>
      <c r="AT136" s="275" t="s">
        <v>9157</v>
      </c>
      <c r="AU136" s="275" t="s">
        <v>9157</v>
      </c>
      <c r="AV136" s="275" t="s">
        <v>9157</v>
      </c>
      <c r="AW136" s="275" t="s">
        <v>9157</v>
      </c>
      <c r="AX136" s="275" t="s">
        <v>9157</v>
      </c>
      <c r="AY136" s="275" t="s">
        <v>9157</v>
      </c>
      <c r="AZ136" s="275" t="s">
        <v>9157</v>
      </c>
      <c r="BA136" s="275" t="s">
        <v>9157</v>
      </c>
      <c r="BB136" s="275" t="str">
        <f>_xlfn.IFNA(VLOOKUP(C136,'INFORM Severity - hidden'!$C$5:$G$300,5,FALSE),"-")</f>
        <v>-</v>
      </c>
    </row>
    <row r="137" spans="1:54" x14ac:dyDescent="0.25">
      <c r="A137"/>
      <c r="B137"/>
      <c r="C137" t="s">
        <v>9213</v>
      </c>
      <c r="D137" s="275" t="str">
        <f t="shared" si="2"/>
        <v>-</v>
      </c>
      <c r="E137" s="275" t="s">
        <v>9157</v>
      </c>
      <c r="F137" s="275" t="s">
        <v>9157</v>
      </c>
      <c r="G137" s="275" t="s">
        <v>9157</v>
      </c>
      <c r="H137" s="275" t="s">
        <v>9157</v>
      </c>
      <c r="I137" s="275" t="s">
        <v>9157</v>
      </c>
      <c r="J137" s="275" t="s">
        <v>9157</v>
      </c>
      <c r="K137" s="275" t="s">
        <v>9157</v>
      </c>
      <c r="L137" s="275" t="s">
        <v>9157</v>
      </c>
      <c r="M137" s="275" t="s">
        <v>9157</v>
      </c>
      <c r="N137" s="275" t="s">
        <v>9157</v>
      </c>
      <c r="O137" s="275" t="s">
        <v>9157</v>
      </c>
      <c r="P137" s="275" t="s">
        <v>9157</v>
      </c>
      <c r="Q137" s="275" t="s">
        <v>9157</v>
      </c>
      <c r="R137" s="275">
        <v>3.2</v>
      </c>
      <c r="S137" s="275">
        <v>3.2</v>
      </c>
      <c r="T137" s="275">
        <v>3.2</v>
      </c>
      <c r="U137" s="275">
        <v>3.2</v>
      </c>
      <c r="V137" s="275">
        <v>3.2</v>
      </c>
      <c r="W137" s="275">
        <v>3.2</v>
      </c>
      <c r="X137" s="275">
        <v>3.2</v>
      </c>
      <c r="Y137" s="275">
        <v>3.2</v>
      </c>
      <c r="Z137" s="275">
        <v>2.8</v>
      </c>
      <c r="AA137" s="275">
        <v>3</v>
      </c>
      <c r="AB137" s="275">
        <v>3</v>
      </c>
      <c r="AC137" s="275">
        <v>3.4</v>
      </c>
      <c r="AD137" s="275">
        <v>3.4</v>
      </c>
      <c r="AE137" s="275">
        <v>3.4</v>
      </c>
      <c r="AF137" s="275">
        <v>3.5</v>
      </c>
      <c r="AG137" s="275">
        <v>3.5</v>
      </c>
      <c r="AH137" s="275">
        <v>3.5</v>
      </c>
      <c r="AI137" s="275" t="s">
        <v>9157</v>
      </c>
      <c r="AJ137" s="275" t="s">
        <v>9157</v>
      </c>
      <c r="AK137" s="275" t="s">
        <v>9157</v>
      </c>
      <c r="AL137" s="275" t="s">
        <v>9157</v>
      </c>
      <c r="AM137" s="275" t="s">
        <v>9157</v>
      </c>
      <c r="AN137" s="275" t="s">
        <v>9157</v>
      </c>
      <c r="AO137" s="275" t="s">
        <v>9157</v>
      </c>
      <c r="AP137" s="275" t="s">
        <v>9157</v>
      </c>
      <c r="AQ137" s="275" t="s">
        <v>9157</v>
      </c>
      <c r="AR137" s="275" t="s">
        <v>9157</v>
      </c>
      <c r="AS137" s="275" t="s">
        <v>9157</v>
      </c>
      <c r="AT137" s="275" t="s">
        <v>9157</v>
      </c>
      <c r="AU137" s="275" t="s">
        <v>9157</v>
      </c>
      <c r="AV137" s="275" t="s">
        <v>9157</v>
      </c>
      <c r="AW137" s="275" t="s">
        <v>9157</v>
      </c>
      <c r="AX137" s="275" t="s">
        <v>9157</v>
      </c>
      <c r="AY137" s="275" t="s">
        <v>9157</v>
      </c>
      <c r="AZ137" s="275" t="s">
        <v>9157</v>
      </c>
      <c r="BA137" s="275" t="s">
        <v>9157</v>
      </c>
      <c r="BB137" s="275" t="str">
        <f>_xlfn.IFNA(VLOOKUP(C137,'INFORM Severity - hidden'!$C$5:$G$300,5,FALSE),"-")</f>
        <v>-</v>
      </c>
    </row>
    <row r="138" spans="1:54" x14ac:dyDescent="0.25">
      <c r="A138"/>
      <c r="B138"/>
      <c r="C138" t="s">
        <v>9214</v>
      </c>
      <c r="D138" s="275" t="str">
        <f t="shared" si="2"/>
        <v>-</v>
      </c>
      <c r="E138" s="275" t="s">
        <v>9157</v>
      </c>
      <c r="F138" s="275" t="s">
        <v>9157</v>
      </c>
      <c r="G138" s="275" t="s">
        <v>9157</v>
      </c>
      <c r="H138" s="275" t="s">
        <v>9157</v>
      </c>
      <c r="I138" s="275" t="s">
        <v>9157</v>
      </c>
      <c r="J138" s="275" t="s">
        <v>9157</v>
      </c>
      <c r="K138" s="275" t="s">
        <v>9157</v>
      </c>
      <c r="L138" s="275" t="s">
        <v>9157</v>
      </c>
      <c r="M138" s="275" t="s">
        <v>9157</v>
      </c>
      <c r="N138" s="275" t="s">
        <v>9157</v>
      </c>
      <c r="O138" s="275" t="s">
        <v>9157</v>
      </c>
      <c r="P138" s="275" t="s">
        <v>9157</v>
      </c>
      <c r="Q138" s="275" t="s">
        <v>9157</v>
      </c>
      <c r="R138" s="275" t="s">
        <v>9157</v>
      </c>
      <c r="S138" s="275" t="s">
        <v>9157</v>
      </c>
      <c r="T138" s="275" t="s">
        <v>9157</v>
      </c>
      <c r="U138" s="275" t="s">
        <v>9157</v>
      </c>
      <c r="V138" s="275" t="s">
        <v>9157</v>
      </c>
      <c r="W138" s="275" t="s">
        <v>9157</v>
      </c>
      <c r="X138" s="275" t="s">
        <v>9157</v>
      </c>
      <c r="Y138" s="275" t="s">
        <v>9157</v>
      </c>
      <c r="Z138" s="275" t="s">
        <v>9157</v>
      </c>
      <c r="AA138" s="275" t="s">
        <v>9157</v>
      </c>
      <c r="AB138" s="275" t="s">
        <v>9157</v>
      </c>
      <c r="AC138" s="275" t="s">
        <v>9157</v>
      </c>
      <c r="AD138" s="275">
        <v>2.2000000000000002</v>
      </c>
      <c r="AE138" s="275">
        <v>2.2000000000000002</v>
      </c>
      <c r="AF138" s="275">
        <v>2.2999999999999998</v>
      </c>
      <c r="AG138" s="275">
        <v>2.2999999999999998</v>
      </c>
      <c r="AH138" s="275">
        <v>2.2999999999999998</v>
      </c>
      <c r="AI138" s="275" t="s">
        <v>9157</v>
      </c>
      <c r="AJ138" s="275" t="s">
        <v>9157</v>
      </c>
      <c r="AK138" s="275" t="s">
        <v>9157</v>
      </c>
      <c r="AL138" s="275" t="s">
        <v>9157</v>
      </c>
      <c r="AM138" s="275" t="s">
        <v>9157</v>
      </c>
      <c r="AN138" s="275" t="s">
        <v>9157</v>
      </c>
      <c r="AO138" s="275" t="s">
        <v>9157</v>
      </c>
      <c r="AP138" s="275" t="s">
        <v>9157</v>
      </c>
      <c r="AQ138" s="275" t="s">
        <v>9157</v>
      </c>
      <c r="AR138" s="275" t="s">
        <v>9157</v>
      </c>
      <c r="AS138" s="275" t="s">
        <v>9157</v>
      </c>
      <c r="AT138" s="275" t="s">
        <v>9157</v>
      </c>
      <c r="AU138" s="275" t="s">
        <v>9157</v>
      </c>
      <c r="AV138" s="275" t="s">
        <v>9157</v>
      </c>
      <c r="AW138" s="275" t="s">
        <v>9157</v>
      </c>
      <c r="AX138" s="275" t="s">
        <v>9157</v>
      </c>
      <c r="AY138" s="275" t="s">
        <v>9157</v>
      </c>
      <c r="AZ138" s="275" t="s">
        <v>9157</v>
      </c>
      <c r="BA138" s="275" t="s">
        <v>9157</v>
      </c>
      <c r="BB138" s="275" t="str">
        <f>_xlfn.IFNA(VLOOKUP(C138,'INFORM Severity - hidden'!$C$5:$G$300,5,FALSE),"-")</f>
        <v>-</v>
      </c>
    </row>
    <row r="139" spans="1:54" x14ac:dyDescent="0.25">
      <c r="A139"/>
      <c r="B139"/>
      <c r="C139" t="s">
        <v>9215</v>
      </c>
      <c r="D139" s="275" t="str">
        <f t="shared" si="2"/>
        <v>-</v>
      </c>
      <c r="E139" s="275" t="s">
        <v>9157</v>
      </c>
      <c r="F139" s="275" t="s">
        <v>9157</v>
      </c>
      <c r="G139" s="275" t="s">
        <v>9157</v>
      </c>
      <c r="H139" s="275" t="s">
        <v>9157</v>
      </c>
      <c r="I139" s="275" t="s">
        <v>9157</v>
      </c>
      <c r="J139" s="275" t="s">
        <v>9157</v>
      </c>
      <c r="K139" s="275" t="s">
        <v>9157</v>
      </c>
      <c r="L139" s="275" t="s">
        <v>9157</v>
      </c>
      <c r="M139" s="275" t="s">
        <v>9157</v>
      </c>
      <c r="N139" s="275" t="s">
        <v>9157</v>
      </c>
      <c r="O139" s="275" t="s">
        <v>9157</v>
      </c>
      <c r="P139" s="275" t="s">
        <v>9157</v>
      </c>
      <c r="Q139" s="275" t="s">
        <v>9157</v>
      </c>
      <c r="R139" s="275" t="s">
        <v>9157</v>
      </c>
      <c r="S139" s="275" t="s">
        <v>9157</v>
      </c>
      <c r="T139" s="275" t="s">
        <v>9157</v>
      </c>
      <c r="U139" s="275" t="s">
        <v>9157</v>
      </c>
      <c r="V139" s="275" t="s">
        <v>9157</v>
      </c>
      <c r="W139" s="275" t="s">
        <v>9157</v>
      </c>
      <c r="X139" s="275" t="s">
        <v>9157</v>
      </c>
      <c r="Y139" s="275" t="s">
        <v>9157</v>
      </c>
      <c r="Z139" s="275" t="s">
        <v>9157</v>
      </c>
      <c r="AA139" s="275" t="s">
        <v>9157</v>
      </c>
      <c r="AB139" s="275" t="s">
        <v>9157</v>
      </c>
      <c r="AC139" s="275" t="s">
        <v>9157</v>
      </c>
      <c r="AD139" s="275" t="s">
        <v>9157</v>
      </c>
      <c r="AE139" s="275" t="s">
        <v>9157</v>
      </c>
      <c r="AF139" s="275" t="s">
        <v>9157</v>
      </c>
      <c r="AG139" s="275" t="s">
        <v>9157</v>
      </c>
      <c r="AH139" s="275" t="s">
        <v>9157</v>
      </c>
      <c r="AI139" s="275" t="s">
        <v>9157</v>
      </c>
      <c r="AJ139" s="275" t="s">
        <v>9157</v>
      </c>
      <c r="AK139" s="275" t="s">
        <v>9157</v>
      </c>
      <c r="AL139" s="275" t="s">
        <v>9157</v>
      </c>
      <c r="AM139" s="275" t="s">
        <v>9157</v>
      </c>
      <c r="AN139" s="275" t="s">
        <v>9157</v>
      </c>
      <c r="AO139" s="275">
        <v>2.2999999999999998</v>
      </c>
      <c r="AP139" s="275">
        <v>2.4</v>
      </c>
      <c r="AQ139" s="275">
        <v>2.6</v>
      </c>
      <c r="AR139" s="275">
        <v>3.1</v>
      </c>
      <c r="AS139" s="275">
        <v>3.1</v>
      </c>
      <c r="AT139" s="275">
        <v>3.1</v>
      </c>
      <c r="AU139" s="275">
        <v>3.1</v>
      </c>
      <c r="AV139" s="275">
        <v>3.1</v>
      </c>
      <c r="AW139" s="275">
        <v>3.1</v>
      </c>
      <c r="AX139" s="275">
        <v>3.1</v>
      </c>
      <c r="AY139" s="275">
        <v>2.9</v>
      </c>
      <c r="AZ139" s="275">
        <v>2.9</v>
      </c>
      <c r="BA139" s="275" t="s">
        <v>9157</v>
      </c>
      <c r="BB139" s="275" t="str">
        <f>_xlfn.IFNA(VLOOKUP(C139,'INFORM Severity - hidden'!$C$5:$G$300,5,FALSE),"-")</f>
        <v>-</v>
      </c>
    </row>
    <row r="140" spans="1:54" x14ac:dyDescent="0.25">
      <c r="A140" t="s">
        <v>635</v>
      </c>
      <c r="B140" t="s">
        <v>7337</v>
      </c>
      <c r="C140" t="s">
        <v>7338</v>
      </c>
      <c r="D140" s="275" t="str">
        <f t="shared" si="2"/>
        <v>-</v>
      </c>
      <c r="E140" s="275" t="s">
        <v>9157</v>
      </c>
      <c r="F140" s="275" t="s">
        <v>9157</v>
      </c>
      <c r="G140" s="275" t="s">
        <v>9157</v>
      </c>
      <c r="H140" s="275" t="s">
        <v>9157</v>
      </c>
      <c r="I140" s="275" t="s">
        <v>9157</v>
      </c>
      <c r="J140" s="275" t="s">
        <v>9157</v>
      </c>
      <c r="K140" s="275" t="s">
        <v>9157</v>
      </c>
      <c r="L140" s="275" t="s">
        <v>9157</v>
      </c>
      <c r="M140" s="275" t="s">
        <v>9157</v>
      </c>
      <c r="N140" s="275" t="s">
        <v>9157</v>
      </c>
      <c r="O140" s="275" t="s">
        <v>9157</v>
      </c>
      <c r="P140" s="275" t="s">
        <v>9157</v>
      </c>
      <c r="Q140" s="275" t="s">
        <v>9157</v>
      </c>
      <c r="R140" s="275" t="s">
        <v>9157</v>
      </c>
      <c r="S140" s="275" t="s">
        <v>9157</v>
      </c>
      <c r="T140" s="275" t="s">
        <v>9157</v>
      </c>
      <c r="U140" s="275" t="s">
        <v>9157</v>
      </c>
      <c r="V140" s="275" t="s">
        <v>9157</v>
      </c>
      <c r="W140" s="275" t="s">
        <v>9157</v>
      </c>
      <c r="X140" s="275" t="s">
        <v>9157</v>
      </c>
      <c r="Y140" s="275" t="s">
        <v>9157</v>
      </c>
      <c r="Z140" s="275" t="s">
        <v>9157</v>
      </c>
      <c r="AA140" s="275" t="s">
        <v>9157</v>
      </c>
      <c r="AB140" s="275" t="s">
        <v>9157</v>
      </c>
      <c r="AC140" s="275" t="s">
        <v>9157</v>
      </c>
      <c r="AD140" s="275" t="s">
        <v>9157</v>
      </c>
      <c r="AE140" s="275" t="s">
        <v>9157</v>
      </c>
      <c r="AF140" s="275" t="s">
        <v>9157</v>
      </c>
      <c r="AG140" s="275" t="s">
        <v>9157</v>
      </c>
      <c r="AH140" s="275" t="s">
        <v>9157</v>
      </c>
      <c r="AI140" s="275" t="s">
        <v>9157</v>
      </c>
      <c r="AJ140" s="275" t="s">
        <v>9157</v>
      </c>
      <c r="AK140" s="275" t="s">
        <v>9157</v>
      </c>
      <c r="AL140" s="275" t="s">
        <v>9157</v>
      </c>
      <c r="AM140" s="275" t="s">
        <v>9157</v>
      </c>
      <c r="AN140" s="275" t="s">
        <v>9157</v>
      </c>
      <c r="AO140" s="275" t="s">
        <v>9157</v>
      </c>
      <c r="AP140" s="275" t="s">
        <v>9157</v>
      </c>
      <c r="AQ140" s="275" t="s">
        <v>9157</v>
      </c>
      <c r="AR140" s="275" t="s">
        <v>9157</v>
      </c>
      <c r="AS140" s="275" t="s">
        <v>9157</v>
      </c>
      <c r="AT140" s="275" t="s">
        <v>9157</v>
      </c>
      <c r="AU140" s="275" t="s">
        <v>9157</v>
      </c>
      <c r="AV140" s="275" t="s">
        <v>9157</v>
      </c>
      <c r="AW140" s="275" t="s">
        <v>9157</v>
      </c>
      <c r="AX140" s="275" t="s">
        <v>9157</v>
      </c>
      <c r="AY140" s="275" t="s">
        <v>9157</v>
      </c>
      <c r="AZ140" s="275" t="s">
        <v>9157</v>
      </c>
      <c r="BA140" s="275" t="s">
        <v>9157</v>
      </c>
      <c r="BB140" s="275">
        <f>_xlfn.IFNA(VLOOKUP(C140,'INFORM Severity - hidden'!$C$5:$G$300,5,FALSE),"-")</f>
        <v>1.5</v>
      </c>
    </row>
    <row r="141" spans="1:54" x14ac:dyDescent="0.25">
      <c r="A141"/>
      <c r="B141"/>
      <c r="C141" t="s">
        <v>9216</v>
      </c>
      <c r="D141" s="275" t="str">
        <f t="shared" si="2"/>
        <v>-</v>
      </c>
      <c r="E141" s="275" t="s">
        <v>9157</v>
      </c>
      <c r="F141" s="275">
        <v>2.9</v>
      </c>
      <c r="G141" s="275">
        <v>2.9</v>
      </c>
      <c r="H141" s="275" t="s">
        <v>9157</v>
      </c>
      <c r="I141" s="275" t="s">
        <v>9157</v>
      </c>
      <c r="J141" s="275" t="s">
        <v>9157</v>
      </c>
      <c r="K141" s="275" t="s">
        <v>9157</v>
      </c>
      <c r="L141" s="275" t="s">
        <v>9157</v>
      </c>
      <c r="M141" s="275" t="s">
        <v>9157</v>
      </c>
      <c r="N141" s="275" t="s">
        <v>9157</v>
      </c>
      <c r="O141" s="275" t="s">
        <v>9157</v>
      </c>
      <c r="P141" s="275" t="s">
        <v>9157</v>
      </c>
      <c r="Q141" s="275" t="s">
        <v>9157</v>
      </c>
      <c r="R141" s="275" t="s">
        <v>9157</v>
      </c>
      <c r="S141" s="275" t="s">
        <v>9157</v>
      </c>
      <c r="T141" s="275" t="s">
        <v>9157</v>
      </c>
      <c r="U141" s="275" t="s">
        <v>9157</v>
      </c>
      <c r="V141" s="275" t="s">
        <v>9157</v>
      </c>
      <c r="W141" s="275" t="s">
        <v>9157</v>
      </c>
      <c r="X141" s="275" t="s">
        <v>9157</v>
      </c>
      <c r="Y141" s="275" t="s">
        <v>9157</v>
      </c>
      <c r="Z141" s="275" t="s">
        <v>9157</v>
      </c>
      <c r="AA141" s="275" t="s">
        <v>9157</v>
      </c>
      <c r="AB141" s="275" t="s">
        <v>9157</v>
      </c>
      <c r="AC141" s="275" t="s">
        <v>9157</v>
      </c>
      <c r="AD141" s="275" t="s">
        <v>9157</v>
      </c>
      <c r="AE141" s="275" t="s">
        <v>9157</v>
      </c>
      <c r="AF141" s="275" t="s">
        <v>9157</v>
      </c>
      <c r="AG141" s="275" t="s">
        <v>9157</v>
      </c>
      <c r="AH141" s="275" t="s">
        <v>9157</v>
      </c>
      <c r="AI141" s="275" t="s">
        <v>9157</v>
      </c>
      <c r="AJ141" s="275" t="s">
        <v>9157</v>
      </c>
      <c r="AK141" s="275" t="s">
        <v>9157</v>
      </c>
      <c r="AL141" s="275" t="s">
        <v>9157</v>
      </c>
      <c r="AM141" s="275" t="s">
        <v>9157</v>
      </c>
      <c r="AN141" s="275" t="s">
        <v>9157</v>
      </c>
      <c r="AO141" s="275" t="s">
        <v>9157</v>
      </c>
      <c r="AP141" s="275" t="s">
        <v>9157</v>
      </c>
      <c r="AQ141" s="275" t="s">
        <v>9157</v>
      </c>
      <c r="AR141" s="275" t="s">
        <v>9157</v>
      </c>
      <c r="AS141" s="275" t="s">
        <v>9157</v>
      </c>
      <c r="AT141" s="275" t="s">
        <v>9157</v>
      </c>
      <c r="AU141" s="275" t="s">
        <v>9157</v>
      </c>
      <c r="AV141" s="275" t="s">
        <v>9157</v>
      </c>
      <c r="AW141" s="275" t="s">
        <v>9157</v>
      </c>
      <c r="AX141" s="275" t="s">
        <v>9157</v>
      </c>
      <c r="AY141" s="275" t="s">
        <v>9157</v>
      </c>
      <c r="AZ141" s="275" t="s">
        <v>9157</v>
      </c>
      <c r="BA141" s="275" t="s">
        <v>9157</v>
      </c>
      <c r="BB141" s="275" t="str">
        <f>_xlfn.IFNA(VLOOKUP(C141,'INFORM Severity - hidden'!$C$5:$G$300,5,FALSE),"-")</f>
        <v>-</v>
      </c>
    </row>
    <row r="142" spans="1:54" x14ac:dyDescent="0.25">
      <c r="A142" t="s">
        <v>332</v>
      </c>
      <c r="B142" t="s">
        <v>330</v>
      </c>
      <c r="C142" t="s">
        <v>331</v>
      </c>
      <c r="D142" s="275" t="str">
        <f t="shared" si="2"/>
        <v>Increasing</v>
      </c>
      <c r="E142" s="275" t="s">
        <v>9157</v>
      </c>
      <c r="F142" s="275">
        <v>2.2999999999999998</v>
      </c>
      <c r="G142" s="275">
        <v>2.2999999999999998</v>
      </c>
      <c r="H142" s="275">
        <v>2.2999999999999998</v>
      </c>
      <c r="I142" s="275">
        <v>2.2000000000000002</v>
      </c>
      <c r="J142" s="275">
        <v>2.2000000000000002</v>
      </c>
      <c r="K142" s="275">
        <v>2.2000000000000002</v>
      </c>
      <c r="L142" s="275">
        <v>2.2000000000000002</v>
      </c>
      <c r="M142" s="275">
        <v>2.2000000000000002</v>
      </c>
      <c r="N142" s="275">
        <v>2.2000000000000002</v>
      </c>
      <c r="O142" s="275">
        <v>2.2000000000000002</v>
      </c>
      <c r="P142" s="275">
        <v>2.2000000000000002</v>
      </c>
      <c r="Q142" s="275">
        <v>2.2000000000000002</v>
      </c>
      <c r="R142" s="275">
        <v>2.2000000000000002</v>
      </c>
      <c r="S142" s="275">
        <v>2.2000000000000002</v>
      </c>
      <c r="T142" s="275">
        <v>2.2999999999999998</v>
      </c>
      <c r="U142" s="275">
        <v>2.2999999999999998</v>
      </c>
      <c r="V142" s="275">
        <v>2.2999999999999998</v>
      </c>
      <c r="W142" s="275">
        <v>2.2999999999999998</v>
      </c>
      <c r="X142" s="275">
        <v>2.2999999999999998</v>
      </c>
      <c r="Y142" s="275">
        <v>2.2999999999999998</v>
      </c>
      <c r="Z142" s="275">
        <v>2.2999999999999998</v>
      </c>
      <c r="AA142" s="275">
        <v>2.2000000000000002</v>
      </c>
      <c r="AB142" s="275">
        <v>2.2000000000000002</v>
      </c>
      <c r="AC142" s="275">
        <v>2.2000000000000002</v>
      </c>
      <c r="AD142" s="275">
        <v>2.2000000000000002</v>
      </c>
      <c r="AE142" s="275">
        <v>2.2000000000000002</v>
      </c>
      <c r="AF142" s="275">
        <v>2.2000000000000002</v>
      </c>
      <c r="AG142" s="275">
        <v>2.2000000000000002</v>
      </c>
      <c r="AH142" s="275">
        <v>2.2000000000000002</v>
      </c>
      <c r="AI142" s="275">
        <v>2.2000000000000002</v>
      </c>
      <c r="AJ142" s="275">
        <v>2.1</v>
      </c>
      <c r="AK142" s="275">
        <v>2.1</v>
      </c>
      <c r="AL142" s="275">
        <v>2.1</v>
      </c>
      <c r="AM142" s="275">
        <v>2.1</v>
      </c>
      <c r="AN142" s="275">
        <v>2.1</v>
      </c>
      <c r="AO142" s="275">
        <v>2.1</v>
      </c>
      <c r="AP142" s="275">
        <v>2.1</v>
      </c>
      <c r="AQ142" s="275">
        <v>2.1</v>
      </c>
      <c r="AR142" s="275">
        <v>2.1</v>
      </c>
      <c r="AS142" s="275">
        <v>2.1</v>
      </c>
      <c r="AT142" s="275">
        <v>2.1</v>
      </c>
      <c r="AU142" s="275">
        <v>2.2000000000000002</v>
      </c>
      <c r="AV142" s="275">
        <v>2.2000000000000002</v>
      </c>
      <c r="AW142" s="275">
        <v>2.2000000000000002</v>
      </c>
      <c r="AX142" s="275">
        <v>2.2000000000000002</v>
      </c>
      <c r="AY142" s="275">
        <v>2.2999999999999998</v>
      </c>
      <c r="AZ142" s="275">
        <v>2.2999999999999998</v>
      </c>
      <c r="BA142" s="275">
        <v>2.2999999999999998</v>
      </c>
      <c r="BB142" s="275">
        <f>_xlfn.IFNA(VLOOKUP(C142,'INFORM Severity - hidden'!$C$5:$G$300,5,FALSE),"-")</f>
        <v>2.2999999999999998</v>
      </c>
    </row>
    <row r="143" spans="1:54" x14ac:dyDescent="0.25">
      <c r="A143" t="s">
        <v>332</v>
      </c>
      <c r="B143" t="s">
        <v>1168</v>
      </c>
      <c r="C143" t="s">
        <v>1169</v>
      </c>
      <c r="D143" s="275" t="str">
        <f t="shared" si="2"/>
        <v>Stable</v>
      </c>
      <c r="E143" s="275" t="s">
        <v>9157</v>
      </c>
      <c r="F143" s="275">
        <v>3</v>
      </c>
      <c r="G143" s="275">
        <v>3</v>
      </c>
      <c r="H143" s="275">
        <v>3</v>
      </c>
      <c r="I143" s="275">
        <v>2.7</v>
      </c>
      <c r="J143" s="275">
        <v>2.8</v>
      </c>
      <c r="K143" s="275">
        <v>2.9</v>
      </c>
      <c r="L143" s="275">
        <v>2.9</v>
      </c>
      <c r="M143" s="275">
        <v>2.9</v>
      </c>
      <c r="N143" s="275">
        <v>2.9</v>
      </c>
      <c r="O143" s="275">
        <v>2.8</v>
      </c>
      <c r="P143" s="275">
        <v>2.8</v>
      </c>
      <c r="Q143" s="275">
        <v>2.6</v>
      </c>
      <c r="R143" s="275">
        <v>2.6</v>
      </c>
      <c r="S143" s="275">
        <v>2.6</v>
      </c>
      <c r="T143" s="275">
        <v>2.6</v>
      </c>
      <c r="U143" s="275">
        <v>2.6</v>
      </c>
      <c r="V143" s="275">
        <v>2.7</v>
      </c>
      <c r="W143" s="275">
        <v>2.7</v>
      </c>
      <c r="X143" s="275">
        <v>3</v>
      </c>
      <c r="Y143" s="275">
        <v>2.9</v>
      </c>
      <c r="Z143" s="275">
        <v>2.9</v>
      </c>
      <c r="AA143" s="275">
        <v>2.8</v>
      </c>
      <c r="AB143" s="275">
        <v>2.8</v>
      </c>
      <c r="AC143" s="275">
        <v>2.8</v>
      </c>
      <c r="AD143" s="275">
        <v>2.8</v>
      </c>
      <c r="AE143" s="275">
        <v>2.8</v>
      </c>
      <c r="AF143" s="275">
        <v>2.8</v>
      </c>
      <c r="AG143" s="275">
        <v>2.8</v>
      </c>
      <c r="AH143" s="275">
        <v>2.8</v>
      </c>
      <c r="AI143" s="275">
        <v>2.8</v>
      </c>
      <c r="AJ143" s="275">
        <v>2.8</v>
      </c>
      <c r="AK143" s="275">
        <v>2.8</v>
      </c>
      <c r="AL143" s="275">
        <v>2.8</v>
      </c>
      <c r="AM143" s="275">
        <v>2.8</v>
      </c>
      <c r="AN143" s="275">
        <v>2.8</v>
      </c>
      <c r="AO143" s="275">
        <v>2.8</v>
      </c>
      <c r="AP143" s="275">
        <v>2.8</v>
      </c>
      <c r="AQ143" s="275">
        <v>2.8</v>
      </c>
      <c r="AR143" s="275">
        <v>2.8</v>
      </c>
      <c r="AS143" s="275">
        <v>2.8</v>
      </c>
      <c r="AT143" s="275">
        <v>2.8</v>
      </c>
      <c r="AU143" s="275">
        <v>2.8</v>
      </c>
      <c r="AV143" s="275">
        <v>2.7</v>
      </c>
      <c r="AW143" s="275">
        <v>2.7</v>
      </c>
      <c r="AX143" s="275">
        <v>2.7</v>
      </c>
      <c r="AY143" s="275">
        <v>2.7</v>
      </c>
      <c r="AZ143" s="275">
        <v>2.7</v>
      </c>
      <c r="BA143" s="275">
        <v>2.7</v>
      </c>
      <c r="BB143" s="275">
        <f>_xlfn.IFNA(VLOOKUP(C143,'INFORM Severity - hidden'!$C$5:$G$300,5,FALSE),"-")</f>
        <v>2.7</v>
      </c>
    </row>
    <row r="144" spans="1:54" x14ac:dyDescent="0.25">
      <c r="A144" t="s">
        <v>417</v>
      </c>
      <c r="B144" t="s">
        <v>415</v>
      </c>
      <c r="C144" t="s">
        <v>416</v>
      </c>
      <c r="D144" s="275" t="str">
        <f t="shared" si="2"/>
        <v>Increasing</v>
      </c>
      <c r="E144" s="275" t="s">
        <v>9157</v>
      </c>
      <c r="F144" s="275" t="s">
        <v>9157</v>
      </c>
      <c r="G144" s="275">
        <v>2.9</v>
      </c>
      <c r="H144" s="275">
        <v>3</v>
      </c>
      <c r="I144" s="275">
        <v>3.1</v>
      </c>
      <c r="J144" s="275">
        <v>3.1</v>
      </c>
      <c r="K144" s="275">
        <v>3.1</v>
      </c>
      <c r="L144" s="275">
        <v>2.7</v>
      </c>
      <c r="M144" s="275">
        <v>2.7</v>
      </c>
      <c r="N144" s="275">
        <v>2.5</v>
      </c>
      <c r="O144" s="275">
        <v>2.5</v>
      </c>
      <c r="P144" s="275">
        <v>2.5</v>
      </c>
      <c r="Q144" s="275">
        <v>2.6</v>
      </c>
      <c r="R144" s="275">
        <v>2.6</v>
      </c>
      <c r="S144" s="275">
        <v>2.7</v>
      </c>
      <c r="T144" s="275">
        <v>2.7</v>
      </c>
      <c r="U144" s="275">
        <v>2.6</v>
      </c>
      <c r="V144" s="275">
        <v>2.7</v>
      </c>
      <c r="W144" s="275">
        <v>2.7</v>
      </c>
      <c r="X144" s="275">
        <v>2.6</v>
      </c>
      <c r="Y144" s="275">
        <v>2.6</v>
      </c>
      <c r="Z144" s="275">
        <v>2.7</v>
      </c>
      <c r="AA144" s="275">
        <v>2.8</v>
      </c>
      <c r="AB144" s="275">
        <v>2.8</v>
      </c>
      <c r="AC144" s="275">
        <v>2.8</v>
      </c>
      <c r="AD144" s="275">
        <v>2.8</v>
      </c>
      <c r="AE144" s="275">
        <v>2.8</v>
      </c>
      <c r="AF144" s="275">
        <v>2.8</v>
      </c>
      <c r="AG144" s="275">
        <v>2.9</v>
      </c>
      <c r="AH144" s="275">
        <v>2.9</v>
      </c>
      <c r="AI144" s="275">
        <v>3</v>
      </c>
      <c r="AJ144" s="275">
        <v>3</v>
      </c>
      <c r="AK144" s="275">
        <v>2.8</v>
      </c>
      <c r="AL144" s="275">
        <v>2.8</v>
      </c>
      <c r="AM144" s="275">
        <v>3</v>
      </c>
      <c r="AN144" s="275">
        <v>3</v>
      </c>
      <c r="AO144" s="275">
        <v>3</v>
      </c>
      <c r="AP144" s="275">
        <v>3</v>
      </c>
      <c r="AQ144" s="275">
        <v>2.5</v>
      </c>
      <c r="AR144" s="275">
        <v>2.5</v>
      </c>
      <c r="AS144" s="275">
        <v>2.4</v>
      </c>
      <c r="AT144" s="275">
        <v>3</v>
      </c>
      <c r="AU144" s="275">
        <v>3</v>
      </c>
      <c r="AV144" s="275">
        <v>3</v>
      </c>
      <c r="AW144" s="275">
        <v>3</v>
      </c>
      <c r="AX144" s="275">
        <v>3.2</v>
      </c>
      <c r="AY144" s="275">
        <v>3.2</v>
      </c>
      <c r="AZ144" s="275">
        <v>3.2</v>
      </c>
      <c r="BA144" s="275">
        <v>3.3</v>
      </c>
      <c r="BB144" s="275">
        <f>_xlfn.IFNA(VLOOKUP(C144,'INFORM Severity - hidden'!$C$5:$G$300,5,FALSE),"-")</f>
        <v>3.3</v>
      </c>
    </row>
    <row r="145" spans="1:54" x14ac:dyDescent="0.25">
      <c r="A145"/>
      <c r="B145"/>
      <c r="C145" t="s">
        <v>9217</v>
      </c>
      <c r="D145" s="275" t="str">
        <f t="shared" si="2"/>
        <v>-</v>
      </c>
      <c r="E145" s="275" t="s">
        <v>9157</v>
      </c>
      <c r="F145" s="275" t="s">
        <v>9157</v>
      </c>
      <c r="G145" s="275" t="s">
        <v>9157</v>
      </c>
      <c r="H145" s="275" t="s">
        <v>9157</v>
      </c>
      <c r="I145" s="275">
        <v>2.7</v>
      </c>
      <c r="J145" s="275">
        <v>2.6</v>
      </c>
      <c r="K145" s="275" t="s">
        <v>9157</v>
      </c>
      <c r="L145" s="275" t="s">
        <v>9157</v>
      </c>
      <c r="M145" s="275" t="s">
        <v>9157</v>
      </c>
      <c r="N145" s="275" t="s">
        <v>9157</v>
      </c>
      <c r="O145" s="275" t="s">
        <v>9157</v>
      </c>
      <c r="P145" s="275" t="s">
        <v>9157</v>
      </c>
      <c r="Q145" s="275" t="s">
        <v>9157</v>
      </c>
      <c r="R145" s="275" t="s">
        <v>9157</v>
      </c>
      <c r="S145" s="275" t="s">
        <v>9157</v>
      </c>
      <c r="T145" s="275" t="s">
        <v>9157</v>
      </c>
      <c r="U145" s="275" t="s">
        <v>9157</v>
      </c>
      <c r="V145" s="275" t="s">
        <v>9157</v>
      </c>
      <c r="W145" s="275" t="s">
        <v>9157</v>
      </c>
      <c r="X145" s="275" t="s">
        <v>9157</v>
      </c>
      <c r="Y145" s="275" t="s">
        <v>9157</v>
      </c>
      <c r="Z145" s="275" t="s">
        <v>9157</v>
      </c>
      <c r="AA145" s="275" t="s">
        <v>9157</v>
      </c>
      <c r="AB145" s="275" t="s">
        <v>9157</v>
      </c>
      <c r="AC145" s="275" t="s">
        <v>9157</v>
      </c>
      <c r="AD145" s="275" t="s">
        <v>9157</v>
      </c>
      <c r="AE145" s="275" t="s">
        <v>9157</v>
      </c>
      <c r="AF145" s="275" t="s">
        <v>9157</v>
      </c>
      <c r="AG145" s="275" t="s">
        <v>9157</v>
      </c>
      <c r="AH145" s="275" t="s">
        <v>9157</v>
      </c>
      <c r="AI145" s="275" t="s">
        <v>9157</v>
      </c>
      <c r="AJ145" s="275" t="s">
        <v>9157</v>
      </c>
      <c r="AK145" s="275" t="s">
        <v>9157</v>
      </c>
      <c r="AL145" s="275" t="s">
        <v>9157</v>
      </c>
      <c r="AM145" s="275" t="s">
        <v>9157</v>
      </c>
      <c r="AN145" s="275" t="s">
        <v>9157</v>
      </c>
      <c r="AO145" s="275" t="s">
        <v>9157</v>
      </c>
      <c r="AP145" s="275" t="s">
        <v>9157</v>
      </c>
      <c r="AQ145" s="275" t="s">
        <v>9157</v>
      </c>
      <c r="AR145" s="275" t="s">
        <v>9157</v>
      </c>
      <c r="AS145" s="275" t="s">
        <v>9157</v>
      </c>
      <c r="AT145" s="275" t="s">
        <v>9157</v>
      </c>
      <c r="AU145" s="275" t="s">
        <v>9157</v>
      </c>
      <c r="AV145" s="275" t="s">
        <v>9157</v>
      </c>
      <c r="AW145" s="275" t="s">
        <v>9157</v>
      </c>
      <c r="AX145" s="275" t="s">
        <v>9157</v>
      </c>
      <c r="AY145" s="275" t="s">
        <v>9157</v>
      </c>
      <c r="AZ145" s="275" t="s">
        <v>9157</v>
      </c>
      <c r="BA145" s="275" t="s">
        <v>9157</v>
      </c>
      <c r="BB145" s="275" t="str">
        <f>_xlfn.IFNA(VLOOKUP(C145,'INFORM Severity - hidden'!$C$5:$G$300,5,FALSE),"-")</f>
        <v>-</v>
      </c>
    </row>
    <row r="146" spans="1:54" x14ac:dyDescent="0.25">
      <c r="A146"/>
      <c r="B146"/>
      <c r="C146" t="s">
        <v>9218</v>
      </c>
      <c r="D146" s="275" t="str">
        <f t="shared" si="2"/>
        <v>-</v>
      </c>
      <c r="E146" s="275" t="s">
        <v>9157</v>
      </c>
      <c r="F146" s="275" t="s">
        <v>9157</v>
      </c>
      <c r="G146" s="275" t="s">
        <v>9157</v>
      </c>
      <c r="H146" s="275" t="s">
        <v>9157</v>
      </c>
      <c r="I146" s="275" t="s">
        <v>9157</v>
      </c>
      <c r="J146" s="275" t="s">
        <v>9157</v>
      </c>
      <c r="K146" s="275" t="s">
        <v>9157</v>
      </c>
      <c r="L146" s="275" t="s">
        <v>9157</v>
      </c>
      <c r="M146" s="275" t="s">
        <v>9157</v>
      </c>
      <c r="N146" s="275" t="s">
        <v>9157</v>
      </c>
      <c r="O146" s="275" t="s">
        <v>9157</v>
      </c>
      <c r="P146" s="275" t="s">
        <v>9157</v>
      </c>
      <c r="Q146" s="275" t="s">
        <v>9157</v>
      </c>
      <c r="R146" s="275" t="s">
        <v>9157</v>
      </c>
      <c r="S146" s="275" t="s">
        <v>9157</v>
      </c>
      <c r="T146" s="275" t="s">
        <v>9157</v>
      </c>
      <c r="U146" s="275" t="s">
        <v>9157</v>
      </c>
      <c r="V146" s="275" t="s">
        <v>9157</v>
      </c>
      <c r="W146" s="275" t="s">
        <v>9157</v>
      </c>
      <c r="X146" s="275" t="s">
        <v>9157</v>
      </c>
      <c r="Y146" s="275" t="s">
        <v>9157</v>
      </c>
      <c r="Z146" s="275" t="s">
        <v>9157</v>
      </c>
      <c r="AA146" s="275" t="s">
        <v>9157</v>
      </c>
      <c r="AB146" s="275" t="s">
        <v>9157</v>
      </c>
      <c r="AC146" s="275" t="s">
        <v>9157</v>
      </c>
      <c r="AD146" s="275" t="s">
        <v>9157</v>
      </c>
      <c r="AE146" s="275" t="s">
        <v>9157</v>
      </c>
      <c r="AF146" s="275" t="s">
        <v>9157</v>
      </c>
      <c r="AG146" s="275" t="s">
        <v>9157</v>
      </c>
      <c r="AH146" s="275" t="s">
        <v>9157</v>
      </c>
      <c r="AI146" s="275" t="s">
        <v>9157</v>
      </c>
      <c r="AJ146" s="275" t="s">
        <v>9157</v>
      </c>
      <c r="AK146" s="275" t="s">
        <v>9157</v>
      </c>
      <c r="AL146" s="275" t="s">
        <v>9157</v>
      </c>
      <c r="AM146" s="275" t="s">
        <v>9157</v>
      </c>
      <c r="AN146" s="275" t="s">
        <v>9157</v>
      </c>
      <c r="AO146" s="275">
        <v>2.1</v>
      </c>
      <c r="AP146" s="275">
        <v>2.1</v>
      </c>
      <c r="AQ146" s="275">
        <v>2.1</v>
      </c>
      <c r="AR146" s="275">
        <v>2.1</v>
      </c>
      <c r="AS146" s="275">
        <v>2</v>
      </c>
      <c r="AT146" s="275">
        <v>2.5</v>
      </c>
      <c r="AU146" s="275">
        <v>2.5</v>
      </c>
      <c r="AV146" s="275">
        <v>2.5</v>
      </c>
      <c r="AW146" s="275">
        <v>2.5</v>
      </c>
      <c r="AX146" s="275">
        <v>2.4</v>
      </c>
      <c r="AY146" s="275">
        <v>2.4</v>
      </c>
      <c r="AZ146" s="275">
        <v>2.4</v>
      </c>
      <c r="BA146" s="275" t="s">
        <v>9157</v>
      </c>
      <c r="BB146" s="275" t="str">
        <f>_xlfn.IFNA(VLOOKUP(C146,'INFORM Severity - hidden'!$C$5:$G$300,5,FALSE),"-")</f>
        <v>-</v>
      </c>
    </row>
    <row r="147" spans="1:54" x14ac:dyDescent="0.25">
      <c r="A147" t="s">
        <v>1365</v>
      </c>
      <c r="B147" t="s">
        <v>1363</v>
      </c>
      <c r="C147" t="s">
        <v>1364</v>
      </c>
      <c r="D147" s="275" t="str">
        <f t="shared" si="2"/>
        <v>Stable</v>
      </c>
      <c r="E147" s="275" t="s">
        <v>9157</v>
      </c>
      <c r="F147" s="275" t="s">
        <v>9157</v>
      </c>
      <c r="G147" s="275" t="s">
        <v>9157</v>
      </c>
      <c r="H147" s="275" t="s">
        <v>9157</v>
      </c>
      <c r="I147" s="275" t="s">
        <v>9157</v>
      </c>
      <c r="J147" s="275" t="s">
        <v>9157</v>
      </c>
      <c r="K147" s="275" t="s">
        <v>9157</v>
      </c>
      <c r="L147" s="275" t="s">
        <v>9157</v>
      </c>
      <c r="M147" s="275" t="s">
        <v>9157</v>
      </c>
      <c r="N147" s="275" t="s">
        <v>9157</v>
      </c>
      <c r="O147" s="275" t="s">
        <v>9157</v>
      </c>
      <c r="P147" s="275" t="s">
        <v>9157</v>
      </c>
      <c r="Q147" s="275" t="s">
        <v>9157</v>
      </c>
      <c r="R147" s="275" t="s">
        <v>9157</v>
      </c>
      <c r="S147" s="275" t="s">
        <v>9157</v>
      </c>
      <c r="T147" s="275" t="s">
        <v>9157</v>
      </c>
      <c r="U147" s="275" t="s">
        <v>9157</v>
      </c>
      <c r="V147" s="275" t="s">
        <v>9157</v>
      </c>
      <c r="W147" s="275" t="s">
        <v>9157</v>
      </c>
      <c r="X147" s="275" t="s">
        <v>9157</v>
      </c>
      <c r="Y147" s="275" t="s">
        <v>9157</v>
      </c>
      <c r="Z147" s="275" t="s">
        <v>9157</v>
      </c>
      <c r="AA147" s="275" t="s">
        <v>9157</v>
      </c>
      <c r="AB147" s="275" t="s">
        <v>9157</v>
      </c>
      <c r="AC147" s="275" t="s">
        <v>9157</v>
      </c>
      <c r="AD147" s="275" t="s">
        <v>9157</v>
      </c>
      <c r="AE147" s="275">
        <v>1.6</v>
      </c>
      <c r="AF147" s="275">
        <v>1.6</v>
      </c>
      <c r="AG147" s="275">
        <v>1.6</v>
      </c>
      <c r="AH147" s="275">
        <v>1.7</v>
      </c>
      <c r="AI147" s="275">
        <v>1.7</v>
      </c>
      <c r="AJ147" s="275">
        <v>1.7</v>
      </c>
      <c r="AK147" s="275">
        <v>1.7</v>
      </c>
      <c r="AL147" s="275">
        <v>1.7</v>
      </c>
      <c r="AM147" s="275">
        <v>1.7</v>
      </c>
      <c r="AN147" s="275">
        <v>1.6</v>
      </c>
      <c r="AO147" s="275">
        <v>1.6</v>
      </c>
      <c r="AP147" s="275">
        <v>1.7</v>
      </c>
      <c r="AQ147" s="275">
        <v>1.6</v>
      </c>
      <c r="AR147" s="275">
        <v>2.2000000000000002</v>
      </c>
      <c r="AS147" s="275">
        <v>2.2999999999999998</v>
      </c>
      <c r="AT147" s="275">
        <v>2.2999999999999998</v>
      </c>
      <c r="AU147" s="275">
        <v>2.2999999999999998</v>
      </c>
      <c r="AV147" s="275">
        <v>2.2999999999999998</v>
      </c>
      <c r="AW147" s="275">
        <v>2.2999999999999998</v>
      </c>
      <c r="AX147" s="275">
        <v>2.2999999999999998</v>
      </c>
      <c r="AY147" s="275">
        <v>2.2999999999999998</v>
      </c>
      <c r="AZ147" s="275">
        <v>2.2999999999999998</v>
      </c>
      <c r="BA147" s="275">
        <v>2.2999999999999998</v>
      </c>
      <c r="BB147" s="275">
        <f>_xlfn.IFNA(VLOOKUP(C147,'INFORM Severity - hidden'!$C$5:$G$300,5,FALSE),"-")</f>
        <v>2.2999999999999998</v>
      </c>
    </row>
    <row r="148" spans="1:54" x14ac:dyDescent="0.25">
      <c r="A148" t="s">
        <v>966</v>
      </c>
      <c r="B148" t="s">
        <v>964</v>
      </c>
      <c r="C148" t="s">
        <v>965</v>
      </c>
      <c r="D148" s="275" t="str">
        <f t="shared" si="2"/>
        <v>Stable</v>
      </c>
      <c r="E148" s="275" t="s">
        <v>9157</v>
      </c>
      <c r="F148" s="275" t="s">
        <v>9157</v>
      </c>
      <c r="G148" s="275" t="s">
        <v>9157</v>
      </c>
      <c r="H148" s="275" t="s">
        <v>9157</v>
      </c>
      <c r="I148" s="275" t="s">
        <v>9157</v>
      </c>
      <c r="J148" s="275" t="s">
        <v>9157</v>
      </c>
      <c r="K148" s="275" t="s">
        <v>9157</v>
      </c>
      <c r="L148" s="275" t="s">
        <v>9157</v>
      </c>
      <c r="M148" s="275" t="s">
        <v>9157</v>
      </c>
      <c r="N148" s="275" t="s">
        <v>9157</v>
      </c>
      <c r="O148" s="275" t="s">
        <v>9157</v>
      </c>
      <c r="P148" s="275" t="s">
        <v>9157</v>
      </c>
      <c r="Q148" s="275" t="s">
        <v>9157</v>
      </c>
      <c r="R148" s="275">
        <v>2.2000000000000002</v>
      </c>
      <c r="S148" s="275">
        <v>2.1</v>
      </c>
      <c r="T148" s="275">
        <v>2.1</v>
      </c>
      <c r="U148" s="275">
        <v>2.1</v>
      </c>
      <c r="V148" s="275">
        <v>2.1</v>
      </c>
      <c r="W148" s="275">
        <v>2.1</v>
      </c>
      <c r="X148" s="275">
        <v>2.1</v>
      </c>
      <c r="Y148" s="275">
        <v>2.1</v>
      </c>
      <c r="Z148" s="275">
        <v>2</v>
      </c>
      <c r="AA148" s="275">
        <v>2.1</v>
      </c>
      <c r="AB148" s="275">
        <v>2.1</v>
      </c>
      <c r="AC148" s="275">
        <v>2.1</v>
      </c>
      <c r="AD148" s="275">
        <v>2.1</v>
      </c>
      <c r="AE148" s="275">
        <v>2.1</v>
      </c>
      <c r="AF148" s="275">
        <v>2.1</v>
      </c>
      <c r="AG148" s="275">
        <v>2.1</v>
      </c>
      <c r="AH148" s="275">
        <v>2.1</v>
      </c>
      <c r="AI148" s="275">
        <v>2.2999999999999998</v>
      </c>
      <c r="AJ148" s="275">
        <v>2.2999999999999998</v>
      </c>
      <c r="AK148" s="275">
        <v>2.2999999999999998</v>
      </c>
      <c r="AL148" s="275">
        <v>2.2000000000000002</v>
      </c>
      <c r="AM148" s="275">
        <v>2.2000000000000002</v>
      </c>
      <c r="AN148" s="275">
        <v>2.4</v>
      </c>
      <c r="AO148" s="275">
        <v>2.4</v>
      </c>
      <c r="AP148" s="275">
        <v>2.4</v>
      </c>
      <c r="AQ148" s="275">
        <v>2.4</v>
      </c>
      <c r="AR148" s="275">
        <v>2.4</v>
      </c>
      <c r="AS148" s="275">
        <v>2.5</v>
      </c>
      <c r="AT148" s="275">
        <v>2.5</v>
      </c>
      <c r="AU148" s="275">
        <v>2.5</v>
      </c>
      <c r="AV148" s="275">
        <v>2.5</v>
      </c>
      <c r="AW148" s="275">
        <v>2.5</v>
      </c>
      <c r="AX148" s="275">
        <v>2.5</v>
      </c>
      <c r="AY148" s="275">
        <v>2.5</v>
      </c>
      <c r="AZ148" s="275">
        <v>2.5</v>
      </c>
      <c r="BA148" s="275">
        <v>2.5</v>
      </c>
      <c r="BB148" s="275">
        <f>_xlfn.IFNA(VLOOKUP(C148,'INFORM Severity - hidden'!$C$5:$G$300,5,FALSE),"-")</f>
        <v>2.5</v>
      </c>
    </row>
    <row r="149" spans="1:54" x14ac:dyDescent="0.25">
      <c r="A149" t="s">
        <v>185</v>
      </c>
      <c r="B149" t="s">
        <v>183</v>
      </c>
      <c r="C149" t="s">
        <v>184</v>
      </c>
      <c r="D149" s="275" t="str">
        <f t="shared" si="2"/>
        <v>Increasing</v>
      </c>
      <c r="E149" s="275" t="s">
        <v>9157</v>
      </c>
      <c r="F149" s="275">
        <v>3.1</v>
      </c>
      <c r="G149" s="275">
        <v>3.2</v>
      </c>
      <c r="H149" s="275">
        <v>3.5</v>
      </c>
      <c r="I149" s="275">
        <v>3.5</v>
      </c>
      <c r="J149" s="275">
        <v>3.5</v>
      </c>
      <c r="K149" s="275">
        <v>3.5</v>
      </c>
      <c r="L149" s="275">
        <v>3.5</v>
      </c>
      <c r="M149" s="275">
        <v>3.5</v>
      </c>
      <c r="N149" s="275">
        <v>3.6</v>
      </c>
      <c r="O149" s="275">
        <v>3.6</v>
      </c>
      <c r="P149" s="275">
        <v>3.6</v>
      </c>
      <c r="Q149" s="275">
        <v>3.6</v>
      </c>
      <c r="R149" s="275">
        <v>3.6</v>
      </c>
      <c r="S149" s="275">
        <v>3.6</v>
      </c>
      <c r="T149" s="275">
        <v>3.6</v>
      </c>
      <c r="U149" s="275">
        <v>3.6</v>
      </c>
      <c r="V149" s="275">
        <v>3.6</v>
      </c>
      <c r="W149" s="275">
        <v>3.7</v>
      </c>
      <c r="X149" s="275">
        <v>3.7</v>
      </c>
      <c r="Y149" s="275">
        <v>3.7</v>
      </c>
      <c r="Z149" s="275">
        <v>3.8</v>
      </c>
      <c r="AA149" s="275">
        <v>3.7</v>
      </c>
      <c r="AB149" s="275">
        <v>3.7</v>
      </c>
      <c r="AC149" s="275">
        <v>3.7</v>
      </c>
      <c r="AD149" s="275">
        <v>3.7</v>
      </c>
      <c r="AE149" s="275">
        <v>3.7</v>
      </c>
      <c r="AF149" s="275">
        <v>3.7</v>
      </c>
      <c r="AG149" s="275">
        <v>3.7</v>
      </c>
      <c r="AH149" s="275">
        <v>3.8</v>
      </c>
      <c r="AI149" s="275">
        <v>3.8</v>
      </c>
      <c r="AJ149" s="275">
        <v>3.8</v>
      </c>
      <c r="AK149" s="275">
        <v>3.8</v>
      </c>
      <c r="AL149" s="275">
        <v>3.8</v>
      </c>
      <c r="AM149" s="275">
        <v>3.8</v>
      </c>
      <c r="AN149" s="275">
        <v>3.8</v>
      </c>
      <c r="AO149" s="275">
        <v>3.8</v>
      </c>
      <c r="AP149" s="275">
        <v>3.8</v>
      </c>
      <c r="AQ149" s="275">
        <v>3.8</v>
      </c>
      <c r="AR149" s="275">
        <v>3.7</v>
      </c>
      <c r="AS149" s="275">
        <v>3.7</v>
      </c>
      <c r="AT149" s="275">
        <v>3.5</v>
      </c>
      <c r="AU149" s="275">
        <v>3.5</v>
      </c>
      <c r="AV149" s="275">
        <v>3.6</v>
      </c>
      <c r="AW149" s="275">
        <v>3.6</v>
      </c>
      <c r="AX149" s="275">
        <v>3.7</v>
      </c>
      <c r="AY149" s="275">
        <v>3.5</v>
      </c>
      <c r="AZ149" s="275">
        <v>3.7</v>
      </c>
      <c r="BA149" s="275">
        <v>3.9</v>
      </c>
      <c r="BB149" s="275">
        <f>_xlfn.IFNA(VLOOKUP(C149,'INFORM Severity - hidden'!$C$5:$G$300,5,FALSE),"-")</f>
        <v>3.9</v>
      </c>
    </row>
    <row r="150" spans="1:54" x14ac:dyDescent="0.25">
      <c r="A150" t="s">
        <v>185</v>
      </c>
      <c r="B150" t="s">
        <v>192</v>
      </c>
      <c r="C150" t="s">
        <v>193</v>
      </c>
      <c r="D150" s="275" t="str">
        <f t="shared" si="2"/>
        <v>Stable</v>
      </c>
      <c r="E150" s="275" t="s">
        <v>9157</v>
      </c>
      <c r="F150" s="275">
        <v>3.1</v>
      </c>
      <c r="G150" s="275">
        <v>3.2</v>
      </c>
      <c r="H150" s="275">
        <v>3.2</v>
      </c>
      <c r="I150" s="275">
        <v>3.2</v>
      </c>
      <c r="J150" s="275">
        <v>3.3</v>
      </c>
      <c r="K150" s="275">
        <v>3.3</v>
      </c>
      <c r="L150" s="275">
        <v>3.3</v>
      </c>
      <c r="M150" s="275">
        <v>3.3</v>
      </c>
      <c r="N150" s="275">
        <v>3.4</v>
      </c>
      <c r="O150" s="275">
        <v>3.4</v>
      </c>
      <c r="P150" s="275">
        <v>3.4</v>
      </c>
      <c r="Q150" s="275">
        <v>3.4</v>
      </c>
      <c r="R150" s="275">
        <v>3.4</v>
      </c>
      <c r="S150" s="275">
        <v>3.4</v>
      </c>
      <c r="T150" s="275">
        <v>3.4</v>
      </c>
      <c r="U150" s="275">
        <v>3.4</v>
      </c>
      <c r="V150" s="275">
        <v>3.4</v>
      </c>
      <c r="W150" s="275">
        <v>3.5</v>
      </c>
      <c r="X150" s="275">
        <v>3.5</v>
      </c>
      <c r="Y150" s="275">
        <v>3.4</v>
      </c>
      <c r="Z150" s="275">
        <v>3.4</v>
      </c>
      <c r="AA150" s="275">
        <v>3.4</v>
      </c>
      <c r="AB150" s="275">
        <v>3.4</v>
      </c>
      <c r="AC150" s="275">
        <v>2.9</v>
      </c>
      <c r="AD150" s="275">
        <v>2.9</v>
      </c>
      <c r="AE150" s="275">
        <v>2.9</v>
      </c>
      <c r="AF150" s="275">
        <v>2.9</v>
      </c>
      <c r="AG150" s="275">
        <v>2.9</v>
      </c>
      <c r="AH150" s="275">
        <v>3</v>
      </c>
      <c r="AI150" s="275">
        <v>3</v>
      </c>
      <c r="AJ150" s="275">
        <v>3</v>
      </c>
      <c r="AK150" s="275">
        <v>3</v>
      </c>
      <c r="AL150" s="275">
        <v>3</v>
      </c>
      <c r="AM150" s="275">
        <v>3</v>
      </c>
      <c r="AN150" s="275">
        <v>3</v>
      </c>
      <c r="AO150" s="275">
        <v>3</v>
      </c>
      <c r="AP150" s="275">
        <v>3</v>
      </c>
      <c r="AQ150" s="275">
        <v>3</v>
      </c>
      <c r="AR150" s="275">
        <v>2.9</v>
      </c>
      <c r="AS150" s="275">
        <v>2.9</v>
      </c>
      <c r="AT150" s="275">
        <v>2.9</v>
      </c>
      <c r="AU150" s="275">
        <v>2.9</v>
      </c>
      <c r="AV150" s="275">
        <v>3</v>
      </c>
      <c r="AW150" s="275">
        <v>3</v>
      </c>
      <c r="AX150" s="275">
        <v>3</v>
      </c>
      <c r="AY150" s="275">
        <v>3</v>
      </c>
      <c r="AZ150" s="275">
        <v>3</v>
      </c>
      <c r="BA150" s="275">
        <v>3</v>
      </c>
      <c r="BB150" s="275">
        <f>_xlfn.IFNA(VLOOKUP(C150,'INFORM Severity - hidden'!$C$5:$G$300,5,FALSE),"-")</f>
        <v>3</v>
      </c>
    </row>
    <row r="151" spans="1:54" x14ac:dyDescent="0.25">
      <c r="A151" t="s">
        <v>185</v>
      </c>
      <c r="B151" t="s">
        <v>203</v>
      </c>
      <c r="C151" t="s">
        <v>204</v>
      </c>
      <c r="D151" s="275" t="str">
        <f t="shared" si="2"/>
        <v>Decreasing</v>
      </c>
      <c r="E151" s="275" t="s">
        <v>9157</v>
      </c>
      <c r="F151" s="275">
        <v>2.4</v>
      </c>
      <c r="G151" s="275">
        <v>2.6</v>
      </c>
      <c r="H151" s="275">
        <v>3</v>
      </c>
      <c r="I151" s="275">
        <v>3</v>
      </c>
      <c r="J151" s="275">
        <v>3</v>
      </c>
      <c r="K151" s="275">
        <v>3</v>
      </c>
      <c r="L151" s="275">
        <v>3</v>
      </c>
      <c r="M151" s="275">
        <v>3</v>
      </c>
      <c r="N151" s="275">
        <v>3.1</v>
      </c>
      <c r="O151" s="275">
        <v>3.1</v>
      </c>
      <c r="P151" s="275">
        <v>3.1</v>
      </c>
      <c r="Q151" s="275">
        <v>3.1</v>
      </c>
      <c r="R151" s="275">
        <v>3.1</v>
      </c>
      <c r="S151" s="275">
        <v>3.2</v>
      </c>
      <c r="T151" s="275">
        <v>3.2</v>
      </c>
      <c r="U151" s="275">
        <v>3.2</v>
      </c>
      <c r="V151" s="275">
        <v>3.2</v>
      </c>
      <c r="W151" s="275">
        <v>3.3</v>
      </c>
      <c r="X151" s="275">
        <v>3.2</v>
      </c>
      <c r="Y151" s="275">
        <v>3.2</v>
      </c>
      <c r="Z151" s="275">
        <v>3.2</v>
      </c>
      <c r="AA151" s="275">
        <v>3.2</v>
      </c>
      <c r="AB151" s="275">
        <v>3.2</v>
      </c>
      <c r="AC151" s="275">
        <v>3.2</v>
      </c>
      <c r="AD151" s="275">
        <v>3.2</v>
      </c>
      <c r="AE151" s="275">
        <v>3.2</v>
      </c>
      <c r="AF151" s="275">
        <v>3.3</v>
      </c>
      <c r="AG151" s="275">
        <v>3.3</v>
      </c>
      <c r="AH151" s="275">
        <v>3.4</v>
      </c>
      <c r="AI151" s="275">
        <v>3.4</v>
      </c>
      <c r="AJ151" s="275">
        <v>3.4</v>
      </c>
      <c r="AK151" s="275">
        <v>3.4</v>
      </c>
      <c r="AL151" s="275">
        <v>3.3</v>
      </c>
      <c r="AM151" s="275">
        <v>3.3</v>
      </c>
      <c r="AN151" s="275">
        <v>3.3</v>
      </c>
      <c r="AO151" s="275">
        <v>3.3</v>
      </c>
      <c r="AP151" s="275">
        <v>3.3</v>
      </c>
      <c r="AQ151" s="275">
        <v>3.3</v>
      </c>
      <c r="AR151" s="275">
        <v>3.3</v>
      </c>
      <c r="AS151" s="275">
        <v>3.3</v>
      </c>
      <c r="AT151" s="275">
        <v>3.3</v>
      </c>
      <c r="AU151" s="275">
        <v>3.3</v>
      </c>
      <c r="AV151" s="275">
        <v>3.6</v>
      </c>
      <c r="AW151" s="275">
        <v>3.6</v>
      </c>
      <c r="AX151" s="275">
        <v>3.7</v>
      </c>
      <c r="AY151" s="275">
        <v>3.7</v>
      </c>
      <c r="AZ151" s="275">
        <v>3.6</v>
      </c>
      <c r="BA151" s="275">
        <v>3.6</v>
      </c>
      <c r="BB151" s="275">
        <f>_xlfn.IFNA(VLOOKUP(C151,'INFORM Severity - hidden'!$C$5:$G$300,5,FALSE),"-")</f>
        <v>3.6</v>
      </c>
    </row>
    <row r="152" spans="1:54" x14ac:dyDescent="0.25">
      <c r="A152" t="s">
        <v>185</v>
      </c>
      <c r="B152" t="s">
        <v>911</v>
      </c>
      <c r="C152" t="s">
        <v>912</v>
      </c>
      <c r="D152" s="275" t="str">
        <f t="shared" si="2"/>
        <v>Decreasing</v>
      </c>
      <c r="E152" s="275" t="s">
        <v>9157</v>
      </c>
      <c r="F152" s="275" t="s">
        <v>9157</v>
      </c>
      <c r="G152" s="275" t="s">
        <v>9157</v>
      </c>
      <c r="H152" s="275" t="s">
        <v>9157</v>
      </c>
      <c r="I152" s="275" t="s">
        <v>9157</v>
      </c>
      <c r="J152" s="275" t="s">
        <v>9157</v>
      </c>
      <c r="K152" s="275" t="s">
        <v>9157</v>
      </c>
      <c r="L152" s="275" t="s">
        <v>9157</v>
      </c>
      <c r="M152" s="275" t="s">
        <v>9157</v>
      </c>
      <c r="N152" s="275" t="s">
        <v>9157</v>
      </c>
      <c r="O152" s="275" t="s">
        <v>9157</v>
      </c>
      <c r="P152" s="275">
        <v>2.5</v>
      </c>
      <c r="Q152" s="275">
        <v>2.5</v>
      </c>
      <c r="R152" s="275">
        <v>2.6</v>
      </c>
      <c r="S152" s="275">
        <v>2.5</v>
      </c>
      <c r="T152" s="275">
        <v>2.5</v>
      </c>
      <c r="U152" s="275">
        <v>2.5</v>
      </c>
      <c r="V152" s="275">
        <v>2.6</v>
      </c>
      <c r="W152" s="275">
        <v>2.5</v>
      </c>
      <c r="X152" s="275">
        <v>2.5</v>
      </c>
      <c r="Y152" s="275">
        <v>2.5</v>
      </c>
      <c r="Z152" s="275">
        <v>2.5</v>
      </c>
      <c r="AA152" s="275">
        <v>2.4</v>
      </c>
      <c r="AB152" s="275">
        <v>2.5</v>
      </c>
      <c r="AC152" s="275">
        <v>2.7</v>
      </c>
      <c r="AD152" s="275">
        <v>2.7</v>
      </c>
      <c r="AE152" s="275">
        <v>2.7</v>
      </c>
      <c r="AF152" s="275">
        <v>2.7</v>
      </c>
      <c r="AG152" s="275">
        <v>2.7</v>
      </c>
      <c r="AH152" s="275">
        <v>2.7</v>
      </c>
      <c r="AI152" s="275">
        <v>2.7</v>
      </c>
      <c r="AJ152" s="275">
        <v>2.7</v>
      </c>
      <c r="AK152" s="275">
        <v>2.7</v>
      </c>
      <c r="AL152" s="275">
        <v>2.7</v>
      </c>
      <c r="AM152" s="275">
        <v>2.7</v>
      </c>
      <c r="AN152" s="275">
        <v>2.7</v>
      </c>
      <c r="AO152" s="275">
        <v>2.7</v>
      </c>
      <c r="AP152" s="275">
        <v>2.7</v>
      </c>
      <c r="AQ152" s="275">
        <v>2.7</v>
      </c>
      <c r="AR152" s="275">
        <v>2.7</v>
      </c>
      <c r="AS152" s="275">
        <v>2.7</v>
      </c>
      <c r="AT152" s="275">
        <v>2.7</v>
      </c>
      <c r="AU152" s="275">
        <v>2.7</v>
      </c>
      <c r="AV152" s="275">
        <v>2.8</v>
      </c>
      <c r="AW152" s="275">
        <v>2.7</v>
      </c>
      <c r="AX152" s="275">
        <v>2.8</v>
      </c>
      <c r="AY152" s="275">
        <v>2.8</v>
      </c>
      <c r="AZ152" s="275">
        <v>2.6</v>
      </c>
      <c r="BA152" s="275">
        <v>2.6</v>
      </c>
      <c r="BB152" s="275">
        <f>_xlfn.IFNA(VLOOKUP(C152,'INFORM Severity - hidden'!$C$5:$G$300,5,FALSE),"-")</f>
        <v>2.6</v>
      </c>
    </row>
    <row r="153" spans="1:54" x14ac:dyDescent="0.25">
      <c r="A153"/>
      <c r="B153"/>
      <c r="C153" t="s">
        <v>9219</v>
      </c>
      <c r="D153" s="275" t="str">
        <f t="shared" si="2"/>
        <v>-</v>
      </c>
      <c r="E153" s="275" t="s">
        <v>9157</v>
      </c>
      <c r="F153" s="275" t="s">
        <v>9157</v>
      </c>
      <c r="G153" s="275" t="s">
        <v>9157</v>
      </c>
      <c r="H153" s="275" t="s">
        <v>9157</v>
      </c>
      <c r="I153" s="275" t="s">
        <v>9157</v>
      </c>
      <c r="J153" s="275" t="s">
        <v>9157</v>
      </c>
      <c r="K153" s="275" t="s">
        <v>9157</v>
      </c>
      <c r="L153" s="275" t="s">
        <v>9157</v>
      </c>
      <c r="M153" s="275" t="s">
        <v>9157</v>
      </c>
      <c r="N153" s="275" t="s">
        <v>9157</v>
      </c>
      <c r="O153" s="275" t="s">
        <v>9157</v>
      </c>
      <c r="P153" s="275" t="s">
        <v>9157</v>
      </c>
      <c r="Q153" s="275" t="s">
        <v>9157</v>
      </c>
      <c r="R153" s="275" t="s">
        <v>9157</v>
      </c>
      <c r="S153" s="275" t="s">
        <v>9157</v>
      </c>
      <c r="T153" s="275" t="s">
        <v>9157</v>
      </c>
      <c r="U153" s="275" t="s">
        <v>9157</v>
      </c>
      <c r="V153" s="275" t="s">
        <v>9157</v>
      </c>
      <c r="W153" s="275" t="s">
        <v>9157</v>
      </c>
      <c r="X153" s="275" t="s">
        <v>9157</v>
      </c>
      <c r="Y153" s="275" t="s">
        <v>9157</v>
      </c>
      <c r="Z153" s="275">
        <v>2.9</v>
      </c>
      <c r="AA153" s="275">
        <v>2.9</v>
      </c>
      <c r="AB153" s="275">
        <v>2.9</v>
      </c>
      <c r="AC153" s="275">
        <v>2.9</v>
      </c>
      <c r="AD153" s="275" t="s">
        <v>9157</v>
      </c>
      <c r="AE153" s="275" t="s">
        <v>9157</v>
      </c>
      <c r="AF153" s="275" t="s">
        <v>9157</v>
      </c>
      <c r="AG153" s="275" t="s">
        <v>9157</v>
      </c>
      <c r="AH153" s="275" t="s">
        <v>9157</v>
      </c>
      <c r="AI153" s="275" t="s">
        <v>9157</v>
      </c>
      <c r="AJ153" s="275" t="s">
        <v>9157</v>
      </c>
      <c r="AK153" s="275" t="s">
        <v>9157</v>
      </c>
      <c r="AL153" s="275" t="s">
        <v>9157</v>
      </c>
      <c r="AM153" s="275" t="s">
        <v>9157</v>
      </c>
      <c r="AN153" s="275" t="s">
        <v>9157</v>
      </c>
      <c r="AO153" s="275" t="s">
        <v>9157</v>
      </c>
      <c r="AP153" s="275" t="s">
        <v>9157</v>
      </c>
      <c r="AQ153" s="275" t="s">
        <v>9157</v>
      </c>
      <c r="AR153" s="275" t="s">
        <v>9157</v>
      </c>
      <c r="AS153" s="275" t="s">
        <v>9157</v>
      </c>
      <c r="AT153" s="275" t="s">
        <v>9157</v>
      </c>
      <c r="AU153" s="275" t="s">
        <v>9157</v>
      </c>
      <c r="AV153" s="275" t="s">
        <v>9157</v>
      </c>
      <c r="AW153" s="275" t="s">
        <v>9157</v>
      </c>
      <c r="AX153" s="275" t="s">
        <v>9157</v>
      </c>
      <c r="AY153" s="275" t="s">
        <v>9157</v>
      </c>
      <c r="AZ153" s="275" t="s">
        <v>9157</v>
      </c>
      <c r="BA153" s="275" t="s">
        <v>9157</v>
      </c>
      <c r="BB153" s="275" t="str">
        <f>_xlfn.IFNA(VLOOKUP(C153,'INFORM Severity - hidden'!$C$5:$G$300,5,FALSE),"-")</f>
        <v>-</v>
      </c>
    </row>
    <row r="154" spans="1:54" x14ac:dyDescent="0.25">
      <c r="A154" t="s">
        <v>767</v>
      </c>
      <c r="B154" t="s">
        <v>791</v>
      </c>
      <c r="C154" t="s">
        <v>792</v>
      </c>
      <c r="D154" s="275" t="str">
        <f t="shared" si="2"/>
        <v>Stable</v>
      </c>
      <c r="E154" s="275">
        <v>3.5</v>
      </c>
      <c r="F154" s="275">
        <v>3.5</v>
      </c>
      <c r="G154" s="275">
        <v>4</v>
      </c>
      <c r="H154" s="275">
        <v>4.0999999999999996</v>
      </c>
      <c r="I154" s="275">
        <v>3.8</v>
      </c>
      <c r="J154" s="275">
        <v>3.8</v>
      </c>
      <c r="K154" s="275">
        <v>4.0999999999999996</v>
      </c>
      <c r="L154" s="275">
        <v>4.0999999999999996</v>
      </c>
      <c r="M154" s="275">
        <v>4.0999999999999996</v>
      </c>
      <c r="N154" s="275">
        <v>4.0999999999999996</v>
      </c>
      <c r="O154" s="275">
        <v>4.0999999999999996</v>
      </c>
      <c r="P154" s="275">
        <v>4.0999999999999996</v>
      </c>
      <c r="Q154" s="275">
        <v>4</v>
      </c>
      <c r="R154" s="275">
        <v>4</v>
      </c>
      <c r="S154" s="275">
        <v>3.7</v>
      </c>
      <c r="T154" s="275">
        <v>4.2</v>
      </c>
      <c r="U154" s="275">
        <v>4.0999999999999996</v>
      </c>
      <c r="V154" s="275">
        <v>4.2</v>
      </c>
      <c r="W154" s="275">
        <v>4.2</v>
      </c>
      <c r="X154" s="275">
        <v>4.2</v>
      </c>
      <c r="Y154" s="275">
        <v>4.2</v>
      </c>
      <c r="Z154" s="275">
        <v>4.2</v>
      </c>
      <c r="AA154" s="275">
        <v>4</v>
      </c>
      <c r="AB154" s="275">
        <v>4</v>
      </c>
      <c r="AC154" s="275">
        <v>4</v>
      </c>
      <c r="AD154" s="275">
        <v>4.0999999999999996</v>
      </c>
      <c r="AE154" s="275">
        <v>4.0999999999999996</v>
      </c>
      <c r="AF154" s="275">
        <v>4.0999999999999996</v>
      </c>
      <c r="AG154" s="275">
        <v>4.0999999999999996</v>
      </c>
      <c r="AH154" s="275">
        <v>4.0999999999999996</v>
      </c>
      <c r="AI154" s="275">
        <v>4.0999999999999996</v>
      </c>
      <c r="AJ154" s="275">
        <v>4.2</v>
      </c>
      <c r="AK154" s="275">
        <v>4.2</v>
      </c>
      <c r="AL154" s="275">
        <v>4.2</v>
      </c>
      <c r="AM154" s="275">
        <v>4.2</v>
      </c>
      <c r="AN154" s="275">
        <v>4.2</v>
      </c>
      <c r="AO154" s="275">
        <v>4.2</v>
      </c>
      <c r="AP154" s="275">
        <v>4.2</v>
      </c>
      <c r="AQ154" s="275">
        <v>4.2</v>
      </c>
      <c r="AR154" s="275">
        <v>4.2</v>
      </c>
      <c r="AS154" s="275">
        <v>4.0999999999999996</v>
      </c>
      <c r="AT154" s="275">
        <v>3.5</v>
      </c>
      <c r="AU154" s="275">
        <v>4.0999999999999996</v>
      </c>
      <c r="AV154" s="275">
        <v>4.0999999999999996</v>
      </c>
      <c r="AW154" s="275">
        <v>4.0999999999999996</v>
      </c>
      <c r="AX154" s="275">
        <v>4.0999999999999996</v>
      </c>
      <c r="AY154" s="275">
        <v>4.0999999999999996</v>
      </c>
      <c r="AZ154" s="275">
        <v>4.0999999999999996</v>
      </c>
      <c r="BA154" s="275">
        <v>4.0999999999999996</v>
      </c>
      <c r="BB154" s="275">
        <f>_xlfn.IFNA(VLOOKUP(C154,'INFORM Severity - hidden'!$C$5:$G$300,5,FALSE),"-")</f>
        <v>4.0999999999999996</v>
      </c>
    </row>
    <row r="155" spans="1:54" x14ac:dyDescent="0.25">
      <c r="A155"/>
      <c r="B155"/>
      <c r="C155" t="s">
        <v>9220</v>
      </c>
      <c r="D155" s="275" t="str">
        <f t="shared" si="2"/>
        <v>-</v>
      </c>
      <c r="E155" s="275">
        <v>3.6</v>
      </c>
      <c r="F155" s="275">
        <v>3.6</v>
      </c>
      <c r="G155" s="275">
        <v>3.5</v>
      </c>
      <c r="H155" s="275">
        <v>3.6</v>
      </c>
      <c r="I155" s="275" t="s">
        <v>9157</v>
      </c>
      <c r="J155" s="275" t="s">
        <v>9157</v>
      </c>
      <c r="K155" s="275" t="s">
        <v>9157</v>
      </c>
      <c r="L155" s="275" t="s">
        <v>9157</v>
      </c>
      <c r="M155" s="275" t="s">
        <v>9157</v>
      </c>
      <c r="N155" s="275" t="s">
        <v>9157</v>
      </c>
      <c r="O155" s="275" t="s">
        <v>9157</v>
      </c>
      <c r="P155" s="275" t="s">
        <v>9157</v>
      </c>
      <c r="Q155" s="275" t="s">
        <v>9157</v>
      </c>
      <c r="R155" s="275" t="s">
        <v>9157</v>
      </c>
      <c r="S155" s="275" t="s">
        <v>9157</v>
      </c>
      <c r="T155" s="275" t="s">
        <v>9157</v>
      </c>
      <c r="U155" s="275" t="s">
        <v>9157</v>
      </c>
      <c r="V155" s="275" t="s">
        <v>9157</v>
      </c>
      <c r="W155" s="275" t="s">
        <v>9157</v>
      </c>
      <c r="X155" s="275" t="s">
        <v>9157</v>
      </c>
      <c r="Y155" s="275" t="s">
        <v>9157</v>
      </c>
      <c r="Z155" s="275" t="s">
        <v>9157</v>
      </c>
      <c r="AA155" s="275" t="s">
        <v>9157</v>
      </c>
      <c r="AB155" s="275" t="s">
        <v>9157</v>
      </c>
      <c r="AC155" s="275" t="s">
        <v>9157</v>
      </c>
      <c r="AD155" s="275" t="s">
        <v>9157</v>
      </c>
      <c r="AE155" s="275" t="s">
        <v>9157</v>
      </c>
      <c r="AF155" s="275" t="s">
        <v>9157</v>
      </c>
      <c r="AG155" s="275" t="s">
        <v>9157</v>
      </c>
      <c r="AH155" s="275" t="s">
        <v>9157</v>
      </c>
      <c r="AI155" s="275" t="s">
        <v>9157</v>
      </c>
      <c r="AJ155" s="275" t="s">
        <v>9157</v>
      </c>
      <c r="AK155" s="275" t="s">
        <v>9157</v>
      </c>
      <c r="AL155" s="275" t="s">
        <v>9157</v>
      </c>
      <c r="AM155" s="275" t="s">
        <v>9157</v>
      </c>
      <c r="AN155" s="275" t="s">
        <v>9157</v>
      </c>
      <c r="AO155" s="275" t="s">
        <v>9157</v>
      </c>
      <c r="AP155" s="275" t="s">
        <v>9157</v>
      </c>
      <c r="AQ155" s="275" t="s">
        <v>9157</v>
      </c>
      <c r="AR155" s="275" t="s">
        <v>9157</v>
      </c>
      <c r="AS155" s="275" t="s">
        <v>9157</v>
      </c>
      <c r="AT155" s="275" t="s">
        <v>9157</v>
      </c>
      <c r="AU155" s="275" t="s">
        <v>9157</v>
      </c>
      <c r="AV155" s="275" t="s">
        <v>9157</v>
      </c>
      <c r="AW155" s="275" t="s">
        <v>9157</v>
      </c>
      <c r="AX155" s="275" t="s">
        <v>9157</v>
      </c>
      <c r="AY155" s="275" t="s">
        <v>9157</v>
      </c>
      <c r="AZ155" s="275" t="s">
        <v>9157</v>
      </c>
      <c r="BA155" s="275" t="s">
        <v>9157</v>
      </c>
      <c r="BB155" s="275" t="str">
        <f>_xlfn.IFNA(VLOOKUP(C155,'INFORM Severity - hidden'!$C$5:$G$300,5,FALSE),"-")</f>
        <v>-</v>
      </c>
    </row>
    <row r="156" spans="1:54" x14ac:dyDescent="0.25">
      <c r="A156" t="s">
        <v>767</v>
      </c>
      <c r="B156" t="s">
        <v>781</v>
      </c>
      <c r="C156" t="s">
        <v>782</v>
      </c>
      <c r="D156" s="275" t="str">
        <f t="shared" si="2"/>
        <v>Stable</v>
      </c>
      <c r="E156" s="275">
        <v>2.1</v>
      </c>
      <c r="F156" s="275">
        <v>2</v>
      </c>
      <c r="G156" s="275">
        <v>2.7</v>
      </c>
      <c r="H156" s="275">
        <v>2.8</v>
      </c>
      <c r="I156" s="275">
        <v>2.8</v>
      </c>
      <c r="J156" s="275">
        <v>2.8</v>
      </c>
      <c r="K156" s="275">
        <v>2.8</v>
      </c>
      <c r="L156" s="275">
        <v>2.8</v>
      </c>
      <c r="M156" s="275">
        <v>2.8</v>
      </c>
      <c r="N156" s="275">
        <v>2.8</v>
      </c>
      <c r="O156" s="275" t="s">
        <v>9157</v>
      </c>
      <c r="P156" s="275" t="s">
        <v>9157</v>
      </c>
      <c r="Q156" s="275" t="s">
        <v>9157</v>
      </c>
      <c r="R156" s="275" t="s">
        <v>9157</v>
      </c>
      <c r="S156" s="275" t="s">
        <v>9157</v>
      </c>
      <c r="T156" s="275" t="s">
        <v>9157</v>
      </c>
      <c r="U156" s="275" t="s">
        <v>9157</v>
      </c>
      <c r="V156" s="275" t="s">
        <v>9157</v>
      </c>
      <c r="W156" s="275" t="s">
        <v>9157</v>
      </c>
      <c r="X156" s="275" t="s">
        <v>9157</v>
      </c>
      <c r="Y156" s="275" t="s">
        <v>9157</v>
      </c>
      <c r="Z156" s="275" t="s">
        <v>9157</v>
      </c>
      <c r="AA156" s="275">
        <v>2.5</v>
      </c>
      <c r="AB156" s="275">
        <v>2.5</v>
      </c>
      <c r="AC156" s="275">
        <v>2.5</v>
      </c>
      <c r="AD156" s="275">
        <v>2.5</v>
      </c>
      <c r="AE156" s="275">
        <v>2.5</v>
      </c>
      <c r="AF156" s="275">
        <v>2.5</v>
      </c>
      <c r="AG156" s="275">
        <v>2.5</v>
      </c>
      <c r="AH156" s="275">
        <v>2.6</v>
      </c>
      <c r="AI156" s="275">
        <v>2.6</v>
      </c>
      <c r="AJ156" s="275">
        <v>3.4</v>
      </c>
      <c r="AK156" s="275">
        <v>3.4</v>
      </c>
      <c r="AL156" s="275">
        <v>3.4</v>
      </c>
      <c r="AM156" s="275">
        <v>3.2</v>
      </c>
      <c r="AN156" s="275">
        <v>3.2</v>
      </c>
      <c r="AO156" s="275">
        <v>3.2</v>
      </c>
      <c r="AP156" s="275">
        <v>3.2</v>
      </c>
      <c r="AQ156" s="275">
        <v>3.2</v>
      </c>
      <c r="AR156" s="275">
        <v>3.2</v>
      </c>
      <c r="AS156" s="275">
        <v>3.2</v>
      </c>
      <c r="AT156" s="275">
        <v>3.2</v>
      </c>
      <c r="AU156" s="275">
        <v>3.3</v>
      </c>
      <c r="AV156" s="275">
        <v>3.3</v>
      </c>
      <c r="AW156" s="275">
        <v>3.3</v>
      </c>
      <c r="AX156" s="275">
        <v>3.3</v>
      </c>
      <c r="AY156" s="275">
        <v>3.3</v>
      </c>
      <c r="AZ156" s="275">
        <v>3.3</v>
      </c>
      <c r="BA156" s="275">
        <v>3.3</v>
      </c>
      <c r="BB156" s="275">
        <f>_xlfn.IFNA(VLOOKUP(C156,'INFORM Severity - hidden'!$C$5:$G$300,5,FALSE),"-")</f>
        <v>3.4</v>
      </c>
    </row>
    <row r="157" spans="1:54" x14ac:dyDescent="0.25">
      <c r="A157" t="s">
        <v>767</v>
      </c>
      <c r="B157" t="s">
        <v>765</v>
      </c>
      <c r="C157" t="s">
        <v>766</v>
      </c>
      <c r="D157" s="275" t="str">
        <f t="shared" si="2"/>
        <v>Increasing</v>
      </c>
      <c r="E157" s="275">
        <v>4</v>
      </c>
      <c r="F157" s="275">
        <v>4</v>
      </c>
      <c r="G157" s="275">
        <v>4</v>
      </c>
      <c r="H157" s="275">
        <v>4.0999999999999996</v>
      </c>
      <c r="I157" s="275">
        <v>4.0999999999999996</v>
      </c>
      <c r="J157" s="275">
        <v>4.0999999999999996</v>
      </c>
      <c r="K157" s="275">
        <v>4.2</v>
      </c>
      <c r="L157" s="275">
        <v>4.0999999999999996</v>
      </c>
      <c r="M157" s="275">
        <v>4.0999999999999996</v>
      </c>
      <c r="N157" s="275">
        <v>4.0999999999999996</v>
      </c>
      <c r="O157" s="275">
        <v>4.0999999999999996</v>
      </c>
      <c r="P157" s="275">
        <v>4.0999999999999996</v>
      </c>
      <c r="Q157" s="275">
        <v>4</v>
      </c>
      <c r="R157" s="275">
        <v>4</v>
      </c>
      <c r="S157" s="275">
        <v>4</v>
      </c>
      <c r="T157" s="275">
        <v>4</v>
      </c>
      <c r="U157" s="275">
        <v>4</v>
      </c>
      <c r="V157" s="275">
        <v>4.0999999999999996</v>
      </c>
      <c r="W157" s="275">
        <v>4.0999999999999996</v>
      </c>
      <c r="X157" s="275">
        <v>4.0999999999999996</v>
      </c>
      <c r="Y157" s="275">
        <v>4.0999999999999996</v>
      </c>
      <c r="Z157" s="275">
        <v>4</v>
      </c>
      <c r="AA157" s="275">
        <v>4.0999999999999996</v>
      </c>
      <c r="AB157" s="275">
        <v>4.0999999999999996</v>
      </c>
      <c r="AC157" s="275">
        <v>4.0999999999999996</v>
      </c>
      <c r="AD157" s="275">
        <v>4</v>
      </c>
      <c r="AE157" s="275">
        <v>4.0999999999999996</v>
      </c>
      <c r="AF157" s="275">
        <v>4.0999999999999996</v>
      </c>
      <c r="AG157" s="275">
        <v>4.0999999999999996</v>
      </c>
      <c r="AH157" s="275">
        <v>4.0999999999999996</v>
      </c>
      <c r="AI157" s="275">
        <v>4.0999999999999996</v>
      </c>
      <c r="AJ157" s="275">
        <v>4.2</v>
      </c>
      <c r="AK157" s="275">
        <v>4.2</v>
      </c>
      <c r="AL157" s="275">
        <v>4.2</v>
      </c>
      <c r="AM157" s="275">
        <v>4.0999999999999996</v>
      </c>
      <c r="AN157" s="275">
        <v>4.0999999999999996</v>
      </c>
      <c r="AO157" s="275">
        <v>4.0999999999999996</v>
      </c>
      <c r="AP157" s="275">
        <v>4.2</v>
      </c>
      <c r="AQ157" s="275">
        <v>4.2</v>
      </c>
      <c r="AR157" s="275">
        <v>4.2</v>
      </c>
      <c r="AS157" s="275">
        <v>4.2</v>
      </c>
      <c r="AT157" s="275">
        <v>4.2</v>
      </c>
      <c r="AU157" s="275">
        <v>4.0999999999999996</v>
      </c>
      <c r="AV157" s="275">
        <v>4.0999999999999996</v>
      </c>
      <c r="AW157" s="275">
        <v>4.0999999999999996</v>
      </c>
      <c r="AX157" s="275">
        <v>4.2</v>
      </c>
      <c r="AY157" s="275">
        <v>4.0999999999999996</v>
      </c>
      <c r="AZ157" s="275">
        <v>4.0999999999999996</v>
      </c>
      <c r="BA157" s="275">
        <v>4.2</v>
      </c>
      <c r="BB157" s="275">
        <f>_xlfn.IFNA(VLOOKUP(C157,'INFORM Severity - hidden'!$C$5:$G$300,5,FALSE),"-")</f>
        <v>4.2</v>
      </c>
    </row>
    <row r="158" spans="1:54" x14ac:dyDescent="0.25">
      <c r="A158"/>
      <c r="B158"/>
      <c r="C158" t="s">
        <v>9221</v>
      </c>
      <c r="D158" s="275" t="str">
        <f t="shared" si="2"/>
        <v>-</v>
      </c>
      <c r="E158" s="275">
        <v>1.5</v>
      </c>
      <c r="F158" s="275">
        <v>1.5</v>
      </c>
      <c r="G158" s="275" t="s">
        <v>9157</v>
      </c>
      <c r="H158" s="275" t="s">
        <v>9157</v>
      </c>
      <c r="I158" s="275" t="s">
        <v>9157</v>
      </c>
      <c r="J158" s="275" t="s">
        <v>9157</v>
      </c>
      <c r="K158" s="275" t="s">
        <v>9157</v>
      </c>
      <c r="L158" s="275" t="s">
        <v>9157</v>
      </c>
      <c r="M158" s="275" t="s">
        <v>9157</v>
      </c>
      <c r="N158" s="275" t="s">
        <v>9157</v>
      </c>
      <c r="O158" s="275" t="s">
        <v>9157</v>
      </c>
      <c r="P158" s="275" t="s">
        <v>9157</v>
      </c>
      <c r="Q158" s="275" t="s">
        <v>9157</v>
      </c>
      <c r="R158" s="275" t="s">
        <v>9157</v>
      </c>
      <c r="S158" s="275" t="s">
        <v>9157</v>
      </c>
      <c r="T158" s="275" t="s">
        <v>9157</v>
      </c>
      <c r="U158" s="275" t="s">
        <v>9157</v>
      </c>
      <c r="V158" s="275" t="s">
        <v>9157</v>
      </c>
      <c r="W158" s="275" t="s">
        <v>9157</v>
      </c>
      <c r="X158" s="275" t="s">
        <v>9157</v>
      </c>
      <c r="Y158" s="275" t="s">
        <v>9157</v>
      </c>
      <c r="Z158" s="275" t="s">
        <v>9157</v>
      </c>
      <c r="AA158" s="275" t="s">
        <v>9157</v>
      </c>
      <c r="AB158" s="275" t="s">
        <v>9157</v>
      </c>
      <c r="AC158" s="275" t="s">
        <v>9157</v>
      </c>
      <c r="AD158" s="275" t="s">
        <v>9157</v>
      </c>
      <c r="AE158" s="275" t="s">
        <v>9157</v>
      </c>
      <c r="AF158" s="275" t="s">
        <v>9157</v>
      </c>
      <c r="AG158" s="275" t="s">
        <v>9157</v>
      </c>
      <c r="AH158" s="275" t="s">
        <v>9157</v>
      </c>
      <c r="AI158" s="275" t="s">
        <v>9157</v>
      </c>
      <c r="AJ158" s="275" t="s">
        <v>9157</v>
      </c>
      <c r="AK158" s="275" t="s">
        <v>9157</v>
      </c>
      <c r="AL158" s="275" t="s">
        <v>9157</v>
      </c>
      <c r="AM158" s="275" t="s">
        <v>9157</v>
      </c>
      <c r="AN158" s="275" t="s">
        <v>9157</v>
      </c>
      <c r="AO158" s="275" t="s">
        <v>9157</v>
      </c>
      <c r="AP158" s="275" t="s">
        <v>9157</v>
      </c>
      <c r="AQ158" s="275" t="s">
        <v>9157</v>
      </c>
      <c r="AR158" s="275" t="s">
        <v>9157</v>
      </c>
      <c r="AS158" s="275" t="s">
        <v>9157</v>
      </c>
      <c r="AT158" s="275" t="s">
        <v>9157</v>
      </c>
      <c r="AU158" s="275" t="s">
        <v>9157</v>
      </c>
      <c r="AV158" s="275" t="s">
        <v>9157</v>
      </c>
      <c r="AW158" s="275" t="s">
        <v>9157</v>
      </c>
      <c r="AX158" s="275" t="s">
        <v>9157</v>
      </c>
      <c r="AY158" s="275" t="s">
        <v>9157</v>
      </c>
      <c r="AZ158" s="275" t="s">
        <v>9157</v>
      </c>
      <c r="BA158" s="275" t="s">
        <v>9157</v>
      </c>
      <c r="BB158" s="275" t="str">
        <f>_xlfn.IFNA(VLOOKUP(C158,'INFORM Severity - hidden'!$C$5:$G$300,5,FALSE),"-")</f>
        <v>-</v>
      </c>
    </row>
    <row r="159" spans="1:54" x14ac:dyDescent="0.25">
      <c r="A159" t="s">
        <v>767</v>
      </c>
      <c r="B159" t="s">
        <v>921</v>
      </c>
      <c r="C159" t="s">
        <v>922</v>
      </c>
      <c r="D159" s="275" t="str">
        <f t="shared" si="2"/>
        <v>Stable</v>
      </c>
      <c r="E159" s="275" t="s">
        <v>9157</v>
      </c>
      <c r="F159" s="275" t="s">
        <v>9157</v>
      </c>
      <c r="G159" s="275" t="s">
        <v>9157</v>
      </c>
      <c r="H159" s="275" t="s">
        <v>9157</v>
      </c>
      <c r="I159" s="275" t="s">
        <v>9157</v>
      </c>
      <c r="J159" s="275" t="s">
        <v>9157</v>
      </c>
      <c r="K159" s="275" t="s">
        <v>9157</v>
      </c>
      <c r="L159" s="275" t="s">
        <v>9157</v>
      </c>
      <c r="M159" s="275" t="s">
        <v>9157</v>
      </c>
      <c r="N159" s="275" t="s">
        <v>9157</v>
      </c>
      <c r="O159" s="275" t="s">
        <v>9157</v>
      </c>
      <c r="P159" s="275" t="s">
        <v>9157</v>
      </c>
      <c r="Q159" s="275" t="s">
        <v>9157</v>
      </c>
      <c r="R159" s="275" t="s">
        <v>9157</v>
      </c>
      <c r="S159" s="275">
        <v>2.5</v>
      </c>
      <c r="T159" s="275">
        <v>2.5</v>
      </c>
      <c r="U159" s="275">
        <v>2.6</v>
      </c>
      <c r="V159" s="275">
        <v>2.6</v>
      </c>
      <c r="W159" s="275">
        <v>2.6</v>
      </c>
      <c r="X159" s="275">
        <v>2.6</v>
      </c>
      <c r="Y159" s="275">
        <v>2.6</v>
      </c>
      <c r="Z159" s="275">
        <v>2.6</v>
      </c>
      <c r="AA159" s="275">
        <v>2.6</v>
      </c>
      <c r="AB159" s="275">
        <v>2.6</v>
      </c>
      <c r="AC159" s="275">
        <v>2.6</v>
      </c>
      <c r="AD159" s="275">
        <v>2.6</v>
      </c>
      <c r="AE159" s="275">
        <v>2.7</v>
      </c>
      <c r="AF159" s="275">
        <v>2.7</v>
      </c>
      <c r="AG159" s="275">
        <v>2.7</v>
      </c>
      <c r="AH159" s="275">
        <v>2.9</v>
      </c>
      <c r="AI159" s="275">
        <v>2.8</v>
      </c>
      <c r="AJ159" s="275">
        <v>3.7</v>
      </c>
      <c r="AK159" s="275">
        <v>3.7</v>
      </c>
      <c r="AL159" s="275">
        <v>3.6</v>
      </c>
      <c r="AM159" s="275">
        <v>3.6</v>
      </c>
      <c r="AN159" s="275">
        <v>3.6</v>
      </c>
      <c r="AO159" s="275">
        <v>3.6</v>
      </c>
      <c r="AP159" s="275">
        <v>3.6</v>
      </c>
      <c r="AQ159" s="275">
        <v>3.6</v>
      </c>
      <c r="AR159" s="275">
        <v>3.6</v>
      </c>
      <c r="AS159" s="275">
        <v>3.6</v>
      </c>
      <c r="AT159" s="275">
        <v>3.6</v>
      </c>
      <c r="AU159" s="275">
        <v>3.7</v>
      </c>
      <c r="AV159" s="275">
        <v>3.7</v>
      </c>
      <c r="AW159" s="275">
        <v>3.7</v>
      </c>
      <c r="AX159" s="275">
        <v>3.7</v>
      </c>
      <c r="AY159" s="275">
        <v>3.7</v>
      </c>
      <c r="AZ159" s="275">
        <v>3.7</v>
      </c>
      <c r="BA159" s="275">
        <v>3.7</v>
      </c>
      <c r="BB159" s="275">
        <f>_xlfn.IFNA(VLOOKUP(C159,'INFORM Severity - hidden'!$C$5:$G$300,5,FALSE),"-")</f>
        <v>3.6</v>
      </c>
    </row>
    <row r="160" spans="1:54" x14ac:dyDescent="0.25">
      <c r="A160" t="s">
        <v>767</v>
      </c>
      <c r="B160" t="s">
        <v>944</v>
      </c>
      <c r="C160" t="s">
        <v>945</v>
      </c>
      <c r="D160" s="275" t="str">
        <f t="shared" si="2"/>
        <v>Stable</v>
      </c>
      <c r="E160" s="275" t="s">
        <v>9157</v>
      </c>
      <c r="F160" s="275" t="s">
        <v>9157</v>
      </c>
      <c r="G160" s="275" t="s">
        <v>9157</v>
      </c>
      <c r="H160" s="275" t="s">
        <v>9157</v>
      </c>
      <c r="I160" s="275" t="s">
        <v>9157</v>
      </c>
      <c r="J160" s="275" t="s">
        <v>9157</v>
      </c>
      <c r="K160" s="275" t="s">
        <v>9157</v>
      </c>
      <c r="L160" s="275" t="s">
        <v>9157</v>
      </c>
      <c r="M160" s="275" t="s">
        <v>9157</v>
      </c>
      <c r="N160" s="275" t="s">
        <v>9157</v>
      </c>
      <c r="O160" s="275" t="s">
        <v>9157</v>
      </c>
      <c r="P160" s="275" t="s">
        <v>9157</v>
      </c>
      <c r="Q160" s="275">
        <v>2</v>
      </c>
      <c r="R160" s="275">
        <v>2.4</v>
      </c>
      <c r="S160" s="275">
        <v>2.4</v>
      </c>
      <c r="T160" s="275">
        <v>2.5</v>
      </c>
      <c r="U160" s="275">
        <v>2.5</v>
      </c>
      <c r="V160" s="275">
        <v>2.1</v>
      </c>
      <c r="W160" s="275">
        <v>2.1</v>
      </c>
      <c r="X160" s="275">
        <v>2.1</v>
      </c>
      <c r="Y160" s="275">
        <v>2.1</v>
      </c>
      <c r="Z160" s="275">
        <v>2</v>
      </c>
      <c r="AA160" s="275">
        <v>2.1</v>
      </c>
      <c r="AB160" s="275">
        <v>2.1</v>
      </c>
      <c r="AC160" s="275">
        <v>2.1</v>
      </c>
      <c r="AD160" s="275">
        <v>2.1</v>
      </c>
      <c r="AE160" s="275">
        <v>2.1</v>
      </c>
      <c r="AF160" s="275">
        <v>2.1</v>
      </c>
      <c r="AG160" s="275">
        <v>2.1</v>
      </c>
      <c r="AH160" s="275">
        <v>2</v>
      </c>
      <c r="AI160" s="275">
        <v>2</v>
      </c>
      <c r="AJ160" s="275">
        <v>2</v>
      </c>
      <c r="AK160" s="275">
        <v>2</v>
      </c>
      <c r="AL160" s="275">
        <v>2</v>
      </c>
      <c r="AM160" s="275">
        <v>2</v>
      </c>
      <c r="AN160" s="275">
        <v>2</v>
      </c>
      <c r="AO160" s="275">
        <v>2</v>
      </c>
      <c r="AP160" s="275">
        <v>2</v>
      </c>
      <c r="AQ160" s="275">
        <v>2</v>
      </c>
      <c r="AR160" s="275">
        <v>2</v>
      </c>
      <c r="AS160" s="275">
        <v>2</v>
      </c>
      <c r="AT160" s="275">
        <v>1.7</v>
      </c>
      <c r="AU160" s="275">
        <v>2.2000000000000002</v>
      </c>
      <c r="AV160" s="275">
        <v>2.2000000000000002</v>
      </c>
      <c r="AW160" s="275">
        <v>2.2000000000000002</v>
      </c>
      <c r="AX160" s="275">
        <v>2.2000000000000002</v>
      </c>
      <c r="AY160" s="275">
        <v>2.2000000000000002</v>
      </c>
      <c r="AZ160" s="275">
        <v>2.2000000000000002</v>
      </c>
      <c r="BA160" s="275">
        <v>2.2000000000000002</v>
      </c>
      <c r="BB160" s="275">
        <f>_xlfn.IFNA(VLOOKUP(C160,'INFORM Severity - hidden'!$C$5:$G$300,5,FALSE),"-")</f>
        <v>2.2999999999999998</v>
      </c>
    </row>
    <row r="161" spans="1:54" x14ac:dyDescent="0.25">
      <c r="A161" t="s">
        <v>3399</v>
      </c>
      <c r="B161" t="s">
        <v>3397</v>
      </c>
      <c r="C161" t="s">
        <v>3398</v>
      </c>
      <c r="D161" s="275" t="str">
        <f t="shared" si="2"/>
        <v>-</v>
      </c>
      <c r="E161" s="275">
        <v>2</v>
      </c>
      <c r="F161" s="275">
        <v>2</v>
      </c>
      <c r="G161" s="275">
        <v>2</v>
      </c>
      <c r="H161" s="275">
        <v>2.4</v>
      </c>
      <c r="I161" s="275">
        <v>2.4</v>
      </c>
      <c r="J161" s="275">
        <v>2.4</v>
      </c>
      <c r="K161" s="275">
        <v>2.4</v>
      </c>
      <c r="L161" s="275">
        <v>2.4</v>
      </c>
      <c r="M161" s="275">
        <v>2.4</v>
      </c>
      <c r="N161" s="275" t="s">
        <v>9157</v>
      </c>
      <c r="O161" s="275" t="s">
        <v>9157</v>
      </c>
      <c r="P161" s="275" t="s">
        <v>9157</v>
      </c>
      <c r="Q161" s="275" t="s">
        <v>9157</v>
      </c>
      <c r="R161" s="275" t="s">
        <v>9157</v>
      </c>
      <c r="S161" s="275" t="s">
        <v>9157</v>
      </c>
      <c r="T161" s="275" t="s">
        <v>9157</v>
      </c>
      <c r="U161" s="275" t="s">
        <v>9157</v>
      </c>
      <c r="V161" s="275" t="s">
        <v>9157</v>
      </c>
      <c r="W161" s="275" t="s">
        <v>9157</v>
      </c>
      <c r="X161" s="275" t="s">
        <v>9157</v>
      </c>
      <c r="Y161" s="275" t="s">
        <v>9157</v>
      </c>
      <c r="Z161" s="275" t="s">
        <v>9157</v>
      </c>
      <c r="AA161" s="275" t="s">
        <v>9157</v>
      </c>
      <c r="AB161" s="275" t="s">
        <v>9157</v>
      </c>
      <c r="AC161" s="275" t="s">
        <v>9157</v>
      </c>
      <c r="AD161" s="275" t="s">
        <v>9157</v>
      </c>
      <c r="AE161" s="275" t="s">
        <v>9157</v>
      </c>
      <c r="AF161" s="275" t="s">
        <v>9157</v>
      </c>
      <c r="AG161" s="275" t="s">
        <v>9157</v>
      </c>
      <c r="AH161" s="275" t="s">
        <v>9157</v>
      </c>
      <c r="AI161" s="275" t="s">
        <v>9157</v>
      </c>
      <c r="AJ161" s="275" t="s">
        <v>9157</v>
      </c>
      <c r="AK161" s="275" t="s">
        <v>9157</v>
      </c>
      <c r="AL161" s="275" t="s">
        <v>9157</v>
      </c>
      <c r="AM161" s="275" t="s">
        <v>9157</v>
      </c>
      <c r="AN161" s="275" t="s">
        <v>9157</v>
      </c>
      <c r="AO161" s="275" t="s">
        <v>9157</v>
      </c>
      <c r="AP161" s="275" t="s">
        <v>9157</v>
      </c>
      <c r="AQ161" s="275" t="s">
        <v>9157</v>
      </c>
      <c r="AR161" s="275">
        <v>1.9</v>
      </c>
      <c r="AS161" s="275">
        <v>1.9</v>
      </c>
      <c r="AT161" s="275" t="s">
        <v>9157</v>
      </c>
      <c r="AU161" s="275" t="s">
        <v>9157</v>
      </c>
      <c r="AV161" s="275">
        <v>2</v>
      </c>
      <c r="AW161" s="275" t="s">
        <v>9157</v>
      </c>
      <c r="AX161" s="275">
        <v>1.9</v>
      </c>
      <c r="AY161" s="275">
        <v>1.9</v>
      </c>
      <c r="AZ161" s="275" t="s">
        <v>9157</v>
      </c>
      <c r="BA161" s="275" t="s">
        <v>9157</v>
      </c>
      <c r="BB161" s="275" t="str">
        <f>_xlfn.IFNA(VLOOKUP(C161,'INFORM Severity - hidden'!$C$5:$G$300,5,FALSE),"-")</f>
        <v>x</v>
      </c>
    </row>
    <row r="162" spans="1:54" x14ac:dyDescent="0.25">
      <c r="A162"/>
      <c r="B162"/>
      <c r="C162" t="s">
        <v>9222</v>
      </c>
      <c r="D162" s="275" t="str">
        <f t="shared" si="2"/>
        <v>-</v>
      </c>
      <c r="E162" s="275" t="s">
        <v>9157</v>
      </c>
      <c r="F162" s="275" t="s">
        <v>9157</v>
      </c>
      <c r="G162" s="275" t="s">
        <v>9157</v>
      </c>
      <c r="H162" s="275" t="s">
        <v>9157</v>
      </c>
      <c r="I162" s="275" t="s">
        <v>9157</v>
      </c>
      <c r="J162" s="275" t="s">
        <v>9157</v>
      </c>
      <c r="K162" s="275" t="s">
        <v>9157</v>
      </c>
      <c r="L162" s="275" t="s">
        <v>9157</v>
      </c>
      <c r="M162" s="275" t="s">
        <v>9157</v>
      </c>
      <c r="N162" s="275" t="s">
        <v>9157</v>
      </c>
      <c r="O162" s="275" t="s">
        <v>9157</v>
      </c>
      <c r="P162" s="275" t="s">
        <v>9157</v>
      </c>
      <c r="Q162" s="275" t="s">
        <v>9157</v>
      </c>
      <c r="R162" s="275" t="s">
        <v>9157</v>
      </c>
      <c r="S162" s="275" t="s">
        <v>9157</v>
      </c>
      <c r="T162" s="275" t="s">
        <v>9157</v>
      </c>
      <c r="U162" s="275" t="s">
        <v>9157</v>
      </c>
      <c r="V162" s="275" t="s">
        <v>9157</v>
      </c>
      <c r="W162" s="275" t="s">
        <v>9157</v>
      </c>
      <c r="X162" s="275" t="s">
        <v>9157</v>
      </c>
      <c r="Y162" s="275" t="s">
        <v>9157</v>
      </c>
      <c r="Z162" s="275" t="s">
        <v>9157</v>
      </c>
      <c r="AA162" s="275" t="s">
        <v>9157</v>
      </c>
      <c r="AB162" s="275">
        <v>2.2000000000000002</v>
      </c>
      <c r="AC162" s="275">
        <v>2.2000000000000002</v>
      </c>
      <c r="AD162" s="275">
        <v>2.2000000000000002</v>
      </c>
      <c r="AE162" s="275">
        <v>2.2000000000000002</v>
      </c>
      <c r="AF162" s="275">
        <v>2.2000000000000002</v>
      </c>
      <c r="AG162" s="275">
        <v>2.2000000000000002</v>
      </c>
      <c r="AH162" s="275">
        <v>2.2999999999999998</v>
      </c>
      <c r="AI162" s="275">
        <v>2.2999999999999998</v>
      </c>
      <c r="AJ162" s="275">
        <v>2.2999999999999998</v>
      </c>
      <c r="AK162" s="275">
        <v>2.2999999999999998</v>
      </c>
      <c r="AL162" s="275" t="s">
        <v>9157</v>
      </c>
      <c r="AM162" s="275" t="s">
        <v>9157</v>
      </c>
      <c r="AN162" s="275" t="s">
        <v>9157</v>
      </c>
      <c r="AO162" s="275" t="s">
        <v>9157</v>
      </c>
      <c r="AP162" s="275" t="s">
        <v>9157</v>
      </c>
      <c r="AQ162" s="275" t="s">
        <v>9157</v>
      </c>
      <c r="AR162" s="275" t="s">
        <v>9157</v>
      </c>
      <c r="AS162" s="275" t="s">
        <v>9157</v>
      </c>
      <c r="AT162" s="275" t="s">
        <v>9157</v>
      </c>
      <c r="AU162" s="275" t="s">
        <v>9157</v>
      </c>
      <c r="AV162" s="275" t="s">
        <v>9157</v>
      </c>
      <c r="AW162" s="275" t="s">
        <v>9157</v>
      </c>
      <c r="AX162" s="275" t="s">
        <v>9157</v>
      </c>
      <c r="AY162" s="275" t="s">
        <v>9157</v>
      </c>
      <c r="AZ162" s="275" t="s">
        <v>9157</v>
      </c>
      <c r="BA162" s="275" t="s">
        <v>9157</v>
      </c>
      <c r="BB162" s="275" t="str">
        <f>_xlfn.IFNA(VLOOKUP(C162,'INFORM Severity - hidden'!$C$5:$G$300,5,FALSE),"-")</f>
        <v>-</v>
      </c>
    </row>
    <row r="163" spans="1:54" x14ac:dyDescent="0.25">
      <c r="A163"/>
      <c r="B163"/>
      <c r="C163" t="s">
        <v>9223</v>
      </c>
      <c r="D163" s="275" t="str">
        <f t="shared" si="2"/>
        <v>-</v>
      </c>
      <c r="E163" s="275" t="s">
        <v>9157</v>
      </c>
      <c r="F163" s="275" t="s">
        <v>9157</v>
      </c>
      <c r="G163" s="275" t="s">
        <v>9157</v>
      </c>
      <c r="H163" s="275" t="s">
        <v>9157</v>
      </c>
      <c r="I163" s="275" t="s">
        <v>9157</v>
      </c>
      <c r="J163" s="275" t="s">
        <v>9157</v>
      </c>
      <c r="K163" s="275">
        <v>1.9</v>
      </c>
      <c r="L163" s="275">
        <v>1.9</v>
      </c>
      <c r="M163" s="275" t="s">
        <v>9157</v>
      </c>
      <c r="N163" s="275" t="s">
        <v>9157</v>
      </c>
      <c r="O163" s="275" t="s">
        <v>9157</v>
      </c>
      <c r="P163" s="275" t="s">
        <v>9157</v>
      </c>
      <c r="Q163" s="275" t="s">
        <v>9157</v>
      </c>
      <c r="R163" s="275" t="s">
        <v>9157</v>
      </c>
      <c r="S163" s="275" t="s">
        <v>9157</v>
      </c>
      <c r="T163" s="275" t="s">
        <v>9157</v>
      </c>
      <c r="U163" s="275" t="s">
        <v>9157</v>
      </c>
      <c r="V163" s="275" t="s">
        <v>9157</v>
      </c>
      <c r="W163" s="275" t="s">
        <v>9157</v>
      </c>
      <c r="X163" s="275" t="s">
        <v>9157</v>
      </c>
      <c r="Y163" s="275" t="s">
        <v>9157</v>
      </c>
      <c r="Z163" s="275" t="s">
        <v>9157</v>
      </c>
      <c r="AA163" s="275" t="s">
        <v>9157</v>
      </c>
      <c r="AB163" s="275" t="s">
        <v>9157</v>
      </c>
      <c r="AC163" s="275" t="s">
        <v>9157</v>
      </c>
      <c r="AD163" s="275" t="s">
        <v>9157</v>
      </c>
      <c r="AE163" s="275" t="s">
        <v>9157</v>
      </c>
      <c r="AF163" s="275" t="s">
        <v>9157</v>
      </c>
      <c r="AG163" s="275" t="s">
        <v>9157</v>
      </c>
      <c r="AH163" s="275" t="s">
        <v>9157</v>
      </c>
      <c r="AI163" s="275" t="s">
        <v>9157</v>
      </c>
      <c r="AJ163" s="275" t="s">
        <v>9157</v>
      </c>
      <c r="AK163" s="275" t="s">
        <v>9157</v>
      </c>
      <c r="AL163" s="275" t="s">
        <v>9157</v>
      </c>
      <c r="AM163" s="275" t="s">
        <v>9157</v>
      </c>
      <c r="AN163" s="275" t="s">
        <v>9157</v>
      </c>
      <c r="AO163" s="275" t="s">
        <v>9157</v>
      </c>
      <c r="AP163" s="275" t="s">
        <v>9157</v>
      </c>
      <c r="AQ163" s="275" t="s">
        <v>9157</v>
      </c>
      <c r="AR163" s="275" t="s">
        <v>9157</v>
      </c>
      <c r="AS163" s="275" t="s">
        <v>9157</v>
      </c>
      <c r="AT163" s="275" t="s">
        <v>9157</v>
      </c>
      <c r="AU163" s="275" t="s">
        <v>9157</v>
      </c>
      <c r="AV163" s="275" t="s">
        <v>9157</v>
      </c>
      <c r="AW163" s="275" t="s">
        <v>9157</v>
      </c>
      <c r="AX163" s="275" t="s">
        <v>9157</v>
      </c>
      <c r="AY163" s="275" t="s">
        <v>9157</v>
      </c>
      <c r="AZ163" s="275" t="s">
        <v>9157</v>
      </c>
      <c r="BA163" s="275" t="s">
        <v>9157</v>
      </c>
      <c r="BB163" s="275" t="str">
        <f>_xlfn.IFNA(VLOOKUP(C163,'INFORM Severity - hidden'!$C$5:$G$300,5,FALSE),"-")</f>
        <v>-</v>
      </c>
    </row>
    <row r="164" spans="1:54" x14ac:dyDescent="0.25">
      <c r="A164" t="s">
        <v>146</v>
      </c>
      <c r="B164" t="s">
        <v>144</v>
      </c>
      <c r="C164" t="s">
        <v>145</v>
      </c>
      <c r="D164" s="275" t="str">
        <f t="shared" si="2"/>
        <v>Decreasing</v>
      </c>
      <c r="E164" s="275" t="s">
        <v>9157</v>
      </c>
      <c r="F164" s="275">
        <v>3.2</v>
      </c>
      <c r="G164" s="275">
        <v>3.2</v>
      </c>
      <c r="H164" s="275">
        <v>3.3</v>
      </c>
      <c r="I164" s="275">
        <v>3.3</v>
      </c>
      <c r="J164" s="275">
        <v>3.3</v>
      </c>
      <c r="K164" s="275">
        <v>3.3</v>
      </c>
      <c r="L164" s="275">
        <v>3.3</v>
      </c>
      <c r="M164" s="275">
        <v>3.3</v>
      </c>
      <c r="N164" s="275">
        <v>3.4</v>
      </c>
      <c r="O164" s="275">
        <v>3.4</v>
      </c>
      <c r="P164" s="275">
        <v>3.4</v>
      </c>
      <c r="Q164" s="275">
        <v>3.4</v>
      </c>
      <c r="R164" s="275">
        <v>3.4</v>
      </c>
      <c r="S164" s="275">
        <v>3.4</v>
      </c>
      <c r="T164" s="275">
        <v>3.4</v>
      </c>
      <c r="U164" s="275">
        <v>3.4</v>
      </c>
      <c r="V164" s="275">
        <v>3.4</v>
      </c>
      <c r="W164" s="275">
        <v>3.4</v>
      </c>
      <c r="X164" s="275">
        <v>3.4</v>
      </c>
      <c r="Y164" s="275">
        <v>3.4</v>
      </c>
      <c r="Z164" s="275">
        <v>3.4</v>
      </c>
      <c r="AA164" s="275">
        <v>3.4</v>
      </c>
      <c r="AB164" s="275">
        <v>3.4</v>
      </c>
      <c r="AC164" s="275">
        <v>3.4</v>
      </c>
      <c r="AD164" s="275">
        <v>3.4</v>
      </c>
      <c r="AE164" s="275">
        <v>3.4</v>
      </c>
      <c r="AF164" s="275">
        <v>3.4</v>
      </c>
      <c r="AG164" s="275">
        <v>3.8</v>
      </c>
      <c r="AH164" s="275">
        <v>3.8</v>
      </c>
      <c r="AI164" s="275">
        <v>3.8</v>
      </c>
      <c r="AJ164" s="275">
        <v>3.8</v>
      </c>
      <c r="AK164" s="275">
        <v>3.8</v>
      </c>
      <c r="AL164" s="275">
        <v>3.7</v>
      </c>
      <c r="AM164" s="275">
        <v>3.7</v>
      </c>
      <c r="AN164" s="275">
        <v>3.6</v>
      </c>
      <c r="AO164" s="275">
        <v>3.6</v>
      </c>
      <c r="AP164" s="275">
        <v>3.6</v>
      </c>
      <c r="AQ164" s="275">
        <v>3.6</v>
      </c>
      <c r="AR164" s="275">
        <v>3.6</v>
      </c>
      <c r="AS164" s="275">
        <v>3.7</v>
      </c>
      <c r="AT164" s="275">
        <v>3.7</v>
      </c>
      <c r="AU164" s="275">
        <v>3.7</v>
      </c>
      <c r="AV164" s="275">
        <v>3.7</v>
      </c>
      <c r="AW164" s="275">
        <v>4</v>
      </c>
      <c r="AX164" s="275">
        <v>3.8</v>
      </c>
      <c r="AY164" s="275">
        <v>3.9</v>
      </c>
      <c r="AZ164" s="275">
        <v>3.8</v>
      </c>
      <c r="BA164" s="275">
        <v>3.8</v>
      </c>
      <c r="BB164" s="275">
        <f>_xlfn.IFNA(VLOOKUP(C164,'INFORM Severity - hidden'!$C$5:$G$300,5,FALSE),"-")</f>
        <v>3.8</v>
      </c>
    </row>
    <row r="165" spans="1:54" x14ac:dyDescent="0.25">
      <c r="A165"/>
      <c r="B165"/>
      <c r="C165" t="s">
        <v>9224</v>
      </c>
      <c r="D165" s="275" t="str">
        <f t="shared" si="2"/>
        <v>-</v>
      </c>
      <c r="E165" s="275" t="s">
        <v>9157</v>
      </c>
      <c r="F165" s="275">
        <v>2.6</v>
      </c>
      <c r="G165" s="275" t="s">
        <v>9157</v>
      </c>
      <c r="H165" s="275" t="s">
        <v>9157</v>
      </c>
      <c r="I165" s="275" t="s">
        <v>9157</v>
      </c>
      <c r="J165" s="275" t="s">
        <v>9157</v>
      </c>
      <c r="K165" s="275" t="s">
        <v>9157</v>
      </c>
      <c r="L165" s="275" t="s">
        <v>9157</v>
      </c>
      <c r="M165" s="275" t="s">
        <v>9157</v>
      </c>
      <c r="N165" s="275" t="s">
        <v>9157</v>
      </c>
      <c r="O165" s="275" t="s">
        <v>9157</v>
      </c>
      <c r="P165" s="275" t="s">
        <v>9157</v>
      </c>
      <c r="Q165" s="275" t="s">
        <v>9157</v>
      </c>
      <c r="R165" s="275" t="s">
        <v>9157</v>
      </c>
      <c r="S165" s="275" t="s">
        <v>9157</v>
      </c>
      <c r="T165" s="275" t="s">
        <v>9157</v>
      </c>
      <c r="U165" s="275" t="s">
        <v>9157</v>
      </c>
      <c r="V165" s="275" t="s">
        <v>9157</v>
      </c>
      <c r="W165" s="275" t="s">
        <v>9157</v>
      </c>
      <c r="X165" s="275" t="s">
        <v>9157</v>
      </c>
      <c r="Y165" s="275" t="s">
        <v>9157</v>
      </c>
      <c r="Z165" s="275" t="s">
        <v>9157</v>
      </c>
      <c r="AA165" s="275" t="s">
        <v>9157</v>
      </c>
      <c r="AB165" s="275" t="s">
        <v>9157</v>
      </c>
      <c r="AC165" s="275" t="s">
        <v>9157</v>
      </c>
      <c r="AD165" s="275" t="s">
        <v>9157</v>
      </c>
      <c r="AE165" s="275" t="s">
        <v>9157</v>
      </c>
      <c r="AF165" s="275" t="s">
        <v>9157</v>
      </c>
      <c r="AG165" s="275" t="s">
        <v>9157</v>
      </c>
      <c r="AH165" s="275" t="s">
        <v>9157</v>
      </c>
      <c r="AI165" s="275" t="s">
        <v>9157</v>
      </c>
      <c r="AJ165" s="275" t="s">
        <v>9157</v>
      </c>
      <c r="AK165" s="275" t="s">
        <v>9157</v>
      </c>
      <c r="AL165" s="275" t="s">
        <v>9157</v>
      </c>
      <c r="AM165" s="275" t="s">
        <v>9157</v>
      </c>
      <c r="AN165" s="275" t="s">
        <v>9157</v>
      </c>
      <c r="AO165" s="275" t="s">
        <v>9157</v>
      </c>
      <c r="AP165" s="275" t="s">
        <v>9157</v>
      </c>
      <c r="AQ165" s="275" t="s">
        <v>9157</v>
      </c>
      <c r="AR165" s="275" t="s">
        <v>9157</v>
      </c>
      <c r="AS165" s="275" t="s">
        <v>9157</v>
      </c>
      <c r="AT165" s="275" t="s">
        <v>9157</v>
      </c>
      <c r="AU165" s="275" t="s">
        <v>9157</v>
      </c>
      <c r="AV165" s="275" t="s">
        <v>9157</v>
      </c>
      <c r="AW165" s="275" t="s">
        <v>9157</v>
      </c>
      <c r="AX165" s="275" t="s">
        <v>9157</v>
      </c>
      <c r="AY165" s="275" t="s">
        <v>9157</v>
      </c>
      <c r="AZ165" s="275" t="s">
        <v>9157</v>
      </c>
      <c r="BA165" s="275" t="s">
        <v>9157</v>
      </c>
      <c r="BB165" s="275" t="str">
        <f>_xlfn.IFNA(VLOOKUP(C165,'INFORM Severity - hidden'!$C$5:$G$300,5,FALSE),"-")</f>
        <v>-</v>
      </c>
    </row>
    <row r="166" spans="1:54" x14ac:dyDescent="0.25">
      <c r="A166"/>
      <c r="B166"/>
      <c r="C166" t="s">
        <v>9225</v>
      </c>
      <c r="D166" s="275" t="str">
        <f t="shared" si="2"/>
        <v>-</v>
      </c>
      <c r="E166" s="275" t="s">
        <v>9157</v>
      </c>
      <c r="F166" s="275">
        <v>3.2</v>
      </c>
      <c r="G166" s="275">
        <v>3.2</v>
      </c>
      <c r="H166" s="275" t="s">
        <v>9157</v>
      </c>
      <c r="I166" s="275" t="s">
        <v>9157</v>
      </c>
      <c r="J166" s="275" t="s">
        <v>9157</v>
      </c>
      <c r="K166" s="275" t="s">
        <v>9157</v>
      </c>
      <c r="L166" s="275" t="s">
        <v>9157</v>
      </c>
      <c r="M166" s="275" t="s">
        <v>9157</v>
      </c>
      <c r="N166" s="275" t="s">
        <v>9157</v>
      </c>
      <c r="O166" s="275" t="s">
        <v>9157</v>
      </c>
      <c r="P166" s="275" t="s">
        <v>9157</v>
      </c>
      <c r="Q166" s="275" t="s">
        <v>9157</v>
      </c>
      <c r="R166" s="275" t="s">
        <v>9157</v>
      </c>
      <c r="S166" s="275" t="s">
        <v>9157</v>
      </c>
      <c r="T166" s="275" t="s">
        <v>9157</v>
      </c>
      <c r="U166" s="275" t="s">
        <v>9157</v>
      </c>
      <c r="V166" s="275" t="s">
        <v>9157</v>
      </c>
      <c r="W166" s="275" t="s">
        <v>9157</v>
      </c>
      <c r="X166" s="275" t="s">
        <v>9157</v>
      </c>
      <c r="Y166" s="275" t="s">
        <v>9157</v>
      </c>
      <c r="Z166" s="275" t="s">
        <v>9157</v>
      </c>
      <c r="AA166" s="275" t="s">
        <v>9157</v>
      </c>
      <c r="AB166" s="275" t="s">
        <v>9157</v>
      </c>
      <c r="AC166" s="275" t="s">
        <v>9157</v>
      </c>
      <c r="AD166" s="275" t="s">
        <v>9157</v>
      </c>
      <c r="AE166" s="275" t="s">
        <v>9157</v>
      </c>
      <c r="AF166" s="275" t="s">
        <v>9157</v>
      </c>
      <c r="AG166" s="275" t="s">
        <v>9157</v>
      </c>
      <c r="AH166" s="275" t="s">
        <v>9157</v>
      </c>
      <c r="AI166" s="275" t="s">
        <v>9157</v>
      </c>
      <c r="AJ166" s="275" t="s">
        <v>9157</v>
      </c>
      <c r="AK166" s="275" t="s">
        <v>9157</v>
      </c>
      <c r="AL166" s="275" t="s">
        <v>9157</v>
      </c>
      <c r="AM166" s="275" t="s">
        <v>9157</v>
      </c>
      <c r="AN166" s="275" t="s">
        <v>9157</v>
      </c>
      <c r="AO166" s="275" t="s">
        <v>9157</v>
      </c>
      <c r="AP166" s="275" t="s">
        <v>9157</v>
      </c>
      <c r="AQ166" s="275" t="s">
        <v>9157</v>
      </c>
      <c r="AR166" s="275" t="s">
        <v>9157</v>
      </c>
      <c r="AS166" s="275" t="s">
        <v>9157</v>
      </c>
      <c r="AT166" s="275" t="s">
        <v>9157</v>
      </c>
      <c r="AU166" s="275" t="s">
        <v>9157</v>
      </c>
      <c r="AV166" s="275" t="s">
        <v>9157</v>
      </c>
      <c r="AW166" s="275" t="s">
        <v>9157</v>
      </c>
      <c r="AX166" s="275" t="s">
        <v>9157</v>
      </c>
      <c r="AY166" s="275" t="s">
        <v>9157</v>
      </c>
      <c r="AZ166" s="275" t="s">
        <v>9157</v>
      </c>
      <c r="BA166" s="275" t="s">
        <v>9157</v>
      </c>
      <c r="BB166" s="275" t="str">
        <f>_xlfn.IFNA(VLOOKUP(C166,'INFORM Severity - hidden'!$C$5:$G$300,5,FALSE),"-")</f>
        <v>-</v>
      </c>
    </row>
    <row r="167" spans="1:54" x14ac:dyDescent="0.25">
      <c r="A167" t="s">
        <v>146</v>
      </c>
      <c r="B167" t="s">
        <v>598</v>
      </c>
      <c r="C167" t="s">
        <v>599</v>
      </c>
      <c r="D167" s="275" t="str">
        <f t="shared" si="2"/>
        <v>-</v>
      </c>
      <c r="E167" s="275" t="s">
        <v>9157</v>
      </c>
      <c r="F167" s="275" t="s">
        <v>9157</v>
      </c>
      <c r="G167" s="275" t="s">
        <v>9157</v>
      </c>
      <c r="H167" s="275" t="s">
        <v>9157</v>
      </c>
      <c r="I167" s="275" t="s">
        <v>9157</v>
      </c>
      <c r="J167" s="275" t="s">
        <v>9157</v>
      </c>
      <c r="K167" s="275" t="s">
        <v>9157</v>
      </c>
      <c r="L167" s="275" t="s">
        <v>9157</v>
      </c>
      <c r="M167" s="275" t="s">
        <v>9157</v>
      </c>
      <c r="N167" s="275" t="s">
        <v>9157</v>
      </c>
      <c r="O167" s="275" t="s">
        <v>9157</v>
      </c>
      <c r="P167" s="275" t="s">
        <v>9157</v>
      </c>
      <c r="Q167" s="275" t="s">
        <v>9157</v>
      </c>
      <c r="R167" s="275" t="s">
        <v>9157</v>
      </c>
      <c r="S167" s="275" t="s">
        <v>9157</v>
      </c>
      <c r="T167" s="275" t="s">
        <v>9157</v>
      </c>
      <c r="U167" s="275" t="s">
        <v>9157</v>
      </c>
      <c r="V167" s="275" t="s">
        <v>9157</v>
      </c>
      <c r="W167" s="275" t="s">
        <v>9157</v>
      </c>
      <c r="X167" s="275" t="s">
        <v>9157</v>
      </c>
      <c r="Y167" s="275" t="s">
        <v>9157</v>
      </c>
      <c r="Z167" s="275" t="s">
        <v>9157</v>
      </c>
      <c r="AA167" s="275" t="s">
        <v>9157</v>
      </c>
      <c r="AB167" s="275" t="s">
        <v>9157</v>
      </c>
      <c r="AC167" s="275" t="s">
        <v>9157</v>
      </c>
      <c r="AD167" s="275" t="s">
        <v>9157</v>
      </c>
      <c r="AE167" s="275" t="s">
        <v>9157</v>
      </c>
      <c r="AF167" s="275" t="s">
        <v>9157</v>
      </c>
      <c r="AG167" s="275" t="s">
        <v>9157</v>
      </c>
      <c r="AH167" s="275" t="s">
        <v>9157</v>
      </c>
      <c r="AI167" s="275" t="s">
        <v>9157</v>
      </c>
      <c r="AJ167" s="275" t="s">
        <v>9157</v>
      </c>
      <c r="AK167" s="275" t="s">
        <v>9157</v>
      </c>
      <c r="AL167" s="275" t="s">
        <v>9157</v>
      </c>
      <c r="AM167" s="275" t="s">
        <v>9157</v>
      </c>
      <c r="AN167" s="275" t="s">
        <v>9157</v>
      </c>
      <c r="AO167" s="275" t="s">
        <v>9157</v>
      </c>
      <c r="AP167" s="275" t="s">
        <v>9157</v>
      </c>
      <c r="AQ167" s="275" t="s">
        <v>9157</v>
      </c>
      <c r="AR167" s="275" t="s">
        <v>9157</v>
      </c>
      <c r="AS167" s="275" t="s">
        <v>9157</v>
      </c>
      <c r="AT167" s="275" t="s">
        <v>9157</v>
      </c>
      <c r="AU167" s="275" t="s">
        <v>9157</v>
      </c>
      <c r="AV167" s="275" t="s">
        <v>9157</v>
      </c>
      <c r="AW167" s="275" t="s">
        <v>9157</v>
      </c>
      <c r="AX167" s="275" t="s">
        <v>9157</v>
      </c>
      <c r="AY167" s="275" t="s">
        <v>9157</v>
      </c>
      <c r="AZ167" s="275" t="s">
        <v>9157</v>
      </c>
      <c r="BA167" s="275" t="s">
        <v>9157</v>
      </c>
      <c r="BB167" s="275" t="str">
        <f>_xlfn.IFNA(VLOOKUP(C167,'INFORM Severity - hidden'!$C$5:$G$300,5,FALSE),"-")</f>
        <v>x</v>
      </c>
    </row>
    <row r="168" spans="1:54" x14ac:dyDescent="0.25">
      <c r="A168" t="s">
        <v>146</v>
      </c>
      <c r="B168" t="s">
        <v>2102</v>
      </c>
      <c r="C168" t="s">
        <v>2103</v>
      </c>
      <c r="D168" s="275" t="str">
        <f t="shared" si="2"/>
        <v>Decreasing</v>
      </c>
      <c r="E168" s="275" t="s">
        <v>9157</v>
      </c>
      <c r="F168" s="275" t="s">
        <v>9157</v>
      </c>
      <c r="G168" s="275" t="s">
        <v>9157</v>
      </c>
      <c r="H168" s="275" t="s">
        <v>9157</v>
      </c>
      <c r="I168" s="275" t="s">
        <v>9157</v>
      </c>
      <c r="J168" s="275" t="s">
        <v>9157</v>
      </c>
      <c r="K168" s="275" t="s">
        <v>9157</v>
      </c>
      <c r="L168" s="275" t="s">
        <v>9157</v>
      </c>
      <c r="M168" s="275" t="s">
        <v>9157</v>
      </c>
      <c r="N168" s="275" t="s">
        <v>9157</v>
      </c>
      <c r="O168" s="275" t="s">
        <v>9157</v>
      </c>
      <c r="P168" s="275" t="s">
        <v>9157</v>
      </c>
      <c r="Q168" s="275" t="s">
        <v>9157</v>
      </c>
      <c r="R168" s="275" t="s">
        <v>9157</v>
      </c>
      <c r="S168" s="275" t="s">
        <v>9157</v>
      </c>
      <c r="T168" s="275" t="s">
        <v>9157</v>
      </c>
      <c r="U168" s="275" t="s">
        <v>9157</v>
      </c>
      <c r="V168" s="275" t="s">
        <v>9157</v>
      </c>
      <c r="W168" s="275" t="s">
        <v>9157</v>
      </c>
      <c r="X168" s="275" t="s">
        <v>9157</v>
      </c>
      <c r="Y168" s="275" t="s">
        <v>9157</v>
      </c>
      <c r="Z168" s="275" t="s">
        <v>9157</v>
      </c>
      <c r="AA168" s="275" t="s">
        <v>9157</v>
      </c>
      <c r="AB168" s="275" t="s">
        <v>9157</v>
      </c>
      <c r="AC168" s="275" t="s">
        <v>9157</v>
      </c>
      <c r="AD168" s="275" t="s">
        <v>9157</v>
      </c>
      <c r="AE168" s="275" t="s">
        <v>9157</v>
      </c>
      <c r="AF168" s="275" t="s">
        <v>9157</v>
      </c>
      <c r="AG168" s="275" t="s">
        <v>9157</v>
      </c>
      <c r="AH168" s="275" t="s">
        <v>9157</v>
      </c>
      <c r="AI168" s="275" t="s">
        <v>9157</v>
      </c>
      <c r="AJ168" s="275" t="s">
        <v>9157</v>
      </c>
      <c r="AK168" s="275" t="s">
        <v>9157</v>
      </c>
      <c r="AL168" s="275" t="s">
        <v>9157</v>
      </c>
      <c r="AM168" s="275" t="s">
        <v>9157</v>
      </c>
      <c r="AN168" s="275" t="s">
        <v>9157</v>
      </c>
      <c r="AO168" s="275" t="s">
        <v>9157</v>
      </c>
      <c r="AP168" s="275" t="s">
        <v>9157</v>
      </c>
      <c r="AQ168" s="275" t="s">
        <v>9157</v>
      </c>
      <c r="AR168" s="275" t="s">
        <v>9157</v>
      </c>
      <c r="AS168" s="275" t="s">
        <v>9157</v>
      </c>
      <c r="AT168" s="275" t="s">
        <v>9157</v>
      </c>
      <c r="AU168" s="275">
        <v>2.1</v>
      </c>
      <c r="AV168" s="275">
        <v>3.6</v>
      </c>
      <c r="AW168" s="275">
        <v>3.6</v>
      </c>
      <c r="AX168" s="275">
        <v>3.7</v>
      </c>
      <c r="AY168" s="275">
        <v>3.7</v>
      </c>
      <c r="AZ168" s="275">
        <v>3.6</v>
      </c>
      <c r="BA168" s="275">
        <v>3.6</v>
      </c>
      <c r="BB168" s="275">
        <f>_xlfn.IFNA(VLOOKUP(C168,'INFORM Severity - hidden'!$C$5:$G$300,5,FALSE),"-")</f>
        <v>3.6</v>
      </c>
    </row>
    <row r="169" spans="1:54" x14ac:dyDescent="0.25">
      <c r="A169" t="s">
        <v>3411</v>
      </c>
      <c r="B169" t="s">
        <v>3409</v>
      </c>
      <c r="C169" t="s">
        <v>3410</v>
      </c>
      <c r="D169" s="275" t="str">
        <f t="shared" si="2"/>
        <v>Stable</v>
      </c>
      <c r="E169" s="275" t="s">
        <v>9157</v>
      </c>
      <c r="F169" s="275">
        <v>1.1000000000000001</v>
      </c>
      <c r="G169" s="275" t="s">
        <v>9157</v>
      </c>
      <c r="H169" s="275" t="s">
        <v>9157</v>
      </c>
      <c r="I169" s="275" t="s">
        <v>9157</v>
      </c>
      <c r="J169" s="275" t="s">
        <v>9157</v>
      </c>
      <c r="K169" s="275" t="s">
        <v>9157</v>
      </c>
      <c r="L169" s="275" t="s">
        <v>9157</v>
      </c>
      <c r="M169" s="275" t="s">
        <v>9157</v>
      </c>
      <c r="N169" s="275" t="s">
        <v>9157</v>
      </c>
      <c r="O169" s="275" t="s">
        <v>9157</v>
      </c>
      <c r="P169" s="275" t="s">
        <v>9157</v>
      </c>
      <c r="Q169" s="275" t="s">
        <v>9157</v>
      </c>
      <c r="R169" s="275" t="s">
        <v>9157</v>
      </c>
      <c r="S169" s="275" t="s">
        <v>9157</v>
      </c>
      <c r="T169" s="275" t="s">
        <v>9157</v>
      </c>
      <c r="U169" s="275" t="s">
        <v>9157</v>
      </c>
      <c r="V169" s="275" t="s">
        <v>9157</v>
      </c>
      <c r="W169" s="275" t="s">
        <v>9157</v>
      </c>
      <c r="X169" s="275" t="s">
        <v>9157</v>
      </c>
      <c r="Y169" s="275" t="s">
        <v>9157</v>
      </c>
      <c r="Z169" s="275" t="s">
        <v>9157</v>
      </c>
      <c r="AA169" s="275" t="s">
        <v>9157</v>
      </c>
      <c r="AB169" s="275" t="s">
        <v>9157</v>
      </c>
      <c r="AC169" s="275" t="s">
        <v>9157</v>
      </c>
      <c r="AD169" s="275" t="s">
        <v>9157</v>
      </c>
      <c r="AE169" s="275" t="s">
        <v>9157</v>
      </c>
      <c r="AF169" s="275" t="s">
        <v>9157</v>
      </c>
      <c r="AG169" s="275" t="s">
        <v>9157</v>
      </c>
      <c r="AH169" s="275" t="s">
        <v>9157</v>
      </c>
      <c r="AI169" s="275" t="s">
        <v>9157</v>
      </c>
      <c r="AJ169" s="275" t="s">
        <v>9157</v>
      </c>
      <c r="AK169" s="275" t="s">
        <v>9157</v>
      </c>
      <c r="AL169" s="275" t="s">
        <v>9157</v>
      </c>
      <c r="AM169" s="275" t="s">
        <v>9157</v>
      </c>
      <c r="AN169" s="275" t="s">
        <v>9157</v>
      </c>
      <c r="AO169" s="275" t="s">
        <v>9157</v>
      </c>
      <c r="AP169" s="275">
        <v>2.1</v>
      </c>
      <c r="AQ169" s="275">
        <v>2.1</v>
      </c>
      <c r="AR169" s="275">
        <v>2.1</v>
      </c>
      <c r="AS169" s="275">
        <v>2.1</v>
      </c>
      <c r="AT169" s="275">
        <v>2.2000000000000002</v>
      </c>
      <c r="AU169" s="275">
        <v>2.2000000000000002</v>
      </c>
      <c r="AV169" s="275">
        <v>2.2000000000000002</v>
      </c>
      <c r="AW169" s="275">
        <v>2.2000000000000002</v>
      </c>
      <c r="AX169" s="275">
        <v>2.2999999999999998</v>
      </c>
      <c r="AY169" s="275">
        <v>2.2999999999999998</v>
      </c>
      <c r="AZ169" s="275">
        <v>2.4</v>
      </c>
      <c r="BA169" s="275">
        <v>2.2999999999999998</v>
      </c>
      <c r="BB169" s="275">
        <f>_xlfn.IFNA(VLOOKUP(C169,'INFORM Severity - hidden'!$C$5:$G$300,5,FALSE),"-")</f>
        <v>2.2999999999999998</v>
      </c>
    </row>
    <row r="170" spans="1:54" x14ac:dyDescent="0.25">
      <c r="A170" t="s">
        <v>3423</v>
      </c>
      <c r="B170" t="s">
        <v>3421</v>
      </c>
      <c r="C170" t="s">
        <v>3422</v>
      </c>
      <c r="D170" s="275" t="str">
        <f t="shared" si="2"/>
        <v>Increasing</v>
      </c>
      <c r="E170" s="275" t="s">
        <v>9157</v>
      </c>
      <c r="F170" s="275">
        <v>1.5</v>
      </c>
      <c r="G170" s="275">
        <v>1.5</v>
      </c>
      <c r="H170" s="275">
        <v>2.6</v>
      </c>
      <c r="I170" s="275">
        <v>2.6</v>
      </c>
      <c r="J170" s="275">
        <v>2.6</v>
      </c>
      <c r="K170" s="275">
        <v>2.6</v>
      </c>
      <c r="L170" s="275">
        <v>2.6</v>
      </c>
      <c r="M170" s="275">
        <v>2.6</v>
      </c>
      <c r="N170" s="275">
        <v>2.6</v>
      </c>
      <c r="O170" s="275">
        <v>2.2999999999999998</v>
      </c>
      <c r="P170" s="275">
        <v>2.2999999999999998</v>
      </c>
      <c r="Q170" s="275">
        <v>2.2999999999999998</v>
      </c>
      <c r="R170" s="275">
        <v>2.6</v>
      </c>
      <c r="S170" s="275">
        <v>2.6</v>
      </c>
      <c r="T170" s="275">
        <v>2.6</v>
      </c>
      <c r="U170" s="275">
        <v>2.6</v>
      </c>
      <c r="V170" s="275">
        <v>2.6</v>
      </c>
      <c r="W170" s="275">
        <v>2.6</v>
      </c>
      <c r="X170" s="275">
        <v>2.6</v>
      </c>
      <c r="Y170" s="275">
        <v>2.6</v>
      </c>
      <c r="Z170" s="275">
        <v>2.6</v>
      </c>
      <c r="AA170" s="275">
        <v>2.7</v>
      </c>
      <c r="AB170" s="275">
        <v>2.7</v>
      </c>
      <c r="AC170" s="275">
        <v>2.8</v>
      </c>
      <c r="AD170" s="275">
        <v>2.8</v>
      </c>
      <c r="AE170" s="275">
        <v>2.8</v>
      </c>
      <c r="AF170" s="275">
        <v>2.8</v>
      </c>
      <c r="AG170" s="275">
        <v>2.8</v>
      </c>
      <c r="AH170" s="275">
        <v>2.8</v>
      </c>
      <c r="AI170" s="275">
        <v>2.8</v>
      </c>
      <c r="AJ170" s="275">
        <v>2.8</v>
      </c>
      <c r="AK170" s="275">
        <v>2.8</v>
      </c>
      <c r="AL170" s="275">
        <v>2.7</v>
      </c>
      <c r="AM170" s="275">
        <v>2.8</v>
      </c>
      <c r="AN170" s="275">
        <v>2.8</v>
      </c>
      <c r="AO170" s="275">
        <v>2.8</v>
      </c>
      <c r="AP170" s="275">
        <v>3</v>
      </c>
      <c r="AQ170" s="275">
        <v>3</v>
      </c>
      <c r="AR170" s="275">
        <v>3</v>
      </c>
      <c r="AS170" s="275">
        <v>2.9</v>
      </c>
      <c r="AT170" s="275">
        <v>2.9</v>
      </c>
      <c r="AU170" s="275">
        <v>3.1</v>
      </c>
      <c r="AV170" s="275">
        <v>3.1</v>
      </c>
      <c r="AW170" s="275">
        <v>3.1</v>
      </c>
      <c r="AX170" s="275">
        <v>3.1</v>
      </c>
      <c r="AY170" s="275">
        <v>3.2</v>
      </c>
      <c r="AZ170" s="275">
        <v>3.2</v>
      </c>
      <c r="BA170" s="275">
        <v>3.2</v>
      </c>
      <c r="BB170" s="275">
        <f>_xlfn.IFNA(VLOOKUP(C170,'INFORM Severity - hidden'!$C$5:$G$300,5,FALSE),"-")</f>
        <v>3.2</v>
      </c>
    </row>
    <row r="171" spans="1:54" x14ac:dyDescent="0.25">
      <c r="A171" t="s">
        <v>665</v>
      </c>
      <c r="B171" t="s">
        <v>1488</v>
      </c>
      <c r="C171" t="s">
        <v>1489</v>
      </c>
      <c r="D171" s="275" t="str">
        <f t="shared" si="2"/>
        <v>Decreasing</v>
      </c>
      <c r="E171" s="275" t="s">
        <v>9157</v>
      </c>
      <c r="F171" s="275" t="s">
        <v>9157</v>
      </c>
      <c r="G171" s="275" t="s">
        <v>9157</v>
      </c>
      <c r="H171" s="275" t="s">
        <v>9157</v>
      </c>
      <c r="I171" s="275" t="s">
        <v>9157</v>
      </c>
      <c r="J171" s="275" t="s">
        <v>9157</v>
      </c>
      <c r="K171" s="275" t="s">
        <v>9157</v>
      </c>
      <c r="L171" s="275" t="s">
        <v>9157</v>
      </c>
      <c r="M171" s="275" t="s">
        <v>9157</v>
      </c>
      <c r="N171" s="275" t="s">
        <v>9157</v>
      </c>
      <c r="O171" s="275" t="s">
        <v>9157</v>
      </c>
      <c r="P171" s="275">
        <v>2.7</v>
      </c>
      <c r="Q171" s="275">
        <v>2.7</v>
      </c>
      <c r="R171" s="275">
        <v>3.4</v>
      </c>
      <c r="S171" s="275">
        <v>2.7</v>
      </c>
      <c r="T171" s="275">
        <v>2.4</v>
      </c>
      <c r="U171" s="275">
        <v>2.4</v>
      </c>
      <c r="V171" s="275">
        <v>2.5</v>
      </c>
      <c r="W171" s="275">
        <v>2.5</v>
      </c>
      <c r="X171" s="275">
        <v>2.5</v>
      </c>
      <c r="Y171" s="275">
        <v>2.5</v>
      </c>
      <c r="Z171" s="275">
        <v>2.4</v>
      </c>
      <c r="AA171" s="275">
        <v>3</v>
      </c>
      <c r="AB171" s="275">
        <v>3</v>
      </c>
      <c r="AC171" s="275">
        <v>3</v>
      </c>
      <c r="AD171" s="275">
        <v>3</v>
      </c>
      <c r="AE171" s="275">
        <v>3</v>
      </c>
      <c r="AF171" s="275">
        <v>3</v>
      </c>
      <c r="AG171" s="275" t="s">
        <v>9157</v>
      </c>
      <c r="AH171" s="275" t="s">
        <v>9157</v>
      </c>
      <c r="AI171" s="275" t="s">
        <v>9157</v>
      </c>
      <c r="AJ171" s="275" t="s">
        <v>9157</v>
      </c>
      <c r="AK171" s="275" t="s">
        <v>9157</v>
      </c>
      <c r="AL171" s="275" t="s">
        <v>9157</v>
      </c>
      <c r="AM171" s="275" t="s">
        <v>9157</v>
      </c>
      <c r="AN171" s="275">
        <v>3.3</v>
      </c>
      <c r="AO171" s="275">
        <v>3.2</v>
      </c>
      <c r="AP171" s="275">
        <v>3.3</v>
      </c>
      <c r="AQ171" s="275">
        <v>3.3</v>
      </c>
      <c r="AR171" s="275">
        <v>3.3</v>
      </c>
      <c r="AS171" s="275">
        <v>3.1</v>
      </c>
      <c r="AT171" s="275">
        <v>3.2</v>
      </c>
      <c r="AU171" s="275">
        <v>3.1</v>
      </c>
      <c r="AV171" s="275">
        <v>3.1</v>
      </c>
      <c r="AW171" s="275">
        <v>2.9</v>
      </c>
      <c r="AX171" s="275">
        <v>2.9</v>
      </c>
      <c r="AY171" s="275">
        <v>3</v>
      </c>
      <c r="AZ171" s="275">
        <v>3.1</v>
      </c>
      <c r="BA171" s="275">
        <v>2.7</v>
      </c>
      <c r="BB171" s="275">
        <f>_xlfn.IFNA(VLOOKUP(C171,'INFORM Severity - hidden'!$C$5:$G$300,5,FALSE),"-")</f>
        <v>2.6</v>
      </c>
    </row>
    <row r="172" spans="1:54" x14ac:dyDescent="0.25">
      <c r="A172" t="s">
        <v>665</v>
      </c>
      <c r="B172" t="s">
        <v>663</v>
      </c>
      <c r="C172" t="s">
        <v>664</v>
      </c>
      <c r="D172" s="275" t="str">
        <f t="shared" si="2"/>
        <v>Stable</v>
      </c>
      <c r="E172" s="275" t="s">
        <v>9157</v>
      </c>
      <c r="F172" s="275" t="s">
        <v>9157</v>
      </c>
      <c r="G172" s="275">
        <v>1.1000000000000001</v>
      </c>
      <c r="H172" s="275">
        <v>1.8</v>
      </c>
      <c r="I172" s="275">
        <v>2</v>
      </c>
      <c r="J172" s="275">
        <v>1.8</v>
      </c>
      <c r="K172" s="275">
        <v>2.2000000000000002</v>
      </c>
      <c r="L172" s="275">
        <v>2.2000000000000002</v>
      </c>
      <c r="M172" s="275">
        <v>2.2000000000000002</v>
      </c>
      <c r="N172" s="275">
        <v>2.1</v>
      </c>
      <c r="O172" s="275">
        <v>2.2000000000000002</v>
      </c>
      <c r="P172" s="275">
        <v>2.2000000000000002</v>
      </c>
      <c r="Q172" s="275">
        <v>2.2000000000000002</v>
      </c>
      <c r="R172" s="275">
        <v>2.4</v>
      </c>
      <c r="S172" s="275">
        <v>2.4</v>
      </c>
      <c r="T172" s="275">
        <v>2.2000000000000002</v>
      </c>
      <c r="U172" s="275">
        <v>2.2000000000000002</v>
      </c>
      <c r="V172" s="275">
        <v>2.2999999999999998</v>
      </c>
      <c r="W172" s="275">
        <v>2.2999999999999998</v>
      </c>
      <c r="X172" s="275">
        <v>2.2999999999999998</v>
      </c>
      <c r="Y172" s="275">
        <v>2.2999999999999998</v>
      </c>
      <c r="Z172" s="275">
        <v>2.2999999999999998</v>
      </c>
      <c r="AA172" s="275">
        <v>2.2999999999999998</v>
      </c>
      <c r="AB172" s="275">
        <v>2.2999999999999998</v>
      </c>
      <c r="AC172" s="275">
        <v>2.2999999999999998</v>
      </c>
      <c r="AD172" s="275">
        <v>2.2999999999999998</v>
      </c>
      <c r="AE172" s="275">
        <v>2.4</v>
      </c>
      <c r="AF172" s="275">
        <v>2.4</v>
      </c>
      <c r="AG172" s="275">
        <v>2.4</v>
      </c>
      <c r="AH172" s="275">
        <v>2.4</v>
      </c>
      <c r="AI172" s="275">
        <v>2.4</v>
      </c>
      <c r="AJ172" s="275">
        <v>2.4</v>
      </c>
      <c r="AK172" s="275">
        <v>2.2999999999999998</v>
      </c>
      <c r="AL172" s="275">
        <v>2.2000000000000002</v>
      </c>
      <c r="AM172" s="275">
        <v>2.2000000000000002</v>
      </c>
      <c r="AN172" s="275">
        <v>2.1</v>
      </c>
      <c r="AO172" s="275">
        <v>2.1</v>
      </c>
      <c r="AP172" s="275">
        <v>2.4</v>
      </c>
      <c r="AQ172" s="275">
        <v>2.2999999999999998</v>
      </c>
      <c r="AR172" s="275">
        <v>2.2999999999999998</v>
      </c>
      <c r="AS172" s="275">
        <v>2.2000000000000002</v>
      </c>
      <c r="AT172" s="275">
        <v>2.1</v>
      </c>
      <c r="AU172" s="275">
        <v>2.1</v>
      </c>
      <c r="AV172" s="275">
        <v>2.1</v>
      </c>
      <c r="AW172" s="275">
        <v>2.1</v>
      </c>
      <c r="AX172" s="275">
        <v>2.2000000000000002</v>
      </c>
      <c r="AY172" s="275">
        <v>2.2000000000000002</v>
      </c>
      <c r="AZ172" s="275">
        <v>2.2000000000000002</v>
      </c>
      <c r="BA172" s="275">
        <v>2.2000000000000002</v>
      </c>
      <c r="BB172" s="275">
        <f>_xlfn.IFNA(VLOOKUP(C172,'INFORM Severity - hidden'!$C$5:$G$300,5,FALSE),"-")</f>
        <v>2.2000000000000002</v>
      </c>
    </row>
    <row r="173" spans="1:54" x14ac:dyDescent="0.25">
      <c r="A173"/>
      <c r="B173"/>
      <c r="C173" t="s">
        <v>9226</v>
      </c>
      <c r="D173" s="275" t="str">
        <f t="shared" si="2"/>
        <v>-</v>
      </c>
      <c r="E173" s="275" t="s">
        <v>9157</v>
      </c>
      <c r="F173" s="275" t="s">
        <v>9157</v>
      </c>
      <c r="G173" s="275" t="s">
        <v>9157</v>
      </c>
      <c r="H173" s="275" t="s">
        <v>9157</v>
      </c>
      <c r="I173" s="275" t="s">
        <v>9157</v>
      </c>
      <c r="J173" s="275" t="s">
        <v>9157</v>
      </c>
      <c r="K173" s="275" t="s">
        <v>9157</v>
      </c>
      <c r="L173" s="275" t="s">
        <v>9157</v>
      </c>
      <c r="M173" s="275" t="s">
        <v>9157</v>
      </c>
      <c r="N173" s="275" t="s">
        <v>9157</v>
      </c>
      <c r="O173" s="275" t="s">
        <v>9157</v>
      </c>
      <c r="P173" s="275">
        <v>2.1</v>
      </c>
      <c r="Q173" s="275">
        <v>2.1</v>
      </c>
      <c r="R173" s="275">
        <v>2.1</v>
      </c>
      <c r="S173" s="275">
        <v>2.1</v>
      </c>
      <c r="T173" s="275">
        <v>2.1</v>
      </c>
      <c r="U173" s="275">
        <v>2.1</v>
      </c>
      <c r="V173" s="275">
        <v>2.1</v>
      </c>
      <c r="W173" s="275">
        <v>2.1</v>
      </c>
      <c r="X173" s="275">
        <v>2</v>
      </c>
      <c r="Y173" s="275">
        <v>2</v>
      </c>
      <c r="Z173" s="275">
        <v>1.8</v>
      </c>
      <c r="AA173" s="275">
        <v>1.8</v>
      </c>
      <c r="AB173" s="275">
        <v>1.8</v>
      </c>
      <c r="AC173" s="275">
        <v>1.8</v>
      </c>
      <c r="AD173" s="275">
        <v>1.8</v>
      </c>
      <c r="AE173" s="275">
        <v>1.8</v>
      </c>
      <c r="AF173" s="275">
        <v>1.8</v>
      </c>
      <c r="AG173" s="275" t="s">
        <v>9157</v>
      </c>
      <c r="AH173" s="275" t="s">
        <v>9157</v>
      </c>
      <c r="AI173" s="275" t="s">
        <v>9157</v>
      </c>
      <c r="AJ173" s="275" t="s">
        <v>9157</v>
      </c>
      <c r="AK173" s="275" t="s">
        <v>9157</v>
      </c>
      <c r="AL173" s="275" t="s">
        <v>9157</v>
      </c>
      <c r="AM173" s="275" t="s">
        <v>9157</v>
      </c>
      <c r="AN173" s="275" t="s">
        <v>9157</v>
      </c>
      <c r="AO173" s="275" t="s">
        <v>9157</v>
      </c>
      <c r="AP173" s="275" t="s">
        <v>9157</v>
      </c>
      <c r="AQ173" s="275" t="s">
        <v>9157</v>
      </c>
      <c r="AR173" s="275" t="s">
        <v>9157</v>
      </c>
      <c r="AS173" s="275" t="s">
        <v>9157</v>
      </c>
      <c r="AT173" s="275" t="s">
        <v>9157</v>
      </c>
      <c r="AU173" s="275" t="s">
        <v>9157</v>
      </c>
      <c r="AV173" s="275" t="s">
        <v>9157</v>
      </c>
      <c r="AW173" s="275" t="s">
        <v>9157</v>
      </c>
      <c r="AX173" s="275" t="s">
        <v>9157</v>
      </c>
      <c r="AY173" s="275" t="s">
        <v>9157</v>
      </c>
      <c r="AZ173" s="275" t="s">
        <v>9157</v>
      </c>
      <c r="BA173" s="275" t="s">
        <v>9157</v>
      </c>
      <c r="BB173" s="275" t="str">
        <f>_xlfn.IFNA(VLOOKUP(C173,'INFORM Severity - hidden'!$C$5:$G$300,5,FALSE),"-")</f>
        <v>-</v>
      </c>
    </row>
    <row r="174" spans="1:54" x14ac:dyDescent="0.25">
      <c r="A174"/>
      <c r="B174"/>
      <c r="C174" t="s">
        <v>9227</v>
      </c>
      <c r="D174" s="275" t="str">
        <f t="shared" si="2"/>
        <v>-</v>
      </c>
      <c r="E174" s="275" t="s">
        <v>9157</v>
      </c>
      <c r="F174" s="275" t="s">
        <v>9157</v>
      </c>
      <c r="G174" s="275" t="s">
        <v>9157</v>
      </c>
      <c r="H174" s="275" t="s">
        <v>9157</v>
      </c>
      <c r="I174" s="275" t="s">
        <v>9157</v>
      </c>
      <c r="J174" s="275" t="s">
        <v>9157</v>
      </c>
      <c r="K174" s="275" t="s">
        <v>9157</v>
      </c>
      <c r="L174" s="275" t="s">
        <v>9157</v>
      </c>
      <c r="M174" s="275" t="s">
        <v>9157</v>
      </c>
      <c r="N174" s="275" t="s">
        <v>9157</v>
      </c>
      <c r="O174" s="275" t="s">
        <v>9157</v>
      </c>
      <c r="P174" s="275">
        <v>1.8</v>
      </c>
      <c r="Q174" s="275">
        <v>1.8</v>
      </c>
      <c r="R174" s="275" t="s">
        <v>9157</v>
      </c>
      <c r="S174" s="275" t="s">
        <v>9157</v>
      </c>
      <c r="T174" s="275" t="s">
        <v>9157</v>
      </c>
      <c r="U174" s="275" t="s">
        <v>9157</v>
      </c>
      <c r="V174" s="275" t="s">
        <v>9157</v>
      </c>
      <c r="W174" s="275" t="s">
        <v>9157</v>
      </c>
      <c r="X174" s="275" t="s">
        <v>9157</v>
      </c>
      <c r="Y174" s="275" t="s">
        <v>9157</v>
      </c>
      <c r="Z174" s="275" t="s">
        <v>9157</v>
      </c>
      <c r="AA174" s="275" t="s">
        <v>9157</v>
      </c>
      <c r="AB174" s="275" t="s">
        <v>9157</v>
      </c>
      <c r="AC174" s="275" t="s">
        <v>9157</v>
      </c>
      <c r="AD174" s="275" t="s">
        <v>9157</v>
      </c>
      <c r="AE174" s="275" t="s">
        <v>9157</v>
      </c>
      <c r="AF174" s="275" t="s">
        <v>9157</v>
      </c>
      <c r="AG174" s="275" t="s">
        <v>9157</v>
      </c>
      <c r="AH174" s="275" t="s">
        <v>9157</v>
      </c>
      <c r="AI174" s="275" t="s">
        <v>9157</v>
      </c>
      <c r="AJ174" s="275" t="s">
        <v>9157</v>
      </c>
      <c r="AK174" s="275" t="s">
        <v>9157</v>
      </c>
      <c r="AL174" s="275" t="s">
        <v>9157</v>
      </c>
      <c r="AM174" s="275" t="s">
        <v>9157</v>
      </c>
      <c r="AN174" s="275" t="s">
        <v>9157</v>
      </c>
      <c r="AO174" s="275" t="s">
        <v>9157</v>
      </c>
      <c r="AP174" s="275" t="s">
        <v>9157</v>
      </c>
      <c r="AQ174" s="275" t="s">
        <v>9157</v>
      </c>
      <c r="AR174" s="275" t="s">
        <v>9157</v>
      </c>
      <c r="AS174" s="275" t="s">
        <v>9157</v>
      </c>
      <c r="AT174" s="275" t="s">
        <v>9157</v>
      </c>
      <c r="AU174" s="275" t="s">
        <v>9157</v>
      </c>
      <c r="AV174" s="275" t="s">
        <v>9157</v>
      </c>
      <c r="AW174" s="275" t="s">
        <v>9157</v>
      </c>
      <c r="AX174" s="275" t="s">
        <v>9157</v>
      </c>
      <c r="AY174" s="275" t="s">
        <v>9157</v>
      </c>
      <c r="AZ174" s="275" t="s">
        <v>9157</v>
      </c>
      <c r="BA174" s="275" t="s">
        <v>9157</v>
      </c>
      <c r="BB174" s="275" t="str">
        <f>_xlfn.IFNA(VLOOKUP(C174,'INFORM Severity - hidden'!$C$5:$G$300,5,FALSE),"-")</f>
        <v>-</v>
      </c>
    </row>
    <row r="175" spans="1:54" x14ac:dyDescent="0.25">
      <c r="A175"/>
      <c r="B175"/>
      <c r="C175" t="s">
        <v>9228</v>
      </c>
      <c r="D175" s="275" t="str">
        <f t="shared" si="2"/>
        <v>-</v>
      </c>
      <c r="E175" s="275" t="s">
        <v>9157</v>
      </c>
      <c r="F175" s="275" t="s">
        <v>9157</v>
      </c>
      <c r="G175" s="275" t="s">
        <v>9157</v>
      </c>
      <c r="H175" s="275" t="s">
        <v>9157</v>
      </c>
      <c r="I175" s="275" t="s">
        <v>9157</v>
      </c>
      <c r="J175" s="275" t="s">
        <v>9157</v>
      </c>
      <c r="K175" s="275" t="s">
        <v>9157</v>
      </c>
      <c r="L175" s="275" t="s">
        <v>9157</v>
      </c>
      <c r="M175" s="275" t="s">
        <v>9157</v>
      </c>
      <c r="N175" s="275" t="s">
        <v>9157</v>
      </c>
      <c r="O175" s="275" t="s">
        <v>9157</v>
      </c>
      <c r="P175" s="275" t="s">
        <v>9157</v>
      </c>
      <c r="Q175" s="275">
        <v>3</v>
      </c>
      <c r="R175" s="275">
        <v>3.1</v>
      </c>
      <c r="S175" s="275" t="s">
        <v>9157</v>
      </c>
      <c r="T175" s="275" t="s">
        <v>9157</v>
      </c>
      <c r="U175" s="275" t="s">
        <v>9157</v>
      </c>
      <c r="V175" s="275" t="s">
        <v>9157</v>
      </c>
      <c r="W175" s="275" t="s">
        <v>9157</v>
      </c>
      <c r="X175" s="275" t="s">
        <v>9157</v>
      </c>
      <c r="Y175" s="275" t="s">
        <v>9157</v>
      </c>
      <c r="Z175" s="275" t="s">
        <v>9157</v>
      </c>
      <c r="AA175" s="275" t="s">
        <v>9157</v>
      </c>
      <c r="AB175" s="275" t="s">
        <v>9157</v>
      </c>
      <c r="AC175" s="275" t="s">
        <v>9157</v>
      </c>
      <c r="AD175" s="275" t="s">
        <v>9157</v>
      </c>
      <c r="AE175" s="275" t="s">
        <v>9157</v>
      </c>
      <c r="AF175" s="275" t="s">
        <v>9157</v>
      </c>
      <c r="AG175" s="275" t="s">
        <v>9157</v>
      </c>
      <c r="AH175" s="275" t="s">
        <v>9157</v>
      </c>
      <c r="AI175" s="275" t="s">
        <v>9157</v>
      </c>
      <c r="AJ175" s="275" t="s">
        <v>9157</v>
      </c>
      <c r="AK175" s="275" t="s">
        <v>9157</v>
      </c>
      <c r="AL175" s="275" t="s">
        <v>9157</v>
      </c>
      <c r="AM175" s="275" t="s">
        <v>9157</v>
      </c>
      <c r="AN175" s="275" t="s">
        <v>9157</v>
      </c>
      <c r="AO175" s="275" t="s">
        <v>9157</v>
      </c>
      <c r="AP175" s="275" t="s">
        <v>9157</v>
      </c>
      <c r="AQ175" s="275" t="s">
        <v>9157</v>
      </c>
      <c r="AR175" s="275" t="s">
        <v>9157</v>
      </c>
      <c r="AS175" s="275" t="s">
        <v>9157</v>
      </c>
      <c r="AT175" s="275" t="s">
        <v>9157</v>
      </c>
      <c r="AU175" s="275" t="s">
        <v>9157</v>
      </c>
      <c r="AV175" s="275" t="s">
        <v>9157</v>
      </c>
      <c r="AW175" s="275" t="s">
        <v>9157</v>
      </c>
      <c r="AX175" s="275" t="s">
        <v>9157</v>
      </c>
      <c r="AY175" s="275" t="s">
        <v>9157</v>
      </c>
      <c r="AZ175" s="275" t="s">
        <v>9157</v>
      </c>
      <c r="BA175" s="275" t="s">
        <v>9157</v>
      </c>
      <c r="BB175" s="275" t="str">
        <f>_xlfn.IFNA(VLOOKUP(C175,'INFORM Severity - hidden'!$C$5:$G$300,5,FALSE),"-")</f>
        <v>-</v>
      </c>
    </row>
    <row r="176" spans="1:54" x14ac:dyDescent="0.25">
      <c r="A176"/>
      <c r="B176"/>
      <c r="C176" t="s">
        <v>9229</v>
      </c>
      <c r="D176" s="275" t="str">
        <f t="shared" si="2"/>
        <v>-</v>
      </c>
      <c r="E176" s="275" t="s">
        <v>9157</v>
      </c>
      <c r="F176" s="275" t="s">
        <v>9157</v>
      </c>
      <c r="G176" s="275" t="s">
        <v>9157</v>
      </c>
      <c r="H176" s="275" t="s">
        <v>9157</v>
      </c>
      <c r="I176" s="275" t="s">
        <v>9157</v>
      </c>
      <c r="J176" s="275" t="s">
        <v>9157</v>
      </c>
      <c r="K176" s="275" t="s">
        <v>9157</v>
      </c>
      <c r="L176" s="275" t="s">
        <v>9157</v>
      </c>
      <c r="M176" s="275" t="s">
        <v>9157</v>
      </c>
      <c r="N176" s="275" t="s">
        <v>9157</v>
      </c>
      <c r="O176" s="275" t="s">
        <v>9157</v>
      </c>
      <c r="P176" s="275" t="s">
        <v>9157</v>
      </c>
      <c r="Q176" s="275" t="s">
        <v>9157</v>
      </c>
      <c r="R176" s="275">
        <v>2</v>
      </c>
      <c r="S176" s="275" t="s">
        <v>9157</v>
      </c>
      <c r="T176" s="275" t="s">
        <v>9157</v>
      </c>
      <c r="U176" s="275" t="s">
        <v>9157</v>
      </c>
      <c r="V176" s="275" t="s">
        <v>9157</v>
      </c>
      <c r="W176" s="275" t="s">
        <v>9157</v>
      </c>
      <c r="X176" s="275" t="s">
        <v>9157</v>
      </c>
      <c r="Y176" s="275" t="s">
        <v>9157</v>
      </c>
      <c r="Z176" s="275" t="s">
        <v>9157</v>
      </c>
      <c r="AA176" s="275" t="s">
        <v>9157</v>
      </c>
      <c r="AB176" s="275" t="s">
        <v>9157</v>
      </c>
      <c r="AC176" s="275" t="s">
        <v>9157</v>
      </c>
      <c r="AD176" s="275" t="s">
        <v>9157</v>
      </c>
      <c r="AE176" s="275" t="s">
        <v>9157</v>
      </c>
      <c r="AF176" s="275" t="s">
        <v>9157</v>
      </c>
      <c r="AG176" s="275" t="s">
        <v>9157</v>
      </c>
      <c r="AH176" s="275" t="s">
        <v>9157</v>
      </c>
      <c r="AI176" s="275" t="s">
        <v>9157</v>
      </c>
      <c r="AJ176" s="275" t="s">
        <v>9157</v>
      </c>
      <c r="AK176" s="275" t="s">
        <v>9157</v>
      </c>
      <c r="AL176" s="275" t="s">
        <v>9157</v>
      </c>
      <c r="AM176" s="275" t="s">
        <v>9157</v>
      </c>
      <c r="AN176" s="275" t="s">
        <v>9157</v>
      </c>
      <c r="AO176" s="275" t="s">
        <v>9157</v>
      </c>
      <c r="AP176" s="275" t="s">
        <v>9157</v>
      </c>
      <c r="AQ176" s="275" t="s">
        <v>9157</v>
      </c>
      <c r="AR176" s="275" t="s">
        <v>9157</v>
      </c>
      <c r="AS176" s="275" t="s">
        <v>9157</v>
      </c>
      <c r="AT176" s="275" t="s">
        <v>9157</v>
      </c>
      <c r="AU176" s="275" t="s">
        <v>9157</v>
      </c>
      <c r="AV176" s="275" t="s">
        <v>9157</v>
      </c>
      <c r="AW176" s="275" t="s">
        <v>9157</v>
      </c>
      <c r="AX176" s="275" t="s">
        <v>9157</v>
      </c>
      <c r="AY176" s="275" t="s">
        <v>9157</v>
      </c>
      <c r="AZ176" s="275" t="s">
        <v>9157</v>
      </c>
      <c r="BA176" s="275" t="s">
        <v>9157</v>
      </c>
      <c r="BB176" s="275" t="str">
        <f>_xlfn.IFNA(VLOOKUP(C176,'INFORM Severity - hidden'!$C$5:$G$300,5,FALSE),"-")</f>
        <v>-</v>
      </c>
    </row>
    <row r="177" spans="1:54" x14ac:dyDescent="0.25">
      <c r="A177"/>
      <c r="B177"/>
      <c r="C177" t="s">
        <v>9230</v>
      </c>
      <c r="D177" s="275" t="str">
        <f t="shared" si="2"/>
        <v>-</v>
      </c>
      <c r="E177" s="275" t="s">
        <v>9157</v>
      </c>
      <c r="F177" s="275" t="s">
        <v>9157</v>
      </c>
      <c r="G177" s="275" t="s">
        <v>9157</v>
      </c>
      <c r="H177" s="275" t="s">
        <v>9157</v>
      </c>
      <c r="I177" s="275" t="s">
        <v>9157</v>
      </c>
      <c r="J177" s="275" t="s">
        <v>9157</v>
      </c>
      <c r="K177" s="275" t="s">
        <v>9157</v>
      </c>
      <c r="L177" s="275" t="s">
        <v>9157</v>
      </c>
      <c r="M177" s="275" t="s">
        <v>9157</v>
      </c>
      <c r="N177" s="275" t="s">
        <v>9157</v>
      </c>
      <c r="O177" s="275" t="s">
        <v>9157</v>
      </c>
      <c r="P177" s="275" t="s">
        <v>9157</v>
      </c>
      <c r="Q177" s="275" t="s">
        <v>9157</v>
      </c>
      <c r="R177" s="275" t="s">
        <v>9157</v>
      </c>
      <c r="S177" s="275" t="s">
        <v>9157</v>
      </c>
      <c r="T177" s="275" t="s">
        <v>9157</v>
      </c>
      <c r="U177" s="275" t="s">
        <v>9157</v>
      </c>
      <c r="V177" s="275" t="s">
        <v>9157</v>
      </c>
      <c r="W177" s="275" t="s">
        <v>9157</v>
      </c>
      <c r="X177" s="275" t="s">
        <v>9157</v>
      </c>
      <c r="Y177" s="275" t="s">
        <v>9157</v>
      </c>
      <c r="Z177" s="275" t="s">
        <v>9157</v>
      </c>
      <c r="AA177" s="275" t="s">
        <v>9157</v>
      </c>
      <c r="AB177" s="275" t="s">
        <v>9157</v>
      </c>
      <c r="AC177" s="275" t="s">
        <v>9157</v>
      </c>
      <c r="AD177" s="275" t="s">
        <v>9157</v>
      </c>
      <c r="AE177" s="275" t="s">
        <v>9157</v>
      </c>
      <c r="AF177" s="275" t="s">
        <v>9157</v>
      </c>
      <c r="AG177" s="275" t="s">
        <v>9157</v>
      </c>
      <c r="AH177" s="275" t="s">
        <v>9157</v>
      </c>
      <c r="AI177" s="275" t="s">
        <v>9157</v>
      </c>
      <c r="AJ177" s="275" t="s">
        <v>9157</v>
      </c>
      <c r="AK177" s="275" t="s">
        <v>9157</v>
      </c>
      <c r="AL177" s="275" t="s">
        <v>9157</v>
      </c>
      <c r="AM177" s="275" t="s">
        <v>9157</v>
      </c>
      <c r="AN177" s="275" t="s">
        <v>9157</v>
      </c>
      <c r="AO177" s="275" t="s">
        <v>9157</v>
      </c>
      <c r="AP177" s="275" t="s">
        <v>9157</v>
      </c>
      <c r="AQ177" s="275" t="s">
        <v>9157</v>
      </c>
      <c r="AR177" s="275" t="s">
        <v>9157</v>
      </c>
      <c r="AS177" s="275" t="s">
        <v>9157</v>
      </c>
      <c r="AT177" s="275" t="s">
        <v>9157</v>
      </c>
      <c r="AU177" s="275" t="s">
        <v>9157</v>
      </c>
      <c r="AV177" s="275" t="s">
        <v>9157</v>
      </c>
      <c r="AW177" s="275" t="s">
        <v>9157</v>
      </c>
      <c r="AX177" s="275" t="s">
        <v>9157</v>
      </c>
      <c r="AY177" s="275" t="s">
        <v>9157</v>
      </c>
      <c r="AZ177" s="275" t="s">
        <v>9157</v>
      </c>
      <c r="BA177" s="275" t="s">
        <v>9157</v>
      </c>
      <c r="BB177" s="275" t="str">
        <f>_xlfn.IFNA(VLOOKUP(C177,'INFORM Severity - hidden'!$C$5:$G$300,5,FALSE),"-")</f>
        <v>-</v>
      </c>
    </row>
    <row r="178" spans="1:54" x14ac:dyDescent="0.25">
      <c r="A178"/>
      <c r="B178"/>
      <c r="C178" t="s">
        <v>9231</v>
      </c>
      <c r="D178" s="275" t="str">
        <f t="shared" si="2"/>
        <v>-</v>
      </c>
      <c r="E178" s="275" t="s">
        <v>9157</v>
      </c>
      <c r="F178" s="275" t="s">
        <v>9157</v>
      </c>
      <c r="G178" s="275" t="s">
        <v>9157</v>
      </c>
      <c r="H178" s="275" t="s">
        <v>9157</v>
      </c>
      <c r="I178" s="275" t="s">
        <v>9157</v>
      </c>
      <c r="J178" s="275" t="s">
        <v>9157</v>
      </c>
      <c r="K178" s="275" t="s">
        <v>9157</v>
      </c>
      <c r="L178" s="275" t="s">
        <v>9157</v>
      </c>
      <c r="M178" s="275" t="s">
        <v>9157</v>
      </c>
      <c r="N178" s="275" t="s">
        <v>9157</v>
      </c>
      <c r="O178" s="275" t="s">
        <v>9157</v>
      </c>
      <c r="P178" s="275" t="s">
        <v>9157</v>
      </c>
      <c r="Q178" s="275" t="s">
        <v>9157</v>
      </c>
      <c r="R178" s="275" t="s">
        <v>9157</v>
      </c>
      <c r="S178" s="275" t="s">
        <v>9157</v>
      </c>
      <c r="T178" s="275" t="s">
        <v>9157</v>
      </c>
      <c r="U178" s="275" t="s">
        <v>9157</v>
      </c>
      <c r="V178" s="275" t="s">
        <v>9157</v>
      </c>
      <c r="W178" s="275" t="s">
        <v>9157</v>
      </c>
      <c r="X178" s="275" t="s">
        <v>9157</v>
      </c>
      <c r="Y178" s="275" t="s">
        <v>9157</v>
      </c>
      <c r="Z178" s="275" t="s">
        <v>9157</v>
      </c>
      <c r="AA178" s="275" t="s">
        <v>9157</v>
      </c>
      <c r="AB178" s="275">
        <v>2.5</v>
      </c>
      <c r="AC178" s="275">
        <v>2.5</v>
      </c>
      <c r="AD178" s="275">
        <v>2.5</v>
      </c>
      <c r="AE178" s="275">
        <v>2.5</v>
      </c>
      <c r="AF178" s="275">
        <v>2.5</v>
      </c>
      <c r="AG178" s="275" t="s">
        <v>9157</v>
      </c>
      <c r="AH178" s="275" t="s">
        <v>9157</v>
      </c>
      <c r="AI178" s="275" t="s">
        <v>9157</v>
      </c>
      <c r="AJ178" s="275" t="s">
        <v>9157</v>
      </c>
      <c r="AK178" s="275" t="s">
        <v>9157</v>
      </c>
      <c r="AL178" s="275" t="s">
        <v>9157</v>
      </c>
      <c r="AM178" s="275" t="s">
        <v>9157</v>
      </c>
      <c r="AN178" s="275" t="s">
        <v>9157</v>
      </c>
      <c r="AO178" s="275" t="s">
        <v>9157</v>
      </c>
      <c r="AP178" s="275" t="s">
        <v>9157</v>
      </c>
      <c r="AQ178" s="275" t="s">
        <v>9157</v>
      </c>
      <c r="AR178" s="275" t="s">
        <v>9157</v>
      </c>
      <c r="AS178" s="275" t="s">
        <v>9157</v>
      </c>
      <c r="AT178" s="275" t="s">
        <v>9157</v>
      </c>
      <c r="AU178" s="275" t="s">
        <v>9157</v>
      </c>
      <c r="AV178" s="275" t="s">
        <v>9157</v>
      </c>
      <c r="AW178" s="275" t="s">
        <v>9157</v>
      </c>
      <c r="AX178" s="275" t="s">
        <v>9157</v>
      </c>
      <c r="AY178" s="275" t="s">
        <v>9157</v>
      </c>
      <c r="AZ178" s="275" t="s">
        <v>9157</v>
      </c>
      <c r="BA178" s="275" t="s">
        <v>9157</v>
      </c>
      <c r="BB178" s="275" t="str">
        <f>_xlfn.IFNA(VLOOKUP(C178,'INFORM Severity - hidden'!$C$5:$G$300,5,FALSE),"-")</f>
        <v>-</v>
      </c>
    </row>
    <row r="179" spans="1:54" x14ac:dyDescent="0.25">
      <c r="A179"/>
      <c r="B179"/>
      <c r="C179" t="s">
        <v>9232</v>
      </c>
      <c r="D179" s="275" t="str">
        <f t="shared" si="2"/>
        <v>-</v>
      </c>
      <c r="E179" s="275" t="s">
        <v>9157</v>
      </c>
      <c r="F179" s="275" t="s">
        <v>9157</v>
      </c>
      <c r="G179" s="275" t="s">
        <v>9157</v>
      </c>
      <c r="H179" s="275" t="s">
        <v>9157</v>
      </c>
      <c r="I179" s="275" t="s">
        <v>9157</v>
      </c>
      <c r="J179" s="275" t="s">
        <v>9157</v>
      </c>
      <c r="K179" s="275" t="s">
        <v>9157</v>
      </c>
      <c r="L179" s="275" t="s">
        <v>9157</v>
      </c>
      <c r="M179" s="275" t="s">
        <v>9157</v>
      </c>
      <c r="N179" s="275" t="s">
        <v>9157</v>
      </c>
      <c r="O179" s="275" t="s">
        <v>9157</v>
      </c>
      <c r="P179" s="275" t="s">
        <v>9157</v>
      </c>
      <c r="Q179" s="275" t="s">
        <v>9157</v>
      </c>
      <c r="R179" s="275" t="s">
        <v>9157</v>
      </c>
      <c r="S179" s="275" t="s">
        <v>9157</v>
      </c>
      <c r="T179" s="275" t="s">
        <v>9157</v>
      </c>
      <c r="U179" s="275" t="s">
        <v>9157</v>
      </c>
      <c r="V179" s="275" t="s">
        <v>9157</v>
      </c>
      <c r="W179" s="275" t="s">
        <v>9157</v>
      </c>
      <c r="X179" s="275" t="s">
        <v>9157</v>
      </c>
      <c r="Y179" s="275" t="s">
        <v>9157</v>
      </c>
      <c r="Z179" s="275" t="s">
        <v>9157</v>
      </c>
      <c r="AA179" s="275" t="s">
        <v>9157</v>
      </c>
      <c r="AB179" s="275" t="s">
        <v>9157</v>
      </c>
      <c r="AC179" s="275" t="s">
        <v>9157</v>
      </c>
      <c r="AD179" s="275" t="s">
        <v>9157</v>
      </c>
      <c r="AE179" s="275" t="s">
        <v>9157</v>
      </c>
      <c r="AF179" s="275" t="s">
        <v>9157</v>
      </c>
      <c r="AG179" s="275" t="s">
        <v>9157</v>
      </c>
      <c r="AH179" s="275" t="s">
        <v>9157</v>
      </c>
      <c r="AI179" s="275" t="s">
        <v>9157</v>
      </c>
      <c r="AJ179" s="275" t="s">
        <v>9157</v>
      </c>
      <c r="AK179" s="275" t="s">
        <v>9157</v>
      </c>
      <c r="AL179" s="275" t="s">
        <v>9157</v>
      </c>
      <c r="AM179" s="275" t="s">
        <v>9157</v>
      </c>
      <c r="AN179" s="275">
        <v>3.1</v>
      </c>
      <c r="AO179" s="275">
        <v>3.1</v>
      </c>
      <c r="AP179" s="275">
        <v>3.1</v>
      </c>
      <c r="AQ179" s="275">
        <v>3.1</v>
      </c>
      <c r="AR179" s="275">
        <v>3.1</v>
      </c>
      <c r="AS179" s="275">
        <v>3.1</v>
      </c>
      <c r="AT179" s="275">
        <v>3.1</v>
      </c>
      <c r="AU179" s="275">
        <v>3.1</v>
      </c>
      <c r="AV179" s="275">
        <v>3.1</v>
      </c>
      <c r="AW179" s="275">
        <v>3.1</v>
      </c>
      <c r="AX179" s="275">
        <v>3</v>
      </c>
      <c r="AY179" s="275">
        <v>3</v>
      </c>
      <c r="AZ179" s="275">
        <v>3</v>
      </c>
      <c r="BA179" s="275" t="s">
        <v>9157</v>
      </c>
      <c r="BB179" s="275" t="str">
        <f>_xlfn.IFNA(VLOOKUP(C179,'INFORM Severity - hidden'!$C$5:$G$300,5,FALSE),"-")</f>
        <v>-</v>
      </c>
    </row>
    <row r="180" spans="1:54" x14ac:dyDescent="0.25">
      <c r="A180"/>
      <c r="B180"/>
      <c r="C180" t="s">
        <v>9233</v>
      </c>
      <c r="D180" s="275" t="str">
        <f t="shared" si="2"/>
        <v>-</v>
      </c>
      <c r="E180" s="275" t="s">
        <v>9157</v>
      </c>
      <c r="F180" s="275" t="s">
        <v>9157</v>
      </c>
      <c r="G180" s="275" t="s">
        <v>9157</v>
      </c>
      <c r="H180" s="275" t="s">
        <v>9157</v>
      </c>
      <c r="I180" s="275" t="s">
        <v>9157</v>
      </c>
      <c r="J180" s="275" t="s">
        <v>9157</v>
      </c>
      <c r="K180" s="275" t="s">
        <v>9157</v>
      </c>
      <c r="L180" s="275" t="s">
        <v>9157</v>
      </c>
      <c r="M180" s="275" t="s">
        <v>9157</v>
      </c>
      <c r="N180" s="275" t="s">
        <v>9157</v>
      </c>
      <c r="O180" s="275" t="s">
        <v>9157</v>
      </c>
      <c r="P180" s="275" t="s">
        <v>9157</v>
      </c>
      <c r="Q180" s="275" t="s">
        <v>9157</v>
      </c>
      <c r="R180" s="275" t="s">
        <v>9157</v>
      </c>
      <c r="S180" s="275" t="s">
        <v>9157</v>
      </c>
      <c r="T180" s="275" t="s">
        <v>9157</v>
      </c>
      <c r="U180" s="275" t="s">
        <v>9157</v>
      </c>
      <c r="V180" s="275" t="s">
        <v>9157</v>
      </c>
      <c r="W180" s="275" t="s">
        <v>9157</v>
      </c>
      <c r="X180" s="275" t="s">
        <v>9157</v>
      </c>
      <c r="Y180" s="275" t="s">
        <v>9157</v>
      </c>
      <c r="Z180" s="275" t="s">
        <v>9157</v>
      </c>
      <c r="AA180" s="275" t="s">
        <v>9157</v>
      </c>
      <c r="AB180" s="275" t="s">
        <v>9157</v>
      </c>
      <c r="AC180" s="275" t="s">
        <v>9157</v>
      </c>
      <c r="AD180" s="275" t="s">
        <v>9157</v>
      </c>
      <c r="AE180" s="275" t="s">
        <v>9157</v>
      </c>
      <c r="AF180" s="275" t="s">
        <v>9157</v>
      </c>
      <c r="AG180" s="275" t="s">
        <v>9157</v>
      </c>
      <c r="AH180" s="275" t="s">
        <v>9157</v>
      </c>
      <c r="AI180" s="275" t="s">
        <v>9157</v>
      </c>
      <c r="AJ180" s="275" t="s">
        <v>9157</v>
      </c>
      <c r="AK180" s="275" t="s">
        <v>9157</v>
      </c>
      <c r="AL180" s="275" t="s">
        <v>9157</v>
      </c>
      <c r="AM180" s="275" t="s">
        <v>9157</v>
      </c>
      <c r="AN180" s="275" t="s">
        <v>9157</v>
      </c>
      <c r="AO180" s="275" t="s">
        <v>9157</v>
      </c>
      <c r="AP180" s="275" t="s">
        <v>9157</v>
      </c>
      <c r="AQ180" s="275" t="s">
        <v>9157</v>
      </c>
      <c r="AR180" s="275" t="s">
        <v>9157</v>
      </c>
      <c r="AS180" s="275" t="s">
        <v>9157</v>
      </c>
      <c r="AT180" s="275" t="s">
        <v>9157</v>
      </c>
      <c r="AU180" s="275" t="s">
        <v>9157</v>
      </c>
      <c r="AV180" s="275" t="s">
        <v>9157</v>
      </c>
      <c r="AW180" s="275">
        <v>1.9</v>
      </c>
      <c r="AX180" s="275">
        <v>1.9</v>
      </c>
      <c r="AY180" s="275">
        <v>1.9</v>
      </c>
      <c r="AZ180" s="275">
        <v>1.9</v>
      </c>
      <c r="BA180" s="275" t="s">
        <v>9157</v>
      </c>
      <c r="BB180" s="275" t="str">
        <f>_xlfn.IFNA(VLOOKUP(C180,'INFORM Severity - hidden'!$C$5:$G$300,5,FALSE),"-")</f>
        <v>-</v>
      </c>
    </row>
    <row r="181" spans="1:54" x14ac:dyDescent="0.25">
      <c r="A181" t="s">
        <v>665</v>
      </c>
      <c r="B181" t="s">
        <v>4350</v>
      </c>
      <c r="C181" t="s">
        <v>4351</v>
      </c>
      <c r="D181" s="275" t="str">
        <f t="shared" si="2"/>
        <v>Stable</v>
      </c>
      <c r="E181" s="275" t="s">
        <v>9157</v>
      </c>
      <c r="F181" s="275" t="s">
        <v>9157</v>
      </c>
      <c r="G181" s="275" t="s">
        <v>9157</v>
      </c>
      <c r="H181" s="275" t="s">
        <v>9157</v>
      </c>
      <c r="I181" s="275" t="s">
        <v>9157</v>
      </c>
      <c r="J181" s="275" t="s">
        <v>9157</v>
      </c>
      <c r="K181" s="275" t="s">
        <v>9157</v>
      </c>
      <c r="L181" s="275" t="s">
        <v>9157</v>
      </c>
      <c r="M181" s="275" t="s">
        <v>9157</v>
      </c>
      <c r="N181" s="275" t="s">
        <v>9157</v>
      </c>
      <c r="O181" s="275" t="s">
        <v>9157</v>
      </c>
      <c r="P181" s="275" t="s">
        <v>9157</v>
      </c>
      <c r="Q181" s="275" t="s">
        <v>9157</v>
      </c>
      <c r="R181" s="275" t="s">
        <v>9157</v>
      </c>
      <c r="S181" s="275" t="s">
        <v>9157</v>
      </c>
      <c r="T181" s="275" t="s">
        <v>9157</v>
      </c>
      <c r="U181" s="275" t="s">
        <v>9157</v>
      </c>
      <c r="V181" s="275" t="s">
        <v>9157</v>
      </c>
      <c r="W181" s="275" t="s">
        <v>9157</v>
      </c>
      <c r="X181" s="275" t="s">
        <v>9157</v>
      </c>
      <c r="Y181" s="275" t="s">
        <v>9157</v>
      </c>
      <c r="Z181" s="275" t="s">
        <v>9157</v>
      </c>
      <c r="AA181" s="275" t="s">
        <v>9157</v>
      </c>
      <c r="AB181" s="275" t="s">
        <v>9157</v>
      </c>
      <c r="AC181" s="275" t="s">
        <v>9157</v>
      </c>
      <c r="AD181" s="275" t="s">
        <v>9157</v>
      </c>
      <c r="AE181" s="275" t="s">
        <v>9157</v>
      </c>
      <c r="AF181" s="275" t="s">
        <v>9157</v>
      </c>
      <c r="AG181" s="275" t="s">
        <v>9157</v>
      </c>
      <c r="AH181" s="275" t="s">
        <v>9157</v>
      </c>
      <c r="AI181" s="275" t="s">
        <v>9157</v>
      </c>
      <c r="AJ181" s="275" t="s">
        <v>9157</v>
      </c>
      <c r="AK181" s="275" t="s">
        <v>9157</v>
      </c>
      <c r="AL181" s="275" t="s">
        <v>9157</v>
      </c>
      <c r="AM181" s="275" t="s">
        <v>9157</v>
      </c>
      <c r="AN181" s="275" t="s">
        <v>9157</v>
      </c>
      <c r="AO181" s="275" t="s">
        <v>9157</v>
      </c>
      <c r="AP181" s="275" t="s">
        <v>9157</v>
      </c>
      <c r="AQ181" s="275" t="s">
        <v>9157</v>
      </c>
      <c r="AR181" s="275" t="s">
        <v>9157</v>
      </c>
      <c r="AS181" s="275" t="s">
        <v>9157</v>
      </c>
      <c r="AT181" s="275" t="s">
        <v>9157</v>
      </c>
      <c r="AU181" s="275" t="s">
        <v>9157</v>
      </c>
      <c r="AV181" s="275" t="s">
        <v>9157</v>
      </c>
      <c r="AW181" s="275" t="s">
        <v>9157</v>
      </c>
      <c r="AX181" s="275" t="s">
        <v>9157</v>
      </c>
      <c r="AY181" s="275">
        <v>2.2999999999999998</v>
      </c>
      <c r="AZ181" s="275">
        <v>2.2999999999999998</v>
      </c>
      <c r="BA181" s="275">
        <v>2.2999999999999998</v>
      </c>
      <c r="BB181" s="275">
        <f>_xlfn.IFNA(VLOOKUP(C181,'INFORM Severity - hidden'!$C$5:$G$300,5,FALSE),"-")</f>
        <v>2.2999999999999998</v>
      </c>
    </row>
    <row r="182" spans="1:54" x14ac:dyDescent="0.25">
      <c r="A182" t="s">
        <v>665</v>
      </c>
      <c r="B182" t="s">
        <v>5690</v>
      </c>
      <c r="C182" t="s">
        <v>5691</v>
      </c>
      <c r="D182" s="275" t="str">
        <f t="shared" si="2"/>
        <v>-</v>
      </c>
      <c r="E182" s="275" t="s">
        <v>9157</v>
      </c>
      <c r="F182" s="275" t="s">
        <v>9157</v>
      </c>
      <c r="G182" s="275" t="s">
        <v>9157</v>
      </c>
      <c r="H182" s="275" t="s">
        <v>9157</v>
      </c>
      <c r="I182" s="275" t="s">
        <v>9157</v>
      </c>
      <c r="J182" s="275" t="s">
        <v>9157</v>
      </c>
      <c r="K182" s="275" t="s">
        <v>9157</v>
      </c>
      <c r="L182" s="275" t="s">
        <v>9157</v>
      </c>
      <c r="M182" s="275" t="s">
        <v>9157</v>
      </c>
      <c r="N182" s="275" t="s">
        <v>9157</v>
      </c>
      <c r="O182" s="275" t="s">
        <v>9157</v>
      </c>
      <c r="P182" s="275" t="s">
        <v>9157</v>
      </c>
      <c r="Q182" s="275" t="s">
        <v>9157</v>
      </c>
      <c r="R182" s="275" t="s">
        <v>9157</v>
      </c>
      <c r="S182" s="275" t="s">
        <v>9157</v>
      </c>
      <c r="T182" s="275" t="s">
        <v>9157</v>
      </c>
      <c r="U182" s="275" t="s">
        <v>9157</v>
      </c>
      <c r="V182" s="275" t="s">
        <v>9157</v>
      </c>
      <c r="W182" s="275" t="s">
        <v>9157</v>
      </c>
      <c r="X182" s="275" t="s">
        <v>9157</v>
      </c>
      <c r="Y182" s="275" t="s">
        <v>9157</v>
      </c>
      <c r="Z182" s="275" t="s">
        <v>9157</v>
      </c>
      <c r="AA182" s="275" t="s">
        <v>9157</v>
      </c>
      <c r="AB182" s="275" t="s">
        <v>9157</v>
      </c>
      <c r="AC182" s="275" t="s">
        <v>9157</v>
      </c>
      <c r="AD182" s="275" t="s">
        <v>9157</v>
      </c>
      <c r="AE182" s="275" t="s">
        <v>9157</v>
      </c>
      <c r="AF182" s="275" t="s">
        <v>9157</v>
      </c>
      <c r="AG182" s="275" t="s">
        <v>9157</v>
      </c>
      <c r="AH182" s="275" t="s">
        <v>9157</v>
      </c>
      <c r="AI182" s="275" t="s">
        <v>9157</v>
      </c>
      <c r="AJ182" s="275" t="s">
        <v>9157</v>
      </c>
      <c r="AK182" s="275" t="s">
        <v>9157</v>
      </c>
      <c r="AL182" s="275" t="s">
        <v>9157</v>
      </c>
      <c r="AM182" s="275" t="s">
        <v>9157</v>
      </c>
      <c r="AN182" s="275" t="s">
        <v>9157</v>
      </c>
      <c r="AO182" s="275" t="s">
        <v>9157</v>
      </c>
      <c r="AP182" s="275" t="s">
        <v>9157</v>
      </c>
      <c r="AQ182" s="275" t="s">
        <v>9157</v>
      </c>
      <c r="AR182" s="275" t="s">
        <v>9157</v>
      </c>
      <c r="AS182" s="275" t="s">
        <v>9157</v>
      </c>
      <c r="AT182" s="275" t="s">
        <v>9157</v>
      </c>
      <c r="AU182" s="275" t="s">
        <v>9157</v>
      </c>
      <c r="AV182" s="275" t="s">
        <v>9157</v>
      </c>
      <c r="AW182" s="275" t="s">
        <v>9157</v>
      </c>
      <c r="AX182" s="275" t="s">
        <v>9157</v>
      </c>
      <c r="AY182" s="275" t="s">
        <v>9157</v>
      </c>
      <c r="AZ182" s="275" t="s">
        <v>9157</v>
      </c>
      <c r="BA182" s="275">
        <v>2</v>
      </c>
      <c r="BB182" s="275">
        <f>_xlfn.IFNA(VLOOKUP(C182,'INFORM Severity - hidden'!$C$5:$G$300,5,FALSE),"-")</f>
        <v>1.6</v>
      </c>
    </row>
    <row r="183" spans="1:54" x14ac:dyDescent="0.25">
      <c r="A183"/>
      <c r="B183"/>
      <c r="C183" t="s">
        <v>9234</v>
      </c>
      <c r="D183" s="275" t="str">
        <f t="shared" si="2"/>
        <v>-</v>
      </c>
      <c r="E183" s="275" t="s">
        <v>9157</v>
      </c>
      <c r="F183" s="275" t="s">
        <v>9157</v>
      </c>
      <c r="G183" s="275" t="s">
        <v>9157</v>
      </c>
      <c r="H183" s="275" t="s">
        <v>9157</v>
      </c>
      <c r="I183" s="275" t="s">
        <v>9157</v>
      </c>
      <c r="J183" s="275" t="s">
        <v>9157</v>
      </c>
      <c r="K183" s="275" t="s">
        <v>9157</v>
      </c>
      <c r="L183" s="275" t="s">
        <v>9157</v>
      </c>
      <c r="M183" s="275" t="s">
        <v>9157</v>
      </c>
      <c r="N183" s="275" t="s">
        <v>9157</v>
      </c>
      <c r="O183" s="275" t="s">
        <v>9157</v>
      </c>
      <c r="P183" s="275" t="s">
        <v>9157</v>
      </c>
      <c r="Q183" s="275" t="s">
        <v>9157</v>
      </c>
      <c r="R183" s="275" t="s">
        <v>9157</v>
      </c>
      <c r="S183" s="275" t="s">
        <v>9157</v>
      </c>
      <c r="T183" s="275" t="s">
        <v>9157</v>
      </c>
      <c r="U183" s="275" t="s">
        <v>9157</v>
      </c>
      <c r="V183" s="275" t="s">
        <v>9157</v>
      </c>
      <c r="W183" s="275" t="s">
        <v>9157</v>
      </c>
      <c r="X183" s="275" t="s">
        <v>9157</v>
      </c>
      <c r="Y183" s="275" t="s">
        <v>9157</v>
      </c>
      <c r="Z183" s="275" t="s">
        <v>9157</v>
      </c>
      <c r="AA183" s="275" t="s">
        <v>9157</v>
      </c>
      <c r="AB183" s="275" t="s">
        <v>9157</v>
      </c>
      <c r="AC183" s="275" t="s">
        <v>9157</v>
      </c>
      <c r="AD183" s="275" t="s">
        <v>9157</v>
      </c>
      <c r="AE183" s="275" t="s">
        <v>9157</v>
      </c>
      <c r="AF183" s="275" t="s">
        <v>9157</v>
      </c>
      <c r="AG183" s="275" t="s">
        <v>9157</v>
      </c>
      <c r="AH183" s="275" t="s">
        <v>9157</v>
      </c>
      <c r="AI183" s="275" t="s">
        <v>9157</v>
      </c>
      <c r="AJ183" s="275" t="s">
        <v>9157</v>
      </c>
      <c r="AK183" s="275" t="s">
        <v>9157</v>
      </c>
      <c r="AL183" s="275" t="s">
        <v>9157</v>
      </c>
      <c r="AM183" s="275" t="s">
        <v>9157</v>
      </c>
      <c r="AN183" s="275" t="s">
        <v>9157</v>
      </c>
      <c r="AO183" s="275" t="s">
        <v>9157</v>
      </c>
      <c r="AP183" s="275" t="s">
        <v>9157</v>
      </c>
      <c r="AQ183" s="275" t="s">
        <v>9157</v>
      </c>
      <c r="AR183" s="275" t="s">
        <v>9157</v>
      </c>
      <c r="AS183" s="275" t="s">
        <v>9157</v>
      </c>
      <c r="AT183" s="275" t="s">
        <v>9157</v>
      </c>
      <c r="AU183" s="275" t="s">
        <v>9157</v>
      </c>
      <c r="AV183" s="275" t="s">
        <v>9157</v>
      </c>
      <c r="AW183" s="275" t="s">
        <v>9157</v>
      </c>
      <c r="AX183" s="275" t="s">
        <v>9157</v>
      </c>
      <c r="AY183" s="275" t="s">
        <v>9157</v>
      </c>
      <c r="AZ183" s="275" t="s">
        <v>9157</v>
      </c>
      <c r="BA183" s="275" t="s">
        <v>9157</v>
      </c>
      <c r="BB183" s="275" t="str">
        <f>_xlfn.IFNA(VLOOKUP(C183,'INFORM Severity - hidden'!$C$5:$G$300,5,FALSE),"-")</f>
        <v>-</v>
      </c>
    </row>
    <row r="184" spans="1:54" x14ac:dyDescent="0.25">
      <c r="A184" t="s">
        <v>2557</v>
      </c>
      <c r="B184" t="s">
        <v>2555</v>
      </c>
      <c r="C184" t="s">
        <v>2556</v>
      </c>
      <c r="D184" s="275" t="str">
        <f t="shared" si="2"/>
        <v>Decreasing</v>
      </c>
      <c r="E184" s="275" t="s">
        <v>9157</v>
      </c>
      <c r="F184" s="275" t="s">
        <v>9157</v>
      </c>
      <c r="G184" s="275" t="s">
        <v>9157</v>
      </c>
      <c r="H184" s="275" t="s">
        <v>9157</v>
      </c>
      <c r="I184" s="275" t="s">
        <v>9157</v>
      </c>
      <c r="J184" s="275" t="s">
        <v>9157</v>
      </c>
      <c r="K184" s="275" t="s">
        <v>9157</v>
      </c>
      <c r="L184" s="275" t="s">
        <v>9157</v>
      </c>
      <c r="M184" s="275" t="s">
        <v>9157</v>
      </c>
      <c r="N184" s="275" t="s">
        <v>9157</v>
      </c>
      <c r="O184" s="275" t="s">
        <v>9157</v>
      </c>
      <c r="P184" s="275" t="s">
        <v>9157</v>
      </c>
      <c r="Q184" s="275" t="s">
        <v>9157</v>
      </c>
      <c r="R184" s="275" t="s">
        <v>9157</v>
      </c>
      <c r="S184" s="275" t="s">
        <v>9157</v>
      </c>
      <c r="T184" s="275" t="s">
        <v>9157</v>
      </c>
      <c r="U184" s="275" t="s">
        <v>9157</v>
      </c>
      <c r="V184" s="275" t="s">
        <v>9157</v>
      </c>
      <c r="W184" s="275" t="s">
        <v>9157</v>
      </c>
      <c r="X184" s="275" t="s">
        <v>9157</v>
      </c>
      <c r="Y184" s="275" t="s">
        <v>9157</v>
      </c>
      <c r="Z184" s="275" t="s">
        <v>9157</v>
      </c>
      <c r="AA184" s="275" t="s">
        <v>9157</v>
      </c>
      <c r="AB184" s="275" t="s">
        <v>9157</v>
      </c>
      <c r="AC184" s="275" t="s">
        <v>9157</v>
      </c>
      <c r="AD184" s="275" t="s">
        <v>9157</v>
      </c>
      <c r="AE184" s="275" t="s">
        <v>9157</v>
      </c>
      <c r="AF184" s="275" t="s">
        <v>9157</v>
      </c>
      <c r="AG184" s="275" t="s">
        <v>9157</v>
      </c>
      <c r="AH184" s="275" t="s">
        <v>9157</v>
      </c>
      <c r="AI184" s="275" t="s">
        <v>9157</v>
      </c>
      <c r="AJ184" s="275" t="s">
        <v>9157</v>
      </c>
      <c r="AK184" s="275" t="s">
        <v>9157</v>
      </c>
      <c r="AL184" s="275" t="s">
        <v>9157</v>
      </c>
      <c r="AM184" s="275" t="s">
        <v>9157</v>
      </c>
      <c r="AN184" s="275" t="s">
        <v>9157</v>
      </c>
      <c r="AO184" s="275" t="s">
        <v>9157</v>
      </c>
      <c r="AP184" s="275" t="s">
        <v>9157</v>
      </c>
      <c r="AQ184" s="275" t="s">
        <v>9157</v>
      </c>
      <c r="AR184" s="275" t="s">
        <v>9157</v>
      </c>
      <c r="AS184" s="275" t="s">
        <v>9157</v>
      </c>
      <c r="AT184" s="275" t="s">
        <v>9157</v>
      </c>
      <c r="AU184" s="275" t="s">
        <v>9157</v>
      </c>
      <c r="AV184" s="275" t="s">
        <v>9157</v>
      </c>
      <c r="AW184" s="275">
        <v>2.6</v>
      </c>
      <c r="AX184" s="275">
        <v>2.7</v>
      </c>
      <c r="AY184" s="275">
        <v>2.7</v>
      </c>
      <c r="AZ184" s="275">
        <v>2.6</v>
      </c>
      <c r="BA184" s="275">
        <v>2.6</v>
      </c>
      <c r="BB184" s="275">
        <f>_xlfn.IFNA(VLOOKUP(C184,'INFORM Severity - hidden'!$C$5:$G$300,5,FALSE),"-")</f>
        <v>2.6</v>
      </c>
    </row>
    <row r="185" spans="1:54" x14ac:dyDescent="0.25">
      <c r="A185" t="s">
        <v>2187</v>
      </c>
      <c r="B185" t="s">
        <v>2185</v>
      </c>
      <c r="C185" t="s">
        <v>2186</v>
      </c>
      <c r="D185" s="275" t="str">
        <f t="shared" si="2"/>
        <v>Decreasing</v>
      </c>
      <c r="E185" s="275" t="s">
        <v>9157</v>
      </c>
      <c r="F185" s="275" t="s">
        <v>9157</v>
      </c>
      <c r="G185" s="275" t="s">
        <v>9157</v>
      </c>
      <c r="H185" s="275" t="s">
        <v>9157</v>
      </c>
      <c r="I185" s="275" t="s">
        <v>9157</v>
      </c>
      <c r="J185" s="275" t="s">
        <v>9157</v>
      </c>
      <c r="K185" s="275" t="s">
        <v>9157</v>
      </c>
      <c r="L185" s="275" t="s">
        <v>9157</v>
      </c>
      <c r="M185" s="275" t="s">
        <v>9157</v>
      </c>
      <c r="N185" s="275" t="s">
        <v>9157</v>
      </c>
      <c r="O185" s="275" t="s">
        <v>9157</v>
      </c>
      <c r="P185" s="275" t="s">
        <v>9157</v>
      </c>
      <c r="Q185" s="275" t="s">
        <v>9157</v>
      </c>
      <c r="R185" s="275" t="s">
        <v>9157</v>
      </c>
      <c r="S185" s="275" t="s">
        <v>9157</v>
      </c>
      <c r="T185" s="275" t="s">
        <v>9157</v>
      </c>
      <c r="U185" s="275" t="s">
        <v>9157</v>
      </c>
      <c r="V185" s="275" t="s">
        <v>9157</v>
      </c>
      <c r="W185" s="275" t="s">
        <v>9157</v>
      </c>
      <c r="X185" s="275" t="s">
        <v>9157</v>
      </c>
      <c r="Y185" s="275" t="s">
        <v>9157</v>
      </c>
      <c r="Z185" s="275" t="s">
        <v>9157</v>
      </c>
      <c r="AA185" s="275" t="s">
        <v>9157</v>
      </c>
      <c r="AB185" s="275" t="s">
        <v>9157</v>
      </c>
      <c r="AC185" s="275" t="s">
        <v>9157</v>
      </c>
      <c r="AD185" s="275" t="s">
        <v>9157</v>
      </c>
      <c r="AE185" s="275" t="s">
        <v>9157</v>
      </c>
      <c r="AF185" s="275" t="s">
        <v>9157</v>
      </c>
      <c r="AG185" s="275" t="s">
        <v>9157</v>
      </c>
      <c r="AH185" s="275" t="s">
        <v>9157</v>
      </c>
      <c r="AI185" s="275" t="s">
        <v>9157</v>
      </c>
      <c r="AJ185" s="275" t="s">
        <v>9157</v>
      </c>
      <c r="AK185" s="275" t="s">
        <v>9157</v>
      </c>
      <c r="AL185" s="275" t="s">
        <v>9157</v>
      </c>
      <c r="AM185" s="275" t="s">
        <v>9157</v>
      </c>
      <c r="AN185" s="275" t="s">
        <v>9157</v>
      </c>
      <c r="AO185" s="275" t="s">
        <v>9157</v>
      </c>
      <c r="AP185" s="275">
        <v>1.2</v>
      </c>
      <c r="AQ185" s="275">
        <v>1.6</v>
      </c>
      <c r="AR185" s="275">
        <v>1.6</v>
      </c>
      <c r="AS185" s="275">
        <v>1.7</v>
      </c>
      <c r="AT185" s="275">
        <v>1.7</v>
      </c>
      <c r="AU185" s="275">
        <v>2.9</v>
      </c>
      <c r="AV185" s="275">
        <v>2.9</v>
      </c>
      <c r="AW185" s="275">
        <v>2.9</v>
      </c>
      <c r="AX185" s="275">
        <v>2.9</v>
      </c>
      <c r="AY185" s="275">
        <v>2.9</v>
      </c>
      <c r="AZ185" s="275">
        <v>2.5</v>
      </c>
      <c r="BA185" s="275">
        <v>2.5</v>
      </c>
      <c r="BB185" s="275">
        <f>_xlfn.IFNA(VLOOKUP(C185,'INFORM Severity - hidden'!$C$5:$G$300,5,FALSE),"-")</f>
        <v>2.5</v>
      </c>
    </row>
    <row r="186" spans="1:54" x14ac:dyDescent="0.25">
      <c r="A186" t="s">
        <v>41</v>
      </c>
      <c r="B186" t="s">
        <v>39</v>
      </c>
      <c r="C186" t="s">
        <v>40</v>
      </c>
      <c r="D186" s="275" t="str">
        <f t="shared" si="2"/>
        <v>Stable</v>
      </c>
      <c r="E186" s="275">
        <v>3.6</v>
      </c>
      <c r="F186" s="275">
        <v>3.6</v>
      </c>
      <c r="G186" s="275">
        <v>3.6</v>
      </c>
      <c r="H186" s="275">
        <v>3.9</v>
      </c>
      <c r="I186" s="275">
        <v>3.9</v>
      </c>
      <c r="J186" s="275">
        <v>3.9</v>
      </c>
      <c r="K186" s="275">
        <v>3.9</v>
      </c>
      <c r="L186" s="275">
        <v>3.9</v>
      </c>
      <c r="M186" s="275">
        <v>3.9</v>
      </c>
      <c r="N186" s="275">
        <v>3.9</v>
      </c>
      <c r="O186" s="275">
        <v>4.0999999999999996</v>
      </c>
      <c r="P186" s="275">
        <v>4.0999999999999996</v>
      </c>
      <c r="Q186" s="275">
        <v>4.0999999999999996</v>
      </c>
      <c r="R186" s="275">
        <v>4.0999999999999996</v>
      </c>
      <c r="S186" s="275">
        <v>4.0999999999999996</v>
      </c>
      <c r="T186" s="275">
        <v>4.0999999999999996</v>
      </c>
      <c r="U186" s="275">
        <v>4</v>
      </c>
      <c r="V186" s="275">
        <v>4</v>
      </c>
      <c r="W186" s="275">
        <v>4</v>
      </c>
      <c r="X186" s="275">
        <v>4</v>
      </c>
      <c r="Y186" s="275">
        <v>4</v>
      </c>
      <c r="Z186" s="275">
        <v>4</v>
      </c>
      <c r="AA186" s="275">
        <v>3.7</v>
      </c>
      <c r="AB186" s="275">
        <v>3.7</v>
      </c>
      <c r="AC186" s="275">
        <v>3.7</v>
      </c>
      <c r="AD186" s="275">
        <v>3.7</v>
      </c>
      <c r="AE186" s="275">
        <v>3.8</v>
      </c>
      <c r="AF186" s="275">
        <v>3.7</v>
      </c>
      <c r="AG186" s="275">
        <v>3.7</v>
      </c>
      <c r="AH186" s="275">
        <v>3.8</v>
      </c>
      <c r="AI186" s="275">
        <v>3.8</v>
      </c>
      <c r="AJ186" s="275">
        <v>3.8</v>
      </c>
      <c r="AK186" s="275">
        <v>3.8</v>
      </c>
      <c r="AL186" s="275">
        <v>3.8</v>
      </c>
      <c r="AM186" s="275">
        <v>3.8</v>
      </c>
      <c r="AN186" s="275">
        <v>3.8</v>
      </c>
      <c r="AO186" s="275">
        <v>3.8</v>
      </c>
      <c r="AP186" s="275">
        <v>3.8</v>
      </c>
      <c r="AQ186" s="275">
        <v>3.8</v>
      </c>
      <c r="AR186" s="275">
        <v>3.8</v>
      </c>
      <c r="AS186" s="275">
        <v>3.8</v>
      </c>
      <c r="AT186" s="275">
        <v>3.8</v>
      </c>
      <c r="AU186" s="275">
        <v>3.8</v>
      </c>
      <c r="AV186" s="275">
        <v>3.8</v>
      </c>
      <c r="AW186" s="275">
        <v>3.8</v>
      </c>
      <c r="AX186" s="275">
        <v>3.7</v>
      </c>
      <c r="AY186" s="275">
        <v>3.7</v>
      </c>
      <c r="AZ186" s="275">
        <v>3.7</v>
      </c>
      <c r="BA186" s="275">
        <v>3.7</v>
      </c>
      <c r="BB186" s="275">
        <f>_xlfn.IFNA(VLOOKUP(C186,'INFORM Severity - hidden'!$C$5:$G$300,5,FALSE),"-")</f>
        <v>3.7</v>
      </c>
    </row>
    <row r="187" spans="1:54" x14ac:dyDescent="0.25">
      <c r="A187" t="s">
        <v>156</v>
      </c>
      <c r="B187" t="s">
        <v>154</v>
      </c>
      <c r="C187" t="s">
        <v>155</v>
      </c>
      <c r="D187" s="275" t="str">
        <f t="shared" si="2"/>
        <v>Decreasing</v>
      </c>
      <c r="E187" s="275" t="s">
        <v>9157</v>
      </c>
      <c r="F187" s="275">
        <v>3.6</v>
      </c>
      <c r="G187" s="275">
        <v>3.6</v>
      </c>
      <c r="H187" s="275">
        <v>3.8</v>
      </c>
      <c r="I187" s="275">
        <v>3.8</v>
      </c>
      <c r="J187" s="275">
        <v>3.8</v>
      </c>
      <c r="K187" s="275">
        <v>3.8</v>
      </c>
      <c r="L187" s="275">
        <v>3.8</v>
      </c>
      <c r="M187" s="275">
        <v>3.8</v>
      </c>
      <c r="N187" s="275">
        <v>3.8</v>
      </c>
      <c r="O187" s="275">
        <v>3.8</v>
      </c>
      <c r="P187" s="275">
        <v>3.8</v>
      </c>
      <c r="Q187" s="275">
        <v>3.8</v>
      </c>
      <c r="R187" s="275">
        <v>3.8</v>
      </c>
      <c r="S187" s="275">
        <v>3.8</v>
      </c>
      <c r="T187" s="275">
        <v>3.8</v>
      </c>
      <c r="U187" s="275">
        <v>3.9</v>
      </c>
      <c r="V187" s="275">
        <v>3.9</v>
      </c>
      <c r="W187" s="275">
        <v>3.9</v>
      </c>
      <c r="X187" s="275">
        <v>3.9</v>
      </c>
      <c r="Y187" s="275">
        <v>3.9</v>
      </c>
      <c r="Z187" s="275">
        <v>3.9</v>
      </c>
      <c r="AA187" s="275">
        <v>3.9</v>
      </c>
      <c r="AB187" s="275">
        <v>3.9</v>
      </c>
      <c r="AC187" s="275">
        <v>3.9</v>
      </c>
      <c r="AD187" s="275">
        <v>4</v>
      </c>
      <c r="AE187" s="275">
        <v>4</v>
      </c>
      <c r="AF187" s="275">
        <v>4</v>
      </c>
      <c r="AG187" s="275">
        <v>4</v>
      </c>
      <c r="AH187" s="275">
        <v>4.2</v>
      </c>
      <c r="AI187" s="275">
        <v>4.2</v>
      </c>
      <c r="AJ187" s="275">
        <v>4.2</v>
      </c>
      <c r="AK187" s="275">
        <v>4.2</v>
      </c>
      <c r="AL187" s="275">
        <v>4.2</v>
      </c>
      <c r="AM187" s="275">
        <v>3.9</v>
      </c>
      <c r="AN187" s="275">
        <v>3.8</v>
      </c>
      <c r="AO187" s="275">
        <v>3.8</v>
      </c>
      <c r="AP187" s="275">
        <v>3.8</v>
      </c>
      <c r="AQ187" s="275">
        <v>3.8</v>
      </c>
      <c r="AR187" s="275">
        <v>3.8</v>
      </c>
      <c r="AS187" s="275">
        <v>3.7</v>
      </c>
      <c r="AT187" s="275">
        <v>3.7</v>
      </c>
      <c r="AU187" s="275">
        <v>3.7</v>
      </c>
      <c r="AV187" s="275">
        <v>3.7</v>
      </c>
      <c r="AW187" s="275">
        <v>3.7</v>
      </c>
      <c r="AX187" s="275">
        <v>3.5</v>
      </c>
      <c r="AY187" s="275">
        <v>3.5</v>
      </c>
      <c r="AZ187" s="275">
        <v>3.5</v>
      </c>
      <c r="BA187" s="275">
        <v>3.5</v>
      </c>
      <c r="BB187" s="275">
        <f>_xlfn.IFNA(VLOOKUP(C187,'INFORM Severity - hidden'!$C$5:$G$300,5,FALSE),"-")</f>
        <v>3.5</v>
      </c>
    </row>
    <row r="188" spans="1:54" x14ac:dyDescent="0.25">
      <c r="A188" t="s">
        <v>625</v>
      </c>
      <c r="B188" t="s">
        <v>623</v>
      </c>
      <c r="C188" t="s">
        <v>624</v>
      </c>
      <c r="D188" s="275" t="str">
        <f t="shared" si="2"/>
        <v>Stable</v>
      </c>
      <c r="E188" s="275" t="s">
        <v>9157</v>
      </c>
      <c r="F188" s="275" t="s">
        <v>9157</v>
      </c>
      <c r="G188" s="275">
        <v>4.2</v>
      </c>
      <c r="H188" s="275">
        <v>4.2</v>
      </c>
      <c r="I188" s="275">
        <v>4.2</v>
      </c>
      <c r="J188" s="275">
        <v>4.2</v>
      </c>
      <c r="K188" s="275">
        <v>4.2</v>
      </c>
      <c r="L188" s="275">
        <v>4.2</v>
      </c>
      <c r="M188" s="275">
        <v>4.2</v>
      </c>
      <c r="N188" s="275">
        <v>4.3</v>
      </c>
      <c r="O188" s="275">
        <v>4.3</v>
      </c>
      <c r="P188" s="275">
        <v>4.3</v>
      </c>
      <c r="Q188" s="275">
        <v>4.3</v>
      </c>
      <c r="R188" s="275">
        <v>4.3</v>
      </c>
      <c r="S188" s="275">
        <v>4.3</v>
      </c>
      <c r="T188" s="275">
        <v>4.3</v>
      </c>
      <c r="U188" s="275">
        <v>4.0999999999999996</v>
      </c>
      <c r="V188" s="275">
        <v>4</v>
      </c>
      <c r="W188" s="275">
        <v>4</v>
      </c>
      <c r="X188" s="275">
        <v>4</v>
      </c>
      <c r="Y188" s="275">
        <v>4</v>
      </c>
      <c r="Z188" s="275">
        <v>4</v>
      </c>
      <c r="AA188" s="275">
        <v>4.0999999999999996</v>
      </c>
      <c r="AB188" s="275">
        <v>4.0999999999999996</v>
      </c>
      <c r="AC188" s="275">
        <v>4.0999999999999996</v>
      </c>
      <c r="AD188" s="275">
        <v>4.0999999999999996</v>
      </c>
      <c r="AE188" s="275">
        <v>4.2</v>
      </c>
      <c r="AF188" s="275">
        <v>4.2</v>
      </c>
      <c r="AG188" s="275">
        <v>4.2</v>
      </c>
      <c r="AH188" s="275">
        <v>4.3</v>
      </c>
      <c r="AI188" s="275">
        <v>4.3</v>
      </c>
      <c r="AJ188" s="275">
        <v>4.3</v>
      </c>
      <c r="AK188" s="275">
        <v>4.3</v>
      </c>
      <c r="AL188" s="275">
        <v>4.2</v>
      </c>
      <c r="AM188" s="275">
        <v>4.2</v>
      </c>
      <c r="AN188" s="275">
        <v>4.2</v>
      </c>
      <c r="AO188" s="275">
        <v>4.2</v>
      </c>
      <c r="AP188" s="275">
        <v>4.2</v>
      </c>
      <c r="AQ188" s="275">
        <v>4.2</v>
      </c>
      <c r="AR188" s="275">
        <v>4.3</v>
      </c>
      <c r="AS188" s="275">
        <v>4.3</v>
      </c>
      <c r="AT188" s="275">
        <v>4.3</v>
      </c>
      <c r="AU188" s="275">
        <v>4.3</v>
      </c>
      <c r="AV188" s="275">
        <v>4.4000000000000004</v>
      </c>
      <c r="AW188" s="275">
        <v>4.4000000000000004</v>
      </c>
      <c r="AX188" s="275">
        <v>4.4000000000000004</v>
      </c>
      <c r="AY188" s="275">
        <v>4.4000000000000004</v>
      </c>
      <c r="AZ188" s="275">
        <v>4.4000000000000004</v>
      </c>
      <c r="BA188" s="275">
        <v>4.4000000000000004</v>
      </c>
      <c r="BB188" s="275">
        <f>_xlfn.IFNA(VLOOKUP(C188,'INFORM Severity - hidden'!$C$5:$G$300,5,FALSE),"-")</f>
        <v>4.4000000000000004</v>
      </c>
    </row>
    <row r="189" spans="1:54" x14ac:dyDescent="0.25">
      <c r="A189" t="s">
        <v>709</v>
      </c>
      <c r="B189" t="s">
        <v>707</v>
      </c>
      <c r="C189" t="s">
        <v>708</v>
      </c>
      <c r="D189" s="275" t="str">
        <f t="shared" si="2"/>
        <v>Stable</v>
      </c>
      <c r="E189" s="275" t="s">
        <v>9157</v>
      </c>
      <c r="F189" s="275" t="s">
        <v>9157</v>
      </c>
      <c r="G189" s="275" t="s">
        <v>9157</v>
      </c>
      <c r="H189" s="275">
        <v>3.6</v>
      </c>
      <c r="I189" s="275">
        <v>3.6</v>
      </c>
      <c r="J189" s="275">
        <v>3.6</v>
      </c>
      <c r="K189" s="275">
        <v>3.6</v>
      </c>
      <c r="L189" s="275">
        <v>3.6</v>
      </c>
      <c r="M189" s="275">
        <v>3.6</v>
      </c>
      <c r="N189" s="275">
        <v>3.6</v>
      </c>
      <c r="O189" s="275">
        <v>3.5</v>
      </c>
      <c r="P189" s="275">
        <v>3.6</v>
      </c>
      <c r="Q189" s="275">
        <v>3.6</v>
      </c>
      <c r="R189" s="275">
        <v>3.5</v>
      </c>
      <c r="S189" s="275">
        <v>3.6</v>
      </c>
      <c r="T189" s="275">
        <v>3.6</v>
      </c>
      <c r="U189" s="275">
        <v>3.6</v>
      </c>
      <c r="V189" s="275">
        <v>3.6</v>
      </c>
      <c r="W189" s="275">
        <v>3.6</v>
      </c>
      <c r="X189" s="275">
        <v>3.6</v>
      </c>
      <c r="Y189" s="275">
        <v>3.6</v>
      </c>
      <c r="Z189" s="275">
        <v>3.6</v>
      </c>
      <c r="AA189" s="275">
        <v>3.8</v>
      </c>
      <c r="AB189" s="275">
        <v>3.8</v>
      </c>
      <c r="AC189" s="275">
        <v>3.8</v>
      </c>
      <c r="AD189" s="275">
        <v>3.8</v>
      </c>
      <c r="AE189" s="275">
        <v>3.8</v>
      </c>
      <c r="AF189" s="275">
        <v>3.8</v>
      </c>
      <c r="AG189" s="275">
        <v>3.8</v>
      </c>
      <c r="AH189" s="275">
        <v>3.7</v>
      </c>
      <c r="AI189" s="275">
        <v>3.7</v>
      </c>
      <c r="AJ189" s="275">
        <v>3.7</v>
      </c>
      <c r="AK189" s="275">
        <v>3.7</v>
      </c>
      <c r="AL189" s="275">
        <v>3.9</v>
      </c>
      <c r="AM189" s="275">
        <v>3.9</v>
      </c>
      <c r="AN189" s="275">
        <v>3.9</v>
      </c>
      <c r="AO189" s="275">
        <v>3.9</v>
      </c>
      <c r="AP189" s="275">
        <v>3.9</v>
      </c>
      <c r="AQ189" s="275">
        <v>3.9</v>
      </c>
      <c r="AR189" s="275">
        <v>3.9</v>
      </c>
      <c r="AS189" s="275">
        <v>3.8</v>
      </c>
      <c r="AT189" s="275">
        <v>3.8</v>
      </c>
      <c r="AU189" s="275">
        <v>3.8</v>
      </c>
      <c r="AV189" s="275">
        <v>3.9</v>
      </c>
      <c r="AW189" s="275">
        <v>3.9</v>
      </c>
      <c r="AX189" s="275">
        <v>3.9</v>
      </c>
      <c r="AY189" s="275">
        <v>3.9</v>
      </c>
      <c r="AZ189" s="275">
        <v>3.9</v>
      </c>
      <c r="BA189" s="275">
        <v>3.9</v>
      </c>
      <c r="BB189" s="275">
        <f>_xlfn.IFNA(VLOOKUP(C189,'INFORM Severity - hidden'!$C$5:$G$300,5,FALSE),"-")</f>
        <v>3.9</v>
      </c>
    </row>
    <row r="190" spans="1:54" x14ac:dyDescent="0.25">
      <c r="A190" t="s">
        <v>674</v>
      </c>
      <c r="B190" t="s">
        <v>672</v>
      </c>
      <c r="C190" t="s">
        <v>673</v>
      </c>
      <c r="D190" s="275" t="str">
        <f t="shared" si="2"/>
        <v>-</v>
      </c>
      <c r="E190" s="275" t="s">
        <v>9157</v>
      </c>
      <c r="F190" s="275" t="s">
        <v>9157</v>
      </c>
      <c r="G190" s="275" t="s">
        <v>9157</v>
      </c>
      <c r="H190" s="275" t="s">
        <v>9157</v>
      </c>
      <c r="I190" s="275" t="s">
        <v>9157</v>
      </c>
      <c r="J190" s="275" t="s">
        <v>9157</v>
      </c>
      <c r="K190" s="275" t="s">
        <v>9157</v>
      </c>
      <c r="L190" s="275" t="s">
        <v>9157</v>
      </c>
      <c r="M190" s="275" t="s">
        <v>9157</v>
      </c>
      <c r="N190" s="275" t="s">
        <v>9157</v>
      </c>
      <c r="O190" s="275" t="s">
        <v>9157</v>
      </c>
      <c r="P190" s="275" t="s">
        <v>9157</v>
      </c>
      <c r="Q190" s="275" t="s">
        <v>9157</v>
      </c>
      <c r="R190" s="275" t="s">
        <v>9157</v>
      </c>
      <c r="S190" s="275" t="s">
        <v>9157</v>
      </c>
      <c r="T190" s="275" t="s">
        <v>9157</v>
      </c>
      <c r="U190" s="275" t="s">
        <v>9157</v>
      </c>
      <c r="V190" s="275" t="s">
        <v>9157</v>
      </c>
      <c r="W190" s="275" t="s">
        <v>9157</v>
      </c>
      <c r="X190" s="275" t="s">
        <v>9157</v>
      </c>
      <c r="Y190" s="275" t="s">
        <v>9157</v>
      </c>
      <c r="Z190" s="275" t="s">
        <v>9157</v>
      </c>
      <c r="AA190" s="275" t="s">
        <v>9157</v>
      </c>
      <c r="AB190" s="275" t="s">
        <v>9157</v>
      </c>
      <c r="AC190" s="275" t="s">
        <v>9157</v>
      </c>
      <c r="AD190" s="275" t="s">
        <v>9157</v>
      </c>
      <c r="AE190" s="275" t="s">
        <v>9157</v>
      </c>
      <c r="AF190" s="275" t="s">
        <v>9157</v>
      </c>
      <c r="AG190" s="275" t="s">
        <v>9157</v>
      </c>
      <c r="AH190" s="275" t="s">
        <v>9157</v>
      </c>
      <c r="AI190" s="275" t="s">
        <v>9157</v>
      </c>
      <c r="AJ190" s="275" t="s">
        <v>9157</v>
      </c>
      <c r="AK190" s="275" t="s">
        <v>9157</v>
      </c>
      <c r="AL190" s="275" t="s">
        <v>9157</v>
      </c>
      <c r="AM190" s="275" t="s">
        <v>9157</v>
      </c>
      <c r="AN190" s="275" t="s">
        <v>9157</v>
      </c>
      <c r="AO190" s="275" t="s">
        <v>9157</v>
      </c>
      <c r="AP190" s="275" t="s">
        <v>9157</v>
      </c>
      <c r="AQ190" s="275" t="s">
        <v>9157</v>
      </c>
      <c r="AR190" s="275" t="s">
        <v>9157</v>
      </c>
      <c r="AS190" s="275" t="s">
        <v>9157</v>
      </c>
      <c r="AT190" s="275" t="s">
        <v>9157</v>
      </c>
      <c r="AU190" s="275" t="s">
        <v>9157</v>
      </c>
      <c r="AV190" s="275" t="s">
        <v>9157</v>
      </c>
      <c r="AW190" s="275" t="s">
        <v>9157</v>
      </c>
      <c r="AX190" s="275" t="s">
        <v>9157</v>
      </c>
      <c r="AY190" s="275" t="s">
        <v>9157</v>
      </c>
      <c r="AZ190" s="275" t="s">
        <v>9157</v>
      </c>
      <c r="BA190" s="275" t="s">
        <v>9157</v>
      </c>
      <c r="BB190" s="275" t="str">
        <f>_xlfn.IFNA(VLOOKUP(C190,'INFORM Severity - hidden'!$C$5:$G$300,5,FALSE),"-")</f>
        <v>x</v>
      </c>
    </row>
    <row r="191" spans="1:54" x14ac:dyDescent="0.25">
      <c r="A191" t="s">
        <v>741</v>
      </c>
      <c r="B191" t="s">
        <v>739</v>
      </c>
      <c r="C191" t="s">
        <v>740</v>
      </c>
      <c r="D191" s="275" t="str">
        <f t="shared" si="2"/>
        <v>Increasing</v>
      </c>
      <c r="E191" s="275" t="s">
        <v>9157</v>
      </c>
      <c r="F191" s="275" t="s">
        <v>9157</v>
      </c>
      <c r="G191" s="275" t="s">
        <v>9157</v>
      </c>
      <c r="H191" s="275" t="s">
        <v>9157</v>
      </c>
      <c r="I191" s="275">
        <v>4.0999999999999996</v>
      </c>
      <c r="J191" s="275">
        <v>4.2</v>
      </c>
      <c r="K191" s="275">
        <v>4.2</v>
      </c>
      <c r="L191" s="275">
        <v>4.2</v>
      </c>
      <c r="M191" s="275">
        <v>4.2</v>
      </c>
      <c r="N191" s="275">
        <v>4.2</v>
      </c>
      <c r="O191" s="275">
        <v>4.2</v>
      </c>
      <c r="P191" s="275">
        <v>4.2</v>
      </c>
      <c r="Q191" s="275">
        <v>4.2</v>
      </c>
      <c r="R191" s="275">
        <v>4.2</v>
      </c>
      <c r="S191" s="275">
        <v>4.2</v>
      </c>
      <c r="T191" s="275">
        <v>4.2</v>
      </c>
      <c r="U191" s="275">
        <v>4.2</v>
      </c>
      <c r="V191" s="275">
        <v>4</v>
      </c>
      <c r="W191" s="275">
        <v>4</v>
      </c>
      <c r="X191" s="275">
        <v>4</v>
      </c>
      <c r="Y191" s="275">
        <v>4</v>
      </c>
      <c r="Z191" s="275">
        <v>4</v>
      </c>
      <c r="AA191" s="275">
        <v>4.3</v>
      </c>
      <c r="AB191" s="275">
        <v>4.3</v>
      </c>
      <c r="AC191" s="275">
        <v>4.3</v>
      </c>
      <c r="AD191" s="275">
        <v>4.5</v>
      </c>
      <c r="AE191" s="275">
        <v>4.5</v>
      </c>
      <c r="AF191" s="275">
        <v>4.5</v>
      </c>
      <c r="AG191" s="275">
        <v>4.5</v>
      </c>
      <c r="AH191" s="275">
        <v>4.5999999999999996</v>
      </c>
      <c r="AI191" s="275">
        <v>4.5999999999999996</v>
      </c>
      <c r="AJ191" s="275">
        <v>4.5999999999999996</v>
      </c>
      <c r="AK191" s="275">
        <v>4.5999999999999996</v>
      </c>
      <c r="AL191" s="275">
        <v>4.5999999999999996</v>
      </c>
      <c r="AM191" s="275">
        <v>4.5999999999999996</v>
      </c>
      <c r="AN191" s="275">
        <v>4.3</v>
      </c>
      <c r="AO191" s="275">
        <v>4.3</v>
      </c>
      <c r="AP191" s="275">
        <v>4.3</v>
      </c>
      <c r="AQ191" s="275">
        <v>4.3</v>
      </c>
      <c r="AR191" s="275">
        <v>4.3</v>
      </c>
      <c r="AS191" s="275">
        <v>4.2</v>
      </c>
      <c r="AT191" s="275">
        <v>4.2</v>
      </c>
      <c r="AU191" s="275">
        <v>4.2</v>
      </c>
      <c r="AV191" s="275">
        <v>4.2</v>
      </c>
      <c r="AW191" s="275">
        <v>4</v>
      </c>
      <c r="AX191" s="275">
        <v>4</v>
      </c>
      <c r="AY191" s="275">
        <v>4.2</v>
      </c>
      <c r="AZ191" s="275">
        <v>4.3</v>
      </c>
      <c r="BA191" s="275">
        <v>4.3</v>
      </c>
      <c r="BB191" s="275">
        <f>_xlfn.IFNA(VLOOKUP(C191,'INFORM Severity - hidden'!$C$5:$G$300,5,FALSE),"-")</f>
        <v>4.3</v>
      </c>
    </row>
    <row r="192" spans="1:54" x14ac:dyDescent="0.25">
      <c r="A192" t="s">
        <v>729</v>
      </c>
      <c r="B192" t="s">
        <v>727</v>
      </c>
      <c r="C192" t="s">
        <v>728</v>
      </c>
      <c r="D192" s="275" t="str">
        <f t="shared" si="2"/>
        <v>Decreasing</v>
      </c>
      <c r="E192" s="275" t="s">
        <v>9157</v>
      </c>
      <c r="F192" s="275" t="s">
        <v>9157</v>
      </c>
      <c r="G192" s="275" t="s">
        <v>9157</v>
      </c>
      <c r="H192" s="275" t="s">
        <v>9157</v>
      </c>
      <c r="I192" s="275" t="s">
        <v>9157</v>
      </c>
      <c r="J192" s="275" t="s">
        <v>9157</v>
      </c>
      <c r="K192" s="275" t="s">
        <v>9157</v>
      </c>
      <c r="L192" s="275" t="s">
        <v>9157</v>
      </c>
      <c r="M192" s="275" t="s">
        <v>9157</v>
      </c>
      <c r="N192" s="275" t="s">
        <v>9157</v>
      </c>
      <c r="O192" s="275" t="s">
        <v>9157</v>
      </c>
      <c r="P192" s="275" t="s">
        <v>9157</v>
      </c>
      <c r="Q192" s="275" t="s">
        <v>9157</v>
      </c>
      <c r="R192" s="275" t="s">
        <v>9157</v>
      </c>
      <c r="S192" s="275" t="s">
        <v>9157</v>
      </c>
      <c r="T192" s="275" t="s">
        <v>9157</v>
      </c>
      <c r="U192" s="275" t="s">
        <v>9157</v>
      </c>
      <c r="V192" s="275" t="s">
        <v>9157</v>
      </c>
      <c r="W192" s="275" t="s">
        <v>9157</v>
      </c>
      <c r="X192" s="275" t="s">
        <v>9157</v>
      </c>
      <c r="Y192" s="275" t="s">
        <v>9157</v>
      </c>
      <c r="Z192" s="275" t="s">
        <v>9157</v>
      </c>
      <c r="AA192" s="275" t="s">
        <v>9157</v>
      </c>
      <c r="AB192" s="275" t="s">
        <v>9157</v>
      </c>
      <c r="AC192" s="275" t="s">
        <v>9157</v>
      </c>
      <c r="AD192" s="275" t="s">
        <v>9157</v>
      </c>
      <c r="AE192" s="275" t="s">
        <v>9157</v>
      </c>
      <c r="AF192" s="275" t="s">
        <v>9157</v>
      </c>
      <c r="AG192" s="275" t="s">
        <v>9157</v>
      </c>
      <c r="AH192" s="275" t="s">
        <v>9157</v>
      </c>
      <c r="AI192" s="275" t="s">
        <v>9157</v>
      </c>
      <c r="AJ192" s="275" t="s">
        <v>9157</v>
      </c>
      <c r="AK192" s="275">
        <v>3.1</v>
      </c>
      <c r="AL192" s="275">
        <v>3.2</v>
      </c>
      <c r="AM192" s="275">
        <v>3.2</v>
      </c>
      <c r="AN192" s="275">
        <v>3.3</v>
      </c>
      <c r="AO192" s="275">
        <v>3.3</v>
      </c>
      <c r="AP192" s="275">
        <v>3.3</v>
      </c>
      <c r="AQ192" s="275">
        <v>3.2</v>
      </c>
      <c r="AR192" s="275">
        <v>3.2</v>
      </c>
      <c r="AS192" s="275">
        <v>3.2</v>
      </c>
      <c r="AT192" s="275">
        <v>3.2</v>
      </c>
      <c r="AU192" s="275">
        <v>3.2</v>
      </c>
      <c r="AV192" s="275">
        <v>3.2</v>
      </c>
      <c r="AW192" s="275">
        <v>3.2</v>
      </c>
      <c r="AX192" s="275">
        <v>3.1</v>
      </c>
      <c r="AY192" s="275">
        <v>2.2999999999999998</v>
      </c>
      <c r="AZ192" s="275">
        <v>2.2999999999999998</v>
      </c>
      <c r="BA192" s="275">
        <v>2.2999999999999998</v>
      </c>
      <c r="BB192" s="275">
        <f>_xlfn.IFNA(VLOOKUP(C192,'INFORM Severity - hidden'!$C$5:$G$300,5,FALSE),"-")</f>
        <v>2.4</v>
      </c>
    </row>
    <row r="193" spans="1:54" x14ac:dyDescent="0.25">
      <c r="A193" t="s">
        <v>2289</v>
      </c>
      <c r="B193" t="s">
        <v>2287</v>
      </c>
      <c r="C193" t="s">
        <v>2288</v>
      </c>
      <c r="D193" s="275" t="str">
        <f t="shared" si="2"/>
        <v>Stable</v>
      </c>
      <c r="E193" s="275" t="s">
        <v>9157</v>
      </c>
      <c r="F193" s="275" t="s">
        <v>9157</v>
      </c>
      <c r="G193" s="275" t="s">
        <v>9157</v>
      </c>
      <c r="H193" s="275" t="s">
        <v>9157</v>
      </c>
      <c r="I193" s="275" t="s">
        <v>9157</v>
      </c>
      <c r="J193" s="275" t="s">
        <v>9157</v>
      </c>
      <c r="K193" s="275" t="s">
        <v>9157</v>
      </c>
      <c r="L193" s="275" t="s">
        <v>9157</v>
      </c>
      <c r="M193" s="275" t="s">
        <v>9157</v>
      </c>
      <c r="N193" s="275" t="s">
        <v>9157</v>
      </c>
      <c r="O193" s="275" t="s">
        <v>9157</v>
      </c>
      <c r="P193" s="275" t="s">
        <v>9157</v>
      </c>
      <c r="Q193" s="275" t="s">
        <v>9157</v>
      </c>
      <c r="R193" s="275" t="s">
        <v>9157</v>
      </c>
      <c r="S193" s="275" t="s">
        <v>9157</v>
      </c>
      <c r="T193" s="275" t="s">
        <v>9157</v>
      </c>
      <c r="U193" s="275" t="s">
        <v>9157</v>
      </c>
      <c r="V193" s="275" t="s">
        <v>9157</v>
      </c>
      <c r="W193" s="275" t="s">
        <v>9157</v>
      </c>
      <c r="X193" s="275" t="s">
        <v>9157</v>
      </c>
      <c r="Y193" s="275" t="s">
        <v>9157</v>
      </c>
      <c r="Z193" s="275" t="s">
        <v>9157</v>
      </c>
      <c r="AA193" s="275" t="s">
        <v>9157</v>
      </c>
      <c r="AB193" s="275" t="s">
        <v>9157</v>
      </c>
      <c r="AC193" s="275" t="s">
        <v>9157</v>
      </c>
      <c r="AD193" s="275" t="s">
        <v>9157</v>
      </c>
      <c r="AE193" s="275" t="s">
        <v>9157</v>
      </c>
      <c r="AF193" s="275" t="s">
        <v>9157</v>
      </c>
      <c r="AG193" s="275" t="s">
        <v>9157</v>
      </c>
      <c r="AH193" s="275" t="s">
        <v>9157</v>
      </c>
      <c r="AI193" s="275" t="s">
        <v>9157</v>
      </c>
      <c r="AJ193" s="275" t="s">
        <v>9157</v>
      </c>
      <c r="AK193" s="275" t="s">
        <v>9157</v>
      </c>
      <c r="AL193" s="275" t="s">
        <v>9157</v>
      </c>
      <c r="AM193" s="275" t="s">
        <v>9157</v>
      </c>
      <c r="AN193" s="275" t="s">
        <v>9157</v>
      </c>
      <c r="AO193" s="275" t="s">
        <v>9157</v>
      </c>
      <c r="AP193" s="275" t="s">
        <v>9157</v>
      </c>
      <c r="AQ193" s="275" t="s">
        <v>9157</v>
      </c>
      <c r="AR193" s="275" t="s">
        <v>9157</v>
      </c>
      <c r="AS193" s="275" t="s">
        <v>9157</v>
      </c>
      <c r="AT193" s="275" t="s">
        <v>9157</v>
      </c>
      <c r="AU193" s="275" t="s">
        <v>9157</v>
      </c>
      <c r="AV193" s="275">
        <v>3</v>
      </c>
      <c r="AW193" s="275">
        <v>3</v>
      </c>
      <c r="AX193" s="275">
        <v>3</v>
      </c>
      <c r="AY193" s="275">
        <v>3</v>
      </c>
      <c r="AZ193" s="275">
        <v>3</v>
      </c>
      <c r="BA193" s="275">
        <v>3</v>
      </c>
      <c r="BB193" s="275">
        <f>_xlfn.IFNA(VLOOKUP(C193,'INFORM Severity - hidden'!$C$5:$G$300,5,FALSE),"-")</f>
        <v>3</v>
      </c>
    </row>
    <row r="194" spans="1:54" x14ac:dyDescent="0.25">
      <c r="A194" t="s">
        <v>2303</v>
      </c>
      <c r="B194" t="s">
        <v>2301</v>
      </c>
      <c r="C194" t="s">
        <v>2302</v>
      </c>
      <c r="D194" s="275" t="str">
        <f t="shared" si="2"/>
        <v>Stable</v>
      </c>
      <c r="E194" s="275" t="s">
        <v>9157</v>
      </c>
      <c r="F194" s="275" t="s">
        <v>9157</v>
      </c>
      <c r="G194" s="275" t="s">
        <v>9157</v>
      </c>
      <c r="H194" s="275" t="s">
        <v>9157</v>
      </c>
      <c r="I194" s="275" t="s">
        <v>9157</v>
      </c>
      <c r="J194" s="275" t="s">
        <v>9157</v>
      </c>
      <c r="K194" s="275" t="s">
        <v>9157</v>
      </c>
      <c r="L194" s="275" t="s">
        <v>9157</v>
      </c>
      <c r="M194" s="275" t="s">
        <v>9157</v>
      </c>
      <c r="N194" s="275" t="s">
        <v>9157</v>
      </c>
      <c r="O194" s="275" t="s">
        <v>9157</v>
      </c>
      <c r="P194" s="275" t="s">
        <v>9157</v>
      </c>
      <c r="Q194" s="275" t="s">
        <v>9157</v>
      </c>
      <c r="R194" s="275" t="s">
        <v>9157</v>
      </c>
      <c r="S194" s="275" t="s">
        <v>9157</v>
      </c>
      <c r="T194" s="275" t="s">
        <v>9157</v>
      </c>
      <c r="U194" s="275" t="s">
        <v>9157</v>
      </c>
      <c r="V194" s="275" t="s">
        <v>9157</v>
      </c>
      <c r="W194" s="275" t="s">
        <v>9157</v>
      </c>
      <c r="X194" s="275" t="s">
        <v>9157</v>
      </c>
      <c r="Y194" s="275" t="s">
        <v>9157</v>
      </c>
      <c r="Z194" s="275" t="s">
        <v>9157</v>
      </c>
      <c r="AA194" s="275" t="s">
        <v>9157</v>
      </c>
      <c r="AB194" s="275" t="s">
        <v>9157</v>
      </c>
      <c r="AC194" s="275" t="s">
        <v>9157</v>
      </c>
      <c r="AD194" s="275" t="s">
        <v>9157</v>
      </c>
      <c r="AE194" s="275" t="s">
        <v>9157</v>
      </c>
      <c r="AF194" s="275" t="s">
        <v>9157</v>
      </c>
      <c r="AG194" s="275" t="s">
        <v>9157</v>
      </c>
      <c r="AH194" s="275" t="s">
        <v>9157</v>
      </c>
      <c r="AI194" s="275" t="s">
        <v>9157</v>
      </c>
      <c r="AJ194" s="275" t="s">
        <v>9157</v>
      </c>
      <c r="AK194" s="275" t="s">
        <v>9157</v>
      </c>
      <c r="AL194" s="275" t="s">
        <v>9157</v>
      </c>
      <c r="AM194" s="275" t="s">
        <v>9157</v>
      </c>
      <c r="AN194" s="275" t="s">
        <v>9157</v>
      </c>
      <c r="AO194" s="275" t="s">
        <v>9157</v>
      </c>
      <c r="AP194" s="275" t="s">
        <v>9157</v>
      </c>
      <c r="AQ194" s="275" t="s">
        <v>9157</v>
      </c>
      <c r="AR194" s="275" t="s">
        <v>9157</v>
      </c>
      <c r="AS194" s="275" t="s">
        <v>9157</v>
      </c>
      <c r="AT194" s="275" t="s">
        <v>9157</v>
      </c>
      <c r="AU194" s="275" t="s">
        <v>9157</v>
      </c>
      <c r="AV194" s="275">
        <v>2.6</v>
      </c>
      <c r="AW194" s="275">
        <v>2.6</v>
      </c>
      <c r="AX194" s="275">
        <v>2.7</v>
      </c>
      <c r="AY194" s="275">
        <v>2.7</v>
      </c>
      <c r="AZ194" s="275">
        <v>2.7</v>
      </c>
      <c r="BA194" s="275">
        <v>2.7</v>
      </c>
      <c r="BB194" s="275">
        <f>_xlfn.IFNA(VLOOKUP(C194,'INFORM Severity - hidden'!$C$5:$G$300,5,FALSE),"-")</f>
        <v>2.8</v>
      </c>
    </row>
    <row r="195" spans="1:54" x14ac:dyDescent="0.25">
      <c r="A195" t="s">
        <v>715</v>
      </c>
      <c r="B195" t="s">
        <v>713</v>
      </c>
      <c r="C195" t="s">
        <v>714</v>
      </c>
      <c r="D195" s="275" t="str">
        <f t="shared" ref="D195:D263" si="3">IF(BB195="-","-",IFERROR(IF(ROUND(AVERAGE(AZ195:BB195),1)=ROUND(AVERAGE(AW195:AY195),1),"Stable",IF(ROUND(AVERAGE(AZ195:BB195),1)&lt;ROUND(AVERAGE(AW195:AY195),1),"Decreasing",IF(ROUND(AVERAGE(AZ195:BB195),1)&gt;ROUND(AVERAGE(AW195:AY195),1),"Increasing"))),"-"))</f>
        <v>Increasing</v>
      </c>
      <c r="E195" s="275" t="s">
        <v>9157</v>
      </c>
      <c r="F195" s="275" t="s">
        <v>9157</v>
      </c>
      <c r="G195" s="275" t="s">
        <v>9157</v>
      </c>
      <c r="H195" s="275">
        <v>3.5</v>
      </c>
      <c r="I195" s="275">
        <v>3.5</v>
      </c>
      <c r="J195" s="275">
        <v>3.5</v>
      </c>
      <c r="K195" s="275">
        <v>3.5</v>
      </c>
      <c r="L195" s="275">
        <v>3.5</v>
      </c>
      <c r="M195" s="275">
        <v>3.5</v>
      </c>
      <c r="N195" s="275">
        <v>3.7</v>
      </c>
      <c r="O195" s="275">
        <v>3.7</v>
      </c>
      <c r="P195" s="275">
        <v>3.7</v>
      </c>
      <c r="Q195" s="275">
        <v>3.7</v>
      </c>
      <c r="R195" s="275">
        <v>3.7</v>
      </c>
      <c r="S195" s="275">
        <v>3.7</v>
      </c>
      <c r="T195" s="275">
        <v>3.7</v>
      </c>
      <c r="U195" s="275">
        <v>3.7</v>
      </c>
      <c r="V195" s="275">
        <v>3.4</v>
      </c>
      <c r="W195" s="275">
        <v>3.4</v>
      </c>
      <c r="X195" s="275">
        <v>3.4</v>
      </c>
      <c r="Y195" s="275">
        <v>3.4</v>
      </c>
      <c r="Z195" s="275">
        <v>3.3</v>
      </c>
      <c r="AA195" s="275">
        <v>3.6</v>
      </c>
      <c r="AB195" s="275">
        <v>3.6</v>
      </c>
      <c r="AC195" s="275">
        <v>3.6</v>
      </c>
      <c r="AD195" s="275">
        <v>3.6</v>
      </c>
      <c r="AE195" s="275">
        <v>3.6</v>
      </c>
      <c r="AF195" s="275">
        <v>3.6</v>
      </c>
      <c r="AG195" s="275">
        <v>3.6</v>
      </c>
      <c r="AH195" s="275">
        <v>3.7</v>
      </c>
      <c r="AI195" s="275">
        <v>3.7</v>
      </c>
      <c r="AJ195" s="275">
        <v>3.7</v>
      </c>
      <c r="AK195" s="275">
        <v>3.7</v>
      </c>
      <c r="AL195" s="275">
        <v>3.7</v>
      </c>
      <c r="AM195" s="275">
        <v>3.4</v>
      </c>
      <c r="AN195" s="275">
        <v>3.5</v>
      </c>
      <c r="AO195" s="275">
        <v>3.8</v>
      </c>
      <c r="AP195" s="275">
        <v>3.8</v>
      </c>
      <c r="AQ195" s="275">
        <v>3.9</v>
      </c>
      <c r="AR195" s="275">
        <v>3.9</v>
      </c>
      <c r="AS195" s="275">
        <v>3.9</v>
      </c>
      <c r="AT195" s="275">
        <v>3.8</v>
      </c>
      <c r="AU195" s="275">
        <v>3.8</v>
      </c>
      <c r="AV195" s="275">
        <v>3.8</v>
      </c>
      <c r="AW195" s="275">
        <v>3.8</v>
      </c>
      <c r="AX195" s="275">
        <v>3.8</v>
      </c>
      <c r="AY195" s="275">
        <v>3.8</v>
      </c>
      <c r="AZ195" s="275">
        <v>3.8</v>
      </c>
      <c r="BA195" s="275">
        <v>3.9</v>
      </c>
      <c r="BB195" s="275">
        <f>_xlfn.IFNA(VLOOKUP(C195,'INFORM Severity - hidden'!$C$5:$G$300,5,FALSE),"-")</f>
        <v>3.9</v>
      </c>
    </row>
    <row r="196" spans="1:54" x14ac:dyDescent="0.25">
      <c r="A196" t="s">
        <v>986</v>
      </c>
      <c r="B196" t="s">
        <v>984</v>
      </c>
      <c r="C196" t="s">
        <v>985</v>
      </c>
      <c r="D196" s="275" t="str">
        <f t="shared" si="3"/>
        <v>Increasing</v>
      </c>
      <c r="E196" s="275" t="s">
        <v>9157</v>
      </c>
      <c r="F196" s="275" t="s">
        <v>9157</v>
      </c>
      <c r="G196" s="275" t="s">
        <v>9157</v>
      </c>
      <c r="H196" s="275" t="s">
        <v>9157</v>
      </c>
      <c r="I196" s="275" t="s">
        <v>9157</v>
      </c>
      <c r="J196" s="275" t="s">
        <v>9157</v>
      </c>
      <c r="K196" s="275" t="s">
        <v>9157</v>
      </c>
      <c r="L196" s="275" t="s">
        <v>9157</v>
      </c>
      <c r="M196" s="275" t="s">
        <v>9157</v>
      </c>
      <c r="N196" s="275" t="s">
        <v>9157</v>
      </c>
      <c r="O196" s="275" t="s">
        <v>9157</v>
      </c>
      <c r="P196" s="275" t="s">
        <v>9157</v>
      </c>
      <c r="Q196" s="275" t="s">
        <v>9157</v>
      </c>
      <c r="R196" s="275">
        <v>3.5</v>
      </c>
      <c r="S196" s="275">
        <v>3.5</v>
      </c>
      <c r="T196" s="275">
        <v>3.5</v>
      </c>
      <c r="U196" s="275">
        <v>3.5</v>
      </c>
      <c r="V196" s="275">
        <v>3.5</v>
      </c>
      <c r="W196" s="275">
        <v>3.5</v>
      </c>
      <c r="X196" s="275">
        <v>3.5</v>
      </c>
      <c r="Y196" s="275">
        <v>3.5</v>
      </c>
      <c r="Z196" s="275">
        <v>3.5</v>
      </c>
      <c r="AA196" s="275">
        <v>3.5</v>
      </c>
      <c r="AB196" s="275">
        <v>3.5</v>
      </c>
      <c r="AC196" s="275">
        <v>3.5</v>
      </c>
      <c r="AD196" s="275">
        <v>3.5</v>
      </c>
      <c r="AE196" s="275">
        <v>3.5</v>
      </c>
      <c r="AF196" s="275">
        <v>3.6</v>
      </c>
      <c r="AG196" s="275">
        <v>3.6</v>
      </c>
      <c r="AH196" s="275">
        <v>3.9</v>
      </c>
      <c r="AI196" s="275">
        <v>3.6</v>
      </c>
      <c r="AJ196" s="275">
        <v>3.6</v>
      </c>
      <c r="AK196" s="275">
        <v>3.6</v>
      </c>
      <c r="AL196" s="275">
        <v>3.5</v>
      </c>
      <c r="AM196" s="275">
        <v>3.6</v>
      </c>
      <c r="AN196" s="275">
        <v>3.6</v>
      </c>
      <c r="AO196" s="275">
        <v>3.6</v>
      </c>
      <c r="AP196" s="275">
        <v>3.6</v>
      </c>
      <c r="AQ196" s="275">
        <v>3.5</v>
      </c>
      <c r="AR196" s="275">
        <v>3.5</v>
      </c>
      <c r="AS196" s="275">
        <v>3.4</v>
      </c>
      <c r="AT196" s="275">
        <v>3.4</v>
      </c>
      <c r="AU196" s="275">
        <v>3.4</v>
      </c>
      <c r="AV196" s="275">
        <v>3.4</v>
      </c>
      <c r="AW196" s="275">
        <v>3.4</v>
      </c>
      <c r="AX196" s="275">
        <v>3.5</v>
      </c>
      <c r="AY196" s="275">
        <v>3.5</v>
      </c>
      <c r="AZ196" s="275">
        <v>3.5</v>
      </c>
      <c r="BA196" s="275">
        <v>3.6</v>
      </c>
      <c r="BB196" s="275">
        <f>_xlfn.IFNA(VLOOKUP(C196,'INFORM Severity - hidden'!$C$5:$G$300,5,FALSE),"-")</f>
        <v>3.7</v>
      </c>
    </row>
    <row r="197" spans="1:54" x14ac:dyDescent="0.25">
      <c r="A197" t="s">
        <v>1223</v>
      </c>
      <c r="B197" t="s">
        <v>1221</v>
      </c>
      <c r="C197" t="s">
        <v>1222</v>
      </c>
      <c r="D197" s="275" t="str">
        <f t="shared" si="3"/>
        <v>Stable</v>
      </c>
      <c r="E197" s="275" t="s">
        <v>9157</v>
      </c>
      <c r="F197" s="275" t="s">
        <v>9157</v>
      </c>
      <c r="G197" s="275" t="s">
        <v>9157</v>
      </c>
      <c r="H197" s="275" t="s">
        <v>9157</v>
      </c>
      <c r="I197" s="275" t="s">
        <v>9157</v>
      </c>
      <c r="J197" s="275" t="s">
        <v>9157</v>
      </c>
      <c r="K197" s="275" t="s">
        <v>9157</v>
      </c>
      <c r="L197" s="275" t="s">
        <v>9157</v>
      </c>
      <c r="M197" s="275" t="s">
        <v>9157</v>
      </c>
      <c r="N197" s="275" t="s">
        <v>9157</v>
      </c>
      <c r="O197" s="275" t="s">
        <v>9157</v>
      </c>
      <c r="P197" s="275" t="s">
        <v>9157</v>
      </c>
      <c r="Q197" s="275" t="s">
        <v>9157</v>
      </c>
      <c r="R197" s="275" t="s">
        <v>9157</v>
      </c>
      <c r="S197" s="275" t="s">
        <v>9157</v>
      </c>
      <c r="T197" s="275" t="s">
        <v>9157</v>
      </c>
      <c r="U197" s="275" t="s">
        <v>9157</v>
      </c>
      <c r="V197" s="275" t="s">
        <v>9157</v>
      </c>
      <c r="W197" s="275" t="s">
        <v>9157</v>
      </c>
      <c r="X197" s="275" t="s">
        <v>9157</v>
      </c>
      <c r="Y197" s="275" t="s">
        <v>9157</v>
      </c>
      <c r="Z197" s="275" t="s">
        <v>9157</v>
      </c>
      <c r="AA197" s="275" t="s">
        <v>9157</v>
      </c>
      <c r="AB197" s="275" t="s">
        <v>9157</v>
      </c>
      <c r="AC197" s="275" t="s">
        <v>9157</v>
      </c>
      <c r="AD197" s="275" t="s">
        <v>9157</v>
      </c>
      <c r="AE197" s="275" t="s">
        <v>9157</v>
      </c>
      <c r="AF197" s="275" t="s">
        <v>9157</v>
      </c>
      <c r="AG197" s="275" t="s">
        <v>9157</v>
      </c>
      <c r="AH197" s="275" t="s">
        <v>9157</v>
      </c>
      <c r="AI197" s="275" t="s">
        <v>9157</v>
      </c>
      <c r="AJ197" s="275" t="s">
        <v>9157</v>
      </c>
      <c r="AK197" s="275" t="s">
        <v>9157</v>
      </c>
      <c r="AL197" s="275" t="s">
        <v>9157</v>
      </c>
      <c r="AM197" s="275" t="s">
        <v>9157</v>
      </c>
      <c r="AN197" s="275" t="s">
        <v>9157</v>
      </c>
      <c r="AO197" s="275" t="s">
        <v>9157</v>
      </c>
      <c r="AP197" s="275" t="s">
        <v>9157</v>
      </c>
      <c r="AQ197" s="275" t="s">
        <v>9157</v>
      </c>
      <c r="AR197" s="275" t="s">
        <v>9157</v>
      </c>
      <c r="AS197" s="275" t="s">
        <v>9157</v>
      </c>
      <c r="AT197" s="275">
        <v>1.8</v>
      </c>
      <c r="AU197" s="275">
        <v>1.8</v>
      </c>
      <c r="AV197" s="275">
        <v>1.8</v>
      </c>
      <c r="AW197" s="275">
        <v>1.8</v>
      </c>
      <c r="AX197" s="275">
        <v>1.8</v>
      </c>
      <c r="AY197" s="275">
        <v>1.8</v>
      </c>
      <c r="AZ197" s="275">
        <v>1.8</v>
      </c>
      <c r="BA197" s="275">
        <v>1.8</v>
      </c>
      <c r="BB197" s="275">
        <f>_xlfn.IFNA(VLOOKUP(C197,'INFORM Severity - hidden'!$C$5:$G$300,5,FALSE),"-")</f>
        <v>1.8</v>
      </c>
    </row>
    <row r="198" spans="1:54" x14ac:dyDescent="0.25">
      <c r="A198" t="s">
        <v>1553</v>
      </c>
      <c r="B198" t="s">
        <v>1551</v>
      </c>
      <c r="C198" t="s">
        <v>1552</v>
      </c>
      <c r="D198" s="275" t="str">
        <f t="shared" si="3"/>
        <v>Increasing</v>
      </c>
      <c r="E198" s="275" t="s">
        <v>9157</v>
      </c>
      <c r="F198" s="275" t="s">
        <v>9157</v>
      </c>
      <c r="G198" s="275" t="s">
        <v>9157</v>
      </c>
      <c r="H198" s="275" t="s">
        <v>9157</v>
      </c>
      <c r="I198" s="275" t="s">
        <v>9157</v>
      </c>
      <c r="J198" s="275" t="s">
        <v>9157</v>
      </c>
      <c r="K198" s="275" t="s">
        <v>9157</v>
      </c>
      <c r="L198" s="275" t="s">
        <v>9157</v>
      </c>
      <c r="M198" s="275" t="s">
        <v>9157</v>
      </c>
      <c r="N198" s="275" t="s">
        <v>9157</v>
      </c>
      <c r="O198" s="275" t="s">
        <v>9157</v>
      </c>
      <c r="P198" s="275" t="s">
        <v>9157</v>
      </c>
      <c r="Q198" s="275" t="s">
        <v>9157</v>
      </c>
      <c r="R198" s="275" t="s">
        <v>9157</v>
      </c>
      <c r="S198" s="275" t="s">
        <v>9157</v>
      </c>
      <c r="T198" s="275" t="s">
        <v>9157</v>
      </c>
      <c r="U198" s="275" t="s">
        <v>9157</v>
      </c>
      <c r="V198" s="275" t="s">
        <v>9157</v>
      </c>
      <c r="W198" s="275" t="s">
        <v>9157</v>
      </c>
      <c r="X198" s="275" t="s">
        <v>9157</v>
      </c>
      <c r="Y198" s="275" t="s">
        <v>9157</v>
      </c>
      <c r="Z198" s="275" t="s">
        <v>9157</v>
      </c>
      <c r="AA198" s="275" t="s">
        <v>9157</v>
      </c>
      <c r="AB198" s="275" t="s">
        <v>9157</v>
      </c>
      <c r="AC198" s="275" t="s">
        <v>9157</v>
      </c>
      <c r="AD198" s="275" t="s">
        <v>9157</v>
      </c>
      <c r="AE198" s="275" t="s">
        <v>9157</v>
      </c>
      <c r="AF198" s="275" t="s">
        <v>9157</v>
      </c>
      <c r="AG198" s="275" t="s">
        <v>9157</v>
      </c>
      <c r="AH198" s="275" t="s">
        <v>9157</v>
      </c>
      <c r="AI198" s="275" t="s">
        <v>9157</v>
      </c>
      <c r="AJ198" s="275" t="s">
        <v>9157</v>
      </c>
      <c r="AK198" s="275" t="s">
        <v>9157</v>
      </c>
      <c r="AL198" s="275" t="s">
        <v>9157</v>
      </c>
      <c r="AM198" s="275" t="s">
        <v>9157</v>
      </c>
      <c r="AN198" s="275" t="s">
        <v>9157</v>
      </c>
      <c r="AO198" s="275" t="s">
        <v>9157</v>
      </c>
      <c r="AP198" s="275" t="s">
        <v>9157</v>
      </c>
      <c r="AQ198" s="275">
        <v>3.9</v>
      </c>
      <c r="AR198" s="275">
        <v>3.9</v>
      </c>
      <c r="AS198" s="275">
        <v>3.8</v>
      </c>
      <c r="AT198" s="275">
        <v>3.8</v>
      </c>
      <c r="AU198" s="275">
        <v>3.8</v>
      </c>
      <c r="AV198" s="275">
        <v>3.8</v>
      </c>
      <c r="AW198" s="275">
        <v>4.0999999999999996</v>
      </c>
      <c r="AX198" s="275">
        <v>4.0999999999999996</v>
      </c>
      <c r="AY198" s="275">
        <v>4.2</v>
      </c>
      <c r="AZ198" s="275">
        <v>4.4000000000000004</v>
      </c>
      <c r="BA198" s="275">
        <v>4.4000000000000004</v>
      </c>
      <c r="BB198" s="275">
        <f>_xlfn.IFNA(VLOOKUP(C198,'INFORM Severity - hidden'!$C$5:$G$300,5,FALSE),"-")</f>
        <v>4.4000000000000004</v>
      </c>
    </row>
    <row r="199" spans="1:54" x14ac:dyDescent="0.25">
      <c r="A199" t="s">
        <v>5743</v>
      </c>
      <c r="B199" t="s">
        <v>5741</v>
      </c>
      <c r="C199" t="s">
        <v>5742</v>
      </c>
      <c r="D199" s="275" t="str">
        <f t="shared" si="3"/>
        <v>-</v>
      </c>
      <c r="E199" s="275" t="s">
        <v>9157</v>
      </c>
      <c r="F199" s="275" t="s">
        <v>9157</v>
      </c>
      <c r="G199" s="275" t="s">
        <v>9157</v>
      </c>
      <c r="H199" s="275" t="s">
        <v>9157</v>
      </c>
      <c r="I199" s="275" t="s">
        <v>9157</v>
      </c>
      <c r="J199" s="275" t="s">
        <v>9157</v>
      </c>
      <c r="K199" s="275" t="s">
        <v>9157</v>
      </c>
      <c r="L199" s="275" t="s">
        <v>9157</v>
      </c>
      <c r="M199" s="275" t="s">
        <v>9157</v>
      </c>
      <c r="N199" s="275" t="s">
        <v>9157</v>
      </c>
      <c r="O199" s="275" t="s">
        <v>9157</v>
      </c>
      <c r="P199" s="275" t="s">
        <v>9157</v>
      </c>
      <c r="Q199" s="275" t="s">
        <v>9157</v>
      </c>
      <c r="R199" s="275" t="s">
        <v>9157</v>
      </c>
      <c r="S199" s="275" t="s">
        <v>9157</v>
      </c>
      <c r="T199" s="275" t="s">
        <v>9157</v>
      </c>
      <c r="U199" s="275" t="s">
        <v>9157</v>
      </c>
      <c r="V199" s="275" t="s">
        <v>9157</v>
      </c>
      <c r="W199" s="275" t="s">
        <v>9157</v>
      </c>
      <c r="X199" s="275" t="s">
        <v>9157</v>
      </c>
      <c r="Y199" s="275" t="s">
        <v>9157</v>
      </c>
      <c r="Z199" s="275" t="s">
        <v>9157</v>
      </c>
      <c r="AA199" s="275" t="s">
        <v>9157</v>
      </c>
      <c r="AB199" s="275" t="s">
        <v>9157</v>
      </c>
      <c r="AC199" s="275" t="s">
        <v>9157</v>
      </c>
      <c r="AD199" s="275" t="s">
        <v>9157</v>
      </c>
      <c r="AE199" s="275" t="s">
        <v>9157</v>
      </c>
      <c r="AF199" s="275" t="s">
        <v>9157</v>
      </c>
      <c r="AG199" s="275" t="s">
        <v>9157</v>
      </c>
      <c r="AH199" s="275" t="s">
        <v>9157</v>
      </c>
      <c r="AI199" s="275" t="s">
        <v>9157</v>
      </c>
      <c r="AJ199" s="275" t="s">
        <v>9157</v>
      </c>
      <c r="AK199" s="275" t="s">
        <v>9157</v>
      </c>
      <c r="AL199" s="275" t="s">
        <v>9157</v>
      </c>
      <c r="AM199" s="275" t="s">
        <v>9157</v>
      </c>
      <c r="AN199" s="275" t="s">
        <v>9157</v>
      </c>
      <c r="AO199" s="275" t="s">
        <v>9157</v>
      </c>
      <c r="AP199" s="275" t="s">
        <v>9157</v>
      </c>
      <c r="AQ199" s="275" t="s">
        <v>9157</v>
      </c>
      <c r="AR199" s="275" t="s">
        <v>9157</v>
      </c>
      <c r="AS199" s="275" t="s">
        <v>9157</v>
      </c>
      <c r="AT199" s="275" t="s">
        <v>9157</v>
      </c>
      <c r="AU199" s="275" t="s">
        <v>9157</v>
      </c>
      <c r="AV199" s="275" t="s">
        <v>9157</v>
      </c>
      <c r="AW199" s="275" t="s">
        <v>9157</v>
      </c>
      <c r="AX199" s="275" t="s">
        <v>9157</v>
      </c>
      <c r="AY199" s="275" t="s">
        <v>9157</v>
      </c>
      <c r="AZ199" s="275" t="s">
        <v>9157</v>
      </c>
      <c r="BA199" s="275" t="s">
        <v>9157</v>
      </c>
      <c r="BB199" s="275" t="str">
        <f>_xlfn.IFNA(VLOOKUP(C199,'INFORM Severity - hidden'!$C$5:$G$300,5,FALSE),"-")</f>
        <v>x</v>
      </c>
    </row>
    <row r="200" spans="1:54" x14ac:dyDescent="0.25">
      <c r="A200" t="s">
        <v>2197</v>
      </c>
      <c r="B200" t="s">
        <v>2195</v>
      </c>
      <c r="C200" t="s">
        <v>2196</v>
      </c>
      <c r="D200" s="275" t="str">
        <f t="shared" si="3"/>
        <v>Decreasing</v>
      </c>
      <c r="E200" s="275" t="s">
        <v>9157</v>
      </c>
      <c r="F200" s="275" t="s">
        <v>9157</v>
      </c>
      <c r="G200" s="275" t="s">
        <v>9157</v>
      </c>
      <c r="H200" s="275" t="s">
        <v>9157</v>
      </c>
      <c r="I200" s="275" t="s">
        <v>9157</v>
      </c>
      <c r="J200" s="275" t="s">
        <v>9157</v>
      </c>
      <c r="K200" s="275" t="s">
        <v>9157</v>
      </c>
      <c r="L200" s="275" t="s">
        <v>9157</v>
      </c>
      <c r="M200" s="275" t="s">
        <v>9157</v>
      </c>
      <c r="N200" s="275" t="s">
        <v>9157</v>
      </c>
      <c r="O200" s="275" t="s">
        <v>9157</v>
      </c>
      <c r="P200" s="275" t="s">
        <v>9157</v>
      </c>
      <c r="Q200" s="275" t="s">
        <v>9157</v>
      </c>
      <c r="R200" s="275" t="s">
        <v>9157</v>
      </c>
      <c r="S200" s="275" t="s">
        <v>9157</v>
      </c>
      <c r="T200" s="275" t="s">
        <v>9157</v>
      </c>
      <c r="U200" s="275" t="s">
        <v>9157</v>
      </c>
      <c r="V200" s="275" t="s">
        <v>9157</v>
      </c>
      <c r="W200" s="275" t="s">
        <v>9157</v>
      </c>
      <c r="X200" s="275" t="s">
        <v>9157</v>
      </c>
      <c r="Y200" s="275" t="s">
        <v>9157</v>
      </c>
      <c r="Z200" s="275" t="s">
        <v>9157</v>
      </c>
      <c r="AA200" s="275" t="s">
        <v>9157</v>
      </c>
      <c r="AB200" s="275" t="s">
        <v>9157</v>
      </c>
      <c r="AC200" s="275" t="s">
        <v>9157</v>
      </c>
      <c r="AD200" s="275" t="s">
        <v>9157</v>
      </c>
      <c r="AE200" s="275" t="s">
        <v>9157</v>
      </c>
      <c r="AF200" s="275" t="s">
        <v>9157</v>
      </c>
      <c r="AG200" s="275" t="s">
        <v>9157</v>
      </c>
      <c r="AH200" s="275" t="s">
        <v>9157</v>
      </c>
      <c r="AI200" s="275" t="s">
        <v>9157</v>
      </c>
      <c r="AJ200" s="275" t="s">
        <v>9157</v>
      </c>
      <c r="AK200" s="275" t="s">
        <v>9157</v>
      </c>
      <c r="AL200" s="275" t="s">
        <v>9157</v>
      </c>
      <c r="AM200" s="275" t="s">
        <v>9157</v>
      </c>
      <c r="AN200" s="275" t="s">
        <v>9157</v>
      </c>
      <c r="AO200" s="275" t="s">
        <v>9157</v>
      </c>
      <c r="AP200" s="275" t="s">
        <v>9157</v>
      </c>
      <c r="AQ200" s="275">
        <v>1</v>
      </c>
      <c r="AR200" s="275">
        <v>1</v>
      </c>
      <c r="AS200" s="275">
        <v>1</v>
      </c>
      <c r="AT200" s="275">
        <v>1</v>
      </c>
      <c r="AU200" s="275">
        <v>2.2999999999999998</v>
      </c>
      <c r="AV200" s="275">
        <v>2.4</v>
      </c>
      <c r="AW200" s="275">
        <v>2.5</v>
      </c>
      <c r="AX200" s="275">
        <v>2.5</v>
      </c>
      <c r="AY200" s="275">
        <v>2.5</v>
      </c>
      <c r="AZ200" s="275">
        <v>1.4</v>
      </c>
      <c r="BA200" s="275">
        <v>1.4</v>
      </c>
      <c r="BB200" s="275">
        <f>_xlfn.IFNA(VLOOKUP(C200,'INFORM Severity - hidden'!$C$5:$G$300,5,FALSE),"-")</f>
        <v>1.4</v>
      </c>
    </row>
    <row r="201" spans="1:54" x14ac:dyDescent="0.25">
      <c r="A201" t="s">
        <v>421</v>
      </c>
      <c r="B201" t="s">
        <v>419</v>
      </c>
      <c r="C201" t="s">
        <v>420</v>
      </c>
      <c r="D201" s="275" t="str">
        <f t="shared" si="3"/>
        <v>Stable</v>
      </c>
      <c r="E201" s="275" t="s">
        <v>9157</v>
      </c>
      <c r="F201" s="275">
        <v>1.4</v>
      </c>
      <c r="G201" s="275">
        <v>1.4</v>
      </c>
      <c r="H201" s="275">
        <v>1.6</v>
      </c>
      <c r="I201" s="275">
        <v>1.6</v>
      </c>
      <c r="J201" s="275">
        <v>1.6</v>
      </c>
      <c r="K201" s="275">
        <v>1.6</v>
      </c>
      <c r="L201" s="275">
        <v>1.6</v>
      </c>
      <c r="M201" s="275">
        <v>1.6</v>
      </c>
      <c r="N201" s="275">
        <v>2.2999999999999998</v>
      </c>
      <c r="O201" s="275">
        <v>2.2999999999999998</v>
      </c>
      <c r="P201" s="275">
        <v>2.2999999999999998</v>
      </c>
      <c r="Q201" s="275">
        <v>2.2999999999999998</v>
      </c>
      <c r="R201" s="275">
        <v>2.2999999999999998</v>
      </c>
      <c r="S201" s="275">
        <v>2</v>
      </c>
      <c r="T201" s="275">
        <v>2</v>
      </c>
      <c r="U201" s="275">
        <v>1.8</v>
      </c>
      <c r="V201" s="275">
        <v>1.9</v>
      </c>
      <c r="W201" s="275">
        <v>1.9</v>
      </c>
      <c r="X201" s="275">
        <v>1.9</v>
      </c>
      <c r="Y201" s="275">
        <v>1.8</v>
      </c>
      <c r="Z201" s="275">
        <v>1.9</v>
      </c>
      <c r="AA201" s="275">
        <v>2</v>
      </c>
      <c r="AB201" s="275">
        <v>2</v>
      </c>
      <c r="AC201" s="275">
        <v>1.9</v>
      </c>
      <c r="AD201" s="275">
        <v>1.9</v>
      </c>
      <c r="AE201" s="275">
        <v>1.9</v>
      </c>
      <c r="AF201" s="275">
        <v>2</v>
      </c>
      <c r="AG201" s="275">
        <v>2</v>
      </c>
      <c r="AH201" s="275">
        <v>2</v>
      </c>
      <c r="AI201" s="275">
        <v>2</v>
      </c>
      <c r="AJ201" s="275">
        <v>2</v>
      </c>
      <c r="AK201" s="275">
        <v>2</v>
      </c>
      <c r="AL201" s="275">
        <v>2</v>
      </c>
      <c r="AM201" s="275">
        <v>2</v>
      </c>
      <c r="AN201" s="275">
        <v>2</v>
      </c>
      <c r="AO201" s="275">
        <v>2</v>
      </c>
      <c r="AP201" s="275">
        <v>2</v>
      </c>
      <c r="AQ201" s="275">
        <v>2.4</v>
      </c>
      <c r="AR201" s="275">
        <v>2.4</v>
      </c>
      <c r="AS201" s="275">
        <v>2.4</v>
      </c>
      <c r="AT201" s="275">
        <v>2.4</v>
      </c>
      <c r="AU201" s="275">
        <v>2.4</v>
      </c>
      <c r="AV201" s="275">
        <v>2.4</v>
      </c>
      <c r="AW201" s="275">
        <v>2.4</v>
      </c>
      <c r="AX201" s="275">
        <v>2.4</v>
      </c>
      <c r="AY201" s="275">
        <v>2.4</v>
      </c>
      <c r="AZ201" s="275">
        <v>2.4</v>
      </c>
      <c r="BA201" s="275">
        <v>2.4</v>
      </c>
      <c r="BB201" s="275">
        <f>_xlfn.IFNA(VLOOKUP(C201,'INFORM Severity - hidden'!$C$5:$G$300,5,FALSE),"-")</f>
        <v>2.4</v>
      </c>
    </row>
    <row r="202" spans="1:54" x14ac:dyDescent="0.25">
      <c r="A202" t="s">
        <v>438</v>
      </c>
      <c r="B202" t="s">
        <v>436</v>
      </c>
      <c r="C202" t="s">
        <v>437</v>
      </c>
      <c r="D202" s="275" t="str">
        <f t="shared" si="3"/>
        <v>Stable</v>
      </c>
      <c r="E202" s="275" t="s">
        <v>9157</v>
      </c>
      <c r="F202" s="275">
        <v>3.9</v>
      </c>
      <c r="G202" s="275">
        <v>3.9</v>
      </c>
      <c r="H202" s="275">
        <v>4</v>
      </c>
      <c r="I202" s="275">
        <v>3.9</v>
      </c>
      <c r="J202" s="275">
        <v>4</v>
      </c>
      <c r="K202" s="275">
        <v>4</v>
      </c>
      <c r="L202" s="275">
        <v>4</v>
      </c>
      <c r="M202" s="275">
        <v>4</v>
      </c>
      <c r="N202" s="275">
        <v>4.0999999999999996</v>
      </c>
      <c r="O202" s="275">
        <v>4.0999999999999996</v>
      </c>
      <c r="P202" s="275">
        <v>4.0999999999999996</v>
      </c>
      <c r="Q202" s="275">
        <v>4.0999999999999996</v>
      </c>
      <c r="R202" s="275">
        <v>4.5999999999999996</v>
      </c>
      <c r="S202" s="275">
        <v>4.5999999999999996</v>
      </c>
      <c r="T202" s="275">
        <v>4.5999999999999996</v>
      </c>
      <c r="U202" s="275">
        <v>4.5999999999999996</v>
      </c>
      <c r="V202" s="275">
        <v>4.5</v>
      </c>
      <c r="W202" s="275">
        <v>4.5</v>
      </c>
      <c r="X202" s="275">
        <v>4.5</v>
      </c>
      <c r="Y202" s="275">
        <v>4.5</v>
      </c>
      <c r="Z202" s="275">
        <v>4.5</v>
      </c>
      <c r="AA202" s="275">
        <v>4.5</v>
      </c>
      <c r="AB202" s="275">
        <v>4.5</v>
      </c>
      <c r="AC202" s="275">
        <v>4.5</v>
      </c>
      <c r="AD202" s="275">
        <v>4.3</v>
      </c>
      <c r="AE202" s="275">
        <v>4.3</v>
      </c>
      <c r="AF202" s="275">
        <v>4.2</v>
      </c>
      <c r="AG202" s="275">
        <v>4.2</v>
      </c>
      <c r="AH202" s="275">
        <v>4.4000000000000004</v>
      </c>
      <c r="AI202" s="275">
        <v>4.4000000000000004</v>
      </c>
      <c r="AJ202" s="275">
        <v>4.4000000000000004</v>
      </c>
      <c r="AK202" s="275">
        <v>4.4000000000000004</v>
      </c>
      <c r="AL202" s="275">
        <v>4.4000000000000004</v>
      </c>
      <c r="AM202" s="275">
        <v>4.3</v>
      </c>
      <c r="AN202" s="275">
        <v>4.4000000000000004</v>
      </c>
      <c r="AO202" s="275">
        <v>4.3</v>
      </c>
      <c r="AP202" s="275">
        <v>4.3</v>
      </c>
      <c r="AQ202" s="275">
        <v>4.4000000000000004</v>
      </c>
      <c r="AR202" s="275">
        <v>4.4000000000000004</v>
      </c>
      <c r="AS202" s="275">
        <v>4.4000000000000004</v>
      </c>
      <c r="AT202" s="275">
        <v>4.4000000000000004</v>
      </c>
      <c r="AU202" s="275">
        <v>4.4000000000000004</v>
      </c>
      <c r="AV202" s="275">
        <v>4.4000000000000004</v>
      </c>
      <c r="AW202" s="275">
        <v>4.4000000000000004</v>
      </c>
      <c r="AX202" s="275">
        <v>4.4000000000000004</v>
      </c>
      <c r="AY202" s="275">
        <v>4.4000000000000004</v>
      </c>
      <c r="AZ202" s="275">
        <v>4.4000000000000004</v>
      </c>
      <c r="BA202" s="275">
        <v>4.4000000000000004</v>
      </c>
      <c r="BB202" s="275">
        <f>_xlfn.IFNA(VLOOKUP(C202,'INFORM Severity - hidden'!$C$5:$G$300,5,FALSE),"-")</f>
        <v>4.4000000000000004</v>
      </c>
    </row>
    <row r="203" spans="1:54" x14ac:dyDescent="0.25">
      <c r="A203"/>
      <c r="B203"/>
      <c r="C203" t="s">
        <v>9235</v>
      </c>
      <c r="D203" s="275" t="str">
        <f t="shared" si="3"/>
        <v>-</v>
      </c>
      <c r="E203" s="275" t="s">
        <v>9157</v>
      </c>
      <c r="F203" s="275">
        <v>3.9</v>
      </c>
      <c r="G203" s="275">
        <v>3.9</v>
      </c>
      <c r="H203" s="275" t="s">
        <v>9157</v>
      </c>
      <c r="I203" s="275" t="s">
        <v>9157</v>
      </c>
      <c r="J203" s="275" t="s">
        <v>9157</v>
      </c>
      <c r="K203" s="275" t="s">
        <v>9157</v>
      </c>
      <c r="L203" s="275" t="s">
        <v>9157</v>
      </c>
      <c r="M203" s="275" t="s">
        <v>9157</v>
      </c>
      <c r="N203" s="275" t="s">
        <v>9157</v>
      </c>
      <c r="O203" s="275" t="s">
        <v>9157</v>
      </c>
      <c r="P203" s="275" t="s">
        <v>9157</v>
      </c>
      <c r="Q203" s="275" t="s">
        <v>9157</v>
      </c>
      <c r="R203" s="275" t="s">
        <v>9157</v>
      </c>
      <c r="S203" s="275" t="s">
        <v>9157</v>
      </c>
      <c r="T203" s="275" t="s">
        <v>9157</v>
      </c>
      <c r="U203" s="275" t="s">
        <v>9157</v>
      </c>
      <c r="V203" s="275" t="s">
        <v>9157</v>
      </c>
      <c r="W203" s="275" t="s">
        <v>9157</v>
      </c>
      <c r="X203" s="275" t="s">
        <v>9157</v>
      </c>
      <c r="Y203" s="275" t="s">
        <v>9157</v>
      </c>
      <c r="Z203" s="275" t="s">
        <v>9157</v>
      </c>
      <c r="AA203" s="275" t="s">
        <v>9157</v>
      </c>
      <c r="AB203" s="275" t="s">
        <v>9157</v>
      </c>
      <c r="AC203" s="275" t="s">
        <v>9157</v>
      </c>
      <c r="AD203" s="275" t="s">
        <v>9157</v>
      </c>
      <c r="AE203" s="275" t="s">
        <v>9157</v>
      </c>
      <c r="AF203" s="275" t="s">
        <v>9157</v>
      </c>
      <c r="AG203" s="275" t="s">
        <v>9157</v>
      </c>
      <c r="AH203" s="275" t="s">
        <v>9157</v>
      </c>
      <c r="AI203" s="275" t="s">
        <v>9157</v>
      </c>
      <c r="AJ203" s="275" t="s">
        <v>9157</v>
      </c>
      <c r="AK203" s="275" t="s">
        <v>9157</v>
      </c>
      <c r="AL203" s="275" t="s">
        <v>9157</v>
      </c>
      <c r="AM203" s="275" t="s">
        <v>9157</v>
      </c>
      <c r="AN203" s="275" t="s">
        <v>9157</v>
      </c>
      <c r="AO203" s="275" t="s">
        <v>9157</v>
      </c>
      <c r="AP203" s="275" t="s">
        <v>9157</v>
      </c>
      <c r="AQ203" s="275" t="s">
        <v>9157</v>
      </c>
      <c r="AR203" s="275" t="s">
        <v>9157</v>
      </c>
      <c r="AS203" s="275" t="s">
        <v>9157</v>
      </c>
      <c r="AT203" s="275" t="s">
        <v>9157</v>
      </c>
      <c r="AU203" s="275" t="s">
        <v>9157</v>
      </c>
      <c r="AV203" s="275" t="s">
        <v>9157</v>
      </c>
      <c r="AW203" s="275" t="s">
        <v>9157</v>
      </c>
      <c r="AX203" s="275" t="s">
        <v>9157</v>
      </c>
      <c r="AY203" s="275" t="s">
        <v>9157</v>
      </c>
      <c r="AZ203" s="275" t="s">
        <v>9157</v>
      </c>
      <c r="BA203" s="275" t="s">
        <v>9157</v>
      </c>
      <c r="BB203" s="275" t="str">
        <f>_xlfn.IFNA(VLOOKUP(C203,'INFORM Severity - hidden'!$C$5:$G$300,5,FALSE),"-")</f>
        <v>-</v>
      </c>
    </row>
    <row r="204" spans="1:54" x14ac:dyDescent="0.25">
      <c r="A204"/>
      <c r="B204"/>
      <c r="C204" t="s">
        <v>9236</v>
      </c>
      <c r="D204" s="275" t="str">
        <f t="shared" si="3"/>
        <v>-</v>
      </c>
      <c r="E204" s="275" t="s">
        <v>9157</v>
      </c>
      <c r="F204" s="275">
        <v>2.1</v>
      </c>
      <c r="G204" s="275">
        <v>2.1</v>
      </c>
      <c r="H204" s="275">
        <v>2.7</v>
      </c>
      <c r="I204" s="275">
        <v>2.7</v>
      </c>
      <c r="J204" s="275">
        <v>2.7</v>
      </c>
      <c r="K204" s="275">
        <v>2.8</v>
      </c>
      <c r="L204" s="275">
        <v>2.7</v>
      </c>
      <c r="M204" s="275">
        <v>2.7</v>
      </c>
      <c r="N204" s="275">
        <v>2.7</v>
      </c>
      <c r="O204" s="275">
        <v>2.7</v>
      </c>
      <c r="P204" s="275" t="s">
        <v>9157</v>
      </c>
      <c r="Q204" s="275" t="s">
        <v>9157</v>
      </c>
      <c r="R204" s="275" t="s">
        <v>9157</v>
      </c>
      <c r="S204" s="275" t="s">
        <v>9157</v>
      </c>
      <c r="T204" s="275" t="s">
        <v>9157</v>
      </c>
      <c r="U204" s="275" t="s">
        <v>9157</v>
      </c>
      <c r="V204" s="275" t="s">
        <v>9157</v>
      </c>
      <c r="W204" s="275" t="s">
        <v>9157</v>
      </c>
      <c r="X204" s="275" t="s">
        <v>9157</v>
      </c>
      <c r="Y204" s="275" t="s">
        <v>9157</v>
      </c>
      <c r="Z204" s="275" t="s">
        <v>9157</v>
      </c>
      <c r="AA204" s="275" t="s">
        <v>9157</v>
      </c>
      <c r="AB204" s="275" t="s">
        <v>9157</v>
      </c>
      <c r="AC204" s="275" t="s">
        <v>9157</v>
      </c>
      <c r="AD204" s="275" t="s">
        <v>9157</v>
      </c>
      <c r="AE204" s="275" t="s">
        <v>9157</v>
      </c>
      <c r="AF204" s="275" t="s">
        <v>9157</v>
      </c>
      <c r="AG204" s="275" t="s">
        <v>9157</v>
      </c>
      <c r="AH204" s="275" t="s">
        <v>9157</v>
      </c>
      <c r="AI204" s="275" t="s">
        <v>9157</v>
      </c>
      <c r="AJ204" s="275" t="s">
        <v>9157</v>
      </c>
      <c r="AK204" s="275" t="s">
        <v>9157</v>
      </c>
      <c r="AL204" s="275" t="s">
        <v>9157</v>
      </c>
      <c r="AM204" s="275" t="s">
        <v>9157</v>
      </c>
      <c r="AN204" s="275" t="s">
        <v>9157</v>
      </c>
      <c r="AO204" s="275" t="s">
        <v>9157</v>
      </c>
      <c r="AP204" s="275" t="s">
        <v>9157</v>
      </c>
      <c r="AQ204" s="275" t="s">
        <v>9157</v>
      </c>
      <c r="AR204" s="275" t="s">
        <v>9157</v>
      </c>
      <c r="AS204" s="275" t="s">
        <v>9157</v>
      </c>
      <c r="AT204" s="275" t="s">
        <v>9157</v>
      </c>
      <c r="AU204" s="275" t="s">
        <v>9157</v>
      </c>
      <c r="AV204" s="275" t="s">
        <v>9157</v>
      </c>
      <c r="AW204" s="275" t="s">
        <v>9157</v>
      </c>
      <c r="AX204" s="275" t="s">
        <v>9157</v>
      </c>
      <c r="AY204" s="275" t="s">
        <v>9157</v>
      </c>
      <c r="AZ204" s="275" t="s">
        <v>9157</v>
      </c>
      <c r="BA204" s="275" t="s">
        <v>9157</v>
      </c>
      <c r="BB204" s="275" t="str">
        <f>_xlfn.IFNA(VLOOKUP(C204,'INFORM Severity - hidden'!$C$5:$G$300,5,FALSE),"-")</f>
        <v>-</v>
      </c>
    </row>
    <row r="205" spans="1:54" x14ac:dyDescent="0.25">
      <c r="A205"/>
      <c r="B205"/>
      <c r="C205" t="s">
        <v>9237</v>
      </c>
      <c r="D205" s="275" t="str">
        <f t="shared" si="3"/>
        <v>-</v>
      </c>
      <c r="E205" s="275" t="s">
        <v>9157</v>
      </c>
      <c r="F205" s="275">
        <v>2.6</v>
      </c>
      <c r="G205" s="275">
        <v>2.6</v>
      </c>
      <c r="H205" s="275">
        <v>3.5</v>
      </c>
      <c r="I205" s="275">
        <v>3.5</v>
      </c>
      <c r="J205" s="275">
        <v>3.5</v>
      </c>
      <c r="K205" s="275">
        <v>3.5</v>
      </c>
      <c r="L205" s="275">
        <v>3.4</v>
      </c>
      <c r="M205" s="275">
        <v>3.4</v>
      </c>
      <c r="N205" s="275">
        <v>3.4</v>
      </c>
      <c r="O205" s="275">
        <v>3.4</v>
      </c>
      <c r="P205" s="275" t="s">
        <v>9157</v>
      </c>
      <c r="Q205" s="275" t="s">
        <v>9157</v>
      </c>
      <c r="R205" s="275" t="s">
        <v>9157</v>
      </c>
      <c r="S205" s="275" t="s">
        <v>9157</v>
      </c>
      <c r="T205" s="275" t="s">
        <v>9157</v>
      </c>
      <c r="U205" s="275" t="s">
        <v>9157</v>
      </c>
      <c r="V205" s="275" t="s">
        <v>9157</v>
      </c>
      <c r="W205" s="275" t="s">
        <v>9157</v>
      </c>
      <c r="X205" s="275" t="s">
        <v>9157</v>
      </c>
      <c r="Y205" s="275" t="s">
        <v>9157</v>
      </c>
      <c r="Z205" s="275" t="s">
        <v>9157</v>
      </c>
      <c r="AA205" s="275" t="s">
        <v>9157</v>
      </c>
      <c r="AB205" s="275" t="s">
        <v>9157</v>
      </c>
      <c r="AC205" s="275" t="s">
        <v>9157</v>
      </c>
      <c r="AD205" s="275" t="s">
        <v>9157</v>
      </c>
      <c r="AE205" s="275" t="s">
        <v>9157</v>
      </c>
      <c r="AF205" s="275" t="s">
        <v>9157</v>
      </c>
      <c r="AG205" s="275" t="s">
        <v>9157</v>
      </c>
      <c r="AH205" s="275" t="s">
        <v>9157</v>
      </c>
      <c r="AI205" s="275" t="s">
        <v>9157</v>
      </c>
      <c r="AJ205" s="275" t="s">
        <v>9157</v>
      </c>
      <c r="AK205" s="275" t="s">
        <v>9157</v>
      </c>
      <c r="AL205" s="275" t="s">
        <v>9157</v>
      </c>
      <c r="AM205" s="275" t="s">
        <v>9157</v>
      </c>
      <c r="AN205" s="275" t="s">
        <v>9157</v>
      </c>
      <c r="AO205" s="275" t="s">
        <v>9157</v>
      </c>
      <c r="AP205" s="275" t="s">
        <v>9157</v>
      </c>
      <c r="AQ205" s="275" t="s">
        <v>9157</v>
      </c>
      <c r="AR205" s="275" t="s">
        <v>9157</v>
      </c>
      <c r="AS205" s="275" t="s">
        <v>9157</v>
      </c>
      <c r="AT205" s="275" t="s">
        <v>9157</v>
      </c>
      <c r="AU205" s="275" t="s">
        <v>9157</v>
      </c>
      <c r="AV205" s="275" t="s">
        <v>9157</v>
      </c>
      <c r="AW205" s="275" t="s">
        <v>9157</v>
      </c>
      <c r="AX205" s="275" t="s">
        <v>9157</v>
      </c>
      <c r="AY205" s="275" t="s">
        <v>9157</v>
      </c>
      <c r="AZ205" s="275" t="s">
        <v>9157</v>
      </c>
      <c r="BA205" s="275" t="s">
        <v>9157</v>
      </c>
      <c r="BB205" s="275" t="str">
        <f>_xlfn.IFNA(VLOOKUP(C205,'INFORM Severity - hidden'!$C$5:$G$300,5,FALSE),"-")</f>
        <v>-</v>
      </c>
    </row>
    <row r="206" spans="1:54" x14ac:dyDescent="0.25">
      <c r="A206" t="s">
        <v>438</v>
      </c>
      <c r="B206" t="s">
        <v>969</v>
      </c>
      <c r="C206" t="s">
        <v>970</v>
      </c>
      <c r="D206" s="275" t="str">
        <f t="shared" si="3"/>
        <v>Stable</v>
      </c>
      <c r="E206" s="275" t="s">
        <v>9157</v>
      </c>
      <c r="F206" s="275" t="s">
        <v>9157</v>
      </c>
      <c r="G206" s="275" t="s">
        <v>9157</v>
      </c>
      <c r="H206" s="275" t="s">
        <v>9157</v>
      </c>
      <c r="I206" s="275" t="s">
        <v>9157</v>
      </c>
      <c r="J206" s="275" t="s">
        <v>9157</v>
      </c>
      <c r="K206" s="275" t="s">
        <v>9157</v>
      </c>
      <c r="L206" s="275" t="s">
        <v>9157</v>
      </c>
      <c r="M206" s="275" t="s">
        <v>9157</v>
      </c>
      <c r="N206" s="275" t="s">
        <v>9157</v>
      </c>
      <c r="O206" s="275" t="s">
        <v>9157</v>
      </c>
      <c r="P206" s="275" t="s">
        <v>9157</v>
      </c>
      <c r="Q206" s="275" t="s">
        <v>9157</v>
      </c>
      <c r="R206" s="275">
        <v>3.7</v>
      </c>
      <c r="S206" s="275">
        <v>3.8</v>
      </c>
      <c r="T206" s="275">
        <v>3.8</v>
      </c>
      <c r="U206" s="275">
        <v>3.8</v>
      </c>
      <c r="V206" s="275">
        <v>3.8</v>
      </c>
      <c r="W206" s="275">
        <v>3.8</v>
      </c>
      <c r="X206" s="275">
        <v>3.8</v>
      </c>
      <c r="Y206" s="275">
        <v>3.8</v>
      </c>
      <c r="Z206" s="275">
        <v>3.8</v>
      </c>
      <c r="AA206" s="275">
        <v>4.0999999999999996</v>
      </c>
      <c r="AB206" s="275">
        <v>4.0999999999999996</v>
      </c>
      <c r="AC206" s="275">
        <v>4</v>
      </c>
      <c r="AD206" s="275">
        <v>3.9</v>
      </c>
      <c r="AE206" s="275">
        <v>3.9</v>
      </c>
      <c r="AF206" s="275">
        <v>3.8</v>
      </c>
      <c r="AG206" s="275">
        <v>3.8</v>
      </c>
      <c r="AH206" s="275">
        <v>3.5</v>
      </c>
      <c r="AI206" s="275">
        <v>3.2</v>
      </c>
      <c r="AJ206" s="275">
        <v>3.2</v>
      </c>
      <c r="AK206" s="275">
        <v>3.2</v>
      </c>
      <c r="AL206" s="275">
        <v>3.2</v>
      </c>
      <c r="AM206" s="275">
        <v>3.2</v>
      </c>
      <c r="AN206" s="275">
        <v>3.2</v>
      </c>
      <c r="AO206" s="275">
        <v>3.2</v>
      </c>
      <c r="AP206" s="275">
        <v>3.2</v>
      </c>
      <c r="AQ206" s="275">
        <v>3.3</v>
      </c>
      <c r="AR206" s="275">
        <v>3.3</v>
      </c>
      <c r="AS206" s="275">
        <v>3.3</v>
      </c>
      <c r="AT206" s="275">
        <v>3.3</v>
      </c>
      <c r="AU206" s="275">
        <v>3.3</v>
      </c>
      <c r="AV206" s="275">
        <v>3.3</v>
      </c>
      <c r="AW206" s="275">
        <v>3.3</v>
      </c>
      <c r="AX206" s="275">
        <v>3.3</v>
      </c>
      <c r="AY206" s="275">
        <v>3.3</v>
      </c>
      <c r="AZ206" s="275">
        <v>3.3</v>
      </c>
      <c r="BA206" s="275">
        <v>3.3</v>
      </c>
      <c r="BB206" s="275">
        <f>_xlfn.IFNA(VLOOKUP(C206,'INFORM Severity - hidden'!$C$5:$G$300,5,FALSE),"-")</f>
        <v>3.3</v>
      </c>
    </row>
    <row r="207" spans="1:54" x14ac:dyDescent="0.25">
      <c r="A207" t="s">
        <v>438</v>
      </c>
      <c r="B207" t="s">
        <v>2510</v>
      </c>
      <c r="C207" t="s">
        <v>2511</v>
      </c>
      <c r="D207" s="275" t="str">
        <f t="shared" si="3"/>
        <v>Stable</v>
      </c>
      <c r="E207" s="275" t="s">
        <v>9157</v>
      </c>
      <c r="F207" s="275" t="s">
        <v>9157</v>
      </c>
      <c r="G207" s="275" t="s">
        <v>9157</v>
      </c>
      <c r="H207" s="275" t="s">
        <v>9157</v>
      </c>
      <c r="I207" s="275" t="s">
        <v>9157</v>
      </c>
      <c r="J207" s="275" t="s">
        <v>9157</v>
      </c>
      <c r="K207" s="275" t="s">
        <v>9157</v>
      </c>
      <c r="L207" s="275" t="s">
        <v>9157</v>
      </c>
      <c r="M207" s="275" t="s">
        <v>9157</v>
      </c>
      <c r="N207" s="275" t="s">
        <v>9157</v>
      </c>
      <c r="O207" s="275" t="s">
        <v>9157</v>
      </c>
      <c r="P207" s="275" t="s">
        <v>9157</v>
      </c>
      <c r="Q207" s="275" t="s">
        <v>9157</v>
      </c>
      <c r="R207" s="275" t="s">
        <v>9157</v>
      </c>
      <c r="S207" s="275" t="s">
        <v>9157</v>
      </c>
      <c r="T207" s="275" t="s">
        <v>9157</v>
      </c>
      <c r="U207" s="275" t="s">
        <v>9157</v>
      </c>
      <c r="V207" s="275" t="s">
        <v>9157</v>
      </c>
      <c r="W207" s="275" t="s">
        <v>9157</v>
      </c>
      <c r="X207" s="275">
        <v>2.5</v>
      </c>
      <c r="Y207" s="275">
        <v>2.5</v>
      </c>
      <c r="Z207" s="275">
        <v>2.6</v>
      </c>
      <c r="AA207" s="275">
        <v>2.6</v>
      </c>
      <c r="AB207" s="275">
        <v>2.6</v>
      </c>
      <c r="AC207" s="275">
        <v>2.6</v>
      </c>
      <c r="AD207" s="275">
        <v>2.6</v>
      </c>
      <c r="AE207" s="275">
        <v>2.6</v>
      </c>
      <c r="AF207" s="275">
        <v>2.5</v>
      </c>
      <c r="AG207" s="275">
        <v>2.5</v>
      </c>
      <c r="AH207" s="275">
        <v>2.5</v>
      </c>
      <c r="AI207" s="275">
        <v>2.5</v>
      </c>
      <c r="AJ207" s="275">
        <v>2.5</v>
      </c>
      <c r="AK207" s="275">
        <v>2.2999999999999998</v>
      </c>
      <c r="AL207" s="275">
        <v>2.4</v>
      </c>
      <c r="AM207" s="275">
        <v>2.6</v>
      </c>
      <c r="AN207" s="275">
        <v>2.6</v>
      </c>
      <c r="AO207" s="275" t="s">
        <v>9157</v>
      </c>
      <c r="AP207" s="275" t="s">
        <v>9157</v>
      </c>
      <c r="AQ207" s="275" t="s">
        <v>9157</v>
      </c>
      <c r="AR207" s="275" t="s">
        <v>9157</v>
      </c>
      <c r="AS207" s="275" t="s">
        <v>9157</v>
      </c>
      <c r="AT207" s="275" t="s">
        <v>9157</v>
      </c>
      <c r="AU207" s="275" t="s">
        <v>9157</v>
      </c>
      <c r="AV207" s="275">
        <v>2.9</v>
      </c>
      <c r="AW207" s="275">
        <v>2.9</v>
      </c>
      <c r="AX207" s="275">
        <v>2.8</v>
      </c>
      <c r="AY207" s="275">
        <v>2.8</v>
      </c>
      <c r="AZ207" s="275">
        <v>2.8</v>
      </c>
      <c r="BA207" s="275">
        <v>2.8</v>
      </c>
      <c r="BB207" s="275">
        <f>_xlfn.IFNA(VLOOKUP(C207,'INFORM Severity - hidden'!$C$5:$G$300,5,FALSE),"-")</f>
        <v>2.8</v>
      </c>
    </row>
    <row r="208" spans="1:54" x14ac:dyDescent="0.25">
      <c r="A208"/>
      <c r="B208"/>
      <c r="C208" t="s">
        <v>9238</v>
      </c>
      <c r="D208" s="275" t="str">
        <f t="shared" si="3"/>
        <v>-</v>
      </c>
      <c r="E208" s="275" t="s">
        <v>9157</v>
      </c>
      <c r="F208" s="275" t="s">
        <v>9157</v>
      </c>
      <c r="G208" s="275" t="s">
        <v>9157</v>
      </c>
      <c r="H208" s="275" t="s">
        <v>9157</v>
      </c>
      <c r="I208" s="275" t="s">
        <v>9157</v>
      </c>
      <c r="J208" s="275" t="s">
        <v>9157</v>
      </c>
      <c r="K208" s="275" t="s">
        <v>9157</v>
      </c>
      <c r="L208" s="275" t="s">
        <v>9157</v>
      </c>
      <c r="M208" s="275" t="s">
        <v>9157</v>
      </c>
      <c r="N208" s="275" t="s">
        <v>9157</v>
      </c>
      <c r="O208" s="275" t="s">
        <v>9157</v>
      </c>
      <c r="P208" s="275" t="s">
        <v>9157</v>
      </c>
      <c r="Q208" s="275" t="s">
        <v>9157</v>
      </c>
      <c r="R208" s="275" t="s">
        <v>9157</v>
      </c>
      <c r="S208" s="275" t="s">
        <v>9157</v>
      </c>
      <c r="T208" s="275" t="s">
        <v>9157</v>
      </c>
      <c r="U208" s="275" t="s">
        <v>9157</v>
      </c>
      <c r="V208" s="275" t="s">
        <v>9157</v>
      </c>
      <c r="W208" s="275" t="s">
        <v>9157</v>
      </c>
      <c r="X208" s="275" t="s">
        <v>9157</v>
      </c>
      <c r="Y208" s="275" t="s">
        <v>9157</v>
      </c>
      <c r="Z208" s="275" t="s">
        <v>9157</v>
      </c>
      <c r="AA208" s="275" t="s">
        <v>9157</v>
      </c>
      <c r="AB208" s="275" t="s">
        <v>9157</v>
      </c>
      <c r="AC208" s="275">
        <v>2.9</v>
      </c>
      <c r="AD208" s="275">
        <v>2.1</v>
      </c>
      <c r="AE208" s="275">
        <v>2.1</v>
      </c>
      <c r="AF208" s="275">
        <v>2.4</v>
      </c>
      <c r="AG208" s="275">
        <v>2.4</v>
      </c>
      <c r="AH208" s="275">
        <v>2.5</v>
      </c>
      <c r="AI208" s="275">
        <v>2.5</v>
      </c>
      <c r="AJ208" s="275">
        <v>2.5</v>
      </c>
      <c r="AK208" s="275">
        <v>2.5</v>
      </c>
      <c r="AL208" s="275">
        <v>2.5</v>
      </c>
      <c r="AM208" s="275">
        <v>2.5</v>
      </c>
      <c r="AN208" s="275">
        <v>2.5</v>
      </c>
      <c r="AO208" s="275">
        <v>2.5</v>
      </c>
      <c r="AP208" s="275">
        <v>2.5</v>
      </c>
      <c r="AQ208" s="275">
        <v>2.5</v>
      </c>
      <c r="AR208" s="275">
        <v>2.5</v>
      </c>
      <c r="AS208" s="275">
        <v>2.5</v>
      </c>
      <c r="AT208" s="275" t="s">
        <v>9157</v>
      </c>
      <c r="AU208" s="275" t="s">
        <v>9157</v>
      </c>
      <c r="AV208" s="275" t="s">
        <v>9157</v>
      </c>
      <c r="AW208" s="275" t="s">
        <v>9157</v>
      </c>
      <c r="AX208" s="275" t="s">
        <v>9157</v>
      </c>
      <c r="AY208" s="275" t="s">
        <v>9157</v>
      </c>
      <c r="AZ208" s="275" t="s">
        <v>9157</v>
      </c>
      <c r="BA208" s="275" t="s">
        <v>9157</v>
      </c>
      <c r="BB208" s="275" t="str">
        <f>_xlfn.IFNA(VLOOKUP(C208,'INFORM Severity - hidden'!$C$5:$G$300,5,FALSE),"-")</f>
        <v>-</v>
      </c>
    </row>
    <row r="209" spans="1:54" x14ac:dyDescent="0.25">
      <c r="A209" t="s">
        <v>438</v>
      </c>
      <c r="B209" t="s">
        <v>1370</v>
      </c>
      <c r="C209" t="s">
        <v>1371</v>
      </c>
      <c r="D209" s="275" t="str">
        <f t="shared" si="3"/>
        <v>Decreasing</v>
      </c>
      <c r="E209" s="275" t="s">
        <v>9157</v>
      </c>
      <c r="F209" s="275" t="s">
        <v>9157</v>
      </c>
      <c r="G209" s="275" t="s">
        <v>9157</v>
      </c>
      <c r="H209" s="275" t="s">
        <v>9157</v>
      </c>
      <c r="I209" s="275" t="s">
        <v>9157</v>
      </c>
      <c r="J209" s="275" t="s">
        <v>9157</v>
      </c>
      <c r="K209" s="275" t="s">
        <v>9157</v>
      </c>
      <c r="L209" s="275" t="s">
        <v>9157</v>
      </c>
      <c r="M209" s="275" t="s">
        <v>9157</v>
      </c>
      <c r="N209" s="275" t="s">
        <v>9157</v>
      </c>
      <c r="O209" s="275" t="s">
        <v>9157</v>
      </c>
      <c r="P209" s="275" t="s">
        <v>9157</v>
      </c>
      <c r="Q209" s="275" t="s">
        <v>9157</v>
      </c>
      <c r="R209" s="275" t="s">
        <v>9157</v>
      </c>
      <c r="S209" s="275" t="s">
        <v>9157</v>
      </c>
      <c r="T209" s="275" t="s">
        <v>9157</v>
      </c>
      <c r="U209" s="275" t="s">
        <v>9157</v>
      </c>
      <c r="V209" s="275" t="s">
        <v>9157</v>
      </c>
      <c r="W209" s="275" t="s">
        <v>9157</v>
      </c>
      <c r="X209" s="275" t="s">
        <v>9157</v>
      </c>
      <c r="Y209" s="275" t="s">
        <v>9157</v>
      </c>
      <c r="Z209" s="275" t="s">
        <v>9157</v>
      </c>
      <c r="AA209" s="275" t="s">
        <v>9157</v>
      </c>
      <c r="AB209" s="275" t="s">
        <v>9157</v>
      </c>
      <c r="AC209" s="275" t="s">
        <v>9157</v>
      </c>
      <c r="AD209" s="275" t="s">
        <v>9157</v>
      </c>
      <c r="AE209" s="275" t="s">
        <v>9157</v>
      </c>
      <c r="AF209" s="275">
        <v>2.8</v>
      </c>
      <c r="AG209" s="275">
        <v>2.8</v>
      </c>
      <c r="AH209" s="275">
        <v>2.9</v>
      </c>
      <c r="AI209" s="275">
        <v>3.2</v>
      </c>
      <c r="AJ209" s="275">
        <v>3.2</v>
      </c>
      <c r="AK209" s="275">
        <v>3.2</v>
      </c>
      <c r="AL209" s="275">
        <v>3.2</v>
      </c>
      <c r="AM209" s="275">
        <v>3.1</v>
      </c>
      <c r="AN209" s="275">
        <v>3.4</v>
      </c>
      <c r="AO209" s="275">
        <v>3.5</v>
      </c>
      <c r="AP209" s="275">
        <v>3.5</v>
      </c>
      <c r="AQ209" s="275">
        <v>3.6</v>
      </c>
      <c r="AR209" s="275">
        <v>3.6</v>
      </c>
      <c r="AS209" s="275">
        <v>3.6</v>
      </c>
      <c r="AT209" s="275">
        <v>4.2</v>
      </c>
      <c r="AU209" s="275">
        <v>4.2</v>
      </c>
      <c r="AV209" s="275">
        <v>4.3</v>
      </c>
      <c r="AW209" s="275">
        <v>4.3</v>
      </c>
      <c r="AX209" s="275">
        <v>4.2</v>
      </c>
      <c r="AY209" s="275">
        <v>4</v>
      </c>
      <c r="AZ209" s="275">
        <v>4</v>
      </c>
      <c r="BA209" s="275">
        <v>4</v>
      </c>
      <c r="BB209" s="275">
        <f>_xlfn.IFNA(VLOOKUP(C209,'INFORM Severity - hidden'!$C$5:$G$300,5,FALSE),"-")</f>
        <v>4</v>
      </c>
    </row>
    <row r="210" spans="1:54" x14ac:dyDescent="0.25">
      <c r="A210" t="s">
        <v>29</v>
      </c>
      <c r="B210" t="s">
        <v>27</v>
      </c>
      <c r="C210" t="s">
        <v>28</v>
      </c>
      <c r="D210" s="275" t="str">
        <f t="shared" si="3"/>
        <v>Stable</v>
      </c>
      <c r="E210" s="275">
        <v>2.5</v>
      </c>
      <c r="F210" s="275">
        <v>2.5</v>
      </c>
      <c r="G210" s="275">
        <v>2.5</v>
      </c>
      <c r="H210" s="275">
        <v>2.5</v>
      </c>
      <c r="I210" s="275">
        <v>2.5</v>
      </c>
      <c r="J210" s="275">
        <v>2.5</v>
      </c>
      <c r="K210" s="275">
        <v>2.5</v>
      </c>
      <c r="L210" s="275">
        <v>2.5</v>
      </c>
      <c r="M210" s="275">
        <v>2.5</v>
      </c>
      <c r="N210" s="275">
        <v>2.6</v>
      </c>
      <c r="O210" s="275">
        <v>2.6</v>
      </c>
      <c r="P210" s="275">
        <v>2.6</v>
      </c>
      <c r="Q210" s="275">
        <v>2.6</v>
      </c>
      <c r="R210" s="275">
        <v>2.6</v>
      </c>
      <c r="S210" s="275">
        <v>2.6</v>
      </c>
      <c r="T210" s="275">
        <v>2.6</v>
      </c>
      <c r="U210" s="275">
        <v>2.5</v>
      </c>
      <c r="V210" s="275">
        <v>2.7</v>
      </c>
      <c r="W210" s="275">
        <v>2.5</v>
      </c>
      <c r="X210" s="275">
        <v>2.5</v>
      </c>
      <c r="Y210" s="275">
        <v>2.4</v>
      </c>
      <c r="Z210" s="275">
        <v>2.4</v>
      </c>
      <c r="AA210" s="275">
        <v>2.4</v>
      </c>
      <c r="AB210" s="275">
        <v>2.4</v>
      </c>
      <c r="AC210" s="275">
        <v>2.4</v>
      </c>
      <c r="AD210" s="275">
        <v>2.4</v>
      </c>
      <c r="AE210" s="275">
        <v>2.4</v>
      </c>
      <c r="AF210" s="275">
        <v>2.4</v>
      </c>
      <c r="AG210" s="275">
        <v>2.4</v>
      </c>
      <c r="AH210" s="275">
        <v>2.4</v>
      </c>
      <c r="AI210" s="275">
        <v>2.4</v>
      </c>
      <c r="AJ210" s="275">
        <v>2.4</v>
      </c>
      <c r="AK210" s="275">
        <v>2.4</v>
      </c>
      <c r="AL210" s="275">
        <v>2.4</v>
      </c>
      <c r="AM210" s="275">
        <v>2.4</v>
      </c>
      <c r="AN210" s="275">
        <v>2.4</v>
      </c>
      <c r="AO210" s="275">
        <v>2.4</v>
      </c>
      <c r="AP210" s="275">
        <v>2.4</v>
      </c>
      <c r="AQ210" s="275">
        <v>2.4</v>
      </c>
      <c r="AR210" s="275">
        <v>2.4</v>
      </c>
      <c r="AS210" s="275">
        <v>2.4</v>
      </c>
      <c r="AT210" s="275">
        <v>2.4</v>
      </c>
      <c r="AU210" s="275">
        <v>2.4</v>
      </c>
      <c r="AV210" s="275">
        <v>2.4</v>
      </c>
      <c r="AW210" s="275">
        <v>2.4</v>
      </c>
      <c r="AX210" s="275">
        <v>2.4</v>
      </c>
      <c r="AY210" s="275">
        <v>2.2999999999999998</v>
      </c>
      <c r="AZ210" s="275">
        <v>2.4</v>
      </c>
      <c r="BA210" s="275">
        <v>2.4</v>
      </c>
      <c r="BB210" s="275">
        <f>_xlfn.IFNA(VLOOKUP(C210,'INFORM Severity - hidden'!$C$5:$G$300,5,FALSE),"-")</f>
        <v>2.4</v>
      </c>
    </row>
    <row r="211" spans="1:54" x14ac:dyDescent="0.25">
      <c r="A211" t="s">
        <v>3453</v>
      </c>
      <c r="B211" t="s">
        <v>3451</v>
      </c>
      <c r="C211" t="s">
        <v>3452</v>
      </c>
      <c r="D211" s="275" t="str">
        <f t="shared" si="3"/>
        <v>Decreasing</v>
      </c>
      <c r="E211" s="275" t="s">
        <v>9157</v>
      </c>
      <c r="F211" s="275">
        <v>2.8</v>
      </c>
      <c r="G211" s="275">
        <v>2.8</v>
      </c>
      <c r="H211" s="275">
        <v>3</v>
      </c>
      <c r="I211" s="275">
        <v>3</v>
      </c>
      <c r="J211" s="275">
        <v>3</v>
      </c>
      <c r="K211" s="275">
        <v>3</v>
      </c>
      <c r="L211" s="275">
        <v>3</v>
      </c>
      <c r="M211" s="275">
        <v>2.6</v>
      </c>
      <c r="N211" s="275">
        <v>2.6</v>
      </c>
      <c r="O211" s="275">
        <v>2.7</v>
      </c>
      <c r="P211" s="275">
        <v>2.7</v>
      </c>
      <c r="Q211" s="275">
        <v>2.7</v>
      </c>
      <c r="R211" s="275">
        <v>2.7</v>
      </c>
      <c r="S211" s="275">
        <v>2.7</v>
      </c>
      <c r="T211" s="275">
        <v>2.7</v>
      </c>
      <c r="U211" s="275">
        <v>2.7</v>
      </c>
      <c r="V211" s="275">
        <v>2.7</v>
      </c>
      <c r="W211" s="275">
        <v>2.7</v>
      </c>
      <c r="X211" s="275">
        <v>2.7</v>
      </c>
      <c r="Y211" s="275">
        <v>2.7</v>
      </c>
      <c r="Z211" s="275">
        <v>3</v>
      </c>
      <c r="AA211" s="275">
        <v>3</v>
      </c>
      <c r="AB211" s="275">
        <v>3</v>
      </c>
      <c r="AC211" s="275">
        <v>3</v>
      </c>
      <c r="AD211" s="275">
        <v>3</v>
      </c>
      <c r="AE211" s="275">
        <v>3</v>
      </c>
      <c r="AF211" s="275">
        <v>3</v>
      </c>
      <c r="AG211" s="275">
        <v>3</v>
      </c>
      <c r="AH211" s="275">
        <v>3</v>
      </c>
      <c r="AI211" s="275">
        <v>3</v>
      </c>
      <c r="AJ211" s="275">
        <v>3</v>
      </c>
      <c r="AK211" s="275">
        <v>3</v>
      </c>
      <c r="AL211" s="275">
        <v>3</v>
      </c>
      <c r="AM211" s="275">
        <v>3.1</v>
      </c>
      <c r="AN211" s="275">
        <v>3.1</v>
      </c>
      <c r="AO211" s="275">
        <v>3.1</v>
      </c>
      <c r="AP211" s="275">
        <v>3.1</v>
      </c>
      <c r="AQ211" s="275">
        <v>3.1</v>
      </c>
      <c r="AR211" s="275">
        <v>3.1</v>
      </c>
      <c r="AS211" s="275">
        <v>3.2</v>
      </c>
      <c r="AT211" s="275">
        <v>3.2</v>
      </c>
      <c r="AU211" s="275">
        <v>3.2</v>
      </c>
      <c r="AV211" s="275">
        <v>3.2</v>
      </c>
      <c r="AW211" s="275">
        <v>3.2</v>
      </c>
      <c r="AX211" s="275">
        <v>3.2</v>
      </c>
      <c r="AY211" s="275">
        <v>3.2</v>
      </c>
      <c r="AZ211" s="275">
        <v>3.2</v>
      </c>
      <c r="BA211" s="275">
        <v>3.1</v>
      </c>
      <c r="BB211" s="275">
        <f>_xlfn.IFNA(VLOOKUP(C211,'INFORM Severity - hidden'!$C$5:$G$300,5,FALSE),"-")</f>
        <v>3.1</v>
      </c>
    </row>
    <row r="212" spans="1:54" x14ac:dyDescent="0.25">
      <c r="A212" t="s">
        <v>95</v>
      </c>
      <c r="B212" t="s">
        <v>93</v>
      </c>
      <c r="C212" t="s">
        <v>94</v>
      </c>
      <c r="D212" s="275" t="str">
        <f t="shared" si="3"/>
        <v>Increasing</v>
      </c>
      <c r="E212" s="275">
        <v>3.6</v>
      </c>
      <c r="F212" s="275">
        <v>3.6</v>
      </c>
      <c r="G212" s="275">
        <v>3.6</v>
      </c>
      <c r="H212" s="275">
        <v>4.0999999999999996</v>
      </c>
      <c r="I212" s="275">
        <v>4.3</v>
      </c>
      <c r="J212" s="275">
        <v>4.3</v>
      </c>
      <c r="K212" s="275">
        <v>4.3</v>
      </c>
      <c r="L212" s="275">
        <v>4.3</v>
      </c>
      <c r="M212" s="275">
        <v>4.3</v>
      </c>
      <c r="N212" s="275">
        <v>4.2</v>
      </c>
      <c r="O212" s="275">
        <v>4.2</v>
      </c>
      <c r="P212" s="275">
        <v>4.2</v>
      </c>
      <c r="Q212" s="275">
        <v>4.2</v>
      </c>
      <c r="R212" s="275">
        <v>4.7</v>
      </c>
      <c r="S212" s="275">
        <v>4.7</v>
      </c>
      <c r="T212" s="275">
        <v>4.7</v>
      </c>
      <c r="U212" s="275">
        <v>4.7</v>
      </c>
      <c r="V212" s="275">
        <v>4.7</v>
      </c>
      <c r="W212" s="275">
        <v>4.7</v>
      </c>
      <c r="X212" s="275">
        <v>4.7</v>
      </c>
      <c r="Y212" s="275">
        <v>4.5999999999999996</v>
      </c>
      <c r="Z212" s="275">
        <v>4.5999999999999996</v>
      </c>
      <c r="AA212" s="275">
        <v>4</v>
      </c>
      <c r="AB212" s="275">
        <v>4</v>
      </c>
      <c r="AC212" s="275">
        <v>4</v>
      </c>
      <c r="AD212" s="275">
        <v>4</v>
      </c>
      <c r="AE212" s="275">
        <v>4.4000000000000004</v>
      </c>
      <c r="AF212" s="275">
        <v>4.4000000000000004</v>
      </c>
      <c r="AG212" s="275">
        <v>4.4000000000000004</v>
      </c>
      <c r="AH212" s="275">
        <v>4.5</v>
      </c>
      <c r="AI212" s="275">
        <v>4.5</v>
      </c>
      <c r="AJ212" s="275">
        <v>4.5</v>
      </c>
      <c r="AK212" s="275">
        <v>4.5</v>
      </c>
      <c r="AL212" s="275">
        <v>4.4000000000000004</v>
      </c>
      <c r="AM212" s="275">
        <v>4.2</v>
      </c>
      <c r="AN212" s="275">
        <v>4.2</v>
      </c>
      <c r="AO212" s="275">
        <v>4.2</v>
      </c>
      <c r="AP212" s="275">
        <v>4.2</v>
      </c>
      <c r="AQ212" s="275">
        <v>4.2</v>
      </c>
      <c r="AR212" s="275">
        <v>4.2</v>
      </c>
      <c r="AS212" s="275">
        <v>4.4000000000000004</v>
      </c>
      <c r="AT212" s="275">
        <v>4.4000000000000004</v>
      </c>
      <c r="AU212" s="275">
        <v>4.4000000000000004</v>
      </c>
      <c r="AV212" s="275">
        <v>4.4000000000000004</v>
      </c>
      <c r="AW212" s="275">
        <v>4.4000000000000004</v>
      </c>
      <c r="AX212" s="275">
        <v>4.4000000000000004</v>
      </c>
      <c r="AY212" s="275">
        <v>4.4000000000000004</v>
      </c>
      <c r="AZ212" s="275">
        <v>4.4000000000000004</v>
      </c>
      <c r="BA212" s="275">
        <v>4.4000000000000004</v>
      </c>
      <c r="BB212" s="275">
        <f>_xlfn.IFNA(VLOOKUP(C212,'INFORM Severity - hidden'!$C$5:$G$300,5,FALSE),"-")</f>
        <v>4.7</v>
      </c>
    </row>
    <row r="213" spans="1:54" x14ac:dyDescent="0.25">
      <c r="A213" t="s">
        <v>95</v>
      </c>
      <c r="B213" t="s">
        <v>694</v>
      </c>
      <c r="C213" t="s">
        <v>695</v>
      </c>
      <c r="D213" s="275" t="str">
        <f t="shared" si="3"/>
        <v>Stable</v>
      </c>
      <c r="E213" s="275" t="s">
        <v>9157</v>
      </c>
      <c r="F213" s="275" t="s">
        <v>9157</v>
      </c>
      <c r="G213" s="275" t="s">
        <v>9157</v>
      </c>
      <c r="H213" s="275">
        <v>2.1</v>
      </c>
      <c r="I213" s="275">
        <v>2.1</v>
      </c>
      <c r="J213" s="275">
        <v>2.1</v>
      </c>
      <c r="K213" s="275">
        <v>2.1</v>
      </c>
      <c r="L213" s="275">
        <v>2.1</v>
      </c>
      <c r="M213" s="275">
        <v>2.1</v>
      </c>
      <c r="N213" s="275">
        <v>2</v>
      </c>
      <c r="O213" s="275">
        <v>2</v>
      </c>
      <c r="P213" s="275">
        <v>2</v>
      </c>
      <c r="Q213" s="275">
        <v>2</v>
      </c>
      <c r="R213" s="275">
        <v>2</v>
      </c>
      <c r="S213" s="275">
        <v>2</v>
      </c>
      <c r="T213" s="275">
        <v>2</v>
      </c>
      <c r="U213" s="275">
        <v>2</v>
      </c>
      <c r="V213" s="275">
        <v>2</v>
      </c>
      <c r="W213" s="275">
        <v>2</v>
      </c>
      <c r="X213" s="275">
        <v>2</v>
      </c>
      <c r="Y213" s="275">
        <v>1.9</v>
      </c>
      <c r="Z213" s="275">
        <v>1.9</v>
      </c>
      <c r="AA213" s="275">
        <v>1.9</v>
      </c>
      <c r="AB213" s="275">
        <v>1.9</v>
      </c>
      <c r="AC213" s="275">
        <v>1.9</v>
      </c>
      <c r="AD213" s="275">
        <v>1.9</v>
      </c>
      <c r="AE213" s="275">
        <v>1.9</v>
      </c>
      <c r="AF213" s="275">
        <v>1.9</v>
      </c>
      <c r="AG213" s="275">
        <v>1.8</v>
      </c>
      <c r="AH213" s="275">
        <v>1.9</v>
      </c>
      <c r="AI213" s="275">
        <v>1.9</v>
      </c>
      <c r="AJ213" s="275">
        <v>1.9</v>
      </c>
      <c r="AK213" s="275">
        <v>1.9</v>
      </c>
      <c r="AL213" s="275">
        <v>1.8</v>
      </c>
      <c r="AM213" s="275">
        <v>1.8</v>
      </c>
      <c r="AN213" s="275">
        <v>1.8</v>
      </c>
      <c r="AO213" s="275">
        <v>1.7</v>
      </c>
      <c r="AP213" s="275">
        <v>1.7</v>
      </c>
      <c r="AQ213" s="275">
        <v>1.7</v>
      </c>
      <c r="AR213" s="275">
        <v>1.7</v>
      </c>
      <c r="AS213" s="275">
        <v>1.7</v>
      </c>
      <c r="AT213" s="275">
        <v>1.7</v>
      </c>
      <c r="AU213" s="275">
        <v>1.7</v>
      </c>
      <c r="AV213" s="275">
        <v>1.8</v>
      </c>
      <c r="AW213" s="275">
        <v>1.8</v>
      </c>
      <c r="AX213" s="275">
        <v>1.9</v>
      </c>
      <c r="AY213" s="275">
        <v>1.9</v>
      </c>
      <c r="AZ213" s="275">
        <v>1.9</v>
      </c>
      <c r="BA213" s="275">
        <v>1.9</v>
      </c>
      <c r="BB213" s="275">
        <f>_xlfn.IFNA(VLOOKUP(C213,'INFORM Severity - hidden'!$C$5:$G$300,5,FALSE),"-")</f>
        <v>1.9</v>
      </c>
    </row>
    <row r="214" spans="1:54" x14ac:dyDescent="0.25">
      <c r="A214"/>
      <c r="B214"/>
      <c r="C214" t="s">
        <v>9239</v>
      </c>
      <c r="D214" s="275" t="str">
        <f t="shared" si="3"/>
        <v>-</v>
      </c>
      <c r="E214" s="275" t="s">
        <v>9157</v>
      </c>
      <c r="F214" s="275" t="s">
        <v>9157</v>
      </c>
      <c r="G214" s="275" t="s">
        <v>9157</v>
      </c>
      <c r="H214" s="275" t="s">
        <v>9157</v>
      </c>
      <c r="I214" s="275" t="s">
        <v>9157</v>
      </c>
      <c r="J214" s="275" t="s">
        <v>9157</v>
      </c>
      <c r="K214" s="275" t="s">
        <v>9157</v>
      </c>
      <c r="L214" s="275" t="s">
        <v>9157</v>
      </c>
      <c r="M214" s="275" t="s">
        <v>9157</v>
      </c>
      <c r="N214" s="275" t="s">
        <v>9157</v>
      </c>
      <c r="O214" s="275" t="s">
        <v>9157</v>
      </c>
      <c r="P214" s="275" t="s">
        <v>9157</v>
      </c>
      <c r="Q214" s="275" t="s">
        <v>9157</v>
      </c>
      <c r="R214" s="275" t="s">
        <v>9157</v>
      </c>
      <c r="S214" s="275" t="s">
        <v>9157</v>
      </c>
      <c r="T214" s="275">
        <v>2.4</v>
      </c>
      <c r="U214" s="275">
        <v>2.4</v>
      </c>
      <c r="V214" s="275">
        <v>2.4</v>
      </c>
      <c r="W214" s="275">
        <v>3.3</v>
      </c>
      <c r="X214" s="275">
        <v>3.3</v>
      </c>
      <c r="Y214" s="275">
        <v>3.2</v>
      </c>
      <c r="Z214" s="275">
        <v>3.2</v>
      </c>
      <c r="AA214" s="275">
        <v>3.2</v>
      </c>
      <c r="AB214" s="275">
        <v>3.2</v>
      </c>
      <c r="AC214" s="275">
        <v>3.2</v>
      </c>
      <c r="AD214" s="275">
        <v>3.2</v>
      </c>
      <c r="AE214" s="275">
        <v>3.2</v>
      </c>
      <c r="AF214" s="275">
        <v>3.2</v>
      </c>
      <c r="AG214" s="275">
        <v>2.8</v>
      </c>
      <c r="AH214" s="275">
        <v>3</v>
      </c>
      <c r="AI214" s="275">
        <v>2.9</v>
      </c>
      <c r="AJ214" s="275">
        <v>2.9</v>
      </c>
      <c r="AK214" s="275" t="s">
        <v>9157</v>
      </c>
      <c r="AL214" s="275" t="s">
        <v>9157</v>
      </c>
      <c r="AM214" s="275" t="s">
        <v>9157</v>
      </c>
      <c r="AN214" s="275" t="s">
        <v>9157</v>
      </c>
      <c r="AO214" s="275" t="s">
        <v>9157</v>
      </c>
      <c r="AP214" s="275" t="s">
        <v>9157</v>
      </c>
      <c r="AQ214" s="275" t="s">
        <v>9157</v>
      </c>
      <c r="AR214" s="275" t="s">
        <v>9157</v>
      </c>
      <c r="AS214" s="275" t="s">
        <v>9157</v>
      </c>
      <c r="AT214" s="275" t="s">
        <v>9157</v>
      </c>
      <c r="AU214" s="275" t="s">
        <v>9157</v>
      </c>
      <c r="AV214" s="275" t="s">
        <v>9157</v>
      </c>
      <c r="AW214" s="275" t="s">
        <v>9157</v>
      </c>
      <c r="AX214" s="275" t="s">
        <v>9157</v>
      </c>
      <c r="AY214" s="275" t="s">
        <v>9157</v>
      </c>
      <c r="AZ214" s="275" t="s">
        <v>9157</v>
      </c>
      <c r="BA214" s="275" t="s">
        <v>9157</v>
      </c>
      <c r="BB214" s="275" t="str">
        <f>_xlfn.IFNA(VLOOKUP(C214,'INFORM Severity - hidden'!$C$5:$G$300,5,FALSE),"-")</f>
        <v>-</v>
      </c>
    </row>
    <row r="215" spans="1:54" x14ac:dyDescent="0.25">
      <c r="A215" t="s">
        <v>338</v>
      </c>
      <c r="B215" t="s">
        <v>336</v>
      </c>
      <c r="C215" t="s">
        <v>337</v>
      </c>
      <c r="D215" s="275" t="str">
        <f t="shared" si="3"/>
        <v>Stable</v>
      </c>
      <c r="E215" s="275" t="s">
        <v>9157</v>
      </c>
      <c r="F215" s="275">
        <v>4.3</v>
      </c>
      <c r="G215" s="275">
        <v>4.3</v>
      </c>
      <c r="H215" s="275">
        <v>4.3</v>
      </c>
      <c r="I215" s="275">
        <v>4.3</v>
      </c>
      <c r="J215" s="275">
        <v>4.3</v>
      </c>
      <c r="K215" s="275">
        <v>4.3</v>
      </c>
      <c r="L215" s="275">
        <v>4.3</v>
      </c>
      <c r="M215" s="275">
        <v>4.3</v>
      </c>
      <c r="N215" s="275">
        <v>4.3</v>
      </c>
      <c r="O215" s="275">
        <v>4.3</v>
      </c>
      <c r="P215" s="275">
        <v>4.3</v>
      </c>
      <c r="Q215" s="275">
        <v>4.3</v>
      </c>
      <c r="R215" s="275">
        <v>4.3</v>
      </c>
      <c r="S215" s="275">
        <v>4.3</v>
      </c>
      <c r="T215" s="275">
        <v>4.3</v>
      </c>
      <c r="U215" s="275">
        <v>4.3</v>
      </c>
      <c r="V215" s="275">
        <v>4.3</v>
      </c>
      <c r="W215" s="275">
        <v>4.4000000000000004</v>
      </c>
      <c r="X215" s="275">
        <v>4.4000000000000004</v>
      </c>
      <c r="Y215" s="275">
        <v>4.4000000000000004</v>
      </c>
      <c r="Z215" s="275">
        <v>4.4000000000000004</v>
      </c>
      <c r="AA215" s="275">
        <v>4.2</v>
      </c>
      <c r="AB215" s="275">
        <v>4.3</v>
      </c>
      <c r="AC215" s="275">
        <v>4.3</v>
      </c>
      <c r="AD215" s="275">
        <v>4.3</v>
      </c>
      <c r="AE215" s="275">
        <v>4.3</v>
      </c>
      <c r="AF215" s="275">
        <v>4.4000000000000004</v>
      </c>
      <c r="AG215" s="275">
        <v>4.4000000000000004</v>
      </c>
      <c r="AH215" s="275">
        <v>4.4000000000000004</v>
      </c>
      <c r="AI215" s="275">
        <v>4.4000000000000004</v>
      </c>
      <c r="AJ215" s="275">
        <v>4.4000000000000004</v>
      </c>
      <c r="AK215" s="275">
        <v>4.4000000000000004</v>
      </c>
      <c r="AL215" s="275">
        <v>4.4000000000000004</v>
      </c>
      <c r="AM215" s="275">
        <v>4.4000000000000004</v>
      </c>
      <c r="AN215" s="275">
        <v>4.4000000000000004</v>
      </c>
      <c r="AO215" s="275">
        <v>4.4000000000000004</v>
      </c>
      <c r="AP215" s="275">
        <v>4.4000000000000004</v>
      </c>
      <c r="AQ215" s="275">
        <v>4.5999999999999996</v>
      </c>
      <c r="AR215" s="275">
        <v>4.5999999999999996</v>
      </c>
      <c r="AS215" s="275">
        <v>4.5999999999999996</v>
      </c>
      <c r="AT215" s="275">
        <v>4.5999999999999996</v>
      </c>
      <c r="AU215" s="275">
        <v>4.5999999999999996</v>
      </c>
      <c r="AV215" s="275">
        <v>4.5999999999999996</v>
      </c>
      <c r="AW215" s="275">
        <v>4.4000000000000004</v>
      </c>
      <c r="AX215" s="275">
        <v>4.4000000000000004</v>
      </c>
      <c r="AY215" s="275">
        <v>4.4000000000000004</v>
      </c>
      <c r="AZ215" s="275">
        <v>4.4000000000000004</v>
      </c>
      <c r="BA215" s="275">
        <v>4.4000000000000004</v>
      </c>
      <c r="BB215" s="275">
        <f>_xlfn.IFNA(VLOOKUP(C215,'INFORM Severity - hidden'!$C$5:$G$300,5,FALSE),"-")</f>
        <v>4.4000000000000004</v>
      </c>
    </row>
    <row r="216" spans="1:54" x14ac:dyDescent="0.25">
      <c r="A216"/>
      <c r="B216"/>
      <c r="C216" t="s">
        <v>9240</v>
      </c>
      <c r="D216" s="275" t="str">
        <f t="shared" si="3"/>
        <v>-</v>
      </c>
      <c r="E216" s="275" t="s">
        <v>9157</v>
      </c>
      <c r="F216" s="275" t="s">
        <v>9157</v>
      </c>
      <c r="G216" s="275" t="s">
        <v>9157</v>
      </c>
      <c r="H216" s="275" t="s">
        <v>9157</v>
      </c>
      <c r="I216" s="275" t="s">
        <v>9157</v>
      </c>
      <c r="J216" s="275" t="s">
        <v>9157</v>
      </c>
      <c r="K216" s="275" t="s">
        <v>9157</v>
      </c>
      <c r="L216" s="275" t="s">
        <v>9157</v>
      </c>
      <c r="M216" s="275" t="s">
        <v>9157</v>
      </c>
      <c r="N216" s="275" t="s">
        <v>9157</v>
      </c>
      <c r="O216" s="275">
        <v>3.1</v>
      </c>
      <c r="P216" s="275">
        <v>3.1</v>
      </c>
      <c r="Q216" s="275">
        <v>3.1</v>
      </c>
      <c r="R216" s="275">
        <v>3.1</v>
      </c>
      <c r="S216" s="275" t="s">
        <v>9157</v>
      </c>
      <c r="T216" s="275" t="s">
        <v>9157</v>
      </c>
      <c r="U216" s="275" t="s">
        <v>9157</v>
      </c>
      <c r="V216" s="275" t="s">
        <v>9157</v>
      </c>
      <c r="W216" s="275" t="s">
        <v>9157</v>
      </c>
      <c r="X216" s="275" t="s">
        <v>9157</v>
      </c>
      <c r="Y216" s="275" t="s">
        <v>9157</v>
      </c>
      <c r="Z216" s="275" t="s">
        <v>9157</v>
      </c>
      <c r="AA216" s="275" t="s">
        <v>9157</v>
      </c>
      <c r="AB216" s="275" t="s">
        <v>9157</v>
      </c>
      <c r="AC216" s="275" t="s">
        <v>9157</v>
      </c>
      <c r="AD216" s="275" t="s">
        <v>9157</v>
      </c>
      <c r="AE216" s="275" t="s">
        <v>9157</v>
      </c>
      <c r="AF216" s="275" t="s">
        <v>9157</v>
      </c>
      <c r="AG216" s="275" t="s">
        <v>9157</v>
      </c>
      <c r="AH216" s="275" t="s">
        <v>9157</v>
      </c>
      <c r="AI216" s="275" t="s">
        <v>9157</v>
      </c>
      <c r="AJ216" s="275" t="s">
        <v>9157</v>
      </c>
      <c r="AK216" s="275" t="s">
        <v>9157</v>
      </c>
      <c r="AL216" s="275" t="s">
        <v>9157</v>
      </c>
      <c r="AM216" s="275" t="s">
        <v>9157</v>
      </c>
      <c r="AN216" s="275" t="s">
        <v>9157</v>
      </c>
      <c r="AO216" s="275" t="s">
        <v>9157</v>
      </c>
      <c r="AP216" s="275" t="s">
        <v>9157</v>
      </c>
      <c r="AQ216" s="275" t="s">
        <v>9157</v>
      </c>
      <c r="AR216" s="275" t="s">
        <v>9157</v>
      </c>
      <c r="AS216" s="275" t="s">
        <v>9157</v>
      </c>
      <c r="AT216" s="275" t="s">
        <v>9157</v>
      </c>
      <c r="AU216" s="275" t="s">
        <v>9157</v>
      </c>
      <c r="AV216" s="275" t="s">
        <v>9157</v>
      </c>
      <c r="AW216" s="275" t="s">
        <v>9157</v>
      </c>
      <c r="AX216" s="275" t="s">
        <v>9157</v>
      </c>
      <c r="AY216" s="275" t="s">
        <v>9157</v>
      </c>
      <c r="AZ216" s="275" t="s">
        <v>9157</v>
      </c>
      <c r="BA216" s="275" t="s">
        <v>9157</v>
      </c>
      <c r="BB216" s="275" t="str">
        <f>_xlfn.IFNA(VLOOKUP(C216,'INFORM Severity - hidden'!$C$5:$G$300,5,FALSE),"-")</f>
        <v>-</v>
      </c>
    </row>
    <row r="217" spans="1:54" x14ac:dyDescent="0.25">
      <c r="A217" t="s">
        <v>338</v>
      </c>
      <c r="B217" t="s">
        <v>2709</v>
      </c>
      <c r="C217" t="s">
        <v>2710</v>
      </c>
      <c r="D217" s="275" t="str">
        <f t="shared" si="3"/>
        <v>Stable</v>
      </c>
      <c r="E217" s="275" t="s">
        <v>9157</v>
      </c>
      <c r="F217" s="275" t="s">
        <v>9157</v>
      </c>
      <c r="G217" s="275" t="s">
        <v>9157</v>
      </c>
      <c r="H217" s="275" t="s">
        <v>9157</v>
      </c>
      <c r="I217" s="275" t="s">
        <v>9157</v>
      </c>
      <c r="J217" s="275" t="s">
        <v>9157</v>
      </c>
      <c r="K217" s="275" t="s">
        <v>9157</v>
      </c>
      <c r="L217" s="275" t="s">
        <v>9157</v>
      </c>
      <c r="M217" s="275" t="s">
        <v>9157</v>
      </c>
      <c r="N217" s="275" t="s">
        <v>9157</v>
      </c>
      <c r="O217" s="275" t="s">
        <v>9157</v>
      </c>
      <c r="P217" s="275" t="s">
        <v>9157</v>
      </c>
      <c r="Q217" s="275" t="s">
        <v>9157</v>
      </c>
      <c r="R217" s="275" t="s">
        <v>9157</v>
      </c>
      <c r="S217" s="275" t="s">
        <v>9157</v>
      </c>
      <c r="T217" s="275" t="s">
        <v>9157</v>
      </c>
      <c r="U217" s="275" t="s">
        <v>9157</v>
      </c>
      <c r="V217" s="275" t="s">
        <v>9157</v>
      </c>
      <c r="W217" s="275" t="s">
        <v>9157</v>
      </c>
      <c r="X217" s="275" t="s">
        <v>9157</v>
      </c>
      <c r="Y217" s="275" t="s">
        <v>9157</v>
      </c>
      <c r="Z217" s="275" t="s">
        <v>9157</v>
      </c>
      <c r="AA217" s="275" t="s">
        <v>9157</v>
      </c>
      <c r="AB217" s="275" t="s">
        <v>9157</v>
      </c>
      <c r="AC217" s="275" t="s">
        <v>9157</v>
      </c>
      <c r="AD217" s="275" t="s">
        <v>9157</v>
      </c>
      <c r="AE217" s="275" t="s">
        <v>9157</v>
      </c>
      <c r="AF217" s="275" t="s">
        <v>9157</v>
      </c>
      <c r="AG217" s="275" t="s">
        <v>9157</v>
      </c>
      <c r="AH217" s="275" t="s">
        <v>9157</v>
      </c>
      <c r="AI217" s="275" t="s">
        <v>9157</v>
      </c>
      <c r="AJ217" s="275" t="s">
        <v>9157</v>
      </c>
      <c r="AK217" s="275" t="s">
        <v>9157</v>
      </c>
      <c r="AL217" s="275" t="s">
        <v>9157</v>
      </c>
      <c r="AM217" s="275" t="s">
        <v>9157</v>
      </c>
      <c r="AN217" s="275" t="s">
        <v>9157</v>
      </c>
      <c r="AO217" s="275" t="s">
        <v>9157</v>
      </c>
      <c r="AP217" s="275" t="s">
        <v>9157</v>
      </c>
      <c r="AQ217" s="275" t="s">
        <v>9157</v>
      </c>
      <c r="AR217" s="275" t="s">
        <v>9157</v>
      </c>
      <c r="AS217" s="275" t="s">
        <v>9157</v>
      </c>
      <c r="AT217" s="275" t="s">
        <v>9157</v>
      </c>
      <c r="AU217" s="275" t="s">
        <v>9157</v>
      </c>
      <c r="AV217" s="275" t="s">
        <v>9157</v>
      </c>
      <c r="AW217" s="275" t="s">
        <v>9157</v>
      </c>
      <c r="AX217" s="275">
        <v>3.4</v>
      </c>
      <c r="AY217" s="275">
        <v>3.5</v>
      </c>
      <c r="AZ217" s="275">
        <v>3.5</v>
      </c>
      <c r="BA217" s="275">
        <v>3.5</v>
      </c>
      <c r="BB217" s="275">
        <f>_xlfn.IFNA(VLOOKUP(C217,'INFORM Severity - hidden'!$C$5:$G$300,5,FALSE),"-")</f>
        <v>3.5</v>
      </c>
    </row>
    <row r="218" spans="1:54" x14ac:dyDescent="0.25">
      <c r="A218" t="s">
        <v>2207</v>
      </c>
      <c r="B218" t="s">
        <v>2205</v>
      </c>
      <c r="C218" t="s">
        <v>2206</v>
      </c>
      <c r="D218" s="275" t="str">
        <f t="shared" si="3"/>
        <v>Decreasing</v>
      </c>
      <c r="E218" s="275" t="s">
        <v>9157</v>
      </c>
      <c r="F218" s="275" t="s">
        <v>9157</v>
      </c>
      <c r="G218" s="275" t="s">
        <v>9157</v>
      </c>
      <c r="H218" s="275" t="s">
        <v>9157</v>
      </c>
      <c r="I218" s="275" t="s">
        <v>9157</v>
      </c>
      <c r="J218" s="275" t="s">
        <v>9157</v>
      </c>
      <c r="K218" s="275" t="s">
        <v>9157</v>
      </c>
      <c r="L218" s="275" t="s">
        <v>9157</v>
      </c>
      <c r="M218" s="275" t="s">
        <v>9157</v>
      </c>
      <c r="N218" s="275" t="s">
        <v>9157</v>
      </c>
      <c r="O218" s="275" t="s">
        <v>9157</v>
      </c>
      <c r="P218" s="275" t="s">
        <v>9157</v>
      </c>
      <c r="Q218" s="275" t="s">
        <v>9157</v>
      </c>
      <c r="R218" s="275" t="s">
        <v>9157</v>
      </c>
      <c r="S218" s="275" t="s">
        <v>9157</v>
      </c>
      <c r="T218" s="275" t="s">
        <v>9157</v>
      </c>
      <c r="U218" s="275" t="s">
        <v>9157</v>
      </c>
      <c r="V218" s="275" t="s">
        <v>9157</v>
      </c>
      <c r="W218" s="275" t="s">
        <v>9157</v>
      </c>
      <c r="X218" s="275" t="s">
        <v>9157</v>
      </c>
      <c r="Y218" s="275" t="s">
        <v>9157</v>
      </c>
      <c r="Z218" s="275" t="s">
        <v>9157</v>
      </c>
      <c r="AA218" s="275" t="s">
        <v>9157</v>
      </c>
      <c r="AB218" s="275" t="s">
        <v>9157</v>
      </c>
      <c r="AC218" s="275" t="s">
        <v>9157</v>
      </c>
      <c r="AD218" s="275" t="s">
        <v>9157</v>
      </c>
      <c r="AE218" s="275" t="s">
        <v>9157</v>
      </c>
      <c r="AF218" s="275" t="s">
        <v>9157</v>
      </c>
      <c r="AG218" s="275" t="s">
        <v>9157</v>
      </c>
      <c r="AH218" s="275" t="s">
        <v>9157</v>
      </c>
      <c r="AI218" s="275" t="s">
        <v>9157</v>
      </c>
      <c r="AJ218" s="275" t="s">
        <v>9157</v>
      </c>
      <c r="AK218" s="275" t="s">
        <v>9157</v>
      </c>
      <c r="AL218" s="275" t="s">
        <v>9157</v>
      </c>
      <c r="AM218" s="275" t="s">
        <v>9157</v>
      </c>
      <c r="AN218" s="275" t="s">
        <v>9157</v>
      </c>
      <c r="AO218" s="275" t="s">
        <v>9157</v>
      </c>
      <c r="AP218" s="275" t="s">
        <v>9157</v>
      </c>
      <c r="AQ218" s="275">
        <v>1.2</v>
      </c>
      <c r="AR218" s="275">
        <v>1.2</v>
      </c>
      <c r="AS218" s="275">
        <v>1.2</v>
      </c>
      <c r="AT218" s="275">
        <v>1.2</v>
      </c>
      <c r="AU218" s="275">
        <v>2.2999999999999998</v>
      </c>
      <c r="AV218" s="275">
        <v>2.2999999999999998</v>
      </c>
      <c r="AW218" s="275">
        <v>2.2999999999999998</v>
      </c>
      <c r="AX218" s="275">
        <v>2.2999999999999998</v>
      </c>
      <c r="AY218" s="275">
        <v>2.4</v>
      </c>
      <c r="AZ218" s="275">
        <v>1.8</v>
      </c>
      <c r="BA218" s="275">
        <v>1.8</v>
      </c>
      <c r="BB218" s="275">
        <f>_xlfn.IFNA(VLOOKUP(C218,'INFORM Severity - hidden'!$C$5:$G$300,5,FALSE),"-")</f>
        <v>1.8</v>
      </c>
    </row>
    <row r="219" spans="1:54" x14ac:dyDescent="0.25">
      <c r="A219" t="s">
        <v>980</v>
      </c>
      <c r="B219" t="s">
        <v>978</v>
      </c>
      <c r="C219" t="s">
        <v>979</v>
      </c>
      <c r="D219" s="275" t="str">
        <f t="shared" si="3"/>
        <v>Increasing</v>
      </c>
      <c r="E219" s="275" t="s">
        <v>9157</v>
      </c>
      <c r="F219" s="275" t="s">
        <v>9157</v>
      </c>
      <c r="G219" s="275" t="s">
        <v>9157</v>
      </c>
      <c r="H219" s="275" t="s">
        <v>9157</v>
      </c>
      <c r="I219" s="275" t="s">
        <v>9157</v>
      </c>
      <c r="J219" s="275" t="s">
        <v>9157</v>
      </c>
      <c r="K219" s="275" t="s">
        <v>9157</v>
      </c>
      <c r="L219" s="275" t="s">
        <v>9157</v>
      </c>
      <c r="M219" s="275" t="s">
        <v>9157</v>
      </c>
      <c r="N219" s="275" t="s">
        <v>9157</v>
      </c>
      <c r="O219" s="275" t="s">
        <v>9157</v>
      </c>
      <c r="P219" s="275" t="s">
        <v>9157</v>
      </c>
      <c r="Q219" s="275" t="s">
        <v>9157</v>
      </c>
      <c r="R219" s="275" t="s">
        <v>9157</v>
      </c>
      <c r="S219" s="275" t="s">
        <v>9157</v>
      </c>
      <c r="T219" s="275" t="s">
        <v>9157</v>
      </c>
      <c r="U219" s="275" t="s">
        <v>9157</v>
      </c>
      <c r="V219" s="275" t="s">
        <v>9157</v>
      </c>
      <c r="W219" s="275" t="s">
        <v>9157</v>
      </c>
      <c r="X219" s="275" t="s">
        <v>9157</v>
      </c>
      <c r="Y219" s="275" t="s">
        <v>9157</v>
      </c>
      <c r="Z219" s="275" t="s">
        <v>9157</v>
      </c>
      <c r="AA219" s="275">
        <v>2.7</v>
      </c>
      <c r="AB219" s="275">
        <v>2.7</v>
      </c>
      <c r="AC219" s="275">
        <v>2.7</v>
      </c>
      <c r="AD219" s="275">
        <v>2.7</v>
      </c>
      <c r="AE219" s="275">
        <v>2.7</v>
      </c>
      <c r="AF219" s="275">
        <v>2.7</v>
      </c>
      <c r="AG219" s="275">
        <v>2.7</v>
      </c>
      <c r="AH219" s="275">
        <v>2.7</v>
      </c>
      <c r="AI219" s="275">
        <v>2.2999999999999998</v>
      </c>
      <c r="AJ219" s="275">
        <v>2.2999999999999998</v>
      </c>
      <c r="AK219" s="275">
        <v>2.2999999999999998</v>
      </c>
      <c r="AL219" s="275">
        <v>2.2999999999999998</v>
      </c>
      <c r="AM219" s="275">
        <v>2.5</v>
      </c>
      <c r="AN219" s="275">
        <v>2.5</v>
      </c>
      <c r="AO219" s="275">
        <v>2.4</v>
      </c>
      <c r="AP219" s="275">
        <v>2.4</v>
      </c>
      <c r="AQ219" s="275">
        <v>2.4</v>
      </c>
      <c r="AR219" s="275">
        <v>2.4</v>
      </c>
      <c r="AS219" s="275">
        <v>2.2999999999999998</v>
      </c>
      <c r="AT219" s="275">
        <v>2.2999999999999998</v>
      </c>
      <c r="AU219" s="275">
        <v>2.2000000000000002</v>
      </c>
      <c r="AV219" s="275">
        <v>2.1</v>
      </c>
      <c r="AW219" s="275">
        <v>2.1</v>
      </c>
      <c r="AX219" s="275">
        <v>2.2999999999999998</v>
      </c>
      <c r="AY219" s="275">
        <v>2.2999999999999998</v>
      </c>
      <c r="AZ219" s="275">
        <v>2.2999999999999998</v>
      </c>
      <c r="BA219" s="275">
        <v>2.2999999999999998</v>
      </c>
      <c r="BB219" s="275">
        <f>_xlfn.IFNA(VLOOKUP(C219,'INFORM Severity - hidden'!$C$5:$G$300,5,FALSE),"-")</f>
        <v>2.2999999999999998</v>
      </c>
    </row>
    <row r="220" spans="1:54" x14ac:dyDescent="0.25">
      <c r="A220" t="s">
        <v>73</v>
      </c>
      <c r="B220" t="s">
        <v>71</v>
      </c>
      <c r="C220" t="s">
        <v>72</v>
      </c>
      <c r="D220" s="275" t="str">
        <f t="shared" si="3"/>
        <v>Stable</v>
      </c>
      <c r="E220" s="275">
        <v>4.9000000000000004</v>
      </c>
      <c r="F220" s="275">
        <v>4.9000000000000004</v>
      </c>
      <c r="G220" s="275">
        <v>4.8</v>
      </c>
      <c r="H220" s="275">
        <v>4.8</v>
      </c>
      <c r="I220" s="275">
        <v>4.8</v>
      </c>
      <c r="J220" s="275">
        <v>4.9000000000000004</v>
      </c>
      <c r="K220" s="275">
        <v>4.9000000000000004</v>
      </c>
      <c r="L220" s="275">
        <v>4.9000000000000004</v>
      </c>
      <c r="M220" s="275">
        <v>4.9000000000000004</v>
      </c>
      <c r="N220" s="275">
        <v>4.8</v>
      </c>
      <c r="O220" s="275">
        <v>4.9000000000000004</v>
      </c>
      <c r="P220" s="275">
        <v>4.9000000000000004</v>
      </c>
      <c r="Q220" s="275">
        <v>4.9000000000000004</v>
      </c>
      <c r="R220" s="275">
        <v>4.9000000000000004</v>
      </c>
      <c r="S220" s="275">
        <v>4.9000000000000004</v>
      </c>
      <c r="T220" s="275">
        <v>4.9000000000000004</v>
      </c>
      <c r="U220" s="275">
        <v>4.9000000000000004</v>
      </c>
      <c r="V220" s="275">
        <v>4.9000000000000004</v>
      </c>
      <c r="W220" s="275">
        <v>4.9000000000000004</v>
      </c>
      <c r="X220" s="275">
        <v>4.9000000000000004</v>
      </c>
      <c r="Y220" s="275">
        <v>4.9000000000000004</v>
      </c>
      <c r="Z220" s="275">
        <v>4.9000000000000004</v>
      </c>
      <c r="AA220" s="275">
        <v>4.9000000000000004</v>
      </c>
      <c r="AB220" s="275">
        <v>4.9000000000000004</v>
      </c>
      <c r="AC220" s="275">
        <v>4.7</v>
      </c>
      <c r="AD220" s="275">
        <v>4.9000000000000004</v>
      </c>
      <c r="AE220" s="275">
        <v>4.9000000000000004</v>
      </c>
      <c r="AF220" s="275">
        <v>4.9000000000000004</v>
      </c>
      <c r="AG220" s="275">
        <v>4.9000000000000004</v>
      </c>
      <c r="AH220" s="275">
        <v>4.9000000000000004</v>
      </c>
      <c r="AI220" s="275">
        <v>4.9000000000000004</v>
      </c>
      <c r="AJ220" s="275">
        <v>4.9000000000000004</v>
      </c>
      <c r="AK220" s="275">
        <v>4.9000000000000004</v>
      </c>
      <c r="AL220" s="275">
        <v>4.9000000000000004</v>
      </c>
      <c r="AM220" s="275">
        <v>4.9000000000000004</v>
      </c>
      <c r="AN220" s="275">
        <v>4.9000000000000004</v>
      </c>
      <c r="AO220" s="275">
        <v>4.9000000000000004</v>
      </c>
      <c r="AP220" s="275">
        <v>4.5999999999999996</v>
      </c>
      <c r="AQ220" s="275">
        <v>4.5999999999999996</v>
      </c>
      <c r="AR220" s="275">
        <v>4.5999999999999996</v>
      </c>
      <c r="AS220" s="275">
        <v>4.5999999999999996</v>
      </c>
      <c r="AT220" s="275">
        <v>4.5999999999999996</v>
      </c>
      <c r="AU220" s="275">
        <v>4.5999999999999996</v>
      </c>
      <c r="AV220" s="275">
        <v>4.5999999999999996</v>
      </c>
      <c r="AW220" s="275">
        <v>4.5999999999999996</v>
      </c>
      <c r="AX220" s="275">
        <v>4.5999999999999996</v>
      </c>
      <c r="AY220" s="275">
        <v>4.5</v>
      </c>
      <c r="AZ220" s="275">
        <v>4.5999999999999996</v>
      </c>
      <c r="BA220" s="275">
        <v>4.5999999999999996</v>
      </c>
      <c r="BB220" s="275">
        <f>_xlfn.IFNA(VLOOKUP(C220,'INFORM Severity - hidden'!$C$5:$G$300,5,FALSE),"-")</f>
        <v>4.5999999999999996</v>
      </c>
    </row>
    <row r="221" spans="1:54" x14ac:dyDescent="0.25">
      <c r="A221" t="s">
        <v>73</v>
      </c>
      <c r="B221" t="s">
        <v>5734</v>
      </c>
      <c r="C221" t="s">
        <v>5735</v>
      </c>
      <c r="D221" s="275" t="str">
        <f t="shared" si="3"/>
        <v>-</v>
      </c>
      <c r="E221" s="275" t="s">
        <v>9157</v>
      </c>
      <c r="F221" s="275" t="s">
        <v>9157</v>
      </c>
      <c r="G221" s="275" t="s">
        <v>9157</v>
      </c>
      <c r="H221" s="275" t="s">
        <v>9157</v>
      </c>
      <c r="I221" s="275" t="s">
        <v>9157</v>
      </c>
      <c r="J221" s="275" t="s">
        <v>9157</v>
      </c>
      <c r="K221" s="275" t="s">
        <v>9157</v>
      </c>
      <c r="L221" s="275" t="s">
        <v>9157</v>
      </c>
      <c r="M221" s="275" t="s">
        <v>9157</v>
      </c>
      <c r="N221" s="275" t="s">
        <v>9157</v>
      </c>
      <c r="O221" s="275" t="s">
        <v>9157</v>
      </c>
      <c r="P221" s="275" t="s">
        <v>9157</v>
      </c>
      <c r="Q221" s="275" t="s">
        <v>9157</v>
      </c>
      <c r="R221" s="275" t="s">
        <v>9157</v>
      </c>
      <c r="S221" s="275" t="s">
        <v>9157</v>
      </c>
      <c r="T221" s="275" t="s">
        <v>9157</v>
      </c>
      <c r="U221" s="275" t="s">
        <v>9157</v>
      </c>
      <c r="V221" s="275" t="s">
        <v>9157</v>
      </c>
      <c r="W221" s="275" t="s">
        <v>9157</v>
      </c>
      <c r="X221" s="275" t="s">
        <v>9157</v>
      </c>
      <c r="Y221" s="275" t="s">
        <v>9157</v>
      </c>
      <c r="Z221" s="275" t="s">
        <v>9157</v>
      </c>
      <c r="AA221" s="275" t="s">
        <v>9157</v>
      </c>
      <c r="AB221" s="275" t="s">
        <v>9157</v>
      </c>
      <c r="AC221" s="275" t="s">
        <v>9157</v>
      </c>
      <c r="AD221" s="275" t="s">
        <v>9157</v>
      </c>
      <c r="AE221" s="275" t="s">
        <v>9157</v>
      </c>
      <c r="AF221" s="275" t="s">
        <v>9157</v>
      </c>
      <c r="AG221" s="275" t="s">
        <v>9157</v>
      </c>
      <c r="AH221" s="275" t="s">
        <v>9157</v>
      </c>
      <c r="AI221" s="275" t="s">
        <v>9157</v>
      </c>
      <c r="AJ221" s="275" t="s">
        <v>9157</v>
      </c>
      <c r="AK221" s="275" t="s">
        <v>9157</v>
      </c>
      <c r="AL221" s="275" t="s">
        <v>9157</v>
      </c>
      <c r="AM221" s="275" t="s">
        <v>9157</v>
      </c>
      <c r="AN221" s="275" t="s">
        <v>9157</v>
      </c>
      <c r="AO221" s="275" t="s">
        <v>9157</v>
      </c>
      <c r="AP221" s="275" t="s">
        <v>9157</v>
      </c>
      <c r="AQ221" s="275" t="s">
        <v>9157</v>
      </c>
      <c r="AR221" s="275" t="s">
        <v>9157</v>
      </c>
      <c r="AS221" s="275" t="s">
        <v>9157</v>
      </c>
      <c r="AT221" s="275" t="s">
        <v>9157</v>
      </c>
      <c r="AU221" s="275" t="s">
        <v>9157</v>
      </c>
      <c r="AV221" s="275" t="s">
        <v>9157</v>
      </c>
      <c r="AW221" s="275" t="s">
        <v>9157</v>
      </c>
      <c r="AX221" s="275" t="s">
        <v>9157</v>
      </c>
      <c r="AY221" s="275" t="s">
        <v>9157</v>
      </c>
      <c r="AZ221" s="275" t="s">
        <v>9157</v>
      </c>
      <c r="BA221" s="275" t="s">
        <v>9157</v>
      </c>
      <c r="BB221" s="275" t="str">
        <f>_xlfn.IFNA(VLOOKUP(C221,'INFORM Severity - hidden'!$C$5:$G$300,5,FALSE),"-")</f>
        <v>x</v>
      </c>
    </row>
    <row r="222" spans="1:54" x14ac:dyDescent="0.25">
      <c r="A222" t="s">
        <v>443</v>
      </c>
      <c r="B222" t="s">
        <v>1235</v>
      </c>
      <c r="C222" t="s">
        <v>1236</v>
      </c>
      <c r="D222" s="275" t="str">
        <f t="shared" si="3"/>
        <v>Stable</v>
      </c>
      <c r="E222" s="275" t="s">
        <v>9157</v>
      </c>
      <c r="F222" s="275" t="s">
        <v>9157</v>
      </c>
      <c r="G222" s="275" t="s">
        <v>9157</v>
      </c>
      <c r="H222" s="275">
        <v>4</v>
      </c>
      <c r="I222" s="275">
        <v>4</v>
      </c>
      <c r="J222" s="275">
        <v>4</v>
      </c>
      <c r="K222" s="275">
        <v>4</v>
      </c>
      <c r="L222" s="275">
        <v>4</v>
      </c>
      <c r="M222" s="275">
        <v>4</v>
      </c>
      <c r="N222" s="275">
        <v>4.0999999999999996</v>
      </c>
      <c r="O222" s="275">
        <v>4.0999999999999996</v>
      </c>
      <c r="P222" s="275">
        <v>4.0999999999999996</v>
      </c>
      <c r="Q222" s="275">
        <v>4.0999999999999996</v>
      </c>
      <c r="R222" s="275">
        <v>4.0999999999999996</v>
      </c>
      <c r="S222" s="275">
        <v>4.0999999999999996</v>
      </c>
      <c r="T222" s="275">
        <v>4.0999999999999996</v>
      </c>
      <c r="U222" s="275">
        <v>4.0999999999999996</v>
      </c>
      <c r="V222" s="275">
        <v>4.0999999999999996</v>
      </c>
      <c r="W222" s="275">
        <v>4.0999999999999996</v>
      </c>
      <c r="X222" s="275">
        <v>4.0999999999999996</v>
      </c>
      <c r="Y222" s="275">
        <v>4.0999999999999996</v>
      </c>
      <c r="Z222" s="275">
        <v>4.2</v>
      </c>
      <c r="AA222" s="275">
        <v>4.0999999999999996</v>
      </c>
      <c r="AB222" s="275">
        <v>4.0999999999999996</v>
      </c>
      <c r="AC222" s="275">
        <v>4.0999999999999996</v>
      </c>
      <c r="AD222" s="275">
        <v>4.0999999999999996</v>
      </c>
      <c r="AE222" s="275">
        <v>4.0999999999999996</v>
      </c>
      <c r="AF222" s="275">
        <v>4.0999999999999996</v>
      </c>
      <c r="AG222" s="275">
        <v>4.0999999999999996</v>
      </c>
      <c r="AH222" s="275">
        <v>4.0999999999999996</v>
      </c>
      <c r="AI222" s="275">
        <v>4.0999999999999996</v>
      </c>
      <c r="AJ222" s="275">
        <v>4.0999999999999996</v>
      </c>
      <c r="AK222" s="275">
        <v>4.0999999999999996</v>
      </c>
      <c r="AL222" s="275">
        <v>4.0999999999999996</v>
      </c>
      <c r="AM222" s="275">
        <v>4.0999999999999996</v>
      </c>
      <c r="AN222" s="275">
        <v>4.0999999999999996</v>
      </c>
      <c r="AO222" s="275">
        <v>4.0999999999999996</v>
      </c>
      <c r="AP222" s="275">
        <v>4.0999999999999996</v>
      </c>
      <c r="AQ222" s="275">
        <v>4.0999999999999996</v>
      </c>
      <c r="AR222" s="275">
        <v>4.0999999999999996</v>
      </c>
      <c r="AS222" s="275">
        <v>4.2</v>
      </c>
      <c r="AT222" s="275">
        <v>4.2</v>
      </c>
      <c r="AU222" s="275">
        <v>4.4000000000000004</v>
      </c>
      <c r="AV222" s="275">
        <v>4.4000000000000004</v>
      </c>
      <c r="AW222" s="275">
        <v>4.4000000000000004</v>
      </c>
      <c r="AX222" s="275">
        <v>4.4000000000000004</v>
      </c>
      <c r="AY222" s="275">
        <v>4.4000000000000004</v>
      </c>
      <c r="AZ222" s="275">
        <v>4.4000000000000004</v>
      </c>
      <c r="BA222" s="275">
        <v>4.4000000000000004</v>
      </c>
      <c r="BB222" s="275">
        <f>_xlfn.IFNA(VLOOKUP(C222,'INFORM Severity - hidden'!$C$5:$G$300,5,FALSE),"-")</f>
        <v>4.4000000000000004</v>
      </c>
    </row>
    <row r="223" spans="1:54" x14ac:dyDescent="0.25">
      <c r="A223"/>
      <c r="B223"/>
      <c r="C223" t="s">
        <v>9241</v>
      </c>
      <c r="D223" s="275" t="str">
        <f t="shared" si="3"/>
        <v>-</v>
      </c>
      <c r="E223" s="275" t="s">
        <v>9157</v>
      </c>
      <c r="F223" s="275" t="s">
        <v>9157</v>
      </c>
      <c r="G223" s="275" t="s">
        <v>9157</v>
      </c>
      <c r="H223" s="275">
        <v>3</v>
      </c>
      <c r="I223" s="275" t="s">
        <v>9157</v>
      </c>
      <c r="J223" s="275" t="s">
        <v>9157</v>
      </c>
      <c r="K223" s="275" t="s">
        <v>9157</v>
      </c>
      <c r="L223" s="275" t="s">
        <v>9157</v>
      </c>
      <c r="M223" s="275" t="s">
        <v>9157</v>
      </c>
      <c r="N223" s="275" t="s">
        <v>9157</v>
      </c>
      <c r="O223" s="275" t="s">
        <v>9157</v>
      </c>
      <c r="P223" s="275" t="s">
        <v>9157</v>
      </c>
      <c r="Q223" s="275" t="s">
        <v>9157</v>
      </c>
      <c r="R223" s="275" t="s">
        <v>9157</v>
      </c>
      <c r="S223" s="275" t="s">
        <v>9157</v>
      </c>
      <c r="T223" s="275" t="s">
        <v>9157</v>
      </c>
      <c r="U223" s="275" t="s">
        <v>9157</v>
      </c>
      <c r="V223" s="275" t="s">
        <v>9157</v>
      </c>
      <c r="W223" s="275" t="s">
        <v>9157</v>
      </c>
      <c r="X223" s="275" t="s">
        <v>9157</v>
      </c>
      <c r="Y223" s="275" t="s">
        <v>9157</v>
      </c>
      <c r="Z223" s="275" t="s">
        <v>9157</v>
      </c>
      <c r="AA223" s="275" t="s">
        <v>9157</v>
      </c>
      <c r="AB223" s="275" t="s">
        <v>9157</v>
      </c>
      <c r="AC223" s="275" t="s">
        <v>9157</v>
      </c>
      <c r="AD223" s="275" t="s">
        <v>9157</v>
      </c>
      <c r="AE223" s="275" t="s">
        <v>9157</v>
      </c>
      <c r="AF223" s="275" t="s">
        <v>9157</v>
      </c>
      <c r="AG223" s="275" t="s">
        <v>9157</v>
      </c>
      <c r="AH223" s="275" t="s">
        <v>9157</v>
      </c>
      <c r="AI223" s="275" t="s">
        <v>9157</v>
      </c>
      <c r="AJ223" s="275" t="s">
        <v>9157</v>
      </c>
      <c r="AK223" s="275" t="s">
        <v>9157</v>
      </c>
      <c r="AL223" s="275" t="s">
        <v>9157</v>
      </c>
      <c r="AM223" s="275" t="s">
        <v>9157</v>
      </c>
      <c r="AN223" s="275" t="s">
        <v>9157</v>
      </c>
      <c r="AO223" s="275" t="s">
        <v>9157</v>
      </c>
      <c r="AP223" s="275" t="s">
        <v>9157</v>
      </c>
      <c r="AQ223" s="275" t="s">
        <v>9157</v>
      </c>
      <c r="AR223" s="275" t="s">
        <v>9157</v>
      </c>
      <c r="AS223" s="275" t="s">
        <v>9157</v>
      </c>
      <c r="AT223" s="275" t="s">
        <v>9157</v>
      </c>
      <c r="AU223" s="275" t="s">
        <v>9157</v>
      </c>
      <c r="AV223" s="275" t="s">
        <v>9157</v>
      </c>
      <c r="AW223" s="275" t="s">
        <v>9157</v>
      </c>
      <c r="AX223" s="275" t="s">
        <v>9157</v>
      </c>
      <c r="AY223" s="275" t="s">
        <v>9157</v>
      </c>
      <c r="AZ223" s="275" t="s">
        <v>9157</v>
      </c>
      <c r="BA223" s="275" t="s">
        <v>9157</v>
      </c>
      <c r="BB223" s="275" t="str">
        <f>_xlfn.IFNA(VLOOKUP(C223,'INFORM Severity - hidden'!$C$5:$G$300,5,FALSE),"-")</f>
        <v>-</v>
      </c>
    </row>
    <row r="224" spans="1:54" x14ac:dyDescent="0.25">
      <c r="A224" t="s">
        <v>443</v>
      </c>
      <c r="B224" t="s">
        <v>441</v>
      </c>
      <c r="C224" t="s">
        <v>442</v>
      </c>
      <c r="D224" s="275" t="str">
        <f t="shared" si="3"/>
        <v>Stable</v>
      </c>
      <c r="E224" s="275" t="s">
        <v>9157</v>
      </c>
      <c r="F224" s="275" t="s">
        <v>9157</v>
      </c>
      <c r="G224" s="275" t="s">
        <v>9157</v>
      </c>
      <c r="H224" s="275">
        <v>3.4</v>
      </c>
      <c r="I224" s="275">
        <v>3.4</v>
      </c>
      <c r="J224" s="275">
        <v>3.4</v>
      </c>
      <c r="K224" s="275">
        <v>3.4</v>
      </c>
      <c r="L224" s="275">
        <v>3.4</v>
      </c>
      <c r="M224" s="275">
        <v>3.4</v>
      </c>
      <c r="N224" s="275">
        <v>3.5</v>
      </c>
      <c r="O224" s="275">
        <v>3.5</v>
      </c>
      <c r="P224" s="275">
        <v>3.5</v>
      </c>
      <c r="Q224" s="275">
        <v>3.5</v>
      </c>
      <c r="R224" s="275">
        <v>3.5</v>
      </c>
      <c r="S224" s="275">
        <v>3.7</v>
      </c>
      <c r="T224" s="275">
        <v>3.7</v>
      </c>
      <c r="U224" s="275">
        <v>3.7</v>
      </c>
      <c r="V224" s="275">
        <v>3.7</v>
      </c>
      <c r="W224" s="275">
        <v>3.7</v>
      </c>
      <c r="X224" s="275">
        <v>3.7</v>
      </c>
      <c r="Y224" s="275">
        <v>3.7</v>
      </c>
      <c r="Z224" s="275">
        <v>3.7</v>
      </c>
      <c r="AA224" s="275">
        <v>3.6</v>
      </c>
      <c r="AB224" s="275">
        <v>3.6</v>
      </c>
      <c r="AC224" s="275">
        <v>3.6</v>
      </c>
      <c r="AD224" s="275">
        <v>3.6</v>
      </c>
      <c r="AE224" s="275">
        <v>3.6</v>
      </c>
      <c r="AF224" s="275">
        <v>3.7</v>
      </c>
      <c r="AG224" s="275">
        <v>3.7</v>
      </c>
      <c r="AH224" s="275">
        <v>3.7</v>
      </c>
      <c r="AI224" s="275">
        <v>3.7</v>
      </c>
      <c r="AJ224" s="275">
        <v>3.7</v>
      </c>
      <c r="AK224" s="275">
        <v>3.7</v>
      </c>
      <c r="AL224" s="275">
        <v>3.7</v>
      </c>
      <c r="AM224" s="275">
        <v>3.7</v>
      </c>
      <c r="AN224" s="275">
        <v>3.7</v>
      </c>
      <c r="AO224" s="275">
        <v>3.7</v>
      </c>
      <c r="AP224" s="275">
        <v>3.7</v>
      </c>
      <c r="AQ224" s="275">
        <v>3.7</v>
      </c>
      <c r="AR224" s="275">
        <v>3.7</v>
      </c>
      <c r="AS224" s="275">
        <v>3.7</v>
      </c>
      <c r="AT224" s="275">
        <v>3.7</v>
      </c>
      <c r="AU224" s="275">
        <v>3.8</v>
      </c>
      <c r="AV224" s="275">
        <v>3.8</v>
      </c>
      <c r="AW224" s="275">
        <v>3.8</v>
      </c>
      <c r="AX224" s="275">
        <v>3.9</v>
      </c>
      <c r="AY224" s="275">
        <v>3.9</v>
      </c>
      <c r="AZ224" s="275">
        <v>3.9</v>
      </c>
      <c r="BA224" s="275">
        <v>3.9</v>
      </c>
      <c r="BB224" s="275">
        <f>_xlfn.IFNA(VLOOKUP(C224,'INFORM Severity - hidden'!$C$5:$G$300,5,FALSE),"-")</f>
        <v>3.9</v>
      </c>
    </row>
    <row r="225" spans="1:54" x14ac:dyDescent="0.25">
      <c r="A225" t="s">
        <v>443</v>
      </c>
      <c r="B225" t="s">
        <v>457</v>
      </c>
      <c r="C225" t="s">
        <v>458</v>
      </c>
      <c r="D225" s="275" t="str">
        <f t="shared" si="3"/>
        <v>Decreasing</v>
      </c>
      <c r="E225" s="275" t="s">
        <v>9157</v>
      </c>
      <c r="F225" s="275" t="s">
        <v>9157</v>
      </c>
      <c r="G225" s="275" t="s">
        <v>9157</v>
      </c>
      <c r="H225" s="275">
        <v>3.1</v>
      </c>
      <c r="I225" s="275">
        <v>3.1</v>
      </c>
      <c r="J225" s="275">
        <v>3.1</v>
      </c>
      <c r="K225" s="275">
        <v>3.1</v>
      </c>
      <c r="L225" s="275">
        <v>3.1</v>
      </c>
      <c r="M225" s="275">
        <v>3.1</v>
      </c>
      <c r="N225" s="275">
        <v>3.1</v>
      </c>
      <c r="O225" s="275">
        <v>3.1</v>
      </c>
      <c r="P225" s="275">
        <v>3.1</v>
      </c>
      <c r="Q225" s="275">
        <v>3.1</v>
      </c>
      <c r="R225" s="275">
        <v>3.1</v>
      </c>
      <c r="S225" s="275">
        <v>3.3</v>
      </c>
      <c r="T225" s="275">
        <v>3.3</v>
      </c>
      <c r="U225" s="275">
        <v>3.4</v>
      </c>
      <c r="V225" s="275">
        <v>3.4</v>
      </c>
      <c r="W225" s="275">
        <v>3.4</v>
      </c>
      <c r="X225" s="275">
        <v>3.4</v>
      </c>
      <c r="Y225" s="275">
        <v>3.4</v>
      </c>
      <c r="Z225" s="275">
        <v>3.4</v>
      </c>
      <c r="AA225" s="275">
        <v>3.3</v>
      </c>
      <c r="AB225" s="275">
        <v>3.3</v>
      </c>
      <c r="AC225" s="275">
        <v>3.3</v>
      </c>
      <c r="AD225" s="275">
        <v>3.3</v>
      </c>
      <c r="AE225" s="275">
        <v>3.3</v>
      </c>
      <c r="AF225" s="275">
        <v>3.4</v>
      </c>
      <c r="AG225" s="275">
        <v>3.4</v>
      </c>
      <c r="AH225" s="275">
        <v>3.4</v>
      </c>
      <c r="AI225" s="275">
        <v>3.4</v>
      </c>
      <c r="AJ225" s="275">
        <v>3.4</v>
      </c>
      <c r="AK225" s="275">
        <v>3.4</v>
      </c>
      <c r="AL225" s="275">
        <v>3.3</v>
      </c>
      <c r="AM225" s="275">
        <v>3.3</v>
      </c>
      <c r="AN225" s="275">
        <v>3.3</v>
      </c>
      <c r="AO225" s="275">
        <v>3.3</v>
      </c>
      <c r="AP225" s="275">
        <v>3.3</v>
      </c>
      <c r="AQ225" s="275">
        <v>3.3</v>
      </c>
      <c r="AR225" s="275">
        <v>3.3</v>
      </c>
      <c r="AS225" s="275">
        <v>3.4</v>
      </c>
      <c r="AT225" s="275">
        <v>3.4</v>
      </c>
      <c r="AU225" s="275">
        <v>3.4</v>
      </c>
      <c r="AV225" s="275">
        <v>3.7</v>
      </c>
      <c r="AW225" s="275">
        <v>3.7</v>
      </c>
      <c r="AX225" s="275">
        <v>3.8</v>
      </c>
      <c r="AY225" s="275">
        <v>3.8</v>
      </c>
      <c r="AZ225" s="275">
        <v>3.7</v>
      </c>
      <c r="BA225" s="275">
        <v>3.7</v>
      </c>
      <c r="BB225" s="275">
        <f>_xlfn.IFNA(VLOOKUP(C225,'INFORM Severity - hidden'!$C$5:$G$300,5,FALSE),"-")</f>
        <v>3.7</v>
      </c>
    </row>
    <row r="226" spans="1:54" x14ac:dyDescent="0.25">
      <c r="A226" t="s">
        <v>443</v>
      </c>
      <c r="B226" t="s">
        <v>471</v>
      </c>
      <c r="C226" t="s">
        <v>472</v>
      </c>
      <c r="D226" s="275" t="str">
        <f t="shared" si="3"/>
        <v>Stable</v>
      </c>
      <c r="E226" s="275" t="s">
        <v>9157</v>
      </c>
      <c r="F226" s="275" t="s">
        <v>9157</v>
      </c>
      <c r="G226" s="275" t="s">
        <v>9157</v>
      </c>
      <c r="H226" s="275">
        <v>3.3</v>
      </c>
      <c r="I226" s="275">
        <v>3.3</v>
      </c>
      <c r="J226" s="275">
        <v>3.3</v>
      </c>
      <c r="K226" s="275">
        <v>3.3</v>
      </c>
      <c r="L226" s="275">
        <v>3.3</v>
      </c>
      <c r="M226" s="275">
        <v>3.3</v>
      </c>
      <c r="N226" s="275">
        <v>3.3</v>
      </c>
      <c r="O226" s="275">
        <v>3.3</v>
      </c>
      <c r="P226" s="275">
        <v>3.3</v>
      </c>
      <c r="Q226" s="275">
        <v>3.3</v>
      </c>
      <c r="R226" s="275">
        <v>3.3</v>
      </c>
      <c r="S226" s="275">
        <v>3.3</v>
      </c>
      <c r="T226" s="275">
        <v>3.4</v>
      </c>
      <c r="U226" s="275">
        <v>3.4</v>
      </c>
      <c r="V226" s="275">
        <v>3.4</v>
      </c>
      <c r="W226" s="275">
        <v>3.3</v>
      </c>
      <c r="X226" s="275">
        <v>3.3</v>
      </c>
      <c r="Y226" s="275">
        <v>3.2</v>
      </c>
      <c r="Z226" s="275">
        <v>3.2</v>
      </c>
      <c r="AA226" s="275">
        <v>3.2</v>
      </c>
      <c r="AB226" s="275">
        <v>3.2</v>
      </c>
      <c r="AC226" s="275">
        <v>3.2</v>
      </c>
      <c r="AD226" s="275">
        <v>3.2</v>
      </c>
      <c r="AE226" s="275">
        <v>3.2</v>
      </c>
      <c r="AF226" s="275">
        <v>3.3</v>
      </c>
      <c r="AG226" s="275">
        <v>3.3</v>
      </c>
      <c r="AH226" s="275">
        <v>3.3</v>
      </c>
      <c r="AI226" s="275">
        <v>3.3</v>
      </c>
      <c r="AJ226" s="275">
        <v>3.3</v>
      </c>
      <c r="AK226" s="275">
        <v>3.3</v>
      </c>
      <c r="AL226" s="275">
        <v>3.2</v>
      </c>
      <c r="AM226" s="275">
        <v>3.2</v>
      </c>
      <c r="AN226" s="275">
        <v>3.2</v>
      </c>
      <c r="AO226" s="275">
        <v>3.2</v>
      </c>
      <c r="AP226" s="275">
        <v>3.2</v>
      </c>
      <c r="AQ226" s="275">
        <v>3.2</v>
      </c>
      <c r="AR226" s="275">
        <v>3.2</v>
      </c>
      <c r="AS226" s="275">
        <v>3.2</v>
      </c>
      <c r="AT226" s="275">
        <v>3.2</v>
      </c>
      <c r="AU226" s="275">
        <v>3.7</v>
      </c>
      <c r="AV226" s="275">
        <v>3.7</v>
      </c>
      <c r="AW226" s="275">
        <v>3.7</v>
      </c>
      <c r="AX226" s="275">
        <v>3.9</v>
      </c>
      <c r="AY226" s="275">
        <v>3.9</v>
      </c>
      <c r="AZ226" s="275">
        <v>3.8</v>
      </c>
      <c r="BA226" s="275">
        <v>3.8</v>
      </c>
      <c r="BB226" s="275">
        <f>_xlfn.IFNA(VLOOKUP(C226,'INFORM Severity - hidden'!$C$5:$G$300,5,FALSE),"-")</f>
        <v>3.8</v>
      </c>
    </row>
    <row r="227" spans="1:54" x14ac:dyDescent="0.25">
      <c r="A227" t="s">
        <v>443</v>
      </c>
      <c r="B227" t="s">
        <v>481</v>
      </c>
      <c r="C227" t="s">
        <v>482</v>
      </c>
      <c r="D227" s="275" t="str">
        <f t="shared" si="3"/>
        <v>Decreasing</v>
      </c>
      <c r="E227" s="275" t="s">
        <v>9157</v>
      </c>
      <c r="F227" s="275" t="s">
        <v>9157</v>
      </c>
      <c r="G227" s="275" t="s">
        <v>9157</v>
      </c>
      <c r="H227" s="275" t="s">
        <v>9157</v>
      </c>
      <c r="I227" s="275" t="s">
        <v>9157</v>
      </c>
      <c r="J227" s="275" t="s">
        <v>9157</v>
      </c>
      <c r="K227" s="275" t="s">
        <v>9157</v>
      </c>
      <c r="L227" s="275" t="s">
        <v>9157</v>
      </c>
      <c r="M227" s="275" t="s">
        <v>9157</v>
      </c>
      <c r="N227" s="275" t="s">
        <v>9157</v>
      </c>
      <c r="O227" s="275" t="s">
        <v>9157</v>
      </c>
      <c r="P227" s="275" t="s">
        <v>9157</v>
      </c>
      <c r="Q227" s="275" t="s">
        <v>9157</v>
      </c>
      <c r="R227" s="275" t="s">
        <v>9157</v>
      </c>
      <c r="S227" s="275" t="s">
        <v>9157</v>
      </c>
      <c r="T227" s="275" t="s">
        <v>9157</v>
      </c>
      <c r="U227" s="275" t="s">
        <v>9157</v>
      </c>
      <c r="V227" s="275" t="s">
        <v>9157</v>
      </c>
      <c r="W227" s="275">
        <v>2.6</v>
      </c>
      <c r="X227" s="275">
        <v>2.6</v>
      </c>
      <c r="Y227" s="275">
        <v>2.6</v>
      </c>
      <c r="Z227" s="275">
        <v>2.5</v>
      </c>
      <c r="AA227" s="275">
        <v>2.5</v>
      </c>
      <c r="AB227" s="275">
        <v>2.5</v>
      </c>
      <c r="AC227" s="275">
        <v>2.5</v>
      </c>
      <c r="AD227" s="275">
        <v>2.5</v>
      </c>
      <c r="AE227" s="275">
        <v>2.5</v>
      </c>
      <c r="AF227" s="275">
        <v>2.5</v>
      </c>
      <c r="AG227" s="275">
        <v>2.5</v>
      </c>
      <c r="AH227" s="275">
        <v>2.6</v>
      </c>
      <c r="AI227" s="275">
        <v>2.6</v>
      </c>
      <c r="AJ227" s="275">
        <v>2.6</v>
      </c>
      <c r="AK227" s="275">
        <v>2.6</v>
      </c>
      <c r="AL227" s="275">
        <v>2.5</v>
      </c>
      <c r="AM227" s="275">
        <v>2.5</v>
      </c>
      <c r="AN227" s="275">
        <v>2.5</v>
      </c>
      <c r="AO227" s="275">
        <v>2.5</v>
      </c>
      <c r="AP227" s="275">
        <v>2.5</v>
      </c>
      <c r="AQ227" s="275">
        <v>2.5</v>
      </c>
      <c r="AR227" s="275">
        <v>2.5</v>
      </c>
      <c r="AS227" s="275">
        <v>2.5</v>
      </c>
      <c r="AT227" s="275">
        <v>2.5</v>
      </c>
      <c r="AU227" s="275">
        <v>2.7</v>
      </c>
      <c r="AV227" s="275">
        <v>2.7</v>
      </c>
      <c r="AW227" s="275">
        <v>2.7</v>
      </c>
      <c r="AX227" s="275">
        <v>2.7</v>
      </c>
      <c r="AY227" s="275">
        <v>2.7</v>
      </c>
      <c r="AZ227" s="275">
        <v>2.6</v>
      </c>
      <c r="BA227" s="275">
        <v>2.6</v>
      </c>
      <c r="BB227" s="275">
        <f>_xlfn.IFNA(VLOOKUP(C227,'INFORM Severity - hidden'!$C$5:$G$300,5,FALSE),"-")</f>
        <v>2.5</v>
      </c>
    </row>
    <row r="228" spans="1:54" x14ac:dyDescent="0.25">
      <c r="A228"/>
      <c r="B228"/>
      <c r="C228" t="s">
        <v>9242</v>
      </c>
      <c r="D228" s="275" t="str">
        <f t="shared" si="3"/>
        <v>-</v>
      </c>
      <c r="E228" s="275" t="s">
        <v>9157</v>
      </c>
      <c r="F228" s="275" t="s">
        <v>9157</v>
      </c>
      <c r="G228" s="275" t="s">
        <v>9157</v>
      </c>
      <c r="H228" s="275" t="s">
        <v>9157</v>
      </c>
      <c r="I228" s="275" t="s">
        <v>9157</v>
      </c>
      <c r="J228" s="275" t="s">
        <v>9157</v>
      </c>
      <c r="K228" s="275" t="s">
        <v>9157</v>
      </c>
      <c r="L228" s="275" t="s">
        <v>9157</v>
      </c>
      <c r="M228" s="275" t="s">
        <v>9157</v>
      </c>
      <c r="N228" s="275" t="s">
        <v>9157</v>
      </c>
      <c r="O228" s="275" t="s">
        <v>9157</v>
      </c>
      <c r="P228" s="275" t="s">
        <v>9157</v>
      </c>
      <c r="Q228" s="275" t="s">
        <v>9157</v>
      </c>
      <c r="R228" s="275" t="s">
        <v>9157</v>
      </c>
      <c r="S228" s="275" t="s">
        <v>9157</v>
      </c>
      <c r="T228" s="275" t="s">
        <v>9157</v>
      </c>
      <c r="U228" s="275" t="s">
        <v>9157</v>
      </c>
      <c r="V228" s="275" t="s">
        <v>9157</v>
      </c>
      <c r="W228" s="275" t="s">
        <v>9157</v>
      </c>
      <c r="X228" s="275" t="s">
        <v>9157</v>
      </c>
      <c r="Y228" s="275">
        <v>2.1</v>
      </c>
      <c r="Z228" s="275">
        <v>2.6</v>
      </c>
      <c r="AA228" s="275">
        <v>2.6</v>
      </c>
      <c r="AB228" s="275">
        <v>2.6</v>
      </c>
      <c r="AC228" s="275">
        <v>2.6</v>
      </c>
      <c r="AD228" s="275" t="s">
        <v>9157</v>
      </c>
      <c r="AE228" s="275" t="s">
        <v>9157</v>
      </c>
      <c r="AF228" s="275" t="s">
        <v>9157</v>
      </c>
      <c r="AG228" s="275" t="s">
        <v>9157</v>
      </c>
      <c r="AH228" s="275" t="s">
        <v>9157</v>
      </c>
      <c r="AI228" s="275" t="s">
        <v>9157</v>
      </c>
      <c r="AJ228" s="275" t="s">
        <v>9157</v>
      </c>
      <c r="AK228" s="275" t="s">
        <v>9157</v>
      </c>
      <c r="AL228" s="275" t="s">
        <v>9157</v>
      </c>
      <c r="AM228" s="275" t="s">
        <v>9157</v>
      </c>
      <c r="AN228" s="275" t="s">
        <v>9157</v>
      </c>
      <c r="AO228" s="275" t="s">
        <v>9157</v>
      </c>
      <c r="AP228" s="275" t="s">
        <v>9157</v>
      </c>
      <c r="AQ228" s="275" t="s">
        <v>9157</v>
      </c>
      <c r="AR228" s="275" t="s">
        <v>9157</v>
      </c>
      <c r="AS228" s="275" t="s">
        <v>9157</v>
      </c>
      <c r="AT228" s="275" t="s">
        <v>9157</v>
      </c>
      <c r="AU228" s="275" t="s">
        <v>9157</v>
      </c>
      <c r="AV228" s="275" t="s">
        <v>9157</v>
      </c>
      <c r="AW228" s="275" t="s">
        <v>9157</v>
      </c>
      <c r="AX228" s="275" t="s">
        <v>9157</v>
      </c>
      <c r="AY228" s="275" t="s">
        <v>9157</v>
      </c>
      <c r="AZ228" s="275" t="s">
        <v>9157</v>
      </c>
      <c r="BA228" s="275" t="s">
        <v>9157</v>
      </c>
      <c r="BB228" s="275" t="str">
        <f>_xlfn.IFNA(VLOOKUP(C228,'INFORM Severity - hidden'!$C$5:$G$300,5,FALSE),"-")</f>
        <v>-</v>
      </c>
    </row>
    <row r="229" spans="1:54" x14ac:dyDescent="0.25">
      <c r="A229" t="s">
        <v>266</v>
      </c>
      <c r="B229" t="s">
        <v>264</v>
      </c>
      <c r="C229" t="s">
        <v>265</v>
      </c>
      <c r="D229" s="275" t="str">
        <f t="shared" si="3"/>
        <v>Stable</v>
      </c>
      <c r="E229" s="275" t="s">
        <v>9157</v>
      </c>
      <c r="F229" s="275" t="s">
        <v>9157</v>
      </c>
      <c r="G229" s="275" t="s">
        <v>9157</v>
      </c>
      <c r="H229" s="275" t="s">
        <v>9157</v>
      </c>
      <c r="I229" s="275" t="s">
        <v>9157</v>
      </c>
      <c r="J229" s="275" t="s">
        <v>9157</v>
      </c>
      <c r="K229" s="275" t="s">
        <v>9157</v>
      </c>
      <c r="L229" s="275" t="s">
        <v>9157</v>
      </c>
      <c r="M229" s="275" t="s">
        <v>9157</v>
      </c>
      <c r="N229" s="275" t="s">
        <v>9157</v>
      </c>
      <c r="O229" s="275" t="s">
        <v>9157</v>
      </c>
      <c r="P229" s="275" t="s">
        <v>9157</v>
      </c>
      <c r="Q229" s="275">
        <v>1.7</v>
      </c>
      <c r="R229" s="275">
        <v>1.7</v>
      </c>
      <c r="S229" s="275">
        <v>2.1</v>
      </c>
      <c r="T229" s="275">
        <v>2.1</v>
      </c>
      <c r="U229" s="275">
        <v>2.2000000000000002</v>
      </c>
      <c r="V229" s="275">
        <v>2.2000000000000002</v>
      </c>
      <c r="W229" s="275">
        <v>2.1</v>
      </c>
      <c r="X229" s="275">
        <v>2.1</v>
      </c>
      <c r="Y229" s="275">
        <v>2.1</v>
      </c>
      <c r="Z229" s="275">
        <v>2.1</v>
      </c>
      <c r="AA229" s="275">
        <v>2.1</v>
      </c>
      <c r="AB229" s="275">
        <v>2.1</v>
      </c>
      <c r="AC229" s="275">
        <v>1.9</v>
      </c>
      <c r="AD229" s="275">
        <v>2</v>
      </c>
      <c r="AE229" s="275">
        <v>2</v>
      </c>
      <c r="AF229" s="275">
        <v>2</v>
      </c>
      <c r="AG229" s="275">
        <v>2.1</v>
      </c>
      <c r="AH229" s="275">
        <v>2.1</v>
      </c>
      <c r="AI229" s="275">
        <v>2.1</v>
      </c>
      <c r="AJ229" s="275">
        <v>2</v>
      </c>
      <c r="AK229" s="275">
        <v>2</v>
      </c>
      <c r="AL229" s="275">
        <v>1.9</v>
      </c>
      <c r="AM229" s="275">
        <v>1.9</v>
      </c>
      <c r="AN229" s="275">
        <v>1.9</v>
      </c>
      <c r="AO229" s="275">
        <v>1.8</v>
      </c>
      <c r="AP229" s="275">
        <v>1.9</v>
      </c>
      <c r="AQ229" s="275">
        <v>1.8</v>
      </c>
      <c r="AR229" s="275">
        <v>1.8</v>
      </c>
      <c r="AS229" s="275">
        <v>1.8</v>
      </c>
      <c r="AT229" s="275">
        <v>1.8</v>
      </c>
      <c r="AU229" s="275">
        <v>1.8</v>
      </c>
      <c r="AV229" s="275">
        <v>1.8</v>
      </c>
      <c r="AW229" s="275">
        <v>1.8</v>
      </c>
      <c r="AX229" s="275">
        <v>1.8</v>
      </c>
      <c r="AY229" s="275">
        <v>1.8</v>
      </c>
      <c r="AZ229" s="275">
        <v>1.8</v>
      </c>
      <c r="BA229" s="275">
        <v>1.8</v>
      </c>
      <c r="BB229" s="275">
        <f>_xlfn.IFNA(VLOOKUP(C229,'INFORM Severity - hidden'!$C$5:$G$300,5,FALSE),"-")</f>
        <v>1.8</v>
      </c>
    </row>
    <row r="230" spans="1:54" x14ac:dyDescent="0.25">
      <c r="A230" t="s">
        <v>266</v>
      </c>
      <c r="B230" t="s">
        <v>277</v>
      </c>
      <c r="C230" t="s">
        <v>278</v>
      </c>
      <c r="D230" s="275" t="str">
        <f t="shared" si="3"/>
        <v>-</v>
      </c>
      <c r="E230" s="275" t="s">
        <v>9157</v>
      </c>
      <c r="F230" s="275" t="s">
        <v>9157</v>
      </c>
      <c r="G230" s="275" t="s">
        <v>9157</v>
      </c>
      <c r="H230" s="275" t="s">
        <v>9157</v>
      </c>
      <c r="I230" s="275" t="s">
        <v>9157</v>
      </c>
      <c r="J230" s="275" t="s">
        <v>9157</v>
      </c>
      <c r="K230" s="275" t="s">
        <v>9157</v>
      </c>
      <c r="L230" s="275" t="s">
        <v>9157</v>
      </c>
      <c r="M230" s="275" t="s">
        <v>9157</v>
      </c>
      <c r="N230" s="275" t="s">
        <v>9157</v>
      </c>
      <c r="O230" s="275" t="s">
        <v>9157</v>
      </c>
      <c r="P230" s="275" t="s">
        <v>9157</v>
      </c>
      <c r="Q230" s="275" t="s">
        <v>9157</v>
      </c>
      <c r="R230" s="275" t="s">
        <v>9157</v>
      </c>
      <c r="S230" s="275" t="s">
        <v>9157</v>
      </c>
      <c r="T230" s="275" t="s">
        <v>9157</v>
      </c>
      <c r="U230" s="275" t="s">
        <v>9157</v>
      </c>
      <c r="V230" s="275" t="s">
        <v>9157</v>
      </c>
      <c r="W230" s="275" t="s">
        <v>9157</v>
      </c>
      <c r="X230" s="275" t="s">
        <v>9157</v>
      </c>
      <c r="Y230" s="275" t="s">
        <v>9157</v>
      </c>
      <c r="Z230" s="275" t="s">
        <v>9157</v>
      </c>
      <c r="AA230" s="275" t="s">
        <v>9157</v>
      </c>
      <c r="AB230" s="275" t="s">
        <v>9157</v>
      </c>
      <c r="AC230" s="275" t="s">
        <v>9157</v>
      </c>
      <c r="AD230" s="275" t="s">
        <v>9157</v>
      </c>
      <c r="AE230" s="275" t="s">
        <v>9157</v>
      </c>
      <c r="AF230" s="275" t="s">
        <v>9157</v>
      </c>
      <c r="AG230" s="275" t="s">
        <v>9157</v>
      </c>
      <c r="AH230" s="275" t="s">
        <v>9157</v>
      </c>
      <c r="AI230" s="275" t="s">
        <v>9157</v>
      </c>
      <c r="AJ230" s="275" t="s">
        <v>9157</v>
      </c>
      <c r="AK230" s="275" t="s">
        <v>9157</v>
      </c>
      <c r="AL230" s="275" t="s">
        <v>9157</v>
      </c>
      <c r="AM230" s="275" t="s">
        <v>9157</v>
      </c>
      <c r="AN230" s="275" t="s">
        <v>9157</v>
      </c>
      <c r="AO230" s="275" t="s">
        <v>9157</v>
      </c>
      <c r="AP230" s="275" t="s">
        <v>9157</v>
      </c>
      <c r="AQ230" s="275" t="s">
        <v>9157</v>
      </c>
      <c r="AR230" s="275" t="s">
        <v>9157</v>
      </c>
      <c r="AS230" s="275" t="s">
        <v>9157</v>
      </c>
      <c r="AT230" s="275" t="s">
        <v>9157</v>
      </c>
      <c r="AU230" s="275" t="s">
        <v>9157</v>
      </c>
      <c r="AV230" s="275" t="s">
        <v>9157</v>
      </c>
      <c r="AW230" s="275" t="s">
        <v>9157</v>
      </c>
      <c r="AX230" s="275" t="s">
        <v>9157</v>
      </c>
      <c r="AY230" s="275" t="s">
        <v>9157</v>
      </c>
      <c r="AZ230" s="275" t="s">
        <v>9157</v>
      </c>
      <c r="BA230" s="275" t="s">
        <v>9157</v>
      </c>
      <c r="BB230" s="275" t="str">
        <f>_xlfn.IFNA(VLOOKUP(C230,'INFORM Severity - hidden'!$C$5:$G$300,5,FALSE),"-")</f>
        <v>x</v>
      </c>
    </row>
    <row r="231" spans="1:54" x14ac:dyDescent="0.25">
      <c r="A231" t="s">
        <v>266</v>
      </c>
      <c r="B231" t="s">
        <v>287</v>
      </c>
      <c r="C231" t="s">
        <v>288</v>
      </c>
      <c r="D231" s="275" t="str">
        <f t="shared" si="3"/>
        <v>Stable</v>
      </c>
      <c r="E231" s="275" t="s">
        <v>9157</v>
      </c>
      <c r="F231" s="275">
        <v>1.2</v>
      </c>
      <c r="G231" s="275">
        <v>1.2</v>
      </c>
      <c r="H231" s="275">
        <v>1.4</v>
      </c>
      <c r="I231" s="275">
        <v>1.4</v>
      </c>
      <c r="J231" s="275">
        <v>1.4</v>
      </c>
      <c r="K231" s="275">
        <v>1.4</v>
      </c>
      <c r="L231" s="275">
        <v>1.4</v>
      </c>
      <c r="M231" s="275">
        <v>1.4</v>
      </c>
      <c r="N231" s="275">
        <v>1.4</v>
      </c>
      <c r="O231" s="275">
        <v>2.1</v>
      </c>
      <c r="P231" s="275">
        <v>2.1</v>
      </c>
      <c r="Q231" s="275">
        <v>2.1</v>
      </c>
      <c r="R231" s="275">
        <v>2.1</v>
      </c>
      <c r="S231" s="275">
        <v>2.1</v>
      </c>
      <c r="T231" s="275">
        <v>2.1</v>
      </c>
      <c r="U231" s="275">
        <v>2.1</v>
      </c>
      <c r="V231" s="275">
        <v>2.1</v>
      </c>
      <c r="W231" s="275">
        <v>2.1</v>
      </c>
      <c r="X231" s="275">
        <v>2.1</v>
      </c>
      <c r="Y231" s="275">
        <v>2.1</v>
      </c>
      <c r="Z231" s="275">
        <v>2.2000000000000002</v>
      </c>
      <c r="AA231" s="275">
        <v>2.2999999999999998</v>
      </c>
      <c r="AB231" s="275">
        <v>2.2999999999999998</v>
      </c>
      <c r="AC231" s="275">
        <v>2.2999999999999998</v>
      </c>
      <c r="AD231" s="275">
        <v>2.2999999999999998</v>
      </c>
      <c r="AE231" s="275">
        <v>2.2999999999999998</v>
      </c>
      <c r="AF231" s="275">
        <v>2.2999999999999998</v>
      </c>
      <c r="AG231" s="275">
        <v>2.2999999999999998</v>
      </c>
      <c r="AH231" s="275">
        <v>2.2999999999999998</v>
      </c>
      <c r="AI231" s="275">
        <v>2.2999999999999998</v>
      </c>
      <c r="AJ231" s="275">
        <v>2.2999999999999998</v>
      </c>
      <c r="AK231" s="275">
        <v>2.2999999999999998</v>
      </c>
      <c r="AL231" s="275">
        <v>2.2999999999999998</v>
      </c>
      <c r="AM231" s="275">
        <v>2.2999999999999998</v>
      </c>
      <c r="AN231" s="275">
        <v>2.2999999999999998</v>
      </c>
      <c r="AO231" s="275">
        <v>2.2999999999999998</v>
      </c>
      <c r="AP231" s="275">
        <v>2.2999999999999998</v>
      </c>
      <c r="AQ231" s="275">
        <v>2.2999999999999998</v>
      </c>
      <c r="AR231" s="275">
        <v>2.2999999999999998</v>
      </c>
      <c r="AS231" s="275">
        <v>2.2000000000000002</v>
      </c>
      <c r="AT231" s="275">
        <v>2.2000000000000002</v>
      </c>
      <c r="AU231" s="275">
        <v>2.2000000000000002</v>
      </c>
      <c r="AV231" s="275">
        <v>2.2000000000000002</v>
      </c>
      <c r="AW231" s="275">
        <v>2.2000000000000002</v>
      </c>
      <c r="AX231" s="275">
        <v>2.2999999999999998</v>
      </c>
      <c r="AY231" s="275">
        <v>2.2999999999999998</v>
      </c>
      <c r="AZ231" s="275">
        <v>2.2999999999999998</v>
      </c>
      <c r="BA231" s="275">
        <v>2.2999999999999998</v>
      </c>
      <c r="BB231" s="275">
        <f>_xlfn.IFNA(VLOOKUP(C231,'INFORM Severity - hidden'!$C$5:$G$300,5,FALSE),"-")</f>
        <v>2.2999999999999998</v>
      </c>
    </row>
    <row r="232" spans="1:54" x14ac:dyDescent="0.25">
      <c r="A232"/>
      <c r="B232"/>
      <c r="C232" t="s">
        <v>9243</v>
      </c>
      <c r="D232" s="275" t="str">
        <f t="shared" si="3"/>
        <v>-</v>
      </c>
      <c r="E232" s="275" t="s">
        <v>9157</v>
      </c>
      <c r="F232" s="275" t="s">
        <v>9157</v>
      </c>
      <c r="G232" s="275" t="s">
        <v>9157</v>
      </c>
      <c r="H232" s="275" t="s">
        <v>9157</v>
      </c>
      <c r="I232" s="275" t="s">
        <v>9157</v>
      </c>
      <c r="J232" s="275" t="s">
        <v>9157</v>
      </c>
      <c r="K232" s="275" t="s">
        <v>9157</v>
      </c>
      <c r="L232" s="275" t="s">
        <v>9157</v>
      </c>
      <c r="M232" s="275" t="s">
        <v>9157</v>
      </c>
      <c r="N232" s="275" t="s">
        <v>9157</v>
      </c>
      <c r="O232" s="275" t="s">
        <v>9157</v>
      </c>
      <c r="P232" s="275" t="s">
        <v>9157</v>
      </c>
      <c r="Q232" s="275" t="s">
        <v>9157</v>
      </c>
      <c r="R232" s="275" t="s">
        <v>9157</v>
      </c>
      <c r="S232" s="275" t="s">
        <v>9157</v>
      </c>
      <c r="T232" s="275" t="s">
        <v>9157</v>
      </c>
      <c r="U232" s="275" t="s">
        <v>9157</v>
      </c>
      <c r="V232" s="275" t="s">
        <v>9157</v>
      </c>
      <c r="W232" s="275" t="s">
        <v>9157</v>
      </c>
      <c r="X232" s="275" t="s">
        <v>9157</v>
      </c>
      <c r="Y232" s="275" t="s">
        <v>9157</v>
      </c>
      <c r="Z232" s="275" t="s">
        <v>9157</v>
      </c>
      <c r="AA232" s="275" t="s">
        <v>9157</v>
      </c>
      <c r="AB232" s="275" t="s">
        <v>9157</v>
      </c>
      <c r="AC232" s="275" t="s">
        <v>9157</v>
      </c>
      <c r="AD232" s="275" t="s">
        <v>9157</v>
      </c>
      <c r="AE232" s="275" t="s">
        <v>9157</v>
      </c>
      <c r="AF232" s="275">
        <v>1.4</v>
      </c>
      <c r="AG232" s="275">
        <v>1.3</v>
      </c>
      <c r="AH232" s="275">
        <v>1.3</v>
      </c>
      <c r="AI232" s="275">
        <v>1.3</v>
      </c>
      <c r="AJ232" s="275">
        <v>1.3</v>
      </c>
      <c r="AK232" s="275" t="s">
        <v>9157</v>
      </c>
      <c r="AL232" s="275" t="s">
        <v>9157</v>
      </c>
      <c r="AM232" s="275" t="s">
        <v>9157</v>
      </c>
      <c r="AN232" s="275" t="s">
        <v>9157</v>
      </c>
      <c r="AO232" s="275" t="s">
        <v>9157</v>
      </c>
      <c r="AP232" s="275" t="s">
        <v>9157</v>
      </c>
      <c r="AQ232" s="275" t="s">
        <v>9157</v>
      </c>
      <c r="AR232" s="275" t="s">
        <v>9157</v>
      </c>
      <c r="AS232" s="275" t="s">
        <v>9157</v>
      </c>
      <c r="AT232" s="275" t="s">
        <v>9157</v>
      </c>
      <c r="AU232" s="275" t="s">
        <v>9157</v>
      </c>
      <c r="AV232" s="275" t="s">
        <v>9157</v>
      </c>
      <c r="AW232" s="275" t="s">
        <v>9157</v>
      </c>
      <c r="AX232" s="275" t="s">
        <v>9157</v>
      </c>
      <c r="AY232" s="275" t="s">
        <v>9157</v>
      </c>
      <c r="AZ232" s="275" t="s">
        <v>9157</v>
      </c>
      <c r="BA232" s="275" t="s">
        <v>9157</v>
      </c>
      <c r="BB232" s="275" t="str">
        <f>_xlfn.IFNA(VLOOKUP(C232,'INFORM Severity - hidden'!$C$5:$G$300,5,FALSE),"-")</f>
        <v>-</v>
      </c>
    </row>
    <row r="233" spans="1:54" x14ac:dyDescent="0.25">
      <c r="A233"/>
      <c r="B233"/>
      <c r="C233" t="s">
        <v>9244</v>
      </c>
      <c r="D233" s="275" t="str">
        <f t="shared" si="3"/>
        <v>-</v>
      </c>
      <c r="E233" s="275" t="s">
        <v>9157</v>
      </c>
      <c r="F233" s="275" t="s">
        <v>9157</v>
      </c>
      <c r="G233" s="275" t="s">
        <v>9157</v>
      </c>
      <c r="H233" s="275" t="s">
        <v>9157</v>
      </c>
      <c r="I233" s="275" t="s">
        <v>9157</v>
      </c>
      <c r="J233" s="275" t="s">
        <v>9157</v>
      </c>
      <c r="K233" s="275" t="s">
        <v>9157</v>
      </c>
      <c r="L233" s="275" t="s">
        <v>9157</v>
      </c>
      <c r="M233" s="275" t="s">
        <v>9157</v>
      </c>
      <c r="N233" s="275" t="s">
        <v>9157</v>
      </c>
      <c r="O233" s="275" t="s">
        <v>9157</v>
      </c>
      <c r="P233" s="275" t="s">
        <v>9157</v>
      </c>
      <c r="Q233" s="275" t="s">
        <v>9157</v>
      </c>
      <c r="R233" s="275" t="s">
        <v>9157</v>
      </c>
      <c r="S233" s="275" t="s">
        <v>9157</v>
      </c>
      <c r="T233" s="275" t="s">
        <v>9157</v>
      </c>
      <c r="U233" s="275" t="s">
        <v>9157</v>
      </c>
      <c r="V233" s="275" t="s">
        <v>9157</v>
      </c>
      <c r="W233" s="275" t="s">
        <v>9157</v>
      </c>
      <c r="X233" s="275" t="s">
        <v>9157</v>
      </c>
      <c r="Y233" s="275" t="s">
        <v>9157</v>
      </c>
      <c r="Z233" s="275" t="s">
        <v>9157</v>
      </c>
      <c r="AA233" s="275" t="s">
        <v>9157</v>
      </c>
      <c r="AB233" s="275" t="s">
        <v>9157</v>
      </c>
      <c r="AC233" s="275" t="s">
        <v>9157</v>
      </c>
      <c r="AD233" s="275" t="s">
        <v>9157</v>
      </c>
      <c r="AE233" s="275" t="s">
        <v>9157</v>
      </c>
      <c r="AF233" s="275" t="s">
        <v>9157</v>
      </c>
      <c r="AG233" s="275" t="s">
        <v>9157</v>
      </c>
      <c r="AH233" s="275" t="s">
        <v>9157</v>
      </c>
      <c r="AI233" s="275" t="s">
        <v>9157</v>
      </c>
      <c r="AJ233" s="275" t="s">
        <v>9157</v>
      </c>
      <c r="AK233" s="275" t="s">
        <v>9157</v>
      </c>
      <c r="AL233" s="275" t="s">
        <v>9157</v>
      </c>
      <c r="AM233" s="275" t="s">
        <v>9157</v>
      </c>
      <c r="AN233" s="275" t="s">
        <v>9157</v>
      </c>
      <c r="AO233" s="275">
        <v>1.3</v>
      </c>
      <c r="AP233" s="275">
        <v>1.3</v>
      </c>
      <c r="AQ233" s="275">
        <v>1.3</v>
      </c>
      <c r="AR233" s="275">
        <v>1.3</v>
      </c>
      <c r="AS233" s="275">
        <v>1.3</v>
      </c>
      <c r="AT233" s="275">
        <v>1.3</v>
      </c>
      <c r="AU233" s="275">
        <v>1.3</v>
      </c>
      <c r="AV233" s="275">
        <v>1.3</v>
      </c>
      <c r="AW233" s="275">
        <v>1.2</v>
      </c>
      <c r="AX233" s="275">
        <v>1.2</v>
      </c>
      <c r="AY233" s="275">
        <v>1.2</v>
      </c>
      <c r="AZ233" s="275">
        <v>1.2</v>
      </c>
      <c r="BA233" s="275" t="s">
        <v>9157</v>
      </c>
      <c r="BB233" s="275" t="str">
        <f>_xlfn.IFNA(VLOOKUP(C233,'INFORM Severity - hidden'!$C$5:$G$300,5,FALSE),"-")</f>
        <v>-</v>
      </c>
    </row>
    <row r="234" spans="1:54" x14ac:dyDescent="0.25">
      <c r="A234" t="s">
        <v>3510</v>
      </c>
      <c r="B234" t="s">
        <v>3508</v>
      </c>
      <c r="C234" t="s">
        <v>3509</v>
      </c>
      <c r="D234" s="275" t="str">
        <f t="shared" si="3"/>
        <v>Increasing</v>
      </c>
      <c r="E234" s="275" t="s">
        <v>9157</v>
      </c>
      <c r="F234" s="275">
        <v>0.9</v>
      </c>
      <c r="G234" s="275">
        <v>0.9</v>
      </c>
      <c r="H234" s="275">
        <v>1.4</v>
      </c>
      <c r="I234" s="275">
        <v>1.4</v>
      </c>
      <c r="J234" s="275">
        <v>1.4</v>
      </c>
      <c r="K234" s="275">
        <v>1.4</v>
      </c>
      <c r="L234" s="275">
        <v>1.4</v>
      </c>
      <c r="M234" s="275">
        <v>1.4</v>
      </c>
      <c r="N234" s="275">
        <v>1.4</v>
      </c>
      <c r="O234" s="275">
        <v>1.7</v>
      </c>
      <c r="P234" s="275">
        <v>1.5</v>
      </c>
      <c r="Q234" s="275">
        <v>1.5</v>
      </c>
      <c r="R234" s="275">
        <v>1.5</v>
      </c>
      <c r="S234" s="275">
        <v>1.5</v>
      </c>
      <c r="T234" s="275">
        <v>1.5</v>
      </c>
      <c r="U234" s="275">
        <v>1.6</v>
      </c>
      <c r="V234" s="275">
        <v>1.5</v>
      </c>
      <c r="W234" s="275">
        <v>1.5</v>
      </c>
      <c r="X234" s="275">
        <v>1.5</v>
      </c>
      <c r="Y234" s="275">
        <v>1.5</v>
      </c>
      <c r="Z234" s="275">
        <v>1.5</v>
      </c>
      <c r="AA234" s="275">
        <v>1.8</v>
      </c>
      <c r="AB234" s="275">
        <v>1.7</v>
      </c>
      <c r="AC234" s="275">
        <v>1.7</v>
      </c>
      <c r="AD234" s="275">
        <v>1.7</v>
      </c>
      <c r="AE234" s="275">
        <v>1.7</v>
      </c>
      <c r="AF234" s="275">
        <v>1.7</v>
      </c>
      <c r="AG234" s="275">
        <v>1.7</v>
      </c>
      <c r="AH234" s="275">
        <v>1.7</v>
      </c>
      <c r="AI234" s="275">
        <v>1.7</v>
      </c>
      <c r="AJ234" s="275">
        <v>1.7</v>
      </c>
      <c r="AK234" s="275">
        <v>1.7</v>
      </c>
      <c r="AL234" s="275">
        <v>1.8</v>
      </c>
      <c r="AM234" s="275">
        <v>1.8</v>
      </c>
      <c r="AN234" s="275">
        <v>1.8</v>
      </c>
      <c r="AO234" s="275">
        <v>1.8</v>
      </c>
      <c r="AP234" s="275">
        <v>1.6</v>
      </c>
      <c r="AQ234" s="275">
        <v>1.6</v>
      </c>
      <c r="AR234" s="275">
        <v>1.6</v>
      </c>
      <c r="AS234" s="275">
        <v>1.6</v>
      </c>
      <c r="AT234" s="275">
        <v>1.6</v>
      </c>
      <c r="AU234" s="275">
        <v>1.9</v>
      </c>
      <c r="AV234" s="275">
        <v>1.9</v>
      </c>
      <c r="AW234" s="275">
        <v>1.9</v>
      </c>
      <c r="AX234" s="275">
        <v>1.9</v>
      </c>
      <c r="AY234" s="275">
        <v>2</v>
      </c>
      <c r="AZ234" s="275">
        <v>2</v>
      </c>
      <c r="BA234" s="275">
        <v>2</v>
      </c>
      <c r="BB234" s="275">
        <f>_xlfn.IFNA(VLOOKUP(C234,'INFORM Severity - hidden'!$C$5:$G$300,5,FALSE),"-")</f>
        <v>2</v>
      </c>
    </row>
    <row r="235" spans="1:54" x14ac:dyDescent="0.25">
      <c r="A235" t="s">
        <v>494</v>
      </c>
      <c r="B235" t="s">
        <v>492</v>
      </c>
      <c r="C235" t="s">
        <v>493</v>
      </c>
      <c r="D235" s="275" t="str">
        <f t="shared" si="3"/>
        <v>Stable</v>
      </c>
      <c r="E235" s="275" t="s">
        <v>9157</v>
      </c>
      <c r="F235" s="275" t="s">
        <v>9157</v>
      </c>
      <c r="G235" s="275" t="s">
        <v>9157</v>
      </c>
      <c r="H235" s="275" t="s">
        <v>9157</v>
      </c>
      <c r="I235" s="275" t="s">
        <v>9157</v>
      </c>
      <c r="J235" s="275" t="s">
        <v>9157</v>
      </c>
      <c r="K235" s="275" t="s">
        <v>9157</v>
      </c>
      <c r="L235" s="275" t="s">
        <v>9157</v>
      </c>
      <c r="M235" s="275" t="s">
        <v>9157</v>
      </c>
      <c r="N235" s="275" t="s">
        <v>9157</v>
      </c>
      <c r="O235" s="275" t="s">
        <v>9157</v>
      </c>
      <c r="P235" s="275" t="s">
        <v>9157</v>
      </c>
      <c r="Q235" s="275" t="s">
        <v>9157</v>
      </c>
      <c r="R235" s="275" t="s">
        <v>9157</v>
      </c>
      <c r="S235" s="275" t="s">
        <v>9157</v>
      </c>
      <c r="T235" s="275" t="s">
        <v>9157</v>
      </c>
      <c r="U235" s="275" t="s">
        <v>9157</v>
      </c>
      <c r="V235" s="275" t="s">
        <v>9157</v>
      </c>
      <c r="W235" s="275" t="s">
        <v>9157</v>
      </c>
      <c r="X235" s="275" t="s">
        <v>9157</v>
      </c>
      <c r="Y235" s="275" t="s">
        <v>9157</v>
      </c>
      <c r="Z235" s="275" t="s">
        <v>9157</v>
      </c>
      <c r="AA235" s="275" t="s">
        <v>9157</v>
      </c>
      <c r="AB235" s="275" t="s">
        <v>9157</v>
      </c>
      <c r="AC235" s="275" t="s">
        <v>9157</v>
      </c>
      <c r="AD235" s="275" t="s">
        <v>9157</v>
      </c>
      <c r="AE235" s="275" t="s">
        <v>9157</v>
      </c>
      <c r="AF235" s="275" t="s">
        <v>9157</v>
      </c>
      <c r="AG235" s="275" t="s">
        <v>9157</v>
      </c>
      <c r="AH235" s="275" t="s">
        <v>9157</v>
      </c>
      <c r="AI235" s="275" t="s">
        <v>9157</v>
      </c>
      <c r="AJ235" s="275" t="s">
        <v>9157</v>
      </c>
      <c r="AK235" s="275" t="s">
        <v>9157</v>
      </c>
      <c r="AL235" s="275" t="s">
        <v>9157</v>
      </c>
      <c r="AM235" s="275" t="s">
        <v>9157</v>
      </c>
      <c r="AN235" s="275" t="s">
        <v>9157</v>
      </c>
      <c r="AO235" s="275" t="s">
        <v>9157</v>
      </c>
      <c r="AP235" s="275" t="s">
        <v>9157</v>
      </c>
      <c r="AQ235" s="275" t="s">
        <v>9157</v>
      </c>
      <c r="AR235" s="275" t="s">
        <v>9157</v>
      </c>
      <c r="AS235" s="275" t="s">
        <v>9157</v>
      </c>
      <c r="AT235" s="275" t="s">
        <v>9157</v>
      </c>
      <c r="AU235" s="275">
        <v>1.8</v>
      </c>
      <c r="AV235" s="275">
        <v>1.8</v>
      </c>
      <c r="AW235" s="275">
        <v>1.8</v>
      </c>
      <c r="AX235" s="275">
        <v>1.8</v>
      </c>
      <c r="AY235" s="275">
        <v>1.8</v>
      </c>
      <c r="AZ235" s="275">
        <v>1.8</v>
      </c>
      <c r="BA235" s="275">
        <v>1.8</v>
      </c>
      <c r="BB235" s="275">
        <f>_xlfn.IFNA(VLOOKUP(C235,'INFORM Severity - hidden'!$C$5:$G$300,5,FALSE),"-")</f>
        <v>1.8</v>
      </c>
    </row>
    <row r="236" spans="1:54" x14ac:dyDescent="0.25">
      <c r="A236" t="s">
        <v>504</v>
      </c>
      <c r="B236" t="s">
        <v>502</v>
      </c>
      <c r="C236" t="s">
        <v>503</v>
      </c>
      <c r="D236" s="275" t="str">
        <f t="shared" si="3"/>
        <v>Increasing</v>
      </c>
      <c r="E236" s="275" t="s">
        <v>9157</v>
      </c>
      <c r="F236" s="275" t="s">
        <v>9157</v>
      </c>
      <c r="G236" s="275" t="s">
        <v>9157</v>
      </c>
      <c r="H236" s="275">
        <v>3.6</v>
      </c>
      <c r="I236" s="275">
        <v>3.6</v>
      </c>
      <c r="J236" s="275">
        <v>3.6</v>
      </c>
      <c r="K236" s="275">
        <v>3.5</v>
      </c>
      <c r="L236" s="275">
        <v>3.5</v>
      </c>
      <c r="M236" s="275">
        <v>3.5</v>
      </c>
      <c r="N236" s="275">
        <v>3.5</v>
      </c>
      <c r="O236" s="275">
        <v>3.5</v>
      </c>
      <c r="P236" s="275">
        <v>3.5</v>
      </c>
      <c r="Q236" s="275">
        <v>3.2</v>
      </c>
      <c r="R236" s="275">
        <v>3.2</v>
      </c>
      <c r="S236" s="275">
        <v>3.2</v>
      </c>
      <c r="T236" s="275">
        <v>3.2</v>
      </c>
      <c r="U236" s="275">
        <v>3.3</v>
      </c>
      <c r="V236" s="275">
        <v>3.2</v>
      </c>
      <c r="W236" s="275">
        <v>3.2</v>
      </c>
      <c r="X236" s="275">
        <v>3.2</v>
      </c>
      <c r="Y236" s="275">
        <v>3.2</v>
      </c>
      <c r="Z236" s="275">
        <v>3.3</v>
      </c>
      <c r="AA236" s="275">
        <v>3.3</v>
      </c>
      <c r="AB236" s="275">
        <v>3.3</v>
      </c>
      <c r="AC236" s="275">
        <v>3.2</v>
      </c>
      <c r="AD236" s="275">
        <v>3.2</v>
      </c>
      <c r="AE236" s="275">
        <v>3.2</v>
      </c>
      <c r="AF236" s="275">
        <v>3.2</v>
      </c>
      <c r="AG236" s="275">
        <v>3.2</v>
      </c>
      <c r="AH236" s="275">
        <v>3.2</v>
      </c>
      <c r="AI236" s="275">
        <v>3.2</v>
      </c>
      <c r="AJ236" s="275">
        <v>3.2</v>
      </c>
      <c r="AK236" s="275">
        <v>3.2</v>
      </c>
      <c r="AL236" s="275">
        <v>3.2</v>
      </c>
      <c r="AM236" s="275">
        <v>3.2</v>
      </c>
      <c r="AN236" s="275">
        <v>3.2</v>
      </c>
      <c r="AO236" s="275">
        <v>3.2</v>
      </c>
      <c r="AP236" s="275">
        <v>3.2</v>
      </c>
      <c r="AQ236" s="275">
        <v>3.2</v>
      </c>
      <c r="AR236" s="275">
        <v>3.2</v>
      </c>
      <c r="AS236" s="275">
        <v>3.2</v>
      </c>
      <c r="AT236" s="275">
        <v>3.2</v>
      </c>
      <c r="AU236" s="275">
        <v>3.2</v>
      </c>
      <c r="AV236" s="275">
        <v>3.2</v>
      </c>
      <c r="AW236" s="275">
        <v>3.1</v>
      </c>
      <c r="AX236" s="275">
        <v>3</v>
      </c>
      <c r="AY236" s="275">
        <v>3</v>
      </c>
      <c r="AZ236" s="275">
        <v>3.2</v>
      </c>
      <c r="BA236" s="275">
        <v>3.2</v>
      </c>
      <c r="BB236" s="275">
        <f>_xlfn.IFNA(VLOOKUP(C236,'INFORM Severity - hidden'!$C$5:$G$300,5,FALSE),"-")</f>
        <v>3.4</v>
      </c>
    </row>
    <row r="237" spans="1:54" x14ac:dyDescent="0.25">
      <c r="A237" t="s">
        <v>504</v>
      </c>
      <c r="B237" t="s">
        <v>516</v>
      </c>
      <c r="C237" t="s">
        <v>517</v>
      </c>
      <c r="D237" s="275" t="str">
        <f t="shared" si="3"/>
        <v>Stable</v>
      </c>
      <c r="E237" s="275" t="s">
        <v>9157</v>
      </c>
      <c r="F237" s="275" t="s">
        <v>9157</v>
      </c>
      <c r="G237" s="275" t="s">
        <v>9157</v>
      </c>
      <c r="H237" s="275">
        <v>3.3</v>
      </c>
      <c r="I237" s="275">
        <v>3.3</v>
      </c>
      <c r="J237" s="275">
        <v>3.3</v>
      </c>
      <c r="K237" s="275">
        <v>3.3</v>
      </c>
      <c r="L237" s="275">
        <v>3.3</v>
      </c>
      <c r="M237" s="275">
        <v>3.3</v>
      </c>
      <c r="N237" s="275">
        <v>3.3</v>
      </c>
      <c r="O237" s="275">
        <v>3.3</v>
      </c>
      <c r="P237" s="275">
        <v>3.3</v>
      </c>
      <c r="Q237" s="275">
        <v>3.3</v>
      </c>
      <c r="R237" s="275">
        <v>3.3</v>
      </c>
      <c r="S237" s="275">
        <v>3.3</v>
      </c>
      <c r="T237" s="275">
        <v>3.3</v>
      </c>
      <c r="U237" s="275">
        <v>3.3</v>
      </c>
      <c r="V237" s="275">
        <v>3.3</v>
      </c>
      <c r="W237" s="275">
        <v>3.3</v>
      </c>
      <c r="X237" s="275">
        <v>3.3</v>
      </c>
      <c r="Y237" s="275">
        <v>3.3</v>
      </c>
      <c r="Z237" s="275">
        <v>3.3</v>
      </c>
      <c r="AA237" s="275">
        <v>3.3</v>
      </c>
      <c r="AB237" s="275">
        <v>3.3</v>
      </c>
      <c r="AC237" s="275">
        <v>3.3</v>
      </c>
      <c r="AD237" s="275">
        <v>3.3</v>
      </c>
      <c r="AE237" s="275">
        <v>3.3</v>
      </c>
      <c r="AF237" s="275">
        <v>3.3</v>
      </c>
      <c r="AG237" s="275">
        <v>3.3</v>
      </c>
      <c r="AH237" s="275">
        <v>3.3</v>
      </c>
      <c r="AI237" s="275">
        <v>3.3</v>
      </c>
      <c r="AJ237" s="275">
        <v>3.3</v>
      </c>
      <c r="AK237" s="275">
        <v>3.3</v>
      </c>
      <c r="AL237" s="275">
        <v>3.3</v>
      </c>
      <c r="AM237" s="275">
        <v>3.3</v>
      </c>
      <c r="AN237" s="275">
        <v>3.2</v>
      </c>
      <c r="AO237" s="275">
        <v>3.2</v>
      </c>
      <c r="AP237" s="275">
        <v>3.2</v>
      </c>
      <c r="AQ237" s="275">
        <v>3.2</v>
      </c>
      <c r="AR237" s="275">
        <v>3.3</v>
      </c>
      <c r="AS237" s="275">
        <v>3.3</v>
      </c>
      <c r="AT237" s="275">
        <v>3.3</v>
      </c>
      <c r="AU237" s="275">
        <v>3.3</v>
      </c>
      <c r="AV237" s="275">
        <v>3.3</v>
      </c>
      <c r="AW237" s="275">
        <v>3.4</v>
      </c>
      <c r="AX237" s="275">
        <v>3.3</v>
      </c>
      <c r="AY237" s="275">
        <v>3.3</v>
      </c>
      <c r="AZ237" s="275">
        <v>3.3</v>
      </c>
      <c r="BA237" s="275">
        <v>3.3</v>
      </c>
      <c r="BB237" s="275">
        <f>_xlfn.IFNA(VLOOKUP(C237,'INFORM Severity - hidden'!$C$5:$G$300,5,FALSE),"-")</f>
        <v>3.3</v>
      </c>
    </row>
    <row r="238" spans="1:54" x14ac:dyDescent="0.25">
      <c r="A238" t="s">
        <v>504</v>
      </c>
      <c r="B238" t="s">
        <v>533</v>
      </c>
      <c r="C238" t="s">
        <v>534</v>
      </c>
      <c r="D238" s="275" t="str">
        <f t="shared" si="3"/>
        <v>Decreasing</v>
      </c>
      <c r="E238" s="275" t="s">
        <v>9157</v>
      </c>
      <c r="F238" s="275" t="s">
        <v>9157</v>
      </c>
      <c r="G238" s="275" t="s">
        <v>9157</v>
      </c>
      <c r="H238" s="275">
        <v>3.3</v>
      </c>
      <c r="I238" s="275">
        <v>3.3</v>
      </c>
      <c r="J238" s="275">
        <v>3.3</v>
      </c>
      <c r="K238" s="275">
        <v>3.2</v>
      </c>
      <c r="L238" s="275">
        <v>3.3</v>
      </c>
      <c r="M238" s="275">
        <v>3.3</v>
      </c>
      <c r="N238" s="275">
        <v>3.2</v>
      </c>
      <c r="O238" s="275">
        <v>3.2</v>
      </c>
      <c r="P238" s="275">
        <v>3.2</v>
      </c>
      <c r="Q238" s="275">
        <v>3.1</v>
      </c>
      <c r="R238" s="275">
        <v>3.1</v>
      </c>
      <c r="S238" s="275">
        <v>3.1</v>
      </c>
      <c r="T238" s="275">
        <v>3.1</v>
      </c>
      <c r="U238" s="275">
        <v>3.2</v>
      </c>
      <c r="V238" s="275">
        <v>3.2</v>
      </c>
      <c r="W238" s="275">
        <v>3.2</v>
      </c>
      <c r="X238" s="275">
        <v>3.2</v>
      </c>
      <c r="Y238" s="275">
        <v>3.2</v>
      </c>
      <c r="Z238" s="275">
        <v>3.2</v>
      </c>
      <c r="AA238" s="275">
        <v>3.2</v>
      </c>
      <c r="AB238" s="275">
        <v>3.2</v>
      </c>
      <c r="AC238" s="275">
        <v>3.2</v>
      </c>
      <c r="AD238" s="275">
        <v>3.2</v>
      </c>
      <c r="AE238" s="275">
        <v>3.2</v>
      </c>
      <c r="AF238" s="275">
        <v>3.2</v>
      </c>
      <c r="AG238" s="275">
        <v>3.2</v>
      </c>
      <c r="AH238" s="275">
        <v>3.2</v>
      </c>
      <c r="AI238" s="275">
        <v>3.2</v>
      </c>
      <c r="AJ238" s="275">
        <v>3.2</v>
      </c>
      <c r="AK238" s="275">
        <v>3.2</v>
      </c>
      <c r="AL238" s="275">
        <v>3.2</v>
      </c>
      <c r="AM238" s="275">
        <v>3.2</v>
      </c>
      <c r="AN238" s="275">
        <v>3.3</v>
      </c>
      <c r="AO238" s="275">
        <v>3.3</v>
      </c>
      <c r="AP238" s="275">
        <v>3.3</v>
      </c>
      <c r="AQ238" s="275">
        <v>3.2</v>
      </c>
      <c r="AR238" s="275">
        <v>3.2</v>
      </c>
      <c r="AS238" s="275">
        <v>3.2</v>
      </c>
      <c r="AT238" s="275">
        <v>3.2</v>
      </c>
      <c r="AU238" s="275">
        <v>3.2</v>
      </c>
      <c r="AV238" s="275">
        <v>3.2</v>
      </c>
      <c r="AW238" s="275">
        <v>3.3</v>
      </c>
      <c r="AX238" s="275">
        <v>2.2999999999999998</v>
      </c>
      <c r="AY238" s="275">
        <v>2.4</v>
      </c>
      <c r="AZ238" s="275">
        <v>2.4</v>
      </c>
      <c r="BA238" s="275">
        <v>2.4</v>
      </c>
      <c r="BB238" s="275">
        <f>_xlfn.IFNA(VLOOKUP(C238,'INFORM Severity - hidden'!$C$5:$G$300,5,FALSE),"-")</f>
        <v>2.4</v>
      </c>
    </row>
    <row r="239" spans="1:54" x14ac:dyDescent="0.25">
      <c r="A239" t="s">
        <v>504</v>
      </c>
      <c r="B239" t="s">
        <v>546</v>
      </c>
      <c r="C239" t="s">
        <v>547</v>
      </c>
      <c r="D239" s="275" t="str">
        <f t="shared" si="3"/>
        <v>-</v>
      </c>
      <c r="E239" s="275" t="s">
        <v>9157</v>
      </c>
      <c r="F239" s="275" t="s">
        <v>9157</v>
      </c>
      <c r="G239" s="275" t="s">
        <v>9157</v>
      </c>
      <c r="H239" s="275" t="s">
        <v>9157</v>
      </c>
      <c r="I239" s="275" t="s">
        <v>9157</v>
      </c>
      <c r="J239" s="275" t="s">
        <v>9157</v>
      </c>
      <c r="K239" s="275" t="s">
        <v>9157</v>
      </c>
      <c r="L239" s="275" t="s">
        <v>9157</v>
      </c>
      <c r="M239" s="275" t="s">
        <v>9157</v>
      </c>
      <c r="N239" s="275" t="s">
        <v>9157</v>
      </c>
      <c r="O239" s="275" t="s">
        <v>9157</v>
      </c>
      <c r="P239" s="275" t="s">
        <v>9157</v>
      </c>
      <c r="Q239" s="275" t="s">
        <v>9157</v>
      </c>
      <c r="R239" s="275" t="s">
        <v>9157</v>
      </c>
      <c r="S239" s="275" t="s">
        <v>9157</v>
      </c>
      <c r="T239" s="275" t="s">
        <v>9157</v>
      </c>
      <c r="U239" s="275" t="s">
        <v>9157</v>
      </c>
      <c r="V239" s="275" t="s">
        <v>9157</v>
      </c>
      <c r="W239" s="275" t="s">
        <v>9157</v>
      </c>
      <c r="X239" s="275" t="s">
        <v>9157</v>
      </c>
      <c r="Y239" s="275" t="s">
        <v>9157</v>
      </c>
      <c r="Z239" s="275" t="s">
        <v>9157</v>
      </c>
      <c r="AA239" s="275" t="s">
        <v>9157</v>
      </c>
      <c r="AB239" s="275" t="s">
        <v>9157</v>
      </c>
      <c r="AC239" s="275" t="s">
        <v>9157</v>
      </c>
      <c r="AD239" s="275" t="s">
        <v>9157</v>
      </c>
      <c r="AE239" s="275" t="s">
        <v>9157</v>
      </c>
      <c r="AF239" s="275" t="s">
        <v>9157</v>
      </c>
      <c r="AG239" s="275" t="s">
        <v>9157</v>
      </c>
      <c r="AH239" s="275" t="s">
        <v>9157</v>
      </c>
      <c r="AI239" s="275" t="s">
        <v>9157</v>
      </c>
      <c r="AJ239" s="275" t="s">
        <v>9157</v>
      </c>
      <c r="AK239" s="275" t="s">
        <v>9157</v>
      </c>
      <c r="AL239" s="275" t="s">
        <v>9157</v>
      </c>
      <c r="AM239" s="275" t="s">
        <v>9157</v>
      </c>
      <c r="AN239" s="275" t="s">
        <v>9157</v>
      </c>
      <c r="AO239" s="275" t="s">
        <v>9157</v>
      </c>
      <c r="AP239" s="275" t="s">
        <v>9157</v>
      </c>
      <c r="AQ239" s="275" t="s">
        <v>9157</v>
      </c>
      <c r="AR239" s="275" t="s">
        <v>9157</v>
      </c>
      <c r="AS239" s="275" t="s">
        <v>9157</v>
      </c>
      <c r="AT239" s="275" t="s">
        <v>9157</v>
      </c>
      <c r="AU239" s="275" t="s">
        <v>9157</v>
      </c>
      <c r="AV239" s="275" t="s">
        <v>9157</v>
      </c>
      <c r="AW239" s="275" t="s">
        <v>9157</v>
      </c>
      <c r="AX239" s="275" t="s">
        <v>9157</v>
      </c>
      <c r="AY239" s="275" t="s">
        <v>9157</v>
      </c>
      <c r="AZ239" s="275" t="s">
        <v>9157</v>
      </c>
      <c r="BA239" s="275" t="s">
        <v>9157</v>
      </c>
      <c r="BB239" s="275" t="str">
        <f>_xlfn.IFNA(VLOOKUP(C239,'INFORM Severity - hidden'!$C$5:$G$300,5,FALSE),"-")</f>
        <v>x</v>
      </c>
    </row>
    <row r="240" spans="1:54" x14ac:dyDescent="0.25">
      <c r="A240" t="s">
        <v>504</v>
      </c>
      <c r="B240" t="s">
        <v>5727</v>
      </c>
      <c r="C240" t="s">
        <v>5728</v>
      </c>
      <c r="D240" s="275" t="str">
        <f t="shared" si="3"/>
        <v>-</v>
      </c>
      <c r="E240" s="275" t="s">
        <v>9157</v>
      </c>
      <c r="F240" s="275" t="s">
        <v>9157</v>
      </c>
      <c r="G240" s="275" t="s">
        <v>9157</v>
      </c>
      <c r="H240" s="275" t="s">
        <v>9157</v>
      </c>
      <c r="I240" s="275" t="s">
        <v>9157</v>
      </c>
      <c r="J240" s="275" t="s">
        <v>9157</v>
      </c>
      <c r="K240" s="275" t="s">
        <v>9157</v>
      </c>
      <c r="L240" s="275" t="s">
        <v>9157</v>
      </c>
      <c r="M240" s="275" t="s">
        <v>9157</v>
      </c>
      <c r="N240" s="275" t="s">
        <v>9157</v>
      </c>
      <c r="O240" s="275" t="s">
        <v>9157</v>
      </c>
      <c r="P240" s="275" t="s">
        <v>9157</v>
      </c>
      <c r="Q240" s="275" t="s">
        <v>9157</v>
      </c>
      <c r="R240" s="275" t="s">
        <v>9157</v>
      </c>
      <c r="S240" s="275" t="s">
        <v>9157</v>
      </c>
      <c r="T240" s="275" t="s">
        <v>9157</v>
      </c>
      <c r="U240" s="275" t="s">
        <v>9157</v>
      </c>
      <c r="V240" s="275" t="s">
        <v>9157</v>
      </c>
      <c r="W240" s="275" t="s">
        <v>9157</v>
      </c>
      <c r="X240" s="275" t="s">
        <v>9157</v>
      </c>
      <c r="Y240" s="275" t="s">
        <v>9157</v>
      </c>
      <c r="Z240" s="275" t="s">
        <v>9157</v>
      </c>
      <c r="AA240" s="275" t="s">
        <v>9157</v>
      </c>
      <c r="AB240" s="275" t="s">
        <v>9157</v>
      </c>
      <c r="AC240" s="275" t="s">
        <v>9157</v>
      </c>
      <c r="AD240" s="275" t="s">
        <v>9157</v>
      </c>
      <c r="AE240" s="275" t="s">
        <v>9157</v>
      </c>
      <c r="AF240" s="275" t="s">
        <v>9157</v>
      </c>
      <c r="AG240" s="275" t="s">
        <v>9157</v>
      </c>
      <c r="AH240" s="275" t="s">
        <v>9157</v>
      </c>
      <c r="AI240" s="275" t="s">
        <v>9157</v>
      </c>
      <c r="AJ240" s="275" t="s">
        <v>9157</v>
      </c>
      <c r="AK240" s="275" t="s">
        <v>9157</v>
      </c>
      <c r="AL240" s="275" t="s">
        <v>9157</v>
      </c>
      <c r="AM240" s="275" t="s">
        <v>9157</v>
      </c>
      <c r="AN240" s="275" t="s">
        <v>9157</v>
      </c>
      <c r="AO240" s="275" t="s">
        <v>9157</v>
      </c>
      <c r="AP240" s="275" t="s">
        <v>9157</v>
      </c>
      <c r="AQ240" s="275" t="s">
        <v>9157</v>
      </c>
      <c r="AR240" s="275" t="s">
        <v>9157</v>
      </c>
      <c r="AS240" s="275" t="s">
        <v>9157</v>
      </c>
      <c r="AT240" s="275" t="s">
        <v>9157</v>
      </c>
      <c r="AU240" s="275" t="s">
        <v>9157</v>
      </c>
      <c r="AV240" s="275" t="s">
        <v>9157</v>
      </c>
      <c r="AW240" s="275" t="s">
        <v>9157</v>
      </c>
      <c r="AX240" s="275" t="s">
        <v>9157</v>
      </c>
      <c r="AY240" s="275" t="s">
        <v>9157</v>
      </c>
      <c r="AZ240" s="275" t="s">
        <v>9157</v>
      </c>
      <c r="BA240" s="275" t="s">
        <v>9157</v>
      </c>
      <c r="BB240" s="275" t="str">
        <f>_xlfn.IFNA(VLOOKUP(C240,'INFORM Severity - hidden'!$C$5:$G$300,5,FALSE),"-")</f>
        <v>x</v>
      </c>
    </row>
    <row r="241" spans="1:54" x14ac:dyDescent="0.25">
      <c r="A241" t="s">
        <v>87</v>
      </c>
      <c r="B241" t="s">
        <v>1566</v>
      </c>
      <c r="C241" t="s">
        <v>1567</v>
      </c>
      <c r="D241" s="275" t="str">
        <f t="shared" si="3"/>
        <v>Increasing</v>
      </c>
      <c r="E241" s="275" t="s">
        <v>9157</v>
      </c>
      <c r="F241" s="275" t="s">
        <v>9157</v>
      </c>
      <c r="G241" s="275" t="s">
        <v>9157</v>
      </c>
      <c r="H241" s="275" t="s">
        <v>9157</v>
      </c>
      <c r="I241" s="275" t="s">
        <v>9157</v>
      </c>
      <c r="J241" s="275" t="s">
        <v>9157</v>
      </c>
      <c r="K241" s="275" t="s">
        <v>9157</v>
      </c>
      <c r="L241" s="275" t="s">
        <v>9157</v>
      </c>
      <c r="M241" s="275" t="s">
        <v>9157</v>
      </c>
      <c r="N241" s="275" t="s">
        <v>9157</v>
      </c>
      <c r="O241" s="275" t="s">
        <v>9157</v>
      </c>
      <c r="P241" s="275" t="s">
        <v>9157</v>
      </c>
      <c r="Q241" s="275" t="s">
        <v>9157</v>
      </c>
      <c r="R241" s="275" t="s">
        <v>9157</v>
      </c>
      <c r="S241" s="275" t="s">
        <v>9157</v>
      </c>
      <c r="T241" s="275" t="s">
        <v>9157</v>
      </c>
      <c r="U241" s="275" t="s">
        <v>9157</v>
      </c>
      <c r="V241" s="275" t="s">
        <v>9157</v>
      </c>
      <c r="W241" s="275" t="s">
        <v>9157</v>
      </c>
      <c r="X241" s="275" t="s">
        <v>9157</v>
      </c>
      <c r="Y241" s="275" t="s">
        <v>9157</v>
      </c>
      <c r="Z241" s="275" t="s">
        <v>9157</v>
      </c>
      <c r="AA241" s="275" t="s">
        <v>9157</v>
      </c>
      <c r="AB241" s="275" t="s">
        <v>9157</v>
      </c>
      <c r="AC241" s="275" t="s">
        <v>9157</v>
      </c>
      <c r="AD241" s="275" t="s">
        <v>9157</v>
      </c>
      <c r="AE241" s="275" t="s">
        <v>9157</v>
      </c>
      <c r="AF241" s="275" t="s">
        <v>9157</v>
      </c>
      <c r="AG241" s="275" t="s">
        <v>9157</v>
      </c>
      <c r="AH241" s="275" t="s">
        <v>9157</v>
      </c>
      <c r="AI241" s="275" t="s">
        <v>9157</v>
      </c>
      <c r="AJ241" s="275" t="s">
        <v>9157</v>
      </c>
      <c r="AK241" s="275" t="s">
        <v>9157</v>
      </c>
      <c r="AL241" s="275" t="s">
        <v>9157</v>
      </c>
      <c r="AM241" s="275" t="s">
        <v>9157</v>
      </c>
      <c r="AN241" s="275" t="s">
        <v>9157</v>
      </c>
      <c r="AO241" s="275" t="s">
        <v>9157</v>
      </c>
      <c r="AP241" s="275" t="s">
        <v>9157</v>
      </c>
      <c r="AQ241" s="275">
        <v>2.4</v>
      </c>
      <c r="AR241" s="275">
        <v>2.2999999999999998</v>
      </c>
      <c r="AS241" s="275">
        <v>2.6</v>
      </c>
      <c r="AT241" s="275">
        <v>2.6</v>
      </c>
      <c r="AU241" s="275">
        <v>2.6</v>
      </c>
      <c r="AV241" s="275">
        <v>2.7</v>
      </c>
      <c r="AW241" s="275">
        <v>2.7</v>
      </c>
      <c r="AX241" s="275">
        <v>2.7</v>
      </c>
      <c r="AY241" s="275">
        <v>2.7</v>
      </c>
      <c r="AZ241" s="275">
        <v>2.7</v>
      </c>
      <c r="BA241" s="275">
        <v>2.8</v>
      </c>
      <c r="BB241" s="275">
        <f>_xlfn.IFNA(VLOOKUP(C241,'INFORM Severity - hidden'!$C$5:$G$300,5,FALSE),"-")</f>
        <v>2.8</v>
      </c>
    </row>
    <row r="242" spans="1:54" x14ac:dyDescent="0.25">
      <c r="A242" t="s">
        <v>87</v>
      </c>
      <c r="B242" t="s">
        <v>85</v>
      </c>
      <c r="C242" t="s">
        <v>86</v>
      </c>
      <c r="D242" s="275" t="str">
        <f t="shared" si="3"/>
        <v>Stable</v>
      </c>
      <c r="E242" s="275">
        <v>1.5</v>
      </c>
      <c r="F242" s="275">
        <v>1.5</v>
      </c>
      <c r="G242" s="275">
        <v>1.5</v>
      </c>
      <c r="H242" s="275">
        <v>2.2000000000000002</v>
      </c>
      <c r="I242" s="275">
        <v>2.2000000000000002</v>
      </c>
      <c r="J242" s="275">
        <v>2.1</v>
      </c>
      <c r="K242" s="275">
        <v>1.8</v>
      </c>
      <c r="L242" s="275">
        <v>1.8</v>
      </c>
      <c r="M242" s="275">
        <v>1.9</v>
      </c>
      <c r="N242" s="275">
        <v>1.8</v>
      </c>
      <c r="O242" s="275">
        <v>1.8</v>
      </c>
      <c r="P242" s="275">
        <v>1.8</v>
      </c>
      <c r="Q242" s="275">
        <v>1.8</v>
      </c>
      <c r="R242" s="275">
        <v>1.8</v>
      </c>
      <c r="S242" s="275">
        <v>1.8</v>
      </c>
      <c r="T242" s="275">
        <v>1.8</v>
      </c>
      <c r="U242" s="275">
        <v>1.8</v>
      </c>
      <c r="V242" s="275">
        <v>1.8</v>
      </c>
      <c r="W242" s="275">
        <v>1.8</v>
      </c>
      <c r="X242" s="275">
        <v>2.5</v>
      </c>
      <c r="Y242" s="275">
        <v>2.4</v>
      </c>
      <c r="Z242" s="275">
        <v>1.7</v>
      </c>
      <c r="AA242" s="275">
        <v>1.7</v>
      </c>
      <c r="AB242" s="275">
        <v>1.7</v>
      </c>
      <c r="AC242" s="275">
        <v>1.7</v>
      </c>
      <c r="AD242" s="275">
        <v>1.7</v>
      </c>
      <c r="AE242" s="275">
        <v>1.7</v>
      </c>
      <c r="AF242" s="275">
        <v>1.8</v>
      </c>
      <c r="AG242" s="275">
        <v>1.8</v>
      </c>
      <c r="AH242" s="275">
        <v>1.8</v>
      </c>
      <c r="AI242" s="275">
        <v>2.4</v>
      </c>
      <c r="AJ242" s="275">
        <v>2.4</v>
      </c>
      <c r="AK242" s="275">
        <v>2.4</v>
      </c>
      <c r="AL242" s="275">
        <v>2.4</v>
      </c>
      <c r="AM242" s="275">
        <v>2.2999999999999998</v>
      </c>
      <c r="AN242" s="275">
        <v>2.4</v>
      </c>
      <c r="AO242" s="275">
        <v>2.4</v>
      </c>
      <c r="AP242" s="275">
        <v>2.4</v>
      </c>
      <c r="AQ242" s="275">
        <v>2.2999999999999998</v>
      </c>
      <c r="AR242" s="275">
        <v>2.2999999999999998</v>
      </c>
      <c r="AS242" s="275">
        <v>2.2999999999999998</v>
      </c>
      <c r="AT242" s="275">
        <v>2.2999999999999998</v>
      </c>
      <c r="AU242" s="275">
        <v>2.2999999999999998</v>
      </c>
      <c r="AV242" s="275">
        <v>2.2999999999999998</v>
      </c>
      <c r="AW242" s="275">
        <v>2.2999999999999998</v>
      </c>
      <c r="AX242" s="275">
        <v>2.2999999999999998</v>
      </c>
      <c r="AY242" s="275">
        <v>2.2999999999999998</v>
      </c>
      <c r="AZ242" s="275">
        <v>2.2999999999999998</v>
      </c>
      <c r="BA242" s="275">
        <v>2.2999999999999998</v>
      </c>
      <c r="BB242" s="275">
        <f>_xlfn.IFNA(VLOOKUP(C242,'INFORM Severity - hidden'!$C$5:$G$300,5,FALSE),"-")</f>
        <v>2.2999999999999998</v>
      </c>
    </row>
    <row r="243" spans="1:54" x14ac:dyDescent="0.25">
      <c r="A243" t="s">
        <v>87</v>
      </c>
      <c r="B243" t="s">
        <v>1575</v>
      </c>
      <c r="C243" t="s">
        <v>1576</v>
      </c>
      <c r="D243" s="275" t="str">
        <f t="shared" si="3"/>
        <v>Increasing</v>
      </c>
      <c r="E243" s="275" t="s">
        <v>9157</v>
      </c>
      <c r="F243" s="275" t="s">
        <v>9157</v>
      </c>
      <c r="G243" s="275" t="s">
        <v>9157</v>
      </c>
      <c r="H243" s="275" t="s">
        <v>9157</v>
      </c>
      <c r="I243" s="275" t="s">
        <v>9157</v>
      </c>
      <c r="J243" s="275" t="s">
        <v>9157</v>
      </c>
      <c r="K243" s="275" t="s">
        <v>9157</v>
      </c>
      <c r="L243" s="275" t="s">
        <v>9157</v>
      </c>
      <c r="M243" s="275" t="s">
        <v>9157</v>
      </c>
      <c r="N243" s="275" t="s">
        <v>9157</v>
      </c>
      <c r="O243" s="275" t="s">
        <v>9157</v>
      </c>
      <c r="P243" s="275" t="s">
        <v>9157</v>
      </c>
      <c r="Q243" s="275" t="s">
        <v>9157</v>
      </c>
      <c r="R243" s="275" t="s">
        <v>9157</v>
      </c>
      <c r="S243" s="275" t="s">
        <v>9157</v>
      </c>
      <c r="T243" s="275" t="s">
        <v>9157</v>
      </c>
      <c r="U243" s="275" t="s">
        <v>9157</v>
      </c>
      <c r="V243" s="275" t="s">
        <v>9157</v>
      </c>
      <c r="W243" s="275" t="s">
        <v>9157</v>
      </c>
      <c r="X243" s="275" t="s">
        <v>9157</v>
      </c>
      <c r="Y243" s="275" t="s">
        <v>9157</v>
      </c>
      <c r="Z243" s="275" t="s">
        <v>9157</v>
      </c>
      <c r="AA243" s="275" t="s">
        <v>9157</v>
      </c>
      <c r="AB243" s="275" t="s">
        <v>9157</v>
      </c>
      <c r="AC243" s="275" t="s">
        <v>9157</v>
      </c>
      <c r="AD243" s="275" t="s">
        <v>9157</v>
      </c>
      <c r="AE243" s="275" t="s">
        <v>9157</v>
      </c>
      <c r="AF243" s="275" t="s">
        <v>9157</v>
      </c>
      <c r="AG243" s="275" t="s">
        <v>9157</v>
      </c>
      <c r="AH243" s="275" t="s">
        <v>9157</v>
      </c>
      <c r="AI243" s="275" t="s">
        <v>9157</v>
      </c>
      <c r="AJ243" s="275" t="s">
        <v>9157</v>
      </c>
      <c r="AK243" s="275" t="s">
        <v>9157</v>
      </c>
      <c r="AL243" s="275" t="s">
        <v>9157</v>
      </c>
      <c r="AM243" s="275" t="s">
        <v>9157</v>
      </c>
      <c r="AN243" s="275" t="s">
        <v>9157</v>
      </c>
      <c r="AO243" s="275" t="s">
        <v>9157</v>
      </c>
      <c r="AP243" s="275" t="s">
        <v>9157</v>
      </c>
      <c r="AQ243" s="275">
        <v>2.2000000000000002</v>
      </c>
      <c r="AR243" s="275">
        <v>2.2000000000000002</v>
      </c>
      <c r="AS243" s="275">
        <v>2.2999999999999998</v>
      </c>
      <c r="AT243" s="275">
        <v>2.2999999999999998</v>
      </c>
      <c r="AU243" s="275">
        <v>2.2999999999999998</v>
      </c>
      <c r="AV243" s="275">
        <v>2.2999999999999998</v>
      </c>
      <c r="AW243" s="275">
        <v>2.2999999999999998</v>
      </c>
      <c r="AX243" s="275">
        <v>2.2999999999999998</v>
      </c>
      <c r="AY243" s="275">
        <v>2.2999999999999998</v>
      </c>
      <c r="AZ243" s="275">
        <v>2.2999999999999998</v>
      </c>
      <c r="BA243" s="275">
        <v>2.5</v>
      </c>
      <c r="BB243" s="275">
        <f>_xlfn.IFNA(VLOOKUP(C243,'INFORM Severity - hidden'!$C$5:$G$300,5,FALSE),"-")</f>
        <v>2.5</v>
      </c>
    </row>
    <row r="244" spans="1:54" x14ac:dyDescent="0.25">
      <c r="A244" t="s">
        <v>905</v>
      </c>
      <c r="B244" t="s">
        <v>2034</v>
      </c>
      <c r="C244" t="s">
        <v>2035</v>
      </c>
      <c r="D244" s="275" t="str">
        <f t="shared" si="3"/>
        <v>Stable</v>
      </c>
      <c r="E244" s="275" t="s">
        <v>9157</v>
      </c>
      <c r="F244" s="275">
        <v>2.9</v>
      </c>
      <c r="G244" s="275">
        <v>3</v>
      </c>
      <c r="H244" s="275">
        <v>3.1</v>
      </c>
      <c r="I244" s="275">
        <v>3.1</v>
      </c>
      <c r="J244" s="275">
        <v>3</v>
      </c>
      <c r="K244" s="275">
        <v>2.9</v>
      </c>
      <c r="L244" s="275">
        <v>2.9</v>
      </c>
      <c r="M244" s="275">
        <v>2.9</v>
      </c>
      <c r="N244" s="275">
        <v>2.9</v>
      </c>
      <c r="O244" s="275" t="s">
        <v>9157</v>
      </c>
      <c r="P244" s="275" t="s">
        <v>9157</v>
      </c>
      <c r="Q244" s="275" t="s">
        <v>9157</v>
      </c>
      <c r="R244" s="275" t="s">
        <v>9157</v>
      </c>
      <c r="S244" s="275" t="s">
        <v>9157</v>
      </c>
      <c r="T244" s="275" t="s">
        <v>9157</v>
      </c>
      <c r="U244" s="275">
        <v>2.9</v>
      </c>
      <c r="V244" s="275">
        <v>2.9</v>
      </c>
      <c r="W244" s="275">
        <v>2.9</v>
      </c>
      <c r="X244" s="275">
        <v>2.9</v>
      </c>
      <c r="Y244" s="275">
        <v>2.9</v>
      </c>
      <c r="Z244" s="275">
        <v>2.9</v>
      </c>
      <c r="AA244" s="275">
        <v>3.1</v>
      </c>
      <c r="AB244" s="275">
        <v>3.1</v>
      </c>
      <c r="AC244" s="275">
        <v>3.1</v>
      </c>
      <c r="AD244" s="275">
        <v>3.1</v>
      </c>
      <c r="AE244" s="275">
        <v>3.1</v>
      </c>
      <c r="AF244" s="275">
        <v>3.1</v>
      </c>
      <c r="AG244" s="275">
        <v>3.1</v>
      </c>
      <c r="AH244" s="275" t="s">
        <v>9157</v>
      </c>
      <c r="AI244" s="275" t="s">
        <v>9157</v>
      </c>
      <c r="AJ244" s="275" t="s">
        <v>9157</v>
      </c>
      <c r="AK244" s="275" t="s">
        <v>9157</v>
      </c>
      <c r="AL244" s="275" t="s">
        <v>9157</v>
      </c>
      <c r="AM244" s="275" t="s">
        <v>9157</v>
      </c>
      <c r="AN244" s="275" t="s">
        <v>9157</v>
      </c>
      <c r="AO244" s="275" t="s">
        <v>9157</v>
      </c>
      <c r="AP244" s="275" t="s">
        <v>9157</v>
      </c>
      <c r="AQ244" s="275" t="s">
        <v>9157</v>
      </c>
      <c r="AR244" s="275" t="s">
        <v>9157</v>
      </c>
      <c r="AS244" s="275" t="s">
        <v>9157</v>
      </c>
      <c r="AT244" s="275" t="s">
        <v>9157</v>
      </c>
      <c r="AU244" s="275">
        <v>3.3</v>
      </c>
      <c r="AV244" s="275">
        <v>3.3</v>
      </c>
      <c r="AW244" s="275">
        <v>3.3</v>
      </c>
      <c r="AX244" s="275">
        <v>3.3</v>
      </c>
      <c r="AY244" s="275">
        <v>3.2</v>
      </c>
      <c r="AZ244" s="275">
        <v>3.3</v>
      </c>
      <c r="BA244" s="275">
        <v>3.3</v>
      </c>
      <c r="BB244" s="275">
        <f>_xlfn.IFNA(VLOOKUP(C244,'INFORM Severity - hidden'!$C$5:$G$300,5,FALSE),"-")</f>
        <v>3.3</v>
      </c>
    </row>
    <row r="245" spans="1:54" x14ac:dyDescent="0.25">
      <c r="A245"/>
      <c r="B245"/>
      <c r="C245" t="s">
        <v>9245</v>
      </c>
      <c r="D245" s="275" t="str">
        <f t="shared" si="3"/>
        <v>-</v>
      </c>
      <c r="E245" s="275" t="s">
        <v>9157</v>
      </c>
      <c r="F245" s="275">
        <v>2.8</v>
      </c>
      <c r="G245" s="275">
        <v>2.8</v>
      </c>
      <c r="H245" s="275">
        <v>2.6</v>
      </c>
      <c r="I245" s="275">
        <v>2.6</v>
      </c>
      <c r="J245" s="275">
        <v>2.5</v>
      </c>
      <c r="K245" s="275">
        <v>2.5</v>
      </c>
      <c r="L245" s="275">
        <v>2.5</v>
      </c>
      <c r="M245" s="275">
        <v>2.5</v>
      </c>
      <c r="N245" s="275" t="s">
        <v>9157</v>
      </c>
      <c r="O245" s="275" t="s">
        <v>9157</v>
      </c>
      <c r="P245" s="275" t="s">
        <v>9157</v>
      </c>
      <c r="Q245" s="275" t="s">
        <v>9157</v>
      </c>
      <c r="R245" s="275" t="s">
        <v>9157</v>
      </c>
      <c r="S245" s="275" t="s">
        <v>9157</v>
      </c>
      <c r="T245" s="275" t="s">
        <v>9157</v>
      </c>
      <c r="U245" s="275" t="s">
        <v>9157</v>
      </c>
      <c r="V245" s="275" t="s">
        <v>9157</v>
      </c>
      <c r="W245" s="275" t="s">
        <v>9157</v>
      </c>
      <c r="X245" s="275" t="s">
        <v>9157</v>
      </c>
      <c r="Y245" s="275" t="s">
        <v>9157</v>
      </c>
      <c r="Z245" s="275" t="s">
        <v>9157</v>
      </c>
      <c r="AA245" s="275" t="s">
        <v>9157</v>
      </c>
      <c r="AB245" s="275" t="s">
        <v>9157</v>
      </c>
      <c r="AC245" s="275" t="s">
        <v>9157</v>
      </c>
      <c r="AD245" s="275" t="s">
        <v>9157</v>
      </c>
      <c r="AE245" s="275" t="s">
        <v>9157</v>
      </c>
      <c r="AF245" s="275" t="s">
        <v>9157</v>
      </c>
      <c r="AG245" s="275" t="s">
        <v>9157</v>
      </c>
      <c r="AH245" s="275" t="s">
        <v>9157</v>
      </c>
      <c r="AI245" s="275" t="s">
        <v>9157</v>
      </c>
      <c r="AJ245" s="275" t="s">
        <v>9157</v>
      </c>
      <c r="AK245" s="275" t="s">
        <v>9157</v>
      </c>
      <c r="AL245" s="275" t="s">
        <v>9157</v>
      </c>
      <c r="AM245" s="275" t="s">
        <v>9157</v>
      </c>
      <c r="AN245" s="275" t="s">
        <v>9157</v>
      </c>
      <c r="AO245" s="275" t="s">
        <v>9157</v>
      </c>
      <c r="AP245" s="275" t="s">
        <v>9157</v>
      </c>
      <c r="AQ245" s="275" t="s">
        <v>9157</v>
      </c>
      <c r="AR245" s="275" t="s">
        <v>9157</v>
      </c>
      <c r="AS245" s="275" t="s">
        <v>9157</v>
      </c>
      <c r="AT245" s="275" t="s">
        <v>9157</v>
      </c>
      <c r="AU245" s="275" t="s">
        <v>9157</v>
      </c>
      <c r="AV245" s="275" t="s">
        <v>9157</v>
      </c>
      <c r="AW245" s="275" t="s">
        <v>9157</v>
      </c>
      <c r="AX245" s="275" t="s">
        <v>9157</v>
      </c>
      <c r="AY245" s="275" t="s">
        <v>9157</v>
      </c>
      <c r="AZ245" s="275" t="s">
        <v>9157</v>
      </c>
      <c r="BA245" s="275" t="s">
        <v>9157</v>
      </c>
      <c r="BB245" s="275" t="str">
        <f>_xlfn.IFNA(VLOOKUP(C245,'INFORM Severity - hidden'!$C$5:$G$300,5,FALSE),"-")</f>
        <v>-</v>
      </c>
    </row>
    <row r="246" spans="1:54" x14ac:dyDescent="0.25">
      <c r="A246"/>
      <c r="B246"/>
      <c r="C246" t="s">
        <v>9246</v>
      </c>
      <c r="D246" s="275" t="str">
        <f t="shared" si="3"/>
        <v>-</v>
      </c>
      <c r="E246" s="275" t="s">
        <v>9157</v>
      </c>
      <c r="F246" s="275">
        <v>1.9</v>
      </c>
      <c r="G246" s="275">
        <v>1.9</v>
      </c>
      <c r="H246" s="275">
        <v>2.4</v>
      </c>
      <c r="I246" s="275">
        <v>2.4</v>
      </c>
      <c r="J246" s="275">
        <v>2.2999999999999998</v>
      </c>
      <c r="K246" s="275">
        <v>2.2999999999999998</v>
      </c>
      <c r="L246" s="275">
        <v>2.2999999999999998</v>
      </c>
      <c r="M246" s="275">
        <v>1.6</v>
      </c>
      <c r="N246" s="275" t="s">
        <v>9157</v>
      </c>
      <c r="O246" s="275" t="s">
        <v>9157</v>
      </c>
      <c r="P246" s="275" t="s">
        <v>9157</v>
      </c>
      <c r="Q246" s="275" t="s">
        <v>9157</v>
      </c>
      <c r="R246" s="275" t="s">
        <v>9157</v>
      </c>
      <c r="S246" s="275" t="s">
        <v>9157</v>
      </c>
      <c r="T246" s="275" t="s">
        <v>9157</v>
      </c>
      <c r="U246" s="275" t="s">
        <v>9157</v>
      </c>
      <c r="V246" s="275" t="s">
        <v>9157</v>
      </c>
      <c r="W246" s="275" t="s">
        <v>9157</v>
      </c>
      <c r="X246" s="275" t="s">
        <v>9157</v>
      </c>
      <c r="Y246" s="275" t="s">
        <v>9157</v>
      </c>
      <c r="Z246" s="275" t="s">
        <v>9157</v>
      </c>
      <c r="AA246" s="275" t="s">
        <v>9157</v>
      </c>
      <c r="AB246" s="275" t="s">
        <v>9157</v>
      </c>
      <c r="AC246" s="275" t="s">
        <v>9157</v>
      </c>
      <c r="AD246" s="275" t="s">
        <v>9157</v>
      </c>
      <c r="AE246" s="275" t="s">
        <v>9157</v>
      </c>
      <c r="AF246" s="275" t="s">
        <v>9157</v>
      </c>
      <c r="AG246" s="275" t="s">
        <v>9157</v>
      </c>
      <c r="AH246" s="275" t="s">
        <v>9157</v>
      </c>
      <c r="AI246" s="275" t="s">
        <v>9157</v>
      </c>
      <c r="AJ246" s="275" t="s">
        <v>9157</v>
      </c>
      <c r="AK246" s="275" t="s">
        <v>9157</v>
      </c>
      <c r="AL246" s="275" t="s">
        <v>9157</v>
      </c>
      <c r="AM246" s="275" t="s">
        <v>9157</v>
      </c>
      <c r="AN246" s="275" t="s">
        <v>9157</v>
      </c>
      <c r="AO246" s="275" t="s">
        <v>9157</v>
      </c>
      <c r="AP246" s="275" t="s">
        <v>9157</v>
      </c>
      <c r="AQ246" s="275" t="s">
        <v>9157</v>
      </c>
      <c r="AR246" s="275" t="s">
        <v>9157</v>
      </c>
      <c r="AS246" s="275" t="s">
        <v>9157</v>
      </c>
      <c r="AT246" s="275" t="s">
        <v>9157</v>
      </c>
      <c r="AU246" s="275" t="s">
        <v>9157</v>
      </c>
      <c r="AV246" s="275" t="s">
        <v>9157</v>
      </c>
      <c r="AW246" s="275" t="s">
        <v>9157</v>
      </c>
      <c r="AX246" s="275" t="s">
        <v>9157</v>
      </c>
      <c r="AY246" s="275" t="s">
        <v>9157</v>
      </c>
      <c r="AZ246" s="275" t="s">
        <v>9157</v>
      </c>
      <c r="BA246" s="275" t="s">
        <v>9157</v>
      </c>
      <c r="BB246" s="275" t="str">
        <f>_xlfn.IFNA(VLOOKUP(C246,'INFORM Severity - hidden'!$C$5:$G$300,5,FALSE),"-")</f>
        <v>-</v>
      </c>
    </row>
    <row r="247" spans="1:54" x14ac:dyDescent="0.25">
      <c r="A247"/>
      <c r="B247"/>
      <c r="C247" t="s">
        <v>9247</v>
      </c>
      <c r="D247" s="275" t="str">
        <f t="shared" si="3"/>
        <v>-</v>
      </c>
      <c r="E247" s="275" t="s">
        <v>9157</v>
      </c>
      <c r="F247" s="275">
        <v>2</v>
      </c>
      <c r="G247" s="275">
        <v>2.2000000000000002</v>
      </c>
      <c r="H247" s="275">
        <v>2.4</v>
      </c>
      <c r="I247" s="275">
        <v>2.4</v>
      </c>
      <c r="J247" s="275">
        <v>2.2999999999999998</v>
      </c>
      <c r="K247" s="275">
        <v>2.2999999999999998</v>
      </c>
      <c r="L247" s="275">
        <v>2.2999999999999998</v>
      </c>
      <c r="M247" s="275">
        <v>2.2999999999999998</v>
      </c>
      <c r="N247" s="275" t="s">
        <v>9157</v>
      </c>
      <c r="O247" s="275" t="s">
        <v>9157</v>
      </c>
      <c r="P247" s="275" t="s">
        <v>9157</v>
      </c>
      <c r="Q247" s="275" t="s">
        <v>9157</v>
      </c>
      <c r="R247" s="275" t="s">
        <v>9157</v>
      </c>
      <c r="S247" s="275" t="s">
        <v>9157</v>
      </c>
      <c r="T247" s="275" t="s">
        <v>9157</v>
      </c>
      <c r="U247" s="275" t="s">
        <v>9157</v>
      </c>
      <c r="V247" s="275" t="s">
        <v>9157</v>
      </c>
      <c r="W247" s="275" t="s">
        <v>9157</v>
      </c>
      <c r="X247" s="275" t="s">
        <v>9157</v>
      </c>
      <c r="Y247" s="275" t="s">
        <v>9157</v>
      </c>
      <c r="Z247" s="275" t="s">
        <v>9157</v>
      </c>
      <c r="AA247" s="275" t="s">
        <v>9157</v>
      </c>
      <c r="AB247" s="275" t="s">
        <v>9157</v>
      </c>
      <c r="AC247" s="275" t="s">
        <v>9157</v>
      </c>
      <c r="AD247" s="275" t="s">
        <v>9157</v>
      </c>
      <c r="AE247" s="275" t="s">
        <v>9157</v>
      </c>
      <c r="AF247" s="275" t="s">
        <v>9157</v>
      </c>
      <c r="AG247" s="275" t="s">
        <v>9157</v>
      </c>
      <c r="AH247" s="275" t="s">
        <v>9157</v>
      </c>
      <c r="AI247" s="275" t="s">
        <v>9157</v>
      </c>
      <c r="AJ247" s="275" t="s">
        <v>9157</v>
      </c>
      <c r="AK247" s="275" t="s">
        <v>9157</v>
      </c>
      <c r="AL247" s="275" t="s">
        <v>9157</v>
      </c>
      <c r="AM247" s="275" t="s">
        <v>9157</v>
      </c>
      <c r="AN247" s="275" t="s">
        <v>9157</v>
      </c>
      <c r="AO247" s="275" t="s">
        <v>9157</v>
      </c>
      <c r="AP247" s="275" t="s">
        <v>9157</v>
      </c>
      <c r="AQ247" s="275" t="s">
        <v>9157</v>
      </c>
      <c r="AR247" s="275" t="s">
        <v>9157</v>
      </c>
      <c r="AS247" s="275" t="s">
        <v>9157</v>
      </c>
      <c r="AT247" s="275" t="s">
        <v>9157</v>
      </c>
      <c r="AU247" s="275" t="s">
        <v>9157</v>
      </c>
      <c r="AV247" s="275" t="s">
        <v>9157</v>
      </c>
      <c r="AW247" s="275" t="s">
        <v>9157</v>
      </c>
      <c r="AX247" s="275" t="s">
        <v>9157</v>
      </c>
      <c r="AY247" s="275" t="s">
        <v>9157</v>
      </c>
      <c r="AZ247" s="275" t="s">
        <v>9157</v>
      </c>
      <c r="BA247" s="275" t="s">
        <v>9157</v>
      </c>
      <c r="BB247" s="275" t="str">
        <f>_xlfn.IFNA(VLOOKUP(C247,'INFORM Severity - hidden'!$C$5:$G$300,5,FALSE),"-")</f>
        <v>-</v>
      </c>
    </row>
    <row r="248" spans="1:54" x14ac:dyDescent="0.25">
      <c r="A248" t="s">
        <v>905</v>
      </c>
      <c r="B248" t="s">
        <v>903</v>
      </c>
      <c r="C248" t="s">
        <v>904</v>
      </c>
      <c r="D248" s="275" t="str">
        <f t="shared" si="3"/>
        <v>Stable</v>
      </c>
      <c r="E248" s="275" t="s">
        <v>9157</v>
      </c>
      <c r="F248" s="275" t="s">
        <v>9157</v>
      </c>
      <c r="G248" s="275" t="s">
        <v>9157</v>
      </c>
      <c r="H248" s="275" t="s">
        <v>9157</v>
      </c>
      <c r="I248" s="275" t="s">
        <v>9157</v>
      </c>
      <c r="J248" s="275" t="s">
        <v>9157</v>
      </c>
      <c r="K248" s="275" t="s">
        <v>9157</v>
      </c>
      <c r="L248" s="275" t="s">
        <v>9157</v>
      </c>
      <c r="M248" s="275" t="s">
        <v>9157</v>
      </c>
      <c r="N248" s="275" t="s">
        <v>9157</v>
      </c>
      <c r="O248" s="275">
        <v>3</v>
      </c>
      <c r="P248" s="275">
        <v>2.8</v>
      </c>
      <c r="Q248" s="275">
        <v>2.8</v>
      </c>
      <c r="R248" s="275">
        <v>3</v>
      </c>
      <c r="S248" s="275">
        <v>3</v>
      </c>
      <c r="T248" s="275">
        <v>3</v>
      </c>
      <c r="U248" s="275">
        <v>3</v>
      </c>
      <c r="V248" s="275">
        <v>3.1</v>
      </c>
      <c r="W248" s="275">
        <v>3.1</v>
      </c>
      <c r="X248" s="275">
        <v>3.1</v>
      </c>
      <c r="Y248" s="275">
        <v>3.1</v>
      </c>
      <c r="Z248" s="275">
        <v>3.1</v>
      </c>
      <c r="AA248" s="275">
        <v>3.2</v>
      </c>
      <c r="AB248" s="275">
        <v>3.1</v>
      </c>
      <c r="AC248" s="275">
        <v>3.1</v>
      </c>
      <c r="AD248" s="275">
        <v>3.1</v>
      </c>
      <c r="AE248" s="275">
        <v>3.1</v>
      </c>
      <c r="AF248" s="275">
        <v>3.1</v>
      </c>
      <c r="AG248" s="275">
        <v>3.1</v>
      </c>
      <c r="AH248" s="275">
        <v>3.1</v>
      </c>
      <c r="AI248" s="275">
        <v>3.1</v>
      </c>
      <c r="AJ248" s="275">
        <v>3.1</v>
      </c>
      <c r="AK248" s="275">
        <v>3.1</v>
      </c>
      <c r="AL248" s="275">
        <v>3.1</v>
      </c>
      <c r="AM248" s="275">
        <v>3.1</v>
      </c>
      <c r="AN248" s="275">
        <v>3.1</v>
      </c>
      <c r="AO248" s="275">
        <v>3.1</v>
      </c>
      <c r="AP248" s="275">
        <v>3.1</v>
      </c>
      <c r="AQ248" s="275">
        <v>3.1</v>
      </c>
      <c r="AR248" s="275">
        <v>3.1</v>
      </c>
      <c r="AS248" s="275">
        <v>3.1</v>
      </c>
      <c r="AT248" s="275">
        <v>3.1</v>
      </c>
      <c r="AU248" s="275">
        <v>3.2</v>
      </c>
      <c r="AV248" s="275">
        <v>3.2</v>
      </c>
      <c r="AW248" s="275">
        <v>3.2</v>
      </c>
      <c r="AX248" s="275">
        <v>3.2</v>
      </c>
      <c r="AY248" s="275">
        <v>3.2</v>
      </c>
      <c r="AZ248" s="275">
        <v>3.2</v>
      </c>
      <c r="BA248" s="275">
        <v>3.2</v>
      </c>
      <c r="BB248" s="275">
        <f>_xlfn.IFNA(VLOOKUP(C248,'INFORM Severity - hidden'!$C$5:$G$300,5,FALSE),"-")</f>
        <v>3.3</v>
      </c>
    </row>
    <row r="249" spans="1:54" x14ac:dyDescent="0.25">
      <c r="A249"/>
      <c r="B249"/>
      <c r="C249" t="s">
        <v>9248</v>
      </c>
      <c r="D249" s="275" t="str">
        <f t="shared" si="3"/>
        <v>-</v>
      </c>
      <c r="E249" s="275" t="s">
        <v>9157</v>
      </c>
      <c r="F249" s="275" t="s">
        <v>9157</v>
      </c>
      <c r="G249" s="275" t="s">
        <v>9157</v>
      </c>
      <c r="H249" s="275" t="s">
        <v>9157</v>
      </c>
      <c r="I249" s="275" t="s">
        <v>9157</v>
      </c>
      <c r="J249" s="275" t="s">
        <v>9157</v>
      </c>
      <c r="K249" s="275" t="s">
        <v>9157</v>
      </c>
      <c r="L249" s="275" t="s">
        <v>9157</v>
      </c>
      <c r="M249" s="275" t="s">
        <v>9157</v>
      </c>
      <c r="N249" s="275" t="s">
        <v>9157</v>
      </c>
      <c r="O249" s="275" t="s">
        <v>9157</v>
      </c>
      <c r="P249" s="275" t="s">
        <v>9157</v>
      </c>
      <c r="Q249" s="275" t="s">
        <v>9157</v>
      </c>
      <c r="R249" s="275" t="s">
        <v>9157</v>
      </c>
      <c r="S249" s="275" t="s">
        <v>9157</v>
      </c>
      <c r="T249" s="275" t="s">
        <v>9157</v>
      </c>
      <c r="U249" s="275" t="s">
        <v>9157</v>
      </c>
      <c r="V249" s="275" t="s">
        <v>9157</v>
      </c>
      <c r="W249" s="275" t="s">
        <v>9157</v>
      </c>
      <c r="X249" s="275" t="s">
        <v>9157</v>
      </c>
      <c r="Y249" s="275" t="s">
        <v>9157</v>
      </c>
      <c r="Z249" s="275" t="s">
        <v>9157</v>
      </c>
      <c r="AA249" s="275" t="s">
        <v>9157</v>
      </c>
      <c r="AB249" s="275" t="s">
        <v>9157</v>
      </c>
      <c r="AC249" s="275" t="s">
        <v>9157</v>
      </c>
      <c r="AD249" s="275" t="s">
        <v>9157</v>
      </c>
      <c r="AE249" s="275" t="s">
        <v>9157</v>
      </c>
      <c r="AF249" s="275" t="s">
        <v>9157</v>
      </c>
      <c r="AG249" s="275" t="s">
        <v>9157</v>
      </c>
      <c r="AH249" s="275" t="s">
        <v>9157</v>
      </c>
      <c r="AI249" s="275" t="s">
        <v>9157</v>
      </c>
      <c r="AJ249" s="275" t="s">
        <v>9157</v>
      </c>
      <c r="AK249" s="275" t="s">
        <v>9157</v>
      </c>
      <c r="AL249" s="275" t="s">
        <v>9157</v>
      </c>
      <c r="AM249" s="275" t="s">
        <v>9157</v>
      </c>
      <c r="AN249" s="275" t="s">
        <v>9157</v>
      </c>
      <c r="AO249" s="275" t="s">
        <v>9157</v>
      </c>
      <c r="AP249" s="275" t="s">
        <v>9157</v>
      </c>
      <c r="AQ249" s="275" t="s">
        <v>9157</v>
      </c>
      <c r="AR249" s="275" t="s">
        <v>9157</v>
      </c>
      <c r="AS249" s="275" t="s">
        <v>9157</v>
      </c>
      <c r="AT249" s="275" t="s">
        <v>9157</v>
      </c>
      <c r="AU249" s="275" t="s">
        <v>9157</v>
      </c>
      <c r="AV249" s="275" t="s">
        <v>9157</v>
      </c>
      <c r="AW249" s="275" t="s">
        <v>9157</v>
      </c>
      <c r="AX249" s="275" t="s">
        <v>9157</v>
      </c>
      <c r="AY249" s="275" t="s">
        <v>9157</v>
      </c>
      <c r="AZ249" s="275" t="s">
        <v>9157</v>
      </c>
      <c r="BA249" s="275" t="s">
        <v>9157</v>
      </c>
      <c r="BB249" s="275" t="str">
        <f>_xlfn.IFNA(VLOOKUP(C249,'INFORM Severity - hidden'!$C$5:$G$300,5,FALSE),"-")</f>
        <v>-</v>
      </c>
    </row>
    <row r="250" spans="1:54" x14ac:dyDescent="0.25">
      <c r="A250" t="s">
        <v>905</v>
      </c>
      <c r="B250" t="s">
        <v>2009</v>
      </c>
      <c r="C250" t="s">
        <v>2010</v>
      </c>
      <c r="D250" s="275" t="str">
        <f t="shared" si="3"/>
        <v>Stable</v>
      </c>
      <c r="E250" s="275" t="s">
        <v>9157</v>
      </c>
      <c r="F250" s="275" t="s">
        <v>9157</v>
      </c>
      <c r="G250" s="275" t="s">
        <v>9157</v>
      </c>
      <c r="H250" s="275" t="s">
        <v>9157</v>
      </c>
      <c r="I250" s="275" t="s">
        <v>9157</v>
      </c>
      <c r="J250" s="275" t="s">
        <v>9157</v>
      </c>
      <c r="K250" s="275" t="s">
        <v>9157</v>
      </c>
      <c r="L250" s="275" t="s">
        <v>9157</v>
      </c>
      <c r="M250" s="275" t="s">
        <v>9157</v>
      </c>
      <c r="N250" s="275" t="s">
        <v>9157</v>
      </c>
      <c r="O250" s="275" t="s">
        <v>9157</v>
      </c>
      <c r="P250" s="275" t="s">
        <v>9157</v>
      </c>
      <c r="Q250" s="275" t="s">
        <v>9157</v>
      </c>
      <c r="R250" s="275" t="s">
        <v>9157</v>
      </c>
      <c r="S250" s="275" t="s">
        <v>9157</v>
      </c>
      <c r="T250" s="275" t="s">
        <v>9157</v>
      </c>
      <c r="U250" s="275" t="s">
        <v>9157</v>
      </c>
      <c r="V250" s="275" t="s">
        <v>9157</v>
      </c>
      <c r="W250" s="275" t="s">
        <v>9157</v>
      </c>
      <c r="X250" s="275" t="s">
        <v>9157</v>
      </c>
      <c r="Y250" s="275" t="s">
        <v>9157</v>
      </c>
      <c r="Z250" s="275" t="s">
        <v>9157</v>
      </c>
      <c r="AA250" s="275" t="s">
        <v>9157</v>
      </c>
      <c r="AB250" s="275" t="s">
        <v>9157</v>
      </c>
      <c r="AC250" s="275" t="s">
        <v>9157</v>
      </c>
      <c r="AD250" s="275" t="s">
        <v>9157</v>
      </c>
      <c r="AE250" s="275" t="s">
        <v>9157</v>
      </c>
      <c r="AF250" s="275" t="s">
        <v>9157</v>
      </c>
      <c r="AG250" s="275" t="s">
        <v>9157</v>
      </c>
      <c r="AH250" s="275" t="s">
        <v>9157</v>
      </c>
      <c r="AI250" s="275" t="s">
        <v>9157</v>
      </c>
      <c r="AJ250" s="275" t="s">
        <v>9157</v>
      </c>
      <c r="AK250" s="275" t="s">
        <v>9157</v>
      </c>
      <c r="AL250" s="275" t="s">
        <v>9157</v>
      </c>
      <c r="AM250" s="275" t="s">
        <v>9157</v>
      </c>
      <c r="AN250" s="275" t="s">
        <v>9157</v>
      </c>
      <c r="AO250" s="275" t="s">
        <v>9157</v>
      </c>
      <c r="AP250" s="275" t="s">
        <v>9157</v>
      </c>
      <c r="AQ250" s="275" t="s">
        <v>9157</v>
      </c>
      <c r="AR250" s="275" t="s">
        <v>9157</v>
      </c>
      <c r="AS250" s="275" t="s">
        <v>9157</v>
      </c>
      <c r="AT250" s="275" t="s">
        <v>9157</v>
      </c>
      <c r="AU250" s="275">
        <v>3.3</v>
      </c>
      <c r="AV250" s="275">
        <v>3</v>
      </c>
      <c r="AW250" s="275">
        <v>2.9</v>
      </c>
      <c r="AX250" s="275">
        <v>2.9</v>
      </c>
      <c r="AY250" s="275">
        <v>2.9</v>
      </c>
      <c r="AZ250" s="275">
        <v>2.9</v>
      </c>
      <c r="BA250" s="275">
        <v>2.9</v>
      </c>
      <c r="BB250" s="275">
        <f>_xlfn.IFNA(VLOOKUP(C250,'INFORM Severity - hidden'!$C$5:$G$300,5,FALSE),"-")</f>
        <v>2.9</v>
      </c>
    </row>
    <row r="251" spans="1:54" x14ac:dyDescent="0.25">
      <c r="A251" t="s">
        <v>579</v>
      </c>
      <c r="B251" t="s">
        <v>577</v>
      </c>
      <c r="C251" t="s">
        <v>578</v>
      </c>
      <c r="D251" s="275" t="str">
        <f t="shared" si="3"/>
        <v>Stable</v>
      </c>
      <c r="E251" s="275" t="s">
        <v>9157</v>
      </c>
      <c r="F251" s="275">
        <v>3.3</v>
      </c>
      <c r="G251" s="275">
        <v>3.3</v>
      </c>
      <c r="H251" s="275">
        <v>3.6</v>
      </c>
      <c r="I251" s="275">
        <v>3.6</v>
      </c>
      <c r="J251" s="275">
        <v>3.6</v>
      </c>
      <c r="K251" s="275">
        <v>3.6</v>
      </c>
      <c r="L251" s="275">
        <v>3.6</v>
      </c>
      <c r="M251" s="275">
        <v>3.6</v>
      </c>
      <c r="N251" s="275">
        <v>3.5</v>
      </c>
      <c r="O251" s="275">
        <v>3.5</v>
      </c>
      <c r="P251" s="275">
        <v>3.5</v>
      </c>
      <c r="Q251" s="275">
        <v>3.5</v>
      </c>
      <c r="R251" s="275">
        <v>3.5</v>
      </c>
      <c r="S251" s="275">
        <v>3.5</v>
      </c>
      <c r="T251" s="275">
        <v>3.5</v>
      </c>
      <c r="U251" s="275">
        <v>3.5</v>
      </c>
      <c r="V251" s="275">
        <v>3.5</v>
      </c>
      <c r="W251" s="275">
        <v>3.5</v>
      </c>
      <c r="X251" s="275">
        <v>3.5</v>
      </c>
      <c r="Y251" s="275">
        <v>3.5</v>
      </c>
      <c r="Z251" s="275">
        <v>3.5</v>
      </c>
      <c r="AA251" s="275">
        <v>3.5</v>
      </c>
      <c r="AB251" s="275">
        <v>3.5</v>
      </c>
      <c r="AC251" s="275">
        <v>3.5</v>
      </c>
      <c r="AD251" s="275">
        <v>3.5</v>
      </c>
      <c r="AE251" s="275">
        <v>3.5</v>
      </c>
      <c r="AF251" s="275">
        <v>3.5</v>
      </c>
      <c r="AG251" s="275">
        <v>3.5</v>
      </c>
      <c r="AH251" s="275">
        <v>3.5</v>
      </c>
      <c r="AI251" s="275">
        <v>3.5</v>
      </c>
      <c r="AJ251" s="275">
        <v>3.5</v>
      </c>
      <c r="AK251" s="275">
        <v>3.5</v>
      </c>
      <c r="AL251" s="275">
        <v>3.6</v>
      </c>
      <c r="AM251" s="275">
        <v>3.6</v>
      </c>
      <c r="AN251" s="275">
        <v>3.6</v>
      </c>
      <c r="AO251" s="275">
        <v>3.6</v>
      </c>
      <c r="AP251" s="275">
        <v>3.7</v>
      </c>
      <c r="AQ251" s="275">
        <v>4</v>
      </c>
      <c r="AR251" s="275">
        <v>4.3</v>
      </c>
      <c r="AS251" s="275">
        <v>4.4000000000000004</v>
      </c>
      <c r="AT251" s="275">
        <v>4.4000000000000004</v>
      </c>
      <c r="AU251" s="275">
        <v>4.2</v>
      </c>
      <c r="AV251" s="275">
        <v>4.2</v>
      </c>
      <c r="AW251" s="275">
        <v>4.2</v>
      </c>
      <c r="AX251" s="275">
        <v>4.0999999999999996</v>
      </c>
      <c r="AY251" s="275">
        <v>4.0999999999999996</v>
      </c>
      <c r="AZ251" s="275">
        <v>4.0999999999999996</v>
      </c>
      <c r="BA251" s="275">
        <v>4.0999999999999996</v>
      </c>
      <c r="BB251" s="275">
        <f>_xlfn.IFNA(VLOOKUP(C251,'INFORM Severity - hidden'!$C$5:$G$300,5,FALSE),"-")</f>
        <v>4.0999999999999996</v>
      </c>
    </row>
    <row r="252" spans="1:54" x14ac:dyDescent="0.25">
      <c r="A252"/>
      <c r="B252"/>
      <c r="C252" t="s">
        <v>9249</v>
      </c>
      <c r="D252" s="275" t="str">
        <f t="shared" si="3"/>
        <v>-</v>
      </c>
      <c r="E252" s="275" t="s">
        <v>9157</v>
      </c>
      <c r="F252" s="275" t="s">
        <v>9157</v>
      </c>
      <c r="G252" s="275" t="s">
        <v>9157</v>
      </c>
      <c r="H252" s="275" t="s">
        <v>9157</v>
      </c>
      <c r="I252" s="275" t="s">
        <v>9157</v>
      </c>
      <c r="J252" s="275" t="s">
        <v>9157</v>
      </c>
      <c r="K252" s="275" t="s">
        <v>9157</v>
      </c>
      <c r="L252" s="275" t="s">
        <v>9157</v>
      </c>
      <c r="M252" s="275" t="s">
        <v>9157</v>
      </c>
      <c r="N252" s="275" t="s">
        <v>9157</v>
      </c>
      <c r="O252" s="275" t="s">
        <v>9157</v>
      </c>
      <c r="P252" s="275" t="s">
        <v>9157</v>
      </c>
      <c r="Q252" s="275" t="s">
        <v>9157</v>
      </c>
      <c r="R252" s="275" t="s">
        <v>9157</v>
      </c>
      <c r="S252" s="275" t="s">
        <v>9157</v>
      </c>
      <c r="T252" s="275" t="s">
        <v>9157</v>
      </c>
      <c r="U252" s="275" t="s">
        <v>9157</v>
      </c>
      <c r="V252" s="275" t="s">
        <v>9157</v>
      </c>
      <c r="W252" s="275" t="s">
        <v>9157</v>
      </c>
      <c r="X252" s="275" t="s">
        <v>9157</v>
      </c>
      <c r="Y252" s="275" t="s">
        <v>9157</v>
      </c>
      <c r="Z252" s="275" t="s">
        <v>9157</v>
      </c>
      <c r="AA252" s="275" t="s">
        <v>9157</v>
      </c>
      <c r="AB252" s="275" t="s">
        <v>9157</v>
      </c>
      <c r="AC252" s="275" t="s">
        <v>9157</v>
      </c>
      <c r="AD252" s="275" t="s">
        <v>9157</v>
      </c>
      <c r="AE252" s="275" t="s">
        <v>9157</v>
      </c>
      <c r="AF252" s="275">
        <v>1.5</v>
      </c>
      <c r="AG252" s="275">
        <v>1.5</v>
      </c>
      <c r="AH252" s="275">
        <v>1.6</v>
      </c>
      <c r="AI252" s="275">
        <v>1.6</v>
      </c>
      <c r="AJ252" s="275">
        <v>1.6</v>
      </c>
      <c r="AK252" s="275" t="s">
        <v>9157</v>
      </c>
      <c r="AL252" s="275" t="s">
        <v>9157</v>
      </c>
      <c r="AM252" s="275" t="s">
        <v>9157</v>
      </c>
      <c r="AN252" s="275" t="s">
        <v>9157</v>
      </c>
      <c r="AO252" s="275" t="s">
        <v>9157</v>
      </c>
      <c r="AP252" s="275" t="s">
        <v>9157</v>
      </c>
      <c r="AQ252" s="275" t="s">
        <v>9157</v>
      </c>
      <c r="AR252" s="275" t="s">
        <v>9157</v>
      </c>
      <c r="AS252" s="275" t="s">
        <v>9157</v>
      </c>
      <c r="AT252" s="275" t="s">
        <v>9157</v>
      </c>
      <c r="AU252" s="275" t="s">
        <v>9157</v>
      </c>
      <c r="AV252" s="275" t="s">
        <v>9157</v>
      </c>
      <c r="AW252" s="275" t="s">
        <v>9157</v>
      </c>
      <c r="AX252" s="275" t="s">
        <v>9157</v>
      </c>
      <c r="AY252" s="275" t="s">
        <v>9157</v>
      </c>
      <c r="AZ252" s="275" t="s">
        <v>9157</v>
      </c>
      <c r="BA252" s="275" t="s">
        <v>9157</v>
      </c>
      <c r="BB252" s="275" t="str">
        <f>_xlfn.IFNA(VLOOKUP(C252,'INFORM Severity - hidden'!$C$5:$G$300,5,FALSE),"-")</f>
        <v>-</v>
      </c>
    </row>
    <row r="253" spans="1:54" x14ac:dyDescent="0.25">
      <c r="A253" t="s">
        <v>3522</v>
      </c>
      <c r="B253" t="s">
        <v>3520</v>
      </c>
      <c r="C253" t="s">
        <v>3521</v>
      </c>
      <c r="D253" s="275" t="str">
        <f t="shared" si="3"/>
        <v>Stable</v>
      </c>
      <c r="E253" s="275">
        <v>4.2</v>
      </c>
      <c r="F253" s="275">
        <v>4.2</v>
      </c>
      <c r="G253" s="275">
        <v>4.2</v>
      </c>
      <c r="H253" s="275">
        <v>3.9</v>
      </c>
      <c r="I253" s="275">
        <v>3.9</v>
      </c>
      <c r="J253" s="275">
        <v>4</v>
      </c>
      <c r="K253" s="275">
        <v>4</v>
      </c>
      <c r="L253" s="275">
        <v>4</v>
      </c>
      <c r="M253" s="275">
        <v>4</v>
      </c>
      <c r="N253" s="275">
        <v>4</v>
      </c>
      <c r="O253" s="275">
        <v>4</v>
      </c>
      <c r="P253" s="275">
        <v>4</v>
      </c>
      <c r="Q253" s="275">
        <v>4</v>
      </c>
      <c r="R253" s="275">
        <v>4.0999999999999996</v>
      </c>
      <c r="S253" s="275">
        <v>4.0999999999999996</v>
      </c>
      <c r="T253" s="275">
        <v>4.0999999999999996</v>
      </c>
      <c r="U253" s="275">
        <v>4.0999999999999996</v>
      </c>
      <c r="V253" s="275">
        <v>4.0999999999999996</v>
      </c>
      <c r="W253" s="275">
        <v>4.0999999999999996</v>
      </c>
      <c r="X253" s="275">
        <v>4.0999999999999996</v>
      </c>
      <c r="Y253" s="275">
        <v>4.0999999999999996</v>
      </c>
      <c r="Z253" s="275">
        <v>4.0999999999999996</v>
      </c>
      <c r="AA253" s="275">
        <v>4</v>
      </c>
      <c r="AB253" s="275">
        <v>4</v>
      </c>
      <c r="AC253" s="275">
        <v>4</v>
      </c>
      <c r="AD253" s="275">
        <v>4</v>
      </c>
      <c r="AE253" s="275">
        <v>4</v>
      </c>
      <c r="AF253" s="275">
        <v>4</v>
      </c>
      <c r="AG253" s="275">
        <v>4</v>
      </c>
      <c r="AH253" s="275">
        <v>4.0999999999999996</v>
      </c>
      <c r="AI253" s="275">
        <v>4.0999999999999996</v>
      </c>
      <c r="AJ253" s="275">
        <v>4.0999999999999996</v>
      </c>
      <c r="AK253" s="275">
        <v>4.0999999999999996</v>
      </c>
      <c r="AL253" s="275">
        <v>4.2</v>
      </c>
      <c r="AM253" s="275">
        <v>4.2</v>
      </c>
      <c r="AN253" s="275">
        <v>4.2</v>
      </c>
      <c r="AO253" s="275">
        <v>4.2</v>
      </c>
      <c r="AP253" s="275">
        <v>4.2</v>
      </c>
      <c r="AQ253" s="275">
        <v>4.2</v>
      </c>
      <c r="AR253" s="275">
        <v>4.0999999999999996</v>
      </c>
      <c r="AS253" s="275">
        <v>4.0999999999999996</v>
      </c>
      <c r="AT253" s="275">
        <v>4.0999999999999996</v>
      </c>
      <c r="AU253" s="275">
        <v>4</v>
      </c>
      <c r="AV253" s="275">
        <v>4</v>
      </c>
      <c r="AW253" s="275">
        <v>4</v>
      </c>
      <c r="AX253" s="275">
        <v>3.9</v>
      </c>
      <c r="AY253" s="275">
        <v>4</v>
      </c>
      <c r="AZ253" s="275">
        <v>4</v>
      </c>
      <c r="BA253" s="275">
        <v>4</v>
      </c>
      <c r="BB253" s="275">
        <f>_xlfn.IFNA(VLOOKUP(C253,'INFORM Severity - hidden'!$C$5:$G$300,5,FALSE),"-")</f>
        <v>4</v>
      </c>
    </row>
    <row r="254" spans="1:54" x14ac:dyDescent="0.25">
      <c r="A254"/>
      <c r="B254"/>
      <c r="C254" t="s">
        <v>9250</v>
      </c>
      <c r="D254" s="275" t="str">
        <f t="shared" si="3"/>
        <v>-</v>
      </c>
      <c r="E254" s="275" t="s">
        <v>9157</v>
      </c>
      <c r="F254" s="275" t="s">
        <v>9157</v>
      </c>
      <c r="G254" s="275" t="s">
        <v>9157</v>
      </c>
      <c r="H254" s="275" t="s">
        <v>9157</v>
      </c>
      <c r="I254" s="275" t="s">
        <v>9157</v>
      </c>
      <c r="J254" s="275" t="s">
        <v>9157</v>
      </c>
      <c r="K254" s="275" t="s">
        <v>9157</v>
      </c>
      <c r="L254" s="275" t="s">
        <v>9157</v>
      </c>
      <c r="M254" s="275" t="s">
        <v>9157</v>
      </c>
      <c r="N254" s="275" t="s">
        <v>9157</v>
      </c>
      <c r="O254" s="275" t="s">
        <v>9157</v>
      </c>
      <c r="P254" s="275" t="s">
        <v>9157</v>
      </c>
      <c r="Q254" s="275" t="s">
        <v>9157</v>
      </c>
      <c r="R254" s="275" t="s">
        <v>9157</v>
      </c>
      <c r="S254" s="275" t="s">
        <v>9157</v>
      </c>
      <c r="T254" s="275" t="s">
        <v>9157</v>
      </c>
      <c r="U254" s="275" t="s">
        <v>9157</v>
      </c>
      <c r="V254" s="275" t="s">
        <v>9157</v>
      </c>
      <c r="W254" s="275" t="s">
        <v>9157</v>
      </c>
      <c r="X254" s="275" t="s">
        <v>9157</v>
      </c>
      <c r="Y254" s="275" t="s">
        <v>9157</v>
      </c>
      <c r="Z254" s="275" t="s">
        <v>9157</v>
      </c>
      <c r="AA254" s="275">
        <v>2.4</v>
      </c>
      <c r="AB254" s="275">
        <v>2.4</v>
      </c>
      <c r="AC254" s="275">
        <v>2.4</v>
      </c>
      <c r="AD254" s="275">
        <v>2.9</v>
      </c>
      <c r="AE254" s="275">
        <v>2.9</v>
      </c>
      <c r="AF254" s="275">
        <v>2.8</v>
      </c>
      <c r="AG254" s="275" t="s">
        <v>9157</v>
      </c>
      <c r="AH254" s="275" t="s">
        <v>9157</v>
      </c>
      <c r="AI254" s="275" t="s">
        <v>9157</v>
      </c>
      <c r="AJ254" s="275" t="s">
        <v>9157</v>
      </c>
      <c r="AK254" s="275" t="s">
        <v>9157</v>
      </c>
      <c r="AL254" s="275" t="s">
        <v>9157</v>
      </c>
      <c r="AM254" s="275" t="s">
        <v>9157</v>
      </c>
      <c r="AN254" s="275" t="s">
        <v>9157</v>
      </c>
      <c r="AO254" s="275" t="s">
        <v>9157</v>
      </c>
      <c r="AP254" s="275" t="s">
        <v>9157</v>
      </c>
      <c r="AQ254" s="275" t="s">
        <v>9157</v>
      </c>
      <c r="AR254" s="275" t="s">
        <v>9157</v>
      </c>
      <c r="AS254" s="275" t="s">
        <v>9157</v>
      </c>
      <c r="AT254" s="275" t="s">
        <v>9157</v>
      </c>
      <c r="AU254" s="275" t="s">
        <v>9157</v>
      </c>
      <c r="AV254" s="275" t="s">
        <v>9157</v>
      </c>
      <c r="AW254" s="275" t="s">
        <v>9157</v>
      </c>
      <c r="AX254" s="275" t="s">
        <v>9157</v>
      </c>
      <c r="AY254" s="275" t="s">
        <v>9157</v>
      </c>
      <c r="AZ254" s="275" t="s">
        <v>9157</v>
      </c>
      <c r="BA254" s="275" t="s">
        <v>9157</v>
      </c>
      <c r="BB254" s="275" t="str">
        <f>_xlfn.IFNA(VLOOKUP(C254,'INFORM Severity - hidden'!$C$5:$G$300,5,FALSE),"-")</f>
        <v>-</v>
      </c>
    </row>
    <row r="255" spans="1:54" x14ac:dyDescent="0.25">
      <c r="A255"/>
      <c r="B255"/>
      <c r="C255" t="s">
        <v>9251</v>
      </c>
      <c r="D255" s="275" t="str">
        <f t="shared" si="3"/>
        <v>-</v>
      </c>
      <c r="E255" s="275" t="s">
        <v>9157</v>
      </c>
      <c r="F255" s="275" t="s">
        <v>9157</v>
      </c>
      <c r="G255" s="275" t="s">
        <v>9157</v>
      </c>
      <c r="H255" s="275" t="s">
        <v>9157</v>
      </c>
      <c r="I255" s="275" t="s">
        <v>9157</v>
      </c>
      <c r="J255" s="275" t="s">
        <v>9157</v>
      </c>
      <c r="K255" s="275" t="s">
        <v>9157</v>
      </c>
      <c r="L255" s="275" t="s">
        <v>9157</v>
      </c>
      <c r="M255" s="275" t="s">
        <v>9157</v>
      </c>
      <c r="N255" s="275" t="s">
        <v>9157</v>
      </c>
      <c r="O255" s="275" t="s">
        <v>9157</v>
      </c>
      <c r="P255" s="275" t="s">
        <v>9157</v>
      </c>
      <c r="Q255" s="275" t="s">
        <v>9157</v>
      </c>
      <c r="R255" s="275" t="s">
        <v>9157</v>
      </c>
      <c r="S255" s="275" t="s">
        <v>9157</v>
      </c>
      <c r="T255" s="275">
        <v>1.9</v>
      </c>
      <c r="U255" s="275">
        <v>1.9</v>
      </c>
      <c r="V255" s="275">
        <v>2</v>
      </c>
      <c r="W255" s="275">
        <v>2</v>
      </c>
      <c r="X255" s="275">
        <v>2</v>
      </c>
      <c r="Y255" s="275">
        <v>2</v>
      </c>
      <c r="Z255" s="275">
        <v>2</v>
      </c>
      <c r="AA255" s="275">
        <v>2</v>
      </c>
      <c r="AB255" s="275">
        <v>2</v>
      </c>
      <c r="AC255" s="275">
        <v>2</v>
      </c>
      <c r="AD255" s="275">
        <v>2</v>
      </c>
      <c r="AE255" s="275">
        <v>2</v>
      </c>
      <c r="AF255" s="275">
        <v>2</v>
      </c>
      <c r="AG255" s="275" t="s">
        <v>9157</v>
      </c>
      <c r="AH255" s="275" t="s">
        <v>9157</v>
      </c>
      <c r="AI255" s="275" t="s">
        <v>9157</v>
      </c>
      <c r="AJ255" s="275" t="s">
        <v>9157</v>
      </c>
      <c r="AK255" s="275" t="s">
        <v>9157</v>
      </c>
      <c r="AL255" s="275" t="s">
        <v>9157</v>
      </c>
      <c r="AM255" s="275" t="s">
        <v>9157</v>
      </c>
      <c r="AN255" s="275" t="s">
        <v>9157</v>
      </c>
      <c r="AO255" s="275" t="s">
        <v>9157</v>
      </c>
      <c r="AP255" s="275" t="s">
        <v>9157</v>
      </c>
      <c r="AQ255" s="275" t="s">
        <v>9157</v>
      </c>
      <c r="AR255" s="275" t="s">
        <v>9157</v>
      </c>
      <c r="AS255" s="275" t="s">
        <v>9157</v>
      </c>
      <c r="AT255" s="275" t="s">
        <v>9157</v>
      </c>
      <c r="AU255" s="275" t="s">
        <v>9157</v>
      </c>
      <c r="AV255" s="275" t="s">
        <v>9157</v>
      </c>
      <c r="AW255" s="275" t="s">
        <v>9157</v>
      </c>
      <c r="AX255" s="275" t="s">
        <v>9157</v>
      </c>
      <c r="AY255" s="275" t="s">
        <v>9157</v>
      </c>
      <c r="AZ255" s="275" t="s">
        <v>9157</v>
      </c>
      <c r="BA255" s="275" t="s">
        <v>9157</v>
      </c>
      <c r="BB255" s="275" t="str">
        <f>_xlfn.IFNA(VLOOKUP(C255,'INFORM Severity - hidden'!$C$5:$G$300,5,FALSE),"-")</f>
        <v>-</v>
      </c>
    </row>
    <row r="256" spans="1:54" x14ac:dyDescent="0.25">
      <c r="A256"/>
      <c r="B256"/>
      <c r="C256" t="s">
        <v>9252</v>
      </c>
      <c r="D256" s="275" t="str">
        <f t="shared" si="3"/>
        <v>-</v>
      </c>
      <c r="E256" s="275" t="s">
        <v>9157</v>
      </c>
      <c r="F256" s="275">
        <v>1.5</v>
      </c>
      <c r="G256" s="275" t="s">
        <v>9157</v>
      </c>
      <c r="H256" s="275" t="s">
        <v>9157</v>
      </c>
      <c r="I256" s="275" t="s">
        <v>9157</v>
      </c>
      <c r="J256" s="275" t="s">
        <v>9157</v>
      </c>
      <c r="K256" s="275" t="s">
        <v>9157</v>
      </c>
      <c r="L256" s="275" t="s">
        <v>9157</v>
      </c>
      <c r="M256" s="275" t="s">
        <v>9157</v>
      </c>
      <c r="N256" s="275" t="s">
        <v>9157</v>
      </c>
      <c r="O256" s="275" t="s">
        <v>9157</v>
      </c>
      <c r="P256" s="275" t="s">
        <v>9157</v>
      </c>
      <c r="Q256" s="275" t="s">
        <v>9157</v>
      </c>
      <c r="R256" s="275" t="s">
        <v>9157</v>
      </c>
      <c r="S256" s="275" t="s">
        <v>9157</v>
      </c>
      <c r="T256" s="275" t="s">
        <v>9157</v>
      </c>
      <c r="U256" s="275" t="s">
        <v>9157</v>
      </c>
      <c r="V256" s="275" t="s">
        <v>9157</v>
      </c>
      <c r="W256" s="275" t="s">
        <v>9157</v>
      </c>
      <c r="X256" s="275" t="s">
        <v>9157</v>
      </c>
      <c r="Y256" s="275" t="s">
        <v>9157</v>
      </c>
      <c r="Z256" s="275" t="s">
        <v>9157</v>
      </c>
      <c r="AA256" s="275" t="s">
        <v>9157</v>
      </c>
      <c r="AB256" s="275" t="s">
        <v>9157</v>
      </c>
      <c r="AC256" s="275" t="s">
        <v>9157</v>
      </c>
      <c r="AD256" s="275" t="s">
        <v>9157</v>
      </c>
      <c r="AE256" s="275" t="s">
        <v>9157</v>
      </c>
      <c r="AF256" s="275" t="s">
        <v>9157</v>
      </c>
      <c r="AG256" s="275" t="s">
        <v>9157</v>
      </c>
      <c r="AH256" s="275" t="s">
        <v>9157</v>
      </c>
      <c r="AI256" s="275" t="s">
        <v>9157</v>
      </c>
      <c r="AJ256" s="275" t="s">
        <v>9157</v>
      </c>
      <c r="AK256" s="275" t="s">
        <v>9157</v>
      </c>
      <c r="AL256" s="275" t="s">
        <v>9157</v>
      </c>
      <c r="AM256" s="275" t="s">
        <v>9157</v>
      </c>
      <c r="AN256" s="275" t="s">
        <v>9157</v>
      </c>
      <c r="AO256" s="275" t="s">
        <v>9157</v>
      </c>
      <c r="AP256" s="275" t="s">
        <v>9157</v>
      </c>
      <c r="AQ256" s="275" t="s">
        <v>9157</v>
      </c>
      <c r="AR256" s="275" t="s">
        <v>9157</v>
      </c>
      <c r="AS256" s="275" t="s">
        <v>9157</v>
      </c>
      <c r="AT256" s="275" t="s">
        <v>9157</v>
      </c>
      <c r="AU256" s="275" t="s">
        <v>9157</v>
      </c>
      <c r="AV256" s="275" t="s">
        <v>9157</v>
      </c>
      <c r="AW256" s="275" t="s">
        <v>9157</v>
      </c>
      <c r="AX256" s="275" t="s">
        <v>9157</v>
      </c>
      <c r="AY256" s="275" t="s">
        <v>9157</v>
      </c>
      <c r="AZ256" s="275" t="s">
        <v>9157</v>
      </c>
      <c r="BA256" s="275" t="s">
        <v>9157</v>
      </c>
      <c r="BB256" s="275" t="str">
        <f>_xlfn.IFNA(VLOOKUP(C256,'INFORM Severity - hidden'!$C$5:$G$300,5,FALSE),"-")</f>
        <v>-</v>
      </c>
    </row>
    <row r="257" spans="1:54" x14ac:dyDescent="0.25">
      <c r="A257"/>
      <c r="B257"/>
      <c r="C257" t="s">
        <v>9253</v>
      </c>
      <c r="D257" s="275" t="str">
        <f t="shared" si="3"/>
        <v>-</v>
      </c>
      <c r="E257" s="275" t="s">
        <v>9157</v>
      </c>
      <c r="F257" s="275">
        <v>1.3</v>
      </c>
      <c r="G257" s="275" t="s">
        <v>9157</v>
      </c>
      <c r="H257" s="275" t="s">
        <v>9157</v>
      </c>
      <c r="I257" s="275" t="s">
        <v>9157</v>
      </c>
      <c r="J257" s="275" t="s">
        <v>9157</v>
      </c>
      <c r="K257" s="275" t="s">
        <v>9157</v>
      </c>
      <c r="L257" s="275" t="s">
        <v>9157</v>
      </c>
      <c r="M257" s="275" t="s">
        <v>9157</v>
      </c>
      <c r="N257" s="275" t="s">
        <v>9157</v>
      </c>
      <c r="O257" s="275" t="s">
        <v>9157</v>
      </c>
      <c r="P257" s="275" t="s">
        <v>9157</v>
      </c>
      <c r="Q257" s="275" t="s">
        <v>9157</v>
      </c>
      <c r="R257" s="275" t="s">
        <v>9157</v>
      </c>
      <c r="S257" s="275" t="s">
        <v>9157</v>
      </c>
      <c r="T257" s="275" t="s">
        <v>9157</v>
      </c>
      <c r="U257" s="275" t="s">
        <v>9157</v>
      </c>
      <c r="V257" s="275" t="s">
        <v>9157</v>
      </c>
      <c r="W257" s="275" t="s">
        <v>9157</v>
      </c>
      <c r="X257" s="275" t="s">
        <v>9157</v>
      </c>
      <c r="Y257" s="275" t="s">
        <v>9157</v>
      </c>
      <c r="Z257" s="275" t="s">
        <v>9157</v>
      </c>
      <c r="AA257" s="275" t="s">
        <v>9157</v>
      </c>
      <c r="AB257" s="275" t="s">
        <v>9157</v>
      </c>
      <c r="AC257" s="275" t="s">
        <v>9157</v>
      </c>
      <c r="AD257" s="275" t="s">
        <v>9157</v>
      </c>
      <c r="AE257" s="275" t="s">
        <v>9157</v>
      </c>
      <c r="AF257" s="275" t="s">
        <v>9157</v>
      </c>
      <c r="AG257" s="275" t="s">
        <v>9157</v>
      </c>
      <c r="AH257" s="275" t="s">
        <v>9157</v>
      </c>
      <c r="AI257" s="275" t="s">
        <v>9157</v>
      </c>
      <c r="AJ257" s="275" t="s">
        <v>9157</v>
      </c>
      <c r="AK257" s="275" t="s">
        <v>9157</v>
      </c>
      <c r="AL257" s="275" t="s">
        <v>9157</v>
      </c>
      <c r="AM257" s="275" t="s">
        <v>9157</v>
      </c>
      <c r="AN257" s="275" t="s">
        <v>9157</v>
      </c>
      <c r="AO257" s="275" t="s">
        <v>9157</v>
      </c>
      <c r="AP257" s="275" t="s">
        <v>9157</v>
      </c>
      <c r="AQ257" s="275" t="s">
        <v>9157</v>
      </c>
      <c r="AR257" s="275" t="s">
        <v>9157</v>
      </c>
      <c r="AS257" s="275" t="s">
        <v>9157</v>
      </c>
      <c r="AT257" s="275" t="s">
        <v>9157</v>
      </c>
      <c r="AU257" s="275" t="s">
        <v>9157</v>
      </c>
      <c r="AV257" s="275" t="s">
        <v>9157</v>
      </c>
      <c r="AW257" s="275" t="s">
        <v>9157</v>
      </c>
      <c r="AX257" s="275" t="s">
        <v>9157</v>
      </c>
      <c r="AY257" s="275" t="s">
        <v>9157</v>
      </c>
      <c r="AZ257" s="275" t="s">
        <v>9157</v>
      </c>
      <c r="BA257" s="275" t="s">
        <v>9157</v>
      </c>
      <c r="BB257" s="275" t="str">
        <f>_xlfn.IFNA(VLOOKUP(C257,'INFORM Severity - hidden'!$C$5:$G$300,5,FALSE),"-")</f>
        <v>-</v>
      </c>
    </row>
    <row r="258" spans="1:54" x14ac:dyDescent="0.25">
      <c r="A258" t="s">
        <v>54</v>
      </c>
      <c r="B258" t="s">
        <v>52</v>
      </c>
      <c r="C258" t="s">
        <v>53</v>
      </c>
      <c r="D258" s="275" t="str">
        <f t="shared" si="3"/>
        <v>Decreasing</v>
      </c>
      <c r="E258" s="275">
        <v>4.2</v>
      </c>
      <c r="F258" s="275">
        <v>4.3</v>
      </c>
      <c r="G258" s="275">
        <v>4.3</v>
      </c>
      <c r="H258" s="275">
        <v>4.7</v>
      </c>
      <c r="I258" s="275">
        <v>4.7</v>
      </c>
      <c r="J258" s="275">
        <v>4.7</v>
      </c>
      <c r="K258" s="275">
        <v>4.7</v>
      </c>
      <c r="L258" s="275">
        <v>4.7</v>
      </c>
      <c r="M258" s="275">
        <v>4.7</v>
      </c>
      <c r="N258" s="275">
        <v>4.7</v>
      </c>
      <c r="O258" s="275">
        <v>4.7</v>
      </c>
      <c r="P258" s="275">
        <v>4.7</v>
      </c>
      <c r="Q258" s="275">
        <v>4.7</v>
      </c>
      <c r="R258" s="275">
        <v>4.7</v>
      </c>
      <c r="S258" s="275">
        <v>4.7</v>
      </c>
      <c r="T258" s="275">
        <v>4.7</v>
      </c>
      <c r="U258" s="275">
        <v>4.7</v>
      </c>
      <c r="V258" s="275">
        <v>4.7</v>
      </c>
      <c r="W258" s="275">
        <v>4.7</v>
      </c>
      <c r="X258" s="275">
        <v>4.7</v>
      </c>
      <c r="Y258" s="275">
        <v>4.5999999999999996</v>
      </c>
      <c r="Z258" s="275">
        <v>4.5999999999999996</v>
      </c>
      <c r="AA258" s="275">
        <v>4.5999999999999996</v>
      </c>
      <c r="AB258" s="275">
        <v>4.5999999999999996</v>
      </c>
      <c r="AC258" s="275">
        <v>4.5999999999999996</v>
      </c>
      <c r="AD258" s="275">
        <v>4.5999999999999996</v>
      </c>
      <c r="AE258" s="275">
        <v>4.5999999999999996</v>
      </c>
      <c r="AF258" s="275">
        <v>4.5999999999999996</v>
      </c>
      <c r="AG258" s="275">
        <v>4.9000000000000004</v>
      </c>
      <c r="AH258" s="275">
        <v>4.9000000000000004</v>
      </c>
      <c r="AI258" s="275">
        <v>4.9000000000000004</v>
      </c>
      <c r="AJ258" s="275">
        <v>4.9000000000000004</v>
      </c>
      <c r="AK258" s="275">
        <v>4.8</v>
      </c>
      <c r="AL258" s="275">
        <v>4.7</v>
      </c>
      <c r="AM258" s="275">
        <v>4.7</v>
      </c>
      <c r="AN258" s="275">
        <v>4.7</v>
      </c>
      <c r="AO258" s="275">
        <v>4.7</v>
      </c>
      <c r="AP258" s="275">
        <v>4.7</v>
      </c>
      <c r="AQ258" s="275">
        <v>4.7</v>
      </c>
      <c r="AR258" s="275">
        <v>4.7</v>
      </c>
      <c r="AS258" s="275">
        <v>4.8</v>
      </c>
      <c r="AT258" s="275">
        <v>4.8</v>
      </c>
      <c r="AU258" s="275">
        <v>4.7</v>
      </c>
      <c r="AV258" s="275">
        <v>4.7</v>
      </c>
      <c r="AW258" s="275">
        <v>4.7</v>
      </c>
      <c r="AX258" s="275">
        <v>4.7</v>
      </c>
      <c r="AY258" s="275">
        <v>4.7</v>
      </c>
      <c r="AZ258" s="275">
        <v>4.5999999999999996</v>
      </c>
      <c r="BA258" s="275">
        <v>4.5999999999999996</v>
      </c>
      <c r="BB258" s="275">
        <f>_xlfn.IFNA(VLOOKUP(C258,'INFORM Severity - hidden'!$C$5:$G$300,5,FALSE),"-")</f>
        <v>4.7</v>
      </c>
    </row>
    <row r="259" spans="1:54" x14ac:dyDescent="0.25">
      <c r="A259" t="s">
        <v>54</v>
      </c>
      <c r="B259" t="s">
        <v>614</v>
      </c>
      <c r="C259" t="s">
        <v>615</v>
      </c>
      <c r="D259" s="275" t="str">
        <f t="shared" si="3"/>
        <v>Decreasing</v>
      </c>
      <c r="E259" s="275" t="s">
        <v>9157</v>
      </c>
      <c r="F259" s="275">
        <v>2.8</v>
      </c>
      <c r="G259" s="275">
        <v>2.8</v>
      </c>
      <c r="H259" s="275">
        <v>3</v>
      </c>
      <c r="I259" s="275">
        <v>3</v>
      </c>
      <c r="J259" s="275">
        <v>3</v>
      </c>
      <c r="K259" s="275">
        <v>3</v>
      </c>
      <c r="L259" s="275">
        <v>3</v>
      </c>
      <c r="M259" s="275">
        <v>2.9</v>
      </c>
      <c r="N259" s="275">
        <v>2.9</v>
      </c>
      <c r="O259" s="275">
        <v>3</v>
      </c>
      <c r="P259" s="275">
        <v>3</v>
      </c>
      <c r="Q259" s="275">
        <v>3</v>
      </c>
      <c r="R259" s="275">
        <v>2.9</v>
      </c>
      <c r="S259" s="275">
        <v>2.9</v>
      </c>
      <c r="T259" s="275">
        <v>2.9</v>
      </c>
      <c r="U259" s="275">
        <v>2.9</v>
      </c>
      <c r="V259" s="275">
        <v>2.6</v>
      </c>
      <c r="W259" s="275">
        <v>2.6</v>
      </c>
      <c r="X259" s="275">
        <v>2.6</v>
      </c>
      <c r="Y259" s="275">
        <v>2.6</v>
      </c>
      <c r="Z259" s="275">
        <v>2.6</v>
      </c>
      <c r="AA259" s="275">
        <v>2.9</v>
      </c>
      <c r="AB259" s="275">
        <v>2.9</v>
      </c>
      <c r="AC259" s="275">
        <v>2.9</v>
      </c>
      <c r="AD259" s="275">
        <v>2.9</v>
      </c>
      <c r="AE259" s="275">
        <v>2.9</v>
      </c>
      <c r="AF259" s="275">
        <v>3</v>
      </c>
      <c r="AG259" s="275">
        <v>2.6</v>
      </c>
      <c r="AH259" s="275">
        <v>2.5</v>
      </c>
      <c r="AI259" s="275">
        <v>2.5</v>
      </c>
      <c r="AJ259" s="275">
        <v>2.5</v>
      </c>
      <c r="AK259" s="275">
        <v>4.5</v>
      </c>
      <c r="AL259" s="275">
        <v>4.5</v>
      </c>
      <c r="AM259" s="275">
        <v>4.5</v>
      </c>
      <c r="AN259" s="275">
        <v>4.5</v>
      </c>
      <c r="AO259" s="275">
        <v>4.5</v>
      </c>
      <c r="AP259" s="275">
        <v>4.5</v>
      </c>
      <c r="AQ259" s="275">
        <v>4.5</v>
      </c>
      <c r="AR259" s="275">
        <v>4.5</v>
      </c>
      <c r="AS259" s="275">
        <v>4.5</v>
      </c>
      <c r="AT259" s="275">
        <v>4.5</v>
      </c>
      <c r="AU259" s="275">
        <v>3.1</v>
      </c>
      <c r="AV259" s="275">
        <v>3.1</v>
      </c>
      <c r="AW259" s="275">
        <v>2.8</v>
      </c>
      <c r="AX259" s="275">
        <v>2.8</v>
      </c>
      <c r="AY259" s="275">
        <v>2.8</v>
      </c>
      <c r="AZ259" s="275">
        <v>2.2999999999999998</v>
      </c>
      <c r="BA259" s="275">
        <v>2.2999999999999998</v>
      </c>
      <c r="BB259" s="275">
        <f>_xlfn.IFNA(VLOOKUP(C259,'INFORM Severity - hidden'!$C$5:$G$300,5,FALSE),"-")</f>
        <v>2.2999999999999998</v>
      </c>
    </row>
    <row r="260" spans="1:54" x14ac:dyDescent="0.25">
      <c r="A260" t="s">
        <v>299</v>
      </c>
      <c r="B260" t="s">
        <v>297</v>
      </c>
      <c r="C260" t="s">
        <v>298</v>
      </c>
      <c r="D260" s="275" t="str">
        <f t="shared" si="3"/>
        <v>Stable</v>
      </c>
      <c r="E260" s="275" t="s">
        <v>9157</v>
      </c>
      <c r="F260" s="275">
        <v>2.7</v>
      </c>
      <c r="G260" s="275">
        <v>2.7</v>
      </c>
      <c r="H260" s="275">
        <v>2.7</v>
      </c>
      <c r="I260" s="275">
        <v>2.7</v>
      </c>
      <c r="J260" s="275">
        <v>2.7</v>
      </c>
      <c r="K260" s="275">
        <v>2.7</v>
      </c>
      <c r="L260" s="275">
        <v>2.7</v>
      </c>
      <c r="M260" s="275">
        <v>2.7</v>
      </c>
      <c r="N260" s="275">
        <v>2.7</v>
      </c>
      <c r="O260" s="275">
        <v>2.7</v>
      </c>
      <c r="P260" s="275">
        <v>2.7</v>
      </c>
      <c r="Q260" s="275">
        <v>2.7</v>
      </c>
      <c r="R260" s="275">
        <v>2.7</v>
      </c>
      <c r="S260" s="275">
        <v>2.7</v>
      </c>
      <c r="T260" s="275">
        <v>2.7</v>
      </c>
      <c r="U260" s="275">
        <v>2.7</v>
      </c>
      <c r="V260" s="275">
        <v>2.8</v>
      </c>
      <c r="W260" s="275">
        <v>2.8</v>
      </c>
      <c r="X260" s="275">
        <v>2.8</v>
      </c>
      <c r="Y260" s="275">
        <v>2.8</v>
      </c>
      <c r="Z260" s="275">
        <v>2.7</v>
      </c>
      <c r="AA260" s="275">
        <v>2.7</v>
      </c>
      <c r="AB260" s="275">
        <v>2.7</v>
      </c>
      <c r="AC260" s="275">
        <v>2.7</v>
      </c>
      <c r="AD260" s="275">
        <v>2.7</v>
      </c>
      <c r="AE260" s="275">
        <v>2.7</v>
      </c>
      <c r="AF260" s="275">
        <v>2.7</v>
      </c>
      <c r="AG260" s="275">
        <v>2.7</v>
      </c>
      <c r="AH260" s="275">
        <v>2.8</v>
      </c>
      <c r="AI260" s="275">
        <v>2.9</v>
      </c>
      <c r="AJ260" s="275">
        <v>2.9</v>
      </c>
      <c r="AK260" s="275">
        <v>2.9</v>
      </c>
      <c r="AL260" s="275">
        <v>2.8</v>
      </c>
      <c r="AM260" s="275">
        <v>2.9</v>
      </c>
      <c r="AN260" s="275">
        <v>2.9</v>
      </c>
      <c r="AO260" s="275">
        <v>2.9</v>
      </c>
      <c r="AP260" s="275">
        <v>2.9</v>
      </c>
      <c r="AQ260" s="275">
        <v>2.9</v>
      </c>
      <c r="AR260" s="275">
        <v>2.9</v>
      </c>
      <c r="AS260" s="275">
        <v>2.9</v>
      </c>
      <c r="AT260" s="275">
        <v>2.8</v>
      </c>
      <c r="AU260" s="275">
        <v>2.8</v>
      </c>
      <c r="AV260" s="275">
        <v>2.8</v>
      </c>
      <c r="AW260" s="275">
        <v>2.8</v>
      </c>
      <c r="AX260" s="275">
        <v>2.9</v>
      </c>
      <c r="AY260" s="275">
        <v>2.9</v>
      </c>
      <c r="AZ260" s="275">
        <v>2.9</v>
      </c>
      <c r="BA260" s="275">
        <v>2.9</v>
      </c>
      <c r="BB260" s="275">
        <f>_xlfn.IFNA(VLOOKUP(C260,'INFORM Severity - hidden'!$C$5:$G$300,5,FALSE),"-")</f>
        <v>2.9</v>
      </c>
    </row>
    <row r="261" spans="1:54" x14ac:dyDescent="0.25">
      <c r="A261" t="s">
        <v>113</v>
      </c>
      <c r="B261" t="s">
        <v>111</v>
      </c>
      <c r="C261" t="s">
        <v>112</v>
      </c>
      <c r="D261" s="275" t="str">
        <f t="shared" si="3"/>
        <v>Stable</v>
      </c>
      <c r="E261" s="275" t="s">
        <v>9157</v>
      </c>
      <c r="F261" s="275">
        <v>3.6</v>
      </c>
      <c r="G261" s="275">
        <v>3.8</v>
      </c>
      <c r="H261" s="275">
        <v>3.9</v>
      </c>
      <c r="I261" s="275">
        <v>3.9</v>
      </c>
      <c r="J261" s="275">
        <v>3.9</v>
      </c>
      <c r="K261" s="275">
        <v>3.9</v>
      </c>
      <c r="L261" s="275">
        <v>3.9</v>
      </c>
      <c r="M261" s="275">
        <v>3.9</v>
      </c>
      <c r="N261" s="275">
        <v>3.7</v>
      </c>
      <c r="O261" s="275">
        <v>3.7</v>
      </c>
      <c r="P261" s="275">
        <v>3.7</v>
      </c>
      <c r="Q261" s="275">
        <v>3.8</v>
      </c>
      <c r="R261" s="275">
        <v>3.8</v>
      </c>
      <c r="S261" s="275">
        <v>3.8</v>
      </c>
      <c r="T261" s="275">
        <v>3.7</v>
      </c>
      <c r="U261" s="275">
        <v>3.7</v>
      </c>
      <c r="V261" s="275">
        <v>3.7</v>
      </c>
      <c r="W261" s="275">
        <v>3.7</v>
      </c>
      <c r="X261" s="275">
        <v>3.7</v>
      </c>
      <c r="Y261" s="275">
        <v>3.7</v>
      </c>
      <c r="Z261" s="275">
        <v>3.5</v>
      </c>
      <c r="AA261" s="275">
        <v>3.5</v>
      </c>
      <c r="AB261" s="275">
        <v>3.5</v>
      </c>
      <c r="AC261" s="275">
        <v>3.5</v>
      </c>
      <c r="AD261" s="275">
        <v>3.5</v>
      </c>
      <c r="AE261" s="275">
        <v>3.5</v>
      </c>
      <c r="AF261" s="275">
        <v>3.5</v>
      </c>
      <c r="AG261" s="275">
        <v>3.5</v>
      </c>
      <c r="AH261" s="275">
        <v>3.5</v>
      </c>
      <c r="AI261" s="275">
        <v>3.4</v>
      </c>
      <c r="AJ261" s="275">
        <v>3.4</v>
      </c>
      <c r="AK261" s="275">
        <v>3.4</v>
      </c>
      <c r="AL261" s="275">
        <v>3.4</v>
      </c>
      <c r="AM261" s="275">
        <v>3.4</v>
      </c>
      <c r="AN261" s="275">
        <v>3.7</v>
      </c>
      <c r="AO261" s="275">
        <v>3.8</v>
      </c>
      <c r="AP261" s="275">
        <v>3.8</v>
      </c>
      <c r="AQ261" s="275">
        <v>3.8</v>
      </c>
      <c r="AR261" s="275">
        <v>3.8</v>
      </c>
      <c r="AS261" s="275">
        <v>3.8</v>
      </c>
      <c r="AT261" s="275">
        <v>3.8</v>
      </c>
      <c r="AU261" s="275">
        <v>3.8</v>
      </c>
      <c r="AV261" s="275">
        <v>3.8</v>
      </c>
      <c r="AW261" s="275">
        <v>3.8</v>
      </c>
      <c r="AX261" s="275">
        <v>3.8</v>
      </c>
      <c r="AY261" s="275">
        <v>3.9</v>
      </c>
      <c r="AZ261" s="275">
        <v>3.9</v>
      </c>
      <c r="BA261" s="275">
        <v>3.9</v>
      </c>
      <c r="BB261" s="275">
        <f>_xlfn.IFNA(VLOOKUP(C261,'INFORM Severity - hidden'!$C$5:$G$300,5,FALSE),"-")</f>
        <v>3.6</v>
      </c>
    </row>
    <row r="262" spans="1:54" x14ac:dyDescent="0.25">
      <c r="A262"/>
      <c r="B262"/>
      <c r="C262" t="s">
        <v>9254</v>
      </c>
      <c r="D262" s="275" t="str">
        <f t="shared" si="3"/>
        <v>-</v>
      </c>
      <c r="E262" s="275" t="s">
        <v>9157</v>
      </c>
      <c r="F262" s="275" t="s">
        <v>9157</v>
      </c>
      <c r="G262" s="275">
        <v>2.2999999999999998</v>
      </c>
      <c r="H262" s="275">
        <v>3.2</v>
      </c>
      <c r="I262" s="275">
        <v>3.2</v>
      </c>
      <c r="J262" s="275" t="s">
        <v>9157</v>
      </c>
      <c r="K262" s="275" t="s">
        <v>9157</v>
      </c>
      <c r="L262" s="275" t="s">
        <v>9157</v>
      </c>
      <c r="M262" s="275" t="s">
        <v>9157</v>
      </c>
      <c r="N262" s="275" t="s">
        <v>9157</v>
      </c>
      <c r="O262" s="275" t="s">
        <v>9157</v>
      </c>
      <c r="P262" s="275" t="s">
        <v>9157</v>
      </c>
      <c r="Q262" s="275" t="s">
        <v>9157</v>
      </c>
      <c r="R262" s="275" t="s">
        <v>9157</v>
      </c>
      <c r="S262" s="275" t="s">
        <v>9157</v>
      </c>
      <c r="T262" s="275" t="s">
        <v>9157</v>
      </c>
      <c r="U262" s="275" t="s">
        <v>9157</v>
      </c>
      <c r="V262" s="275" t="s">
        <v>9157</v>
      </c>
      <c r="W262" s="275" t="s">
        <v>9157</v>
      </c>
      <c r="X262" s="275" t="s">
        <v>9157</v>
      </c>
      <c r="Y262" s="275" t="s">
        <v>9157</v>
      </c>
      <c r="Z262" s="275" t="s">
        <v>9157</v>
      </c>
      <c r="AA262" s="275" t="s">
        <v>9157</v>
      </c>
      <c r="AB262" s="275" t="s">
        <v>9157</v>
      </c>
      <c r="AC262" s="275" t="s">
        <v>9157</v>
      </c>
      <c r="AD262" s="275" t="s">
        <v>9157</v>
      </c>
      <c r="AE262" s="275" t="s">
        <v>9157</v>
      </c>
      <c r="AF262" s="275" t="s">
        <v>9157</v>
      </c>
      <c r="AG262" s="275" t="s">
        <v>9157</v>
      </c>
      <c r="AH262" s="275" t="s">
        <v>9157</v>
      </c>
      <c r="AI262" s="275" t="s">
        <v>9157</v>
      </c>
      <c r="AJ262" s="275" t="s">
        <v>9157</v>
      </c>
      <c r="AK262" s="275" t="s">
        <v>9157</v>
      </c>
      <c r="AL262" s="275" t="s">
        <v>9157</v>
      </c>
      <c r="AM262" s="275" t="s">
        <v>9157</v>
      </c>
      <c r="AN262" s="275" t="s">
        <v>9157</v>
      </c>
      <c r="AO262" s="275" t="s">
        <v>9157</v>
      </c>
      <c r="AP262" s="275" t="s">
        <v>9157</v>
      </c>
      <c r="AQ262" s="275" t="s">
        <v>9157</v>
      </c>
      <c r="AR262" s="275" t="s">
        <v>9157</v>
      </c>
      <c r="AS262" s="275" t="s">
        <v>9157</v>
      </c>
      <c r="AT262" s="275" t="s">
        <v>9157</v>
      </c>
      <c r="AU262" s="275" t="s">
        <v>9157</v>
      </c>
      <c r="AV262" s="275" t="s">
        <v>9157</v>
      </c>
      <c r="AW262" s="275" t="s">
        <v>9157</v>
      </c>
      <c r="AX262" s="275" t="s">
        <v>9157</v>
      </c>
      <c r="AY262" s="275" t="s">
        <v>9157</v>
      </c>
      <c r="AZ262" s="275" t="s">
        <v>9157</v>
      </c>
      <c r="BA262" s="275" t="s">
        <v>9157</v>
      </c>
      <c r="BB262" s="275" t="str">
        <f>_xlfn.IFNA(VLOOKUP(C262,'INFORM Severity - hidden'!$C$5:$G$300,5,FALSE),"-")</f>
        <v>-</v>
      </c>
    </row>
    <row r="263" spans="1:54" x14ac:dyDescent="0.25">
      <c r="A263"/>
      <c r="B263"/>
      <c r="C263" t="s">
        <v>9255</v>
      </c>
      <c r="D263" s="275" t="str">
        <f t="shared" si="3"/>
        <v>-</v>
      </c>
      <c r="E263" s="275" t="s">
        <v>9157</v>
      </c>
      <c r="F263" s="275" t="s">
        <v>9157</v>
      </c>
      <c r="G263" s="275" t="s">
        <v>9157</v>
      </c>
      <c r="H263" s="275" t="s">
        <v>9157</v>
      </c>
      <c r="I263" s="275" t="s">
        <v>9157</v>
      </c>
      <c r="J263" s="275" t="s">
        <v>9157</v>
      </c>
      <c r="K263" s="275" t="s">
        <v>9157</v>
      </c>
      <c r="L263" s="275" t="s">
        <v>9157</v>
      </c>
      <c r="M263" s="275" t="s">
        <v>9157</v>
      </c>
      <c r="N263" s="275" t="s">
        <v>9157</v>
      </c>
      <c r="O263" s="275" t="s">
        <v>9157</v>
      </c>
      <c r="P263" s="275" t="s">
        <v>9157</v>
      </c>
      <c r="Q263" s="275" t="s">
        <v>9157</v>
      </c>
      <c r="R263" s="275" t="s">
        <v>9157</v>
      </c>
      <c r="S263" s="275" t="s">
        <v>9157</v>
      </c>
      <c r="T263" s="275" t="s">
        <v>9157</v>
      </c>
      <c r="U263" s="275" t="s">
        <v>9157</v>
      </c>
      <c r="V263" s="275">
        <v>2.6</v>
      </c>
      <c r="W263" s="275">
        <v>2.6</v>
      </c>
      <c r="X263" s="275">
        <v>2.6</v>
      </c>
      <c r="Y263" s="275">
        <v>2.6</v>
      </c>
      <c r="Z263" s="275">
        <v>2.6</v>
      </c>
      <c r="AA263" s="275">
        <v>2.6</v>
      </c>
      <c r="AB263" s="275" t="s">
        <v>9157</v>
      </c>
      <c r="AC263" s="275" t="s">
        <v>9157</v>
      </c>
      <c r="AD263" s="275" t="s">
        <v>9157</v>
      </c>
      <c r="AE263" s="275" t="s">
        <v>9157</v>
      </c>
      <c r="AF263" s="275" t="s">
        <v>9157</v>
      </c>
      <c r="AG263" s="275" t="s">
        <v>9157</v>
      </c>
      <c r="AH263" s="275" t="s">
        <v>9157</v>
      </c>
      <c r="AI263" s="275" t="s">
        <v>9157</v>
      </c>
      <c r="AJ263" s="275" t="s">
        <v>9157</v>
      </c>
      <c r="AK263" s="275" t="s">
        <v>9157</v>
      </c>
      <c r="AL263" s="275" t="s">
        <v>9157</v>
      </c>
      <c r="AM263" s="275" t="s">
        <v>9157</v>
      </c>
      <c r="AN263" s="275" t="s">
        <v>9157</v>
      </c>
      <c r="AO263" s="275" t="s">
        <v>9157</v>
      </c>
      <c r="AP263" s="275" t="s">
        <v>9157</v>
      </c>
      <c r="AQ263" s="275" t="s">
        <v>9157</v>
      </c>
      <c r="AR263" s="275" t="s">
        <v>9157</v>
      </c>
      <c r="AS263" s="275" t="s">
        <v>9157</v>
      </c>
      <c r="AT263" s="275" t="s">
        <v>9157</v>
      </c>
      <c r="AU263" s="275" t="s">
        <v>9157</v>
      </c>
      <c r="AV263" s="275" t="s">
        <v>9157</v>
      </c>
      <c r="AW263" s="275" t="s">
        <v>9157</v>
      </c>
      <c r="AX263" s="275" t="s">
        <v>9157</v>
      </c>
      <c r="AY263" s="275" t="s">
        <v>9157</v>
      </c>
      <c r="AZ263" s="275" t="s">
        <v>9157</v>
      </c>
      <c r="BA263" s="275" t="s">
        <v>9157</v>
      </c>
      <c r="BB263" s="275" t="str">
        <f>_xlfn.IFNA(VLOOKUP(C263,'INFORM Severity - hidden'!$C$5:$G$300,5,FALSE),"-")</f>
        <v>-</v>
      </c>
    </row>
  </sheetData>
  <conditionalFormatting sqref="D3:D263">
    <cfRule type="cellIs" dxfId="302" priority="1" stopIfTrue="1" operator="equal">
      <formula>"Increasing"</formula>
    </cfRule>
    <cfRule type="cellIs" dxfId="301" priority="2" stopIfTrue="1" operator="equal">
      <formula>"Stable"</formula>
    </cfRule>
    <cfRule type="cellIs" dxfId="300" priority="3" stopIfTrue="1" operator="equal">
      <formula>"Decreasing"</formula>
    </cfRule>
  </conditionalFormatting>
  <conditionalFormatting sqref="E3:E263">
    <cfRule type="cellIs" dxfId="299" priority="4" stopIfTrue="1" operator="equal">
      <formula>"-"</formula>
    </cfRule>
    <cfRule type="cellIs" dxfId="298" priority="5" stopIfTrue="1" operator="greaterThanOrEqual">
      <formula>4</formula>
    </cfRule>
    <cfRule type="cellIs" dxfId="297" priority="6" stopIfTrue="1" operator="between">
      <formula>3</formula>
      <formula>4</formula>
    </cfRule>
    <cfRule type="cellIs" dxfId="296" priority="7" stopIfTrue="1" operator="between">
      <formula>2</formula>
      <formula>3</formula>
    </cfRule>
    <cfRule type="cellIs" dxfId="295" priority="8" stopIfTrue="1" operator="between">
      <formula>1</formula>
      <formula>2</formula>
    </cfRule>
    <cfRule type="cellIs" dxfId="294" priority="9" stopIfTrue="1" operator="between">
      <formula>0.1</formula>
      <formula>1</formula>
    </cfRule>
  </conditionalFormatting>
  <conditionalFormatting sqref="F3:F263">
    <cfRule type="cellIs" dxfId="293" priority="10" stopIfTrue="1" operator="equal">
      <formula>"-"</formula>
    </cfRule>
    <cfRule type="cellIs" dxfId="292" priority="11" stopIfTrue="1" operator="greaterThanOrEqual">
      <formula>4</formula>
    </cfRule>
    <cfRule type="cellIs" dxfId="291" priority="12" stopIfTrue="1" operator="between">
      <formula>3</formula>
      <formula>4</formula>
    </cfRule>
    <cfRule type="cellIs" dxfId="290" priority="13" stopIfTrue="1" operator="between">
      <formula>2</formula>
      <formula>3</formula>
    </cfRule>
    <cfRule type="cellIs" dxfId="289" priority="14" stopIfTrue="1" operator="between">
      <formula>1</formula>
      <formula>2</formula>
    </cfRule>
    <cfRule type="cellIs" dxfId="288" priority="15" stopIfTrue="1" operator="between">
      <formula>0.1</formula>
      <formula>1</formula>
    </cfRule>
  </conditionalFormatting>
  <conditionalFormatting sqref="G3:G263">
    <cfRule type="cellIs" dxfId="287" priority="16" stopIfTrue="1" operator="equal">
      <formula>"-"</formula>
    </cfRule>
    <cfRule type="cellIs" dxfId="286" priority="17" stopIfTrue="1" operator="greaterThanOrEqual">
      <formula>4</formula>
    </cfRule>
    <cfRule type="cellIs" dxfId="285" priority="18" stopIfTrue="1" operator="between">
      <formula>3</formula>
      <formula>4</formula>
    </cfRule>
    <cfRule type="cellIs" dxfId="284" priority="19" stopIfTrue="1" operator="between">
      <formula>2</formula>
      <formula>3</formula>
    </cfRule>
    <cfRule type="cellIs" dxfId="283" priority="20" stopIfTrue="1" operator="between">
      <formula>1</formula>
      <formula>2</formula>
    </cfRule>
    <cfRule type="cellIs" dxfId="282" priority="21" stopIfTrue="1" operator="between">
      <formula>0.1</formula>
      <formula>1</formula>
    </cfRule>
  </conditionalFormatting>
  <conditionalFormatting sqref="H3:H263">
    <cfRule type="cellIs" dxfId="281" priority="22" stopIfTrue="1" operator="equal">
      <formula>"-"</formula>
    </cfRule>
    <cfRule type="cellIs" dxfId="280" priority="23" stopIfTrue="1" operator="greaterThanOrEqual">
      <formula>4</formula>
    </cfRule>
    <cfRule type="cellIs" dxfId="279" priority="24" stopIfTrue="1" operator="between">
      <formula>3</formula>
      <formula>4</formula>
    </cfRule>
    <cfRule type="cellIs" dxfId="278" priority="25" stopIfTrue="1" operator="between">
      <formula>2</formula>
      <formula>3</formula>
    </cfRule>
    <cfRule type="cellIs" dxfId="277" priority="26" stopIfTrue="1" operator="between">
      <formula>1</formula>
      <formula>2</formula>
    </cfRule>
    <cfRule type="cellIs" dxfId="276" priority="27" stopIfTrue="1" operator="between">
      <formula>0.1</formula>
      <formula>1</formula>
    </cfRule>
  </conditionalFormatting>
  <conditionalFormatting sqref="I3:I263">
    <cfRule type="cellIs" dxfId="275" priority="28" stopIfTrue="1" operator="equal">
      <formula>"-"</formula>
    </cfRule>
    <cfRule type="cellIs" dxfId="274" priority="29" stopIfTrue="1" operator="greaterThanOrEqual">
      <formula>4</formula>
    </cfRule>
    <cfRule type="cellIs" dxfId="273" priority="30" stopIfTrue="1" operator="between">
      <formula>3</formula>
      <formula>4</formula>
    </cfRule>
    <cfRule type="cellIs" dxfId="272" priority="31" stopIfTrue="1" operator="between">
      <formula>2</formula>
      <formula>3</formula>
    </cfRule>
    <cfRule type="cellIs" dxfId="271" priority="32" stopIfTrue="1" operator="between">
      <formula>1</formula>
      <formula>2</formula>
    </cfRule>
    <cfRule type="cellIs" dxfId="270" priority="33" stopIfTrue="1" operator="between">
      <formula>0.1</formula>
      <formula>1</formula>
    </cfRule>
  </conditionalFormatting>
  <conditionalFormatting sqref="J3:J263">
    <cfRule type="cellIs" dxfId="269" priority="34" stopIfTrue="1" operator="equal">
      <formula>"-"</formula>
    </cfRule>
    <cfRule type="cellIs" dxfId="268" priority="35" stopIfTrue="1" operator="greaterThanOrEqual">
      <formula>4</formula>
    </cfRule>
    <cfRule type="cellIs" dxfId="267" priority="36" stopIfTrue="1" operator="between">
      <formula>3</formula>
      <formula>4</formula>
    </cfRule>
    <cfRule type="cellIs" dxfId="266" priority="37" stopIfTrue="1" operator="between">
      <formula>2</formula>
      <formula>3</formula>
    </cfRule>
    <cfRule type="cellIs" dxfId="265" priority="38" stopIfTrue="1" operator="between">
      <formula>1</formula>
      <formula>2</formula>
    </cfRule>
    <cfRule type="cellIs" dxfId="264" priority="39" stopIfTrue="1" operator="between">
      <formula>0.1</formula>
      <formula>1</formula>
    </cfRule>
  </conditionalFormatting>
  <conditionalFormatting sqref="K3:K263">
    <cfRule type="cellIs" dxfId="263" priority="40" stopIfTrue="1" operator="equal">
      <formula>"-"</formula>
    </cfRule>
    <cfRule type="cellIs" dxfId="262" priority="41" stopIfTrue="1" operator="greaterThanOrEqual">
      <formula>4</formula>
    </cfRule>
    <cfRule type="cellIs" dxfId="261" priority="42" stopIfTrue="1" operator="between">
      <formula>3</formula>
      <formula>4</formula>
    </cfRule>
    <cfRule type="cellIs" dxfId="260" priority="43" stopIfTrue="1" operator="between">
      <formula>2</formula>
      <formula>3</formula>
    </cfRule>
    <cfRule type="cellIs" dxfId="259" priority="44" stopIfTrue="1" operator="between">
      <formula>1</formula>
      <formula>2</formula>
    </cfRule>
    <cfRule type="cellIs" dxfId="258" priority="45" stopIfTrue="1" operator="between">
      <formula>0.1</formula>
      <formula>1</formula>
    </cfRule>
  </conditionalFormatting>
  <conditionalFormatting sqref="L3:L263">
    <cfRule type="cellIs" dxfId="257" priority="46" stopIfTrue="1" operator="equal">
      <formula>"-"</formula>
    </cfRule>
    <cfRule type="cellIs" dxfId="256" priority="47" stopIfTrue="1" operator="greaterThanOrEqual">
      <formula>4</formula>
    </cfRule>
    <cfRule type="cellIs" dxfId="255" priority="48" stopIfTrue="1" operator="between">
      <formula>3</formula>
      <formula>4</formula>
    </cfRule>
    <cfRule type="cellIs" dxfId="254" priority="49" stopIfTrue="1" operator="between">
      <formula>2</formula>
      <formula>3</formula>
    </cfRule>
    <cfRule type="cellIs" dxfId="253" priority="50" stopIfTrue="1" operator="between">
      <formula>1</formula>
      <formula>2</formula>
    </cfRule>
    <cfRule type="cellIs" dxfId="252" priority="51" stopIfTrue="1" operator="between">
      <formula>0.1</formula>
      <formula>1</formula>
    </cfRule>
  </conditionalFormatting>
  <conditionalFormatting sqref="M3:M263">
    <cfRule type="cellIs" dxfId="251" priority="52" stopIfTrue="1" operator="equal">
      <formula>"-"</formula>
    </cfRule>
    <cfRule type="cellIs" dxfId="250" priority="53" stopIfTrue="1" operator="greaterThanOrEqual">
      <formula>4</formula>
    </cfRule>
    <cfRule type="cellIs" dxfId="249" priority="54" stopIfTrue="1" operator="between">
      <formula>3</formula>
      <formula>4</formula>
    </cfRule>
    <cfRule type="cellIs" dxfId="248" priority="55" stopIfTrue="1" operator="between">
      <formula>2</formula>
      <formula>3</formula>
    </cfRule>
    <cfRule type="cellIs" dxfId="247" priority="56" stopIfTrue="1" operator="between">
      <formula>1</formula>
      <formula>2</formula>
    </cfRule>
    <cfRule type="cellIs" dxfId="246" priority="57" stopIfTrue="1" operator="between">
      <formula>0.1</formula>
      <formula>1</formula>
    </cfRule>
  </conditionalFormatting>
  <conditionalFormatting sqref="N3:N263">
    <cfRule type="cellIs" dxfId="245" priority="58" stopIfTrue="1" operator="equal">
      <formula>"-"</formula>
    </cfRule>
    <cfRule type="cellIs" dxfId="244" priority="59" stopIfTrue="1" operator="greaterThanOrEqual">
      <formula>4</formula>
    </cfRule>
    <cfRule type="cellIs" dxfId="243" priority="60" stopIfTrue="1" operator="between">
      <formula>3</formula>
      <formula>4</formula>
    </cfRule>
    <cfRule type="cellIs" dxfId="242" priority="61" stopIfTrue="1" operator="between">
      <formula>2</formula>
      <formula>3</formula>
    </cfRule>
    <cfRule type="cellIs" dxfId="241" priority="62" stopIfTrue="1" operator="between">
      <formula>1</formula>
      <formula>2</formula>
    </cfRule>
    <cfRule type="cellIs" dxfId="240" priority="63" stopIfTrue="1" operator="between">
      <formula>0.1</formula>
      <formula>1</formula>
    </cfRule>
  </conditionalFormatting>
  <conditionalFormatting sqref="O3:O263">
    <cfRule type="cellIs" dxfId="239" priority="64" stopIfTrue="1" operator="equal">
      <formula>"-"</formula>
    </cfRule>
    <cfRule type="cellIs" dxfId="238" priority="65" stopIfTrue="1" operator="greaterThanOrEqual">
      <formula>4</formula>
    </cfRule>
    <cfRule type="cellIs" dxfId="237" priority="66" stopIfTrue="1" operator="between">
      <formula>3</formula>
      <formula>4</formula>
    </cfRule>
    <cfRule type="cellIs" dxfId="236" priority="67" stopIfTrue="1" operator="between">
      <formula>2</formula>
      <formula>3</formula>
    </cfRule>
    <cfRule type="cellIs" dxfId="235" priority="68" stopIfTrue="1" operator="between">
      <formula>1</formula>
      <formula>2</formula>
    </cfRule>
    <cfRule type="cellIs" dxfId="234" priority="69" stopIfTrue="1" operator="between">
      <formula>0.1</formula>
      <formula>1</formula>
    </cfRule>
  </conditionalFormatting>
  <conditionalFormatting sqref="P3:P263">
    <cfRule type="cellIs" dxfId="233" priority="70" stopIfTrue="1" operator="equal">
      <formula>"-"</formula>
    </cfRule>
    <cfRule type="cellIs" dxfId="232" priority="71" stopIfTrue="1" operator="greaterThanOrEqual">
      <formula>4</formula>
    </cfRule>
    <cfRule type="cellIs" dxfId="231" priority="72" stopIfTrue="1" operator="between">
      <formula>3</formula>
      <formula>4</formula>
    </cfRule>
    <cfRule type="cellIs" dxfId="230" priority="73" stopIfTrue="1" operator="between">
      <formula>2</formula>
      <formula>3</formula>
    </cfRule>
    <cfRule type="cellIs" dxfId="229" priority="74" stopIfTrue="1" operator="between">
      <formula>1</formula>
      <formula>2</formula>
    </cfRule>
    <cfRule type="cellIs" dxfId="228" priority="75" stopIfTrue="1" operator="between">
      <formula>0.1</formula>
      <formula>1</formula>
    </cfRule>
  </conditionalFormatting>
  <conditionalFormatting sqref="Q3:Q263">
    <cfRule type="cellIs" dxfId="227" priority="76" stopIfTrue="1" operator="equal">
      <formula>"-"</formula>
    </cfRule>
    <cfRule type="cellIs" dxfId="226" priority="77" stopIfTrue="1" operator="greaterThanOrEqual">
      <formula>4</formula>
    </cfRule>
    <cfRule type="cellIs" dxfId="225" priority="78" stopIfTrue="1" operator="between">
      <formula>3</formula>
      <formula>4</formula>
    </cfRule>
    <cfRule type="cellIs" dxfId="224" priority="79" stopIfTrue="1" operator="between">
      <formula>2</formula>
      <formula>3</formula>
    </cfRule>
    <cfRule type="cellIs" dxfId="223" priority="80" stopIfTrue="1" operator="between">
      <formula>1</formula>
      <formula>2</formula>
    </cfRule>
    <cfRule type="cellIs" dxfId="222" priority="81" stopIfTrue="1" operator="between">
      <formula>0.1</formula>
      <formula>1</formula>
    </cfRule>
  </conditionalFormatting>
  <conditionalFormatting sqref="R3:R263">
    <cfRule type="cellIs" dxfId="221" priority="82" stopIfTrue="1" operator="equal">
      <formula>"-"</formula>
    </cfRule>
    <cfRule type="cellIs" dxfId="220" priority="83" stopIfTrue="1" operator="greaterThanOrEqual">
      <formula>4</formula>
    </cfRule>
    <cfRule type="cellIs" dxfId="219" priority="84" stopIfTrue="1" operator="between">
      <formula>3</formula>
      <formula>4</formula>
    </cfRule>
    <cfRule type="cellIs" dxfId="218" priority="85" stopIfTrue="1" operator="between">
      <formula>2</formula>
      <formula>3</formula>
    </cfRule>
    <cfRule type="cellIs" dxfId="217" priority="86" stopIfTrue="1" operator="between">
      <formula>1</formula>
      <formula>2</formula>
    </cfRule>
    <cfRule type="cellIs" dxfId="216" priority="87" stopIfTrue="1" operator="between">
      <formula>0.1</formula>
      <formula>1</formula>
    </cfRule>
  </conditionalFormatting>
  <conditionalFormatting sqref="S3:S263">
    <cfRule type="cellIs" dxfId="215" priority="88" stopIfTrue="1" operator="equal">
      <formula>"-"</formula>
    </cfRule>
    <cfRule type="cellIs" dxfId="214" priority="89" stopIfTrue="1" operator="greaterThanOrEqual">
      <formula>4</formula>
    </cfRule>
    <cfRule type="cellIs" dxfId="213" priority="90" stopIfTrue="1" operator="between">
      <formula>3</formula>
      <formula>4</formula>
    </cfRule>
    <cfRule type="cellIs" dxfId="212" priority="91" stopIfTrue="1" operator="between">
      <formula>2</formula>
      <formula>3</formula>
    </cfRule>
    <cfRule type="cellIs" dxfId="211" priority="92" stopIfTrue="1" operator="between">
      <formula>1</formula>
      <formula>2</formula>
    </cfRule>
    <cfRule type="cellIs" dxfId="210" priority="93" stopIfTrue="1" operator="between">
      <formula>0.1</formula>
      <formula>1</formula>
    </cfRule>
  </conditionalFormatting>
  <conditionalFormatting sqref="T3:T263">
    <cfRule type="cellIs" dxfId="209" priority="94" stopIfTrue="1" operator="equal">
      <formula>"-"</formula>
    </cfRule>
    <cfRule type="cellIs" dxfId="208" priority="95" stopIfTrue="1" operator="greaterThanOrEqual">
      <formula>4</formula>
    </cfRule>
    <cfRule type="cellIs" dxfId="207" priority="96" stopIfTrue="1" operator="between">
      <formula>3</formula>
      <formula>4</formula>
    </cfRule>
    <cfRule type="cellIs" dxfId="206" priority="97" stopIfTrue="1" operator="between">
      <formula>2</formula>
      <formula>3</formula>
    </cfRule>
    <cfRule type="cellIs" dxfId="205" priority="98" stopIfTrue="1" operator="between">
      <formula>1</formula>
      <formula>2</formula>
    </cfRule>
    <cfRule type="cellIs" dxfId="204" priority="99" stopIfTrue="1" operator="between">
      <formula>0.1</formula>
      <formula>1</formula>
    </cfRule>
  </conditionalFormatting>
  <conditionalFormatting sqref="U3:U263">
    <cfRule type="cellIs" dxfId="203" priority="100" stopIfTrue="1" operator="equal">
      <formula>"-"</formula>
    </cfRule>
    <cfRule type="cellIs" dxfId="202" priority="101" stopIfTrue="1" operator="greaterThanOrEqual">
      <formula>4</formula>
    </cfRule>
    <cfRule type="cellIs" dxfId="201" priority="102" stopIfTrue="1" operator="between">
      <formula>3</formula>
      <formula>4</formula>
    </cfRule>
    <cfRule type="cellIs" dxfId="200" priority="103" stopIfTrue="1" operator="between">
      <formula>2</formula>
      <formula>3</formula>
    </cfRule>
    <cfRule type="cellIs" dxfId="199" priority="104" stopIfTrue="1" operator="between">
      <formula>1</formula>
      <formula>2</formula>
    </cfRule>
    <cfRule type="cellIs" dxfId="198" priority="105" stopIfTrue="1" operator="between">
      <formula>0.1</formula>
      <formula>1</formula>
    </cfRule>
  </conditionalFormatting>
  <conditionalFormatting sqref="V3:V263">
    <cfRule type="cellIs" dxfId="197" priority="106" stopIfTrue="1" operator="equal">
      <formula>"-"</formula>
    </cfRule>
    <cfRule type="cellIs" dxfId="196" priority="107" stopIfTrue="1" operator="greaterThanOrEqual">
      <formula>4</formula>
    </cfRule>
    <cfRule type="cellIs" dxfId="195" priority="108" stopIfTrue="1" operator="between">
      <formula>3</formula>
      <formula>4</formula>
    </cfRule>
    <cfRule type="cellIs" dxfId="194" priority="109" stopIfTrue="1" operator="between">
      <formula>2</formula>
      <formula>3</formula>
    </cfRule>
    <cfRule type="cellIs" dxfId="193" priority="110" stopIfTrue="1" operator="between">
      <formula>1</formula>
      <formula>2</formula>
    </cfRule>
    <cfRule type="cellIs" dxfId="192" priority="111" stopIfTrue="1" operator="between">
      <formula>0.1</formula>
      <formula>1</formula>
    </cfRule>
  </conditionalFormatting>
  <conditionalFormatting sqref="W3:W263">
    <cfRule type="cellIs" dxfId="191" priority="112" stopIfTrue="1" operator="equal">
      <formula>"-"</formula>
    </cfRule>
    <cfRule type="cellIs" dxfId="190" priority="113" stopIfTrue="1" operator="greaterThanOrEqual">
      <formula>4</formula>
    </cfRule>
    <cfRule type="cellIs" dxfId="189" priority="114" stopIfTrue="1" operator="between">
      <formula>3</formula>
      <formula>4</formula>
    </cfRule>
    <cfRule type="cellIs" dxfId="188" priority="115" stopIfTrue="1" operator="between">
      <formula>2</formula>
      <formula>3</formula>
    </cfRule>
    <cfRule type="cellIs" dxfId="187" priority="116" stopIfTrue="1" operator="between">
      <formula>1</formula>
      <formula>2</formula>
    </cfRule>
    <cfRule type="cellIs" dxfId="186" priority="117" stopIfTrue="1" operator="between">
      <formula>0.1</formula>
      <formula>1</formula>
    </cfRule>
  </conditionalFormatting>
  <conditionalFormatting sqref="X3:X263">
    <cfRule type="cellIs" dxfId="185" priority="118" stopIfTrue="1" operator="equal">
      <formula>"-"</formula>
    </cfRule>
    <cfRule type="cellIs" dxfId="184" priority="119" stopIfTrue="1" operator="greaterThanOrEqual">
      <formula>4</formula>
    </cfRule>
    <cfRule type="cellIs" dxfId="183" priority="120" stopIfTrue="1" operator="between">
      <formula>3</formula>
      <formula>4</formula>
    </cfRule>
    <cfRule type="cellIs" dxfId="182" priority="121" stopIfTrue="1" operator="between">
      <formula>2</formula>
      <formula>3</formula>
    </cfRule>
    <cfRule type="cellIs" dxfId="181" priority="122" stopIfTrue="1" operator="between">
      <formula>1</formula>
      <formula>2</formula>
    </cfRule>
    <cfRule type="cellIs" dxfId="180" priority="123" stopIfTrue="1" operator="between">
      <formula>0.1</formula>
      <formula>1</formula>
    </cfRule>
  </conditionalFormatting>
  <conditionalFormatting sqref="Y3:Y263">
    <cfRule type="cellIs" dxfId="179" priority="124" stopIfTrue="1" operator="equal">
      <formula>"-"</formula>
    </cfRule>
    <cfRule type="cellIs" dxfId="178" priority="125" stopIfTrue="1" operator="greaterThanOrEqual">
      <formula>4</formula>
    </cfRule>
    <cfRule type="cellIs" dxfId="177" priority="126" stopIfTrue="1" operator="between">
      <formula>3</formula>
      <formula>4</formula>
    </cfRule>
    <cfRule type="cellIs" dxfId="176" priority="127" stopIfTrue="1" operator="between">
      <formula>2</formula>
      <formula>3</formula>
    </cfRule>
    <cfRule type="cellIs" dxfId="175" priority="128" stopIfTrue="1" operator="between">
      <formula>1</formula>
      <formula>2</formula>
    </cfRule>
    <cfRule type="cellIs" dxfId="174" priority="129" stopIfTrue="1" operator="between">
      <formula>0.1</formula>
      <formula>1</formula>
    </cfRule>
  </conditionalFormatting>
  <conditionalFormatting sqref="Z3:Z263">
    <cfRule type="cellIs" dxfId="173" priority="130" stopIfTrue="1" operator="equal">
      <formula>"-"</formula>
    </cfRule>
    <cfRule type="cellIs" dxfId="172" priority="131" stopIfTrue="1" operator="greaterThanOrEqual">
      <formula>4</formula>
    </cfRule>
    <cfRule type="cellIs" dxfId="171" priority="132" stopIfTrue="1" operator="between">
      <formula>3</formula>
      <formula>4</formula>
    </cfRule>
    <cfRule type="cellIs" dxfId="170" priority="133" stopIfTrue="1" operator="between">
      <formula>2</formula>
      <formula>3</formula>
    </cfRule>
    <cfRule type="cellIs" dxfId="169" priority="134" stopIfTrue="1" operator="between">
      <formula>1</formula>
      <formula>2</formula>
    </cfRule>
    <cfRule type="cellIs" dxfId="168" priority="135" stopIfTrue="1" operator="between">
      <formula>0.1</formula>
      <formula>1</formula>
    </cfRule>
  </conditionalFormatting>
  <conditionalFormatting sqref="AA3:AA263">
    <cfRule type="cellIs" dxfId="167" priority="136" stopIfTrue="1" operator="equal">
      <formula>"-"</formula>
    </cfRule>
    <cfRule type="cellIs" dxfId="166" priority="137" stopIfTrue="1" operator="greaterThanOrEqual">
      <formula>4</formula>
    </cfRule>
    <cfRule type="cellIs" dxfId="165" priority="138" stopIfTrue="1" operator="between">
      <formula>3</formula>
      <formula>4</formula>
    </cfRule>
    <cfRule type="cellIs" dxfId="164" priority="139" stopIfTrue="1" operator="between">
      <formula>2</formula>
      <formula>3</formula>
    </cfRule>
    <cfRule type="cellIs" dxfId="163" priority="140" stopIfTrue="1" operator="between">
      <formula>1</formula>
      <formula>2</formula>
    </cfRule>
    <cfRule type="cellIs" dxfId="162" priority="141" stopIfTrue="1" operator="between">
      <formula>0.1</formula>
      <formula>1</formula>
    </cfRule>
  </conditionalFormatting>
  <conditionalFormatting sqref="AB3:AB263">
    <cfRule type="cellIs" dxfId="161" priority="142" stopIfTrue="1" operator="equal">
      <formula>"-"</formula>
    </cfRule>
    <cfRule type="cellIs" dxfId="160" priority="143" stopIfTrue="1" operator="greaterThanOrEqual">
      <formula>4</formula>
    </cfRule>
    <cfRule type="cellIs" dxfId="159" priority="144" stopIfTrue="1" operator="between">
      <formula>3</formula>
      <formula>4</formula>
    </cfRule>
    <cfRule type="cellIs" dxfId="158" priority="145" stopIfTrue="1" operator="between">
      <formula>2</formula>
      <formula>3</formula>
    </cfRule>
    <cfRule type="cellIs" dxfId="157" priority="146" stopIfTrue="1" operator="between">
      <formula>1</formula>
      <formula>2</formula>
    </cfRule>
    <cfRule type="cellIs" dxfId="156" priority="147" stopIfTrue="1" operator="between">
      <formula>0.1</formula>
      <formula>1</formula>
    </cfRule>
  </conditionalFormatting>
  <conditionalFormatting sqref="AC3:AC263">
    <cfRule type="cellIs" dxfId="155" priority="148" stopIfTrue="1" operator="equal">
      <formula>"-"</formula>
    </cfRule>
    <cfRule type="cellIs" dxfId="154" priority="149" stopIfTrue="1" operator="greaterThanOrEqual">
      <formula>4</formula>
    </cfRule>
    <cfRule type="cellIs" dxfId="153" priority="150" stopIfTrue="1" operator="between">
      <formula>3</formula>
      <formula>4</formula>
    </cfRule>
    <cfRule type="cellIs" dxfId="152" priority="151" stopIfTrue="1" operator="between">
      <formula>2</formula>
      <formula>3</formula>
    </cfRule>
    <cfRule type="cellIs" dxfId="151" priority="152" stopIfTrue="1" operator="between">
      <formula>1</formula>
      <formula>2</formula>
    </cfRule>
    <cfRule type="cellIs" dxfId="150" priority="153" stopIfTrue="1" operator="between">
      <formula>0.1</formula>
      <formula>1</formula>
    </cfRule>
  </conditionalFormatting>
  <conditionalFormatting sqref="AD3:AD263">
    <cfRule type="cellIs" dxfId="149" priority="154" stopIfTrue="1" operator="equal">
      <formula>"-"</formula>
    </cfRule>
    <cfRule type="cellIs" dxfId="148" priority="155" stopIfTrue="1" operator="greaterThanOrEqual">
      <formula>4</formula>
    </cfRule>
    <cfRule type="cellIs" dxfId="147" priority="156" stopIfTrue="1" operator="between">
      <formula>3</formula>
      <formula>4</formula>
    </cfRule>
    <cfRule type="cellIs" dxfId="146" priority="157" stopIfTrue="1" operator="between">
      <formula>2</formula>
      <formula>3</formula>
    </cfRule>
    <cfRule type="cellIs" dxfId="145" priority="158" stopIfTrue="1" operator="between">
      <formula>1</formula>
      <formula>2</formula>
    </cfRule>
    <cfRule type="cellIs" dxfId="144" priority="159" stopIfTrue="1" operator="between">
      <formula>0.1</formula>
      <formula>1</formula>
    </cfRule>
  </conditionalFormatting>
  <conditionalFormatting sqref="AE3:AE263">
    <cfRule type="cellIs" dxfId="143" priority="160" stopIfTrue="1" operator="equal">
      <formula>"-"</formula>
    </cfRule>
    <cfRule type="cellIs" dxfId="142" priority="161" stopIfTrue="1" operator="greaterThanOrEqual">
      <formula>4</formula>
    </cfRule>
    <cfRule type="cellIs" dxfId="141" priority="162" stopIfTrue="1" operator="between">
      <formula>3</formula>
      <formula>4</formula>
    </cfRule>
    <cfRule type="cellIs" dxfId="140" priority="163" stopIfTrue="1" operator="between">
      <formula>2</formula>
      <formula>3</formula>
    </cfRule>
    <cfRule type="cellIs" dxfId="139" priority="164" stopIfTrue="1" operator="between">
      <formula>1</formula>
      <formula>2</formula>
    </cfRule>
    <cfRule type="cellIs" dxfId="138" priority="165" stopIfTrue="1" operator="between">
      <formula>0.1</formula>
      <formula>1</formula>
    </cfRule>
  </conditionalFormatting>
  <conditionalFormatting sqref="AF3:AF263">
    <cfRule type="cellIs" dxfId="137" priority="166" stopIfTrue="1" operator="equal">
      <formula>"-"</formula>
    </cfRule>
    <cfRule type="cellIs" dxfId="136" priority="167" stopIfTrue="1" operator="greaterThanOrEqual">
      <formula>4</formula>
    </cfRule>
    <cfRule type="cellIs" dxfId="135" priority="168" stopIfTrue="1" operator="between">
      <formula>3</formula>
      <formula>4</formula>
    </cfRule>
    <cfRule type="cellIs" dxfId="134" priority="169" stopIfTrue="1" operator="between">
      <formula>2</formula>
      <formula>3</formula>
    </cfRule>
    <cfRule type="cellIs" dxfId="133" priority="170" stopIfTrue="1" operator="between">
      <formula>1</formula>
      <formula>2</formula>
    </cfRule>
    <cfRule type="cellIs" dxfId="132" priority="171" stopIfTrue="1" operator="between">
      <formula>0.1</formula>
      <formula>1</formula>
    </cfRule>
  </conditionalFormatting>
  <conditionalFormatting sqref="AG3:AG263">
    <cfRule type="cellIs" dxfId="131" priority="172" stopIfTrue="1" operator="equal">
      <formula>"-"</formula>
    </cfRule>
    <cfRule type="cellIs" dxfId="130" priority="173" stopIfTrue="1" operator="greaterThanOrEqual">
      <formula>4</formula>
    </cfRule>
    <cfRule type="cellIs" dxfId="129" priority="174" stopIfTrue="1" operator="between">
      <formula>3</formula>
      <formula>4</formula>
    </cfRule>
    <cfRule type="cellIs" dxfId="128" priority="175" stopIfTrue="1" operator="between">
      <formula>2</formula>
      <formula>3</formula>
    </cfRule>
    <cfRule type="cellIs" dxfId="127" priority="176" stopIfTrue="1" operator="between">
      <formula>1</formula>
      <formula>2</formula>
    </cfRule>
    <cfRule type="cellIs" dxfId="126" priority="177" stopIfTrue="1" operator="between">
      <formula>0.1</formula>
      <formula>1</formula>
    </cfRule>
  </conditionalFormatting>
  <conditionalFormatting sqref="AH3:AH263">
    <cfRule type="cellIs" dxfId="125" priority="178" stopIfTrue="1" operator="equal">
      <formula>"-"</formula>
    </cfRule>
    <cfRule type="cellIs" dxfId="124" priority="179" stopIfTrue="1" operator="greaterThanOrEqual">
      <formula>4</formula>
    </cfRule>
    <cfRule type="cellIs" dxfId="123" priority="180" stopIfTrue="1" operator="between">
      <formula>3</formula>
      <formula>4</formula>
    </cfRule>
    <cfRule type="cellIs" dxfId="122" priority="181" stopIfTrue="1" operator="between">
      <formula>2</formula>
      <formula>3</formula>
    </cfRule>
    <cfRule type="cellIs" dxfId="121" priority="182" stopIfTrue="1" operator="between">
      <formula>1</formula>
      <formula>2</formula>
    </cfRule>
    <cfRule type="cellIs" dxfId="120" priority="183" stopIfTrue="1" operator="between">
      <formula>0.1</formula>
      <formula>1</formula>
    </cfRule>
  </conditionalFormatting>
  <conditionalFormatting sqref="AI3:AI263">
    <cfRule type="cellIs" dxfId="119" priority="184" stopIfTrue="1" operator="equal">
      <formula>"-"</formula>
    </cfRule>
    <cfRule type="cellIs" dxfId="118" priority="185" stopIfTrue="1" operator="greaterThanOrEqual">
      <formula>4</formula>
    </cfRule>
    <cfRule type="cellIs" dxfId="117" priority="186" stopIfTrue="1" operator="between">
      <formula>3</formula>
      <formula>4</formula>
    </cfRule>
    <cfRule type="cellIs" dxfId="116" priority="187" stopIfTrue="1" operator="between">
      <formula>2</formula>
      <formula>3</formula>
    </cfRule>
    <cfRule type="cellIs" dxfId="115" priority="188" stopIfTrue="1" operator="between">
      <formula>1</formula>
      <formula>2</formula>
    </cfRule>
    <cfRule type="cellIs" dxfId="114" priority="189" stopIfTrue="1" operator="between">
      <formula>0.1</formula>
      <formula>1</formula>
    </cfRule>
  </conditionalFormatting>
  <conditionalFormatting sqref="AJ3:AJ263">
    <cfRule type="cellIs" dxfId="113" priority="190" stopIfTrue="1" operator="equal">
      <formula>"-"</formula>
    </cfRule>
    <cfRule type="cellIs" dxfId="112" priority="191" stopIfTrue="1" operator="greaterThanOrEqual">
      <formula>4</formula>
    </cfRule>
    <cfRule type="cellIs" dxfId="111" priority="192" stopIfTrue="1" operator="between">
      <formula>3</formula>
      <formula>4</formula>
    </cfRule>
    <cfRule type="cellIs" dxfId="110" priority="193" stopIfTrue="1" operator="between">
      <formula>2</formula>
      <formula>3</formula>
    </cfRule>
    <cfRule type="cellIs" dxfId="109" priority="194" stopIfTrue="1" operator="between">
      <formula>1</formula>
      <formula>2</formula>
    </cfRule>
    <cfRule type="cellIs" dxfId="108" priority="195" stopIfTrue="1" operator="between">
      <formula>0.1</formula>
      <formula>1</formula>
    </cfRule>
  </conditionalFormatting>
  <conditionalFormatting sqref="AK3:AK263">
    <cfRule type="cellIs" dxfId="107" priority="196" stopIfTrue="1" operator="equal">
      <formula>"-"</formula>
    </cfRule>
    <cfRule type="cellIs" dxfId="106" priority="197" stopIfTrue="1" operator="greaterThanOrEqual">
      <formula>4</formula>
    </cfRule>
    <cfRule type="cellIs" dxfId="105" priority="198" stopIfTrue="1" operator="between">
      <formula>3</formula>
      <formula>4</formula>
    </cfRule>
    <cfRule type="cellIs" dxfId="104" priority="199" stopIfTrue="1" operator="between">
      <formula>2</formula>
      <formula>3</formula>
    </cfRule>
    <cfRule type="cellIs" dxfId="103" priority="200" stopIfTrue="1" operator="between">
      <formula>1</formula>
      <formula>2</formula>
    </cfRule>
    <cfRule type="cellIs" dxfId="102" priority="201" stopIfTrue="1" operator="between">
      <formula>0.1</formula>
      <formula>1</formula>
    </cfRule>
  </conditionalFormatting>
  <conditionalFormatting sqref="AL3:AL263">
    <cfRule type="cellIs" dxfId="101" priority="202" stopIfTrue="1" operator="equal">
      <formula>"-"</formula>
    </cfRule>
    <cfRule type="cellIs" dxfId="100" priority="203" stopIfTrue="1" operator="greaterThanOrEqual">
      <formula>4</formula>
    </cfRule>
    <cfRule type="cellIs" dxfId="99" priority="204" stopIfTrue="1" operator="between">
      <formula>3</formula>
      <formula>4</formula>
    </cfRule>
    <cfRule type="cellIs" dxfId="98" priority="205" stopIfTrue="1" operator="between">
      <formula>2</formula>
      <formula>3</formula>
    </cfRule>
    <cfRule type="cellIs" dxfId="97" priority="206" stopIfTrue="1" operator="between">
      <formula>1</formula>
      <formula>2</formula>
    </cfRule>
    <cfRule type="cellIs" dxfId="96" priority="207" stopIfTrue="1" operator="between">
      <formula>0.1</formula>
      <formula>1</formula>
    </cfRule>
  </conditionalFormatting>
  <conditionalFormatting sqref="AM3:AM263">
    <cfRule type="cellIs" dxfId="95" priority="208" stopIfTrue="1" operator="equal">
      <formula>"-"</formula>
    </cfRule>
    <cfRule type="cellIs" dxfId="94" priority="209" stopIfTrue="1" operator="greaterThanOrEqual">
      <formula>4</formula>
    </cfRule>
    <cfRule type="cellIs" dxfId="93" priority="210" stopIfTrue="1" operator="between">
      <formula>3</formula>
      <formula>4</formula>
    </cfRule>
    <cfRule type="cellIs" dxfId="92" priority="211" stopIfTrue="1" operator="between">
      <formula>2</formula>
      <formula>3</formula>
    </cfRule>
    <cfRule type="cellIs" dxfId="91" priority="212" stopIfTrue="1" operator="between">
      <formula>1</formula>
      <formula>2</formula>
    </cfRule>
    <cfRule type="cellIs" dxfId="90" priority="213" stopIfTrue="1" operator="between">
      <formula>0.1</formula>
      <formula>1</formula>
    </cfRule>
  </conditionalFormatting>
  <conditionalFormatting sqref="AN3:AN263">
    <cfRule type="cellIs" dxfId="89" priority="214" stopIfTrue="1" operator="equal">
      <formula>"-"</formula>
    </cfRule>
    <cfRule type="cellIs" dxfId="88" priority="215" stopIfTrue="1" operator="greaterThanOrEqual">
      <formula>4</formula>
    </cfRule>
    <cfRule type="cellIs" dxfId="87" priority="216" stopIfTrue="1" operator="between">
      <formula>3</formula>
      <formula>4</formula>
    </cfRule>
    <cfRule type="cellIs" dxfId="86" priority="217" stopIfTrue="1" operator="between">
      <formula>2</formula>
      <formula>3</formula>
    </cfRule>
    <cfRule type="cellIs" dxfId="85" priority="218" stopIfTrue="1" operator="between">
      <formula>1</formula>
      <formula>2</formula>
    </cfRule>
    <cfRule type="cellIs" dxfId="84" priority="219" stopIfTrue="1" operator="between">
      <formula>0.1</formula>
      <formula>1</formula>
    </cfRule>
  </conditionalFormatting>
  <conditionalFormatting sqref="AO3:AO263">
    <cfRule type="cellIs" dxfId="83" priority="220" stopIfTrue="1" operator="equal">
      <formula>"-"</formula>
    </cfRule>
    <cfRule type="cellIs" dxfId="82" priority="221" stopIfTrue="1" operator="greaterThanOrEqual">
      <formula>4</formula>
    </cfRule>
    <cfRule type="cellIs" dxfId="81" priority="222" stopIfTrue="1" operator="between">
      <formula>3</formula>
      <formula>4</formula>
    </cfRule>
    <cfRule type="cellIs" dxfId="80" priority="223" stopIfTrue="1" operator="between">
      <formula>2</formula>
      <formula>3</formula>
    </cfRule>
    <cfRule type="cellIs" dxfId="79" priority="224" stopIfTrue="1" operator="between">
      <formula>1</formula>
      <formula>2</formula>
    </cfRule>
    <cfRule type="cellIs" dxfId="78" priority="225" stopIfTrue="1" operator="between">
      <formula>0.1</formula>
      <formula>1</formula>
    </cfRule>
  </conditionalFormatting>
  <conditionalFormatting sqref="AP3:AP263">
    <cfRule type="cellIs" dxfId="77" priority="226" stopIfTrue="1" operator="equal">
      <formula>"-"</formula>
    </cfRule>
    <cfRule type="cellIs" dxfId="76" priority="227" stopIfTrue="1" operator="greaterThanOrEqual">
      <formula>4</formula>
    </cfRule>
    <cfRule type="cellIs" dxfId="75" priority="228" stopIfTrue="1" operator="between">
      <formula>3</formula>
      <formula>4</formula>
    </cfRule>
    <cfRule type="cellIs" dxfId="74" priority="229" stopIfTrue="1" operator="between">
      <formula>2</formula>
      <formula>3</formula>
    </cfRule>
    <cfRule type="cellIs" dxfId="73" priority="230" stopIfTrue="1" operator="between">
      <formula>1</formula>
      <formula>2</formula>
    </cfRule>
    <cfRule type="cellIs" dxfId="72" priority="231" stopIfTrue="1" operator="between">
      <formula>0.1</formula>
      <formula>1</formula>
    </cfRule>
  </conditionalFormatting>
  <conditionalFormatting sqref="AQ3:AQ263">
    <cfRule type="cellIs" dxfId="71" priority="232" stopIfTrue="1" operator="equal">
      <formula>"-"</formula>
    </cfRule>
    <cfRule type="cellIs" dxfId="70" priority="233" stopIfTrue="1" operator="greaterThanOrEqual">
      <formula>4</formula>
    </cfRule>
    <cfRule type="cellIs" dxfId="69" priority="234" stopIfTrue="1" operator="between">
      <formula>3</formula>
      <formula>4</formula>
    </cfRule>
    <cfRule type="cellIs" dxfId="68" priority="235" stopIfTrue="1" operator="between">
      <formula>2</formula>
      <formula>3</formula>
    </cfRule>
    <cfRule type="cellIs" dxfId="67" priority="236" stopIfTrue="1" operator="between">
      <formula>1</formula>
      <formula>2</formula>
    </cfRule>
    <cfRule type="cellIs" dxfId="66" priority="237" stopIfTrue="1" operator="between">
      <formula>0.1</formula>
      <formula>1</formula>
    </cfRule>
  </conditionalFormatting>
  <conditionalFormatting sqref="AR3:AR263">
    <cfRule type="cellIs" dxfId="65" priority="238" stopIfTrue="1" operator="equal">
      <formula>"-"</formula>
    </cfRule>
    <cfRule type="cellIs" dxfId="64" priority="239" stopIfTrue="1" operator="greaterThanOrEqual">
      <formula>4</formula>
    </cfRule>
    <cfRule type="cellIs" dxfId="63" priority="240" stopIfTrue="1" operator="between">
      <formula>3</formula>
      <formula>4</formula>
    </cfRule>
    <cfRule type="cellIs" dxfId="62" priority="241" stopIfTrue="1" operator="between">
      <formula>2</formula>
      <formula>3</formula>
    </cfRule>
    <cfRule type="cellIs" dxfId="61" priority="242" stopIfTrue="1" operator="between">
      <formula>1</formula>
      <formula>2</formula>
    </cfRule>
    <cfRule type="cellIs" dxfId="60" priority="243" stopIfTrue="1" operator="between">
      <formula>0.1</formula>
      <formula>1</formula>
    </cfRule>
  </conditionalFormatting>
  <conditionalFormatting sqref="AS3:AS263">
    <cfRule type="cellIs" dxfId="59" priority="244" stopIfTrue="1" operator="equal">
      <formula>"-"</formula>
    </cfRule>
    <cfRule type="cellIs" dxfId="58" priority="245" stopIfTrue="1" operator="greaterThanOrEqual">
      <formula>4</formula>
    </cfRule>
    <cfRule type="cellIs" dxfId="57" priority="246" stopIfTrue="1" operator="between">
      <formula>3</formula>
      <formula>4</formula>
    </cfRule>
    <cfRule type="cellIs" dxfId="56" priority="247" stopIfTrue="1" operator="between">
      <formula>2</formula>
      <formula>3</formula>
    </cfRule>
    <cfRule type="cellIs" dxfId="55" priority="248" stopIfTrue="1" operator="between">
      <formula>1</formula>
      <formula>2</formula>
    </cfRule>
    <cfRule type="cellIs" dxfId="54" priority="249" stopIfTrue="1" operator="between">
      <formula>0.1</formula>
      <formula>1</formula>
    </cfRule>
  </conditionalFormatting>
  <conditionalFormatting sqref="AT3:AT263">
    <cfRule type="cellIs" dxfId="53" priority="250" stopIfTrue="1" operator="equal">
      <formula>"-"</formula>
    </cfRule>
    <cfRule type="cellIs" dxfId="52" priority="251" stopIfTrue="1" operator="greaterThanOrEqual">
      <formula>4</formula>
    </cfRule>
    <cfRule type="cellIs" dxfId="51" priority="252" stopIfTrue="1" operator="between">
      <formula>3</formula>
      <formula>4</formula>
    </cfRule>
    <cfRule type="cellIs" dxfId="50" priority="253" stopIfTrue="1" operator="between">
      <formula>2</formula>
      <formula>3</formula>
    </cfRule>
    <cfRule type="cellIs" dxfId="49" priority="254" stopIfTrue="1" operator="between">
      <formula>1</formula>
      <formula>2</formula>
    </cfRule>
    <cfRule type="cellIs" dxfId="48" priority="255" stopIfTrue="1" operator="between">
      <formula>0.1</formula>
      <formula>1</formula>
    </cfRule>
  </conditionalFormatting>
  <conditionalFormatting sqref="AU3:AU263">
    <cfRule type="cellIs" dxfId="47" priority="256" stopIfTrue="1" operator="equal">
      <formula>"-"</formula>
    </cfRule>
    <cfRule type="cellIs" dxfId="46" priority="257" stopIfTrue="1" operator="greaterThanOrEqual">
      <formula>4</formula>
    </cfRule>
    <cfRule type="cellIs" dxfId="45" priority="258" stopIfTrue="1" operator="between">
      <formula>3</formula>
      <formula>4</formula>
    </cfRule>
    <cfRule type="cellIs" dxfId="44" priority="259" stopIfTrue="1" operator="between">
      <formula>2</formula>
      <formula>3</formula>
    </cfRule>
    <cfRule type="cellIs" dxfId="43" priority="260" stopIfTrue="1" operator="between">
      <formula>1</formula>
      <formula>2</formula>
    </cfRule>
    <cfRule type="cellIs" dxfId="42" priority="261" stopIfTrue="1" operator="between">
      <formula>0.1</formula>
      <formula>1</formula>
    </cfRule>
  </conditionalFormatting>
  <conditionalFormatting sqref="AV3:AV263">
    <cfRule type="cellIs" dxfId="41" priority="262" stopIfTrue="1" operator="equal">
      <formula>"-"</formula>
    </cfRule>
    <cfRule type="cellIs" dxfId="40" priority="263" stopIfTrue="1" operator="greaterThanOrEqual">
      <formula>4</formula>
    </cfRule>
    <cfRule type="cellIs" dxfId="39" priority="264" stopIfTrue="1" operator="between">
      <formula>3</formula>
      <formula>4</formula>
    </cfRule>
    <cfRule type="cellIs" dxfId="38" priority="265" stopIfTrue="1" operator="between">
      <formula>2</formula>
      <formula>3</formula>
    </cfRule>
    <cfRule type="cellIs" dxfId="37" priority="266" stopIfTrue="1" operator="between">
      <formula>1</formula>
      <formula>2</formula>
    </cfRule>
    <cfRule type="cellIs" dxfId="36" priority="267" stopIfTrue="1" operator="between">
      <formula>0.1</formula>
      <formula>1</formula>
    </cfRule>
  </conditionalFormatting>
  <conditionalFormatting sqref="AW3:AW263">
    <cfRule type="cellIs" dxfId="35" priority="268" stopIfTrue="1" operator="equal">
      <formula>"-"</formula>
    </cfRule>
    <cfRule type="cellIs" dxfId="34" priority="269" stopIfTrue="1" operator="greaterThanOrEqual">
      <formula>4</formula>
    </cfRule>
    <cfRule type="cellIs" dxfId="33" priority="270" stopIfTrue="1" operator="between">
      <formula>3</formula>
      <formula>4</formula>
    </cfRule>
    <cfRule type="cellIs" dxfId="32" priority="271" stopIfTrue="1" operator="between">
      <formula>2</formula>
      <formula>3</formula>
    </cfRule>
    <cfRule type="cellIs" dxfId="31" priority="272" stopIfTrue="1" operator="between">
      <formula>1</formula>
      <formula>2</formula>
    </cfRule>
    <cfRule type="cellIs" dxfId="30" priority="273" stopIfTrue="1" operator="between">
      <formula>0.1</formula>
      <formula>1</formula>
    </cfRule>
  </conditionalFormatting>
  <conditionalFormatting sqref="AX3:AX263">
    <cfRule type="cellIs" dxfId="29" priority="274" stopIfTrue="1" operator="equal">
      <formula>"-"</formula>
    </cfRule>
    <cfRule type="cellIs" dxfId="28" priority="275" stopIfTrue="1" operator="greaterThanOrEqual">
      <formula>4</formula>
    </cfRule>
    <cfRule type="cellIs" dxfId="27" priority="276" stopIfTrue="1" operator="between">
      <formula>3</formula>
      <formula>4</formula>
    </cfRule>
    <cfRule type="cellIs" dxfId="26" priority="277" stopIfTrue="1" operator="between">
      <formula>2</formula>
      <formula>3</formula>
    </cfRule>
    <cfRule type="cellIs" dxfId="25" priority="278" stopIfTrue="1" operator="between">
      <formula>1</formula>
      <formula>2</formula>
    </cfRule>
    <cfRule type="cellIs" dxfId="24" priority="279" stopIfTrue="1" operator="between">
      <formula>0.1</formula>
      <formula>1</formula>
    </cfRule>
  </conditionalFormatting>
  <conditionalFormatting sqref="AY3:AY263">
    <cfRule type="cellIs" dxfId="23" priority="280" stopIfTrue="1" operator="equal">
      <formula>"-"</formula>
    </cfRule>
    <cfRule type="cellIs" dxfId="22" priority="281" stopIfTrue="1" operator="greaterThanOrEqual">
      <formula>4</formula>
    </cfRule>
    <cfRule type="cellIs" dxfId="21" priority="282" stopIfTrue="1" operator="between">
      <formula>3</formula>
      <formula>4</formula>
    </cfRule>
    <cfRule type="cellIs" dxfId="20" priority="283" stopIfTrue="1" operator="between">
      <formula>2</formula>
      <formula>3</formula>
    </cfRule>
    <cfRule type="cellIs" dxfId="19" priority="284" stopIfTrue="1" operator="between">
      <formula>1</formula>
      <formula>2</formula>
    </cfRule>
    <cfRule type="cellIs" dxfId="18" priority="285" stopIfTrue="1" operator="between">
      <formula>0.1</formula>
      <formula>1</formula>
    </cfRule>
  </conditionalFormatting>
  <conditionalFormatting sqref="AZ3:AZ263">
    <cfRule type="cellIs" dxfId="17" priority="286" stopIfTrue="1" operator="equal">
      <formula>"-"</formula>
    </cfRule>
    <cfRule type="cellIs" dxfId="16" priority="287" stopIfTrue="1" operator="greaterThanOrEqual">
      <formula>4</formula>
    </cfRule>
    <cfRule type="cellIs" dxfId="15" priority="288" stopIfTrue="1" operator="between">
      <formula>3</formula>
      <formula>4</formula>
    </cfRule>
    <cfRule type="cellIs" dxfId="14" priority="289" stopIfTrue="1" operator="between">
      <formula>2</formula>
      <formula>3</formula>
    </cfRule>
    <cfRule type="cellIs" dxfId="13" priority="290" stopIfTrue="1" operator="between">
      <formula>1</formula>
      <formula>2</formula>
    </cfRule>
    <cfRule type="cellIs" dxfId="12" priority="291" stopIfTrue="1" operator="between">
      <formula>0.1</formula>
      <formula>1</formula>
    </cfRule>
  </conditionalFormatting>
  <conditionalFormatting sqref="BA3:BA263">
    <cfRule type="cellIs" dxfId="11" priority="292" stopIfTrue="1" operator="equal">
      <formula>"-"</formula>
    </cfRule>
    <cfRule type="cellIs" dxfId="10" priority="293" stopIfTrue="1" operator="greaterThanOrEqual">
      <formula>4</formula>
    </cfRule>
    <cfRule type="cellIs" dxfId="9" priority="294" stopIfTrue="1" operator="between">
      <formula>3</formula>
      <formula>4</formula>
    </cfRule>
    <cfRule type="cellIs" dxfId="8" priority="295" stopIfTrue="1" operator="between">
      <formula>2</formula>
      <formula>3</formula>
    </cfRule>
    <cfRule type="cellIs" dxfId="7" priority="296" stopIfTrue="1" operator="between">
      <formula>1</formula>
      <formula>2</formula>
    </cfRule>
    <cfRule type="cellIs" dxfId="6" priority="297" stopIfTrue="1" operator="between">
      <formula>0.1</formula>
      <formula>1</formula>
    </cfRule>
  </conditionalFormatting>
  <conditionalFormatting sqref="BB3:BB263">
    <cfRule type="cellIs" dxfId="5" priority="298" stopIfTrue="1" operator="equal">
      <formula>"-"</formula>
    </cfRule>
    <cfRule type="cellIs" dxfId="4" priority="299" stopIfTrue="1" operator="greaterThanOrEqual">
      <formula>4</formula>
    </cfRule>
    <cfRule type="cellIs" dxfId="3" priority="300" stopIfTrue="1" operator="between">
      <formula>3</formula>
      <formula>4</formula>
    </cfRule>
    <cfRule type="cellIs" dxfId="2" priority="301" stopIfTrue="1" operator="between">
      <formula>2</formula>
      <formula>3</formula>
    </cfRule>
    <cfRule type="cellIs" dxfId="1" priority="302" stopIfTrue="1" operator="between">
      <formula>1</formula>
      <formula>2</formula>
    </cfRule>
    <cfRule type="cellIs" dxfId="0" priority="303" stopIfTrue="1" operator="between">
      <formula>0.1</formula>
      <formula>1</formula>
    </cfRule>
  </conditionalFormatting>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Q163"/>
  <sheetViews>
    <sheetView topLeftCell="A118" workbookViewId="0"/>
  </sheetViews>
  <sheetFormatPr defaultRowHeight="15" x14ac:dyDescent="0.25"/>
  <cols>
    <col min="1" max="1" width="10" style="214" customWidth="1"/>
    <col min="2" max="3" width="20" style="214" hidden="1" customWidth="1"/>
    <col min="4" max="4" width="25" style="214" customWidth="1"/>
    <col min="5" max="5" width="40" style="214" customWidth="1"/>
    <col min="6" max="7" width="15" style="214" customWidth="1"/>
    <col min="8" max="9" width="25" style="214" customWidth="1"/>
    <col min="10" max="10" width="20" style="214" customWidth="1"/>
    <col min="11" max="11" width="60" style="214" customWidth="1"/>
    <col min="12" max="12" width="20" style="214" customWidth="1"/>
    <col min="13" max="14" width="15" style="214" customWidth="1"/>
    <col min="15" max="15" width="20" style="214" customWidth="1"/>
    <col min="16" max="17" width="25" style="214" customWidth="1"/>
  </cols>
  <sheetData>
    <row r="1" spans="1:17" x14ac:dyDescent="0.25">
      <c r="A1" s="276" t="s">
        <v>1</v>
      </c>
      <c r="B1" s="276" t="s">
        <v>9256</v>
      </c>
      <c r="C1" s="276" t="s">
        <v>9257</v>
      </c>
      <c r="D1" s="276" t="s">
        <v>2</v>
      </c>
      <c r="E1" s="276" t="s">
        <v>0</v>
      </c>
      <c r="F1" s="276" t="s">
        <v>9258</v>
      </c>
      <c r="G1" s="276" t="s">
        <v>9259</v>
      </c>
      <c r="H1" s="276" t="s">
        <v>8621</v>
      </c>
      <c r="I1" s="276" t="s">
        <v>9260</v>
      </c>
      <c r="J1" s="276" t="s">
        <v>8539</v>
      </c>
      <c r="K1" s="276" t="s">
        <v>9261</v>
      </c>
      <c r="L1" s="276" t="s">
        <v>9262</v>
      </c>
      <c r="M1" s="276" t="s">
        <v>9263</v>
      </c>
      <c r="N1" s="276" t="s">
        <v>9264</v>
      </c>
      <c r="O1" s="276" t="s">
        <v>9265</v>
      </c>
      <c r="P1" s="276" t="s">
        <v>9266</v>
      </c>
      <c r="Q1" s="276" t="s">
        <v>9267</v>
      </c>
    </row>
    <row r="2" spans="1:17" x14ac:dyDescent="0.25">
      <c r="A2" t="s">
        <v>61</v>
      </c>
      <c r="B2"/>
      <c r="C2"/>
      <c r="D2" t="s">
        <v>62</v>
      </c>
      <c r="E2" t="s">
        <v>60</v>
      </c>
      <c r="F2" t="s">
        <v>8705</v>
      </c>
      <c r="G2" t="s">
        <v>9268</v>
      </c>
      <c r="H2" t="s">
        <v>9269</v>
      </c>
      <c r="I2" t="s">
        <v>62</v>
      </c>
      <c r="J2" t="s">
        <v>9270</v>
      </c>
      <c r="K2" t="s">
        <v>9271</v>
      </c>
      <c r="L2" t="s">
        <v>1834</v>
      </c>
      <c r="M2" t="s">
        <v>9272</v>
      </c>
      <c r="N2" t="s">
        <v>9273</v>
      </c>
      <c r="O2" t="s">
        <v>9274</v>
      </c>
      <c r="P2"/>
      <c r="Q2"/>
    </row>
    <row r="3" spans="1:17" x14ac:dyDescent="0.25">
      <c r="A3" t="s">
        <v>1834</v>
      </c>
      <c r="B3"/>
      <c r="C3"/>
      <c r="D3" t="s">
        <v>62</v>
      </c>
      <c r="E3" t="s">
        <v>1833</v>
      </c>
      <c r="F3" t="s">
        <v>8705</v>
      </c>
      <c r="G3" t="s">
        <v>9268</v>
      </c>
      <c r="H3" t="s">
        <v>9275</v>
      </c>
      <c r="I3" t="s">
        <v>62</v>
      </c>
      <c r="J3" t="s">
        <v>1833</v>
      </c>
      <c r="K3" t="s">
        <v>9276</v>
      </c>
      <c r="L3" t="s">
        <v>61</v>
      </c>
      <c r="M3" t="s">
        <v>9277</v>
      </c>
      <c r="N3">
        <v>244</v>
      </c>
      <c r="O3" t="s">
        <v>9278</v>
      </c>
      <c r="P3" t="s">
        <v>9279</v>
      </c>
      <c r="Q3" t="s">
        <v>9280</v>
      </c>
    </row>
    <row r="4" spans="1:17" x14ac:dyDescent="0.25">
      <c r="A4" t="s">
        <v>1482</v>
      </c>
      <c r="B4"/>
      <c r="C4"/>
      <c r="D4" t="s">
        <v>1483</v>
      </c>
      <c r="E4" t="s">
        <v>1481</v>
      </c>
      <c r="F4" t="s">
        <v>8706</v>
      </c>
      <c r="G4" t="s">
        <v>9281</v>
      </c>
      <c r="H4" t="s">
        <v>9282</v>
      </c>
      <c r="I4" t="s">
        <v>1483</v>
      </c>
      <c r="J4" t="s">
        <v>9283</v>
      </c>
      <c r="K4" t="s">
        <v>9284</v>
      </c>
      <c r="L4"/>
      <c r="M4" t="s">
        <v>9285</v>
      </c>
      <c r="N4">
        <v>441</v>
      </c>
      <c r="O4" t="s">
        <v>9278</v>
      </c>
      <c r="P4" t="s">
        <v>9286</v>
      </c>
      <c r="Q4" t="s">
        <v>9287</v>
      </c>
    </row>
    <row r="5" spans="1:17" x14ac:dyDescent="0.25">
      <c r="A5" t="s">
        <v>1200</v>
      </c>
      <c r="B5"/>
      <c r="C5"/>
      <c r="D5" t="s">
        <v>1201</v>
      </c>
      <c r="E5" t="s">
        <v>1199</v>
      </c>
      <c r="F5" t="s">
        <v>8713</v>
      </c>
      <c r="G5" t="s">
        <v>9288</v>
      </c>
      <c r="H5" t="s">
        <v>9289</v>
      </c>
      <c r="I5" t="s">
        <v>1201</v>
      </c>
      <c r="J5" t="s">
        <v>1199</v>
      </c>
      <c r="K5" t="s">
        <v>9290</v>
      </c>
      <c r="L5" t="s">
        <v>1210</v>
      </c>
      <c r="M5" t="s">
        <v>9291</v>
      </c>
      <c r="N5">
        <v>846</v>
      </c>
      <c r="O5" t="s">
        <v>9278</v>
      </c>
      <c r="P5" t="s">
        <v>9292</v>
      </c>
      <c r="Q5" t="s">
        <v>9293</v>
      </c>
    </row>
    <row r="6" spans="1:17" x14ac:dyDescent="0.25">
      <c r="A6" t="s">
        <v>1210</v>
      </c>
      <c r="B6"/>
      <c r="C6"/>
      <c r="D6" t="s">
        <v>1211</v>
      </c>
      <c r="E6" t="s">
        <v>1209</v>
      </c>
      <c r="F6" t="s">
        <v>8720</v>
      </c>
      <c r="G6" t="s">
        <v>9288</v>
      </c>
      <c r="H6" t="s">
        <v>9289</v>
      </c>
      <c r="I6" t="s">
        <v>1211</v>
      </c>
      <c r="J6" t="s">
        <v>1209</v>
      </c>
      <c r="K6" t="s">
        <v>9294</v>
      </c>
      <c r="L6" t="s">
        <v>1200</v>
      </c>
      <c r="M6" t="s">
        <v>9291</v>
      </c>
      <c r="N6">
        <v>846</v>
      </c>
      <c r="O6" t="s">
        <v>9278</v>
      </c>
      <c r="P6" t="s">
        <v>9295</v>
      </c>
      <c r="Q6" t="s">
        <v>9296</v>
      </c>
    </row>
    <row r="7" spans="1:17" x14ac:dyDescent="0.25">
      <c r="A7" t="s">
        <v>587</v>
      </c>
      <c r="B7"/>
      <c r="C7"/>
      <c r="D7" t="s">
        <v>588</v>
      </c>
      <c r="E7" t="s">
        <v>586</v>
      </c>
      <c r="F7" t="s">
        <v>8721</v>
      </c>
      <c r="G7" t="s">
        <v>9281</v>
      </c>
      <c r="H7" t="s">
        <v>9297</v>
      </c>
      <c r="I7" t="s">
        <v>588</v>
      </c>
      <c r="J7" t="s">
        <v>9298</v>
      </c>
      <c r="K7" t="s">
        <v>9299</v>
      </c>
      <c r="L7" t="s">
        <v>9300</v>
      </c>
      <c r="M7" t="s">
        <v>9272</v>
      </c>
      <c r="N7" t="s">
        <v>9273</v>
      </c>
      <c r="O7" t="s">
        <v>9274</v>
      </c>
      <c r="P7"/>
      <c r="Q7"/>
    </row>
    <row r="8" spans="1:17" x14ac:dyDescent="0.25">
      <c r="A8" t="s">
        <v>351</v>
      </c>
      <c r="B8"/>
      <c r="C8"/>
      <c r="D8" t="s">
        <v>352</v>
      </c>
      <c r="E8" t="s">
        <v>350</v>
      </c>
      <c r="F8" t="s">
        <v>8726</v>
      </c>
      <c r="G8" t="s">
        <v>9281</v>
      </c>
      <c r="H8" t="s">
        <v>9301</v>
      </c>
      <c r="I8" t="s">
        <v>352</v>
      </c>
      <c r="J8" t="s">
        <v>9302</v>
      </c>
      <c r="K8" t="s">
        <v>9303</v>
      </c>
      <c r="L8"/>
      <c r="M8" t="s">
        <v>9272</v>
      </c>
      <c r="N8" t="s">
        <v>9273</v>
      </c>
      <c r="O8" t="s">
        <v>9274</v>
      </c>
      <c r="P8"/>
      <c r="Q8"/>
    </row>
    <row r="9" spans="1:17" x14ac:dyDescent="0.25">
      <c r="A9" t="s">
        <v>118</v>
      </c>
      <c r="B9"/>
      <c r="C9"/>
      <c r="D9" t="s">
        <v>119</v>
      </c>
      <c r="E9" t="s">
        <v>117</v>
      </c>
      <c r="F9" t="s">
        <v>8727</v>
      </c>
      <c r="G9" t="s">
        <v>9268</v>
      </c>
      <c r="H9" t="s">
        <v>9304</v>
      </c>
      <c r="I9" t="s">
        <v>119</v>
      </c>
      <c r="J9" t="s">
        <v>9305</v>
      </c>
      <c r="K9" t="s">
        <v>9306</v>
      </c>
      <c r="L9" t="s">
        <v>9307</v>
      </c>
      <c r="M9" t="s">
        <v>9272</v>
      </c>
      <c r="N9" t="s">
        <v>9273</v>
      </c>
      <c r="O9" t="s">
        <v>9278</v>
      </c>
      <c r="P9" t="s">
        <v>9308</v>
      </c>
      <c r="Q9" t="s">
        <v>9309</v>
      </c>
    </row>
    <row r="10" spans="1:17" x14ac:dyDescent="0.25">
      <c r="A10" t="s">
        <v>3098</v>
      </c>
      <c r="B10"/>
      <c r="C10"/>
      <c r="D10" t="s">
        <v>1898</v>
      </c>
      <c r="E10" t="s">
        <v>3097</v>
      </c>
      <c r="F10" t="s">
        <v>8742</v>
      </c>
      <c r="G10" t="s">
        <v>9310</v>
      </c>
      <c r="H10" t="s">
        <v>9311</v>
      </c>
      <c r="I10" t="s">
        <v>1898</v>
      </c>
      <c r="J10" t="s">
        <v>9312</v>
      </c>
      <c r="K10" t="s">
        <v>9313</v>
      </c>
      <c r="L10" t="s">
        <v>9314</v>
      </c>
      <c r="M10" t="s">
        <v>9315</v>
      </c>
      <c r="N10">
        <v>420</v>
      </c>
      <c r="O10" t="s">
        <v>9274</v>
      </c>
      <c r="P10"/>
      <c r="Q10"/>
    </row>
    <row r="11" spans="1:17" x14ac:dyDescent="0.25">
      <c r="A11" t="s">
        <v>1897</v>
      </c>
      <c r="B11"/>
      <c r="C11"/>
      <c r="D11" t="s">
        <v>1898</v>
      </c>
      <c r="E11" t="s">
        <v>1896</v>
      </c>
      <c r="F11" t="s">
        <v>8742</v>
      </c>
      <c r="G11" t="s">
        <v>9310</v>
      </c>
      <c r="H11" t="s">
        <v>9316</v>
      </c>
      <c r="I11" t="s">
        <v>1898</v>
      </c>
      <c r="J11" t="s">
        <v>9317</v>
      </c>
      <c r="K11" t="s">
        <v>9318</v>
      </c>
      <c r="L11" t="s">
        <v>3521</v>
      </c>
      <c r="M11" t="s">
        <v>9272</v>
      </c>
      <c r="N11" t="s">
        <v>9273</v>
      </c>
      <c r="O11" t="s">
        <v>9278</v>
      </c>
      <c r="P11" t="s">
        <v>9319</v>
      </c>
      <c r="Q11" t="s">
        <v>9320</v>
      </c>
    </row>
    <row r="12" spans="1:17" x14ac:dyDescent="0.25">
      <c r="A12" t="s">
        <v>3118</v>
      </c>
      <c r="B12"/>
      <c r="C12"/>
      <c r="D12" t="s">
        <v>1898</v>
      </c>
      <c r="E12" t="s">
        <v>3117</v>
      </c>
      <c r="F12" t="s">
        <v>8742</v>
      </c>
      <c r="G12" t="s">
        <v>9310</v>
      </c>
      <c r="H12" t="s">
        <v>9321</v>
      </c>
      <c r="I12" t="s">
        <v>1898</v>
      </c>
      <c r="J12" t="s">
        <v>9321</v>
      </c>
      <c r="K12" t="s">
        <v>9322</v>
      </c>
      <c r="L12"/>
      <c r="M12" t="s">
        <v>9315</v>
      </c>
      <c r="N12">
        <v>420</v>
      </c>
      <c r="O12" t="s">
        <v>9278</v>
      </c>
      <c r="P12" t="s">
        <v>9323</v>
      </c>
      <c r="Q12" t="s">
        <v>9324</v>
      </c>
    </row>
    <row r="13" spans="1:17" x14ac:dyDescent="0.25">
      <c r="A13" t="s">
        <v>175</v>
      </c>
      <c r="B13"/>
      <c r="C13"/>
      <c r="D13" t="s">
        <v>176</v>
      </c>
      <c r="E13" t="s">
        <v>174</v>
      </c>
      <c r="F13" t="s">
        <v>8751</v>
      </c>
      <c r="G13" t="s">
        <v>9281</v>
      </c>
      <c r="H13" t="s">
        <v>9289</v>
      </c>
      <c r="I13" t="s">
        <v>176</v>
      </c>
      <c r="J13" t="s">
        <v>9270</v>
      </c>
      <c r="K13" t="s">
        <v>9325</v>
      </c>
      <c r="L13"/>
      <c r="M13" t="s">
        <v>9272</v>
      </c>
      <c r="N13" t="s">
        <v>9273</v>
      </c>
      <c r="O13" t="s">
        <v>9274</v>
      </c>
      <c r="P13"/>
      <c r="Q13"/>
    </row>
    <row r="14" spans="1:17" x14ac:dyDescent="0.25">
      <c r="A14" t="s">
        <v>3138</v>
      </c>
      <c r="B14"/>
      <c r="C14"/>
      <c r="D14" t="s">
        <v>3139</v>
      </c>
      <c r="E14" t="s">
        <v>3137</v>
      </c>
      <c r="F14" t="s">
        <v>8756</v>
      </c>
      <c r="G14" t="s">
        <v>9310</v>
      </c>
      <c r="H14" t="s">
        <v>9316</v>
      </c>
      <c r="I14" t="s">
        <v>3139</v>
      </c>
      <c r="J14" t="s">
        <v>9317</v>
      </c>
      <c r="K14" t="s">
        <v>9326</v>
      </c>
      <c r="L14" t="s">
        <v>3521</v>
      </c>
      <c r="M14" t="s">
        <v>9327</v>
      </c>
      <c r="N14">
        <v>382</v>
      </c>
      <c r="O14" t="s">
        <v>9274</v>
      </c>
      <c r="P14"/>
      <c r="Q14"/>
    </row>
    <row r="15" spans="1:17" x14ac:dyDescent="0.25">
      <c r="A15" t="s">
        <v>217</v>
      </c>
      <c r="B15"/>
      <c r="C15"/>
      <c r="D15" t="s">
        <v>218</v>
      </c>
      <c r="E15" t="s">
        <v>216</v>
      </c>
      <c r="F15" t="s">
        <v>8761</v>
      </c>
      <c r="G15" t="s">
        <v>9281</v>
      </c>
      <c r="H15" t="s">
        <v>9289</v>
      </c>
      <c r="I15" t="s">
        <v>218</v>
      </c>
      <c r="J15" t="s">
        <v>9312</v>
      </c>
      <c r="K15" t="s">
        <v>9328</v>
      </c>
      <c r="L15"/>
      <c r="M15" t="s">
        <v>9272</v>
      </c>
      <c r="N15" t="s">
        <v>9273</v>
      </c>
      <c r="O15" t="s">
        <v>9274</v>
      </c>
      <c r="P15"/>
      <c r="Q15"/>
    </row>
    <row r="16" spans="1:17" x14ac:dyDescent="0.25">
      <c r="A16" t="s">
        <v>221</v>
      </c>
      <c r="B16"/>
      <c r="C16"/>
      <c r="D16" t="s">
        <v>218</v>
      </c>
      <c r="E16" t="s">
        <v>220</v>
      </c>
      <c r="F16" t="s">
        <v>8761</v>
      </c>
      <c r="G16" t="s">
        <v>9281</v>
      </c>
      <c r="H16" t="s">
        <v>9302</v>
      </c>
      <c r="I16" t="s">
        <v>218</v>
      </c>
      <c r="J16" t="s">
        <v>9329</v>
      </c>
      <c r="K16" t="s">
        <v>9330</v>
      </c>
      <c r="L16"/>
      <c r="M16" t="s">
        <v>9272</v>
      </c>
      <c r="N16" t="s">
        <v>9273</v>
      </c>
      <c r="O16" t="s">
        <v>9278</v>
      </c>
      <c r="P16" t="s">
        <v>9331</v>
      </c>
      <c r="Q16" t="s">
        <v>9332</v>
      </c>
    </row>
    <row r="17" spans="1:17" x14ac:dyDescent="0.25">
      <c r="A17" t="s">
        <v>231</v>
      </c>
      <c r="B17"/>
      <c r="C17"/>
      <c r="D17" t="s">
        <v>218</v>
      </c>
      <c r="E17" t="s">
        <v>230</v>
      </c>
      <c r="F17" t="s">
        <v>8761</v>
      </c>
      <c r="G17" t="s">
        <v>9281</v>
      </c>
      <c r="H17" t="s">
        <v>9302</v>
      </c>
      <c r="I17" t="s">
        <v>218</v>
      </c>
      <c r="J17" t="s">
        <v>9333</v>
      </c>
      <c r="K17" t="s">
        <v>9334</v>
      </c>
      <c r="L17"/>
      <c r="M17" t="s">
        <v>9272</v>
      </c>
      <c r="N17" t="s">
        <v>9273</v>
      </c>
      <c r="O17" t="s">
        <v>9278</v>
      </c>
      <c r="P17" t="s">
        <v>9335</v>
      </c>
      <c r="Q17" t="s">
        <v>9336</v>
      </c>
    </row>
    <row r="18" spans="1:17" x14ac:dyDescent="0.25">
      <c r="A18" t="s">
        <v>238</v>
      </c>
      <c r="B18"/>
      <c r="C18"/>
      <c r="D18" t="s">
        <v>218</v>
      </c>
      <c r="E18" t="s">
        <v>237</v>
      </c>
      <c r="F18" t="s">
        <v>8761</v>
      </c>
      <c r="G18" t="s">
        <v>9281</v>
      </c>
      <c r="H18" t="s">
        <v>9289</v>
      </c>
      <c r="I18" t="s">
        <v>218</v>
      </c>
      <c r="J18" t="s">
        <v>9337</v>
      </c>
      <c r="K18" t="s">
        <v>9338</v>
      </c>
      <c r="L18"/>
      <c r="M18" t="s">
        <v>9272</v>
      </c>
      <c r="N18" t="s">
        <v>9273</v>
      </c>
      <c r="O18" t="s">
        <v>9278</v>
      </c>
      <c r="P18" t="s">
        <v>9339</v>
      </c>
      <c r="Q18" t="s">
        <v>9340</v>
      </c>
    </row>
    <row r="19" spans="1:17" x14ac:dyDescent="0.25">
      <c r="A19" t="s">
        <v>247</v>
      </c>
      <c r="B19"/>
      <c r="C19"/>
      <c r="D19" t="s">
        <v>248</v>
      </c>
      <c r="E19" t="s">
        <v>246</v>
      </c>
      <c r="F19" t="s">
        <v>8762</v>
      </c>
      <c r="G19" t="s">
        <v>9281</v>
      </c>
      <c r="H19" t="s">
        <v>9341</v>
      </c>
      <c r="I19" t="s">
        <v>248</v>
      </c>
      <c r="J19" t="s">
        <v>9270</v>
      </c>
      <c r="K19" t="s">
        <v>9342</v>
      </c>
      <c r="L19"/>
      <c r="M19" t="s">
        <v>9272</v>
      </c>
      <c r="N19" t="s">
        <v>9273</v>
      </c>
      <c r="O19" t="s">
        <v>9274</v>
      </c>
      <c r="P19"/>
      <c r="Q19"/>
    </row>
    <row r="20" spans="1:17" x14ac:dyDescent="0.25">
      <c r="A20" t="s">
        <v>1259</v>
      </c>
      <c r="B20"/>
      <c r="C20"/>
      <c r="D20" t="s">
        <v>1260</v>
      </c>
      <c r="E20" t="s">
        <v>1258</v>
      </c>
      <c r="F20" t="s">
        <v>8763</v>
      </c>
      <c r="G20" t="s">
        <v>9281</v>
      </c>
      <c r="H20" t="s">
        <v>9302</v>
      </c>
      <c r="I20" t="s">
        <v>1260</v>
      </c>
      <c r="J20" t="s">
        <v>9270</v>
      </c>
      <c r="K20" t="s">
        <v>9343</v>
      </c>
      <c r="L20"/>
      <c r="M20" t="s">
        <v>9344</v>
      </c>
      <c r="N20">
        <v>1185</v>
      </c>
      <c r="O20" t="s">
        <v>9274</v>
      </c>
      <c r="P20"/>
      <c r="Q20"/>
    </row>
    <row r="21" spans="1:17" x14ac:dyDescent="0.25">
      <c r="A21" t="s">
        <v>3204</v>
      </c>
      <c r="B21"/>
      <c r="C21"/>
      <c r="D21" t="s">
        <v>3205</v>
      </c>
      <c r="E21" t="s">
        <v>3203</v>
      </c>
      <c r="F21" t="s">
        <v>8764</v>
      </c>
      <c r="G21" t="s">
        <v>9310</v>
      </c>
      <c r="H21" t="s">
        <v>9345</v>
      </c>
      <c r="I21" t="s">
        <v>3205</v>
      </c>
      <c r="J21" t="s">
        <v>9270</v>
      </c>
      <c r="K21" t="s">
        <v>9346</v>
      </c>
      <c r="L21"/>
      <c r="M21" t="s">
        <v>9272</v>
      </c>
      <c r="N21" t="s">
        <v>9273</v>
      </c>
      <c r="O21" t="s">
        <v>9274</v>
      </c>
      <c r="P21"/>
      <c r="Q21"/>
    </row>
    <row r="22" spans="1:17" x14ac:dyDescent="0.25">
      <c r="A22" t="s">
        <v>3216</v>
      </c>
      <c r="B22"/>
      <c r="C22"/>
      <c r="D22" t="s">
        <v>3205</v>
      </c>
      <c r="E22" t="s">
        <v>3215</v>
      </c>
      <c r="F22" t="s">
        <v>8764</v>
      </c>
      <c r="G22" t="s">
        <v>9310</v>
      </c>
      <c r="H22" t="s">
        <v>9316</v>
      </c>
      <c r="I22" t="s">
        <v>3205</v>
      </c>
      <c r="J22" t="s">
        <v>9347</v>
      </c>
      <c r="K22" t="s">
        <v>9348</v>
      </c>
      <c r="L22" t="s">
        <v>3521</v>
      </c>
      <c r="M22" t="s">
        <v>9272</v>
      </c>
      <c r="N22" t="s">
        <v>9273</v>
      </c>
      <c r="O22" t="s">
        <v>9274</v>
      </c>
      <c r="P22"/>
      <c r="Q22"/>
    </row>
    <row r="23" spans="1:17" x14ac:dyDescent="0.25">
      <c r="A23" t="s">
        <v>3227</v>
      </c>
      <c r="B23"/>
      <c r="C23"/>
      <c r="D23" t="s">
        <v>3228</v>
      </c>
      <c r="E23" t="s">
        <v>3226</v>
      </c>
      <c r="F23" t="s">
        <v>8769</v>
      </c>
      <c r="G23" t="s">
        <v>9310</v>
      </c>
      <c r="H23" t="s">
        <v>9316</v>
      </c>
      <c r="I23" t="s">
        <v>3228</v>
      </c>
      <c r="J23" t="s">
        <v>9349</v>
      </c>
      <c r="K23" t="s">
        <v>9350</v>
      </c>
      <c r="L23" t="s">
        <v>3398</v>
      </c>
      <c r="M23" t="s">
        <v>9351</v>
      </c>
      <c r="N23">
        <v>1429</v>
      </c>
      <c r="O23" t="s">
        <v>9274</v>
      </c>
      <c r="P23"/>
      <c r="Q23"/>
    </row>
    <row r="24" spans="1:17" x14ac:dyDescent="0.25">
      <c r="A24" t="s">
        <v>3652</v>
      </c>
      <c r="B24"/>
      <c r="C24"/>
      <c r="D24" t="s">
        <v>3653</v>
      </c>
      <c r="E24" t="s">
        <v>3651</v>
      </c>
      <c r="F24" t="s">
        <v>8778</v>
      </c>
      <c r="G24" t="s">
        <v>9281</v>
      </c>
      <c r="H24" t="s">
        <v>9352</v>
      </c>
      <c r="I24" t="s">
        <v>3653</v>
      </c>
      <c r="J24" t="s">
        <v>9312</v>
      </c>
      <c r="K24" t="s">
        <v>9353</v>
      </c>
      <c r="L24"/>
      <c r="M24" t="s">
        <v>9272</v>
      </c>
      <c r="N24" t="s">
        <v>9273</v>
      </c>
      <c r="O24" t="s">
        <v>9274</v>
      </c>
      <c r="P24"/>
      <c r="Q24"/>
    </row>
    <row r="25" spans="1:17" x14ac:dyDescent="0.25">
      <c r="A25" t="s">
        <v>3664</v>
      </c>
      <c r="B25"/>
      <c r="C25"/>
      <c r="D25" t="s">
        <v>3653</v>
      </c>
      <c r="E25" t="s">
        <v>3663</v>
      </c>
      <c r="F25" t="s">
        <v>8778</v>
      </c>
      <c r="G25" t="s">
        <v>9281</v>
      </c>
      <c r="H25" t="s">
        <v>9316</v>
      </c>
      <c r="I25" t="s">
        <v>3653</v>
      </c>
      <c r="J25" t="s">
        <v>9354</v>
      </c>
      <c r="K25" t="s">
        <v>9355</v>
      </c>
      <c r="L25"/>
      <c r="M25" t="s">
        <v>9272</v>
      </c>
      <c r="N25" t="s">
        <v>9273</v>
      </c>
      <c r="O25" t="s">
        <v>9274</v>
      </c>
      <c r="P25"/>
      <c r="Q25"/>
    </row>
    <row r="26" spans="1:17" x14ac:dyDescent="0.25">
      <c r="A26" t="s">
        <v>3675</v>
      </c>
      <c r="B26"/>
      <c r="C26"/>
      <c r="D26" t="s">
        <v>3653</v>
      </c>
      <c r="E26" t="s">
        <v>3674</v>
      </c>
      <c r="F26" t="s">
        <v>8778</v>
      </c>
      <c r="G26" t="s">
        <v>9281</v>
      </c>
      <c r="H26" t="s">
        <v>9282</v>
      </c>
      <c r="I26" t="s">
        <v>3653</v>
      </c>
      <c r="J26" t="s">
        <v>9282</v>
      </c>
      <c r="K26" t="s">
        <v>9356</v>
      </c>
      <c r="L26"/>
      <c r="M26" t="s">
        <v>9272</v>
      </c>
      <c r="N26" t="s">
        <v>9273</v>
      </c>
      <c r="O26" t="s">
        <v>9274</v>
      </c>
      <c r="P26"/>
      <c r="Q26"/>
    </row>
    <row r="27" spans="1:17" x14ac:dyDescent="0.25">
      <c r="A27" t="s">
        <v>3239</v>
      </c>
      <c r="B27"/>
      <c r="C27"/>
      <c r="D27" t="s">
        <v>3240</v>
      </c>
      <c r="E27" t="s">
        <v>3238</v>
      </c>
      <c r="F27" t="s">
        <v>8783</v>
      </c>
      <c r="G27" t="s">
        <v>9310</v>
      </c>
      <c r="H27" t="s">
        <v>9316</v>
      </c>
      <c r="I27" t="s">
        <v>3240</v>
      </c>
      <c r="J27" t="s">
        <v>9347</v>
      </c>
      <c r="K27" t="s">
        <v>9357</v>
      </c>
      <c r="L27" t="s">
        <v>3521</v>
      </c>
      <c r="M27" t="s">
        <v>9327</v>
      </c>
      <c r="N27">
        <v>382</v>
      </c>
      <c r="O27" t="s">
        <v>9274</v>
      </c>
      <c r="P27"/>
      <c r="Q27"/>
    </row>
    <row r="28" spans="1:17" x14ac:dyDescent="0.25">
      <c r="A28" t="s">
        <v>361</v>
      </c>
      <c r="B28"/>
      <c r="C28"/>
      <c r="D28" t="s">
        <v>362</v>
      </c>
      <c r="E28" t="s">
        <v>360</v>
      </c>
      <c r="F28" t="s">
        <v>8784</v>
      </c>
      <c r="G28" t="s">
        <v>9281</v>
      </c>
      <c r="H28" t="s">
        <v>9316</v>
      </c>
      <c r="I28" t="s">
        <v>362</v>
      </c>
      <c r="J28" t="s">
        <v>9354</v>
      </c>
      <c r="K28" t="s">
        <v>9358</v>
      </c>
      <c r="L28"/>
      <c r="M28" t="s">
        <v>9272</v>
      </c>
      <c r="N28" t="s">
        <v>9273</v>
      </c>
      <c r="O28" t="s">
        <v>9274</v>
      </c>
      <c r="P28"/>
      <c r="Q28"/>
    </row>
    <row r="29" spans="1:17" x14ac:dyDescent="0.25">
      <c r="A29" t="s">
        <v>367</v>
      </c>
      <c r="B29"/>
      <c r="C29"/>
      <c r="D29" t="s">
        <v>362</v>
      </c>
      <c r="E29" t="s">
        <v>366</v>
      </c>
      <c r="F29" t="s">
        <v>8784</v>
      </c>
      <c r="G29" t="s">
        <v>9281</v>
      </c>
      <c r="H29" t="s">
        <v>9316</v>
      </c>
      <c r="I29" t="s">
        <v>362</v>
      </c>
      <c r="J29" t="s">
        <v>9359</v>
      </c>
      <c r="K29" t="s">
        <v>9360</v>
      </c>
      <c r="L29"/>
      <c r="M29" t="s">
        <v>9272</v>
      </c>
      <c r="N29" t="s">
        <v>9273</v>
      </c>
      <c r="O29" t="s">
        <v>9278</v>
      </c>
      <c r="P29" t="s">
        <v>9361</v>
      </c>
      <c r="Q29" t="s">
        <v>9362</v>
      </c>
    </row>
    <row r="30" spans="1:17" x14ac:dyDescent="0.25">
      <c r="A30" t="s">
        <v>1106</v>
      </c>
      <c r="B30"/>
      <c r="C30"/>
      <c r="D30" t="s">
        <v>362</v>
      </c>
      <c r="E30" t="s">
        <v>1105</v>
      </c>
      <c r="F30" t="s">
        <v>8784</v>
      </c>
      <c r="G30" t="s">
        <v>9281</v>
      </c>
      <c r="H30" t="s">
        <v>9316</v>
      </c>
      <c r="I30" t="s">
        <v>362</v>
      </c>
      <c r="J30" t="s">
        <v>9312</v>
      </c>
      <c r="K30" t="s">
        <v>9363</v>
      </c>
      <c r="L30"/>
      <c r="M30" t="s">
        <v>9364</v>
      </c>
      <c r="N30">
        <v>980</v>
      </c>
      <c r="O30" t="s">
        <v>9274</v>
      </c>
      <c r="P30"/>
      <c r="Q30"/>
    </row>
    <row r="31" spans="1:17" x14ac:dyDescent="0.25">
      <c r="A31" t="s">
        <v>3251</v>
      </c>
      <c r="B31"/>
      <c r="C31"/>
      <c r="D31" t="s">
        <v>3252</v>
      </c>
      <c r="E31" t="s">
        <v>3250</v>
      </c>
      <c r="F31" t="s">
        <v>8785</v>
      </c>
      <c r="G31" t="s">
        <v>9310</v>
      </c>
      <c r="H31" t="s">
        <v>9316</v>
      </c>
      <c r="I31" t="s">
        <v>3252</v>
      </c>
      <c r="J31" t="s">
        <v>9347</v>
      </c>
      <c r="K31" t="s">
        <v>9365</v>
      </c>
      <c r="L31" t="s">
        <v>3521</v>
      </c>
      <c r="M31" t="s">
        <v>9272</v>
      </c>
      <c r="N31" t="s">
        <v>9273</v>
      </c>
      <c r="O31" t="s">
        <v>9274</v>
      </c>
      <c r="P31"/>
      <c r="Q31"/>
    </row>
    <row r="32" spans="1:17" x14ac:dyDescent="0.25">
      <c r="A32" t="s">
        <v>170</v>
      </c>
      <c r="B32"/>
      <c r="C32"/>
      <c r="D32" t="s">
        <v>171</v>
      </c>
      <c r="E32" t="s">
        <v>169</v>
      </c>
      <c r="F32" t="s">
        <v>8786</v>
      </c>
      <c r="G32" t="s">
        <v>9281</v>
      </c>
      <c r="H32" t="s">
        <v>9316</v>
      </c>
      <c r="I32" t="s">
        <v>171</v>
      </c>
      <c r="J32" t="s">
        <v>9366</v>
      </c>
      <c r="K32" t="s">
        <v>9367</v>
      </c>
      <c r="L32"/>
      <c r="M32" t="s">
        <v>9272</v>
      </c>
      <c r="N32" t="s">
        <v>9273</v>
      </c>
      <c r="O32" t="s">
        <v>9274</v>
      </c>
      <c r="P32" t="s">
        <v>9368</v>
      </c>
      <c r="Q32" t="s">
        <v>9369</v>
      </c>
    </row>
    <row r="33" spans="1:17" x14ac:dyDescent="0.25">
      <c r="A33" t="s">
        <v>257</v>
      </c>
      <c r="B33"/>
      <c r="C33"/>
      <c r="D33" t="s">
        <v>258</v>
      </c>
      <c r="E33" t="s">
        <v>256</v>
      </c>
      <c r="F33" t="s">
        <v>8787</v>
      </c>
      <c r="G33" t="s">
        <v>9281</v>
      </c>
      <c r="H33" t="s">
        <v>9370</v>
      </c>
      <c r="I33" t="s">
        <v>258</v>
      </c>
      <c r="J33" t="s">
        <v>9270</v>
      </c>
      <c r="K33" t="s">
        <v>9371</v>
      </c>
      <c r="L33" t="s">
        <v>9372</v>
      </c>
      <c r="M33" t="s">
        <v>9272</v>
      </c>
      <c r="N33" t="s">
        <v>9273</v>
      </c>
      <c r="O33" t="s">
        <v>9274</v>
      </c>
      <c r="P33"/>
      <c r="Q33"/>
    </row>
    <row r="34" spans="1:17" x14ac:dyDescent="0.25">
      <c r="A34" t="s">
        <v>304</v>
      </c>
      <c r="B34"/>
      <c r="C34"/>
      <c r="D34" t="s">
        <v>305</v>
      </c>
      <c r="E34" t="s">
        <v>303</v>
      </c>
      <c r="F34" t="s">
        <v>8788</v>
      </c>
      <c r="G34" t="s">
        <v>9373</v>
      </c>
      <c r="H34" t="s">
        <v>9316</v>
      </c>
      <c r="I34" t="s">
        <v>305</v>
      </c>
      <c r="J34" t="s">
        <v>9354</v>
      </c>
      <c r="K34" t="s">
        <v>9374</v>
      </c>
      <c r="L34"/>
      <c r="M34" t="s">
        <v>9272</v>
      </c>
      <c r="N34" t="s">
        <v>9273</v>
      </c>
      <c r="O34" t="s">
        <v>9274</v>
      </c>
      <c r="P34" t="s">
        <v>9375</v>
      </c>
      <c r="Q34" t="s">
        <v>9376</v>
      </c>
    </row>
    <row r="35" spans="1:17" x14ac:dyDescent="0.25">
      <c r="A35" t="s">
        <v>1788</v>
      </c>
      <c r="B35"/>
      <c r="C35"/>
      <c r="D35" t="s">
        <v>1395</v>
      </c>
      <c r="E35" t="s">
        <v>1787</v>
      </c>
      <c r="F35" t="s">
        <v>8791</v>
      </c>
      <c r="G35" t="s">
        <v>9281</v>
      </c>
      <c r="H35" t="s">
        <v>9377</v>
      </c>
      <c r="I35" t="s">
        <v>1395</v>
      </c>
      <c r="J35" t="s">
        <v>9270</v>
      </c>
      <c r="K35" t="s">
        <v>9378</v>
      </c>
      <c r="L35" t="s">
        <v>257</v>
      </c>
      <c r="M35" t="s">
        <v>9272</v>
      </c>
      <c r="N35" t="s">
        <v>9273</v>
      </c>
      <c r="O35" t="s">
        <v>9274</v>
      </c>
      <c r="P35"/>
      <c r="Q35"/>
    </row>
    <row r="36" spans="1:17" x14ac:dyDescent="0.25">
      <c r="A36" t="s">
        <v>1394</v>
      </c>
      <c r="B36"/>
      <c r="C36"/>
      <c r="D36" t="s">
        <v>1395</v>
      </c>
      <c r="E36" t="s">
        <v>1393</v>
      </c>
      <c r="F36" t="s">
        <v>8791</v>
      </c>
      <c r="G36" t="s">
        <v>9281</v>
      </c>
      <c r="H36" t="s">
        <v>9316</v>
      </c>
      <c r="I36" t="s">
        <v>1395</v>
      </c>
      <c r="J36" t="s">
        <v>1393</v>
      </c>
      <c r="K36" t="s">
        <v>9379</v>
      </c>
      <c r="L36"/>
      <c r="M36" t="s">
        <v>9380</v>
      </c>
      <c r="N36">
        <v>1002</v>
      </c>
      <c r="O36" t="s">
        <v>9274</v>
      </c>
      <c r="P36"/>
      <c r="Q36"/>
    </row>
    <row r="37" spans="1:17" x14ac:dyDescent="0.25">
      <c r="A37" t="s">
        <v>1404</v>
      </c>
      <c r="B37"/>
      <c r="C37"/>
      <c r="D37" t="s">
        <v>1395</v>
      </c>
      <c r="E37" t="s">
        <v>1403</v>
      </c>
      <c r="F37" t="s">
        <v>8791</v>
      </c>
      <c r="G37" t="s">
        <v>9281</v>
      </c>
      <c r="H37" t="s">
        <v>9289</v>
      </c>
      <c r="I37" t="s">
        <v>1395</v>
      </c>
      <c r="J37" t="s">
        <v>1403</v>
      </c>
      <c r="K37" t="s">
        <v>9381</v>
      </c>
      <c r="L37" t="s">
        <v>257</v>
      </c>
      <c r="M37" t="s">
        <v>9382</v>
      </c>
      <c r="N37">
        <v>816</v>
      </c>
      <c r="O37" t="s">
        <v>9278</v>
      </c>
      <c r="P37" t="s">
        <v>9383</v>
      </c>
      <c r="Q37" t="s">
        <v>9384</v>
      </c>
    </row>
    <row r="38" spans="1:17" x14ac:dyDescent="0.25">
      <c r="A38" t="s">
        <v>1539</v>
      </c>
      <c r="B38"/>
      <c r="C38"/>
      <c r="D38" t="s">
        <v>1395</v>
      </c>
      <c r="E38" t="s">
        <v>1538</v>
      </c>
      <c r="F38" t="s">
        <v>8791</v>
      </c>
      <c r="G38" t="s">
        <v>9281</v>
      </c>
      <c r="H38" t="s">
        <v>9282</v>
      </c>
      <c r="I38" t="s">
        <v>1395</v>
      </c>
      <c r="J38" t="s">
        <v>9282</v>
      </c>
      <c r="K38" t="s">
        <v>9385</v>
      </c>
      <c r="L38" t="s">
        <v>1788</v>
      </c>
      <c r="M38" t="s">
        <v>9386</v>
      </c>
      <c r="N38">
        <v>385</v>
      </c>
      <c r="O38" t="s">
        <v>9278</v>
      </c>
      <c r="P38" t="s">
        <v>9387</v>
      </c>
      <c r="Q38" t="s">
        <v>9388</v>
      </c>
    </row>
    <row r="39" spans="1:17" x14ac:dyDescent="0.25">
      <c r="A39" t="s">
        <v>2463</v>
      </c>
      <c r="B39"/>
      <c r="C39"/>
      <c r="D39" t="s">
        <v>2464</v>
      </c>
      <c r="E39" t="s">
        <v>2462</v>
      </c>
      <c r="F39" t="s">
        <v>8810</v>
      </c>
      <c r="G39" t="s">
        <v>9281</v>
      </c>
      <c r="H39" t="s">
        <v>9321</v>
      </c>
      <c r="I39" t="s">
        <v>2464</v>
      </c>
      <c r="J39" t="s">
        <v>9389</v>
      </c>
      <c r="K39" t="s">
        <v>9390</v>
      </c>
      <c r="L39"/>
      <c r="M39" t="s">
        <v>9391</v>
      </c>
      <c r="N39">
        <v>183</v>
      </c>
      <c r="O39" t="s">
        <v>9274</v>
      </c>
      <c r="P39"/>
      <c r="Q39"/>
    </row>
    <row r="40" spans="1:17" x14ac:dyDescent="0.25">
      <c r="A40" t="s">
        <v>101</v>
      </c>
      <c r="B40"/>
      <c r="C40"/>
      <c r="D40" t="s">
        <v>102</v>
      </c>
      <c r="E40" t="s">
        <v>100</v>
      </c>
      <c r="F40" t="s">
        <v>8815</v>
      </c>
      <c r="G40" t="s">
        <v>9373</v>
      </c>
      <c r="H40" t="s">
        <v>9316</v>
      </c>
      <c r="I40" t="s">
        <v>102</v>
      </c>
      <c r="J40" t="s">
        <v>9354</v>
      </c>
      <c r="K40" t="s">
        <v>9392</v>
      </c>
      <c r="L40"/>
      <c r="M40" t="s">
        <v>9272</v>
      </c>
      <c r="N40" t="s">
        <v>9273</v>
      </c>
      <c r="O40" t="s">
        <v>9278</v>
      </c>
      <c r="P40" t="s">
        <v>9393</v>
      </c>
      <c r="Q40" t="s">
        <v>9394</v>
      </c>
    </row>
    <row r="41" spans="1:17" x14ac:dyDescent="0.25">
      <c r="A41" t="s">
        <v>3272</v>
      </c>
      <c r="B41"/>
      <c r="C41"/>
      <c r="D41" t="s">
        <v>3273</v>
      </c>
      <c r="E41" t="s">
        <v>3271</v>
      </c>
      <c r="F41" t="s">
        <v>8818</v>
      </c>
      <c r="G41" t="s">
        <v>9310</v>
      </c>
      <c r="H41" t="s">
        <v>9395</v>
      </c>
      <c r="I41" t="s">
        <v>3273</v>
      </c>
      <c r="J41" t="s">
        <v>9270</v>
      </c>
      <c r="K41" t="s">
        <v>9396</v>
      </c>
      <c r="L41"/>
      <c r="M41" t="s">
        <v>9272</v>
      </c>
      <c r="N41" t="s">
        <v>9273</v>
      </c>
      <c r="O41" t="s">
        <v>9274</v>
      </c>
      <c r="P41"/>
      <c r="Q41"/>
    </row>
    <row r="42" spans="1:17" x14ac:dyDescent="0.25">
      <c r="A42" t="s">
        <v>3284</v>
      </c>
      <c r="B42"/>
      <c r="C42"/>
      <c r="D42" t="s">
        <v>3285</v>
      </c>
      <c r="E42" t="s">
        <v>3283</v>
      </c>
      <c r="F42" t="s">
        <v>8821</v>
      </c>
      <c r="G42" t="s">
        <v>9310</v>
      </c>
      <c r="H42" t="s">
        <v>9397</v>
      </c>
      <c r="I42" t="s">
        <v>3285</v>
      </c>
      <c r="J42" t="s">
        <v>9270</v>
      </c>
      <c r="K42" t="s">
        <v>9398</v>
      </c>
      <c r="L42"/>
      <c r="M42" t="s">
        <v>9272</v>
      </c>
      <c r="N42" t="s">
        <v>9273</v>
      </c>
      <c r="O42" t="s">
        <v>9274</v>
      </c>
      <c r="P42"/>
      <c r="Q42"/>
    </row>
    <row r="43" spans="1:17" x14ac:dyDescent="0.25">
      <c r="A43" t="s">
        <v>3296</v>
      </c>
      <c r="B43"/>
      <c r="C43"/>
      <c r="D43" t="s">
        <v>3297</v>
      </c>
      <c r="E43" t="s">
        <v>3295</v>
      </c>
      <c r="F43" t="s">
        <v>8824</v>
      </c>
      <c r="G43" t="s">
        <v>9310</v>
      </c>
      <c r="H43" t="s">
        <v>9399</v>
      </c>
      <c r="I43" t="s">
        <v>3297</v>
      </c>
      <c r="J43" t="s">
        <v>9270</v>
      </c>
      <c r="K43" t="s">
        <v>9400</v>
      </c>
      <c r="L43"/>
      <c r="M43" t="s">
        <v>9272</v>
      </c>
      <c r="N43" t="s">
        <v>9273</v>
      </c>
      <c r="O43" t="s">
        <v>9274</v>
      </c>
      <c r="P43"/>
      <c r="Q43"/>
    </row>
    <row r="44" spans="1:17" x14ac:dyDescent="0.25">
      <c r="A44" t="s">
        <v>3308</v>
      </c>
      <c r="B44"/>
      <c r="C44"/>
      <c r="D44" t="s">
        <v>3297</v>
      </c>
      <c r="E44" t="s">
        <v>3307</v>
      </c>
      <c r="F44" t="s">
        <v>8824</v>
      </c>
      <c r="G44" t="s">
        <v>9310</v>
      </c>
      <c r="H44" t="s">
        <v>9275</v>
      </c>
      <c r="I44" t="s">
        <v>3297</v>
      </c>
      <c r="J44" t="s">
        <v>9275</v>
      </c>
      <c r="K44" t="s">
        <v>9401</v>
      </c>
      <c r="L44"/>
      <c r="M44" t="s">
        <v>9402</v>
      </c>
      <c r="N44">
        <v>561</v>
      </c>
      <c r="O44" t="s">
        <v>9278</v>
      </c>
      <c r="P44" t="s">
        <v>9403</v>
      </c>
      <c r="Q44" t="s">
        <v>9404</v>
      </c>
    </row>
    <row r="45" spans="1:17" x14ac:dyDescent="0.25">
      <c r="A45" t="s">
        <v>2138</v>
      </c>
      <c r="B45"/>
      <c r="C45"/>
      <c r="D45" t="s">
        <v>2139</v>
      </c>
      <c r="E45" t="s">
        <v>2137</v>
      </c>
      <c r="F45" t="s">
        <v>8825</v>
      </c>
      <c r="G45" t="s">
        <v>9373</v>
      </c>
      <c r="H45" t="s">
        <v>9289</v>
      </c>
      <c r="I45" t="s">
        <v>2139</v>
      </c>
      <c r="J45" t="s">
        <v>9405</v>
      </c>
      <c r="K45" t="s">
        <v>9406</v>
      </c>
      <c r="L45" t="s">
        <v>9407</v>
      </c>
      <c r="M45" t="s">
        <v>9408</v>
      </c>
      <c r="N45">
        <v>365</v>
      </c>
      <c r="O45" t="s">
        <v>9278</v>
      </c>
      <c r="P45" t="s">
        <v>9409</v>
      </c>
      <c r="Q45" t="s">
        <v>9410</v>
      </c>
    </row>
    <row r="46" spans="1:17" x14ac:dyDescent="0.25">
      <c r="A46" t="s">
        <v>805</v>
      </c>
      <c r="B46"/>
      <c r="C46"/>
      <c r="D46" t="s">
        <v>806</v>
      </c>
      <c r="E46" t="s">
        <v>804</v>
      </c>
      <c r="F46" t="s">
        <v>8826</v>
      </c>
      <c r="G46" t="s">
        <v>9268</v>
      </c>
      <c r="H46" t="s">
        <v>9411</v>
      </c>
      <c r="I46" t="s">
        <v>806</v>
      </c>
      <c r="J46" t="s">
        <v>804</v>
      </c>
      <c r="K46" t="s">
        <v>9412</v>
      </c>
      <c r="L46"/>
      <c r="M46" t="s">
        <v>9413</v>
      </c>
      <c r="N46">
        <v>1338</v>
      </c>
      <c r="O46" t="s">
        <v>9278</v>
      </c>
      <c r="P46" t="s">
        <v>9414</v>
      </c>
      <c r="Q46" t="s">
        <v>9415</v>
      </c>
    </row>
    <row r="47" spans="1:17" x14ac:dyDescent="0.25">
      <c r="A47" t="s">
        <v>1314</v>
      </c>
      <c r="B47"/>
      <c r="C47"/>
      <c r="D47" t="s">
        <v>806</v>
      </c>
      <c r="E47" t="s">
        <v>1313</v>
      </c>
      <c r="F47" t="s">
        <v>8826</v>
      </c>
      <c r="G47" t="s">
        <v>9268</v>
      </c>
      <c r="H47" t="s">
        <v>9416</v>
      </c>
      <c r="I47" t="s">
        <v>806</v>
      </c>
      <c r="J47" t="s">
        <v>1313</v>
      </c>
      <c r="K47" t="s">
        <v>9417</v>
      </c>
      <c r="L47"/>
      <c r="M47" t="s">
        <v>9418</v>
      </c>
      <c r="N47">
        <v>762</v>
      </c>
      <c r="O47" t="s">
        <v>9278</v>
      </c>
      <c r="P47" t="s">
        <v>9419</v>
      </c>
      <c r="Q47" t="s">
        <v>9420</v>
      </c>
    </row>
    <row r="48" spans="1:17" x14ac:dyDescent="0.25">
      <c r="A48" t="s">
        <v>4259</v>
      </c>
      <c r="B48"/>
      <c r="C48"/>
      <c r="D48" t="s">
        <v>806</v>
      </c>
      <c r="E48" t="s">
        <v>4258</v>
      </c>
      <c r="F48" t="s">
        <v>8826</v>
      </c>
      <c r="G48" t="s">
        <v>9268</v>
      </c>
      <c r="H48" t="s">
        <v>9275</v>
      </c>
      <c r="I48" t="s">
        <v>806</v>
      </c>
      <c r="J48" t="s">
        <v>9421</v>
      </c>
      <c r="K48" t="s">
        <v>9422</v>
      </c>
      <c r="L48"/>
      <c r="M48" t="s">
        <v>9423</v>
      </c>
      <c r="N48">
        <v>92</v>
      </c>
      <c r="O48" t="s">
        <v>9278</v>
      </c>
      <c r="P48" t="s">
        <v>9424</v>
      </c>
      <c r="Q48" t="s">
        <v>9425</v>
      </c>
    </row>
    <row r="49" spans="1:17" x14ac:dyDescent="0.25">
      <c r="A49" t="s">
        <v>645</v>
      </c>
      <c r="B49"/>
      <c r="C49"/>
      <c r="D49" t="s">
        <v>646</v>
      </c>
      <c r="E49" t="s">
        <v>644</v>
      </c>
      <c r="F49" t="s">
        <v>8827</v>
      </c>
      <c r="G49" t="s">
        <v>9268</v>
      </c>
      <c r="H49" t="s">
        <v>9426</v>
      </c>
      <c r="I49" t="s">
        <v>646</v>
      </c>
      <c r="J49" t="s">
        <v>9427</v>
      </c>
      <c r="K49" t="s">
        <v>9428</v>
      </c>
      <c r="L49" t="s">
        <v>599</v>
      </c>
      <c r="M49" t="s">
        <v>9429</v>
      </c>
      <c r="N49">
        <v>1460</v>
      </c>
      <c r="O49" t="s">
        <v>9278</v>
      </c>
      <c r="P49" t="s">
        <v>9430</v>
      </c>
      <c r="Q49" t="s">
        <v>9431</v>
      </c>
    </row>
    <row r="50" spans="1:17" x14ac:dyDescent="0.25">
      <c r="A50" t="s">
        <v>1006</v>
      </c>
      <c r="B50"/>
      <c r="C50"/>
      <c r="D50" t="s">
        <v>1007</v>
      </c>
      <c r="E50" t="s">
        <v>1005</v>
      </c>
      <c r="F50" t="s">
        <v>8830</v>
      </c>
      <c r="G50" t="s">
        <v>9288</v>
      </c>
      <c r="H50" t="s">
        <v>9316</v>
      </c>
      <c r="I50" t="s">
        <v>1007</v>
      </c>
      <c r="J50" t="s">
        <v>9432</v>
      </c>
      <c r="K50" t="s">
        <v>9433</v>
      </c>
      <c r="L50"/>
      <c r="M50" t="s">
        <v>9434</v>
      </c>
      <c r="N50">
        <v>1094</v>
      </c>
      <c r="O50" t="s">
        <v>9278</v>
      </c>
      <c r="P50" t="s">
        <v>9435</v>
      </c>
      <c r="Q50" t="s">
        <v>9436</v>
      </c>
    </row>
    <row r="51" spans="1:17" x14ac:dyDescent="0.25">
      <c r="A51" t="s">
        <v>1037</v>
      </c>
      <c r="B51"/>
      <c r="C51"/>
      <c r="D51" t="s">
        <v>373</v>
      </c>
      <c r="E51" t="s">
        <v>1036</v>
      </c>
      <c r="F51" t="s">
        <v>8831</v>
      </c>
      <c r="G51" t="s">
        <v>9288</v>
      </c>
      <c r="H51" t="s">
        <v>9437</v>
      </c>
      <c r="I51" t="s">
        <v>373</v>
      </c>
      <c r="J51" t="s">
        <v>9312</v>
      </c>
      <c r="K51" t="s">
        <v>9438</v>
      </c>
      <c r="L51"/>
      <c r="M51" t="s">
        <v>9272</v>
      </c>
      <c r="N51" t="s">
        <v>9273</v>
      </c>
      <c r="O51" t="s">
        <v>9274</v>
      </c>
      <c r="P51" t="s">
        <v>9439</v>
      </c>
      <c r="Q51" t="s">
        <v>9440</v>
      </c>
    </row>
    <row r="52" spans="1:17" x14ac:dyDescent="0.25">
      <c r="A52" t="s">
        <v>372</v>
      </c>
      <c r="B52"/>
      <c r="C52"/>
      <c r="D52" t="s">
        <v>373</v>
      </c>
      <c r="E52" t="s">
        <v>371</v>
      </c>
      <c r="F52" t="s">
        <v>8831</v>
      </c>
      <c r="G52" t="s">
        <v>9288</v>
      </c>
      <c r="H52" t="s">
        <v>9441</v>
      </c>
      <c r="I52" t="s">
        <v>373</v>
      </c>
      <c r="J52" t="s">
        <v>9302</v>
      </c>
      <c r="K52" t="s">
        <v>9442</v>
      </c>
      <c r="L52"/>
      <c r="M52" t="s">
        <v>9272</v>
      </c>
      <c r="N52" t="s">
        <v>9273</v>
      </c>
      <c r="O52" t="s">
        <v>9274</v>
      </c>
      <c r="P52" t="s">
        <v>9439</v>
      </c>
      <c r="Q52" t="s">
        <v>9440</v>
      </c>
    </row>
    <row r="53" spans="1:17" x14ac:dyDescent="0.25">
      <c r="A53" t="s">
        <v>378</v>
      </c>
      <c r="B53"/>
      <c r="C53"/>
      <c r="D53" t="s">
        <v>373</v>
      </c>
      <c r="E53" t="s">
        <v>377</v>
      </c>
      <c r="F53" t="s">
        <v>8831</v>
      </c>
      <c r="G53" t="s">
        <v>9288</v>
      </c>
      <c r="H53" t="s">
        <v>9316</v>
      </c>
      <c r="I53" t="s">
        <v>373</v>
      </c>
      <c r="J53" t="s">
        <v>9443</v>
      </c>
      <c r="K53" t="s">
        <v>9444</v>
      </c>
      <c r="L53"/>
      <c r="M53" t="s">
        <v>9272</v>
      </c>
      <c r="N53" t="s">
        <v>9273</v>
      </c>
      <c r="O53" t="s">
        <v>9278</v>
      </c>
      <c r="P53" t="s">
        <v>9445</v>
      </c>
      <c r="Q53" t="s">
        <v>9446</v>
      </c>
    </row>
    <row r="54" spans="1:17" x14ac:dyDescent="0.25">
      <c r="A54" t="s">
        <v>390</v>
      </c>
      <c r="B54"/>
      <c r="C54"/>
      <c r="D54" t="s">
        <v>391</v>
      </c>
      <c r="E54" t="s">
        <v>389</v>
      </c>
      <c r="F54" t="s">
        <v>8836</v>
      </c>
      <c r="G54" t="s">
        <v>9373</v>
      </c>
      <c r="H54" t="s">
        <v>9316</v>
      </c>
      <c r="I54" t="s">
        <v>391</v>
      </c>
      <c r="J54" t="s">
        <v>9354</v>
      </c>
      <c r="K54" t="s">
        <v>9447</v>
      </c>
      <c r="L54"/>
      <c r="M54" t="s">
        <v>9272</v>
      </c>
      <c r="N54" t="s">
        <v>9273</v>
      </c>
      <c r="O54" t="s">
        <v>9274</v>
      </c>
      <c r="P54" t="s">
        <v>9448</v>
      </c>
      <c r="Q54" t="s">
        <v>9449</v>
      </c>
    </row>
    <row r="55" spans="1:17" x14ac:dyDescent="0.25">
      <c r="A55" t="s">
        <v>125</v>
      </c>
      <c r="B55"/>
      <c r="C55"/>
      <c r="D55" t="s">
        <v>126</v>
      </c>
      <c r="E55" t="s">
        <v>124</v>
      </c>
      <c r="F55" t="s">
        <v>8839</v>
      </c>
      <c r="G55" t="s">
        <v>9288</v>
      </c>
      <c r="H55" t="s">
        <v>9316</v>
      </c>
      <c r="I55" t="s">
        <v>126</v>
      </c>
      <c r="J55" t="s">
        <v>9450</v>
      </c>
      <c r="K55" t="s">
        <v>9451</v>
      </c>
      <c r="L55"/>
      <c r="M55" t="s">
        <v>9272</v>
      </c>
      <c r="N55" t="s">
        <v>9273</v>
      </c>
      <c r="O55" t="s">
        <v>9278</v>
      </c>
      <c r="P55" t="s">
        <v>9452</v>
      </c>
      <c r="Q55" t="s">
        <v>9453</v>
      </c>
    </row>
    <row r="56" spans="1:17" x14ac:dyDescent="0.25">
      <c r="A56" t="s">
        <v>1457</v>
      </c>
      <c r="B56"/>
      <c r="C56"/>
      <c r="D56" t="s">
        <v>402</v>
      </c>
      <c r="E56" t="s">
        <v>1456</v>
      </c>
      <c r="F56" t="s">
        <v>8844</v>
      </c>
      <c r="G56" t="s">
        <v>9281</v>
      </c>
      <c r="H56" t="s">
        <v>9454</v>
      </c>
      <c r="I56" t="s">
        <v>402</v>
      </c>
      <c r="J56" t="s">
        <v>9455</v>
      </c>
      <c r="K56" t="s">
        <v>9456</v>
      </c>
      <c r="L56"/>
      <c r="M56" t="s">
        <v>9457</v>
      </c>
      <c r="N56">
        <v>1368</v>
      </c>
      <c r="O56" t="s">
        <v>9274</v>
      </c>
      <c r="P56"/>
      <c r="Q56"/>
    </row>
    <row r="57" spans="1:17" x14ac:dyDescent="0.25">
      <c r="A57" t="s">
        <v>401</v>
      </c>
      <c r="B57"/>
      <c r="C57"/>
      <c r="D57" t="s">
        <v>402</v>
      </c>
      <c r="E57" t="s">
        <v>400</v>
      </c>
      <c r="F57" t="s">
        <v>8844</v>
      </c>
      <c r="G57" t="s">
        <v>9281</v>
      </c>
      <c r="H57" t="s">
        <v>9316</v>
      </c>
      <c r="I57" t="s">
        <v>402</v>
      </c>
      <c r="J57" t="s">
        <v>9458</v>
      </c>
      <c r="K57" t="s">
        <v>9459</v>
      </c>
      <c r="L57" t="s">
        <v>9460</v>
      </c>
      <c r="M57" t="s">
        <v>9272</v>
      </c>
      <c r="N57" t="s">
        <v>9273</v>
      </c>
      <c r="O57" t="s">
        <v>9278</v>
      </c>
      <c r="P57" t="s">
        <v>9461</v>
      </c>
      <c r="Q57" t="s">
        <v>9462</v>
      </c>
    </row>
    <row r="58" spans="1:17" x14ac:dyDescent="0.25">
      <c r="A58" t="s">
        <v>1468</v>
      </c>
      <c r="B58"/>
      <c r="C58"/>
      <c r="D58" t="s">
        <v>402</v>
      </c>
      <c r="E58" t="s">
        <v>1467</v>
      </c>
      <c r="F58" t="s">
        <v>8844</v>
      </c>
      <c r="G58" t="s">
        <v>9281</v>
      </c>
      <c r="H58" t="s">
        <v>9282</v>
      </c>
      <c r="I58" t="s">
        <v>402</v>
      </c>
      <c r="J58" t="s">
        <v>9282</v>
      </c>
      <c r="K58" t="s">
        <v>9463</v>
      </c>
      <c r="L58"/>
      <c r="M58" t="s">
        <v>9457</v>
      </c>
      <c r="N58">
        <v>1368</v>
      </c>
      <c r="O58" t="s">
        <v>9278</v>
      </c>
      <c r="P58" t="s">
        <v>9464</v>
      </c>
      <c r="Q58" t="s">
        <v>9465</v>
      </c>
    </row>
    <row r="59" spans="1:17" x14ac:dyDescent="0.25">
      <c r="A59" t="s">
        <v>1081</v>
      </c>
      <c r="B59"/>
      <c r="C59"/>
      <c r="D59" t="s">
        <v>1060</v>
      </c>
      <c r="E59" t="s">
        <v>1080</v>
      </c>
      <c r="F59" t="s">
        <v>8859</v>
      </c>
      <c r="G59" t="s">
        <v>9288</v>
      </c>
      <c r="H59" t="s">
        <v>9316</v>
      </c>
      <c r="I59" t="s">
        <v>1060</v>
      </c>
      <c r="J59" t="s">
        <v>9450</v>
      </c>
      <c r="K59" t="s">
        <v>9466</v>
      </c>
      <c r="L59"/>
      <c r="M59" t="s">
        <v>9272</v>
      </c>
      <c r="N59" t="s">
        <v>9273</v>
      </c>
      <c r="O59" t="s">
        <v>9274</v>
      </c>
      <c r="P59"/>
      <c r="Q59"/>
    </row>
    <row r="60" spans="1:17" x14ac:dyDescent="0.25">
      <c r="A60" t="s">
        <v>1059</v>
      </c>
      <c r="B60"/>
      <c r="C60"/>
      <c r="D60" t="s">
        <v>1060</v>
      </c>
      <c r="E60" t="s">
        <v>1058</v>
      </c>
      <c r="F60" t="s">
        <v>8859</v>
      </c>
      <c r="G60" t="s">
        <v>9288</v>
      </c>
      <c r="H60" t="s">
        <v>9467</v>
      </c>
      <c r="I60" t="s">
        <v>1060</v>
      </c>
      <c r="J60" t="s">
        <v>9468</v>
      </c>
      <c r="K60" t="s">
        <v>9469</v>
      </c>
      <c r="L60"/>
      <c r="M60" t="s">
        <v>9470</v>
      </c>
      <c r="N60">
        <v>1063</v>
      </c>
      <c r="O60" t="s">
        <v>9274</v>
      </c>
      <c r="P60"/>
      <c r="Q60"/>
    </row>
    <row r="61" spans="1:17" x14ac:dyDescent="0.25">
      <c r="A61" t="s">
        <v>131</v>
      </c>
      <c r="B61"/>
      <c r="C61"/>
      <c r="D61" t="s">
        <v>132</v>
      </c>
      <c r="E61" t="s">
        <v>130</v>
      </c>
      <c r="F61" t="s">
        <v>8862</v>
      </c>
      <c r="G61" t="s">
        <v>9281</v>
      </c>
      <c r="H61" t="s">
        <v>9341</v>
      </c>
      <c r="I61" t="s">
        <v>132</v>
      </c>
      <c r="J61" t="s">
        <v>9270</v>
      </c>
      <c r="K61" t="s">
        <v>9471</v>
      </c>
      <c r="L61"/>
      <c r="M61" t="s">
        <v>9272</v>
      </c>
      <c r="N61" t="s">
        <v>9273</v>
      </c>
      <c r="O61" t="s">
        <v>9274</v>
      </c>
      <c r="P61"/>
      <c r="Q61"/>
    </row>
    <row r="62" spans="1:17" x14ac:dyDescent="0.25">
      <c r="A62" t="s">
        <v>138</v>
      </c>
      <c r="B62"/>
      <c r="C62"/>
      <c r="D62" t="s">
        <v>132</v>
      </c>
      <c r="E62" t="s">
        <v>137</v>
      </c>
      <c r="F62" t="s">
        <v>8862</v>
      </c>
      <c r="G62" t="s">
        <v>9281</v>
      </c>
      <c r="H62" t="s">
        <v>9316</v>
      </c>
      <c r="I62" t="s">
        <v>132</v>
      </c>
      <c r="J62" t="s">
        <v>9354</v>
      </c>
      <c r="K62" t="s">
        <v>9472</v>
      </c>
      <c r="L62"/>
      <c r="M62" t="s">
        <v>9272</v>
      </c>
      <c r="N62" t="s">
        <v>9273</v>
      </c>
      <c r="O62" t="s">
        <v>9274</v>
      </c>
      <c r="P62"/>
      <c r="Q62"/>
    </row>
    <row r="63" spans="1:17" x14ac:dyDescent="0.25">
      <c r="A63" t="s">
        <v>1738</v>
      </c>
      <c r="B63"/>
      <c r="C63"/>
      <c r="D63" t="s">
        <v>1739</v>
      </c>
      <c r="E63" t="s">
        <v>1737</v>
      </c>
      <c r="F63" t="s">
        <v>8867</v>
      </c>
      <c r="G63" t="s">
        <v>9268</v>
      </c>
      <c r="H63" t="s">
        <v>9473</v>
      </c>
      <c r="I63" t="s">
        <v>1739</v>
      </c>
      <c r="J63" t="s">
        <v>9474</v>
      </c>
      <c r="K63" t="s">
        <v>9475</v>
      </c>
      <c r="L63"/>
      <c r="M63" t="s">
        <v>9476</v>
      </c>
      <c r="N63">
        <v>253</v>
      </c>
      <c r="O63" t="s">
        <v>9274</v>
      </c>
      <c r="P63"/>
      <c r="Q63"/>
    </row>
    <row r="64" spans="1:17" x14ac:dyDescent="0.25">
      <c r="A64" t="s">
        <v>4286</v>
      </c>
      <c r="B64"/>
      <c r="C64"/>
      <c r="D64" t="s">
        <v>4287</v>
      </c>
      <c r="E64" t="s">
        <v>4285</v>
      </c>
      <c r="F64" t="s">
        <v>8868</v>
      </c>
      <c r="G64" t="s">
        <v>9281</v>
      </c>
      <c r="H64" t="s">
        <v>9477</v>
      </c>
      <c r="I64" t="s">
        <v>4287</v>
      </c>
      <c r="J64" t="s">
        <v>9478</v>
      </c>
      <c r="K64" t="s">
        <v>9479</v>
      </c>
      <c r="L64"/>
      <c r="M64" t="s">
        <v>9423</v>
      </c>
      <c r="N64">
        <v>92</v>
      </c>
      <c r="O64" t="s">
        <v>9278</v>
      </c>
      <c r="P64" t="s">
        <v>9480</v>
      </c>
      <c r="Q64" t="s">
        <v>9481</v>
      </c>
    </row>
    <row r="65" spans="1:17" x14ac:dyDescent="0.25">
      <c r="A65" t="s">
        <v>405</v>
      </c>
      <c r="B65"/>
      <c r="C65"/>
      <c r="D65" t="s">
        <v>406</v>
      </c>
      <c r="E65" t="s">
        <v>404</v>
      </c>
      <c r="F65" t="s">
        <v>8875</v>
      </c>
      <c r="G65" t="s">
        <v>9281</v>
      </c>
      <c r="H65" t="s">
        <v>9316</v>
      </c>
      <c r="I65" t="s">
        <v>406</v>
      </c>
      <c r="J65" t="s">
        <v>9354</v>
      </c>
      <c r="K65" t="s">
        <v>9482</v>
      </c>
      <c r="L65"/>
      <c r="M65" t="s">
        <v>9272</v>
      </c>
      <c r="N65" t="s">
        <v>9273</v>
      </c>
      <c r="O65" t="s">
        <v>9274</v>
      </c>
      <c r="P65"/>
      <c r="Q65"/>
    </row>
    <row r="66" spans="1:17" x14ac:dyDescent="0.25">
      <c r="A66" t="s">
        <v>2159</v>
      </c>
      <c r="B66"/>
      <c r="C66"/>
      <c r="D66" t="s">
        <v>2160</v>
      </c>
      <c r="E66" t="s">
        <v>2158</v>
      </c>
      <c r="F66" t="s">
        <v>8876</v>
      </c>
      <c r="G66" t="s">
        <v>9373</v>
      </c>
      <c r="H66" t="s">
        <v>9483</v>
      </c>
      <c r="I66" t="s">
        <v>2160</v>
      </c>
      <c r="J66" t="s">
        <v>9405</v>
      </c>
      <c r="K66" t="s">
        <v>9484</v>
      </c>
      <c r="L66" t="s">
        <v>9485</v>
      </c>
      <c r="M66" t="s">
        <v>9486</v>
      </c>
      <c r="N66">
        <v>362</v>
      </c>
      <c r="O66" t="s">
        <v>9278</v>
      </c>
      <c r="P66" t="s">
        <v>9487</v>
      </c>
      <c r="Q66" t="s">
        <v>9488</v>
      </c>
    </row>
    <row r="67" spans="1:17" x14ac:dyDescent="0.25">
      <c r="A67" t="s">
        <v>3794</v>
      </c>
      <c r="B67"/>
      <c r="C67"/>
      <c r="D67" t="s">
        <v>3795</v>
      </c>
      <c r="E67" t="s">
        <v>3793</v>
      </c>
      <c r="F67" t="s">
        <v>8877</v>
      </c>
      <c r="G67" t="s">
        <v>9281</v>
      </c>
      <c r="H67" t="s">
        <v>9489</v>
      </c>
      <c r="I67" t="s">
        <v>3795</v>
      </c>
      <c r="J67" t="s">
        <v>9312</v>
      </c>
      <c r="K67" t="s">
        <v>9490</v>
      </c>
      <c r="L67" t="s">
        <v>9491</v>
      </c>
      <c r="M67" t="s">
        <v>9272</v>
      </c>
      <c r="N67" t="s">
        <v>9273</v>
      </c>
      <c r="O67" t="s">
        <v>9274</v>
      </c>
      <c r="P67"/>
      <c r="Q67"/>
    </row>
    <row r="68" spans="1:17" x14ac:dyDescent="0.25">
      <c r="A68" t="s">
        <v>3806</v>
      </c>
      <c r="B68"/>
      <c r="C68"/>
      <c r="D68" t="s">
        <v>3795</v>
      </c>
      <c r="E68" t="s">
        <v>3805</v>
      </c>
      <c r="F68" t="s">
        <v>8877</v>
      </c>
      <c r="G68" t="s">
        <v>9281</v>
      </c>
      <c r="H68" t="s">
        <v>9282</v>
      </c>
      <c r="I68" t="s">
        <v>3795</v>
      </c>
      <c r="J68" t="s">
        <v>9282</v>
      </c>
      <c r="K68" t="s">
        <v>9492</v>
      </c>
      <c r="L68" t="s">
        <v>3794</v>
      </c>
      <c r="M68" t="s">
        <v>9272</v>
      </c>
      <c r="N68" t="s">
        <v>9273</v>
      </c>
      <c r="O68" t="s">
        <v>9278</v>
      </c>
      <c r="P68" t="s">
        <v>9493</v>
      </c>
      <c r="Q68" t="s">
        <v>9494</v>
      </c>
    </row>
    <row r="69" spans="1:17" x14ac:dyDescent="0.25">
      <c r="A69" t="s">
        <v>5772</v>
      </c>
      <c r="B69"/>
      <c r="C69"/>
      <c r="D69" t="s">
        <v>3795</v>
      </c>
      <c r="E69" t="s">
        <v>5771</v>
      </c>
      <c r="F69" t="s">
        <v>8877</v>
      </c>
      <c r="G69" t="s">
        <v>9281</v>
      </c>
      <c r="H69" t="s">
        <v>9495</v>
      </c>
      <c r="I69" t="s">
        <v>3795</v>
      </c>
      <c r="J69" t="s">
        <v>9496</v>
      </c>
      <c r="K69" t="s">
        <v>9497</v>
      </c>
      <c r="L69" t="s">
        <v>3794</v>
      </c>
      <c r="M69" t="s">
        <v>9498</v>
      </c>
      <c r="N69">
        <v>22</v>
      </c>
      <c r="O69" t="s">
        <v>9278</v>
      </c>
      <c r="P69"/>
      <c r="Q69"/>
    </row>
    <row r="70" spans="1:17" x14ac:dyDescent="0.25">
      <c r="A70" t="s">
        <v>3319</v>
      </c>
      <c r="B70"/>
      <c r="C70"/>
      <c r="D70" t="s">
        <v>3320</v>
      </c>
      <c r="E70" t="s">
        <v>3318</v>
      </c>
      <c r="F70" t="s">
        <v>8880</v>
      </c>
      <c r="G70" t="s">
        <v>9310</v>
      </c>
      <c r="H70" t="s">
        <v>9499</v>
      </c>
      <c r="I70" t="s">
        <v>3320</v>
      </c>
      <c r="J70" t="s">
        <v>1313</v>
      </c>
      <c r="K70" t="s">
        <v>9500</v>
      </c>
      <c r="L70"/>
      <c r="M70" t="s">
        <v>9501</v>
      </c>
      <c r="N70">
        <v>1215</v>
      </c>
      <c r="O70" t="s">
        <v>9274</v>
      </c>
      <c r="P70"/>
      <c r="Q70"/>
    </row>
    <row r="71" spans="1:17" x14ac:dyDescent="0.25">
      <c r="A71" t="s">
        <v>3331</v>
      </c>
      <c r="B71"/>
      <c r="C71"/>
      <c r="D71" t="s">
        <v>3320</v>
      </c>
      <c r="E71" t="s">
        <v>3330</v>
      </c>
      <c r="F71" t="s">
        <v>8880</v>
      </c>
      <c r="G71" t="s">
        <v>9310</v>
      </c>
      <c r="H71" t="s">
        <v>9499</v>
      </c>
      <c r="I71" t="s">
        <v>3320</v>
      </c>
      <c r="J71" t="s">
        <v>9502</v>
      </c>
      <c r="K71" t="s">
        <v>9503</v>
      </c>
      <c r="L71"/>
      <c r="M71" t="s">
        <v>9501</v>
      </c>
      <c r="N71">
        <v>1215</v>
      </c>
      <c r="O71" t="s">
        <v>9274</v>
      </c>
      <c r="P71"/>
      <c r="Q71"/>
    </row>
    <row r="72" spans="1:17" x14ac:dyDescent="0.25">
      <c r="A72" t="s">
        <v>3342</v>
      </c>
      <c r="B72"/>
      <c r="C72"/>
      <c r="D72" t="s">
        <v>3320</v>
      </c>
      <c r="E72" t="s">
        <v>3341</v>
      </c>
      <c r="F72" t="s">
        <v>8880</v>
      </c>
      <c r="G72" t="s">
        <v>9310</v>
      </c>
      <c r="H72" t="s">
        <v>9316</v>
      </c>
      <c r="I72" t="s">
        <v>3320</v>
      </c>
      <c r="J72" t="s">
        <v>9354</v>
      </c>
      <c r="K72" t="s">
        <v>9504</v>
      </c>
      <c r="L72" t="s">
        <v>9505</v>
      </c>
      <c r="M72" t="s">
        <v>9501</v>
      </c>
      <c r="N72">
        <v>1215</v>
      </c>
      <c r="O72" t="s">
        <v>9274</v>
      </c>
      <c r="P72"/>
      <c r="Q72"/>
    </row>
    <row r="73" spans="1:17" x14ac:dyDescent="0.25">
      <c r="A73" t="s">
        <v>11</v>
      </c>
      <c r="B73"/>
      <c r="C73"/>
      <c r="D73" t="s">
        <v>12</v>
      </c>
      <c r="E73" t="s">
        <v>10</v>
      </c>
      <c r="F73" t="s">
        <v>8885</v>
      </c>
      <c r="G73" t="s">
        <v>9281</v>
      </c>
      <c r="H73" t="s">
        <v>9302</v>
      </c>
      <c r="I73" t="s">
        <v>12</v>
      </c>
      <c r="J73" t="s">
        <v>9270</v>
      </c>
      <c r="K73" t="s">
        <v>9506</v>
      </c>
      <c r="L73"/>
      <c r="M73" t="s">
        <v>9272</v>
      </c>
      <c r="N73" t="s">
        <v>9273</v>
      </c>
      <c r="O73" t="s">
        <v>9274</v>
      </c>
      <c r="P73"/>
      <c r="Q73"/>
    </row>
    <row r="74" spans="1:17" x14ac:dyDescent="0.25">
      <c r="A74" t="s">
        <v>1016</v>
      </c>
      <c r="B74"/>
      <c r="C74"/>
      <c r="D74" t="s">
        <v>315</v>
      </c>
      <c r="E74" t="s">
        <v>1015</v>
      </c>
      <c r="F74" t="s">
        <v>8888</v>
      </c>
      <c r="G74" t="s">
        <v>9268</v>
      </c>
      <c r="H74" t="s">
        <v>9507</v>
      </c>
      <c r="I74" t="s">
        <v>315</v>
      </c>
      <c r="J74" t="s">
        <v>9312</v>
      </c>
      <c r="K74" t="s">
        <v>9508</v>
      </c>
      <c r="L74"/>
      <c r="M74" t="s">
        <v>9272</v>
      </c>
      <c r="N74" t="s">
        <v>9273</v>
      </c>
      <c r="O74" t="s">
        <v>9274</v>
      </c>
      <c r="P74"/>
      <c r="Q74"/>
    </row>
    <row r="75" spans="1:17" x14ac:dyDescent="0.25">
      <c r="A75" t="s">
        <v>314</v>
      </c>
      <c r="B75"/>
      <c r="C75"/>
      <c r="D75" t="s">
        <v>315</v>
      </c>
      <c r="E75" t="s">
        <v>313</v>
      </c>
      <c r="F75" t="s">
        <v>8888</v>
      </c>
      <c r="G75" t="s">
        <v>9268</v>
      </c>
      <c r="H75" t="s">
        <v>9302</v>
      </c>
      <c r="I75" t="s">
        <v>315</v>
      </c>
      <c r="J75" t="s">
        <v>9509</v>
      </c>
      <c r="K75" t="s">
        <v>9510</v>
      </c>
      <c r="L75"/>
      <c r="M75" t="s">
        <v>9272</v>
      </c>
      <c r="N75" t="s">
        <v>9273</v>
      </c>
      <c r="O75" t="s">
        <v>9278</v>
      </c>
      <c r="P75" t="s">
        <v>9511</v>
      </c>
      <c r="Q75" t="s">
        <v>9512</v>
      </c>
    </row>
    <row r="76" spans="1:17" x14ac:dyDescent="0.25">
      <c r="A76" t="s">
        <v>322</v>
      </c>
      <c r="B76"/>
      <c r="C76"/>
      <c r="D76" t="s">
        <v>315</v>
      </c>
      <c r="E76" t="s">
        <v>321</v>
      </c>
      <c r="F76" t="s">
        <v>8888</v>
      </c>
      <c r="G76" t="s">
        <v>9268</v>
      </c>
      <c r="H76" t="s">
        <v>9302</v>
      </c>
      <c r="I76" t="s">
        <v>315</v>
      </c>
      <c r="J76" t="s">
        <v>9513</v>
      </c>
      <c r="K76" t="s">
        <v>9514</v>
      </c>
      <c r="L76"/>
      <c r="M76" t="s">
        <v>9272</v>
      </c>
      <c r="N76" t="s">
        <v>9273</v>
      </c>
      <c r="O76" t="s">
        <v>9278</v>
      </c>
      <c r="P76" t="s">
        <v>9515</v>
      </c>
      <c r="Q76" t="s">
        <v>9516</v>
      </c>
    </row>
    <row r="77" spans="1:17" x14ac:dyDescent="0.25">
      <c r="A77" t="s">
        <v>1412</v>
      </c>
      <c r="B77"/>
      <c r="C77"/>
      <c r="D77" t="s">
        <v>315</v>
      </c>
      <c r="E77" t="s">
        <v>1411</v>
      </c>
      <c r="F77" t="s">
        <v>8888</v>
      </c>
      <c r="G77" t="s">
        <v>9268</v>
      </c>
      <c r="H77" t="s">
        <v>9517</v>
      </c>
      <c r="I77" t="s">
        <v>315</v>
      </c>
      <c r="J77" t="s">
        <v>9518</v>
      </c>
      <c r="K77" t="s">
        <v>9519</v>
      </c>
      <c r="L77"/>
      <c r="M77" t="s">
        <v>9520</v>
      </c>
      <c r="N77">
        <v>621</v>
      </c>
      <c r="O77" t="s">
        <v>9278</v>
      </c>
      <c r="P77" t="s">
        <v>9521</v>
      </c>
      <c r="Q77" t="s">
        <v>9522</v>
      </c>
    </row>
    <row r="78" spans="1:17" x14ac:dyDescent="0.25">
      <c r="A78" t="s">
        <v>7412</v>
      </c>
      <c r="B78"/>
      <c r="C78"/>
      <c r="D78" t="s">
        <v>635</v>
      </c>
      <c r="E78" t="s">
        <v>7411</v>
      </c>
      <c r="F78" t="s">
        <v>8893</v>
      </c>
      <c r="G78" t="s">
        <v>9281</v>
      </c>
      <c r="H78" t="s">
        <v>9523</v>
      </c>
      <c r="I78" t="s">
        <v>635</v>
      </c>
      <c r="J78" t="s">
        <v>9524</v>
      </c>
      <c r="K78" t="s">
        <v>9525</v>
      </c>
      <c r="L78" t="s">
        <v>9526</v>
      </c>
      <c r="M78" t="s">
        <v>9351</v>
      </c>
      <c r="N78">
        <v>1429</v>
      </c>
      <c r="O78"/>
      <c r="P78" t="s">
        <v>9527</v>
      </c>
      <c r="Q78" t="s">
        <v>9528</v>
      </c>
    </row>
    <row r="79" spans="1:17" x14ac:dyDescent="0.25">
      <c r="A79" t="s">
        <v>634</v>
      </c>
      <c r="B79"/>
      <c r="C79"/>
      <c r="D79" t="s">
        <v>635</v>
      </c>
      <c r="E79" t="s">
        <v>633</v>
      </c>
      <c r="F79" t="s">
        <v>8893</v>
      </c>
      <c r="G79" t="s">
        <v>9281</v>
      </c>
      <c r="H79" t="s">
        <v>9289</v>
      </c>
      <c r="I79" t="s">
        <v>635</v>
      </c>
      <c r="J79" t="s">
        <v>9529</v>
      </c>
      <c r="K79" t="s">
        <v>9530</v>
      </c>
      <c r="L79"/>
      <c r="M79" t="s">
        <v>9429</v>
      </c>
      <c r="N79">
        <v>1460</v>
      </c>
      <c r="O79" t="s">
        <v>9278</v>
      </c>
      <c r="P79" t="s">
        <v>9531</v>
      </c>
      <c r="Q79" t="s">
        <v>9532</v>
      </c>
    </row>
    <row r="80" spans="1:17" x14ac:dyDescent="0.25">
      <c r="A80" t="s">
        <v>7338</v>
      </c>
      <c r="B80"/>
      <c r="C80"/>
      <c r="D80" t="s">
        <v>635</v>
      </c>
      <c r="E80" t="s">
        <v>7337</v>
      </c>
      <c r="F80" t="s">
        <v>8893</v>
      </c>
      <c r="G80" t="s">
        <v>9281</v>
      </c>
      <c r="H80" t="s">
        <v>9321</v>
      </c>
      <c r="I80" t="s">
        <v>635</v>
      </c>
      <c r="J80" t="s">
        <v>9533</v>
      </c>
      <c r="K80" t="s">
        <v>9534</v>
      </c>
      <c r="L80" t="s">
        <v>7412</v>
      </c>
      <c r="M80" t="s">
        <v>9535</v>
      </c>
      <c r="N80">
        <v>5</v>
      </c>
      <c r="O80" t="s">
        <v>9278</v>
      </c>
      <c r="P80" t="s">
        <v>9536</v>
      </c>
      <c r="Q80" t="s">
        <v>9537</v>
      </c>
    </row>
    <row r="81" spans="1:17" x14ac:dyDescent="0.25">
      <c r="A81" t="s">
        <v>331</v>
      </c>
      <c r="B81"/>
      <c r="C81"/>
      <c r="D81" t="s">
        <v>332</v>
      </c>
      <c r="E81" t="s">
        <v>330</v>
      </c>
      <c r="F81" t="s">
        <v>8894</v>
      </c>
      <c r="G81" t="s">
        <v>9281</v>
      </c>
      <c r="H81" t="s">
        <v>9316</v>
      </c>
      <c r="I81" t="s">
        <v>332</v>
      </c>
      <c r="J81" t="s">
        <v>9538</v>
      </c>
      <c r="K81" t="s">
        <v>9539</v>
      </c>
      <c r="L81"/>
      <c r="M81" t="s">
        <v>9272</v>
      </c>
      <c r="N81" t="s">
        <v>9273</v>
      </c>
      <c r="O81" t="s">
        <v>9278</v>
      </c>
      <c r="P81" t="s">
        <v>9540</v>
      </c>
      <c r="Q81" t="s">
        <v>9541</v>
      </c>
    </row>
    <row r="82" spans="1:17" x14ac:dyDescent="0.25">
      <c r="A82" t="s">
        <v>1169</v>
      </c>
      <c r="B82"/>
      <c r="C82"/>
      <c r="D82" t="s">
        <v>332</v>
      </c>
      <c r="E82" t="s">
        <v>1168</v>
      </c>
      <c r="F82" t="s">
        <v>8894</v>
      </c>
      <c r="G82" t="s">
        <v>9281</v>
      </c>
      <c r="H82" t="s">
        <v>9542</v>
      </c>
      <c r="I82" t="s">
        <v>332</v>
      </c>
      <c r="J82" t="s">
        <v>9543</v>
      </c>
      <c r="K82" t="s">
        <v>9544</v>
      </c>
      <c r="L82"/>
      <c r="M82" t="s">
        <v>9272</v>
      </c>
      <c r="N82" t="s">
        <v>9273</v>
      </c>
      <c r="O82" t="s">
        <v>9274</v>
      </c>
      <c r="P82"/>
      <c r="Q82"/>
    </row>
    <row r="83" spans="1:17" x14ac:dyDescent="0.25">
      <c r="A83" t="s">
        <v>416</v>
      </c>
      <c r="B83"/>
      <c r="C83"/>
      <c r="D83" t="s">
        <v>417</v>
      </c>
      <c r="E83" t="s">
        <v>415</v>
      </c>
      <c r="F83" t="s">
        <v>8897</v>
      </c>
      <c r="G83" t="s">
        <v>9281</v>
      </c>
      <c r="H83" t="s">
        <v>9545</v>
      </c>
      <c r="I83" t="s">
        <v>417</v>
      </c>
      <c r="J83" t="s">
        <v>9546</v>
      </c>
      <c r="K83" t="s">
        <v>9547</v>
      </c>
      <c r="L83"/>
      <c r="M83" t="s">
        <v>9272</v>
      </c>
      <c r="N83" t="s">
        <v>9273</v>
      </c>
      <c r="O83" t="s">
        <v>9274</v>
      </c>
      <c r="P83"/>
      <c r="Q83"/>
    </row>
    <row r="84" spans="1:17" x14ac:dyDescent="0.25">
      <c r="A84" t="s">
        <v>1364</v>
      </c>
      <c r="B84"/>
      <c r="C84"/>
      <c r="D84" t="s">
        <v>1365</v>
      </c>
      <c r="E84" t="s">
        <v>1363</v>
      </c>
      <c r="F84" t="s">
        <v>8898</v>
      </c>
      <c r="G84" t="s">
        <v>9268</v>
      </c>
      <c r="H84" t="s">
        <v>9316</v>
      </c>
      <c r="I84" t="s">
        <v>1365</v>
      </c>
      <c r="J84" t="s">
        <v>9548</v>
      </c>
      <c r="K84" t="s">
        <v>9549</v>
      </c>
      <c r="L84" t="s">
        <v>314</v>
      </c>
      <c r="M84" t="s">
        <v>9550</v>
      </c>
      <c r="N84">
        <v>704</v>
      </c>
      <c r="O84" t="s">
        <v>9274</v>
      </c>
      <c r="P84"/>
      <c r="Q84"/>
    </row>
    <row r="85" spans="1:17" x14ac:dyDescent="0.25">
      <c r="A85" t="s">
        <v>965</v>
      </c>
      <c r="B85"/>
      <c r="C85"/>
      <c r="D85" t="s">
        <v>966</v>
      </c>
      <c r="E85" t="s">
        <v>964</v>
      </c>
      <c r="F85" t="s">
        <v>8899</v>
      </c>
      <c r="G85" t="s">
        <v>9281</v>
      </c>
      <c r="H85" t="s">
        <v>9282</v>
      </c>
      <c r="I85" t="s">
        <v>966</v>
      </c>
      <c r="J85" t="s">
        <v>9551</v>
      </c>
      <c r="K85" t="s">
        <v>9552</v>
      </c>
      <c r="L85"/>
      <c r="M85" t="s">
        <v>9553</v>
      </c>
      <c r="N85">
        <v>1154</v>
      </c>
      <c r="O85" t="s">
        <v>9274</v>
      </c>
      <c r="P85"/>
      <c r="Q85"/>
    </row>
    <row r="86" spans="1:17" x14ac:dyDescent="0.25">
      <c r="A86" t="s">
        <v>184</v>
      </c>
      <c r="B86"/>
      <c r="C86"/>
      <c r="D86" t="s">
        <v>185</v>
      </c>
      <c r="E86" t="s">
        <v>183</v>
      </c>
      <c r="F86" t="s">
        <v>8900</v>
      </c>
      <c r="G86" t="s">
        <v>9281</v>
      </c>
      <c r="H86" t="s">
        <v>9289</v>
      </c>
      <c r="I86" t="s">
        <v>185</v>
      </c>
      <c r="J86" t="s">
        <v>9312</v>
      </c>
      <c r="K86" t="s">
        <v>9554</v>
      </c>
      <c r="L86"/>
      <c r="M86" t="s">
        <v>9272</v>
      </c>
      <c r="N86" t="s">
        <v>9273</v>
      </c>
      <c r="O86" t="s">
        <v>9274</v>
      </c>
      <c r="P86"/>
      <c r="Q86"/>
    </row>
    <row r="87" spans="1:17" x14ac:dyDescent="0.25">
      <c r="A87" t="s">
        <v>193</v>
      </c>
      <c r="B87"/>
      <c r="C87"/>
      <c r="D87" t="s">
        <v>185</v>
      </c>
      <c r="E87" t="s">
        <v>192</v>
      </c>
      <c r="F87" t="s">
        <v>8900</v>
      </c>
      <c r="G87" t="s">
        <v>9281</v>
      </c>
      <c r="H87" t="s">
        <v>9302</v>
      </c>
      <c r="I87" t="s">
        <v>185</v>
      </c>
      <c r="J87" t="s">
        <v>9329</v>
      </c>
      <c r="K87" t="s">
        <v>9555</v>
      </c>
      <c r="L87"/>
      <c r="M87" t="s">
        <v>9272</v>
      </c>
      <c r="N87" t="s">
        <v>9273</v>
      </c>
      <c r="O87" t="s">
        <v>9278</v>
      </c>
      <c r="P87" t="s">
        <v>9556</v>
      </c>
      <c r="Q87" t="s">
        <v>9557</v>
      </c>
    </row>
    <row r="88" spans="1:17" x14ac:dyDescent="0.25">
      <c r="A88" t="s">
        <v>204</v>
      </c>
      <c r="B88"/>
      <c r="C88"/>
      <c r="D88" t="s">
        <v>185</v>
      </c>
      <c r="E88" t="s">
        <v>203</v>
      </c>
      <c r="F88" t="s">
        <v>8900</v>
      </c>
      <c r="G88" t="s">
        <v>9281</v>
      </c>
      <c r="H88" t="s">
        <v>9302</v>
      </c>
      <c r="I88" t="s">
        <v>185</v>
      </c>
      <c r="J88" t="s">
        <v>9558</v>
      </c>
      <c r="K88" t="s">
        <v>9559</v>
      </c>
      <c r="L88"/>
      <c r="M88" t="s">
        <v>9272</v>
      </c>
      <c r="N88" t="s">
        <v>9273</v>
      </c>
      <c r="O88" t="s">
        <v>9278</v>
      </c>
      <c r="P88" t="s">
        <v>9560</v>
      </c>
      <c r="Q88" t="s">
        <v>9561</v>
      </c>
    </row>
    <row r="89" spans="1:17" x14ac:dyDescent="0.25">
      <c r="A89" t="s">
        <v>912</v>
      </c>
      <c r="B89"/>
      <c r="C89"/>
      <c r="D89" t="s">
        <v>185</v>
      </c>
      <c r="E89" t="s">
        <v>911</v>
      </c>
      <c r="F89" t="s">
        <v>8900</v>
      </c>
      <c r="G89" t="s">
        <v>9281</v>
      </c>
      <c r="H89" t="s">
        <v>9316</v>
      </c>
      <c r="I89" t="s">
        <v>185</v>
      </c>
      <c r="J89" t="s">
        <v>911</v>
      </c>
      <c r="K89" t="s">
        <v>9562</v>
      </c>
      <c r="L89"/>
      <c r="M89" t="s">
        <v>9344</v>
      </c>
      <c r="N89">
        <v>1185</v>
      </c>
      <c r="O89" t="s">
        <v>9278</v>
      </c>
      <c r="P89" t="s">
        <v>9563</v>
      </c>
      <c r="Q89" t="s">
        <v>9564</v>
      </c>
    </row>
    <row r="90" spans="1:17" x14ac:dyDescent="0.25">
      <c r="A90" t="s">
        <v>792</v>
      </c>
      <c r="B90"/>
      <c r="C90"/>
      <c r="D90" t="s">
        <v>767</v>
      </c>
      <c r="E90" t="s">
        <v>791</v>
      </c>
      <c r="F90" t="s">
        <v>8901</v>
      </c>
      <c r="G90" t="s">
        <v>9281</v>
      </c>
      <c r="H90" t="s">
        <v>9301</v>
      </c>
      <c r="I90" t="s">
        <v>767</v>
      </c>
      <c r="J90" t="s">
        <v>9270</v>
      </c>
      <c r="K90" t="s">
        <v>9565</v>
      </c>
      <c r="L90" t="s">
        <v>9566</v>
      </c>
      <c r="M90" t="s">
        <v>9272</v>
      </c>
      <c r="N90" t="s">
        <v>9273</v>
      </c>
      <c r="O90" t="s">
        <v>9274</v>
      </c>
      <c r="P90"/>
      <c r="Q90"/>
    </row>
    <row r="91" spans="1:17" x14ac:dyDescent="0.25">
      <c r="A91" t="s">
        <v>782</v>
      </c>
      <c r="B91"/>
      <c r="C91"/>
      <c r="D91" t="s">
        <v>767</v>
      </c>
      <c r="E91" t="s">
        <v>781</v>
      </c>
      <c r="F91" t="s">
        <v>8901</v>
      </c>
      <c r="G91" t="s">
        <v>9281</v>
      </c>
      <c r="H91" t="s">
        <v>9567</v>
      </c>
      <c r="I91" t="s">
        <v>767</v>
      </c>
      <c r="J91" t="s">
        <v>9568</v>
      </c>
      <c r="K91" t="s">
        <v>9569</v>
      </c>
      <c r="L91"/>
      <c r="M91" t="s">
        <v>9272</v>
      </c>
      <c r="N91" t="s">
        <v>9273</v>
      </c>
      <c r="O91" t="s">
        <v>9278</v>
      </c>
      <c r="P91" t="s">
        <v>9570</v>
      </c>
      <c r="Q91" t="s">
        <v>9571</v>
      </c>
    </row>
    <row r="92" spans="1:17" x14ac:dyDescent="0.25">
      <c r="A92" t="s">
        <v>766</v>
      </c>
      <c r="B92"/>
      <c r="C92"/>
      <c r="D92" t="s">
        <v>767</v>
      </c>
      <c r="E92" t="s">
        <v>765</v>
      </c>
      <c r="F92" t="s">
        <v>8901</v>
      </c>
      <c r="G92" t="s">
        <v>9281</v>
      </c>
      <c r="H92" t="s">
        <v>9289</v>
      </c>
      <c r="I92" t="s">
        <v>767</v>
      </c>
      <c r="J92" t="s">
        <v>9572</v>
      </c>
      <c r="K92" t="s">
        <v>9573</v>
      </c>
      <c r="L92" t="s">
        <v>912</v>
      </c>
      <c r="M92" t="s">
        <v>9272</v>
      </c>
      <c r="N92" t="s">
        <v>9273</v>
      </c>
      <c r="O92" t="s">
        <v>9278</v>
      </c>
      <c r="P92" t="s">
        <v>9574</v>
      </c>
      <c r="Q92" t="s">
        <v>9575</v>
      </c>
    </row>
    <row r="93" spans="1:17" x14ac:dyDescent="0.25">
      <c r="A93" t="s">
        <v>922</v>
      </c>
      <c r="B93"/>
      <c r="C93"/>
      <c r="D93" t="s">
        <v>767</v>
      </c>
      <c r="E93" t="s">
        <v>921</v>
      </c>
      <c r="F93" t="s">
        <v>8901</v>
      </c>
      <c r="G93" t="s">
        <v>9281</v>
      </c>
      <c r="H93" t="s">
        <v>9499</v>
      </c>
      <c r="I93" t="s">
        <v>767</v>
      </c>
      <c r="J93" t="s">
        <v>921</v>
      </c>
      <c r="K93" t="s">
        <v>9576</v>
      </c>
      <c r="L93" t="s">
        <v>912</v>
      </c>
      <c r="M93" t="s">
        <v>9344</v>
      </c>
      <c r="N93">
        <v>1185</v>
      </c>
      <c r="O93" t="s">
        <v>9278</v>
      </c>
      <c r="P93" t="s">
        <v>9577</v>
      </c>
      <c r="Q93" t="s">
        <v>9578</v>
      </c>
    </row>
    <row r="94" spans="1:17" x14ac:dyDescent="0.25">
      <c r="A94" t="s">
        <v>945</v>
      </c>
      <c r="B94"/>
      <c r="C94"/>
      <c r="D94" t="s">
        <v>767</v>
      </c>
      <c r="E94" t="s">
        <v>944</v>
      </c>
      <c r="F94" t="s">
        <v>8901</v>
      </c>
      <c r="G94" t="s">
        <v>9281</v>
      </c>
      <c r="H94" t="s">
        <v>9316</v>
      </c>
      <c r="I94" t="s">
        <v>767</v>
      </c>
      <c r="J94" t="s">
        <v>9579</v>
      </c>
      <c r="K94" t="s">
        <v>9580</v>
      </c>
      <c r="L94" t="s">
        <v>231</v>
      </c>
      <c r="M94" t="s">
        <v>9553</v>
      </c>
      <c r="N94">
        <v>1154</v>
      </c>
      <c r="O94" t="s">
        <v>9278</v>
      </c>
      <c r="P94" t="s">
        <v>9581</v>
      </c>
      <c r="Q94" t="s">
        <v>9582</v>
      </c>
    </row>
    <row r="95" spans="1:17" x14ac:dyDescent="0.25">
      <c r="A95" t="s">
        <v>3398</v>
      </c>
      <c r="B95"/>
      <c r="C95"/>
      <c r="D95" t="s">
        <v>3399</v>
      </c>
      <c r="E95" t="s">
        <v>3397</v>
      </c>
      <c r="F95" t="s">
        <v>8902</v>
      </c>
      <c r="G95" t="s">
        <v>9310</v>
      </c>
      <c r="H95" t="s">
        <v>9426</v>
      </c>
      <c r="I95" t="s">
        <v>3399</v>
      </c>
      <c r="J95" t="s">
        <v>9468</v>
      </c>
      <c r="K95" t="s">
        <v>9583</v>
      </c>
      <c r="L95"/>
      <c r="M95" t="s">
        <v>9272</v>
      </c>
      <c r="N95" t="s">
        <v>9273</v>
      </c>
      <c r="O95" t="s">
        <v>9274</v>
      </c>
      <c r="P95"/>
      <c r="Q95"/>
    </row>
    <row r="96" spans="1:17" x14ac:dyDescent="0.25">
      <c r="A96" t="s">
        <v>145</v>
      </c>
      <c r="B96"/>
      <c r="C96"/>
      <c r="D96" t="s">
        <v>146</v>
      </c>
      <c r="E96" t="s">
        <v>144</v>
      </c>
      <c r="F96" t="s">
        <v>8915</v>
      </c>
      <c r="G96" t="s">
        <v>9268</v>
      </c>
      <c r="H96" t="s">
        <v>9483</v>
      </c>
      <c r="I96" t="s">
        <v>146</v>
      </c>
      <c r="J96" t="s">
        <v>9270</v>
      </c>
      <c r="K96" t="s">
        <v>9584</v>
      </c>
      <c r="L96"/>
      <c r="M96" t="s">
        <v>9272</v>
      </c>
      <c r="N96" t="s">
        <v>9273</v>
      </c>
      <c r="O96" t="s">
        <v>9274</v>
      </c>
      <c r="P96"/>
      <c r="Q96"/>
    </row>
    <row r="97" spans="1:17" x14ac:dyDescent="0.25">
      <c r="A97" t="s">
        <v>599</v>
      </c>
      <c r="B97"/>
      <c r="C97"/>
      <c r="D97" t="s">
        <v>146</v>
      </c>
      <c r="E97" t="s">
        <v>598</v>
      </c>
      <c r="F97" t="s">
        <v>8915</v>
      </c>
      <c r="G97" t="s">
        <v>9268</v>
      </c>
      <c r="H97" t="s">
        <v>9302</v>
      </c>
      <c r="I97" t="s">
        <v>146</v>
      </c>
      <c r="J97" t="s">
        <v>9585</v>
      </c>
      <c r="K97" t="s">
        <v>9586</v>
      </c>
      <c r="L97"/>
      <c r="M97" t="s">
        <v>9587</v>
      </c>
      <c r="N97">
        <v>1488</v>
      </c>
      <c r="O97" t="s">
        <v>9278</v>
      </c>
      <c r="P97" t="s">
        <v>9588</v>
      </c>
      <c r="Q97" t="s">
        <v>9589</v>
      </c>
    </row>
    <row r="98" spans="1:17" x14ac:dyDescent="0.25">
      <c r="A98" t="s">
        <v>2103</v>
      </c>
      <c r="B98"/>
      <c r="C98"/>
      <c r="D98" t="s">
        <v>146</v>
      </c>
      <c r="E98" t="s">
        <v>2102</v>
      </c>
      <c r="F98" t="s">
        <v>8915</v>
      </c>
      <c r="G98" t="s">
        <v>9268</v>
      </c>
      <c r="H98" t="s">
        <v>9590</v>
      </c>
      <c r="I98" t="s">
        <v>146</v>
      </c>
      <c r="J98" t="s">
        <v>9591</v>
      </c>
      <c r="K98" t="s">
        <v>9592</v>
      </c>
      <c r="L98" t="s">
        <v>145</v>
      </c>
      <c r="M98" t="s">
        <v>9593</v>
      </c>
      <c r="N98">
        <v>215</v>
      </c>
      <c r="O98" t="s">
        <v>9278</v>
      </c>
      <c r="P98" t="s">
        <v>9594</v>
      </c>
      <c r="Q98" t="s">
        <v>9595</v>
      </c>
    </row>
    <row r="99" spans="1:17" x14ac:dyDescent="0.25">
      <c r="A99" t="s">
        <v>3410</v>
      </c>
      <c r="B99"/>
      <c r="C99"/>
      <c r="D99" t="s">
        <v>3411</v>
      </c>
      <c r="E99" t="s">
        <v>3409</v>
      </c>
      <c r="F99" t="s">
        <v>8916</v>
      </c>
      <c r="G99" t="s">
        <v>9310</v>
      </c>
      <c r="H99" t="s">
        <v>9316</v>
      </c>
      <c r="I99" t="s">
        <v>3411</v>
      </c>
      <c r="J99" t="s">
        <v>9317</v>
      </c>
      <c r="K99" t="s">
        <v>9596</v>
      </c>
      <c r="L99" t="s">
        <v>3521</v>
      </c>
      <c r="M99" t="s">
        <v>9272</v>
      </c>
      <c r="N99" t="s">
        <v>9273</v>
      </c>
      <c r="O99" t="s">
        <v>9274</v>
      </c>
      <c r="P99"/>
      <c r="Q99"/>
    </row>
    <row r="100" spans="1:17" x14ac:dyDescent="0.25">
      <c r="A100" t="s">
        <v>3422</v>
      </c>
      <c r="B100"/>
      <c r="C100"/>
      <c r="D100" t="s">
        <v>3423</v>
      </c>
      <c r="E100" t="s">
        <v>3421</v>
      </c>
      <c r="F100" t="s">
        <v>8917</v>
      </c>
      <c r="G100" t="s">
        <v>9310</v>
      </c>
      <c r="H100" t="s">
        <v>9316</v>
      </c>
      <c r="I100" t="s">
        <v>3423</v>
      </c>
      <c r="J100" t="s">
        <v>9317</v>
      </c>
      <c r="K100" t="s">
        <v>9597</v>
      </c>
      <c r="L100" t="s">
        <v>3521</v>
      </c>
      <c r="M100" t="s">
        <v>9272</v>
      </c>
      <c r="N100" t="s">
        <v>9273</v>
      </c>
      <c r="O100" t="s">
        <v>9274</v>
      </c>
      <c r="P100"/>
      <c r="Q100"/>
    </row>
    <row r="101" spans="1:17" x14ac:dyDescent="0.25">
      <c r="A101" t="s">
        <v>1489</v>
      </c>
      <c r="B101"/>
      <c r="C101"/>
      <c r="D101" t="s">
        <v>665</v>
      </c>
      <c r="E101" t="s">
        <v>1488</v>
      </c>
      <c r="F101" t="s">
        <v>8918</v>
      </c>
      <c r="G101" t="s">
        <v>9268</v>
      </c>
      <c r="H101" t="s">
        <v>9598</v>
      </c>
      <c r="I101" t="s">
        <v>665</v>
      </c>
      <c r="J101" t="s">
        <v>9312</v>
      </c>
      <c r="K101" t="s">
        <v>9599</v>
      </c>
      <c r="L101"/>
      <c r="M101" t="s">
        <v>9272</v>
      </c>
      <c r="N101" t="s">
        <v>9273</v>
      </c>
      <c r="O101" t="s">
        <v>9274</v>
      </c>
      <c r="P101"/>
      <c r="Q101"/>
    </row>
    <row r="102" spans="1:17" x14ac:dyDescent="0.25">
      <c r="A102" t="s">
        <v>664</v>
      </c>
      <c r="B102"/>
      <c r="C102"/>
      <c r="D102" t="s">
        <v>665</v>
      </c>
      <c r="E102" t="s">
        <v>663</v>
      </c>
      <c r="F102" t="s">
        <v>8918</v>
      </c>
      <c r="G102" t="s">
        <v>9268</v>
      </c>
      <c r="H102" t="s">
        <v>9600</v>
      </c>
      <c r="I102" t="s">
        <v>665</v>
      </c>
      <c r="J102" t="s">
        <v>9601</v>
      </c>
      <c r="K102" t="s">
        <v>9602</v>
      </c>
      <c r="L102"/>
      <c r="M102" t="s">
        <v>9272</v>
      </c>
      <c r="N102" t="s">
        <v>9273</v>
      </c>
      <c r="O102" t="s">
        <v>9278</v>
      </c>
      <c r="P102" t="s">
        <v>9603</v>
      </c>
      <c r="Q102" t="s">
        <v>9604</v>
      </c>
    </row>
    <row r="103" spans="1:17" x14ac:dyDescent="0.25">
      <c r="A103" t="s">
        <v>4351</v>
      </c>
      <c r="B103"/>
      <c r="C103"/>
      <c r="D103" t="s">
        <v>665</v>
      </c>
      <c r="E103" t="s">
        <v>4350</v>
      </c>
      <c r="F103" t="s">
        <v>8918</v>
      </c>
      <c r="G103" t="s">
        <v>9268</v>
      </c>
      <c r="H103" t="s">
        <v>9495</v>
      </c>
      <c r="I103" t="s">
        <v>665</v>
      </c>
      <c r="J103" t="s">
        <v>4350</v>
      </c>
      <c r="K103" t="s">
        <v>9605</v>
      </c>
      <c r="L103"/>
      <c r="M103" t="s">
        <v>9423</v>
      </c>
      <c r="N103">
        <v>92</v>
      </c>
      <c r="O103" t="s">
        <v>9278</v>
      </c>
      <c r="P103"/>
      <c r="Q103"/>
    </row>
    <row r="104" spans="1:17" x14ac:dyDescent="0.25">
      <c r="A104" t="s">
        <v>5691</v>
      </c>
      <c r="B104"/>
      <c r="C104"/>
      <c r="D104" t="s">
        <v>665</v>
      </c>
      <c r="E104" t="s">
        <v>5690</v>
      </c>
      <c r="F104" t="s">
        <v>8918</v>
      </c>
      <c r="G104" t="s">
        <v>9268</v>
      </c>
      <c r="H104" t="s">
        <v>9606</v>
      </c>
      <c r="I104" t="s">
        <v>665</v>
      </c>
      <c r="J104" t="s">
        <v>5690</v>
      </c>
      <c r="K104" t="s">
        <v>9607</v>
      </c>
      <c r="L104"/>
      <c r="M104" t="s">
        <v>9608</v>
      </c>
      <c r="N104">
        <v>28</v>
      </c>
      <c r="O104" t="s">
        <v>9278</v>
      </c>
      <c r="P104" t="s">
        <v>9609</v>
      </c>
      <c r="Q104" t="s">
        <v>9610</v>
      </c>
    </row>
    <row r="105" spans="1:17" x14ac:dyDescent="0.25">
      <c r="A105" t="s">
        <v>2556</v>
      </c>
      <c r="B105"/>
      <c r="C105"/>
      <c r="D105" t="s">
        <v>2557</v>
      </c>
      <c r="E105" t="s">
        <v>2555</v>
      </c>
      <c r="F105" t="s">
        <v>8921</v>
      </c>
      <c r="G105" t="s">
        <v>9611</v>
      </c>
      <c r="H105" t="s">
        <v>9275</v>
      </c>
      <c r="I105" t="s">
        <v>2557</v>
      </c>
      <c r="J105" t="s">
        <v>2555</v>
      </c>
      <c r="K105" t="s">
        <v>9612</v>
      </c>
      <c r="L105"/>
      <c r="M105" t="s">
        <v>9613</v>
      </c>
      <c r="N105">
        <v>169</v>
      </c>
      <c r="O105" t="s">
        <v>9278</v>
      </c>
      <c r="P105" t="s">
        <v>9614</v>
      </c>
      <c r="Q105" t="s">
        <v>9615</v>
      </c>
    </row>
    <row r="106" spans="1:17" x14ac:dyDescent="0.25">
      <c r="A106" t="s">
        <v>2186</v>
      </c>
      <c r="B106"/>
      <c r="C106"/>
      <c r="D106" t="s">
        <v>2187</v>
      </c>
      <c r="E106" t="s">
        <v>2185</v>
      </c>
      <c r="F106" t="s">
        <v>8922</v>
      </c>
      <c r="G106" t="s">
        <v>9373</v>
      </c>
      <c r="H106" t="s">
        <v>9483</v>
      </c>
      <c r="I106" t="s">
        <v>2187</v>
      </c>
      <c r="J106" t="s">
        <v>9405</v>
      </c>
      <c r="K106" t="s">
        <v>9616</v>
      </c>
      <c r="L106" t="s">
        <v>9617</v>
      </c>
      <c r="M106" t="s">
        <v>9408</v>
      </c>
      <c r="N106">
        <v>365</v>
      </c>
      <c r="O106" t="s">
        <v>9278</v>
      </c>
      <c r="P106" t="s">
        <v>9618</v>
      </c>
      <c r="Q106" t="s">
        <v>9619</v>
      </c>
    </row>
    <row r="107" spans="1:17" x14ac:dyDescent="0.25">
      <c r="A107" t="s">
        <v>40</v>
      </c>
      <c r="B107"/>
      <c r="C107"/>
      <c r="D107" t="s">
        <v>41</v>
      </c>
      <c r="E107" t="s">
        <v>39</v>
      </c>
      <c r="F107" t="s">
        <v>8923</v>
      </c>
      <c r="G107" t="s">
        <v>9268</v>
      </c>
      <c r="H107" t="s">
        <v>9620</v>
      </c>
      <c r="I107" t="s">
        <v>41</v>
      </c>
      <c r="J107" t="s">
        <v>9270</v>
      </c>
      <c r="K107" t="s">
        <v>9621</v>
      </c>
      <c r="L107"/>
      <c r="M107" t="s">
        <v>9272</v>
      </c>
      <c r="N107" t="s">
        <v>9273</v>
      </c>
      <c r="O107" t="s">
        <v>9274</v>
      </c>
      <c r="P107"/>
      <c r="Q107"/>
    </row>
    <row r="108" spans="1:17" x14ac:dyDescent="0.25">
      <c r="A108" t="s">
        <v>155</v>
      </c>
      <c r="B108"/>
      <c r="C108"/>
      <c r="D108" t="s">
        <v>156</v>
      </c>
      <c r="E108" t="s">
        <v>154</v>
      </c>
      <c r="F108" t="s">
        <v>8928</v>
      </c>
      <c r="G108" t="s">
        <v>9288</v>
      </c>
      <c r="H108" t="s">
        <v>9441</v>
      </c>
      <c r="I108" t="s">
        <v>156</v>
      </c>
      <c r="J108" t="s">
        <v>9302</v>
      </c>
      <c r="K108" t="s">
        <v>9622</v>
      </c>
      <c r="L108"/>
      <c r="M108" t="s">
        <v>9272</v>
      </c>
      <c r="N108" t="s">
        <v>9273</v>
      </c>
      <c r="O108" t="s">
        <v>9274</v>
      </c>
      <c r="P108"/>
      <c r="Q108"/>
    </row>
    <row r="109" spans="1:17" x14ac:dyDescent="0.25">
      <c r="A109" t="s">
        <v>624</v>
      </c>
      <c r="B109"/>
      <c r="C109"/>
      <c r="D109" t="s">
        <v>625</v>
      </c>
      <c r="E109" t="s">
        <v>623</v>
      </c>
      <c r="F109" t="s">
        <v>9623</v>
      </c>
      <c r="G109" t="s">
        <v>9624</v>
      </c>
      <c r="H109"/>
      <c r="I109" t="s">
        <v>767</v>
      </c>
      <c r="J109" t="s">
        <v>9625</v>
      </c>
      <c r="K109" t="s">
        <v>9626</v>
      </c>
      <c r="L109"/>
      <c r="M109" t="s">
        <v>9429</v>
      </c>
      <c r="N109">
        <v>1460</v>
      </c>
      <c r="O109"/>
      <c r="P109" t="s">
        <v>9627</v>
      </c>
      <c r="Q109" t="s">
        <v>9628</v>
      </c>
    </row>
    <row r="110" spans="1:17" x14ac:dyDescent="0.25">
      <c r="A110" t="s">
        <v>708</v>
      </c>
      <c r="B110"/>
      <c r="C110"/>
      <c r="D110" t="s">
        <v>709</v>
      </c>
      <c r="E110" t="s">
        <v>707</v>
      </c>
      <c r="F110" t="s">
        <v>9629</v>
      </c>
      <c r="G110" t="s">
        <v>9630</v>
      </c>
      <c r="H110"/>
      <c r="I110" t="s">
        <v>3522</v>
      </c>
      <c r="J110" t="s">
        <v>707</v>
      </c>
      <c r="K110" t="s">
        <v>9631</v>
      </c>
      <c r="L110"/>
      <c r="M110" t="s">
        <v>9351</v>
      </c>
      <c r="N110">
        <v>1429</v>
      </c>
      <c r="O110"/>
      <c r="P110" t="s">
        <v>9632</v>
      </c>
      <c r="Q110" t="s">
        <v>9633</v>
      </c>
    </row>
    <row r="111" spans="1:17" x14ac:dyDescent="0.25">
      <c r="A111" t="s">
        <v>673</v>
      </c>
      <c r="B111"/>
      <c r="C111"/>
      <c r="D111" t="s">
        <v>674</v>
      </c>
      <c r="E111" t="s">
        <v>672</v>
      </c>
      <c r="F111" t="s">
        <v>9634</v>
      </c>
      <c r="G111" t="s">
        <v>9635</v>
      </c>
      <c r="H111"/>
      <c r="I111" t="s">
        <v>646</v>
      </c>
      <c r="J111" t="s">
        <v>672</v>
      </c>
      <c r="K111" t="s">
        <v>9636</v>
      </c>
      <c r="L111"/>
      <c r="M111" t="s">
        <v>9351</v>
      </c>
      <c r="N111">
        <v>1429</v>
      </c>
      <c r="O111"/>
      <c r="P111"/>
      <c r="Q111"/>
    </row>
    <row r="112" spans="1:17" x14ac:dyDescent="0.25">
      <c r="A112" t="s">
        <v>740</v>
      </c>
      <c r="B112"/>
      <c r="C112"/>
      <c r="D112" t="s">
        <v>741</v>
      </c>
      <c r="E112" t="s">
        <v>739</v>
      </c>
      <c r="F112" t="s">
        <v>9637</v>
      </c>
      <c r="G112" t="s">
        <v>9638</v>
      </c>
      <c r="H112"/>
      <c r="I112" t="s">
        <v>73</v>
      </c>
      <c r="J112" t="s">
        <v>739</v>
      </c>
      <c r="K112" t="s">
        <v>9639</v>
      </c>
      <c r="L112"/>
      <c r="M112" t="s">
        <v>9640</v>
      </c>
      <c r="N112">
        <v>1399</v>
      </c>
      <c r="O112"/>
      <c r="P112" t="s">
        <v>9641</v>
      </c>
      <c r="Q112" t="s">
        <v>9642</v>
      </c>
    </row>
    <row r="113" spans="1:17" x14ac:dyDescent="0.25">
      <c r="A113" t="s">
        <v>728</v>
      </c>
      <c r="B113"/>
      <c r="C113"/>
      <c r="D113" t="s">
        <v>729</v>
      </c>
      <c r="E113" t="s">
        <v>727</v>
      </c>
      <c r="F113" t="s">
        <v>9643</v>
      </c>
      <c r="G113" t="s">
        <v>9644</v>
      </c>
      <c r="H113"/>
      <c r="I113" t="s">
        <v>504</v>
      </c>
      <c r="J113" t="s">
        <v>727</v>
      </c>
      <c r="K113" t="s">
        <v>9645</v>
      </c>
      <c r="L113"/>
      <c r="M113" t="s">
        <v>9640</v>
      </c>
      <c r="N113">
        <v>1399</v>
      </c>
      <c r="O113"/>
      <c r="P113" t="s">
        <v>9646</v>
      </c>
      <c r="Q113" t="s">
        <v>9647</v>
      </c>
    </row>
    <row r="114" spans="1:17" x14ac:dyDescent="0.25">
      <c r="A114" t="s">
        <v>2288</v>
      </c>
      <c r="B114"/>
      <c r="C114"/>
      <c r="D114" t="s">
        <v>2289</v>
      </c>
      <c r="E114" t="s">
        <v>2287</v>
      </c>
      <c r="F114" t="s">
        <v>9648</v>
      </c>
      <c r="G114" t="s">
        <v>9649</v>
      </c>
      <c r="H114"/>
      <c r="I114" t="s">
        <v>362</v>
      </c>
      <c r="J114" t="s">
        <v>2287</v>
      </c>
      <c r="K114" t="s">
        <v>9650</v>
      </c>
      <c r="L114"/>
      <c r="M114" t="s">
        <v>9351</v>
      </c>
      <c r="N114">
        <v>1429</v>
      </c>
      <c r="O114"/>
      <c r="P114"/>
      <c r="Q114"/>
    </row>
    <row r="115" spans="1:17" x14ac:dyDescent="0.25">
      <c r="A115" t="s">
        <v>2302</v>
      </c>
      <c r="B115"/>
      <c r="C115"/>
      <c r="D115" t="s">
        <v>2303</v>
      </c>
      <c r="E115" t="s">
        <v>2301</v>
      </c>
      <c r="F115" t="s">
        <v>9651</v>
      </c>
      <c r="G115" t="s">
        <v>9652</v>
      </c>
      <c r="H115"/>
      <c r="I115" t="s">
        <v>362</v>
      </c>
      <c r="J115" t="s">
        <v>2301</v>
      </c>
      <c r="K115" t="s">
        <v>9653</v>
      </c>
      <c r="L115"/>
      <c r="M115" t="s">
        <v>9351</v>
      </c>
      <c r="N115">
        <v>1429</v>
      </c>
      <c r="O115"/>
      <c r="P115"/>
      <c r="Q115"/>
    </row>
    <row r="116" spans="1:17" x14ac:dyDescent="0.25">
      <c r="A116" t="s">
        <v>714</v>
      </c>
      <c r="B116"/>
      <c r="C116"/>
      <c r="D116" t="s">
        <v>715</v>
      </c>
      <c r="E116" t="s">
        <v>713</v>
      </c>
      <c r="F116" t="s">
        <v>9654</v>
      </c>
      <c r="G116" t="s">
        <v>9635</v>
      </c>
      <c r="H116"/>
      <c r="I116" t="s">
        <v>119</v>
      </c>
      <c r="J116" t="s">
        <v>713</v>
      </c>
      <c r="K116" t="s">
        <v>9655</v>
      </c>
      <c r="L116"/>
      <c r="M116" t="s">
        <v>9351</v>
      </c>
      <c r="N116">
        <v>1429</v>
      </c>
      <c r="O116"/>
      <c r="P116"/>
      <c r="Q116"/>
    </row>
    <row r="117" spans="1:17" x14ac:dyDescent="0.25">
      <c r="A117" t="s">
        <v>985</v>
      </c>
      <c r="B117"/>
      <c r="C117"/>
      <c r="D117" t="s">
        <v>986</v>
      </c>
      <c r="E117" t="s">
        <v>984</v>
      </c>
      <c r="F117" t="s">
        <v>9656</v>
      </c>
      <c r="G117" t="s">
        <v>9657</v>
      </c>
      <c r="H117"/>
      <c r="I117" t="s">
        <v>4287</v>
      </c>
      <c r="J117" t="s">
        <v>984</v>
      </c>
      <c r="K117" t="s">
        <v>9658</v>
      </c>
      <c r="L117"/>
      <c r="M117" t="s">
        <v>9659</v>
      </c>
      <c r="N117">
        <v>1123</v>
      </c>
      <c r="O117"/>
      <c r="P117" t="s">
        <v>9660</v>
      </c>
      <c r="Q117" t="s">
        <v>9661</v>
      </c>
    </row>
    <row r="118" spans="1:17" x14ac:dyDescent="0.25">
      <c r="A118" t="s">
        <v>1222</v>
      </c>
      <c r="B118"/>
      <c r="C118"/>
      <c r="D118" t="s">
        <v>1223</v>
      </c>
      <c r="E118" t="s">
        <v>1221</v>
      </c>
      <c r="F118" t="s">
        <v>9662</v>
      </c>
      <c r="G118" t="s">
        <v>9663</v>
      </c>
      <c r="H118"/>
      <c r="I118" t="s">
        <v>1201</v>
      </c>
      <c r="J118" t="s">
        <v>9664</v>
      </c>
      <c r="K118" t="s">
        <v>9665</v>
      </c>
      <c r="L118"/>
      <c r="M118" t="s">
        <v>9666</v>
      </c>
      <c r="N118">
        <v>852</v>
      </c>
      <c r="O118"/>
      <c r="P118"/>
      <c r="Q118"/>
    </row>
    <row r="119" spans="1:17" x14ac:dyDescent="0.25">
      <c r="A119" t="s">
        <v>1552</v>
      </c>
      <c r="B119"/>
      <c r="C119"/>
      <c r="D119" t="s">
        <v>1553</v>
      </c>
      <c r="E119" t="s">
        <v>1551</v>
      </c>
      <c r="F119" t="s">
        <v>9667</v>
      </c>
      <c r="G119" t="s">
        <v>9668</v>
      </c>
      <c r="H119" t="s">
        <v>9282</v>
      </c>
      <c r="I119" t="s">
        <v>1395</v>
      </c>
      <c r="J119" t="s">
        <v>1551</v>
      </c>
      <c r="K119" t="s">
        <v>9669</v>
      </c>
      <c r="L119" t="s">
        <v>9670</v>
      </c>
      <c r="M119" t="s">
        <v>9671</v>
      </c>
      <c r="N119">
        <v>363</v>
      </c>
      <c r="O119"/>
      <c r="P119" t="s">
        <v>9672</v>
      </c>
      <c r="Q119" t="s">
        <v>9673</v>
      </c>
    </row>
    <row r="120" spans="1:17" x14ac:dyDescent="0.25">
      <c r="A120" t="s">
        <v>5742</v>
      </c>
      <c r="B120"/>
      <c r="C120"/>
      <c r="D120" t="s">
        <v>5743</v>
      </c>
      <c r="E120" t="s">
        <v>5741</v>
      </c>
      <c r="F120" t="s">
        <v>9674</v>
      </c>
      <c r="G120" t="s">
        <v>9663</v>
      </c>
      <c r="H120" t="s">
        <v>9275</v>
      </c>
      <c r="I120" t="s">
        <v>504</v>
      </c>
      <c r="J120" t="s">
        <v>9675</v>
      </c>
      <c r="K120" t="s">
        <v>9676</v>
      </c>
      <c r="L120" t="s">
        <v>9677</v>
      </c>
      <c r="M120" t="s">
        <v>9678</v>
      </c>
      <c r="N120">
        <v>21</v>
      </c>
      <c r="O120" t="s">
        <v>9278</v>
      </c>
      <c r="P120" t="s">
        <v>9679</v>
      </c>
      <c r="Q120" t="s">
        <v>9680</v>
      </c>
    </row>
    <row r="121" spans="1:17" x14ac:dyDescent="0.25">
      <c r="A121" t="s">
        <v>2196</v>
      </c>
      <c r="B121"/>
      <c r="C121"/>
      <c r="D121" t="s">
        <v>2197</v>
      </c>
      <c r="E121" t="s">
        <v>2195</v>
      </c>
      <c r="F121" t="s">
        <v>8933</v>
      </c>
      <c r="G121" t="s">
        <v>9373</v>
      </c>
      <c r="H121" t="s">
        <v>9289</v>
      </c>
      <c r="I121" t="s">
        <v>2197</v>
      </c>
      <c r="J121" t="s">
        <v>9405</v>
      </c>
      <c r="K121" t="s">
        <v>9681</v>
      </c>
      <c r="L121" t="s">
        <v>9682</v>
      </c>
      <c r="M121" t="s">
        <v>9683</v>
      </c>
      <c r="N121">
        <v>356</v>
      </c>
      <c r="O121" t="s">
        <v>9278</v>
      </c>
      <c r="P121" t="s">
        <v>9684</v>
      </c>
      <c r="Q121" t="s">
        <v>9685</v>
      </c>
    </row>
    <row r="122" spans="1:17" x14ac:dyDescent="0.25">
      <c r="A122" t="s">
        <v>420</v>
      </c>
      <c r="B122"/>
      <c r="C122"/>
      <c r="D122" t="s">
        <v>421</v>
      </c>
      <c r="E122" t="s">
        <v>419</v>
      </c>
      <c r="F122" t="s">
        <v>8936</v>
      </c>
      <c r="G122" t="s">
        <v>9281</v>
      </c>
      <c r="H122" t="s">
        <v>9316</v>
      </c>
      <c r="I122" t="s">
        <v>421</v>
      </c>
      <c r="J122" t="s">
        <v>9686</v>
      </c>
      <c r="K122" t="s">
        <v>9687</v>
      </c>
      <c r="L122" t="s">
        <v>9688</v>
      </c>
      <c r="M122" t="s">
        <v>9272</v>
      </c>
      <c r="N122" t="s">
        <v>9273</v>
      </c>
      <c r="O122" t="s">
        <v>9274</v>
      </c>
      <c r="P122"/>
      <c r="Q122"/>
    </row>
    <row r="123" spans="1:17" x14ac:dyDescent="0.25">
      <c r="A123" t="s">
        <v>437</v>
      </c>
      <c r="B123"/>
      <c r="C123"/>
      <c r="D123" t="s">
        <v>438</v>
      </c>
      <c r="E123" t="s">
        <v>436</v>
      </c>
      <c r="F123" t="s">
        <v>8939</v>
      </c>
      <c r="G123" t="s">
        <v>9281</v>
      </c>
      <c r="H123" t="s">
        <v>9689</v>
      </c>
      <c r="I123" t="s">
        <v>438</v>
      </c>
      <c r="J123" t="s">
        <v>9270</v>
      </c>
      <c r="K123" t="s">
        <v>9690</v>
      </c>
      <c r="L123"/>
      <c r="M123" t="s">
        <v>9272</v>
      </c>
      <c r="N123" t="s">
        <v>9273</v>
      </c>
      <c r="O123" t="s">
        <v>9274</v>
      </c>
      <c r="P123"/>
      <c r="Q123"/>
    </row>
    <row r="124" spans="1:17" x14ac:dyDescent="0.25">
      <c r="A124" t="s">
        <v>970</v>
      </c>
      <c r="B124"/>
      <c r="C124"/>
      <c r="D124" t="s">
        <v>438</v>
      </c>
      <c r="E124" t="s">
        <v>969</v>
      </c>
      <c r="F124" t="s">
        <v>8939</v>
      </c>
      <c r="G124" t="s">
        <v>9281</v>
      </c>
      <c r="H124" t="s">
        <v>9316</v>
      </c>
      <c r="I124" t="s">
        <v>438</v>
      </c>
      <c r="J124" t="s">
        <v>9686</v>
      </c>
      <c r="K124" t="s">
        <v>9691</v>
      </c>
      <c r="L124" t="s">
        <v>9692</v>
      </c>
      <c r="M124" t="s">
        <v>9553</v>
      </c>
      <c r="N124">
        <v>1154</v>
      </c>
      <c r="O124" t="s">
        <v>9278</v>
      </c>
      <c r="P124" t="s">
        <v>9693</v>
      </c>
      <c r="Q124" t="s">
        <v>9694</v>
      </c>
    </row>
    <row r="125" spans="1:17" x14ac:dyDescent="0.25">
      <c r="A125" t="s">
        <v>2511</v>
      </c>
      <c r="B125"/>
      <c r="C125"/>
      <c r="D125" t="s">
        <v>438</v>
      </c>
      <c r="E125" t="s">
        <v>2510</v>
      </c>
      <c r="F125" t="s">
        <v>8939</v>
      </c>
      <c r="G125" t="s">
        <v>9281</v>
      </c>
      <c r="H125" t="s">
        <v>9321</v>
      </c>
      <c r="I125" t="s">
        <v>438</v>
      </c>
      <c r="J125" t="s">
        <v>9321</v>
      </c>
      <c r="K125" t="s">
        <v>9695</v>
      </c>
      <c r="L125"/>
      <c r="M125" t="s">
        <v>9696</v>
      </c>
      <c r="N125">
        <v>941</v>
      </c>
      <c r="O125" t="s">
        <v>9274</v>
      </c>
      <c r="P125"/>
      <c r="Q125"/>
    </row>
    <row r="126" spans="1:17" x14ac:dyDescent="0.25">
      <c r="A126" t="s">
        <v>1371</v>
      </c>
      <c r="B126"/>
      <c r="C126"/>
      <c r="D126" t="s">
        <v>438</v>
      </c>
      <c r="E126" t="s">
        <v>1370</v>
      </c>
      <c r="F126" t="s">
        <v>8939</v>
      </c>
      <c r="G126" t="s">
        <v>9281</v>
      </c>
      <c r="H126" t="s">
        <v>9567</v>
      </c>
      <c r="I126" t="s">
        <v>438</v>
      </c>
      <c r="J126" t="s">
        <v>1370</v>
      </c>
      <c r="K126" t="s">
        <v>9697</v>
      </c>
      <c r="L126"/>
      <c r="M126" t="s">
        <v>9698</v>
      </c>
      <c r="N126">
        <v>672</v>
      </c>
      <c r="O126" t="s">
        <v>9278</v>
      </c>
      <c r="P126" t="s">
        <v>9699</v>
      </c>
      <c r="Q126" t="s">
        <v>9700</v>
      </c>
    </row>
    <row r="127" spans="1:17" x14ac:dyDescent="0.25">
      <c r="A127" t="s">
        <v>28</v>
      </c>
      <c r="B127"/>
      <c r="C127"/>
      <c r="D127" t="s">
        <v>29</v>
      </c>
      <c r="E127" t="s">
        <v>27</v>
      </c>
      <c r="F127" t="s">
        <v>8940</v>
      </c>
      <c r="G127" t="s">
        <v>9281</v>
      </c>
      <c r="H127" t="s">
        <v>9282</v>
      </c>
      <c r="I127" t="s">
        <v>29</v>
      </c>
      <c r="J127" t="s">
        <v>9282</v>
      </c>
      <c r="K127" t="s">
        <v>9701</v>
      </c>
      <c r="L127"/>
      <c r="M127" t="s">
        <v>9272</v>
      </c>
      <c r="N127" t="s">
        <v>9273</v>
      </c>
      <c r="O127" t="s">
        <v>9274</v>
      </c>
      <c r="P127"/>
      <c r="Q127"/>
    </row>
    <row r="128" spans="1:17" x14ac:dyDescent="0.25">
      <c r="A128" t="s">
        <v>3452</v>
      </c>
      <c r="B128"/>
      <c r="C128"/>
      <c r="D128" t="s">
        <v>3453</v>
      </c>
      <c r="E128" t="s">
        <v>3451</v>
      </c>
      <c r="F128" t="s">
        <v>8947</v>
      </c>
      <c r="G128" t="s">
        <v>9310</v>
      </c>
      <c r="H128" t="s">
        <v>9702</v>
      </c>
      <c r="I128" t="s">
        <v>3453</v>
      </c>
      <c r="J128" t="s">
        <v>9270</v>
      </c>
      <c r="K128" t="s">
        <v>9703</v>
      </c>
      <c r="L128"/>
      <c r="M128" t="s">
        <v>9272</v>
      </c>
      <c r="N128" t="s">
        <v>9273</v>
      </c>
      <c r="O128" t="s">
        <v>9274</v>
      </c>
      <c r="P128"/>
      <c r="Q128"/>
    </row>
    <row r="129" spans="1:17" x14ac:dyDescent="0.25">
      <c r="A129" t="s">
        <v>94</v>
      </c>
      <c r="B129"/>
      <c r="C129"/>
      <c r="D129" t="s">
        <v>95</v>
      </c>
      <c r="E129" t="s">
        <v>93</v>
      </c>
      <c r="F129" t="s">
        <v>8948</v>
      </c>
      <c r="G129" t="s">
        <v>9281</v>
      </c>
      <c r="H129" t="s">
        <v>9704</v>
      </c>
      <c r="I129" t="s">
        <v>95</v>
      </c>
      <c r="J129" t="s">
        <v>9270</v>
      </c>
      <c r="K129" t="s">
        <v>9705</v>
      </c>
      <c r="L129" t="s">
        <v>9706</v>
      </c>
      <c r="M129" t="s">
        <v>9272</v>
      </c>
      <c r="N129" t="s">
        <v>9273</v>
      </c>
      <c r="O129" t="s">
        <v>9274</v>
      </c>
      <c r="P129"/>
      <c r="Q129"/>
    </row>
    <row r="130" spans="1:17" x14ac:dyDescent="0.25">
      <c r="A130" t="s">
        <v>695</v>
      </c>
      <c r="B130"/>
      <c r="C130"/>
      <c r="D130" t="s">
        <v>95</v>
      </c>
      <c r="E130" t="s">
        <v>694</v>
      </c>
      <c r="F130" t="s">
        <v>8948</v>
      </c>
      <c r="G130" t="s">
        <v>9281</v>
      </c>
      <c r="H130" t="s">
        <v>9316</v>
      </c>
      <c r="I130" t="s">
        <v>95</v>
      </c>
      <c r="J130" t="s">
        <v>9354</v>
      </c>
      <c r="K130" t="s">
        <v>9707</v>
      </c>
      <c r="L130" t="s">
        <v>9708</v>
      </c>
      <c r="M130" t="s">
        <v>9351</v>
      </c>
      <c r="N130">
        <v>1429</v>
      </c>
      <c r="O130" t="s">
        <v>9278</v>
      </c>
      <c r="P130" t="s">
        <v>9709</v>
      </c>
      <c r="Q130" t="s">
        <v>9710</v>
      </c>
    </row>
    <row r="131" spans="1:17" x14ac:dyDescent="0.25">
      <c r="A131" t="s">
        <v>337</v>
      </c>
      <c r="B131"/>
      <c r="C131"/>
      <c r="D131" t="s">
        <v>338</v>
      </c>
      <c r="E131" t="s">
        <v>336</v>
      </c>
      <c r="F131" t="s">
        <v>8951</v>
      </c>
      <c r="G131" t="s">
        <v>9281</v>
      </c>
      <c r="H131" t="s">
        <v>9711</v>
      </c>
      <c r="I131" t="s">
        <v>338</v>
      </c>
      <c r="J131" t="s">
        <v>9270</v>
      </c>
      <c r="K131" t="s">
        <v>9712</v>
      </c>
      <c r="L131" t="s">
        <v>9713</v>
      </c>
      <c r="M131" t="s">
        <v>9272</v>
      </c>
      <c r="N131" t="s">
        <v>9273</v>
      </c>
      <c r="O131" t="s">
        <v>9274</v>
      </c>
      <c r="P131"/>
      <c r="Q131"/>
    </row>
    <row r="132" spans="1:17" x14ac:dyDescent="0.25">
      <c r="A132" t="s">
        <v>2710</v>
      </c>
      <c r="B132"/>
      <c r="C132"/>
      <c r="D132" t="s">
        <v>338</v>
      </c>
      <c r="E132" t="s">
        <v>2709</v>
      </c>
      <c r="F132" t="s">
        <v>8951</v>
      </c>
      <c r="G132" t="s">
        <v>9281</v>
      </c>
      <c r="H132" t="s">
        <v>9321</v>
      </c>
      <c r="I132" t="s">
        <v>338</v>
      </c>
      <c r="J132" t="s">
        <v>9714</v>
      </c>
      <c r="K132" t="s">
        <v>9715</v>
      </c>
      <c r="L132" t="s">
        <v>337</v>
      </c>
      <c r="M132" t="s">
        <v>9716</v>
      </c>
      <c r="N132">
        <v>139</v>
      </c>
      <c r="O132" t="s">
        <v>9278</v>
      </c>
      <c r="P132" t="s">
        <v>9717</v>
      </c>
      <c r="Q132" t="s">
        <v>9718</v>
      </c>
    </row>
    <row r="133" spans="1:17" x14ac:dyDescent="0.25">
      <c r="A133" t="s">
        <v>2206</v>
      </c>
      <c r="B133"/>
      <c r="C133"/>
      <c r="D133" t="s">
        <v>2207</v>
      </c>
      <c r="E133" t="s">
        <v>2205</v>
      </c>
      <c r="F133" t="s">
        <v>8956</v>
      </c>
      <c r="G133" t="s">
        <v>9373</v>
      </c>
      <c r="H133" t="s">
        <v>9483</v>
      </c>
      <c r="I133" t="s">
        <v>2207</v>
      </c>
      <c r="J133" t="s">
        <v>9405</v>
      </c>
      <c r="K133" t="s">
        <v>9719</v>
      </c>
      <c r="L133" t="s">
        <v>9720</v>
      </c>
      <c r="M133" t="s">
        <v>9721</v>
      </c>
      <c r="N133">
        <v>358</v>
      </c>
      <c r="O133" t="s">
        <v>9278</v>
      </c>
      <c r="P133" t="s">
        <v>9722</v>
      </c>
      <c r="Q133" t="s">
        <v>9723</v>
      </c>
    </row>
    <row r="134" spans="1:17" x14ac:dyDescent="0.25">
      <c r="A134" t="s">
        <v>979</v>
      </c>
      <c r="B134"/>
      <c r="C134"/>
      <c r="D134" t="s">
        <v>980</v>
      </c>
      <c r="E134" t="s">
        <v>978</v>
      </c>
      <c r="F134" t="s">
        <v>8961</v>
      </c>
      <c r="G134" t="s">
        <v>9281</v>
      </c>
      <c r="H134" t="s">
        <v>9282</v>
      </c>
      <c r="I134" t="s">
        <v>980</v>
      </c>
      <c r="J134" t="s">
        <v>9551</v>
      </c>
      <c r="K134" t="s">
        <v>9724</v>
      </c>
      <c r="L134"/>
      <c r="M134" t="s">
        <v>9725</v>
      </c>
      <c r="N134">
        <v>839</v>
      </c>
      <c r="O134" t="s">
        <v>9274</v>
      </c>
      <c r="P134"/>
      <c r="Q134"/>
    </row>
    <row r="135" spans="1:17" x14ac:dyDescent="0.25">
      <c r="A135" t="s">
        <v>72</v>
      </c>
      <c r="B135"/>
      <c r="C135"/>
      <c r="D135" t="s">
        <v>73</v>
      </c>
      <c r="E135" t="s">
        <v>71</v>
      </c>
      <c r="F135" t="s">
        <v>8964</v>
      </c>
      <c r="G135" t="s">
        <v>9288</v>
      </c>
      <c r="H135" t="s">
        <v>9301</v>
      </c>
      <c r="I135" t="s">
        <v>73</v>
      </c>
      <c r="J135" t="s">
        <v>9302</v>
      </c>
      <c r="K135" t="s">
        <v>9726</v>
      </c>
      <c r="L135"/>
      <c r="M135" t="s">
        <v>9272</v>
      </c>
      <c r="N135" t="s">
        <v>9273</v>
      </c>
      <c r="O135" t="s">
        <v>9274</v>
      </c>
      <c r="P135"/>
      <c r="Q135"/>
    </row>
    <row r="136" spans="1:17" x14ac:dyDescent="0.25">
      <c r="A136" t="s">
        <v>5735</v>
      </c>
      <c r="B136"/>
      <c r="C136"/>
      <c r="D136" t="s">
        <v>73</v>
      </c>
      <c r="E136" t="s">
        <v>5734</v>
      </c>
      <c r="F136" t="s">
        <v>8964</v>
      </c>
      <c r="G136" t="s">
        <v>9288</v>
      </c>
      <c r="H136" t="s">
        <v>9275</v>
      </c>
      <c r="I136" t="s">
        <v>73</v>
      </c>
      <c r="J136" t="s">
        <v>9727</v>
      </c>
      <c r="K136" t="s">
        <v>9728</v>
      </c>
      <c r="L136" t="s">
        <v>5728</v>
      </c>
      <c r="M136" t="s">
        <v>9678</v>
      </c>
      <c r="N136">
        <v>21</v>
      </c>
      <c r="O136" t="s">
        <v>9278</v>
      </c>
      <c r="P136" t="s">
        <v>9729</v>
      </c>
      <c r="Q136" t="s">
        <v>9730</v>
      </c>
    </row>
    <row r="137" spans="1:17" x14ac:dyDescent="0.25">
      <c r="A137" t="s">
        <v>1236</v>
      </c>
      <c r="B137"/>
      <c r="C137"/>
      <c r="D137" t="s">
        <v>443</v>
      </c>
      <c r="E137" t="s">
        <v>1235</v>
      </c>
      <c r="F137" t="s">
        <v>8965</v>
      </c>
      <c r="G137" t="s">
        <v>9281</v>
      </c>
      <c r="H137" t="s">
        <v>9289</v>
      </c>
      <c r="I137" t="s">
        <v>443</v>
      </c>
      <c r="J137" t="s">
        <v>9270</v>
      </c>
      <c r="K137" t="s">
        <v>9731</v>
      </c>
      <c r="L137"/>
      <c r="M137" t="s">
        <v>9272</v>
      </c>
      <c r="N137" t="s">
        <v>9273</v>
      </c>
      <c r="O137" t="s">
        <v>9274</v>
      </c>
      <c r="P137"/>
      <c r="Q137"/>
    </row>
    <row r="138" spans="1:17" x14ac:dyDescent="0.25">
      <c r="A138" t="s">
        <v>442</v>
      </c>
      <c r="B138"/>
      <c r="C138"/>
      <c r="D138" t="s">
        <v>443</v>
      </c>
      <c r="E138" t="s">
        <v>441</v>
      </c>
      <c r="F138" t="s">
        <v>8965</v>
      </c>
      <c r="G138" t="s">
        <v>9281</v>
      </c>
      <c r="H138" t="s">
        <v>9302</v>
      </c>
      <c r="I138" t="s">
        <v>443</v>
      </c>
      <c r="J138" t="s">
        <v>9572</v>
      </c>
      <c r="K138" t="s">
        <v>9732</v>
      </c>
      <c r="L138" t="s">
        <v>9733</v>
      </c>
      <c r="M138" t="s">
        <v>9272</v>
      </c>
      <c r="N138" t="s">
        <v>9273</v>
      </c>
      <c r="O138" t="s">
        <v>9278</v>
      </c>
      <c r="P138" t="s">
        <v>9734</v>
      </c>
      <c r="Q138" t="s">
        <v>9735</v>
      </c>
    </row>
    <row r="139" spans="1:17" x14ac:dyDescent="0.25">
      <c r="A139" t="s">
        <v>458</v>
      </c>
      <c r="B139"/>
      <c r="C139"/>
      <c r="D139" t="s">
        <v>443</v>
      </c>
      <c r="E139" t="s">
        <v>457</v>
      </c>
      <c r="F139" t="s">
        <v>8965</v>
      </c>
      <c r="G139" t="s">
        <v>9281</v>
      </c>
      <c r="H139" t="s">
        <v>9316</v>
      </c>
      <c r="I139" t="s">
        <v>443</v>
      </c>
      <c r="J139" t="s">
        <v>9337</v>
      </c>
      <c r="K139" t="s">
        <v>9736</v>
      </c>
      <c r="L139"/>
      <c r="M139" t="s">
        <v>9272</v>
      </c>
      <c r="N139" t="s">
        <v>9273</v>
      </c>
      <c r="O139" t="s">
        <v>9278</v>
      </c>
      <c r="P139" t="s">
        <v>9737</v>
      </c>
      <c r="Q139" t="s">
        <v>9738</v>
      </c>
    </row>
    <row r="140" spans="1:17" x14ac:dyDescent="0.25">
      <c r="A140" t="s">
        <v>472</v>
      </c>
      <c r="B140"/>
      <c r="C140"/>
      <c r="D140" t="s">
        <v>443</v>
      </c>
      <c r="E140" t="s">
        <v>471</v>
      </c>
      <c r="F140" t="s">
        <v>8965</v>
      </c>
      <c r="G140" t="s">
        <v>9281</v>
      </c>
      <c r="H140" t="s">
        <v>9316</v>
      </c>
      <c r="I140" t="s">
        <v>443</v>
      </c>
      <c r="J140" t="s">
        <v>9739</v>
      </c>
      <c r="K140" t="s">
        <v>9740</v>
      </c>
      <c r="L140"/>
      <c r="M140" t="s">
        <v>9272</v>
      </c>
      <c r="N140" t="s">
        <v>9273</v>
      </c>
      <c r="O140" t="s">
        <v>9278</v>
      </c>
      <c r="P140" t="s">
        <v>9741</v>
      </c>
      <c r="Q140" t="s">
        <v>9742</v>
      </c>
    </row>
    <row r="141" spans="1:17" x14ac:dyDescent="0.25">
      <c r="A141" t="s">
        <v>482</v>
      </c>
      <c r="B141"/>
      <c r="C141"/>
      <c r="D141" t="s">
        <v>443</v>
      </c>
      <c r="E141" t="s">
        <v>481</v>
      </c>
      <c r="F141" t="s">
        <v>8965</v>
      </c>
      <c r="G141" t="s">
        <v>9281</v>
      </c>
      <c r="H141" t="s">
        <v>9302</v>
      </c>
      <c r="I141" t="s">
        <v>443</v>
      </c>
      <c r="J141" t="s">
        <v>9743</v>
      </c>
      <c r="K141" t="s">
        <v>9744</v>
      </c>
      <c r="L141"/>
      <c r="M141" t="s">
        <v>9272</v>
      </c>
      <c r="N141" t="s">
        <v>9273</v>
      </c>
      <c r="O141" t="s">
        <v>9278</v>
      </c>
      <c r="P141" t="s">
        <v>9745</v>
      </c>
      <c r="Q141" t="s">
        <v>9746</v>
      </c>
    </row>
    <row r="142" spans="1:17" x14ac:dyDescent="0.25">
      <c r="A142" t="s">
        <v>265</v>
      </c>
      <c r="B142"/>
      <c r="C142"/>
      <c r="D142" t="s">
        <v>266</v>
      </c>
      <c r="E142" t="s">
        <v>264</v>
      </c>
      <c r="F142" t="s">
        <v>8968</v>
      </c>
      <c r="G142" t="s">
        <v>9268</v>
      </c>
      <c r="H142" t="s">
        <v>9289</v>
      </c>
      <c r="I142" t="s">
        <v>266</v>
      </c>
      <c r="J142" t="s">
        <v>9312</v>
      </c>
      <c r="K142" t="s">
        <v>9747</v>
      </c>
      <c r="L142"/>
      <c r="M142" t="s">
        <v>9272</v>
      </c>
      <c r="N142" t="s">
        <v>9273</v>
      </c>
      <c r="O142" t="s">
        <v>9274</v>
      </c>
      <c r="P142"/>
      <c r="Q142"/>
    </row>
    <row r="143" spans="1:17" x14ac:dyDescent="0.25">
      <c r="A143" t="s">
        <v>278</v>
      </c>
      <c r="B143"/>
      <c r="C143"/>
      <c r="D143" t="s">
        <v>266</v>
      </c>
      <c r="E143" t="s">
        <v>277</v>
      </c>
      <c r="F143" t="s">
        <v>8968</v>
      </c>
      <c r="G143" t="s">
        <v>9268</v>
      </c>
      <c r="H143" t="s">
        <v>9302</v>
      </c>
      <c r="I143" t="s">
        <v>266</v>
      </c>
      <c r="J143" t="s">
        <v>9302</v>
      </c>
      <c r="K143" t="s">
        <v>9748</v>
      </c>
      <c r="L143"/>
      <c r="M143" t="s">
        <v>9272</v>
      </c>
      <c r="N143" t="s">
        <v>9273</v>
      </c>
      <c r="O143" t="s">
        <v>9278</v>
      </c>
      <c r="P143" t="s">
        <v>9749</v>
      </c>
      <c r="Q143" t="s">
        <v>9750</v>
      </c>
    </row>
    <row r="144" spans="1:17" x14ac:dyDescent="0.25">
      <c r="A144" t="s">
        <v>288</v>
      </c>
      <c r="B144"/>
      <c r="C144"/>
      <c r="D144" t="s">
        <v>266</v>
      </c>
      <c r="E144" t="s">
        <v>287</v>
      </c>
      <c r="F144" t="s">
        <v>8968</v>
      </c>
      <c r="G144" t="s">
        <v>9268</v>
      </c>
      <c r="H144" t="s">
        <v>9302</v>
      </c>
      <c r="I144" t="s">
        <v>266</v>
      </c>
      <c r="J144" t="s">
        <v>9686</v>
      </c>
      <c r="K144" t="s">
        <v>9751</v>
      </c>
      <c r="L144" t="s">
        <v>314</v>
      </c>
      <c r="M144" t="s">
        <v>9272</v>
      </c>
      <c r="N144" t="s">
        <v>9273</v>
      </c>
      <c r="O144" t="s">
        <v>9278</v>
      </c>
      <c r="P144" t="s">
        <v>9752</v>
      </c>
      <c r="Q144" t="s">
        <v>9753</v>
      </c>
    </row>
    <row r="145" spans="1:17" x14ac:dyDescent="0.25">
      <c r="A145" t="s">
        <v>3509</v>
      </c>
      <c r="B145"/>
      <c r="C145"/>
      <c r="D145" t="s">
        <v>3510</v>
      </c>
      <c r="E145" t="s">
        <v>3508</v>
      </c>
      <c r="F145" t="s">
        <v>8977</v>
      </c>
      <c r="G145" t="s">
        <v>9310</v>
      </c>
      <c r="H145" t="s">
        <v>9316</v>
      </c>
      <c r="I145" t="s">
        <v>3510</v>
      </c>
      <c r="J145" t="s">
        <v>9317</v>
      </c>
      <c r="K145" t="s">
        <v>9754</v>
      </c>
      <c r="L145" t="s">
        <v>3521</v>
      </c>
      <c r="M145" t="s">
        <v>9587</v>
      </c>
      <c r="N145">
        <v>1488</v>
      </c>
      <c r="O145" t="s">
        <v>9274</v>
      </c>
      <c r="P145"/>
      <c r="Q145"/>
    </row>
    <row r="146" spans="1:17" x14ac:dyDescent="0.25">
      <c r="A146" t="s">
        <v>493</v>
      </c>
      <c r="B146"/>
      <c r="C146"/>
      <c r="D146" t="s">
        <v>494</v>
      </c>
      <c r="E146" t="s">
        <v>492</v>
      </c>
      <c r="F146" t="s">
        <v>8978</v>
      </c>
      <c r="G146" t="s">
        <v>9281</v>
      </c>
      <c r="H146" t="s">
        <v>9316</v>
      </c>
      <c r="I146" t="s">
        <v>494</v>
      </c>
      <c r="J146" t="s">
        <v>9354</v>
      </c>
      <c r="K146" t="s">
        <v>9755</v>
      </c>
      <c r="L146"/>
      <c r="M146" t="s">
        <v>9272</v>
      </c>
      <c r="N146" t="s">
        <v>9273</v>
      </c>
      <c r="O146" t="s">
        <v>9274</v>
      </c>
      <c r="P146"/>
      <c r="Q146"/>
    </row>
    <row r="147" spans="1:17" x14ac:dyDescent="0.25">
      <c r="A147" t="s">
        <v>503</v>
      </c>
      <c r="B147"/>
      <c r="C147"/>
      <c r="D147" t="s">
        <v>504</v>
      </c>
      <c r="E147" t="s">
        <v>502</v>
      </c>
      <c r="F147" t="s">
        <v>8979</v>
      </c>
      <c r="G147" t="s">
        <v>9288</v>
      </c>
      <c r="H147" t="s">
        <v>9483</v>
      </c>
      <c r="I147" t="s">
        <v>504</v>
      </c>
      <c r="J147" t="s">
        <v>9312</v>
      </c>
      <c r="K147" t="s">
        <v>9756</v>
      </c>
      <c r="L147"/>
      <c r="M147" t="s">
        <v>9272</v>
      </c>
      <c r="N147" t="s">
        <v>9273</v>
      </c>
      <c r="O147" t="s">
        <v>9274</v>
      </c>
      <c r="P147"/>
      <c r="Q147"/>
    </row>
    <row r="148" spans="1:17" x14ac:dyDescent="0.25">
      <c r="A148" t="s">
        <v>517</v>
      </c>
      <c r="B148"/>
      <c r="C148"/>
      <c r="D148" t="s">
        <v>504</v>
      </c>
      <c r="E148" t="s">
        <v>516</v>
      </c>
      <c r="F148" t="s">
        <v>8979</v>
      </c>
      <c r="G148" t="s">
        <v>9288</v>
      </c>
      <c r="H148" t="s">
        <v>9316</v>
      </c>
      <c r="I148" t="s">
        <v>504</v>
      </c>
      <c r="J148" t="s">
        <v>9450</v>
      </c>
      <c r="K148" t="s">
        <v>9757</v>
      </c>
      <c r="L148"/>
      <c r="M148" t="s">
        <v>9272</v>
      </c>
      <c r="N148" t="s">
        <v>9273</v>
      </c>
      <c r="O148" t="s">
        <v>9278</v>
      </c>
      <c r="P148" t="s">
        <v>9758</v>
      </c>
      <c r="Q148" t="s">
        <v>9759</v>
      </c>
    </row>
    <row r="149" spans="1:17" x14ac:dyDescent="0.25">
      <c r="A149" t="s">
        <v>534</v>
      </c>
      <c r="B149"/>
      <c r="C149"/>
      <c r="D149" t="s">
        <v>504</v>
      </c>
      <c r="E149" t="s">
        <v>533</v>
      </c>
      <c r="F149" t="s">
        <v>8979</v>
      </c>
      <c r="G149" t="s">
        <v>9288</v>
      </c>
      <c r="H149" t="s">
        <v>9316</v>
      </c>
      <c r="I149" t="s">
        <v>504</v>
      </c>
      <c r="J149" t="s">
        <v>9354</v>
      </c>
      <c r="K149" t="s">
        <v>9760</v>
      </c>
      <c r="L149"/>
      <c r="M149" t="s">
        <v>9272</v>
      </c>
      <c r="N149" t="s">
        <v>9273</v>
      </c>
      <c r="O149" t="s">
        <v>9278</v>
      </c>
      <c r="P149" t="s">
        <v>9761</v>
      </c>
      <c r="Q149" t="s">
        <v>9762</v>
      </c>
    </row>
    <row r="150" spans="1:17" x14ac:dyDescent="0.25">
      <c r="A150" t="s">
        <v>547</v>
      </c>
      <c r="B150"/>
      <c r="C150"/>
      <c r="D150" t="s">
        <v>504</v>
      </c>
      <c r="E150" t="s">
        <v>546</v>
      </c>
      <c r="F150" t="s">
        <v>8979</v>
      </c>
      <c r="G150" t="s">
        <v>9288</v>
      </c>
      <c r="H150" t="s">
        <v>9302</v>
      </c>
      <c r="I150" t="s">
        <v>504</v>
      </c>
      <c r="J150" t="s">
        <v>9763</v>
      </c>
      <c r="K150" t="s">
        <v>9764</v>
      </c>
      <c r="L150"/>
      <c r="M150" t="s">
        <v>9272</v>
      </c>
      <c r="N150" t="s">
        <v>9273</v>
      </c>
      <c r="O150" t="s">
        <v>9278</v>
      </c>
      <c r="P150" t="s">
        <v>9765</v>
      </c>
      <c r="Q150" t="s">
        <v>9766</v>
      </c>
    </row>
    <row r="151" spans="1:17" x14ac:dyDescent="0.25">
      <c r="A151" t="s">
        <v>5728</v>
      </c>
      <c r="B151"/>
      <c r="C151"/>
      <c r="D151" t="s">
        <v>504</v>
      </c>
      <c r="E151" t="s">
        <v>5727</v>
      </c>
      <c r="F151" t="s">
        <v>8979</v>
      </c>
      <c r="G151" t="s">
        <v>9288</v>
      </c>
      <c r="H151" t="s">
        <v>9275</v>
      </c>
      <c r="I151" t="s">
        <v>504</v>
      </c>
      <c r="J151" t="s">
        <v>9727</v>
      </c>
      <c r="K151" t="s">
        <v>9767</v>
      </c>
      <c r="L151" t="s">
        <v>5735</v>
      </c>
      <c r="M151" t="s">
        <v>9678</v>
      </c>
      <c r="N151">
        <v>21</v>
      </c>
      <c r="O151" t="s">
        <v>9278</v>
      </c>
      <c r="P151" t="s">
        <v>9768</v>
      </c>
      <c r="Q151" t="s">
        <v>9769</v>
      </c>
    </row>
    <row r="152" spans="1:17" x14ac:dyDescent="0.25">
      <c r="A152" t="s">
        <v>1567</v>
      </c>
      <c r="B152"/>
      <c r="C152"/>
      <c r="D152" t="s">
        <v>87</v>
      </c>
      <c r="E152" t="s">
        <v>1566</v>
      </c>
      <c r="F152" t="s">
        <v>8982</v>
      </c>
      <c r="G152" t="s">
        <v>9281</v>
      </c>
      <c r="H152" t="s">
        <v>9352</v>
      </c>
      <c r="I152" t="s">
        <v>87</v>
      </c>
      <c r="J152" t="s">
        <v>9312</v>
      </c>
      <c r="K152" t="s">
        <v>9770</v>
      </c>
      <c r="L152"/>
      <c r="M152" t="s">
        <v>9771</v>
      </c>
      <c r="N152">
        <v>350</v>
      </c>
      <c r="O152" t="s">
        <v>9278</v>
      </c>
      <c r="P152" t="s">
        <v>9772</v>
      </c>
      <c r="Q152" t="s">
        <v>9773</v>
      </c>
    </row>
    <row r="153" spans="1:17" x14ac:dyDescent="0.25">
      <c r="A153" t="s">
        <v>86</v>
      </c>
      <c r="B153"/>
      <c r="C153"/>
      <c r="D153" t="s">
        <v>87</v>
      </c>
      <c r="E153" t="s">
        <v>85</v>
      </c>
      <c r="F153" t="s">
        <v>8982</v>
      </c>
      <c r="G153" t="s">
        <v>9281</v>
      </c>
      <c r="H153" t="s">
        <v>9316</v>
      </c>
      <c r="I153" t="s">
        <v>87</v>
      </c>
      <c r="J153" t="s">
        <v>9686</v>
      </c>
      <c r="K153" t="s">
        <v>9774</v>
      </c>
      <c r="L153" t="s">
        <v>9688</v>
      </c>
      <c r="M153" t="s">
        <v>9272</v>
      </c>
      <c r="N153" t="s">
        <v>9273</v>
      </c>
      <c r="O153" t="s">
        <v>9278</v>
      </c>
      <c r="P153" t="s">
        <v>9775</v>
      </c>
      <c r="Q153" t="s">
        <v>9776</v>
      </c>
    </row>
    <row r="154" spans="1:17" x14ac:dyDescent="0.25">
      <c r="A154" t="s">
        <v>1576</v>
      </c>
      <c r="B154"/>
      <c r="C154"/>
      <c r="D154" t="s">
        <v>87</v>
      </c>
      <c r="E154" t="s">
        <v>1575</v>
      </c>
      <c r="F154" t="s">
        <v>8982</v>
      </c>
      <c r="G154" t="s">
        <v>9281</v>
      </c>
      <c r="H154" t="s">
        <v>9282</v>
      </c>
      <c r="I154" t="s">
        <v>87</v>
      </c>
      <c r="J154" t="s">
        <v>9777</v>
      </c>
      <c r="K154" t="s">
        <v>9778</v>
      </c>
      <c r="L154"/>
      <c r="M154" t="s">
        <v>9771</v>
      </c>
      <c r="N154">
        <v>350</v>
      </c>
      <c r="O154" t="s">
        <v>9278</v>
      </c>
      <c r="P154" t="s">
        <v>9779</v>
      </c>
      <c r="Q154" t="s">
        <v>9780</v>
      </c>
    </row>
    <row r="155" spans="1:17" x14ac:dyDescent="0.25">
      <c r="A155" t="s">
        <v>2035</v>
      </c>
      <c r="B155"/>
      <c r="C155"/>
      <c r="D155" t="s">
        <v>905</v>
      </c>
      <c r="E155" t="s">
        <v>2034</v>
      </c>
      <c r="F155" t="s">
        <v>8983</v>
      </c>
      <c r="G155" t="s">
        <v>9281</v>
      </c>
      <c r="H155" t="s">
        <v>9781</v>
      </c>
      <c r="I155" t="s">
        <v>905</v>
      </c>
      <c r="J155" t="s">
        <v>9312</v>
      </c>
      <c r="K155" t="s">
        <v>9782</v>
      </c>
      <c r="L155" t="s">
        <v>9783</v>
      </c>
      <c r="M155" t="s">
        <v>9272</v>
      </c>
      <c r="N155" t="s">
        <v>9273</v>
      </c>
      <c r="O155"/>
      <c r="P155" t="s">
        <v>9784</v>
      </c>
      <c r="Q155" t="s">
        <v>9785</v>
      </c>
    </row>
    <row r="156" spans="1:17" x14ac:dyDescent="0.25">
      <c r="A156" t="s">
        <v>904</v>
      </c>
      <c r="B156"/>
      <c r="C156"/>
      <c r="D156" t="s">
        <v>905</v>
      </c>
      <c r="E156" t="s">
        <v>903</v>
      </c>
      <c r="F156" t="s">
        <v>8983</v>
      </c>
      <c r="G156" t="s">
        <v>9281</v>
      </c>
      <c r="H156" t="s">
        <v>9316</v>
      </c>
      <c r="I156" t="s">
        <v>905</v>
      </c>
      <c r="J156" t="s">
        <v>9686</v>
      </c>
      <c r="K156" t="s">
        <v>9786</v>
      </c>
      <c r="L156" t="s">
        <v>9787</v>
      </c>
      <c r="M156" t="s">
        <v>9501</v>
      </c>
      <c r="N156">
        <v>1215</v>
      </c>
      <c r="O156" t="s">
        <v>9278</v>
      </c>
      <c r="P156" t="s">
        <v>9788</v>
      </c>
      <c r="Q156" t="s">
        <v>9789</v>
      </c>
    </row>
    <row r="157" spans="1:17" x14ac:dyDescent="0.25">
      <c r="A157" t="s">
        <v>2010</v>
      </c>
      <c r="B157"/>
      <c r="C157"/>
      <c r="D157" t="s">
        <v>905</v>
      </c>
      <c r="E157" t="s">
        <v>2009</v>
      </c>
      <c r="F157" t="s">
        <v>8983</v>
      </c>
      <c r="G157" t="s">
        <v>9281</v>
      </c>
      <c r="H157" t="s">
        <v>9790</v>
      </c>
      <c r="I157" t="s">
        <v>905</v>
      </c>
      <c r="J157" t="s">
        <v>2009</v>
      </c>
      <c r="K157" t="s">
        <v>9791</v>
      </c>
      <c r="L157" t="s">
        <v>2035</v>
      </c>
      <c r="M157" t="s">
        <v>9792</v>
      </c>
      <c r="N157">
        <v>218</v>
      </c>
      <c r="O157" t="s">
        <v>9278</v>
      </c>
      <c r="P157" t="s">
        <v>9793</v>
      </c>
      <c r="Q157" t="s">
        <v>9794</v>
      </c>
    </row>
    <row r="158" spans="1:17" x14ac:dyDescent="0.25">
      <c r="A158" t="s">
        <v>578</v>
      </c>
      <c r="B158"/>
      <c r="C158"/>
      <c r="D158" t="s">
        <v>579</v>
      </c>
      <c r="E158" t="s">
        <v>577</v>
      </c>
      <c r="F158" t="s">
        <v>8984</v>
      </c>
      <c r="G158" t="s">
        <v>9373</v>
      </c>
      <c r="H158" t="s">
        <v>9289</v>
      </c>
      <c r="I158" t="s">
        <v>579</v>
      </c>
      <c r="J158" t="s">
        <v>9302</v>
      </c>
      <c r="K158" t="s">
        <v>9795</v>
      </c>
      <c r="L158" t="s">
        <v>9796</v>
      </c>
      <c r="M158" t="s">
        <v>9272</v>
      </c>
      <c r="N158" t="s">
        <v>9273</v>
      </c>
      <c r="O158" t="s">
        <v>9274</v>
      </c>
      <c r="P158"/>
      <c r="Q158"/>
    </row>
    <row r="159" spans="1:17" x14ac:dyDescent="0.25">
      <c r="A159" t="s">
        <v>3521</v>
      </c>
      <c r="B159"/>
      <c r="C159"/>
      <c r="D159" t="s">
        <v>3522</v>
      </c>
      <c r="E159" t="s">
        <v>3520</v>
      </c>
      <c r="F159" t="s">
        <v>8993</v>
      </c>
      <c r="G159" t="s">
        <v>9310</v>
      </c>
      <c r="H159" t="s">
        <v>9797</v>
      </c>
      <c r="I159" t="s">
        <v>3522</v>
      </c>
      <c r="J159" t="s">
        <v>9270</v>
      </c>
      <c r="K159" t="s">
        <v>9798</v>
      </c>
      <c r="L159" t="s">
        <v>9799</v>
      </c>
      <c r="M159" t="s">
        <v>9272</v>
      </c>
      <c r="N159" t="s">
        <v>9273</v>
      </c>
      <c r="O159" t="s">
        <v>9274</v>
      </c>
      <c r="P159"/>
      <c r="Q159"/>
    </row>
    <row r="160" spans="1:17" x14ac:dyDescent="0.25">
      <c r="A160" t="s">
        <v>53</v>
      </c>
      <c r="B160"/>
      <c r="C160"/>
      <c r="D160" t="s">
        <v>54</v>
      </c>
      <c r="E160" t="s">
        <v>52</v>
      </c>
      <c r="F160" t="s">
        <v>9000</v>
      </c>
      <c r="G160" t="s">
        <v>9288</v>
      </c>
      <c r="H160" t="s">
        <v>9302</v>
      </c>
      <c r="I160" t="s">
        <v>54</v>
      </c>
      <c r="J160" t="s">
        <v>9270</v>
      </c>
      <c r="K160" t="s">
        <v>9800</v>
      </c>
      <c r="L160"/>
      <c r="M160" t="s">
        <v>9272</v>
      </c>
      <c r="N160" t="s">
        <v>9273</v>
      </c>
      <c r="O160" t="s">
        <v>9274</v>
      </c>
      <c r="P160"/>
      <c r="Q160"/>
    </row>
    <row r="161" spans="1:17" x14ac:dyDescent="0.25">
      <c r="A161" t="s">
        <v>615</v>
      </c>
      <c r="B161"/>
      <c r="C161"/>
      <c r="D161" t="s">
        <v>54</v>
      </c>
      <c r="E161" t="s">
        <v>614</v>
      </c>
      <c r="F161" t="s">
        <v>9000</v>
      </c>
      <c r="G161" t="s">
        <v>9288</v>
      </c>
      <c r="H161" t="s">
        <v>9316</v>
      </c>
      <c r="I161" t="s">
        <v>54</v>
      </c>
      <c r="J161" t="s">
        <v>9354</v>
      </c>
      <c r="K161" t="s">
        <v>9801</v>
      </c>
      <c r="L161"/>
      <c r="M161" t="s">
        <v>9587</v>
      </c>
      <c r="N161">
        <v>1488</v>
      </c>
      <c r="O161" t="s">
        <v>9274</v>
      </c>
      <c r="P161"/>
      <c r="Q161"/>
    </row>
    <row r="162" spans="1:17" x14ac:dyDescent="0.25">
      <c r="A162" t="s">
        <v>298</v>
      </c>
      <c r="B162"/>
      <c r="C162"/>
      <c r="D162" t="s">
        <v>299</v>
      </c>
      <c r="E162" t="s">
        <v>297</v>
      </c>
      <c r="F162" t="s">
        <v>9003</v>
      </c>
      <c r="G162" t="s">
        <v>9281</v>
      </c>
      <c r="H162" t="s">
        <v>9282</v>
      </c>
      <c r="I162" t="s">
        <v>299</v>
      </c>
      <c r="J162" t="s">
        <v>9282</v>
      </c>
      <c r="K162" t="s">
        <v>9802</v>
      </c>
      <c r="L162"/>
      <c r="M162" t="s">
        <v>9272</v>
      </c>
      <c r="N162" t="s">
        <v>9273</v>
      </c>
      <c r="O162" t="s">
        <v>9274</v>
      </c>
      <c r="P162"/>
      <c r="Q162"/>
    </row>
    <row r="163" spans="1:17" x14ac:dyDescent="0.25">
      <c r="A163" t="s">
        <v>112</v>
      </c>
      <c r="B163"/>
      <c r="C163"/>
      <c r="D163" t="s">
        <v>113</v>
      </c>
      <c r="E163" t="s">
        <v>111</v>
      </c>
      <c r="F163" t="s">
        <v>9004</v>
      </c>
      <c r="G163" t="s">
        <v>9281</v>
      </c>
      <c r="H163" t="s">
        <v>9803</v>
      </c>
      <c r="I163" t="s">
        <v>113</v>
      </c>
      <c r="J163" t="s">
        <v>9270</v>
      </c>
      <c r="K163" t="s">
        <v>9804</v>
      </c>
      <c r="L163"/>
      <c r="M163" t="s">
        <v>9272</v>
      </c>
      <c r="N163" t="s">
        <v>9273</v>
      </c>
      <c r="O163" t="s">
        <v>9274</v>
      </c>
      <c r="P163"/>
      <c r="Q163"/>
    </row>
  </sheetData>
  <autoFilter ref="A1:Q163" xr:uid="{00000000-0009-0000-0000-000011000000}"/>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L164"/>
  <sheetViews>
    <sheetView topLeftCell="A127" workbookViewId="0"/>
  </sheetViews>
  <sheetFormatPr defaultRowHeight="15" x14ac:dyDescent="0.25"/>
  <cols>
    <col min="1" max="1" width="25" style="214" customWidth="1"/>
    <col min="2" max="2" width="40" style="214" customWidth="1"/>
    <col min="3" max="4" width="10" style="214" customWidth="1"/>
    <col min="5" max="5" width="15" style="214" customWidth="1"/>
    <col min="6" max="6" width="25" style="214" customWidth="1"/>
    <col min="7" max="7" width="20" style="214" customWidth="1"/>
    <col min="8" max="8" width="15" style="214" customWidth="1"/>
    <col min="9" max="9" width="25" style="214" customWidth="1"/>
    <col min="10" max="10" width="80" style="214" customWidth="1"/>
    <col min="11" max="11" width="10" style="214" customWidth="1"/>
    <col min="12" max="12" width="25" style="214" customWidth="1"/>
  </cols>
  <sheetData>
    <row r="1" spans="1:12" x14ac:dyDescent="0.25">
      <c r="A1" s="277" t="s">
        <v>2</v>
      </c>
      <c r="B1" s="277" t="s">
        <v>0</v>
      </c>
      <c r="C1" s="277" t="s">
        <v>1</v>
      </c>
      <c r="D1" s="277" t="s">
        <v>9258</v>
      </c>
      <c r="E1" s="277" t="s">
        <v>9259</v>
      </c>
      <c r="F1" s="277" t="s">
        <v>8621</v>
      </c>
      <c r="G1" s="277" t="s">
        <v>8539</v>
      </c>
      <c r="H1" s="277" t="s">
        <v>9312</v>
      </c>
      <c r="I1" s="277" t="s">
        <v>9805</v>
      </c>
      <c r="J1" s="277" t="s">
        <v>3</v>
      </c>
      <c r="K1" s="277" t="s">
        <v>5</v>
      </c>
      <c r="L1" s="277" t="s">
        <v>9</v>
      </c>
    </row>
    <row r="2" spans="1:12" x14ac:dyDescent="0.25">
      <c r="A2" s="278"/>
      <c r="B2" s="278"/>
      <c r="C2" s="278"/>
      <c r="D2" s="278"/>
      <c r="E2" s="278"/>
      <c r="F2" s="278"/>
      <c r="G2" s="278"/>
      <c r="H2" s="278"/>
      <c r="I2" s="278"/>
      <c r="J2" s="278"/>
      <c r="K2" s="278"/>
      <c r="L2" s="278"/>
    </row>
    <row r="3" spans="1:12" x14ac:dyDescent="0.25">
      <c r="A3" s="279" t="s">
        <v>62</v>
      </c>
      <c r="B3" s="279" t="s">
        <v>60</v>
      </c>
      <c r="C3" s="279" t="s">
        <v>61</v>
      </c>
      <c r="D3" s="279" t="s">
        <v>8705</v>
      </c>
      <c r="E3" s="279" t="s">
        <v>9268</v>
      </c>
      <c r="F3" s="279" t="s">
        <v>9269</v>
      </c>
      <c r="G3" s="279" t="s">
        <v>9270</v>
      </c>
      <c r="H3" s="279" t="s">
        <v>9806</v>
      </c>
      <c r="I3" s="279" t="s">
        <v>9807</v>
      </c>
      <c r="J3" s="279" t="s">
        <v>1276</v>
      </c>
      <c r="K3" s="279" t="s">
        <v>14</v>
      </c>
      <c r="L3" s="279" t="s">
        <v>17</v>
      </c>
    </row>
    <row r="4" spans="1:12" x14ac:dyDescent="0.25">
      <c r="A4" s="279" t="s">
        <v>62</v>
      </c>
      <c r="B4" s="279" t="s">
        <v>1833</v>
      </c>
      <c r="C4" s="279" t="s">
        <v>1834</v>
      </c>
      <c r="D4" s="279" t="s">
        <v>8705</v>
      </c>
      <c r="E4" s="279" t="s">
        <v>9268</v>
      </c>
      <c r="F4" s="279" t="s">
        <v>9275</v>
      </c>
      <c r="G4" s="279" t="s">
        <v>1833</v>
      </c>
      <c r="H4" s="279" t="s">
        <v>9808</v>
      </c>
      <c r="I4" s="279" t="s">
        <v>9807</v>
      </c>
      <c r="J4" s="279" t="s">
        <v>196</v>
      </c>
      <c r="K4" s="279" t="s">
        <v>19</v>
      </c>
      <c r="L4" s="279" t="s">
        <v>648</v>
      </c>
    </row>
    <row r="5" spans="1:12" x14ac:dyDescent="0.25">
      <c r="A5" s="279" t="s">
        <v>1483</v>
      </c>
      <c r="B5" s="279" t="s">
        <v>1481</v>
      </c>
      <c r="C5" s="279" t="s">
        <v>1482</v>
      </c>
      <c r="D5" s="279" t="s">
        <v>8706</v>
      </c>
      <c r="E5" s="279" t="s">
        <v>9281</v>
      </c>
      <c r="F5" s="279" t="s">
        <v>9282</v>
      </c>
      <c r="G5" s="279" t="s">
        <v>9283</v>
      </c>
      <c r="H5" s="279" t="s">
        <v>9806</v>
      </c>
      <c r="I5" s="279" t="s">
        <v>9807</v>
      </c>
      <c r="J5" s="279" t="s">
        <v>825</v>
      </c>
      <c r="K5" s="279" t="s">
        <v>30</v>
      </c>
      <c r="L5" s="279"/>
    </row>
    <row r="6" spans="1:12" x14ac:dyDescent="0.25">
      <c r="A6" s="279" t="s">
        <v>1201</v>
      </c>
      <c r="B6" s="279" t="s">
        <v>1199</v>
      </c>
      <c r="C6" s="279" t="s">
        <v>1200</v>
      </c>
      <c r="D6" s="279" t="s">
        <v>8713</v>
      </c>
      <c r="E6" s="279" t="s">
        <v>9288</v>
      </c>
      <c r="F6" s="279" t="s">
        <v>9289</v>
      </c>
      <c r="G6" s="279" t="s">
        <v>1199</v>
      </c>
      <c r="H6" s="279" t="s">
        <v>9806</v>
      </c>
      <c r="I6" s="279" t="s">
        <v>9807</v>
      </c>
      <c r="J6" s="279" t="s">
        <v>562</v>
      </c>
      <c r="K6" s="279" t="s">
        <v>74</v>
      </c>
      <c r="L6" s="279"/>
    </row>
    <row r="7" spans="1:12" x14ac:dyDescent="0.25">
      <c r="A7" s="279" t="s">
        <v>1211</v>
      </c>
      <c r="B7" s="279" t="s">
        <v>1209</v>
      </c>
      <c r="C7" s="279" t="s">
        <v>1210</v>
      </c>
      <c r="D7" s="279" t="s">
        <v>8720</v>
      </c>
      <c r="E7" s="279" t="s">
        <v>9288</v>
      </c>
      <c r="F7" s="279" t="s">
        <v>9289</v>
      </c>
      <c r="G7" s="279" t="s">
        <v>1209</v>
      </c>
      <c r="H7" s="279" t="s">
        <v>9806</v>
      </c>
      <c r="I7" s="279" t="s">
        <v>9807</v>
      </c>
      <c r="J7" s="279" t="s">
        <v>564</v>
      </c>
      <c r="K7" s="279"/>
      <c r="L7" s="279"/>
    </row>
    <row r="8" spans="1:12" x14ac:dyDescent="0.25">
      <c r="A8" s="279" t="s">
        <v>588</v>
      </c>
      <c r="B8" s="279" t="s">
        <v>586</v>
      </c>
      <c r="C8" s="279" t="s">
        <v>587</v>
      </c>
      <c r="D8" s="279" t="s">
        <v>8721</v>
      </c>
      <c r="E8" s="279" t="s">
        <v>9281</v>
      </c>
      <c r="F8" s="279" t="s">
        <v>9297</v>
      </c>
      <c r="G8" s="279" t="s">
        <v>9298</v>
      </c>
      <c r="H8" s="279" t="s">
        <v>9806</v>
      </c>
      <c r="I8" s="279" t="s">
        <v>9807</v>
      </c>
      <c r="J8" s="279" t="s">
        <v>37</v>
      </c>
      <c r="K8" s="279"/>
      <c r="L8" s="279"/>
    </row>
    <row r="9" spans="1:12" x14ac:dyDescent="0.25">
      <c r="A9" s="279" t="s">
        <v>352</v>
      </c>
      <c r="B9" s="279" t="s">
        <v>350</v>
      </c>
      <c r="C9" s="279" t="s">
        <v>351</v>
      </c>
      <c r="D9" s="279" t="s">
        <v>8726</v>
      </c>
      <c r="E9" s="279" t="s">
        <v>9281</v>
      </c>
      <c r="F9" s="279" t="s">
        <v>9301</v>
      </c>
      <c r="G9" s="279" t="s">
        <v>9302</v>
      </c>
      <c r="H9" s="279" t="s">
        <v>9806</v>
      </c>
      <c r="I9" s="279" t="s">
        <v>9807</v>
      </c>
      <c r="J9" s="279" t="s">
        <v>35</v>
      </c>
      <c r="K9" s="279"/>
      <c r="L9" s="279"/>
    </row>
    <row r="10" spans="1:12" x14ac:dyDescent="0.25">
      <c r="A10" s="279" t="s">
        <v>119</v>
      </c>
      <c r="B10" s="279" t="s">
        <v>117</v>
      </c>
      <c r="C10" s="279" t="s">
        <v>118</v>
      </c>
      <c r="D10" s="279" t="s">
        <v>8727</v>
      </c>
      <c r="E10" s="279" t="s">
        <v>9268</v>
      </c>
      <c r="F10" s="279" t="s">
        <v>9304</v>
      </c>
      <c r="G10" s="279" t="s">
        <v>9305</v>
      </c>
      <c r="H10" s="279" t="s">
        <v>9808</v>
      </c>
      <c r="I10" s="279" t="s">
        <v>9807</v>
      </c>
      <c r="J10" s="279" t="s">
        <v>1099</v>
      </c>
      <c r="K10" s="279"/>
      <c r="L10" s="279"/>
    </row>
    <row r="11" spans="1:12" x14ac:dyDescent="0.25">
      <c r="A11" s="279" t="s">
        <v>1898</v>
      </c>
      <c r="B11" s="279" t="s">
        <v>3097</v>
      </c>
      <c r="C11" s="279" t="s">
        <v>3098</v>
      </c>
      <c r="D11" s="279" t="s">
        <v>8742</v>
      </c>
      <c r="E11" s="279" t="s">
        <v>9310</v>
      </c>
      <c r="F11" s="279" t="s">
        <v>9311</v>
      </c>
      <c r="G11" s="279" t="s">
        <v>9312</v>
      </c>
      <c r="H11" s="279" t="s">
        <v>9806</v>
      </c>
      <c r="I11" s="279" t="s">
        <v>9809</v>
      </c>
      <c r="J11" s="279" t="s">
        <v>13</v>
      </c>
      <c r="K11" s="279"/>
      <c r="L11" s="279"/>
    </row>
    <row r="12" spans="1:12" x14ac:dyDescent="0.25">
      <c r="A12" s="279" t="s">
        <v>1898</v>
      </c>
      <c r="B12" s="279" t="s">
        <v>1896</v>
      </c>
      <c r="C12" s="279" t="s">
        <v>1897</v>
      </c>
      <c r="D12" s="279" t="s">
        <v>8742</v>
      </c>
      <c r="E12" s="279" t="s">
        <v>9310</v>
      </c>
      <c r="F12" s="279" t="s">
        <v>9316</v>
      </c>
      <c r="G12" s="279" t="s">
        <v>9317</v>
      </c>
      <c r="H12" s="279" t="s">
        <v>9808</v>
      </c>
      <c r="I12" s="279" t="s">
        <v>9807</v>
      </c>
      <c r="J12" s="279" t="s">
        <v>18</v>
      </c>
      <c r="K12" s="279"/>
      <c r="L12" s="279"/>
    </row>
    <row r="13" spans="1:12" x14ac:dyDescent="0.25">
      <c r="A13" s="279" t="s">
        <v>1898</v>
      </c>
      <c r="B13" s="279" t="s">
        <v>3117</v>
      </c>
      <c r="C13" s="279" t="s">
        <v>3118</v>
      </c>
      <c r="D13" s="279" t="s">
        <v>8742</v>
      </c>
      <c r="E13" s="279" t="s">
        <v>9310</v>
      </c>
      <c r="F13" s="279" t="s">
        <v>9321</v>
      </c>
      <c r="G13" s="279" t="s">
        <v>9321</v>
      </c>
      <c r="H13" s="279" t="s">
        <v>9808</v>
      </c>
      <c r="I13" s="279" t="s">
        <v>9807</v>
      </c>
      <c r="J13" s="279" t="s">
        <v>21</v>
      </c>
      <c r="K13" s="279"/>
      <c r="L13" s="279"/>
    </row>
    <row r="14" spans="1:12" x14ac:dyDescent="0.25">
      <c r="A14" s="279" t="s">
        <v>176</v>
      </c>
      <c r="B14" s="279" t="s">
        <v>174</v>
      </c>
      <c r="C14" s="279" t="s">
        <v>175</v>
      </c>
      <c r="D14" s="279" t="s">
        <v>8751</v>
      </c>
      <c r="E14" s="279" t="s">
        <v>9281</v>
      </c>
      <c r="F14" s="279" t="s">
        <v>9289</v>
      </c>
      <c r="G14" s="279" t="s">
        <v>9270</v>
      </c>
      <c r="H14" s="279" t="s">
        <v>9806</v>
      </c>
      <c r="I14" s="279" t="s">
        <v>9807</v>
      </c>
      <c r="J14" s="279" t="s">
        <v>571</v>
      </c>
      <c r="K14" s="279"/>
      <c r="L14" s="279"/>
    </row>
    <row r="15" spans="1:12" x14ac:dyDescent="0.25">
      <c r="A15" s="279" t="s">
        <v>3139</v>
      </c>
      <c r="B15" s="279" t="s">
        <v>3137</v>
      </c>
      <c r="C15" s="279" t="s">
        <v>3138</v>
      </c>
      <c r="D15" s="279" t="s">
        <v>8756</v>
      </c>
      <c r="E15" s="279" t="s">
        <v>9310</v>
      </c>
      <c r="F15" s="279" t="s">
        <v>9316</v>
      </c>
      <c r="G15" s="279" t="s">
        <v>9317</v>
      </c>
      <c r="H15" s="279" t="s">
        <v>9806</v>
      </c>
      <c r="I15" s="279" t="s">
        <v>9807</v>
      </c>
      <c r="J15" s="279" t="s">
        <v>557</v>
      </c>
      <c r="K15" s="279"/>
      <c r="L15" s="279"/>
    </row>
    <row r="16" spans="1:12" x14ac:dyDescent="0.25">
      <c r="A16" s="279" t="s">
        <v>218</v>
      </c>
      <c r="B16" s="279" t="s">
        <v>216</v>
      </c>
      <c r="C16" s="279" t="s">
        <v>217</v>
      </c>
      <c r="D16" s="279" t="s">
        <v>8761</v>
      </c>
      <c r="E16" s="279" t="s">
        <v>9281</v>
      </c>
      <c r="F16" s="279" t="s">
        <v>9289</v>
      </c>
      <c r="G16" s="279" t="s">
        <v>9312</v>
      </c>
      <c r="H16" s="279" t="s">
        <v>9806</v>
      </c>
      <c r="I16" s="279" t="s">
        <v>9809</v>
      </c>
      <c r="J16" s="279" t="s">
        <v>575</v>
      </c>
      <c r="K16" s="279"/>
      <c r="L16" s="279"/>
    </row>
    <row r="17" spans="1:12" x14ac:dyDescent="0.25">
      <c r="A17" s="279" t="s">
        <v>218</v>
      </c>
      <c r="B17" s="279" t="s">
        <v>220</v>
      </c>
      <c r="C17" s="279" t="s">
        <v>221</v>
      </c>
      <c r="D17" s="279" t="s">
        <v>8761</v>
      </c>
      <c r="E17" s="279" t="s">
        <v>9281</v>
      </c>
      <c r="F17" s="279" t="s">
        <v>9302</v>
      </c>
      <c r="G17" s="279" t="s">
        <v>9329</v>
      </c>
      <c r="H17" s="279" t="s">
        <v>9808</v>
      </c>
      <c r="I17" s="279" t="s">
        <v>9807</v>
      </c>
      <c r="J17" s="279" t="s">
        <v>560</v>
      </c>
      <c r="K17" s="279"/>
      <c r="L17" s="279"/>
    </row>
    <row r="18" spans="1:12" x14ac:dyDescent="0.25">
      <c r="A18" s="279" t="s">
        <v>218</v>
      </c>
      <c r="B18" s="279" t="s">
        <v>230</v>
      </c>
      <c r="C18" s="279" t="s">
        <v>231</v>
      </c>
      <c r="D18" s="279" t="s">
        <v>8761</v>
      </c>
      <c r="E18" s="279" t="s">
        <v>9281</v>
      </c>
      <c r="F18" s="279" t="s">
        <v>9302</v>
      </c>
      <c r="G18" s="279" t="s">
        <v>9333</v>
      </c>
      <c r="H18" s="279" t="s">
        <v>9808</v>
      </c>
      <c r="I18" s="279" t="s">
        <v>9807</v>
      </c>
      <c r="J18" s="279" t="s">
        <v>573</v>
      </c>
      <c r="K18" s="279"/>
      <c r="L18" s="279"/>
    </row>
    <row r="19" spans="1:12" x14ac:dyDescent="0.25">
      <c r="A19" s="279" t="s">
        <v>218</v>
      </c>
      <c r="B19" s="279" t="s">
        <v>237</v>
      </c>
      <c r="C19" s="279" t="s">
        <v>238</v>
      </c>
      <c r="D19" s="279" t="s">
        <v>8761</v>
      </c>
      <c r="E19" s="279" t="s">
        <v>9281</v>
      </c>
      <c r="F19" s="279" t="s">
        <v>9289</v>
      </c>
      <c r="G19" s="279" t="s">
        <v>9337</v>
      </c>
      <c r="H19" s="279" t="s">
        <v>9808</v>
      </c>
      <c r="I19" s="279" t="s">
        <v>9807</v>
      </c>
      <c r="J19" s="279" t="s">
        <v>553</v>
      </c>
      <c r="K19" s="279"/>
      <c r="L19" s="279"/>
    </row>
    <row r="20" spans="1:12" x14ac:dyDescent="0.25">
      <c r="A20" s="279" t="s">
        <v>248</v>
      </c>
      <c r="B20" s="279" t="s">
        <v>246</v>
      </c>
      <c r="C20" s="279" t="s">
        <v>247</v>
      </c>
      <c r="D20" s="279" t="s">
        <v>8762</v>
      </c>
      <c r="E20" s="279" t="s">
        <v>9281</v>
      </c>
      <c r="F20" s="279" t="s">
        <v>9341</v>
      </c>
      <c r="G20" s="279" t="s">
        <v>9270</v>
      </c>
      <c r="H20" s="279" t="s">
        <v>9806</v>
      </c>
      <c r="I20" s="279" t="s">
        <v>9807</v>
      </c>
      <c r="J20" s="279" t="s">
        <v>1195</v>
      </c>
      <c r="K20" s="279"/>
      <c r="L20" s="279"/>
    </row>
    <row r="21" spans="1:12" x14ac:dyDescent="0.25">
      <c r="A21" s="279" t="s">
        <v>1260</v>
      </c>
      <c r="B21" s="279" t="s">
        <v>1258</v>
      </c>
      <c r="C21" s="279" t="s">
        <v>1259</v>
      </c>
      <c r="D21" s="279" t="s">
        <v>8763</v>
      </c>
      <c r="E21" s="279" t="s">
        <v>9281</v>
      </c>
      <c r="F21" s="279" t="s">
        <v>9302</v>
      </c>
      <c r="G21" s="279" t="s">
        <v>9270</v>
      </c>
      <c r="H21" s="279" t="s">
        <v>9806</v>
      </c>
      <c r="I21" s="279" t="s">
        <v>9807</v>
      </c>
      <c r="J21" s="279" t="s">
        <v>44</v>
      </c>
      <c r="K21" s="279"/>
      <c r="L21" s="279"/>
    </row>
    <row r="22" spans="1:12" x14ac:dyDescent="0.25">
      <c r="A22" s="279" t="s">
        <v>3205</v>
      </c>
      <c r="B22" s="279" t="s">
        <v>3203</v>
      </c>
      <c r="C22" s="279" t="s">
        <v>3204</v>
      </c>
      <c r="D22" s="279" t="s">
        <v>8764</v>
      </c>
      <c r="E22" s="279" t="s">
        <v>9310</v>
      </c>
      <c r="F22" s="279" t="s">
        <v>9345</v>
      </c>
      <c r="G22" s="279" t="s">
        <v>9270</v>
      </c>
      <c r="H22" s="279" t="s">
        <v>9806</v>
      </c>
      <c r="I22" s="279" t="s">
        <v>9807</v>
      </c>
      <c r="J22" s="279" t="s">
        <v>23</v>
      </c>
      <c r="K22" s="279"/>
      <c r="L22" s="279"/>
    </row>
    <row r="23" spans="1:12" x14ac:dyDescent="0.25">
      <c r="A23" s="279" t="s">
        <v>3205</v>
      </c>
      <c r="B23" s="279" t="s">
        <v>3215</v>
      </c>
      <c r="C23" s="279" t="s">
        <v>3216</v>
      </c>
      <c r="D23" s="279" t="s">
        <v>8764</v>
      </c>
      <c r="E23" s="279" t="s">
        <v>9310</v>
      </c>
      <c r="F23" s="279" t="s">
        <v>9316</v>
      </c>
      <c r="G23" s="279" t="s">
        <v>9347</v>
      </c>
      <c r="H23" s="279" t="s">
        <v>9808</v>
      </c>
      <c r="I23" s="279" t="s">
        <v>9807</v>
      </c>
      <c r="J23" s="279" t="s">
        <v>25</v>
      </c>
      <c r="K23" s="279"/>
      <c r="L23" s="279"/>
    </row>
    <row r="24" spans="1:12" x14ac:dyDescent="0.25">
      <c r="A24" s="279" t="s">
        <v>3228</v>
      </c>
      <c r="B24" s="279" t="s">
        <v>3226</v>
      </c>
      <c r="C24" s="279" t="s">
        <v>3227</v>
      </c>
      <c r="D24" s="279" t="s">
        <v>8769</v>
      </c>
      <c r="E24" s="279" t="s">
        <v>9310</v>
      </c>
      <c r="F24" s="279" t="s">
        <v>9316</v>
      </c>
      <c r="G24" s="279" t="s">
        <v>9349</v>
      </c>
      <c r="H24" s="279" t="s">
        <v>9806</v>
      </c>
      <c r="I24" s="279" t="s">
        <v>9807</v>
      </c>
      <c r="J24" s="279" t="s">
        <v>2701</v>
      </c>
      <c r="K24" s="279"/>
      <c r="L24" s="279"/>
    </row>
    <row r="25" spans="1:12" x14ac:dyDescent="0.25">
      <c r="A25" s="279" t="s">
        <v>3653</v>
      </c>
      <c r="B25" s="279" t="s">
        <v>3651</v>
      </c>
      <c r="C25" s="279" t="s">
        <v>3652</v>
      </c>
      <c r="D25" s="279" t="s">
        <v>8778</v>
      </c>
      <c r="E25" s="279" t="s">
        <v>9281</v>
      </c>
      <c r="F25" s="279" t="s">
        <v>9352</v>
      </c>
      <c r="G25" s="279" t="s">
        <v>9312</v>
      </c>
      <c r="H25" s="279" t="s">
        <v>9806</v>
      </c>
      <c r="I25" s="279" t="s">
        <v>9809</v>
      </c>
      <c r="J25" s="279" t="s">
        <v>2707</v>
      </c>
      <c r="K25" s="279"/>
      <c r="L25" s="279"/>
    </row>
    <row r="26" spans="1:12" x14ac:dyDescent="0.25">
      <c r="A26" s="279" t="s">
        <v>3653</v>
      </c>
      <c r="B26" s="279" t="s">
        <v>3663</v>
      </c>
      <c r="C26" s="279" t="s">
        <v>3664</v>
      </c>
      <c r="D26" s="279" t="s">
        <v>8778</v>
      </c>
      <c r="E26" s="279" t="s">
        <v>9281</v>
      </c>
      <c r="F26" s="279" t="s">
        <v>9316</v>
      </c>
      <c r="G26" s="279" t="s">
        <v>9354</v>
      </c>
      <c r="H26" s="279" t="s">
        <v>9808</v>
      </c>
      <c r="I26" s="279" t="s">
        <v>9807</v>
      </c>
      <c r="J26" s="279" t="s">
        <v>2703</v>
      </c>
      <c r="K26" s="279"/>
      <c r="L26" s="279"/>
    </row>
    <row r="27" spans="1:12" x14ac:dyDescent="0.25">
      <c r="A27" s="279" t="s">
        <v>3653</v>
      </c>
      <c r="B27" s="279" t="s">
        <v>3674</v>
      </c>
      <c r="C27" s="279" t="s">
        <v>3675</v>
      </c>
      <c r="D27" s="279" t="s">
        <v>8778</v>
      </c>
      <c r="E27" s="279" t="s">
        <v>9281</v>
      </c>
      <c r="F27" s="279" t="s">
        <v>9282</v>
      </c>
      <c r="G27" s="279" t="s">
        <v>9282</v>
      </c>
      <c r="H27" s="279" t="s">
        <v>9808</v>
      </c>
      <c r="I27" s="279" t="s">
        <v>9807</v>
      </c>
      <c r="J27" s="279" t="s">
        <v>2732</v>
      </c>
      <c r="K27" s="279"/>
      <c r="L27" s="279"/>
    </row>
    <row r="28" spans="1:12" x14ac:dyDescent="0.25">
      <c r="A28" s="279" t="s">
        <v>3240</v>
      </c>
      <c r="B28" s="279" t="s">
        <v>3238</v>
      </c>
      <c r="C28" s="279" t="s">
        <v>3239</v>
      </c>
      <c r="D28" s="279" t="s">
        <v>8783</v>
      </c>
      <c r="E28" s="279" t="s">
        <v>9310</v>
      </c>
      <c r="F28" s="279" t="s">
        <v>9316</v>
      </c>
      <c r="G28" s="279" t="s">
        <v>9347</v>
      </c>
      <c r="H28" s="279" t="s">
        <v>9806</v>
      </c>
      <c r="I28" s="279" t="s">
        <v>9807</v>
      </c>
      <c r="J28" s="279" t="s">
        <v>2698</v>
      </c>
      <c r="K28" s="279"/>
      <c r="L28" s="279"/>
    </row>
    <row r="29" spans="1:12" x14ac:dyDescent="0.25">
      <c r="A29" s="279" t="s">
        <v>362</v>
      </c>
      <c r="B29" s="279" t="s">
        <v>360</v>
      </c>
      <c r="C29" s="279" t="s">
        <v>361</v>
      </c>
      <c r="D29" s="279" t="s">
        <v>8784</v>
      </c>
      <c r="E29" s="279" t="s">
        <v>9281</v>
      </c>
      <c r="F29" s="279" t="s">
        <v>9316</v>
      </c>
      <c r="G29" s="279" t="s">
        <v>9354</v>
      </c>
      <c r="H29" s="279" t="s">
        <v>9808</v>
      </c>
      <c r="I29" s="279" t="s">
        <v>9807</v>
      </c>
      <c r="J29" s="279" t="s">
        <v>2705</v>
      </c>
      <c r="K29" s="279"/>
      <c r="L29" s="279"/>
    </row>
    <row r="30" spans="1:12" x14ac:dyDescent="0.25">
      <c r="A30" s="279" t="s">
        <v>362</v>
      </c>
      <c r="B30" s="279" t="s">
        <v>366</v>
      </c>
      <c r="C30" s="279" t="s">
        <v>367</v>
      </c>
      <c r="D30" s="279" t="s">
        <v>8784</v>
      </c>
      <c r="E30" s="279" t="s">
        <v>9281</v>
      </c>
      <c r="F30" s="279" t="s">
        <v>9316</v>
      </c>
      <c r="G30" s="279" t="s">
        <v>9359</v>
      </c>
      <c r="H30" s="279" t="s">
        <v>9808</v>
      </c>
      <c r="I30" s="279" t="s">
        <v>9807</v>
      </c>
      <c r="J30" s="279" t="s">
        <v>2728</v>
      </c>
      <c r="K30" s="279"/>
      <c r="L30" s="279"/>
    </row>
    <row r="31" spans="1:12" x14ac:dyDescent="0.25">
      <c r="A31" s="279" t="s">
        <v>362</v>
      </c>
      <c r="B31" s="279" t="s">
        <v>1105</v>
      </c>
      <c r="C31" s="279" t="s">
        <v>1106</v>
      </c>
      <c r="D31" s="279" t="s">
        <v>8784</v>
      </c>
      <c r="E31" s="279" t="s">
        <v>9281</v>
      </c>
      <c r="F31" s="279" t="s">
        <v>9316</v>
      </c>
      <c r="G31" s="279" t="s">
        <v>9312</v>
      </c>
      <c r="H31" s="279" t="s">
        <v>9806</v>
      </c>
      <c r="I31" s="279" t="s">
        <v>9809</v>
      </c>
      <c r="J31" s="279" t="s">
        <v>2730</v>
      </c>
      <c r="K31" s="279"/>
      <c r="L31" s="279"/>
    </row>
    <row r="32" spans="1:12" x14ac:dyDescent="0.25">
      <c r="A32" s="279" t="s">
        <v>3252</v>
      </c>
      <c r="B32" s="279" t="s">
        <v>3250</v>
      </c>
      <c r="C32" s="279" t="s">
        <v>3251</v>
      </c>
      <c r="D32" s="279" t="s">
        <v>8785</v>
      </c>
      <c r="E32" s="279" t="s">
        <v>9310</v>
      </c>
      <c r="F32" s="279" t="s">
        <v>9316</v>
      </c>
      <c r="G32" s="279" t="s">
        <v>9347</v>
      </c>
      <c r="H32" s="279" t="s">
        <v>9806</v>
      </c>
      <c r="I32" s="279" t="s">
        <v>9807</v>
      </c>
      <c r="J32" s="279" t="s">
        <v>2738</v>
      </c>
      <c r="K32" s="279"/>
      <c r="L32" s="279"/>
    </row>
    <row r="33" spans="1:12" x14ac:dyDescent="0.25">
      <c r="A33" s="279" t="s">
        <v>171</v>
      </c>
      <c r="B33" s="279" t="s">
        <v>169</v>
      </c>
      <c r="C33" s="279" t="s">
        <v>170</v>
      </c>
      <c r="D33" s="279" t="s">
        <v>8786</v>
      </c>
      <c r="E33" s="279" t="s">
        <v>9281</v>
      </c>
      <c r="F33" s="279" t="s">
        <v>9316</v>
      </c>
      <c r="G33" s="279" t="s">
        <v>9366</v>
      </c>
      <c r="H33" s="279" t="s">
        <v>9806</v>
      </c>
      <c r="I33" s="279" t="s">
        <v>9807</v>
      </c>
      <c r="J33" s="279"/>
      <c r="K33" s="279"/>
      <c r="L33" s="279"/>
    </row>
    <row r="34" spans="1:12" x14ac:dyDescent="0.25">
      <c r="A34" s="279" t="s">
        <v>258</v>
      </c>
      <c r="B34" s="279" t="s">
        <v>256</v>
      </c>
      <c r="C34" s="279" t="s">
        <v>257</v>
      </c>
      <c r="D34" s="279" t="s">
        <v>8787</v>
      </c>
      <c r="E34" s="279" t="s">
        <v>9281</v>
      </c>
      <c r="F34" s="279" t="s">
        <v>9370</v>
      </c>
      <c r="G34" s="279" t="s">
        <v>9270</v>
      </c>
      <c r="H34" s="279" t="s">
        <v>9806</v>
      </c>
      <c r="I34" s="279" t="s">
        <v>9807</v>
      </c>
      <c r="J34" s="279"/>
      <c r="K34" s="279"/>
      <c r="L34" s="279"/>
    </row>
    <row r="35" spans="1:12" x14ac:dyDescent="0.25">
      <c r="A35" s="279" t="s">
        <v>305</v>
      </c>
      <c r="B35" s="279" t="s">
        <v>303</v>
      </c>
      <c r="C35" s="279" t="s">
        <v>304</v>
      </c>
      <c r="D35" s="279" t="s">
        <v>8788</v>
      </c>
      <c r="E35" s="279" t="s">
        <v>9373</v>
      </c>
      <c r="F35" s="279" t="s">
        <v>9316</v>
      </c>
      <c r="G35" s="279" t="s">
        <v>9354</v>
      </c>
      <c r="H35" s="279" t="s">
        <v>9806</v>
      </c>
      <c r="I35" s="279" t="s">
        <v>9807</v>
      </c>
      <c r="J35" s="279"/>
      <c r="K35" s="279"/>
      <c r="L35" s="279"/>
    </row>
    <row r="36" spans="1:12" x14ac:dyDescent="0.25">
      <c r="A36" s="279" t="s">
        <v>1395</v>
      </c>
      <c r="B36" s="279" t="s">
        <v>1787</v>
      </c>
      <c r="C36" s="279" t="s">
        <v>1788</v>
      </c>
      <c r="D36" s="279" t="s">
        <v>8791</v>
      </c>
      <c r="E36" s="279" t="s">
        <v>9281</v>
      </c>
      <c r="F36" s="279" t="s">
        <v>9377</v>
      </c>
      <c r="G36" s="279" t="s">
        <v>9270</v>
      </c>
      <c r="H36" s="279" t="s">
        <v>9806</v>
      </c>
      <c r="I36" s="279" t="s">
        <v>9807</v>
      </c>
      <c r="J36" s="279"/>
      <c r="K36" s="279"/>
      <c r="L36" s="279"/>
    </row>
    <row r="37" spans="1:12" x14ac:dyDescent="0.25">
      <c r="A37" s="279" t="s">
        <v>1395</v>
      </c>
      <c r="B37" s="279" t="s">
        <v>1393</v>
      </c>
      <c r="C37" s="279" t="s">
        <v>1394</v>
      </c>
      <c r="D37" s="279" t="s">
        <v>8791</v>
      </c>
      <c r="E37" s="279" t="s">
        <v>9281</v>
      </c>
      <c r="F37" s="279" t="s">
        <v>9316</v>
      </c>
      <c r="G37" s="279" t="s">
        <v>1393</v>
      </c>
      <c r="H37" s="279" t="s">
        <v>9808</v>
      </c>
      <c r="I37" s="279" t="s">
        <v>9807</v>
      </c>
      <c r="J37" s="279"/>
      <c r="K37" s="279"/>
      <c r="L37" s="279"/>
    </row>
    <row r="38" spans="1:12" x14ac:dyDescent="0.25">
      <c r="A38" s="279" t="s">
        <v>1395</v>
      </c>
      <c r="B38" s="279" t="s">
        <v>1403</v>
      </c>
      <c r="C38" s="279" t="s">
        <v>1404</v>
      </c>
      <c r="D38" s="279" t="s">
        <v>8791</v>
      </c>
      <c r="E38" s="279" t="s">
        <v>9281</v>
      </c>
      <c r="F38" s="279" t="s">
        <v>9289</v>
      </c>
      <c r="G38" s="279" t="s">
        <v>1403</v>
      </c>
      <c r="H38" s="279" t="s">
        <v>9808</v>
      </c>
      <c r="I38" s="279" t="s">
        <v>9807</v>
      </c>
      <c r="J38" s="279"/>
      <c r="K38" s="279"/>
      <c r="L38" s="279"/>
    </row>
    <row r="39" spans="1:12" x14ac:dyDescent="0.25">
      <c r="A39" s="279" t="s">
        <v>1395</v>
      </c>
      <c r="B39" s="279" t="s">
        <v>1538</v>
      </c>
      <c r="C39" s="279" t="s">
        <v>1539</v>
      </c>
      <c r="D39" s="279" t="s">
        <v>8791</v>
      </c>
      <c r="E39" s="279" t="s">
        <v>9281</v>
      </c>
      <c r="F39" s="279" t="s">
        <v>9282</v>
      </c>
      <c r="G39" s="279" t="s">
        <v>9282</v>
      </c>
      <c r="H39" s="279" t="s">
        <v>9808</v>
      </c>
      <c r="I39" s="279" t="s">
        <v>9807</v>
      </c>
      <c r="J39" s="279"/>
      <c r="K39" s="279"/>
      <c r="L39" s="279"/>
    </row>
    <row r="40" spans="1:12" x14ac:dyDescent="0.25">
      <c r="A40" s="279" t="s">
        <v>2464</v>
      </c>
      <c r="B40" s="279" t="s">
        <v>2462</v>
      </c>
      <c r="C40" s="279" t="s">
        <v>2463</v>
      </c>
      <c r="D40" s="279" t="s">
        <v>8810</v>
      </c>
      <c r="E40" s="279" t="s">
        <v>9281</v>
      </c>
      <c r="F40" s="279" t="s">
        <v>9321</v>
      </c>
      <c r="G40" s="279" t="s">
        <v>9389</v>
      </c>
      <c r="H40" s="279" t="s">
        <v>9806</v>
      </c>
      <c r="I40" s="279" t="s">
        <v>9807</v>
      </c>
      <c r="J40" s="279"/>
      <c r="K40" s="279"/>
      <c r="L40" s="279"/>
    </row>
    <row r="41" spans="1:12" x14ac:dyDescent="0.25">
      <c r="A41" s="279" t="s">
        <v>102</v>
      </c>
      <c r="B41" s="279" t="s">
        <v>100</v>
      </c>
      <c r="C41" s="279" t="s">
        <v>101</v>
      </c>
      <c r="D41" s="279" t="s">
        <v>8815</v>
      </c>
      <c r="E41" s="279" t="s">
        <v>9373</v>
      </c>
      <c r="F41" s="279" t="s">
        <v>9316</v>
      </c>
      <c r="G41" s="279" t="s">
        <v>9354</v>
      </c>
      <c r="H41" s="279" t="s">
        <v>9806</v>
      </c>
      <c r="I41" s="279" t="s">
        <v>9807</v>
      </c>
      <c r="J41" s="279"/>
      <c r="K41" s="279"/>
      <c r="L41" s="279"/>
    </row>
    <row r="42" spans="1:12" x14ac:dyDescent="0.25">
      <c r="A42" s="279" t="s">
        <v>3273</v>
      </c>
      <c r="B42" s="279" t="s">
        <v>3271</v>
      </c>
      <c r="C42" s="279" t="s">
        <v>3272</v>
      </c>
      <c r="D42" s="279" t="s">
        <v>8818</v>
      </c>
      <c r="E42" s="279" t="s">
        <v>9310</v>
      </c>
      <c r="F42" s="279" t="s">
        <v>9395</v>
      </c>
      <c r="G42" s="279" t="s">
        <v>9270</v>
      </c>
      <c r="H42" s="279" t="s">
        <v>9806</v>
      </c>
      <c r="I42" s="279" t="s">
        <v>9807</v>
      </c>
      <c r="J42" s="279"/>
      <c r="K42" s="279"/>
      <c r="L42" s="279"/>
    </row>
    <row r="43" spans="1:12" x14ac:dyDescent="0.25">
      <c r="A43" s="279" t="s">
        <v>3285</v>
      </c>
      <c r="B43" s="279" t="s">
        <v>3283</v>
      </c>
      <c r="C43" s="279" t="s">
        <v>3284</v>
      </c>
      <c r="D43" s="279" t="s">
        <v>8821</v>
      </c>
      <c r="E43" s="279" t="s">
        <v>9310</v>
      </c>
      <c r="F43" s="279" t="s">
        <v>9397</v>
      </c>
      <c r="G43" s="279" t="s">
        <v>9270</v>
      </c>
      <c r="H43" s="279" t="s">
        <v>9806</v>
      </c>
      <c r="I43" s="279" t="s">
        <v>9807</v>
      </c>
      <c r="J43" s="279"/>
      <c r="K43" s="279"/>
      <c r="L43" s="279"/>
    </row>
    <row r="44" spans="1:12" x14ac:dyDescent="0.25">
      <c r="A44" s="279" t="s">
        <v>3297</v>
      </c>
      <c r="B44" s="279" t="s">
        <v>3295</v>
      </c>
      <c r="C44" s="279" t="s">
        <v>3296</v>
      </c>
      <c r="D44" s="279" t="s">
        <v>8824</v>
      </c>
      <c r="E44" s="279" t="s">
        <v>9310</v>
      </c>
      <c r="F44" s="279" t="s">
        <v>9399</v>
      </c>
      <c r="G44" s="279" t="s">
        <v>9270</v>
      </c>
      <c r="H44" s="279" t="s">
        <v>9806</v>
      </c>
      <c r="I44" s="279" t="s">
        <v>9807</v>
      </c>
      <c r="J44" s="279"/>
      <c r="K44" s="279"/>
      <c r="L44" s="279"/>
    </row>
    <row r="45" spans="1:12" x14ac:dyDescent="0.25">
      <c r="A45" s="279" t="s">
        <v>3297</v>
      </c>
      <c r="B45" s="279" t="s">
        <v>3307</v>
      </c>
      <c r="C45" s="279" t="s">
        <v>3308</v>
      </c>
      <c r="D45" s="279" t="s">
        <v>8824</v>
      </c>
      <c r="E45" s="279" t="s">
        <v>9310</v>
      </c>
      <c r="F45" s="279" t="s">
        <v>9275</v>
      </c>
      <c r="G45" s="279" t="s">
        <v>9275</v>
      </c>
      <c r="H45" s="279" t="s">
        <v>9808</v>
      </c>
      <c r="I45" s="279" t="s">
        <v>9807</v>
      </c>
      <c r="J45" s="279"/>
      <c r="K45" s="279"/>
      <c r="L45" s="279"/>
    </row>
    <row r="46" spans="1:12" x14ac:dyDescent="0.25">
      <c r="A46" s="279" t="s">
        <v>2139</v>
      </c>
      <c r="B46" s="279" t="s">
        <v>2137</v>
      </c>
      <c r="C46" s="279" t="s">
        <v>2138</v>
      </c>
      <c r="D46" s="279" t="s">
        <v>8825</v>
      </c>
      <c r="E46" s="279" t="s">
        <v>9373</v>
      </c>
      <c r="F46" s="279" t="s">
        <v>9289</v>
      </c>
      <c r="G46" s="279" t="s">
        <v>9405</v>
      </c>
      <c r="H46" s="279" t="s">
        <v>9806</v>
      </c>
      <c r="I46" s="279" t="s">
        <v>9807</v>
      </c>
      <c r="J46" s="279"/>
      <c r="K46" s="279"/>
      <c r="L46" s="279"/>
    </row>
    <row r="47" spans="1:12" x14ac:dyDescent="0.25">
      <c r="A47" s="279" t="s">
        <v>806</v>
      </c>
      <c r="B47" s="279" t="s">
        <v>804</v>
      </c>
      <c r="C47" s="279" t="s">
        <v>805</v>
      </c>
      <c r="D47" s="279" t="s">
        <v>8826</v>
      </c>
      <c r="E47" s="279" t="s">
        <v>9268</v>
      </c>
      <c r="F47" s="279" t="s">
        <v>9411</v>
      </c>
      <c r="G47" s="279" t="s">
        <v>804</v>
      </c>
      <c r="H47" s="279" t="s">
        <v>9808</v>
      </c>
      <c r="I47" s="279" t="s">
        <v>9807</v>
      </c>
      <c r="J47" s="279"/>
      <c r="K47" s="279"/>
      <c r="L47" s="279"/>
    </row>
    <row r="48" spans="1:12" x14ac:dyDescent="0.25">
      <c r="A48" s="279" t="s">
        <v>806</v>
      </c>
      <c r="B48" s="279" t="s">
        <v>1313</v>
      </c>
      <c r="C48" s="279" t="s">
        <v>1314</v>
      </c>
      <c r="D48" s="279" t="s">
        <v>8826</v>
      </c>
      <c r="E48" s="279" t="s">
        <v>9268</v>
      </c>
      <c r="F48" s="279" t="s">
        <v>9416</v>
      </c>
      <c r="G48" s="279" t="s">
        <v>1313</v>
      </c>
      <c r="H48" s="279" t="s">
        <v>9806</v>
      </c>
      <c r="I48" s="279" t="s">
        <v>9809</v>
      </c>
      <c r="J48" s="279"/>
      <c r="K48" s="279"/>
      <c r="L48" s="279"/>
    </row>
    <row r="49" spans="1:12" x14ac:dyDescent="0.25">
      <c r="A49" s="279" t="s">
        <v>806</v>
      </c>
      <c r="B49" s="279" t="s">
        <v>4258</v>
      </c>
      <c r="C49" s="279" t="s">
        <v>4259</v>
      </c>
      <c r="D49" s="279" t="s">
        <v>8826</v>
      </c>
      <c r="E49" s="279" t="s">
        <v>9268</v>
      </c>
      <c r="F49" s="279" t="s">
        <v>9275</v>
      </c>
      <c r="G49" s="279" t="s">
        <v>9421</v>
      </c>
      <c r="H49" s="279" t="s">
        <v>9808</v>
      </c>
      <c r="I49" s="279" t="s">
        <v>9807</v>
      </c>
      <c r="J49" s="279"/>
      <c r="K49" s="279"/>
      <c r="L49" s="279"/>
    </row>
    <row r="50" spans="1:12" x14ac:dyDescent="0.25">
      <c r="A50" s="279" t="s">
        <v>646</v>
      </c>
      <c r="B50" s="279" t="s">
        <v>644</v>
      </c>
      <c r="C50" s="279" t="s">
        <v>645</v>
      </c>
      <c r="D50" s="279" t="s">
        <v>8827</v>
      </c>
      <c r="E50" s="279" t="s">
        <v>9268</v>
      </c>
      <c r="F50" s="279" t="s">
        <v>9426</v>
      </c>
      <c r="G50" s="279" t="s">
        <v>9427</v>
      </c>
      <c r="H50" s="279" t="s">
        <v>9806</v>
      </c>
      <c r="I50" s="279" t="s">
        <v>9807</v>
      </c>
      <c r="J50" s="279"/>
      <c r="K50" s="279"/>
      <c r="L50" s="279"/>
    </row>
    <row r="51" spans="1:12" x14ac:dyDescent="0.25">
      <c r="A51" s="279" t="s">
        <v>1007</v>
      </c>
      <c r="B51" s="279" t="s">
        <v>1005</v>
      </c>
      <c r="C51" s="279" t="s">
        <v>1006</v>
      </c>
      <c r="D51" s="279" t="s">
        <v>8830</v>
      </c>
      <c r="E51" s="279" t="s">
        <v>9288</v>
      </c>
      <c r="F51" s="279" t="s">
        <v>9316</v>
      </c>
      <c r="G51" s="279" t="s">
        <v>9432</v>
      </c>
      <c r="H51" s="279" t="s">
        <v>9806</v>
      </c>
      <c r="I51" s="279" t="s">
        <v>9807</v>
      </c>
      <c r="J51" s="279"/>
      <c r="K51" s="279"/>
      <c r="L51" s="279"/>
    </row>
    <row r="52" spans="1:12" x14ac:dyDescent="0.25">
      <c r="A52" s="279" t="s">
        <v>373</v>
      </c>
      <c r="B52" s="279" t="s">
        <v>1036</v>
      </c>
      <c r="C52" s="279" t="s">
        <v>1037</v>
      </c>
      <c r="D52" s="279" t="s">
        <v>8831</v>
      </c>
      <c r="E52" s="279" t="s">
        <v>9288</v>
      </c>
      <c r="F52" s="279" t="s">
        <v>9437</v>
      </c>
      <c r="G52" s="279" t="s">
        <v>9312</v>
      </c>
      <c r="H52" s="279" t="s">
        <v>9806</v>
      </c>
      <c r="I52" s="279" t="s">
        <v>9809</v>
      </c>
      <c r="J52" s="279"/>
      <c r="K52" s="279"/>
      <c r="L52" s="279"/>
    </row>
    <row r="53" spans="1:12" x14ac:dyDescent="0.25">
      <c r="A53" s="279" t="s">
        <v>373</v>
      </c>
      <c r="B53" s="279" t="s">
        <v>371</v>
      </c>
      <c r="C53" s="279" t="s">
        <v>372</v>
      </c>
      <c r="D53" s="279" t="s">
        <v>8831</v>
      </c>
      <c r="E53" s="279" t="s">
        <v>9288</v>
      </c>
      <c r="F53" s="279" t="s">
        <v>9441</v>
      </c>
      <c r="G53" s="279" t="s">
        <v>9302</v>
      </c>
      <c r="H53" s="279" t="s">
        <v>9808</v>
      </c>
      <c r="I53" s="279" t="s">
        <v>9807</v>
      </c>
      <c r="J53" s="279"/>
      <c r="K53" s="279"/>
      <c r="L53" s="279"/>
    </row>
    <row r="54" spans="1:12" x14ac:dyDescent="0.25">
      <c r="A54" s="279" t="s">
        <v>373</v>
      </c>
      <c r="B54" s="279" t="s">
        <v>377</v>
      </c>
      <c r="C54" s="279" t="s">
        <v>378</v>
      </c>
      <c r="D54" s="279" t="s">
        <v>8831</v>
      </c>
      <c r="E54" s="279" t="s">
        <v>9288</v>
      </c>
      <c r="F54" s="279" t="s">
        <v>9316</v>
      </c>
      <c r="G54" s="279" t="s">
        <v>9443</v>
      </c>
      <c r="H54" s="279" t="s">
        <v>9808</v>
      </c>
      <c r="I54" s="279" t="s">
        <v>9807</v>
      </c>
      <c r="J54" s="279"/>
      <c r="K54" s="279"/>
      <c r="L54" s="279"/>
    </row>
    <row r="55" spans="1:12" x14ac:dyDescent="0.25">
      <c r="A55" s="279" t="s">
        <v>391</v>
      </c>
      <c r="B55" s="279" t="s">
        <v>389</v>
      </c>
      <c r="C55" s="279" t="s">
        <v>390</v>
      </c>
      <c r="D55" s="279" t="s">
        <v>8836</v>
      </c>
      <c r="E55" s="279" t="s">
        <v>9373</v>
      </c>
      <c r="F55" s="279" t="s">
        <v>9316</v>
      </c>
      <c r="G55" s="279" t="s">
        <v>9354</v>
      </c>
      <c r="H55" s="279" t="s">
        <v>9806</v>
      </c>
      <c r="I55" s="279" t="s">
        <v>9807</v>
      </c>
      <c r="J55" s="279"/>
      <c r="K55" s="279"/>
      <c r="L55" s="279"/>
    </row>
    <row r="56" spans="1:12" x14ac:dyDescent="0.25">
      <c r="A56" s="279" t="s">
        <v>126</v>
      </c>
      <c r="B56" s="279" t="s">
        <v>124</v>
      </c>
      <c r="C56" s="279" t="s">
        <v>125</v>
      </c>
      <c r="D56" s="279" t="s">
        <v>8839</v>
      </c>
      <c r="E56" s="279" t="s">
        <v>9288</v>
      </c>
      <c r="F56" s="279" t="s">
        <v>9316</v>
      </c>
      <c r="G56" s="279" t="s">
        <v>9450</v>
      </c>
      <c r="H56" s="279" t="s">
        <v>9806</v>
      </c>
      <c r="I56" s="279" t="s">
        <v>9807</v>
      </c>
      <c r="J56" s="279"/>
      <c r="K56" s="279"/>
      <c r="L56" s="279"/>
    </row>
    <row r="57" spans="1:12" x14ac:dyDescent="0.25">
      <c r="A57" s="279" t="s">
        <v>402</v>
      </c>
      <c r="B57" s="279" t="s">
        <v>1456</v>
      </c>
      <c r="C57" s="279" t="s">
        <v>1457</v>
      </c>
      <c r="D57" s="279" t="s">
        <v>8844</v>
      </c>
      <c r="E57" s="279" t="s">
        <v>9281</v>
      </c>
      <c r="F57" s="279" t="s">
        <v>9454</v>
      </c>
      <c r="G57" s="279" t="s">
        <v>9455</v>
      </c>
      <c r="H57" s="279" t="s">
        <v>9806</v>
      </c>
      <c r="I57" s="279" t="s">
        <v>9809</v>
      </c>
      <c r="J57" s="279"/>
      <c r="K57" s="279"/>
      <c r="L57" s="279"/>
    </row>
    <row r="58" spans="1:12" x14ac:dyDescent="0.25">
      <c r="A58" s="279" t="s">
        <v>402</v>
      </c>
      <c r="B58" s="279" t="s">
        <v>400</v>
      </c>
      <c r="C58" s="279" t="s">
        <v>401</v>
      </c>
      <c r="D58" s="279" t="s">
        <v>8844</v>
      </c>
      <c r="E58" s="279" t="s">
        <v>9281</v>
      </c>
      <c r="F58" s="279" t="s">
        <v>9316</v>
      </c>
      <c r="G58" s="279" t="s">
        <v>9458</v>
      </c>
      <c r="H58" s="279" t="s">
        <v>9808</v>
      </c>
      <c r="I58" s="279" t="s">
        <v>9807</v>
      </c>
      <c r="J58" s="279"/>
      <c r="K58" s="279"/>
      <c r="L58" s="279"/>
    </row>
    <row r="59" spans="1:12" x14ac:dyDescent="0.25">
      <c r="A59" s="279" t="s">
        <v>402</v>
      </c>
      <c r="B59" s="279" t="s">
        <v>1467</v>
      </c>
      <c r="C59" s="279" t="s">
        <v>1468</v>
      </c>
      <c r="D59" s="279" t="s">
        <v>8844</v>
      </c>
      <c r="E59" s="279" t="s">
        <v>9281</v>
      </c>
      <c r="F59" s="279" t="s">
        <v>9282</v>
      </c>
      <c r="G59" s="279" t="s">
        <v>9282</v>
      </c>
      <c r="H59" s="279" t="s">
        <v>9808</v>
      </c>
      <c r="I59" s="279" t="s">
        <v>9807</v>
      </c>
      <c r="J59" s="279"/>
      <c r="K59" s="279"/>
      <c r="L59" s="279"/>
    </row>
    <row r="60" spans="1:12" x14ac:dyDescent="0.25">
      <c r="A60" s="279" t="s">
        <v>1060</v>
      </c>
      <c r="B60" s="279" t="s">
        <v>1080</v>
      </c>
      <c r="C60" s="279" t="s">
        <v>1081</v>
      </c>
      <c r="D60" s="279" t="s">
        <v>8859</v>
      </c>
      <c r="E60" s="279" t="s">
        <v>9288</v>
      </c>
      <c r="F60" s="279" t="s">
        <v>9316</v>
      </c>
      <c r="G60" s="279" t="s">
        <v>9450</v>
      </c>
      <c r="H60" s="279" t="s">
        <v>9808</v>
      </c>
      <c r="I60" s="279" t="s">
        <v>9807</v>
      </c>
      <c r="J60" s="279"/>
      <c r="K60" s="279"/>
      <c r="L60" s="279"/>
    </row>
    <row r="61" spans="1:12" x14ac:dyDescent="0.25">
      <c r="A61" s="279" t="s">
        <v>1060</v>
      </c>
      <c r="B61" s="279" t="s">
        <v>1058</v>
      </c>
      <c r="C61" s="279" t="s">
        <v>1059</v>
      </c>
      <c r="D61" s="279" t="s">
        <v>8859</v>
      </c>
      <c r="E61" s="279" t="s">
        <v>9288</v>
      </c>
      <c r="F61" s="279" t="s">
        <v>9467</v>
      </c>
      <c r="G61" s="279" t="s">
        <v>9468</v>
      </c>
      <c r="H61" s="279" t="s">
        <v>9806</v>
      </c>
      <c r="I61" s="279" t="s">
        <v>9807</v>
      </c>
      <c r="J61" s="279"/>
      <c r="K61" s="279"/>
      <c r="L61" s="279"/>
    </row>
    <row r="62" spans="1:12" x14ac:dyDescent="0.25">
      <c r="A62" s="279" t="s">
        <v>132</v>
      </c>
      <c r="B62" s="279" t="s">
        <v>130</v>
      </c>
      <c r="C62" s="279" t="s">
        <v>131</v>
      </c>
      <c r="D62" s="279" t="s">
        <v>8862</v>
      </c>
      <c r="E62" s="279" t="s">
        <v>9281</v>
      </c>
      <c r="F62" s="279" t="s">
        <v>9341</v>
      </c>
      <c r="G62" s="279" t="s">
        <v>9270</v>
      </c>
      <c r="H62" s="279" t="s">
        <v>9806</v>
      </c>
      <c r="I62" s="279" t="s">
        <v>9807</v>
      </c>
      <c r="J62" s="279"/>
      <c r="K62" s="279"/>
      <c r="L62" s="279"/>
    </row>
    <row r="63" spans="1:12" x14ac:dyDescent="0.25">
      <c r="A63" s="279" t="s">
        <v>132</v>
      </c>
      <c r="B63" s="279" t="s">
        <v>137</v>
      </c>
      <c r="C63" s="279" t="s">
        <v>138</v>
      </c>
      <c r="D63" s="279" t="s">
        <v>8862</v>
      </c>
      <c r="E63" s="279" t="s">
        <v>9281</v>
      </c>
      <c r="F63" s="279" t="s">
        <v>9316</v>
      </c>
      <c r="G63" s="279" t="s">
        <v>9354</v>
      </c>
      <c r="H63" s="279" t="s">
        <v>9808</v>
      </c>
      <c r="I63" s="279" t="s">
        <v>9807</v>
      </c>
      <c r="J63" s="279"/>
      <c r="K63" s="279"/>
      <c r="L63" s="279"/>
    </row>
    <row r="64" spans="1:12" x14ac:dyDescent="0.25">
      <c r="A64" s="279" t="s">
        <v>1739</v>
      </c>
      <c r="B64" s="279" t="s">
        <v>1737</v>
      </c>
      <c r="C64" s="279" t="s">
        <v>1738</v>
      </c>
      <c r="D64" s="279" t="s">
        <v>8867</v>
      </c>
      <c r="E64" s="279" t="s">
        <v>9268</v>
      </c>
      <c r="F64" s="279" t="s">
        <v>9473</v>
      </c>
      <c r="G64" s="279" t="s">
        <v>9474</v>
      </c>
      <c r="H64" s="279" t="s">
        <v>9806</v>
      </c>
      <c r="I64" s="279" t="s">
        <v>9807</v>
      </c>
      <c r="J64" s="279"/>
      <c r="K64" s="279"/>
      <c r="L64" s="279"/>
    </row>
    <row r="65" spans="1:12" x14ac:dyDescent="0.25">
      <c r="A65" s="279" t="s">
        <v>4287</v>
      </c>
      <c r="B65" s="279" t="s">
        <v>4285</v>
      </c>
      <c r="C65" s="279" t="s">
        <v>4286</v>
      </c>
      <c r="D65" s="279" t="s">
        <v>8868</v>
      </c>
      <c r="E65" s="279" t="s">
        <v>9281</v>
      </c>
      <c r="F65" s="279" t="s">
        <v>9477</v>
      </c>
      <c r="G65" s="279" t="s">
        <v>9478</v>
      </c>
      <c r="H65" s="279" t="s">
        <v>9806</v>
      </c>
      <c r="I65" s="279" t="s">
        <v>9807</v>
      </c>
      <c r="J65" s="279"/>
      <c r="K65" s="279"/>
      <c r="L65" s="279"/>
    </row>
    <row r="66" spans="1:12" x14ac:dyDescent="0.25">
      <c r="A66" s="279" t="s">
        <v>406</v>
      </c>
      <c r="B66" s="279" t="s">
        <v>404</v>
      </c>
      <c r="C66" s="279" t="s">
        <v>405</v>
      </c>
      <c r="D66" s="279" t="s">
        <v>8875</v>
      </c>
      <c r="E66" s="279" t="s">
        <v>9281</v>
      </c>
      <c r="F66" s="279" t="s">
        <v>9316</v>
      </c>
      <c r="G66" s="279" t="s">
        <v>9354</v>
      </c>
      <c r="H66" s="279" t="s">
        <v>9806</v>
      </c>
      <c r="I66" s="279" t="s">
        <v>9807</v>
      </c>
      <c r="J66" s="279"/>
      <c r="K66" s="279"/>
      <c r="L66" s="279"/>
    </row>
    <row r="67" spans="1:12" x14ac:dyDescent="0.25">
      <c r="A67" s="279" t="s">
        <v>2160</v>
      </c>
      <c r="B67" s="279" t="s">
        <v>2158</v>
      </c>
      <c r="C67" s="279" t="s">
        <v>2159</v>
      </c>
      <c r="D67" s="279" t="s">
        <v>8876</v>
      </c>
      <c r="E67" s="279" t="s">
        <v>9373</v>
      </c>
      <c r="F67" s="279" t="s">
        <v>9483</v>
      </c>
      <c r="G67" s="279" t="s">
        <v>9405</v>
      </c>
      <c r="H67" s="279" t="s">
        <v>9806</v>
      </c>
      <c r="I67" s="279" t="s">
        <v>9807</v>
      </c>
      <c r="J67" s="279"/>
      <c r="K67" s="279"/>
      <c r="L67" s="279"/>
    </row>
    <row r="68" spans="1:12" x14ac:dyDescent="0.25">
      <c r="A68" s="279" t="s">
        <v>3795</v>
      </c>
      <c r="B68" s="279" t="s">
        <v>3793</v>
      </c>
      <c r="C68" s="279" t="s">
        <v>3794</v>
      </c>
      <c r="D68" s="279" t="s">
        <v>8877</v>
      </c>
      <c r="E68" s="279" t="s">
        <v>9281</v>
      </c>
      <c r="F68" s="279" t="s">
        <v>9489</v>
      </c>
      <c r="G68" s="279" t="s">
        <v>9312</v>
      </c>
      <c r="H68" s="279" t="s">
        <v>9806</v>
      </c>
      <c r="I68" s="279" t="s">
        <v>9809</v>
      </c>
      <c r="J68" s="279"/>
      <c r="K68" s="279"/>
      <c r="L68" s="279"/>
    </row>
    <row r="69" spans="1:12" x14ac:dyDescent="0.25">
      <c r="A69" s="279" t="s">
        <v>3795</v>
      </c>
      <c r="B69" s="279" t="s">
        <v>3805</v>
      </c>
      <c r="C69" s="279" t="s">
        <v>3806</v>
      </c>
      <c r="D69" s="279" t="s">
        <v>8877</v>
      </c>
      <c r="E69" s="279" t="s">
        <v>9281</v>
      </c>
      <c r="F69" s="279" t="s">
        <v>9282</v>
      </c>
      <c r="G69" s="279" t="s">
        <v>9282</v>
      </c>
      <c r="H69" s="279" t="s">
        <v>9808</v>
      </c>
      <c r="I69" s="279" t="s">
        <v>9807</v>
      </c>
      <c r="J69" s="279"/>
      <c r="K69" s="279"/>
      <c r="L69" s="279"/>
    </row>
    <row r="70" spans="1:12" x14ac:dyDescent="0.25">
      <c r="A70" s="279" t="s">
        <v>3795</v>
      </c>
      <c r="B70" s="279" t="s">
        <v>5771</v>
      </c>
      <c r="C70" s="279" t="s">
        <v>5772</v>
      </c>
      <c r="D70" s="279" t="s">
        <v>8877</v>
      </c>
      <c r="E70" s="279" t="s">
        <v>9281</v>
      </c>
      <c r="F70" s="279" t="s">
        <v>9495</v>
      </c>
      <c r="G70" s="279" t="s">
        <v>9496</v>
      </c>
      <c r="H70" s="279" t="s">
        <v>9808</v>
      </c>
      <c r="I70" s="279" t="s">
        <v>9807</v>
      </c>
      <c r="J70" s="279"/>
      <c r="K70" s="279"/>
      <c r="L70" s="279"/>
    </row>
    <row r="71" spans="1:12" x14ac:dyDescent="0.25">
      <c r="A71" s="279" t="s">
        <v>3320</v>
      </c>
      <c r="B71" s="279" t="s">
        <v>3318</v>
      </c>
      <c r="C71" s="279" t="s">
        <v>3319</v>
      </c>
      <c r="D71" s="279" t="s">
        <v>8880</v>
      </c>
      <c r="E71" s="279" t="s">
        <v>9310</v>
      </c>
      <c r="F71" s="279" t="s">
        <v>9499</v>
      </c>
      <c r="G71" s="279" t="s">
        <v>1313</v>
      </c>
      <c r="H71" s="279" t="s">
        <v>9806</v>
      </c>
      <c r="I71" s="279" t="s">
        <v>9809</v>
      </c>
      <c r="J71" s="279"/>
      <c r="K71" s="279"/>
      <c r="L71" s="279"/>
    </row>
    <row r="72" spans="1:12" x14ac:dyDescent="0.25">
      <c r="A72" s="279" t="s">
        <v>3320</v>
      </c>
      <c r="B72" s="279" t="s">
        <v>3330</v>
      </c>
      <c r="C72" s="279" t="s">
        <v>3331</v>
      </c>
      <c r="D72" s="279" t="s">
        <v>8880</v>
      </c>
      <c r="E72" s="279" t="s">
        <v>9310</v>
      </c>
      <c r="F72" s="279" t="s">
        <v>9499</v>
      </c>
      <c r="G72" s="279" t="s">
        <v>9502</v>
      </c>
      <c r="H72" s="279" t="s">
        <v>9808</v>
      </c>
      <c r="I72" s="279" t="s">
        <v>9807</v>
      </c>
      <c r="J72" s="279"/>
      <c r="K72" s="279"/>
      <c r="L72" s="279"/>
    </row>
    <row r="73" spans="1:12" x14ac:dyDescent="0.25">
      <c r="A73" s="279" t="s">
        <v>3320</v>
      </c>
      <c r="B73" s="279" t="s">
        <v>3341</v>
      </c>
      <c r="C73" s="279" t="s">
        <v>3342</v>
      </c>
      <c r="D73" s="279" t="s">
        <v>8880</v>
      </c>
      <c r="E73" s="279" t="s">
        <v>9310</v>
      </c>
      <c r="F73" s="279" t="s">
        <v>9316</v>
      </c>
      <c r="G73" s="279" t="s">
        <v>9354</v>
      </c>
      <c r="H73" s="279" t="s">
        <v>9808</v>
      </c>
      <c r="I73" s="279" t="s">
        <v>9807</v>
      </c>
      <c r="J73" s="279"/>
      <c r="K73" s="279"/>
      <c r="L73" s="279"/>
    </row>
    <row r="74" spans="1:12" x14ac:dyDescent="0.25">
      <c r="A74" s="279" t="s">
        <v>12</v>
      </c>
      <c r="B74" s="279" t="s">
        <v>10</v>
      </c>
      <c r="C74" s="279" t="s">
        <v>11</v>
      </c>
      <c r="D74" s="279" t="s">
        <v>8885</v>
      </c>
      <c r="E74" s="279" t="s">
        <v>9281</v>
      </c>
      <c r="F74" s="279" t="s">
        <v>9302</v>
      </c>
      <c r="G74" s="279" t="s">
        <v>9270</v>
      </c>
      <c r="H74" s="279" t="s">
        <v>9806</v>
      </c>
      <c r="I74" s="279" t="s">
        <v>9807</v>
      </c>
      <c r="J74" s="279"/>
      <c r="K74" s="279"/>
      <c r="L74" s="279"/>
    </row>
    <row r="75" spans="1:12" x14ac:dyDescent="0.25">
      <c r="A75" s="279" t="s">
        <v>315</v>
      </c>
      <c r="B75" s="279" t="s">
        <v>1015</v>
      </c>
      <c r="C75" s="279" t="s">
        <v>1016</v>
      </c>
      <c r="D75" s="279" t="s">
        <v>8888</v>
      </c>
      <c r="E75" s="279" t="s">
        <v>9268</v>
      </c>
      <c r="F75" s="279" t="s">
        <v>9507</v>
      </c>
      <c r="G75" s="279" t="s">
        <v>9312</v>
      </c>
      <c r="H75" s="279" t="s">
        <v>9806</v>
      </c>
      <c r="I75" s="279" t="s">
        <v>9809</v>
      </c>
      <c r="J75" s="279"/>
      <c r="K75" s="279"/>
      <c r="L75" s="279"/>
    </row>
    <row r="76" spans="1:12" x14ac:dyDescent="0.25">
      <c r="A76" s="279" t="s">
        <v>315</v>
      </c>
      <c r="B76" s="279" t="s">
        <v>313</v>
      </c>
      <c r="C76" s="279" t="s">
        <v>314</v>
      </c>
      <c r="D76" s="279" t="s">
        <v>8888</v>
      </c>
      <c r="E76" s="279" t="s">
        <v>9268</v>
      </c>
      <c r="F76" s="279" t="s">
        <v>9302</v>
      </c>
      <c r="G76" s="279" t="s">
        <v>9509</v>
      </c>
      <c r="H76" s="279" t="s">
        <v>9808</v>
      </c>
      <c r="I76" s="279" t="s">
        <v>9807</v>
      </c>
      <c r="J76" s="279"/>
      <c r="K76" s="279"/>
      <c r="L76" s="279"/>
    </row>
    <row r="77" spans="1:12" x14ac:dyDescent="0.25">
      <c r="A77" s="279" t="s">
        <v>315</v>
      </c>
      <c r="B77" s="279" t="s">
        <v>321</v>
      </c>
      <c r="C77" s="279" t="s">
        <v>322</v>
      </c>
      <c r="D77" s="279" t="s">
        <v>8888</v>
      </c>
      <c r="E77" s="279" t="s">
        <v>9268</v>
      </c>
      <c r="F77" s="279" t="s">
        <v>9302</v>
      </c>
      <c r="G77" s="279" t="s">
        <v>9513</v>
      </c>
      <c r="H77" s="279" t="s">
        <v>9808</v>
      </c>
      <c r="I77" s="279" t="s">
        <v>9807</v>
      </c>
      <c r="J77" s="279"/>
      <c r="K77" s="279"/>
      <c r="L77" s="279"/>
    </row>
    <row r="78" spans="1:12" x14ac:dyDescent="0.25">
      <c r="A78" s="279" t="s">
        <v>315</v>
      </c>
      <c r="B78" s="279" t="s">
        <v>1411</v>
      </c>
      <c r="C78" s="279" t="s">
        <v>1412</v>
      </c>
      <c r="D78" s="279" t="s">
        <v>8888</v>
      </c>
      <c r="E78" s="279" t="s">
        <v>9268</v>
      </c>
      <c r="F78" s="279" t="s">
        <v>9517</v>
      </c>
      <c r="G78" s="279" t="s">
        <v>9518</v>
      </c>
      <c r="H78" s="279" t="s">
        <v>9808</v>
      </c>
      <c r="I78" s="279" t="s">
        <v>9807</v>
      </c>
      <c r="J78" s="279"/>
      <c r="K78" s="279"/>
      <c r="L78" s="279"/>
    </row>
    <row r="79" spans="1:12" x14ac:dyDescent="0.25">
      <c r="A79" s="279" t="s">
        <v>635</v>
      </c>
      <c r="B79" s="279" t="s">
        <v>7411</v>
      </c>
      <c r="C79" s="279" t="s">
        <v>7412</v>
      </c>
      <c r="D79" s="279" t="s">
        <v>8893</v>
      </c>
      <c r="E79" s="279" t="s">
        <v>9281</v>
      </c>
      <c r="F79" s="279" t="s">
        <v>9523</v>
      </c>
      <c r="G79" s="279" t="s">
        <v>9524</v>
      </c>
      <c r="H79" s="279" t="s">
        <v>9806</v>
      </c>
      <c r="I79" s="279" t="s">
        <v>9809</v>
      </c>
      <c r="J79" s="279"/>
      <c r="K79" s="279"/>
      <c r="L79" s="279"/>
    </row>
    <row r="80" spans="1:12" x14ac:dyDescent="0.25">
      <c r="A80" s="279" t="s">
        <v>635</v>
      </c>
      <c r="B80" s="279" t="s">
        <v>633</v>
      </c>
      <c r="C80" s="279" t="s">
        <v>634</v>
      </c>
      <c r="D80" s="279" t="s">
        <v>8893</v>
      </c>
      <c r="E80" s="279" t="s">
        <v>9281</v>
      </c>
      <c r="F80" s="279" t="s">
        <v>9289</v>
      </c>
      <c r="G80" s="279" t="s">
        <v>9529</v>
      </c>
      <c r="H80" s="279" t="s">
        <v>9808</v>
      </c>
      <c r="I80" s="279" t="s">
        <v>9807</v>
      </c>
      <c r="J80" s="279"/>
      <c r="K80" s="279"/>
      <c r="L80" s="279"/>
    </row>
    <row r="81" spans="1:12" x14ac:dyDescent="0.25">
      <c r="A81" s="279" t="s">
        <v>635</v>
      </c>
      <c r="B81" s="279" t="s">
        <v>7337</v>
      </c>
      <c r="C81" s="279" t="s">
        <v>7338</v>
      </c>
      <c r="D81" s="279" t="s">
        <v>8893</v>
      </c>
      <c r="E81" s="279" t="s">
        <v>9281</v>
      </c>
      <c r="F81" s="279" t="s">
        <v>9321</v>
      </c>
      <c r="G81" s="279" t="s">
        <v>9533</v>
      </c>
      <c r="H81" s="279" t="s">
        <v>9808</v>
      </c>
      <c r="I81" s="279" t="s">
        <v>9807</v>
      </c>
      <c r="J81" s="279"/>
      <c r="K81" s="279"/>
      <c r="L81" s="279"/>
    </row>
    <row r="82" spans="1:12" x14ac:dyDescent="0.25">
      <c r="A82" s="279" t="s">
        <v>332</v>
      </c>
      <c r="B82" s="279" t="s">
        <v>330</v>
      </c>
      <c r="C82" s="279" t="s">
        <v>331</v>
      </c>
      <c r="D82" s="279" t="s">
        <v>8894</v>
      </c>
      <c r="E82" s="279" t="s">
        <v>9281</v>
      </c>
      <c r="F82" s="279" t="s">
        <v>9316</v>
      </c>
      <c r="G82" s="279" t="s">
        <v>9538</v>
      </c>
      <c r="H82" s="279" t="s">
        <v>9808</v>
      </c>
      <c r="I82" s="279" t="s">
        <v>9807</v>
      </c>
      <c r="J82" s="279"/>
      <c r="K82" s="279"/>
      <c r="L82" s="279"/>
    </row>
    <row r="83" spans="1:12" x14ac:dyDescent="0.25">
      <c r="A83" s="279" t="s">
        <v>332</v>
      </c>
      <c r="B83" s="279" t="s">
        <v>1168</v>
      </c>
      <c r="C83" s="279" t="s">
        <v>1169</v>
      </c>
      <c r="D83" s="279" t="s">
        <v>8894</v>
      </c>
      <c r="E83" s="279" t="s">
        <v>9281</v>
      </c>
      <c r="F83" s="279" t="s">
        <v>9542</v>
      </c>
      <c r="G83" s="279" t="s">
        <v>9543</v>
      </c>
      <c r="H83" s="279" t="s">
        <v>9806</v>
      </c>
      <c r="I83" s="279" t="s">
        <v>9807</v>
      </c>
      <c r="J83" s="279"/>
      <c r="K83" s="279"/>
      <c r="L83" s="279"/>
    </row>
    <row r="84" spans="1:12" x14ac:dyDescent="0.25">
      <c r="A84" s="279" t="s">
        <v>417</v>
      </c>
      <c r="B84" s="279" t="s">
        <v>415</v>
      </c>
      <c r="C84" s="279" t="s">
        <v>416</v>
      </c>
      <c r="D84" s="279" t="s">
        <v>8897</v>
      </c>
      <c r="E84" s="279" t="s">
        <v>9281</v>
      </c>
      <c r="F84" s="279" t="s">
        <v>9545</v>
      </c>
      <c r="G84" s="279" t="s">
        <v>9546</v>
      </c>
      <c r="H84" s="279" t="s">
        <v>9806</v>
      </c>
      <c r="I84" s="279" t="s">
        <v>9807</v>
      </c>
      <c r="J84" s="279"/>
      <c r="K84" s="279"/>
      <c r="L84" s="279"/>
    </row>
    <row r="85" spans="1:12" x14ac:dyDescent="0.25">
      <c r="A85" s="279" t="s">
        <v>1365</v>
      </c>
      <c r="B85" s="279" t="s">
        <v>1363</v>
      </c>
      <c r="C85" s="279" t="s">
        <v>1364</v>
      </c>
      <c r="D85" s="279" t="s">
        <v>8898</v>
      </c>
      <c r="E85" s="279" t="s">
        <v>9268</v>
      </c>
      <c r="F85" s="279" t="s">
        <v>9316</v>
      </c>
      <c r="G85" s="279" t="s">
        <v>9548</v>
      </c>
      <c r="H85" s="279" t="s">
        <v>9806</v>
      </c>
      <c r="I85" s="279" t="s">
        <v>9807</v>
      </c>
      <c r="J85" s="279"/>
      <c r="K85" s="279"/>
      <c r="L85" s="279"/>
    </row>
    <row r="86" spans="1:12" x14ac:dyDescent="0.25">
      <c r="A86" s="279" t="s">
        <v>966</v>
      </c>
      <c r="B86" s="279" t="s">
        <v>964</v>
      </c>
      <c r="C86" s="279" t="s">
        <v>965</v>
      </c>
      <c r="D86" s="279" t="s">
        <v>8899</v>
      </c>
      <c r="E86" s="279" t="s">
        <v>9281</v>
      </c>
      <c r="F86" s="279" t="s">
        <v>9282</v>
      </c>
      <c r="G86" s="279" t="s">
        <v>9551</v>
      </c>
      <c r="H86" s="279" t="s">
        <v>9806</v>
      </c>
      <c r="I86" s="279" t="s">
        <v>9807</v>
      </c>
      <c r="J86" s="279"/>
      <c r="K86" s="279"/>
      <c r="L86" s="279"/>
    </row>
    <row r="87" spans="1:12" x14ac:dyDescent="0.25">
      <c r="A87" s="279" t="s">
        <v>185</v>
      </c>
      <c r="B87" s="279" t="s">
        <v>183</v>
      </c>
      <c r="C87" s="279" t="s">
        <v>184</v>
      </c>
      <c r="D87" s="279" t="s">
        <v>8900</v>
      </c>
      <c r="E87" s="279" t="s">
        <v>9281</v>
      </c>
      <c r="F87" s="279" t="s">
        <v>9289</v>
      </c>
      <c r="G87" s="279" t="s">
        <v>9312</v>
      </c>
      <c r="H87" s="279" t="s">
        <v>9806</v>
      </c>
      <c r="I87" s="279" t="s">
        <v>9807</v>
      </c>
      <c r="J87" s="279"/>
      <c r="K87" s="279"/>
      <c r="L87" s="279"/>
    </row>
    <row r="88" spans="1:12" x14ac:dyDescent="0.25">
      <c r="A88" s="279" t="s">
        <v>185</v>
      </c>
      <c r="B88" s="279" t="s">
        <v>192</v>
      </c>
      <c r="C88" s="279" t="s">
        <v>193</v>
      </c>
      <c r="D88" s="279" t="s">
        <v>8900</v>
      </c>
      <c r="E88" s="279" t="s">
        <v>9281</v>
      </c>
      <c r="F88" s="279" t="s">
        <v>9302</v>
      </c>
      <c r="G88" s="279" t="s">
        <v>9329</v>
      </c>
      <c r="H88" s="279" t="s">
        <v>9808</v>
      </c>
      <c r="I88" s="279" t="s">
        <v>9807</v>
      </c>
      <c r="J88" s="279"/>
      <c r="K88" s="279"/>
      <c r="L88" s="279"/>
    </row>
    <row r="89" spans="1:12" x14ac:dyDescent="0.25">
      <c r="A89" s="279" t="s">
        <v>185</v>
      </c>
      <c r="B89" s="279" t="s">
        <v>203</v>
      </c>
      <c r="C89" s="279" t="s">
        <v>204</v>
      </c>
      <c r="D89" s="279" t="s">
        <v>8900</v>
      </c>
      <c r="E89" s="279" t="s">
        <v>9281</v>
      </c>
      <c r="F89" s="279" t="s">
        <v>9302</v>
      </c>
      <c r="G89" s="279" t="s">
        <v>9558</v>
      </c>
      <c r="H89" s="279" t="s">
        <v>9808</v>
      </c>
      <c r="I89" s="279" t="s">
        <v>9807</v>
      </c>
      <c r="J89" s="279"/>
      <c r="K89" s="279"/>
      <c r="L89" s="279"/>
    </row>
    <row r="90" spans="1:12" x14ac:dyDescent="0.25">
      <c r="A90" s="279" t="s">
        <v>185</v>
      </c>
      <c r="B90" s="279" t="s">
        <v>911</v>
      </c>
      <c r="C90" s="279" t="s">
        <v>912</v>
      </c>
      <c r="D90" s="279" t="s">
        <v>8900</v>
      </c>
      <c r="E90" s="279" t="s">
        <v>9281</v>
      </c>
      <c r="F90" s="279" t="s">
        <v>9316</v>
      </c>
      <c r="G90" s="279" t="s">
        <v>911</v>
      </c>
      <c r="H90" s="279" t="s">
        <v>9808</v>
      </c>
      <c r="I90" s="279" t="s">
        <v>9807</v>
      </c>
      <c r="J90" s="279"/>
      <c r="K90" s="279"/>
      <c r="L90" s="279"/>
    </row>
    <row r="91" spans="1:12" x14ac:dyDescent="0.25">
      <c r="A91" s="279" t="s">
        <v>767</v>
      </c>
      <c r="B91" s="279" t="s">
        <v>791</v>
      </c>
      <c r="C91" s="279" t="s">
        <v>792</v>
      </c>
      <c r="D91" s="279" t="s">
        <v>8901</v>
      </c>
      <c r="E91" s="279" t="s">
        <v>9281</v>
      </c>
      <c r="F91" s="279" t="s">
        <v>9301</v>
      </c>
      <c r="G91" s="279" t="s">
        <v>9270</v>
      </c>
      <c r="H91" s="279" t="s">
        <v>9806</v>
      </c>
      <c r="I91" s="279" t="s">
        <v>9807</v>
      </c>
      <c r="J91" s="279"/>
      <c r="K91" s="279"/>
      <c r="L91" s="279"/>
    </row>
    <row r="92" spans="1:12" x14ac:dyDescent="0.25">
      <c r="A92" s="279" t="s">
        <v>767</v>
      </c>
      <c r="B92" s="279" t="s">
        <v>781</v>
      </c>
      <c r="C92" s="279" t="s">
        <v>782</v>
      </c>
      <c r="D92" s="279" t="s">
        <v>8901</v>
      </c>
      <c r="E92" s="279" t="s">
        <v>9281</v>
      </c>
      <c r="F92" s="279" t="s">
        <v>9567</v>
      </c>
      <c r="G92" s="279" t="s">
        <v>9568</v>
      </c>
      <c r="H92" s="279" t="s">
        <v>9808</v>
      </c>
      <c r="I92" s="279" t="s">
        <v>9807</v>
      </c>
      <c r="J92" s="279"/>
      <c r="K92" s="279"/>
      <c r="L92" s="279"/>
    </row>
    <row r="93" spans="1:12" x14ac:dyDescent="0.25">
      <c r="A93" s="279" t="s">
        <v>767</v>
      </c>
      <c r="B93" s="279" t="s">
        <v>765</v>
      </c>
      <c r="C93" s="279" t="s">
        <v>766</v>
      </c>
      <c r="D93" s="279" t="s">
        <v>8901</v>
      </c>
      <c r="E93" s="279" t="s">
        <v>9281</v>
      </c>
      <c r="F93" s="279" t="s">
        <v>9289</v>
      </c>
      <c r="G93" s="279" t="s">
        <v>9572</v>
      </c>
      <c r="H93" s="279" t="s">
        <v>9808</v>
      </c>
      <c r="I93" s="279" t="s">
        <v>9807</v>
      </c>
      <c r="J93" s="279"/>
      <c r="K93" s="279"/>
      <c r="L93" s="279"/>
    </row>
    <row r="94" spans="1:12" x14ac:dyDescent="0.25">
      <c r="A94" s="279" t="s">
        <v>767</v>
      </c>
      <c r="B94" s="279" t="s">
        <v>921</v>
      </c>
      <c r="C94" s="279" t="s">
        <v>922</v>
      </c>
      <c r="D94" s="279" t="s">
        <v>8901</v>
      </c>
      <c r="E94" s="279" t="s">
        <v>9281</v>
      </c>
      <c r="F94" s="279" t="s">
        <v>9499</v>
      </c>
      <c r="G94" s="279" t="s">
        <v>921</v>
      </c>
      <c r="H94" s="279" t="s">
        <v>9808</v>
      </c>
      <c r="I94" s="279" t="s">
        <v>9807</v>
      </c>
      <c r="J94" s="279"/>
      <c r="K94" s="279"/>
      <c r="L94" s="279"/>
    </row>
    <row r="95" spans="1:12" x14ac:dyDescent="0.25">
      <c r="A95" s="279" t="s">
        <v>767</v>
      </c>
      <c r="B95" s="279" t="s">
        <v>944</v>
      </c>
      <c r="C95" s="279" t="s">
        <v>945</v>
      </c>
      <c r="D95" s="279" t="s">
        <v>8901</v>
      </c>
      <c r="E95" s="279" t="s">
        <v>9281</v>
      </c>
      <c r="F95" s="279" t="s">
        <v>9316</v>
      </c>
      <c r="G95" s="279" t="s">
        <v>9579</v>
      </c>
      <c r="H95" s="279" t="s">
        <v>9808</v>
      </c>
      <c r="I95" s="279" t="s">
        <v>9807</v>
      </c>
      <c r="J95" s="279"/>
      <c r="K95" s="279"/>
      <c r="L95" s="279"/>
    </row>
    <row r="96" spans="1:12" x14ac:dyDescent="0.25">
      <c r="A96" s="279" t="s">
        <v>3399</v>
      </c>
      <c r="B96" s="279" t="s">
        <v>3397</v>
      </c>
      <c r="C96" s="279" t="s">
        <v>3398</v>
      </c>
      <c r="D96" s="279" t="s">
        <v>8902</v>
      </c>
      <c r="E96" s="279" t="s">
        <v>9310</v>
      </c>
      <c r="F96" s="279" t="s">
        <v>9426</v>
      </c>
      <c r="G96" s="279" t="s">
        <v>9468</v>
      </c>
      <c r="H96" s="279" t="s">
        <v>9806</v>
      </c>
      <c r="I96" s="279" t="s">
        <v>9807</v>
      </c>
      <c r="J96" s="279"/>
      <c r="K96" s="279"/>
      <c r="L96" s="279"/>
    </row>
    <row r="97" spans="1:12" x14ac:dyDescent="0.25">
      <c r="A97" s="279" t="s">
        <v>146</v>
      </c>
      <c r="B97" s="279" t="s">
        <v>144</v>
      </c>
      <c r="C97" s="279" t="s">
        <v>145</v>
      </c>
      <c r="D97" s="279" t="s">
        <v>8915</v>
      </c>
      <c r="E97" s="279" t="s">
        <v>9268</v>
      </c>
      <c r="F97" s="279" t="s">
        <v>9483</v>
      </c>
      <c r="G97" s="279" t="s">
        <v>9270</v>
      </c>
      <c r="H97" s="279" t="s">
        <v>9806</v>
      </c>
      <c r="I97" s="279" t="s">
        <v>9807</v>
      </c>
      <c r="J97" s="279"/>
      <c r="K97" s="279"/>
      <c r="L97" s="279"/>
    </row>
    <row r="98" spans="1:12" x14ac:dyDescent="0.25">
      <c r="A98" s="279" t="s">
        <v>146</v>
      </c>
      <c r="B98" s="279" t="s">
        <v>598</v>
      </c>
      <c r="C98" s="279" t="s">
        <v>599</v>
      </c>
      <c r="D98" s="279" t="s">
        <v>8915</v>
      </c>
      <c r="E98" s="279" t="s">
        <v>9268</v>
      </c>
      <c r="F98" s="279" t="s">
        <v>9302</v>
      </c>
      <c r="G98" s="279" t="s">
        <v>9585</v>
      </c>
      <c r="H98" s="279" t="s">
        <v>9808</v>
      </c>
      <c r="I98" s="279" t="s">
        <v>9807</v>
      </c>
      <c r="J98" s="279"/>
      <c r="K98" s="279"/>
      <c r="L98" s="279"/>
    </row>
    <row r="99" spans="1:12" x14ac:dyDescent="0.25">
      <c r="A99" s="279" t="s">
        <v>146</v>
      </c>
      <c r="B99" s="279" t="s">
        <v>2102</v>
      </c>
      <c r="C99" s="279" t="s">
        <v>2103</v>
      </c>
      <c r="D99" s="279" t="s">
        <v>8915</v>
      </c>
      <c r="E99" s="279" t="s">
        <v>9268</v>
      </c>
      <c r="F99" s="279" t="s">
        <v>9590</v>
      </c>
      <c r="G99" s="279" t="s">
        <v>9591</v>
      </c>
      <c r="H99" s="279" t="s">
        <v>9808</v>
      </c>
      <c r="I99" s="279" t="s">
        <v>9807</v>
      </c>
      <c r="J99" s="279"/>
      <c r="K99" s="279"/>
      <c r="L99" s="279"/>
    </row>
    <row r="100" spans="1:12" x14ac:dyDescent="0.25">
      <c r="A100" s="279" t="s">
        <v>3411</v>
      </c>
      <c r="B100" s="279" t="s">
        <v>3409</v>
      </c>
      <c r="C100" s="279" t="s">
        <v>3410</v>
      </c>
      <c r="D100" s="279" t="s">
        <v>8916</v>
      </c>
      <c r="E100" s="279" t="s">
        <v>9310</v>
      </c>
      <c r="F100" s="279" t="s">
        <v>9316</v>
      </c>
      <c r="G100" s="279" t="s">
        <v>9317</v>
      </c>
      <c r="H100" s="279" t="s">
        <v>9806</v>
      </c>
      <c r="I100" s="279" t="s">
        <v>9807</v>
      </c>
      <c r="J100" s="279"/>
      <c r="K100" s="279"/>
      <c r="L100" s="279"/>
    </row>
    <row r="101" spans="1:12" x14ac:dyDescent="0.25">
      <c r="A101" s="279" t="s">
        <v>3423</v>
      </c>
      <c r="B101" s="279" t="s">
        <v>3421</v>
      </c>
      <c r="C101" s="279" t="s">
        <v>3422</v>
      </c>
      <c r="D101" s="279" t="s">
        <v>8917</v>
      </c>
      <c r="E101" s="279" t="s">
        <v>9310</v>
      </c>
      <c r="F101" s="279" t="s">
        <v>9316</v>
      </c>
      <c r="G101" s="279" t="s">
        <v>9317</v>
      </c>
      <c r="H101" s="279" t="s">
        <v>9806</v>
      </c>
      <c r="I101" s="279" t="s">
        <v>9807</v>
      </c>
      <c r="J101" s="279"/>
      <c r="K101" s="279"/>
      <c r="L101" s="279"/>
    </row>
    <row r="102" spans="1:12" x14ac:dyDescent="0.25">
      <c r="A102" s="279" t="s">
        <v>665</v>
      </c>
      <c r="B102" s="279" t="s">
        <v>1488</v>
      </c>
      <c r="C102" s="279" t="s">
        <v>1489</v>
      </c>
      <c r="D102" s="279" t="s">
        <v>8918</v>
      </c>
      <c r="E102" s="279" t="s">
        <v>9268</v>
      </c>
      <c r="F102" s="279" t="s">
        <v>9598</v>
      </c>
      <c r="G102" s="279" t="s">
        <v>9312</v>
      </c>
      <c r="H102" s="279" t="s">
        <v>9806</v>
      </c>
      <c r="I102" s="279" t="s">
        <v>9809</v>
      </c>
      <c r="J102" s="279"/>
      <c r="K102" s="279"/>
      <c r="L102" s="279"/>
    </row>
    <row r="103" spans="1:12" x14ac:dyDescent="0.25">
      <c r="A103" s="279" t="s">
        <v>665</v>
      </c>
      <c r="B103" s="279" t="s">
        <v>663</v>
      </c>
      <c r="C103" s="279" t="s">
        <v>664</v>
      </c>
      <c r="D103" s="279" t="s">
        <v>8918</v>
      </c>
      <c r="E103" s="279" t="s">
        <v>9268</v>
      </c>
      <c r="F103" s="279" t="s">
        <v>9600</v>
      </c>
      <c r="G103" s="279" t="s">
        <v>9601</v>
      </c>
      <c r="H103" s="279" t="s">
        <v>9808</v>
      </c>
      <c r="I103" s="279" t="s">
        <v>9807</v>
      </c>
      <c r="J103" s="279"/>
      <c r="K103" s="279"/>
      <c r="L103" s="279"/>
    </row>
    <row r="104" spans="1:12" x14ac:dyDescent="0.25">
      <c r="A104" s="279" t="s">
        <v>665</v>
      </c>
      <c r="B104" s="279" t="s">
        <v>4350</v>
      </c>
      <c r="C104" s="279" t="s">
        <v>4351</v>
      </c>
      <c r="D104" s="279" t="s">
        <v>8918</v>
      </c>
      <c r="E104" s="279" t="s">
        <v>9268</v>
      </c>
      <c r="F104" s="279" t="s">
        <v>9495</v>
      </c>
      <c r="G104" s="279" t="s">
        <v>4350</v>
      </c>
      <c r="H104" s="279" t="s">
        <v>9808</v>
      </c>
      <c r="I104" s="279" t="s">
        <v>9807</v>
      </c>
      <c r="J104" s="279"/>
      <c r="K104" s="279"/>
      <c r="L104" s="279"/>
    </row>
    <row r="105" spans="1:12" x14ac:dyDescent="0.25">
      <c r="A105" s="279" t="s">
        <v>665</v>
      </c>
      <c r="B105" s="279" t="s">
        <v>5690</v>
      </c>
      <c r="C105" s="279" t="s">
        <v>5691</v>
      </c>
      <c r="D105" s="279" t="s">
        <v>8918</v>
      </c>
      <c r="E105" s="279" t="s">
        <v>9268</v>
      </c>
      <c r="F105" s="279" t="s">
        <v>9606</v>
      </c>
      <c r="G105" s="279" t="s">
        <v>5690</v>
      </c>
      <c r="H105" s="279" t="s">
        <v>9808</v>
      </c>
      <c r="I105" s="279" t="s">
        <v>9807</v>
      </c>
      <c r="J105" s="279"/>
      <c r="K105" s="279"/>
      <c r="L105" s="279"/>
    </row>
    <row r="106" spans="1:12" x14ac:dyDescent="0.25">
      <c r="A106" s="279" t="s">
        <v>2557</v>
      </c>
      <c r="B106" s="279" t="s">
        <v>2555</v>
      </c>
      <c r="C106" s="279" t="s">
        <v>2556</v>
      </c>
      <c r="D106" s="279" t="s">
        <v>8921</v>
      </c>
      <c r="E106" s="279" t="s">
        <v>9611</v>
      </c>
      <c r="F106" s="279" t="s">
        <v>9275</v>
      </c>
      <c r="G106" s="279" t="s">
        <v>2555</v>
      </c>
      <c r="H106" s="279" t="s">
        <v>9806</v>
      </c>
      <c r="I106" s="279" t="s">
        <v>9807</v>
      </c>
      <c r="J106" s="279"/>
      <c r="K106" s="279"/>
      <c r="L106" s="279"/>
    </row>
    <row r="107" spans="1:12" x14ac:dyDescent="0.25">
      <c r="A107" s="279" t="s">
        <v>2187</v>
      </c>
      <c r="B107" s="279" t="s">
        <v>2185</v>
      </c>
      <c r="C107" s="279" t="s">
        <v>2186</v>
      </c>
      <c r="D107" s="279" t="s">
        <v>8922</v>
      </c>
      <c r="E107" s="279" t="s">
        <v>9373</v>
      </c>
      <c r="F107" s="279" t="s">
        <v>9483</v>
      </c>
      <c r="G107" s="279" t="s">
        <v>9405</v>
      </c>
      <c r="H107" s="279" t="s">
        <v>9806</v>
      </c>
      <c r="I107" s="279" t="s">
        <v>9807</v>
      </c>
      <c r="J107" s="279"/>
      <c r="K107" s="279"/>
      <c r="L107" s="279"/>
    </row>
    <row r="108" spans="1:12" x14ac:dyDescent="0.25">
      <c r="A108" s="279" t="s">
        <v>41</v>
      </c>
      <c r="B108" s="279" t="s">
        <v>39</v>
      </c>
      <c r="C108" s="279" t="s">
        <v>40</v>
      </c>
      <c r="D108" s="279" t="s">
        <v>8923</v>
      </c>
      <c r="E108" s="279" t="s">
        <v>9268</v>
      </c>
      <c r="F108" s="279" t="s">
        <v>9620</v>
      </c>
      <c r="G108" s="279" t="s">
        <v>9270</v>
      </c>
      <c r="H108" s="279" t="s">
        <v>9806</v>
      </c>
      <c r="I108" s="279" t="s">
        <v>9807</v>
      </c>
      <c r="J108" s="279"/>
      <c r="K108" s="279"/>
      <c r="L108" s="279"/>
    </row>
    <row r="109" spans="1:12" x14ac:dyDescent="0.25">
      <c r="A109" s="279" t="s">
        <v>156</v>
      </c>
      <c r="B109" s="279" t="s">
        <v>154</v>
      </c>
      <c r="C109" s="279" t="s">
        <v>155</v>
      </c>
      <c r="D109" s="279" t="s">
        <v>8928</v>
      </c>
      <c r="E109" s="279" t="s">
        <v>9288</v>
      </c>
      <c r="F109" s="279" t="s">
        <v>9441</v>
      </c>
      <c r="G109" s="279" t="s">
        <v>9302</v>
      </c>
      <c r="H109" s="279" t="s">
        <v>9806</v>
      </c>
      <c r="I109" s="279" t="s">
        <v>9807</v>
      </c>
      <c r="J109" s="279"/>
      <c r="K109" s="279"/>
      <c r="L109" s="279"/>
    </row>
    <row r="110" spans="1:12" x14ac:dyDescent="0.25">
      <c r="A110" s="279" t="s">
        <v>625</v>
      </c>
      <c r="B110" s="279" t="s">
        <v>623</v>
      </c>
      <c r="C110" s="279" t="s">
        <v>624</v>
      </c>
      <c r="D110" s="279" t="s">
        <v>9623</v>
      </c>
      <c r="E110" s="279" t="s">
        <v>9624</v>
      </c>
      <c r="F110" s="279"/>
      <c r="G110" s="279" t="s">
        <v>9625</v>
      </c>
      <c r="H110" s="279" t="s">
        <v>9808</v>
      </c>
      <c r="I110" s="279" t="s">
        <v>9807</v>
      </c>
      <c r="J110" s="279"/>
      <c r="K110" s="279"/>
      <c r="L110" s="279"/>
    </row>
    <row r="111" spans="1:12" x14ac:dyDescent="0.25">
      <c r="A111" s="279" t="s">
        <v>709</v>
      </c>
      <c r="B111" s="279" t="s">
        <v>707</v>
      </c>
      <c r="C111" s="279" t="s">
        <v>708</v>
      </c>
      <c r="D111" s="279" t="s">
        <v>9629</v>
      </c>
      <c r="E111" s="279" t="s">
        <v>9630</v>
      </c>
      <c r="F111" s="279"/>
      <c r="G111" s="279" t="s">
        <v>707</v>
      </c>
      <c r="H111" s="279" t="s">
        <v>9808</v>
      </c>
      <c r="I111" s="279" t="s">
        <v>9807</v>
      </c>
      <c r="J111" s="279"/>
      <c r="K111" s="279"/>
      <c r="L111" s="279"/>
    </row>
    <row r="112" spans="1:12" x14ac:dyDescent="0.25">
      <c r="A112" s="279" t="s">
        <v>674</v>
      </c>
      <c r="B112" s="279" t="s">
        <v>672</v>
      </c>
      <c r="C112" s="279" t="s">
        <v>673</v>
      </c>
      <c r="D112" s="279" t="s">
        <v>9634</v>
      </c>
      <c r="E112" s="279" t="s">
        <v>9635</v>
      </c>
      <c r="F112" s="279"/>
      <c r="G112" s="279" t="s">
        <v>672</v>
      </c>
      <c r="H112" s="279" t="s">
        <v>9808</v>
      </c>
      <c r="I112" s="279" t="s">
        <v>9807</v>
      </c>
      <c r="J112" s="279"/>
      <c r="K112" s="279"/>
      <c r="L112" s="279"/>
    </row>
    <row r="113" spans="1:12" x14ac:dyDescent="0.25">
      <c r="A113" s="279" t="s">
        <v>741</v>
      </c>
      <c r="B113" s="279" t="s">
        <v>739</v>
      </c>
      <c r="C113" s="279" t="s">
        <v>740</v>
      </c>
      <c r="D113" s="279" t="s">
        <v>9637</v>
      </c>
      <c r="E113" s="279" t="s">
        <v>9638</v>
      </c>
      <c r="F113" s="279"/>
      <c r="G113" s="279" t="s">
        <v>739</v>
      </c>
      <c r="H113" s="279" t="s">
        <v>9808</v>
      </c>
      <c r="I113" s="279" t="s">
        <v>9807</v>
      </c>
      <c r="J113" s="279"/>
      <c r="K113" s="279"/>
      <c r="L113" s="279"/>
    </row>
    <row r="114" spans="1:12" x14ac:dyDescent="0.25">
      <c r="A114" s="279" t="s">
        <v>729</v>
      </c>
      <c r="B114" s="279" t="s">
        <v>727</v>
      </c>
      <c r="C114" s="279" t="s">
        <v>728</v>
      </c>
      <c r="D114" s="279" t="s">
        <v>9643</v>
      </c>
      <c r="E114" s="279" t="s">
        <v>9644</v>
      </c>
      <c r="F114" s="279"/>
      <c r="G114" s="279" t="s">
        <v>727</v>
      </c>
      <c r="H114" s="279" t="s">
        <v>9808</v>
      </c>
      <c r="I114" s="279" t="s">
        <v>9807</v>
      </c>
      <c r="J114" s="279"/>
      <c r="K114" s="279"/>
      <c r="L114" s="279"/>
    </row>
    <row r="115" spans="1:12" x14ac:dyDescent="0.25">
      <c r="A115" s="279" t="s">
        <v>2289</v>
      </c>
      <c r="B115" s="279" t="s">
        <v>2287</v>
      </c>
      <c r="C115" s="279" t="s">
        <v>2288</v>
      </c>
      <c r="D115" s="279" t="s">
        <v>9648</v>
      </c>
      <c r="E115" s="279" t="s">
        <v>9649</v>
      </c>
      <c r="F115" s="279"/>
      <c r="G115" s="279" t="s">
        <v>2287</v>
      </c>
      <c r="H115" s="279" t="s">
        <v>9808</v>
      </c>
      <c r="I115" s="279" t="s">
        <v>9807</v>
      </c>
      <c r="J115" s="279"/>
      <c r="K115" s="279"/>
      <c r="L115" s="279"/>
    </row>
    <row r="116" spans="1:12" x14ac:dyDescent="0.25">
      <c r="A116" s="279" t="s">
        <v>2303</v>
      </c>
      <c r="B116" s="279" t="s">
        <v>2301</v>
      </c>
      <c r="C116" s="279" t="s">
        <v>2302</v>
      </c>
      <c r="D116" s="279" t="s">
        <v>9651</v>
      </c>
      <c r="E116" s="279" t="s">
        <v>9652</v>
      </c>
      <c r="F116" s="279"/>
      <c r="G116" s="279" t="s">
        <v>2301</v>
      </c>
      <c r="H116" s="279" t="s">
        <v>9808</v>
      </c>
      <c r="I116" s="279" t="s">
        <v>9807</v>
      </c>
      <c r="J116" s="279"/>
      <c r="K116" s="279"/>
      <c r="L116" s="279"/>
    </row>
    <row r="117" spans="1:12" x14ac:dyDescent="0.25">
      <c r="A117" s="279" t="s">
        <v>715</v>
      </c>
      <c r="B117" s="279" t="s">
        <v>713</v>
      </c>
      <c r="C117" s="279" t="s">
        <v>714</v>
      </c>
      <c r="D117" s="279" t="s">
        <v>9654</v>
      </c>
      <c r="E117" s="279" t="s">
        <v>9635</v>
      </c>
      <c r="F117" s="279"/>
      <c r="G117" s="279" t="s">
        <v>713</v>
      </c>
      <c r="H117" s="279" t="s">
        <v>9808</v>
      </c>
      <c r="I117" s="279" t="s">
        <v>9807</v>
      </c>
      <c r="J117" s="279"/>
      <c r="K117" s="279"/>
      <c r="L117" s="279"/>
    </row>
    <row r="118" spans="1:12" x14ac:dyDescent="0.25">
      <c r="A118" s="279" t="s">
        <v>986</v>
      </c>
      <c r="B118" s="279" t="s">
        <v>984</v>
      </c>
      <c r="C118" s="279" t="s">
        <v>985</v>
      </c>
      <c r="D118" s="279" t="s">
        <v>9656</v>
      </c>
      <c r="E118" s="279" t="s">
        <v>9657</v>
      </c>
      <c r="F118" s="279"/>
      <c r="G118" s="279" t="s">
        <v>984</v>
      </c>
      <c r="H118" s="279" t="s">
        <v>9808</v>
      </c>
      <c r="I118" s="279" t="s">
        <v>9807</v>
      </c>
      <c r="J118" s="279"/>
      <c r="K118" s="279"/>
      <c r="L118" s="279"/>
    </row>
    <row r="119" spans="1:12" x14ac:dyDescent="0.25">
      <c r="A119" s="279" t="s">
        <v>1223</v>
      </c>
      <c r="B119" s="279" t="s">
        <v>1221</v>
      </c>
      <c r="C119" s="279" t="s">
        <v>1222</v>
      </c>
      <c r="D119" s="279" t="s">
        <v>9662</v>
      </c>
      <c r="E119" s="279" t="s">
        <v>9663</v>
      </c>
      <c r="F119" s="279"/>
      <c r="G119" s="279" t="s">
        <v>9664</v>
      </c>
      <c r="H119" s="279" t="s">
        <v>9808</v>
      </c>
      <c r="I119" s="279" t="s">
        <v>9807</v>
      </c>
      <c r="J119" s="279"/>
      <c r="K119" s="279"/>
      <c r="L119" s="279"/>
    </row>
    <row r="120" spans="1:12" x14ac:dyDescent="0.25">
      <c r="A120" s="279" t="s">
        <v>1553</v>
      </c>
      <c r="B120" s="279" t="s">
        <v>1551</v>
      </c>
      <c r="C120" s="279" t="s">
        <v>1552</v>
      </c>
      <c r="D120" s="279" t="s">
        <v>9667</v>
      </c>
      <c r="E120" s="279" t="s">
        <v>9668</v>
      </c>
      <c r="F120" s="279" t="s">
        <v>9282</v>
      </c>
      <c r="G120" s="279" t="s">
        <v>1551</v>
      </c>
      <c r="H120" s="279" t="s">
        <v>9808</v>
      </c>
      <c r="I120" s="279" t="s">
        <v>9807</v>
      </c>
      <c r="J120" s="279"/>
      <c r="K120" s="279"/>
      <c r="L120" s="279"/>
    </row>
    <row r="121" spans="1:12" x14ac:dyDescent="0.25">
      <c r="A121" s="279" t="s">
        <v>5743</v>
      </c>
      <c r="B121" s="279" t="s">
        <v>5741</v>
      </c>
      <c r="C121" s="279" t="s">
        <v>5742</v>
      </c>
      <c r="D121" s="279" t="s">
        <v>9674</v>
      </c>
      <c r="E121" s="279" t="s">
        <v>9663</v>
      </c>
      <c r="F121" s="279" t="s">
        <v>9275</v>
      </c>
      <c r="G121" s="279" t="s">
        <v>9675</v>
      </c>
      <c r="H121" s="279" t="s">
        <v>9808</v>
      </c>
      <c r="I121" s="279" t="s">
        <v>9807</v>
      </c>
      <c r="J121" s="279"/>
      <c r="K121" s="279"/>
      <c r="L121" s="279"/>
    </row>
    <row r="122" spans="1:12" x14ac:dyDescent="0.25">
      <c r="A122" s="279" t="s">
        <v>2197</v>
      </c>
      <c r="B122" s="279" t="s">
        <v>2195</v>
      </c>
      <c r="C122" s="279" t="s">
        <v>2196</v>
      </c>
      <c r="D122" s="279" t="s">
        <v>8933</v>
      </c>
      <c r="E122" s="279" t="s">
        <v>9373</v>
      </c>
      <c r="F122" s="279" t="s">
        <v>9289</v>
      </c>
      <c r="G122" s="279" t="s">
        <v>9405</v>
      </c>
      <c r="H122" s="279" t="s">
        <v>9806</v>
      </c>
      <c r="I122" s="279" t="s">
        <v>9807</v>
      </c>
      <c r="J122" s="279"/>
      <c r="K122" s="279"/>
      <c r="L122" s="279"/>
    </row>
    <row r="123" spans="1:12" x14ac:dyDescent="0.25">
      <c r="A123" s="279" t="s">
        <v>421</v>
      </c>
      <c r="B123" s="279" t="s">
        <v>419</v>
      </c>
      <c r="C123" s="279" t="s">
        <v>420</v>
      </c>
      <c r="D123" s="279" t="s">
        <v>8936</v>
      </c>
      <c r="E123" s="279" t="s">
        <v>9281</v>
      </c>
      <c r="F123" s="279" t="s">
        <v>9316</v>
      </c>
      <c r="G123" s="279" t="s">
        <v>9686</v>
      </c>
      <c r="H123" s="279" t="s">
        <v>9806</v>
      </c>
      <c r="I123" s="279" t="s">
        <v>9807</v>
      </c>
      <c r="J123" s="279"/>
      <c r="K123" s="279"/>
      <c r="L123" s="279"/>
    </row>
    <row r="124" spans="1:12" x14ac:dyDescent="0.25">
      <c r="A124" s="279" t="s">
        <v>438</v>
      </c>
      <c r="B124" s="279" t="s">
        <v>436</v>
      </c>
      <c r="C124" s="279" t="s">
        <v>437</v>
      </c>
      <c r="D124" s="279" t="s">
        <v>8939</v>
      </c>
      <c r="E124" s="279" t="s">
        <v>9281</v>
      </c>
      <c r="F124" s="279" t="s">
        <v>9689</v>
      </c>
      <c r="G124" s="279" t="s">
        <v>9270</v>
      </c>
      <c r="H124" s="279" t="s">
        <v>9806</v>
      </c>
      <c r="I124" s="279" t="s">
        <v>9807</v>
      </c>
      <c r="J124" s="279"/>
      <c r="K124" s="279"/>
      <c r="L124" s="279"/>
    </row>
    <row r="125" spans="1:12" x14ac:dyDescent="0.25">
      <c r="A125" s="279" t="s">
        <v>438</v>
      </c>
      <c r="B125" s="279" t="s">
        <v>969</v>
      </c>
      <c r="C125" s="279" t="s">
        <v>970</v>
      </c>
      <c r="D125" s="279" t="s">
        <v>8939</v>
      </c>
      <c r="E125" s="279" t="s">
        <v>9281</v>
      </c>
      <c r="F125" s="279" t="s">
        <v>9316</v>
      </c>
      <c r="G125" s="279" t="s">
        <v>9686</v>
      </c>
      <c r="H125" s="279" t="s">
        <v>9808</v>
      </c>
      <c r="I125" s="279" t="s">
        <v>9807</v>
      </c>
      <c r="J125" s="279"/>
      <c r="K125" s="279"/>
      <c r="L125" s="279"/>
    </row>
    <row r="126" spans="1:12" x14ac:dyDescent="0.25">
      <c r="A126" s="279" t="s">
        <v>438</v>
      </c>
      <c r="B126" s="279" t="s">
        <v>2510</v>
      </c>
      <c r="C126" s="279" t="s">
        <v>2511</v>
      </c>
      <c r="D126" s="279" t="s">
        <v>8939</v>
      </c>
      <c r="E126" s="279" t="s">
        <v>9281</v>
      </c>
      <c r="F126" s="279" t="s">
        <v>9321</v>
      </c>
      <c r="G126" s="279" t="s">
        <v>9321</v>
      </c>
      <c r="H126" s="279" t="s">
        <v>9808</v>
      </c>
      <c r="I126" s="279" t="s">
        <v>9807</v>
      </c>
      <c r="J126" s="279"/>
      <c r="K126" s="279"/>
      <c r="L126" s="279"/>
    </row>
    <row r="127" spans="1:12" x14ac:dyDescent="0.25">
      <c r="A127" s="279" t="s">
        <v>438</v>
      </c>
      <c r="B127" s="279" t="s">
        <v>1370</v>
      </c>
      <c r="C127" s="279" t="s">
        <v>1371</v>
      </c>
      <c r="D127" s="279" t="s">
        <v>8939</v>
      </c>
      <c r="E127" s="279" t="s">
        <v>9281</v>
      </c>
      <c r="F127" s="279" t="s">
        <v>9567</v>
      </c>
      <c r="G127" s="279" t="s">
        <v>1370</v>
      </c>
      <c r="H127" s="279" t="s">
        <v>9808</v>
      </c>
      <c r="I127" s="279" t="s">
        <v>9807</v>
      </c>
      <c r="J127" s="279"/>
      <c r="K127" s="279"/>
      <c r="L127" s="279"/>
    </row>
    <row r="128" spans="1:12" x14ac:dyDescent="0.25">
      <c r="A128" s="279" t="s">
        <v>29</v>
      </c>
      <c r="B128" s="279" t="s">
        <v>27</v>
      </c>
      <c r="C128" s="279" t="s">
        <v>28</v>
      </c>
      <c r="D128" s="279" t="s">
        <v>8940</v>
      </c>
      <c r="E128" s="279" t="s">
        <v>9281</v>
      </c>
      <c r="F128" s="279" t="s">
        <v>9282</v>
      </c>
      <c r="G128" s="279" t="s">
        <v>9282</v>
      </c>
      <c r="H128" s="279" t="s">
        <v>9806</v>
      </c>
      <c r="I128" s="279" t="s">
        <v>9807</v>
      </c>
      <c r="J128" s="279"/>
      <c r="K128" s="279"/>
      <c r="L128" s="279"/>
    </row>
    <row r="129" spans="1:12" x14ac:dyDescent="0.25">
      <c r="A129" s="279" t="s">
        <v>3453</v>
      </c>
      <c r="B129" s="279" t="s">
        <v>3451</v>
      </c>
      <c r="C129" s="279" t="s">
        <v>3452</v>
      </c>
      <c r="D129" s="279" t="s">
        <v>8947</v>
      </c>
      <c r="E129" s="279" t="s">
        <v>9310</v>
      </c>
      <c r="F129" s="279" t="s">
        <v>9702</v>
      </c>
      <c r="G129" s="279" t="s">
        <v>9270</v>
      </c>
      <c r="H129" s="279" t="s">
        <v>9806</v>
      </c>
      <c r="I129" s="279" t="s">
        <v>9807</v>
      </c>
      <c r="J129" s="279"/>
      <c r="K129" s="279"/>
      <c r="L129" s="279"/>
    </row>
    <row r="130" spans="1:12" x14ac:dyDescent="0.25">
      <c r="A130" s="279" t="s">
        <v>95</v>
      </c>
      <c r="B130" s="279" t="s">
        <v>93</v>
      </c>
      <c r="C130" s="279" t="s">
        <v>94</v>
      </c>
      <c r="D130" s="279" t="s">
        <v>8948</v>
      </c>
      <c r="E130" s="279" t="s">
        <v>9281</v>
      </c>
      <c r="F130" s="279" t="s">
        <v>9704</v>
      </c>
      <c r="G130" s="279" t="s">
        <v>9270</v>
      </c>
      <c r="H130" s="279" t="s">
        <v>9806</v>
      </c>
      <c r="I130" s="279" t="s">
        <v>9807</v>
      </c>
      <c r="J130" s="279"/>
      <c r="K130" s="279"/>
      <c r="L130" s="279"/>
    </row>
    <row r="131" spans="1:12" x14ac:dyDescent="0.25">
      <c r="A131" s="279" t="s">
        <v>95</v>
      </c>
      <c r="B131" s="279" t="s">
        <v>694</v>
      </c>
      <c r="C131" s="279" t="s">
        <v>695</v>
      </c>
      <c r="D131" s="279" t="s">
        <v>8948</v>
      </c>
      <c r="E131" s="279" t="s">
        <v>9281</v>
      </c>
      <c r="F131" s="279" t="s">
        <v>9316</v>
      </c>
      <c r="G131" s="279" t="s">
        <v>9354</v>
      </c>
      <c r="H131" s="279" t="s">
        <v>9808</v>
      </c>
      <c r="I131" s="279" t="s">
        <v>9807</v>
      </c>
      <c r="J131" s="279"/>
      <c r="K131" s="279"/>
      <c r="L131" s="279"/>
    </row>
    <row r="132" spans="1:12" x14ac:dyDescent="0.25">
      <c r="A132" s="279" t="s">
        <v>338</v>
      </c>
      <c r="B132" s="279" t="s">
        <v>336</v>
      </c>
      <c r="C132" s="279" t="s">
        <v>337</v>
      </c>
      <c r="D132" s="279" t="s">
        <v>8951</v>
      </c>
      <c r="E132" s="279" t="s">
        <v>9281</v>
      </c>
      <c r="F132" s="279" t="s">
        <v>9711</v>
      </c>
      <c r="G132" s="279" t="s">
        <v>9270</v>
      </c>
      <c r="H132" s="279" t="s">
        <v>9806</v>
      </c>
      <c r="I132" s="279" t="s">
        <v>9807</v>
      </c>
      <c r="J132" s="279"/>
      <c r="K132" s="279"/>
      <c r="L132" s="279"/>
    </row>
    <row r="133" spans="1:12" x14ac:dyDescent="0.25">
      <c r="A133" s="279" t="s">
        <v>338</v>
      </c>
      <c r="B133" s="279" t="s">
        <v>2709</v>
      </c>
      <c r="C133" s="279" t="s">
        <v>2710</v>
      </c>
      <c r="D133" s="279" t="s">
        <v>8951</v>
      </c>
      <c r="E133" s="279" t="s">
        <v>9281</v>
      </c>
      <c r="F133" s="279" t="s">
        <v>9321</v>
      </c>
      <c r="G133" s="279" t="s">
        <v>9714</v>
      </c>
      <c r="H133" s="279" t="s">
        <v>9808</v>
      </c>
      <c r="I133" s="279" t="s">
        <v>9807</v>
      </c>
      <c r="J133" s="279"/>
      <c r="K133" s="279"/>
      <c r="L133" s="279"/>
    </row>
    <row r="134" spans="1:12" x14ac:dyDescent="0.25">
      <c r="A134" s="279" t="s">
        <v>2207</v>
      </c>
      <c r="B134" s="279" t="s">
        <v>2205</v>
      </c>
      <c r="C134" s="279" t="s">
        <v>2206</v>
      </c>
      <c r="D134" s="279" t="s">
        <v>8956</v>
      </c>
      <c r="E134" s="279" t="s">
        <v>9373</v>
      </c>
      <c r="F134" s="279" t="s">
        <v>9483</v>
      </c>
      <c r="G134" s="279" t="s">
        <v>9405</v>
      </c>
      <c r="H134" s="279" t="s">
        <v>9806</v>
      </c>
      <c r="I134" s="279" t="s">
        <v>9807</v>
      </c>
      <c r="J134" s="279"/>
      <c r="K134" s="279"/>
      <c r="L134" s="279"/>
    </row>
    <row r="135" spans="1:12" x14ac:dyDescent="0.25">
      <c r="A135" s="279" t="s">
        <v>980</v>
      </c>
      <c r="B135" s="279" t="s">
        <v>978</v>
      </c>
      <c r="C135" s="279" t="s">
        <v>979</v>
      </c>
      <c r="D135" s="279" t="s">
        <v>8961</v>
      </c>
      <c r="E135" s="279" t="s">
        <v>9281</v>
      </c>
      <c r="F135" s="279" t="s">
        <v>9282</v>
      </c>
      <c r="G135" s="279" t="s">
        <v>9551</v>
      </c>
      <c r="H135" s="279" t="s">
        <v>9806</v>
      </c>
      <c r="I135" s="279" t="s">
        <v>9807</v>
      </c>
      <c r="J135" s="279"/>
      <c r="K135" s="279"/>
      <c r="L135" s="279"/>
    </row>
    <row r="136" spans="1:12" x14ac:dyDescent="0.25">
      <c r="A136" s="279" t="s">
        <v>73</v>
      </c>
      <c r="B136" s="279" t="s">
        <v>71</v>
      </c>
      <c r="C136" s="279" t="s">
        <v>72</v>
      </c>
      <c r="D136" s="279" t="s">
        <v>8964</v>
      </c>
      <c r="E136" s="279" t="s">
        <v>9288</v>
      </c>
      <c r="F136" s="279" t="s">
        <v>9301</v>
      </c>
      <c r="G136" s="279" t="s">
        <v>9302</v>
      </c>
      <c r="H136" s="279" t="s">
        <v>9806</v>
      </c>
      <c r="I136" s="279" t="s">
        <v>9807</v>
      </c>
      <c r="J136" s="279"/>
      <c r="K136" s="279"/>
      <c r="L136" s="279"/>
    </row>
    <row r="137" spans="1:12" x14ac:dyDescent="0.25">
      <c r="A137" s="279" t="s">
        <v>73</v>
      </c>
      <c r="B137" s="279" t="s">
        <v>5734</v>
      </c>
      <c r="C137" s="279" t="s">
        <v>5735</v>
      </c>
      <c r="D137" s="279" t="s">
        <v>8964</v>
      </c>
      <c r="E137" s="279" t="s">
        <v>9288</v>
      </c>
      <c r="F137" s="279" t="s">
        <v>9275</v>
      </c>
      <c r="G137" s="279" t="s">
        <v>9727</v>
      </c>
      <c r="H137" s="279" t="s">
        <v>9808</v>
      </c>
      <c r="I137" s="279" t="s">
        <v>9807</v>
      </c>
      <c r="J137" s="279"/>
      <c r="K137" s="279"/>
      <c r="L137" s="279"/>
    </row>
    <row r="138" spans="1:12" x14ac:dyDescent="0.25">
      <c r="A138" s="279" t="s">
        <v>443</v>
      </c>
      <c r="B138" s="279" t="s">
        <v>1235</v>
      </c>
      <c r="C138" s="279" t="s">
        <v>1236</v>
      </c>
      <c r="D138" s="279" t="s">
        <v>8965</v>
      </c>
      <c r="E138" s="279" t="s">
        <v>9281</v>
      </c>
      <c r="F138" s="279" t="s">
        <v>9289</v>
      </c>
      <c r="G138" s="279" t="s">
        <v>9270</v>
      </c>
      <c r="H138" s="279" t="s">
        <v>9806</v>
      </c>
      <c r="I138" s="279" t="s">
        <v>9807</v>
      </c>
      <c r="J138" s="279"/>
      <c r="K138" s="279"/>
      <c r="L138" s="279"/>
    </row>
    <row r="139" spans="1:12" x14ac:dyDescent="0.25">
      <c r="A139" s="279" t="s">
        <v>443</v>
      </c>
      <c r="B139" s="279" t="s">
        <v>441</v>
      </c>
      <c r="C139" s="279" t="s">
        <v>442</v>
      </c>
      <c r="D139" s="279" t="s">
        <v>8965</v>
      </c>
      <c r="E139" s="279" t="s">
        <v>9281</v>
      </c>
      <c r="F139" s="279" t="s">
        <v>9302</v>
      </c>
      <c r="G139" s="279" t="s">
        <v>9572</v>
      </c>
      <c r="H139" s="279" t="s">
        <v>9808</v>
      </c>
      <c r="I139" s="279" t="s">
        <v>9807</v>
      </c>
      <c r="J139" s="279"/>
      <c r="K139" s="279"/>
      <c r="L139" s="279"/>
    </row>
    <row r="140" spans="1:12" x14ac:dyDescent="0.25">
      <c r="A140" s="279" t="s">
        <v>443</v>
      </c>
      <c r="B140" s="279" t="s">
        <v>457</v>
      </c>
      <c r="C140" s="279" t="s">
        <v>458</v>
      </c>
      <c r="D140" s="279" t="s">
        <v>8965</v>
      </c>
      <c r="E140" s="279" t="s">
        <v>9281</v>
      </c>
      <c r="F140" s="279" t="s">
        <v>9316</v>
      </c>
      <c r="G140" s="279" t="s">
        <v>9337</v>
      </c>
      <c r="H140" s="279" t="s">
        <v>9808</v>
      </c>
      <c r="I140" s="279" t="s">
        <v>9807</v>
      </c>
      <c r="J140" s="279"/>
      <c r="K140" s="279"/>
      <c r="L140" s="279"/>
    </row>
    <row r="141" spans="1:12" x14ac:dyDescent="0.25">
      <c r="A141" s="279" t="s">
        <v>443</v>
      </c>
      <c r="B141" s="279" t="s">
        <v>471</v>
      </c>
      <c r="C141" s="279" t="s">
        <v>472</v>
      </c>
      <c r="D141" s="279" t="s">
        <v>8965</v>
      </c>
      <c r="E141" s="279" t="s">
        <v>9281</v>
      </c>
      <c r="F141" s="279" t="s">
        <v>9316</v>
      </c>
      <c r="G141" s="279" t="s">
        <v>9739</v>
      </c>
      <c r="H141" s="279" t="s">
        <v>9808</v>
      </c>
      <c r="I141" s="279" t="s">
        <v>9807</v>
      </c>
      <c r="J141" s="279"/>
      <c r="K141" s="279"/>
      <c r="L141" s="279"/>
    </row>
    <row r="142" spans="1:12" x14ac:dyDescent="0.25">
      <c r="A142" s="279" t="s">
        <v>443</v>
      </c>
      <c r="B142" s="279" t="s">
        <v>481</v>
      </c>
      <c r="C142" s="279" t="s">
        <v>482</v>
      </c>
      <c r="D142" s="279" t="s">
        <v>8965</v>
      </c>
      <c r="E142" s="279" t="s">
        <v>9281</v>
      </c>
      <c r="F142" s="279" t="s">
        <v>9302</v>
      </c>
      <c r="G142" s="279" t="s">
        <v>9743</v>
      </c>
      <c r="H142" s="279" t="s">
        <v>9808</v>
      </c>
      <c r="I142" s="279" t="s">
        <v>9807</v>
      </c>
      <c r="J142" s="279"/>
      <c r="K142" s="279"/>
      <c r="L142" s="279"/>
    </row>
    <row r="143" spans="1:12" x14ac:dyDescent="0.25">
      <c r="A143" s="279" t="s">
        <v>266</v>
      </c>
      <c r="B143" s="279" t="s">
        <v>264</v>
      </c>
      <c r="C143" s="279" t="s">
        <v>265</v>
      </c>
      <c r="D143" s="279" t="s">
        <v>8968</v>
      </c>
      <c r="E143" s="279" t="s">
        <v>9268</v>
      </c>
      <c r="F143" s="279" t="s">
        <v>9289</v>
      </c>
      <c r="G143" s="279" t="s">
        <v>9312</v>
      </c>
      <c r="H143" s="279" t="s">
        <v>9806</v>
      </c>
      <c r="I143" s="279" t="s">
        <v>9809</v>
      </c>
      <c r="J143" s="279"/>
      <c r="K143" s="279"/>
      <c r="L143" s="279"/>
    </row>
    <row r="144" spans="1:12" x14ac:dyDescent="0.25">
      <c r="A144" s="279" t="s">
        <v>266</v>
      </c>
      <c r="B144" s="279" t="s">
        <v>277</v>
      </c>
      <c r="C144" s="279" t="s">
        <v>278</v>
      </c>
      <c r="D144" s="279" t="s">
        <v>8968</v>
      </c>
      <c r="E144" s="279" t="s">
        <v>9268</v>
      </c>
      <c r="F144" s="279" t="s">
        <v>9302</v>
      </c>
      <c r="G144" s="279" t="s">
        <v>9302</v>
      </c>
      <c r="H144" s="279" t="s">
        <v>9808</v>
      </c>
      <c r="I144" s="279" t="s">
        <v>9807</v>
      </c>
      <c r="J144" s="279"/>
      <c r="K144" s="279"/>
      <c r="L144" s="279"/>
    </row>
    <row r="145" spans="1:12" x14ac:dyDescent="0.25">
      <c r="A145" s="279" t="s">
        <v>266</v>
      </c>
      <c r="B145" s="279" t="s">
        <v>287</v>
      </c>
      <c r="C145" s="279" t="s">
        <v>288</v>
      </c>
      <c r="D145" s="279" t="s">
        <v>8968</v>
      </c>
      <c r="E145" s="279" t="s">
        <v>9268</v>
      </c>
      <c r="F145" s="279" t="s">
        <v>9302</v>
      </c>
      <c r="G145" s="279" t="s">
        <v>9686</v>
      </c>
      <c r="H145" s="279" t="s">
        <v>9808</v>
      </c>
      <c r="I145" s="279" t="s">
        <v>9807</v>
      </c>
      <c r="J145" s="279"/>
      <c r="K145" s="279"/>
      <c r="L145" s="279"/>
    </row>
    <row r="146" spans="1:12" x14ac:dyDescent="0.25">
      <c r="A146" s="279" t="s">
        <v>3510</v>
      </c>
      <c r="B146" s="279" t="s">
        <v>3508</v>
      </c>
      <c r="C146" s="279" t="s">
        <v>3509</v>
      </c>
      <c r="D146" s="279" t="s">
        <v>8977</v>
      </c>
      <c r="E146" s="279" t="s">
        <v>9310</v>
      </c>
      <c r="F146" s="279" t="s">
        <v>9316</v>
      </c>
      <c r="G146" s="279" t="s">
        <v>9317</v>
      </c>
      <c r="H146" s="279" t="s">
        <v>9806</v>
      </c>
      <c r="I146" s="279" t="s">
        <v>9807</v>
      </c>
      <c r="J146" s="279"/>
      <c r="K146" s="279"/>
      <c r="L146" s="279"/>
    </row>
    <row r="147" spans="1:12" x14ac:dyDescent="0.25">
      <c r="A147" s="279" t="s">
        <v>494</v>
      </c>
      <c r="B147" s="279" t="s">
        <v>492</v>
      </c>
      <c r="C147" s="279" t="s">
        <v>493</v>
      </c>
      <c r="D147" s="279" t="s">
        <v>8978</v>
      </c>
      <c r="E147" s="279" t="s">
        <v>9281</v>
      </c>
      <c r="F147" s="279" t="s">
        <v>9316</v>
      </c>
      <c r="G147" s="279" t="s">
        <v>9354</v>
      </c>
      <c r="H147" s="279" t="s">
        <v>9806</v>
      </c>
      <c r="I147" s="279" t="s">
        <v>9807</v>
      </c>
      <c r="J147" s="279"/>
      <c r="K147" s="279"/>
      <c r="L147" s="279"/>
    </row>
    <row r="148" spans="1:12" x14ac:dyDescent="0.25">
      <c r="A148" s="279" t="s">
        <v>504</v>
      </c>
      <c r="B148" s="279" t="s">
        <v>502</v>
      </c>
      <c r="C148" s="279" t="s">
        <v>503</v>
      </c>
      <c r="D148" s="279" t="s">
        <v>8979</v>
      </c>
      <c r="E148" s="279" t="s">
        <v>9288</v>
      </c>
      <c r="F148" s="279" t="s">
        <v>9483</v>
      </c>
      <c r="G148" s="279" t="s">
        <v>9312</v>
      </c>
      <c r="H148" s="279" t="s">
        <v>9806</v>
      </c>
      <c r="I148" s="279" t="s">
        <v>9809</v>
      </c>
      <c r="J148" s="279"/>
      <c r="K148" s="279"/>
      <c r="L148" s="279"/>
    </row>
    <row r="149" spans="1:12" x14ac:dyDescent="0.25">
      <c r="A149" s="279" t="s">
        <v>504</v>
      </c>
      <c r="B149" s="279" t="s">
        <v>516</v>
      </c>
      <c r="C149" s="279" t="s">
        <v>517</v>
      </c>
      <c r="D149" s="279" t="s">
        <v>8979</v>
      </c>
      <c r="E149" s="279" t="s">
        <v>9288</v>
      </c>
      <c r="F149" s="279" t="s">
        <v>9316</v>
      </c>
      <c r="G149" s="279" t="s">
        <v>9450</v>
      </c>
      <c r="H149" s="279" t="s">
        <v>9808</v>
      </c>
      <c r="I149" s="279" t="s">
        <v>9807</v>
      </c>
      <c r="J149" s="279"/>
      <c r="K149" s="279"/>
      <c r="L149" s="279"/>
    </row>
    <row r="150" spans="1:12" x14ac:dyDescent="0.25">
      <c r="A150" s="279" t="s">
        <v>504</v>
      </c>
      <c r="B150" s="279" t="s">
        <v>533</v>
      </c>
      <c r="C150" s="279" t="s">
        <v>534</v>
      </c>
      <c r="D150" s="279" t="s">
        <v>8979</v>
      </c>
      <c r="E150" s="279" t="s">
        <v>9288</v>
      </c>
      <c r="F150" s="279" t="s">
        <v>9316</v>
      </c>
      <c r="G150" s="279" t="s">
        <v>9354</v>
      </c>
      <c r="H150" s="279" t="s">
        <v>9808</v>
      </c>
      <c r="I150" s="279" t="s">
        <v>9807</v>
      </c>
      <c r="J150" s="279"/>
      <c r="K150" s="279"/>
      <c r="L150" s="279"/>
    </row>
    <row r="151" spans="1:12" x14ac:dyDescent="0.25">
      <c r="A151" s="279" t="s">
        <v>504</v>
      </c>
      <c r="B151" s="279" t="s">
        <v>546</v>
      </c>
      <c r="C151" s="279" t="s">
        <v>547</v>
      </c>
      <c r="D151" s="279" t="s">
        <v>8979</v>
      </c>
      <c r="E151" s="279" t="s">
        <v>9288</v>
      </c>
      <c r="F151" s="279" t="s">
        <v>9302</v>
      </c>
      <c r="G151" s="279" t="s">
        <v>9763</v>
      </c>
      <c r="H151" s="279" t="s">
        <v>9808</v>
      </c>
      <c r="I151" s="279" t="s">
        <v>9807</v>
      </c>
      <c r="J151" s="279"/>
      <c r="K151" s="279"/>
      <c r="L151" s="279"/>
    </row>
    <row r="152" spans="1:12" x14ac:dyDescent="0.25">
      <c r="A152" s="279" t="s">
        <v>504</v>
      </c>
      <c r="B152" s="279" t="s">
        <v>5727</v>
      </c>
      <c r="C152" s="279" t="s">
        <v>5728</v>
      </c>
      <c r="D152" s="279" t="s">
        <v>8979</v>
      </c>
      <c r="E152" s="279" t="s">
        <v>9288</v>
      </c>
      <c r="F152" s="279" t="s">
        <v>9275</v>
      </c>
      <c r="G152" s="279" t="s">
        <v>9727</v>
      </c>
      <c r="H152" s="279" t="s">
        <v>9808</v>
      </c>
      <c r="I152" s="279" t="s">
        <v>9807</v>
      </c>
      <c r="J152" s="279"/>
      <c r="K152" s="279"/>
      <c r="L152" s="279"/>
    </row>
    <row r="153" spans="1:12" x14ac:dyDescent="0.25">
      <c r="A153" s="279" t="s">
        <v>87</v>
      </c>
      <c r="B153" s="279" t="s">
        <v>1566</v>
      </c>
      <c r="C153" s="279" t="s">
        <v>1567</v>
      </c>
      <c r="D153" s="279" t="s">
        <v>8982</v>
      </c>
      <c r="E153" s="279" t="s">
        <v>9281</v>
      </c>
      <c r="F153" s="279" t="s">
        <v>9352</v>
      </c>
      <c r="G153" s="279" t="s">
        <v>9312</v>
      </c>
      <c r="H153" s="279" t="s">
        <v>9806</v>
      </c>
      <c r="I153" s="279" t="s">
        <v>9809</v>
      </c>
      <c r="J153" s="279"/>
      <c r="K153" s="279"/>
      <c r="L153" s="279"/>
    </row>
    <row r="154" spans="1:12" x14ac:dyDescent="0.25">
      <c r="A154" s="279" t="s">
        <v>87</v>
      </c>
      <c r="B154" s="279" t="s">
        <v>85</v>
      </c>
      <c r="C154" s="279" t="s">
        <v>86</v>
      </c>
      <c r="D154" s="279" t="s">
        <v>8982</v>
      </c>
      <c r="E154" s="279" t="s">
        <v>9281</v>
      </c>
      <c r="F154" s="279" t="s">
        <v>9316</v>
      </c>
      <c r="G154" s="279" t="s">
        <v>9686</v>
      </c>
      <c r="H154" s="279" t="s">
        <v>9808</v>
      </c>
      <c r="I154" s="279" t="s">
        <v>9807</v>
      </c>
      <c r="J154" s="279"/>
      <c r="K154" s="279"/>
      <c r="L154" s="279"/>
    </row>
    <row r="155" spans="1:12" x14ac:dyDescent="0.25">
      <c r="A155" s="279" t="s">
        <v>87</v>
      </c>
      <c r="B155" s="279" t="s">
        <v>1575</v>
      </c>
      <c r="C155" s="279" t="s">
        <v>1576</v>
      </c>
      <c r="D155" s="279" t="s">
        <v>8982</v>
      </c>
      <c r="E155" s="279" t="s">
        <v>9281</v>
      </c>
      <c r="F155" s="279" t="s">
        <v>9282</v>
      </c>
      <c r="G155" s="279" t="s">
        <v>9777</v>
      </c>
      <c r="H155" s="279" t="s">
        <v>9808</v>
      </c>
      <c r="I155" s="279" t="s">
        <v>9807</v>
      </c>
      <c r="J155" s="279"/>
      <c r="K155" s="279"/>
      <c r="L155" s="279"/>
    </row>
    <row r="156" spans="1:12" x14ac:dyDescent="0.25">
      <c r="A156" s="279" t="s">
        <v>905</v>
      </c>
      <c r="B156" s="279" t="s">
        <v>2034</v>
      </c>
      <c r="C156" s="279" t="s">
        <v>2035</v>
      </c>
      <c r="D156" s="279" t="s">
        <v>8983</v>
      </c>
      <c r="E156" s="279" t="s">
        <v>9281</v>
      </c>
      <c r="F156" s="279" t="s">
        <v>9781</v>
      </c>
      <c r="G156" s="279" t="s">
        <v>9312</v>
      </c>
      <c r="H156" s="279" t="s">
        <v>9806</v>
      </c>
      <c r="I156" s="279" t="s">
        <v>9809</v>
      </c>
      <c r="J156" s="279"/>
      <c r="K156" s="279"/>
      <c r="L156" s="279"/>
    </row>
    <row r="157" spans="1:12" x14ac:dyDescent="0.25">
      <c r="A157" s="279" t="s">
        <v>905</v>
      </c>
      <c r="B157" s="279" t="s">
        <v>903</v>
      </c>
      <c r="C157" s="279" t="s">
        <v>904</v>
      </c>
      <c r="D157" s="279" t="s">
        <v>8983</v>
      </c>
      <c r="E157" s="279" t="s">
        <v>9281</v>
      </c>
      <c r="F157" s="279" t="s">
        <v>9316</v>
      </c>
      <c r="G157" s="279" t="s">
        <v>9686</v>
      </c>
      <c r="H157" s="279" t="s">
        <v>9808</v>
      </c>
      <c r="I157" s="279" t="s">
        <v>9807</v>
      </c>
      <c r="J157" s="279"/>
      <c r="K157" s="279"/>
      <c r="L157" s="279"/>
    </row>
    <row r="158" spans="1:12" x14ac:dyDescent="0.25">
      <c r="A158" s="279" t="s">
        <v>905</v>
      </c>
      <c r="B158" s="279" t="s">
        <v>2009</v>
      </c>
      <c r="C158" s="279" t="s">
        <v>2010</v>
      </c>
      <c r="D158" s="279" t="s">
        <v>8983</v>
      </c>
      <c r="E158" s="279" t="s">
        <v>9281</v>
      </c>
      <c r="F158" s="279" t="s">
        <v>9790</v>
      </c>
      <c r="G158" s="279" t="s">
        <v>2009</v>
      </c>
      <c r="H158" s="279" t="s">
        <v>9808</v>
      </c>
      <c r="I158" s="279" t="s">
        <v>9807</v>
      </c>
      <c r="J158" s="279"/>
      <c r="K158" s="279"/>
      <c r="L158" s="279"/>
    </row>
    <row r="159" spans="1:12" x14ac:dyDescent="0.25">
      <c r="A159" s="279" t="s">
        <v>579</v>
      </c>
      <c r="B159" s="279" t="s">
        <v>577</v>
      </c>
      <c r="C159" s="279" t="s">
        <v>578</v>
      </c>
      <c r="D159" s="279" t="s">
        <v>8984</v>
      </c>
      <c r="E159" s="279" t="s">
        <v>9373</v>
      </c>
      <c r="F159" s="279" t="s">
        <v>9289</v>
      </c>
      <c r="G159" s="279" t="s">
        <v>9302</v>
      </c>
      <c r="H159" s="279" t="s">
        <v>9806</v>
      </c>
      <c r="I159" s="279" t="s">
        <v>9807</v>
      </c>
      <c r="J159" s="279"/>
      <c r="K159" s="279"/>
      <c r="L159" s="279"/>
    </row>
    <row r="160" spans="1:12" x14ac:dyDescent="0.25">
      <c r="A160" s="279" t="s">
        <v>3522</v>
      </c>
      <c r="B160" s="279" t="s">
        <v>3520</v>
      </c>
      <c r="C160" s="279" t="s">
        <v>3521</v>
      </c>
      <c r="D160" s="279" t="s">
        <v>8993</v>
      </c>
      <c r="E160" s="279" t="s">
        <v>9310</v>
      </c>
      <c r="F160" s="279" t="s">
        <v>9797</v>
      </c>
      <c r="G160" s="279" t="s">
        <v>9270</v>
      </c>
      <c r="H160" s="279" t="s">
        <v>9806</v>
      </c>
      <c r="I160" s="279" t="s">
        <v>9807</v>
      </c>
      <c r="J160" s="279"/>
      <c r="K160" s="279"/>
      <c r="L160" s="279"/>
    </row>
    <row r="161" spans="1:12" x14ac:dyDescent="0.25">
      <c r="A161" s="279" t="s">
        <v>54</v>
      </c>
      <c r="B161" s="279" t="s">
        <v>52</v>
      </c>
      <c r="C161" s="279" t="s">
        <v>53</v>
      </c>
      <c r="D161" s="279" t="s">
        <v>9000</v>
      </c>
      <c r="E161" s="279" t="s">
        <v>9288</v>
      </c>
      <c r="F161" s="279" t="s">
        <v>9302</v>
      </c>
      <c r="G161" s="279" t="s">
        <v>9270</v>
      </c>
      <c r="H161" s="279" t="s">
        <v>9806</v>
      </c>
      <c r="I161" s="279" t="s">
        <v>9807</v>
      </c>
      <c r="J161" s="279"/>
      <c r="K161" s="279"/>
      <c r="L161" s="279"/>
    </row>
    <row r="162" spans="1:12" x14ac:dyDescent="0.25">
      <c r="A162" s="279" t="s">
        <v>54</v>
      </c>
      <c r="B162" s="279" t="s">
        <v>614</v>
      </c>
      <c r="C162" s="279" t="s">
        <v>615</v>
      </c>
      <c r="D162" s="279" t="s">
        <v>9000</v>
      </c>
      <c r="E162" s="279" t="s">
        <v>9288</v>
      </c>
      <c r="F162" s="279" t="s">
        <v>9316</v>
      </c>
      <c r="G162" s="279" t="s">
        <v>9354</v>
      </c>
      <c r="H162" s="279" t="s">
        <v>9808</v>
      </c>
      <c r="I162" s="279" t="s">
        <v>9807</v>
      </c>
      <c r="J162" s="279"/>
      <c r="K162" s="279"/>
      <c r="L162" s="279"/>
    </row>
    <row r="163" spans="1:12" x14ac:dyDescent="0.25">
      <c r="A163" s="279" t="s">
        <v>299</v>
      </c>
      <c r="B163" s="279" t="s">
        <v>297</v>
      </c>
      <c r="C163" s="279" t="s">
        <v>298</v>
      </c>
      <c r="D163" s="279" t="s">
        <v>9003</v>
      </c>
      <c r="E163" s="279" t="s">
        <v>9281</v>
      </c>
      <c r="F163" s="279" t="s">
        <v>9282</v>
      </c>
      <c r="G163" s="279" t="s">
        <v>9282</v>
      </c>
      <c r="H163" s="279" t="s">
        <v>9806</v>
      </c>
      <c r="I163" s="279" t="s">
        <v>9807</v>
      </c>
      <c r="J163" s="279"/>
      <c r="K163" s="279"/>
      <c r="L163" s="279"/>
    </row>
    <row r="164" spans="1:12" x14ac:dyDescent="0.25">
      <c r="A164" s="279" t="s">
        <v>113</v>
      </c>
      <c r="B164" s="279" t="s">
        <v>111</v>
      </c>
      <c r="C164" s="279" t="s">
        <v>112</v>
      </c>
      <c r="D164" s="279" t="s">
        <v>9004</v>
      </c>
      <c r="E164" s="279" t="s">
        <v>9281</v>
      </c>
      <c r="F164" s="279" t="s">
        <v>9803</v>
      </c>
      <c r="G164" s="279" t="s">
        <v>9270</v>
      </c>
      <c r="H164" s="279" t="s">
        <v>9806</v>
      </c>
      <c r="I164" s="279" t="s">
        <v>9807</v>
      </c>
      <c r="J164" s="279"/>
      <c r="K164" s="279"/>
      <c r="L164" s="279"/>
    </row>
  </sheetData>
  <autoFilter ref="A1:L164" xr:uid="{00000000-0009-0000-0000-000012000000}"/>
  <pageMargins left="0.75" right="0.75" top="1" bottom="1" header="0.5" footer="0.5"/>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1"/>
  <dimension ref="A1:BF194"/>
  <sheetViews>
    <sheetView workbookViewId="0">
      <selection sqref="A1:BE1"/>
    </sheetView>
  </sheetViews>
  <sheetFormatPr defaultColWidth="9.42578125" defaultRowHeight="15" x14ac:dyDescent="0.25"/>
  <cols>
    <col min="1" max="1" width="49.42578125" style="51" bestFit="1" customWidth="1"/>
    <col min="2" max="2" width="5.42578125" style="51" bestFit="1" customWidth="1"/>
    <col min="3" max="57" width="5.42578125" style="51" customWidth="1"/>
    <col min="58" max="58" width="9.42578125" style="51" customWidth="1"/>
    <col min="59" max="16384" width="9.42578125" style="51"/>
  </cols>
  <sheetData>
    <row r="1" spans="1:58" x14ac:dyDescent="0.25">
      <c r="A1" s="314"/>
      <c r="B1" s="313"/>
      <c r="C1" s="313"/>
      <c r="D1" s="313"/>
      <c r="E1" s="313"/>
      <c r="F1" s="313"/>
      <c r="G1" s="313"/>
      <c r="H1" s="313"/>
      <c r="I1" s="313"/>
      <c r="J1" s="313"/>
      <c r="K1" s="313"/>
      <c r="L1" s="313"/>
      <c r="M1" s="313"/>
      <c r="N1" s="313"/>
      <c r="O1" s="313"/>
      <c r="P1" s="313"/>
      <c r="Q1" s="313"/>
      <c r="R1" s="313"/>
      <c r="S1" s="313"/>
      <c r="T1" s="313"/>
      <c r="U1" s="313"/>
      <c r="V1" s="313"/>
      <c r="W1" s="313"/>
      <c r="X1" s="313"/>
      <c r="Y1" s="313"/>
      <c r="Z1" s="313"/>
      <c r="AA1" s="313"/>
      <c r="AB1" s="313"/>
      <c r="AC1" s="313"/>
      <c r="AD1" s="313"/>
      <c r="AE1" s="313"/>
      <c r="AF1" s="313"/>
      <c r="AG1" s="313"/>
      <c r="AH1" s="313"/>
      <c r="AI1" s="313"/>
      <c r="AJ1" s="313"/>
      <c r="AK1" s="313"/>
      <c r="AL1" s="313"/>
      <c r="AM1" s="313"/>
      <c r="AN1" s="313"/>
      <c r="AO1" s="313"/>
      <c r="AP1" s="313"/>
      <c r="AQ1" s="313"/>
      <c r="AR1" s="313"/>
      <c r="AS1" s="313"/>
      <c r="AT1" s="313"/>
      <c r="AU1" s="313"/>
      <c r="AV1" s="313"/>
      <c r="AW1" s="313"/>
      <c r="AX1" s="313"/>
      <c r="AY1" s="313"/>
      <c r="AZ1" s="313"/>
      <c r="BA1" s="313"/>
      <c r="BB1" s="313"/>
      <c r="BC1" s="313"/>
      <c r="BD1" s="313"/>
      <c r="BE1" s="313"/>
    </row>
    <row r="2" spans="1:58" s="4" customFormat="1" ht="121.5" customHeight="1" x14ac:dyDescent="0.2">
      <c r="A2" s="13" t="s">
        <v>8541</v>
      </c>
      <c r="B2" s="184" t="s">
        <v>8542</v>
      </c>
      <c r="C2" s="16" t="s">
        <v>9810</v>
      </c>
      <c r="D2" s="16" t="s">
        <v>9811</v>
      </c>
      <c r="E2" s="16" t="s">
        <v>9812</v>
      </c>
      <c r="F2" s="16" t="s">
        <v>9813</v>
      </c>
      <c r="G2" s="16" t="s">
        <v>9814</v>
      </c>
      <c r="H2" s="16" t="s">
        <v>9815</v>
      </c>
      <c r="I2" s="16" t="s">
        <v>9816</v>
      </c>
      <c r="J2" s="16" t="s">
        <v>9817</v>
      </c>
      <c r="K2" s="16" t="s">
        <v>9818</v>
      </c>
      <c r="L2" s="16" t="s">
        <v>9819</v>
      </c>
      <c r="M2" s="16" t="s">
        <v>9820</v>
      </c>
      <c r="N2" s="16" t="s">
        <v>9821</v>
      </c>
      <c r="O2" s="16" t="s">
        <v>9822</v>
      </c>
      <c r="P2" s="16" t="s">
        <v>9823</v>
      </c>
      <c r="Q2" s="16" t="s">
        <v>9824</v>
      </c>
      <c r="R2" s="16" t="s">
        <v>9825</v>
      </c>
      <c r="S2" s="16" t="s">
        <v>9826</v>
      </c>
      <c r="T2" s="16" t="s">
        <v>9827</v>
      </c>
      <c r="U2" s="16" t="s">
        <v>9827</v>
      </c>
      <c r="V2" s="16" t="s">
        <v>9828</v>
      </c>
      <c r="W2" s="16" t="s">
        <v>9829</v>
      </c>
      <c r="X2" s="16" t="s">
        <v>9830</v>
      </c>
      <c r="Y2" s="16" t="s">
        <v>9831</v>
      </c>
      <c r="Z2" s="16" t="s">
        <v>9832</v>
      </c>
      <c r="AA2" s="16" t="s">
        <v>9833</v>
      </c>
      <c r="AB2" s="16" t="s">
        <v>9834</v>
      </c>
      <c r="AC2" s="16" t="s">
        <v>9835</v>
      </c>
      <c r="AD2" s="16" t="s">
        <v>9836</v>
      </c>
      <c r="AE2" s="16" t="s">
        <v>9837</v>
      </c>
      <c r="AF2" s="16" t="s">
        <v>8687</v>
      </c>
      <c r="AG2" s="16" t="s">
        <v>8603</v>
      </c>
      <c r="AH2" s="16" t="s">
        <v>9838</v>
      </c>
      <c r="AI2" s="16" t="s">
        <v>9838</v>
      </c>
      <c r="AJ2" s="16" t="s">
        <v>9838</v>
      </c>
      <c r="AK2" s="16" t="s">
        <v>9839</v>
      </c>
      <c r="AL2" s="16" t="s">
        <v>9840</v>
      </c>
      <c r="AM2" s="16" t="s">
        <v>9841</v>
      </c>
      <c r="AN2" s="16" t="s">
        <v>9842</v>
      </c>
      <c r="AO2" s="16" t="s">
        <v>9843</v>
      </c>
      <c r="AP2" s="16" t="s">
        <v>9844</v>
      </c>
      <c r="AQ2" s="16" t="s">
        <v>9845</v>
      </c>
      <c r="AR2" s="16" t="s">
        <v>9846</v>
      </c>
      <c r="AS2" s="16" t="s">
        <v>9847</v>
      </c>
      <c r="AT2" s="16" t="s">
        <v>9848</v>
      </c>
      <c r="AU2" s="16" t="s">
        <v>9849</v>
      </c>
      <c r="AV2" s="16" t="s">
        <v>9850</v>
      </c>
      <c r="AW2" s="16" t="s">
        <v>9851</v>
      </c>
      <c r="AX2" s="16" t="s">
        <v>9852</v>
      </c>
      <c r="AY2" s="16" t="s">
        <v>9853</v>
      </c>
      <c r="AZ2" s="16" t="s">
        <v>9854</v>
      </c>
      <c r="BA2" s="16" t="s">
        <v>9855</v>
      </c>
      <c r="BB2" s="16" t="s">
        <v>9856</v>
      </c>
      <c r="BC2" s="16" t="s">
        <v>8692</v>
      </c>
      <c r="BD2" s="16" t="s">
        <v>9857</v>
      </c>
      <c r="BE2" s="16" t="s">
        <v>8693</v>
      </c>
    </row>
    <row r="3" spans="1:58" x14ac:dyDescent="0.25">
      <c r="A3" s="14" t="s">
        <v>9858</v>
      </c>
      <c r="B3" s="184"/>
      <c r="C3" s="10">
        <v>2014</v>
      </c>
      <c r="D3" s="10">
        <v>2014</v>
      </c>
      <c r="E3" s="10">
        <v>2014</v>
      </c>
      <c r="F3" s="10">
        <v>2014</v>
      </c>
      <c r="G3" s="10">
        <v>2014</v>
      </c>
      <c r="H3" s="10">
        <v>2014</v>
      </c>
      <c r="I3" s="10">
        <v>2014</v>
      </c>
      <c r="J3" s="10">
        <v>2015</v>
      </c>
      <c r="K3" s="10">
        <v>2015</v>
      </c>
      <c r="L3" s="10">
        <v>2015</v>
      </c>
      <c r="M3" s="10">
        <v>2016</v>
      </c>
      <c r="N3" s="10">
        <v>2016</v>
      </c>
      <c r="O3" s="10">
        <v>2015</v>
      </c>
      <c r="P3" s="10">
        <v>2015</v>
      </c>
      <c r="Q3" s="10">
        <v>2014</v>
      </c>
      <c r="R3" s="10">
        <v>2014</v>
      </c>
      <c r="S3" s="10">
        <v>2016</v>
      </c>
      <c r="T3" s="10">
        <v>2013</v>
      </c>
      <c r="U3" s="10">
        <v>2014</v>
      </c>
      <c r="V3" s="10">
        <v>2014</v>
      </c>
      <c r="W3" s="10">
        <v>2015</v>
      </c>
      <c r="X3" s="10">
        <v>2014</v>
      </c>
      <c r="Y3" s="10">
        <v>2014</v>
      </c>
      <c r="Z3" s="10">
        <v>2014</v>
      </c>
      <c r="AA3" s="10">
        <v>2014</v>
      </c>
      <c r="AB3" s="10">
        <v>2014</v>
      </c>
      <c r="AC3" s="10">
        <v>2014</v>
      </c>
      <c r="AD3" s="10">
        <v>2015</v>
      </c>
      <c r="AE3" s="10">
        <v>2012</v>
      </c>
      <c r="AF3" s="10">
        <v>2014</v>
      </c>
      <c r="AG3" s="10">
        <v>2013</v>
      </c>
      <c r="AH3" s="10">
        <v>2014</v>
      </c>
      <c r="AI3" s="10">
        <v>2015</v>
      </c>
      <c r="AJ3" s="10">
        <v>2016</v>
      </c>
      <c r="AK3" s="10">
        <v>2016</v>
      </c>
      <c r="AL3" s="10">
        <v>2016</v>
      </c>
      <c r="AM3" s="10">
        <v>2015</v>
      </c>
      <c r="AN3" s="10">
        <v>2014</v>
      </c>
      <c r="AO3" s="10">
        <v>2014</v>
      </c>
      <c r="AP3" s="10">
        <v>2014</v>
      </c>
      <c r="AQ3" s="10">
        <v>2014</v>
      </c>
      <c r="AR3" s="10">
        <v>2015</v>
      </c>
      <c r="AS3" s="10">
        <v>2014</v>
      </c>
      <c r="AT3" s="10">
        <v>2015</v>
      </c>
      <c r="AU3" s="10">
        <v>2012</v>
      </c>
      <c r="AV3" s="10">
        <v>2014</v>
      </c>
      <c r="AW3" s="10">
        <v>2014</v>
      </c>
      <c r="AX3" s="10">
        <v>2014</v>
      </c>
      <c r="AY3" s="10">
        <v>2014</v>
      </c>
      <c r="AZ3" s="10">
        <v>2015</v>
      </c>
      <c r="BA3" s="10">
        <v>2015</v>
      </c>
      <c r="BB3" s="10">
        <v>2015</v>
      </c>
      <c r="BC3" s="10">
        <v>2015</v>
      </c>
      <c r="BD3" s="10">
        <v>2014</v>
      </c>
      <c r="BE3" s="10">
        <v>2014</v>
      </c>
    </row>
    <row r="4" spans="1:58" x14ac:dyDescent="0.25">
      <c r="A4" s="13" t="s">
        <v>62</v>
      </c>
      <c r="B4" s="184" t="s">
        <v>8705</v>
      </c>
      <c r="C4" s="17">
        <v>2014</v>
      </c>
      <c r="D4" s="17">
        <v>2014</v>
      </c>
      <c r="E4" s="17">
        <v>2014</v>
      </c>
      <c r="F4" s="17">
        <v>2014</v>
      </c>
      <c r="G4" s="17">
        <v>2014</v>
      </c>
      <c r="H4" s="17">
        <v>2014</v>
      </c>
      <c r="I4" s="17">
        <v>2014</v>
      </c>
      <c r="J4" s="17">
        <v>2015</v>
      </c>
      <c r="K4" s="17">
        <v>2015</v>
      </c>
      <c r="L4" s="17">
        <v>2015</v>
      </c>
      <c r="M4" s="19">
        <v>2016</v>
      </c>
      <c r="N4" s="19">
        <v>2016</v>
      </c>
      <c r="O4" s="19">
        <v>2015</v>
      </c>
      <c r="P4" s="19">
        <v>2015</v>
      </c>
      <c r="Q4" s="19">
        <v>2014</v>
      </c>
      <c r="R4" s="19">
        <v>2011</v>
      </c>
      <c r="S4" s="19">
        <v>2016</v>
      </c>
      <c r="T4" s="19">
        <v>2013</v>
      </c>
      <c r="U4" s="19">
        <v>2014</v>
      </c>
      <c r="V4" s="19">
        <v>2014</v>
      </c>
      <c r="W4" s="19">
        <v>2015</v>
      </c>
      <c r="X4" s="19">
        <v>2004</v>
      </c>
      <c r="Y4" s="19">
        <v>2013</v>
      </c>
      <c r="Z4" s="19">
        <v>2014</v>
      </c>
      <c r="AA4" s="19">
        <v>2014</v>
      </c>
      <c r="AB4" s="19">
        <v>2014</v>
      </c>
      <c r="AC4" s="19">
        <v>2014</v>
      </c>
      <c r="AD4" s="19">
        <v>2015</v>
      </c>
      <c r="AE4" s="19">
        <v>2012</v>
      </c>
      <c r="AF4" s="19">
        <v>2014</v>
      </c>
      <c r="AG4" s="18">
        <v>2007</v>
      </c>
      <c r="AH4" s="19">
        <v>2014</v>
      </c>
      <c r="AI4" s="19">
        <v>2015</v>
      </c>
      <c r="AJ4" s="19">
        <v>2016</v>
      </c>
      <c r="AK4" s="20">
        <v>2015</v>
      </c>
      <c r="AL4" s="20">
        <v>2015</v>
      </c>
      <c r="AM4" s="19">
        <v>2015</v>
      </c>
      <c r="AN4" s="19">
        <v>2014</v>
      </c>
      <c r="AO4" s="19">
        <v>2014</v>
      </c>
      <c r="AP4" s="19" t="s">
        <v>14</v>
      </c>
      <c r="AQ4" s="19" t="s">
        <v>14</v>
      </c>
      <c r="AR4" s="19">
        <v>2015</v>
      </c>
      <c r="AS4" s="19">
        <v>2014</v>
      </c>
      <c r="AT4" s="19">
        <v>2015</v>
      </c>
      <c r="AU4" s="19">
        <v>2012</v>
      </c>
      <c r="AV4" s="19">
        <v>2011</v>
      </c>
      <c r="AW4" s="19">
        <v>2014</v>
      </c>
      <c r="AX4" s="19">
        <v>2014</v>
      </c>
      <c r="AY4" s="19">
        <v>2014</v>
      </c>
      <c r="AZ4" s="19">
        <v>2015</v>
      </c>
      <c r="BA4" s="19">
        <v>2015</v>
      </c>
      <c r="BB4" s="19">
        <v>2015</v>
      </c>
      <c r="BC4" s="19">
        <v>2015</v>
      </c>
      <c r="BD4" s="19">
        <v>2014</v>
      </c>
      <c r="BE4" s="19">
        <v>2014</v>
      </c>
      <c r="BF4" s="9"/>
    </row>
    <row r="5" spans="1:58" x14ac:dyDescent="0.25">
      <c r="A5" s="13" t="s">
        <v>8707</v>
      </c>
      <c r="B5" s="184" t="s">
        <v>8708</v>
      </c>
      <c r="C5" s="17">
        <v>2014</v>
      </c>
      <c r="D5" s="17">
        <v>2014</v>
      </c>
      <c r="E5" s="17">
        <v>2014</v>
      </c>
      <c r="F5" s="17">
        <v>2014</v>
      </c>
      <c r="G5" s="17">
        <v>2014</v>
      </c>
      <c r="H5" s="17">
        <v>2014</v>
      </c>
      <c r="I5" s="17">
        <v>2014</v>
      </c>
      <c r="J5" s="17">
        <v>2015</v>
      </c>
      <c r="K5" s="17">
        <v>2015</v>
      </c>
      <c r="L5" s="17">
        <v>2015</v>
      </c>
      <c r="M5" s="19">
        <v>2016</v>
      </c>
      <c r="N5" s="19">
        <v>2016</v>
      </c>
      <c r="O5" s="19">
        <v>2015</v>
      </c>
      <c r="P5" s="19">
        <v>2015</v>
      </c>
      <c r="Q5" s="19">
        <v>2014</v>
      </c>
      <c r="R5" s="19">
        <v>2009</v>
      </c>
      <c r="S5" s="19">
        <v>2016</v>
      </c>
      <c r="T5" s="19">
        <v>2013</v>
      </c>
      <c r="U5" s="19">
        <v>2014</v>
      </c>
      <c r="V5" s="19">
        <v>2014</v>
      </c>
      <c r="W5" s="19">
        <v>2015</v>
      </c>
      <c r="X5" s="19">
        <v>2009</v>
      </c>
      <c r="Y5" s="19">
        <v>2013</v>
      </c>
      <c r="Z5" s="19">
        <v>2014</v>
      </c>
      <c r="AA5" s="19">
        <v>2014</v>
      </c>
      <c r="AB5" s="19">
        <v>2013</v>
      </c>
      <c r="AC5" s="19">
        <v>2014</v>
      </c>
      <c r="AD5" s="19">
        <v>2015</v>
      </c>
      <c r="AE5" s="19" t="s">
        <v>14</v>
      </c>
      <c r="AF5" s="19">
        <v>2014</v>
      </c>
      <c r="AG5" s="18">
        <v>2012</v>
      </c>
      <c r="AH5" s="19">
        <v>2014</v>
      </c>
      <c r="AI5" s="19">
        <v>2015</v>
      </c>
      <c r="AJ5" s="19">
        <v>2016</v>
      </c>
      <c r="AK5" s="20" t="s">
        <v>14</v>
      </c>
      <c r="AL5" s="20">
        <v>2015</v>
      </c>
      <c r="AM5" s="19">
        <v>2015</v>
      </c>
      <c r="AN5" s="19">
        <v>2014</v>
      </c>
      <c r="AO5" s="19">
        <v>2014</v>
      </c>
      <c r="AP5" s="19">
        <v>2014</v>
      </c>
      <c r="AQ5" s="19">
        <v>2014</v>
      </c>
      <c r="AR5" s="19" t="s">
        <v>14</v>
      </c>
      <c r="AS5" s="19">
        <v>2014</v>
      </c>
      <c r="AT5" s="19">
        <v>2015</v>
      </c>
      <c r="AU5" s="19">
        <v>2012</v>
      </c>
      <c r="AV5" s="19">
        <v>2012</v>
      </c>
      <c r="AW5" s="19">
        <v>2014</v>
      </c>
      <c r="AX5" s="19">
        <v>2014</v>
      </c>
      <c r="AY5" s="19">
        <v>2014</v>
      </c>
      <c r="AZ5" s="19">
        <v>2015</v>
      </c>
      <c r="BA5" s="19">
        <v>2015</v>
      </c>
      <c r="BB5" s="19">
        <v>2015</v>
      </c>
      <c r="BC5" s="19">
        <v>2015</v>
      </c>
      <c r="BD5" s="19">
        <v>2014</v>
      </c>
      <c r="BE5" s="19">
        <v>2014</v>
      </c>
      <c r="BF5" s="9"/>
    </row>
    <row r="6" spans="1:58" x14ac:dyDescent="0.25">
      <c r="A6" s="13" t="s">
        <v>362</v>
      </c>
      <c r="B6" s="184" t="s">
        <v>8784</v>
      </c>
      <c r="C6" s="17">
        <v>2014</v>
      </c>
      <c r="D6" s="17">
        <v>2014</v>
      </c>
      <c r="E6" s="17">
        <v>2014</v>
      </c>
      <c r="F6" s="17">
        <v>2014</v>
      </c>
      <c r="G6" s="17">
        <v>2014</v>
      </c>
      <c r="H6" s="17">
        <v>2014</v>
      </c>
      <c r="I6" s="17">
        <v>2014</v>
      </c>
      <c r="J6" s="17">
        <v>2015</v>
      </c>
      <c r="K6" s="17">
        <v>2015</v>
      </c>
      <c r="L6" s="17">
        <v>2015</v>
      </c>
      <c r="M6" s="19">
        <v>2016</v>
      </c>
      <c r="N6" s="19">
        <v>2016</v>
      </c>
      <c r="O6" s="19">
        <v>2015</v>
      </c>
      <c r="P6" s="19">
        <v>2015</v>
      </c>
      <c r="Q6" s="19">
        <v>2014</v>
      </c>
      <c r="R6" s="19" t="s">
        <v>14</v>
      </c>
      <c r="S6" s="19">
        <v>2016</v>
      </c>
      <c r="T6" s="19">
        <v>2013</v>
      </c>
      <c r="U6" s="19">
        <v>2014</v>
      </c>
      <c r="V6" s="19">
        <v>2014</v>
      </c>
      <c r="W6" s="19">
        <v>2015</v>
      </c>
      <c r="X6" s="19">
        <v>2012</v>
      </c>
      <c r="Y6" s="19">
        <v>2010</v>
      </c>
      <c r="Z6" s="19">
        <v>2014</v>
      </c>
      <c r="AA6" s="19">
        <v>2014</v>
      </c>
      <c r="AB6" s="19">
        <v>2014</v>
      </c>
      <c r="AC6" s="19">
        <v>2014</v>
      </c>
      <c r="AD6" s="19">
        <v>2015</v>
      </c>
      <c r="AE6" s="19">
        <v>2012</v>
      </c>
      <c r="AF6" s="19">
        <v>2014</v>
      </c>
      <c r="AG6" s="18" t="s">
        <v>14</v>
      </c>
      <c r="AH6" s="19">
        <v>2014</v>
      </c>
      <c r="AI6" s="19">
        <v>2015</v>
      </c>
      <c r="AJ6" s="19">
        <v>2016</v>
      </c>
      <c r="AK6" s="20">
        <v>2015</v>
      </c>
      <c r="AL6" s="20">
        <v>2015</v>
      </c>
      <c r="AM6" s="19">
        <v>2015</v>
      </c>
      <c r="AN6" s="19">
        <v>2014</v>
      </c>
      <c r="AO6" s="19">
        <v>2014</v>
      </c>
      <c r="AP6" s="19">
        <v>2014</v>
      </c>
      <c r="AQ6" s="19">
        <v>2014</v>
      </c>
      <c r="AR6" s="19">
        <v>2011</v>
      </c>
      <c r="AS6" s="19">
        <v>2014</v>
      </c>
      <c r="AT6" s="19">
        <v>2015</v>
      </c>
      <c r="AU6" s="19">
        <v>2012</v>
      </c>
      <c r="AV6" s="19">
        <v>2006</v>
      </c>
      <c r="AW6" s="19">
        <v>2014</v>
      </c>
      <c r="AX6" s="19">
        <v>2014</v>
      </c>
      <c r="AY6" s="19">
        <v>2014</v>
      </c>
      <c r="AZ6" s="19">
        <v>2015</v>
      </c>
      <c r="BA6" s="19">
        <v>2015</v>
      </c>
      <c r="BB6" s="19">
        <v>2015</v>
      </c>
      <c r="BC6" s="19">
        <v>2015</v>
      </c>
      <c r="BD6" s="19">
        <v>2014</v>
      </c>
      <c r="BE6" s="19">
        <v>2014</v>
      </c>
      <c r="BF6" s="9"/>
    </row>
    <row r="7" spans="1:58" x14ac:dyDescent="0.25">
      <c r="A7" s="13" t="s">
        <v>1483</v>
      </c>
      <c r="B7" s="184" t="s">
        <v>8706</v>
      </c>
      <c r="C7" s="17">
        <v>2014</v>
      </c>
      <c r="D7" s="17">
        <v>2014</v>
      </c>
      <c r="E7" s="17">
        <v>2014</v>
      </c>
      <c r="F7" s="17">
        <v>2014</v>
      </c>
      <c r="G7" s="17">
        <v>2014</v>
      </c>
      <c r="H7" s="17">
        <v>2014</v>
      </c>
      <c r="I7" s="17">
        <v>2014</v>
      </c>
      <c r="J7" s="17">
        <v>2015</v>
      </c>
      <c r="K7" s="17">
        <v>2015</v>
      </c>
      <c r="L7" s="17">
        <v>2015</v>
      </c>
      <c r="M7" s="19">
        <v>2016</v>
      </c>
      <c r="N7" s="19">
        <v>2016</v>
      </c>
      <c r="O7" s="19">
        <v>2015</v>
      </c>
      <c r="P7" s="19">
        <v>2015</v>
      </c>
      <c r="Q7" s="19">
        <v>2014</v>
      </c>
      <c r="R7" s="19" t="s">
        <v>14</v>
      </c>
      <c r="S7" s="19">
        <v>2016</v>
      </c>
      <c r="T7" s="19">
        <v>2013</v>
      </c>
      <c r="U7" s="19">
        <v>2014</v>
      </c>
      <c r="V7" s="19">
        <v>2014</v>
      </c>
      <c r="W7" s="19">
        <v>2015</v>
      </c>
      <c r="X7" s="19">
        <v>2007</v>
      </c>
      <c r="Y7" s="19">
        <v>2009</v>
      </c>
      <c r="Z7" s="19">
        <v>2014</v>
      </c>
      <c r="AA7" s="19">
        <v>2014</v>
      </c>
      <c r="AB7" s="19">
        <v>2014</v>
      </c>
      <c r="AC7" s="19">
        <v>2014</v>
      </c>
      <c r="AD7" s="19">
        <v>2015</v>
      </c>
      <c r="AE7" s="19">
        <v>2012</v>
      </c>
      <c r="AF7" s="19" t="s">
        <v>14</v>
      </c>
      <c r="AG7" s="18">
        <v>2008</v>
      </c>
      <c r="AH7" s="19">
        <v>2014</v>
      </c>
      <c r="AI7" s="19">
        <v>2015</v>
      </c>
      <c r="AJ7" s="19">
        <v>2016</v>
      </c>
      <c r="AK7" s="20" t="s">
        <v>14</v>
      </c>
      <c r="AL7" s="20">
        <v>2015</v>
      </c>
      <c r="AM7" s="19">
        <v>2015</v>
      </c>
      <c r="AN7" s="19">
        <v>2014</v>
      </c>
      <c r="AO7" s="19">
        <v>2014</v>
      </c>
      <c r="AP7" s="19">
        <v>2013</v>
      </c>
      <c r="AQ7" s="19">
        <v>2013</v>
      </c>
      <c r="AR7" s="19">
        <v>2007</v>
      </c>
      <c r="AS7" s="19">
        <v>2014</v>
      </c>
      <c r="AT7" s="19">
        <v>2015</v>
      </c>
      <c r="AU7" s="19">
        <v>2012</v>
      </c>
      <c r="AV7" s="19">
        <v>2013</v>
      </c>
      <c r="AW7" s="19">
        <v>2014</v>
      </c>
      <c r="AX7" s="19">
        <v>2014</v>
      </c>
      <c r="AY7" s="19">
        <v>2014</v>
      </c>
      <c r="AZ7" s="19">
        <v>2015</v>
      </c>
      <c r="BA7" s="19">
        <v>2015</v>
      </c>
      <c r="BB7" s="19">
        <v>2015</v>
      </c>
      <c r="BC7" s="19">
        <v>2015</v>
      </c>
      <c r="BD7" s="19">
        <v>2014</v>
      </c>
      <c r="BE7" s="19">
        <v>2014</v>
      </c>
      <c r="BF7" s="9"/>
    </row>
    <row r="8" spans="1:58" x14ac:dyDescent="0.25">
      <c r="A8" s="13" t="s">
        <v>8714</v>
      </c>
      <c r="B8" s="184" t="s">
        <v>8715</v>
      </c>
      <c r="C8" s="17">
        <v>2014</v>
      </c>
      <c r="D8" s="17">
        <v>2014</v>
      </c>
      <c r="E8" s="17">
        <v>2014</v>
      </c>
      <c r="F8" s="17">
        <v>2014</v>
      </c>
      <c r="G8" s="17">
        <v>2014</v>
      </c>
      <c r="H8" s="17">
        <v>2014</v>
      </c>
      <c r="I8" s="17">
        <v>2014</v>
      </c>
      <c r="J8" s="17">
        <v>2015</v>
      </c>
      <c r="K8" s="17">
        <v>2015</v>
      </c>
      <c r="L8" s="17">
        <v>2015</v>
      </c>
      <c r="M8" s="19">
        <v>2016</v>
      </c>
      <c r="N8" s="19">
        <v>2016</v>
      </c>
      <c r="O8" s="19">
        <v>2015</v>
      </c>
      <c r="P8" s="19">
        <v>2015</v>
      </c>
      <c r="Q8" s="19">
        <v>2014</v>
      </c>
      <c r="R8" s="19" t="s">
        <v>14</v>
      </c>
      <c r="S8" s="19">
        <v>2016</v>
      </c>
      <c r="T8" s="19">
        <v>2013</v>
      </c>
      <c r="U8" s="19">
        <v>2014</v>
      </c>
      <c r="V8" s="19">
        <v>2014</v>
      </c>
      <c r="W8" s="19">
        <v>2015</v>
      </c>
      <c r="X8" s="19" t="s">
        <v>14</v>
      </c>
      <c r="Y8" s="19" t="s">
        <v>14</v>
      </c>
      <c r="Z8" s="19">
        <v>2014</v>
      </c>
      <c r="AA8" s="19">
        <v>2014</v>
      </c>
      <c r="AB8" s="19" t="s">
        <v>14</v>
      </c>
      <c r="AC8" s="19">
        <v>2014</v>
      </c>
      <c r="AD8" s="19">
        <v>2015</v>
      </c>
      <c r="AE8" s="19" t="s">
        <v>14</v>
      </c>
      <c r="AF8" s="19" t="s">
        <v>14</v>
      </c>
      <c r="AG8" s="18" t="s">
        <v>14</v>
      </c>
      <c r="AH8" s="19">
        <v>2014</v>
      </c>
      <c r="AI8" s="19">
        <v>2015</v>
      </c>
      <c r="AJ8" s="19">
        <v>2016</v>
      </c>
      <c r="AK8" s="20" t="s">
        <v>14</v>
      </c>
      <c r="AL8" s="20">
        <v>2015</v>
      </c>
      <c r="AM8" s="19">
        <v>2015</v>
      </c>
      <c r="AN8" s="19">
        <v>2014</v>
      </c>
      <c r="AO8" s="19">
        <v>2014</v>
      </c>
      <c r="AP8" s="19">
        <v>2014</v>
      </c>
      <c r="AQ8" s="19" t="s">
        <v>14</v>
      </c>
      <c r="AR8" s="19">
        <v>2009</v>
      </c>
      <c r="AS8" s="19">
        <v>2014</v>
      </c>
      <c r="AT8" s="19" t="s">
        <v>14</v>
      </c>
      <c r="AU8" s="19">
        <v>2012</v>
      </c>
      <c r="AV8" s="19">
        <v>2013</v>
      </c>
      <c r="AW8" s="19">
        <v>2014</v>
      </c>
      <c r="AX8" s="19">
        <v>2014</v>
      </c>
      <c r="AY8" s="19">
        <v>2014</v>
      </c>
      <c r="AZ8" s="19">
        <v>2011</v>
      </c>
      <c r="BA8" s="19">
        <v>2015</v>
      </c>
      <c r="BB8" s="19">
        <v>2015</v>
      </c>
      <c r="BC8" s="19">
        <v>2015</v>
      </c>
      <c r="BD8" s="19">
        <v>2014</v>
      </c>
      <c r="BE8" s="19">
        <v>2014</v>
      </c>
      <c r="BF8" s="9"/>
    </row>
    <row r="9" spans="1:58" x14ac:dyDescent="0.25">
      <c r="A9" s="13" t="s">
        <v>8711</v>
      </c>
      <c r="B9" s="184" t="s">
        <v>8712</v>
      </c>
      <c r="C9" s="17">
        <v>2014</v>
      </c>
      <c r="D9" s="17">
        <v>2014</v>
      </c>
      <c r="E9" s="17">
        <v>2014</v>
      </c>
      <c r="F9" s="17">
        <v>2014</v>
      </c>
      <c r="G9" s="17">
        <v>2014</v>
      </c>
      <c r="H9" s="17">
        <v>2014</v>
      </c>
      <c r="I9" s="17">
        <v>2014</v>
      </c>
      <c r="J9" s="17">
        <v>2015</v>
      </c>
      <c r="K9" s="17">
        <v>2015</v>
      </c>
      <c r="L9" s="17">
        <v>2015</v>
      </c>
      <c r="M9" s="19">
        <v>2016</v>
      </c>
      <c r="N9" s="19">
        <v>2016</v>
      </c>
      <c r="O9" s="19">
        <v>2015</v>
      </c>
      <c r="P9" s="19">
        <v>2015</v>
      </c>
      <c r="Q9" s="19">
        <v>2014</v>
      </c>
      <c r="R9" s="19">
        <v>2005</v>
      </c>
      <c r="S9" s="19">
        <v>2016</v>
      </c>
      <c r="T9" s="19">
        <v>2013</v>
      </c>
      <c r="U9" s="19">
        <v>2014</v>
      </c>
      <c r="V9" s="19">
        <v>2014</v>
      </c>
      <c r="W9" s="19">
        <v>2015</v>
      </c>
      <c r="X9" s="19">
        <v>2005</v>
      </c>
      <c r="Y9" s="19">
        <v>2013</v>
      </c>
      <c r="Z9" s="19">
        <v>2014</v>
      </c>
      <c r="AA9" s="19">
        <v>2014</v>
      </c>
      <c r="AB9" s="19">
        <v>2014</v>
      </c>
      <c r="AC9" s="19">
        <v>2014</v>
      </c>
      <c r="AD9" s="19">
        <v>2015</v>
      </c>
      <c r="AE9" s="19" t="s">
        <v>14</v>
      </c>
      <c r="AF9" s="19">
        <v>2014</v>
      </c>
      <c r="AG9" s="18">
        <v>2013</v>
      </c>
      <c r="AH9" s="19">
        <v>2014</v>
      </c>
      <c r="AI9" s="19">
        <v>2015</v>
      </c>
      <c r="AJ9" s="19">
        <v>2016</v>
      </c>
      <c r="AK9" s="20" t="s">
        <v>14</v>
      </c>
      <c r="AL9" s="20">
        <v>2015</v>
      </c>
      <c r="AM9" s="19">
        <v>2015</v>
      </c>
      <c r="AN9" s="19">
        <v>2014</v>
      </c>
      <c r="AO9" s="19">
        <v>2014</v>
      </c>
      <c r="AP9" s="19" t="s">
        <v>14</v>
      </c>
      <c r="AQ9" s="19" t="s">
        <v>14</v>
      </c>
      <c r="AR9" s="19">
        <v>2015</v>
      </c>
      <c r="AS9" s="19">
        <v>2014</v>
      </c>
      <c r="AT9" s="19">
        <v>2015</v>
      </c>
      <c r="AU9" s="19">
        <v>2012</v>
      </c>
      <c r="AV9" s="19">
        <v>2013</v>
      </c>
      <c r="AW9" s="19">
        <v>2014</v>
      </c>
      <c r="AX9" s="19">
        <v>2014</v>
      </c>
      <c r="AY9" s="19">
        <v>2014</v>
      </c>
      <c r="AZ9" s="19">
        <v>2015</v>
      </c>
      <c r="BA9" s="19">
        <v>2015</v>
      </c>
      <c r="BB9" s="19" t="s">
        <v>14</v>
      </c>
      <c r="BC9" s="19">
        <v>2015</v>
      </c>
      <c r="BD9" s="19">
        <v>2014</v>
      </c>
      <c r="BE9" s="19">
        <v>2014</v>
      </c>
      <c r="BF9" s="9"/>
    </row>
    <row r="10" spans="1:58" x14ac:dyDescent="0.25">
      <c r="A10" s="13" t="s">
        <v>1201</v>
      </c>
      <c r="B10" s="184" t="s">
        <v>8713</v>
      </c>
      <c r="C10" s="17">
        <v>2014</v>
      </c>
      <c r="D10" s="17">
        <v>2014</v>
      </c>
      <c r="E10" s="17">
        <v>2014</v>
      </c>
      <c r="F10" s="17">
        <v>2014</v>
      </c>
      <c r="G10" s="17">
        <v>2014</v>
      </c>
      <c r="H10" s="17">
        <v>2014</v>
      </c>
      <c r="I10" s="17">
        <v>2014</v>
      </c>
      <c r="J10" s="17">
        <v>2015</v>
      </c>
      <c r="K10" s="17">
        <v>2015</v>
      </c>
      <c r="L10" s="17">
        <v>2015</v>
      </c>
      <c r="M10" s="19">
        <v>2016</v>
      </c>
      <c r="N10" s="19">
        <v>2016</v>
      </c>
      <c r="O10" s="19">
        <v>2015</v>
      </c>
      <c r="P10" s="19">
        <v>2015</v>
      </c>
      <c r="Q10" s="19">
        <v>2014</v>
      </c>
      <c r="R10" s="19">
        <v>2010</v>
      </c>
      <c r="S10" s="19">
        <v>2016</v>
      </c>
      <c r="T10" s="19">
        <v>2013</v>
      </c>
      <c r="U10" s="19">
        <v>2014</v>
      </c>
      <c r="V10" s="19">
        <v>2014</v>
      </c>
      <c r="W10" s="19">
        <v>2015</v>
      </c>
      <c r="X10" s="19">
        <v>2010</v>
      </c>
      <c r="Y10" s="19">
        <v>2013</v>
      </c>
      <c r="Z10" s="19">
        <v>2014</v>
      </c>
      <c r="AA10" s="19">
        <v>2014</v>
      </c>
      <c r="AB10" s="19">
        <v>2014</v>
      </c>
      <c r="AC10" s="19">
        <v>2014</v>
      </c>
      <c r="AD10" s="19">
        <v>2015</v>
      </c>
      <c r="AE10" s="19" t="s">
        <v>14</v>
      </c>
      <c r="AF10" s="19">
        <v>2014</v>
      </c>
      <c r="AG10" s="18">
        <v>2013</v>
      </c>
      <c r="AH10" s="19">
        <v>2014</v>
      </c>
      <c r="AI10" s="19">
        <v>2015</v>
      </c>
      <c r="AJ10" s="19">
        <v>2016</v>
      </c>
      <c r="AK10" s="20">
        <v>2015</v>
      </c>
      <c r="AL10" s="20">
        <v>2015</v>
      </c>
      <c r="AM10" s="19">
        <v>2015</v>
      </c>
      <c r="AN10" s="19">
        <v>2014</v>
      </c>
      <c r="AO10" s="19">
        <v>2014</v>
      </c>
      <c r="AP10" s="19">
        <v>2014</v>
      </c>
      <c r="AQ10" s="19">
        <v>2014</v>
      </c>
      <c r="AR10" s="19">
        <v>2011</v>
      </c>
      <c r="AS10" s="19">
        <v>2014</v>
      </c>
      <c r="AT10" s="19">
        <v>2015</v>
      </c>
      <c r="AU10" s="19">
        <v>2012</v>
      </c>
      <c r="AV10" s="19">
        <v>2011</v>
      </c>
      <c r="AW10" s="19">
        <v>2014</v>
      </c>
      <c r="AX10" s="19">
        <v>2014</v>
      </c>
      <c r="AY10" s="19">
        <v>2014</v>
      </c>
      <c r="AZ10" s="19">
        <v>2015</v>
      </c>
      <c r="BA10" s="19">
        <v>2015</v>
      </c>
      <c r="BB10" s="19">
        <v>2015</v>
      </c>
      <c r="BC10" s="19">
        <v>2015</v>
      </c>
      <c r="BD10" s="19">
        <v>2014</v>
      </c>
      <c r="BE10" s="19">
        <v>2014</v>
      </c>
      <c r="BF10" s="9"/>
    </row>
    <row r="11" spans="1:58" x14ac:dyDescent="0.25">
      <c r="A11" s="13" t="s">
        <v>8716</v>
      </c>
      <c r="B11" s="184" t="s">
        <v>8717</v>
      </c>
      <c r="C11" s="17">
        <v>2014</v>
      </c>
      <c r="D11" s="17">
        <v>2014</v>
      </c>
      <c r="E11" s="17">
        <v>2014</v>
      </c>
      <c r="F11" s="17">
        <v>2014</v>
      </c>
      <c r="G11" s="17">
        <v>2014</v>
      </c>
      <c r="H11" s="17">
        <v>2014</v>
      </c>
      <c r="I11" s="17">
        <v>2014</v>
      </c>
      <c r="J11" s="17">
        <v>2015</v>
      </c>
      <c r="K11" s="17">
        <v>2015</v>
      </c>
      <c r="L11" s="17">
        <v>2015</v>
      </c>
      <c r="M11" s="19">
        <v>2016</v>
      </c>
      <c r="N11" s="19">
        <v>2016</v>
      </c>
      <c r="O11" s="19">
        <v>2015</v>
      </c>
      <c r="P11" s="19">
        <v>2015</v>
      </c>
      <c r="Q11" s="19">
        <v>2014</v>
      </c>
      <c r="R11" s="19" t="s">
        <v>14</v>
      </c>
      <c r="S11" s="19">
        <v>2016</v>
      </c>
      <c r="T11" s="19">
        <v>2013</v>
      </c>
      <c r="U11" s="19">
        <v>2014</v>
      </c>
      <c r="V11" s="19" t="s">
        <v>14</v>
      </c>
      <c r="W11" s="19">
        <v>2015</v>
      </c>
      <c r="X11" s="19">
        <v>2007</v>
      </c>
      <c r="Y11" s="19">
        <v>2011</v>
      </c>
      <c r="Z11" s="19">
        <v>2014</v>
      </c>
      <c r="AA11" s="19">
        <v>2014</v>
      </c>
      <c r="AB11" s="19">
        <v>2013</v>
      </c>
      <c r="AC11" s="19">
        <v>2014</v>
      </c>
      <c r="AD11" s="19">
        <v>2015</v>
      </c>
      <c r="AE11" s="19" t="s">
        <v>14</v>
      </c>
      <c r="AF11" s="19">
        <v>2014</v>
      </c>
      <c r="AG11" s="18">
        <v>2010</v>
      </c>
      <c r="AH11" s="19">
        <v>2014</v>
      </c>
      <c r="AI11" s="19">
        <v>2015</v>
      </c>
      <c r="AJ11" s="19">
        <v>2016</v>
      </c>
      <c r="AK11" s="20" t="s">
        <v>14</v>
      </c>
      <c r="AL11" s="20">
        <v>2015</v>
      </c>
      <c r="AM11" s="19">
        <v>2015</v>
      </c>
      <c r="AN11" s="19">
        <v>2014</v>
      </c>
      <c r="AO11" s="19">
        <v>2014</v>
      </c>
      <c r="AP11" s="19">
        <v>2014</v>
      </c>
      <c r="AQ11" s="19" t="s">
        <v>14</v>
      </c>
      <c r="AR11" s="19">
        <v>2015</v>
      </c>
      <c r="AS11" s="19">
        <v>2014</v>
      </c>
      <c r="AT11" s="19">
        <v>2015</v>
      </c>
      <c r="AU11" s="19">
        <v>2012</v>
      </c>
      <c r="AV11" s="19" t="s">
        <v>14</v>
      </c>
      <c r="AW11" s="19">
        <v>2014</v>
      </c>
      <c r="AX11" s="19">
        <v>2014</v>
      </c>
      <c r="AY11" s="19">
        <v>2014</v>
      </c>
      <c r="AZ11" s="19">
        <v>2015</v>
      </c>
      <c r="BA11" s="19">
        <v>2015</v>
      </c>
      <c r="BB11" s="19">
        <v>2015</v>
      </c>
      <c r="BC11" s="19">
        <v>2015</v>
      </c>
      <c r="BD11" s="19">
        <v>2014</v>
      </c>
      <c r="BE11" s="19">
        <v>2014</v>
      </c>
      <c r="BF11" s="9"/>
    </row>
    <row r="12" spans="1:58" x14ac:dyDescent="0.25">
      <c r="A12" s="13" t="s">
        <v>8718</v>
      </c>
      <c r="B12" s="184" t="s">
        <v>8719</v>
      </c>
      <c r="C12" s="17">
        <v>2014</v>
      </c>
      <c r="D12" s="17">
        <v>2014</v>
      </c>
      <c r="E12" s="17">
        <v>2014</v>
      </c>
      <c r="F12" s="17">
        <v>2014</v>
      </c>
      <c r="G12" s="17">
        <v>2014</v>
      </c>
      <c r="H12" s="17">
        <v>2014</v>
      </c>
      <c r="I12" s="17">
        <v>2014</v>
      </c>
      <c r="J12" s="17">
        <v>2015</v>
      </c>
      <c r="K12" s="17">
        <v>2015</v>
      </c>
      <c r="L12" s="17">
        <v>2015</v>
      </c>
      <c r="M12" s="19">
        <v>2016</v>
      </c>
      <c r="N12" s="19">
        <v>2016</v>
      </c>
      <c r="O12" s="19">
        <v>2015</v>
      </c>
      <c r="P12" s="19">
        <v>2015</v>
      </c>
      <c r="Q12" s="19">
        <v>2014</v>
      </c>
      <c r="R12" s="19" t="s">
        <v>14</v>
      </c>
      <c r="S12" s="19">
        <v>2016</v>
      </c>
      <c r="T12" s="19">
        <v>2013</v>
      </c>
      <c r="U12" s="19">
        <v>2014</v>
      </c>
      <c r="V12" s="19" t="s">
        <v>14</v>
      </c>
      <c r="W12" s="19">
        <v>2015</v>
      </c>
      <c r="X12" s="19" t="s">
        <v>14</v>
      </c>
      <c r="Y12" s="19">
        <v>2011</v>
      </c>
      <c r="Z12" s="19">
        <v>2014</v>
      </c>
      <c r="AA12" s="19">
        <v>2014</v>
      </c>
      <c r="AB12" s="19" t="s">
        <v>14</v>
      </c>
      <c r="AC12" s="19">
        <v>2014</v>
      </c>
      <c r="AD12" s="19">
        <v>2015</v>
      </c>
      <c r="AE12" s="19" t="s">
        <v>14</v>
      </c>
      <c r="AF12" s="19">
        <v>2014</v>
      </c>
      <c r="AG12" s="18">
        <v>2012</v>
      </c>
      <c r="AH12" s="19">
        <v>2014</v>
      </c>
      <c r="AI12" s="19">
        <v>2015</v>
      </c>
      <c r="AJ12" s="19">
        <v>2016</v>
      </c>
      <c r="AK12" s="20" t="s">
        <v>14</v>
      </c>
      <c r="AL12" s="20">
        <v>2015</v>
      </c>
      <c r="AM12" s="19">
        <v>2015</v>
      </c>
      <c r="AN12" s="19">
        <v>2014</v>
      </c>
      <c r="AO12" s="19">
        <v>2014</v>
      </c>
      <c r="AP12" s="19">
        <v>2014</v>
      </c>
      <c r="AQ12" s="19">
        <v>2014</v>
      </c>
      <c r="AR12" s="19">
        <v>2015</v>
      </c>
      <c r="AS12" s="19">
        <v>2014</v>
      </c>
      <c r="AT12" s="19">
        <v>2015</v>
      </c>
      <c r="AU12" s="19">
        <v>2012</v>
      </c>
      <c r="AV12" s="19" t="s">
        <v>14</v>
      </c>
      <c r="AW12" s="19">
        <v>2014</v>
      </c>
      <c r="AX12" s="19">
        <v>2014</v>
      </c>
      <c r="AY12" s="19">
        <v>2014</v>
      </c>
      <c r="AZ12" s="19">
        <v>2015</v>
      </c>
      <c r="BA12" s="19">
        <v>2015</v>
      </c>
      <c r="BB12" s="19">
        <v>2015</v>
      </c>
      <c r="BC12" s="19">
        <v>2015</v>
      </c>
      <c r="BD12" s="19">
        <v>2014</v>
      </c>
      <c r="BE12" s="19">
        <v>2014</v>
      </c>
      <c r="BF12" s="9"/>
    </row>
    <row r="13" spans="1:58" x14ac:dyDescent="0.25">
      <c r="A13" s="13" t="s">
        <v>1211</v>
      </c>
      <c r="B13" s="184" t="s">
        <v>8720</v>
      </c>
      <c r="C13" s="17">
        <v>2014</v>
      </c>
      <c r="D13" s="17">
        <v>2014</v>
      </c>
      <c r="E13" s="17">
        <v>2014</v>
      </c>
      <c r="F13" s="17">
        <v>2014</v>
      </c>
      <c r="G13" s="17">
        <v>2014</v>
      </c>
      <c r="H13" s="17">
        <v>2014</v>
      </c>
      <c r="I13" s="17">
        <v>2014</v>
      </c>
      <c r="J13" s="17">
        <v>2015</v>
      </c>
      <c r="K13" s="17">
        <v>2015</v>
      </c>
      <c r="L13" s="17">
        <v>2015</v>
      </c>
      <c r="M13" s="19">
        <v>2016</v>
      </c>
      <c r="N13" s="19">
        <v>2016</v>
      </c>
      <c r="O13" s="19">
        <v>2015</v>
      </c>
      <c r="P13" s="19">
        <v>2015</v>
      </c>
      <c r="Q13" s="19">
        <v>2014</v>
      </c>
      <c r="R13" s="19">
        <v>2006</v>
      </c>
      <c r="S13" s="19">
        <v>2016</v>
      </c>
      <c r="T13" s="19">
        <v>2013</v>
      </c>
      <c r="U13" s="19">
        <v>2014</v>
      </c>
      <c r="V13" s="19">
        <v>2014</v>
      </c>
      <c r="W13" s="19">
        <v>2015</v>
      </c>
      <c r="X13" s="19">
        <v>2013</v>
      </c>
      <c r="Y13" s="19">
        <v>2013</v>
      </c>
      <c r="Z13" s="19">
        <v>2014</v>
      </c>
      <c r="AA13" s="19">
        <v>2014</v>
      </c>
      <c r="AB13" s="19">
        <v>2014</v>
      </c>
      <c r="AC13" s="19">
        <v>2014</v>
      </c>
      <c r="AD13" s="19">
        <v>2015</v>
      </c>
      <c r="AE13" s="19">
        <v>2012</v>
      </c>
      <c r="AF13" s="19">
        <v>2014</v>
      </c>
      <c r="AG13" s="18">
        <v>2008</v>
      </c>
      <c r="AH13" s="19">
        <v>2014</v>
      </c>
      <c r="AI13" s="19">
        <v>2015</v>
      </c>
      <c r="AJ13" s="19">
        <v>2016</v>
      </c>
      <c r="AK13" s="20">
        <v>2015</v>
      </c>
      <c r="AL13" s="20">
        <v>2015</v>
      </c>
      <c r="AM13" s="19">
        <v>2015</v>
      </c>
      <c r="AN13" s="19">
        <v>2014</v>
      </c>
      <c r="AO13" s="19">
        <v>2014</v>
      </c>
      <c r="AP13" s="19" t="s">
        <v>14</v>
      </c>
      <c r="AQ13" s="19" t="s">
        <v>14</v>
      </c>
      <c r="AR13" s="19" t="s">
        <v>14</v>
      </c>
      <c r="AS13" s="19">
        <v>2014</v>
      </c>
      <c r="AT13" s="19">
        <v>2015</v>
      </c>
      <c r="AU13" s="19">
        <v>2012</v>
      </c>
      <c r="AV13" s="19">
        <v>2014</v>
      </c>
      <c r="AW13" s="19">
        <v>2014</v>
      </c>
      <c r="AX13" s="19">
        <v>2014</v>
      </c>
      <c r="AY13" s="19">
        <v>2014</v>
      </c>
      <c r="AZ13" s="19">
        <v>2015</v>
      </c>
      <c r="BA13" s="19">
        <v>2015</v>
      </c>
      <c r="BB13" s="19">
        <v>2015</v>
      </c>
      <c r="BC13" s="19">
        <v>2015</v>
      </c>
      <c r="BD13" s="19">
        <v>2014</v>
      </c>
      <c r="BE13" s="19">
        <v>2014</v>
      </c>
      <c r="BF13" s="9"/>
    </row>
    <row r="14" spans="1:58" x14ac:dyDescent="0.25">
      <c r="A14" s="13" t="s">
        <v>8732</v>
      </c>
      <c r="B14" s="184" t="s">
        <v>8733</v>
      </c>
      <c r="C14" s="17">
        <v>2014</v>
      </c>
      <c r="D14" s="17">
        <v>2014</v>
      </c>
      <c r="E14" s="17">
        <v>2014</v>
      </c>
      <c r="F14" s="17">
        <v>2014</v>
      </c>
      <c r="G14" s="17">
        <v>2014</v>
      </c>
      <c r="H14" s="17">
        <v>2014</v>
      </c>
      <c r="I14" s="17">
        <v>2014</v>
      </c>
      <c r="J14" s="17">
        <v>2015</v>
      </c>
      <c r="K14" s="17">
        <v>2015</v>
      </c>
      <c r="L14" s="17">
        <v>2015</v>
      </c>
      <c r="M14" s="19">
        <v>2016</v>
      </c>
      <c r="N14" s="19">
        <v>2016</v>
      </c>
      <c r="O14" s="19">
        <v>2015</v>
      </c>
      <c r="P14" s="19">
        <v>2015</v>
      </c>
      <c r="Q14" s="19">
        <v>2014</v>
      </c>
      <c r="R14" s="19" t="s">
        <v>14</v>
      </c>
      <c r="S14" s="19">
        <v>2016</v>
      </c>
      <c r="T14" s="19">
        <v>2013</v>
      </c>
      <c r="U14" s="19">
        <v>2014</v>
      </c>
      <c r="V14" s="19" t="s">
        <v>14</v>
      </c>
      <c r="W14" s="19">
        <v>2015</v>
      </c>
      <c r="X14" s="19" t="s">
        <v>14</v>
      </c>
      <c r="Y14" s="19">
        <v>2008</v>
      </c>
      <c r="Z14" s="19">
        <v>2014</v>
      </c>
      <c r="AA14" s="19">
        <v>2014</v>
      </c>
      <c r="AB14" s="19">
        <v>2013</v>
      </c>
      <c r="AC14" s="19">
        <v>2014</v>
      </c>
      <c r="AD14" s="19">
        <v>2015</v>
      </c>
      <c r="AE14" s="19" t="s">
        <v>14</v>
      </c>
      <c r="AF14" s="19">
        <v>2014</v>
      </c>
      <c r="AG14" s="18" t="s">
        <v>14</v>
      </c>
      <c r="AH14" s="19">
        <v>2014</v>
      </c>
      <c r="AI14" s="19">
        <v>2015</v>
      </c>
      <c r="AJ14" s="19">
        <v>2016</v>
      </c>
      <c r="AK14" s="20" t="s">
        <v>14</v>
      </c>
      <c r="AL14" s="20">
        <v>2015</v>
      </c>
      <c r="AM14" s="19">
        <v>2015</v>
      </c>
      <c r="AN14" s="19">
        <v>2014</v>
      </c>
      <c r="AO14" s="19">
        <v>2014</v>
      </c>
      <c r="AP14" s="19">
        <v>2014</v>
      </c>
      <c r="AQ14" s="19">
        <v>2014</v>
      </c>
      <c r="AR14" s="19" t="s">
        <v>14</v>
      </c>
      <c r="AS14" s="19">
        <v>2014</v>
      </c>
      <c r="AT14" s="19">
        <v>2015</v>
      </c>
      <c r="AU14" s="19">
        <v>2012</v>
      </c>
      <c r="AV14" s="19" t="s">
        <v>14</v>
      </c>
      <c r="AW14" s="19">
        <v>2014</v>
      </c>
      <c r="AX14" s="19">
        <v>2014</v>
      </c>
      <c r="AY14" s="19">
        <v>2014</v>
      </c>
      <c r="AZ14" s="19">
        <v>2015</v>
      </c>
      <c r="BA14" s="19">
        <v>2015</v>
      </c>
      <c r="BB14" s="19">
        <v>2015</v>
      </c>
      <c r="BC14" s="19">
        <v>2015</v>
      </c>
      <c r="BD14" s="19">
        <v>2014</v>
      </c>
      <c r="BE14" s="19">
        <v>2014</v>
      </c>
      <c r="BF14" s="9"/>
    </row>
    <row r="15" spans="1:58" x14ac:dyDescent="0.25">
      <c r="A15" s="13" t="s">
        <v>8730</v>
      </c>
      <c r="B15" s="184" t="s">
        <v>8731</v>
      </c>
      <c r="C15" s="17">
        <v>2014</v>
      </c>
      <c r="D15" s="17">
        <v>2014</v>
      </c>
      <c r="E15" s="17">
        <v>2014</v>
      </c>
      <c r="F15" s="17">
        <v>2014</v>
      </c>
      <c r="G15" s="17">
        <v>2014</v>
      </c>
      <c r="H15" s="17">
        <v>2014</v>
      </c>
      <c r="I15" s="17">
        <v>2014</v>
      </c>
      <c r="J15" s="17">
        <v>2015</v>
      </c>
      <c r="K15" s="17">
        <v>2015</v>
      </c>
      <c r="L15" s="17">
        <v>2015</v>
      </c>
      <c r="M15" s="19">
        <v>2016</v>
      </c>
      <c r="N15" s="19">
        <v>2016</v>
      </c>
      <c r="O15" s="19">
        <v>2015</v>
      </c>
      <c r="P15" s="19">
        <v>2015</v>
      </c>
      <c r="Q15" s="19">
        <v>2014</v>
      </c>
      <c r="R15" s="19" t="s">
        <v>14</v>
      </c>
      <c r="S15" s="19">
        <v>2016</v>
      </c>
      <c r="T15" s="19">
        <v>2013</v>
      </c>
      <c r="U15" s="19">
        <v>2014</v>
      </c>
      <c r="V15" s="19" t="s">
        <v>14</v>
      </c>
      <c r="W15" s="19">
        <v>2015</v>
      </c>
      <c r="X15" s="19" t="s">
        <v>14</v>
      </c>
      <c r="Y15" s="19">
        <v>2012</v>
      </c>
      <c r="Z15" s="19">
        <v>2014</v>
      </c>
      <c r="AA15" s="19">
        <v>2014</v>
      </c>
      <c r="AB15" s="19" t="s">
        <v>14</v>
      </c>
      <c r="AC15" s="19">
        <v>2014</v>
      </c>
      <c r="AD15" s="19">
        <v>2015</v>
      </c>
      <c r="AE15" s="19" t="s">
        <v>14</v>
      </c>
      <c r="AF15" s="19">
        <v>2014</v>
      </c>
      <c r="AG15" s="18" t="s">
        <v>14</v>
      </c>
      <c r="AH15" s="19">
        <v>2014</v>
      </c>
      <c r="AI15" s="19">
        <v>2015</v>
      </c>
      <c r="AJ15" s="19">
        <v>2016</v>
      </c>
      <c r="AK15" s="20" t="s">
        <v>14</v>
      </c>
      <c r="AL15" s="20">
        <v>2015</v>
      </c>
      <c r="AM15" s="19">
        <v>2015</v>
      </c>
      <c r="AN15" s="19">
        <v>2014</v>
      </c>
      <c r="AO15" s="19">
        <v>2014</v>
      </c>
      <c r="AP15" s="19">
        <v>2014</v>
      </c>
      <c r="AQ15" s="19">
        <v>2014</v>
      </c>
      <c r="AR15" s="19">
        <v>2011</v>
      </c>
      <c r="AS15" s="19">
        <v>2014</v>
      </c>
      <c r="AT15" s="19">
        <v>2015</v>
      </c>
      <c r="AU15" s="19">
        <v>2012</v>
      </c>
      <c r="AV15" s="19">
        <v>2010</v>
      </c>
      <c r="AW15" s="19">
        <v>2014</v>
      </c>
      <c r="AX15" s="19">
        <v>2014</v>
      </c>
      <c r="AY15" s="19">
        <v>2014</v>
      </c>
      <c r="AZ15" s="19">
        <v>2015</v>
      </c>
      <c r="BA15" s="19">
        <v>2015</v>
      </c>
      <c r="BB15" s="19">
        <v>2015</v>
      </c>
      <c r="BC15" s="19">
        <v>2015</v>
      </c>
      <c r="BD15" s="19">
        <v>2014</v>
      </c>
      <c r="BE15" s="19">
        <v>2014</v>
      </c>
      <c r="BF15" s="9"/>
    </row>
    <row r="16" spans="1:58" x14ac:dyDescent="0.25">
      <c r="A16" s="13" t="s">
        <v>119</v>
      </c>
      <c r="B16" s="184" t="s">
        <v>8727</v>
      </c>
      <c r="C16" s="17">
        <v>2014</v>
      </c>
      <c r="D16" s="17">
        <v>2014</v>
      </c>
      <c r="E16" s="17">
        <v>2014</v>
      </c>
      <c r="F16" s="17">
        <v>2014</v>
      </c>
      <c r="G16" s="17">
        <v>2014</v>
      </c>
      <c r="H16" s="17">
        <v>2014</v>
      </c>
      <c r="I16" s="17">
        <v>2014</v>
      </c>
      <c r="J16" s="17">
        <v>2015</v>
      </c>
      <c r="K16" s="17">
        <v>2015</v>
      </c>
      <c r="L16" s="17">
        <v>2015</v>
      </c>
      <c r="M16" s="19">
        <v>2016</v>
      </c>
      <c r="N16" s="19">
        <v>2016</v>
      </c>
      <c r="O16" s="19">
        <v>2015</v>
      </c>
      <c r="P16" s="19">
        <v>2015</v>
      </c>
      <c r="Q16" s="19">
        <v>2014</v>
      </c>
      <c r="R16" s="19">
        <v>2011</v>
      </c>
      <c r="S16" s="19">
        <v>2016</v>
      </c>
      <c r="T16" s="19">
        <v>2013</v>
      </c>
      <c r="U16" s="19">
        <v>2014</v>
      </c>
      <c r="V16" s="19">
        <v>2014</v>
      </c>
      <c r="W16" s="19">
        <v>2015</v>
      </c>
      <c r="X16" s="19">
        <v>2014</v>
      </c>
      <c r="Y16" s="19">
        <v>2011</v>
      </c>
      <c r="Z16" s="19">
        <v>2014</v>
      </c>
      <c r="AA16" s="19">
        <v>2014</v>
      </c>
      <c r="AB16" s="19">
        <v>2014</v>
      </c>
      <c r="AC16" s="19">
        <v>2014</v>
      </c>
      <c r="AD16" s="19">
        <v>2015</v>
      </c>
      <c r="AE16" s="19">
        <v>2012</v>
      </c>
      <c r="AF16" s="19">
        <v>2014</v>
      </c>
      <c r="AG16" s="18">
        <v>2010</v>
      </c>
      <c r="AH16" s="19">
        <v>2014</v>
      </c>
      <c r="AI16" s="19">
        <v>2015</v>
      </c>
      <c r="AJ16" s="19">
        <v>2016</v>
      </c>
      <c r="AK16" s="20">
        <v>2015</v>
      </c>
      <c r="AL16" s="20">
        <v>2015</v>
      </c>
      <c r="AM16" s="19">
        <v>2015</v>
      </c>
      <c r="AN16" s="19">
        <v>2014</v>
      </c>
      <c r="AO16" s="19">
        <v>2014</v>
      </c>
      <c r="AP16" s="19">
        <v>2014</v>
      </c>
      <c r="AQ16" s="19">
        <v>2014</v>
      </c>
      <c r="AR16" s="19">
        <v>2015</v>
      </c>
      <c r="AS16" s="19">
        <v>2014</v>
      </c>
      <c r="AT16" s="19">
        <v>2015</v>
      </c>
      <c r="AU16" s="19">
        <v>2012</v>
      </c>
      <c r="AV16" s="19">
        <v>2013</v>
      </c>
      <c r="AW16" s="19">
        <v>2014</v>
      </c>
      <c r="AX16" s="19">
        <v>2014</v>
      </c>
      <c r="AY16" s="19">
        <v>2014</v>
      </c>
      <c r="AZ16" s="19">
        <v>2015</v>
      </c>
      <c r="BA16" s="19">
        <v>2015</v>
      </c>
      <c r="BB16" s="19">
        <v>2015</v>
      </c>
      <c r="BC16" s="19">
        <v>2015</v>
      </c>
      <c r="BD16" s="19">
        <v>2014</v>
      </c>
      <c r="BE16" s="19">
        <v>2014</v>
      </c>
      <c r="BF16" s="9"/>
    </row>
    <row r="17" spans="1:58" x14ac:dyDescent="0.25">
      <c r="A17" s="13" t="s">
        <v>8743</v>
      </c>
      <c r="B17" s="184" t="s">
        <v>8744</v>
      </c>
      <c r="C17" s="17">
        <v>2014</v>
      </c>
      <c r="D17" s="17">
        <v>2014</v>
      </c>
      <c r="E17" s="17">
        <v>2014</v>
      </c>
      <c r="F17" s="17">
        <v>2014</v>
      </c>
      <c r="G17" s="17">
        <v>2014</v>
      </c>
      <c r="H17" s="17">
        <v>2014</v>
      </c>
      <c r="I17" s="17">
        <v>2014</v>
      </c>
      <c r="J17" s="17">
        <v>2015</v>
      </c>
      <c r="K17" s="17">
        <v>2015</v>
      </c>
      <c r="L17" s="17">
        <v>2015</v>
      </c>
      <c r="M17" s="19">
        <v>2016</v>
      </c>
      <c r="N17" s="19">
        <v>2016</v>
      </c>
      <c r="O17" s="19">
        <v>2015</v>
      </c>
      <c r="P17" s="19">
        <v>2015</v>
      </c>
      <c r="Q17" s="19">
        <v>2014</v>
      </c>
      <c r="R17" s="19">
        <v>2012</v>
      </c>
      <c r="S17" s="19">
        <v>2016</v>
      </c>
      <c r="T17" s="19">
        <v>2013</v>
      </c>
      <c r="U17" s="19">
        <v>2014</v>
      </c>
      <c r="V17" s="19" t="s">
        <v>14</v>
      </c>
      <c r="W17" s="19">
        <v>2015</v>
      </c>
      <c r="X17" s="19">
        <v>2013</v>
      </c>
      <c r="Y17" s="19">
        <v>2010</v>
      </c>
      <c r="Z17" s="19">
        <v>2014</v>
      </c>
      <c r="AA17" s="19">
        <v>2014</v>
      </c>
      <c r="AB17" s="19">
        <v>2013</v>
      </c>
      <c r="AC17" s="19">
        <v>2014</v>
      </c>
      <c r="AD17" s="19">
        <v>2015</v>
      </c>
      <c r="AE17" s="19" t="s">
        <v>14</v>
      </c>
      <c r="AF17" s="19">
        <v>2014</v>
      </c>
      <c r="AG17" s="18" t="s">
        <v>14</v>
      </c>
      <c r="AH17" s="19">
        <v>2014</v>
      </c>
      <c r="AI17" s="19">
        <v>2015</v>
      </c>
      <c r="AJ17" s="19">
        <v>2016</v>
      </c>
      <c r="AK17" s="20" t="s">
        <v>14</v>
      </c>
      <c r="AL17" s="20">
        <v>2015</v>
      </c>
      <c r="AM17" s="19">
        <v>2015</v>
      </c>
      <c r="AN17" s="19">
        <v>2014</v>
      </c>
      <c r="AO17" s="19">
        <v>2014</v>
      </c>
      <c r="AP17" s="19">
        <v>2014</v>
      </c>
      <c r="AQ17" s="19">
        <v>2014</v>
      </c>
      <c r="AR17" s="19">
        <v>2011</v>
      </c>
      <c r="AS17" s="19">
        <v>2014</v>
      </c>
      <c r="AT17" s="19">
        <v>2015</v>
      </c>
      <c r="AU17" s="19">
        <v>2012</v>
      </c>
      <c r="AV17" s="19" t="s">
        <v>14</v>
      </c>
      <c r="AW17" s="19">
        <v>2014</v>
      </c>
      <c r="AX17" s="19">
        <v>2014</v>
      </c>
      <c r="AY17" s="19">
        <v>2014</v>
      </c>
      <c r="AZ17" s="19">
        <v>2015</v>
      </c>
      <c r="BA17" s="19">
        <v>2015</v>
      </c>
      <c r="BB17" s="19">
        <v>2015</v>
      </c>
      <c r="BC17" s="19">
        <v>2015</v>
      </c>
      <c r="BD17" s="19">
        <v>2014</v>
      </c>
      <c r="BE17" s="19">
        <v>2014</v>
      </c>
      <c r="BF17" s="9"/>
    </row>
    <row r="18" spans="1:58" x14ac:dyDescent="0.25">
      <c r="A18" s="13" t="s">
        <v>8736</v>
      </c>
      <c r="B18" s="184" t="s">
        <v>8737</v>
      </c>
      <c r="C18" s="17">
        <v>2014</v>
      </c>
      <c r="D18" s="17">
        <v>2014</v>
      </c>
      <c r="E18" s="17">
        <v>2014</v>
      </c>
      <c r="F18" s="17">
        <v>2014</v>
      </c>
      <c r="G18" s="17">
        <v>2014</v>
      </c>
      <c r="H18" s="17">
        <v>2014</v>
      </c>
      <c r="I18" s="17">
        <v>2014</v>
      </c>
      <c r="J18" s="17">
        <v>2015</v>
      </c>
      <c r="K18" s="17">
        <v>2015</v>
      </c>
      <c r="L18" s="17">
        <v>2015</v>
      </c>
      <c r="M18" s="19">
        <v>2016</v>
      </c>
      <c r="N18" s="19">
        <v>2016</v>
      </c>
      <c r="O18" s="19">
        <v>2015</v>
      </c>
      <c r="P18" s="19">
        <v>2015</v>
      </c>
      <c r="Q18" s="19">
        <v>2014</v>
      </c>
      <c r="R18" s="19">
        <v>2005</v>
      </c>
      <c r="S18" s="19">
        <v>2016</v>
      </c>
      <c r="T18" s="19">
        <v>2013</v>
      </c>
      <c r="U18" s="19">
        <v>2014</v>
      </c>
      <c r="V18" s="19">
        <v>2014</v>
      </c>
      <c r="W18" s="19">
        <v>2015</v>
      </c>
      <c r="X18" s="19">
        <v>2005</v>
      </c>
      <c r="Y18" s="19">
        <v>2013</v>
      </c>
      <c r="Z18" s="19">
        <v>2014</v>
      </c>
      <c r="AA18" s="19">
        <v>2014</v>
      </c>
      <c r="AB18" s="19">
        <v>2014</v>
      </c>
      <c r="AC18" s="19">
        <v>2014</v>
      </c>
      <c r="AD18" s="19">
        <v>2015</v>
      </c>
      <c r="AE18" s="19" t="s">
        <v>14</v>
      </c>
      <c r="AF18" s="19">
        <v>2014</v>
      </c>
      <c r="AG18" s="18">
        <v>2012</v>
      </c>
      <c r="AH18" s="19">
        <v>2014</v>
      </c>
      <c r="AI18" s="19">
        <v>2015</v>
      </c>
      <c r="AJ18" s="19">
        <v>2016</v>
      </c>
      <c r="AK18" s="20" t="s">
        <v>14</v>
      </c>
      <c r="AL18" s="20">
        <v>2015</v>
      </c>
      <c r="AM18" s="19">
        <v>2015</v>
      </c>
      <c r="AN18" s="19">
        <v>2014</v>
      </c>
      <c r="AO18" s="19">
        <v>2014</v>
      </c>
      <c r="AP18" s="19" t="s">
        <v>14</v>
      </c>
      <c r="AQ18" s="19" t="s">
        <v>14</v>
      </c>
      <c r="AR18" s="19">
        <v>2015</v>
      </c>
      <c r="AS18" s="19">
        <v>2014</v>
      </c>
      <c r="AT18" s="19">
        <v>2015</v>
      </c>
      <c r="AU18" s="19">
        <v>2012</v>
      </c>
      <c r="AV18" s="19">
        <v>2009</v>
      </c>
      <c r="AW18" s="19">
        <v>2014</v>
      </c>
      <c r="AX18" s="19">
        <v>2014</v>
      </c>
      <c r="AY18" s="19">
        <v>2014</v>
      </c>
      <c r="AZ18" s="19">
        <v>2015</v>
      </c>
      <c r="BA18" s="19">
        <v>2015</v>
      </c>
      <c r="BB18" s="19">
        <v>2015</v>
      </c>
      <c r="BC18" s="19">
        <v>2015</v>
      </c>
      <c r="BD18" s="19">
        <v>2014</v>
      </c>
      <c r="BE18" s="19">
        <v>2014</v>
      </c>
      <c r="BF18" s="9"/>
    </row>
    <row r="19" spans="1:58" x14ac:dyDescent="0.25">
      <c r="A19" s="13" t="s">
        <v>8722</v>
      </c>
      <c r="B19" s="184" t="s">
        <v>8723</v>
      </c>
      <c r="C19" s="17">
        <v>2014</v>
      </c>
      <c r="D19" s="17">
        <v>2014</v>
      </c>
      <c r="E19" s="17">
        <v>2014</v>
      </c>
      <c r="F19" s="17">
        <v>2014</v>
      </c>
      <c r="G19" s="17">
        <v>2014</v>
      </c>
      <c r="H19" s="17">
        <v>2014</v>
      </c>
      <c r="I19" s="17">
        <v>2014</v>
      </c>
      <c r="J19" s="17">
        <v>2015</v>
      </c>
      <c r="K19" s="17">
        <v>2015</v>
      </c>
      <c r="L19" s="17">
        <v>2015</v>
      </c>
      <c r="M19" s="19">
        <v>2016</v>
      </c>
      <c r="N19" s="19">
        <v>2016</v>
      </c>
      <c r="O19" s="19">
        <v>2015</v>
      </c>
      <c r="P19" s="19">
        <v>2015</v>
      </c>
      <c r="Q19" s="19">
        <v>2014</v>
      </c>
      <c r="R19" s="19" t="s">
        <v>14</v>
      </c>
      <c r="S19" s="19">
        <v>2016</v>
      </c>
      <c r="T19" s="19">
        <v>2013</v>
      </c>
      <c r="U19" s="19">
        <v>2014</v>
      </c>
      <c r="V19" s="19" t="s">
        <v>14</v>
      </c>
      <c r="W19" s="19">
        <v>2015</v>
      </c>
      <c r="X19" s="19" t="s">
        <v>14</v>
      </c>
      <c r="Y19" s="19">
        <v>2013</v>
      </c>
      <c r="Z19" s="19">
        <v>2014</v>
      </c>
      <c r="AA19" s="19">
        <v>2014</v>
      </c>
      <c r="AB19" s="19" t="s">
        <v>14</v>
      </c>
      <c r="AC19" s="19">
        <v>2014</v>
      </c>
      <c r="AD19" s="19">
        <v>2015</v>
      </c>
      <c r="AE19" s="19" t="s">
        <v>14</v>
      </c>
      <c r="AF19" s="19">
        <v>2014</v>
      </c>
      <c r="AG19" s="18">
        <v>2012</v>
      </c>
      <c r="AH19" s="19">
        <v>2014</v>
      </c>
      <c r="AI19" s="19">
        <v>2015</v>
      </c>
      <c r="AJ19" s="19">
        <v>2016</v>
      </c>
      <c r="AK19" s="20" t="s">
        <v>14</v>
      </c>
      <c r="AL19" s="20">
        <v>2015</v>
      </c>
      <c r="AM19" s="19">
        <v>2015</v>
      </c>
      <c r="AN19" s="19">
        <v>2014</v>
      </c>
      <c r="AO19" s="19">
        <v>2014</v>
      </c>
      <c r="AP19" s="19">
        <v>2014</v>
      </c>
      <c r="AQ19" s="19">
        <v>2014</v>
      </c>
      <c r="AR19" s="19" t="s">
        <v>14</v>
      </c>
      <c r="AS19" s="19">
        <v>2014</v>
      </c>
      <c r="AT19" s="19">
        <v>2015</v>
      </c>
      <c r="AU19" s="19">
        <v>2012</v>
      </c>
      <c r="AV19" s="19" t="s">
        <v>14</v>
      </c>
      <c r="AW19" s="19">
        <v>2014</v>
      </c>
      <c r="AX19" s="19">
        <v>2014</v>
      </c>
      <c r="AY19" s="19">
        <v>2014</v>
      </c>
      <c r="AZ19" s="19">
        <v>2015</v>
      </c>
      <c r="BA19" s="19">
        <v>2015</v>
      </c>
      <c r="BB19" s="19">
        <v>2015</v>
      </c>
      <c r="BC19" s="19">
        <v>2015</v>
      </c>
      <c r="BD19" s="19">
        <v>2014</v>
      </c>
      <c r="BE19" s="19">
        <v>2014</v>
      </c>
      <c r="BF19" s="9"/>
    </row>
    <row r="20" spans="1:58" x14ac:dyDescent="0.25">
      <c r="A20" s="13" t="s">
        <v>8738</v>
      </c>
      <c r="B20" s="184" t="s">
        <v>8739</v>
      </c>
      <c r="C20" s="17">
        <v>2014</v>
      </c>
      <c r="D20" s="17">
        <v>2014</v>
      </c>
      <c r="E20" s="17">
        <v>2014</v>
      </c>
      <c r="F20" s="17">
        <v>2014</v>
      </c>
      <c r="G20" s="17">
        <v>2014</v>
      </c>
      <c r="H20" s="17">
        <v>2014</v>
      </c>
      <c r="I20" s="17">
        <v>2014</v>
      </c>
      <c r="J20" s="17">
        <v>2015</v>
      </c>
      <c r="K20" s="17">
        <v>2015</v>
      </c>
      <c r="L20" s="17">
        <v>2015</v>
      </c>
      <c r="M20" s="19">
        <v>2016</v>
      </c>
      <c r="N20" s="19">
        <v>2016</v>
      </c>
      <c r="O20" s="19">
        <v>2015</v>
      </c>
      <c r="P20" s="19">
        <v>2015</v>
      </c>
      <c r="Q20" s="19">
        <v>2014</v>
      </c>
      <c r="R20" s="19">
        <v>2011</v>
      </c>
      <c r="S20" s="19">
        <v>2016</v>
      </c>
      <c r="T20" s="19">
        <v>2013</v>
      </c>
      <c r="U20" s="19">
        <v>2014</v>
      </c>
      <c r="V20" s="19">
        <v>2014</v>
      </c>
      <c r="W20" s="19">
        <v>2015</v>
      </c>
      <c r="X20" s="19">
        <v>2011</v>
      </c>
      <c r="Y20" s="19">
        <v>2010</v>
      </c>
      <c r="Z20" s="19">
        <v>2014</v>
      </c>
      <c r="AA20" s="19">
        <v>2014</v>
      </c>
      <c r="AB20" s="19">
        <v>2014</v>
      </c>
      <c r="AC20" s="19">
        <v>2014</v>
      </c>
      <c r="AD20" s="19">
        <v>2015</v>
      </c>
      <c r="AE20" s="19">
        <v>2012</v>
      </c>
      <c r="AF20" s="19">
        <v>2014</v>
      </c>
      <c r="AG20" s="18" t="s">
        <v>14</v>
      </c>
      <c r="AH20" s="19">
        <v>2014</v>
      </c>
      <c r="AI20" s="19">
        <v>2015</v>
      </c>
      <c r="AJ20" s="19">
        <v>2016</v>
      </c>
      <c r="AK20" s="20" t="s">
        <v>14</v>
      </c>
      <c r="AL20" s="20">
        <v>2015</v>
      </c>
      <c r="AM20" s="19">
        <v>2015</v>
      </c>
      <c r="AN20" s="19">
        <v>2014</v>
      </c>
      <c r="AO20" s="19">
        <v>2014</v>
      </c>
      <c r="AP20" s="19" t="s">
        <v>14</v>
      </c>
      <c r="AQ20" s="19">
        <v>2012</v>
      </c>
      <c r="AR20" s="19" t="s">
        <v>14</v>
      </c>
      <c r="AS20" s="19">
        <v>2014</v>
      </c>
      <c r="AT20" s="19" t="s">
        <v>14</v>
      </c>
      <c r="AU20" s="19">
        <v>2012</v>
      </c>
      <c r="AV20" s="19" t="s">
        <v>14</v>
      </c>
      <c r="AW20" s="19">
        <v>2014</v>
      </c>
      <c r="AX20" s="19">
        <v>2014</v>
      </c>
      <c r="AY20" s="19">
        <v>2014</v>
      </c>
      <c r="AZ20" s="19">
        <v>2015</v>
      </c>
      <c r="BA20" s="19">
        <v>2015</v>
      </c>
      <c r="BB20" s="19">
        <v>2015</v>
      </c>
      <c r="BC20" s="19">
        <v>2015</v>
      </c>
      <c r="BD20" s="19">
        <v>2014</v>
      </c>
      <c r="BE20" s="19">
        <v>2014</v>
      </c>
      <c r="BF20" s="9"/>
    </row>
    <row r="21" spans="1:58" x14ac:dyDescent="0.25">
      <c r="A21" s="13" t="s">
        <v>8724</v>
      </c>
      <c r="B21" s="184" t="s">
        <v>8725</v>
      </c>
      <c r="C21" s="17">
        <v>2014</v>
      </c>
      <c r="D21" s="17">
        <v>2014</v>
      </c>
      <c r="E21" s="17">
        <v>2014</v>
      </c>
      <c r="F21" s="17">
        <v>2014</v>
      </c>
      <c r="G21" s="17">
        <v>2014</v>
      </c>
      <c r="H21" s="17">
        <v>2014</v>
      </c>
      <c r="I21" s="17">
        <v>2014</v>
      </c>
      <c r="J21" s="17">
        <v>2015</v>
      </c>
      <c r="K21" s="17">
        <v>2015</v>
      </c>
      <c r="L21" s="17">
        <v>2015</v>
      </c>
      <c r="M21" s="19">
        <v>2016</v>
      </c>
      <c r="N21" s="19">
        <v>2016</v>
      </c>
      <c r="O21" s="19">
        <v>2015</v>
      </c>
      <c r="P21" s="19">
        <v>2015</v>
      </c>
      <c r="Q21" s="19">
        <v>2014</v>
      </c>
      <c r="R21" s="19">
        <v>2012</v>
      </c>
      <c r="S21" s="19">
        <v>2016</v>
      </c>
      <c r="T21" s="19">
        <v>2013</v>
      </c>
      <c r="U21" s="19">
        <v>2014</v>
      </c>
      <c r="V21" s="19">
        <v>2014</v>
      </c>
      <c r="W21" s="19">
        <v>2015</v>
      </c>
      <c r="X21" s="19">
        <v>2014</v>
      </c>
      <c r="Y21" s="19">
        <v>2010</v>
      </c>
      <c r="Z21" s="19">
        <v>2014</v>
      </c>
      <c r="AA21" s="19">
        <v>2014</v>
      </c>
      <c r="AB21" s="19">
        <v>2014</v>
      </c>
      <c r="AC21" s="19">
        <v>2014</v>
      </c>
      <c r="AD21" s="19">
        <v>2015</v>
      </c>
      <c r="AE21" s="19">
        <v>2012</v>
      </c>
      <c r="AF21" s="19">
        <v>2014</v>
      </c>
      <c r="AG21" s="18">
        <v>2011</v>
      </c>
      <c r="AH21" s="19">
        <v>2014</v>
      </c>
      <c r="AI21" s="19">
        <v>2015</v>
      </c>
      <c r="AJ21" s="19">
        <v>2016</v>
      </c>
      <c r="AK21" s="20" t="s">
        <v>14</v>
      </c>
      <c r="AL21" s="20">
        <v>2015</v>
      </c>
      <c r="AM21" s="19">
        <v>2015</v>
      </c>
      <c r="AN21" s="19">
        <v>2014</v>
      </c>
      <c r="AO21" s="19">
        <v>2014</v>
      </c>
      <c r="AP21" s="19">
        <v>2014</v>
      </c>
      <c r="AQ21" s="19">
        <v>2014</v>
      </c>
      <c r="AR21" s="19">
        <v>2015</v>
      </c>
      <c r="AS21" s="19">
        <v>2014</v>
      </c>
      <c r="AT21" s="19">
        <v>2015</v>
      </c>
      <c r="AU21" s="19">
        <v>2012</v>
      </c>
      <c r="AV21" s="19">
        <v>2006</v>
      </c>
      <c r="AW21" s="19">
        <v>2014</v>
      </c>
      <c r="AX21" s="19">
        <v>2014</v>
      </c>
      <c r="AY21" s="19">
        <v>2014</v>
      </c>
      <c r="AZ21" s="19">
        <v>2015</v>
      </c>
      <c r="BA21" s="19">
        <v>2015</v>
      </c>
      <c r="BB21" s="19">
        <v>2015</v>
      </c>
      <c r="BC21" s="19">
        <v>2015</v>
      </c>
      <c r="BD21" s="19">
        <v>2014</v>
      </c>
      <c r="BE21" s="19">
        <v>2014</v>
      </c>
      <c r="BF21" s="9"/>
    </row>
    <row r="22" spans="1:58" x14ac:dyDescent="0.25">
      <c r="A22" s="13" t="s">
        <v>8747</v>
      </c>
      <c r="B22" s="184" t="s">
        <v>8748</v>
      </c>
      <c r="C22" s="17">
        <v>2014</v>
      </c>
      <c r="D22" s="17">
        <v>2014</v>
      </c>
      <c r="E22" s="17">
        <v>2014</v>
      </c>
      <c r="F22" s="17">
        <v>2014</v>
      </c>
      <c r="G22" s="17">
        <v>2014</v>
      </c>
      <c r="H22" s="17">
        <v>2014</v>
      </c>
      <c r="I22" s="17">
        <v>2014</v>
      </c>
      <c r="J22" s="17">
        <v>2015</v>
      </c>
      <c r="K22" s="17">
        <v>2015</v>
      </c>
      <c r="L22" s="17">
        <v>2015</v>
      </c>
      <c r="M22" s="19">
        <v>2016</v>
      </c>
      <c r="N22" s="19">
        <v>2016</v>
      </c>
      <c r="O22" s="19">
        <v>2015</v>
      </c>
      <c r="P22" s="19">
        <v>2015</v>
      </c>
      <c r="Q22" s="19">
        <v>2014</v>
      </c>
      <c r="R22" s="19">
        <v>2010</v>
      </c>
      <c r="S22" s="19">
        <v>2016</v>
      </c>
      <c r="T22" s="19">
        <v>2013</v>
      </c>
      <c r="U22" s="19">
        <v>2014</v>
      </c>
      <c r="V22" s="19">
        <v>2014</v>
      </c>
      <c r="W22" s="19">
        <v>2015</v>
      </c>
      <c r="X22" s="19">
        <v>2010</v>
      </c>
      <c r="Y22" s="19">
        <v>2012</v>
      </c>
      <c r="Z22" s="19">
        <v>2014</v>
      </c>
      <c r="AA22" s="19">
        <v>2014</v>
      </c>
      <c r="AB22" s="19">
        <v>2013</v>
      </c>
      <c r="AC22" s="19">
        <v>2014</v>
      </c>
      <c r="AD22" s="19">
        <v>2015</v>
      </c>
      <c r="AE22" s="19">
        <v>2012</v>
      </c>
      <c r="AF22" s="19">
        <v>2014</v>
      </c>
      <c r="AG22" s="18">
        <v>2012</v>
      </c>
      <c r="AH22" s="19">
        <v>2014</v>
      </c>
      <c r="AI22" s="19">
        <v>2015</v>
      </c>
      <c r="AJ22" s="19">
        <v>2016</v>
      </c>
      <c r="AK22" s="20" t="s">
        <v>14</v>
      </c>
      <c r="AL22" s="20" t="s">
        <v>14</v>
      </c>
      <c r="AM22" s="19">
        <v>2015</v>
      </c>
      <c r="AN22" s="19">
        <v>2014</v>
      </c>
      <c r="AO22" s="19">
        <v>2014</v>
      </c>
      <c r="AP22" s="19">
        <v>2014</v>
      </c>
      <c r="AQ22" s="19">
        <v>2014</v>
      </c>
      <c r="AR22" s="19">
        <v>2015</v>
      </c>
      <c r="AS22" s="19">
        <v>2014</v>
      </c>
      <c r="AT22" s="19">
        <v>2015</v>
      </c>
      <c r="AU22" s="19">
        <v>2012</v>
      </c>
      <c r="AV22" s="19" t="s">
        <v>14</v>
      </c>
      <c r="AW22" s="19">
        <v>2014</v>
      </c>
      <c r="AX22" s="19">
        <v>2014</v>
      </c>
      <c r="AY22" s="19">
        <v>2014</v>
      </c>
      <c r="AZ22" s="19">
        <v>2015</v>
      </c>
      <c r="BA22" s="19">
        <v>2015</v>
      </c>
      <c r="BB22" s="19">
        <v>2015</v>
      </c>
      <c r="BC22" s="19">
        <v>2015</v>
      </c>
      <c r="BD22" s="19">
        <v>2014</v>
      </c>
      <c r="BE22" s="19">
        <v>2014</v>
      </c>
      <c r="BF22" s="9"/>
    </row>
    <row r="23" spans="1:58" x14ac:dyDescent="0.25">
      <c r="A23" s="13" t="s">
        <v>8740</v>
      </c>
      <c r="B23" s="184" t="s">
        <v>8741</v>
      </c>
      <c r="C23" s="17">
        <v>2014</v>
      </c>
      <c r="D23" s="17">
        <v>2014</v>
      </c>
      <c r="E23" s="17">
        <v>2014</v>
      </c>
      <c r="F23" s="17">
        <v>2014</v>
      </c>
      <c r="G23" s="17">
        <v>2014</v>
      </c>
      <c r="H23" s="17">
        <v>2014</v>
      </c>
      <c r="I23" s="17">
        <v>2014</v>
      </c>
      <c r="J23" s="17">
        <v>2015</v>
      </c>
      <c r="K23" s="17">
        <v>2015</v>
      </c>
      <c r="L23" s="17">
        <v>2015</v>
      </c>
      <c r="M23" s="19">
        <v>2016</v>
      </c>
      <c r="N23" s="19">
        <v>2016</v>
      </c>
      <c r="O23" s="19">
        <v>2015</v>
      </c>
      <c r="P23" s="19">
        <v>2015</v>
      </c>
      <c r="Q23" s="19">
        <v>2014</v>
      </c>
      <c r="R23" s="19">
        <v>2008</v>
      </c>
      <c r="S23" s="19">
        <v>2016</v>
      </c>
      <c r="T23" s="19">
        <v>2013</v>
      </c>
      <c r="U23" s="19">
        <v>2014</v>
      </c>
      <c r="V23" s="19">
        <v>2014</v>
      </c>
      <c r="W23" s="19">
        <v>2015</v>
      </c>
      <c r="X23" s="19">
        <v>2008</v>
      </c>
      <c r="Y23" s="19">
        <v>2012</v>
      </c>
      <c r="Z23" s="19">
        <v>2014</v>
      </c>
      <c r="AA23" s="19">
        <v>2014</v>
      </c>
      <c r="AB23" s="19">
        <v>2014</v>
      </c>
      <c r="AC23" s="19">
        <v>2014</v>
      </c>
      <c r="AD23" s="19">
        <v>2015</v>
      </c>
      <c r="AE23" s="19">
        <v>2012</v>
      </c>
      <c r="AF23" s="19">
        <v>2014</v>
      </c>
      <c r="AG23" s="18">
        <v>2013</v>
      </c>
      <c r="AH23" s="19">
        <v>2014</v>
      </c>
      <c r="AI23" s="19">
        <v>2015</v>
      </c>
      <c r="AJ23" s="19">
        <v>2016</v>
      </c>
      <c r="AK23" s="20" t="s">
        <v>14</v>
      </c>
      <c r="AL23" s="20">
        <v>2015</v>
      </c>
      <c r="AM23" s="19">
        <v>2015</v>
      </c>
      <c r="AN23" s="19">
        <v>2014</v>
      </c>
      <c r="AO23" s="19">
        <v>2014</v>
      </c>
      <c r="AP23" s="19">
        <v>2014</v>
      </c>
      <c r="AQ23" s="19">
        <v>2014</v>
      </c>
      <c r="AR23" s="19">
        <v>2011</v>
      </c>
      <c r="AS23" s="19">
        <v>2014</v>
      </c>
      <c r="AT23" s="19">
        <v>2015</v>
      </c>
      <c r="AU23" s="19">
        <v>2012</v>
      </c>
      <c r="AV23" s="19">
        <v>2012</v>
      </c>
      <c r="AW23" s="19">
        <v>2014</v>
      </c>
      <c r="AX23" s="19">
        <v>2014</v>
      </c>
      <c r="AY23" s="19">
        <v>2014</v>
      </c>
      <c r="AZ23" s="19">
        <v>2015</v>
      </c>
      <c r="BA23" s="19">
        <v>2015</v>
      </c>
      <c r="BB23" s="19">
        <v>2015</v>
      </c>
      <c r="BC23" s="19">
        <v>2015</v>
      </c>
      <c r="BD23" s="19">
        <v>2014</v>
      </c>
      <c r="BE23" s="19">
        <v>2014</v>
      </c>
      <c r="BF23" s="9"/>
    </row>
    <row r="24" spans="1:58" x14ac:dyDescent="0.25">
      <c r="A24" s="13" t="s">
        <v>8734</v>
      </c>
      <c r="B24" s="184" t="s">
        <v>8735</v>
      </c>
      <c r="C24" s="17">
        <v>2014</v>
      </c>
      <c r="D24" s="17">
        <v>2014</v>
      </c>
      <c r="E24" s="17">
        <v>2014</v>
      </c>
      <c r="F24" s="17">
        <v>2014</v>
      </c>
      <c r="G24" s="17">
        <v>2014</v>
      </c>
      <c r="H24" s="17">
        <v>2014</v>
      </c>
      <c r="I24" s="17">
        <v>2014</v>
      </c>
      <c r="J24" s="17">
        <v>2015</v>
      </c>
      <c r="K24" s="17">
        <v>2015</v>
      </c>
      <c r="L24" s="17">
        <v>2015</v>
      </c>
      <c r="M24" s="19">
        <v>2016</v>
      </c>
      <c r="N24" s="19">
        <v>2016</v>
      </c>
      <c r="O24" s="19">
        <v>2015</v>
      </c>
      <c r="P24" s="19">
        <v>2015</v>
      </c>
      <c r="Q24" s="19">
        <v>2014</v>
      </c>
      <c r="R24" s="19">
        <v>2012</v>
      </c>
      <c r="S24" s="19">
        <v>2016</v>
      </c>
      <c r="T24" s="19">
        <v>2013</v>
      </c>
      <c r="U24" s="19">
        <v>2014</v>
      </c>
      <c r="V24" s="19">
        <v>2014</v>
      </c>
      <c r="W24" s="19">
        <v>2015</v>
      </c>
      <c r="X24" s="19">
        <v>2012</v>
      </c>
      <c r="Y24" s="19">
        <v>2013</v>
      </c>
      <c r="Z24" s="19">
        <v>2014</v>
      </c>
      <c r="AA24" s="19">
        <v>2014</v>
      </c>
      <c r="AB24" s="19" t="s">
        <v>14</v>
      </c>
      <c r="AC24" s="19">
        <v>2014</v>
      </c>
      <c r="AD24" s="19">
        <v>2015</v>
      </c>
      <c r="AE24" s="19" t="s">
        <v>14</v>
      </c>
      <c r="AF24" s="19">
        <v>2014</v>
      </c>
      <c r="AG24" s="18">
        <v>2007</v>
      </c>
      <c r="AH24" s="19">
        <v>2014</v>
      </c>
      <c r="AI24" s="19">
        <v>2015</v>
      </c>
      <c r="AJ24" s="19">
        <v>2016</v>
      </c>
      <c r="AK24" s="20">
        <v>2015</v>
      </c>
      <c r="AL24" s="20">
        <v>2015</v>
      </c>
      <c r="AM24" s="19">
        <v>2015</v>
      </c>
      <c r="AN24" s="19">
        <v>2014</v>
      </c>
      <c r="AO24" s="19">
        <v>2014</v>
      </c>
      <c r="AP24" s="19" t="s">
        <v>14</v>
      </c>
      <c r="AQ24" s="19">
        <v>2012</v>
      </c>
      <c r="AR24" s="19" t="s">
        <v>14</v>
      </c>
      <c r="AS24" s="19">
        <v>2014</v>
      </c>
      <c r="AT24" s="19">
        <v>2015</v>
      </c>
      <c r="AU24" s="19">
        <v>2012</v>
      </c>
      <c r="AV24" s="19">
        <v>2013</v>
      </c>
      <c r="AW24" s="19">
        <v>2014</v>
      </c>
      <c r="AX24" s="19">
        <v>2014</v>
      </c>
      <c r="AY24" s="19">
        <v>2014</v>
      </c>
      <c r="AZ24" s="19">
        <v>2015</v>
      </c>
      <c r="BA24" s="19">
        <v>2015</v>
      </c>
      <c r="BB24" s="19">
        <v>2015</v>
      </c>
      <c r="BC24" s="19">
        <v>2015</v>
      </c>
      <c r="BD24" s="19">
        <v>2014</v>
      </c>
      <c r="BE24" s="19">
        <v>2014</v>
      </c>
      <c r="BF24" s="9"/>
    </row>
    <row r="25" spans="1:58" x14ac:dyDescent="0.25">
      <c r="A25" s="13" t="s">
        <v>8749</v>
      </c>
      <c r="B25" s="184" t="s">
        <v>8750</v>
      </c>
      <c r="C25" s="17">
        <v>2014</v>
      </c>
      <c r="D25" s="17">
        <v>2014</v>
      </c>
      <c r="E25" s="17">
        <v>2014</v>
      </c>
      <c r="F25" s="17">
        <v>2014</v>
      </c>
      <c r="G25" s="17">
        <v>2014</v>
      </c>
      <c r="H25" s="17">
        <v>2014</v>
      </c>
      <c r="I25" s="17">
        <v>2014</v>
      </c>
      <c r="J25" s="17">
        <v>2015</v>
      </c>
      <c r="K25" s="17">
        <v>2015</v>
      </c>
      <c r="L25" s="17">
        <v>2015</v>
      </c>
      <c r="M25" s="19">
        <v>2016</v>
      </c>
      <c r="N25" s="19">
        <v>2016</v>
      </c>
      <c r="O25" s="19">
        <v>2015</v>
      </c>
      <c r="P25" s="19">
        <v>2015</v>
      </c>
      <c r="Q25" s="19">
        <v>2014</v>
      </c>
      <c r="R25" s="19" t="s">
        <v>14</v>
      </c>
      <c r="S25" s="19">
        <v>2016</v>
      </c>
      <c r="T25" s="19">
        <v>2013</v>
      </c>
      <c r="U25" s="19">
        <v>2014</v>
      </c>
      <c r="V25" s="19">
        <v>2014</v>
      </c>
      <c r="W25" s="19">
        <v>2015</v>
      </c>
      <c r="X25" s="19">
        <v>2007</v>
      </c>
      <c r="Y25" s="19">
        <v>2010</v>
      </c>
      <c r="Z25" s="19">
        <v>2014</v>
      </c>
      <c r="AA25" s="19">
        <v>2014</v>
      </c>
      <c r="AB25" s="19">
        <v>2014</v>
      </c>
      <c r="AC25" s="19">
        <v>2014</v>
      </c>
      <c r="AD25" s="19">
        <v>2015</v>
      </c>
      <c r="AE25" s="19">
        <v>2012</v>
      </c>
      <c r="AF25" s="19">
        <v>2014</v>
      </c>
      <c r="AG25" s="18">
        <v>2009</v>
      </c>
      <c r="AH25" s="19">
        <v>2014</v>
      </c>
      <c r="AI25" s="19">
        <v>2015</v>
      </c>
      <c r="AJ25" s="19">
        <v>2016</v>
      </c>
      <c r="AK25" s="20" t="s">
        <v>14</v>
      </c>
      <c r="AL25" s="20">
        <v>2015</v>
      </c>
      <c r="AM25" s="19">
        <v>2015</v>
      </c>
      <c r="AN25" s="19">
        <v>2014</v>
      </c>
      <c r="AO25" s="19">
        <v>2014</v>
      </c>
      <c r="AP25" s="19">
        <v>2014</v>
      </c>
      <c r="AQ25" s="19">
        <v>2014</v>
      </c>
      <c r="AR25" s="19">
        <v>2015</v>
      </c>
      <c r="AS25" s="19">
        <v>2014</v>
      </c>
      <c r="AT25" s="19">
        <v>2015</v>
      </c>
      <c r="AU25" s="19">
        <v>2012</v>
      </c>
      <c r="AV25" s="19">
        <v>2013</v>
      </c>
      <c r="AW25" s="19">
        <v>2014</v>
      </c>
      <c r="AX25" s="19">
        <v>2014</v>
      </c>
      <c r="AY25" s="19">
        <v>2014</v>
      </c>
      <c r="AZ25" s="19">
        <v>2015</v>
      </c>
      <c r="BA25" s="19">
        <v>2015</v>
      </c>
      <c r="BB25" s="19">
        <v>2015</v>
      </c>
      <c r="BC25" s="19">
        <v>2015</v>
      </c>
      <c r="BD25" s="19">
        <v>2014</v>
      </c>
      <c r="BE25" s="19">
        <v>2014</v>
      </c>
      <c r="BF25" s="9"/>
    </row>
    <row r="26" spans="1:58" x14ac:dyDescent="0.25">
      <c r="A26" s="13" t="s">
        <v>1898</v>
      </c>
      <c r="B26" s="184" t="s">
        <v>8742</v>
      </c>
      <c r="C26" s="17">
        <v>2014</v>
      </c>
      <c r="D26" s="17">
        <v>2014</v>
      </c>
      <c r="E26" s="17">
        <v>2014</v>
      </c>
      <c r="F26" s="17">
        <v>2014</v>
      </c>
      <c r="G26" s="17">
        <v>2014</v>
      </c>
      <c r="H26" s="17">
        <v>2014</v>
      </c>
      <c r="I26" s="17">
        <v>2014</v>
      </c>
      <c r="J26" s="17">
        <v>2015</v>
      </c>
      <c r="K26" s="17">
        <v>2015</v>
      </c>
      <c r="L26" s="17">
        <v>2015</v>
      </c>
      <c r="M26" s="19">
        <v>2016</v>
      </c>
      <c r="N26" s="19">
        <v>2016</v>
      </c>
      <c r="O26" s="19">
        <v>2015</v>
      </c>
      <c r="P26" s="19">
        <v>2015</v>
      </c>
      <c r="Q26" s="19">
        <v>2014</v>
      </c>
      <c r="R26" s="19">
        <v>2013</v>
      </c>
      <c r="S26" s="19">
        <v>2016</v>
      </c>
      <c r="T26" s="19">
        <v>2013</v>
      </c>
      <c r="U26" s="19">
        <v>2014</v>
      </c>
      <c r="V26" s="19">
        <v>2014</v>
      </c>
      <c r="W26" s="19">
        <v>2015</v>
      </c>
      <c r="X26" s="19">
        <v>2007</v>
      </c>
      <c r="Y26" s="19">
        <v>2013</v>
      </c>
      <c r="Z26" s="19">
        <v>2014</v>
      </c>
      <c r="AA26" s="19">
        <v>2014</v>
      </c>
      <c r="AB26" s="19">
        <v>2013</v>
      </c>
      <c r="AC26" s="19">
        <v>2014</v>
      </c>
      <c r="AD26" s="19">
        <v>2015</v>
      </c>
      <c r="AE26" s="19">
        <v>2012</v>
      </c>
      <c r="AF26" s="19">
        <v>2014</v>
      </c>
      <c r="AG26" s="18">
        <v>2013</v>
      </c>
      <c r="AH26" s="19">
        <v>2014</v>
      </c>
      <c r="AI26" s="19">
        <v>2015</v>
      </c>
      <c r="AJ26" s="19">
        <v>2016</v>
      </c>
      <c r="AK26" s="20" t="s">
        <v>14</v>
      </c>
      <c r="AL26" s="20">
        <v>2015</v>
      </c>
      <c r="AM26" s="19">
        <v>2015</v>
      </c>
      <c r="AN26" s="19">
        <v>2014</v>
      </c>
      <c r="AO26" s="19">
        <v>2014</v>
      </c>
      <c r="AP26" s="19">
        <v>2014</v>
      </c>
      <c r="AQ26" s="19">
        <v>2014</v>
      </c>
      <c r="AR26" s="19">
        <v>2011</v>
      </c>
      <c r="AS26" s="19">
        <v>2014</v>
      </c>
      <c r="AT26" s="19">
        <v>2015</v>
      </c>
      <c r="AU26" s="19">
        <v>2012</v>
      </c>
      <c r="AV26" s="19">
        <v>2013</v>
      </c>
      <c r="AW26" s="19">
        <v>2014</v>
      </c>
      <c r="AX26" s="19">
        <v>2014</v>
      </c>
      <c r="AY26" s="19">
        <v>2014</v>
      </c>
      <c r="AZ26" s="19">
        <v>2015</v>
      </c>
      <c r="BA26" s="19">
        <v>2015</v>
      </c>
      <c r="BB26" s="19">
        <v>2015</v>
      </c>
      <c r="BC26" s="19">
        <v>2015</v>
      </c>
      <c r="BD26" s="19">
        <v>2014</v>
      </c>
      <c r="BE26" s="19">
        <v>2014</v>
      </c>
      <c r="BF26" s="9"/>
    </row>
    <row r="27" spans="1:58" x14ac:dyDescent="0.25">
      <c r="A27" s="13" t="s">
        <v>9859</v>
      </c>
      <c r="B27" s="184" t="s">
        <v>8746</v>
      </c>
      <c r="C27" s="17">
        <v>2014</v>
      </c>
      <c r="D27" s="17">
        <v>2014</v>
      </c>
      <c r="E27" s="17">
        <v>2014</v>
      </c>
      <c r="F27" s="17">
        <v>2014</v>
      </c>
      <c r="G27" s="17">
        <v>2014</v>
      </c>
      <c r="H27" s="17">
        <v>2014</v>
      </c>
      <c r="I27" s="17">
        <v>2014</v>
      </c>
      <c r="J27" s="17">
        <v>2015</v>
      </c>
      <c r="K27" s="17">
        <v>2015</v>
      </c>
      <c r="L27" s="17">
        <v>2015</v>
      </c>
      <c r="M27" s="19">
        <v>2016</v>
      </c>
      <c r="N27" s="19">
        <v>2016</v>
      </c>
      <c r="O27" s="19">
        <v>2015</v>
      </c>
      <c r="P27" s="19">
        <v>2015</v>
      </c>
      <c r="Q27" s="19">
        <v>2014</v>
      </c>
      <c r="R27" s="19" t="s">
        <v>14</v>
      </c>
      <c r="S27" s="19">
        <v>2016</v>
      </c>
      <c r="T27" s="19">
        <v>2013</v>
      </c>
      <c r="U27" s="19">
        <v>2014</v>
      </c>
      <c r="V27" s="19" t="s">
        <v>14</v>
      </c>
      <c r="W27" s="19">
        <v>2015</v>
      </c>
      <c r="X27" s="19">
        <v>2009</v>
      </c>
      <c r="Y27" s="19">
        <v>2012</v>
      </c>
      <c r="Z27" s="19">
        <v>2014</v>
      </c>
      <c r="AA27" s="19">
        <v>2014</v>
      </c>
      <c r="AB27" s="19" t="s">
        <v>14</v>
      </c>
      <c r="AC27" s="19">
        <v>2014</v>
      </c>
      <c r="AD27" s="19">
        <v>2015</v>
      </c>
      <c r="AE27" s="19" t="s">
        <v>14</v>
      </c>
      <c r="AF27" s="19" t="s">
        <v>14</v>
      </c>
      <c r="AG27" s="18" t="s">
        <v>14</v>
      </c>
      <c r="AH27" s="19">
        <v>2014</v>
      </c>
      <c r="AI27" s="19">
        <v>2015</v>
      </c>
      <c r="AJ27" s="19">
        <v>2016</v>
      </c>
      <c r="AK27" s="20" t="s">
        <v>14</v>
      </c>
      <c r="AL27" s="20">
        <v>2015</v>
      </c>
      <c r="AM27" s="19">
        <v>2015</v>
      </c>
      <c r="AN27" s="19">
        <v>2014</v>
      </c>
      <c r="AO27" s="19">
        <v>2014</v>
      </c>
      <c r="AP27" s="19">
        <v>2014</v>
      </c>
      <c r="AQ27" s="19">
        <v>2014</v>
      </c>
      <c r="AR27" s="19">
        <v>2009</v>
      </c>
      <c r="AS27" s="19">
        <v>2014</v>
      </c>
      <c r="AT27" s="19">
        <v>2013</v>
      </c>
      <c r="AU27" s="19">
        <v>2012</v>
      </c>
      <c r="AV27" s="19">
        <v>2011</v>
      </c>
      <c r="AW27" s="19">
        <v>2014</v>
      </c>
      <c r="AX27" s="19">
        <v>2014</v>
      </c>
      <c r="AY27" s="19">
        <v>2014</v>
      </c>
      <c r="AZ27" s="19" t="s">
        <v>14</v>
      </c>
      <c r="BA27" s="19" t="s">
        <v>14</v>
      </c>
      <c r="BB27" s="19">
        <v>2015</v>
      </c>
      <c r="BC27" s="19">
        <v>2015</v>
      </c>
      <c r="BD27" s="19">
        <v>2014</v>
      </c>
      <c r="BE27" s="19">
        <v>2014</v>
      </c>
      <c r="BF27" s="9"/>
    </row>
    <row r="28" spans="1:58" x14ac:dyDescent="0.25">
      <c r="A28" s="13" t="s">
        <v>8728</v>
      </c>
      <c r="B28" s="184" t="s">
        <v>8729</v>
      </c>
      <c r="C28" s="17">
        <v>2014</v>
      </c>
      <c r="D28" s="17">
        <v>2014</v>
      </c>
      <c r="E28" s="17">
        <v>2014</v>
      </c>
      <c r="F28" s="17">
        <v>2014</v>
      </c>
      <c r="G28" s="17">
        <v>2014</v>
      </c>
      <c r="H28" s="17">
        <v>2014</v>
      </c>
      <c r="I28" s="17">
        <v>2014</v>
      </c>
      <c r="J28" s="17">
        <v>2015</v>
      </c>
      <c r="K28" s="17">
        <v>2015</v>
      </c>
      <c r="L28" s="17">
        <v>2015</v>
      </c>
      <c r="M28" s="19">
        <v>2016</v>
      </c>
      <c r="N28" s="19">
        <v>2016</v>
      </c>
      <c r="O28" s="19">
        <v>2015</v>
      </c>
      <c r="P28" s="19">
        <v>2015</v>
      </c>
      <c r="Q28" s="19">
        <v>2014</v>
      </c>
      <c r="R28" s="19" t="s">
        <v>14</v>
      </c>
      <c r="S28" s="19">
        <v>2016</v>
      </c>
      <c r="T28" s="19">
        <v>2013</v>
      </c>
      <c r="U28" s="19">
        <v>2014</v>
      </c>
      <c r="V28" s="19" t="s">
        <v>14</v>
      </c>
      <c r="W28" s="19">
        <v>2015</v>
      </c>
      <c r="X28" s="19">
        <v>2004</v>
      </c>
      <c r="Y28" s="19">
        <v>2012</v>
      </c>
      <c r="Z28" s="19">
        <v>2014</v>
      </c>
      <c r="AA28" s="19">
        <v>2014</v>
      </c>
      <c r="AB28" s="19" t="s">
        <v>14</v>
      </c>
      <c r="AC28" s="19">
        <v>2014</v>
      </c>
      <c r="AD28" s="19">
        <v>2015</v>
      </c>
      <c r="AE28" s="19" t="s">
        <v>14</v>
      </c>
      <c r="AF28" s="19">
        <v>2014</v>
      </c>
      <c r="AG28" s="18">
        <v>2012</v>
      </c>
      <c r="AH28" s="19">
        <v>2014</v>
      </c>
      <c r="AI28" s="19">
        <v>2015</v>
      </c>
      <c r="AJ28" s="19">
        <v>2016</v>
      </c>
      <c r="AK28" s="20" t="s">
        <v>14</v>
      </c>
      <c r="AL28" s="20">
        <v>2015</v>
      </c>
      <c r="AM28" s="19">
        <v>2015</v>
      </c>
      <c r="AN28" s="19">
        <v>2014</v>
      </c>
      <c r="AO28" s="19">
        <v>2014</v>
      </c>
      <c r="AP28" s="19">
        <v>2014</v>
      </c>
      <c r="AQ28" s="19">
        <v>2014</v>
      </c>
      <c r="AR28" s="19">
        <v>2015</v>
      </c>
      <c r="AS28" s="19">
        <v>2014</v>
      </c>
      <c r="AT28" s="19">
        <v>2015</v>
      </c>
      <c r="AU28" s="19">
        <v>2012</v>
      </c>
      <c r="AV28" s="19">
        <v>2011</v>
      </c>
      <c r="AW28" s="19">
        <v>2014</v>
      </c>
      <c r="AX28" s="19">
        <v>2014</v>
      </c>
      <c r="AY28" s="19">
        <v>2014</v>
      </c>
      <c r="AZ28" s="19">
        <v>2015</v>
      </c>
      <c r="BA28" s="19">
        <v>2015</v>
      </c>
      <c r="BB28" s="19">
        <v>2015</v>
      </c>
      <c r="BC28" s="19">
        <v>2015</v>
      </c>
      <c r="BD28" s="19">
        <v>2014</v>
      </c>
      <c r="BE28" s="19">
        <v>2014</v>
      </c>
      <c r="BF28" s="9"/>
    </row>
    <row r="29" spans="1:58" x14ac:dyDescent="0.25">
      <c r="A29" s="13" t="s">
        <v>352</v>
      </c>
      <c r="B29" s="184" t="s">
        <v>8726</v>
      </c>
      <c r="C29" s="17">
        <v>2014</v>
      </c>
      <c r="D29" s="17">
        <v>2014</v>
      </c>
      <c r="E29" s="17">
        <v>2014</v>
      </c>
      <c r="F29" s="17">
        <v>2014</v>
      </c>
      <c r="G29" s="17">
        <v>2014</v>
      </c>
      <c r="H29" s="17">
        <v>2014</v>
      </c>
      <c r="I29" s="17">
        <v>2014</v>
      </c>
      <c r="J29" s="17">
        <v>2015</v>
      </c>
      <c r="K29" s="17">
        <v>2015</v>
      </c>
      <c r="L29" s="17">
        <v>2015</v>
      </c>
      <c r="M29" s="19">
        <v>2016</v>
      </c>
      <c r="N29" s="19">
        <v>2016</v>
      </c>
      <c r="O29" s="19">
        <v>2015</v>
      </c>
      <c r="P29" s="19">
        <v>2015</v>
      </c>
      <c r="Q29" s="19">
        <v>2014</v>
      </c>
      <c r="R29" s="19">
        <v>2010</v>
      </c>
      <c r="S29" s="19">
        <v>2016</v>
      </c>
      <c r="T29" s="19">
        <v>2013</v>
      </c>
      <c r="U29" s="19">
        <v>2014</v>
      </c>
      <c r="V29" s="19">
        <v>2014</v>
      </c>
      <c r="W29" s="19">
        <v>2015</v>
      </c>
      <c r="X29" s="19">
        <v>2010</v>
      </c>
      <c r="Y29" s="19">
        <v>2010</v>
      </c>
      <c r="Z29" s="19">
        <v>2014</v>
      </c>
      <c r="AA29" s="19">
        <v>2014</v>
      </c>
      <c r="AB29" s="19">
        <v>2014</v>
      </c>
      <c r="AC29" s="19">
        <v>2014</v>
      </c>
      <c r="AD29" s="19">
        <v>2015</v>
      </c>
      <c r="AE29" s="19">
        <v>2012</v>
      </c>
      <c r="AF29" s="19">
        <v>2014</v>
      </c>
      <c r="AG29" s="18">
        <v>2009</v>
      </c>
      <c r="AH29" s="19">
        <v>2014</v>
      </c>
      <c r="AI29" s="19">
        <v>2015</v>
      </c>
      <c r="AJ29" s="19">
        <v>2016</v>
      </c>
      <c r="AK29" s="20" t="s">
        <v>14</v>
      </c>
      <c r="AL29" s="20">
        <v>2016</v>
      </c>
      <c r="AM29" s="19">
        <v>2015</v>
      </c>
      <c r="AN29" s="19">
        <v>2014</v>
      </c>
      <c r="AO29" s="19">
        <v>2014</v>
      </c>
      <c r="AP29" s="19">
        <v>2014</v>
      </c>
      <c r="AQ29" s="19">
        <v>2014</v>
      </c>
      <c r="AR29" s="19">
        <v>2015</v>
      </c>
      <c r="AS29" s="19">
        <v>2014</v>
      </c>
      <c r="AT29" s="19">
        <v>2015</v>
      </c>
      <c r="AU29" s="19">
        <v>2012</v>
      </c>
      <c r="AV29" s="19">
        <v>2007</v>
      </c>
      <c r="AW29" s="19">
        <v>2014</v>
      </c>
      <c r="AX29" s="19">
        <v>2014</v>
      </c>
      <c r="AY29" s="19">
        <v>2014</v>
      </c>
      <c r="AZ29" s="19">
        <v>2015</v>
      </c>
      <c r="BA29" s="19">
        <v>2015</v>
      </c>
      <c r="BB29" s="19">
        <v>2015</v>
      </c>
      <c r="BC29" s="19">
        <v>2015</v>
      </c>
      <c r="BD29" s="19">
        <v>2014</v>
      </c>
      <c r="BE29" s="19">
        <v>2014</v>
      </c>
      <c r="BF29" s="9"/>
    </row>
    <row r="30" spans="1:58" x14ac:dyDescent="0.25">
      <c r="A30" s="13" t="s">
        <v>588</v>
      </c>
      <c r="B30" s="184" t="s">
        <v>8721</v>
      </c>
      <c r="C30" s="17">
        <v>2014</v>
      </c>
      <c r="D30" s="17">
        <v>2014</v>
      </c>
      <c r="E30" s="17">
        <v>2014</v>
      </c>
      <c r="F30" s="17">
        <v>2014</v>
      </c>
      <c r="G30" s="17">
        <v>2014</v>
      </c>
      <c r="H30" s="17">
        <v>2014</v>
      </c>
      <c r="I30" s="17">
        <v>2014</v>
      </c>
      <c r="J30" s="17">
        <v>2015</v>
      </c>
      <c r="K30" s="17">
        <v>2015</v>
      </c>
      <c r="L30" s="17">
        <v>2015</v>
      </c>
      <c r="M30" s="19">
        <v>2016</v>
      </c>
      <c r="N30" s="19">
        <v>2016</v>
      </c>
      <c r="O30" s="19">
        <v>2015</v>
      </c>
      <c r="P30" s="19">
        <v>2015</v>
      </c>
      <c r="Q30" s="19">
        <v>2014</v>
      </c>
      <c r="R30" s="19">
        <v>2010</v>
      </c>
      <c r="S30" s="19">
        <v>2016</v>
      </c>
      <c r="T30" s="19">
        <v>2013</v>
      </c>
      <c r="U30" s="19">
        <v>2014</v>
      </c>
      <c r="V30" s="19">
        <v>2014</v>
      </c>
      <c r="W30" s="19">
        <v>2015</v>
      </c>
      <c r="X30" s="19">
        <v>2010</v>
      </c>
      <c r="Y30" s="19" t="s">
        <v>14</v>
      </c>
      <c r="Z30" s="19">
        <v>2014</v>
      </c>
      <c r="AA30" s="19">
        <v>2014</v>
      </c>
      <c r="AB30" s="19">
        <v>2014</v>
      </c>
      <c r="AC30" s="19">
        <v>2014</v>
      </c>
      <c r="AD30" s="19">
        <v>2015</v>
      </c>
      <c r="AE30" s="19">
        <v>2012</v>
      </c>
      <c r="AF30" s="19">
        <v>2014</v>
      </c>
      <c r="AG30" s="18">
        <v>2006</v>
      </c>
      <c r="AH30" s="19">
        <v>2014</v>
      </c>
      <c r="AI30" s="19">
        <v>2015</v>
      </c>
      <c r="AJ30" s="19">
        <v>2016</v>
      </c>
      <c r="AK30" s="20">
        <v>2015</v>
      </c>
      <c r="AL30" s="20">
        <v>2016</v>
      </c>
      <c r="AM30" s="19">
        <v>2015</v>
      </c>
      <c r="AN30" s="19">
        <v>2014</v>
      </c>
      <c r="AO30" s="19">
        <v>2014</v>
      </c>
      <c r="AP30" s="19">
        <v>2014</v>
      </c>
      <c r="AQ30" s="19">
        <v>2014</v>
      </c>
      <c r="AR30" s="19">
        <v>2015</v>
      </c>
      <c r="AS30" s="19">
        <v>2014</v>
      </c>
      <c r="AT30" s="19">
        <v>2015</v>
      </c>
      <c r="AU30" s="19">
        <v>2012</v>
      </c>
      <c r="AV30" s="19">
        <v>2008</v>
      </c>
      <c r="AW30" s="19">
        <v>2014</v>
      </c>
      <c r="AX30" s="19">
        <v>2014</v>
      </c>
      <c r="AY30" s="19">
        <v>2014</v>
      </c>
      <c r="AZ30" s="19">
        <v>2015</v>
      </c>
      <c r="BA30" s="19">
        <v>2015</v>
      </c>
      <c r="BB30" s="19">
        <v>2015</v>
      </c>
      <c r="BC30" s="19">
        <v>2015</v>
      </c>
      <c r="BD30" s="19">
        <v>2014</v>
      </c>
      <c r="BE30" s="19">
        <v>2014</v>
      </c>
      <c r="BF30" s="9"/>
    </row>
    <row r="31" spans="1:58" x14ac:dyDescent="0.25">
      <c r="A31" s="13" t="s">
        <v>9860</v>
      </c>
      <c r="B31" s="184" t="s">
        <v>8768</v>
      </c>
      <c r="C31" s="17">
        <v>2014</v>
      </c>
      <c r="D31" s="17">
        <v>2014</v>
      </c>
      <c r="E31" s="17">
        <v>2014</v>
      </c>
      <c r="F31" s="17">
        <v>2014</v>
      </c>
      <c r="G31" s="17">
        <v>2014</v>
      </c>
      <c r="H31" s="17">
        <v>2014</v>
      </c>
      <c r="I31" s="17">
        <v>2014</v>
      </c>
      <c r="J31" s="17">
        <v>2015</v>
      </c>
      <c r="K31" s="17">
        <v>2015</v>
      </c>
      <c r="L31" s="17">
        <v>2015</v>
      </c>
      <c r="M31" s="19">
        <v>2016</v>
      </c>
      <c r="N31" s="19">
        <v>2016</v>
      </c>
      <c r="O31" s="19">
        <v>2015</v>
      </c>
      <c r="P31" s="19">
        <v>2015</v>
      </c>
      <c r="Q31" s="19">
        <v>2014</v>
      </c>
      <c r="R31" s="19" t="s">
        <v>14</v>
      </c>
      <c r="S31" s="19">
        <v>2016</v>
      </c>
      <c r="T31" s="19">
        <v>2013</v>
      </c>
      <c r="U31" s="19">
        <v>2014</v>
      </c>
      <c r="V31" s="19">
        <v>2014</v>
      </c>
      <c r="W31" s="19">
        <v>2015</v>
      </c>
      <c r="X31" s="19" t="s">
        <v>14</v>
      </c>
      <c r="Y31" s="19">
        <v>2011</v>
      </c>
      <c r="Z31" s="19">
        <v>2014</v>
      </c>
      <c r="AA31" s="19">
        <v>2014</v>
      </c>
      <c r="AB31" s="19">
        <v>2014</v>
      </c>
      <c r="AC31" s="19">
        <v>2014</v>
      </c>
      <c r="AD31" s="19">
        <v>2015</v>
      </c>
      <c r="AE31" s="19">
        <v>2012</v>
      </c>
      <c r="AF31" s="19" t="s">
        <v>14</v>
      </c>
      <c r="AG31" s="18">
        <v>2007</v>
      </c>
      <c r="AH31" s="19">
        <v>2014</v>
      </c>
      <c r="AI31" s="19">
        <v>2015</v>
      </c>
      <c r="AJ31" s="19">
        <v>2016</v>
      </c>
      <c r="AK31" s="20" t="s">
        <v>14</v>
      </c>
      <c r="AL31" s="20" t="s">
        <v>14</v>
      </c>
      <c r="AM31" s="19">
        <v>2015</v>
      </c>
      <c r="AN31" s="19">
        <v>2014</v>
      </c>
      <c r="AO31" s="19">
        <v>2014</v>
      </c>
      <c r="AP31" s="19">
        <v>2014</v>
      </c>
      <c r="AQ31" s="19">
        <v>2014</v>
      </c>
      <c r="AR31" s="19">
        <v>2015</v>
      </c>
      <c r="AS31" s="19">
        <v>2014</v>
      </c>
      <c r="AT31" s="19">
        <v>2015</v>
      </c>
      <c r="AU31" s="19">
        <v>2012</v>
      </c>
      <c r="AV31" s="19">
        <v>2012</v>
      </c>
      <c r="AW31" s="19">
        <v>2014</v>
      </c>
      <c r="AX31" s="19">
        <v>2014</v>
      </c>
      <c r="AY31" s="19">
        <v>2014</v>
      </c>
      <c r="AZ31" s="19">
        <v>2015</v>
      </c>
      <c r="BA31" s="19">
        <v>2015</v>
      </c>
      <c r="BB31" s="19">
        <v>2015</v>
      </c>
      <c r="BC31" s="19">
        <v>2015</v>
      </c>
      <c r="BD31" s="19">
        <v>2014</v>
      </c>
      <c r="BE31" s="19">
        <v>2014</v>
      </c>
      <c r="BF31" s="9"/>
    </row>
    <row r="32" spans="1:58" x14ac:dyDescent="0.25">
      <c r="A32" s="13" t="s">
        <v>8847</v>
      </c>
      <c r="B32" s="184" t="s">
        <v>8848</v>
      </c>
      <c r="C32" s="17">
        <v>2014</v>
      </c>
      <c r="D32" s="17">
        <v>2014</v>
      </c>
      <c r="E32" s="17">
        <v>2014</v>
      </c>
      <c r="F32" s="17">
        <v>2014</v>
      </c>
      <c r="G32" s="17">
        <v>2014</v>
      </c>
      <c r="H32" s="17">
        <v>2014</v>
      </c>
      <c r="I32" s="17">
        <v>2014</v>
      </c>
      <c r="J32" s="17">
        <v>2015</v>
      </c>
      <c r="K32" s="17">
        <v>2015</v>
      </c>
      <c r="L32" s="17">
        <v>2015</v>
      </c>
      <c r="M32" s="19">
        <v>2016</v>
      </c>
      <c r="N32" s="19">
        <v>2016</v>
      </c>
      <c r="O32" s="19">
        <v>2015</v>
      </c>
      <c r="P32" s="19">
        <v>2015</v>
      </c>
      <c r="Q32" s="19">
        <v>2014</v>
      </c>
      <c r="R32" s="19">
        <v>2010</v>
      </c>
      <c r="S32" s="19">
        <v>2016</v>
      </c>
      <c r="T32" s="19">
        <v>2013</v>
      </c>
      <c r="U32" s="19">
        <v>2014</v>
      </c>
      <c r="V32" s="19">
        <v>2014</v>
      </c>
      <c r="W32" s="19">
        <v>2015</v>
      </c>
      <c r="X32" s="19">
        <v>2014</v>
      </c>
      <c r="Y32" s="19">
        <v>2012</v>
      </c>
      <c r="Z32" s="19">
        <v>2014</v>
      </c>
      <c r="AA32" s="19">
        <v>2014</v>
      </c>
      <c r="AB32" s="19">
        <v>2014</v>
      </c>
      <c r="AC32" s="19">
        <v>2014</v>
      </c>
      <c r="AD32" s="19">
        <v>2015</v>
      </c>
      <c r="AE32" s="19">
        <v>2012</v>
      </c>
      <c r="AF32" s="19">
        <v>2014</v>
      </c>
      <c r="AG32" s="18">
        <v>2012</v>
      </c>
      <c r="AH32" s="19">
        <v>2014</v>
      </c>
      <c r="AI32" s="19">
        <v>2015</v>
      </c>
      <c r="AJ32" s="19">
        <v>2016</v>
      </c>
      <c r="AK32" s="20" t="s">
        <v>14</v>
      </c>
      <c r="AL32" s="20">
        <v>2015</v>
      </c>
      <c r="AM32" s="19">
        <v>2015</v>
      </c>
      <c r="AN32" s="19">
        <v>2014</v>
      </c>
      <c r="AO32" s="19">
        <v>2014</v>
      </c>
      <c r="AP32" s="19">
        <v>2014</v>
      </c>
      <c r="AQ32" s="19">
        <v>2014</v>
      </c>
      <c r="AR32" s="19">
        <v>2007</v>
      </c>
      <c r="AS32" s="19">
        <v>2014</v>
      </c>
      <c r="AT32" s="19">
        <v>2015</v>
      </c>
      <c r="AU32" s="19">
        <v>2012</v>
      </c>
      <c r="AV32" s="19">
        <v>2009</v>
      </c>
      <c r="AW32" s="19">
        <v>2014</v>
      </c>
      <c r="AX32" s="19">
        <v>2014</v>
      </c>
      <c r="AY32" s="19">
        <v>2014</v>
      </c>
      <c r="AZ32" s="19">
        <v>2015</v>
      </c>
      <c r="BA32" s="19">
        <v>2015</v>
      </c>
      <c r="BB32" s="19">
        <v>2015</v>
      </c>
      <c r="BC32" s="19">
        <v>2015</v>
      </c>
      <c r="BD32" s="19">
        <v>2014</v>
      </c>
      <c r="BE32" s="19">
        <v>2014</v>
      </c>
      <c r="BF32" s="9"/>
    </row>
    <row r="33" spans="1:58" x14ac:dyDescent="0.25">
      <c r="A33" s="13" t="s">
        <v>218</v>
      </c>
      <c r="B33" s="184" t="s">
        <v>8761</v>
      </c>
      <c r="C33" s="17">
        <v>2014</v>
      </c>
      <c r="D33" s="17">
        <v>2014</v>
      </c>
      <c r="E33" s="17">
        <v>2014</v>
      </c>
      <c r="F33" s="17">
        <v>2014</v>
      </c>
      <c r="G33" s="17">
        <v>2014</v>
      </c>
      <c r="H33" s="17">
        <v>2014</v>
      </c>
      <c r="I33" s="17">
        <v>2014</v>
      </c>
      <c r="J33" s="17">
        <v>2015</v>
      </c>
      <c r="K33" s="17">
        <v>2015</v>
      </c>
      <c r="L33" s="17">
        <v>2015</v>
      </c>
      <c r="M33" s="19">
        <v>2016</v>
      </c>
      <c r="N33" s="19">
        <v>2016</v>
      </c>
      <c r="O33" s="19">
        <v>2015</v>
      </c>
      <c r="P33" s="19">
        <v>2015</v>
      </c>
      <c r="Q33" s="19">
        <v>2014</v>
      </c>
      <c r="R33" s="19">
        <v>2011</v>
      </c>
      <c r="S33" s="19">
        <v>2016</v>
      </c>
      <c r="T33" s="19">
        <v>2013</v>
      </c>
      <c r="U33" s="19">
        <v>2014</v>
      </c>
      <c r="V33" s="19">
        <v>2014</v>
      </c>
      <c r="W33" s="19">
        <v>2015</v>
      </c>
      <c r="X33" s="19">
        <v>2011</v>
      </c>
      <c r="Y33" s="19">
        <v>2009</v>
      </c>
      <c r="Z33" s="19">
        <v>2014</v>
      </c>
      <c r="AA33" s="19">
        <v>2014</v>
      </c>
      <c r="AB33" s="19">
        <v>2014</v>
      </c>
      <c r="AC33" s="19">
        <v>2014</v>
      </c>
      <c r="AD33" s="19">
        <v>2015</v>
      </c>
      <c r="AE33" s="19">
        <v>2012</v>
      </c>
      <c r="AF33" s="19">
        <v>2014</v>
      </c>
      <c r="AG33" s="18">
        <v>2007</v>
      </c>
      <c r="AH33" s="19">
        <v>2014</v>
      </c>
      <c r="AI33" s="19">
        <v>2015</v>
      </c>
      <c r="AJ33" s="19">
        <v>2016</v>
      </c>
      <c r="AK33" s="20">
        <v>2016</v>
      </c>
      <c r="AL33" s="20">
        <v>2016</v>
      </c>
      <c r="AM33" s="19">
        <v>2015</v>
      </c>
      <c r="AN33" s="19">
        <v>2014</v>
      </c>
      <c r="AO33" s="19">
        <v>2014</v>
      </c>
      <c r="AP33" s="19">
        <v>2014</v>
      </c>
      <c r="AQ33" s="19">
        <v>2014</v>
      </c>
      <c r="AR33" s="19">
        <v>2015</v>
      </c>
      <c r="AS33" s="19">
        <v>2014</v>
      </c>
      <c r="AT33" s="19">
        <v>2015</v>
      </c>
      <c r="AU33" s="19">
        <v>2012</v>
      </c>
      <c r="AV33" s="19">
        <v>2010</v>
      </c>
      <c r="AW33" s="19">
        <v>2014</v>
      </c>
      <c r="AX33" s="19">
        <v>2014</v>
      </c>
      <c r="AY33" s="19">
        <v>2014</v>
      </c>
      <c r="AZ33" s="19">
        <v>2015</v>
      </c>
      <c r="BA33" s="19">
        <v>2015</v>
      </c>
      <c r="BB33" s="19">
        <v>2015</v>
      </c>
      <c r="BC33" s="19">
        <v>2015</v>
      </c>
      <c r="BD33" s="19">
        <v>2014</v>
      </c>
      <c r="BE33" s="19">
        <v>2014</v>
      </c>
      <c r="BF33" s="9"/>
    </row>
    <row r="34" spans="1:58" x14ac:dyDescent="0.25">
      <c r="A34" s="13" t="s">
        <v>8752</v>
      </c>
      <c r="B34" s="184" t="s">
        <v>8753</v>
      </c>
      <c r="C34" s="17">
        <v>2014</v>
      </c>
      <c r="D34" s="17">
        <v>2014</v>
      </c>
      <c r="E34" s="17">
        <v>2014</v>
      </c>
      <c r="F34" s="17">
        <v>2014</v>
      </c>
      <c r="G34" s="17">
        <v>2014</v>
      </c>
      <c r="H34" s="17">
        <v>2014</v>
      </c>
      <c r="I34" s="17">
        <v>2014</v>
      </c>
      <c r="J34" s="17">
        <v>2015</v>
      </c>
      <c r="K34" s="17">
        <v>2015</v>
      </c>
      <c r="L34" s="17">
        <v>2015</v>
      </c>
      <c r="M34" s="19">
        <v>2016</v>
      </c>
      <c r="N34" s="19">
        <v>2016</v>
      </c>
      <c r="O34" s="19">
        <v>2015</v>
      </c>
      <c r="P34" s="19">
        <v>2015</v>
      </c>
      <c r="Q34" s="19">
        <v>2014</v>
      </c>
      <c r="R34" s="19" t="s">
        <v>14</v>
      </c>
      <c r="S34" s="19">
        <v>2016</v>
      </c>
      <c r="T34" s="19">
        <v>2013</v>
      </c>
      <c r="U34" s="19">
        <v>2014</v>
      </c>
      <c r="V34" s="19" t="s">
        <v>14</v>
      </c>
      <c r="W34" s="19">
        <v>2015</v>
      </c>
      <c r="X34" s="19" t="s">
        <v>14</v>
      </c>
      <c r="Y34" s="19">
        <v>2010</v>
      </c>
      <c r="Z34" s="19">
        <v>2014</v>
      </c>
      <c r="AA34" s="19">
        <v>2014</v>
      </c>
      <c r="AB34" s="19" t="s">
        <v>14</v>
      </c>
      <c r="AC34" s="19">
        <v>2014</v>
      </c>
      <c r="AD34" s="19">
        <v>2015</v>
      </c>
      <c r="AE34" s="19" t="s">
        <v>14</v>
      </c>
      <c r="AF34" s="19">
        <v>2014</v>
      </c>
      <c r="AG34" s="18">
        <v>2010</v>
      </c>
      <c r="AH34" s="19">
        <v>2014</v>
      </c>
      <c r="AI34" s="19">
        <v>2015</v>
      </c>
      <c r="AJ34" s="19">
        <v>2016</v>
      </c>
      <c r="AK34" s="20" t="s">
        <v>14</v>
      </c>
      <c r="AL34" s="20">
        <v>2015</v>
      </c>
      <c r="AM34" s="19">
        <v>2015</v>
      </c>
      <c r="AN34" s="19">
        <v>2014</v>
      </c>
      <c r="AO34" s="19">
        <v>2014</v>
      </c>
      <c r="AP34" s="19">
        <v>2014</v>
      </c>
      <c r="AQ34" s="19">
        <v>2014</v>
      </c>
      <c r="AR34" s="19">
        <v>2011</v>
      </c>
      <c r="AS34" s="19">
        <v>2014</v>
      </c>
      <c r="AT34" s="19">
        <v>2015</v>
      </c>
      <c r="AU34" s="19">
        <v>2012</v>
      </c>
      <c r="AV34" s="19" t="s">
        <v>14</v>
      </c>
      <c r="AW34" s="19">
        <v>2014</v>
      </c>
      <c r="AX34" s="19">
        <v>2014</v>
      </c>
      <c r="AY34" s="19">
        <v>2014</v>
      </c>
      <c r="AZ34" s="19">
        <v>2015</v>
      </c>
      <c r="BA34" s="19">
        <v>2015</v>
      </c>
      <c r="BB34" s="19">
        <v>2015</v>
      </c>
      <c r="BC34" s="19">
        <v>2015</v>
      </c>
      <c r="BD34" s="19">
        <v>2014</v>
      </c>
      <c r="BE34" s="19">
        <v>2014</v>
      </c>
      <c r="BF34" s="9"/>
    </row>
    <row r="35" spans="1:58" x14ac:dyDescent="0.25">
      <c r="A35" s="13" t="s">
        <v>9861</v>
      </c>
      <c r="B35" s="184" t="s">
        <v>8751</v>
      </c>
      <c r="C35" s="17">
        <v>2014</v>
      </c>
      <c r="D35" s="17">
        <v>2014</v>
      </c>
      <c r="E35" s="17">
        <v>2014</v>
      </c>
      <c r="F35" s="17">
        <v>2014</v>
      </c>
      <c r="G35" s="17">
        <v>2014</v>
      </c>
      <c r="H35" s="17">
        <v>2014</v>
      </c>
      <c r="I35" s="17">
        <v>2014</v>
      </c>
      <c r="J35" s="17">
        <v>2015</v>
      </c>
      <c r="K35" s="17">
        <v>2015</v>
      </c>
      <c r="L35" s="17">
        <v>2015</v>
      </c>
      <c r="M35" s="19">
        <v>2016</v>
      </c>
      <c r="N35" s="19">
        <v>2016</v>
      </c>
      <c r="O35" s="19">
        <v>2015</v>
      </c>
      <c r="P35" s="19">
        <v>2015</v>
      </c>
      <c r="Q35" s="19">
        <v>2014</v>
      </c>
      <c r="R35" s="19">
        <v>2010</v>
      </c>
      <c r="S35" s="19">
        <v>2016</v>
      </c>
      <c r="T35" s="19">
        <v>2013</v>
      </c>
      <c r="U35" s="19">
        <v>2014</v>
      </c>
      <c r="V35" s="19">
        <v>2014</v>
      </c>
      <c r="W35" s="19">
        <v>2015</v>
      </c>
      <c r="X35" s="19">
        <v>2010</v>
      </c>
      <c r="Y35" s="19">
        <v>2009</v>
      </c>
      <c r="Z35" s="19">
        <v>2014</v>
      </c>
      <c r="AA35" s="19">
        <v>2014</v>
      </c>
      <c r="AB35" s="19">
        <v>2014</v>
      </c>
      <c r="AC35" s="19">
        <v>2014</v>
      </c>
      <c r="AD35" s="19">
        <v>2015</v>
      </c>
      <c r="AE35" s="19">
        <v>2012</v>
      </c>
      <c r="AF35" s="19">
        <v>2014</v>
      </c>
      <c r="AG35" s="18">
        <v>2008</v>
      </c>
      <c r="AH35" s="19">
        <v>2014</v>
      </c>
      <c r="AI35" s="19">
        <v>2015</v>
      </c>
      <c r="AJ35" s="19">
        <v>2016</v>
      </c>
      <c r="AK35" s="20">
        <v>2016</v>
      </c>
      <c r="AL35" s="20">
        <v>2015</v>
      </c>
      <c r="AM35" s="19">
        <v>2015</v>
      </c>
      <c r="AN35" s="19">
        <v>2014</v>
      </c>
      <c r="AO35" s="19">
        <v>2014</v>
      </c>
      <c r="AP35" s="19" t="s">
        <v>14</v>
      </c>
      <c r="AQ35" s="19" t="s">
        <v>14</v>
      </c>
      <c r="AR35" s="19" t="s">
        <v>14</v>
      </c>
      <c r="AS35" s="19">
        <v>2014</v>
      </c>
      <c r="AT35" s="19">
        <v>2015</v>
      </c>
      <c r="AU35" s="19">
        <v>2012</v>
      </c>
      <c r="AV35" s="19">
        <v>2010</v>
      </c>
      <c r="AW35" s="19">
        <v>2014</v>
      </c>
      <c r="AX35" s="19">
        <v>2014</v>
      </c>
      <c r="AY35" s="19">
        <v>2014</v>
      </c>
      <c r="AZ35" s="19">
        <v>2015</v>
      </c>
      <c r="BA35" s="19">
        <v>2015</v>
      </c>
      <c r="BB35" s="19">
        <v>2015</v>
      </c>
      <c r="BC35" s="19">
        <v>2015</v>
      </c>
      <c r="BD35" s="19">
        <v>2014</v>
      </c>
      <c r="BE35" s="19">
        <v>2014</v>
      </c>
      <c r="BF35" s="9"/>
    </row>
    <row r="36" spans="1:58" x14ac:dyDescent="0.25">
      <c r="A36" s="13" t="s">
        <v>443</v>
      </c>
      <c r="B36" s="184" t="s">
        <v>8965</v>
      </c>
      <c r="C36" s="17">
        <v>2014</v>
      </c>
      <c r="D36" s="17">
        <v>2014</v>
      </c>
      <c r="E36" s="17">
        <v>2014</v>
      </c>
      <c r="F36" s="17">
        <v>2014</v>
      </c>
      <c r="G36" s="17">
        <v>2014</v>
      </c>
      <c r="H36" s="17">
        <v>2014</v>
      </c>
      <c r="I36" s="17">
        <v>2014</v>
      </c>
      <c r="J36" s="17">
        <v>2015</v>
      </c>
      <c r="K36" s="17">
        <v>2015</v>
      </c>
      <c r="L36" s="17">
        <v>2015</v>
      </c>
      <c r="M36" s="19">
        <v>2016</v>
      </c>
      <c r="N36" s="19">
        <v>2016</v>
      </c>
      <c r="O36" s="19">
        <v>2015</v>
      </c>
      <c r="P36" s="19">
        <v>2015</v>
      </c>
      <c r="Q36" s="19">
        <v>2014</v>
      </c>
      <c r="R36" s="19">
        <v>2010</v>
      </c>
      <c r="S36" s="19">
        <v>2016</v>
      </c>
      <c r="T36" s="19">
        <v>2013</v>
      </c>
      <c r="U36" s="19">
        <v>2014</v>
      </c>
      <c r="V36" s="19">
        <v>2014</v>
      </c>
      <c r="W36" s="19">
        <v>2015</v>
      </c>
      <c r="X36" s="19">
        <v>2010</v>
      </c>
      <c r="Y36" s="19" t="s">
        <v>14</v>
      </c>
      <c r="Z36" s="19">
        <v>2014</v>
      </c>
      <c r="AA36" s="19">
        <v>2014</v>
      </c>
      <c r="AB36" s="19">
        <v>2014</v>
      </c>
      <c r="AC36" s="19">
        <v>2014</v>
      </c>
      <c r="AD36" s="19">
        <v>2015</v>
      </c>
      <c r="AE36" s="19">
        <v>2012</v>
      </c>
      <c r="AF36" s="19">
        <v>2014</v>
      </c>
      <c r="AG36" s="18">
        <v>2011</v>
      </c>
      <c r="AH36" s="19">
        <v>2014</v>
      </c>
      <c r="AI36" s="19">
        <v>2015</v>
      </c>
      <c r="AJ36" s="19">
        <v>2016</v>
      </c>
      <c r="AK36" s="20">
        <v>2015</v>
      </c>
      <c r="AL36" s="20">
        <v>2016</v>
      </c>
      <c r="AM36" s="19">
        <v>2015</v>
      </c>
      <c r="AN36" s="19">
        <v>2014</v>
      </c>
      <c r="AO36" s="19">
        <v>2014</v>
      </c>
      <c r="AP36" s="19" t="s">
        <v>14</v>
      </c>
      <c r="AQ36" s="19" t="s">
        <v>14</v>
      </c>
      <c r="AR36" s="19" t="s">
        <v>14</v>
      </c>
      <c r="AS36" s="19">
        <v>2014</v>
      </c>
      <c r="AT36" s="19">
        <v>2015</v>
      </c>
      <c r="AU36" s="19">
        <v>2012</v>
      </c>
      <c r="AV36" s="19">
        <v>2013</v>
      </c>
      <c r="AW36" s="19">
        <v>2014</v>
      </c>
      <c r="AX36" s="19">
        <v>2014</v>
      </c>
      <c r="AY36" s="19">
        <v>2014</v>
      </c>
      <c r="AZ36" s="19">
        <v>2015</v>
      </c>
      <c r="BA36" s="19">
        <v>2015</v>
      </c>
      <c r="BB36" s="19">
        <v>2015</v>
      </c>
      <c r="BC36" s="19">
        <v>2015</v>
      </c>
      <c r="BD36" s="19">
        <v>2014</v>
      </c>
      <c r="BE36" s="19">
        <v>2014</v>
      </c>
      <c r="BF36" s="9"/>
    </row>
    <row r="37" spans="1:58" x14ac:dyDescent="0.25">
      <c r="A37" s="13" t="s">
        <v>3139</v>
      </c>
      <c r="B37" s="184" t="s">
        <v>8756</v>
      </c>
      <c r="C37" s="17">
        <v>2014</v>
      </c>
      <c r="D37" s="17">
        <v>2014</v>
      </c>
      <c r="E37" s="17">
        <v>2014</v>
      </c>
      <c r="F37" s="17">
        <v>2014</v>
      </c>
      <c r="G37" s="17">
        <v>2014</v>
      </c>
      <c r="H37" s="17">
        <v>2014</v>
      </c>
      <c r="I37" s="17">
        <v>2014</v>
      </c>
      <c r="J37" s="17">
        <v>2015</v>
      </c>
      <c r="K37" s="17">
        <v>2015</v>
      </c>
      <c r="L37" s="17">
        <v>2015</v>
      </c>
      <c r="M37" s="19">
        <v>2016</v>
      </c>
      <c r="N37" s="19">
        <v>2016</v>
      </c>
      <c r="O37" s="19">
        <v>2015</v>
      </c>
      <c r="P37" s="19">
        <v>2015</v>
      </c>
      <c r="Q37" s="19">
        <v>2014</v>
      </c>
      <c r="R37" s="19" t="s">
        <v>14</v>
      </c>
      <c r="S37" s="19">
        <v>2016</v>
      </c>
      <c r="T37" s="19">
        <v>2013</v>
      </c>
      <c r="U37" s="19">
        <v>2014</v>
      </c>
      <c r="V37" s="19">
        <v>2014</v>
      </c>
      <c r="W37" s="19">
        <v>2015</v>
      </c>
      <c r="X37" s="19">
        <v>2014</v>
      </c>
      <c r="Y37" s="19">
        <v>2010</v>
      </c>
      <c r="Z37" s="19">
        <v>2014</v>
      </c>
      <c r="AA37" s="19">
        <v>2014</v>
      </c>
      <c r="AB37" s="19">
        <v>2014</v>
      </c>
      <c r="AC37" s="19">
        <v>2014</v>
      </c>
      <c r="AD37" s="19">
        <v>2015</v>
      </c>
      <c r="AE37" s="19" t="s">
        <v>14</v>
      </c>
      <c r="AF37" s="19">
        <v>2014</v>
      </c>
      <c r="AG37" s="18">
        <v>2013</v>
      </c>
      <c r="AH37" s="19">
        <v>2014</v>
      </c>
      <c r="AI37" s="19">
        <v>2015</v>
      </c>
      <c r="AJ37" s="19">
        <v>2016</v>
      </c>
      <c r="AK37" s="20" t="s">
        <v>14</v>
      </c>
      <c r="AL37" s="20">
        <v>2015</v>
      </c>
      <c r="AM37" s="19">
        <v>2015</v>
      </c>
      <c r="AN37" s="19">
        <v>2014</v>
      </c>
      <c r="AO37" s="19">
        <v>2014</v>
      </c>
      <c r="AP37" s="19">
        <v>2014</v>
      </c>
      <c r="AQ37" s="19">
        <v>2014</v>
      </c>
      <c r="AR37" s="19">
        <v>2011</v>
      </c>
      <c r="AS37" s="19">
        <v>2014</v>
      </c>
      <c r="AT37" s="19">
        <v>2015</v>
      </c>
      <c r="AU37" s="19">
        <v>2012</v>
      </c>
      <c r="AV37" s="19">
        <v>2011</v>
      </c>
      <c r="AW37" s="19">
        <v>2014</v>
      </c>
      <c r="AX37" s="19">
        <v>2014</v>
      </c>
      <c r="AY37" s="19">
        <v>2014</v>
      </c>
      <c r="AZ37" s="19">
        <v>2015</v>
      </c>
      <c r="BA37" s="19">
        <v>2015</v>
      </c>
      <c r="BB37" s="19">
        <v>2015</v>
      </c>
      <c r="BC37" s="19">
        <v>2015</v>
      </c>
      <c r="BD37" s="19">
        <v>2014</v>
      </c>
      <c r="BE37" s="19">
        <v>2014</v>
      </c>
      <c r="BF37" s="9"/>
    </row>
    <row r="38" spans="1:58" x14ac:dyDescent="0.25">
      <c r="A38" s="13" t="s">
        <v>8757</v>
      </c>
      <c r="B38" s="184" t="s">
        <v>8758</v>
      </c>
      <c r="C38" s="17">
        <v>2014</v>
      </c>
      <c r="D38" s="17">
        <v>2014</v>
      </c>
      <c r="E38" s="17">
        <v>2014</v>
      </c>
      <c r="F38" s="17">
        <v>2014</v>
      </c>
      <c r="G38" s="17">
        <v>2014</v>
      </c>
      <c r="H38" s="17">
        <v>2014</v>
      </c>
      <c r="I38" s="17">
        <v>2014</v>
      </c>
      <c r="J38" s="17">
        <v>2015</v>
      </c>
      <c r="K38" s="17">
        <v>2015</v>
      </c>
      <c r="L38" s="17">
        <v>2015</v>
      </c>
      <c r="M38" s="19">
        <v>2016</v>
      </c>
      <c r="N38" s="19">
        <v>2016</v>
      </c>
      <c r="O38" s="19">
        <v>2015</v>
      </c>
      <c r="P38" s="19">
        <v>2015</v>
      </c>
      <c r="Q38" s="19">
        <v>2014</v>
      </c>
      <c r="R38" s="19">
        <v>2012</v>
      </c>
      <c r="S38" s="19">
        <v>2016</v>
      </c>
      <c r="T38" s="19">
        <v>2013</v>
      </c>
      <c r="U38" s="19">
        <v>2014</v>
      </c>
      <c r="V38" s="19">
        <v>2014</v>
      </c>
      <c r="W38" s="19">
        <v>2015</v>
      </c>
      <c r="X38" s="19">
        <v>2010</v>
      </c>
      <c r="Y38" s="19">
        <v>2012</v>
      </c>
      <c r="Z38" s="19">
        <v>2014</v>
      </c>
      <c r="AA38" s="19">
        <v>2014</v>
      </c>
      <c r="AB38" s="19">
        <v>2011</v>
      </c>
      <c r="AC38" s="19">
        <v>2014</v>
      </c>
      <c r="AD38" s="19">
        <v>2015</v>
      </c>
      <c r="AE38" s="19">
        <v>2012</v>
      </c>
      <c r="AF38" s="19">
        <v>2014</v>
      </c>
      <c r="AG38" s="18">
        <v>2011</v>
      </c>
      <c r="AH38" s="19">
        <v>2014</v>
      </c>
      <c r="AI38" s="19">
        <v>2015</v>
      </c>
      <c r="AJ38" s="19">
        <v>2016</v>
      </c>
      <c r="AK38" s="20" t="s">
        <v>14</v>
      </c>
      <c r="AL38" s="20">
        <v>2015</v>
      </c>
      <c r="AM38" s="19">
        <v>2015</v>
      </c>
      <c r="AN38" s="19">
        <v>2014</v>
      </c>
      <c r="AO38" s="19">
        <v>2014</v>
      </c>
      <c r="AP38" s="19">
        <v>2014</v>
      </c>
      <c r="AQ38" s="19">
        <v>2014</v>
      </c>
      <c r="AR38" s="19">
        <v>2011</v>
      </c>
      <c r="AS38" s="19">
        <v>2014</v>
      </c>
      <c r="AT38" s="19">
        <v>2015</v>
      </c>
      <c r="AU38" s="19">
        <v>2012</v>
      </c>
      <c r="AV38" s="19">
        <v>2010</v>
      </c>
      <c r="AW38" s="19">
        <v>2014</v>
      </c>
      <c r="AX38" s="19">
        <v>2014</v>
      </c>
      <c r="AY38" s="19">
        <v>2014</v>
      </c>
      <c r="AZ38" s="19">
        <v>2015</v>
      </c>
      <c r="BA38" s="19">
        <v>2015</v>
      </c>
      <c r="BB38" s="19">
        <v>2015</v>
      </c>
      <c r="BC38" s="19">
        <v>2015</v>
      </c>
      <c r="BD38" s="19">
        <v>2014</v>
      </c>
      <c r="BE38" s="19">
        <v>2014</v>
      </c>
      <c r="BF38" s="9"/>
    </row>
    <row r="39" spans="1:58" x14ac:dyDescent="0.25">
      <c r="A39" s="13" t="s">
        <v>3205</v>
      </c>
      <c r="B39" s="184" t="s">
        <v>8764</v>
      </c>
      <c r="C39" s="17">
        <v>2014</v>
      </c>
      <c r="D39" s="17">
        <v>2014</v>
      </c>
      <c r="E39" s="17">
        <v>2014</v>
      </c>
      <c r="F39" s="17">
        <v>2014</v>
      </c>
      <c r="G39" s="17">
        <v>2014</v>
      </c>
      <c r="H39" s="17">
        <v>2014</v>
      </c>
      <c r="I39" s="17">
        <v>2014</v>
      </c>
      <c r="J39" s="17">
        <v>2015</v>
      </c>
      <c r="K39" s="17">
        <v>2015</v>
      </c>
      <c r="L39" s="17">
        <v>2015</v>
      </c>
      <c r="M39" s="19">
        <v>2016</v>
      </c>
      <c r="N39" s="19">
        <v>2016</v>
      </c>
      <c r="O39" s="19">
        <v>2015</v>
      </c>
      <c r="P39" s="19">
        <v>2015</v>
      </c>
      <c r="Q39" s="19">
        <v>2014</v>
      </c>
      <c r="R39" s="19">
        <v>2010</v>
      </c>
      <c r="S39" s="19">
        <v>2016</v>
      </c>
      <c r="T39" s="19">
        <v>2013</v>
      </c>
      <c r="U39" s="19">
        <v>2014</v>
      </c>
      <c r="V39" s="19">
        <v>2014</v>
      </c>
      <c r="W39" s="19">
        <v>2015</v>
      </c>
      <c r="X39" s="19">
        <v>2010</v>
      </c>
      <c r="Y39" s="19">
        <v>2010</v>
      </c>
      <c r="Z39" s="19">
        <v>2014</v>
      </c>
      <c r="AA39" s="19">
        <v>2014</v>
      </c>
      <c r="AB39" s="19">
        <v>2014</v>
      </c>
      <c r="AC39" s="19">
        <v>2014</v>
      </c>
      <c r="AD39" s="19">
        <v>2015</v>
      </c>
      <c r="AE39" s="19">
        <v>2012</v>
      </c>
      <c r="AF39" s="19">
        <v>2014</v>
      </c>
      <c r="AG39" s="18">
        <v>2013</v>
      </c>
      <c r="AH39" s="19">
        <v>2014</v>
      </c>
      <c r="AI39" s="19">
        <v>2015</v>
      </c>
      <c r="AJ39" s="19">
        <v>2016</v>
      </c>
      <c r="AK39" s="20">
        <v>2015</v>
      </c>
      <c r="AL39" s="20">
        <v>2015</v>
      </c>
      <c r="AM39" s="19">
        <v>2015</v>
      </c>
      <c r="AN39" s="19">
        <v>2014</v>
      </c>
      <c r="AO39" s="19">
        <v>2014</v>
      </c>
      <c r="AP39" s="19">
        <v>2014</v>
      </c>
      <c r="AQ39" s="19">
        <v>2014</v>
      </c>
      <c r="AR39" s="19">
        <v>2015</v>
      </c>
      <c r="AS39" s="19">
        <v>2014</v>
      </c>
      <c r="AT39" s="19">
        <v>2015</v>
      </c>
      <c r="AU39" s="19">
        <v>2012</v>
      </c>
      <c r="AV39" s="19">
        <v>2011</v>
      </c>
      <c r="AW39" s="19">
        <v>2014</v>
      </c>
      <c r="AX39" s="19">
        <v>2014</v>
      </c>
      <c r="AY39" s="19">
        <v>2014</v>
      </c>
      <c r="AZ39" s="19">
        <v>2015</v>
      </c>
      <c r="BA39" s="19">
        <v>2015</v>
      </c>
      <c r="BB39" s="19">
        <v>2015</v>
      </c>
      <c r="BC39" s="19">
        <v>2015</v>
      </c>
      <c r="BD39" s="19">
        <v>2014</v>
      </c>
      <c r="BE39" s="19">
        <v>2014</v>
      </c>
      <c r="BF39" s="9"/>
    </row>
    <row r="40" spans="1:58" x14ac:dyDescent="0.25">
      <c r="A40" s="13" t="s">
        <v>8765</v>
      </c>
      <c r="B40" s="184" t="s">
        <v>8766</v>
      </c>
      <c r="C40" s="17">
        <v>2014</v>
      </c>
      <c r="D40" s="17">
        <v>2014</v>
      </c>
      <c r="E40" s="17">
        <v>2014</v>
      </c>
      <c r="F40" s="17">
        <v>2014</v>
      </c>
      <c r="G40" s="17">
        <v>2014</v>
      </c>
      <c r="H40" s="17">
        <v>2014</v>
      </c>
      <c r="I40" s="17">
        <v>2014</v>
      </c>
      <c r="J40" s="17">
        <v>2015</v>
      </c>
      <c r="K40" s="17">
        <v>2015</v>
      </c>
      <c r="L40" s="17">
        <v>2015</v>
      </c>
      <c r="M40" s="19">
        <v>2016</v>
      </c>
      <c r="N40" s="19">
        <v>2016</v>
      </c>
      <c r="O40" s="19">
        <v>2015</v>
      </c>
      <c r="P40" s="19">
        <v>2015</v>
      </c>
      <c r="Q40" s="19">
        <v>2014</v>
      </c>
      <c r="R40" s="19">
        <v>2012</v>
      </c>
      <c r="S40" s="19">
        <v>2016</v>
      </c>
      <c r="T40" s="19">
        <v>2013</v>
      </c>
      <c r="U40" s="19">
        <v>2014</v>
      </c>
      <c r="V40" s="19">
        <v>2014</v>
      </c>
      <c r="W40" s="19">
        <v>2015</v>
      </c>
      <c r="X40" s="19">
        <v>2012</v>
      </c>
      <c r="Y40" s="19" t="s">
        <v>14</v>
      </c>
      <c r="Z40" s="19">
        <v>2014</v>
      </c>
      <c r="AA40" s="19">
        <v>2014</v>
      </c>
      <c r="AB40" s="19" t="s">
        <v>14</v>
      </c>
      <c r="AC40" s="19">
        <v>2014</v>
      </c>
      <c r="AD40" s="19">
        <v>2015</v>
      </c>
      <c r="AE40" s="19">
        <v>2012</v>
      </c>
      <c r="AF40" s="19" t="s">
        <v>14</v>
      </c>
      <c r="AG40" s="18">
        <v>2004</v>
      </c>
      <c r="AH40" s="19">
        <v>2014</v>
      </c>
      <c r="AI40" s="19">
        <v>2015</v>
      </c>
      <c r="AJ40" s="19">
        <v>2016</v>
      </c>
      <c r="AK40" s="20" t="s">
        <v>14</v>
      </c>
      <c r="AL40" s="20">
        <v>2015</v>
      </c>
      <c r="AM40" s="19">
        <v>2015</v>
      </c>
      <c r="AN40" s="19">
        <v>2014</v>
      </c>
      <c r="AO40" s="19">
        <v>2014</v>
      </c>
      <c r="AP40" s="19" t="s">
        <v>14</v>
      </c>
      <c r="AQ40" s="19" t="s">
        <v>14</v>
      </c>
      <c r="AR40" s="19">
        <v>2009</v>
      </c>
      <c r="AS40" s="19">
        <v>2014</v>
      </c>
      <c r="AT40" s="19">
        <v>2015</v>
      </c>
      <c r="AU40" s="19">
        <v>2012</v>
      </c>
      <c r="AV40" s="19">
        <v>2013</v>
      </c>
      <c r="AW40" s="19">
        <v>2014</v>
      </c>
      <c r="AX40" s="19">
        <v>2014</v>
      </c>
      <c r="AY40" s="19">
        <v>2014</v>
      </c>
      <c r="AZ40" s="19">
        <v>2015</v>
      </c>
      <c r="BA40" s="19">
        <v>2015</v>
      </c>
      <c r="BB40" s="19">
        <v>2014</v>
      </c>
      <c r="BC40" s="19">
        <v>2015</v>
      </c>
      <c r="BD40" s="19">
        <v>2014</v>
      </c>
      <c r="BE40" s="19">
        <v>2014</v>
      </c>
      <c r="BF40" s="9"/>
    </row>
    <row r="41" spans="1:58" x14ac:dyDescent="0.25">
      <c r="A41" s="13" t="s">
        <v>1260</v>
      </c>
      <c r="B41" s="184" t="s">
        <v>8763</v>
      </c>
      <c r="C41" s="17">
        <v>2014</v>
      </c>
      <c r="D41" s="17">
        <v>2014</v>
      </c>
      <c r="E41" s="17">
        <v>2014</v>
      </c>
      <c r="F41" s="17">
        <v>2014</v>
      </c>
      <c r="G41" s="17">
        <v>2014</v>
      </c>
      <c r="H41" s="17">
        <v>2014</v>
      </c>
      <c r="I41" s="17">
        <v>2014</v>
      </c>
      <c r="J41" s="17">
        <v>2015</v>
      </c>
      <c r="K41" s="17">
        <v>2015</v>
      </c>
      <c r="L41" s="17">
        <v>2015</v>
      </c>
      <c r="M41" s="19">
        <v>2016</v>
      </c>
      <c r="N41" s="19">
        <v>2016</v>
      </c>
      <c r="O41" s="19">
        <v>2015</v>
      </c>
      <c r="P41" s="19">
        <v>2015</v>
      </c>
      <c r="Q41" s="19">
        <v>2014</v>
      </c>
      <c r="R41" s="19">
        <v>2012</v>
      </c>
      <c r="S41" s="19">
        <v>2016</v>
      </c>
      <c r="T41" s="19">
        <v>2013</v>
      </c>
      <c r="U41" s="19">
        <v>2014</v>
      </c>
      <c r="V41" s="19">
        <v>2014</v>
      </c>
      <c r="W41" s="19">
        <v>2015</v>
      </c>
      <c r="X41" s="19">
        <v>2011</v>
      </c>
      <c r="Y41" s="19">
        <v>2010</v>
      </c>
      <c r="Z41" s="19">
        <v>2014</v>
      </c>
      <c r="AA41" s="19">
        <v>2014</v>
      </c>
      <c r="AB41" s="19">
        <v>2014</v>
      </c>
      <c r="AC41" s="19">
        <v>2014</v>
      </c>
      <c r="AD41" s="19">
        <v>2015</v>
      </c>
      <c r="AE41" s="19">
        <v>2012</v>
      </c>
      <c r="AF41" s="19">
        <v>2014</v>
      </c>
      <c r="AG41" s="18">
        <v>2011</v>
      </c>
      <c r="AH41" s="19">
        <v>2014</v>
      </c>
      <c r="AI41" s="19">
        <v>2015</v>
      </c>
      <c r="AJ41" s="19">
        <v>2016</v>
      </c>
      <c r="AK41" s="20">
        <v>2015</v>
      </c>
      <c r="AL41" s="20">
        <v>2016</v>
      </c>
      <c r="AM41" s="19">
        <v>2015</v>
      </c>
      <c r="AN41" s="19">
        <v>2014</v>
      </c>
      <c r="AO41" s="19">
        <v>2014</v>
      </c>
      <c r="AP41" s="19">
        <v>2014</v>
      </c>
      <c r="AQ41" s="19">
        <v>2014</v>
      </c>
      <c r="AR41" s="19" t="s">
        <v>14</v>
      </c>
      <c r="AS41" s="19">
        <v>2014</v>
      </c>
      <c r="AT41" s="19">
        <v>2015</v>
      </c>
      <c r="AU41" s="19">
        <v>2012</v>
      </c>
      <c r="AV41" s="19">
        <v>2011</v>
      </c>
      <c r="AW41" s="19">
        <v>2014</v>
      </c>
      <c r="AX41" s="19">
        <v>2014</v>
      </c>
      <c r="AY41" s="19">
        <v>2014</v>
      </c>
      <c r="AZ41" s="19">
        <v>2015</v>
      </c>
      <c r="BA41" s="19">
        <v>2015</v>
      </c>
      <c r="BB41" s="19">
        <v>2015</v>
      </c>
      <c r="BC41" s="19">
        <v>2015</v>
      </c>
      <c r="BD41" s="19">
        <v>2014</v>
      </c>
      <c r="BE41" s="19">
        <v>2014</v>
      </c>
      <c r="BF41" s="9"/>
    </row>
    <row r="42" spans="1:58" x14ac:dyDescent="0.25">
      <c r="A42" s="13" t="s">
        <v>9862</v>
      </c>
      <c r="B42" s="184" t="s">
        <v>8762</v>
      </c>
      <c r="C42" s="17">
        <v>2014</v>
      </c>
      <c r="D42" s="17">
        <v>2014</v>
      </c>
      <c r="E42" s="17">
        <v>2014</v>
      </c>
      <c r="F42" s="17">
        <v>2014</v>
      </c>
      <c r="G42" s="17">
        <v>2014</v>
      </c>
      <c r="H42" s="17">
        <v>2014</v>
      </c>
      <c r="I42" s="17">
        <v>2014</v>
      </c>
      <c r="J42" s="17">
        <v>2015</v>
      </c>
      <c r="K42" s="17">
        <v>2015</v>
      </c>
      <c r="L42" s="17">
        <v>2015</v>
      </c>
      <c r="M42" s="19">
        <v>2016</v>
      </c>
      <c r="N42" s="19">
        <v>2016</v>
      </c>
      <c r="O42" s="19">
        <v>2015</v>
      </c>
      <c r="P42" s="19">
        <v>2015</v>
      </c>
      <c r="Q42" s="19">
        <v>2014</v>
      </c>
      <c r="R42" s="19">
        <v>2014</v>
      </c>
      <c r="S42" s="19">
        <v>2016</v>
      </c>
      <c r="T42" s="19">
        <v>2013</v>
      </c>
      <c r="U42" s="19">
        <v>2014</v>
      </c>
      <c r="V42" s="19">
        <v>2014</v>
      </c>
      <c r="W42" s="19">
        <v>2015</v>
      </c>
      <c r="X42" s="19">
        <v>2013</v>
      </c>
      <c r="Y42" s="19" t="s">
        <v>14</v>
      </c>
      <c r="Z42" s="19">
        <v>2014</v>
      </c>
      <c r="AA42" s="19">
        <v>2014</v>
      </c>
      <c r="AB42" s="19">
        <v>2014</v>
      </c>
      <c r="AC42" s="19">
        <v>2014</v>
      </c>
      <c r="AD42" s="19">
        <v>2015</v>
      </c>
      <c r="AE42" s="19">
        <v>2012</v>
      </c>
      <c r="AF42" s="19">
        <v>2014</v>
      </c>
      <c r="AG42" s="18">
        <v>2012</v>
      </c>
      <c r="AH42" s="19">
        <v>2014</v>
      </c>
      <c r="AI42" s="19">
        <v>2015</v>
      </c>
      <c r="AJ42" s="19">
        <v>2016</v>
      </c>
      <c r="AK42" s="20">
        <v>2015</v>
      </c>
      <c r="AL42" s="20">
        <v>2016</v>
      </c>
      <c r="AM42" s="19">
        <v>2015</v>
      </c>
      <c r="AN42" s="19">
        <v>2014</v>
      </c>
      <c r="AO42" s="19">
        <v>2014</v>
      </c>
      <c r="AP42" s="19" t="s">
        <v>14</v>
      </c>
      <c r="AQ42" s="19" t="s">
        <v>14</v>
      </c>
      <c r="AR42" s="19">
        <v>2015</v>
      </c>
      <c r="AS42" s="19">
        <v>2014</v>
      </c>
      <c r="AT42" s="19">
        <v>2015</v>
      </c>
      <c r="AU42" s="19">
        <v>2012</v>
      </c>
      <c r="AV42" s="19">
        <v>2012</v>
      </c>
      <c r="AW42" s="19">
        <v>2014</v>
      </c>
      <c r="AX42" s="19">
        <v>2014</v>
      </c>
      <c r="AY42" s="19">
        <v>2014</v>
      </c>
      <c r="AZ42" s="19">
        <v>2015</v>
      </c>
      <c r="BA42" s="19">
        <v>2015</v>
      </c>
      <c r="BB42" s="19">
        <v>2015</v>
      </c>
      <c r="BC42" s="19">
        <v>2015</v>
      </c>
      <c r="BD42" s="19">
        <v>2014</v>
      </c>
      <c r="BE42" s="19">
        <v>2014</v>
      </c>
      <c r="BF42" s="9"/>
    </row>
    <row r="43" spans="1:58" x14ac:dyDescent="0.25">
      <c r="A43" s="13" t="s">
        <v>3228</v>
      </c>
      <c r="B43" s="184" t="s">
        <v>8769</v>
      </c>
      <c r="C43" s="17">
        <v>2014</v>
      </c>
      <c r="D43" s="17">
        <v>2014</v>
      </c>
      <c r="E43" s="17">
        <v>2014</v>
      </c>
      <c r="F43" s="17">
        <v>2014</v>
      </c>
      <c r="G43" s="17">
        <v>2014</v>
      </c>
      <c r="H43" s="17">
        <v>2014</v>
      </c>
      <c r="I43" s="17">
        <v>2014</v>
      </c>
      <c r="J43" s="17">
        <v>2015</v>
      </c>
      <c r="K43" s="17">
        <v>2015</v>
      </c>
      <c r="L43" s="17">
        <v>2015</v>
      </c>
      <c r="M43" s="19">
        <v>2016</v>
      </c>
      <c r="N43" s="19">
        <v>2016</v>
      </c>
      <c r="O43" s="19">
        <v>2015</v>
      </c>
      <c r="P43" s="19">
        <v>2015</v>
      </c>
      <c r="Q43" s="19">
        <v>2014</v>
      </c>
      <c r="R43" s="19" t="s">
        <v>14</v>
      </c>
      <c r="S43" s="19">
        <v>2016</v>
      </c>
      <c r="T43" s="19">
        <v>2013</v>
      </c>
      <c r="U43" s="19">
        <v>2014</v>
      </c>
      <c r="V43" s="19">
        <v>2014</v>
      </c>
      <c r="W43" s="19">
        <v>2015</v>
      </c>
      <c r="X43" s="19">
        <v>2008</v>
      </c>
      <c r="Y43" s="19">
        <v>2013</v>
      </c>
      <c r="Z43" s="19">
        <v>2014</v>
      </c>
      <c r="AA43" s="19">
        <v>2014</v>
      </c>
      <c r="AB43" s="19">
        <v>2014</v>
      </c>
      <c r="AC43" s="19">
        <v>2014</v>
      </c>
      <c r="AD43" s="19">
        <v>2015</v>
      </c>
      <c r="AE43" s="19">
        <v>2012</v>
      </c>
      <c r="AF43" s="19">
        <v>2014</v>
      </c>
      <c r="AG43" s="18">
        <v>2013</v>
      </c>
      <c r="AH43" s="19">
        <v>2014</v>
      </c>
      <c r="AI43" s="19">
        <v>2015</v>
      </c>
      <c r="AJ43" s="19">
        <v>2016</v>
      </c>
      <c r="AK43" s="20" t="s">
        <v>14</v>
      </c>
      <c r="AL43" s="20">
        <v>2015</v>
      </c>
      <c r="AM43" s="19">
        <v>2015</v>
      </c>
      <c r="AN43" s="19">
        <v>2014</v>
      </c>
      <c r="AO43" s="19">
        <v>2014</v>
      </c>
      <c r="AP43" s="19">
        <v>2014</v>
      </c>
      <c r="AQ43" s="19">
        <v>2014</v>
      </c>
      <c r="AR43" s="19">
        <v>2011</v>
      </c>
      <c r="AS43" s="19">
        <v>2014</v>
      </c>
      <c r="AT43" s="19">
        <v>2015</v>
      </c>
      <c r="AU43" s="19">
        <v>2012</v>
      </c>
      <c r="AV43" s="19">
        <v>2011</v>
      </c>
      <c r="AW43" s="19">
        <v>2014</v>
      </c>
      <c r="AX43" s="19">
        <v>2014</v>
      </c>
      <c r="AY43" s="19">
        <v>2014</v>
      </c>
      <c r="AZ43" s="19">
        <v>2015</v>
      </c>
      <c r="BA43" s="19">
        <v>2015</v>
      </c>
      <c r="BB43" s="19">
        <v>2015</v>
      </c>
      <c r="BC43" s="19">
        <v>2015</v>
      </c>
      <c r="BD43" s="19">
        <v>2014</v>
      </c>
      <c r="BE43" s="19">
        <v>2014</v>
      </c>
      <c r="BF43" s="9"/>
    </row>
    <row r="44" spans="1:58" x14ac:dyDescent="0.25">
      <c r="A44" s="13" t="s">
        <v>8759</v>
      </c>
      <c r="B44" s="184" t="s">
        <v>8760</v>
      </c>
      <c r="C44" s="17">
        <v>2014</v>
      </c>
      <c r="D44" s="17">
        <v>2014</v>
      </c>
      <c r="E44" s="17">
        <v>2014</v>
      </c>
      <c r="F44" s="17">
        <v>2014</v>
      </c>
      <c r="G44" s="17">
        <v>2014</v>
      </c>
      <c r="H44" s="17">
        <v>2014</v>
      </c>
      <c r="I44" s="17">
        <v>2014</v>
      </c>
      <c r="J44" s="17">
        <v>2015</v>
      </c>
      <c r="K44" s="17">
        <v>2015</v>
      </c>
      <c r="L44" s="17">
        <v>2015</v>
      </c>
      <c r="M44" s="19">
        <v>2016</v>
      </c>
      <c r="N44" s="19">
        <v>2016</v>
      </c>
      <c r="O44" s="19">
        <v>2015</v>
      </c>
      <c r="P44" s="19">
        <v>2015</v>
      </c>
      <c r="Q44" s="19">
        <v>2014</v>
      </c>
      <c r="R44" s="19">
        <v>2012</v>
      </c>
      <c r="S44" s="19">
        <v>2016</v>
      </c>
      <c r="T44" s="19">
        <v>2013</v>
      </c>
      <c r="U44" s="19">
        <v>2014</v>
      </c>
      <c r="V44" s="19">
        <v>2014</v>
      </c>
      <c r="W44" s="19">
        <v>2015</v>
      </c>
      <c r="X44" s="19">
        <v>2012</v>
      </c>
      <c r="Y44" s="19">
        <v>2010</v>
      </c>
      <c r="Z44" s="19">
        <v>2014</v>
      </c>
      <c r="AA44" s="19">
        <v>2014</v>
      </c>
      <c r="AB44" s="19">
        <v>2014</v>
      </c>
      <c r="AC44" s="19">
        <v>2014</v>
      </c>
      <c r="AD44" s="19">
        <v>2015</v>
      </c>
      <c r="AE44" s="19">
        <v>2012</v>
      </c>
      <c r="AF44" s="19">
        <v>2014</v>
      </c>
      <c r="AG44" s="18">
        <v>2008</v>
      </c>
      <c r="AH44" s="19">
        <v>2014</v>
      </c>
      <c r="AI44" s="19">
        <v>2015</v>
      </c>
      <c r="AJ44" s="19">
        <v>2016</v>
      </c>
      <c r="AK44" s="20">
        <v>2015</v>
      </c>
      <c r="AL44" s="20">
        <v>2015</v>
      </c>
      <c r="AM44" s="19">
        <v>2015</v>
      </c>
      <c r="AN44" s="19">
        <v>2014</v>
      </c>
      <c r="AO44" s="19">
        <v>2014</v>
      </c>
      <c r="AP44" s="19">
        <v>2014</v>
      </c>
      <c r="AQ44" s="19">
        <v>2014</v>
      </c>
      <c r="AR44" s="19">
        <v>2015</v>
      </c>
      <c r="AS44" s="19">
        <v>2014</v>
      </c>
      <c r="AT44" s="19">
        <v>2015</v>
      </c>
      <c r="AU44" s="19">
        <v>2012</v>
      </c>
      <c r="AV44" s="19">
        <v>2012</v>
      </c>
      <c r="AW44" s="19">
        <v>2014</v>
      </c>
      <c r="AX44" s="19">
        <v>2014</v>
      </c>
      <c r="AY44" s="19">
        <v>2014</v>
      </c>
      <c r="AZ44" s="19">
        <v>2015</v>
      </c>
      <c r="BA44" s="19">
        <v>2015</v>
      </c>
      <c r="BB44" s="19">
        <v>2015</v>
      </c>
      <c r="BC44" s="19">
        <v>2015</v>
      </c>
      <c r="BD44" s="19">
        <v>2014</v>
      </c>
      <c r="BE44" s="19">
        <v>2014</v>
      </c>
      <c r="BF44" s="9"/>
    </row>
    <row r="45" spans="1:58" x14ac:dyDescent="0.25">
      <c r="A45" s="13" t="s">
        <v>8822</v>
      </c>
      <c r="B45" s="184" t="s">
        <v>8823</v>
      </c>
      <c r="C45" s="17">
        <v>2014</v>
      </c>
      <c r="D45" s="17">
        <v>2014</v>
      </c>
      <c r="E45" s="17">
        <v>2014</v>
      </c>
      <c r="F45" s="17">
        <v>2014</v>
      </c>
      <c r="G45" s="17">
        <v>2014</v>
      </c>
      <c r="H45" s="17">
        <v>2014</v>
      </c>
      <c r="I45" s="17">
        <v>2014</v>
      </c>
      <c r="J45" s="17">
        <v>2015</v>
      </c>
      <c r="K45" s="17">
        <v>2015</v>
      </c>
      <c r="L45" s="17">
        <v>2015</v>
      </c>
      <c r="M45" s="19">
        <v>2016</v>
      </c>
      <c r="N45" s="19">
        <v>2016</v>
      </c>
      <c r="O45" s="19">
        <v>2015</v>
      </c>
      <c r="P45" s="19">
        <v>2015</v>
      </c>
      <c r="Q45" s="19">
        <v>2014</v>
      </c>
      <c r="R45" s="19" t="s">
        <v>14</v>
      </c>
      <c r="S45" s="19">
        <v>2016</v>
      </c>
      <c r="T45" s="19">
        <v>2013</v>
      </c>
      <c r="U45" s="19">
        <v>2014</v>
      </c>
      <c r="V45" s="19" t="s">
        <v>14</v>
      </c>
      <c r="W45" s="19">
        <v>2015</v>
      </c>
      <c r="X45" s="19" t="s">
        <v>14</v>
      </c>
      <c r="Y45" s="19">
        <v>2012</v>
      </c>
      <c r="Z45" s="19">
        <v>2014</v>
      </c>
      <c r="AA45" s="19">
        <v>2014</v>
      </c>
      <c r="AB45" s="19" t="s">
        <v>14</v>
      </c>
      <c r="AC45" s="19">
        <v>2014</v>
      </c>
      <c r="AD45" s="19">
        <v>2015</v>
      </c>
      <c r="AE45" s="19" t="s">
        <v>14</v>
      </c>
      <c r="AF45" s="19">
        <v>2014</v>
      </c>
      <c r="AG45" s="18">
        <v>2011</v>
      </c>
      <c r="AH45" s="19">
        <v>2014</v>
      </c>
      <c r="AI45" s="19">
        <v>2015</v>
      </c>
      <c r="AJ45" s="19">
        <v>2016</v>
      </c>
      <c r="AK45" s="20" t="s">
        <v>14</v>
      </c>
      <c r="AL45" s="20">
        <v>2015</v>
      </c>
      <c r="AM45" s="19">
        <v>2015</v>
      </c>
      <c r="AN45" s="19">
        <v>2014</v>
      </c>
      <c r="AO45" s="19">
        <v>2014</v>
      </c>
      <c r="AP45" s="19">
        <v>2014</v>
      </c>
      <c r="AQ45" s="19">
        <v>2014</v>
      </c>
      <c r="AR45" s="19">
        <v>2015</v>
      </c>
      <c r="AS45" s="19">
        <v>2014</v>
      </c>
      <c r="AT45" s="19">
        <v>2015</v>
      </c>
      <c r="AU45" s="19">
        <v>2012</v>
      </c>
      <c r="AV45" s="19">
        <v>2011</v>
      </c>
      <c r="AW45" s="19">
        <v>2014</v>
      </c>
      <c r="AX45" s="19">
        <v>2014</v>
      </c>
      <c r="AY45" s="19">
        <v>2014</v>
      </c>
      <c r="AZ45" s="19">
        <v>2015</v>
      </c>
      <c r="BA45" s="19">
        <v>2015</v>
      </c>
      <c r="BB45" s="19">
        <v>2015</v>
      </c>
      <c r="BC45" s="19">
        <v>2015</v>
      </c>
      <c r="BD45" s="19">
        <v>2014</v>
      </c>
      <c r="BE45" s="19">
        <v>2014</v>
      </c>
      <c r="BF45" s="9"/>
    </row>
    <row r="46" spans="1:58" x14ac:dyDescent="0.25">
      <c r="A46" s="13" t="s">
        <v>8770</v>
      </c>
      <c r="B46" s="184" t="s">
        <v>8771</v>
      </c>
      <c r="C46" s="17">
        <v>2014</v>
      </c>
      <c r="D46" s="17">
        <v>2014</v>
      </c>
      <c r="E46" s="17">
        <v>2014</v>
      </c>
      <c r="F46" s="17">
        <v>2014</v>
      </c>
      <c r="G46" s="17">
        <v>2014</v>
      </c>
      <c r="H46" s="17">
        <v>2014</v>
      </c>
      <c r="I46" s="17">
        <v>2014</v>
      </c>
      <c r="J46" s="17">
        <v>2015</v>
      </c>
      <c r="K46" s="17">
        <v>2015</v>
      </c>
      <c r="L46" s="17">
        <v>2015</v>
      </c>
      <c r="M46" s="19">
        <v>2016</v>
      </c>
      <c r="N46" s="19">
        <v>2016</v>
      </c>
      <c r="O46" s="19">
        <v>2015</v>
      </c>
      <c r="P46" s="19">
        <v>2015</v>
      </c>
      <c r="Q46" s="19">
        <v>2014</v>
      </c>
      <c r="R46" s="19" t="s">
        <v>14</v>
      </c>
      <c r="S46" s="19">
        <v>2016</v>
      </c>
      <c r="T46" s="19">
        <v>2013</v>
      </c>
      <c r="U46" s="19">
        <v>2014</v>
      </c>
      <c r="V46" s="19" t="s">
        <v>14</v>
      </c>
      <c r="W46" s="19">
        <v>2015</v>
      </c>
      <c r="X46" s="19" t="s">
        <v>14</v>
      </c>
      <c r="Y46" s="19">
        <v>2010</v>
      </c>
      <c r="Z46" s="19">
        <v>2014</v>
      </c>
      <c r="AA46" s="19">
        <v>2014</v>
      </c>
      <c r="AB46" s="19">
        <v>2014</v>
      </c>
      <c r="AC46" s="19">
        <v>2014</v>
      </c>
      <c r="AD46" s="19">
        <v>2015</v>
      </c>
      <c r="AE46" s="19" t="s">
        <v>14</v>
      </c>
      <c r="AF46" s="19">
        <v>2014</v>
      </c>
      <c r="AG46" s="18" t="s">
        <v>14</v>
      </c>
      <c r="AH46" s="19">
        <v>2014</v>
      </c>
      <c r="AI46" s="19">
        <v>2015</v>
      </c>
      <c r="AJ46" s="19">
        <v>2016</v>
      </c>
      <c r="AK46" s="20" t="s">
        <v>14</v>
      </c>
      <c r="AL46" s="20">
        <v>2015</v>
      </c>
      <c r="AM46" s="19">
        <v>2015</v>
      </c>
      <c r="AN46" s="19">
        <v>2014</v>
      </c>
      <c r="AO46" s="19">
        <v>2014</v>
      </c>
      <c r="AP46" s="19" t="s">
        <v>14</v>
      </c>
      <c r="AQ46" s="19" t="s">
        <v>14</v>
      </c>
      <c r="AR46" s="19">
        <v>2011</v>
      </c>
      <c r="AS46" s="19">
        <v>2014</v>
      </c>
      <c r="AT46" s="19">
        <v>2015</v>
      </c>
      <c r="AU46" s="19">
        <v>2012</v>
      </c>
      <c r="AV46" s="19">
        <v>2012</v>
      </c>
      <c r="AW46" s="19">
        <v>2014</v>
      </c>
      <c r="AX46" s="19">
        <v>2014</v>
      </c>
      <c r="AY46" s="19">
        <v>2014</v>
      </c>
      <c r="AZ46" s="19">
        <v>2015</v>
      </c>
      <c r="BA46" s="19">
        <v>2015</v>
      </c>
      <c r="BB46" s="19">
        <v>2013</v>
      </c>
      <c r="BC46" s="19">
        <v>2015</v>
      </c>
      <c r="BD46" s="19">
        <v>2014</v>
      </c>
      <c r="BE46" s="19">
        <v>2014</v>
      </c>
      <c r="BF46" s="9"/>
    </row>
    <row r="47" spans="1:58" x14ac:dyDescent="0.25">
      <c r="A47" s="13" t="s">
        <v>8772</v>
      </c>
      <c r="B47" s="184" t="s">
        <v>8773</v>
      </c>
      <c r="C47" s="17">
        <v>2014</v>
      </c>
      <c r="D47" s="17">
        <v>2014</v>
      </c>
      <c r="E47" s="17">
        <v>2014</v>
      </c>
      <c r="F47" s="17">
        <v>2014</v>
      </c>
      <c r="G47" s="17">
        <v>2014</v>
      </c>
      <c r="H47" s="17">
        <v>2014</v>
      </c>
      <c r="I47" s="17">
        <v>2014</v>
      </c>
      <c r="J47" s="17">
        <v>2015</v>
      </c>
      <c r="K47" s="17">
        <v>2015</v>
      </c>
      <c r="L47" s="17">
        <v>2015</v>
      </c>
      <c r="M47" s="19">
        <v>2016</v>
      </c>
      <c r="N47" s="19">
        <v>2016</v>
      </c>
      <c r="O47" s="19">
        <v>2015</v>
      </c>
      <c r="P47" s="19">
        <v>2015</v>
      </c>
      <c r="Q47" s="19">
        <v>2014</v>
      </c>
      <c r="R47" s="19" t="s">
        <v>14</v>
      </c>
      <c r="S47" s="19">
        <v>2016</v>
      </c>
      <c r="T47" s="19">
        <v>2013</v>
      </c>
      <c r="U47" s="19">
        <v>2014</v>
      </c>
      <c r="V47" s="19" t="s">
        <v>14</v>
      </c>
      <c r="W47" s="19">
        <v>2015</v>
      </c>
      <c r="X47" s="19" t="s">
        <v>14</v>
      </c>
      <c r="Y47" s="19">
        <v>2012</v>
      </c>
      <c r="Z47" s="19">
        <v>2014</v>
      </c>
      <c r="AA47" s="19">
        <v>2014</v>
      </c>
      <c r="AB47" s="19">
        <v>2013</v>
      </c>
      <c r="AC47" s="19">
        <v>2014</v>
      </c>
      <c r="AD47" s="19">
        <v>2015</v>
      </c>
      <c r="AE47" s="19" t="s">
        <v>14</v>
      </c>
      <c r="AF47" s="19">
        <v>2014</v>
      </c>
      <c r="AG47" s="18">
        <v>2012</v>
      </c>
      <c r="AH47" s="19">
        <v>2014</v>
      </c>
      <c r="AI47" s="19">
        <v>2015</v>
      </c>
      <c r="AJ47" s="19">
        <v>2016</v>
      </c>
      <c r="AK47" s="20">
        <v>2015</v>
      </c>
      <c r="AL47" s="20">
        <v>2015</v>
      </c>
      <c r="AM47" s="19">
        <v>2015</v>
      </c>
      <c r="AN47" s="19">
        <v>2014</v>
      </c>
      <c r="AO47" s="19">
        <v>2014</v>
      </c>
      <c r="AP47" s="19">
        <v>2014</v>
      </c>
      <c r="AQ47" s="19">
        <v>2014</v>
      </c>
      <c r="AR47" s="19" t="s">
        <v>14</v>
      </c>
      <c r="AS47" s="19">
        <v>2014</v>
      </c>
      <c r="AT47" s="19">
        <v>2015</v>
      </c>
      <c r="AU47" s="19">
        <v>2012</v>
      </c>
      <c r="AV47" s="19">
        <v>2011</v>
      </c>
      <c r="AW47" s="19">
        <v>2014</v>
      </c>
      <c r="AX47" s="19">
        <v>2014</v>
      </c>
      <c r="AY47" s="19">
        <v>2014</v>
      </c>
      <c r="AZ47" s="19">
        <v>2015</v>
      </c>
      <c r="BA47" s="19">
        <v>2015</v>
      </c>
      <c r="BB47" s="19">
        <v>2015</v>
      </c>
      <c r="BC47" s="19">
        <v>2015</v>
      </c>
      <c r="BD47" s="19">
        <v>2014</v>
      </c>
      <c r="BE47" s="19">
        <v>2014</v>
      </c>
      <c r="BF47" s="9"/>
    </row>
    <row r="48" spans="1:58" x14ac:dyDescent="0.25">
      <c r="A48" s="13" t="s">
        <v>8774</v>
      </c>
      <c r="B48" s="184" t="s">
        <v>8775</v>
      </c>
      <c r="C48" s="17">
        <v>2014</v>
      </c>
      <c r="D48" s="17">
        <v>2014</v>
      </c>
      <c r="E48" s="17">
        <v>2014</v>
      </c>
      <c r="F48" s="17">
        <v>2014</v>
      </c>
      <c r="G48" s="17">
        <v>2014</v>
      </c>
      <c r="H48" s="17">
        <v>2014</v>
      </c>
      <c r="I48" s="17">
        <v>2014</v>
      </c>
      <c r="J48" s="17">
        <v>2015</v>
      </c>
      <c r="K48" s="17">
        <v>2015</v>
      </c>
      <c r="L48" s="17">
        <v>2015</v>
      </c>
      <c r="M48" s="19">
        <v>2016</v>
      </c>
      <c r="N48" s="19">
        <v>2016</v>
      </c>
      <c r="O48" s="19">
        <v>2015</v>
      </c>
      <c r="P48" s="19">
        <v>2015</v>
      </c>
      <c r="Q48" s="19">
        <v>2014</v>
      </c>
      <c r="R48" s="19" t="s">
        <v>14</v>
      </c>
      <c r="S48" s="19">
        <v>2016</v>
      </c>
      <c r="T48" s="19">
        <v>2013</v>
      </c>
      <c r="U48" s="19">
        <v>2014</v>
      </c>
      <c r="V48" s="19" t="s">
        <v>14</v>
      </c>
      <c r="W48" s="19">
        <v>2015</v>
      </c>
      <c r="X48" s="19" t="s">
        <v>14</v>
      </c>
      <c r="Y48" s="19">
        <v>2011</v>
      </c>
      <c r="Z48" s="19">
        <v>2014</v>
      </c>
      <c r="AA48" s="19">
        <v>2014</v>
      </c>
      <c r="AB48" s="19">
        <v>2013</v>
      </c>
      <c r="AC48" s="19">
        <v>2014</v>
      </c>
      <c r="AD48" s="19">
        <v>2015</v>
      </c>
      <c r="AE48" s="19" t="s">
        <v>14</v>
      </c>
      <c r="AF48" s="19">
        <v>2014</v>
      </c>
      <c r="AG48" s="18">
        <v>2012</v>
      </c>
      <c r="AH48" s="19">
        <v>2014</v>
      </c>
      <c r="AI48" s="19">
        <v>2015</v>
      </c>
      <c r="AJ48" s="19">
        <v>2016</v>
      </c>
      <c r="AK48" s="20" t="s">
        <v>14</v>
      </c>
      <c r="AL48" s="20">
        <v>2015</v>
      </c>
      <c r="AM48" s="19">
        <v>2015</v>
      </c>
      <c r="AN48" s="19">
        <v>2014</v>
      </c>
      <c r="AO48" s="19">
        <v>2014</v>
      </c>
      <c r="AP48" s="19">
        <v>2014</v>
      </c>
      <c r="AQ48" s="19">
        <v>2014</v>
      </c>
      <c r="AR48" s="19">
        <v>2015</v>
      </c>
      <c r="AS48" s="19">
        <v>2014</v>
      </c>
      <c r="AT48" s="19">
        <v>2015</v>
      </c>
      <c r="AU48" s="19">
        <v>2012</v>
      </c>
      <c r="AV48" s="19" t="s">
        <v>14</v>
      </c>
      <c r="AW48" s="19">
        <v>2014</v>
      </c>
      <c r="AX48" s="19">
        <v>2014</v>
      </c>
      <c r="AY48" s="19">
        <v>2014</v>
      </c>
      <c r="AZ48" s="19">
        <v>2015</v>
      </c>
      <c r="BA48" s="19">
        <v>2015</v>
      </c>
      <c r="BB48" s="19">
        <v>2015</v>
      </c>
      <c r="BC48" s="19">
        <v>2015</v>
      </c>
      <c r="BD48" s="19">
        <v>2014</v>
      </c>
      <c r="BE48" s="19">
        <v>2014</v>
      </c>
      <c r="BF48" s="9"/>
    </row>
    <row r="49" spans="1:58" x14ac:dyDescent="0.25">
      <c r="A49" s="13" t="s">
        <v>8781</v>
      </c>
      <c r="B49" s="184" t="s">
        <v>8782</v>
      </c>
      <c r="C49" s="17">
        <v>2014</v>
      </c>
      <c r="D49" s="17">
        <v>2014</v>
      </c>
      <c r="E49" s="17">
        <v>2014</v>
      </c>
      <c r="F49" s="17">
        <v>2014</v>
      </c>
      <c r="G49" s="17">
        <v>2014</v>
      </c>
      <c r="H49" s="17">
        <v>2014</v>
      </c>
      <c r="I49" s="17">
        <v>2014</v>
      </c>
      <c r="J49" s="17">
        <v>2015</v>
      </c>
      <c r="K49" s="17">
        <v>2015</v>
      </c>
      <c r="L49" s="17">
        <v>2015</v>
      </c>
      <c r="M49" s="19">
        <v>2016</v>
      </c>
      <c r="N49" s="19">
        <v>2016</v>
      </c>
      <c r="O49" s="19">
        <v>2015</v>
      </c>
      <c r="P49" s="19">
        <v>2015</v>
      </c>
      <c r="Q49" s="19">
        <v>2014</v>
      </c>
      <c r="R49" s="19" t="s">
        <v>14</v>
      </c>
      <c r="S49" s="19">
        <v>2016</v>
      </c>
      <c r="T49" s="19">
        <v>2013</v>
      </c>
      <c r="U49" s="19">
        <v>2014</v>
      </c>
      <c r="V49" s="19" t="s">
        <v>14</v>
      </c>
      <c r="W49" s="19">
        <v>2015</v>
      </c>
      <c r="X49" s="19" t="s">
        <v>14</v>
      </c>
      <c r="Y49" s="19">
        <v>2010</v>
      </c>
      <c r="Z49" s="19">
        <v>2014</v>
      </c>
      <c r="AA49" s="19">
        <v>2014</v>
      </c>
      <c r="AB49" s="19">
        <v>2014</v>
      </c>
      <c r="AC49" s="19">
        <v>2014</v>
      </c>
      <c r="AD49" s="19">
        <v>2015</v>
      </c>
      <c r="AE49" s="19" t="s">
        <v>14</v>
      </c>
      <c r="AF49" s="19">
        <v>2014</v>
      </c>
      <c r="AG49" s="18">
        <v>2012</v>
      </c>
      <c r="AH49" s="19">
        <v>2014</v>
      </c>
      <c r="AI49" s="19">
        <v>2015</v>
      </c>
      <c r="AJ49" s="19">
        <v>2016</v>
      </c>
      <c r="AK49" s="20" t="s">
        <v>14</v>
      </c>
      <c r="AL49" s="20">
        <v>2015</v>
      </c>
      <c r="AM49" s="19">
        <v>2015</v>
      </c>
      <c r="AN49" s="19">
        <v>2014</v>
      </c>
      <c r="AO49" s="19">
        <v>2014</v>
      </c>
      <c r="AP49" s="19">
        <v>2014</v>
      </c>
      <c r="AQ49" s="19">
        <v>2014</v>
      </c>
      <c r="AR49" s="19">
        <v>2015</v>
      </c>
      <c r="AS49" s="19">
        <v>2014</v>
      </c>
      <c r="AT49" s="19">
        <v>2015</v>
      </c>
      <c r="AU49" s="19">
        <v>2012</v>
      </c>
      <c r="AV49" s="19" t="s">
        <v>14</v>
      </c>
      <c r="AW49" s="19">
        <v>2014</v>
      </c>
      <c r="AX49" s="19">
        <v>2014</v>
      </c>
      <c r="AY49" s="19">
        <v>2014</v>
      </c>
      <c r="AZ49" s="19">
        <v>2015</v>
      </c>
      <c r="BA49" s="19">
        <v>2015</v>
      </c>
      <c r="BB49" s="19">
        <v>2015</v>
      </c>
      <c r="BC49" s="19">
        <v>2015</v>
      </c>
      <c r="BD49" s="19">
        <v>2014</v>
      </c>
      <c r="BE49" s="19">
        <v>2014</v>
      </c>
      <c r="BF49" s="9"/>
    </row>
    <row r="50" spans="1:58" x14ac:dyDescent="0.25">
      <c r="A50" s="13" t="s">
        <v>3653</v>
      </c>
      <c r="B50" s="184" t="s">
        <v>8778</v>
      </c>
      <c r="C50" s="17">
        <v>2014</v>
      </c>
      <c r="D50" s="17">
        <v>2014</v>
      </c>
      <c r="E50" s="17">
        <v>2014</v>
      </c>
      <c r="F50" s="17">
        <v>2014</v>
      </c>
      <c r="G50" s="17">
        <v>2014</v>
      </c>
      <c r="H50" s="17">
        <v>2014</v>
      </c>
      <c r="I50" s="17">
        <v>2014</v>
      </c>
      <c r="J50" s="17">
        <v>2015</v>
      </c>
      <c r="K50" s="17">
        <v>2015</v>
      </c>
      <c r="L50" s="17">
        <v>2015</v>
      </c>
      <c r="M50" s="19">
        <v>2016</v>
      </c>
      <c r="N50" s="19">
        <v>2016</v>
      </c>
      <c r="O50" s="19">
        <v>2015</v>
      </c>
      <c r="P50" s="19">
        <v>2015</v>
      </c>
      <c r="Q50" s="19">
        <v>2014</v>
      </c>
      <c r="R50" s="19">
        <v>2006</v>
      </c>
      <c r="S50" s="19">
        <v>2016</v>
      </c>
      <c r="T50" s="19">
        <v>2013</v>
      </c>
      <c r="U50" s="19">
        <v>2014</v>
      </c>
      <c r="V50" s="19" t="s">
        <v>14</v>
      </c>
      <c r="W50" s="19">
        <v>2015</v>
      </c>
      <c r="X50" s="19">
        <v>2012</v>
      </c>
      <c r="Y50" s="19">
        <v>2010</v>
      </c>
      <c r="Z50" s="19">
        <v>2014</v>
      </c>
      <c r="AA50" s="19">
        <v>2014</v>
      </c>
      <c r="AB50" s="19">
        <v>2014</v>
      </c>
      <c r="AC50" s="19">
        <v>2014</v>
      </c>
      <c r="AD50" s="19">
        <v>2015</v>
      </c>
      <c r="AE50" s="19">
        <v>2012</v>
      </c>
      <c r="AF50" s="19" t="s">
        <v>14</v>
      </c>
      <c r="AG50" s="18">
        <v>2012</v>
      </c>
      <c r="AH50" s="19">
        <v>2014</v>
      </c>
      <c r="AI50" s="19">
        <v>2015</v>
      </c>
      <c r="AJ50" s="19">
        <v>2016</v>
      </c>
      <c r="AK50" s="20" t="s">
        <v>14</v>
      </c>
      <c r="AL50" s="20">
        <v>2016</v>
      </c>
      <c r="AM50" s="19">
        <v>2015</v>
      </c>
      <c r="AN50" s="19">
        <v>2014</v>
      </c>
      <c r="AO50" s="19">
        <v>2014</v>
      </c>
      <c r="AP50" s="19" t="s">
        <v>14</v>
      </c>
      <c r="AQ50" s="19" t="s">
        <v>14</v>
      </c>
      <c r="AR50" s="19">
        <v>2011</v>
      </c>
      <c r="AS50" s="19">
        <v>2014</v>
      </c>
      <c r="AT50" s="19">
        <v>2015</v>
      </c>
      <c r="AU50" s="19">
        <v>2012</v>
      </c>
      <c r="AV50" s="19" t="s">
        <v>14</v>
      </c>
      <c r="AW50" s="19">
        <v>2014</v>
      </c>
      <c r="AX50" s="19">
        <v>2014</v>
      </c>
      <c r="AY50" s="19">
        <v>2014</v>
      </c>
      <c r="AZ50" s="19">
        <v>2015</v>
      </c>
      <c r="BA50" s="19">
        <v>2015</v>
      </c>
      <c r="BB50" s="19">
        <v>2013</v>
      </c>
      <c r="BC50" s="19">
        <v>2015</v>
      </c>
      <c r="BD50" s="19">
        <v>2014</v>
      </c>
      <c r="BE50" s="19">
        <v>2014</v>
      </c>
      <c r="BF50" s="9"/>
    </row>
    <row r="51" spans="1:58" x14ac:dyDescent="0.25">
      <c r="A51" s="13" t="s">
        <v>8779</v>
      </c>
      <c r="B51" s="184" t="s">
        <v>8780</v>
      </c>
      <c r="C51" s="17">
        <v>2014</v>
      </c>
      <c r="D51" s="17">
        <v>2014</v>
      </c>
      <c r="E51" s="17">
        <v>2014</v>
      </c>
      <c r="F51" s="17">
        <v>2014</v>
      </c>
      <c r="G51" s="17">
        <v>2014</v>
      </c>
      <c r="H51" s="17">
        <v>2014</v>
      </c>
      <c r="I51" s="17">
        <v>2014</v>
      </c>
      <c r="J51" s="17">
        <v>2015</v>
      </c>
      <c r="K51" s="17">
        <v>2015</v>
      </c>
      <c r="L51" s="17">
        <v>2015</v>
      </c>
      <c r="M51" s="19">
        <v>2016</v>
      </c>
      <c r="N51" s="19">
        <v>2016</v>
      </c>
      <c r="O51" s="19">
        <v>2015</v>
      </c>
      <c r="P51" s="19">
        <v>2015</v>
      </c>
      <c r="Q51" s="19">
        <v>2014</v>
      </c>
      <c r="R51" s="19" t="s">
        <v>14</v>
      </c>
      <c r="S51" s="19">
        <v>2016</v>
      </c>
      <c r="T51" s="19">
        <v>2013</v>
      </c>
      <c r="U51" s="19">
        <v>2014</v>
      </c>
      <c r="V51" s="19">
        <v>2014</v>
      </c>
      <c r="W51" s="19">
        <v>2015</v>
      </c>
      <c r="X51" s="19" t="s">
        <v>14</v>
      </c>
      <c r="Y51" s="19">
        <v>2011</v>
      </c>
      <c r="Z51" s="19">
        <v>2014</v>
      </c>
      <c r="AA51" s="19">
        <v>2014</v>
      </c>
      <c r="AB51" s="19" t="s">
        <v>14</v>
      </c>
      <c r="AC51" s="19">
        <v>2014</v>
      </c>
      <c r="AD51" s="19">
        <v>2015</v>
      </c>
      <c r="AE51" s="19" t="s">
        <v>14</v>
      </c>
      <c r="AF51" s="19" t="s">
        <v>14</v>
      </c>
      <c r="AG51" s="18" t="s">
        <v>14</v>
      </c>
      <c r="AH51" s="19">
        <v>2014</v>
      </c>
      <c r="AI51" s="19">
        <v>2015</v>
      </c>
      <c r="AJ51" s="19">
        <v>2016</v>
      </c>
      <c r="AK51" s="20" t="s">
        <v>14</v>
      </c>
      <c r="AL51" s="20">
        <v>2015</v>
      </c>
      <c r="AM51" s="19">
        <v>2015</v>
      </c>
      <c r="AN51" s="19">
        <v>2014</v>
      </c>
      <c r="AO51" s="19">
        <v>2014</v>
      </c>
      <c r="AP51" s="19" t="s">
        <v>14</v>
      </c>
      <c r="AQ51" s="19" t="s">
        <v>14</v>
      </c>
      <c r="AR51" s="19" t="s">
        <v>14</v>
      </c>
      <c r="AS51" s="19">
        <v>2014</v>
      </c>
      <c r="AT51" s="19">
        <v>2015</v>
      </c>
      <c r="AU51" s="19">
        <v>2012</v>
      </c>
      <c r="AV51" s="19" t="s">
        <v>14</v>
      </c>
      <c r="AW51" s="19">
        <v>2014</v>
      </c>
      <c r="AX51" s="19">
        <v>2014</v>
      </c>
      <c r="AY51" s="19">
        <v>2014</v>
      </c>
      <c r="AZ51" s="19">
        <v>2007</v>
      </c>
      <c r="BA51" s="19">
        <v>2007</v>
      </c>
      <c r="BB51" s="19">
        <v>2015</v>
      </c>
      <c r="BC51" s="19">
        <v>2015</v>
      </c>
      <c r="BD51" s="19">
        <v>2014</v>
      </c>
      <c r="BE51" s="19">
        <v>2014</v>
      </c>
      <c r="BF51" s="9"/>
    </row>
    <row r="52" spans="1:58" x14ac:dyDescent="0.25">
      <c r="A52" s="13" t="s">
        <v>3240</v>
      </c>
      <c r="B52" s="184" t="s">
        <v>8783</v>
      </c>
      <c r="C52" s="17">
        <v>2014</v>
      </c>
      <c r="D52" s="17">
        <v>2014</v>
      </c>
      <c r="E52" s="17">
        <v>2014</v>
      </c>
      <c r="F52" s="17">
        <v>2014</v>
      </c>
      <c r="G52" s="17">
        <v>2014</v>
      </c>
      <c r="H52" s="17">
        <v>2014</v>
      </c>
      <c r="I52" s="17">
        <v>2014</v>
      </c>
      <c r="J52" s="17">
        <v>2015</v>
      </c>
      <c r="K52" s="17">
        <v>2015</v>
      </c>
      <c r="L52" s="17">
        <v>2015</v>
      </c>
      <c r="M52" s="19">
        <v>2016</v>
      </c>
      <c r="N52" s="19">
        <v>2016</v>
      </c>
      <c r="O52" s="19">
        <v>2015</v>
      </c>
      <c r="P52" s="19">
        <v>2015</v>
      </c>
      <c r="Q52" s="19">
        <v>2014</v>
      </c>
      <c r="R52" s="19">
        <v>2013</v>
      </c>
      <c r="S52" s="19">
        <v>2016</v>
      </c>
      <c r="T52" s="19">
        <v>2013</v>
      </c>
      <c r="U52" s="19">
        <v>2014</v>
      </c>
      <c r="V52" s="19">
        <v>2014</v>
      </c>
      <c r="W52" s="19">
        <v>2015</v>
      </c>
      <c r="X52" s="19">
        <v>2013</v>
      </c>
      <c r="Y52" s="19">
        <v>2012</v>
      </c>
      <c r="Z52" s="19">
        <v>2014</v>
      </c>
      <c r="AA52" s="19">
        <v>2014</v>
      </c>
      <c r="AB52" s="19">
        <v>2014</v>
      </c>
      <c r="AC52" s="19">
        <v>2014</v>
      </c>
      <c r="AD52" s="19">
        <v>2015</v>
      </c>
      <c r="AE52" s="19">
        <v>2012</v>
      </c>
      <c r="AF52" s="19">
        <v>2014</v>
      </c>
      <c r="AG52" s="18">
        <v>2013</v>
      </c>
      <c r="AH52" s="19">
        <v>2014</v>
      </c>
      <c r="AI52" s="19">
        <v>2015</v>
      </c>
      <c r="AJ52" s="19">
        <v>2016</v>
      </c>
      <c r="AK52" s="20" t="s">
        <v>14</v>
      </c>
      <c r="AL52" s="20">
        <v>2015</v>
      </c>
      <c r="AM52" s="19">
        <v>2015</v>
      </c>
      <c r="AN52" s="19">
        <v>2014</v>
      </c>
      <c r="AO52" s="19">
        <v>2014</v>
      </c>
      <c r="AP52" s="19">
        <v>2014</v>
      </c>
      <c r="AQ52" s="19">
        <v>2014</v>
      </c>
      <c r="AR52" s="19">
        <v>2015</v>
      </c>
      <c r="AS52" s="19">
        <v>2014</v>
      </c>
      <c r="AT52" s="19">
        <v>2015</v>
      </c>
      <c r="AU52" s="19">
        <v>2012</v>
      </c>
      <c r="AV52" s="19">
        <v>2013</v>
      </c>
      <c r="AW52" s="19">
        <v>2014</v>
      </c>
      <c r="AX52" s="19">
        <v>2014</v>
      </c>
      <c r="AY52" s="19">
        <v>2014</v>
      </c>
      <c r="AZ52" s="19">
        <v>2015</v>
      </c>
      <c r="BA52" s="19">
        <v>2015</v>
      </c>
      <c r="BB52" s="19">
        <v>2015</v>
      </c>
      <c r="BC52" s="19">
        <v>2015</v>
      </c>
      <c r="BD52" s="19">
        <v>2014</v>
      </c>
      <c r="BE52" s="19">
        <v>2014</v>
      </c>
      <c r="BF52" s="9"/>
    </row>
    <row r="53" spans="1:58" x14ac:dyDescent="0.25">
      <c r="A53" s="13" t="s">
        <v>3252</v>
      </c>
      <c r="B53" s="184" t="s">
        <v>8785</v>
      </c>
      <c r="C53" s="17">
        <v>2014</v>
      </c>
      <c r="D53" s="17">
        <v>2014</v>
      </c>
      <c r="E53" s="17">
        <v>2014</v>
      </c>
      <c r="F53" s="17">
        <v>2014</v>
      </c>
      <c r="G53" s="17">
        <v>2014</v>
      </c>
      <c r="H53" s="17">
        <v>2014</v>
      </c>
      <c r="I53" s="17">
        <v>2014</v>
      </c>
      <c r="J53" s="17">
        <v>2015</v>
      </c>
      <c r="K53" s="17">
        <v>2015</v>
      </c>
      <c r="L53" s="17">
        <v>2015</v>
      </c>
      <c r="M53" s="19">
        <v>2016</v>
      </c>
      <c r="N53" s="19">
        <v>2016</v>
      </c>
      <c r="O53" s="19">
        <v>2015</v>
      </c>
      <c r="P53" s="19">
        <v>2015</v>
      </c>
      <c r="Q53" s="19">
        <v>2014</v>
      </c>
      <c r="R53" s="19">
        <v>2014</v>
      </c>
      <c r="S53" s="19">
        <v>2016</v>
      </c>
      <c r="T53" s="19">
        <v>2013</v>
      </c>
      <c r="U53" s="19">
        <v>2014</v>
      </c>
      <c r="V53" s="19">
        <v>2014</v>
      </c>
      <c r="W53" s="19">
        <v>2015</v>
      </c>
      <c r="X53" s="19">
        <v>2012</v>
      </c>
      <c r="Y53" s="19">
        <v>2011</v>
      </c>
      <c r="Z53" s="19">
        <v>2014</v>
      </c>
      <c r="AA53" s="19">
        <v>2014</v>
      </c>
      <c r="AB53" s="19">
        <v>2014</v>
      </c>
      <c r="AC53" s="19">
        <v>2014</v>
      </c>
      <c r="AD53" s="19">
        <v>2015</v>
      </c>
      <c r="AE53" s="19">
        <v>2012</v>
      </c>
      <c r="AF53" s="19">
        <v>2014</v>
      </c>
      <c r="AG53" s="18">
        <v>2013</v>
      </c>
      <c r="AH53" s="19">
        <v>2014</v>
      </c>
      <c r="AI53" s="19">
        <v>2015</v>
      </c>
      <c r="AJ53" s="19">
        <v>2016</v>
      </c>
      <c r="AK53" s="20" t="s">
        <v>14</v>
      </c>
      <c r="AL53" s="20">
        <v>2015</v>
      </c>
      <c r="AM53" s="19">
        <v>2015</v>
      </c>
      <c r="AN53" s="19">
        <v>2014</v>
      </c>
      <c r="AO53" s="19">
        <v>2014</v>
      </c>
      <c r="AP53" s="19">
        <v>2014</v>
      </c>
      <c r="AQ53" s="19">
        <v>2014</v>
      </c>
      <c r="AR53" s="19">
        <v>2015</v>
      </c>
      <c r="AS53" s="19">
        <v>2014</v>
      </c>
      <c r="AT53" s="19">
        <v>2015</v>
      </c>
      <c r="AU53" s="19">
        <v>2012</v>
      </c>
      <c r="AV53" s="19">
        <v>2013</v>
      </c>
      <c r="AW53" s="19">
        <v>2014</v>
      </c>
      <c r="AX53" s="19">
        <v>2014</v>
      </c>
      <c r="AY53" s="19">
        <v>2014</v>
      </c>
      <c r="AZ53" s="19">
        <v>2015</v>
      </c>
      <c r="BA53" s="19">
        <v>2015</v>
      </c>
      <c r="BB53" s="19">
        <v>2015</v>
      </c>
      <c r="BC53" s="19">
        <v>2015</v>
      </c>
      <c r="BD53" s="19">
        <v>2014</v>
      </c>
      <c r="BE53" s="19">
        <v>2014</v>
      </c>
      <c r="BF53" s="9"/>
    </row>
    <row r="54" spans="1:58" x14ac:dyDescent="0.25">
      <c r="A54" s="13" t="s">
        <v>171</v>
      </c>
      <c r="B54" s="184" t="s">
        <v>8786</v>
      </c>
      <c r="C54" s="17">
        <v>2014</v>
      </c>
      <c r="D54" s="17">
        <v>2014</v>
      </c>
      <c r="E54" s="17">
        <v>2014</v>
      </c>
      <c r="F54" s="17">
        <v>2014</v>
      </c>
      <c r="G54" s="17">
        <v>2014</v>
      </c>
      <c r="H54" s="17">
        <v>2014</v>
      </c>
      <c r="I54" s="17">
        <v>2014</v>
      </c>
      <c r="J54" s="17">
        <v>2015</v>
      </c>
      <c r="K54" s="17">
        <v>2015</v>
      </c>
      <c r="L54" s="17">
        <v>2015</v>
      </c>
      <c r="M54" s="19">
        <v>2016</v>
      </c>
      <c r="N54" s="19">
        <v>2016</v>
      </c>
      <c r="O54" s="19">
        <v>2015</v>
      </c>
      <c r="P54" s="19">
        <v>2015</v>
      </c>
      <c r="Q54" s="19">
        <v>2014</v>
      </c>
      <c r="R54" s="19">
        <v>2014</v>
      </c>
      <c r="S54" s="19">
        <v>2016</v>
      </c>
      <c r="T54" s="19">
        <v>2013</v>
      </c>
      <c r="U54" s="19">
        <v>2014</v>
      </c>
      <c r="V54" s="19">
        <v>2014</v>
      </c>
      <c r="W54" s="19">
        <v>2015</v>
      </c>
      <c r="X54" s="19">
        <v>2014</v>
      </c>
      <c r="Y54" s="19">
        <v>2010</v>
      </c>
      <c r="Z54" s="19">
        <v>2014</v>
      </c>
      <c r="AA54" s="19">
        <v>2014</v>
      </c>
      <c r="AB54" s="19">
        <v>2014</v>
      </c>
      <c r="AC54" s="19">
        <v>2014</v>
      </c>
      <c r="AD54" s="19">
        <v>2015</v>
      </c>
      <c r="AE54" s="19" t="s">
        <v>14</v>
      </c>
      <c r="AF54" s="19">
        <v>2014</v>
      </c>
      <c r="AG54" s="18">
        <v>2008</v>
      </c>
      <c r="AH54" s="19">
        <v>2014</v>
      </c>
      <c r="AI54" s="19">
        <v>2015</v>
      </c>
      <c r="AJ54" s="19">
        <v>2016</v>
      </c>
      <c r="AK54" s="20">
        <v>2015</v>
      </c>
      <c r="AL54" s="20">
        <v>2016</v>
      </c>
      <c r="AM54" s="19">
        <v>2015</v>
      </c>
      <c r="AN54" s="19">
        <v>2014</v>
      </c>
      <c r="AO54" s="19">
        <v>2014</v>
      </c>
      <c r="AP54" s="19">
        <v>2014</v>
      </c>
      <c r="AQ54" s="19">
        <v>2014</v>
      </c>
      <c r="AR54" s="19">
        <v>2015</v>
      </c>
      <c r="AS54" s="19">
        <v>2014</v>
      </c>
      <c r="AT54" s="19">
        <v>2015</v>
      </c>
      <c r="AU54" s="19">
        <v>2012</v>
      </c>
      <c r="AV54" s="19">
        <v>2013</v>
      </c>
      <c r="AW54" s="19">
        <v>2014</v>
      </c>
      <c r="AX54" s="19">
        <v>2014</v>
      </c>
      <c r="AY54" s="19">
        <v>2014</v>
      </c>
      <c r="AZ54" s="19">
        <v>2015</v>
      </c>
      <c r="BA54" s="19">
        <v>2015</v>
      </c>
      <c r="BB54" s="19">
        <v>2015</v>
      </c>
      <c r="BC54" s="19">
        <v>2015</v>
      </c>
      <c r="BD54" s="19">
        <v>2014</v>
      </c>
      <c r="BE54" s="19">
        <v>2014</v>
      </c>
      <c r="BF54" s="9"/>
    </row>
    <row r="55" spans="1:58" x14ac:dyDescent="0.25">
      <c r="A55" s="13" t="s">
        <v>3453</v>
      </c>
      <c r="B55" s="184" t="s">
        <v>8947</v>
      </c>
      <c r="C55" s="17">
        <v>2014</v>
      </c>
      <c r="D55" s="17">
        <v>2014</v>
      </c>
      <c r="E55" s="17">
        <v>2014</v>
      </c>
      <c r="F55" s="17">
        <v>2014</v>
      </c>
      <c r="G55" s="17">
        <v>2014</v>
      </c>
      <c r="H55" s="17">
        <v>2014</v>
      </c>
      <c r="I55" s="17">
        <v>2014</v>
      </c>
      <c r="J55" s="17">
        <v>2015</v>
      </c>
      <c r="K55" s="17">
        <v>2015</v>
      </c>
      <c r="L55" s="17">
        <v>2015</v>
      </c>
      <c r="M55" s="19">
        <v>2016</v>
      </c>
      <c r="N55" s="19">
        <v>2016</v>
      </c>
      <c r="O55" s="19">
        <v>2015</v>
      </c>
      <c r="P55" s="19">
        <v>2015</v>
      </c>
      <c r="Q55" s="19">
        <v>2014</v>
      </c>
      <c r="R55" s="19" t="s">
        <v>14</v>
      </c>
      <c r="S55" s="19">
        <v>2016</v>
      </c>
      <c r="T55" s="19">
        <v>2013</v>
      </c>
      <c r="U55" s="19">
        <v>2014</v>
      </c>
      <c r="V55" s="19">
        <v>2014</v>
      </c>
      <c r="W55" s="19">
        <v>2015</v>
      </c>
      <c r="X55" s="19">
        <v>2008</v>
      </c>
      <c r="Y55" s="19">
        <v>2010</v>
      </c>
      <c r="Z55" s="19">
        <v>2014</v>
      </c>
      <c r="AA55" s="19">
        <v>2014</v>
      </c>
      <c r="AB55" s="19">
        <v>2014</v>
      </c>
      <c r="AC55" s="19">
        <v>2014</v>
      </c>
      <c r="AD55" s="19">
        <v>2015</v>
      </c>
      <c r="AE55" s="19">
        <v>2012</v>
      </c>
      <c r="AF55" s="19">
        <v>2014</v>
      </c>
      <c r="AG55" s="18">
        <v>2013</v>
      </c>
      <c r="AH55" s="19">
        <v>2014</v>
      </c>
      <c r="AI55" s="19">
        <v>2015</v>
      </c>
      <c r="AJ55" s="19">
        <v>2016</v>
      </c>
      <c r="AK55" s="20">
        <v>2015</v>
      </c>
      <c r="AL55" s="20">
        <v>2015</v>
      </c>
      <c r="AM55" s="19">
        <v>2015</v>
      </c>
      <c r="AN55" s="19">
        <v>2014</v>
      </c>
      <c r="AO55" s="19">
        <v>2014</v>
      </c>
      <c r="AP55" s="19">
        <v>2014</v>
      </c>
      <c r="AQ55" s="19">
        <v>2014</v>
      </c>
      <c r="AR55" s="19">
        <v>2009</v>
      </c>
      <c r="AS55" s="19">
        <v>2014</v>
      </c>
      <c r="AT55" s="19">
        <v>2015</v>
      </c>
      <c r="AU55" s="19">
        <v>2012</v>
      </c>
      <c r="AV55" s="19">
        <v>2013</v>
      </c>
      <c r="AW55" s="19">
        <v>2014</v>
      </c>
      <c r="AX55" s="19">
        <v>2014</v>
      </c>
      <c r="AY55" s="19">
        <v>2014</v>
      </c>
      <c r="AZ55" s="19">
        <v>2015</v>
      </c>
      <c r="BA55" s="19">
        <v>2015</v>
      </c>
      <c r="BB55" s="19">
        <v>2015</v>
      </c>
      <c r="BC55" s="19">
        <v>2015</v>
      </c>
      <c r="BD55" s="19">
        <v>2014</v>
      </c>
      <c r="BE55" s="19">
        <v>2014</v>
      </c>
      <c r="BF55" s="9"/>
    </row>
    <row r="56" spans="1:58" x14ac:dyDescent="0.25">
      <c r="A56" s="13" t="s">
        <v>8813</v>
      </c>
      <c r="B56" s="184" t="s">
        <v>8814</v>
      </c>
      <c r="C56" s="17">
        <v>2014</v>
      </c>
      <c r="D56" s="17">
        <v>2014</v>
      </c>
      <c r="E56" s="17">
        <v>2014</v>
      </c>
      <c r="F56" s="17">
        <v>2014</v>
      </c>
      <c r="G56" s="17">
        <v>2014</v>
      </c>
      <c r="H56" s="17">
        <v>2014</v>
      </c>
      <c r="I56" s="17">
        <v>2014</v>
      </c>
      <c r="J56" s="17">
        <v>2015</v>
      </c>
      <c r="K56" s="17">
        <v>2015</v>
      </c>
      <c r="L56" s="17">
        <v>2015</v>
      </c>
      <c r="M56" s="19">
        <v>2016</v>
      </c>
      <c r="N56" s="19">
        <v>2016</v>
      </c>
      <c r="O56" s="19">
        <v>2015</v>
      </c>
      <c r="P56" s="19">
        <v>2015</v>
      </c>
      <c r="Q56" s="19">
        <v>2014</v>
      </c>
      <c r="R56" s="19" t="s">
        <v>14</v>
      </c>
      <c r="S56" s="19">
        <v>2016</v>
      </c>
      <c r="T56" s="19">
        <v>2013</v>
      </c>
      <c r="U56" s="19">
        <v>2014</v>
      </c>
      <c r="V56" s="19">
        <v>2014</v>
      </c>
      <c r="W56" s="19">
        <v>2015</v>
      </c>
      <c r="X56" s="19">
        <v>2010</v>
      </c>
      <c r="Y56" s="19" t="s">
        <v>14</v>
      </c>
      <c r="Z56" s="19">
        <v>2014</v>
      </c>
      <c r="AA56" s="19">
        <v>2014</v>
      </c>
      <c r="AB56" s="19">
        <v>2014</v>
      </c>
      <c r="AC56" s="19">
        <v>2014</v>
      </c>
      <c r="AD56" s="19">
        <v>2015</v>
      </c>
      <c r="AE56" s="19">
        <v>2012</v>
      </c>
      <c r="AF56" s="19" t="s">
        <v>14</v>
      </c>
      <c r="AG56" s="18" t="s">
        <v>14</v>
      </c>
      <c r="AH56" s="19">
        <v>2014</v>
      </c>
      <c r="AI56" s="19">
        <v>2015</v>
      </c>
      <c r="AJ56" s="19">
        <v>2016</v>
      </c>
      <c r="AK56" s="20" t="s">
        <v>14</v>
      </c>
      <c r="AL56" s="20">
        <v>2015</v>
      </c>
      <c r="AM56" s="19">
        <v>2015</v>
      </c>
      <c r="AN56" s="19">
        <v>2014</v>
      </c>
      <c r="AO56" s="19">
        <v>2014</v>
      </c>
      <c r="AP56" s="19" t="s">
        <v>14</v>
      </c>
      <c r="AQ56" s="19" t="s">
        <v>14</v>
      </c>
      <c r="AR56" s="19" t="s">
        <v>14</v>
      </c>
      <c r="AS56" s="19">
        <v>2014</v>
      </c>
      <c r="AT56" s="19">
        <v>2013</v>
      </c>
      <c r="AU56" s="19">
        <v>2012</v>
      </c>
      <c r="AV56" s="19">
        <v>2013</v>
      </c>
      <c r="AW56" s="19">
        <v>2014</v>
      </c>
      <c r="AX56" s="19">
        <v>2014</v>
      </c>
      <c r="AY56" s="19">
        <v>2014</v>
      </c>
      <c r="AZ56" s="19">
        <v>2015</v>
      </c>
      <c r="BA56" s="19">
        <v>2015</v>
      </c>
      <c r="BB56" s="19">
        <v>2015</v>
      </c>
      <c r="BC56" s="19">
        <v>2015</v>
      </c>
      <c r="BD56" s="19">
        <v>2014</v>
      </c>
      <c r="BE56" s="19">
        <v>2014</v>
      </c>
      <c r="BF56" s="9"/>
    </row>
    <row r="57" spans="1:58" x14ac:dyDescent="0.25">
      <c r="A57" s="13" t="s">
        <v>258</v>
      </c>
      <c r="B57" s="184" t="s">
        <v>8787</v>
      </c>
      <c r="C57" s="17">
        <v>2014</v>
      </c>
      <c r="D57" s="17">
        <v>2014</v>
      </c>
      <c r="E57" s="17">
        <v>2014</v>
      </c>
      <c r="F57" s="17">
        <v>2014</v>
      </c>
      <c r="G57" s="17">
        <v>2014</v>
      </c>
      <c r="H57" s="17">
        <v>2014</v>
      </c>
      <c r="I57" s="17">
        <v>2014</v>
      </c>
      <c r="J57" s="17">
        <v>2015</v>
      </c>
      <c r="K57" s="17">
        <v>2015</v>
      </c>
      <c r="L57" s="17">
        <v>2015</v>
      </c>
      <c r="M57" s="19">
        <v>2016</v>
      </c>
      <c r="N57" s="19">
        <v>2016</v>
      </c>
      <c r="O57" s="19">
        <v>2015</v>
      </c>
      <c r="P57" s="19">
        <v>2015</v>
      </c>
      <c r="Q57" s="19">
        <v>2014</v>
      </c>
      <c r="R57" s="19" t="s">
        <v>14</v>
      </c>
      <c r="S57" s="19">
        <v>2016</v>
      </c>
      <c r="T57" s="19">
        <v>2013</v>
      </c>
      <c r="U57" s="19">
        <v>2014</v>
      </c>
      <c r="V57" s="19" t="s">
        <v>14</v>
      </c>
      <c r="W57" s="19">
        <v>2015</v>
      </c>
      <c r="X57" s="19">
        <v>2010</v>
      </c>
      <c r="Y57" s="19" t="s">
        <v>14</v>
      </c>
      <c r="Z57" s="19">
        <v>2014</v>
      </c>
      <c r="AA57" s="19">
        <v>2014</v>
      </c>
      <c r="AB57" s="19">
        <v>2014</v>
      </c>
      <c r="AC57" s="19">
        <v>2014</v>
      </c>
      <c r="AD57" s="19">
        <v>2015</v>
      </c>
      <c r="AE57" s="19">
        <v>2012</v>
      </c>
      <c r="AF57" s="19" t="s">
        <v>14</v>
      </c>
      <c r="AG57" s="18" t="s">
        <v>14</v>
      </c>
      <c r="AH57" s="19">
        <v>2014</v>
      </c>
      <c r="AI57" s="19">
        <v>2015</v>
      </c>
      <c r="AJ57" s="19">
        <v>2016</v>
      </c>
      <c r="AK57" s="20" t="s">
        <v>14</v>
      </c>
      <c r="AL57" s="20">
        <v>2015</v>
      </c>
      <c r="AM57" s="19">
        <v>2015</v>
      </c>
      <c r="AN57" s="19">
        <v>2014</v>
      </c>
      <c r="AO57" s="19">
        <v>2014</v>
      </c>
      <c r="AP57" s="19" t="s">
        <v>14</v>
      </c>
      <c r="AQ57" s="19" t="s">
        <v>14</v>
      </c>
      <c r="AR57" s="19" t="s">
        <v>14</v>
      </c>
      <c r="AS57" s="19">
        <v>2014</v>
      </c>
      <c r="AT57" s="19">
        <v>2015</v>
      </c>
      <c r="AU57" s="19">
        <v>2012</v>
      </c>
      <c r="AV57" s="19">
        <v>2013</v>
      </c>
      <c r="AW57" s="19">
        <v>2014</v>
      </c>
      <c r="AX57" s="19">
        <v>2014</v>
      </c>
      <c r="AY57" s="19">
        <v>2014</v>
      </c>
      <c r="AZ57" s="19">
        <v>2015</v>
      </c>
      <c r="BA57" s="19">
        <v>2015</v>
      </c>
      <c r="BB57" s="19">
        <v>2011</v>
      </c>
      <c r="BC57" s="19">
        <v>2011</v>
      </c>
      <c r="BD57" s="19">
        <v>2014</v>
      </c>
      <c r="BE57" s="19">
        <v>2014</v>
      </c>
      <c r="BF57" s="9"/>
    </row>
    <row r="58" spans="1:58" x14ac:dyDescent="0.25">
      <c r="A58" s="13" t="s">
        <v>8789</v>
      </c>
      <c r="B58" s="184" t="s">
        <v>8790</v>
      </c>
      <c r="C58" s="17">
        <v>2014</v>
      </c>
      <c r="D58" s="17">
        <v>2014</v>
      </c>
      <c r="E58" s="17">
        <v>2014</v>
      </c>
      <c r="F58" s="17">
        <v>2014</v>
      </c>
      <c r="G58" s="17">
        <v>2014</v>
      </c>
      <c r="H58" s="17">
        <v>2014</v>
      </c>
      <c r="I58" s="17">
        <v>2014</v>
      </c>
      <c r="J58" s="17">
        <v>2015</v>
      </c>
      <c r="K58" s="17">
        <v>2015</v>
      </c>
      <c r="L58" s="17">
        <v>2015</v>
      </c>
      <c r="M58" s="19">
        <v>2016</v>
      </c>
      <c r="N58" s="19">
        <v>2016</v>
      </c>
      <c r="O58" s="19">
        <v>2015</v>
      </c>
      <c r="P58" s="19">
        <v>2015</v>
      </c>
      <c r="Q58" s="19">
        <v>2014</v>
      </c>
      <c r="R58" s="19" t="s">
        <v>14</v>
      </c>
      <c r="S58" s="19">
        <v>2016</v>
      </c>
      <c r="T58" s="19">
        <v>2013</v>
      </c>
      <c r="U58" s="19">
        <v>2014</v>
      </c>
      <c r="V58" s="19" t="s">
        <v>14</v>
      </c>
      <c r="W58" s="19">
        <v>2015</v>
      </c>
      <c r="X58" s="19" t="s">
        <v>14</v>
      </c>
      <c r="Y58" s="19">
        <v>2012</v>
      </c>
      <c r="Z58" s="19">
        <v>2014</v>
      </c>
      <c r="AA58" s="19">
        <v>2014</v>
      </c>
      <c r="AB58" s="19">
        <v>2013</v>
      </c>
      <c r="AC58" s="19">
        <v>2014</v>
      </c>
      <c r="AD58" s="19">
        <v>2015</v>
      </c>
      <c r="AE58" s="19" t="s">
        <v>14</v>
      </c>
      <c r="AF58" s="19">
        <v>2014</v>
      </c>
      <c r="AG58" s="18">
        <v>2012</v>
      </c>
      <c r="AH58" s="19">
        <v>2014</v>
      </c>
      <c r="AI58" s="19">
        <v>2015</v>
      </c>
      <c r="AJ58" s="19">
        <v>2016</v>
      </c>
      <c r="AK58" s="20" t="s">
        <v>14</v>
      </c>
      <c r="AL58" s="20">
        <v>2015</v>
      </c>
      <c r="AM58" s="19">
        <v>2015</v>
      </c>
      <c r="AN58" s="19">
        <v>2014</v>
      </c>
      <c r="AO58" s="19">
        <v>2014</v>
      </c>
      <c r="AP58" s="19">
        <v>2014</v>
      </c>
      <c r="AQ58" s="19">
        <v>2014</v>
      </c>
      <c r="AR58" s="19" t="s">
        <v>14</v>
      </c>
      <c r="AS58" s="19">
        <v>2014</v>
      </c>
      <c r="AT58" s="19">
        <v>2015</v>
      </c>
      <c r="AU58" s="19">
        <v>2012</v>
      </c>
      <c r="AV58" s="19">
        <v>2011</v>
      </c>
      <c r="AW58" s="19">
        <v>2014</v>
      </c>
      <c r="AX58" s="19">
        <v>2014</v>
      </c>
      <c r="AY58" s="19">
        <v>2014</v>
      </c>
      <c r="AZ58" s="19">
        <v>2015</v>
      </c>
      <c r="BA58" s="19">
        <v>2015</v>
      </c>
      <c r="BB58" s="19">
        <v>2015</v>
      </c>
      <c r="BC58" s="19">
        <v>2015</v>
      </c>
      <c r="BD58" s="19">
        <v>2014</v>
      </c>
      <c r="BE58" s="19">
        <v>2014</v>
      </c>
      <c r="BF58" s="9"/>
    </row>
    <row r="59" spans="1:58" x14ac:dyDescent="0.25">
      <c r="A59" s="13" t="s">
        <v>1395</v>
      </c>
      <c r="B59" s="184" t="s">
        <v>8791</v>
      </c>
      <c r="C59" s="17">
        <v>2014</v>
      </c>
      <c r="D59" s="17">
        <v>2014</v>
      </c>
      <c r="E59" s="17">
        <v>2014</v>
      </c>
      <c r="F59" s="17">
        <v>2014</v>
      </c>
      <c r="G59" s="17">
        <v>2014</v>
      </c>
      <c r="H59" s="17">
        <v>2014</v>
      </c>
      <c r="I59" s="17">
        <v>2014</v>
      </c>
      <c r="J59" s="17">
        <v>2015</v>
      </c>
      <c r="K59" s="17">
        <v>2015</v>
      </c>
      <c r="L59" s="17">
        <v>2015</v>
      </c>
      <c r="M59" s="19">
        <v>2016</v>
      </c>
      <c r="N59" s="19">
        <v>2016</v>
      </c>
      <c r="O59" s="19">
        <v>2015</v>
      </c>
      <c r="P59" s="19">
        <v>2015</v>
      </c>
      <c r="Q59" s="19">
        <v>2014</v>
      </c>
      <c r="R59" s="19">
        <v>2011</v>
      </c>
      <c r="S59" s="19">
        <v>2016</v>
      </c>
      <c r="T59" s="19">
        <v>2013</v>
      </c>
      <c r="U59" s="19">
        <v>2014</v>
      </c>
      <c r="V59" s="19">
        <v>2014</v>
      </c>
      <c r="W59" s="19">
        <v>2015</v>
      </c>
      <c r="X59" s="19">
        <v>2014</v>
      </c>
      <c r="Y59" s="19">
        <v>2010</v>
      </c>
      <c r="Z59" s="19">
        <v>2014</v>
      </c>
      <c r="AA59" s="19">
        <v>2014</v>
      </c>
      <c r="AB59" s="19">
        <v>2014</v>
      </c>
      <c r="AC59" s="19">
        <v>2014</v>
      </c>
      <c r="AD59" s="19">
        <v>2015</v>
      </c>
      <c r="AE59" s="19">
        <v>2012</v>
      </c>
      <c r="AF59" s="19">
        <v>2014</v>
      </c>
      <c r="AG59" s="18">
        <v>2010</v>
      </c>
      <c r="AH59" s="19">
        <v>2014</v>
      </c>
      <c r="AI59" s="19">
        <v>2015</v>
      </c>
      <c r="AJ59" s="19">
        <v>2016</v>
      </c>
      <c r="AK59" s="20">
        <v>2015</v>
      </c>
      <c r="AL59" s="20">
        <v>2016</v>
      </c>
      <c r="AM59" s="19">
        <v>2015</v>
      </c>
      <c r="AN59" s="19">
        <v>2014</v>
      </c>
      <c r="AO59" s="19">
        <v>2014</v>
      </c>
      <c r="AP59" s="19">
        <v>2014</v>
      </c>
      <c r="AQ59" s="19">
        <v>2014</v>
      </c>
      <c r="AR59" s="19">
        <v>2015</v>
      </c>
      <c r="AS59" s="19">
        <v>2014</v>
      </c>
      <c r="AT59" s="19">
        <v>2015</v>
      </c>
      <c r="AU59" s="19">
        <v>2012</v>
      </c>
      <c r="AV59" s="19">
        <v>2007</v>
      </c>
      <c r="AW59" s="19">
        <v>2014</v>
      </c>
      <c r="AX59" s="19">
        <v>2014</v>
      </c>
      <c r="AY59" s="19">
        <v>2014</v>
      </c>
      <c r="AZ59" s="19">
        <v>2015</v>
      </c>
      <c r="BA59" s="19">
        <v>2015</v>
      </c>
      <c r="BB59" s="19">
        <v>2015</v>
      </c>
      <c r="BC59" s="19">
        <v>2015</v>
      </c>
      <c r="BD59" s="19">
        <v>2014</v>
      </c>
      <c r="BE59" s="19">
        <v>2014</v>
      </c>
      <c r="BF59" s="9"/>
    </row>
    <row r="60" spans="1:58" x14ac:dyDescent="0.25">
      <c r="A60" s="13" t="s">
        <v>8794</v>
      </c>
      <c r="B60" s="184" t="s">
        <v>8795</v>
      </c>
      <c r="C60" s="17">
        <v>2014</v>
      </c>
      <c r="D60" s="17">
        <v>2014</v>
      </c>
      <c r="E60" s="17">
        <v>2014</v>
      </c>
      <c r="F60" s="17">
        <v>2014</v>
      </c>
      <c r="G60" s="17">
        <v>2014</v>
      </c>
      <c r="H60" s="17">
        <v>2014</v>
      </c>
      <c r="I60" s="17">
        <v>2014</v>
      </c>
      <c r="J60" s="17">
        <v>2015</v>
      </c>
      <c r="K60" s="17">
        <v>2015</v>
      </c>
      <c r="L60" s="17">
        <v>2015</v>
      </c>
      <c r="M60" s="19">
        <v>2016</v>
      </c>
      <c r="N60" s="19">
        <v>2016</v>
      </c>
      <c r="O60" s="19">
        <v>2015</v>
      </c>
      <c r="P60" s="19">
        <v>2015</v>
      </c>
      <c r="Q60" s="19">
        <v>2014</v>
      </c>
      <c r="R60" s="19" t="s">
        <v>14</v>
      </c>
      <c r="S60" s="19">
        <v>2016</v>
      </c>
      <c r="T60" s="19">
        <v>2013</v>
      </c>
      <c r="U60" s="19">
        <v>2014</v>
      </c>
      <c r="V60" s="19">
        <v>2014</v>
      </c>
      <c r="W60" s="19">
        <v>2015</v>
      </c>
      <c r="X60" s="19">
        <v>2004</v>
      </c>
      <c r="Y60" s="19">
        <v>2010</v>
      </c>
      <c r="Z60" s="19">
        <v>2014</v>
      </c>
      <c r="AA60" s="19">
        <v>2014</v>
      </c>
      <c r="AB60" s="19">
        <v>2014</v>
      </c>
      <c r="AC60" s="19">
        <v>2014</v>
      </c>
      <c r="AD60" s="19">
        <v>2015</v>
      </c>
      <c r="AE60" s="19" t="s">
        <v>14</v>
      </c>
      <c r="AF60" s="19">
        <v>2014</v>
      </c>
      <c r="AG60" s="18">
        <v>2008</v>
      </c>
      <c r="AH60" s="19">
        <v>2014</v>
      </c>
      <c r="AI60" s="19">
        <v>2015</v>
      </c>
      <c r="AJ60" s="19">
        <v>2016</v>
      </c>
      <c r="AK60" s="20" t="s">
        <v>14</v>
      </c>
      <c r="AL60" s="20">
        <v>2015</v>
      </c>
      <c r="AM60" s="19">
        <v>2015</v>
      </c>
      <c r="AN60" s="19">
        <v>2014</v>
      </c>
      <c r="AO60" s="19">
        <v>2014</v>
      </c>
      <c r="AP60" s="19">
        <v>2014</v>
      </c>
      <c r="AQ60" s="19">
        <v>2014</v>
      </c>
      <c r="AR60" s="19">
        <v>2015</v>
      </c>
      <c r="AS60" s="19">
        <v>2014</v>
      </c>
      <c r="AT60" s="19" t="s">
        <v>14</v>
      </c>
      <c r="AU60" s="19">
        <v>2012</v>
      </c>
      <c r="AV60" s="19" t="s">
        <v>14</v>
      </c>
      <c r="AW60" s="19">
        <v>2014</v>
      </c>
      <c r="AX60" s="19">
        <v>2014</v>
      </c>
      <c r="AY60" s="19">
        <v>2014</v>
      </c>
      <c r="AZ60" s="19">
        <v>2015</v>
      </c>
      <c r="BA60" s="19">
        <v>2015</v>
      </c>
      <c r="BB60" s="19">
        <v>2015</v>
      </c>
      <c r="BC60" s="19">
        <v>2015</v>
      </c>
      <c r="BD60" s="19">
        <v>2014</v>
      </c>
      <c r="BE60" s="19">
        <v>2014</v>
      </c>
      <c r="BF60" s="9"/>
    </row>
    <row r="61" spans="1:58" x14ac:dyDescent="0.25">
      <c r="A61" s="13" t="s">
        <v>8792</v>
      </c>
      <c r="B61" s="184" t="s">
        <v>8793</v>
      </c>
      <c r="C61" s="17">
        <v>2014</v>
      </c>
      <c r="D61" s="17">
        <v>2014</v>
      </c>
      <c r="E61" s="17">
        <v>2014</v>
      </c>
      <c r="F61" s="17">
        <v>2014</v>
      </c>
      <c r="G61" s="17">
        <v>2014</v>
      </c>
      <c r="H61" s="17">
        <v>2014</v>
      </c>
      <c r="I61" s="17">
        <v>2014</v>
      </c>
      <c r="J61" s="17">
        <v>2015</v>
      </c>
      <c r="K61" s="17">
        <v>2015</v>
      </c>
      <c r="L61" s="17">
        <v>2015</v>
      </c>
      <c r="M61" s="19">
        <v>2016</v>
      </c>
      <c r="N61" s="19">
        <v>2016</v>
      </c>
      <c r="O61" s="19">
        <v>2015</v>
      </c>
      <c r="P61" s="19">
        <v>2015</v>
      </c>
      <c r="Q61" s="19">
        <v>2014</v>
      </c>
      <c r="R61" s="19" t="s">
        <v>14</v>
      </c>
      <c r="S61" s="19">
        <v>2016</v>
      </c>
      <c r="T61" s="19">
        <v>2013</v>
      </c>
      <c r="U61" s="19">
        <v>2014</v>
      </c>
      <c r="V61" s="19" t="s">
        <v>14</v>
      </c>
      <c r="W61" s="19">
        <v>2015</v>
      </c>
      <c r="X61" s="19" t="s">
        <v>14</v>
      </c>
      <c r="Y61" s="19">
        <v>2010</v>
      </c>
      <c r="Z61" s="19">
        <v>2014</v>
      </c>
      <c r="AA61" s="19">
        <v>2014</v>
      </c>
      <c r="AB61" s="19" t="s">
        <v>14</v>
      </c>
      <c r="AC61" s="19">
        <v>2014</v>
      </c>
      <c r="AD61" s="19">
        <v>2015</v>
      </c>
      <c r="AE61" s="19" t="s">
        <v>14</v>
      </c>
      <c r="AF61" s="19">
        <v>2014</v>
      </c>
      <c r="AG61" s="18">
        <v>2012</v>
      </c>
      <c r="AH61" s="19">
        <v>2014</v>
      </c>
      <c r="AI61" s="19">
        <v>2015</v>
      </c>
      <c r="AJ61" s="19">
        <v>2016</v>
      </c>
      <c r="AK61" s="20" t="s">
        <v>14</v>
      </c>
      <c r="AL61" s="20">
        <v>2015</v>
      </c>
      <c r="AM61" s="19">
        <v>2015</v>
      </c>
      <c r="AN61" s="19">
        <v>2014</v>
      </c>
      <c r="AO61" s="19">
        <v>2014</v>
      </c>
      <c r="AP61" s="19">
        <v>2014</v>
      </c>
      <c r="AQ61" s="19">
        <v>2014</v>
      </c>
      <c r="AR61" s="19">
        <v>2015</v>
      </c>
      <c r="AS61" s="19">
        <v>2014</v>
      </c>
      <c r="AT61" s="19">
        <v>2015</v>
      </c>
      <c r="AU61" s="19">
        <v>2012</v>
      </c>
      <c r="AV61" s="19" t="s">
        <v>14</v>
      </c>
      <c r="AW61" s="19">
        <v>2014</v>
      </c>
      <c r="AX61" s="19">
        <v>2014</v>
      </c>
      <c r="AY61" s="19">
        <v>2014</v>
      </c>
      <c r="AZ61" s="19">
        <v>2015</v>
      </c>
      <c r="BA61" s="19">
        <v>2015</v>
      </c>
      <c r="BB61" s="19">
        <v>2015</v>
      </c>
      <c r="BC61" s="19">
        <v>2015</v>
      </c>
      <c r="BD61" s="19">
        <v>2014</v>
      </c>
      <c r="BE61" s="19">
        <v>2014</v>
      </c>
      <c r="BF61" s="9"/>
    </row>
    <row r="62" spans="1:58" x14ac:dyDescent="0.25">
      <c r="A62" s="13" t="s">
        <v>8796</v>
      </c>
      <c r="B62" s="184" t="s">
        <v>8797</v>
      </c>
      <c r="C62" s="17">
        <v>2014</v>
      </c>
      <c r="D62" s="17">
        <v>2014</v>
      </c>
      <c r="E62" s="17">
        <v>2014</v>
      </c>
      <c r="F62" s="17">
        <v>2014</v>
      </c>
      <c r="G62" s="17">
        <v>2014</v>
      </c>
      <c r="H62" s="17">
        <v>2014</v>
      </c>
      <c r="I62" s="17">
        <v>2014</v>
      </c>
      <c r="J62" s="17">
        <v>2015</v>
      </c>
      <c r="K62" s="17">
        <v>2015</v>
      </c>
      <c r="L62" s="17">
        <v>2015</v>
      </c>
      <c r="M62" s="19">
        <v>2016</v>
      </c>
      <c r="N62" s="19">
        <v>2016</v>
      </c>
      <c r="O62" s="19">
        <v>2015</v>
      </c>
      <c r="P62" s="19">
        <v>2015</v>
      </c>
      <c r="Q62" s="19">
        <v>2014</v>
      </c>
      <c r="R62" s="19" t="s">
        <v>14</v>
      </c>
      <c r="S62" s="19">
        <v>2016</v>
      </c>
      <c r="T62" s="19">
        <v>2013</v>
      </c>
      <c r="U62" s="19">
        <v>2014</v>
      </c>
      <c r="V62" s="19" t="s">
        <v>14</v>
      </c>
      <c r="W62" s="19">
        <v>2015</v>
      </c>
      <c r="X62" s="19" t="s">
        <v>14</v>
      </c>
      <c r="Y62" s="19">
        <v>2013</v>
      </c>
      <c r="Z62" s="19">
        <v>2014</v>
      </c>
      <c r="AA62" s="19">
        <v>2014</v>
      </c>
      <c r="AB62" s="19" t="s">
        <v>14</v>
      </c>
      <c r="AC62" s="19">
        <v>2014</v>
      </c>
      <c r="AD62" s="19">
        <v>2015</v>
      </c>
      <c r="AE62" s="19" t="s">
        <v>14</v>
      </c>
      <c r="AF62" s="19">
        <v>2014</v>
      </c>
      <c r="AG62" s="18">
        <v>2012</v>
      </c>
      <c r="AH62" s="19">
        <v>2014</v>
      </c>
      <c r="AI62" s="19">
        <v>2015</v>
      </c>
      <c r="AJ62" s="19">
        <v>2016</v>
      </c>
      <c r="AK62" s="20" t="s">
        <v>14</v>
      </c>
      <c r="AL62" s="20">
        <v>2015</v>
      </c>
      <c r="AM62" s="19">
        <v>2015</v>
      </c>
      <c r="AN62" s="19">
        <v>2014</v>
      </c>
      <c r="AO62" s="19">
        <v>2014</v>
      </c>
      <c r="AP62" s="19">
        <v>2014</v>
      </c>
      <c r="AQ62" s="19">
        <v>2014</v>
      </c>
      <c r="AR62" s="19">
        <v>2015</v>
      </c>
      <c r="AS62" s="19">
        <v>2014</v>
      </c>
      <c r="AT62" s="19">
        <v>2015</v>
      </c>
      <c r="AU62" s="19">
        <v>2012</v>
      </c>
      <c r="AV62" s="19" t="s">
        <v>14</v>
      </c>
      <c r="AW62" s="19">
        <v>2014</v>
      </c>
      <c r="AX62" s="19">
        <v>2014</v>
      </c>
      <c r="AY62" s="19">
        <v>2014</v>
      </c>
      <c r="AZ62" s="19">
        <v>2015</v>
      </c>
      <c r="BA62" s="19">
        <v>2015</v>
      </c>
      <c r="BB62" s="19">
        <v>2015</v>
      </c>
      <c r="BC62" s="19">
        <v>2015</v>
      </c>
      <c r="BD62" s="19">
        <v>2014</v>
      </c>
      <c r="BE62" s="19">
        <v>2014</v>
      </c>
      <c r="BF62" s="9"/>
    </row>
    <row r="63" spans="1:58" x14ac:dyDescent="0.25">
      <c r="A63" s="13" t="s">
        <v>8800</v>
      </c>
      <c r="B63" s="184" t="s">
        <v>8801</v>
      </c>
      <c r="C63" s="17">
        <v>2014</v>
      </c>
      <c r="D63" s="17">
        <v>2014</v>
      </c>
      <c r="E63" s="17">
        <v>2014</v>
      </c>
      <c r="F63" s="17">
        <v>2014</v>
      </c>
      <c r="G63" s="17">
        <v>2014</v>
      </c>
      <c r="H63" s="17">
        <v>2014</v>
      </c>
      <c r="I63" s="17">
        <v>2014</v>
      </c>
      <c r="J63" s="17">
        <v>2015</v>
      </c>
      <c r="K63" s="17">
        <v>2015</v>
      </c>
      <c r="L63" s="17">
        <v>2015</v>
      </c>
      <c r="M63" s="19">
        <v>2016</v>
      </c>
      <c r="N63" s="19">
        <v>2016</v>
      </c>
      <c r="O63" s="19">
        <v>2015</v>
      </c>
      <c r="P63" s="19">
        <v>2015</v>
      </c>
      <c r="Q63" s="19">
        <v>2014</v>
      </c>
      <c r="R63" s="19">
        <v>2012</v>
      </c>
      <c r="S63" s="19">
        <v>2016</v>
      </c>
      <c r="T63" s="19">
        <v>2013</v>
      </c>
      <c r="U63" s="19">
        <v>2014</v>
      </c>
      <c r="V63" s="19">
        <v>2014</v>
      </c>
      <c r="W63" s="19">
        <v>2015</v>
      </c>
      <c r="X63" s="19">
        <v>2012</v>
      </c>
      <c r="Y63" s="19" t="s">
        <v>14</v>
      </c>
      <c r="Z63" s="19">
        <v>2014</v>
      </c>
      <c r="AA63" s="19">
        <v>2014</v>
      </c>
      <c r="AB63" s="19">
        <v>2014</v>
      </c>
      <c r="AC63" s="19">
        <v>2014</v>
      </c>
      <c r="AD63" s="19">
        <v>2015</v>
      </c>
      <c r="AE63" s="19">
        <v>2012</v>
      </c>
      <c r="AF63" s="19">
        <v>2014</v>
      </c>
      <c r="AG63" s="18">
        <v>2005</v>
      </c>
      <c r="AH63" s="19">
        <v>2014</v>
      </c>
      <c r="AI63" s="19">
        <v>2015</v>
      </c>
      <c r="AJ63" s="19">
        <v>2016</v>
      </c>
      <c r="AK63" s="20" t="s">
        <v>14</v>
      </c>
      <c r="AL63" s="20">
        <v>2015</v>
      </c>
      <c r="AM63" s="19">
        <v>2015</v>
      </c>
      <c r="AN63" s="19">
        <v>2014</v>
      </c>
      <c r="AO63" s="19">
        <v>2014</v>
      </c>
      <c r="AP63" s="19">
        <v>2014</v>
      </c>
      <c r="AQ63" s="19">
        <v>2014</v>
      </c>
      <c r="AR63" s="19">
        <v>2015</v>
      </c>
      <c r="AS63" s="19">
        <v>2014</v>
      </c>
      <c r="AT63" s="19">
        <v>2015</v>
      </c>
      <c r="AU63" s="19">
        <v>2012</v>
      </c>
      <c r="AV63" s="19">
        <v>2012</v>
      </c>
      <c r="AW63" s="19">
        <v>2014</v>
      </c>
      <c r="AX63" s="19">
        <v>2014</v>
      </c>
      <c r="AY63" s="19">
        <v>2014</v>
      </c>
      <c r="AZ63" s="19">
        <v>2015</v>
      </c>
      <c r="BA63" s="19">
        <v>2015</v>
      </c>
      <c r="BB63" s="19">
        <v>2015</v>
      </c>
      <c r="BC63" s="19">
        <v>2015</v>
      </c>
      <c r="BD63" s="19">
        <v>2014</v>
      </c>
      <c r="BE63" s="19">
        <v>2014</v>
      </c>
      <c r="BF63" s="9"/>
    </row>
    <row r="64" spans="1:58" x14ac:dyDescent="0.25">
      <c r="A64" s="13" t="s">
        <v>2464</v>
      </c>
      <c r="B64" s="184" t="s">
        <v>8810</v>
      </c>
      <c r="C64" s="17">
        <v>2014</v>
      </c>
      <c r="D64" s="17">
        <v>2014</v>
      </c>
      <c r="E64" s="17">
        <v>2014</v>
      </c>
      <c r="F64" s="17">
        <v>2014</v>
      </c>
      <c r="G64" s="17">
        <v>2014</v>
      </c>
      <c r="H64" s="17">
        <v>2014</v>
      </c>
      <c r="I64" s="17">
        <v>2014</v>
      </c>
      <c r="J64" s="17">
        <v>2015</v>
      </c>
      <c r="K64" s="17">
        <v>2015</v>
      </c>
      <c r="L64" s="17">
        <v>2015</v>
      </c>
      <c r="M64" s="19">
        <v>2016</v>
      </c>
      <c r="N64" s="19">
        <v>2016</v>
      </c>
      <c r="O64" s="19">
        <v>2015</v>
      </c>
      <c r="P64" s="19">
        <v>2015</v>
      </c>
      <c r="Q64" s="19">
        <v>2014</v>
      </c>
      <c r="R64" s="19">
        <v>2013</v>
      </c>
      <c r="S64" s="19">
        <v>2016</v>
      </c>
      <c r="T64" s="19">
        <v>2013</v>
      </c>
      <c r="U64" s="19">
        <v>2014</v>
      </c>
      <c r="V64" s="19">
        <v>2014</v>
      </c>
      <c r="W64" s="19">
        <v>2015</v>
      </c>
      <c r="X64" s="19">
        <v>2013</v>
      </c>
      <c r="Y64" s="19">
        <v>2010</v>
      </c>
      <c r="Z64" s="19">
        <v>2014</v>
      </c>
      <c r="AA64" s="19">
        <v>2014</v>
      </c>
      <c r="AB64" s="19">
        <v>2014</v>
      </c>
      <c r="AC64" s="19">
        <v>2014</v>
      </c>
      <c r="AD64" s="19">
        <v>2015</v>
      </c>
      <c r="AE64" s="19">
        <v>2012</v>
      </c>
      <c r="AF64" s="19">
        <v>2014</v>
      </c>
      <c r="AG64" s="18">
        <v>2003</v>
      </c>
      <c r="AH64" s="19">
        <v>2014</v>
      </c>
      <c r="AI64" s="19">
        <v>2015</v>
      </c>
      <c r="AJ64" s="19">
        <v>2016</v>
      </c>
      <c r="AK64" s="20" t="s">
        <v>14</v>
      </c>
      <c r="AL64" s="20">
        <v>2015</v>
      </c>
      <c r="AM64" s="19">
        <v>2015</v>
      </c>
      <c r="AN64" s="19">
        <v>2014</v>
      </c>
      <c r="AO64" s="19">
        <v>2014</v>
      </c>
      <c r="AP64" s="19">
        <v>2014</v>
      </c>
      <c r="AQ64" s="19">
        <v>2014</v>
      </c>
      <c r="AR64" s="19">
        <v>2015</v>
      </c>
      <c r="AS64" s="19">
        <v>2014</v>
      </c>
      <c r="AT64" s="19">
        <v>2015</v>
      </c>
      <c r="AU64" s="19">
        <v>2012</v>
      </c>
      <c r="AV64" s="19">
        <v>2013</v>
      </c>
      <c r="AW64" s="19">
        <v>2014</v>
      </c>
      <c r="AX64" s="19">
        <v>2014</v>
      </c>
      <c r="AY64" s="19">
        <v>2014</v>
      </c>
      <c r="AZ64" s="19">
        <v>2015</v>
      </c>
      <c r="BA64" s="19">
        <v>2015</v>
      </c>
      <c r="BB64" s="19">
        <v>2014</v>
      </c>
      <c r="BC64" s="19">
        <v>2015</v>
      </c>
      <c r="BD64" s="19">
        <v>2014</v>
      </c>
      <c r="BE64" s="19">
        <v>2014</v>
      </c>
      <c r="BF64" s="9"/>
    </row>
    <row r="65" spans="1:58" x14ac:dyDescent="0.25">
      <c r="A65" s="13" t="s">
        <v>8804</v>
      </c>
      <c r="B65" s="184" t="s">
        <v>8805</v>
      </c>
      <c r="C65" s="17">
        <v>2014</v>
      </c>
      <c r="D65" s="17">
        <v>2014</v>
      </c>
      <c r="E65" s="17">
        <v>2014</v>
      </c>
      <c r="F65" s="17">
        <v>2014</v>
      </c>
      <c r="G65" s="17">
        <v>2014</v>
      </c>
      <c r="H65" s="17">
        <v>2014</v>
      </c>
      <c r="I65" s="17">
        <v>2014</v>
      </c>
      <c r="J65" s="17">
        <v>2015</v>
      </c>
      <c r="K65" s="17">
        <v>2015</v>
      </c>
      <c r="L65" s="17">
        <v>2015</v>
      </c>
      <c r="M65" s="19">
        <v>2016</v>
      </c>
      <c r="N65" s="19">
        <v>2016</v>
      </c>
      <c r="O65" s="19">
        <v>2015</v>
      </c>
      <c r="P65" s="19">
        <v>2015</v>
      </c>
      <c r="Q65" s="19">
        <v>2014</v>
      </c>
      <c r="R65" s="19">
        <v>2005</v>
      </c>
      <c r="S65" s="19">
        <v>2016</v>
      </c>
      <c r="T65" s="19">
        <v>2013</v>
      </c>
      <c r="U65" s="19">
        <v>2014</v>
      </c>
      <c r="V65" s="19">
        <v>2014</v>
      </c>
      <c r="W65" s="19">
        <v>2015</v>
      </c>
      <c r="X65" s="19">
        <v>2009</v>
      </c>
      <c r="Y65" s="19">
        <v>2013</v>
      </c>
      <c r="Z65" s="19">
        <v>2014</v>
      </c>
      <c r="AA65" s="19">
        <v>2014</v>
      </c>
      <c r="AB65" s="19">
        <v>2014</v>
      </c>
      <c r="AC65" s="19">
        <v>2014</v>
      </c>
      <c r="AD65" s="19">
        <v>2015</v>
      </c>
      <c r="AE65" s="19">
        <v>2012</v>
      </c>
      <c r="AF65" s="19">
        <v>2014</v>
      </c>
      <c r="AG65" s="18">
        <v>2013</v>
      </c>
      <c r="AH65" s="19">
        <v>2014</v>
      </c>
      <c r="AI65" s="19">
        <v>2015</v>
      </c>
      <c r="AJ65" s="19">
        <v>2016</v>
      </c>
      <c r="AK65" s="20">
        <v>2015</v>
      </c>
      <c r="AL65" s="20">
        <v>2015</v>
      </c>
      <c r="AM65" s="19">
        <v>2015</v>
      </c>
      <c r="AN65" s="19">
        <v>2014</v>
      </c>
      <c r="AO65" s="19">
        <v>2014</v>
      </c>
      <c r="AP65" s="19" t="s">
        <v>14</v>
      </c>
      <c r="AQ65" s="19" t="s">
        <v>14</v>
      </c>
      <c r="AR65" s="19">
        <v>2015</v>
      </c>
      <c r="AS65" s="19">
        <v>2014</v>
      </c>
      <c r="AT65" s="19">
        <v>2015</v>
      </c>
      <c r="AU65" s="19">
        <v>2012</v>
      </c>
      <c r="AV65" s="19">
        <v>2013</v>
      </c>
      <c r="AW65" s="19">
        <v>2014</v>
      </c>
      <c r="AX65" s="19">
        <v>2014</v>
      </c>
      <c r="AY65" s="19">
        <v>2014</v>
      </c>
      <c r="AZ65" s="19">
        <v>2015</v>
      </c>
      <c r="BA65" s="19">
        <v>2015</v>
      </c>
      <c r="BB65" s="19">
        <v>2015</v>
      </c>
      <c r="BC65" s="19">
        <v>2015</v>
      </c>
      <c r="BD65" s="19">
        <v>2014</v>
      </c>
      <c r="BE65" s="19">
        <v>2014</v>
      </c>
      <c r="BF65" s="9"/>
    </row>
    <row r="66" spans="1:58" x14ac:dyDescent="0.25">
      <c r="A66" s="13" t="s">
        <v>8776</v>
      </c>
      <c r="B66" s="184" t="s">
        <v>8777</v>
      </c>
      <c r="C66" s="17">
        <v>2014</v>
      </c>
      <c r="D66" s="17">
        <v>2014</v>
      </c>
      <c r="E66" s="17">
        <v>2014</v>
      </c>
      <c r="F66" s="17">
        <v>2014</v>
      </c>
      <c r="G66" s="17">
        <v>2014</v>
      </c>
      <c r="H66" s="17">
        <v>2014</v>
      </c>
      <c r="I66" s="17">
        <v>2014</v>
      </c>
      <c r="J66" s="17">
        <v>2015</v>
      </c>
      <c r="K66" s="17">
        <v>2015</v>
      </c>
      <c r="L66" s="17">
        <v>2015</v>
      </c>
      <c r="M66" s="19">
        <v>2016</v>
      </c>
      <c r="N66" s="19">
        <v>2016</v>
      </c>
      <c r="O66" s="19">
        <v>2015</v>
      </c>
      <c r="P66" s="19">
        <v>2015</v>
      </c>
      <c r="Q66" s="19">
        <v>2014</v>
      </c>
      <c r="R66" s="19" t="s">
        <v>14</v>
      </c>
      <c r="S66" s="19">
        <v>2016</v>
      </c>
      <c r="T66" s="19">
        <v>2013</v>
      </c>
      <c r="U66" s="19">
        <v>2014</v>
      </c>
      <c r="V66" s="19" t="s">
        <v>14</v>
      </c>
      <c r="W66" s="19">
        <v>2015</v>
      </c>
      <c r="X66" s="19">
        <v>2005</v>
      </c>
      <c r="Y66" s="19">
        <v>2012</v>
      </c>
      <c r="Z66" s="19">
        <v>2014</v>
      </c>
      <c r="AA66" s="19">
        <v>2014</v>
      </c>
      <c r="AB66" s="19" t="s">
        <v>14</v>
      </c>
      <c r="AC66" s="19">
        <v>2014</v>
      </c>
      <c r="AD66" s="19">
        <v>2015</v>
      </c>
      <c r="AE66" s="19" t="s">
        <v>14</v>
      </c>
      <c r="AF66" s="19">
        <v>2014</v>
      </c>
      <c r="AG66" s="18">
        <v>2011</v>
      </c>
      <c r="AH66" s="19">
        <v>2014</v>
      </c>
      <c r="AI66" s="19">
        <v>2015</v>
      </c>
      <c r="AJ66" s="19">
        <v>2016</v>
      </c>
      <c r="AK66" s="20" t="s">
        <v>14</v>
      </c>
      <c r="AL66" s="20">
        <v>2015</v>
      </c>
      <c r="AM66" s="19">
        <v>2015</v>
      </c>
      <c r="AN66" s="19">
        <v>2014</v>
      </c>
      <c r="AO66" s="19">
        <v>2014</v>
      </c>
      <c r="AP66" s="19">
        <v>2014</v>
      </c>
      <c r="AQ66" s="19">
        <v>2014</v>
      </c>
      <c r="AR66" s="19">
        <v>2015</v>
      </c>
      <c r="AS66" s="19">
        <v>2014</v>
      </c>
      <c r="AT66" s="19">
        <v>2015</v>
      </c>
      <c r="AU66" s="19">
        <v>2012</v>
      </c>
      <c r="AV66" s="19" t="s">
        <v>14</v>
      </c>
      <c r="AW66" s="19">
        <v>2014</v>
      </c>
      <c r="AX66" s="19">
        <v>2014</v>
      </c>
      <c r="AY66" s="19">
        <v>2014</v>
      </c>
      <c r="AZ66" s="19">
        <v>2015</v>
      </c>
      <c r="BA66" s="19">
        <v>2015</v>
      </c>
      <c r="BB66" s="19">
        <v>2015</v>
      </c>
      <c r="BC66" s="19">
        <v>2015</v>
      </c>
      <c r="BD66" s="19">
        <v>2014</v>
      </c>
      <c r="BE66" s="19">
        <v>2014</v>
      </c>
      <c r="BF66" s="9"/>
    </row>
    <row r="67" spans="1:58" x14ac:dyDescent="0.25">
      <c r="A67" s="13" t="s">
        <v>8806</v>
      </c>
      <c r="B67" s="184" t="s">
        <v>8807</v>
      </c>
      <c r="C67" s="17">
        <v>2014</v>
      </c>
      <c r="D67" s="17">
        <v>2014</v>
      </c>
      <c r="E67" s="17">
        <v>2014</v>
      </c>
      <c r="F67" s="17">
        <v>2014</v>
      </c>
      <c r="G67" s="17">
        <v>2014</v>
      </c>
      <c r="H67" s="17">
        <v>2014</v>
      </c>
      <c r="I67" s="17">
        <v>2014</v>
      </c>
      <c r="J67" s="17">
        <v>2015</v>
      </c>
      <c r="K67" s="17">
        <v>2015</v>
      </c>
      <c r="L67" s="17">
        <v>2015</v>
      </c>
      <c r="M67" s="19">
        <v>2016</v>
      </c>
      <c r="N67" s="19">
        <v>2016</v>
      </c>
      <c r="O67" s="19">
        <v>2015</v>
      </c>
      <c r="P67" s="19">
        <v>2015</v>
      </c>
      <c r="Q67" s="19">
        <v>2014</v>
      </c>
      <c r="R67" s="19">
        <v>2011</v>
      </c>
      <c r="S67" s="19">
        <v>2016</v>
      </c>
      <c r="T67" s="19">
        <v>2013</v>
      </c>
      <c r="U67" s="19">
        <v>2014</v>
      </c>
      <c r="V67" s="19">
        <v>2014</v>
      </c>
      <c r="W67" s="19">
        <v>2015</v>
      </c>
      <c r="X67" s="19">
        <v>2014</v>
      </c>
      <c r="Y67" s="19">
        <v>2010</v>
      </c>
      <c r="Z67" s="19">
        <v>2014</v>
      </c>
      <c r="AA67" s="19">
        <v>2014</v>
      </c>
      <c r="AB67" s="19">
        <v>2014</v>
      </c>
      <c r="AC67" s="19">
        <v>2014</v>
      </c>
      <c r="AD67" s="19">
        <v>2015</v>
      </c>
      <c r="AE67" s="19">
        <v>2012</v>
      </c>
      <c r="AF67" s="19">
        <v>2014</v>
      </c>
      <c r="AG67" s="18">
        <v>2005</v>
      </c>
      <c r="AH67" s="19">
        <v>2014</v>
      </c>
      <c r="AI67" s="19">
        <v>2015</v>
      </c>
      <c r="AJ67" s="19">
        <v>2016</v>
      </c>
      <c r="AK67" s="20" t="s">
        <v>14</v>
      </c>
      <c r="AL67" s="20">
        <v>2015</v>
      </c>
      <c r="AM67" s="19">
        <v>2015</v>
      </c>
      <c r="AN67" s="19">
        <v>2014</v>
      </c>
      <c r="AO67" s="19">
        <v>2014</v>
      </c>
      <c r="AP67" s="19">
        <v>2014</v>
      </c>
      <c r="AQ67" s="19">
        <v>2014</v>
      </c>
      <c r="AR67" s="19">
        <v>2015</v>
      </c>
      <c r="AS67" s="19">
        <v>2014</v>
      </c>
      <c r="AT67" s="19">
        <v>2015</v>
      </c>
      <c r="AU67" s="19">
        <v>2012</v>
      </c>
      <c r="AV67" s="19">
        <v>2010</v>
      </c>
      <c r="AW67" s="19">
        <v>2014</v>
      </c>
      <c r="AX67" s="19">
        <v>2014</v>
      </c>
      <c r="AY67" s="19">
        <v>2014</v>
      </c>
      <c r="AZ67" s="19">
        <v>2015</v>
      </c>
      <c r="BA67" s="19">
        <v>2015</v>
      </c>
      <c r="BB67" s="19">
        <v>2015</v>
      </c>
      <c r="BC67" s="19">
        <v>2015</v>
      </c>
      <c r="BD67" s="19">
        <v>2014</v>
      </c>
      <c r="BE67" s="19">
        <v>2014</v>
      </c>
      <c r="BF67" s="9"/>
    </row>
    <row r="68" spans="1:58" x14ac:dyDescent="0.25">
      <c r="A68" s="13" t="s">
        <v>102</v>
      </c>
      <c r="B68" s="184" t="s">
        <v>8815</v>
      </c>
      <c r="C68" s="17">
        <v>2014</v>
      </c>
      <c r="D68" s="17">
        <v>2014</v>
      </c>
      <c r="E68" s="17">
        <v>2014</v>
      </c>
      <c r="F68" s="17">
        <v>2014</v>
      </c>
      <c r="G68" s="17">
        <v>2014</v>
      </c>
      <c r="H68" s="17">
        <v>2014</v>
      </c>
      <c r="I68" s="17">
        <v>2014</v>
      </c>
      <c r="J68" s="17">
        <v>2015</v>
      </c>
      <c r="K68" s="17">
        <v>2015</v>
      </c>
      <c r="L68" s="17">
        <v>2015</v>
      </c>
      <c r="M68" s="19">
        <v>2016</v>
      </c>
      <c r="N68" s="19">
        <v>2016</v>
      </c>
      <c r="O68" s="19">
        <v>2015</v>
      </c>
      <c r="P68" s="19">
        <v>2015</v>
      </c>
      <c r="Q68" s="19">
        <v>2014</v>
      </c>
      <c r="R68" s="19" t="s">
        <v>14</v>
      </c>
      <c r="S68" s="19">
        <v>2016</v>
      </c>
      <c r="T68" s="19">
        <v>2013</v>
      </c>
      <c r="U68" s="19">
        <v>2014</v>
      </c>
      <c r="V68" s="19" t="s">
        <v>14</v>
      </c>
      <c r="W68" s="19">
        <v>2015</v>
      </c>
      <c r="X68" s="19" t="s">
        <v>14</v>
      </c>
      <c r="Y68" s="19">
        <v>2010</v>
      </c>
      <c r="Z68" s="19">
        <v>2014</v>
      </c>
      <c r="AA68" s="19">
        <v>2014</v>
      </c>
      <c r="AB68" s="19" t="s">
        <v>14</v>
      </c>
      <c r="AC68" s="19">
        <v>2014</v>
      </c>
      <c r="AD68" s="19">
        <v>2015</v>
      </c>
      <c r="AE68" s="19" t="s">
        <v>14</v>
      </c>
      <c r="AF68" s="19">
        <v>2014</v>
      </c>
      <c r="AG68" s="18">
        <v>2012</v>
      </c>
      <c r="AH68" s="19">
        <v>2014</v>
      </c>
      <c r="AI68" s="19">
        <v>2015</v>
      </c>
      <c r="AJ68" s="19">
        <v>2016</v>
      </c>
      <c r="AK68" s="20" t="s">
        <v>14</v>
      </c>
      <c r="AL68" s="20">
        <v>2015</v>
      </c>
      <c r="AM68" s="19">
        <v>2015</v>
      </c>
      <c r="AN68" s="19">
        <v>2014</v>
      </c>
      <c r="AO68" s="19">
        <v>2014</v>
      </c>
      <c r="AP68" s="19">
        <v>2014</v>
      </c>
      <c r="AQ68" s="19">
        <v>2014</v>
      </c>
      <c r="AR68" s="19">
        <v>2015</v>
      </c>
      <c r="AS68" s="19">
        <v>2014</v>
      </c>
      <c r="AT68" s="19">
        <v>2015</v>
      </c>
      <c r="AU68" s="19">
        <v>2012</v>
      </c>
      <c r="AV68" s="19">
        <v>2013</v>
      </c>
      <c r="AW68" s="19">
        <v>2014</v>
      </c>
      <c r="AX68" s="19">
        <v>2014</v>
      </c>
      <c r="AY68" s="19">
        <v>2014</v>
      </c>
      <c r="AZ68" s="19">
        <v>2015</v>
      </c>
      <c r="BA68" s="19">
        <v>2015</v>
      </c>
      <c r="BB68" s="19">
        <v>2015</v>
      </c>
      <c r="BC68" s="19">
        <v>2015</v>
      </c>
      <c r="BD68" s="19">
        <v>2014</v>
      </c>
      <c r="BE68" s="19">
        <v>2014</v>
      </c>
      <c r="BF68" s="9"/>
    </row>
    <row r="69" spans="1:58" x14ac:dyDescent="0.25">
      <c r="A69" s="13" t="s">
        <v>8816</v>
      </c>
      <c r="B69" s="184" t="s">
        <v>8817</v>
      </c>
      <c r="C69" s="17">
        <v>2014</v>
      </c>
      <c r="D69" s="17">
        <v>2014</v>
      </c>
      <c r="E69" s="17">
        <v>2014</v>
      </c>
      <c r="F69" s="17">
        <v>2014</v>
      </c>
      <c r="G69" s="17">
        <v>2014</v>
      </c>
      <c r="H69" s="17">
        <v>2014</v>
      </c>
      <c r="I69" s="17">
        <v>2014</v>
      </c>
      <c r="J69" s="17">
        <v>2015</v>
      </c>
      <c r="K69" s="17">
        <v>2015</v>
      </c>
      <c r="L69" s="17">
        <v>2015</v>
      </c>
      <c r="M69" s="19">
        <v>2016</v>
      </c>
      <c r="N69" s="19">
        <v>2016</v>
      </c>
      <c r="O69" s="19">
        <v>2015</v>
      </c>
      <c r="P69" s="19">
        <v>2015</v>
      </c>
      <c r="Q69" s="19">
        <v>2014</v>
      </c>
      <c r="R69" s="19" t="s">
        <v>14</v>
      </c>
      <c r="S69" s="19">
        <v>2016</v>
      </c>
      <c r="T69" s="19">
        <v>2013</v>
      </c>
      <c r="U69" s="19">
        <v>2014</v>
      </c>
      <c r="V69" s="19">
        <v>2014</v>
      </c>
      <c r="W69" s="19">
        <v>2015</v>
      </c>
      <c r="X69" s="19" t="s">
        <v>14</v>
      </c>
      <c r="Y69" s="19" t="s">
        <v>14</v>
      </c>
      <c r="Z69" s="19">
        <v>2014</v>
      </c>
      <c r="AA69" s="19">
        <v>2014</v>
      </c>
      <c r="AB69" s="19" t="s">
        <v>14</v>
      </c>
      <c r="AC69" s="19">
        <v>2014</v>
      </c>
      <c r="AD69" s="19">
        <v>2015</v>
      </c>
      <c r="AE69" s="19" t="s">
        <v>14</v>
      </c>
      <c r="AF69" s="19" t="s">
        <v>14</v>
      </c>
      <c r="AG69" s="18" t="s">
        <v>14</v>
      </c>
      <c r="AH69" s="19">
        <v>2014</v>
      </c>
      <c r="AI69" s="19">
        <v>2015</v>
      </c>
      <c r="AJ69" s="19">
        <v>2016</v>
      </c>
      <c r="AK69" s="20" t="s">
        <v>14</v>
      </c>
      <c r="AL69" s="20">
        <v>2015</v>
      </c>
      <c r="AM69" s="19">
        <v>2015</v>
      </c>
      <c r="AN69" s="19">
        <v>2014</v>
      </c>
      <c r="AO69" s="19">
        <v>2014</v>
      </c>
      <c r="AP69" s="19">
        <v>2014</v>
      </c>
      <c r="AQ69" s="19" t="s">
        <v>14</v>
      </c>
      <c r="AR69" s="19">
        <v>2011</v>
      </c>
      <c r="AS69" s="19">
        <v>2014</v>
      </c>
      <c r="AT69" s="19" t="s">
        <v>14</v>
      </c>
      <c r="AU69" s="19">
        <v>2012</v>
      </c>
      <c r="AV69" s="19" t="s">
        <v>14</v>
      </c>
      <c r="AW69" s="19">
        <v>2014</v>
      </c>
      <c r="AX69" s="19">
        <v>2014</v>
      </c>
      <c r="AY69" s="19">
        <v>2014</v>
      </c>
      <c r="AZ69" s="19">
        <v>2015</v>
      </c>
      <c r="BA69" s="19">
        <v>2015</v>
      </c>
      <c r="BB69" s="19">
        <v>2015</v>
      </c>
      <c r="BC69" s="19">
        <v>2015</v>
      </c>
      <c r="BD69" s="19">
        <v>2014</v>
      </c>
      <c r="BE69" s="19">
        <v>2014</v>
      </c>
      <c r="BF69" s="9"/>
    </row>
    <row r="70" spans="1:58" x14ac:dyDescent="0.25">
      <c r="A70" s="13" t="s">
        <v>3273</v>
      </c>
      <c r="B70" s="184" t="s">
        <v>8818</v>
      </c>
      <c r="C70" s="17">
        <v>2014</v>
      </c>
      <c r="D70" s="17">
        <v>2014</v>
      </c>
      <c r="E70" s="17">
        <v>2014</v>
      </c>
      <c r="F70" s="17">
        <v>2014</v>
      </c>
      <c r="G70" s="17">
        <v>2014</v>
      </c>
      <c r="H70" s="17">
        <v>2014</v>
      </c>
      <c r="I70" s="17">
        <v>2014</v>
      </c>
      <c r="J70" s="17">
        <v>2015</v>
      </c>
      <c r="K70" s="17">
        <v>2015</v>
      </c>
      <c r="L70" s="17">
        <v>2015</v>
      </c>
      <c r="M70" s="19">
        <v>2016</v>
      </c>
      <c r="N70" s="19">
        <v>2016</v>
      </c>
      <c r="O70" s="19">
        <v>2015</v>
      </c>
      <c r="P70" s="19">
        <v>2015</v>
      </c>
      <c r="Q70" s="19">
        <v>2014</v>
      </c>
      <c r="R70" s="19" t="s">
        <v>14</v>
      </c>
      <c r="S70" s="19">
        <v>2016</v>
      </c>
      <c r="T70" s="19">
        <v>2013</v>
      </c>
      <c r="U70" s="19">
        <v>2014</v>
      </c>
      <c r="V70" s="19">
        <v>2014</v>
      </c>
      <c r="W70" s="19">
        <v>2015</v>
      </c>
      <c r="X70" s="19">
        <v>2009</v>
      </c>
      <c r="Y70" s="19">
        <v>2009</v>
      </c>
      <c r="Z70" s="19">
        <v>2014</v>
      </c>
      <c r="AA70" s="19">
        <v>2014</v>
      </c>
      <c r="AB70" s="19">
        <v>2014</v>
      </c>
      <c r="AC70" s="19">
        <v>2014</v>
      </c>
      <c r="AD70" s="19">
        <v>2015</v>
      </c>
      <c r="AE70" s="19">
        <v>2012</v>
      </c>
      <c r="AF70" s="19">
        <v>2014</v>
      </c>
      <c r="AG70" s="18">
        <v>2011</v>
      </c>
      <c r="AH70" s="19">
        <v>2014</v>
      </c>
      <c r="AI70" s="19">
        <v>2015</v>
      </c>
      <c r="AJ70" s="19">
        <v>2016</v>
      </c>
      <c r="AK70" s="20">
        <v>2015</v>
      </c>
      <c r="AL70" s="20">
        <v>2015</v>
      </c>
      <c r="AM70" s="19">
        <v>2015</v>
      </c>
      <c r="AN70" s="19">
        <v>2014</v>
      </c>
      <c r="AO70" s="19">
        <v>2014</v>
      </c>
      <c r="AP70" s="19">
        <v>2014</v>
      </c>
      <c r="AQ70" s="19">
        <v>2014</v>
      </c>
      <c r="AR70" s="19">
        <v>2015</v>
      </c>
      <c r="AS70" s="19">
        <v>2014</v>
      </c>
      <c r="AT70" s="19">
        <v>2015</v>
      </c>
      <c r="AU70" s="19">
        <v>2012</v>
      </c>
      <c r="AV70" s="19">
        <v>2013</v>
      </c>
      <c r="AW70" s="19">
        <v>2014</v>
      </c>
      <c r="AX70" s="19">
        <v>2014</v>
      </c>
      <c r="AY70" s="19">
        <v>2014</v>
      </c>
      <c r="AZ70" s="19">
        <v>2015</v>
      </c>
      <c r="BA70" s="19">
        <v>2015</v>
      </c>
      <c r="BB70" s="19">
        <v>2015</v>
      </c>
      <c r="BC70" s="19">
        <v>2015</v>
      </c>
      <c r="BD70" s="19">
        <v>2014</v>
      </c>
      <c r="BE70" s="19">
        <v>2014</v>
      </c>
      <c r="BF70" s="9"/>
    </row>
    <row r="71" spans="1:58" x14ac:dyDescent="0.25">
      <c r="A71" s="13" t="s">
        <v>8808</v>
      </c>
      <c r="B71" s="184" t="s">
        <v>8809</v>
      </c>
      <c r="C71" s="17">
        <v>2014</v>
      </c>
      <c r="D71" s="17">
        <v>2014</v>
      </c>
      <c r="E71" s="17">
        <v>2014</v>
      </c>
      <c r="F71" s="17">
        <v>2014</v>
      </c>
      <c r="G71" s="17">
        <v>2014</v>
      </c>
      <c r="H71" s="17">
        <v>2014</v>
      </c>
      <c r="I71" s="17">
        <v>2014</v>
      </c>
      <c r="J71" s="17">
        <v>2015</v>
      </c>
      <c r="K71" s="17">
        <v>2015</v>
      </c>
      <c r="L71" s="17">
        <v>2015</v>
      </c>
      <c r="M71" s="19">
        <v>2016</v>
      </c>
      <c r="N71" s="19">
        <v>2016</v>
      </c>
      <c r="O71" s="19">
        <v>2015</v>
      </c>
      <c r="P71" s="19">
        <v>2015</v>
      </c>
      <c r="Q71" s="19">
        <v>2014</v>
      </c>
      <c r="R71" s="19">
        <v>2012</v>
      </c>
      <c r="S71" s="19">
        <v>2016</v>
      </c>
      <c r="T71" s="19">
        <v>2013</v>
      </c>
      <c r="U71" s="19">
        <v>2014</v>
      </c>
      <c r="V71" s="19">
        <v>2014</v>
      </c>
      <c r="W71" s="19">
        <v>2015</v>
      </c>
      <c r="X71" s="19">
        <v>2012</v>
      </c>
      <c r="Y71" s="19">
        <v>2010</v>
      </c>
      <c r="Z71" s="19">
        <v>2014</v>
      </c>
      <c r="AA71" s="19">
        <v>2014</v>
      </c>
      <c r="AB71" s="19">
        <v>2014</v>
      </c>
      <c r="AC71" s="19">
        <v>2014</v>
      </c>
      <c r="AD71" s="19">
        <v>2015</v>
      </c>
      <c r="AE71" s="19">
        <v>2012</v>
      </c>
      <c r="AF71" s="19" t="s">
        <v>14</v>
      </c>
      <c r="AG71" s="18">
        <v>2012</v>
      </c>
      <c r="AH71" s="19">
        <v>2014</v>
      </c>
      <c r="AI71" s="19">
        <v>2015</v>
      </c>
      <c r="AJ71" s="19">
        <v>2016</v>
      </c>
      <c r="AK71" s="20" t="s">
        <v>14</v>
      </c>
      <c r="AL71" s="20">
        <v>2015</v>
      </c>
      <c r="AM71" s="19">
        <v>2015</v>
      </c>
      <c r="AN71" s="19">
        <v>2014</v>
      </c>
      <c r="AO71" s="19">
        <v>2014</v>
      </c>
      <c r="AP71" s="19">
        <v>2013</v>
      </c>
      <c r="AQ71" s="19">
        <v>2013</v>
      </c>
      <c r="AR71" s="19">
        <v>2015</v>
      </c>
      <c r="AS71" s="19">
        <v>2014</v>
      </c>
      <c r="AT71" s="19">
        <v>2015</v>
      </c>
      <c r="AU71" s="19">
        <v>2012</v>
      </c>
      <c r="AV71" s="19">
        <v>2010</v>
      </c>
      <c r="AW71" s="19">
        <v>2014</v>
      </c>
      <c r="AX71" s="19">
        <v>2014</v>
      </c>
      <c r="AY71" s="19">
        <v>2014</v>
      </c>
      <c r="AZ71" s="19">
        <v>2015</v>
      </c>
      <c r="BA71" s="19">
        <v>2015</v>
      </c>
      <c r="BB71" s="19">
        <v>2015</v>
      </c>
      <c r="BC71" s="19">
        <v>2015</v>
      </c>
      <c r="BD71" s="19">
        <v>2014</v>
      </c>
      <c r="BE71" s="19">
        <v>2014</v>
      </c>
      <c r="BF71" s="9"/>
    </row>
    <row r="72" spans="1:58" x14ac:dyDescent="0.25">
      <c r="A72" s="13" t="s">
        <v>8811</v>
      </c>
      <c r="B72" s="184" t="s">
        <v>8812</v>
      </c>
      <c r="C72" s="17">
        <v>2014</v>
      </c>
      <c r="D72" s="17">
        <v>2014</v>
      </c>
      <c r="E72" s="17">
        <v>2014</v>
      </c>
      <c r="F72" s="17">
        <v>2014</v>
      </c>
      <c r="G72" s="17">
        <v>2014</v>
      </c>
      <c r="H72" s="17">
        <v>2014</v>
      </c>
      <c r="I72" s="17">
        <v>2014</v>
      </c>
      <c r="J72" s="17">
        <v>2015</v>
      </c>
      <c r="K72" s="17">
        <v>2015</v>
      </c>
      <c r="L72" s="17">
        <v>2015</v>
      </c>
      <c r="M72" s="19">
        <v>2016</v>
      </c>
      <c r="N72" s="19">
        <v>2016</v>
      </c>
      <c r="O72" s="19">
        <v>2015</v>
      </c>
      <c r="P72" s="19">
        <v>2015</v>
      </c>
      <c r="Q72" s="19">
        <v>2014</v>
      </c>
      <c r="R72" s="19">
        <v>2006</v>
      </c>
      <c r="S72" s="19">
        <v>2016</v>
      </c>
      <c r="T72" s="19">
        <v>2013</v>
      </c>
      <c r="U72" s="19">
        <v>2014</v>
      </c>
      <c r="V72" s="19">
        <v>2014</v>
      </c>
      <c r="W72" s="19">
        <v>2015</v>
      </c>
      <c r="X72" s="19">
        <v>2014</v>
      </c>
      <c r="Y72" s="19">
        <v>2010</v>
      </c>
      <c r="Z72" s="19">
        <v>2014</v>
      </c>
      <c r="AA72" s="19">
        <v>2014</v>
      </c>
      <c r="AB72" s="19">
        <v>2014</v>
      </c>
      <c r="AC72" s="19">
        <v>2014</v>
      </c>
      <c r="AD72" s="19">
        <v>2015</v>
      </c>
      <c r="AE72" s="19">
        <v>2012</v>
      </c>
      <c r="AF72" s="19" t="s">
        <v>14</v>
      </c>
      <c r="AG72" s="18">
        <v>2010</v>
      </c>
      <c r="AH72" s="19">
        <v>2014</v>
      </c>
      <c r="AI72" s="19">
        <v>2015</v>
      </c>
      <c r="AJ72" s="19">
        <v>2016</v>
      </c>
      <c r="AK72" s="20" t="s">
        <v>14</v>
      </c>
      <c r="AL72" s="20">
        <v>2015</v>
      </c>
      <c r="AM72" s="19">
        <v>2015</v>
      </c>
      <c r="AN72" s="19">
        <v>2014</v>
      </c>
      <c r="AO72" s="19">
        <v>2014</v>
      </c>
      <c r="AP72" s="19" t="s">
        <v>14</v>
      </c>
      <c r="AQ72" s="19" t="s">
        <v>14</v>
      </c>
      <c r="AR72" s="19">
        <v>2015</v>
      </c>
      <c r="AS72" s="19">
        <v>2014</v>
      </c>
      <c r="AT72" s="19">
        <v>2015</v>
      </c>
      <c r="AU72" s="19">
        <v>2012</v>
      </c>
      <c r="AV72" s="19">
        <v>2013</v>
      </c>
      <c r="AW72" s="19">
        <v>2014</v>
      </c>
      <c r="AX72" s="19">
        <v>2014</v>
      </c>
      <c r="AY72" s="19">
        <v>2014</v>
      </c>
      <c r="AZ72" s="19">
        <v>2015</v>
      </c>
      <c r="BA72" s="19">
        <v>2015</v>
      </c>
      <c r="BB72" s="19">
        <v>2015</v>
      </c>
      <c r="BC72" s="19">
        <v>2015</v>
      </c>
      <c r="BD72" s="19">
        <v>2014</v>
      </c>
      <c r="BE72" s="19">
        <v>2014</v>
      </c>
      <c r="BF72" s="9"/>
    </row>
    <row r="73" spans="1:58" x14ac:dyDescent="0.25">
      <c r="A73" s="13" t="s">
        <v>8819</v>
      </c>
      <c r="B73" s="184" t="s">
        <v>8820</v>
      </c>
      <c r="C73" s="17">
        <v>2014</v>
      </c>
      <c r="D73" s="17">
        <v>2014</v>
      </c>
      <c r="E73" s="17">
        <v>2014</v>
      </c>
      <c r="F73" s="17">
        <v>2014</v>
      </c>
      <c r="G73" s="17">
        <v>2014</v>
      </c>
      <c r="H73" s="17">
        <v>2014</v>
      </c>
      <c r="I73" s="17">
        <v>2014</v>
      </c>
      <c r="J73" s="17">
        <v>2015</v>
      </c>
      <c r="K73" s="17">
        <v>2015</v>
      </c>
      <c r="L73" s="17">
        <v>2015</v>
      </c>
      <c r="M73" s="19">
        <v>2016</v>
      </c>
      <c r="N73" s="19">
        <v>2016</v>
      </c>
      <c r="O73" s="19">
        <v>2015</v>
      </c>
      <c r="P73" s="19">
        <v>2015</v>
      </c>
      <c r="Q73" s="19">
        <v>2014</v>
      </c>
      <c r="R73" s="19">
        <v>2009</v>
      </c>
      <c r="S73" s="19">
        <v>2016</v>
      </c>
      <c r="T73" s="19">
        <v>2013</v>
      </c>
      <c r="U73" s="19">
        <v>2014</v>
      </c>
      <c r="V73" s="19">
        <v>2014</v>
      </c>
      <c r="W73" s="19">
        <v>2015</v>
      </c>
      <c r="X73" s="19">
        <v>2014</v>
      </c>
      <c r="Y73" s="19">
        <v>2010</v>
      </c>
      <c r="Z73" s="19">
        <v>2014</v>
      </c>
      <c r="AA73" s="19">
        <v>2014</v>
      </c>
      <c r="AB73" s="19">
        <v>2014</v>
      </c>
      <c r="AC73" s="19">
        <v>2014</v>
      </c>
      <c r="AD73" s="19">
        <v>2015</v>
      </c>
      <c r="AE73" s="19">
        <v>2012</v>
      </c>
      <c r="AF73" s="19">
        <v>2014</v>
      </c>
      <c r="AG73" s="18" t="s">
        <v>14</v>
      </c>
      <c r="AH73" s="19">
        <v>2014</v>
      </c>
      <c r="AI73" s="19">
        <v>2015</v>
      </c>
      <c r="AJ73" s="19">
        <v>2016</v>
      </c>
      <c r="AK73" s="20" t="s">
        <v>14</v>
      </c>
      <c r="AL73" s="20">
        <v>2015</v>
      </c>
      <c r="AM73" s="19">
        <v>2015</v>
      </c>
      <c r="AN73" s="19">
        <v>2014</v>
      </c>
      <c r="AO73" s="19">
        <v>2014</v>
      </c>
      <c r="AP73" s="19" t="s">
        <v>14</v>
      </c>
      <c r="AQ73" s="19" t="s">
        <v>14</v>
      </c>
      <c r="AR73" s="19" t="s">
        <v>14</v>
      </c>
      <c r="AS73" s="19">
        <v>2014</v>
      </c>
      <c r="AT73" s="19">
        <v>2015</v>
      </c>
      <c r="AU73" s="19">
        <v>2012</v>
      </c>
      <c r="AV73" s="19">
        <v>2009</v>
      </c>
      <c r="AW73" s="19">
        <v>2014</v>
      </c>
      <c r="AX73" s="19">
        <v>2014</v>
      </c>
      <c r="AY73" s="19">
        <v>2014</v>
      </c>
      <c r="AZ73" s="19">
        <v>2015</v>
      </c>
      <c r="BA73" s="19">
        <v>2015</v>
      </c>
      <c r="BB73" s="19">
        <v>2015</v>
      </c>
      <c r="BC73" s="19">
        <v>2015</v>
      </c>
      <c r="BD73" s="19">
        <v>2014</v>
      </c>
      <c r="BE73" s="19">
        <v>2014</v>
      </c>
      <c r="BF73" s="9"/>
    </row>
    <row r="74" spans="1:58" x14ac:dyDescent="0.25">
      <c r="A74" s="13" t="s">
        <v>3297</v>
      </c>
      <c r="B74" s="184" t="s">
        <v>8824</v>
      </c>
      <c r="C74" s="17">
        <v>2014</v>
      </c>
      <c r="D74" s="17">
        <v>2014</v>
      </c>
      <c r="E74" s="17">
        <v>2014</v>
      </c>
      <c r="F74" s="17">
        <v>2014</v>
      </c>
      <c r="G74" s="17">
        <v>2014</v>
      </c>
      <c r="H74" s="17">
        <v>2014</v>
      </c>
      <c r="I74" s="17">
        <v>2014</v>
      </c>
      <c r="J74" s="17">
        <v>2015</v>
      </c>
      <c r="K74" s="17">
        <v>2015</v>
      </c>
      <c r="L74" s="17">
        <v>2015</v>
      </c>
      <c r="M74" s="19">
        <v>2016</v>
      </c>
      <c r="N74" s="19">
        <v>2016</v>
      </c>
      <c r="O74" s="19">
        <v>2015</v>
      </c>
      <c r="P74" s="19">
        <v>2015</v>
      </c>
      <c r="Q74" s="19">
        <v>2014</v>
      </c>
      <c r="R74" s="19">
        <v>2012</v>
      </c>
      <c r="S74" s="19">
        <v>2016</v>
      </c>
      <c r="T74" s="19">
        <v>2013</v>
      </c>
      <c r="U74" s="19">
        <v>2014</v>
      </c>
      <c r="V74" s="19">
        <v>2014</v>
      </c>
      <c r="W74" s="19">
        <v>2015</v>
      </c>
      <c r="X74" s="19">
        <v>2012</v>
      </c>
      <c r="Y74" s="19">
        <v>2014</v>
      </c>
      <c r="Z74" s="19">
        <v>2014</v>
      </c>
      <c r="AA74" s="19">
        <v>2014</v>
      </c>
      <c r="AB74" s="19">
        <v>2014</v>
      </c>
      <c r="AC74" s="19">
        <v>2014</v>
      </c>
      <c r="AD74" s="19">
        <v>2015</v>
      </c>
      <c r="AE74" s="19">
        <v>2012</v>
      </c>
      <c r="AF74" s="19">
        <v>2014</v>
      </c>
      <c r="AG74" s="18">
        <v>2012</v>
      </c>
      <c r="AH74" s="19">
        <v>2014</v>
      </c>
      <c r="AI74" s="19">
        <v>2015</v>
      </c>
      <c r="AJ74" s="19">
        <v>2016</v>
      </c>
      <c r="AK74" s="20">
        <v>2016</v>
      </c>
      <c r="AL74" s="20">
        <v>2015</v>
      </c>
      <c r="AM74" s="19">
        <v>2015</v>
      </c>
      <c r="AN74" s="19">
        <v>2014</v>
      </c>
      <c r="AO74" s="19">
        <v>2014</v>
      </c>
      <c r="AP74" s="19">
        <v>2014</v>
      </c>
      <c r="AQ74" s="19">
        <v>2014</v>
      </c>
      <c r="AR74" s="19">
        <v>2011</v>
      </c>
      <c r="AS74" s="19">
        <v>2014</v>
      </c>
      <c r="AT74" s="19">
        <v>2015</v>
      </c>
      <c r="AU74" s="19">
        <v>2012</v>
      </c>
      <c r="AV74" s="19">
        <v>2006</v>
      </c>
      <c r="AW74" s="19">
        <v>2014</v>
      </c>
      <c r="AX74" s="19">
        <v>2014</v>
      </c>
      <c r="AY74" s="19">
        <v>2014</v>
      </c>
      <c r="AZ74" s="19">
        <v>2015</v>
      </c>
      <c r="BA74" s="19">
        <v>2015</v>
      </c>
      <c r="BB74" s="19">
        <v>2015</v>
      </c>
      <c r="BC74" s="19">
        <v>2015</v>
      </c>
      <c r="BD74" s="19">
        <v>2014</v>
      </c>
      <c r="BE74" s="19">
        <v>2014</v>
      </c>
      <c r="BF74" s="9"/>
    </row>
    <row r="75" spans="1:58" x14ac:dyDescent="0.25">
      <c r="A75" s="13" t="s">
        <v>3285</v>
      </c>
      <c r="B75" s="184" t="s">
        <v>8821</v>
      </c>
      <c r="C75" s="17">
        <v>2014</v>
      </c>
      <c r="D75" s="17">
        <v>2014</v>
      </c>
      <c r="E75" s="17">
        <v>2014</v>
      </c>
      <c r="F75" s="17">
        <v>2014</v>
      </c>
      <c r="G75" s="17">
        <v>2014</v>
      </c>
      <c r="H75" s="17">
        <v>2014</v>
      </c>
      <c r="I75" s="17">
        <v>2014</v>
      </c>
      <c r="J75" s="17">
        <v>2015</v>
      </c>
      <c r="K75" s="17">
        <v>2015</v>
      </c>
      <c r="L75" s="17">
        <v>2015</v>
      </c>
      <c r="M75" s="19">
        <v>2016</v>
      </c>
      <c r="N75" s="19">
        <v>2016</v>
      </c>
      <c r="O75" s="19">
        <v>2015</v>
      </c>
      <c r="P75" s="19">
        <v>2015</v>
      </c>
      <c r="Q75" s="19">
        <v>2014</v>
      </c>
      <c r="R75" s="19">
        <v>2012</v>
      </c>
      <c r="S75" s="19">
        <v>2016</v>
      </c>
      <c r="T75" s="19">
        <v>2013</v>
      </c>
      <c r="U75" s="19">
        <v>2014</v>
      </c>
      <c r="V75" s="19">
        <v>2014</v>
      </c>
      <c r="W75" s="19">
        <v>2015</v>
      </c>
      <c r="X75" s="19">
        <v>2012</v>
      </c>
      <c r="Y75" s="19" t="s">
        <v>14</v>
      </c>
      <c r="Z75" s="19">
        <v>2014</v>
      </c>
      <c r="AA75" s="19">
        <v>2014</v>
      </c>
      <c r="AB75" s="19">
        <v>2014</v>
      </c>
      <c r="AC75" s="19">
        <v>2014</v>
      </c>
      <c r="AD75" s="19">
        <v>2015</v>
      </c>
      <c r="AE75" s="19">
        <v>2012</v>
      </c>
      <c r="AF75" s="19">
        <v>2014</v>
      </c>
      <c r="AG75" s="18">
        <v>2013</v>
      </c>
      <c r="AH75" s="19">
        <v>2014</v>
      </c>
      <c r="AI75" s="19">
        <v>2015</v>
      </c>
      <c r="AJ75" s="19">
        <v>2016</v>
      </c>
      <c r="AK75" s="20">
        <v>2015</v>
      </c>
      <c r="AL75" s="20">
        <v>2015</v>
      </c>
      <c r="AM75" s="19">
        <v>2015</v>
      </c>
      <c r="AN75" s="19">
        <v>2014</v>
      </c>
      <c r="AO75" s="19">
        <v>2014</v>
      </c>
      <c r="AP75" s="19">
        <v>2014</v>
      </c>
      <c r="AQ75" s="19">
        <v>2014</v>
      </c>
      <c r="AR75" s="19">
        <v>2011</v>
      </c>
      <c r="AS75" s="19">
        <v>2014</v>
      </c>
      <c r="AT75" s="19">
        <v>2015</v>
      </c>
      <c r="AU75" s="19">
        <v>2012</v>
      </c>
      <c r="AV75" s="19">
        <v>2014</v>
      </c>
      <c r="AW75" s="19">
        <v>2014</v>
      </c>
      <c r="AX75" s="19">
        <v>2014</v>
      </c>
      <c r="AY75" s="19">
        <v>2014</v>
      </c>
      <c r="AZ75" s="19">
        <v>2015</v>
      </c>
      <c r="BA75" s="19">
        <v>2015</v>
      </c>
      <c r="BB75" s="19">
        <v>2015</v>
      </c>
      <c r="BC75" s="19">
        <v>2015</v>
      </c>
      <c r="BD75" s="19">
        <v>2014</v>
      </c>
      <c r="BE75" s="19">
        <v>2014</v>
      </c>
      <c r="BF75" s="9"/>
    </row>
    <row r="76" spans="1:58" x14ac:dyDescent="0.25">
      <c r="A76" s="13" t="s">
        <v>2139</v>
      </c>
      <c r="B76" s="184" t="s">
        <v>8825</v>
      </c>
      <c r="C76" s="17">
        <v>2014</v>
      </c>
      <c r="D76" s="17">
        <v>2014</v>
      </c>
      <c r="E76" s="17">
        <v>2014</v>
      </c>
      <c r="F76" s="17">
        <v>2014</v>
      </c>
      <c r="G76" s="17">
        <v>2014</v>
      </c>
      <c r="H76" s="17">
        <v>2014</v>
      </c>
      <c r="I76" s="17">
        <v>2014</v>
      </c>
      <c r="J76" s="17">
        <v>2015</v>
      </c>
      <c r="K76" s="17">
        <v>2015</v>
      </c>
      <c r="L76" s="17">
        <v>2015</v>
      </c>
      <c r="M76" s="19">
        <v>2016</v>
      </c>
      <c r="N76" s="19">
        <v>2016</v>
      </c>
      <c r="O76" s="19">
        <v>2015</v>
      </c>
      <c r="P76" s="19">
        <v>2015</v>
      </c>
      <c r="Q76" s="19">
        <v>2014</v>
      </c>
      <c r="R76" s="19" t="s">
        <v>14</v>
      </c>
      <c r="S76" s="19">
        <v>2016</v>
      </c>
      <c r="T76" s="19">
        <v>2013</v>
      </c>
      <c r="U76" s="19">
        <v>2014</v>
      </c>
      <c r="V76" s="19" t="s">
        <v>14</v>
      </c>
      <c r="W76" s="19">
        <v>2015</v>
      </c>
      <c r="X76" s="19" t="s">
        <v>14</v>
      </c>
      <c r="Y76" s="19">
        <v>2012</v>
      </c>
      <c r="Z76" s="19">
        <v>2014</v>
      </c>
      <c r="AA76" s="19">
        <v>2014</v>
      </c>
      <c r="AB76" s="19" t="s">
        <v>14</v>
      </c>
      <c r="AC76" s="19">
        <v>2014</v>
      </c>
      <c r="AD76" s="19">
        <v>2015</v>
      </c>
      <c r="AE76" s="19" t="s">
        <v>14</v>
      </c>
      <c r="AF76" s="19">
        <v>2014</v>
      </c>
      <c r="AG76" s="18">
        <v>2012</v>
      </c>
      <c r="AH76" s="19">
        <v>2014</v>
      </c>
      <c r="AI76" s="19">
        <v>2015</v>
      </c>
      <c r="AJ76" s="19">
        <v>2016</v>
      </c>
      <c r="AK76" s="20" t="s">
        <v>14</v>
      </c>
      <c r="AL76" s="20">
        <v>2015</v>
      </c>
      <c r="AM76" s="19">
        <v>2015</v>
      </c>
      <c r="AN76" s="19">
        <v>2014</v>
      </c>
      <c r="AO76" s="19">
        <v>2014</v>
      </c>
      <c r="AP76" s="19">
        <v>2014</v>
      </c>
      <c r="AQ76" s="19">
        <v>2014</v>
      </c>
      <c r="AR76" s="19">
        <v>2015</v>
      </c>
      <c r="AS76" s="19">
        <v>2014</v>
      </c>
      <c r="AT76" s="19">
        <v>2015</v>
      </c>
      <c r="AU76" s="19">
        <v>2012</v>
      </c>
      <c r="AV76" s="19">
        <v>2013</v>
      </c>
      <c r="AW76" s="19">
        <v>2014</v>
      </c>
      <c r="AX76" s="19">
        <v>2014</v>
      </c>
      <c r="AY76" s="19">
        <v>2014</v>
      </c>
      <c r="AZ76" s="19">
        <v>2015</v>
      </c>
      <c r="BA76" s="19">
        <v>2015</v>
      </c>
      <c r="BB76" s="19">
        <v>2015</v>
      </c>
      <c r="BC76" s="19">
        <v>2015</v>
      </c>
      <c r="BD76" s="19">
        <v>2014</v>
      </c>
      <c r="BE76" s="19">
        <v>2014</v>
      </c>
      <c r="BF76" s="9"/>
    </row>
    <row r="77" spans="1:58" x14ac:dyDescent="0.25">
      <c r="A77" s="13" t="s">
        <v>8832</v>
      </c>
      <c r="B77" s="184" t="s">
        <v>8833</v>
      </c>
      <c r="C77" s="17">
        <v>2014</v>
      </c>
      <c r="D77" s="17">
        <v>2014</v>
      </c>
      <c r="E77" s="17">
        <v>2014</v>
      </c>
      <c r="F77" s="17">
        <v>2014</v>
      </c>
      <c r="G77" s="17">
        <v>2014</v>
      </c>
      <c r="H77" s="17">
        <v>2014</v>
      </c>
      <c r="I77" s="17">
        <v>2014</v>
      </c>
      <c r="J77" s="17">
        <v>2015</v>
      </c>
      <c r="K77" s="17">
        <v>2015</v>
      </c>
      <c r="L77" s="17">
        <v>2015</v>
      </c>
      <c r="M77" s="19">
        <v>2016</v>
      </c>
      <c r="N77" s="19">
        <v>2016</v>
      </c>
      <c r="O77" s="19">
        <v>2015</v>
      </c>
      <c r="P77" s="19">
        <v>2015</v>
      </c>
      <c r="Q77" s="19">
        <v>2014</v>
      </c>
      <c r="R77" s="19" t="s">
        <v>14</v>
      </c>
      <c r="S77" s="19">
        <v>2016</v>
      </c>
      <c r="T77" s="19">
        <v>2013</v>
      </c>
      <c r="U77" s="19">
        <v>2014</v>
      </c>
      <c r="V77" s="19" t="s">
        <v>14</v>
      </c>
      <c r="W77" s="19">
        <v>2015</v>
      </c>
      <c r="X77" s="19" t="s">
        <v>14</v>
      </c>
      <c r="Y77" s="19">
        <v>2012</v>
      </c>
      <c r="Z77" s="19">
        <v>2014</v>
      </c>
      <c r="AA77" s="19">
        <v>2014</v>
      </c>
      <c r="AB77" s="19" t="s">
        <v>14</v>
      </c>
      <c r="AC77" s="19">
        <v>2014</v>
      </c>
      <c r="AD77" s="19">
        <v>2015</v>
      </c>
      <c r="AE77" s="19" t="s">
        <v>14</v>
      </c>
      <c r="AF77" s="19">
        <v>2014</v>
      </c>
      <c r="AG77" s="18">
        <v>2012</v>
      </c>
      <c r="AH77" s="19">
        <v>2014</v>
      </c>
      <c r="AI77" s="19">
        <v>2015</v>
      </c>
      <c r="AJ77" s="19">
        <v>2016</v>
      </c>
      <c r="AK77" s="20" t="s">
        <v>14</v>
      </c>
      <c r="AL77" s="20">
        <v>2015</v>
      </c>
      <c r="AM77" s="19">
        <v>2015</v>
      </c>
      <c r="AN77" s="19">
        <v>2014</v>
      </c>
      <c r="AO77" s="19">
        <v>2014</v>
      </c>
      <c r="AP77" s="19">
        <v>2014</v>
      </c>
      <c r="AQ77" s="19">
        <v>2014</v>
      </c>
      <c r="AR77" s="19" t="s">
        <v>14</v>
      </c>
      <c r="AS77" s="19">
        <v>2014</v>
      </c>
      <c r="AT77" s="19">
        <v>2015</v>
      </c>
      <c r="AU77" s="19">
        <v>2012</v>
      </c>
      <c r="AV77" s="19" t="s">
        <v>14</v>
      </c>
      <c r="AW77" s="19">
        <v>2014</v>
      </c>
      <c r="AX77" s="19">
        <v>2014</v>
      </c>
      <c r="AY77" s="19">
        <v>2014</v>
      </c>
      <c r="AZ77" s="19">
        <v>2015</v>
      </c>
      <c r="BA77" s="19">
        <v>2015</v>
      </c>
      <c r="BB77" s="19">
        <v>2015</v>
      </c>
      <c r="BC77" s="19">
        <v>2015</v>
      </c>
      <c r="BD77" s="19">
        <v>2014</v>
      </c>
      <c r="BE77" s="19">
        <v>2014</v>
      </c>
      <c r="BF77" s="9"/>
    </row>
    <row r="78" spans="1:58" x14ac:dyDescent="0.25">
      <c r="A78" s="13" t="s">
        <v>646</v>
      </c>
      <c r="B78" s="184" t="s">
        <v>8827</v>
      </c>
      <c r="C78" s="17">
        <v>2014</v>
      </c>
      <c r="D78" s="17">
        <v>2014</v>
      </c>
      <c r="E78" s="17">
        <v>2014</v>
      </c>
      <c r="F78" s="17">
        <v>2014</v>
      </c>
      <c r="G78" s="17">
        <v>2014</v>
      </c>
      <c r="H78" s="17">
        <v>2014</v>
      </c>
      <c r="I78" s="17">
        <v>2014</v>
      </c>
      <c r="J78" s="17">
        <v>2015</v>
      </c>
      <c r="K78" s="17">
        <v>2015</v>
      </c>
      <c r="L78" s="17">
        <v>2015</v>
      </c>
      <c r="M78" s="19">
        <v>2016</v>
      </c>
      <c r="N78" s="19">
        <v>2016</v>
      </c>
      <c r="O78" s="19">
        <v>2015</v>
      </c>
      <c r="P78" s="19">
        <v>2015</v>
      </c>
      <c r="Q78" s="19">
        <v>2014</v>
      </c>
      <c r="R78" s="19">
        <v>2006</v>
      </c>
      <c r="S78" s="19">
        <v>2016</v>
      </c>
      <c r="T78" s="19">
        <v>2013</v>
      </c>
      <c r="U78" s="19">
        <v>2014</v>
      </c>
      <c r="V78" s="19">
        <v>2014</v>
      </c>
      <c r="W78" s="19">
        <v>2015</v>
      </c>
      <c r="X78" s="19">
        <v>2006</v>
      </c>
      <c r="Y78" s="19">
        <v>2012</v>
      </c>
      <c r="Z78" s="19">
        <v>2014</v>
      </c>
      <c r="AA78" s="19">
        <v>2014</v>
      </c>
      <c r="AB78" s="19">
        <v>2013</v>
      </c>
      <c r="AC78" s="19">
        <v>2014</v>
      </c>
      <c r="AD78" s="19">
        <v>2015</v>
      </c>
      <c r="AE78" s="19">
        <v>2012</v>
      </c>
      <c r="AF78" s="19">
        <v>2014</v>
      </c>
      <c r="AG78" s="18">
        <v>2011</v>
      </c>
      <c r="AH78" s="19">
        <v>2014</v>
      </c>
      <c r="AI78" s="19">
        <v>2015</v>
      </c>
      <c r="AJ78" s="19">
        <v>2016</v>
      </c>
      <c r="AK78" s="20">
        <v>2015</v>
      </c>
      <c r="AL78" s="20">
        <v>2015</v>
      </c>
      <c r="AM78" s="19">
        <v>2015</v>
      </c>
      <c r="AN78" s="19">
        <v>2014</v>
      </c>
      <c r="AO78" s="19">
        <v>2014</v>
      </c>
      <c r="AP78" s="19">
        <v>2014</v>
      </c>
      <c r="AQ78" s="19">
        <v>2014</v>
      </c>
      <c r="AR78" s="19">
        <v>2015</v>
      </c>
      <c r="AS78" s="19">
        <v>2014</v>
      </c>
      <c r="AT78" s="19">
        <v>2015</v>
      </c>
      <c r="AU78" s="19">
        <v>2012</v>
      </c>
      <c r="AV78" s="19">
        <v>2011</v>
      </c>
      <c r="AW78" s="19">
        <v>2014</v>
      </c>
      <c r="AX78" s="19">
        <v>2014</v>
      </c>
      <c r="AY78" s="19">
        <v>2014</v>
      </c>
      <c r="AZ78" s="19">
        <v>2015</v>
      </c>
      <c r="BA78" s="19">
        <v>2015</v>
      </c>
      <c r="BB78" s="19">
        <v>2015</v>
      </c>
      <c r="BC78" s="19">
        <v>2015</v>
      </c>
      <c r="BD78" s="19">
        <v>2014</v>
      </c>
      <c r="BE78" s="19">
        <v>2014</v>
      </c>
      <c r="BF78" s="9"/>
    </row>
    <row r="79" spans="1:58" x14ac:dyDescent="0.25">
      <c r="A79" s="13" t="s">
        <v>806</v>
      </c>
      <c r="B79" s="184" t="s">
        <v>8826</v>
      </c>
      <c r="C79" s="17">
        <v>2014</v>
      </c>
      <c r="D79" s="17">
        <v>2014</v>
      </c>
      <c r="E79" s="17">
        <v>2014</v>
      </c>
      <c r="F79" s="17">
        <v>2014</v>
      </c>
      <c r="G79" s="17">
        <v>2014</v>
      </c>
      <c r="H79" s="17">
        <v>2014</v>
      </c>
      <c r="I79" s="17">
        <v>2014</v>
      </c>
      <c r="J79" s="17">
        <v>2015</v>
      </c>
      <c r="K79" s="17">
        <v>2015</v>
      </c>
      <c r="L79" s="17">
        <v>2015</v>
      </c>
      <c r="M79" s="19">
        <v>2016</v>
      </c>
      <c r="N79" s="19">
        <v>2016</v>
      </c>
      <c r="O79" s="19">
        <v>2015</v>
      </c>
      <c r="P79" s="19">
        <v>2015</v>
      </c>
      <c r="Q79" s="19">
        <v>2014</v>
      </c>
      <c r="R79" s="19">
        <v>2012</v>
      </c>
      <c r="S79" s="19">
        <v>2016</v>
      </c>
      <c r="T79" s="19">
        <v>2013</v>
      </c>
      <c r="U79" s="19">
        <v>2014</v>
      </c>
      <c r="V79" s="19">
        <v>2014</v>
      </c>
      <c r="W79" s="19">
        <v>2015</v>
      </c>
      <c r="X79" s="19">
        <v>2013</v>
      </c>
      <c r="Y79" s="19">
        <v>2012</v>
      </c>
      <c r="Z79" s="19">
        <v>2014</v>
      </c>
      <c r="AA79" s="19">
        <v>2014</v>
      </c>
      <c r="AB79" s="19">
        <v>2014</v>
      </c>
      <c r="AC79" s="19">
        <v>2014</v>
      </c>
      <c r="AD79" s="19">
        <v>2015</v>
      </c>
      <c r="AE79" s="19">
        <v>2012</v>
      </c>
      <c r="AF79" s="19">
        <v>2014</v>
      </c>
      <c r="AG79" s="18">
        <v>2011</v>
      </c>
      <c r="AH79" s="19">
        <v>2014</v>
      </c>
      <c r="AI79" s="19">
        <v>2015</v>
      </c>
      <c r="AJ79" s="19">
        <v>2016</v>
      </c>
      <c r="AK79" s="20">
        <v>2015</v>
      </c>
      <c r="AL79" s="20">
        <v>2015</v>
      </c>
      <c r="AM79" s="19">
        <v>2015</v>
      </c>
      <c r="AN79" s="19">
        <v>2014</v>
      </c>
      <c r="AO79" s="19">
        <v>2014</v>
      </c>
      <c r="AP79" s="19">
        <v>2014</v>
      </c>
      <c r="AQ79" s="19">
        <v>2014</v>
      </c>
      <c r="AR79" s="19">
        <v>2015</v>
      </c>
      <c r="AS79" s="19">
        <v>2014</v>
      </c>
      <c r="AT79" s="19">
        <v>2015</v>
      </c>
      <c r="AU79" s="19">
        <v>2012</v>
      </c>
      <c r="AV79" s="19">
        <v>2011</v>
      </c>
      <c r="AW79" s="19">
        <v>2014</v>
      </c>
      <c r="AX79" s="19">
        <v>2014</v>
      </c>
      <c r="AY79" s="19">
        <v>2014</v>
      </c>
      <c r="AZ79" s="19">
        <v>2015</v>
      </c>
      <c r="BA79" s="19">
        <v>2015</v>
      </c>
      <c r="BB79" s="19">
        <v>2015</v>
      </c>
      <c r="BC79" s="19">
        <v>2015</v>
      </c>
      <c r="BD79" s="19">
        <v>2014</v>
      </c>
      <c r="BE79" s="19">
        <v>2014</v>
      </c>
      <c r="BF79" s="9"/>
    </row>
    <row r="80" spans="1:58" x14ac:dyDescent="0.25">
      <c r="A80" s="13" t="s">
        <v>1007</v>
      </c>
      <c r="B80" s="184" t="s">
        <v>8830</v>
      </c>
      <c r="C80" s="17">
        <v>2014</v>
      </c>
      <c r="D80" s="17">
        <v>2014</v>
      </c>
      <c r="E80" s="17">
        <v>2014</v>
      </c>
      <c r="F80" s="17">
        <v>2014</v>
      </c>
      <c r="G80" s="17">
        <v>2014</v>
      </c>
      <c r="H80" s="17">
        <v>2014</v>
      </c>
      <c r="I80" s="17">
        <v>2014</v>
      </c>
      <c r="J80" s="17">
        <v>2015</v>
      </c>
      <c r="K80" s="17">
        <v>2015</v>
      </c>
      <c r="L80" s="17">
        <v>2015</v>
      </c>
      <c r="M80" s="19">
        <v>2016</v>
      </c>
      <c r="N80" s="19">
        <v>2016</v>
      </c>
      <c r="O80" s="19">
        <v>2015</v>
      </c>
      <c r="P80" s="19">
        <v>2015</v>
      </c>
      <c r="Q80" s="19">
        <v>2014</v>
      </c>
      <c r="R80" s="19" t="s">
        <v>14</v>
      </c>
      <c r="S80" s="19">
        <v>2016</v>
      </c>
      <c r="T80" s="19">
        <v>2013</v>
      </c>
      <c r="U80" s="19">
        <v>2014</v>
      </c>
      <c r="V80" s="19">
        <v>2014</v>
      </c>
      <c r="W80" s="19">
        <v>2015</v>
      </c>
      <c r="X80" s="19">
        <v>2004</v>
      </c>
      <c r="Y80" s="19">
        <v>2010</v>
      </c>
      <c r="Z80" s="19">
        <v>2014</v>
      </c>
      <c r="AA80" s="19">
        <v>2014</v>
      </c>
      <c r="AB80" s="19">
        <v>2014</v>
      </c>
      <c r="AC80" s="19">
        <v>2014</v>
      </c>
      <c r="AD80" s="19">
        <v>2015</v>
      </c>
      <c r="AE80" s="19">
        <v>2012</v>
      </c>
      <c r="AF80" s="19">
        <v>2014</v>
      </c>
      <c r="AG80" s="18">
        <v>2013</v>
      </c>
      <c r="AH80" s="19">
        <v>2014</v>
      </c>
      <c r="AI80" s="19">
        <v>2015</v>
      </c>
      <c r="AJ80" s="19">
        <v>2016</v>
      </c>
      <c r="AK80" s="20" t="s">
        <v>14</v>
      </c>
      <c r="AL80" s="20">
        <v>2015</v>
      </c>
      <c r="AM80" s="19">
        <v>2015</v>
      </c>
      <c r="AN80" s="19">
        <v>2014</v>
      </c>
      <c r="AO80" s="19">
        <v>2014</v>
      </c>
      <c r="AP80" s="19">
        <v>2014</v>
      </c>
      <c r="AQ80" s="19">
        <v>2014</v>
      </c>
      <c r="AR80" s="19">
        <v>2011</v>
      </c>
      <c r="AS80" s="19">
        <v>2014</v>
      </c>
      <c r="AT80" s="19">
        <v>2015</v>
      </c>
      <c r="AU80" s="19">
        <v>2012</v>
      </c>
      <c r="AV80" s="19">
        <v>2012</v>
      </c>
      <c r="AW80" s="19">
        <v>2014</v>
      </c>
      <c r="AX80" s="19">
        <v>2014</v>
      </c>
      <c r="AY80" s="19">
        <v>2014</v>
      </c>
      <c r="AZ80" s="19">
        <v>2015</v>
      </c>
      <c r="BA80" s="19">
        <v>2015</v>
      </c>
      <c r="BB80" s="19">
        <v>2014</v>
      </c>
      <c r="BC80" s="19">
        <v>2015</v>
      </c>
      <c r="BD80" s="19">
        <v>2014</v>
      </c>
      <c r="BE80" s="19">
        <v>2014</v>
      </c>
      <c r="BF80" s="9"/>
    </row>
    <row r="81" spans="1:58" x14ac:dyDescent="0.25">
      <c r="A81" s="13" t="s">
        <v>373</v>
      </c>
      <c r="B81" s="184" t="s">
        <v>8831</v>
      </c>
      <c r="C81" s="17">
        <v>2014</v>
      </c>
      <c r="D81" s="17">
        <v>2014</v>
      </c>
      <c r="E81" s="17">
        <v>2014</v>
      </c>
      <c r="F81" s="17">
        <v>2014</v>
      </c>
      <c r="G81" s="17">
        <v>2014</v>
      </c>
      <c r="H81" s="17">
        <v>2014</v>
      </c>
      <c r="I81" s="17">
        <v>2014</v>
      </c>
      <c r="J81" s="17">
        <v>2015</v>
      </c>
      <c r="K81" s="17">
        <v>2015</v>
      </c>
      <c r="L81" s="17">
        <v>2015</v>
      </c>
      <c r="M81" s="19">
        <v>2016</v>
      </c>
      <c r="N81" s="19">
        <v>2016</v>
      </c>
      <c r="O81" s="19">
        <v>2015</v>
      </c>
      <c r="P81" s="19">
        <v>2015</v>
      </c>
      <c r="Q81" s="19">
        <v>2014</v>
      </c>
      <c r="R81" s="19">
        <v>2011</v>
      </c>
      <c r="S81" s="19">
        <v>2016</v>
      </c>
      <c r="T81" s="19">
        <v>2013</v>
      </c>
      <c r="U81" s="19">
        <v>2014</v>
      </c>
      <c r="V81" s="19">
        <v>2014</v>
      </c>
      <c r="W81" s="19">
        <v>2015</v>
      </c>
      <c r="X81" s="19">
        <v>2011</v>
      </c>
      <c r="Y81" s="19">
        <v>2010</v>
      </c>
      <c r="Z81" s="19">
        <v>2014</v>
      </c>
      <c r="AA81" s="19">
        <v>2014</v>
      </c>
      <c r="AB81" s="19" t="s">
        <v>14</v>
      </c>
      <c r="AC81" s="19">
        <v>2014</v>
      </c>
      <c r="AD81" s="19">
        <v>2015</v>
      </c>
      <c r="AE81" s="19" t="s">
        <v>14</v>
      </c>
      <c r="AF81" s="19">
        <v>2014</v>
      </c>
      <c r="AG81" s="18">
        <v>2012</v>
      </c>
      <c r="AH81" s="19">
        <v>2014</v>
      </c>
      <c r="AI81" s="19">
        <v>2015</v>
      </c>
      <c r="AJ81" s="19">
        <v>2016</v>
      </c>
      <c r="AK81" s="20">
        <v>2016</v>
      </c>
      <c r="AL81" s="20">
        <v>2016</v>
      </c>
      <c r="AM81" s="19">
        <v>2015</v>
      </c>
      <c r="AN81" s="19">
        <v>2014</v>
      </c>
      <c r="AO81" s="19">
        <v>2014</v>
      </c>
      <c r="AP81" s="19">
        <v>2014</v>
      </c>
      <c r="AQ81" s="19">
        <v>2014</v>
      </c>
      <c r="AR81" s="19">
        <v>2015</v>
      </c>
      <c r="AS81" s="19">
        <v>2014</v>
      </c>
      <c r="AT81" s="19">
        <v>2015</v>
      </c>
      <c r="AU81" s="19">
        <v>2012</v>
      </c>
      <c r="AV81" s="19">
        <v>2013</v>
      </c>
      <c r="AW81" s="19">
        <v>2014</v>
      </c>
      <c r="AX81" s="19">
        <v>2014</v>
      </c>
      <c r="AY81" s="19">
        <v>2014</v>
      </c>
      <c r="AZ81" s="19">
        <v>2015</v>
      </c>
      <c r="BA81" s="19">
        <v>2015</v>
      </c>
      <c r="BB81" s="19">
        <v>2015</v>
      </c>
      <c r="BC81" s="19">
        <v>2015</v>
      </c>
      <c r="BD81" s="19">
        <v>2014</v>
      </c>
      <c r="BE81" s="19">
        <v>2014</v>
      </c>
      <c r="BF81" s="9"/>
    </row>
    <row r="82" spans="1:58" x14ac:dyDescent="0.25">
      <c r="A82" s="13" t="s">
        <v>8828</v>
      </c>
      <c r="B82" s="184" t="s">
        <v>8829</v>
      </c>
      <c r="C82" s="17">
        <v>2014</v>
      </c>
      <c r="D82" s="17">
        <v>2014</v>
      </c>
      <c r="E82" s="17">
        <v>2014</v>
      </c>
      <c r="F82" s="17">
        <v>2014</v>
      </c>
      <c r="G82" s="17">
        <v>2014</v>
      </c>
      <c r="H82" s="17">
        <v>2014</v>
      </c>
      <c r="I82" s="17">
        <v>2014</v>
      </c>
      <c r="J82" s="17">
        <v>2015</v>
      </c>
      <c r="K82" s="17">
        <v>2015</v>
      </c>
      <c r="L82" s="17">
        <v>2015</v>
      </c>
      <c r="M82" s="19">
        <v>2016</v>
      </c>
      <c r="N82" s="19">
        <v>2016</v>
      </c>
      <c r="O82" s="19">
        <v>2015</v>
      </c>
      <c r="P82" s="19">
        <v>2015</v>
      </c>
      <c r="Q82" s="19">
        <v>2014</v>
      </c>
      <c r="R82" s="19" t="s">
        <v>14</v>
      </c>
      <c r="S82" s="19">
        <v>2016</v>
      </c>
      <c r="T82" s="19">
        <v>2013</v>
      </c>
      <c r="U82" s="19">
        <v>2014</v>
      </c>
      <c r="V82" s="19" t="s">
        <v>14</v>
      </c>
      <c r="W82" s="19">
        <v>2015</v>
      </c>
      <c r="X82" s="19" t="s">
        <v>14</v>
      </c>
      <c r="Y82" s="19">
        <v>2013</v>
      </c>
      <c r="Z82" s="19">
        <v>2014</v>
      </c>
      <c r="AA82" s="19">
        <v>2014</v>
      </c>
      <c r="AB82" s="19">
        <v>2014</v>
      </c>
      <c r="AC82" s="19">
        <v>2014</v>
      </c>
      <c r="AD82" s="19">
        <v>2015</v>
      </c>
      <c r="AE82" s="19" t="s">
        <v>14</v>
      </c>
      <c r="AF82" s="19">
        <v>2014</v>
      </c>
      <c r="AG82" s="18">
        <v>2012</v>
      </c>
      <c r="AH82" s="19">
        <v>2014</v>
      </c>
      <c r="AI82" s="19">
        <v>2015</v>
      </c>
      <c r="AJ82" s="19">
        <v>2016</v>
      </c>
      <c r="AK82" s="20" t="s">
        <v>14</v>
      </c>
      <c r="AL82" s="20">
        <v>2015</v>
      </c>
      <c r="AM82" s="19">
        <v>2015</v>
      </c>
      <c r="AN82" s="19">
        <v>2014</v>
      </c>
      <c r="AO82" s="19">
        <v>2014</v>
      </c>
      <c r="AP82" s="19">
        <v>2014</v>
      </c>
      <c r="AQ82" s="19">
        <v>2014</v>
      </c>
      <c r="AR82" s="19" t="s">
        <v>14</v>
      </c>
      <c r="AS82" s="19">
        <v>2014</v>
      </c>
      <c r="AT82" s="19">
        <v>2015</v>
      </c>
      <c r="AU82" s="19">
        <v>2012</v>
      </c>
      <c r="AV82" s="19" t="s">
        <v>14</v>
      </c>
      <c r="AW82" s="19">
        <v>2014</v>
      </c>
      <c r="AX82" s="19">
        <v>2014</v>
      </c>
      <c r="AY82" s="19">
        <v>2014</v>
      </c>
      <c r="AZ82" s="19">
        <v>2015</v>
      </c>
      <c r="BA82" s="19">
        <v>2015</v>
      </c>
      <c r="BB82" s="19">
        <v>2015</v>
      </c>
      <c r="BC82" s="19">
        <v>2015</v>
      </c>
      <c r="BD82" s="19">
        <v>2014</v>
      </c>
      <c r="BE82" s="19">
        <v>2014</v>
      </c>
      <c r="BF82" s="9"/>
    </row>
    <row r="83" spans="1:58" x14ac:dyDescent="0.25">
      <c r="A83" s="13" t="s">
        <v>8834</v>
      </c>
      <c r="B83" s="184" t="s">
        <v>8835</v>
      </c>
      <c r="C83" s="17">
        <v>2014</v>
      </c>
      <c r="D83" s="17">
        <v>2014</v>
      </c>
      <c r="E83" s="17">
        <v>2014</v>
      </c>
      <c r="F83" s="17">
        <v>2014</v>
      </c>
      <c r="G83" s="17">
        <v>2014</v>
      </c>
      <c r="H83" s="17">
        <v>2014</v>
      </c>
      <c r="I83" s="17">
        <v>2014</v>
      </c>
      <c r="J83" s="17">
        <v>2015</v>
      </c>
      <c r="K83" s="17">
        <v>2015</v>
      </c>
      <c r="L83" s="17">
        <v>2015</v>
      </c>
      <c r="M83" s="19">
        <v>2016</v>
      </c>
      <c r="N83" s="19">
        <v>2016</v>
      </c>
      <c r="O83" s="19">
        <v>2015</v>
      </c>
      <c r="P83" s="19">
        <v>2015</v>
      </c>
      <c r="Q83" s="19">
        <v>2014</v>
      </c>
      <c r="R83" s="19" t="s">
        <v>14</v>
      </c>
      <c r="S83" s="19">
        <v>2016</v>
      </c>
      <c r="T83" s="19">
        <v>2013</v>
      </c>
      <c r="U83" s="19">
        <v>2014</v>
      </c>
      <c r="V83" s="19" t="s">
        <v>14</v>
      </c>
      <c r="W83" s="19">
        <v>2015</v>
      </c>
      <c r="X83" s="19" t="s">
        <v>14</v>
      </c>
      <c r="Y83" s="19">
        <v>2012</v>
      </c>
      <c r="Z83" s="19">
        <v>2014</v>
      </c>
      <c r="AA83" s="19">
        <v>2014</v>
      </c>
      <c r="AB83" s="19" t="s">
        <v>14</v>
      </c>
      <c r="AC83" s="19">
        <v>2014</v>
      </c>
      <c r="AD83" s="19">
        <v>2015</v>
      </c>
      <c r="AE83" s="19" t="s">
        <v>14</v>
      </c>
      <c r="AF83" s="19">
        <v>2014</v>
      </c>
      <c r="AG83" s="18">
        <v>2010</v>
      </c>
      <c r="AH83" s="19">
        <v>2014</v>
      </c>
      <c r="AI83" s="19">
        <v>2015</v>
      </c>
      <c r="AJ83" s="19">
        <v>2016</v>
      </c>
      <c r="AK83" s="20" t="s">
        <v>14</v>
      </c>
      <c r="AL83" s="20">
        <v>2015</v>
      </c>
      <c r="AM83" s="19">
        <v>2015</v>
      </c>
      <c r="AN83" s="19">
        <v>2014</v>
      </c>
      <c r="AO83" s="19">
        <v>2014</v>
      </c>
      <c r="AP83" s="19">
        <v>2014</v>
      </c>
      <c r="AQ83" s="19">
        <v>2014</v>
      </c>
      <c r="AR83" s="19" t="s">
        <v>14</v>
      </c>
      <c r="AS83" s="19">
        <v>2014</v>
      </c>
      <c r="AT83" s="19">
        <v>2015</v>
      </c>
      <c r="AU83" s="19">
        <v>2012</v>
      </c>
      <c r="AV83" s="19" t="s">
        <v>14</v>
      </c>
      <c r="AW83" s="19">
        <v>2014</v>
      </c>
      <c r="AX83" s="19">
        <v>2014</v>
      </c>
      <c r="AY83" s="19">
        <v>2014</v>
      </c>
      <c r="AZ83" s="19">
        <v>2015</v>
      </c>
      <c r="BA83" s="19">
        <v>2015</v>
      </c>
      <c r="BB83" s="19">
        <v>2015</v>
      </c>
      <c r="BC83" s="19">
        <v>2015</v>
      </c>
      <c r="BD83" s="19">
        <v>2014</v>
      </c>
      <c r="BE83" s="19">
        <v>2014</v>
      </c>
      <c r="BF83" s="9"/>
    </row>
    <row r="84" spans="1:58" x14ac:dyDescent="0.25">
      <c r="A84" s="13" t="s">
        <v>391</v>
      </c>
      <c r="B84" s="184" t="s">
        <v>8836</v>
      </c>
      <c r="C84" s="17">
        <v>2014</v>
      </c>
      <c r="D84" s="17">
        <v>2014</v>
      </c>
      <c r="E84" s="17">
        <v>2014</v>
      </c>
      <c r="F84" s="17">
        <v>2014</v>
      </c>
      <c r="G84" s="17">
        <v>2014</v>
      </c>
      <c r="H84" s="17">
        <v>2014</v>
      </c>
      <c r="I84" s="17">
        <v>2014</v>
      </c>
      <c r="J84" s="17">
        <v>2015</v>
      </c>
      <c r="K84" s="17">
        <v>2015</v>
      </c>
      <c r="L84" s="17">
        <v>2015</v>
      </c>
      <c r="M84" s="19">
        <v>2016</v>
      </c>
      <c r="N84" s="19">
        <v>2016</v>
      </c>
      <c r="O84" s="19">
        <v>2015</v>
      </c>
      <c r="P84" s="19">
        <v>2015</v>
      </c>
      <c r="Q84" s="19">
        <v>2014</v>
      </c>
      <c r="R84" s="19" t="s">
        <v>14</v>
      </c>
      <c r="S84" s="19">
        <v>2016</v>
      </c>
      <c r="T84" s="19">
        <v>2013</v>
      </c>
      <c r="U84" s="19">
        <v>2014</v>
      </c>
      <c r="V84" s="19" t="s">
        <v>14</v>
      </c>
      <c r="W84" s="19">
        <v>2015</v>
      </c>
      <c r="X84" s="19" t="s">
        <v>14</v>
      </c>
      <c r="Y84" s="19">
        <v>2012</v>
      </c>
      <c r="Z84" s="19">
        <v>2014</v>
      </c>
      <c r="AA84" s="19">
        <v>2014</v>
      </c>
      <c r="AB84" s="19">
        <v>2013</v>
      </c>
      <c r="AC84" s="19">
        <v>2014</v>
      </c>
      <c r="AD84" s="19">
        <v>2015</v>
      </c>
      <c r="AE84" s="19" t="s">
        <v>14</v>
      </c>
      <c r="AF84" s="19">
        <v>2014</v>
      </c>
      <c r="AG84" s="18">
        <v>2012</v>
      </c>
      <c r="AH84" s="19">
        <v>2014</v>
      </c>
      <c r="AI84" s="19">
        <v>2015</v>
      </c>
      <c r="AJ84" s="19">
        <v>2016</v>
      </c>
      <c r="AK84" s="20" t="s">
        <v>14</v>
      </c>
      <c r="AL84" s="20">
        <v>2015</v>
      </c>
      <c r="AM84" s="19">
        <v>2015</v>
      </c>
      <c r="AN84" s="19">
        <v>2014</v>
      </c>
      <c r="AO84" s="19">
        <v>2014</v>
      </c>
      <c r="AP84" s="19">
        <v>2014</v>
      </c>
      <c r="AQ84" s="19">
        <v>2014</v>
      </c>
      <c r="AR84" s="19">
        <v>2015</v>
      </c>
      <c r="AS84" s="19">
        <v>2014</v>
      </c>
      <c r="AT84" s="19">
        <v>2015</v>
      </c>
      <c r="AU84" s="19">
        <v>2012</v>
      </c>
      <c r="AV84" s="19">
        <v>2013</v>
      </c>
      <c r="AW84" s="19">
        <v>2014</v>
      </c>
      <c r="AX84" s="19">
        <v>2014</v>
      </c>
      <c r="AY84" s="19">
        <v>2014</v>
      </c>
      <c r="AZ84" s="19">
        <v>2015</v>
      </c>
      <c r="BA84" s="19">
        <v>2015</v>
      </c>
      <c r="BB84" s="19">
        <v>2015</v>
      </c>
      <c r="BC84" s="19">
        <v>2015</v>
      </c>
      <c r="BD84" s="19">
        <v>2014</v>
      </c>
      <c r="BE84" s="19">
        <v>2014</v>
      </c>
      <c r="BF84" s="9"/>
    </row>
    <row r="85" spans="1:58" x14ac:dyDescent="0.25">
      <c r="A85" s="13" t="s">
        <v>8837</v>
      </c>
      <c r="B85" s="184" t="s">
        <v>8838</v>
      </c>
      <c r="C85" s="17">
        <v>2014</v>
      </c>
      <c r="D85" s="17">
        <v>2014</v>
      </c>
      <c r="E85" s="17">
        <v>2014</v>
      </c>
      <c r="F85" s="17">
        <v>2014</v>
      </c>
      <c r="G85" s="17">
        <v>2014</v>
      </c>
      <c r="H85" s="17">
        <v>2014</v>
      </c>
      <c r="I85" s="17">
        <v>2014</v>
      </c>
      <c r="J85" s="17">
        <v>2015</v>
      </c>
      <c r="K85" s="17">
        <v>2015</v>
      </c>
      <c r="L85" s="17">
        <v>2015</v>
      </c>
      <c r="M85" s="19">
        <v>2016</v>
      </c>
      <c r="N85" s="19">
        <v>2016</v>
      </c>
      <c r="O85" s="19">
        <v>2015</v>
      </c>
      <c r="P85" s="19">
        <v>2015</v>
      </c>
      <c r="Q85" s="19">
        <v>2014</v>
      </c>
      <c r="R85" s="19">
        <v>2010</v>
      </c>
      <c r="S85" s="19">
        <v>2016</v>
      </c>
      <c r="T85" s="19">
        <v>2013</v>
      </c>
      <c r="U85" s="19">
        <v>2014</v>
      </c>
      <c r="V85" s="19">
        <v>2014</v>
      </c>
      <c r="W85" s="19">
        <v>2015</v>
      </c>
      <c r="X85" s="19">
        <v>2012</v>
      </c>
      <c r="Y85" s="19">
        <v>2008</v>
      </c>
      <c r="Z85" s="19">
        <v>2014</v>
      </c>
      <c r="AA85" s="19">
        <v>2014</v>
      </c>
      <c r="AB85" s="19">
        <v>2014</v>
      </c>
      <c r="AC85" s="19">
        <v>2014</v>
      </c>
      <c r="AD85" s="19">
        <v>2015</v>
      </c>
      <c r="AE85" s="19" t="s">
        <v>14</v>
      </c>
      <c r="AF85" s="19">
        <v>2014</v>
      </c>
      <c r="AG85" s="18">
        <v>2004</v>
      </c>
      <c r="AH85" s="19">
        <v>2014</v>
      </c>
      <c r="AI85" s="19">
        <v>2015</v>
      </c>
      <c r="AJ85" s="19">
        <v>2016</v>
      </c>
      <c r="AK85" s="20" t="s">
        <v>14</v>
      </c>
      <c r="AL85" s="20">
        <v>2015</v>
      </c>
      <c r="AM85" s="19">
        <v>2015</v>
      </c>
      <c r="AN85" s="19">
        <v>2014</v>
      </c>
      <c r="AO85" s="19">
        <v>2014</v>
      </c>
      <c r="AP85" s="19">
        <v>2014</v>
      </c>
      <c r="AQ85" s="19">
        <v>2014</v>
      </c>
      <c r="AR85" s="19">
        <v>2011</v>
      </c>
      <c r="AS85" s="19">
        <v>2014</v>
      </c>
      <c r="AT85" s="19">
        <v>2015</v>
      </c>
      <c r="AU85" s="19">
        <v>2012</v>
      </c>
      <c r="AV85" s="19">
        <v>2013</v>
      </c>
      <c r="AW85" s="19">
        <v>2014</v>
      </c>
      <c r="AX85" s="19">
        <v>2014</v>
      </c>
      <c r="AY85" s="19">
        <v>2014</v>
      </c>
      <c r="AZ85" s="19">
        <v>2015</v>
      </c>
      <c r="BA85" s="19">
        <v>2015</v>
      </c>
      <c r="BB85" s="19">
        <v>2015</v>
      </c>
      <c r="BC85" s="19">
        <v>2015</v>
      </c>
      <c r="BD85" s="19">
        <v>2014</v>
      </c>
      <c r="BE85" s="19">
        <v>2014</v>
      </c>
      <c r="BF85" s="9"/>
    </row>
    <row r="86" spans="1:58" x14ac:dyDescent="0.25">
      <c r="A86" s="13" t="s">
        <v>8840</v>
      </c>
      <c r="B86" s="184" t="s">
        <v>8841</v>
      </c>
      <c r="C86" s="17">
        <v>2014</v>
      </c>
      <c r="D86" s="17">
        <v>2014</v>
      </c>
      <c r="E86" s="17">
        <v>2014</v>
      </c>
      <c r="F86" s="17">
        <v>2014</v>
      </c>
      <c r="G86" s="17">
        <v>2014</v>
      </c>
      <c r="H86" s="17">
        <v>2014</v>
      </c>
      <c r="I86" s="17">
        <v>2014</v>
      </c>
      <c r="J86" s="17">
        <v>2015</v>
      </c>
      <c r="K86" s="17">
        <v>2015</v>
      </c>
      <c r="L86" s="17">
        <v>2015</v>
      </c>
      <c r="M86" s="19">
        <v>2016</v>
      </c>
      <c r="N86" s="19">
        <v>2016</v>
      </c>
      <c r="O86" s="19">
        <v>2015</v>
      </c>
      <c r="P86" s="19">
        <v>2015</v>
      </c>
      <c r="Q86" s="19">
        <v>2014</v>
      </c>
      <c r="R86" s="19" t="s">
        <v>14</v>
      </c>
      <c r="S86" s="19">
        <v>2016</v>
      </c>
      <c r="T86" s="19">
        <v>2013</v>
      </c>
      <c r="U86" s="19">
        <v>2014</v>
      </c>
      <c r="V86" s="19" t="s">
        <v>14</v>
      </c>
      <c r="W86" s="19">
        <v>2015</v>
      </c>
      <c r="X86" s="19">
        <v>2010</v>
      </c>
      <c r="Y86" s="19">
        <v>2010</v>
      </c>
      <c r="Z86" s="19">
        <v>2014</v>
      </c>
      <c r="AA86" s="19">
        <v>2014</v>
      </c>
      <c r="AB86" s="19">
        <v>2011</v>
      </c>
      <c r="AC86" s="19">
        <v>2014</v>
      </c>
      <c r="AD86" s="19">
        <v>2015</v>
      </c>
      <c r="AE86" s="19" t="s">
        <v>14</v>
      </c>
      <c r="AF86" s="19">
        <v>2014</v>
      </c>
      <c r="AG86" s="18">
        <v>2008</v>
      </c>
      <c r="AH86" s="19">
        <v>2014</v>
      </c>
      <c r="AI86" s="19">
        <v>2015</v>
      </c>
      <c r="AJ86" s="19">
        <v>2016</v>
      </c>
      <c r="AK86" s="20" t="s">
        <v>14</v>
      </c>
      <c r="AL86" s="20">
        <v>2015</v>
      </c>
      <c r="AM86" s="19">
        <v>2015</v>
      </c>
      <c r="AN86" s="19">
        <v>2014</v>
      </c>
      <c r="AO86" s="19">
        <v>2014</v>
      </c>
      <c r="AP86" s="19">
        <v>2014</v>
      </c>
      <c r="AQ86" s="19">
        <v>2014</v>
      </c>
      <c r="AR86" s="19">
        <v>2011</v>
      </c>
      <c r="AS86" s="19">
        <v>2014</v>
      </c>
      <c r="AT86" s="19">
        <v>2015</v>
      </c>
      <c r="AU86" s="19">
        <v>2012</v>
      </c>
      <c r="AV86" s="19" t="s">
        <v>14</v>
      </c>
      <c r="AW86" s="19">
        <v>2014</v>
      </c>
      <c r="AX86" s="19">
        <v>2014</v>
      </c>
      <c r="AY86" s="19">
        <v>2014</v>
      </c>
      <c r="AZ86" s="19">
        <v>2015</v>
      </c>
      <c r="BA86" s="19">
        <v>2015</v>
      </c>
      <c r="BB86" s="19">
        <v>2015</v>
      </c>
      <c r="BC86" s="19">
        <v>2015</v>
      </c>
      <c r="BD86" s="19">
        <v>2014</v>
      </c>
      <c r="BE86" s="19">
        <v>2014</v>
      </c>
      <c r="BF86" s="9"/>
    </row>
    <row r="87" spans="1:58" x14ac:dyDescent="0.25">
      <c r="A87" s="13" t="s">
        <v>126</v>
      </c>
      <c r="B87" s="184" t="s">
        <v>8839</v>
      </c>
      <c r="C87" s="17">
        <v>2014</v>
      </c>
      <c r="D87" s="17">
        <v>2014</v>
      </c>
      <c r="E87" s="17">
        <v>2014</v>
      </c>
      <c r="F87" s="17">
        <v>2014</v>
      </c>
      <c r="G87" s="17">
        <v>2014</v>
      </c>
      <c r="H87" s="17">
        <v>2014</v>
      </c>
      <c r="I87" s="17">
        <v>2014</v>
      </c>
      <c r="J87" s="17">
        <v>2015</v>
      </c>
      <c r="K87" s="17">
        <v>2015</v>
      </c>
      <c r="L87" s="17">
        <v>2015</v>
      </c>
      <c r="M87" s="19">
        <v>2016</v>
      </c>
      <c r="N87" s="19">
        <v>2016</v>
      </c>
      <c r="O87" s="19">
        <v>2015</v>
      </c>
      <c r="P87" s="19">
        <v>2015</v>
      </c>
      <c r="Q87" s="19">
        <v>2014</v>
      </c>
      <c r="R87" s="19">
        <v>2012</v>
      </c>
      <c r="S87" s="19">
        <v>2016</v>
      </c>
      <c r="T87" s="19">
        <v>2013</v>
      </c>
      <c r="U87" s="19">
        <v>2014</v>
      </c>
      <c r="V87" s="19">
        <v>2014</v>
      </c>
      <c r="W87" s="19">
        <v>2015</v>
      </c>
      <c r="X87" s="19">
        <v>2012</v>
      </c>
      <c r="Y87" s="19">
        <v>2010</v>
      </c>
      <c r="Z87" s="19">
        <v>2014</v>
      </c>
      <c r="AA87" s="19">
        <v>2014</v>
      </c>
      <c r="AB87" s="19" t="s">
        <v>14</v>
      </c>
      <c r="AC87" s="19">
        <v>2014</v>
      </c>
      <c r="AD87" s="19">
        <v>2015</v>
      </c>
      <c r="AE87" s="19" t="s">
        <v>14</v>
      </c>
      <c r="AF87" s="19">
        <v>2014</v>
      </c>
      <c r="AG87" s="18">
        <v>2010</v>
      </c>
      <c r="AH87" s="19">
        <v>2014</v>
      </c>
      <c r="AI87" s="19">
        <v>2015</v>
      </c>
      <c r="AJ87" s="19">
        <v>2016</v>
      </c>
      <c r="AK87" s="20" t="s">
        <v>14</v>
      </c>
      <c r="AL87" s="20">
        <v>2016</v>
      </c>
      <c r="AM87" s="19">
        <v>2015</v>
      </c>
      <c r="AN87" s="19">
        <v>2014</v>
      </c>
      <c r="AO87" s="19">
        <v>2014</v>
      </c>
      <c r="AP87" s="19">
        <v>2014</v>
      </c>
      <c r="AQ87" s="19">
        <v>2014</v>
      </c>
      <c r="AR87" s="19">
        <v>2011</v>
      </c>
      <c r="AS87" s="19">
        <v>2014</v>
      </c>
      <c r="AT87" s="19">
        <v>2015</v>
      </c>
      <c r="AU87" s="19">
        <v>2012</v>
      </c>
      <c r="AV87" s="19">
        <v>2012</v>
      </c>
      <c r="AW87" s="19">
        <v>2014</v>
      </c>
      <c r="AX87" s="19">
        <v>2014</v>
      </c>
      <c r="AY87" s="19">
        <v>2014</v>
      </c>
      <c r="AZ87" s="19">
        <v>2015</v>
      </c>
      <c r="BA87" s="19">
        <v>2015</v>
      </c>
      <c r="BB87" s="19">
        <v>2015</v>
      </c>
      <c r="BC87" s="19">
        <v>2015</v>
      </c>
      <c r="BD87" s="19">
        <v>2014</v>
      </c>
      <c r="BE87" s="19">
        <v>2014</v>
      </c>
      <c r="BF87" s="9"/>
    </row>
    <row r="88" spans="1:58" x14ac:dyDescent="0.25">
      <c r="A88" s="13" t="s">
        <v>8842</v>
      </c>
      <c r="B88" s="184" t="s">
        <v>8843</v>
      </c>
      <c r="C88" s="17">
        <v>2014</v>
      </c>
      <c r="D88" s="17">
        <v>2014</v>
      </c>
      <c r="E88" s="17">
        <v>2014</v>
      </c>
      <c r="F88" s="17">
        <v>2014</v>
      </c>
      <c r="G88" s="17">
        <v>2014</v>
      </c>
      <c r="H88" s="17">
        <v>2014</v>
      </c>
      <c r="I88" s="17">
        <v>2014</v>
      </c>
      <c r="J88" s="17">
        <v>2015</v>
      </c>
      <c r="K88" s="17">
        <v>2015</v>
      </c>
      <c r="L88" s="17">
        <v>2015</v>
      </c>
      <c r="M88" s="19">
        <v>2016</v>
      </c>
      <c r="N88" s="19">
        <v>2016</v>
      </c>
      <c r="O88" s="19">
        <v>2015</v>
      </c>
      <c r="P88" s="19">
        <v>2015</v>
      </c>
      <c r="Q88" s="19">
        <v>2014</v>
      </c>
      <c r="R88" s="19">
        <v>2011</v>
      </c>
      <c r="S88" s="19">
        <v>2016</v>
      </c>
      <c r="T88" s="19">
        <v>2013</v>
      </c>
      <c r="U88" s="19">
        <v>2014</v>
      </c>
      <c r="V88" s="19">
        <v>2014</v>
      </c>
      <c r="W88" s="19">
        <v>2015</v>
      </c>
      <c r="X88" s="19">
        <v>2010</v>
      </c>
      <c r="Y88" s="19">
        <v>2013</v>
      </c>
      <c r="Z88" s="19">
        <v>2014</v>
      </c>
      <c r="AA88" s="19">
        <v>2014</v>
      </c>
      <c r="AB88" s="19">
        <v>2014</v>
      </c>
      <c r="AC88" s="19">
        <v>2014</v>
      </c>
      <c r="AD88" s="19">
        <v>2015</v>
      </c>
      <c r="AE88" s="19" t="s">
        <v>14</v>
      </c>
      <c r="AF88" s="19">
        <v>2014</v>
      </c>
      <c r="AG88" s="18">
        <v>2013</v>
      </c>
      <c r="AH88" s="19">
        <v>2014</v>
      </c>
      <c r="AI88" s="19">
        <v>2015</v>
      </c>
      <c r="AJ88" s="19">
        <v>2016</v>
      </c>
      <c r="AK88" s="20" t="s">
        <v>14</v>
      </c>
      <c r="AL88" s="20">
        <v>2015</v>
      </c>
      <c r="AM88" s="19">
        <v>2015</v>
      </c>
      <c r="AN88" s="19">
        <v>2014</v>
      </c>
      <c r="AO88" s="19">
        <v>2014</v>
      </c>
      <c r="AP88" s="19" t="s">
        <v>14</v>
      </c>
      <c r="AQ88" s="19" t="s">
        <v>14</v>
      </c>
      <c r="AR88" s="19">
        <v>2011</v>
      </c>
      <c r="AS88" s="19">
        <v>2014</v>
      </c>
      <c r="AT88" s="19">
        <v>2015</v>
      </c>
      <c r="AU88" s="19">
        <v>2012</v>
      </c>
      <c r="AV88" s="19">
        <v>2009</v>
      </c>
      <c r="AW88" s="19">
        <v>2014</v>
      </c>
      <c r="AX88" s="19">
        <v>2014</v>
      </c>
      <c r="AY88" s="19">
        <v>2014</v>
      </c>
      <c r="AZ88" s="19">
        <v>2015</v>
      </c>
      <c r="BA88" s="19">
        <v>2015</v>
      </c>
      <c r="BB88" s="19">
        <v>2015</v>
      </c>
      <c r="BC88" s="19">
        <v>2015</v>
      </c>
      <c r="BD88" s="19">
        <v>2014</v>
      </c>
      <c r="BE88" s="19">
        <v>2014</v>
      </c>
      <c r="BF88" s="9"/>
    </row>
    <row r="89" spans="1:58" x14ac:dyDescent="0.25">
      <c r="A89" s="13" t="s">
        <v>402</v>
      </c>
      <c r="B89" s="184" t="s">
        <v>8844</v>
      </c>
      <c r="C89" s="17">
        <v>2014</v>
      </c>
      <c r="D89" s="17">
        <v>2014</v>
      </c>
      <c r="E89" s="17">
        <v>2014</v>
      </c>
      <c r="F89" s="17">
        <v>2014</v>
      </c>
      <c r="G89" s="17">
        <v>2014</v>
      </c>
      <c r="H89" s="17">
        <v>2014</v>
      </c>
      <c r="I89" s="17">
        <v>2014</v>
      </c>
      <c r="J89" s="17">
        <v>2015</v>
      </c>
      <c r="K89" s="17">
        <v>2015</v>
      </c>
      <c r="L89" s="17">
        <v>2015</v>
      </c>
      <c r="M89" s="19">
        <v>2016</v>
      </c>
      <c r="N89" s="19">
        <v>2016</v>
      </c>
      <c r="O89" s="19">
        <v>2015</v>
      </c>
      <c r="P89" s="19">
        <v>2015</v>
      </c>
      <c r="Q89" s="19">
        <v>2014</v>
      </c>
      <c r="R89" s="19">
        <v>2009</v>
      </c>
      <c r="S89" s="19">
        <v>2016</v>
      </c>
      <c r="T89" s="19">
        <v>2013</v>
      </c>
      <c r="U89" s="19">
        <v>2014</v>
      </c>
      <c r="V89" s="19">
        <v>2014</v>
      </c>
      <c r="W89" s="19">
        <v>2015</v>
      </c>
      <c r="X89" s="19">
        <v>2014</v>
      </c>
      <c r="Y89" s="19">
        <v>2013</v>
      </c>
      <c r="Z89" s="19">
        <v>2014</v>
      </c>
      <c r="AA89" s="19">
        <v>2014</v>
      </c>
      <c r="AB89" s="19">
        <v>2014</v>
      </c>
      <c r="AC89" s="19">
        <v>2014</v>
      </c>
      <c r="AD89" s="19">
        <v>2015</v>
      </c>
      <c r="AE89" s="19">
        <v>2012</v>
      </c>
      <c r="AF89" s="19">
        <v>2014</v>
      </c>
      <c r="AG89" s="18">
        <v>2005</v>
      </c>
      <c r="AH89" s="19">
        <v>2014</v>
      </c>
      <c r="AI89" s="19">
        <v>2015</v>
      </c>
      <c r="AJ89" s="19">
        <v>2016</v>
      </c>
      <c r="AK89" s="20">
        <v>2015</v>
      </c>
      <c r="AL89" s="20">
        <v>2016</v>
      </c>
      <c r="AM89" s="19">
        <v>2015</v>
      </c>
      <c r="AN89" s="19">
        <v>2014</v>
      </c>
      <c r="AO89" s="19">
        <v>2014</v>
      </c>
      <c r="AP89" s="19">
        <v>2013</v>
      </c>
      <c r="AQ89" s="19">
        <v>2014</v>
      </c>
      <c r="AR89" s="19">
        <v>2015</v>
      </c>
      <c r="AS89" s="19">
        <v>2014</v>
      </c>
      <c r="AT89" s="19">
        <v>2015</v>
      </c>
      <c r="AU89" s="19">
        <v>2012</v>
      </c>
      <c r="AV89" s="19">
        <v>2007</v>
      </c>
      <c r="AW89" s="19">
        <v>2014</v>
      </c>
      <c r="AX89" s="19">
        <v>2014</v>
      </c>
      <c r="AY89" s="19">
        <v>2014</v>
      </c>
      <c r="AZ89" s="19">
        <v>2015</v>
      </c>
      <c r="BA89" s="19">
        <v>2015</v>
      </c>
      <c r="BB89" s="19">
        <v>2015</v>
      </c>
      <c r="BC89" s="19">
        <v>2015</v>
      </c>
      <c r="BD89" s="19">
        <v>2014</v>
      </c>
      <c r="BE89" s="19">
        <v>2014</v>
      </c>
      <c r="BF89" s="9"/>
    </row>
    <row r="90" spans="1:58" x14ac:dyDescent="0.25">
      <c r="A90" s="13" t="s">
        <v>8849</v>
      </c>
      <c r="B90" s="184" t="s">
        <v>8850</v>
      </c>
      <c r="C90" s="17">
        <v>2014</v>
      </c>
      <c r="D90" s="17">
        <v>2014</v>
      </c>
      <c r="E90" s="17">
        <v>2014</v>
      </c>
      <c r="F90" s="17">
        <v>2014</v>
      </c>
      <c r="G90" s="17">
        <v>2014</v>
      </c>
      <c r="H90" s="17">
        <v>2014</v>
      </c>
      <c r="I90" s="17">
        <v>2014</v>
      </c>
      <c r="J90" s="17">
        <v>2015</v>
      </c>
      <c r="K90" s="17">
        <v>2015</v>
      </c>
      <c r="L90" s="17">
        <v>2015</v>
      </c>
      <c r="M90" s="19">
        <v>2016</v>
      </c>
      <c r="N90" s="19">
        <v>2016</v>
      </c>
      <c r="O90" s="19">
        <v>2015</v>
      </c>
      <c r="P90" s="19">
        <v>2015</v>
      </c>
      <c r="Q90" s="19">
        <v>2014</v>
      </c>
      <c r="R90" s="19" t="s">
        <v>14</v>
      </c>
      <c r="S90" s="19">
        <v>2016</v>
      </c>
      <c r="T90" s="19">
        <v>2013</v>
      </c>
      <c r="U90" s="19">
        <v>2014</v>
      </c>
      <c r="V90" s="19">
        <v>2014</v>
      </c>
      <c r="W90" s="19">
        <v>2015</v>
      </c>
      <c r="X90" s="19">
        <v>2009</v>
      </c>
      <c r="Y90" s="19">
        <v>2010</v>
      </c>
      <c r="Z90" s="19">
        <v>2014</v>
      </c>
      <c r="AA90" s="19">
        <v>2014</v>
      </c>
      <c r="AB90" s="19" t="s">
        <v>14</v>
      </c>
      <c r="AC90" s="19">
        <v>2014</v>
      </c>
      <c r="AD90" s="19">
        <v>2015</v>
      </c>
      <c r="AE90" s="19" t="s">
        <v>14</v>
      </c>
      <c r="AF90" s="19" t="s">
        <v>14</v>
      </c>
      <c r="AG90" s="18">
        <v>2006</v>
      </c>
      <c r="AH90" s="19">
        <v>2014</v>
      </c>
      <c r="AI90" s="19">
        <v>2015</v>
      </c>
      <c r="AJ90" s="19">
        <v>2016</v>
      </c>
      <c r="AK90" s="20" t="s">
        <v>14</v>
      </c>
      <c r="AL90" s="20" t="s">
        <v>14</v>
      </c>
      <c r="AM90" s="19">
        <v>2015</v>
      </c>
      <c r="AN90" s="19">
        <v>2014</v>
      </c>
      <c r="AO90" s="19">
        <v>2014</v>
      </c>
      <c r="AP90" s="19" t="s">
        <v>14</v>
      </c>
      <c r="AQ90" s="19" t="s">
        <v>14</v>
      </c>
      <c r="AR90" s="19" t="s">
        <v>14</v>
      </c>
      <c r="AS90" s="19">
        <v>2014</v>
      </c>
      <c r="AT90" s="19" t="s">
        <v>14</v>
      </c>
      <c r="AU90" s="19">
        <v>2012</v>
      </c>
      <c r="AV90" s="19" t="s">
        <v>14</v>
      </c>
      <c r="AW90" s="19">
        <v>2014</v>
      </c>
      <c r="AX90" s="19">
        <v>2014</v>
      </c>
      <c r="AY90" s="19">
        <v>2014</v>
      </c>
      <c r="AZ90" s="19">
        <v>2015</v>
      </c>
      <c r="BA90" s="19">
        <v>2015</v>
      </c>
      <c r="BB90" s="19">
        <v>2015</v>
      </c>
      <c r="BC90" s="19">
        <v>2015</v>
      </c>
      <c r="BD90" s="19">
        <v>2014</v>
      </c>
      <c r="BE90" s="19">
        <v>2014</v>
      </c>
      <c r="BF90" s="9"/>
    </row>
    <row r="91" spans="1:58" x14ac:dyDescent="0.25">
      <c r="A91" s="13" t="s">
        <v>9863</v>
      </c>
      <c r="B91" s="184" t="s">
        <v>8923</v>
      </c>
      <c r="C91" s="17">
        <v>2014</v>
      </c>
      <c r="D91" s="17">
        <v>2014</v>
      </c>
      <c r="E91" s="17">
        <v>2014</v>
      </c>
      <c r="F91" s="17">
        <v>2014</v>
      </c>
      <c r="G91" s="17">
        <v>2014</v>
      </c>
      <c r="H91" s="17">
        <v>2014</v>
      </c>
      <c r="I91" s="17">
        <v>2014</v>
      </c>
      <c r="J91" s="17">
        <v>2015</v>
      </c>
      <c r="K91" s="17">
        <v>2015</v>
      </c>
      <c r="L91" s="17">
        <v>2015</v>
      </c>
      <c r="M91" s="19">
        <v>2016</v>
      </c>
      <c r="N91" s="19">
        <v>2016</v>
      </c>
      <c r="O91" s="19">
        <v>2015</v>
      </c>
      <c r="P91" s="19">
        <v>2015</v>
      </c>
      <c r="Q91" s="19" t="s">
        <v>14</v>
      </c>
      <c r="R91" s="19" t="s">
        <v>14</v>
      </c>
      <c r="S91" s="19">
        <v>2016</v>
      </c>
      <c r="T91" s="19">
        <v>2013</v>
      </c>
      <c r="U91" s="19">
        <v>2014</v>
      </c>
      <c r="V91" s="19" t="s">
        <v>14</v>
      </c>
      <c r="W91" s="19">
        <v>2015</v>
      </c>
      <c r="X91" s="19">
        <v>2012</v>
      </c>
      <c r="Y91" s="19" t="s">
        <v>14</v>
      </c>
      <c r="Z91" s="19">
        <v>2014</v>
      </c>
      <c r="AA91" s="19">
        <v>2014</v>
      </c>
      <c r="AB91" s="19" t="s">
        <v>14</v>
      </c>
      <c r="AC91" s="19" t="s">
        <v>14</v>
      </c>
      <c r="AD91" s="19">
        <v>2015</v>
      </c>
      <c r="AE91" s="19">
        <v>2012</v>
      </c>
      <c r="AF91" s="19" t="s">
        <v>14</v>
      </c>
      <c r="AG91" s="18" t="s">
        <v>14</v>
      </c>
      <c r="AH91" s="19">
        <v>2014</v>
      </c>
      <c r="AI91" s="19">
        <v>2015</v>
      </c>
      <c r="AJ91" s="19">
        <v>2016</v>
      </c>
      <c r="AK91" s="20" t="s">
        <v>14</v>
      </c>
      <c r="AL91" s="20" t="s">
        <v>14</v>
      </c>
      <c r="AM91" s="19">
        <v>2015</v>
      </c>
      <c r="AN91" s="19">
        <v>2014</v>
      </c>
      <c r="AO91" s="19">
        <v>2014</v>
      </c>
      <c r="AP91" s="19" t="s">
        <v>14</v>
      </c>
      <c r="AQ91" s="19" t="s">
        <v>14</v>
      </c>
      <c r="AR91" s="19" t="s">
        <v>14</v>
      </c>
      <c r="AS91" s="19">
        <v>2014</v>
      </c>
      <c r="AT91" s="19">
        <v>2015</v>
      </c>
      <c r="AU91" s="19">
        <v>2012</v>
      </c>
      <c r="AV91" s="19">
        <v>2008</v>
      </c>
      <c r="AW91" s="19">
        <v>2014</v>
      </c>
      <c r="AX91" s="19">
        <v>2014</v>
      </c>
      <c r="AY91" s="19">
        <v>2014</v>
      </c>
      <c r="AZ91" s="19">
        <v>2015</v>
      </c>
      <c r="BA91" s="19">
        <v>2015</v>
      </c>
      <c r="BB91" s="19">
        <v>2014</v>
      </c>
      <c r="BC91" s="19">
        <v>2015</v>
      </c>
      <c r="BD91" s="19">
        <v>2014</v>
      </c>
      <c r="BE91" s="19">
        <v>2014</v>
      </c>
      <c r="BF91" s="9"/>
    </row>
    <row r="92" spans="1:58" x14ac:dyDescent="0.25">
      <c r="A92" s="13" t="s">
        <v>9864</v>
      </c>
      <c r="B92" s="184" t="s">
        <v>8854</v>
      </c>
      <c r="C92" s="17">
        <v>2014</v>
      </c>
      <c r="D92" s="17">
        <v>2014</v>
      </c>
      <c r="E92" s="17">
        <v>2014</v>
      </c>
      <c r="F92" s="17">
        <v>2014</v>
      </c>
      <c r="G92" s="17">
        <v>2014</v>
      </c>
      <c r="H92" s="17">
        <v>2014</v>
      </c>
      <c r="I92" s="17">
        <v>2014</v>
      </c>
      <c r="J92" s="17">
        <v>2015</v>
      </c>
      <c r="K92" s="17">
        <v>2015</v>
      </c>
      <c r="L92" s="17">
        <v>2015</v>
      </c>
      <c r="M92" s="19">
        <v>2016</v>
      </c>
      <c r="N92" s="19">
        <v>2016</v>
      </c>
      <c r="O92" s="19">
        <v>2015</v>
      </c>
      <c r="P92" s="19">
        <v>2015</v>
      </c>
      <c r="Q92" s="19">
        <v>2014</v>
      </c>
      <c r="R92" s="19" t="s">
        <v>14</v>
      </c>
      <c r="S92" s="19">
        <v>2016</v>
      </c>
      <c r="T92" s="19">
        <v>2013</v>
      </c>
      <c r="U92" s="19">
        <v>2014</v>
      </c>
      <c r="V92" s="19" t="s">
        <v>14</v>
      </c>
      <c r="W92" s="19">
        <v>2015</v>
      </c>
      <c r="X92" s="19">
        <v>2010</v>
      </c>
      <c r="Y92" s="19">
        <v>2012</v>
      </c>
      <c r="Z92" s="19">
        <v>2014</v>
      </c>
      <c r="AA92" s="19">
        <v>2014</v>
      </c>
      <c r="AB92" s="19" t="s">
        <v>14</v>
      </c>
      <c r="AC92" s="19">
        <v>2014</v>
      </c>
      <c r="AD92" s="19">
        <v>2015</v>
      </c>
      <c r="AE92" s="19">
        <v>2012</v>
      </c>
      <c r="AF92" s="19">
        <v>2014</v>
      </c>
      <c r="AG92" s="18" t="s">
        <v>14</v>
      </c>
      <c r="AH92" s="19">
        <v>2014</v>
      </c>
      <c r="AI92" s="19">
        <v>2015</v>
      </c>
      <c r="AJ92" s="19">
        <v>2016</v>
      </c>
      <c r="AK92" s="20" t="s">
        <v>14</v>
      </c>
      <c r="AL92" s="20">
        <v>2015</v>
      </c>
      <c r="AM92" s="19">
        <v>2015</v>
      </c>
      <c r="AN92" s="19">
        <v>2014</v>
      </c>
      <c r="AO92" s="19">
        <v>2014</v>
      </c>
      <c r="AP92" s="19">
        <v>2014</v>
      </c>
      <c r="AQ92" s="19">
        <v>2014</v>
      </c>
      <c r="AR92" s="19">
        <v>2011</v>
      </c>
      <c r="AS92" s="19">
        <v>2014</v>
      </c>
      <c r="AT92" s="19">
        <v>2015</v>
      </c>
      <c r="AU92" s="19">
        <v>2012</v>
      </c>
      <c r="AV92" s="19" t="s">
        <v>14</v>
      </c>
      <c r="AW92" s="19">
        <v>2014</v>
      </c>
      <c r="AX92" s="19">
        <v>2014</v>
      </c>
      <c r="AY92" s="19">
        <v>2014</v>
      </c>
      <c r="AZ92" s="19">
        <v>2015</v>
      </c>
      <c r="BA92" s="19">
        <v>2012</v>
      </c>
      <c r="BB92" s="19">
        <v>2015</v>
      </c>
      <c r="BC92" s="19">
        <v>2015</v>
      </c>
      <c r="BD92" s="19">
        <v>2014</v>
      </c>
      <c r="BE92" s="19">
        <v>2014</v>
      </c>
      <c r="BF92" s="9"/>
    </row>
    <row r="93" spans="1:58" x14ac:dyDescent="0.25">
      <c r="A93" s="13" t="s">
        <v>8855</v>
      </c>
      <c r="B93" s="184" t="s">
        <v>8856</v>
      </c>
      <c r="C93" s="17">
        <v>2014</v>
      </c>
      <c r="D93" s="17">
        <v>2014</v>
      </c>
      <c r="E93" s="17">
        <v>2014</v>
      </c>
      <c r="F93" s="17">
        <v>2014</v>
      </c>
      <c r="G93" s="17">
        <v>2014</v>
      </c>
      <c r="H93" s="17">
        <v>2014</v>
      </c>
      <c r="I93" s="17">
        <v>2014</v>
      </c>
      <c r="J93" s="17">
        <v>2015</v>
      </c>
      <c r="K93" s="17">
        <v>2015</v>
      </c>
      <c r="L93" s="17">
        <v>2015</v>
      </c>
      <c r="M93" s="19">
        <v>2016</v>
      </c>
      <c r="N93" s="19">
        <v>2016</v>
      </c>
      <c r="O93" s="19">
        <v>2015</v>
      </c>
      <c r="P93" s="19">
        <v>2015</v>
      </c>
      <c r="Q93" s="19">
        <v>2014</v>
      </c>
      <c r="R93" s="19" t="s">
        <v>14</v>
      </c>
      <c r="S93" s="19">
        <v>2016</v>
      </c>
      <c r="T93" s="19">
        <v>2013</v>
      </c>
      <c r="U93" s="19">
        <v>2014</v>
      </c>
      <c r="V93" s="19" t="s">
        <v>14</v>
      </c>
      <c r="W93" s="19">
        <v>2015</v>
      </c>
      <c r="X93" s="19">
        <v>2014</v>
      </c>
      <c r="Y93" s="19">
        <v>2012</v>
      </c>
      <c r="Z93" s="19">
        <v>2014</v>
      </c>
      <c r="AA93" s="19">
        <v>2014</v>
      </c>
      <c r="AB93" s="19" t="s">
        <v>14</v>
      </c>
      <c r="AC93" s="19">
        <v>2014</v>
      </c>
      <c r="AD93" s="19">
        <v>2015</v>
      </c>
      <c r="AE93" s="19" t="s">
        <v>14</v>
      </c>
      <c r="AF93" s="19">
        <v>2014</v>
      </c>
      <c r="AG93" s="18" t="s">
        <v>14</v>
      </c>
      <c r="AH93" s="19">
        <v>2014</v>
      </c>
      <c r="AI93" s="19">
        <v>2015</v>
      </c>
      <c r="AJ93" s="19">
        <v>2016</v>
      </c>
      <c r="AK93" s="20" t="s">
        <v>14</v>
      </c>
      <c r="AL93" s="20">
        <v>2015</v>
      </c>
      <c r="AM93" s="19">
        <v>2015</v>
      </c>
      <c r="AN93" s="19">
        <v>2014</v>
      </c>
      <c r="AO93" s="19">
        <v>2014</v>
      </c>
      <c r="AP93" s="19">
        <v>2014</v>
      </c>
      <c r="AQ93" s="19">
        <v>2014</v>
      </c>
      <c r="AR93" s="19" t="s">
        <v>14</v>
      </c>
      <c r="AS93" s="19">
        <v>2014</v>
      </c>
      <c r="AT93" s="19">
        <v>2015</v>
      </c>
      <c r="AU93" s="19">
        <v>2012</v>
      </c>
      <c r="AV93" s="19">
        <v>2013</v>
      </c>
      <c r="AW93" s="19">
        <v>2014</v>
      </c>
      <c r="AX93" s="19">
        <v>2014</v>
      </c>
      <c r="AY93" s="19">
        <v>2014</v>
      </c>
      <c r="AZ93" s="19">
        <v>2015</v>
      </c>
      <c r="BA93" s="19">
        <v>2015</v>
      </c>
      <c r="BB93" s="19">
        <v>2015</v>
      </c>
      <c r="BC93" s="19">
        <v>2015</v>
      </c>
      <c r="BD93" s="19">
        <v>2014</v>
      </c>
      <c r="BE93" s="19">
        <v>2014</v>
      </c>
      <c r="BF93" s="9"/>
    </row>
    <row r="94" spans="1:58" x14ac:dyDescent="0.25">
      <c r="A94" s="13" t="s">
        <v>8845</v>
      </c>
      <c r="B94" s="184" t="s">
        <v>8846</v>
      </c>
      <c r="C94" s="17">
        <v>2014</v>
      </c>
      <c r="D94" s="17">
        <v>2014</v>
      </c>
      <c r="E94" s="17">
        <v>2014</v>
      </c>
      <c r="F94" s="17">
        <v>2014</v>
      </c>
      <c r="G94" s="17">
        <v>2014</v>
      </c>
      <c r="H94" s="17">
        <v>2014</v>
      </c>
      <c r="I94" s="17">
        <v>2014</v>
      </c>
      <c r="J94" s="17">
        <v>2015</v>
      </c>
      <c r="K94" s="17">
        <v>2015</v>
      </c>
      <c r="L94" s="17">
        <v>2015</v>
      </c>
      <c r="M94" s="19">
        <v>2016</v>
      </c>
      <c r="N94" s="19">
        <v>2016</v>
      </c>
      <c r="O94" s="19">
        <v>2015</v>
      </c>
      <c r="P94" s="19">
        <v>2015</v>
      </c>
      <c r="Q94" s="19">
        <v>2014</v>
      </c>
      <c r="R94" s="19">
        <v>2012</v>
      </c>
      <c r="S94" s="19">
        <v>2016</v>
      </c>
      <c r="T94" s="19">
        <v>2013</v>
      </c>
      <c r="U94" s="19">
        <v>2014</v>
      </c>
      <c r="V94" s="19">
        <v>2014</v>
      </c>
      <c r="W94" s="19">
        <v>2015</v>
      </c>
      <c r="X94" s="19">
        <v>2014</v>
      </c>
      <c r="Y94" s="19">
        <v>2013</v>
      </c>
      <c r="Z94" s="19">
        <v>2014</v>
      </c>
      <c r="AA94" s="19">
        <v>2014</v>
      </c>
      <c r="AB94" s="19">
        <v>2014</v>
      </c>
      <c r="AC94" s="19">
        <v>2014</v>
      </c>
      <c r="AD94" s="19">
        <v>2015</v>
      </c>
      <c r="AE94" s="19">
        <v>2012</v>
      </c>
      <c r="AF94" s="19">
        <v>2014</v>
      </c>
      <c r="AG94" s="18">
        <v>2012</v>
      </c>
      <c r="AH94" s="19">
        <v>2014</v>
      </c>
      <c r="AI94" s="19">
        <v>2015</v>
      </c>
      <c r="AJ94" s="19">
        <v>2016</v>
      </c>
      <c r="AK94" s="20" t="s">
        <v>14</v>
      </c>
      <c r="AL94" s="20">
        <v>2015</v>
      </c>
      <c r="AM94" s="19">
        <v>2015</v>
      </c>
      <c r="AN94" s="19">
        <v>2014</v>
      </c>
      <c r="AO94" s="19">
        <v>2014</v>
      </c>
      <c r="AP94" s="19" t="s">
        <v>14</v>
      </c>
      <c r="AQ94" s="19" t="s">
        <v>14</v>
      </c>
      <c r="AR94" s="19">
        <v>2015</v>
      </c>
      <c r="AS94" s="19">
        <v>2014</v>
      </c>
      <c r="AT94" s="19">
        <v>2015</v>
      </c>
      <c r="AU94" s="19">
        <v>2012</v>
      </c>
      <c r="AV94" s="19">
        <v>2009</v>
      </c>
      <c r="AW94" s="19">
        <v>2014</v>
      </c>
      <c r="AX94" s="19">
        <v>2014</v>
      </c>
      <c r="AY94" s="19">
        <v>2014</v>
      </c>
      <c r="AZ94" s="19">
        <v>2015</v>
      </c>
      <c r="BA94" s="19">
        <v>2015</v>
      </c>
      <c r="BB94" s="19">
        <v>2015</v>
      </c>
      <c r="BC94" s="19">
        <v>2015</v>
      </c>
      <c r="BD94" s="19">
        <v>2014</v>
      </c>
      <c r="BE94" s="19">
        <v>2014</v>
      </c>
      <c r="BF94" s="9"/>
    </row>
    <row r="95" spans="1:58" x14ac:dyDescent="0.25">
      <c r="A95" s="13" t="s">
        <v>9865</v>
      </c>
      <c r="B95" s="184" t="s">
        <v>8858</v>
      </c>
      <c r="C95" s="17">
        <v>2014</v>
      </c>
      <c r="D95" s="17">
        <v>2014</v>
      </c>
      <c r="E95" s="17">
        <v>2014</v>
      </c>
      <c r="F95" s="17">
        <v>2014</v>
      </c>
      <c r="G95" s="17">
        <v>2014</v>
      </c>
      <c r="H95" s="17">
        <v>2014</v>
      </c>
      <c r="I95" s="17">
        <v>2014</v>
      </c>
      <c r="J95" s="17">
        <v>2015</v>
      </c>
      <c r="K95" s="17">
        <v>2015</v>
      </c>
      <c r="L95" s="17">
        <v>2015</v>
      </c>
      <c r="M95" s="19">
        <v>2016</v>
      </c>
      <c r="N95" s="19">
        <v>2016</v>
      </c>
      <c r="O95" s="19">
        <v>2015</v>
      </c>
      <c r="P95" s="19">
        <v>2015</v>
      </c>
      <c r="Q95" s="19">
        <v>2014</v>
      </c>
      <c r="R95" s="19">
        <v>2012</v>
      </c>
      <c r="S95" s="19">
        <v>2016</v>
      </c>
      <c r="T95" s="19">
        <v>2013</v>
      </c>
      <c r="U95" s="19">
        <v>2014</v>
      </c>
      <c r="V95" s="19">
        <v>2014</v>
      </c>
      <c r="W95" s="19">
        <v>2015</v>
      </c>
      <c r="X95" s="19">
        <v>2011</v>
      </c>
      <c r="Y95" s="19">
        <v>2012</v>
      </c>
      <c r="Z95" s="19">
        <v>2014</v>
      </c>
      <c r="AA95" s="19">
        <v>2014</v>
      </c>
      <c r="AB95" s="19">
        <v>2014</v>
      </c>
      <c r="AC95" s="19">
        <v>2014</v>
      </c>
      <c r="AD95" s="19">
        <v>2015</v>
      </c>
      <c r="AE95" s="19">
        <v>2012</v>
      </c>
      <c r="AF95" s="19">
        <v>2013</v>
      </c>
      <c r="AG95" s="18">
        <v>2012</v>
      </c>
      <c r="AH95" s="19">
        <v>2014</v>
      </c>
      <c r="AI95" s="19">
        <v>2015</v>
      </c>
      <c r="AJ95" s="19">
        <v>2016</v>
      </c>
      <c r="AK95" s="20">
        <v>2015</v>
      </c>
      <c r="AL95" s="20">
        <v>2015</v>
      </c>
      <c r="AM95" s="19">
        <v>2015</v>
      </c>
      <c r="AN95" s="19">
        <v>2014</v>
      </c>
      <c r="AO95" s="19">
        <v>2014</v>
      </c>
      <c r="AP95" s="19">
        <v>2012</v>
      </c>
      <c r="AQ95" s="19">
        <v>2013</v>
      </c>
      <c r="AR95" s="19">
        <v>2015</v>
      </c>
      <c r="AS95" s="19">
        <v>2014</v>
      </c>
      <c r="AT95" s="19">
        <v>2015</v>
      </c>
      <c r="AU95" s="19">
        <v>2012</v>
      </c>
      <c r="AV95" s="19" t="s">
        <v>14</v>
      </c>
      <c r="AW95" s="19">
        <v>2014</v>
      </c>
      <c r="AX95" s="19">
        <v>2014</v>
      </c>
      <c r="AY95" s="19">
        <v>2014</v>
      </c>
      <c r="AZ95" s="19">
        <v>2015</v>
      </c>
      <c r="BA95" s="19">
        <v>2015</v>
      </c>
      <c r="BB95" s="19">
        <v>2015</v>
      </c>
      <c r="BC95" s="19">
        <v>2015</v>
      </c>
      <c r="BD95" s="19">
        <v>2014</v>
      </c>
      <c r="BE95" s="19">
        <v>2014</v>
      </c>
      <c r="BF95" s="9"/>
    </row>
    <row r="96" spans="1:58" x14ac:dyDescent="0.25">
      <c r="A96" s="13" t="s">
        <v>8873</v>
      </c>
      <c r="B96" s="184" t="s">
        <v>8874</v>
      </c>
      <c r="C96" s="17">
        <v>2014</v>
      </c>
      <c r="D96" s="17">
        <v>2014</v>
      </c>
      <c r="E96" s="17">
        <v>2014</v>
      </c>
      <c r="F96" s="17">
        <v>2014</v>
      </c>
      <c r="G96" s="17">
        <v>2014</v>
      </c>
      <c r="H96" s="17">
        <v>2014</v>
      </c>
      <c r="I96" s="17">
        <v>2014</v>
      </c>
      <c r="J96" s="17">
        <v>2015</v>
      </c>
      <c r="K96" s="17">
        <v>2015</v>
      </c>
      <c r="L96" s="17">
        <v>2015</v>
      </c>
      <c r="M96" s="19">
        <v>2016</v>
      </c>
      <c r="N96" s="19">
        <v>2016</v>
      </c>
      <c r="O96" s="19">
        <v>2015</v>
      </c>
      <c r="P96" s="19">
        <v>2015</v>
      </c>
      <c r="Q96" s="19">
        <v>2014</v>
      </c>
      <c r="R96" s="19" t="s">
        <v>14</v>
      </c>
      <c r="S96" s="19">
        <v>2016</v>
      </c>
      <c r="T96" s="19">
        <v>2013</v>
      </c>
      <c r="U96" s="19">
        <v>2014</v>
      </c>
      <c r="V96" s="19" t="s">
        <v>14</v>
      </c>
      <c r="W96" s="19">
        <v>2015</v>
      </c>
      <c r="X96" s="19" t="s">
        <v>14</v>
      </c>
      <c r="Y96" s="19">
        <v>2012</v>
      </c>
      <c r="Z96" s="19">
        <v>2014</v>
      </c>
      <c r="AA96" s="19">
        <v>2014</v>
      </c>
      <c r="AB96" s="19" t="s">
        <v>14</v>
      </c>
      <c r="AC96" s="19">
        <v>2014</v>
      </c>
      <c r="AD96" s="19">
        <v>2015</v>
      </c>
      <c r="AE96" s="19" t="s">
        <v>14</v>
      </c>
      <c r="AF96" s="19">
        <v>2014</v>
      </c>
      <c r="AG96" s="18">
        <v>2012</v>
      </c>
      <c r="AH96" s="19">
        <v>2014</v>
      </c>
      <c r="AI96" s="19">
        <v>2015</v>
      </c>
      <c r="AJ96" s="19">
        <v>2016</v>
      </c>
      <c r="AK96" s="20" t="s">
        <v>14</v>
      </c>
      <c r="AL96" s="20">
        <v>2015</v>
      </c>
      <c r="AM96" s="19">
        <v>2015</v>
      </c>
      <c r="AN96" s="19">
        <v>2014</v>
      </c>
      <c r="AO96" s="19">
        <v>2014</v>
      </c>
      <c r="AP96" s="19">
        <v>2014</v>
      </c>
      <c r="AQ96" s="19">
        <v>2014</v>
      </c>
      <c r="AR96" s="19" t="s">
        <v>14</v>
      </c>
      <c r="AS96" s="19">
        <v>2014</v>
      </c>
      <c r="AT96" s="19">
        <v>2015</v>
      </c>
      <c r="AU96" s="19">
        <v>2012</v>
      </c>
      <c r="AV96" s="19">
        <v>2011</v>
      </c>
      <c r="AW96" s="19">
        <v>2014</v>
      </c>
      <c r="AX96" s="19">
        <v>2014</v>
      </c>
      <c r="AY96" s="19">
        <v>2014</v>
      </c>
      <c r="AZ96" s="19">
        <v>2015</v>
      </c>
      <c r="BA96" s="19">
        <v>2015</v>
      </c>
      <c r="BB96" s="19">
        <v>2015</v>
      </c>
      <c r="BC96" s="19">
        <v>2015</v>
      </c>
      <c r="BD96" s="19">
        <v>2014</v>
      </c>
      <c r="BE96" s="19">
        <v>2014</v>
      </c>
      <c r="BF96" s="9"/>
    </row>
    <row r="97" spans="1:58" x14ac:dyDescent="0.25">
      <c r="A97" s="13" t="s">
        <v>1060</v>
      </c>
      <c r="B97" s="184" t="s">
        <v>8859</v>
      </c>
      <c r="C97" s="17">
        <v>2014</v>
      </c>
      <c r="D97" s="17">
        <v>2014</v>
      </c>
      <c r="E97" s="17">
        <v>2014</v>
      </c>
      <c r="F97" s="17">
        <v>2014</v>
      </c>
      <c r="G97" s="17">
        <v>2014</v>
      </c>
      <c r="H97" s="17">
        <v>2014</v>
      </c>
      <c r="I97" s="17">
        <v>2014</v>
      </c>
      <c r="J97" s="17">
        <v>2015</v>
      </c>
      <c r="K97" s="17">
        <v>2015</v>
      </c>
      <c r="L97" s="17">
        <v>2015</v>
      </c>
      <c r="M97" s="19">
        <v>2016</v>
      </c>
      <c r="N97" s="19">
        <v>2016</v>
      </c>
      <c r="O97" s="19">
        <v>2015</v>
      </c>
      <c r="P97" s="19">
        <v>2015</v>
      </c>
      <c r="Q97" s="19">
        <v>2014</v>
      </c>
      <c r="R97" s="19" t="s">
        <v>14</v>
      </c>
      <c r="S97" s="19">
        <v>2016</v>
      </c>
      <c r="T97" s="19">
        <v>2013</v>
      </c>
      <c r="U97" s="19">
        <v>2014</v>
      </c>
      <c r="V97" s="19">
        <v>2014</v>
      </c>
      <c r="W97" s="19">
        <v>2015</v>
      </c>
      <c r="X97" s="19">
        <v>2004</v>
      </c>
      <c r="Y97" s="19">
        <v>2011</v>
      </c>
      <c r="Z97" s="19">
        <v>2014</v>
      </c>
      <c r="AA97" s="19">
        <v>2014</v>
      </c>
      <c r="AB97" s="19">
        <v>2014</v>
      </c>
      <c r="AC97" s="19">
        <v>2014</v>
      </c>
      <c r="AD97" s="19">
        <v>2015</v>
      </c>
      <c r="AE97" s="19" t="s">
        <v>14</v>
      </c>
      <c r="AF97" s="19">
        <v>2014</v>
      </c>
      <c r="AG97" s="18" t="s">
        <v>14</v>
      </c>
      <c r="AH97" s="19">
        <v>2014</v>
      </c>
      <c r="AI97" s="19">
        <v>2015</v>
      </c>
      <c r="AJ97" s="19">
        <v>2016</v>
      </c>
      <c r="AK97" s="20">
        <v>2015</v>
      </c>
      <c r="AL97" s="20">
        <v>2016</v>
      </c>
      <c r="AM97" s="19">
        <v>2015</v>
      </c>
      <c r="AN97" s="19">
        <v>2014</v>
      </c>
      <c r="AO97" s="19">
        <v>2014</v>
      </c>
      <c r="AP97" s="19" t="s">
        <v>14</v>
      </c>
      <c r="AQ97" s="19" t="s">
        <v>14</v>
      </c>
      <c r="AR97" s="19">
        <v>2015</v>
      </c>
      <c r="AS97" s="19">
        <v>2014</v>
      </c>
      <c r="AT97" s="19">
        <v>2015</v>
      </c>
      <c r="AU97" s="19">
        <v>2012</v>
      </c>
      <c r="AV97" s="19">
        <v>2007</v>
      </c>
      <c r="AW97" s="19">
        <v>2014</v>
      </c>
      <c r="AX97" s="19">
        <v>2014</v>
      </c>
      <c r="AY97" s="19">
        <v>2014</v>
      </c>
      <c r="AZ97" s="19">
        <v>2015</v>
      </c>
      <c r="BA97" s="19">
        <v>2015</v>
      </c>
      <c r="BB97" s="19">
        <v>2015</v>
      </c>
      <c r="BC97" s="19">
        <v>2015</v>
      </c>
      <c r="BD97" s="19">
        <v>2014</v>
      </c>
      <c r="BE97" s="19">
        <v>2014</v>
      </c>
      <c r="BF97" s="9"/>
    </row>
    <row r="98" spans="1:58" x14ac:dyDescent="0.25">
      <c r="A98" s="13" t="s">
        <v>4287</v>
      </c>
      <c r="B98" s="184" t="s">
        <v>8868</v>
      </c>
      <c r="C98" s="17">
        <v>2014</v>
      </c>
      <c r="D98" s="17">
        <v>2014</v>
      </c>
      <c r="E98" s="17">
        <v>2014</v>
      </c>
      <c r="F98" s="17">
        <v>2014</v>
      </c>
      <c r="G98" s="17">
        <v>2014</v>
      </c>
      <c r="H98" s="17">
        <v>2014</v>
      </c>
      <c r="I98" s="17">
        <v>2014</v>
      </c>
      <c r="J98" s="17">
        <v>2015</v>
      </c>
      <c r="K98" s="17">
        <v>2015</v>
      </c>
      <c r="L98" s="17">
        <v>2015</v>
      </c>
      <c r="M98" s="19">
        <v>2016</v>
      </c>
      <c r="N98" s="19">
        <v>2016</v>
      </c>
      <c r="O98" s="19">
        <v>2015</v>
      </c>
      <c r="P98" s="19">
        <v>2015</v>
      </c>
      <c r="Q98" s="19">
        <v>2014</v>
      </c>
      <c r="R98" s="19">
        <v>2009</v>
      </c>
      <c r="S98" s="19">
        <v>2016</v>
      </c>
      <c r="T98" s="19">
        <v>2013</v>
      </c>
      <c r="U98" s="19">
        <v>2014</v>
      </c>
      <c r="V98" s="19">
        <v>2014</v>
      </c>
      <c r="W98" s="19">
        <v>2015</v>
      </c>
      <c r="X98" s="19">
        <v>2014</v>
      </c>
      <c r="Y98" s="19" t="s">
        <v>14</v>
      </c>
      <c r="Z98" s="19">
        <v>2014</v>
      </c>
      <c r="AA98" s="19">
        <v>2014</v>
      </c>
      <c r="AB98" s="19">
        <v>2014</v>
      </c>
      <c r="AC98" s="19">
        <v>2014</v>
      </c>
      <c r="AD98" s="19">
        <v>2015</v>
      </c>
      <c r="AE98" s="19" t="s">
        <v>14</v>
      </c>
      <c r="AF98" s="19">
        <v>2014</v>
      </c>
      <c r="AG98" s="18">
        <v>2010</v>
      </c>
      <c r="AH98" s="19">
        <v>2014</v>
      </c>
      <c r="AI98" s="19">
        <v>2015</v>
      </c>
      <c r="AJ98" s="19">
        <v>2016</v>
      </c>
      <c r="AK98" s="20" t="s">
        <v>14</v>
      </c>
      <c r="AL98" s="20">
        <v>2015</v>
      </c>
      <c r="AM98" s="19">
        <v>2015</v>
      </c>
      <c r="AN98" s="19">
        <v>2014</v>
      </c>
      <c r="AO98" s="19">
        <v>2014</v>
      </c>
      <c r="AP98" s="19">
        <v>2014</v>
      </c>
      <c r="AQ98" s="19">
        <v>2014</v>
      </c>
      <c r="AR98" s="19">
        <v>2015</v>
      </c>
      <c r="AS98" s="19">
        <v>2014</v>
      </c>
      <c r="AT98" s="19">
        <v>2015</v>
      </c>
      <c r="AU98" s="19">
        <v>2012</v>
      </c>
      <c r="AV98" s="19">
        <v>2009</v>
      </c>
      <c r="AW98" s="19">
        <v>2014</v>
      </c>
      <c r="AX98" s="19">
        <v>2014</v>
      </c>
      <c r="AY98" s="19">
        <v>2014</v>
      </c>
      <c r="AZ98" s="19">
        <v>2015</v>
      </c>
      <c r="BA98" s="19">
        <v>2015</v>
      </c>
      <c r="BB98" s="19">
        <v>2014</v>
      </c>
      <c r="BC98" s="19">
        <v>2015</v>
      </c>
      <c r="BD98" s="19">
        <v>2014</v>
      </c>
      <c r="BE98" s="19">
        <v>2014</v>
      </c>
      <c r="BF98" s="9"/>
    </row>
    <row r="99" spans="1:58" x14ac:dyDescent="0.25">
      <c r="A99" s="13" t="s">
        <v>8860</v>
      </c>
      <c r="B99" s="184" t="s">
        <v>8861</v>
      </c>
      <c r="C99" s="17">
        <v>2014</v>
      </c>
      <c r="D99" s="17">
        <v>2014</v>
      </c>
      <c r="E99" s="17">
        <v>2014</v>
      </c>
      <c r="F99" s="17">
        <v>2014</v>
      </c>
      <c r="G99" s="17">
        <v>2014</v>
      </c>
      <c r="H99" s="17">
        <v>2014</v>
      </c>
      <c r="I99" s="17">
        <v>2014</v>
      </c>
      <c r="J99" s="17">
        <v>2015</v>
      </c>
      <c r="K99" s="17">
        <v>2015</v>
      </c>
      <c r="L99" s="17">
        <v>2015</v>
      </c>
      <c r="M99" s="19">
        <v>2016</v>
      </c>
      <c r="N99" s="19">
        <v>2016</v>
      </c>
      <c r="O99" s="19">
        <v>2015</v>
      </c>
      <c r="P99" s="19">
        <v>2015</v>
      </c>
      <c r="Q99" s="19">
        <v>2014</v>
      </c>
      <c r="R99" s="19">
        <v>2013</v>
      </c>
      <c r="S99" s="19">
        <v>2016</v>
      </c>
      <c r="T99" s="19">
        <v>2013</v>
      </c>
      <c r="U99" s="19">
        <v>2014</v>
      </c>
      <c r="V99" s="19">
        <v>2014</v>
      </c>
      <c r="W99" s="19">
        <v>2015</v>
      </c>
      <c r="X99" s="19">
        <v>2013</v>
      </c>
      <c r="Y99" s="19">
        <v>2010</v>
      </c>
      <c r="Z99" s="19">
        <v>2014</v>
      </c>
      <c r="AA99" s="19">
        <v>2014</v>
      </c>
      <c r="AB99" s="19">
        <v>2014</v>
      </c>
      <c r="AC99" s="19">
        <v>2014</v>
      </c>
      <c r="AD99" s="19">
        <v>2015</v>
      </c>
      <c r="AE99" s="19">
        <v>2012</v>
      </c>
      <c r="AF99" s="19">
        <v>2014</v>
      </c>
      <c r="AG99" s="18">
        <v>2007</v>
      </c>
      <c r="AH99" s="19">
        <v>2014</v>
      </c>
      <c r="AI99" s="19">
        <v>2015</v>
      </c>
      <c r="AJ99" s="19">
        <v>2016</v>
      </c>
      <c r="AK99" s="20" t="s">
        <v>14</v>
      </c>
      <c r="AL99" s="20">
        <v>2016</v>
      </c>
      <c r="AM99" s="19">
        <v>2015</v>
      </c>
      <c r="AN99" s="19">
        <v>2014</v>
      </c>
      <c r="AO99" s="19">
        <v>2014</v>
      </c>
      <c r="AP99" s="19" t="s">
        <v>14</v>
      </c>
      <c r="AQ99" s="19" t="s">
        <v>14</v>
      </c>
      <c r="AR99" s="19" t="s">
        <v>14</v>
      </c>
      <c r="AS99" s="19">
        <v>2014</v>
      </c>
      <c r="AT99" s="19">
        <v>2015</v>
      </c>
      <c r="AU99" s="19">
        <v>2012</v>
      </c>
      <c r="AV99" s="19">
        <v>2007</v>
      </c>
      <c r="AW99" s="19">
        <v>2014</v>
      </c>
      <c r="AX99" s="19">
        <v>2014</v>
      </c>
      <c r="AY99" s="19">
        <v>2014</v>
      </c>
      <c r="AZ99" s="19">
        <v>2015</v>
      </c>
      <c r="BA99" s="19">
        <v>2015</v>
      </c>
      <c r="BB99" s="19">
        <v>2015</v>
      </c>
      <c r="BC99" s="19">
        <v>2015</v>
      </c>
      <c r="BD99" s="19">
        <v>2014</v>
      </c>
      <c r="BE99" s="19">
        <v>2014</v>
      </c>
      <c r="BF99" s="9"/>
    </row>
    <row r="100" spans="1:58" x14ac:dyDescent="0.25">
      <c r="A100" s="13" t="s">
        <v>132</v>
      </c>
      <c r="B100" s="184" t="s">
        <v>8862</v>
      </c>
      <c r="C100" s="17">
        <v>2014</v>
      </c>
      <c r="D100" s="17">
        <v>2014</v>
      </c>
      <c r="E100" s="17">
        <v>2014</v>
      </c>
      <c r="F100" s="17">
        <v>2014</v>
      </c>
      <c r="G100" s="17">
        <v>2014</v>
      </c>
      <c r="H100" s="17">
        <v>2014</v>
      </c>
      <c r="I100" s="17">
        <v>2014</v>
      </c>
      <c r="J100" s="17">
        <v>2015</v>
      </c>
      <c r="K100" s="17">
        <v>2015</v>
      </c>
      <c r="L100" s="17">
        <v>2015</v>
      </c>
      <c r="M100" s="19">
        <v>2016</v>
      </c>
      <c r="N100" s="19">
        <v>2016</v>
      </c>
      <c r="O100" s="19">
        <v>2015</v>
      </c>
      <c r="P100" s="19">
        <v>2015</v>
      </c>
      <c r="Q100" s="19">
        <v>2014</v>
      </c>
      <c r="R100" s="19">
        <v>2007</v>
      </c>
      <c r="S100" s="19">
        <v>2016</v>
      </c>
      <c r="T100" s="19">
        <v>2013</v>
      </c>
      <c r="U100" s="19">
        <v>2014</v>
      </c>
      <c r="V100" s="19">
        <v>2014</v>
      </c>
      <c r="W100" s="19">
        <v>2015</v>
      </c>
      <c r="X100" s="19">
        <v>2007</v>
      </c>
      <c r="Y100" s="19">
        <v>2010</v>
      </c>
      <c r="Z100" s="19">
        <v>2014</v>
      </c>
      <c r="AA100" s="19">
        <v>2014</v>
      </c>
      <c r="AB100" s="19" t="s">
        <v>14</v>
      </c>
      <c r="AC100" s="19">
        <v>2014</v>
      </c>
      <c r="AD100" s="19">
        <v>2015</v>
      </c>
      <c r="AE100" s="19" t="s">
        <v>14</v>
      </c>
      <c r="AF100" s="19">
        <v>2014</v>
      </c>
      <c r="AG100" s="18" t="s">
        <v>14</v>
      </c>
      <c r="AH100" s="19">
        <v>2014</v>
      </c>
      <c r="AI100" s="19">
        <v>2015</v>
      </c>
      <c r="AJ100" s="19">
        <v>2016</v>
      </c>
      <c r="AK100" s="20">
        <v>2016</v>
      </c>
      <c r="AL100" s="20">
        <v>2015</v>
      </c>
      <c r="AM100" s="19">
        <v>2015</v>
      </c>
      <c r="AN100" s="19">
        <v>2014</v>
      </c>
      <c r="AO100" s="19">
        <v>2014</v>
      </c>
      <c r="AP100" s="19" t="s">
        <v>14</v>
      </c>
      <c r="AQ100" s="19" t="s">
        <v>14</v>
      </c>
      <c r="AR100" s="19" t="s">
        <v>14</v>
      </c>
      <c r="AS100" s="19">
        <v>2014</v>
      </c>
      <c r="AT100" s="19">
        <v>2015</v>
      </c>
      <c r="AU100" s="19">
        <v>2012</v>
      </c>
      <c r="AV100" s="19">
        <v>2013</v>
      </c>
      <c r="AW100" s="19">
        <v>2014</v>
      </c>
      <c r="AX100" s="19">
        <v>2014</v>
      </c>
      <c r="AY100" s="19">
        <v>2014</v>
      </c>
      <c r="AZ100" s="19">
        <v>2015</v>
      </c>
      <c r="BA100" s="19" t="s">
        <v>14</v>
      </c>
      <c r="BB100" s="19">
        <v>2015</v>
      </c>
      <c r="BC100" s="19">
        <v>2015</v>
      </c>
      <c r="BD100" s="19">
        <v>2014</v>
      </c>
      <c r="BE100" s="19">
        <v>2014</v>
      </c>
      <c r="BF100" s="9"/>
    </row>
    <row r="101" spans="1:58" x14ac:dyDescent="0.25">
      <c r="A101" s="13" t="s">
        <v>8865</v>
      </c>
      <c r="B101" s="184" t="s">
        <v>8866</v>
      </c>
      <c r="C101" s="17">
        <v>2014</v>
      </c>
      <c r="D101" s="17">
        <v>2014</v>
      </c>
      <c r="E101" s="17">
        <v>2014</v>
      </c>
      <c r="F101" s="17">
        <v>2014</v>
      </c>
      <c r="G101" s="17">
        <v>2014</v>
      </c>
      <c r="H101" s="17">
        <v>2014</v>
      </c>
      <c r="I101" s="17">
        <v>2014</v>
      </c>
      <c r="J101" s="17">
        <v>2015</v>
      </c>
      <c r="K101" s="17">
        <v>2015</v>
      </c>
      <c r="L101" s="17">
        <v>2015</v>
      </c>
      <c r="M101" s="19">
        <v>2016</v>
      </c>
      <c r="N101" s="19">
        <v>2016</v>
      </c>
      <c r="O101" s="19">
        <v>2015</v>
      </c>
      <c r="P101" s="19">
        <v>2015</v>
      </c>
      <c r="Q101" s="19">
        <v>2014</v>
      </c>
      <c r="R101" s="19" t="s">
        <v>14</v>
      </c>
      <c r="S101" s="19">
        <v>2016</v>
      </c>
      <c r="T101" s="19">
        <v>2013</v>
      </c>
      <c r="U101" s="19">
        <v>2014</v>
      </c>
      <c r="V101" s="19" t="s">
        <v>14</v>
      </c>
      <c r="W101" s="19" t="s">
        <v>14</v>
      </c>
      <c r="X101" s="19" t="s">
        <v>14</v>
      </c>
      <c r="Y101" s="19" t="s">
        <v>14</v>
      </c>
      <c r="Z101" s="19" t="s">
        <v>14</v>
      </c>
      <c r="AA101" s="19" t="s">
        <v>14</v>
      </c>
      <c r="AB101" s="19" t="s">
        <v>14</v>
      </c>
      <c r="AC101" s="19" t="s">
        <v>14</v>
      </c>
      <c r="AD101" s="19">
        <v>2015</v>
      </c>
      <c r="AE101" s="19" t="s">
        <v>14</v>
      </c>
      <c r="AF101" s="19" t="s">
        <v>14</v>
      </c>
      <c r="AG101" s="18" t="s">
        <v>14</v>
      </c>
      <c r="AH101" s="19">
        <v>2014</v>
      </c>
      <c r="AI101" s="19">
        <v>2015</v>
      </c>
      <c r="AJ101" s="19">
        <v>2016</v>
      </c>
      <c r="AK101" s="20" t="s">
        <v>14</v>
      </c>
      <c r="AL101" s="20">
        <v>2015</v>
      </c>
      <c r="AM101" s="19">
        <v>2015</v>
      </c>
      <c r="AN101" s="19">
        <v>2014</v>
      </c>
      <c r="AO101" s="19">
        <v>2014</v>
      </c>
      <c r="AP101" s="19" t="s">
        <v>14</v>
      </c>
      <c r="AQ101" s="19" t="s">
        <v>14</v>
      </c>
      <c r="AR101" s="19" t="s">
        <v>14</v>
      </c>
      <c r="AS101" s="19">
        <v>2014</v>
      </c>
      <c r="AT101" s="19" t="s">
        <v>14</v>
      </c>
      <c r="AU101" s="19">
        <v>2012</v>
      </c>
      <c r="AV101" s="19" t="s">
        <v>14</v>
      </c>
      <c r="AW101" s="19">
        <v>2014</v>
      </c>
      <c r="AX101" s="19">
        <v>2014</v>
      </c>
      <c r="AY101" s="19">
        <v>2014</v>
      </c>
      <c r="AZ101" s="19" t="s">
        <v>14</v>
      </c>
      <c r="BA101" s="19" t="s">
        <v>14</v>
      </c>
      <c r="BB101" s="19" t="s">
        <v>1405</v>
      </c>
      <c r="BC101" s="19">
        <v>2015</v>
      </c>
      <c r="BD101" s="19">
        <v>2014</v>
      </c>
      <c r="BE101" s="19">
        <v>2014</v>
      </c>
      <c r="BF101" s="9"/>
    </row>
    <row r="102" spans="1:58" x14ac:dyDescent="0.25">
      <c r="A102" s="13" t="s">
        <v>8869</v>
      </c>
      <c r="B102" s="184" t="s">
        <v>8870</v>
      </c>
      <c r="C102" s="17">
        <v>2014</v>
      </c>
      <c r="D102" s="17">
        <v>2014</v>
      </c>
      <c r="E102" s="17">
        <v>2014</v>
      </c>
      <c r="F102" s="17">
        <v>2014</v>
      </c>
      <c r="G102" s="17">
        <v>2014</v>
      </c>
      <c r="H102" s="17">
        <v>2014</v>
      </c>
      <c r="I102" s="17">
        <v>2014</v>
      </c>
      <c r="J102" s="17">
        <v>2015</v>
      </c>
      <c r="K102" s="17">
        <v>2015</v>
      </c>
      <c r="L102" s="17">
        <v>2015</v>
      </c>
      <c r="M102" s="19">
        <v>2016</v>
      </c>
      <c r="N102" s="19">
        <v>2016</v>
      </c>
      <c r="O102" s="19">
        <v>2015</v>
      </c>
      <c r="P102" s="19">
        <v>2015</v>
      </c>
      <c r="Q102" s="19">
        <v>2014</v>
      </c>
      <c r="R102" s="19" t="s">
        <v>14</v>
      </c>
      <c r="S102" s="19">
        <v>2016</v>
      </c>
      <c r="T102" s="19">
        <v>2013</v>
      </c>
      <c r="U102" s="19">
        <v>2014</v>
      </c>
      <c r="V102" s="19" t="s">
        <v>14</v>
      </c>
      <c r="W102" s="19">
        <v>2015</v>
      </c>
      <c r="X102" s="19" t="s">
        <v>14</v>
      </c>
      <c r="Y102" s="19">
        <v>2012</v>
      </c>
      <c r="Z102" s="19">
        <v>2014</v>
      </c>
      <c r="AA102" s="19">
        <v>2014</v>
      </c>
      <c r="AB102" s="19" t="s">
        <v>14</v>
      </c>
      <c r="AC102" s="19">
        <v>2014</v>
      </c>
      <c r="AD102" s="19">
        <v>2015</v>
      </c>
      <c r="AE102" s="19" t="s">
        <v>14</v>
      </c>
      <c r="AF102" s="19">
        <v>2014</v>
      </c>
      <c r="AG102" s="18">
        <v>2012</v>
      </c>
      <c r="AH102" s="19">
        <v>2014</v>
      </c>
      <c r="AI102" s="19">
        <v>2015</v>
      </c>
      <c r="AJ102" s="19">
        <v>2016</v>
      </c>
      <c r="AK102" s="20" t="s">
        <v>14</v>
      </c>
      <c r="AL102" s="20">
        <v>2015</v>
      </c>
      <c r="AM102" s="19">
        <v>2015</v>
      </c>
      <c r="AN102" s="19">
        <v>2014</v>
      </c>
      <c r="AO102" s="19">
        <v>2014</v>
      </c>
      <c r="AP102" s="19">
        <v>2014</v>
      </c>
      <c r="AQ102" s="19">
        <v>2014</v>
      </c>
      <c r="AR102" s="19" t="s">
        <v>14</v>
      </c>
      <c r="AS102" s="19">
        <v>2014</v>
      </c>
      <c r="AT102" s="19">
        <v>2015</v>
      </c>
      <c r="AU102" s="19">
        <v>2012</v>
      </c>
      <c r="AV102" s="19">
        <v>2011</v>
      </c>
      <c r="AW102" s="19">
        <v>2014</v>
      </c>
      <c r="AX102" s="19">
        <v>2014</v>
      </c>
      <c r="AY102" s="19">
        <v>2014</v>
      </c>
      <c r="AZ102" s="19">
        <v>2015</v>
      </c>
      <c r="BA102" s="19">
        <v>2015</v>
      </c>
      <c r="BB102" s="19">
        <v>2015</v>
      </c>
      <c r="BC102" s="19">
        <v>2015</v>
      </c>
      <c r="BD102" s="19">
        <v>2014</v>
      </c>
      <c r="BE102" s="19">
        <v>2014</v>
      </c>
      <c r="BF102" s="9"/>
    </row>
    <row r="103" spans="1:58" x14ac:dyDescent="0.25">
      <c r="A103" s="13" t="s">
        <v>8871</v>
      </c>
      <c r="B103" s="184" t="s">
        <v>8872</v>
      </c>
      <c r="C103" s="17">
        <v>2014</v>
      </c>
      <c r="D103" s="17">
        <v>2014</v>
      </c>
      <c r="E103" s="17">
        <v>2014</v>
      </c>
      <c r="F103" s="17">
        <v>2014</v>
      </c>
      <c r="G103" s="17">
        <v>2014</v>
      </c>
      <c r="H103" s="17">
        <v>2014</v>
      </c>
      <c r="I103" s="17">
        <v>2014</v>
      </c>
      <c r="J103" s="17">
        <v>2015</v>
      </c>
      <c r="K103" s="17">
        <v>2015</v>
      </c>
      <c r="L103" s="17">
        <v>2015</v>
      </c>
      <c r="M103" s="19">
        <v>2016</v>
      </c>
      <c r="N103" s="19">
        <v>2016</v>
      </c>
      <c r="O103" s="19">
        <v>2015</v>
      </c>
      <c r="P103" s="19">
        <v>2015</v>
      </c>
      <c r="Q103" s="19">
        <v>2014</v>
      </c>
      <c r="R103" s="19" t="s">
        <v>14</v>
      </c>
      <c r="S103" s="19">
        <v>2016</v>
      </c>
      <c r="T103" s="19">
        <v>2013</v>
      </c>
      <c r="U103" s="19">
        <v>2014</v>
      </c>
      <c r="V103" s="19" t="s">
        <v>14</v>
      </c>
      <c r="W103" s="19">
        <v>2015</v>
      </c>
      <c r="X103" s="19" t="s">
        <v>14</v>
      </c>
      <c r="Y103" s="19">
        <v>2013</v>
      </c>
      <c r="Z103" s="19">
        <v>2014</v>
      </c>
      <c r="AA103" s="19">
        <v>2014</v>
      </c>
      <c r="AB103" s="19" t="s">
        <v>14</v>
      </c>
      <c r="AC103" s="19">
        <v>2014</v>
      </c>
      <c r="AD103" s="19">
        <v>2015</v>
      </c>
      <c r="AE103" s="19" t="s">
        <v>14</v>
      </c>
      <c r="AF103" s="19">
        <v>2014</v>
      </c>
      <c r="AG103" s="18">
        <v>2012</v>
      </c>
      <c r="AH103" s="19">
        <v>2014</v>
      </c>
      <c r="AI103" s="19">
        <v>2015</v>
      </c>
      <c r="AJ103" s="19">
        <v>2016</v>
      </c>
      <c r="AK103" s="20" t="s">
        <v>14</v>
      </c>
      <c r="AL103" s="20">
        <v>2015</v>
      </c>
      <c r="AM103" s="19">
        <v>2015</v>
      </c>
      <c r="AN103" s="19">
        <v>2014</v>
      </c>
      <c r="AO103" s="19">
        <v>2014</v>
      </c>
      <c r="AP103" s="19">
        <v>2014</v>
      </c>
      <c r="AQ103" s="19">
        <v>2014</v>
      </c>
      <c r="AR103" s="19" t="s">
        <v>14</v>
      </c>
      <c r="AS103" s="19">
        <v>2014</v>
      </c>
      <c r="AT103" s="19">
        <v>2015</v>
      </c>
      <c r="AU103" s="19">
        <v>2012</v>
      </c>
      <c r="AV103" s="19" t="s">
        <v>14</v>
      </c>
      <c r="AW103" s="19">
        <v>2014</v>
      </c>
      <c r="AX103" s="19">
        <v>2014</v>
      </c>
      <c r="AY103" s="19">
        <v>2014</v>
      </c>
      <c r="AZ103" s="19">
        <v>2015</v>
      </c>
      <c r="BA103" s="19">
        <v>2015</v>
      </c>
      <c r="BB103" s="19">
        <v>2015</v>
      </c>
      <c r="BC103" s="19">
        <v>2015</v>
      </c>
      <c r="BD103" s="19">
        <v>2014</v>
      </c>
      <c r="BE103" s="19">
        <v>2014</v>
      </c>
      <c r="BF103" s="9"/>
    </row>
    <row r="104" spans="1:58" x14ac:dyDescent="0.25">
      <c r="A104" s="13" t="s">
        <v>3795</v>
      </c>
      <c r="B104" s="184" t="s">
        <v>8877</v>
      </c>
      <c r="C104" s="17">
        <v>2014</v>
      </c>
      <c r="D104" s="17">
        <v>2014</v>
      </c>
      <c r="E104" s="17">
        <v>2014</v>
      </c>
      <c r="F104" s="17">
        <v>2014</v>
      </c>
      <c r="G104" s="17">
        <v>2014</v>
      </c>
      <c r="H104" s="17">
        <v>2014</v>
      </c>
      <c r="I104" s="17">
        <v>2014</v>
      </c>
      <c r="J104" s="17">
        <v>2015</v>
      </c>
      <c r="K104" s="17">
        <v>2015</v>
      </c>
      <c r="L104" s="17">
        <v>2015</v>
      </c>
      <c r="M104" s="19">
        <v>2016</v>
      </c>
      <c r="N104" s="19">
        <v>2016</v>
      </c>
      <c r="O104" s="19">
        <v>2015</v>
      </c>
      <c r="P104" s="19">
        <v>2015</v>
      </c>
      <c r="Q104" s="19">
        <v>2014</v>
      </c>
      <c r="R104" s="19">
        <v>2009</v>
      </c>
      <c r="S104" s="19">
        <v>2016</v>
      </c>
      <c r="T104" s="19">
        <v>2013</v>
      </c>
      <c r="U104" s="19">
        <v>2014</v>
      </c>
      <c r="V104" s="19">
        <v>2014</v>
      </c>
      <c r="W104" s="19">
        <v>2015</v>
      </c>
      <c r="X104" s="19">
        <v>2004</v>
      </c>
      <c r="Y104" s="19">
        <v>2010</v>
      </c>
      <c r="Z104" s="19">
        <v>2014</v>
      </c>
      <c r="AA104" s="19">
        <v>2014</v>
      </c>
      <c r="AB104" s="19">
        <v>2014</v>
      </c>
      <c r="AC104" s="19">
        <v>2014</v>
      </c>
      <c r="AD104" s="19">
        <v>2015</v>
      </c>
      <c r="AE104" s="19">
        <v>2012</v>
      </c>
      <c r="AF104" s="19" t="s">
        <v>14</v>
      </c>
      <c r="AG104" s="18">
        <v>2010</v>
      </c>
      <c r="AH104" s="19">
        <v>2014</v>
      </c>
      <c r="AI104" s="19">
        <v>2015</v>
      </c>
      <c r="AJ104" s="19">
        <v>2016</v>
      </c>
      <c r="AK104" s="20" t="s">
        <v>14</v>
      </c>
      <c r="AL104" s="20">
        <v>2015</v>
      </c>
      <c r="AM104" s="19">
        <v>2015</v>
      </c>
      <c r="AN104" s="19">
        <v>2014</v>
      </c>
      <c r="AO104" s="19">
        <v>2014</v>
      </c>
      <c r="AP104" s="19">
        <v>2014</v>
      </c>
      <c r="AQ104" s="19">
        <v>2014</v>
      </c>
      <c r="AR104" s="19">
        <v>2015</v>
      </c>
      <c r="AS104" s="19">
        <v>2014</v>
      </c>
      <c r="AT104" s="19">
        <v>2015</v>
      </c>
      <c r="AU104" s="19">
        <v>2012</v>
      </c>
      <c r="AV104" s="19">
        <v>2009</v>
      </c>
      <c r="AW104" s="19">
        <v>2014</v>
      </c>
      <c r="AX104" s="19">
        <v>2014</v>
      </c>
      <c r="AY104" s="19">
        <v>2014</v>
      </c>
      <c r="AZ104" s="19">
        <v>2015</v>
      </c>
      <c r="BA104" s="19">
        <v>2015</v>
      </c>
      <c r="BB104" s="19">
        <v>2015</v>
      </c>
      <c r="BC104" s="19">
        <v>2015</v>
      </c>
      <c r="BD104" s="19">
        <v>2014</v>
      </c>
      <c r="BE104" s="19">
        <v>2014</v>
      </c>
      <c r="BF104" s="9"/>
    </row>
    <row r="105" spans="1:58" x14ac:dyDescent="0.25">
      <c r="A105" s="13" t="s">
        <v>417</v>
      </c>
      <c r="B105" s="184" t="s">
        <v>8897</v>
      </c>
      <c r="C105" s="17">
        <v>2014</v>
      </c>
      <c r="D105" s="17">
        <v>2014</v>
      </c>
      <c r="E105" s="17">
        <v>2014</v>
      </c>
      <c r="F105" s="17">
        <v>2014</v>
      </c>
      <c r="G105" s="17">
        <v>2014</v>
      </c>
      <c r="H105" s="17">
        <v>2014</v>
      </c>
      <c r="I105" s="17">
        <v>2014</v>
      </c>
      <c r="J105" s="17">
        <v>2015</v>
      </c>
      <c r="K105" s="17">
        <v>2015</v>
      </c>
      <c r="L105" s="17">
        <v>2015</v>
      </c>
      <c r="M105" s="19">
        <v>2016</v>
      </c>
      <c r="N105" s="19">
        <v>2016</v>
      </c>
      <c r="O105" s="19">
        <v>2015</v>
      </c>
      <c r="P105" s="19">
        <v>2015</v>
      </c>
      <c r="Q105" s="19">
        <v>2014</v>
      </c>
      <c r="R105" s="19">
        <v>2010</v>
      </c>
      <c r="S105" s="19">
        <v>2016</v>
      </c>
      <c r="T105" s="19">
        <v>2013</v>
      </c>
      <c r="U105" s="19">
        <v>2014</v>
      </c>
      <c r="V105" s="19">
        <v>2014</v>
      </c>
      <c r="W105" s="19">
        <v>2015</v>
      </c>
      <c r="X105" s="19">
        <v>2014</v>
      </c>
      <c r="Y105" s="19">
        <v>2010</v>
      </c>
      <c r="Z105" s="19">
        <v>2014</v>
      </c>
      <c r="AA105" s="19">
        <v>2014</v>
      </c>
      <c r="AB105" s="19">
        <v>2014</v>
      </c>
      <c r="AC105" s="19">
        <v>2014</v>
      </c>
      <c r="AD105" s="19">
        <v>2015</v>
      </c>
      <c r="AE105" s="19">
        <v>2012</v>
      </c>
      <c r="AF105" s="19">
        <v>2014</v>
      </c>
      <c r="AG105" s="18">
        <v>2010</v>
      </c>
      <c r="AH105" s="19">
        <v>2014</v>
      </c>
      <c r="AI105" s="19">
        <v>2015</v>
      </c>
      <c r="AJ105" s="19">
        <v>2016</v>
      </c>
      <c r="AK105" s="20" t="s">
        <v>14</v>
      </c>
      <c r="AL105" s="20">
        <v>2015</v>
      </c>
      <c r="AM105" s="19">
        <v>2015</v>
      </c>
      <c r="AN105" s="19">
        <v>2014</v>
      </c>
      <c r="AO105" s="19">
        <v>2014</v>
      </c>
      <c r="AP105" s="19">
        <v>2013</v>
      </c>
      <c r="AQ105" s="19">
        <v>2013</v>
      </c>
      <c r="AR105" s="19">
        <v>2015</v>
      </c>
      <c r="AS105" s="19">
        <v>2014</v>
      </c>
      <c r="AT105" s="19">
        <v>2015</v>
      </c>
      <c r="AU105" s="19">
        <v>2012</v>
      </c>
      <c r="AV105" s="19">
        <v>2010</v>
      </c>
      <c r="AW105" s="19">
        <v>2014</v>
      </c>
      <c r="AX105" s="19">
        <v>2014</v>
      </c>
      <c r="AY105" s="19">
        <v>2014</v>
      </c>
      <c r="AZ105" s="19">
        <v>2015</v>
      </c>
      <c r="BA105" s="19">
        <v>2015</v>
      </c>
      <c r="BB105" s="19">
        <v>2015</v>
      </c>
      <c r="BC105" s="19">
        <v>2015</v>
      </c>
      <c r="BD105" s="19">
        <v>2014</v>
      </c>
      <c r="BE105" s="19">
        <v>2014</v>
      </c>
      <c r="BF105" s="9"/>
    </row>
    <row r="106" spans="1:58" x14ac:dyDescent="0.25">
      <c r="A106" s="13" t="s">
        <v>1365</v>
      </c>
      <c r="B106" s="184" t="s">
        <v>8898</v>
      </c>
      <c r="C106" s="17">
        <v>2014</v>
      </c>
      <c r="D106" s="17">
        <v>2014</v>
      </c>
      <c r="E106" s="17">
        <v>2014</v>
      </c>
      <c r="F106" s="17">
        <v>2014</v>
      </c>
      <c r="G106" s="17">
        <v>2014</v>
      </c>
      <c r="H106" s="17">
        <v>2014</v>
      </c>
      <c r="I106" s="17">
        <v>2014</v>
      </c>
      <c r="J106" s="17">
        <v>2015</v>
      </c>
      <c r="K106" s="17">
        <v>2015</v>
      </c>
      <c r="L106" s="17">
        <v>2015</v>
      </c>
      <c r="M106" s="19">
        <v>2016</v>
      </c>
      <c r="N106" s="19">
        <v>2016</v>
      </c>
      <c r="O106" s="19">
        <v>2015</v>
      </c>
      <c r="P106" s="19">
        <v>2015</v>
      </c>
      <c r="Q106" s="19">
        <v>2014</v>
      </c>
      <c r="R106" s="19" t="s">
        <v>14</v>
      </c>
      <c r="S106" s="19">
        <v>2016</v>
      </c>
      <c r="T106" s="19">
        <v>2013</v>
      </c>
      <c r="U106" s="19">
        <v>2014</v>
      </c>
      <c r="V106" s="19" t="s">
        <v>14</v>
      </c>
      <c r="W106" s="19">
        <v>2015</v>
      </c>
      <c r="X106" s="19">
        <v>2006</v>
      </c>
      <c r="Y106" s="19">
        <v>2010</v>
      </c>
      <c r="Z106" s="19">
        <v>2014</v>
      </c>
      <c r="AA106" s="19">
        <v>2014</v>
      </c>
      <c r="AB106" s="19">
        <v>2014</v>
      </c>
      <c r="AC106" s="19">
        <v>2014</v>
      </c>
      <c r="AD106" s="19">
        <v>2015</v>
      </c>
      <c r="AE106" s="19">
        <v>2012</v>
      </c>
      <c r="AF106" s="19">
        <v>2014</v>
      </c>
      <c r="AG106" s="18">
        <v>2009</v>
      </c>
      <c r="AH106" s="19">
        <v>2014</v>
      </c>
      <c r="AI106" s="19">
        <v>2015</v>
      </c>
      <c r="AJ106" s="19">
        <v>2016</v>
      </c>
      <c r="AK106" s="20" t="s">
        <v>14</v>
      </c>
      <c r="AL106" s="20">
        <v>2015</v>
      </c>
      <c r="AM106" s="19">
        <v>2015</v>
      </c>
      <c r="AN106" s="19">
        <v>2014</v>
      </c>
      <c r="AO106" s="19">
        <v>2014</v>
      </c>
      <c r="AP106" s="19">
        <v>2014</v>
      </c>
      <c r="AQ106" s="19">
        <v>2014</v>
      </c>
      <c r="AR106" s="19">
        <v>2011</v>
      </c>
      <c r="AS106" s="19">
        <v>2014</v>
      </c>
      <c r="AT106" s="19">
        <v>2015</v>
      </c>
      <c r="AU106" s="19">
        <v>2012</v>
      </c>
      <c r="AV106" s="19">
        <v>2010</v>
      </c>
      <c r="AW106" s="19">
        <v>2014</v>
      </c>
      <c r="AX106" s="19">
        <v>2014</v>
      </c>
      <c r="AY106" s="19">
        <v>2014</v>
      </c>
      <c r="AZ106" s="19">
        <v>2015</v>
      </c>
      <c r="BA106" s="19">
        <v>2015</v>
      </c>
      <c r="BB106" s="19">
        <v>2015</v>
      </c>
      <c r="BC106" s="19">
        <v>2015</v>
      </c>
      <c r="BD106" s="19">
        <v>2014</v>
      </c>
      <c r="BE106" s="19">
        <v>2014</v>
      </c>
      <c r="BF106" s="9"/>
    </row>
    <row r="107" spans="1:58" x14ac:dyDescent="0.25">
      <c r="A107" s="13" t="s">
        <v>8878</v>
      </c>
      <c r="B107" s="184" t="s">
        <v>8879</v>
      </c>
      <c r="C107" s="17">
        <v>2014</v>
      </c>
      <c r="D107" s="17">
        <v>2014</v>
      </c>
      <c r="E107" s="17">
        <v>2014</v>
      </c>
      <c r="F107" s="17">
        <v>2014</v>
      </c>
      <c r="G107" s="17">
        <v>2014</v>
      </c>
      <c r="H107" s="17">
        <v>2014</v>
      </c>
      <c r="I107" s="17">
        <v>2014</v>
      </c>
      <c r="J107" s="17">
        <v>2015</v>
      </c>
      <c r="K107" s="17">
        <v>2015</v>
      </c>
      <c r="L107" s="17">
        <v>2015</v>
      </c>
      <c r="M107" s="19">
        <v>2016</v>
      </c>
      <c r="N107" s="19">
        <v>2016</v>
      </c>
      <c r="O107" s="19">
        <v>2015</v>
      </c>
      <c r="P107" s="19">
        <v>2015</v>
      </c>
      <c r="Q107" s="19">
        <v>2014</v>
      </c>
      <c r="R107" s="19">
        <v>2009</v>
      </c>
      <c r="S107" s="19">
        <v>2016</v>
      </c>
      <c r="T107" s="19">
        <v>2013</v>
      </c>
      <c r="U107" s="19">
        <v>2014</v>
      </c>
      <c r="V107" s="19">
        <v>2014</v>
      </c>
      <c r="W107" s="19">
        <v>2015</v>
      </c>
      <c r="X107" s="19">
        <v>2009</v>
      </c>
      <c r="Y107" s="19">
        <v>2010</v>
      </c>
      <c r="Z107" s="19">
        <v>2014</v>
      </c>
      <c r="AA107" s="19">
        <v>2014</v>
      </c>
      <c r="AB107" s="19">
        <v>2013</v>
      </c>
      <c r="AC107" s="19">
        <v>2014</v>
      </c>
      <c r="AD107" s="19">
        <v>2015</v>
      </c>
      <c r="AE107" s="19" t="s">
        <v>14</v>
      </c>
      <c r="AF107" s="19">
        <v>2014</v>
      </c>
      <c r="AG107" s="18">
        <v>2009</v>
      </c>
      <c r="AH107" s="19">
        <v>2014</v>
      </c>
      <c r="AI107" s="19">
        <v>2015</v>
      </c>
      <c r="AJ107" s="19">
        <v>2016</v>
      </c>
      <c r="AK107" s="20" t="s">
        <v>14</v>
      </c>
      <c r="AL107" s="20" t="s">
        <v>14</v>
      </c>
      <c r="AM107" s="19">
        <v>2015</v>
      </c>
      <c r="AN107" s="19">
        <v>2014</v>
      </c>
      <c r="AO107" s="19">
        <v>2014</v>
      </c>
      <c r="AP107" s="19">
        <v>2013</v>
      </c>
      <c r="AQ107" s="19">
        <v>2013</v>
      </c>
      <c r="AR107" s="19">
        <v>2011</v>
      </c>
      <c r="AS107" s="19">
        <v>2014</v>
      </c>
      <c r="AT107" s="19" t="s">
        <v>14</v>
      </c>
      <c r="AU107" s="19">
        <v>2012</v>
      </c>
      <c r="AV107" s="19">
        <v>2006</v>
      </c>
      <c r="AW107" s="19">
        <v>2014</v>
      </c>
      <c r="AX107" s="19">
        <v>2014</v>
      </c>
      <c r="AY107" s="19">
        <v>2014</v>
      </c>
      <c r="AZ107" s="19">
        <v>2015</v>
      </c>
      <c r="BA107" s="19">
        <v>2015</v>
      </c>
      <c r="BB107" s="19">
        <v>2015</v>
      </c>
      <c r="BC107" s="19">
        <v>2015</v>
      </c>
      <c r="BD107" s="19">
        <v>2014</v>
      </c>
      <c r="BE107" s="19">
        <v>2014</v>
      </c>
      <c r="BF107" s="9"/>
    </row>
    <row r="108" spans="1:58" x14ac:dyDescent="0.25">
      <c r="A108" s="13" t="s">
        <v>12</v>
      </c>
      <c r="B108" s="184" t="s">
        <v>8885</v>
      </c>
      <c r="C108" s="17">
        <v>2014</v>
      </c>
      <c r="D108" s="17">
        <v>2014</v>
      </c>
      <c r="E108" s="17">
        <v>2014</v>
      </c>
      <c r="F108" s="17">
        <v>2014</v>
      </c>
      <c r="G108" s="17">
        <v>2014</v>
      </c>
      <c r="H108" s="17">
        <v>2014</v>
      </c>
      <c r="I108" s="17">
        <v>2014</v>
      </c>
      <c r="J108" s="17">
        <v>2015</v>
      </c>
      <c r="K108" s="17">
        <v>2015</v>
      </c>
      <c r="L108" s="17">
        <v>2015</v>
      </c>
      <c r="M108" s="19">
        <v>2016</v>
      </c>
      <c r="N108" s="19">
        <v>2016</v>
      </c>
      <c r="O108" s="19">
        <v>2015</v>
      </c>
      <c r="P108" s="19">
        <v>2015</v>
      </c>
      <c r="Q108" s="19">
        <v>2014</v>
      </c>
      <c r="R108" s="19">
        <v>2013</v>
      </c>
      <c r="S108" s="19">
        <v>2016</v>
      </c>
      <c r="T108" s="19">
        <v>2013</v>
      </c>
      <c r="U108" s="19">
        <v>2014</v>
      </c>
      <c r="V108" s="19">
        <v>2014</v>
      </c>
      <c r="W108" s="19">
        <v>2015</v>
      </c>
      <c r="X108" s="19">
        <v>2006</v>
      </c>
      <c r="Y108" s="19">
        <v>2010</v>
      </c>
      <c r="Z108" s="19">
        <v>2014</v>
      </c>
      <c r="AA108" s="19">
        <v>2014</v>
      </c>
      <c r="AB108" s="19">
        <v>2014</v>
      </c>
      <c r="AC108" s="19">
        <v>2014</v>
      </c>
      <c r="AD108" s="19">
        <v>2015</v>
      </c>
      <c r="AE108" s="19">
        <v>2012</v>
      </c>
      <c r="AF108" s="19">
        <v>2014</v>
      </c>
      <c r="AG108" s="18">
        <v>2010</v>
      </c>
      <c r="AH108" s="19">
        <v>2014</v>
      </c>
      <c r="AI108" s="19">
        <v>2015</v>
      </c>
      <c r="AJ108" s="19">
        <v>2016</v>
      </c>
      <c r="AK108" s="20">
        <v>2016</v>
      </c>
      <c r="AL108" s="20">
        <v>2015</v>
      </c>
      <c r="AM108" s="19">
        <v>2015</v>
      </c>
      <c r="AN108" s="19">
        <v>2014</v>
      </c>
      <c r="AO108" s="19">
        <v>2014</v>
      </c>
      <c r="AP108" s="19">
        <v>2014</v>
      </c>
      <c r="AQ108" s="19">
        <v>2014</v>
      </c>
      <c r="AR108" s="19">
        <v>2015</v>
      </c>
      <c r="AS108" s="19">
        <v>2014</v>
      </c>
      <c r="AT108" s="19">
        <v>2015</v>
      </c>
      <c r="AU108" s="19">
        <v>2012</v>
      </c>
      <c r="AV108" s="19">
        <v>2011</v>
      </c>
      <c r="AW108" s="19">
        <v>2014</v>
      </c>
      <c r="AX108" s="19">
        <v>2014</v>
      </c>
      <c r="AY108" s="19">
        <v>2014</v>
      </c>
      <c r="AZ108" s="19">
        <v>2015</v>
      </c>
      <c r="BA108" s="19">
        <v>2015</v>
      </c>
      <c r="BB108" s="19">
        <v>2015</v>
      </c>
      <c r="BC108" s="19">
        <v>2015</v>
      </c>
      <c r="BD108" s="19">
        <v>2014</v>
      </c>
      <c r="BE108" s="19">
        <v>2014</v>
      </c>
      <c r="BF108" s="9"/>
    </row>
    <row r="109" spans="1:58" x14ac:dyDescent="0.25">
      <c r="A109" s="13" t="s">
        <v>8886</v>
      </c>
      <c r="B109" s="184" t="s">
        <v>8887</v>
      </c>
      <c r="C109" s="17">
        <v>2014</v>
      </c>
      <c r="D109" s="17">
        <v>2014</v>
      </c>
      <c r="E109" s="17">
        <v>2014</v>
      </c>
      <c r="F109" s="17">
        <v>2014</v>
      </c>
      <c r="G109" s="17">
        <v>2014</v>
      </c>
      <c r="H109" s="17">
        <v>2014</v>
      </c>
      <c r="I109" s="17">
        <v>2014</v>
      </c>
      <c r="J109" s="17">
        <v>2015</v>
      </c>
      <c r="K109" s="17">
        <v>2015</v>
      </c>
      <c r="L109" s="17">
        <v>2015</v>
      </c>
      <c r="M109" s="19">
        <v>2016</v>
      </c>
      <c r="N109" s="19">
        <v>2016</v>
      </c>
      <c r="O109" s="19">
        <v>2015</v>
      </c>
      <c r="P109" s="19">
        <v>2015</v>
      </c>
      <c r="Q109" s="19">
        <v>2014</v>
      </c>
      <c r="R109" s="19" t="s">
        <v>14</v>
      </c>
      <c r="S109" s="19">
        <v>2016</v>
      </c>
      <c r="T109" s="19">
        <v>2013</v>
      </c>
      <c r="U109" s="19">
        <v>2014</v>
      </c>
      <c r="V109" s="19" t="s">
        <v>14</v>
      </c>
      <c r="W109" s="19">
        <v>2015</v>
      </c>
      <c r="X109" s="19" t="s">
        <v>14</v>
      </c>
      <c r="Y109" s="19">
        <v>2013</v>
      </c>
      <c r="Z109" s="19">
        <v>2014</v>
      </c>
      <c r="AA109" s="19">
        <v>2014</v>
      </c>
      <c r="AB109" s="19" t="s">
        <v>14</v>
      </c>
      <c r="AC109" s="19">
        <v>2014</v>
      </c>
      <c r="AD109" s="19">
        <v>2015</v>
      </c>
      <c r="AE109" s="19" t="s">
        <v>14</v>
      </c>
      <c r="AF109" s="19">
        <v>2014</v>
      </c>
      <c r="AG109" s="18" t="s">
        <v>14</v>
      </c>
      <c r="AH109" s="19">
        <v>2014</v>
      </c>
      <c r="AI109" s="19">
        <v>2015</v>
      </c>
      <c r="AJ109" s="19">
        <v>2016</v>
      </c>
      <c r="AK109" s="20" t="s">
        <v>14</v>
      </c>
      <c r="AL109" s="20">
        <v>2015</v>
      </c>
      <c r="AM109" s="19">
        <v>2015</v>
      </c>
      <c r="AN109" s="19">
        <v>2014</v>
      </c>
      <c r="AO109" s="19">
        <v>2014</v>
      </c>
      <c r="AP109" s="19">
        <v>2014</v>
      </c>
      <c r="AQ109" s="19">
        <v>2014</v>
      </c>
      <c r="AR109" s="19" t="s">
        <v>14</v>
      </c>
      <c r="AS109" s="19">
        <v>2014</v>
      </c>
      <c r="AT109" s="19">
        <v>2015</v>
      </c>
      <c r="AU109" s="19">
        <v>2012</v>
      </c>
      <c r="AV109" s="19">
        <v>2011</v>
      </c>
      <c r="AW109" s="19">
        <v>2014</v>
      </c>
      <c r="AX109" s="19">
        <v>2014</v>
      </c>
      <c r="AY109" s="19">
        <v>2014</v>
      </c>
      <c r="AZ109" s="19">
        <v>2015</v>
      </c>
      <c r="BA109" s="19">
        <v>2015</v>
      </c>
      <c r="BB109" s="19">
        <v>2013</v>
      </c>
      <c r="BC109" s="19">
        <v>2015</v>
      </c>
      <c r="BD109" s="19">
        <v>2014</v>
      </c>
      <c r="BE109" s="19">
        <v>2014</v>
      </c>
      <c r="BF109" s="9"/>
    </row>
    <row r="110" spans="1:58" x14ac:dyDescent="0.25">
      <c r="A110" s="13" t="s">
        <v>8881</v>
      </c>
      <c r="B110" s="184" t="s">
        <v>8882</v>
      </c>
      <c r="C110" s="17">
        <v>2014</v>
      </c>
      <c r="D110" s="17">
        <v>2014</v>
      </c>
      <c r="E110" s="17">
        <v>2014</v>
      </c>
      <c r="F110" s="17">
        <v>2014</v>
      </c>
      <c r="G110" s="17">
        <v>2014</v>
      </c>
      <c r="H110" s="17">
        <v>2014</v>
      </c>
      <c r="I110" s="17">
        <v>2014</v>
      </c>
      <c r="J110" s="17">
        <v>2015</v>
      </c>
      <c r="K110" s="17">
        <v>2015</v>
      </c>
      <c r="L110" s="17">
        <v>2015</v>
      </c>
      <c r="M110" s="19">
        <v>2016</v>
      </c>
      <c r="N110" s="19">
        <v>2016</v>
      </c>
      <c r="O110" s="19">
        <v>2015</v>
      </c>
      <c r="P110" s="19">
        <v>2015</v>
      </c>
      <c r="Q110" s="19" t="s">
        <v>14</v>
      </c>
      <c r="R110" s="19" t="s">
        <v>14</v>
      </c>
      <c r="S110" s="19">
        <v>2016</v>
      </c>
      <c r="T110" s="19">
        <v>2013</v>
      </c>
      <c r="U110" s="19">
        <v>2014</v>
      </c>
      <c r="V110" s="19">
        <v>2014</v>
      </c>
      <c r="W110" s="19">
        <v>2015</v>
      </c>
      <c r="X110" s="19">
        <v>2007</v>
      </c>
      <c r="Y110" s="19">
        <v>2010</v>
      </c>
      <c r="Z110" s="19">
        <v>2014</v>
      </c>
      <c r="AA110" s="19">
        <v>2014</v>
      </c>
      <c r="AB110" s="19" t="s">
        <v>14</v>
      </c>
      <c r="AC110" s="19">
        <v>2014</v>
      </c>
      <c r="AD110" s="19">
        <v>2015</v>
      </c>
      <c r="AE110" s="19" t="s">
        <v>14</v>
      </c>
      <c r="AF110" s="19" t="s">
        <v>14</v>
      </c>
      <c r="AG110" s="18" t="s">
        <v>14</v>
      </c>
      <c r="AH110" s="19">
        <v>2014</v>
      </c>
      <c r="AI110" s="19">
        <v>2015</v>
      </c>
      <c r="AJ110" s="19">
        <v>2016</v>
      </c>
      <c r="AK110" s="20" t="s">
        <v>14</v>
      </c>
      <c r="AL110" s="20" t="s">
        <v>14</v>
      </c>
      <c r="AM110" s="19">
        <v>2015</v>
      </c>
      <c r="AN110" s="19">
        <v>2014</v>
      </c>
      <c r="AO110" s="19">
        <v>2014</v>
      </c>
      <c r="AP110" s="19" t="s">
        <v>14</v>
      </c>
      <c r="AQ110" s="19" t="s">
        <v>14</v>
      </c>
      <c r="AR110" s="19">
        <v>2011</v>
      </c>
      <c r="AS110" s="19">
        <v>2014</v>
      </c>
      <c r="AT110" s="19" t="s">
        <v>14</v>
      </c>
      <c r="AU110" s="19">
        <v>2012</v>
      </c>
      <c r="AV110" s="19" t="s">
        <v>14</v>
      </c>
      <c r="AW110" s="19">
        <v>2014</v>
      </c>
      <c r="AX110" s="19">
        <v>2014</v>
      </c>
      <c r="AY110" s="19">
        <v>2014</v>
      </c>
      <c r="AZ110" s="19">
        <v>2015</v>
      </c>
      <c r="BA110" s="19">
        <v>2015</v>
      </c>
      <c r="BB110" s="19">
        <v>2014</v>
      </c>
      <c r="BC110" s="19">
        <v>2015</v>
      </c>
      <c r="BD110" s="19">
        <v>2014</v>
      </c>
      <c r="BE110" s="19">
        <v>2014</v>
      </c>
      <c r="BF110" s="9"/>
    </row>
    <row r="111" spans="1:58" x14ac:dyDescent="0.25">
      <c r="A111" s="13" t="s">
        <v>332</v>
      </c>
      <c r="B111" s="184" t="s">
        <v>8894</v>
      </c>
      <c r="C111" s="17">
        <v>2014</v>
      </c>
      <c r="D111" s="17">
        <v>2014</v>
      </c>
      <c r="E111" s="17">
        <v>2014</v>
      </c>
      <c r="F111" s="17">
        <v>2014</v>
      </c>
      <c r="G111" s="17">
        <v>2014</v>
      </c>
      <c r="H111" s="17">
        <v>2014</v>
      </c>
      <c r="I111" s="17">
        <v>2014</v>
      </c>
      <c r="J111" s="17">
        <v>2015</v>
      </c>
      <c r="K111" s="17">
        <v>2015</v>
      </c>
      <c r="L111" s="17">
        <v>2015</v>
      </c>
      <c r="M111" s="19">
        <v>2016</v>
      </c>
      <c r="N111" s="19">
        <v>2016</v>
      </c>
      <c r="O111" s="19">
        <v>2015</v>
      </c>
      <c r="P111" s="19">
        <v>2015</v>
      </c>
      <c r="Q111" s="19">
        <v>2014</v>
      </c>
      <c r="R111" s="19">
        <v>2011</v>
      </c>
      <c r="S111" s="19">
        <v>2016</v>
      </c>
      <c r="T111" s="19">
        <v>2013</v>
      </c>
      <c r="U111" s="19">
        <v>2014</v>
      </c>
      <c r="V111" s="19">
        <v>2014</v>
      </c>
      <c r="W111" s="19">
        <v>2015</v>
      </c>
      <c r="X111" s="19">
        <v>2012</v>
      </c>
      <c r="Y111" s="19">
        <v>2010</v>
      </c>
      <c r="Z111" s="19">
        <v>2014</v>
      </c>
      <c r="AA111" s="19">
        <v>2014</v>
      </c>
      <c r="AB111" s="19">
        <v>2014</v>
      </c>
      <c r="AC111" s="19">
        <v>2014</v>
      </c>
      <c r="AD111" s="19">
        <v>2015</v>
      </c>
      <c r="AE111" s="19">
        <v>2012</v>
      </c>
      <c r="AF111" s="19">
        <v>2014</v>
      </c>
      <c r="AG111" s="18">
        <v>2008</v>
      </c>
      <c r="AH111" s="19">
        <v>2014</v>
      </c>
      <c r="AI111" s="19">
        <v>2015</v>
      </c>
      <c r="AJ111" s="19">
        <v>2016</v>
      </c>
      <c r="AK111" s="20" t="s">
        <v>14</v>
      </c>
      <c r="AL111" s="20">
        <v>2016</v>
      </c>
      <c r="AM111" s="19">
        <v>2015</v>
      </c>
      <c r="AN111" s="19">
        <v>2014</v>
      </c>
      <c r="AO111" s="19">
        <v>2014</v>
      </c>
      <c r="AP111" s="19">
        <v>2014</v>
      </c>
      <c r="AQ111" s="19">
        <v>2014</v>
      </c>
      <c r="AR111" s="19">
        <v>2011</v>
      </c>
      <c r="AS111" s="19">
        <v>2014</v>
      </c>
      <c r="AT111" s="19">
        <v>2015</v>
      </c>
      <c r="AU111" s="19">
        <v>2012</v>
      </c>
      <c r="AV111" s="19">
        <v>2007</v>
      </c>
      <c r="AW111" s="19">
        <v>2014</v>
      </c>
      <c r="AX111" s="19">
        <v>2014</v>
      </c>
      <c r="AY111" s="19">
        <v>2014</v>
      </c>
      <c r="AZ111" s="19">
        <v>2015</v>
      </c>
      <c r="BA111" s="19">
        <v>2015</v>
      </c>
      <c r="BB111" s="19">
        <v>2014</v>
      </c>
      <c r="BC111" s="19">
        <v>2015</v>
      </c>
      <c r="BD111" s="19">
        <v>2014</v>
      </c>
      <c r="BE111" s="19">
        <v>2014</v>
      </c>
      <c r="BF111" s="9"/>
    </row>
    <row r="112" spans="1:58" x14ac:dyDescent="0.25">
      <c r="A112" s="13" t="s">
        <v>8895</v>
      </c>
      <c r="B112" s="184" t="s">
        <v>8896</v>
      </c>
      <c r="C112" s="17">
        <v>2014</v>
      </c>
      <c r="D112" s="17">
        <v>2014</v>
      </c>
      <c r="E112" s="17">
        <v>2014</v>
      </c>
      <c r="F112" s="17">
        <v>2014</v>
      </c>
      <c r="G112" s="17">
        <v>2014</v>
      </c>
      <c r="H112" s="17">
        <v>2014</v>
      </c>
      <c r="I112" s="17">
        <v>2014</v>
      </c>
      <c r="J112" s="17">
        <v>2015</v>
      </c>
      <c r="K112" s="17">
        <v>2015</v>
      </c>
      <c r="L112" s="17">
        <v>2015</v>
      </c>
      <c r="M112" s="19">
        <v>2016</v>
      </c>
      <c r="N112" s="19">
        <v>2016</v>
      </c>
      <c r="O112" s="19">
        <v>2015</v>
      </c>
      <c r="P112" s="19">
        <v>2015</v>
      </c>
      <c r="Q112" s="19">
        <v>2014</v>
      </c>
      <c r="R112" s="19" t="s">
        <v>14</v>
      </c>
      <c r="S112" s="19">
        <v>2016</v>
      </c>
      <c r="T112" s="19">
        <v>2013</v>
      </c>
      <c r="U112" s="19">
        <v>2014</v>
      </c>
      <c r="V112" s="19">
        <v>2014</v>
      </c>
      <c r="W112" s="19">
        <v>2015</v>
      </c>
      <c r="X112" s="19" t="s">
        <v>14</v>
      </c>
      <c r="Y112" s="19" t="s">
        <v>14</v>
      </c>
      <c r="Z112" s="19">
        <v>2014</v>
      </c>
      <c r="AA112" s="19">
        <v>2014</v>
      </c>
      <c r="AB112" s="19">
        <v>2014</v>
      </c>
      <c r="AC112" s="19">
        <v>2014</v>
      </c>
      <c r="AD112" s="19">
        <v>2015</v>
      </c>
      <c r="AE112" s="19" t="s">
        <v>14</v>
      </c>
      <c r="AF112" s="19">
        <v>2014</v>
      </c>
      <c r="AG112" s="18">
        <v>2012</v>
      </c>
      <c r="AH112" s="19">
        <v>2014</v>
      </c>
      <c r="AI112" s="19">
        <v>2015</v>
      </c>
      <c r="AJ112" s="19">
        <v>2016</v>
      </c>
      <c r="AK112" s="20" t="s">
        <v>14</v>
      </c>
      <c r="AL112" s="20">
        <v>2015</v>
      </c>
      <c r="AM112" s="19">
        <v>2015</v>
      </c>
      <c r="AN112" s="19">
        <v>2014</v>
      </c>
      <c r="AO112" s="19">
        <v>2014</v>
      </c>
      <c r="AP112" s="19">
        <v>2014</v>
      </c>
      <c r="AQ112" s="19">
        <v>2014</v>
      </c>
      <c r="AR112" s="19">
        <v>2015</v>
      </c>
      <c r="AS112" s="19">
        <v>2014</v>
      </c>
      <c r="AT112" s="19">
        <v>2015</v>
      </c>
      <c r="AU112" s="19">
        <v>2012</v>
      </c>
      <c r="AV112" s="19">
        <v>2011</v>
      </c>
      <c r="AW112" s="19">
        <v>2014</v>
      </c>
      <c r="AX112" s="19">
        <v>2014</v>
      </c>
      <c r="AY112" s="19">
        <v>2014</v>
      </c>
      <c r="AZ112" s="19">
        <v>2015</v>
      </c>
      <c r="BA112" s="19">
        <v>2015</v>
      </c>
      <c r="BB112" s="19">
        <v>2015</v>
      </c>
      <c r="BC112" s="19">
        <v>2015</v>
      </c>
      <c r="BD112" s="19">
        <v>2014</v>
      </c>
      <c r="BE112" s="19">
        <v>2014</v>
      </c>
      <c r="BF112" s="9"/>
    </row>
    <row r="113" spans="1:58" x14ac:dyDescent="0.25">
      <c r="A113" s="13" t="s">
        <v>3320</v>
      </c>
      <c r="B113" s="184" t="s">
        <v>8880</v>
      </c>
      <c r="C113" s="17">
        <v>2014</v>
      </c>
      <c r="D113" s="17">
        <v>2014</v>
      </c>
      <c r="E113" s="17">
        <v>2014</v>
      </c>
      <c r="F113" s="17">
        <v>2014</v>
      </c>
      <c r="G113" s="17">
        <v>2014</v>
      </c>
      <c r="H113" s="17">
        <v>2014</v>
      </c>
      <c r="I113" s="17">
        <v>2014</v>
      </c>
      <c r="J113" s="17">
        <v>2015</v>
      </c>
      <c r="K113" s="17">
        <v>2015</v>
      </c>
      <c r="L113" s="17">
        <v>2015</v>
      </c>
      <c r="M113" s="19">
        <v>2016</v>
      </c>
      <c r="N113" s="19">
        <v>2016</v>
      </c>
      <c r="O113" s="19">
        <v>2015</v>
      </c>
      <c r="P113" s="19">
        <v>2015</v>
      </c>
      <c r="Q113" s="19">
        <v>2014</v>
      </c>
      <c r="R113" s="19">
        <v>2012</v>
      </c>
      <c r="S113" s="19">
        <v>2016</v>
      </c>
      <c r="T113" s="19">
        <v>2013</v>
      </c>
      <c r="U113" s="19">
        <v>2014</v>
      </c>
      <c r="V113" s="19">
        <v>2014</v>
      </c>
      <c r="W113" s="19">
        <v>2015</v>
      </c>
      <c r="X113" s="19">
        <v>2012</v>
      </c>
      <c r="Y113" s="19">
        <v>2011</v>
      </c>
      <c r="Z113" s="19">
        <v>2014</v>
      </c>
      <c r="AA113" s="19">
        <v>2014</v>
      </c>
      <c r="AB113" s="19">
        <v>2014</v>
      </c>
      <c r="AC113" s="19">
        <v>2014</v>
      </c>
      <c r="AD113" s="19">
        <v>2015</v>
      </c>
      <c r="AE113" s="19">
        <v>2012</v>
      </c>
      <c r="AF113" s="19">
        <v>2014</v>
      </c>
      <c r="AG113" s="18">
        <v>2012</v>
      </c>
      <c r="AH113" s="19">
        <v>2014</v>
      </c>
      <c r="AI113" s="19">
        <v>2015</v>
      </c>
      <c r="AJ113" s="19">
        <v>2016</v>
      </c>
      <c r="AK113" s="20">
        <v>2015</v>
      </c>
      <c r="AL113" s="20">
        <v>2015</v>
      </c>
      <c r="AM113" s="19">
        <v>2015</v>
      </c>
      <c r="AN113" s="19">
        <v>2014</v>
      </c>
      <c r="AO113" s="19">
        <v>2014</v>
      </c>
      <c r="AP113" s="19">
        <v>2014</v>
      </c>
      <c r="AQ113" s="19">
        <v>2014</v>
      </c>
      <c r="AR113" s="19">
        <v>2015</v>
      </c>
      <c r="AS113" s="19">
        <v>2014</v>
      </c>
      <c r="AT113" s="19">
        <v>2015</v>
      </c>
      <c r="AU113" s="19">
        <v>2012</v>
      </c>
      <c r="AV113" s="19">
        <v>2013</v>
      </c>
      <c r="AW113" s="19">
        <v>2014</v>
      </c>
      <c r="AX113" s="19">
        <v>2014</v>
      </c>
      <c r="AY113" s="19">
        <v>2014</v>
      </c>
      <c r="AZ113" s="19">
        <v>2015</v>
      </c>
      <c r="BA113" s="19">
        <v>2015</v>
      </c>
      <c r="BB113" s="19">
        <v>2015</v>
      </c>
      <c r="BC113" s="19">
        <v>2015</v>
      </c>
      <c r="BD113" s="19">
        <v>2014</v>
      </c>
      <c r="BE113" s="19">
        <v>2014</v>
      </c>
      <c r="BF113" s="9"/>
    </row>
    <row r="114" spans="1:58" x14ac:dyDescent="0.25">
      <c r="A114" s="13" t="s">
        <v>8798</v>
      </c>
      <c r="B114" s="184" t="s">
        <v>8799</v>
      </c>
      <c r="C114" s="17">
        <v>2014</v>
      </c>
      <c r="D114" s="17">
        <v>2014</v>
      </c>
      <c r="E114" s="17">
        <v>2014</v>
      </c>
      <c r="F114" s="17">
        <v>2014</v>
      </c>
      <c r="G114" s="17">
        <v>2014</v>
      </c>
      <c r="H114" s="17">
        <v>2014</v>
      </c>
      <c r="I114" s="17">
        <v>2014</v>
      </c>
      <c r="J114" s="17">
        <v>2015</v>
      </c>
      <c r="K114" s="17">
        <v>2015</v>
      </c>
      <c r="L114" s="17">
        <v>2015</v>
      </c>
      <c r="M114" s="19">
        <v>2016</v>
      </c>
      <c r="N114" s="19">
        <v>2016</v>
      </c>
      <c r="O114" s="19">
        <v>2015</v>
      </c>
      <c r="P114" s="19">
        <v>2015</v>
      </c>
      <c r="Q114" s="19">
        <v>2014</v>
      </c>
      <c r="R114" s="19" t="s">
        <v>14</v>
      </c>
      <c r="S114" s="19">
        <v>2016</v>
      </c>
      <c r="T114" s="19">
        <v>2013</v>
      </c>
      <c r="U114" s="19">
        <v>2014</v>
      </c>
      <c r="V114" s="19">
        <v>2014</v>
      </c>
      <c r="W114" s="19">
        <v>2015</v>
      </c>
      <c r="X114" s="19">
        <v>2005</v>
      </c>
      <c r="Y114" s="19">
        <v>2010</v>
      </c>
      <c r="Z114" s="19">
        <v>2014</v>
      </c>
      <c r="AA114" s="19">
        <v>2014</v>
      </c>
      <c r="AB114" s="19" t="s">
        <v>14</v>
      </c>
      <c r="AC114" s="19">
        <v>2014</v>
      </c>
      <c r="AD114" s="19">
        <v>2015</v>
      </c>
      <c r="AE114" s="19" t="s">
        <v>14</v>
      </c>
      <c r="AF114" s="19" t="s">
        <v>14</v>
      </c>
      <c r="AG114" s="18" t="s">
        <v>14</v>
      </c>
      <c r="AH114" s="19">
        <v>2014</v>
      </c>
      <c r="AI114" s="19">
        <v>2015</v>
      </c>
      <c r="AJ114" s="19">
        <v>2016</v>
      </c>
      <c r="AK114" s="20" t="s">
        <v>14</v>
      </c>
      <c r="AL114" s="20">
        <v>2015</v>
      </c>
      <c r="AM114" s="19">
        <v>2015</v>
      </c>
      <c r="AN114" s="19">
        <v>2014</v>
      </c>
      <c r="AO114" s="19">
        <v>2014</v>
      </c>
      <c r="AP114" s="19" t="s">
        <v>14</v>
      </c>
      <c r="AQ114" s="19" t="s">
        <v>14</v>
      </c>
      <c r="AR114" s="19">
        <v>2011</v>
      </c>
      <c r="AS114" s="19">
        <v>2014</v>
      </c>
      <c r="AT114" s="19" t="s">
        <v>14</v>
      </c>
      <c r="AU114" s="19">
        <v>2012</v>
      </c>
      <c r="AV114" s="19" t="s">
        <v>14</v>
      </c>
      <c r="AW114" s="19">
        <v>2014</v>
      </c>
      <c r="AX114" s="19">
        <v>2014</v>
      </c>
      <c r="AY114" s="19">
        <v>2014</v>
      </c>
      <c r="AZ114" s="19">
        <v>2015</v>
      </c>
      <c r="BA114" s="19">
        <v>2015</v>
      </c>
      <c r="BB114" s="19">
        <v>2014</v>
      </c>
      <c r="BC114" s="19">
        <v>2015</v>
      </c>
      <c r="BD114" s="19">
        <v>2014</v>
      </c>
      <c r="BE114" s="19">
        <v>2014</v>
      </c>
      <c r="BF114" s="9"/>
    </row>
    <row r="115" spans="1:58" x14ac:dyDescent="0.25">
      <c r="A115" s="13" t="s">
        <v>9866</v>
      </c>
      <c r="B115" s="184" t="s">
        <v>8876</v>
      </c>
      <c r="C115" s="17">
        <v>2014</v>
      </c>
      <c r="D115" s="17">
        <v>2014</v>
      </c>
      <c r="E115" s="17">
        <v>2014</v>
      </c>
      <c r="F115" s="17">
        <v>2014</v>
      </c>
      <c r="G115" s="17">
        <v>2014</v>
      </c>
      <c r="H115" s="17">
        <v>2014</v>
      </c>
      <c r="I115" s="17">
        <v>2014</v>
      </c>
      <c r="J115" s="17">
        <v>2015</v>
      </c>
      <c r="K115" s="17">
        <v>2015</v>
      </c>
      <c r="L115" s="17">
        <v>2015</v>
      </c>
      <c r="M115" s="19">
        <v>2016</v>
      </c>
      <c r="N115" s="19">
        <v>2016</v>
      </c>
      <c r="O115" s="19">
        <v>2015</v>
      </c>
      <c r="P115" s="19">
        <v>2015</v>
      </c>
      <c r="Q115" s="19">
        <v>2014</v>
      </c>
      <c r="R115" s="19">
        <v>2012</v>
      </c>
      <c r="S115" s="19">
        <v>2016</v>
      </c>
      <c r="T115" s="19">
        <v>2013</v>
      </c>
      <c r="U115" s="19">
        <v>2014</v>
      </c>
      <c r="V115" s="19">
        <v>2014</v>
      </c>
      <c r="W115" s="19">
        <v>2015</v>
      </c>
      <c r="X115" s="19">
        <v>2012</v>
      </c>
      <c r="Y115" s="19">
        <v>2013</v>
      </c>
      <c r="Z115" s="19">
        <v>2014</v>
      </c>
      <c r="AA115" s="19">
        <v>2014</v>
      </c>
      <c r="AB115" s="19">
        <v>2014</v>
      </c>
      <c r="AC115" s="19">
        <v>2014</v>
      </c>
      <c r="AD115" s="19">
        <v>2015</v>
      </c>
      <c r="AE115" s="19" t="s">
        <v>14</v>
      </c>
      <c r="AF115" s="19">
        <v>2014</v>
      </c>
      <c r="AG115" s="18">
        <v>2013</v>
      </c>
      <c r="AH115" s="19">
        <v>2014</v>
      </c>
      <c r="AI115" s="19">
        <v>2015</v>
      </c>
      <c r="AJ115" s="19">
        <v>2016</v>
      </c>
      <c r="AK115" s="20" t="s">
        <v>14</v>
      </c>
      <c r="AL115" s="20">
        <v>2015</v>
      </c>
      <c r="AM115" s="19">
        <v>2015</v>
      </c>
      <c r="AN115" s="19">
        <v>2014</v>
      </c>
      <c r="AO115" s="19">
        <v>2014</v>
      </c>
      <c r="AP115" s="19">
        <v>2013</v>
      </c>
      <c r="AQ115" s="19">
        <v>2013</v>
      </c>
      <c r="AR115" s="19">
        <v>2009</v>
      </c>
      <c r="AS115" s="19">
        <v>2014</v>
      </c>
      <c r="AT115" s="19">
        <v>2015</v>
      </c>
      <c r="AU115" s="19">
        <v>2012</v>
      </c>
      <c r="AV115" s="19">
        <v>2013</v>
      </c>
      <c r="AW115" s="19">
        <v>2014</v>
      </c>
      <c r="AX115" s="19">
        <v>2014</v>
      </c>
      <c r="AY115" s="19">
        <v>2014</v>
      </c>
      <c r="AZ115" s="19">
        <v>2015</v>
      </c>
      <c r="BA115" s="19">
        <v>2015</v>
      </c>
      <c r="BB115" s="19">
        <v>2015</v>
      </c>
      <c r="BC115" s="19">
        <v>2015</v>
      </c>
      <c r="BD115" s="19">
        <v>2014</v>
      </c>
      <c r="BE115" s="19">
        <v>2014</v>
      </c>
      <c r="BF115" s="9"/>
    </row>
    <row r="116" spans="1:58" x14ac:dyDescent="0.25">
      <c r="A116" s="13" t="s">
        <v>8891</v>
      </c>
      <c r="B116" s="184" t="s">
        <v>8892</v>
      </c>
      <c r="C116" s="17">
        <v>2014</v>
      </c>
      <c r="D116" s="17">
        <v>2014</v>
      </c>
      <c r="E116" s="17">
        <v>2014</v>
      </c>
      <c r="F116" s="17">
        <v>2014</v>
      </c>
      <c r="G116" s="17">
        <v>2014</v>
      </c>
      <c r="H116" s="17">
        <v>2014</v>
      </c>
      <c r="I116" s="17">
        <v>2014</v>
      </c>
      <c r="J116" s="17">
        <v>2015</v>
      </c>
      <c r="K116" s="17">
        <v>2015</v>
      </c>
      <c r="L116" s="17">
        <v>2015</v>
      </c>
      <c r="M116" s="19">
        <v>2016</v>
      </c>
      <c r="N116" s="19">
        <v>2016</v>
      </c>
      <c r="O116" s="19">
        <v>2015</v>
      </c>
      <c r="P116" s="19">
        <v>2015</v>
      </c>
      <c r="Q116" s="19">
        <v>2014</v>
      </c>
      <c r="R116" s="19">
        <v>2010</v>
      </c>
      <c r="S116" s="19">
        <v>2016</v>
      </c>
      <c r="T116" s="19">
        <v>2013</v>
      </c>
      <c r="U116" s="19">
        <v>2014</v>
      </c>
      <c r="V116" s="19">
        <v>2014</v>
      </c>
      <c r="W116" s="19">
        <v>2015</v>
      </c>
      <c r="X116" s="19">
        <v>2013</v>
      </c>
      <c r="Y116" s="19">
        <v>2011</v>
      </c>
      <c r="Z116" s="19">
        <v>2014</v>
      </c>
      <c r="AA116" s="19">
        <v>2014</v>
      </c>
      <c r="AB116" s="19">
        <v>2013</v>
      </c>
      <c r="AC116" s="19">
        <v>2014</v>
      </c>
      <c r="AD116" s="19">
        <v>2015</v>
      </c>
      <c r="AE116" s="19" t="s">
        <v>14</v>
      </c>
      <c r="AF116" s="19">
        <v>2014</v>
      </c>
      <c r="AG116" s="18">
        <v>2012</v>
      </c>
      <c r="AH116" s="19">
        <v>2014</v>
      </c>
      <c r="AI116" s="19">
        <v>2015</v>
      </c>
      <c r="AJ116" s="19">
        <v>2016</v>
      </c>
      <c r="AK116" s="20" t="s">
        <v>14</v>
      </c>
      <c r="AL116" s="20">
        <v>2015</v>
      </c>
      <c r="AM116" s="19">
        <v>2015</v>
      </c>
      <c r="AN116" s="19">
        <v>2014</v>
      </c>
      <c r="AO116" s="19">
        <v>2014</v>
      </c>
      <c r="AP116" s="19" t="s">
        <v>14</v>
      </c>
      <c r="AQ116" s="19">
        <v>2012</v>
      </c>
      <c r="AR116" s="19">
        <v>2015</v>
      </c>
      <c r="AS116" s="19">
        <v>2014</v>
      </c>
      <c r="AT116" s="19">
        <v>2015</v>
      </c>
      <c r="AU116" s="19">
        <v>2012</v>
      </c>
      <c r="AV116" s="19">
        <v>2010</v>
      </c>
      <c r="AW116" s="19">
        <v>2014</v>
      </c>
      <c r="AX116" s="19">
        <v>2014</v>
      </c>
      <c r="AY116" s="19">
        <v>2014</v>
      </c>
      <c r="AZ116" s="19">
        <v>2015</v>
      </c>
      <c r="BA116" s="19">
        <v>2015</v>
      </c>
      <c r="BB116" s="19">
        <v>2015</v>
      </c>
      <c r="BC116" s="19">
        <v>2015</v>
      </c>
      <c r="BD116" s="19">
        <v>2014</v>
      </c>
      <c r="BE116" s="19">
        <v>2014</v>
      </c>
      <c r="BF116" s="9"/>
    </row>
    <row r="117" spans="1:58" x14ac:dyDescent="0.25">
      <c r="A117" s="13" t="s">
        <v>8889</v>
      </c>
      <c r="B117" s="184" t="s">
        <v>8890</v>
      </c>
      <c r="C117" s="17">
        <v>2014</v>
      </c>
      <c r="D117" s="17">
        <v>2014</v>
      </c>
      <c r="E117" s="17">
        <v>2014</v>
      </c>
      <c r="F117" s="17">
        <v>2014</v>
      </c>
      <c r="G117" s="17">
        <v>2014</v>
      </c>
      <c r="H117" s="17">
        <v>2014</v>
      </c>
      <c r="I117" s="17">
        <v>2014</v>
      </c>
      <c r="J117" s="17">
        <v>2015</v>
      </c>
      <c r="K117" s="17">
        <v>2015</v>
      </c>
      <c r="L117" s="17">
        <v>2015</v>
      </c>
      <c r="M117" s="19">
        <v>2016</v>
      </c>
      <c r="N117" s="19">
        <v>2016</v>
      </c>
      <c r="O117" s="19">
        <v>2015</v>
      </c>
      <c r="P117" s="19">
        <v>2015</v>
      </c>
      <c r="Q117" s="19">
        <v>2014</v>
      </c>
      <c r="R117" s="19">
        <v>2013</v>
      </c>
      <c r="S117" s="19">
        <v>2016</v>
      </c>
      <c r="T117" s="19">
        <v>2013</v>
      </c>
      <c r="U117" s="19">
        <v>2014</v>
      </c>
      <c r="V117" s="19">
        <v>2014</v>
      </c>
      <c r="W117" s="19">
        <v>2015</v>
      </c>
      <c r="X117" s="19">
        <v>2013</v>
      </c>
      <c r="Y117" s="19">
        <v>2013</v>
      </c>
      <c r="Z117" s="19">
        <v>2014</v>
      </c>
      <c r="AA117" s="19">
        <v>2014</v>
      </c>
      <c r="AB117" s="19" t="s">
        <v>14</v>
      </c>
      <c r="AC117" s="19">
        <v>2014</v>
      </c>
      <c r="AD117" s="19">
        <v>2015</v>
      </c>
      <c r="AE117" s="19" t="s">
        <v>14</v>
      </c>
      <c r="AF117" s="19">
        <v>2014</v>
      </c>
      <c r="AG117" s="18">
        <v>2013</v>
      </c>
      <c r="AH117" s="19">
        <v>2014</v>
      </c>
      <c r="AI117" s="19">
        <v>2015</v>
      </c>
      <c r="AJ117" s="19">
        <v>2016</v>
      </c>
      <c r="AK117" s="20" t="s">
        <v>14</v>
      </c>
      <c r="AL117" s="20">
        <v>2015</v>
      </c>
      <c r="AM117" s="19">
        <v>2015</v>
      </c>
      <c r="AN117" s="19">
        <v>2014</v>
      </c>
      <c r="AO117" s="19">
        <v>2014</v>
      </c>
      <c r="AP117" s="19" t="s">
        <v>14</v>
      </c>
      <c r="AQ117" s="19" t="s">
        <v>14</v>
      </c>
      <c r="AR117" s="19">
        <v>2007</v>
      </c>
      <c r="AS117" s="19">
        <v>2014</v>
      </c>
      <c r="AT117" s="19">
        <v>2015</v>
      </c>
      <c r="AU117" s="19">
        <v>2012</v>
      </c>
      <c r="AV117" s="19">
        <v>2011</v>
      </c>
      <c r="AW117" s="19">
        <v>2014</v>
      </c>
      <c r="AX117" s="19">
        <v>2014</v>
      </c>
      <c r="AY117" s="19">
        <v>2014</v>
      </c>
      <c r="AZ117" s="19">
        <v>2015</v>
      </c>
      <c r="BA117" s="19">
        <v>2015</v>
      </c>
      <c r="BB117" s="19">
        <v>2015</v>
      </c>
      <c r="BC117" s="19">
        <v>2015</v>
      </c>
      <c r="BD117" s="19">
        <v>2014</v>
      </c>
      <c r="BE117" s="19">
        <v>2014</v>
      </c>
      <c r="BF117" s="9"/>
    </row>
    <row r="118" spans="1:58" x14ac:dyDescent="0.25">
      <c r="A118" s="13" t="s">
        <v>406</v>
      </c>
      <c r="B118" s="184" t="s">
        <v>8875</v>
      </c>
      <c r="C118" s="17">
        <v>2014</v>
      </c>
      <c r="D118" s="17">
        <v>2014</v>
      </c>
      <c r="E118" s="17">
        <v>2014</v>
      </c>
      <c r="F118" s="17">
        <v>2014</v>
      </c>
      <c r="G118" s="17">
        <v>2014</v>
      </c>
      <c r="H118" s="17">
        <v>2014</v>
      </c>
      <c r="I118" s="17">
        <v>2014</v>
      </c>
      <c r="J118" s="17">
        <v>2015</v>
      </c>
      <c r="K118" s="17">
        <v>2015</v>
      </c>
      <c r="L118" s="17">
        <v>2015</v>
      </c>
      <c r="M118" s="19">
        <v>2016</v>
      </c>
      <c r="N118" s="19">
        <v>2016</v>
      </c>
      <c r="O118" s="19">
        <v>2015</v>
      </c>
      <c r="P118" s="19">
        <v>2015</v>
      </c>
      <c r="Q118" s="19">
        <v>2014</v>
      </c>
      <c r="R118" s="19">
        <v>2011</v>
      </c>
      <c r="S118" s="19">
        <v>2016</v>
      </c>
      <c r="T118" s="19">
        <v>2013</v>
      </c>
      <c r="U118" s="19">
        <v>2014</v>
      </c>
      <c r="V118" s="19">
        <v>2014</v>
      </c>
      <c r="W118" s="19">
        <v>2015</v>
      </c>
      <c r="X118" s="19">
        <v>2011</v>
      </c>
      <c r="Y118" s="19">
        <v>2010</v>
      </c>
      <c r="Z118" s="19">
        <v>2014</v>
      </c>
      <c r="AA118" s="19">
        <v>2014</v>
      </c>
      <c r="AB118" s="19">
        <v>2014</v>
      </c>
      <c r="AC118" s="19">
        <v>2014</v>
      </c>
      <c r="AD118" s="19">
        <v>2015</v>
      </c>
      <c r="AE118" s="19" t="s">
        <v>14</v>
      </c>
      <c r="AF118" s="19">
        <v>2014</v>
      </c>
      <c r="AG118" s="18">
        <v>2007</v>
      </c>
      <c r="AH118" s="19">
        <v>2014</v>
      </c>
      <c r="AI118" s="19">
        <v>2015</v>
      </c>
      <c r="AJ118" s="19">
        <v>2016</v>
      </c>
      <c r="AK118" s="20" t="s">
        <v>14</v>
      </c>
      <c r="AL118" s="20">
        <v>2015</v>
      </c>
      <c r="AM118" s="19">
        <v>2015</v>
      </c>
      <c r="AN118" s="19">
        <v>2014</v>
      </c>
      <c r="AO118" s="19">
        <v>2014</v>
      </c>
      <c r="AP118" s="19">
        <v>2014</v>
      </c>
      <c r="AQ118" s="19">
        <v>2014</v>
      </c>
      <c r="AR118" s="19">
        <v>2011</v>
      </c>
      <c r="AS118" s="19">
        <v>2014</v>
      </c>
      <c r="AT118" s="19">
        <v>2015</v>
      </c>
      <c r="AU118" s="19">
        <v>2012</v>
      </c>
      <c r="AV118" s="19">
        <v>2011</v>
      </c>
      <c r="AW118" s="19">
        <v>2014</v>
      </c>
      <c r="AX118" s="19">
        <v>2014</v>
      </c>
      <c r="AY118" s="19">
        <v>2014</v>
      </c>
      <c r="AZ118" s="19">
        <v>2015</v>
      </c>
      <c r="BA118" s="19">
        <v>2015</v>
      </c>
      <c r="BB118" s="19">
        <v>2015</v>
      </c>
      <c r="BC118" s="19">
        <v>2015</v>
      </c>
      <c r="BD118" s="19">
        <v>2014</v>
      </c>
      <c r="BE118" s="19">
        <v>2014</v>
      </c>
      <c r="BF118" s="9"/>
    </row>
    <row r="119" spans="1:58" x14ac:dyDescent="0.25">
      <c r="A119" s="13" t="s">
        <v>635</v>
      </c>
      <c r="B119" s="184" t="s">
        <v>8893</v>
      </c>
      <c r="C119" s="17">
        <v>2014</v>
      </c>
      <c r="D119" s="17">
        <v>2014</v>
      </c>
      <c r="E119" s="17">
        <v>2014</v>
      </c>
      <c r="F119" s="17">
        <v>2014</v>
      </c>
      <c r="G119" s="17">
        <v>2014</v>
      </c>
      <c r="H119" s="17">
        <v>2014</v>
      </c>
      <c r="I119" s="17">
        <v>2014</v>
      </c>
      <c r="J119" s="17">
        <v>2015</v>
      </c>
      <c r="K119" s="17">
        <v>2015</v>
      </c>
      <c r="L119" s="17">
        <v>2015</v>
      </c>
      <c r="M119" s="19">
        <v>2016</v>
      </c>
      <c r="N119" s="19">
        <v>2016</v>
      </c>
      <c r="O119" s="19">
        <v>2015</v>
      </c>
      <c r="P119" s="19">
        <v>2015</v>
      </c>
      <c r="Q119" s="19">
        <v>2014</v>
      </c>
      <c r="R119" s="19">
        <v>2011</v>
      </c>
      <c r="S119" s="19">
        <v>2016</v>
      </c>
      <c r="T119" s="19">
        <v>2013</v>
      </c>
      <c r="U119" s="19">
        <v>2014</v>
      </c>
      <c r="V119" s="19">
        <v>2014</v>
      </c>
      <c r="W119" s="19">
        <v>2015</v>
      </c>
      <c r="X119" s="19">
        <v>2011</v>
      </c>
      <c r="Y119" s="19">
        <v>2012</v>
      </c>
      <c r="Z119" s="19">
        <v>2014</v>
      </c>
      <c r="AA119" s="19">
        <v>2014</v>
      </c>
      <c r="AB119" s="19">
        <v>2014</v>
      </c>
      <c r="AC119" s="19">
        <v>2014</v>
      </c>
      <c r="AD119" s="19">
        <v>2015</v>
      </c>
      <c r="AE119" s="19">
        <v>2012</v>
      </c>
      <c r="AF119" s="19">
        <v>2014</v>
      </c>
      <c r="AG119" s="18">
        <v>2009</v>
      </c>
      <c r="AH119" s="19">
        <v>2014</v>
      </c>
      <c r="AI119" s="19">
        <v>2015</v>
      </c>
      <c r="AJ119" s="19">
        <v>2016</v>
      </c>
      <c r="AK119" s="20" t="s">
        <v>14</v>
      </c>
      <c r="AL119" s="20">
        <v>2015</v>
      </c>
      <c r="AM119" s="19">
        <v>2015</v>
      </c>
      <c r="AN119" s="19">
        <v>2014</v>
      </c>
      <c r="AO119" s="19">
        <v>2014</v>
      </c>
      <c r="AP119" s="19">
        <v>2012</v>
      </c>
      <c r="AQ119" s="19">
        <v>2012</v>
      </c>
      <c r="AR119" s="19">
        <v>2015</v>
      </c>
      <c r="AS119" s="19">
        <v>2014</v>
      </c>
      <c r="AT119" s="19">
        <v>2015</v>
      </c>
      <c r="AU119" s="19">
        <v>2012</v>
      </c>
      <c r="AV119" s="19">
        <v>2009</v>
      </c>
      <c r="AW119" s="19">
        <v>2014</v>
      </c>
      <c r="AX119" s="19">
        <v>2014</v>
      </c>
      <c r="AY119" s="19">
        <v>2014</v>
      </c>
      <c r="AZ119" s="19">
        <v>2015</v>
      </c>
      <c r="BA119" s="19">
        <v>2015</v>
      </c>
      <c r="BB119" s="19">
        <v>2015</v>
      </c>
      <c r="BC119" s="19">
        <v>2015</v>
      </c>
      <c r="BD119" s="19">
        <v>2014</v>
      </c>
      <c r="BE119" s="19">
        <v>2014</v>
      </c>
      <c r="BF119" s="9"/>
    </row>
    <row r="120" spans="1:58" x14ac:dyDescent="0.25">
      <c r="A120" s="13" t="s">
        <v>315</v>
      </c>
      <c r="B120" s="184" t="s">
        <v>8888</v>
      </c>
      <c r="C120" s="17">
        <v>2014</v>
      </c>
      <c r="D120" s="17">
        <v>2014</v>
      </c>
      <c r="E120" s="17">
        <v>2014</v>
      </c>
      <c r="F120" s="17">
        <v>2014</v>
      </c>
      <c r="G120" s="17">
        <v>2014</v>
      </c>
      <c r="H120" s="17">
        <v>2014</v>
      </c>
      <c r="I120" s="17">
        <v>2014</v>
      </c>
      <c r="J120" s="17">
        <v>2015</v>
      </c>
      <c r="K120" s="17">
        <v>2015</v>
      </c>
      <c r="L120" s="17">
        <v>2015</v>
      </c>
      <c r="M120" s="19">
        <v>2016</v>
      </c>
      <c r="N120" s="19">
        <v>2016</v>
      </c>
      <c r="O120" s="19">
        <v>2015</v>
      </c>
      <c r="P120" s="19">
        <v>2015</v>
      </c>
      <c r="Q120" s="19">
        <v>2014</v>
      </c>
      <c r="R120" s="19" t="s">
        <v>14</v>
      </c>
      <c r="S120" s="19">
        <v>2016</v>
      </c>
      <c r="T120" s="19">
        <v>2013</v>
      </c>
      <c r="U120" s="19">
        <v>2014</v>
      </c>
      <c r="V120" s="19">
        <v>2014</v>
      </c>
      <c r="W120" s="19">
        <v>2015</v>
      </c>
      <c r="X120" s="19">
        <v>2009</v>
      </c>
      <c r="Y120" s="19">
        <v>2012</v>
      </c>
      <c r="Z120" s="19">
        <v>2014</v>
      </c>
      <c r="AA120" s="19">
        <v>2014</v>
      </c>
      <c r="AB120" s="19">
        <v>2014</v>
      </c>
      <c r="AC120" s="19">
        <v>2014</v>
      </c>
      <c r="AD120" s="19">
        <v>2015</v>
      </c>
      <c r="AE120" s="19">
        <v>2012</v>
      </c>
      <c r="AF120" s="19">
        <v>2014</v>
      </c>
      <c r="AG120" s="18" t="s">
        <v>14</v>
      </c>
      <c r="AH120" s="19">
        <v>2014</v>
      </c>
      <c r="AI120" s="19">
        <v>2015</v>
      </c>
      <c r="AJ120" s="19">
        <v>2016</v>
      </c>
      <c r="AK120" s="20">
        <v>2015</v>
      </c>
      <c r="AL120" s="20">
        <v>2015</v>
      </c>
      <c r="AM120" s="19">
        <v>2015</v>
      </c>
      <c r="AN120" s="19">
        <v>2014</v>
      </c>
      <c r="AO120" s="19">
        <v>2014</v>
      </c>
      <c r="AP120" s="19">
        <v>2013</v>
      </c>
      <c r="AQ120" s="19">
        <v>2013</v>
      </c>
      <c r="AR120" s="19">
        <v>2009</v>
      </c>
      <c r="AS120" s="19">
        <v>2014</v>
      </c>
      <c r="AT120" s="19">
        <v>2015</v>
      </c>
      <c r="AU120" s="19">
        <v>2012</v>
      </c>
      <c r="AV120" s="19">
        <v>2013</v>
      </c>
      <c r="AW120" s="19">
        <v>2014</v>
      </c>
      <c r="AX120" s="19">
        <v>2014</v>
      </c>
      <c r="AY120" s="19">
        <v>2014</v>
      </c>
      <c r="AZ120" s="19">
        <v>2015</v>
      </c>
      <c r="BA120" s="19">
        <v>2015</v>
      </c>
      <c r="BB120" s="19">
        <v>2015</v>
      </c>
      <c r="BC120" s="19">
        <v>2015</v>
      </c>
      <c r="BD120" s="19">
        <v>2014</v>
      </c>
      <c r="BE120" s="19">
        <v>2014</v>
      </c>
      <c r="BF120" s="9"/>
    </row>
    <row r="121" spans="1:58" x14ac:dyDescent="0.25">
      <c r="A121" s="13" t="s">
        <v>966</v>
      </c>
      <c r="B121" s="184" t="s">
        <v>8899</v>
      </c>
      <c r="C121" s="17">
        <v>2014</v>
      </c>
      <c r="D121" s="17">
        <v>2014</v>
      </c>
      <c r="E121" s="17">
        <v>2014</v>
      </c>
      <c r="F121" s="17">
        <v>2014</v>
      </c>
      <c r="G121" s="17">
        <v>2014</v>
      </c>
      <c r="H121" s="17">
        <v>2014</v>
      </c>
      <c r="I121" s="17">
        <v>2014</v>
      </c>
      <c r="J121" s="17">
        <v>2015</v>
      </c>
      <c r="K121" s="17">
        <v>2015</v>
      </c>
      <c r="L121" s="17">
        <v>2015</v>
      </c>
      <c r="M121" s="19">
        <v>2016</v>
      </c>
      <c r="N121" s="19">
        <v>2016</v>
      </c>
      <c r="O121" s="19">
        <v>2015</v>
      </c>
      <c r="P121" s="19">
        <v>2015</v>
      </c>
      <c r="Q121" s="19">
        <v>2014</v>
      </c>
      <c r="R121" s="19">
        <v>2013</v>
      </c>
      <c r="S121" s="19">
        <v>2016</v>
      </c>
      <c r="T121" s="19">
        <v>2013</v>
      </c>
      <c r="U121" s="19">
        <v>2014</v>
      </c>
      <c r="V121" s="19">
        <v>2014</v>
      </c>
      <c r="W121" s="19">
        <v>2015</v>
      </c>
      <c r="X121" s="19">
        <v>2013</v>
      </c>
      <c r="Y121" s="19">
        <v>2010</v>
      </c>
      <c r="Z121" s="19">
        <v>2014</v>
      </c>
      <c r="AA121" s="19">
        <v>2014</v>
      </c>
      <c r="AB121" s="19">
        <v>2014</v>
      </c>
      <c r="AC121" s="19">
        <v>2014</v>
      </c>
      <c r="AD121" s="19">
        <v>2015</v>
      </c>
      <c r="AE121" s="19">
        <v>2012</v>
      </c>
      <c r="AF121" s="19">
        <v>2014</v>
      </c>
      <c r="AG121" s="18">
        <v>2009</v>
      </c>
      <c r="AH121" s="19">
        <v>2014</v>
      </c>
      <c r="AI121" s="19">
        <v>2015</v>
      </c>
      <c r="AJ121" s="19">
        <v>2016</v>
      </c>
      <c r="AK121" s="20" t="s">
        <v>14</v>
      </c>
      <c r="AL121" s="20">
        <v>2015</v>
      </c>
      <c r="AM121" s="19">
        <v>2015</v>
      </c>
      <c r="AN121" s="19">
        <v>2014</v>
      </c>
      <c r="AO121" s="19">
        <v>2014</v>
      </c>
      <c r="AP121" s="19">
        <v>2013</v>
      </c>
      <c r="AQ121" s="19">
        <v>2013</v>
      </c>
      <c r="AR121" s="19">
        <v>2009</v>
      </c>
      <c r="AS121" s="19">
        <v>2014</v>
      </c>
      <c r="AT121" s="19">
        <v>2015</v>
      </c>
      <c r="AU121" s="19">
        <v>2012</v>
      </c>
      <c r="AV121" s="19">
        <v>2007</v>
      </c>
      <c r="AW121" s="19">
        <v>2014</v>
      </c>
      <c r="AX121" s="19">
        <v>2014</v>
      </c>
      <c r="AY121" s="19">
        <v>2014</v>
      </c>
      <c r="AZ121" s="19">
        <v>2015</v>
      </c>
      <c r="BA121" s="19">
        <v>2015</v>
      </c>
      <c r="BB121" s="19">
        <v>2015</v>
      </c>
      <c r="BC121" s="19">
        <v>2015</v>
      </c>
      <c r="BD121" s="19">
        <v>2014</v>
      </c>
      <c r="BE121" s="19">
        <v>2014</v>
      </c>
      <c r="BF121" s="9"/>
    </row>
    <row r="122" spans="1:58" x14ac:dyDescent="0.25">
      <c r="A122" s="13" t="s">
        <v>8909</v>
      </c>
      <c r="B122" s="184" t="s">
        <v>8910</v>
      </c>
      <c r="C122" s="17">
        <v>2014</v>
      </c>
      <c r="D122" s="17">
        <v>2014</v>
      </c>
      <c r="E122" s="17">
        <v>2014</v>
      </c>
      <c r="F122" s="17">
        <v>2014</v>
      </c>
      <c r="G122" s="17">
        <v>2014</v>
      </c>
      <c r="H122" s="17">
        <v>2014</v>
      </c>
      <c r="I122" s="17">
        <v>2014</v>
      </c>
      <c r="J122" s="17">
        <v>2015</v>
      </c>
      <c r="K122" s="17">
        <v>2015</v>
      </c>
      <c r="L122" s="17">
        <v>2015</v>
      </c>
      <c r="M122" s="19">
        <v>2016</v>
      </c>
      <c r="N122" s="19">
        <v>2016</v>
      </c>
      <c r="O122" s="19">
        <v>2015</v>
      </c>
      <c r="P122" s="19">
        <v>2015</v>
      </c>
      <c r="Q122" s="19" t="s">
        <v>14</v>
      </c>
      <c r="R122" s="19" t="s">
        <v>14</v>
      </c>
      <c r="S122" s="19">
        <v>2016</v>
      </c>
      <c r="T122" s="19">
        <v>2013</v>
      </c>
      <c r="U122" s="19">
        <v>2014</v>
      </c>
      <c r="V122" s="19" t="s">
        <v>14</v>
      </c>
      <c r="W122" s="19">
        <v>2015</v>
      </c>
      <c r="X122" s="19">
        <v>2007</v>
      </c>
      <c r="Y122" s="19">
        <v>2010</v>
      </c>
      <c r="Z122" s="19">
        <v>2014</v>
      </c>
      <c r="AA122" s="19">
        <v>2014</v>
      </c>
      <c r="AB122" s="19" t="s">
        <v>14</v>
      </c>
      <c r="AC122" s="19">
        <v>2014</v>
      </c>
      <c r="AD122" s="19">
        <v>2015</v>
      </c>
      <c r="AE122" s="19" t="s">
        <v>14</v>
      </c>
      <c r="AF122" s="19" t="s">
        <v>14</v>
      </c>
      <c r="AG122" s="18" t="s">
        <v>14</v>
      </c>
      <c r="AH122" s="19">
        <v>2014</v>
      </c>
      <c r="AI122" s="19">
        <v>2015</v>
      </c>
      <c r="AJ122" s="19">
        <v>2016</v>
      </c>
      <c r="AK122" s="20" t="s">
        <v>14</v>
      </c>
      <c r="AL122" s="20">
        <v>2015</v>
      </c>
      <c r="AM122" s="19">
        <v>2015</v>
      </c>
      <c r="AN122" s="19">
        <v>2014</v>
      </c>
      <c r="AO122" s="19">
        <v>2014</v>
      </c>
      <c r="AP122" s="19" t="s">
        <v>14</v>
      </c>
      <c r="AQ122" s="19" t="s">
        <v>14</v>
      </c>
      <c r="AR122" s="19">
        <v>2011</v>
      </c>
      <c r="AS122" s="19">
        <v>2013</v>
      </c>
      <c r="AT122" s="19" t="s">
        <v>14</v>
      </c>
      <c r="AU122" s="19" t="s">
        <v>14</v>
      </c>
      <c r="AV122" s="19" t="s">
        <v>14</v>
      </c>
      <c r="AW122" s="19">
        <v>2011</v>
      </c>
      <c r="AX122" s="19">
        <v>2011</v>
      </c>
      <c r="AY122" s="19">
        <v>2014</v>
      </c>
      <c r="AZ122" s="19">
        <v>2015</v>
      </c>
      <c r="BA122" s="19">
        <v>2015</v>
      </c>
      <c r="BB122" s="19">
        <v>2015</v>
      </c>
      <c r="BC122" s="19">
        <v>2015</v>
      </c>
      <c r="BD122" s="19">
        <v>2014</v>
      </c>
      <c r="BE122" s="19">
        <v>2014</v>
      </c>
      <c r="BF122" s="9"/>
    </row>
    <row r="123" spans="1:58" x14ac:dyDescent="0.25">
      <c r="A123" s="13" t="s">
        <v>8907</v>
      </c>
      <c r="B123" s="184" t="s">
        <v>8908</v>
      </c>
      <c r="C123" s="17">
        <v>2014</v>
      </c>
      <c r="D123" s="17">
        <v>2014</v>
      </c>
      <c r="E123" s="17">
        <v>2014</v>
      </c>
      <c r="F123" s="17">
        <v>2014</v>
      </c>
      <c r="G123" s="17">
        <v>2014</v>
      </c>
      <c r="H123" s="17">
        <v>2014</v>
      </c>
      <c r="I123" s="17">
        <v>2014</v>
      </c>
      <c r="J123" s="17">
        <v>2015</v>
      </c>
      <c r="K123" s="17">
        <v>2015</v>
      </c>
      <c r="L123" s="17">
        <v>2015</v>
      </c>
      <c r="M123" s="19">
        <v>2016</v>
      </c>
      <c r="N123" s="19">
        <v>2016</v>
      </c>
      <c r="O123" s="19">
        <v>2015</v>
      </c>
      <c r="P123" s="19">
        <v>2015</v>
      </c>
      <c r="Q123" s="19">
        <v>2014</v>
      </c>
      <c r="R123" s="19">
        <v>2011</v>
      </c>
      <c r="S123" s="19">
        <v>2016</v>
      </c>
      <c r="T123" s="19">
        <v>2013</v>
      </c>
      <c r="U123" s="19">
        <v>2014</v>
      </c>
      <c r="V123" s="19">
        <v>2014</v>
      </c>
      <c r="W123" s="19">
        <v>2015</v>
      </c>
      <c r="X123" s="19">
        <v>2011</v>
      </c>
      <c r="Y123" s="19" t="s">
        <v>14</v>
      </c>
      <c r="Z123" s="19">
        <v>2014</v>
      </c>
      <c r="AA123" s="19">
        <v>2014</v>
      </c>
      <c r="AB123" s="19">
        <v>2014</v>
      </c>
      <c r="AC123" s="19">
        <v>2014</v>
      </c>
      <c r="AD123" s="19">
        <v>2015</v>
      </c>
      <c r="AE123" s="19">
        <v>2012</v>
      </c>
      <c r="AF123" s="19">
        <v>2014</v>
      </c>
      <c r="AG123" s="18">
        <v>2010</v>
      </c>
      <c r="AH123" s="19">
        <v>2014</v>
      </c>
      <c r="AI123" s="19">
        <v>2015</v>
      </c>
      <c r="AJ123" s="19">
        <v>2016</v>
      </c>
      <c r="AK123" s="20">
        <v>2015</v>
      </c>
      <c r="AL123" s="20">
        <v>2015</v>
      </c>
      <c r="AM123" s="19">
        <v>2015</v>
      </c>
      <c r="AN123" s="19">
        <v>2014</v>
      </c>
      <c r="AO123" s="19">
        <v>2014</v>
      </c>
      <c r="AP123" s="19">
        <v>2014</v>
      </c>
      <c r="AQ123" s="19">
        <v>2014</v>
      </c>
      <c r="AR123" s="19">
        <v>2015</v>
      </c>
      <c r="AS123" s="19">
        <v>2014</v>
      </c>
      <c r="AT123" s="19">
        <v>2015</v>
      </c>
      <c r="AU123" s="19">
        <v>2012</v>
      </c>
      <c r="AV123" s="19">
        <v>2011</v>
      </c>
      <c r="AW123" s="19">
        <v>2014</v>
      </c>
      <c r="AX123" s="19">
        <v>2014</v>
      </c>
      <c r="AY123" s="19">
        <v>2014</v>
      </c>
      <c r="AZ123" s="19">
        <v>2015</v>
      </c>
      <c r="BA123" s="19">
        <v>2015</v>
      </c>
      <c r="BB123" s="19">
        <v>2015</v>
      </c>
      <c r="BC123" s="19">
        <v>2015</v>
      </c>
      <c r="BD123" s="19">
        <v>2014</v>
      </c>
      <c r="BE123" s="19">
        <v>2014</v>
      </c>
      <c r="BF123" s="9"/>
    </row>
    <row r="124" spans="1:58" x14ac:dyDescent="0.25">
      <c r="A124" s="13" t="s">
        <v>8903</v>
      </c>
      <c r="B124" s="184" t="s">
        <v>8904</v>
      </c>
      <c r="C124" s="17">
        <v>2014</v>
      </c>
      <c r="D124" s="17">
        <v>2014</v>
      </c>
      <c r="E124" s="17">
        <v>2014</v>
      </c>
      <c r="F124" s="17">
        <v>2014</v>
      </c>
      <c r="G124" s="17">
        <v>2014</v>
      </c>
      <c r="H124" s="17">
        <v>2014</v>
      </c>
      <c r="I124" s="17">
        <v>2014</v>
      </c>
      <c r="J124" s="17">
        <v>2015</v>
      </c>
      <c r="K124" s="17">
        <v>2015</v>
      </c>
      <c r="L124" s="17">
        <v>2015</v>
      </c>
      <c r="M124" s="19">
        <v>2016</v>
      </c>
      <c r="N124" s="19">
        <v>2016</v>
      </c>
      <c r="O124" s="19">
        <v>2015</v>
      </c>
      <c r="P124" s="19">
        <v>2015</v>
      </c>
      <c r="Q124" s="19">
        <v>2014</v>
      </c>
      <c r="R124" s="19" t="s">
        <v>14</v>
      </c>
      <c r="S124" s="19">
        <v>2016</v>
      </c>
      <c r="T124" s="19">
        <v>2013</v>
      </c>
      <c r="U124" s="19">
        <v>2014</v>
      </c>
      <c r="V124" s="19" t="s">
        <v>14</v>
      </c>
      <c r="W124" s="19">
        <v>2015</v>
      </c>
      <c r="X124" s="19" t="s">
        <v>14</v>
      </c>
      <c r="Y124" s="19">
        <v>2010</v>
      </c>
      <c r="Z124" s="19">
        <v>2014</v>
      </c>
      <c r="AA124" s="19">
        <v>2014</v>
      </c>
      <c r="AB124" s="19" t="s">
        <v>14</v>
      </c>
      <c r="AC124" s="19">
        <v>2014</v>
      </c>
      <c r="AD124" s="19">
        <v>2015</v>
      </c>
      <c r="AE124" s="19" t="s">
        <v>14</v>
      </c>
      <c r="AF124" s="19">
        <v>2014</v>
      </c>
      <c r="AG124" s="18">
        <v>2012</v>
      </c>
      <c r="AH124" s="19">
        <v>2014</v>
      </c>
      <c r="AI124" s="19">
        <v>2015</v>
      </c>
      <c r="AJ124" s="19">
        <v>2016</v>
      </c>
      <c r="AK124" s="20" t="s">
        <v>14</v>
      </c>
      <c r="AL124" s="20">
        <v>2015</v>
      </c>
      <c r="AM124" s="19">
        <v>2015</v>
      </c>
      <c r="AN124" s="19">
        <v>2014</v>
      </c>
      <c r="AO124" s="19">
        <v>2014</v>
      </c>
      <c r="AP124" s="19">
        <v>2014</v>
      </c>
      <c r="AQ124" s="19">
        <v>2014</v>
      </c>
      <c r="AR124" s="19">
        <v>2015</v>
      </c>
      <c r="AS124" s="19">
        <v>2014</v>
      </c>
      <c r="AT124" s="19">
        <v>2015</v>
      </c>
      <c r="AU124" s="19">
        <v>2012</v>
      </c>
      <c r="AV124" s="19" t="s">
        <v>14</v>
      </c>
      <c r="AW124" s="19">
        <v>2014</v>
      </c>
      <c r="AX124" s="19">
        <v>2014</v>
      </c>
      <c r="AY124" s="19">
        <v>2014</v>
      </c>
      <c r="AZ124" s="19">
        <v>2015</v>
      </c>
      <c r="BA124" s="19">
        <v>2015</v>
      </c>
      <c r="BB124" s="19">
        <v>2015</v>
      </c>
      <c r="BC124" s="19">
        <v>2015</v>
      </c>
      <c r="BD124" s="19">
        <v>2014</v>
      </c>
      <c r="BE124" s="19">
        <v>2014</v>
      </c>
      <c r="BF124" s="9"/>
    </row>
    <row r="125" spans="1:58" x14ac:dyDescent="0.25">
      <c r="A125" s="13" t="s">
        <v>8911</v>
      </c>
      <c r="B125" s="184" t="s">
        <v>8912</v>
      </c>
      <c r="C125" s="17">
        <v>2014</v>
      </c>
      <c r="D125" s="17">
        <v>2014</v>
      </c>
      <c r="E125" s="17">
        <v>2014</v>
      </c>
      <c r="F125" s="17">
        <v>2014</v>
      </c>
      <c r="G125" s="17">
        <v>2014</v>
      </c>
      <c r="H125" s="17">
        <v>2014</v>
      </c>
      <c r="I125" s="17">
        <v>2014</v>
      </c>
      <c r="J125" s="17">
        <v>2015</v>
      </c>
      <c r="K125" s="17">
        <v>2015</v>
      </c>
      <c r="L125" s="17">
        <v>2015</v>
      </c>
      <c r="M125" s="19">
        <v>2016</v>
      </c>
      <c r="N125" s="19">
        <v>2016</v>
      </c>
      <c r="O125" s="19">
        <v>2015</v>
      </c>
      <c r="P125" s="19">
        <v>2015</v>
      </c>
      <c r="Q125" s="19">
        <v>2014</v>
      </c>
      <c r="R125" s="19" t="s">
        <v>14</v>
      </c>
      <c r="S125" s="19">
        <v>2016</v>
      </c>
      <c r="T125" s="19">
        <v>2013</v>
      </c>
      <c r="U125" s="19">
        <v>2014</v>
      </c>
      <c r="V125" s="19" t="s">
        <v>14</v>
      </c>
      <c r="W125" s="19">
        <v>2015</v>
      </c>
      <c r="X125" s="19" t="s">
        <v>14</v>
      </c>
      <c r="Y125" s="19">
        <v>2010</v>
      </c>
      <c r="Z125" s="19">
        <v>2014</v>
      </c>
      <c r="AA125" s="19">
        <v>2014</v>
      </c>
      <c r="AB125" s="19" t="s">
        <v>14</v>
      </c>
      <c r="AC125" s="19">
        <v>2014</v>
      </c>
      <c r="AD125" s="19">
        <v>2015</v>
      </c>
      <c r="AE125" s="19" t="s">
        <v>14</v>
      </c>
      <c r="AF125" s="19">
        <v>2014</v>
      </c>
      <c r="AG125" s="18" t="s">
        <v>14</v>
      </c>
      <c r="AH125" s="19">
        <v>2014</v>
      </c>
      <c r="AI125" s="19">
        <v>2015</v>
      </c>
      <c r="AJ125" s="19">
        <v>2016</v>
      </c>
      <c r="AK125" s="20" t="s">
        <v>14</v>
      </c>
      <c r="AL125" s="20">
        <v>2015</v>
      </c>
      <c r="AM125" s="19">
        <v>2015</v>
      </c>
      <c r="AN125" s="19">
        <v>2014</v>
      </c>
      <c r="AO125" s="19">
        <v>2014</v>
      </c>
      <c r="AP125" s="19">
        <v>2012</v>
      </c>
      <c r="AQ125" s="19" t="s">
        <v>14</v>
      </c>
      <c r="AR125" s="19">
        <v>2015</v>
      </c>
      <c r="AS125" s="19">
        <v>2014</v>
      </c>
      <c r="AT125" s="19">
        <v>2015</v>
      </c>
      <c r="AU125" s="19">
        <v>2012</v>
      </c>
      <c r="AV125" s="19" t="s">
        <v>14</v>
      </c>
      <c r="AW125" s="19">
        <v>2014</v>
      </c>
      <c r="AX125" s="19">
        <v>2014</v>
      </c>
      <c r="AY125" s="19">
        <v>2014</v>
      </c>
      <c r="AZ125" s="19" t="s">
        <v>14</v>
      </c>
      <c r="BA125" s="19">
        <v>2015</v>
      </c>
      <c r="BB125" s="19">
        <v>2015</v>
      </c>
      <c r="BC125" s="19">
        <v>2015</v>
      </c>
      <c r="BD125" s="19">
        <v>2014</v>
      </c>
      <c r="BE125" s="19">
        <v>2014</v>
      </c>
      <c r="BF125" s="9"/>
    </row>
    <row r="126" spans="1:58" x14ac:dyDescent="0.25">
      <c r="A126" s="13" t="s">
        <v>3399</v>
      </c>
      <c r="B126" s="184" t="s">
        <v>8902</v>
      </c>
      <c r="C126" s="17">
        <v>2014</v>
      </c>
      <c r="D126" s="17">
        <v>2014</v>
      </c>
      <c r="E126" s="17">
        <v>2014</v>
      </c>
      <c r="F126" s="17">
        <v>2014</v>
      </c>
      <c r="G126" s="17">
        <v>2014</v>
      </c>
      <c r="H126" s="17">
        <v>2014</v>
      </c>
      <c r="I126" s="17">
        <v>2014</v>
      </c>
      <c r="J126" s="17">
        <v>2015</v>
      </c>
      <c r="K126" s="17">
        <v>2015</v>
      </c>
      <c r="L126" s="17">
        <v>2015</v>
      </c>
      <c r="M126" s="19">
        <v>2016</v>
      </c>
      <c r="N126" s="19">
        <v>2016</v>
      </c>
      <c r="O126" s="19">
        <v>2015</v>
      </c>
      <c r="P126" s="19">
        <v>2015</v>
      </c>
      <c r="Q126" s="19">
        <v>2014</v>
      </c>
      <c r="R126" s="19">
        <v>2012</v>
      </c>
      <c r="S126" s="19">
        <v>2016</v>
      </c>
      <c r="T126" s="19">
        <v>2013</v>
      </c>
      <c r="U126" s="19">
        <v>2014</v>
      </c>
      <c r="V126" s="19">
        <v>2014</v>
      </c>
      <c r="W126" s="19">
        <v>2015</v>
      </c>
      <c r="X126" s="19">
        <v>2006</v>
      </c>
      <c r="Y126" s="19">
        <v>2014</v>
      </c>
      <c r="Z126" s="19">
        <v>2014</v>
      </c>
      <c r="AA126" s="19">
        <v>2014</v>
      </c>
      <c r="AB126" s="19">
        <v>2014</v>
      </c>
      <c r="AC126" s="19">
        <v>2014</v>
      </c>
      <c r="AD126" s="19">
        <v>2015</v>
      </c>
      <c r="AE126" s="19">
        <v>2012</v>
      </c>
      <c r="AF126" s="19">
        <v>2014</v>
      </c>
      <c r="AG126" s="18">
        <v>2009</v>
      </c>
      <c r="AH126" s="19">
        <v>2014</v>
      </c>
      <c r="AI126" s="19">
        <v>2015</v>
      </c>
      <c r="AJ126" s="19">
        <v>2016</v>
      </c>
      <c r="AK126" s="20" t="s">
        <v>14</v>
      </c>
      <c r="AL126" s="20">
        <v>2015</v>
      </c>
      <c r="AM126" s="19">
        <v>2015</v>
      </c>
      <c r="AN126" s="19">
        <v>2014</v>
      </c>
      <c r="AO126" s="19">
        <v>2014</v>
      </c>
      <c r="AP126" s="19">
        <v>2014</v>
      </c>
      <c r="AQ126" s="19">
        <v>2014</v>
      </c>
      <c r="AR126" s="19">
        <v>2009</v>
      </c>
      <c r="AS126" s="19">
        <v>2014</v>
      </c>
      <c r="AT126" s="19">
        <v>2015</v>
      </c>
      <c r="AU126" s="19">
        <v>2012</v>
      </c>
      <c r="AV126" s="19" t="s">
        <v>14</v>
      </c>
      <c r="AW126" s="19">
        <v>2014</v>
      </c>
      <c r="AX126" s="19">
        <v>2014</v>
      </c>
      <c r="AY126" s="19">
        <v>2014</v>
      </c>
      <c r="AZ126" s="19">
        <v>2015</v>
      </c>
      <c r="BA126" s="19">
        <v>2015</v>
      </c>
      <c r="BB126" s="19">
        <v>2015</v>
      </c>
      <c r="BC126" s="19">
        <v>2015</v>
      </c>
      <c r="BD126" s="19">
        <v>2014</v>
      </c>
      <c r="BE126" s="19">
        <v>2014</v>
      </c>
      <c r="BF126" s="9"/>
    </row>
    <row r="127" spans="1:58" x14ac:dyDescent="0.25">
      <c r="A127" s="13" t="s">
        <v>185</v>
      </c>
      <c r="B127" s="184" t="s">
        <v>8900</v>
      </c>
      <c r="C127" s="17">
        <v>2014</v>
      </c>
      <c r="D127" s="17">
        <v>2014</v>
      </c>
      <c r="E127" s="17">
        <v>2014</v>
      </c>
      <c r="F127" s="17">
        <v>2014</v>
      </c>
      <c r="G127" s="17">
        <v>2014</v>
      </c>
      <c r="H127" s="17">
        <v>2014</v>
      </c>
      <c r="I127" s="17">
        <v>2014</v>
      </c>
      <c r="J127" s="17">
        <v>2015</v>
      </c>
      <c r="K127" s="17">
        <v>2015</v>
      </c>
      <c r="L127" s="17">
        <v>2015</v>
      </c>
      <c r="M127" s="19">
        <v>2016</v>
      </c>
      <c r="N127" s="19">
        <v>2016</v>
      </c>
      <c r="O127" s="19">
        <v>2015</v>
      </c>
      <c r="P127" s="19">
        <v>2015</v>
      </c>
      <c r="Q127" s="19">
        <v>2014</v>
      </c>
      <c r="R127" s="19">
        <v>2012</v>
      </c>
      <c r="S127" s="19">
        <v>2016</v>
      </c>
      <c r="T127" s="19">
        <v>2013</v>
      </c>
      <c r="U127" s="19">
        <v>2014</v>
      </c>
      <c r="V127" s="19">
        <v>2014</v>
      </c>
      <c r="W127" s="19">
        <v>2015</v>
      </c>
      <c r="X127" s="19">
        <v>2012</v>
      </c>
      <c r="Y127" s="19">
        <v>2010</v>
      </c>
      <c r="Z127" s="19">
        <v>2014</v>
      </c>
      <c r="AA127" s="19">
        <v>2014</v>
      </c>
      <c r="AB127" s="19">
        <v>2014</v>
      </c>
      <c r="AC127" s="19">
        <v>2014</v>
      </c>
      <c r="AD127" s="19">
        <v>2015</v>
      </c>
      <c r="AE127" s="19">
        <v>2012</v>
      </c>
      <c r="AF127" s="19">
        <v>2014</v>
      </c>
      <c r="AG127" s="18">
        <v>2011</v>
      </c>
      <c r="AH127" s="19">
        <v>2014</v>
      </c>
      <c r="AI127" s="19">
        <v>2015</v>
      </c>
      <c r="AJ127" s="19">
        <v>2016</v>
      </c>
      <c r="AK127" s="20">
        <v>2015</v>
      </c>
      <c r="AL127" s="20">
        <v>2016</v>
      </c>
      <c r="AM127" s="19">
        <v>2015</v>
      </c>
      <c r="AN127" s="19">
        <v>2014</v>
      </c>
      <c r="AO127" s="19">
        <v>2014</v>
      </c>
      <c r="AP127" s="19">
        <v>2014</v>
      </c>
      <c r="AQ127" s="19">
        <v>2014</v>
      </c>
      <c r="AR127" s="19">
        <v>2015</v>
      </c>
      <c r="AS127" s="19">
        <v>2014</v>
      </c>
      <c r="AT127" s="19">
        <v>2015</v>
      </c>
      <c r="AU127" s="19">
        <v>2012</v>
      </c>
      <c r="AV127" s="19">
        <v>2012</v>
      </c>
      <c r="AW127" s="19">
        <v>2014</v>
      </c>
      <c r="AX127" s="19">
        <v>2014</v>
      </c>
      <c r="AY127" s="19">
        <v>2014</v>
      </c>
      <c r="AZ127" s="19">
        <v>2015</v>
      </c>
      <c r="BA127" s="19">
        <v>2015</v>
      </c>
      <c r="BB127" s="19">
        <v>2015</v>
      </c>
      <c r="BC127" s="19">
        <v>2015</v>
      </c>
      <c r="BD127" s="19">
        <v>2014</v>
      </c>
      <c r="BE127" s="19">
        <v>2014</v>
      </c>
      <c r="BF127" s="9"/>
    </row>
    <row r="128" spans="1:58" x14ac:dyDescent="0.25">
      <c r="A128" s="13" t="s">
        <v>767</v>
      </c>
      <c r="B128" s="184" t="s">
        <v>8901</v>
      </c>
      <c r="C128" s="17">
        <v>2014</v>
      </c>
      <c r="D128" s="17">
        <v>2014</v>
      </c>
      <c r="E128" s="17">
        <v>2014</v>
      </c>
      <c r="F128" s="17">
        <v>2014</v>
      </c>
      <c r="G128" s="17">
        <v>2014</v>
      </c>
      <c r="H128" s="17">
        <v>2014</v>
      </c>
      <c r="I128" s="17">
        <v>2014</v>
      </c>
      <c r="J128" s="17">
        <v>2015</v>
      </c>
      <c r="K128" s="17">
        <v>2015</v>
      </c>
      <c r="L128" s="17">
        <v>2015</v>
      </c>
      <c r="M128" s="19">
        <v>2016</v>
      </c>
      <c r="N128" s="19">
        <v>2016</v>
      </c>
      <c r="O128" s="19">
        <v>2015</v>
      </c>
      <c r="P128" s="19">
        <v>2015</v>
      </c>
      <c r="Q128" s="19">
        <v>2014</v>
      </c>
      <c r="R128" s="19">
        <v>2013</v>
      </c>
      <c r="S128" s="19">
        <v>2016</v>
      </c>
      <c r="T128" s="19">
        <v>2013</v>
      </c>
      <c r="U128" s="19">
        <v>2014</v>
      </c>
      <c r="V128" s="19">
        <v>2014</v>
      </c>
      <c r="W128" s="19">
        <v>2015</v>
      </c>
      <c r="X128" s="19">
        <v>2014</v>
      </c>
      <c r="Y128" s="19">
        <v>2010</v>
      </c>
      <c r="Z128" s="19">
        <v>2014</v>
      </c>
      <c r="AA128" s="19">
        <v>2014</v>
      </c>
      <c r="AB128" s="19">
        <v>2014</v>
      </c>
      <c r="AC128" s="19">
        <v>2014</v>
      </c>
      <c r="AD128" s="19">
        <v>2015</v>
      </c>
      <c r="AE128" s="19">
        <v>2012</v>
      </c>
      <c r="AF128" s="19" t="s">
        <v>14</v>
      </c>
      <c r="AG128" s="18">
        <v>2010</v>
      </c>
      <c r="AH128" s="19">
        <v>2014</v>
      </c>
      <c r="AI128" s="19">
        <v>2015</v>
      </c>
      <c r="AJ128" s="19">
        <v>2016</v>
      </c>
      <c r="AK128" s="20">
        <v>2016</v>
      </c>
      <c r="AL128" s="20">
        <v>2015</v>
      </c>
      <c r="AM128" s="19">
        <v>2015</v>
      </c>
      <c r="AN128" s="19">
        <v>2014</v>
      </c>
      <c r="AO128" s="19">
        <v>2014</v>
      </c>
      <c r="AP128" s="19">
        <v>2013</v>
      </c>
      <c r="AQ128" s="19">
        <v>2013</v>
      </c>
      <c r="AR128" s="19">
        <v>2015</v>
      </c>
      <c r="AS128" s="19">
        <v>2014</v>
      </c>
      <c r="AT128" s="19">
        <v>2015</v>
      </c>
      <c r="AU128" s="19">
        <v>2012</v>
      </c>
      <c r="AV128" s="19">
        <v>2008</v>
      </c>
      <c r="AW128" s="19">
        <v>2014</v>
      </c>
      <c r="AX128" s="19">
        <v>2014</v>
      </c>
      <c r="AY128" s="19">
        <v>2014</v>
      </c>
      <c r="AZ128" s="19">
        <v>2015</v>
      </c>
      <c r="BA128" s="19">
        <v>2015</v>
      </c>
      <c r="BB128" s="19">
        <v>2015</v>
      </c>
      <c r="BC128" s="19">
        <v>2015</v>
      </c>
      <c r="BD128" s="19">
        <v>2014</v>
      </c>
      <c r="BE128" s="19">
        <v>2014</v>
      </c>
      <c r="BF128" s="9"/>
    </row>
    <row r="129" spans="1:58" x14ac:dyDescent="0.25">
      <c r="A129" s="13" t="s">
        <v>8905</v>
      </c>
      <c r="B129" s="184" t="s">
        <v>8906</v>
      </c>
      <c r="C129" s="17">
        <v>2014</v>
      </c>
      <c r="D129" s="17">
        <v>2014</v>
      </c>
      <c r="E129" s="17">
        <v>2014</v>
      </c>
      <c r="F129" s="17">
        <v>2014</v>
      </c>
      <c r="G129" s="17">
        <v>2014</v>
      </c>
      <c r="H129" s="17">
        <v>2014</v>
      </c>
      <c r="I129" s="17">
        <v>2014</v>
      </c>
      <c r="J129" s="17">
        <v>2015</v>
      </c>
      <c r="K129" s="17">
        <v>2015</v>
      </c>
      <c r="L129" s="17">
        <v>2015</v>
      </c>
      <c r="M129" s="19">
        <v>2016</v>
      </c>
      <c r="N129" s="19">
        <v>2016</v>
      </c>
      <c r="O129" s="19">
        <v>2015</v>
      </c>
      <c r="P129" s="19">
        <v>2015</v>
      </c>
      <c r="Q129" s="19">
        <v>2014</v>
      </c>
      <c r="R129" s="19" t="s">
        <v>14</v>
      </c>
      <c r="S129" s="19">
        <v>2016</v>
      </c>
      <c r="T129" s="19">
        <v>2013</v>
      </c>
      <c r="U129" s="19">
        <v>2014</v>
      </c>
      <c r="V129" s="19" t="s">
        <v>14</v>
      </c>
      <c r="W129" s="19">
        <v>2015</v>
      </c>
      <c r="X129" s="19" t="s">
        <v>14</v>
      </c>
      <c r="Y129" s="19">
        <v>2012</v>
      </c>
      <c r="Z129" s="19">
        <v>2014</v>
      </c>
      <c r="AA129" s="19">
        <v>2014</v>
      </c>
      <c r="AB129" s="19">
        <v>2014</v>
      </c>
      <c r="AC129" s="19">
        <v>2014</v>
      </c>
      <c r="AD129" s="19">
        <v>2015</v>
      </c>
      <c r="AE129" s="19" t="s">
        <v>14</v>
      </c>
      <c r="AF129" s="19">
        <v>2014</v>
      </c>
      <c r="AG129" s="18">
        <v>2012</v>
      </c>
      <c r="AH129" s="19">
        <v>2014</v>
      </c>
      <c r="AI129" s="19">
        <v>2015</v>
      </c>
      <c r="AJ129" s="19">
        <v>2016</v>
      </c>
      <c r="AK129" s="20" t="s">
        <v>14</v>
      </c>
      <c r="AL129" s="20">
        <v>2015</v>
      </c>
      <c r="AM129" s="19">
        <v>2015</v>
      </c>
      <c r="AN129" s="19">
        <v>2014</v>
      </c>
      <c r="AO129" s="19">
        <v>2014</v>
      </c>
      <c r="AP129" s="19">
        <v>2014</v>
      </c>
      <c r="AQ129" s="19">
        <v>2014</v>
      </c>
      <c r="AR129" s="19">
        <v>2015</v>
      </c>
      <c r="AS129" s="19">
        <v>2014</v>
      </c>
      <c r="AT129" s="19">
        <v>2015</v>
      </c>
      <c r="AU129" s="19">
        <v>2012</v>
      </c>
      <c r="AV129" s="19" t="s">
        <v>14</v>
      </c>
      <c r="AW129" s="19">
        <v>2014</v>
      </c>
      <c r="AX129" s="19">
        <v>2014</v>
      </c>
      <c r="AY129" s="19">
        <v>2014</v>
      </c>
      <c r="AZ129" s="19">
        <v>2015</v>
      </c>
      <c r="BA129" s="19">
        <v>2015</v>
      </c>
      <c r="BB129" s="19">
        <v>2015</v>
      </c>
      <c r="BC129" s="19">
        <v>2015</v>
      </c>
      <c r="BD129" s="19">
        <v>2014</v>
      </c>
      <c r="BE129" s="19">
        <v>2014</v>
      </c>
      <c r="BF129" s="9"/>
    </row>
    <row r="130" spans="1:58" x14ac:dyDescent="0.25">
      <c r="A130" s="13" t="s">
        <v>8913</v>
      </c>
      <c r="B130" s="184" t="s">
        <v>8914</v>
      </c>
      <c r="C130" s="17">
        <v>2014</v>
      </c>
      <c r="D130" s="17">
        <v>2014</v>
      </c>
      <c r="E130" s="17">
        <v>2014</v>
      </c>
      <c r="F130" s="17">
        <v>2014</v>
      </c>
      <c r="G130" s="17">
        <v>2014</v>
      </c>
      <c r="H130" s="17">
        <v>2014</v>
      </c>
      <c r="I130" s="17">
        <v>2014</v>
      </c>
      <c r="J130" s="17">
        <v>2015</v>
      </c>
      <c r="K130" s="17">
        <v>2015</v>
      </c>
      <c r="L130" s="17">
        <v>2015</v>
      </c>
      <c r="M130" s="19">
        <v>2016</v>
      </c>
      <c r="N130" s="19">
        <v>2016</v>
      </c>
      <c r="O130" s="19">
        <v>2015</v>
      </c>
      <c r="P130" s="19">
        <v>2015</v>
      </c>
      <c r="Q130" s="19">
        <v>2014</v>
      </c>
      <c r="R130" s="19" t="s">
        <v>14</v>
      </c>
      <c r="S130" s="19">
        <v>2016</v>
      </c>
      <c r="T130" s="19">
        <v>2013</v>
      </c>
      <c r="U130" s="19">
        <v>2014</v>
      </c>
      <c r="V130" s="19" t="s">
        <v>14</v>
      </c>
      <c r="W130" s="19">
        <v>2015</v>
      </c>
      <c r="X130" s="19">
        <v>2009</v>
      </c>
      <c r="Y130" s="19">
        <v>2012</v>
      </c>
      <c r="Z130" s="19">
        <v>2014</v>
      </c>
      <c r="AA130" s="19">
        <v>2014</v>
      </c>
      <c r="AB130" s="19">
        <v>2014</v>
      </c>
      <c r="AC130" s="19">
        <v>2014</v>
      </c>
      <c r="AD130" s="19">
        <v>2015</v>
      </c>
      <c r="AE130" s="19" t="s">
        <v>14</v>
      </c>
      <c r="AF130" s="19">
        <v>2014</v>
      </c>
      <c r="AG130" s="18" t="s">
        <v>14</v>
      </c>
      <c r="AH130" s="19">
        <v>2014</v>
      </c>
      <c r="AI130" s="19">
        <v>2015</v>
      </c>
      <c r="AJ130" s="19">
        <v>2016</v>
      </c>
      <c r="AK130" s="20" t="s">
        <v>14</v>
      </c>
      <c r="AL130" s="20">
        <v>2015</v>
      </c>
      <c r="AM130" s="19">
        <v>2015</v>
      </c>
      <c r="AN130" s="19">
        <v>2014</v>
      </c>
      <c r="AO130" s="19">
        <v>2014</v>
      </c>
      <c r="AP130" s="19">
        <v>2014</v>
      </c>
      <c r="AQ130" s="19">
        <v>2014</v>
      </c>
      <c r="AR130" s="19" t="s">
        <v>14</v>
      </c>
      <c r="AS130" s="19">
        <v>2014</v>
      </c>
      <c r="AT130" s="19">
        <v>2015</v>
      </c>
      <c r="AU130" s="19">
        <v>2012</v>
      </c>
      <c r="AV130" s="19">
        <v>2014</v>
      </c>
      <c r="AW130" s="19">
        <v>2014</v>
      </c>
      <c r="AX130" s="19">
        <v>2014</v>
      </c>
      <c r="AY130" s="19">
        <v>2014</v>
      </c>
      <c r="AZ130" s="19">
        <v>2015</v>
      </c>
      <c r="BA130" s="19">
        <v>2015</v>
      </c>
      <c r="BB130" s="19">
        <v>2015</v>
      </c>
      <c r="BC130" s="19">
        <v>2015</v>
      </c>
      <c r="BD130" s="19">
        <v>2014</v>
      </c>
      <c r="BE130" s="19">
        <v>2014</v>
      </c>
      <c r="BF130" s="9"/>
    </row>
    <row r="131" spans="1:58" x14ac:dyDescent="0.25">
      <c r="A131" s="13" t="s">
        <v>146</v>
      </c>
      <c r="B131" s="184" t="s">
        <v>8915</v>
      </c>
      <c r="C131" s="17">
        <v>2014</v>
      </c>
      <c r="D131" s="17">
        <v>2014</v>
      </c>
      <c r="E131" s="17">
        <v>2014</v>
      </c>
      <c r="F131" s="17">
        <v>2014</v>
      </c>
      <c r="G131" s="17">
        <v>2014</v>
      </c>
      <c r="H131" s="17">
        <v>2014</v>
      </c>
      <c r="I131" s="17">
        <v>2014</v>
      </c>
      <c r="J131" s="17">
        <v>2015</v>
      </c>
      <c r="K131" s="17">
        <v>2015</v>
      </c>
      <c r="L131" s="17">
        <v>2015</v>
      </c>
      <c r="M131" s="19">
        <v>2016</v>
      </c>
      <c r="N131" s="19">
        <v>2016</v>
      </c>
      <c r="O131" s="19">
        <v>2015</v>
      </c>
      <c r="P131" s="19">
        <v>2015</v>
      </c>
      <c r="Q131" s="19">
        <v>2014</v>
      </c>
      <c r="R131" s="19">
        <v>2013</v>
      </c>
      <c r="S131" s="19">
        <v>2016</v>
      </c>
      <c r="T131" s="19">
        <v>2013</v>
      </c>
      <c r="U131" s="19">
        <v>2014</v>
      </c>
      <c r="V131" s="19">
        <v>2014</v>
      </c>
      <c r="W131" s="19">
        <v>2015</v>
      </c>
      <c r="X131" s="19">
        <v>2012</v>
      </c>
      <c r="Y131" s="19">
        <v>2010</v>
      </c>
      <c r="Z131" s="19">
        <v>2014</v>
      </c>
      <c r="AA131" s="19">
        <v>2014</v>
      </c>
      <c r="AB131" s="19">
        <v>2014</v>
      </c>
      <c r="AC131" s="19">
        <v>2014</v>
      </c>
      <c r="AD131" s="19">
        <v>2015</v>
      </c>
      <c r="AE131" s="19">
        <v>2012</v>
      </c>
      <c r="AF131" s="19">
        <v>2014</v>
      </c>
      <c r="AG131" s="18">
        <v>2010</v>
      </c>
      <c r="AH131" s="19">
        <v>2014</v>
      </c>
      <c r="AI131" s="19">
        <v>2015</v>
      </c>
      <c r="AJ131" s="19">
        <v>2016</v>
      </c>
      <c r="AK131" s="20">
        <v>2015</v>
      </c>
      <c r="AL131" s="20">
        <v>2015</v>
      </c>
      <c r="AM131" s="19">
        <v>2015</v>
      </c>
      <c r="AN131" s="19">
        <v>2014</v>
      </c>
      <c r="AO131" s="19">
        <v>2014</v>
      </c>
      <c r="AP131" s="19">
        <v>2014</v>
      </c>
      <c r="AQ131" s="19">
        <v>2014</v>
      </c>
      <c r="AR131" s="19">
        <v>2015</v>
      </c>
      <c r="AS131" s="19">
        <v>2014</v>
      </c>
      <c r="AT131" s="19">
        <v>2015</v>
      </c>
      <c r="AU131" s="19">
        <v>2012</v>
      </c>
      <c r="AV131" s="19">
        <v>2012</v>
      </c>
      <c r="AW131" s="19">
        <v>2014</v>
      </c>
      <c r="AX131" s="19">
        <v>2014</v>
      </c>
      <c r="AY131" s="19">
        <v>2014</v>
      </c>
      <c r="AZ131" s="19">
        <v>2015</v>
      </c>
      <c r="BA131" s="19">
        <v>2015</v>
      </c>
      <c r="BB131" s="19">
        <v>2015</v>
      </c>
      <c r="BC131" s="19">
        <v>2015</v>
      </c>
      <c r="BD131" s="19">
        <v>2014</v>
      </c>
      <c r="BE131" s="19">
        <v>2014</v>
      </c>
      <c r="BF131" s="9"/>
    </row>
    <row r="132" spans="1:58" x14ac:dyDescent="0.25">
      <c r="A132" s="13" t="s">
        <v>8919</v>
      </c>
      <c r="B132" s="184" t="s">
        <v>8920</v>
      </c>
      <c r="C132" s="17">
        <v>2014</v>
      </c>
      <c r="D132" s="17">
        <v>2014</v>
      </c>
      <c r="E132" s="17">
        <v>2014</v>
      </c>
      <c r="F132" s="17">
        <v>2014</v>
      </c>
      <c r="G132" s="17">
        <v>2014</v>
      </c>
      <c r="H132" s="17">
        <v>2014</v>
      </c>
      <c r="I132" s="17">
        <v>2014</v>
      </c>
      <c r="J132" s="17">
        <v>2015</v>
      </c>
      <c r="K132" s="17">
        <v>2015</v>
      </c>
      <c r="L132" s="17">
        <v>2015</v>
      </c>
      <c r="M132" s="19">
        <v>2016</v>
      </c>
      <c r="N132" s="19">
        <v>2016</v>
      </c>
      <c r="O132" s="19">
        <v>2015</v>
      </c>
      <c r="P132" s="19">
        <v>2015</v>
      </c>
      <c r="Q132" s="19">
        <v>2014</v>
      </c>
      <c r="R132" s="19" t="s">
        <v>14</v>
      </c>
      <c r="S132" s="19">
        <v>2016</v>
      </c>
      <c r="T132" s="19">
        <v>2013</v>
      </c>
      <c r="U132" s="19">
        <v>2014</v>
      </c>
      <c r="V132" s="19">
        <v>2014</v>
      </c>
      <c r="W132" s="19">
        <v>2015</v>
      </c>
      <c r="X132" s="19">
        <v>2010</v>
      </c>
      <c r="Y132" s="19">
        <v>2010</v>
      </c>
      <c r="Z132" s="19">
        <v>2014</v>
      </c>
      <c r="AA132" s="19">
        <v>2014</v>
      </c>
      <c r="AB132" s="19">
        <v>2010</v>
      </c>
      <c r="AC132" s="19">
        <v>2014</v>
      </c>
      <c r="AD132" s="19">
        <v>2015</v>
      </c>
      <c r="AE132" s="19" t="s">
        <v>14</v>
      </c>
      <c r="AF132" s="19" t="s">
        <v>14</v>
      </c>
      <c r="AG132" s="18" t="s">
        <v>14</v>
      </c>
      <c r="AH132" s="19">
        <v>2014</v>
      </c>
      <c r="AI132" s="19">
        <v>2015</v>
      </c>
      <c r="AJ132" s="19">
        <v>2016</v>
      </c>
      <c r="AK132" s="20" t="s">
        <v>14</v>
      </c>
      <c r="AL132" s="20">
        <v>2015</v>
      </c>
      <c r="AM132" s="19">
        <v>2015</v>
      </c>
      <c r="AN132" s="19">
        <v>2014</v>
      </c>
      <c r="AO132" s="19">
        <v>2014</v>
      </c>
      <c r="AP132" s="19" t="s">
        <v>14</v>
      </c>
      <c r="AQ132" s="19" t="s">
        <v>14</v>
      </c>
      <c r="AR132" s="19">
        <v>2011</v>
      </c>
      <c r="AS132" s="19">
        <v>2014</v>
      </c>
      <c r="AT132" s="19" t="s">
        <v>14</v>
      </c>
      <c r="AU132" s="19">
        <v>2012</v>
      </c>
      <c r="AV132" s="19">
        <v>2013</v>
      </c>
      <c r="AW132" s="19" t="s">
        <v>14</v>
      </c>
      <c r="AX132" s="19">
        <v>2014</v>
      </c>
      <c r="AY132" s="19">
        <v>2014</v>
      </c>
      <c r="AZ132" s="19">
        <v>2015</v>
      </c>
      <c r="BA132" s="19">
        <v>2011</v>
      </c>
      <c r="BB132" s="19">
        <v>2015</v>
      </c>
      <c r="BC132" s="19">
        <v>2015</v>
      </c>
      <c r="BD132" s="19">
        <v>2014</v>
      </c>
      <c r="BE132" s="19">
        <v>2014</v>
      </c>
      <c r="BF132" s="9"/>
    </row>
    <row r="133" spans="1:58" x14ac:dyDescent="0.25">
      <c r="A133" s="13" t="s">
        <v>156</v>
      </c>
      <c r="B133" s="184" t="s">
        <v>8928</v>
      </c>
      <c r="C133" s="17">
        <v>2014</v>
      </c>
      <c r="D133" s="17">
        <v>2014</v>
      </c>
      <c r="E133" s="17">
        <v>2014</v>
      </c>
      <c r="F133" s="17">
        <v>2014</v>
      </c>
      <c r="G133" s="17">
        <v>2014</v>
      </c>
      <c r="H133" s="17">
        <v>2014</v>
      </c>
      <c r="I133" s="17">
        <v>2014</v>
      </c>
      <c r="J133" s="17">
        <v>2015</v>
      </c>
      <c r="K133" s="17">
        <v>2015</v>
      </c>
      <c r="L133" s="17">
        <v>2013</v>
      </c>
      <c r="M133" s="19">
        <v>2016</v>
      </c>
      <c r="N133" s="19">
        <v>2016</v>
      </c>
      <c r="O133" s="19">
        <v>2015</v>
      </c>
      <c r="P133" s="19">
        <v>2015</v>
      </c>
      <c r="Q133" s="19">
        <v>2014</v>
      </c>
      <c r="R133" s="19">
        <v>2010</v>
      </c>
      <c r="S133" s="19">
        <v>2016</v>
      </c>
      <c r="T133" s="19">
        <v>2013</v>
      </c>
      <c r="U133" s="19">
        <v>2014</v>
      </c>
      <c r="V133" s="19">
        <v>2014</v>
      </c>
      <c r="W133" s="19">
        <v>2015</v>
      </c>
      <c r="X133" s="19">
        <v>2014</v>
      </c>
      <c r="Y133" s="19">
        <v>2012</v>
      </c>
      <c r="Z133" s="19">
        <v>2012</v>
      </c>
      <c r="AA133" s="19">
        <v>2014</v>
      </c>
      <c r="AB133" s="19" t="s">
        <v>14</v>
      </c>
      <c r="AC133" s="19" t="s">
        <v>14</v>
      </c>
      <c r="AD133" s="19">
        <v>2015</v>
      </c>
      <c r="AE133" s="19" t="s">
        <v>14</v>
      </c>
      <c r="AF133" s="19" t="s">
        <v>14</v>
      </c>
      <c r="AG133" s="18">
        <v>2009</v>
      </c>
      <c r="AH133" s="19">
        <v>2014</v>
      </c>
      <c r="AI133" s="19">
        <v>2015</v>
      </c>
      <c r="AJ133" s="19">
        <v>2016</v>
      </c>
      <c r="AK133" s="20">
        <v>2015</v>
      </c>
      <c r="AL133" s="20">
        <v>2015</v>
      </c>
      <c r="AM133" s="19">
        <v>2015</v>
      </c>
      <c r="AN133" s="19">
        <v>2014</v>
      </c>
      <c r="AO133" s="19">
        <v>2014</v>
      </c>
      <c r="AP133" s="19" t="s">
        <v>14</v>
      </c>
      <c r="AQ133" s="19" t="s">
        <v>14</v>
      </c>
      <c r="AR133" s="19">
        <v>2015</v>
      </c>
      <c r="AS133" s="19">
        <v>2014</v>
      </c>
      <c r="AT133" s="19" t="s">
        <v>14</v>
      </c>
      <c r="AU133" s="19">
        <v>2012</v>
      </c>
      <c r="AV133" s="19">
        <v>2014</v>
      </c>
      <c r="AW133" s="19">
        <v>2014</v>
      </c>
      <c r="AX133" s="19">
        <v>2014</v>
      </c>
      <c r="AY133" s="19">
        <v>2014</v>
      </c>
      <c r="AZ133" s="19">
        <v>2015</v>
      </c>
      <c r="BA133" s="19">
        <v>2015</v>
      </c>
      <c r="BB133" s="19">
        <v>2015</v>
      </c>
      <c r="BC133" s="19">
        <v>2015</v>
      </c>
      <c r="BD133" s="19">
        <v>2014</v>
      </c>
      <c r="BE133" s="19">
        <v>2014</v>
      </c>
      <c r="BF133" s="9"/>
    </row>
    <row r="134" spans="1:58" x14ac:dyDescent="0.25">
      <c r="A134" s="13" t="s">
        <v>3411</v>
      </c>
      <c r="B134" s="184" t="s">
        <v>8916</v>
      </c>
      <c r="C134" s="17">
        <v>2014</v>
      </c>
      <c r="D134" s="17">
        <v>2014</v>
      </c>
      <c r="E134" s="17">
        <v>2014</v>
      </c>
      <c r="F134" s="17">
        <v>2014</v>
      </c>
      <c r="G134" s="17">
        <v>2014</v>
      </c>
      <c r="H134" s="17">
        <v>2014</v>
      </c>
      <c r="I134" s="17">
        <v>2014</v>
      </c>
      <c r="J134" s="17">
        <v>2015</v>
      </c>
      <c r="K134" s="17">
        <v>2015</v>
      </c>
      <c r="L134" s="17">
        <v>2015</v>
      </c>
      <c r="M134" s="19">
        <v>2016</v>
      </c>
      <c r="N134" s="19">
        <v>2016</v>
      </c>
      <c r="O134" s="19">
        <v>2015</v>
      </c>
      <c r="P134" s="19">
        <v>2015</v>
      </c>
      <c r="Q134" s="19">
        <v>2014</v>
      </c>
      <c r="R134" s="19" t="s">
        <v>14</v>
      </c>
      <c r="S134" s="19">
        <v>2016</v>
      </c>
      <c r="T134" s="19">
        <v>2013</v>
      </c>
      <c r="U134" s="19">
        <v>2014</v>
      </c>
      <c r="V134" s="19">
        <v>2014</v>
      </c>
      <c r="W134" s="19">
        <v>2015</v>
      </c>
      <c r="X134" s="19">
        <v>2008</v>
      </c>
      <c r="Y134" s="19">
        <v>2013</v>
      </c>
      <c r="Z134" s="19">
        <v>2014</v>
      </c>
      <c r="AA134" s="19">
        <v>2014</v>
      </c>
      <c r="AB134" s="19">
        <v>2014</v>
      </c>
      <c r="AC134" s="19">
        <v>2014</v>
      </c>
      <c r="AD134" s="19">
        <v>2015</v>
      </c>
      <c r="AE134" s="19">
        <v>2012</v>
      </c>
      <c r="AF134" s="19">
        <v>2014</v>
      </c>
      <c r="AG134" s="18">
        <v>2013</v>
      </c>
      <c r="AH134" s="19">
        <v>2014</v>
      </c>
      <c r="AI134" s="19">
        <v>2015</v>
      </c>
      <c r="AJ134" s="19">
        <v>2016</v>
      </c>
      <c r="AK134" s="20" t="s">
        <v>14</v>
      </c>
      <c r="AL134" s="20">
        <v>2015</v>
      </c>
      <c r="AM134" s="19">
        <v>2015</v>
      </c>
      <c r="AN134" s="19">
        <v>2014</v>
      </c>
      <c r="AO134" s="19">
        <v>2014</v>
      </c>
      <c r="AP134" s="19">
        <v>2014</v>
      </c>
      <c r="AQ134" s="19">
        <v>2014</v>
      </c>
      <c r="AR134" s="19">
        <v>2011</v>
      </c>
      <c r="AS134" s="19">
        <v>2014</v>
      </c>
      <c r="AT134" s="19">
        <v>2015</v>
      </c>
      <c r="AU134" s="19">
        <v>2012</v>
      </c>
      <c r="AV134" s="19">
        <v>2010</v>
      </c>
      <c r="AW134" s="19">
        <v>2014</v>
      </c>
      <c r="AX134" s="19">
        <v>2014</v>
      </c>
      <c r="AY134" s="19">
        <v>2014</v>
      </c>
      <c r="AZ134" s="19">
        <v>2015</v>
      </c>
      <c r="BA134" s="19">
        <v>2015</v>
      </c>
      <c r="BB134" s="19">
        <v>2015</v>
      </c>
      <c r="BC134" s="19">
        <v>2015</v>
      </c>
      <c r="BD134" s="19">
        <v>2014</v>
      </c>
      <c r="BE134" s="19">
        <v>2014</v>
      </c>
      <c r="BF134" s="9"/>
    </row>
    <row r="135" spans="1:58" x14ac:dyDescent="0.25">
      <c r="A135" s="13" t="s">
        <v>2557</v>
      </c>
      <c r="B135" s="184" t="s">
        <v>8921</v>
      </c>
      <c r="C135" s="17">
        <v>2014</v>
      </c>
      <c r="D135" s="17">
        <v>2014</v>
      </c>
      <c r="E135" s="17">
        <v>2014</v>
      </c>
      <c r="F135" s="17">
        <v>2014</v>
      </c>
      <c r="G135" s="17">
        <v>2014</v>
      </c>
      <c r="H135" s="17">
        <v>2014</v>
      </c>
      <c r="I135" s="17">
        <v>2014</v>
      </c>
      <c r="J135" s="17">
        <v>2015</v>
      </c>
      <c r="K135" s="17">
        <v>2015</v>
      </c>
      <c r="L135" s="17">
        <v>2015</v>
      </c>
      <c r="M135" s="19">
        <v>2016</v>
      </c>
      <c r="N135" s="19">
        <v>2016</v>
      </c>
      <c r="O135" s="19">
        <v>2015</v>
      </c>
      <c r="P135" s="19">
        <v>2015</v>
      </c>
      <c r="Q135" s="19">
        <v>2014</v>
      </c>
      <c r="R135" s="19" t="s">
        <v>14</v>
      </c>
      <c r="S135" s="19">
        <v>2016</v>
      </c>
      <c r="T135" s="19">
        <v>2013</v>
      </c>
      <c r="U135" s="19">
        <v>2014</v>
      </c>
      <c r="V135" s="19">
        <v>2014</v>
      </c>
      <c r="W135" s="19">
        <v>2015</v>
      </c>
      <c r="X135" s="19">
        <v>2011</v>
      </c>
      <c r="Y135" s="19">
        <v>2010</v>
      </c>
      <c r="Z135" s="19">
        <v>2014</v>
      </c>
      <c r="AA135" s="19">
        <v>2014</v>
      </c>
      <c r="AB135" s="19">
        <v>2014</v>
      </c>
      <c r="AC135" s="19">
        <v>2014</v>
      </c>
      <c r="AD135" s="19">
        <v>2015</v>
      </c>
      <c r="AE135" s="19">
        <v>2012</v>
      </c>
      <c r="AF135" s="19">
        <v>2014</v>
      </c>
      <c r="AG135" s="18">
        <v>2009</v>
      </c>
      <c r="AH135" s="19">
        <v>2014</v>
      </c>
      <c r="AI135" s="19">
        <v>2015</v>
      </c>
      <c r="AJ135" s="19">
        <v>2016</v>
      </c>
      <c r="AK135" s="20">
        <v>2015</v>
      </c>
      <c r="AL135" s="20">
        <v>2015</v>
      </c>
      <c r="AM135" s="19">
        <v>2015</v>
      </c>
      <c r="AN135" s="19">
        <v>2014</v>
      </c>
      <c r="AO135" s="19">
        <v>2014</v>
      </c>
      <c r="AP135" s="19" t="s">
        <v>14</v>
      </c>
      <c r="AQ135" s="19" t="s">
        <v>14</v>
      </c>
      <c r="AR135" s="19">
        <v>2011</v>
      </c>
      <c r="AS135" s="19">
        <v>2014</v>
      </c>
      <c r="AT135" s="19">
        <v>2015</v>
      </c>
      <c r="AU135" s="19">
        <v>2012</v>
      </c>
      <c r="AV135" s="19">
        <v>2013</v>
      </c>
      <c r="AW135" s="19">
        <v>2014</v>
      </c>
      <c r="AX135" s="19">
        <v>2014</v>
      </c>
      <c r="AY135" s="19">
        <v>2014</v>
      </c>
      <c r="AZ135" s="19">
        <v>2015</v>
      </c>
      <c r="BA135" s="19">
        <v>2015</v>
      </c>
      <c r="BB135" s="19">
        <v>2014</v>
      </c>
      <c r="BC135" s="19">
        <v>2015</v>
      </c>
      <c r="BD135" s="19">
        <v>2014</v>
      </c>
      <c r="BE135" s="19">
        <v>2014</v>
      </c>
      <c r="BF135" s="9"/>
    </row>
    <row r="136" spans="1:58" x14ac:dyDescent="0.25">
      <c r="A136" s="13" t="s">
        <v>8926</v>
      </c>
      <c r="B136" s="184" t="s">
        <v>8927</v>
      </c>
      <c r="C136" s="17">
        <v>2014</v>
      </c>
      <c r="D136" s="17">
        <v>2014</v>
      </c>
      <c r="E136" s="17">
        <v>2014</v>
      </c>
      <c r="F136" s="17">
        <v>2014</v>
      </c>
      <c r="G136" s="17">
        <v>2014</v>
      </c>
      <c r="H136" s="17">
        <v>2014</v>
      </c>
      <c r="I136" s="17">
        <v>2014</v>
      </c>
      <c r="J136" s="17">
        <v>2015</v>
      </c>
      <c r="K136" s="17">
        <v>2015</v>
      </c>
      <c r="L136" s="17">
        <v>2015</v>
      </c>
      <c r="M136" s="19">
        <v>2016</v>
      </c>
      <c r="N136" s="19">
        <v>2016</v>
      </c>
      <c r="O136" s="19">
        <v>2015</v>
      </c>
      <c r="P136" s="19">
        <v>2015</v>
      </c>
      <c r="Q136" s="19">
        <v>2014</v>
      </c>
      <c r="R136" s="19" t="s">
        <v>14</v>
      </c>
      <c r="S136" s="19">
        <v>2016</v>
      </c>
      <c r="T136" s="19">
        <v>2013</v>
      </c>
      <c r="U136" s="19">
        <v>2014</v>
      </c>
      <c r="V136" s="19">
        <v>2014</v>
      </c>
      <c r="W136" s="19">
        <v>2015</v>
      </c>
      <c r="X136" s="19">
        <v>2012</v>
      </c>
      <c r="Y136" s="19">
        <v>2012</v>
      </c>
      <c r="Z136" s="19">
        <v>2014</v>
      </c>
      <c r="AA136" s="19">
        <v>2014</v>
      </c>
      <c r="AB136" s="19">
        <v>2014</v>
      </c>
      <c r="AC136" s="19">
        <v>2014</v>
      </c>
      <c r="AD136" s="19">
        <v>2015</v>
      </c>
      <c r="AE136" s="19">
        <v>2012</v>
      </c>
      <c r="AF136" s="19">
        <v>2014</v>
      </c>
      <c r="AG136" s="18">
        <v>2013</v>
      </c>
      <c r="AH136" s="19">
        <v>2014</v>
      </c>
      <c r="AI136" s="19">
        <v>2015</v>
      </c>
      <c r="AJ136" s="19">
        <v>2016</v>
      </c>
      <c r="AK136" s="20" t="s">
        <v>14</v>
      </c>
      <c r="AL136" s="20">
        <v>2015</v>
      </c>
      <c r="AM136" s="19">
        <v>2015</v>
      </c>
      <c r="AN136" s="19">
        <v>2014</v>
      </c>
      <c r="AO136" s="19">
        <v>2014</v>
      </c>
      <c r="AP136" s="19">
        <v>2013</v>
      </c>
      <c r="AQ136" s="19">
        <v>2013</v>
      </c>
      <c r="AR136" s="19">
        <v>2009</v>
      </c>
      <c r="AS136" s="19">
        <v>2014</v>
      </c>
      <c r="AT136" s="19">
        <v>2015</v>
      </c>
      <c r="AU136" s="19">
        <v>2012</v>
      </c>
      <c r="AV136" s="19">
        <v>2014</v>
      </c>
      <c r="AW136" s="19">
        <v>2014</v>
      </c>
      <c r="AX136" s="19">
        <v>2014</v>
      </c>
      <c r="AY136" s="19">
        <v>2014</v>
      </c>
      <c r="AZ136" s="19">
        <v>2015</v>
      </c>
      <c r="BA136" s="19">
        <v>2015</v>
      </c>
      <c r="BB136" s="19">
        <v>2015</v>
      </c>
      <c r="BC136" s="19">
        <v>2015</v>
      </c>
      <c r="BD136" s="19">
        <v>2014</v>
      </c>
      <c r="BE136" s="19">
        <v>2014</v>
      </c>
      <c r="BF136" s="9"/>
    </row>
    <row r="137" spans="1:58" x14ac:dyDescent="0.25">
      <c r="A137" s="13" t="s">
        <v>3423</v>
      </c>
      <c r="B137" s="184" t="s">
        <v>8917</v>
      </c>
      <c r="C137" s="17">
        <v>2014</v>
      </c>
      <c r="D137" s="17">
        <v>2014</v>
      </c>
      <c r="E137" s="17">
        <v>2014</v>
      </c>
      <c r="F137" s="17">
        <v>2014</v>
      </c>
      <c r="G137" s="17">
        <v>2014</v>
      </c>
      <c r="H137" s="17">
        <v>2014</v>
      </c>
      <c r="I137" s="17">
        <v>2014</v>
      </c>
      <c r="J137" s="17">
        <v>2015</v>
      </c>
      <c r="K137" s="17">
        <v>2015</v>
      </c>
      <c r="L137" s="17">
        <v>2015</v>
      </c>
      <c r="M137" s="19">
        <v>2016</v>
      </c>
      <c r="N137" s="19">
        <v>2016</v>
      </c>
      <c r="O137" s="19">
        <v>2015</v>
      </c>
      <c r="P137" s="19">
        <v>2015</v>
      </c>
      <c r="Q137" s="19">
        <v>2014</v>
      </c>
      <c r="R137" s="19">
        <v>2012</v>
      </c>
      <c r="S137" s="19">
        <v>2016</v>
      </c>
      <c r="T137" s="19">
        <v>2013</v>
      </c>
      <c r="U137" s="19">
        <v>2014</v>
      </c>
      <c r="V137" s="19">
        <v>2014</v>
      </c>
      <c r="W137" s="19">
        <v>2015</v>
      </c>
      <c r="X137" s="19">
        <v>2012</v>
      </c>
      <c r="Y137" s="19">
        <v>2012</v>
      </c>
      <c r="Z137" s="19">
        <v>2014</v>
      </c>
      <c r="AA137" s="19">
        <v>2014</v>
      </c>
      <c r="AB137" s="19">
        <v>2014</v>
      </c>
      <c r="AC137" s="19">
        <v>2014</v>
      </c>
      <c r="AD137" s="19">
        <v>2015</v>
      </c>
      <c r="AE137" s="19">
        <v>2012</v>
      </c>
      <c r="AF137" s="19">
        <v>2014</v>
      </c>
      <c r="AG137" s="18">
        <v>2013</v>
      </c>
      <c r="AH137" s="19">
        <v>2014</v>
      </c>
      <c r="AI137" s="19">
        <v>2015</v>
      </c>
      <c r="AJ137" s="19">
        <v>2016</v>
      </c>
      <c r="AK137" s="20">
        <v>2015</v>
      </c>
      <c r="AL137" s="20">
        <v>2015</v>
      </c>
      <c r="AM137" s="19">
        <v>2015</v>
      </c>
      <c r="AN137" s="19">
        <v>2014</v>
      </c>
      <c r="AO137" s="19">
        <v>2014</v>
      </c>
      <c r="AP137" s="19">
        <v>2014</v>
      </c>
      <c r="AQ137" s="19">
        <v>2014</v>
      </c>
      <c r="AR137" s="19">
        <v>2015</v>
      </c>
      <c r="AS137" s="19">
        <v>2014</v>
      </c>
      <c r="AT137" s="19">
        <v>2015</v>
      </c>
      <c r="AU137" s="19">
        <v>2012</v>
      </c>
      <c r="AV137" s="19">
        <v>2012</v>
      </c>
      <c r="AW137" s="19">
        <v>2014</v>
      </c>
      <c r="AX137" s="19">
        <v>2014</v>
      </c>
      <c r="AY137" s="19">
        <v>2014</v>
      </c>
      <c r="AZ137" s="19">
        <v>2015</v>
      </c>
      <c r="BA137" s="19">
        <v>2015</v>
      </c>
      <c r="BB137" s="19">
        <v>2015</v>
      </c>
      <c r="BC137" s="19">
        <v>2015</v>
      </c>
      <c r="BD137" s="19">
        <v>2014</v>
      </c>
      <c r="BE137" s="19">
        <v>2014</v>
      </c>
      <c r="BF137" s="9"/>
    </row>
    <row r="138" spans="1:58" x14ac:dyDescent="0.25">
      <c r="A138" s="13" t="s">
        <v>665</v>
      </c>
      <c r="B138" s="184" t="s">
        <v>8918</v>
      </c>
      <c r="C138" s="17">
        <v>2014</v>
      </c>
      <c r="D138" s="17">
        <v>2014</v>
      </c>
      <c r="E138" s="17">
        <v>2014</v>
      </c>
      <c r="F138" s="17">
        <v>2014</v>
      </c>
      <c r="G138" s="17">
        <v>2014</v>
      </c>
      <c r="H138" s="17">
        <v>2014</v>
      </c>
      <c r="I138" s="17">
        <v>2014</v>
      </c>
      <c r="J138" s="17">
        <v>2015</v>
      </c>
      <c r="K138" s="17">
        <v>2015</v>
      </c>
      <c r="L138" s="17">
        <v>2015</v>
      </c>
      <c r="M138" s="19">
        <v>2016</v>
      </c>
      <c r="N138" s="19">
        <v>2016</v>
      </c>
      <c r="O138" s="19">
        <v>2015</v>
      </c>
      <c r="P138" s="19">
        <v>2015</v>
      </c>
      <c r="Q138" s="19">
        <v>2014</v>
      </c>
      <c r="R138" s="19">
        <v>2013</v>
      </c>
      <c r="S138" s="19">
        <v>2016</v>
      </c>
      <c r="T138" s="19">
        <v>2013</v>
      </c>
      <c r="U138" s="19">
        <v>2014</v>
      </c>
      <c r="V138" s="19">
        <v>2014</v>
      </c>
      <c r="W138" s="19">
        <v>2015</v>
      </c>
      <c r="X138" s="19">
        <v>2011</v>
      </c>
      <c r="Y138" s="19" t="s">
        <v>14</v>
      </c>
      <c r="Z138" s="19">
        <v>2014</v>
      </c>
      <c r="AA138" s="19">
        <v>2014</v>
      </c>
      <c r="AB138" s="19">
        <v>2014</v>
      </c>
      <c r="AC138" s="19">
        <v>2014</v>
      </c>
      <c r="AD138" s="19">
        <v>2015</v>
      </c>
      <c r="AE138" s="19">
        <v>2012</v>
      </c>
      <c r="AF138" s="19">
        <v>2014</v>
      </c>
      <c r="AG138" s="18">
        <v>2012</v>
      </c>
      <c r="AH138" s="19">
        <v>2014</v>
      </c>
      <c r="AI138" s="19">
        <v>2015</v>
      </c>
      <c r="AJ138" s="19">
        <v>2016</v>
      </c>
      <c r="AK138" s="20">
        <v>2015</v>
      </c>
      <c r="AL138" s="20">
        <v>2015</v>
      </c>
      <c r="AM138" s="19">
        <v>2015</v>
      </c>
      <c r="AN138" s="19">
        <v>2014</v>
      </c>
      <c r="AO138" s="19">
        <v>2014</v>
      </c>
      <c r="AP138" s="19">
        <v>2014</v>
      </c>
      <c r="AQ138" s="19">
        <v>2014</v>
      </c>
      <c r="AR138" s="19">
        <v>2015</v>
      </c>
      <c r="AS138" s="19">
        <v>2014</v>
      </c>
      <c r="AT138" s="19">
        <v>2015</v>
      </c>
      <c r="AU138" s="19">
        <v>2012</v>
      </c>
      <c r="AV138" s="19">
        <v>2008</v>
      </c>
      <c r="AW138" s="19">
        <v>2014</v>
      </c>
      <c r="AX138" s="19">
        <v>2014</v>
      </c>
      <c r="AY138" s="19">
        <v>2014</v>
      </c>
      <c r="AZ138" s="19">
        <v>2015</v>
      </c>
      <c r="BA138" s="19">
        <v>2015</v>
      </c>
      <c r="BB138" s="19">
        <v>2015</v>
      </c>
      <c r="BC138" s="19">
        <v>2015</v>
      </c>
      <c r="BD138" s="19">
        <v>2014</v>
      </c>
      <c r="BE138" s="19">
        <v>2014</v>
      </c>
      <c r="BF138" s="9"/>
    </row>
    <row r="139" spans="1:58" x14ac:dyDescent="0.25">
      <c r="A139" s="13" t="s">
        <v>2187</v>
      </c>
      <c r="B139" s="184" t="s">
        <v>8922</v>
      </c>
      <c r="C139" s="17">
        <v>2014</v>
      </c>
      <c r="D139" s="17">
        <v>2014</v>
      </c>
      <c r="E139" s="17">
        <v>2014</v>
      </c>
      <c r="F139" s="17">
        <v>2014</v>
      </c>
      <c r="G139" s="17">
        <v>2014</v>
      </c>
      <c r="H139" s="17">
        <v>2014</v>
      </c>
      <c r="I139" s="17">
        <v>2014</v>
      </c>
      <c r="J139" s="17">
        <v>2015</v>
      </c>
      <c r="K139" s="17">
        <v>2015</v>
      </c>
      <c r="L139" s="17">
        <v>2015</v>
      </c>
      <c r="M139" s="19">
        <v>2016</v>
      </c>
      <c r="N139" s="19">
        <v>2016</v>
      </c>
      <c r="O139" s="19">
        <v>2015</v>
      </c>
      <c r="P139" s="19">
        <v>2015</v>
      </c>
      <c r="Q139" s="19">
        <v>2014</v>
      </c>
      <c r="R139" s="19" t="s">
        <v>14</v>
      </c>
      <c r="S139" s="19">
        <v>2016</v>
      </c>
      <c r="T139" s="19">
        <v>2013</v>
      </c>
      <c r="U139" s="19">
        <v>2014</v>
      </c>
      <c r="V139" s="19" t="s">
        <v>14</v>
      </c>
      <c r="W139" s="19">
        <v>2015</v>
      </c>
      <c r="X139" s="19" t="s">
        <v>14</v>
      </c>
      <c r="Y139" s="19">
        <v>2012</v>
      </c>
      <c r="Z139" s="19">
        <v>2014</v>
      </c>
      <c r="AA139" s="19">
        <v>2014</v>
      </c>
      <c r="AB139" s="19">
        <v>2014</v>
      </c>
      <c r="AC139" s="19">
        <v>2014</v>
      </c>
      <c r="AD139" s="19">
        <v>2015</v>
      </c>
      <c r="AE139" s="19" t="s">
        <v>14</v>
      </c>
      <c r="AF139" s="19">
        <v>2014</v>
      </c>
      <c r="AG139" s="18">
        <v>2012</v>
      </c>
      <c r="AH139" s="19">
        <v>2014</v>
      </c>
      <c r="AI139" s="19">
        <v>2015</v>
      </c>
      <c r="AJ139" s="19">
        <v>2016</v>
      </c>
      <c r="AK139" s="20" t="s">
        <v>14</v>
      </c>
      <c r="AL139" s="20">
        <v>2015</v>
      </c>
      <c r="AM139" s="19">
        <v>2015</v>
      </c>
      <c r="AN139" s="19">
        <v>2014</v>
      </c>
      <c r="AO139" s="19">
        <v>2014</v>
      </c>
      <c r="AP139" s="19">
        <v>2014</v>
      </c>
      <c r="AQ139" s="19">
        <v>2014</v>
      </c>
      <c r="AR139" s="19">
        <v>2015</v>
      </c>
      <c r="AS139" s="19">
        <v>2014</v>
      </c>
      <c r="AT139" s="19">
        <v>2015</v>
      </c>
      <c r="AU139" s="19">
        <v>2012</v>
      </c>
      <c r="AV139" s="19">
        <v>2013</v>
      </c>
      <c r="AW139" s="19">
        <v>2014</v>
      </c>
      <c r="AX139" s="19">
        <v>2014</v>
      </c>
      <c r="AY139" s="19">
        <v>2014</v>
      </c>
      <c r="AZ139" s="19">
        <v>2015</v>
      </c>
      <c r="BA139" s="19">
        <v>2015</v>
      </c>
      <c r="BB139" s="19">
        <v>2015</v>
      </c>
      <c r="BC139" s="19">
        <v>2015</v>
      </c>
      <c r="BD139" s="19">
        <v>2014</v>
      </c>
      <c r="BE139" s="19">
        <v>2014</v>
      </c>
      <c r="BF139" s="9"/>
    </row>
    <row r="140" spans="1:58" x14ac:dyDescent="0.25">
      <c r="A140" s="13" t="s">
        <v>8924</v>
      </c>
      <c r="B140" s="184" t="s">
        <v>8925</v>
      </c>
      <c r="C140" s="17">
        <v>2014</v>
      </c>
      <c r="D140" s="17">
        <v>2014</v>
      </c>
      <c r="E140" s="17">
        <v>2014</v>
      </c>
      <c r="F140" s="17">
        <v>2014</v>
      </c>
      <c r="G140" s="17">
        <v>2014</v>
      </c>
      <c r="H140" s="17">
        <v>2014</v>
      </c>
      <c r="I140" s="17">
        <v>2014</v>
      </c>
      <c r="J140" s="17">
        <v>2015</v>
      </c>
      <c r="K140" s="17">
        <v>2015</v>
      </c>
      <c r="L140" s="17">
        <v>2015</v>
      </c>
      <c r="M140" s="19">
        <v>2016</v>
      </c>
      <c r="N140" s="19">
        <v>2016</v>
      </c>
      <c r="O140" s="19">
        <v>2015</v>
      </c>
      <c r="P140" s="19">
        <v>2015</v>
      </c>
      <c r="Q140" s="19">
        <v>2014</v>
      </c>
      <c r="R140" s="19" t="s">
        <v>14</v>
      </c>
      <c r="S140" s="19">
        <v>2016</v>
      </c>
      <c r="T140" s="19">
        <v>2013</v>
      </c>
      <c r="U140" s="19">
        <v>2014</v>
      </c>
      <c r="V140" s="19" t="s">
        <v>14</v>
      </c>
      <c r="W140" s="19">
        <v>2015</v>
      </c>
      <c r="X140" s="19" t="s">
        <v>14</v>
      </c>
      <c r="Y140" s="19">
        <v>2012</v>
      </c>
      <c r="Z140" s="19">
        <v>2014</v>
      </c>
      <c r="AA140" s="19">
        <v>2014</v>
      </c>
      <c r="AB140" s="19" t="s">
        <v>14</v>
      </c>
      <c r="AC140" s="19">
        <v>2014</v>
      </c>
      <c r="AD140" s="19">
        <v>2015</v>
      </c>
      <c r="AE140" s="19" t="s">
        <v>14</v>
      </c>
      <c r="AF140" s="19">
        <v>2014</v>
      </c>
      <c r="AG140" s="18">
        <v>2012</v>
      </c>
      <c r="AH140" s="19">
        <v>2014</v>
      </c>
      <c r="AI140" s="19">
        <v>2015</v>
      </c>
      <c r="AJ140" s="19">
        <v>2016</v>
      </c>
      <c r="AK140" s="20" t="s">
        <v>14</v>
      </c>
      <c r="AL140" s="20">
        <v>2015</v>
      </c>
      <c r="AM140" s="19">
        <v>2015</v>
      </c>
      <c r="AN140" s="19">
        <v>2014</v>
      </c>
      <c r="AO140" s="19">
        <v>2014</v>
      </c>
      <c r="AP140" s="19">
        <v>2014</v>
      </c>
      <c r="AQ140" s="19">
        <v>2014</v>
      </c>
      <c r="AR140" s="19">
        <v>2015</v>
      </c>
      <c r="AS140" s="19">
        <v>2014</v>
      </c>
      <c r="AT140" s="19">
        <v>2015</v>
      </c>
      <c r="AU140" s="19">
        <v>2012</v>
      </c>
      <c r="AV140" s="19">
        <v>2011</v>
      </c>
      <c r="AW140" s="19">
        <v>2014</v>
      </c>
      <c r="AX140" s="19">
        <v>2014</v>
      </c>
      <c r="AY140" s="19">
        <v>2014</v>
      </c>
      <c r="AZ140" s="19">
        <v>2015</v>
      </c>
      <c r="BA140" s="19">
        <v>2015</v>
      </c>
      <c r="BB140" s="19">
        <v>2015</v>
      </c>
      <c r="BC140" s="19">
        <v>2015</v>
      </c>
      <c r="BD140" s="19">
        <v>2014</v>
      </c>
      <c r="BE140" s="19">
        <v>2014</v>
      </c>
      <c r="BF140" s="9"/>
    </row>
    <row r="141" spans="1:58" x14ac:dyDescent="0.25">
      <c r="A141" s="13" t="s">
        <v>8929</v>
      </c>
      <c r="B141" s="184" t="s">
        <v>8930</v>
      </c>
      <c r="C141" s="17">
        <v>2014</v>
      </c>
      <c r="D141" s="17">
        <v>2014</v>
      </c>
      <c r="E141" s="17">
        <v>2014</v>
      </c>
      <c r="F141" s="17">
        <v>2014</v>
      </c>
      <c r="G141" s="17">
        <v>2014</v>
      </c>
      <c r="H141" s="17">
        <v>2014</v>
      </c>
      <c r="I141" s="17">
        <v>2014</v>
      </c>
      <c r="J141" s="17">
        <v>2015</v>
      </c>
      <c r="K141" s="17">
        <v>2015</v>
      </c>
      <c r="L141" s="17">
        <v>2015</v>
      </c>
      <c r="M141" s="19">
        <v>2016</v>
      </c>
      <c r="N141" s="19">
        <v>2016</v>
      </c>
      <c r="O141" s="19">
        <v>2015</v>
      </c>
      <c r="P141" s="19">
        <v>2015</v>
      </c>
      <c r="Q141" s="19">
        <v>2014</v>
      </c>
      <c r="R141" s="19" t="s">
        <v>14</v>
      </c>
      <c r="S141" s="19">
        <v>2016</v>
      </c>
      <c r="T141" s="19">
        <v>2013</v>
      </c>
      <c r="U141" s="19">
        <v>2014</v>
      </c>
      <c r="V141" s="19" t="s">
        <v>14</v>
      </c>
      <c r="W141" s="19">
        <v>2015</v>
      </c>
      <c r="X141" s="19" t="s">
        <v>14</v>
      </c>
      <c r="Y141" s="19">
        <v>2010</v>
      </c>
      <c r="Z141" s="19">
        <v>2014</v>
      </c>
      <c r="AA141" s="19">
        <v>2014</v>
      </c>
      <c r="AB141" s="19" t="s">
        <v>14</v>
      </c>
      <c r="AC141" s="19">
        <v>2014</v>
      </c>
      <c r="AD141" s="19">
        <v>2015</v>
      </c>
      <c r="AE141" s="19" t="s">
        <v>14</v>
      </c>
      <c r="AF141" s="19">
        <v>2014</v>
      </c>
      <c r="AG141" s="18" t="s">
        <v>14</v>
      </c>
      <c r="AH141" s="19">
        <v>2014</v>
      </c>
      <c r="AI141" s="19">
        <v>2015</v>
      </c>
      <c r="AJ141" s="19">
        <v>2016</v>
      </c>
      <c r="AK141" s="20" t="s">
        <v>14</v>
      </c>
      <c r="AL141" s="20">
        <v>2015</v>
      </c>
      <c r="AM141" s="19">
        <v>2015</v>
      </c>
      <c r="AN141" s="19">
        <v>2014</v>
      </c>
      <c r="AO141" s="19">
        <v>2014</v>
      </c>
      <c r="AP141" s="19">
        <v>2014</v>
      </c>
      <c r="AQ141" s="19">
        <v>2014</v>
      </c>
      <c r="AR141" s="19">
        <v>2015</v>
      </c>
      <c r="AS141" s="19">
        <v>2014</v>
      </c>
      <c r="AT141" s="19">
        <v>2015</v>
      </c>
      <c r="AU141" s="19">
        <v>2012</v>
      </c>
      <c r="AV141" s="19">
        <v>2014</v>
      </c>
      <c r="AW141" s="19">
        <v>2014</v>
      </c>
      <c r="AX141" s="19">
        <v>2014</v>
      </c>
      <c r="AY141" s="19">
        <v>2014</v>
      </c>
      <c r="AZ141" s="19">
        <v>2015</v>
      </c>
      <c r="BA141" s="19">
        <v>2015</v>
      </c>
      <c r="BB141" s="19">
        <v>2015</v>
      </c>
      <c r="BC141" s="19">
        <v>2015</v>
      </c>
      <c r="BD141" s="19">
        <v>2014</v>
      </c>
      <c r="BE141" s="19">
        <v>2014</v>
      </c>
      <c r="BF141" s="9"/>
    </row>
    <row r="142" spans="1:58" x14ac:dyDescent="0.25">
      <c r="A142" s="13" t="s">
        <v>2197</v>
      </c>
      <c r="B142" s="184" t="s">
        <v>8933</v>
      </c>
      <c r="C142" s="17">
        <v>2014</v>
      </c>
      <c r="D142" s="17">
        <v>2014</v>
      </c>
      <c r="E142" s="17">
        <v>2014</v>
      </c>
      <c r="F142" s="17">
        <v>2014</v>
      </c>
      <c r="G142" s="17">
        <v>2014</v>
      </c>
      <c r="H142" s="17">
        <v>2014</v>
      </c>
      <c r="I142" s="17">
        <v>2014</v>
      </c>
      <c r="J142" s="17">
        <v>2015</v>
      </c>
      <c r="K142" s="17">
        <v>2015</v>
      </c>
      <c r="L142" s="17">
        <v>2015</v>
      </c>
      <c r="M142" s="19">
        <v>2016</v>
      </c>
      <c r="N142" s="19">
        <v>2016</v>
      </c>
      <c r="O142" s="19">
        <v>2015</v>
      </c>
      <c r="P142" s="19">
        <v>2015</v>
      </c>
      <c r="Q142" s="19">
        <v>2014</v>
      </c>
      <c r="R142" s="19" t="s">
        <v>14</v>
      </c>
      <c r="S142" s="19">
        <v>2016</v>
      </c>
      <c r="T142" s="19">
        <v>2013</v>
      </c>
      <c r="U142" s="19">
        <v>2014</v>
      </c>
      <c r="V142" s="19" t="s">
        <v>14</v>
      </c>
      <c r="W142" s="19">
        <v>2015</v>
      </c>
      <c r="X142" s="19" t="s">
        <v>14</v>
      </c>
      <c r="Y142" s="19">
        <v>2012</v>
      </c>
      <c r="Z142" s="19">
        <v>2014</v>
      </c>
      <c r="AA142" s="19">
        <v>2014</v>
      </c>
      <c r="AB142" s="19">
        <v>2013</v>
      </c>
      <c r="AC142" s="19">
        <v>2014</v>
      </c>
      <c r="AD142" s="19">
        <v>2015</v>
      </c>
      <c r="AE142" s="19" t="s">
        <v>14</v>
      </c>
      <c r="AF142" s="19">
        <v>2014</v>
      </c>
      <c r="AG142" s="18">
        <v>2012</v>
      </c>
      <c r="AH142" s="19">
        <v>2014</v>
      </c>
      <c r="AI142" s="19">
        <v>2015</v>
      </c>
      <c r="AJ142" s="19">
        <v>2016</v>
      </c>
      <c r="AK142" s="20" t="s">
        <v>14</v>
      </c>
      <c r="AL142" s="20">
        <v>2015</v>
      </c>
      <c r="AM142" s="19">
        <v>2015</v>
      </c>
      <c r="AN142" s="19">
        <v>2014</v>
      </c>
      <c r="AO142" s="19">
        <v>2014</v>
      </c>
      <c r="AP142" s="19">
        <v>2014</v>
      </c>
      <c r="AQ142" s="19">
        <v>2014</v>
      </c>
      <c r="AR142" s="19">
        <v>2015</v>
      </c>
      <c r="AS142" s="19">
        <v>2014</v>
      </c>
      <c r="AT142" s="19">
        <v>2015</v>
      </c>
      <c r="AU142" s="19">
        <v>2012</v>
      </c>
      <c r="AV142" s="19">
        <v>2011</v>
      </c>
      <c r="AW142" s="19">
        <v>2014</v>
      </c>
      <c r="AX142" s="19">
        <v>2014</v>
      </c>
      <c r="AY142" s="19">
        <v>2014</v>
      </c>
      <c r="AZ142" s="19">
        <v>2015</v>
      </c>
      <c r="BA142" s="19">
        <v>2015</v>
      </c>
      <c r="BB142" s="19">
        <v>2015</v>
      </c>
      <c r="BC142" s="19">
        <v>2015</v>
      </c>
      <c r="BD142" s="19">
        <v>2014</v>
      </c>
      <c r="BE142" s="19">
        <v>2014</v>
      </c>
      <c r="BF142" s="9"/>
    </row>
    <row r="143" spans="1:58" x14ac:dyDescent="0.25">
      <c r="A143" s="13" t="s">
        <v>9867</v>
      </c>
      <c r="B143" s="184" t="s">
        <v>8935</v>
      </c>
      <c r="C143" s="17">
        <v>2014</v>
      </c>
      <c r="D143" s="17">
        <v>2014</v>
      </c>
      <c r="E143" s="17">
        <v>2014</v>
      </c>
      <c r="F143" s="17">
        <v>2014</v>
      </c>
      <c r="G143" s="17">
        <v>2014</v>
      </c>
      <c r="H143" s="17">
        <v>2014</v>
      </c>
      <c r="I143" s="17">
        <v>2014</v>
      </c>
      <c r="J143" s="17">
        <v>2015</v>
      </c>
      <c r="K143" s="17">
        <v>2015</v>
      </c>
      <c r="L143" s="17">
        <v>2015</v>
      </c>
      <c r="M143" s="19">
        <v>2016</v>
      </c>
      <c r="N143" s="19">
        <v>2016</v>
      </c>
      <c r="O143" s="19">
        <v>2015</v>
      </c>
      <c r="P143" s="19">
        <v>2015</v>
      </c>
      <c r="Q143" s="19">
        <v>2014</v>
      </c>
      <c r="R143" s="19" t="s">
        <v>14</v>
      </c>
      <c r="S143" s="19">
        <v>2016</v>
      </c>
      <c r="T143" s="19">
        <v>2013</v>
      </c>
      <c r="U143" s="19">
        <v>2014</v>
      </c>
      <c r="V143" s="19" t="s">
        <v>14</v>
      </c>
      <c r="W143" s="19">
        <v>2015</v>
      </c>
      <c r="X143" s="19" t="s">
        <v>14</v>
      </c>
      <c r="Y143" s="19">
        <v>2010</v>
      </c>
      <c r="Z143" s="19">
        <v>2014</v>
      </c>
      <c r="AA143" s="19">
        <v>2014</v>
      </c>
      <c r="AB143" s="19" t="s">
        <v>14</v>
      </c>
      <c r="AC143" s="19">
        <v>2014</v>
      </c>
      <c r="AD143" s="19">
        <v>2015</v>
      </c>
      <c r="AE143" s="19" t="s">
        <v>14</v>
      </c>
      <c r="AF143" s="19">
        <v>2014</v>
      </c>
      <c r="AG143" s="18">
        <v>2012</v>
      </c>
      <c r="AH143" s="19">
        <v>2014</v>
      </c>
      <c r="AI143" s="19">
        <v>2015</v>
      </c>
      <c r="AJ143" s="19">
        <v>2016</v>
      </c>
      <c r="AK143" s="20">
        <v>2015</v>
      </c>
      <c r="AL143" s="20">
        <v>2015</v>
      </c>
      <c r="AM143" s="19">
        <v>2015</v>
      </c>
      <c r="AN143" s="19">
        <v>2014</v>
      </c>
      <c r="AO143" s="19">
        <v>2014</v>
      </c>
      <c r="AP143" s="19">
        <v>2014</v>
      </c>
      <c r="AQ143" s="19">
        <v>2014</v>
      </c>
      <c r="AR143" s="19" t="s">
        <v>14</v>
      </c>
      <c r="AS143" s="19">
        <v>2014</v>
      </c>
      <c r="AT143" s="19">
        <v>2015</v>
      </c>
      <c r="AU143" s="19">
        <v>2012</v>
      </c>
      <c r="AV143" s="19">
        <v>2010</v>
      </c>
      <c r="AW143" s="19">
        <v>2014</v>
      </c>
      <c r="AX143" s="19">
        <v>2014</v>
      </c>
      <c r="AY143" s="19">
        <v>2014</v>
      </c>
      <c r="AZ143" s="19">
        <v>2015</v>
      </c>
      <c r="BA143" s="19">
        <v>2015</v>
      </c>
      <c r="BB143" s="19">
        <v>2015</v>
      </c>
      <c r="BC143" s="19">
        <v>2015</v>
      </c>
      <c r="BD143" s="19">
        <v>2014</v>
      </c>
      <c r="BE143" s="19">
        <v>2014</v>
      </c>
      <c r="BF143" s="9"/>
    </row>
    <row r="144" spans="1:58" x14ac:dyDescent="0.25">
      <c r="A144" s="13" t="s">
        <v>421</v>
      </c>
      <c r="B144" s="184" t="s">
        <v>8936</v>
      </c>
      <c r="C144" s="17">
        <v>2014</v>
      </c>
      <c r="D144" s="17">
        <v>2014</v>
      </c>
      <c r="E144" s="17">
        <v>2014</v>
      </c>
      <c r="F144" s="17">
        <v>2014</v>
      </c>
      <c r="G144" s="17">
        <v>2014</v>
      </c>
      <c r="H144" s="17">
        <v>2014</v>
      </c>
      <c r="I144" s="17">
        <v>2014</v>
      </c>
      <c r="J144" s="17">
        <v>2015</v>
      </c>
      <c r="K144" s="17">
        <v>2015</v>
      </c>
      <c r="L144" s="17">
        <v>2015</v>
      </c>
      <c r="M144" s="19">
        <v>2016</v>
      </c>
      <c r="N144" s="19">
        <v>2016</v>
      </c>
      <c r="O144" s="19">
        <v>2015</v>
      </c>
      <c r="P144" s="19">
        <v>2015</v>
      </c>
      <c r="Q144" s="19">
        <v>2014</v>
      </c>
      <c r="R144" s="19">
        <v>2010</v>
      </c>
      <c r="S144" s="19">
        <v>2016</v>
      </c>
      <c r="T144" s="19">
        <v>2013</v>
      </c>
      <c r="U144" s="19">
        <v>2014</v>
      </c>
      <c r="V144" s="19">
        <v>2014</v>
      </c>
      <c r="W144" s="19">
        <v>2015</v>
      </c>
      <c r="X144" s="19">
        <v>2010</v>
      </c>
      <c r="Y144" s="19">
        <v>2010</v>
      </c>
      <c r="Z144" s="19">
        <v>2014</v>
      </c>
      <c r="AA144" s="19">
        <v>2014</v>
      </c>
      <c r="AB144" s="19">
        <v>2014</v>
      </c>
      <c r="AC144" s="19">
        <v>2014</v>
      </c>
      <c r="AD144" s="19">
        <v>2015</v>
      </c>
      <c r="AE144" s="19">
        <v>2012</v>
      </c>
      <c r="AF144" s="19">
        <v>2014</v>
      </c>
      <c r="AG144" s="18">
        <v>2011</v>
      </c>
      <c r="AH144" s="19">
        <v>2014</v>
      </c>
      <c r="AI144" s="19">
        <v>2015</v>
      </c>
      <c r="AJ144" s="19">
        <v>2016</v>
      </c>
      <c r="AK144" s="20" t="s">
        <v>14</v>
      </c>
      <c r="AL144" s="20">
        <v>2016</v>
      </c>
      <c r="AM144" s="19">
        <v>2015</v>
      </c>
      <c r="AN144" s="19">
        <v>2014</v>
      </c>
      <c r="AO144" s="19">
        <v>2014</v>
      </c>
      <c r="AP144" s="19">
        <v>2013</v>
      </c>
      <c r="AQ144" s="19">
        <v>2013</v>
      </c>
      <c r="AR144" s="19">
        <v>2015</v>
      </c>
      <c r="AS144" s="19">
        <v>2014</v>
      </c>
      <c r="AT144" s="19">
        <v>2015</v>
      </c>
      <c r="AU144" s="19">
        <v>2012</v>
      </c>
      <c r="AV144" s="19">
        <v>2012</v>
      </c>
      <c r="AW144" s="19">
        <v>2014</v>
      </c>
      <c r="AX144" s="19">
        <v>2014</v>
      </c>
      <c r="AY144" s="19">
        <v>2014</v>
      </c>
      <c r="AZ144" s="19">
        <v>2015</v>
      </c>
      <c r="BA144" s="19">
        <v>2015</v>
      </c>
      <c r="BB144" s="19">
        <v>2015</v>
      </c>
      <c r="BC144" s="19">
        <v>2015</v>
      </c>
      <c r="BD144" s="19">
        <v>2014</v>
      </c>
      <c r="BE144" s="19">
        <v>2014</v>
      </c>
      <c r="BF144" s="9"/>
    </row>
    <row r="145" spans="1:58" x14ac:dyDescent="0.25">
      <c r="A145" s="13" t="s">
        <v>9868</v>
      </c>
      <c r="B145" s="184" t="s">
        <v>8852</v>
      </c>
      <c r="C145" s="17">
        <v>2014</v>
      </c>
      <c r="D145" s="17">
        <v>2014</v>
      </c>
      <c r="E145" s="17">
        <v>2014</v>
      </c>
      <c r="F145" s="17">
        <v>2014</v>
      </c>
      <c r="G145" s="17">
        <v>2014</v>
      </c>
      <c r="H145" s="17">
        <v>2014</v>
      </c>
      <c r="I145" s="17">
        <v>2014</v>
      </c>
      <c r="J145" s="17">
        <v>2015</v>
      </c>
      <c r="K145" s="17">
        <v>2015</v>
      </c>
      <c r="L145" s="17">
        <v>2015</v>
      </c>
      <c r="M145" s="19">
        <v>2016</v>
      </c>
      <c r="N145" s="19">
        <v>2016</v>
      </c>
      <c r="O145" s="19">
        <v>2015</v>
      </c>
      <c r="P145" s="19">
        <v>2015</v>
      </c>
      <c r="Q145" s="19">
        <v>2014</v>
      </c>
      <c r="R145" s="19" t="s">
        <v>14</v>
      </c>
      <c r="S145" s="19">
        <v>2016</v>
      </c>
      <c r="T145" s="19">
        <v>2013</v>
      </c>
      <c r="U145" s="19">
        <v>2014</v>
      </c>
      <c r="V145" s="19" t="s">
        <v>14</v>
      </c>
      <c r="W145" s="19">
        <v>2015</v>
      </c>
      <c r="X145" s="19" t="s">
        <v>14</v>
      </c>
      <c r="Y145" s="19" t="s">
        <v>14</v>
      </c>
      <c r="Z145" s="19">
        <v>2014</v>
      </c>
      <c r="AA145" s="19">
        <v>2014</v>
      </c>
      <c r="AB145" s="19" t="s">
        <v>14</v>
      </c>
      <c r="AC145" s="19">
        <v>2014</v>
      </c>
      <c r="AD145" s="19">
        <v>2015</v>
      </c>
      <c r="AE145" s="19" t="s">
        <v>14</v>
      </c>
      <c r="AF145" s="19" t="s">
        <v>14</v>
      </c>
      <c r="AG145" s="18" t="s">
        <v>14</v>
      </c>
      <c r="AH145" s="19">
        <v>2014</v>
      </c>
      <c r="AI145" s="19">
        <v>2015</v>
      </c>
      <c r="AJ145" s="19">
        <v>2016</v>
      </c>
      <c r="AK145" s="20" t="s">
        <v>14</v>
      </c>
      <c r="AL145" s="20">
        <v>2015</v>
      </c>
      <c r="AM145" s="19">
        <v>2015</v>
      </c>
      <c r="AN145" s="19">
        <v>2014</v>
      </c>
      <c r="AO145" s="19">
        <v>2014</v>
      </c>
      <c r="AP145" s="19">
        <v>2014</v>
      </c>
      <c r="AQ145" s="19" t="s">
        <v>14</v>
      </c>
      <c r="AR145" s="19">
        <v>2015</v>
      </c>
      <c r="AS145" s="19">
        <v>2014</v>
      </c>
      <c r="AT145" s="19" t="s">
        <v>14</v>
      </c>
      <c r="AU145" s="19">
        <v>2012</v>
      </c>
      <c r="AV145" s="19" t="s">
        <v>14</v>
      </c>
      <c r="AW145" s="19">
        <v>2014</v>
      </c>
      <c r="AX145" s="19">
        <v>2014</v>
      </c>
      <c r="AY145" s="19">
        <v>2014</v>
      </c>
      <c r="AZ145" s="19">
        <v>2007</v>
      </c>
      <c r="BA145" s="19">
        <v>2015</v>
      </c>
      <c r="BB145" s="19">
        <v>2015</v>
      </c>
      <c r="BC145" s="19">
        <v>2015</v>
      </c>
      <c r="BD145" s="19">
        <v>2014</v>
      </c>
      <c r="BE145" s="19">
        <v>2014</v>
      </c>
      <c r="BF145" s="9"/>
    </row>
    <row r="146" spans="1:58" x14ac:dyDescent="0.25">
      <c r="A146" s="13" t="s">
        <v>8863</v>
      </c>
      <c r="B146" s="184" t="s">
        <v>8864</v>
      </c>
      <c r="C146" s="17">
        <v>2014</v>
      </c>
      <c r="D146" s="17">
        <v>2014</v>
      </c>
      <c r="E146" s="17">
        <v>2014</v>
      </c>
      <c r="F146" s="17">
        <v>2014</v>
      </c>
      <c r="G146" s="17">
        <v>2014</v>
      </c>
      <c r="H146" s="17">
        <v>2014</v>
      </c>
      <c r="I146" s="17">
        <v>2014</v>
      </c>
      <c r="J146" s="17">
        <v>2015</v>
      </c>
      <c r="K146" s="17">
        <v>2015</v>
      </c>
      <c r="L146" s="17">
        <v>2015</v>
      </c>
      <c r="M146" s="19">
        <v>2016</v>
      </c>
      <c r="N146" s="19">
        <v>2016</v>
      </c>
      <c r="O146" s="19">
        <v>2015</v>
      </c>
      <c r="P146" s="19">
        <v>2015</v>
      </c>
      <c r="Q146" s="19">
        <v>2014</v>
      </c>
      <c r="R146" s="19">
        <v>2012</v>
      </c>
      <c r="S146" s="19">
        <v>2016</v>
      </c>
      <c r="T146" s="19">
        <v>2013</v>
      </c>
      <c r="U146" s="19">
        <v>2014</v>
      </c>
      <c r="V146" s="19">
        <v>2014</v>
      </c>
      <c r="W146" s="19">
        <v>2015</v>
      </c>
      <c r="X146" s="19">
        <v>2012</v>
      </c>
      <c r="Y146" s="19">
        <v>2012</v>
      </c>
      <c r="Z146" s="19">
        <v>2014</v>
      </c>
      <c r="AA146" s="19">
        <v>2014</v>
      </c>
      <c r="AB146" s="19" t="s">
        <v>14</v>
      </c>
      <c r="AC146" s="19">
        <v>2014</v>
      </c>
      <c r="AD146" s="19">
        <v>2015</v>
      </c>
      <c r="AE146" s="19" t="s">
        <v>14</v>
      </c>
      <c r="AF146" s="19" t="s">
        <v>14</v>
      </c>
      <c r="AG146" s="18" t="s">
        <v>14</v>
      </c>
      <c r="AH146" s="19">
        <v>2014</v>
      </c>
      <c r="AI146" s="19">
        <v>2015</v>
      </c>
      <c r="AJ146" s="19">
        <v>2016</v>
      </c>
      <c r="AK146" s="20" t="s">
        <v>14</v>
      </c>
      <c r="AL146" s="20">
        <v>2015</v>
      </c>
      <c r="AM146" s="19">
        <v>2015</v>
      </c>
      <c r="AN146" s="19">
        <v>2014</v>
      </c>
      <c r="AO146" s="19">
        <v>2014</v>
      </c>
      <c r="AP146" s="19">
        <v>2014</v>
      </c>
      <c r="AQ146" s="19">
        <v>2014</v>
      </c>
      <c r="AR146" s="19">
        <v>2009</v>
      </c>
      <c r="AS146" s="19">
        <v>2014</v>
      </c>
      <c r="AT146" s="19">
        <v>2013</v>
      </c>
      <c r="AU146" s="19">
        <v>2012</v>
      </c>
      <c r="AV146" s="19" t="s">
        <v>14</v>
      </c>
      <c r="AW146" s="19">
        <v>2014</v>
      </c>
      <c r="AX146" s="19">
        <v>2014</v>
      </c>
      <c r="AY146" s="19">
        <v>2014</v>
      </c>
      <c r="AZ146" s="19">
        <v>2015</v>
      </c>
      <c r="BA146" s="19">
        <v>2015</v>
      </c>
      <c r="BB146" s="19">
        <v>2015</v>
      </c>
      <c r="BC146" s="19">
        <v>2015</v>
      </c>
      <c r="BD146" s="19">
        <v>2014</v>
      </c>
      <c r="BE146" s="19">
        <v>2014</v>
      </c>
      <c r="BF146" s="9"/>
    </row>
    <row r="147" spans="1:58" x14ac:dyDescent="0.25">
      <c r="A147" s="13" t="s">
        <v>9869</v>
      </c>
      <c r="B147" s="184" t="s">
        <v>8992</v>
      </c>
      <c r="C147" s="17">
        <v>2014</v>
      </c>
      <c r="D147" s="17">
        <v>2014</v>
      </c>
      <c r="E147" s="17">
        <v>2014</v>
      </c>
      <c r="F147" s="17">
        <v>2014</v>
      </c>
      <c r="G147" s="17">
        <v>2014</v>
      </c>
      <c r="H147" s="17">
        <v>2014</v>
      </c>
      <c r="I147" s="17">
        <v>2014</v>
      </c>
      <c r="J147" s="17">
        <v>2015</v>
      </c>
      <c r="K147" s="17">
        <v>2015</v>
      </c>
      <c r="L147" s="17">
        <v>2015</v>
      </c>
      <c r="M147" s="19">
        <v>2016</v>
      </c>
      <c r="N147" s="19">
        <v>2016</v>
      </c>
      <c r="O147" s="19">
        <v>2015</v>
      </c>
      <c r="P147" s="19">
        <v>2015</v>
      </c>
      <c r="Q147" s="19">
        <v>2014</v>
      </c>
      <c r="R147" s="19" t="s">
        <v>14</v>
      </c>
      <c r="S147" s="19">
        <v>2016</v>
      </c>
      <c r="T147" s="19">
        <v>2013</v>
      </c>
      <c r="U147" s="19">
        <v>2014</v>
      </c>
      <c r="V147" s="19">
        <v>2014</v>
      </c>
      <c r="W147" s="19">
        <v>2015</v>
      </c>
      <c r="X147" s="19" t="s">
        <v>14</v>
      </c>
      <c r="Y147" s="19">
        <v>2012</v>
      </c>
      <c r="Z147" s="19">
        <v>2014</v>
      </c>
      <c r="AA147" s="19">
        <v>2014</v>
      </c>
      <c r="AB147" s="19" t="s">
        <v>14</v>
      </c>
      <c r="AC147" s="19">
        <v>2014</v>
      </c>
      <c r="AD147" s="19">
        <v>2015</v>
      </c>
      <c r="AE147" s="19" t="s">
        <v>14</v>
      </c>
      <c r="AF147" s="19" t="s">
        <v>14</v>
      </c>
      <c r="AG147" s="18" t="s">
        <v>14</v>
      </c>
      <c r="AH147" s="19">
        <v>2014</v>
      </c>
      <c r="AI147" s="19">
        <v>2015</v>
      </c>
      <c r="AJ147" s="19">
        <v>2016</v>
      </c>
      <c r="AK147" s="20" t="s">
        <v>14</v>
      </c>
      <c r="AL147" s="20">
        <v>2015</v>
      </c>
      <c r="AM147" s="19">
        <v>2015</v>
      </c>
      <c r="AN147" s="19">
        <v>2014</v>
      </c>
      <c r="AO147" s="19">
        <v>2014</v>
      </c>
      <c r="AP147" s="19">
        <v>2014</v>
      </c>
      <c r="AQ147" s="19">
        <v>2014</v>
      </c>
      <c r="AR147" s="19" t="s">
        <v>14</v>
      </c>
      <c r="AS147" s="19">
        <v>2014</v>
      </c>
      <c r="AT147" s="19">
        <v>2015</v>
      </c>
      <c r="AU147" s="19">
        <v>2012</v>
      </c>
      <c r="AV147" s="19" t="s">
        <v>14</v>
      </c>
      <c r="AW147" s="19">
        <v>2014</v>
      </c>
      <c r="AX147" s="19">
        <v>2014</v>
      </c>
      <c r="AY147" s="19">
        <v>2014</v>
      </c>
      <c r="AZ147" s="19">
        <v>2007</v>
      </c>
      <c r="BA147" s="19">
        <v>2015</v>
      </c>
      <c r="BB147" s="19">
        <v>2015</v>
      </c>
      <c r="BC147" s="19">
        <v>2015</v>
      </c>
      <c r="BD147" s="19">
        <v>2014</v>
      </c>
      <c r="BE147" s="19">
        <v>2014</v>
      </c>
      <c r="BF147" s="9"/>
    </row>
    <row r="148" spans="1:58" x14ac:dyDescent="0.25">
      <c r="A148" s="13" t="s">
        <v>8998</v>
      </c>
      <c r="B148" s="184" t="s">
        <v>8999</v>
      </c>
      <c r="C148" s="17">
        <v>2014</v>
      </c>
      <c r="D148" s="17">
        <v>2014</v>
      </c>
      <c r="E148" s="17">
        <v>2014</v>
      </c>
      <c r="F148" s="17">
        <v>2014</v>
      </c>
      <c r="G148" s="17">
        <v>2014</v>
      </c>
      <c r="H148" s="17">
        <v>2014</v>
      </c>
      <c r="I148" s="17">
        <v>2014</v>
      </c>
      <c r="J148" s="17">
        <v>2015</v>
      </c>
      <c r="K148" s="17">
        <v>2015</v>
      </c>
      <c r="L148" s="17">
        <v>2015</v>
      </c>
      <c r="M148" s="19">
        <v>2016</v>
      </c>
      <c r="N148" s="19">
        <v>2016</v>
      </c>
      <c r="O148" s="19">
        <v>2015</v>
      </c>
      <c r="P148" s="19">
        <v>2015</v>
      </c>
      <c r="Q148" s="19">
        <v>2014</v>
      </c>
      <c r="R148" s="19" t="s">
        <v>14</v>
      </c>
      <c r="S148" s="19">
        <v>2016</v>
      </c>
      <c r="T148" s="19">
        <v>2013</v>
      </c>
      <c r="U148" s="19">
        <v>2014</v>
      </c>
      <c r="V148" s="19">
        <v>2014</v>
      </c>
      <c r="W148" s="19">
        <v>2015</v>
      </c>
      <c r="X148" s="19">
        <v>2014</v>
      </c>
      <c r="Y148" s="19">
        <v>2010</v>
      </c>
      <c r="Z148" s="19">
        <v>2014</v>
      </c>
      <c r="AA148" s="19">
        <v>2014</v>
      </c>
      <c r="AB148" s="19" t="s">
        <v>14</v>
      </c>
      <c r="AC148" s="19">
        <v>2014</v>
      </c>
      <c r="AD148" s="19">
        <v>2015</v>
      </c>
      <c r="AE148" s="19" t="s">
        <v>14</v>
      </c>
      <c r="AF148" s="19">
        <v>2014</v>
      </c>
      <c r="AG148" s="18">
        <v>2008</v>
      </c>
      <c r="AH148" s="19">
        <v>2014</v>
      </c>
      <c r="AI148" s="19">
        <v>2015</v>
      </c>
      <c r="AJ148" s="19">
        <v>2016</v>
      </c>
      <c r="AK148" s="20" t="s">
        <v>14</v>
      </c>
      <c r="AL148" s="20" t="s">
        <v>14</v>
      </c>
      <c r="AM148" s="19">
        <v>2015</v>
      </c>
      <c r="AN148" s="19">
        <v>2014</v>
      </c>
      <c r="AO148" s="19">
        <v>2014</v>
      </c>
      <c r="AP148" s="19" t="s">
        <v>14</v>
      </c>
      <c r="AQ148" s="19" t="s">
        <v>14</v>
      </c>
      <c r="AR148" s="19">
        <v>2011</v>
      </c>
      <c r="AS148" s="19">
        <v>2014</v>
      </c>
      <c r="AT148" s="19">
        <v>2015</v>
      </c>
      <c r="AU148" s="19">
        <v>2012</v>
      </c>
      <c r="AV148" s="19">
        <v>2011</v>
      </c>
      <c r="AW148" s="19">
        <v>2014</v>
      </c>
      <c r="AX148" s="19">
        <v>2014</v>
      </c>
      <c r="AY148" s="19">
        <v>2014</v>
      </c>
      <c r="AZ148" s="19">
        <v>2015</v>
      </c>
      <c r="BA148" s="19">
        <v>2015</v>
      </c>
      <c r="BB148" s="19">
        <v>2015</v>
      </c>
      <c r="BC148" s="19">
        <v>2015</v>
      </c>
      <c r="BD148" s="19">
        <v>2014</v>
      </c>
      <c r="BE148" s="19">
        <v>2014</v>
      </c>
      <c r="BF148" s="9"/>
    </row>
    <row r="149" spans="1:58" x14ac:dyDescent="0.25">
      <c r="A149" s="13" t="s">
        <v>8952</v>
      </c>
      <c r="B149" s="184" t="s">
        <v>8953</v>
      </c>
      <c r="C149" s="17">
        <v>2014</v>
      </c>
      <c r="D149" s="17">
        <v>2014</v>
      </c>
      <c r="E149" s="17">
        <v>2014</v>
      </c>
      <c r="F149" s="17">
        <v>2014</v>
      </c>
      <c r="G149" s="17">
        <v>2014</v>
      </c>
      <c r="H149" s="17">
        <v>2014</v>
      </c>
      <c r="I149" s="17">
        <v>2014</v>
      </c>
      <c r="J149" s="17">
        <v>2015</v>
      </c>
      <c r="K149" s="17">
        <v>2015</v>
      </c>
      <c r="L149" s="17">
        <v>2015</v>
      </c>
      <c r="M149" s="19">
        <v>2016</v>
      </c>
      <c r="N149" s="19">
        <v>2016</v>
      </c>
      <c r="O149" s="19">
        <v>2015</v>
      </c>
      <c r="P149" s="19">
        <v>2015</v>
      </c>
      <c r="Q149" s="19">
        <v>2014</v>
      </c>
      <c r="R149" s="19">
        <v>2009</v>
      </c>
      <c r="S149" s="19">
        <v>2016</v>
      </c>
      <c r="T149" s="19">
        <v>2013</v>
      </c>
      <c r="U149" s="19">
        <v>2014</v>
      </c>
      <c r="V149" s="19">
        <v>2014</v>
      </c>
      <c r="W149" s="19">
        <v>2015</v>
      </c>
      <c r="X149" s="19">
        <v>2008</v>
      </c>
      <c r="Y149" s="19" t="s">
        <v>14</v>
      </c>
      <c r="Z149" s="19">
        <v>2014</v>
      </c>
      <c r="AA149" s="19">
        <v>2014</v>
      </c>
      <c r="AB149" s="19">
        <v>2014</v>
      </c>
      <c r="AC149" s="19">
        <v>2014</v>
      </c>
      <c r="AD149" s="19">
        <v>2015</v>
      </c>
      <c r="AE149" s="19">
        <v>2012</v>
      </c>
      <c r="AF149" s="19" t="s">
        <v>14</v>
      </c>
      <c r="AG149" s="18">
        <v>2010</v>
      </c>
      <c r="AH149" s="19">
        <v>2014</v>
      </c>
      <c r="AI149" s="19">
        <v>2015</v>
      </c>
      <c r="AJ149" s="19">
        <v>2016</v>
      </c>
      <c r="AK149" s="20" t="s">
        <v>14</v>
      </c>
      <c r="AL149" s="20">
        <v>2015</v>
      </c>
      <c r="AM149" s="19">
        <v>2015</v>
      </c>
      <c r="AN149" s="19">
        <v>2014</v>
      </c>
      <c r="AO149" s="19">
        <v>2014</v>
      </c>
      <c r="AP149" s="19" t="s">
        <v>14</v>
      </c>
      <c r="AQ149" s="19" t="s">
        <v>14</v>
      </c>
      <c r="AR149" s="19" t="s">
        <v>14</v>
      </c>
      <c r="AS149" s="19">
        <v>2014</v>
      </c>
      <c r="AT149" s="19">
        <v>2015</v>
      </c>
      <c r="AU149" s="19">
        <v>2012</v>
      </c>
      <c r="AV149" s="19">
        <v>2008</v>
      </c>
      <c r="AW149" s="19">
        <v>2014</v>
      </c>
      <c r="AX149" s="19">
        <v>2014</v>
      </c>
      <c r="AY149" s="19">
        <v>2014</v>
      </c>
      <c r="AZ149" s="19">
        <v>2015</v>
      </c>
      <c r="BA149" s="19">
        <v>2015</v>
      </c>
      <c r="BB149" s="19">
        <v>2014</v>
      </c>
      <c r="BC149" s="19">
        <v>2015</v>
      </c>
      <c r="BD149" s="19">
        <v>2014</v>
      </c>
      <c r="BE149" s="19">
        <v>2014</v>
      </c>
      <c r="BF149" s="9"/>
    </row>
    <row r="150" spans="1:58" x14ac:dyDescent="0.25">
      <c r="A150" s="13" t="s">
        <v>8937</v>
      </c>
      <c r="B150" s="184" t="s">
        <v>8938</v>
      </c>
      <c r="C150" s="17">
        <v>2014</v>
      </c>
      <c r="D150" s="17">
        <v>2014</v>
      </c>
      <c r="E150" s="17">
        <v>2014</v>
      </c>
      <c r="F150" s="17">
        <v>2014</v>
      </c>
      <c r="G150" s="17">
        <v>2014</v>
      </c>
      <c r="H150" s="17">
        <v>2014</v>
      </c>
      <c r="I150" s="17">
        <v>2014</v>
      </c>
      <c r="J150" s="17">
        <v>2015</v>
      </c>
      <c r="K150" s="17">
        <v>2015</v>
      </c>
      <c r="L150" s="17">
        <v>2015</v>
      </c>
      <c r="M150" s="19">
        <v>2016</v>
      </c>
      <c r="N150" s="19">
        <v>2016</v>
      </c>
      <c r="O150" s="19">
        <v>2015</v>
      </c>
      <c r="P150" s="19">
        <v>2015</v>
      </c>
      <c r="Q150" s="19">
        <v>2014</v>
      </c>
      <c r="R150" s="19" t="s">
        <v>14</v>
      </c>
      <c r="S150" s="19">
        <v>2016</v>
      </c>
      <c r="T150" s="19">
        <v>2013</v>
      </c>
      <c r="U150" s="19">
        <v>2014</v>
      </c>
      <c r="V150" s="19" t="s">
        <v>14</v>
      </c>
      <c r="W150" s="19">
        <v>2015</v>
      </c>
      <c r="X150" s="19">
        <v>2005</v>
      </c>
      <c r="Y150" s="19">
        <v>2012</v>
      </c>
      <c r="Z150" s="19">
        <v>2014</v>
      </c>
      <c r="AA150" s="19">
        <v>2014</v>
      </c>
      <c r="AB150" s="19" t="s">
        <v>14</v>
      </c>
      <c r="AC150" s="19">
        <v>2014</v>
      </c>
      <c r="AD150" s="19">
        <v>2015</v>
      </c>
      <c r="AE150" s="19">
        <v>2012</v>
      </c>
      <c r="AF150" s="19">
        <v>2014</v>
      </c>
      <c r="AG150" s="18" t="s">
        <v>14</v>
      </c>
      <c r="AH150" s="19">
        <v>2014</v>
      </c>
      <c r="AI150" s="19">
        <v>2015</v>
      </c>
      <c r="AJ150" s="19">
        <v>2016</v>
      </c>
      <c r="AK150" s="20" t="s">
        <v>14</v>
      </c>
      <c r="AL150" s="20">
        <v>2015</v>
      </c>
      <c r="AM150" s="19">
        <v>2015</v>
      </c>
      <c r="AN150" s="19">
        <v>2014</v>
      </c>
      <c r="AO150" s="19">
        <v>2014</v>
      </c>
      <c r="AP150" s="19">
        <v>2013</v>
      </c>
      <c r="AQ150" s="19">
        <v>2014</v>
      </c>
      <c r="AR150" s="19" t="s">
        <v>14</v>
      </c>
      <c r="AS150" s="19">
        <v>2014</v>
      </c>
      <c r="AT150" s="19">
        <v>2015</v>
      </c>
      <c r="AU150" s="19">
        <v>2012</v>
      </c>
      <c r="AV150" s="19">
        <v>2013</v>
      </c>
      <c r="AW150" s="19">
        <v>2014</v>
      </c>
      <c r="AX150" s="19">
        <v>2014</v>
      </c>
      <c r="AY150" s="19">
        <v>2014</v>
      </c>
      <c r="AZ150" s="19">
        <v>2015</v>
      </c>
      <c r="BA150" s="19">
        <v>2015</v>
      </c>
      <c r="BB150" s="19">
        <v>2015</v>
      </c>
      <c r="BC150" s="19">
        <v>2015</v>
      </c>
      <c r="BD150" s="19">
        <v>2014</v>
      </c>
      <c r="BE150" s="19">
        <v>2014</v>
      </c>
      <c r="BF150" s="9"/>
    </row>
    <row r="151" spans="1:58" x14ac:dyDescent="0.25">
      <c r="A151" s="13" t="s">
        <v>29</v>
      </c>
      <c r="B151" s="184" t="s">
        <v>8940</v>
      </c>
      <c r="C151" s="17">
        <v>2014</v>
      </c>
      <c r="D151" s="17">
        <v>2014</v>
      </c>
      <c r="E151" s="17">
        <v>2014</v>
      </c>
      <c r="F151" s="17">
        <v>2014</v>
      </c>
      <c r="G151" s="17">
        <v>2014</v>
      </c>
      <c r="H151" s="17">
        <v>2014</v>
      </c>
      <c r="I151" s="17">
        <v>2014</v>
      </c>
      <c r="J151" s="17">
        <v>2015</v>
      </c>
      <c r="K151" s="17">
        <v>2015</v>
      </c>
      <c r="L151" s="17">
        <v>2015</v>
      </c>
      <c r="M151" s="19">
        <v>2016</v>
      </c>
      <c r="N151" s="19">
        <v>2016</v>
      </c>
      <c r="O151" s="19">
        <v>2015</v>
      </c>
      <c r="P151" s="19">
        <v>2015</v>
      </c>
      <c r="Q151" s="19">
        <v>2014</v>
      </c>
      <c r="R151" s="19">
        <v>2014</v>
      </c>
      <c r="S151" s="19">
        <v>2016</v>
      </c>
      <c r="T151" s="19">
        <v>2013</v>
      </c>
      <c r="U151" s="19">
        <v>2014</v>
      </c>
      <c r="V151" s="19">
        <v>2014</v>
      </c>
      <c r="W151" s="19">
        <v>2015</v>
      </c>
      <c r="X151" s="19">
        <v>2014</v>
      </c>
      <c r="Y151" s="19">
        <v>2010</v>
      </c>
      <c r="Z151" s="19">
        <v>2014</v>
      </c>
      <c r="AA151" s="19">
        <v>2014</v>
      </c>
      <c r="AB151" s="19">
        <v>2014</v>
      </c>
      <c r="AC151" s="19">
        <v>2014</v>
      </c>
      <c r="AD151" s="19">
        <v>2015</v>
      </c>
      <c r="AE151" s="19">
        <v>2012</v>
      </c>
      <c r="AF151" s="19">
        <v>2014</v>
      </c>
      <c r="AG151" s="18">
        <v>2011</v>
      </c>
      <c r="AH151" s="19">
        <v>2014</v>
      </c>
      <c r="AI151" s="19">
        <v>2015</v>
      </c>
      <c r="AJ151" s="19">
        <v>2016</v>
      </c>
      <c r="AK151" s="20">
        <v>2015</v>
      </c>
      <c r="AL151" s="20">
        <v>2015</v>
      </c>
      <c r="AM151" s="19">
        <v>2015</v>
      </c>
      <c r="AN151" s="19">
        <v>2014</v>
      </c>
      <c r="AO151" s="19">
        <v>2014</v>
      </c>
      <c r="AP151" s="19">
        <v>2014</v>
      </c>
      <c r="AQ151" s="19">
        <v>2014</v>
      </c>
      <c r="AR151" s="19">
        <v>2015</v>
      </c>
      <c r="AS151" s="19">
        <v>2014</v>
      </c>
      <c r="AT151" s="19">
        <v>2015</v>
      </c>
      <c r="AU151" s="19">
        <v>2012</v>
      </c>
      <c r="AV151" s="19">
        <v>2013</v>
      </c>
      <c r="AW151" s="19">
        <v>2014</v>
      </c>
      <c r="AX151" s="19">
        <v>2014</v>
      </c>
      <c r="AY151" s="19">
        <v>2014</v>
      </c>
      <c r="AZ151" s="19">
        <v>2015</v>
      </c>
      <c r="BA151" s="19">
        <v>2015</v>
      </c>
      <c r="BB151" s="19">
        <v>2015</v>
      </c>
      <c r="BC151" s="19">
        <v>2015</v>
      </c>
      <c r="BD151" s="19">
        <v>2014</v>
      </c>
      <c r="BE151" s="19">
        <v>2014</v>
      </c>
      <c r="BF151" s="9"/>
    </row>
    <row r="152" spans="1:58" x14ac:dyDescent="0.25">
      <c r="A152" s="13" t="s">
        <v>8949</v>
      </c>
      <c r="B152" s="184" t="s">
        <v>8950</v>
      </c>
      <c r="C152" s="17">
        <v>2014</v>
      </c>
      <c r="D152" s="17">
        <v>2014</v>
      </c>
      <c r="E152" s="17">
        <v>2014</v>
      </c>
      <c r="F152" s="17">
        <v>2014</v>
      </c>
      <c r="G152" s="17">
        <v>2014</v>
      </c>
      <c r="H152" s="17">
        <v>2014</v>
      </c>
      <c r="I152" s="17">
        <v>2014</v>
      </c>
      <c r="J152" s="17">
        <v>2015</v>
      </c>
      <c r="K152" s="17">
        <v>2015</v>
      </c>
      <c r="L152" s="17">
        <v>2015</v>
      </c>
      <c r="M152" s="19">
        <v>2016</v>
      </c>
      <c r="N152" s="19">
        <v>2016</v>
      </c>
      <c r="O152" s="19">
        <v>2015</v>
      </c>
      <c r="P152" s="19">
        <v>2015</v>
      </c>
      <c r="Q152" s="19">
        <v>2014</v>
      </c>
      <c r="R152" s="19">
        <v>2014</v>
      </c>
      <c r="S152" s="19">
        <v>2016</v>
      </c>
      <c r="T152" s="19">
        <v>2013</v>
      </c>
      <c r="U152" s="19">
        <v>2014</v>
      </c>
      <c r="V152" s="19">
        <v>2014</v>
      </c>
      <c r="W152" s="19">
        <v>2015</v>
      </c>
      <c r="X152" s="19">
        <v>2014</v>
      </c>
      <c r="Y152" s="19">
        <v>2010</v>
      </c>
      <c r="Z152" s="19">
        <v>2014</v>
      </c>
      <c r="AA152" s="19">
        <v>2014</v>
      </c>
      <c r="AB152" s="19">
        <v>2013</v>
      </c>
      <c r="AC152" s="19">
        <v>2014</v>
      </c>
      <c r="AD152" s="19">
        <v>2015</v>
      </c>
      <c r="AE152" s="19" t="s">
        <v>14</v>
      </c>
      <c r="AF152" s="19">
        <v>2014</v>
      </c>
      <c r="AG152" s="18">
        <v>2010</v>
      </c>
      <c r="AH152" s="19">
        <v>2014</v>
      </c>
      <c r="AI152" s="19">
        <v>2015</v>
      </c>
      <c r="AJ152" s="19">
        <v>2016</v>
      </c>
      <c r="AK152" s="20" t="s">
        <v>14</v>
      </c>
      <c r="AL152" s="20">
        <v>2015</v>
      </c>
      <c r="AM152" s="19">
        <v>2015</v>
      </c>
      <c r="AN152" s="19">
        <v>2014</v>
      </c>
      <c r="AO152" s="19">
        <v>2014</v>
      </c>
      <c r="AP152" s="19" t="s">
        <v>14</v>
      </c>
      <c r="AQ152" s="19">
        <v>2012</v>
      </c>
      <c r="AR152" s="19">
        <v>2015</v>
      </c>
      <c r="AS152" s="19">
        <v>2014</v>
      </c>
      <c r="AT152" s="19">
        <v>2015</v>
      </c>
      <c r="AU152" s="19">
        <v>2012</v>
      </c>
      <c r="AV152" s="19">
        <v>2011</v>
      </c>
      <c r="AW152" s="19">
        <v>2014</v>
      </c>
      <c r="AX152" s="19">
        <v>2014</v>
      </c>
      <c r="AY152" s="19">
        <v>2014</v>
      </c>
      <c r="AZ152" s="19">
        <v>2015</v>
      </c>
      <c r="BA152" s="19">
        <v>2015</v>
      </c>
      <c r="BB152" s="19">
        <v>2015</v>
      </c>
      <c r="BC152" s="19">
        <v>2015</v>
      </c>
      <c r="BD152" s="19">
        <v>2014</v>
      </c>
      <c r="BE152" s="19">
        <v>2014</v>
      </c>
      <c r="BF152" s="9"/>
    </row>
    <row r="153" spans="1:58" x14ac:dyDescent="0.25">
      <c r="A153" s="13" t="s">
        <v>8962</v>
      </c>
      <c r="B153" s="184" t="s">
        <v>8963</v>
      </c>
      <c r="C153" s="17">
        <v>2014</v>
      </c>
      <c r="D153" s="17">
        <v>2014</v>
      </c>
      <c r="E153" s="17">
        <v>2014</v>
      </c>
      <c r="F153" s="17">
        <v>2014</v>
      </c>
      <c r="G153" s="17">
        <v>2014</v>
      </c>
      <c r="H153" s="17">
        <v>2014</v>
      </c>
      <c r="I153" s="17">
        <v>2014</v>
      </c>
      <c r="J153" s="17">
        <v>2015</v>
      </c>
      <c r="K153" s="17">
        <v>2015</v>
      </c>
      <c r="L153" s="17">
        <v>2015</v>
      </c>
      <c r="M153" s="19">
        <v>2016</v>
      </c>
      <c r="N153" s="19">
        <v>2016</v>
      </c>
      <c r="O153" s="19">
        <v>2015</v>
      </c>
      <c r="P153" s="19">
        <v>2015</v>
      </c>
      <c r="Q153" s="19">
        <v>2014</v>
      </c>
      <c r="R153" s="19" t="s">
        <v>14</v>
      </c>
      <c r="S153" s="19">
        <v>2016</v>
      </c>
      <c r="T153" s="19">
        <v>2013</v>
      </c>
      <c r="U153" s="19">
        <v>2014</v>
      </c>
      <c r="V153" s="19">
        <v>2014</v>
      </c>
      <c r="W153" s="19">
        <v>2015</v>
      </c>
      <c r="X153" s="19">
        <v>2012</v>
      </c>
      <c r="Y153" s="19">
        <v>2012</v>
      </c>
      <c r="Z153" s="19">
        <v>2014</v>
      </c>
      <c r="AA153" s="19">
        <v>2014</v>
      </c>
      <c r="AB153" s="19" t="s">
        <v>14</v>
      </c>
      <c r="AC153" s="19">
        <v>2014</v>
      </c>
      <c r="AD153" s="19">
        <v>2015</v>
      </c>
      <c r="AE153" s="19" t="s">
        <v>14</v>
      </c>
      <c r="AF153" s="19" t="s">
        <v>14</v>
      </c>
      <c r="AG153" s="18">
        <v>2006</v>
      </c>
      <c r="AH153" s="19">
        <v>2014</v>
      </c>
      <c r="AI153" s="19">
        <v>2015</v>
      </c>
      <c r="AJ153" s="19">
        <v>2016</v>
      </c>
      <c r="AK153" s="20" t="s">
        <v>14</v>
      </c>
      <c r="AL153" s="20" t="s">
        <v>14</v>
      </c>
      <c r="AM153" s="19">
        <v>2015</v>
      </c>
      <c r="AN153" s="19">
        <v>2014</v>
      </c>
      <c r="AO153" s="19">
        <v>2014</v>
      </c>
      <c r="AP153" s="19">
        <v>2013</v>
      </c>
      <c r="AQ153" s="19">
        <v>2013</v>
      </c>
      <c r="AR153" s="19">
        <v>2015</v>
      </c>
      <c r="AS153" s="19">
        <v>2014</v>
      </c>
      <c r="AT153" s="19">
        <v>2015</v>
      </c>
      <c r="AU153" s="19">
        <v>2012</v>
      </c>
      <c r="AV153" s="19">
        <v>2010</v>
      </c>
      <c r="AW153" s="19">
        <v>2014</v>
      </c>
      <c r="AX153" s="19">
        <v>2014</v>
      </c>
      <c r="AY153" s="19">
        <v>2014</v>
      </c>
      <c r="AZ153" s="19">
        <v>2015</v>
      </c>
      <c r="BA153" s="19">
        <v>2015</v>
      </c>
      <c r="BB153" s="19">
        <v>2015</v>
      </c>
      <c r="BC153" s="19">
        <v>2015</v>
      </c>
      <c r="BD153" s="19">
        <v>2014</v>
      </c>
      <c r="BE153" s="19">
        <v>2014</v>
      </c>
      <c r="BF153" s="9"/>
    </row>
    <row r="154" spans="1:58" x14ac:dyDescent="0.25">
      <c r="A154" s="13" t="s">
        <v>8945</v>
      </c>
      <c r="B154" s="184" t="s">
        <v>8946</v>
      </c>
      <c r="C154" s="17">
        <v>2014</v>
      </c>
      <c r="D154" s="17">
        <v>2014</v>
      </c>
      <c r="E154" s="17">
        <v>2014</v>
      </c>
      <c r="F154" s="17">
        <v>2014</v>
      </c>
      <c r="G154" s="17">
        <v>2014</v>
      </c>
      <c r="H154" s="17">
        <v>2014</v>
      </c>
      <c r="I154" s="17">
        <v>2014</v>
      </c>
      <c r="J154" s="17">
        <v>2015</v>
      </c>
      <c r="K154" s="17">
        <v>2015</v>
      </c>
      <c r="L154" s="17">
        <v>2015</v>
      </c>
      <c r="M154" s="19">
        <v>2016</v>
      </c>
      <c r="N154" s="19">
        <v>2016</v>
      </c>
      <c r="O154" s="19">
        <v>2015</v>
      </c>
      <c r="P154" s="19">
        <v>2015</v>
      </c>
      <c r="Q154" s="19">
        <v>2014</v>
      </c>
      <c r="R154" s="19">
        <v>2013</v>
      </c>
      <c r="S154" s="19">
        <v>2016</v>
      </c>
      <c r="T154" s="19">
        <v>2013</v>
      </c>
      <c r="U154" s="19">
        <v>2014</v>
      </c>
      <c r="V154" s="19">
        <v>2014</v>
      </c>
      <c r="W154" s="19">
        <v>2015</v>
      </c>
      <c r="X154" s="19">
        <v>2013</v>
      </c>
      <c r="Y154" s="19">
        <v>2010</v>
      </c>
      <c r="Z154" s="19">
        <v>2014</v>
      </c>
      <c r="AA154" s="19">
        <v>2014</v>
      </c>
      <c r="AB154" s="19">
        <v>2014</v>
      </c>
      <c r="AC154" s="19">
        <v>2014</v>
      </c>
      <c r="AD154" s="19">
        <v>2015</v>
      </c>
      <c r="AE154" s="19">
        <v>2012</v>
      </c>
      <c r="AF154" s="19">
        <v>2014</v>
      </c>
      <c r="AG154" s="18">
        <v>2011</v>
      </c>
      <c r="AH154" s="19">
        <v>2014</v>
      </c>
      <c r="AI154" s="19">
        <v>2015</v>
      </c>
      <c r="AJ154" s="19">
        <v>2016</v>
      </c>
      <c r="AK154" s="20" t="s">
        <v>14</v>
      </c>
      <c r="AL154" s="20">
        <v>2015</v>
      </c>
      <c r="AM154" s="19">
        <v>2015</v>
      </c>
      <c r="AN154" s="19">
        <v>2014</v>
      </c>
      <c r="AO154" s="19">
        <v>2014</v>
      </c>
      <c r="AP154" s="19">
        <v>2014</v>
      </c>
      <c r="AQ154" s="19">
        <v>2014</v>
      </c>
      <c r="AR154" s="19">
        <v>2009</v>
      </c>
      <c r="AS154" s="19">
        <v>2014</v>
      </c>
      <c r="AT154" s="19">
        <v>2015</v>
      </c>
      <c r="AU154" s="19">
        <v>2012</v>
      </c>
      <c r="AV154" s="19">
        <v>2013</v>
      </c>
      <c r="AW154" s="19">
        <v>2014</v>
      </c>
      <c r="AX154" s="19">
        <v>2014</v>
      </c>
      <c r="AY154" s="19">
        <v>2014</v>
      </c>
      <c r="AZ154" s="19">
        <v>2015</v>
      </c>
      <c r="BA154" s="19">
        <v>2015</v>
      </c>
      <c r="BB154" s="19">
        <v>2015</v>
      </c>
      <c r="BC154" s="19">
        <v>2015</v>
      </c>
      <c r="BD154" s="19">
        <v>2014</v>
      </c>
      <c r="BE154" s="19">
        <v>2014</v>
      </c>
      <c r="BF154" s="9"/>
    </row>
    <row r="155" spans="1:58" x14ac:dyDescent="0.25">
      <c r="A155" s="13" t="s">
        <v>8941</v>
      </c>
      <c r="B155" s="184" t="s">
        <v>8942</v>
      </c>
      <c r="C155" s="17">
        <v>2014</v>
      </c>
      <c r="D155" s="17">
        <v>2014</v>
      </c>
      <c r="E155" s="17">
        <v>2014</v>
      </c>
      <c r="F155" s="17">
        <v>2014</v>
      </c>
      <c r="G155" s="17">
        <v>2014</v>
      </c>
      <c r="H155" s="17">
        <v>2014</v>
      </c>
      <c r="I155" s="17">
        <v>2014</v>
      </c>
      <c r="J155" s="17">
        <v>2015</v>
      </c>
      <c r="K155" s="17">
        <v>2015</v>
      </c>
      <c r="L155" s="17">
        <v>2015</v>
      </c>
      <c r="M155" s="19">
        <v>2016</v>
      </c>
      <c r="N155" s="19">
        <v>2016</v>
      </c>
      <c r="O155" s="19">
        <v>2015</v>
      </c>
      <c r="P155" s="19">
        <v>2015</v>
      </c>
      <c r="Q155" s="19">
        <v>2014</v>
      </c>
      <c r="R155" s="19" t="s">
        <v>14</v>
      </c>
      <c r="S155" s="19">
        <v>2016</v>
      </c>
      <c r="T155" s="19">
        <v>2013</v>
      </c>
      <c r="U155" s="19">
        <v>2014</v>
      </c>
      <c r="V155" s="19" t="s">
        <v>14</v>
      </c>
      <c r="W155" s="19">
        <v>2015</v>
      </c>
      <c r="X155" s="19" t="s">
        <v>14</v>
      </c>
      <c r="Y155" s="19">
        <v>2013</v>
      </c>
      <c r="Z155" s="19">
        <v>2014</v>
      </c>
      <c r="AA155" s="19">
        <v>2014</v>
      </c>
      <c r="AB155" s="19" t="s">
        <v>14</v>
      </c>
      <c r="AC155" s="19">
        <v>2014</v>
      </c>
      <c r="AD155" s="19">
        <v>2015</v>
      </c>
      <c r="AE155" s="19" t="s">
        <v>14</v>
      </c>
      <c r="AF155" s="19">
        <v>2014</v>
      </c>
      <c r="AG155" s="18" t="s">
        <v>14</v>
      </c>
      <c r="AH155" s="19">
        <v>2014</v>
      </c>
      <c r="AI155" s="19">
        <v>2015</v>
      </c>
      <c r="AJ155" s="19">
        <v>2016</v>
      </c>
      <c r="AK155" s="20" t="s">
        <v>14</v>
      </c>
      <c r="AL155" s="20">
        <v>2015</v>
      </c>
      <c r="AM155" s="19">
        <v>2015</v>
      </c>
      <c r="AN155" s="19">
        <v>2014</v>
      </c>
      <c r="AO155" s="19">
        <v>2014</v>
      </c>
      <c r="AP155" s="19">
        <v>2014</v>
      </c>
      <c r="AQ155" s="19">
        <v>2014</v>
      </c>
      <c r="AR155" s="19">
        <v>2007</v>
      </c>
      <c r="AS155" s="19">
        <v>2014</v>
      </c>
      <c r="AT155" s="19">
        <v>2015</v>
      </c>
      <c r="AU155" s="19">
        <v>2012</v>
      </c>
      <c r="AV155" s="19">
        <v>2013</v>
      </c>
      <c r="AW155" s="19">
        <v>2014</v>
      </c>
      <c r="AX155" s="19">
        <v>2014</v>
      </c>
      <c r="AY155" s="19">
        <v>2014</v>
      </c>
      <c r="AZ155" s="19">
        <v>2015</v>
      </c>
      <c r="BA155" s="19">
        <v>2015</v>
      </c>
      <c r="BB155" s="19">
        <v>2015</v>
      </c>
      <c r="BC155" s="19">
        <v>2015</v>
      </c>
      <c r="BD155" s="19">
        <v>2014</v>
      </c>
      <c r="BE155" s="19">
        <v>2014</v>
      </c>
      <c r="BF155" s="9"/>
    </row>
    <row r="156" spans="1:58" x14ac:dyDescent="0.25">
      <c r="A156" s="13" t="s">
        <v>2207</v>
      </c>
      <c r="B156" s="184" t="s">
        <v>8956</v>
      </c>
      <c r="C156" s="17">
        <v>2014</v>
      </c>
      <c r="D156" s="17">
        <v>2014</v>
      </c>
      <c r="E156" s="17">
        <v>2014</v>
      </c>
      <c r="F156" s="17">
        <v>2014</v>
      </c>
      <c r="G156" s="17">
        <v>2014</v>
      </c>
      <c r="H156" s="17">
        <v>2014</v>
      </c>
      <c r="I156" s="17">
        <v>2014</v>
      </c>
      <c r="J156" s="17">
        <v>2015</v>
      </c>
      <c r="K156" s="17">
        <v>2015</v>
      </c>
      <c r="L156" s="17">
        <v>2015</v>
      </c>
      <c r="M156" s="19">
        <v>2016</v>
      </c>
      <c r="N156" s="19">
        <v>2016</v>
      </c>
      <c r="O156" s="19">
        <v>2015</v>
      </c>
      <c r="P156" s="19">
        <v>2015</v>
      </c>
      <c r="Q156" s="19">
        <v>2014</v>
      </c>
      <c r="R156" s="19" t="s">
        <v>14</v>
      </c>
      <c r="S156" s="19">
        <v>2016</v>
      </c>
      <c r="T156" s="19">
        <v>2013</v>
      </c>
      <c r="U156" s="19">
        <v>2014</v>
      </c>
      <c r="V156" s="19" t="s">
        <v>14</v>
      </c>
      <c r="W156" s="19">
        <v>2015</v>
      </c>
      <c r="X156" s="19" t="s">
        <v>14</v>
      </c>
      <c r="Y156" s="19">
        <v>2012</v>
      </c>
      <c r="Z156" s="19">
        <v>2014</v>
      </c>
      <c r="AA156" s="19">
        <v>2014</v>
      </c>
      <c r="AB156" s="19">
        <v>2014</v>
      </c>
      <c r="AC156" s="19">
        <v>2014</v>
      </c>
      <c r="AD156" s="19">
        <v>2015</v>
      </c>
      <c r="AE156" s="19" t="s">
        <v>14</v>
      </c>
      <c r="AF156" s="19">
        <v>2014</v>
      </c>
      <c r="AG156" s="18">
        <v>2012</v>
      </c>
      <c r="AH156" s="19">
        <v>2014</v>
      </c>
      <c r="AI156" s="19">
        <v>2015</v>
      </c>
      <c r="AJ156" s="19">
        <v>2016</v>
      </c>
      <c r="AK156" s="20" t="s">
        <v>14</v>
      </c>
      <c r="AL156" s="20">
        <v>2015</v>
      </c>
      <c r="AM156" s="19">
        <v>2015</v>
      </c>
      <c r="AN156" s="19">
        <v>2014</v>
      </c>
      <c r="AO156" s="19">
        <v>2014</v>
      </c>
      <c r="AP156" s="19">
        <v>2014</v>
      </c>
      <c r="AQ156" s="19">
        <v>2014</v>
      </c>
      <c r="AR156" s="19">
        <v>2015</v>
      </c>
      <c r="AS156" s="19">
        <v>2014</v>
      </c>
      <c r="AT156" s="19">
        <v>2015</v>
      </c>
      <c r="AU156" s="19">
        <v>2012</v>
      </c>
      <c r="AV156" s="19" t="s">
        <v>14</v>
      </c>
      <c r="AW156" s="19">
        <v>2014</v>
      </c>
      <c r="AX156" s="19">
        <v>2014</v>
      </c>
      <c r="AY156" s="19">
        <v>2014</v>
      </c>
      <c r="AZ156" s="19">
        <v>2015</v>
      </c>
      <c r="BA156" s="19">
        <v>2015</v>
      </c>
      <c r="BB156" s="19">
        <v>2015</v>
      </c>
      <c r="BC156" s="19">
        <v>2015</v>
      </c>
      <c r="BD156" s="19">
        <v>2014</v>
      </c>
      <c r="BE156" s="19">
        <v>2014</v>
      </c>
      <c r="BF156" s="9"/>
    </row>
    <row r="157" spans="1:58" x14ac:dyDescent="0.25">
      <c r="A157" s="13" t="s">
        <v>8957</v>
      </c>
      <c r="B157" s="184" t="s">
        <v>8958</v>
      </c>
      <c r="C157" s="17">
        <v>2014</v>
      </c>
      <c r="D157" s="17">
        <v>2014</v>
      </c>
      <c r="E157" s="17">
        <v>2014</v>
      </c>
      <c r="F157" s="17">
        <v>2014</v>
      </c>
      <c r="G157" s="17">
        <v>2014</v>
      </c>
      <c r="H157" s="17">
        <v>2014</v>
      </c>
      <c r="I157" s="17">
        <v>2014</v>
      </c>
      <c r="J157" s="17">
        <v>2015</v>
      </c>
      <c r="K157" s="17">
        <v>2015</v>
      </c>
      <c r="L157" s="17">
        <v>2015</v>
      </c>
      <c r="M157" s="19">
        <v>2016</v>
      </c>
      <c r="N157" s="19">
        <v>2016</v>
      </c>
      <c r="O157" s="19">
        <v>2015</v>
      </c>
      <c r="P157" s="19">
        <v>2015</v>
      </c>
      <c r="Q157" s="19">
        <v>2014</v>
      </c>
      <c r="R157" s="19" t="s">
        <v>14</v>
      </c>
      <c r="S157" s="19">
        <v>2016</v>
      </c>
      <c r="T157" s="19">
        <v>2013</v>
      </c>
      <c r="U157" s="19">
        <v>2014</v>
      </c>
      <c r="V157" s="19" t="s">
        <v>14</v>
      </c>
      <c r="W157" s="19">
        <v>2015</v>
      </c>
      <c r="X157" s="19" t="s">
        <v>14</v>
      </c>
      <c r="Y157" s="19">
        <v>2011</v>
      </c>
      <c r="Z157" s="19">
        <v>2014</v>
      </c>
      <c r="AA157" s="19">
        <v>2014</v>
      </c>
      <c r="AB157" s="19">
        <v>2014</v>
      </c>
      <c r="AC157" s="19">
        <v>2014</v>
      </c>
      <c r="AD157" s="19">
        <v>2015</v>
      </c>
      <c r="AE157" s="19" t="s">
        <v>14</v>
      </c>
      <c r="AF157" s="19">
        <v>2014</v>
      </c>
      <c r="AG157" s="18">
        <v>2012</v>
      </c>
      <c r="AH157" s="19">
        <v>2014</v>
      </c>
      <c r="AI157" s="19">
        <v>2015</v>
      </c>
      <c r="AJ157" s="19">
        <v>2016</v>
      </c>
      <c r="AK157" s="20" t="s">
        <v>14</v>
      </c>
      <c r="AL157" s="20">
        <v>2015</v>
      </c>
      <c r="AM157" s="19">
        <v>2015</v>
      </c>
      <c r="AN157" s="19">
        <v>2014</v>
      </c>
      <c r="AO157" s="19">
        <v>2014</v>
      </c>
      <c r="AP157" s="19">
        <v>2014</v>
      </c>
      <c r="AQ157" s="19">
        <v>2014</v>
      </c>
      <c r="AR157" s="19">
        <v>2015</v>
      </c>
      <c r="AS157" s="19">
        <v>2014</v>
      </c>
      <c r="AT157" s="19">
        <v>2015</v>
      </c>
      <c r="AU157" s="19">
        <v>2012</v>
      </c>
      <c r="AV157" s="19">
        <v>2013</v>
      </c>
      <c r="AW157" s="19">
        <v>2014</v>
      </c>
      <c r="AX157" s="19">
        <v>2014</v>
      </c>
      <c r="AY157" s="19">
        <v>2014</v>
      </c>
      <c r="AZ157" s="19">
        <v>2015</v>
      </c>
      <c r="BA157" s="19">
        <v>2015</v>
      </c>
      <c r="BB157" s="19">
        <v>2015</v>
      </c>
      <c r="BC157" s="19">
        <v>2015</v>
      </c>
      <c r="BD157" s="19">
        <v>2014</v>
      </c>
      <c r="BE157" s="19">
        <v>2014</v>
      </c>
      <c r="BF157" s="9"/>
    </row>
    <row r="158" spans="1:58" x14ac:dyDescent="0.25">
      <c r="A158" s="13" t="s">
        <v>8943</v>
      </c>
      <c r="B158" s="184" t="s">
        <v>8944</v>
      </c>
      <c r="C158" s="17">
        <v>2014</v>
      </c>
      <c r="D158" s="17">
        <v>2014</v>
      </c>
      <c r="E158" s="17">
        <v>2014</v>
      </c>
      <c r="F158" s="17">
        <v>2014</v>
      </c>
      <c r="G158" s="17">
        <v>2014</v>
      </c>
      <c r="H158" s="17">
        <v>2014</v>
      </c>
      <c r="I158" s="17">
        <v>2014</v>
      </c>
      <c r="J158" s="17">
        <v>2015</v>
      </c>
      <c r="K158" s="17">
        <v>2015</v>
      </c>
      <c r="L158" s="17">
        <v>2015</v>
      </c>
      <c r="M158" s="19">
        <v>2016</v>
      </c>
      <c r="N158" s="19">
        <v>2016</v>
      </c>
      <c r="O158" s="19">
        <v>2015</v>
      </c>
      <c r="P158" s="19">
        <v>2015</v>
      </c>
      <c r="Q158" s="19">
        <v>2014</v>
      </c>
      <c r="R158" s="19" t="s">
        <v>14</v>
      </c>
      <c r="S158" s="19">
        <v>2016</v>
      </c>
      <c r="T158" s="19">
        <v>2013</v>
      </c>
      <c r="U158" s="19">
        <v>2014</v>
      </c>
      <c r="V158" s="19">
        <v>2014</v>
      </c>
      <c r="W158" s="19">
        <v>2015</v>
      </c>
      <c r="X158" s="19">
        <v>2007</v>
      </c>
      <c r="Y158" s="19">
        <v>2010</v>
      </c>
      <c r="Z158" s="19">
        <v>2014</v>
      </c>
      <c r="AA158" s="19">
        <v>2014</v>
      </c>
      <c r="AB158" s="19" t="s">
        <v>14</v>
      </c>
      <c r="AC158" s="19">
        <v>2014</v>
      </c>
      <c r="AD158" s="19">
        <v>2015</v>
      </c>
      <c r="AE158" s="19">
        <v>2012</v>
      </c>
      <c r="AF158" s="19" t="s">
        <v>14</v>
      </c>
      <c r="AG158" s="18">
        <v>2005</v>
      </c>
      <c r="AH158" s="19">
        <v>2014</v>
      </c>
      <c r="AI158" s="19">
        <v>2015</v>
      </c>
      <c r="AJ158" s="19">
        <v>2016</v>
      </c>
      <c r="AK158" s="20" t="s">
        <v>14</v>
      </c>
      <c r="AL158" s="20">
        <v>2015</v>
      </c>
      <c r="AM158" s="19">
        <v>2015</v>
      </c>
      <c r="AN158" s="19">
        <v>2014</v>
      </c>
      <c r="AO158" s="19">
        <v>2014</v>
      </c>
      <c r="AP158" s="19" t="s">
        <v>14</v>
      </c>
      <c r="AQ158" s="19" t="s">
        <v>14</v>
      </c>
      <c r="AR158" s="19">
        <v>2009</v>
      </c>
      <c r="AS158" s="19">
        <v>2014</v>
      </c>
      <c r="AT158" s="19" t="s">
        <v>14</v>
      </c>
      <c r="AU158" s="19">
        <v>2012</v>
      </c>
      <c r="AV158" s="19" t="s">
        <v>14</v>
      </c>
      <c r="AW158" s="19">
        <v>2014</v>
      </c>
      <c r="AX158" s="19">
        <v>2014</v>
      </c>
      <c r="AY158" s="19">
        <v>2014</v>
      </c>
      <c r="AZ158" s="19">
        <v>2015</v>
      </c>
      <c r="BA158" s="19">
        <v>2015</v>
      </c>
      <c r="BB158" s="19">
        <v>2015</v>
      </c>
      <c r="BC158" s="19">
        <v>2015</v>
      </c>
      <c r="BD158" s="19">
        <v>2014</v>
      </c>
      <c r="BE158" s="19">
        <v>2014</v>
      </c>
      <c r="BF158" s="9"/>
    </row>
    <row r="159" spans="1:58" x14ac:dyDescent="0.25">
      <c r="A159" s="13" t="s">
        <v>95</v>
      </c>
      <c r="B159" s="184" t="s">
        <v>8948</v>
      </c>
      <c r="C159" s="17">
        <v>2014</v>
      </c>
      <c r="D159" s="17">
        <v>2014</v>
      </c>
      <c r="E159" s="17">
        <v>2014</v>
      </c>
      <c r="F159" s="17">
        <v>2014</v>
      </c>
      <c r="G159" s="17">
        <v>2014</v>
      </c>
      <c r="H159" s="17">
        <v>2014</v>
      </c>
      <c r="I159" s="17">
        <v>2014</v>
      </c>
      <c r="J159" s="17">
        <v>2015</v>
      </c>
      <c r="K159" s="17">
        <v>2015</v>
      </c>
      <c r="L159" s="17">
        <v>2015</v>
      </c>
      <c r="M159" s="19">
        <v>2016</v>
      </c>
      <c r="N159" s="19">
        <v>2016</v>
      </c>
      <c r="O159" s="19">
        <v>2015</v>
      </c>
      <c r="P159" s="19">
        <v>2015</v>
      </c>
      <c r="Q159" s="19" t="s">
        <v>14</v>
      </c>
      <c r="R159" s="19">
        <v>2006</v>
      </c>
      <c r="S159" s="19">
        <v>2016</v>
      </c>
      <c r="T159" s="19">
        <v>2013</v>
      </c>
      <c r="U159" s="19">
        <v>2014</v>
      </c>
      <c r="V159" s="19">
        <v>2014</v>
      </c>
      <c r="W159" s="19">
        <v>2015</v>
      </c>
      <c r="X159" s="19">
        <v>2009</v>
      </c>
      <c r="Y159" s="19">
        <v>2010</v>
      </c>
      <c r="Z159" s="19">
        <v>2014</v>
      </c>
      <c r="AA159" s="19">
        <v>2014</v>
      </c>
      <c r="AB159" s="19">
        <v>2014</v>
      </c>
      <c r="AC159" s="19" t="s">
        <v>14</v>
      </c>
      <c r="AD159" s="19">
        <v>2015</v>
      </c>
      <c r="AE159" s="19">
        <v>2012</v>
      </c>
      <c r="AF159" s="19">
        <v>2012</v>
      </c>
      <c r="AG159" s="18" t="s">
        <v>14</v>
      </c>
      <c r="AH159" s="19">
        <v>2014</v>
      </c>
      <c r="AI159" s="19">
        <v>2015</v>
      </c>
      <c r="AJ159" s="19">
        <v>2016</v>
      </c>
      <c r="AK159" s="20">
        <v>2015</v>
      </c>
      <c r="AL159" s="20">
        <v>2015</v>
      </c>
      <c r="AM159" s="19">
        <v>2015</v>
      </c>
      <c r="AN159" s="19">
        <v>2014</v>
      </c>
      <c r="AO159" s="19">
        <v>2014</v>
      </c>
      <c r="AP159" s="19" t="s">
        <v>14</v>
      </c>
      <c r="AQ159" s="19" t="s">
        <v>14</v>
      </c>
      <c r="AR159" s="19" t="s">
        <v>14</v>
      </c>
      <c r="AS159" s="19">
        <v>2014</v>
      </c>
      <c r="AT159" s="19">
        <v>2015</v>
      </c>
      <c r="AU159" s="19">
        <v>2012</v>
      </c>
      <c r="AV159" s="19" t="s">
        <v>14</v>
      </c>
      <c r="AW159" s="19">
        <v>2014</v>
      </c>
      <c r="AX159" s="19">
        <v>2014</v>
      </c>
      <c r="AY159" s="19">
        <v>2014</v>
      </c>
      <c r="AZ159" s="19">
        <v>2011</v>
      </c>
      <c r="BA159" s="19">
        <v>2011</v>
      </c>
      <c r="BB159" s="19">
        <v>2014</v>
      </c>
      <c r="BC159" s="19">
        <v>2015</v>
      </c>
      <c r="BD159" s="19">
        <v>2014</v>
      </c>
      <c r="BE159" s="19">
        <v>2014</v>
      </c>
      <c r="BF159" s="9"/>
    </row>
    <row r="160" spans="1:58" x14ac:dyDescent="0.25">
      <c r="A160" s="13" t="s">
        <v>9001</v>
      </c>
      <c r="B160" s="184" t="s">
        <v>9002</v>
      </c>
      <c r="C160" s="17">
        <v>2014</v>
      </c>
      <c r="D160" s="17">
        <v>2014</v>
      </c>
      <c r="E160" s="17">
        <v>2014</v>
      </c>
      <c r="F160" s="17">
        <v>2014</v>
      </c>
      <c r="G160" s="17">
        <v>2014</v>
      </c>
      <c r="H160" s="17">
        <v>2014</v>
      </c>
      <c r="I160" s="17">
        <v>2014</v>
      </c>
      <c r="J160" s="17">
        <v>2015</v>
      </c>
      <c r="K160" s="17">
        <v>2015</v>
      </c>
      <c r="L160" s="17">
        <v>2015</v>
      </c>
      <c r="M160" s="19">
        <v>2016</v>
      </c>
      <c r="N160" s="19">
        <v>2016</v>
      </c>
      <c r="O160" s="19">
        <v>2015</v>
      </c>
      <c r="P160" s="19">
        <v>2015</v>
      </c>
      <c r="Q160" s="19">
        <v>2014</v>
      </c>
      <c r="R160" s="19">
        <v>2012</v>
      </c>
      <c r="S160" s="19">
        <v>2016</v>
      </c>
      <c r="T160" s="19">
        <v>2013</v>
      </c>
      <c r="U160" s="19">
        <v>2014</v>
      </c>
      <c r="V160" s="19">
        <v>2014</v>
      </c>
      <c r="W160" s="19">
        <v>2015</v>
      </c>
      <c r="X160" s="19">
        <v>2008</v>
      </c>
      <c r="Y160" s="19">
        <v>2013</v>
      </c>
      <c r="Z160" s="19">
        <v>2014</v>
      </c>
      <c r="AA160" s="19">
        <v>2014</v>
      </c>
      <c r="AB160" s="19">
        <v>2014</v>
      </c>
      <c r="AC160" s="19">
        <v>2014</v>
      </c>
      <c r="AD160" s="19">
        <v>2015</v>
      </c>
      <c r="AE160" s="19">
        <v>2012</v>
      </c>
      <c r="AF160" s="19">
        <v>2014</v>
      </c>
      <c r="AG160" s="18">
        <v>2011</v>
      </c>
      <c r="AH160" s="19">
        <v>2014</v>
      </c>
      <c r="AI160" s="19">
        <v>2015</v>
      </c>
      <c r="AJ160" s="19">
        <v>2016</v>
      </c>
      <c r="AK160" s="20" t="s">
        <v>14</v>
      </c>
      <c r="AL160" s="20">
        <v>2015</v>
      </c>
      <c r="AM160" s="19">
        <v>2015</v>
      </c>
      <c r="AN160" s="19">
        <v>2014</v>
      </c>
      <c r="AO160" s="19">
        <v>2014</v>
      </c>
      <c r="AP160" s="19">
        <v>2014</v>
      </c>
      <c r="AQ160" s="19">
        <v>2014</v>
      </c>
      <c r="AR160" s="19">
        <v>2015</v>
      </c>
      <c r="AS160" s="19">
        <v>2014</v>
      </c>
      <c r="AT160" s="19">
        <v>2015</v>
      </c>
      <c r="AU160" s="19">
        <v>2012</v>
      </c>
      <c r="AV160" s="19">
        <v>2012</v>
      </c>
      <c r="AW160" s="19">
        <v>2014</v>
      </c>
      <c r="AX160" s="19">
        <v>2014</v>
      </c>
      <c r="AY160" s="19">
        <v>2014</v>
      </c>
      <c r="AZ160" s="19">
        <v>2015</v>
      </c>
      <c r="BA160" s="19">
        <v>2015</v>
      </c>
      <c r="BB160" s="19">
        <v>2015</v>
      </c>
      <c r="BC160" s="19">
        <v>2015</v>
      </c>
      <c r="BD160" s="19">
        <v>2014</v>
      </c>
      <c r="BE160" s="19">
        <v>2014</v>
      </c>
      <c r="BF160" s="9"/>
    </row>
    <row r="161" spans="1:58" x14ac:dyDescent="0.25">
      <c r="A161" s="13" t="s">
        <v>338</v>
      </c>
      <c r="B161" s="184" t="s">
        <v>8951</v>
      </c>
      <c r="C161" s="17">
        <v>2014</v>
      </c>
      <c r="D161" s="17">
        <v>2014</v>
      </c>
      <c r="E161" s="17">
        <v>2014</v>
      </c>
      <c r="F161" s="17">
        <v>2014</v>
      </c>
      <c r="G161" s="17">
        <v>2014</v>
      </c>
      <c r="H161" s="17">
        <v>2014</v>
      </c>
      <c r="I161" s="17">
        <v>2014</v>
      </c>
      <c r="J161" s="17">
        <v>2015</v>
      </c>
      <c r="K161" s="17">
        <v>2015</v>
      </c>
      <c r="L161" s="17">
        <v>2015</v>
      </c>
      <c r="M161" s="19">
        <v>2016</v>
      </c>
      <c r="N161" s="19">
        <v>2016</v>
      </c>
      <c r="O161" s="19">
        <v>2015</v>
      </c>
      <c r="P161" s="19">
        <v>2015</v>
      </c>
      <c r="Q161" s="19">
        <v>2014</v>
      </c>
      <c r="R161" s="19">
        <v>2010</v>
      </c>
      <c r="S161" s="19">
        <v>2016</v>
      </c>
      <c r="T161" s="19">
        <v>2013</v>
      </c>
      <c r="U161" s="19">
        <v>2014</v>
      </c>
      <c r="V161" s="19">
        <v>2014</v>
      </c>
      <c r="W161" s="19">
        <v>2015</v>
      </c>
      <c r="X161" s="19">
        <v>2010</v>
      </c>
      <c r="Y161" s="19" t="s">
        <v>14</v>
      </c>
      <c r="Z161" s="19">
        <v>2014</v>
      </c>
      <c r="AA161" s="19">
        <v>2014</v>
      </c>
      <c r="AB161" s="19">
        <v>2014</v>
      </c>
      <c r="AC161" s="19">
        <v>2014</v>
      </c>
      <c r="AD161" s="19">
        <v>2015</v>
      </c>
      <c r="AE161" s="19">
        <v>2012</v>
      </c>
      <c r="AF161" s="19" t="s">
        <v>14</v>
      </c>
      <c r="AG161" s="18" t="s">
        <v>14</v>
      </c>
      <c r="AH161" s="19">
        <v>2014</v>
      </c>
      <c r="AI161" s="19">
        <v>2015</v>
      </c>
      <c r="AJ161" s="19">
        <v>2016</v>
      </c>
      <c r="AK161" s="20">
        <v>2015</v>
      </c>
      <c r="AL161" s="20">
        <v>2016</v>
      </c>
      <c r="AM161" s="19">
        <v>2015</v>
      </c>
      <c r="AN161" s="19">
        <v>2014</v>
      </c>
      <c r="AO161" s="19">
        <v>2014</v>
      </c>
      <c r="AP161" s="19" t="s">
        <v>14</v>
      </c>
      <c r="AQ161" s="19" t="s">
        <v>14</v>
      </c>
      <c r="AR161" s="19" t="s">
        <v>14</v>
      </c>
      <c r="AS161" s="19">
        <v>2014</v>
      </c>
      <c r="AT161" s="19">
        <v>2015</v>
      </c>
      <c r="AU161" s="19">
        <v>2012</v>
      </c>
      <c r="AV161" s="19">
        <v>2008</v>
      </c>
      <c r="AW161" s="19">
        <v>2014</v>
      </c>
      <c r="AX161" s="19">
        <v>2014</v>
      </c>
      <c r="AY161" s="19">
        <v>2014</v>
      </c>
      <c r="AZ161" s="19">
        <v>2015</v>
      </c>
      <c r="BA161" s="19">
        <v>2015</v>
      </c>
      <c r="BB161" s="19">
        <v>2015</v>
      </c>
      <c r="BC161" s="19">
        <v>2015</v>
      </c>
      <c r="BD161" s="19">
        <v>2014</v>
      </c>
      <c r="BE161" s="19">
        <v>2014</v>
      </c>
      <c r="BF161" s="9"/>
    </row>
    <row r="162" spans="1:58" x14ac:dyDescent="0.25">
      <c r="A162" s="13" t="s">
        <v>305</v>
      </c>
      <c r="B162" s="184" t="s">
        <v>8788</v>
      </c>
      <c r="C162" s="17">
        <v>2014</v>
      </c>
      <c r="D162" s="17">
        <v>2014</v>
      </c>
      <c r="E162" s="17">
        <v>2014</v>
      </c>
      <c r="F162" s="17">
        <v>2014</v>
      </c>
      <c r="G162" s="17">
        <v>2014</v>
      </c>
      <c r="H162" s="17">
        <v>2014</v>
      </c>
      <c r="I162" s="17">
        <v>2014</v>
      </c>
      <c r="J162" s="17">
        <v>2015</v>
      </c>
      <c r="K162" s="17">
        <v>2015</v>
      </c>
      <c r="L162" s="17">
        <v>2015</v>
      </c>
      <c r="M162" s="19">
        <v>2016</v>
      </c>
      <c r="N162" s="19">
        <v>2016</v>
      </c>
      <c r="O162" s="19">
        <v>2015</v>
      </c>
      <c r="P162" s="19">
        <v>2015</v>
      </c>
      <c r="Q162" s="19">
        <v>2014</v>
      </c>
      <c r="R162" s="19" t="s">
        <v>14</v>
      </c>
      <c r="S162" s="19">
        <v>2016</v>
      </c>
      <c r="T162" s="19">
        <v>2013</v>
      </c>
      <c r="U162" s="19">
        <v>2014</v>
      </c>
      <c r="V162" s="19" t="s">
        <v>14</v>
      </c>
      <c r="W162" s="19">
        <v>2015</v>
      </c>
      <c r="X162" s="19" t="s">
        <v>14</v>
      </c>
      <c r="Y162" s="19">
        <v>2013</v>
      </c>
      <c r="Z162" s="19">
        <v>2014</v>
      </c>
      <c r="AA162" s="19">
        <v>2014</v>
      </c>
      <c r="AB162" s="19">
        <v>2013</v>
      </c>
      <c r="AC162" s="19">
        <v>2014</v>
      </c>
      <c r="AD162" s="19">
        <v>2015</v>
      </c>
      <c r="AE162" s="19" t="s">
        <v>14</v>
      </c>
      <c r="AF162" s="19">
        <v>2014</v>
      </c>
      <c r="AG162" s="18">
        <v>2012</v>
      </c>
      <c r="AH162" s="19">
        <v>2014</v>
      </c>
      <c r="AI162" s="19">
        <v>2015</v>
      </c>
      <c r="AJ162" s="19">
        <v>2016</v>
      </c>
      <c r="AK162" s="20" t="s">
        <v>14</v>
      </c>
      <c r="AL162" s="20">
        <v>2015</v>
      </c>
      <c r="AM162" s="19">
        <v>2015</v>
      </c>
      <c r="AN162" s="19">
        <v>2014</v>
      </c>
      <c r="AO162" s="19">
        <v>2014</v>
      </c>
      <c r="AP162" s="19">
        <v>2014</v>
      </c>
      <c r="AQ162" s="19">
        <v>2014</v>
      </c>
      <c r="AR162" s="19">
        <v>2015</v>
      </c>
      <c r="AS162" s="19">
        <v>2014</v>
      </c>
      <c r="AT162" s="19">
        <v>2015</v>
      </c>
      <c r="AU162" s="19">
        <v>2012</v>
      </c>
      <c r="AV162" s="19">
        <v>2013</v>
      </c>
      <c r="AW162" s="19">
        <v>2014</v>
      </c>
      <c r="AX162" s="19">
        <v>2014</v>
      </c>
      <c r="AY162" s="19">
        <v>2014</v>
      </c>
      <c r="AZ162" s="19">
        <v>2015</v>
      </c>
      <c r="BA162" s="19">
        <v>2015</v>
      </c>
      <c r="BB162" s="19">
        <v>2015</v>
      </c>
      <c r="BC162" s="19">
        <v>2015</v>
      </c>
      <c r="BD162" s="19">
        <v>2014</v>
      </c>
      <c r="BE162" s="19">
        <v>2014</v>
      </c>
      <c r="BF162" s="9"/>
    </row>
    <row r="163" spans="1:58" x14ac:dyDescent="0.25">
      <c r="A163" s="13" t="s">
        <v>1739</v>
      </c>
      <c r="B163" s="184" t="s">
        <v>8867</v>
      </c>
      <c r="C163" s="17">
        <v>2014</v>
      </c>
      <c r="D163" s="17">
        <v>2014</v>
      </c>
      <c r="E163" s="17">
        <v>2014</v>
      </c>
      <c r="F163" s="17">
        <v>2014</v>
      </c>
      <c r="G163" s="17">
        <v>2014</v>
      </c>
      <c r="H163" s="17">
        <v>2014</v>
      </c>
      <c r="I163" s="17">
        <v>2014</v>
      </c>
      <c r="J163" s="17">
        <v>2015</v>
      </c>
      <c r="K163" s="17">
        <v>2015</v>
      </c>
      <c r="L163" s="17">
        <v>2015</v>
      </c>
      <c r="M163" s="19">
        <v>2016</v>
      </c>
      <c r="N163" s="19">
        <v>2016</v>
      </c>
      <c r="O163" s="19">
        <v>2015</v>
      </c>
      <c r="P163" s="19">
        <v>2015</v>
      </c>
      <c r="Q163" s="19">
        <v>2014</v>
      </c>
      <c r="R163" s="19" t="s">
        <v>14</v>
      </c>
      <c r="S163" s="19">
        <v>2016</v>
      </c>
      <c r="T163" s="19">
        <v>2013</v>
      </c>
      <c r="U163" s="19">
        <v>2014</v>
      </c>
      <c r="V163" s="19">
        <v>2014</v>
      </c>
      <c r="W163" s="19">
        <v>2015</v>
      </c>
      <c r="X163" s="19">
        <v>2012</v>
      </c>
      <c r="Y163" s="19">
        <v>2010</v>
      </c>
      <c r="Z163" s="19">
        <v>2014</v>
      </c>
      <c r="AA163" s="19">
        <v>2014</v>
      </c>
      <c r="AB163" s="19">
        <v>2014</v>
      </c>
      <c r="AC163" s="19">
        <v>2014</v>
      </c>
      <c r="AD163" s="19">
        <v>2015</v>
      </c>
      <c r="AE163" s="19">
        <v>2012</v>
      </c>
      <c r="AF163" s="19">
        <v>2014</v>
      </c>
      <c r="AG163" s="18">
        <v>2012</v>
      </c>
      <c r="AH163" s="19">
        <v>2014</v>
      </c>
      <c r="AI163" s="19">
        <v>2015</v>
      </c>
      <c r="AJ163" s="19">
        <v>2016</v>
      </c>
      <c r="AK163" s="20">
        <v>2015</v>
      </c>
      <c r="AL163" s="20">
        <v>2015</v>
      </c>
      <c r="AM163" s="19">
        <v>2015</v>
      </c>
      <c r="AN163" s="19">
        <v>2014</v>
      </c>
      <c r="AO163" s="19">
        <v>2014</v>
      </c>
      <c r="AP163" s="19">
        <v>2014</v>
      </c>
      <c r="AQ163" s="19">
        <v>2014</v>
      </c>
      <c r="AR163" s="19">
        <v>2015</v>
      </c>
      <c r="AS163" s="19">
        <v>2014</v>
      </c>
      <c r="AT163" s="19">
        <v>2015</v>
      </c>
      <c r="AU163" s="19">
        <v>2012</v>
      </c>
      <c r="AV163" s="19">
        <v>2010</v>
      </c>
      <c r="AW163" s="19">
        <v>2014</v>
      </c>
      <c r="AX163" s="19">
        <v>2014</v>
      </c>
      <c r="AY163" s="19">
        <v>2014</v>
      </c>
      <c r="AZ163" s="19">
        <v>2015</v>
      </c>
      <c r="BA163" s="19">
        <v>2015</v>
      </c>
      <c r="BB163" s="19">
        <v>2015</v>
      </c>
      <c r="BC163" s="19">
        <v>2015</v>
      </c>
      <c r="BD163" s="19">
        <v>2014</v>
      </c>
      <c r="BE163" s="19">
        <v>2014</v>
      </c>
      <c r="BF163" s="9"/>
    </row>
    <row r="164" spans="1:58" x14ac:dyDescent="0.25">
      <c r="A164" s="13" t="s">
        <v>438</v>
      </c>
      <c r="B164" s="184" t="s">
        <v>8939</v>
      </c>
      <c r="C164" s="17">
        <v>2014</v>
      </c>
      <c r="D164" s="17">
        <v>2014</v>
      </c>
      <c r="E164" s="17">
        <v>2014</v>
      </c>
      <c r="F164" s="17">
        <v>2014</v>
      </c>
      <c r="G164" s="17">
        <v>2014</v>
      </c>
      <c r="H164" s="17">
        <v>2014</v>
      </c>
      <c r="I164" s="17">
        <v>2014</v>
      </c>
      <c r="J164" s="17">
        <v>2015</v>
      </c>
      <c r="K164" s="17">
        <v>2015</v>
      </c>
      <c r="L164" s="17">
        <v>2015</v>
      </c>
      <c r="M164" s="19">
        <v>2016</v>
      </c>
      <c r="N164" s="19">
        <v>2016</v>
      </c>
      <c r="O164" s="19">
        <v>2015</v>
      </c>
      <c r="P164" s="19">
        <v>2015</v>
      </c>
      <c r="Q164" s="19">
        <v>2014</v>
      </c>
      <c r="R164" s="19">
        <v>2010</v>
      </c>
      <c r="S164" s="19">
        <v>2016</v>
      </c>
      <c r="T164" s="19">
        <v>2013</v>
      </c>
      <c r="U164" s="19">
        <v>2014</v>
      </c>
      <c r="V164" s="19">
        <v>2014</v>
      </c>
      <c r="W164" s="19">
        <v>2015</v>
      </c>
      <c r="X164" s="19">
        <v>2014</v>
      </c>
      <c r="Y164" s="19">
        <v>2010</v>
      </c>
      <c r="Z164" s="19">
        <v>2014</v>
      </c>
      <c r="AA164" s="19">
        <v>2014</v>
      </c>
      <c r="AB164" s="19">
        <v>2014</v>
      </c>
      <c r="AC164" s="19">
        <v>2014</v>
      </c>
      <c r="AD164" s="19">
        <v>2015</v>
      </c>
      <c r="AE164" s="19">
        <v>2012</v>
      </c>
      <c r="AF164" s="19">
        <v>2014</v>
      </c>
      <c r="AG164" s="18">
        <v>2009</v>
      </c>
      <c r="AH164" s="19">
        <v>2014</v>
      </c>
      <c r="AI164" s="19">
        <v>2015</v>
      </c>
      <c r="AJ164" s="19">
        <v>2016</v>
      </c>
      <c r="AK164" s="20">
        <v>2015</v>
      </c>
      <c r="AL164" s="20">
        <v>2016</v>
      </c>
      <c r="AM164" s="19">
        <v>2015</v>
      </c>
      <c r="AN164" s="19">
        <v>2014</v>
      </c>
      <c r="AO164" s="19">
        <v>2014</v>
      </c>
      <c r="AP164" s="19" t="s">
        <v>14</v>
      </c>
      <c r="AQ164" s="19" t="s">
        <v>14</v>
      </c>
      <c r="AR164" s="19">
        <v>2011</v>
      </c>
      <c r="AS164" s="19">
        <v>2014</v>
      </c>
      <c r="AT164" s="19">
        <v>2015</v>
      </c>
      <c r="AU164" s="19">
        <v>2012</v>
      </c>
      <c r="AV164" s="19">
        <v>2013</v>
      </c>
      <c r="AW164" s="19">
        <v>2014</v>
      </c>
      <c r="AX164" s="19">
        <v>2014</v>
      </c>
      <c r="AY164" s="19">
        <v>2014</v>
      </c>
      <c r="AZ164" s="19">
        <v>2014</v>
      </c>
      <c r="BA164" s="19">
        <v>2014</v>
      </c>
      <c r="BB164" s="19">
        <v>2015</v>
      </c>
      <c r="BC164" s="19">
        <v>2015</v>
      </c>
      <c r="BD164" s="19">
        <v>2014</v>
      </c>
      <c r="BE164" s="19">
        <v>2014</v>
      </c>
      <c r="BF164" s="9"/>
    </row>
    <row r="165" spans="1:58" x14ac:dyDescent="0.25">
      <c r="A165" s="13" t="s">
        <v>8954</v>
      </c>
      <c r="B165" s="184" t="s">
        <v>8955</v>
      </c>
      <c r="C165" s="17">
        <v>2014</v>
      </c>
      <c r="D165" s="17">
        <v>2014</v>
      </c>
      <c r="E165" s="17">
        <v>2014</v>
      </c>
      <c r="F165" s="17">
        <v>2014</v>
      </c>
      <c r="G165" s="17">
        <v>2014</v>
      </c>
      <c r="H165" s="17">
        <v>2014</v>
      </c>
      <c r="I165" s="17">
        <v>2014</v>
      </c>
      <c r="J165" s="17">
        <v>2015</v>
      </c>
      <c r="K165" s="17">
        <v>2015</v>
      </c>
      <c r="L165" s="17">
        <v>2015</v>
      </c>
      <c r="M165" s="19">
        <v>2016</v>
      </c>
      <c r="N165" s="19">
        <v>2016</v>
      </c>
      <c r="O165" s="19">
        <v>2015</v>
      </c>
      <c r="P165" s="19">
        <v>2015</v>
      </c>
      <c r="Q165" s="19">
        <v>2014</v>
      </c>
      <c r="R165" s="19">
        <v>2010</v>
      </c>
      <c r="S165" s="19">
        <v>2016</v>
      </c>
      <c r="T165" s="19">
        <v>2013</v>
      </c>
      <c r="U165" s="19">
        <v>2014</v>
      </c>
      <c r="V165" s="19">
        <v>2014</v>
      </c>
      <c r="W165" s="19">
        <v>2015</v>
      </c>
      <c r="X165" s="19">
        <v>2010</v>
      </c>
      <c r="Y165" s="19">
        <v>2012</v>
      </c>
      <c r="Z165" s="19">
        <v>2014</v>
      </c>
      <c r="AA165" s="19">
        <v>2014</v>
      </c>
      <c r="AB165" s="19">
        <v>2014</v>
      </c>
      <c r="AC165" s="19">
        <v>2014</v>
      </c>
      <c r="AD165" s="19">
        <v>2015</v>
      </c>
      <c r="AE165" s="19">
        <v>2012</v>
      </c>
      <c r="AF165" s="19">
        <v>2014</v>
      </c>
      <c r="AG165" s="18" t="s">
        <v>14</v>
      </c>
      <c r="AH165" s="19">
        <v>2014</v>
      </c>
      <c r="AI165" s="19">
        <v>2015</v>
      </c>
      <c r="AJ165" s="19">
        <v>2016</v>
      </c>
      <c r="AK165" s="20" t="s">
        <v>14</v>
      </c>
      <c r="AL165" s="20">
        <v>2015</v>
      </c>
      <c r="AM165" s="19">
        <v>2015</v>
      </c>
      <c r="AN165" s="19">
        <v>2014</v>
      </c>
      <c r="AO165" s="19">
        <v>2014</v>
      </c>
      <c r="AP165" s="19">
        <v>2013</v>
      </c>
      <c r="AQ165" s="19">
        <v>2013</v>
      </c>
      <c r="AR165" s="19" t="s">
        <v>14</v>
      </c>
      <c r="AS165" s="19">
        <v>2014</v>
      </c>
      <c r="AT165" s="19">
        <v>2015</v>
      </c>
      <c r="AU165" s="19">
        <v>2012</v>
      </c>
      <c r="AV165" s="19">
        <v>2010</v>
      </c>
      <c r="AW165" s="19">
        <v>2014</v>
      </c>
      <c r="AX165" s="19">
        <v>2014</v>
      </c>
      <c r="AY165" s="19">
        <v>2014</v>
      </c>
      <c r="AZ165" s="19">
        <v>2015</v>
      </c>
      <c r="BA165" s="19">
        <v>2015</v>
      </c>
      <c r="BB165" s="19">
        <v>2015</v>
      </c>
      <c r="BC165" s="19">
        <v>2015</v>
      </c>
      <c r="BD165" s="19">
        <v>2014</v>
      </c>
      <c r="BE165" s="19">
        <v>2014</v>
      </c>
      <c r="BF165" s="9"/>
    </row>
    <row r="166" spans="1:58" x14ac:dyDescent="0.25">
      <c r="A166" s="13" t="s">
        <v>9870</v>
      </c>
      <c r="B166" s="184" t="s">
        <v>8961</v>
      </c>
      <c r="C166" s="17">
        <v>2014</v>
      </c>
      <c r="D166" s="17">
        <v>2014</v>
      </c>
      <c r="E166" s="17">
        <v>2014</v>
      </c>
      <c r="F166" s="17">
        <v>2014</v>
      </c>
      <c r="G166" s="17">
        <v>2014</v>
      </c>
      <c r="H166" s="17">
        <v>2014</v>
      </c>
      <c r="I166" s="17">
        <v>2014</v>
      </c>
      <c r="J166" s="17">
        <v>2015</v>
      </c>
      <c r="K166" s="17">
        <v>2015</v>
      </c>
      <c r="L166" s="17">
        <v>2015</v>
      </c>
      <c r="M166" s="19">
        <v>2016</v>
      </c>
      <c r="N166" s="19">
        <v>2016</v>
      </c>
      <c r="O166" s="19">
        <v>2015</v>
      </c>
      <c r="P166" s="19">
        <v>2015</v>
      </c>
      <c r="Q166" s="19">
        <v>2014</v>
      </c>
      <c r="R166" s="19">
        <v>2010</v>
      </c>
      <c r="S166" s="19">
        <v>2016</v>
      </c>
      <c r="T166" s="19">
        <v>2013</v>
      </c>
      <c r="U166" s="19">
        <v>2014</v>
      </c>
      <c r="V166" s="19">
        <v>2014</v>
      </c>
      <c r="W166" s="19">
        <v>2015</v>
      </c>
      <c r="X166" s="19">
        <v>2010</v>
      </c>
      <c r="Y166" s="19">
        <v>2009</v>
      </c>
      <c r="Z166" s="19">
        <v>2014</v>
      </c>
      <c r="AA166" s="19">
        <v>2014</v>
      </c>
      <c r="AB166" s="19">
        <v>2014</v>
      </c>
      <c r="AC166" s="19">
        <v>2014</v>
      </c>
      <c r="AD166" s="19">
        <v>2015</v>
      </c>
      <c r="AE166" s="19">
        <v>2012</v>
      </c>
      <c r="AF166" s="19">
        <v>2014</v>
      </c>
      <c r="AG166" s="18">
        <v>2009</v>
      </c>
      <c r="AH166" s="19">
        <v>2014</v>
      </c>
      <c r="AI166" s="19">
        <v>2015</v>
      </c>
      <c r="AJ166" s="19">
        <v>2016</v>
      </c>
      <c r="AK166" s="20" t="s">
        <v>14</v>
      </c>
      <c r="AL166" s="20">
        <v>2015</v>
      </c>
      <c r="AM166" s="19">
        <v>2015</v>
      </c>
      <c r="AN166" s="19">
        <v>2014</v>
      </c>
      <c r="AO166" s="19">
        <v>2014</v>
      </c>
      <c r="AP166" s="19" t="s">
        <v>14</v>
      </c>
      <c r="AQ166" s="19" t="s">
        <v>14</v>
      </c>
      <c r="AR166" s="19">
        <v>2015</v>
      </c>
      <c r="AS166" s="19">
        <v>2014</v>
      </c>
      <c r="AT166" s="19">
        <v>2015</v>
      </c>
      <c r="AU166" s="19">
        <v>2012</v>
      </c>
      <c r="AV166" s="19">
        <v>2010</v>
      </c>
      <c r="AW166" s="19">
        <v>2014</v>
      </c>
      <c r="AX166" s="19">
        <v>2014</v>
      </c>
      <c r="AY166" s="19">
        <v>2014</v>
      </c>
      <c r="AZ166" s="19">
        <v>2015</v>
      </c>
      <c r="BA166" s="19">
        <v>2015</v>
      </c>
      <c r="BB166" s="19">
        <v>2015</v>
      </c>
      <c r="BC166" s="19">
        <v>2015</v>
      </c>
      <c r="BD166" s="19">
        <v>2014</v>
      </c>
      <c r="BE166" s="19">
        <v>2014</v>
      </c>
      <c r="BF166" s="9"/>
    </row>
    <row r="167" spans="1:58" x14ac:dyDescent="0.25">
      <c r="A167" s="13" t="s">
        <v>8959</v>
      </c>
      <c r="B167" s="184" t="s">
        <v>8960</v>
      </c>
      <c r="C167" s="17">
        <v>2014</v>
      </c>
      <c r="D167" s="17">
        <v>2014</v>
      </c>
      <c r="E167" s="17">
        <v>2014</v>
      </c>
      <c r="F167" s="17">
        <v>2014</v>
      </c>
      <c r="G167" s="17">
        <v>2014</v>
      </c>
      <c r="H167" s="17">
        <v>2014</v>
      </c>
      <c r="I167" s="17">
        <v>2014</v>
      </c>
      <c r="J167" s="17">
        <v>2015</v>
      </c>
      <c r="K167" s="17">
        <v>2015</v>
      </c>
      <c r="L167" s="17">
        <v>2015</v>
      </c>
      <c r="M167" s="19">
        <v>2016</v>
      </c>
      <c r="N167" s="19">
        <v>2016</v>
      </c>
      <c r="O167" s="19">
        <v>2015</v>
      </c>
      <c r="P167" s="19">
        <v>2015</v>
      </c>
      <c r="Q167" s="19">
        <v>2014</v>
      </c>
      <c r="R167" s="19" t="s">
        <v>14</v>
      </c>
      <c r="S167" s="19">
        <v>2016</v>
      </c>
      <c r="T167" s="19">
        <v>2013</v>
      </c>
      <c r="U167" s="19">
        <v>2014</v>
      </c>
      <c r="V167" s="19" t="s">
        <v>14</v>
      </c>
      <c r="W167" s="19">
        <v>2015</v>
      </c>
      <c r="X167" s="19" t="s">
        <v>14</v>
      </c>
      <c r="Y167" s="19">
        <v>2011</v>
      </c>
      <c r="Z167" s="19">
        <v>2014</v>
      </c>
      <c r="AA167" s="19">
        <v>2014</v>
      </c>
      <c r="AB167" s="19">
        <v>2014</v>
      </c>
      <c r="AC167" s="19">
        <v>2014</v>
      </c>
      <c r="AD167" s="19">
        <v>2015</v>
      </c>
      <c r="AE167" s="19" t="s">
        <v>14</v>
      </c>
      <c r="AF167" s="19">
        <v>2014</v>
      </c>
      <c r="AG167" s="18">
        <v>2012</v>
      </c>
      <c r="AH167" s="19">
        <v>2014</v>
      </c>
      <c r="AI167" s="19">
        <v>2015</v>
      </c>
      <c r="AJ167" s="19">
        <v>2016</v>
      </c>
      <c r="AK167" s="20" t="s">
        <v>14</v>
      </c>
      <c r="AL167" s="20">
        <v>2015</v>
      </c>
      <c r="AM167" s="19">
        <v>2015</v>
      </c>
      <c r="AN167" s="19">
        <v>2014</v>
      </c>
      <c r="AO167" s="19">
        <v>2014</v>
      </c>
      <c r="AP167" s="19">
        <v>2014</v>
      </c>
      <c r="AQ167" s="19">
        <v>2014</v>
      </c>
      <c r="AR167" s="19">
        <v>2015</v>
      </c>
      <c r="AS167" s="19">
        <v>2014</v>
      </c>
      <c r="AT167" s="19">
        <v>2015</v>
      </c>
      <c r="AU167" s="19">
        <v>2012</v>
      </c>
      <c r="AV167" s="19" t="s">
        <v>14</v>
      </c>
      <c r="AW167" s="19">
        <v>2014</v>
      </c>
      <c r="AX167" s="19">
        <v>2014</v>
      </c>
      <c r="AY167" s="19">
        <v>2014</v>
      </c>
      <c r="AZ167" s="19">
        <v>2015</v>
      </c>
      <c r="BA167" s="19">
        <v>2015</v>
      </c>
      <c r="BB167" s="19">
        <v>2015</v>
      </c>
      <c r="BC167" s="19">
        <v>2015</v>
      </c>
      <c r="BD167" s="19">
        <v>2014</v>
      </c>
      <c r="BE167" s="19">
        <v>2014</v>
      </c>
      <c r="BF167" s="9"/>
    </row>
    <row r="168" spans="1:58" x14ac:dyDescent="0.25">
      <c r="A168" s="13" t="s">
        <v>8754</v>
      </c>
      <c r="B168" s="184" t="s">
        <v>8755</v>
      </c>
      <c r="C168" s="17">
        <v>2014</v>
      </c>
      <c r="D168" s="17">
        <v>2014</v>
      </c>
      <c r="E168" s="17">
        <v>2014</v>
      </c>
      <c r="F168" s="17">
        <v>2014</v>
      </c>
      <c r="G168" s="17">
        <v>2014</v>
      </c>
      <c r="H168" s="17">
        <v>2014</v>
      </c>
      <c r="I168" s="17">
        <v>2014</v>
      </c>
      <c r="J168" s="17">
        <v>2015</v>
      </c>
      <c r="K168" s="17">
        <v>2015</v>
      </c>
      <c r="L168" s="17">
        <v>2015</v>
      </c>
      <c r="M168" s="19">
        <v>2016</v>
      </c>
      <c r="N168" s="19">
        <v>2016</v>
      </c>
      <c r="O168" s="19">
        <v>2015</v>
      </c>
      <c r="P168" s="19">
        <v>2015</v>
      </c>
      <c r="Q168" s="19">
        <v>2014</v>
      </c>
      <c r="R168" s="19" t="s">
        <v>14</v>
      </c>
      <c r="S168" s="19">
        <v>2016</v>
      </c>
      <c r="T168" s="19">
        <v>2013</v>
      </c>
      <c r="U168" s="19">
        <v>2014</v>
      </c>
      <c r="V168" s="19" t="s">
        <v>14</v>
      </c>
      <c r="W168" s="19">
        <v>2015</v>
      </c>
      <c r="X168" s="19" t="s">
        <v>14</v>
      </c>
      <c r="Y168" s="19">
        <v>2012</v>
      </c>
      <c r="Z168" s="19">
        <v>2014</v>
      </c>
      <c r="AA168" s="19">
        <v>2014</v>
      </c>
      <c r="AB168" s="19">
        <v>2013</v>
      </c>
      <c r="AC168" s="19">
        <v>2014</v>
      </c>
      <c r="AD168" s="19">
        <v>2015</v>
      </c>
      <c r="AE168" s="19" t="s">
        <v>14</v>
      </c>
      <c r="AF168" s="19">
        <v>2014</v>
      </c>
      <c r="AG168" s="18">
        <v>2012</v>
      </c>
      <c r="AH168" s="19">
        <v>2014</v>
      </c>
      <c r="AI168" s="19">
        <v>2015</v>
      </c>
      <c r="AJ168" s="19">
        <v>2016</v>
      </c>
      <c r="AK168" s="20" t="s">
        <v>14</v>
      </c>
      <c r="AL168" s="20">
        <v>2015</v>
      </c>
      <c r="AM168" s="19">
        <v>2015</v>
      </c>
      <c r="AN168" s="19">
        <v>2014</v>
      </c>
      <c r="AO168" s="19">
        <v>2014</v>
      </c>
      <c r="AP168" s="19">
        <v>2014</v>
      </c>
      <c r="AQ168" s="19">
        <v>2014</v>
      </c>
      <c r="AR168" s="19">
        <v>2015</v>
      </c>
      <c r="AS168" s="19">
        <v>2014</v>
      </c>
      <c r="AT168" s="19">
        <v>2015</v>
      </c>
      <c r="AU168" s="19">
        <v>2012</v>
      </c>
      <c r="AV168" s="19" t="s">
        <v>14</v>
      </c>
      <c r="AW168" s="19">
        <v>2014</v>
      </c>
      <c r="AX168" s="19">
        <v>2014</v>
      </c>
      <c r="AY168" s="19">
        <v>2014</v>
      </c>
      <c r="AZ168" s="19">
        <v>2015</v>
      </c>
      <c r="BA168" s="19">
        <v>2015</v>
      </c>
      <c r="BB168" s="19">
        <v>2015</v>
      </c>
      <c r="BC168" s="19">
        <v>2015</v>
      </c>
      <c r="BD168" s="19">
        <v>2014</v>
      </c>
      <c r="BE168" s="19">
        <v>2014</v>
      </c>
      <c r="BF168" s="9"/>
    </row>
    <row r="169" spans="1:58" x14ac:dyDescent="0.25">
      <c r="A169" s="13" t="s">
        <v>73</v>
      </c>
      <c r="B169" s="184" t="s">
        <v>8964</v>
      </c>
      <c r="C169" s="17">
        <v>2014</v>
      </c>
      <c r="D169" s="17">
        <v>2014</v>
      </c>
      <c r="E169" s="17">
        <v>2014</v>
      </c>
      <c r="F169" s="17">
        <v>2014</v>
      </c>
      <c r="G169" s="17">
        <v>2014</v>
      </c>
      <c r="H169" s="17">
        <v>2014</v>
      </c>
      <c r="I169" s="17">
        <v>2014</v>
      </c>
      <c r="J169" s="17">
        <v>2015</v>
      </c>
      <c r="K169" s="17">
        <v>2015</v>
      </c>
      <c r="L169" s="17">
        <v>2015</v>
      </c>
      <c r="M169" s="19">
        <v>2016</v>
      </c>
      <c r="N169" s="19">
        <v>2016</v>
      </c>
      <c r="O169" s="19">
        <v>2015</v>
      </c>
      <c r="P169" s="19">
        <v>2015</v>
      </c>
      <c r="Q169" s="19">
        <v>2014</v>
      </c>
      <c r="R169" s="19">
        <v>2009</v>
      </c>
      <c r="S169" s="19">
        <v>2016</v>
      </c>
      <c r="T169" s="19">
        <v>2013</v>
      </c>
      <c r="U169" s="19">
        <v>2014</v>
      </c>
      <c r="V169" s="19" t="s">
        <v>14</v>
      </c>
      <c r="W169" s="19">
        <v>2015</v>
      </c>
      <c r="X169" s="19">
        <v>2009</v>
      </c>
      <c r="Y169" s="19">
        <v>2010</v>
      </c>
      <c r="Z169" s="19">
        <v>2014</v>
      </c>
      <c r="AA169" s="19">
        <v>2014</v>
      </c>
      <c r="AB169" s="19">
        <v>2014</v>
      </c>
      <c r="AC169" s="19">
        <v>2014</v>
      </c>
      <c r="AD169" s="19">
        <v>2015</v>
      </c>
      <c r="AE169" s="19" t="s">
        <v>14</v>
      </c>
      <c r="AF169" s="19">
        <v>2014</v>
      </c>
      <c r="AG169" s="18">
        <v>2004</v>
      </c>
      <c r="AH169" s="19">
        <v>2014</v>
      </c>
      <c r="AI169" s="19">
        <v>2015</v>
      </c>
      <c r="AJ169" s="19">
        <v>2016</v>
      </c>
      <c r="AK169" s="20">
        <v>2015</v>
      </c>
      <c r="AL169" s="20">
        <v>2015</v>
      </c>
      <c r="AM169" s="19">
        <v>2015</v>
      </c>
      <c r="AN169" s="19">
        <v>2014</v>
      </c>
      <c r="AO169" s="19">
        <v>2014</v>
      </c>
      <c r="AP169" s="19" t="s">
        <v>14</v>
      </c>
      <c r="AQ169" s="19" t="s">
        <v>14</v>
      </c>
      <c r="AR169" s="19">
        <v>2009</v>
      </c>
      <c r="AS169" s="19">
        <v>2014</v>
      </c>
      <c r="AT169" s="19">
        <v>2015</v>
      </c>
      <c r="AU169" s="19">
        <v>2012</v>
      </c>
      <c r="AV169" s="19">
        <v>2013</v>
      </c>
      <c r="AW169" s="19">
        <v>2014</v>
      </c>
      <c r="AX169" s="19">
        <v>2014</v>
      </c>
      <c r="AY169" s="19">
        <v>2014</v>
      </c>
      <c r="AZ169" s="19">
        <v>2015</v>
      </c>
      <c r="BA169" s="19">
        <v>2015</v>
      </c>
      <c r="BB169" s="19" t="s">
        <v>14</v>
      </c>
      <c r="BC169" s="19">
        <v>2015</v>
      </c>
      <c r="BD169" s="19">
        <v>2014</v>
      </c>
      <c r="BE169" s="19">
        <v>2014</v>
      </c>
      <c r="BF169" s="9"/>
    </row>
    <row r="170" spans="1:58" x14ac:dyDescent="0.25">
      <c r="A170" s="13" t="s">
        <v>8969</v>
      </c>
      <c r="B170" s="184" t="s">
        <v>8970</v>
      </c>
      <c r="C170" s="17">
        <v>2014</v>
      </c>
      <c r="D170" s="17">
        <v>2014</v>
      </c>
      <c r="E170" s="17">
        <v>2014</v>
      </c>
      <c r="F170" s="17">
        <v>2014</v>
      </c>
      <c r="G170" s="17">
        <v>2014</v>
      </c>
      <c r="H170" s="17">
        <v>2014</v>
      </c>
      <c r="I170" s="17">
        <v>2014</v>
      </c>
      <c r="J170" s="17">
        <v>2015</v>
      </c>
      <c r="K170" s="17">
        <v>2015</v>
      </c>
      <c r="L170" s="17">
        <v>2015</v>
      </c>
      <c r="M170" s="19">
        <v>2016</v>
      </c>
      <c r="N170" s="19">
        <v>2016</v>
      </c>
      <c r="O170" s="19">
        <v>2015</v>
      </c>
      <c r="P170" s="19">
        <v>2015</v>
      </c>
      <c r="Q170" s="19">
        <v>2014</v>
      </c>
      <c r="R170" s="19">
        <v>2012</v>
      </c>
      <c r="S170" s="19">
        <v>2016</v>
      </c>
      <c r="T170" s="19">
        <v>2013</v>
      </c>
      <c r="U170" s="19">
        <v>2014</v>
      </c>
      <c r="V170" s="19">
        <v>2014</v>
      </c>
      <c r="W170" s="19">
        <v>2015</v>
      </c>
      <c r="X170" s="19">
        <v>2012</v>
      </c>
      <c r="Y170" s="19">
        <v>2013</v>
      </c>
      <c r="Z170" s="19">
        <v>2014</v>
      </c>
      <c r="AA170" s="19">
        <v>2014</v>
      </c>
      <c r="AB170" s="19">
        <v>2014</v>
      </c>
      <c r="AC170" s="19">
        <v>2014</v>
      </c>
      <c r="AD170" s="19">
        <v>2015</v>
      </c>
      <c r="AE170" s="19">
        <v>2012</v>
      </c>
      <c r="AF170" s="19">
        <v>2014</v>
      </c>
      <c r="AG170" s="18">
        <v>2009</v>
      </c>
      <c r="AH170" s="19">
        <v>2014</v>
      </c>
      <c r="AI170" s="19">
        <v>2015</v>
      </c>
      <c r="AJ170" s="19">
        <v>2016</v>
      </c>
      <c r="AK170" s="20" t="s">
        <v>14</v>
      </c>
      <c r="AL170" s="20">
        <v>2015</v>
      </c>
      <c r="AM170" s="19">
        <v>2015</v>
      </c>
      <c r="AN170" s="19">
        <v>2014</v>
      </c>
      <c r="AO170" s="19">
        <v>2014</v>
      </c>
      <c r="AP170" s="19" t="s">
        <v>14</v>
      </c>
      <c r="AQ170" s="19" t="s">
        <v>14</v>
      </c>
      <c r="AR170" s="19">
        <v>2009</v>
      </c>
      <c r="AS170" s="19">
        <v>2014</v>
      </c>
      <c r="AT170" s="19">
        <v>2015</v>
      </c>
      <c r="AU170" s="19">
        <v>2012</v>
      </c>
      <c r="AV170" s="19">
        <v>2013</v>
      </c>
      <c r="AW170" s="19">
        <v>2014</v>
      </c>
      <c r="AX170" s="19">
        <v>2014</v>
      </c>
      <c r="AY170" s="19">
        <v>2014</v>
      </c>
      <c r="AZ170" s="19">
        <v>2015</v>
      </c>
      <c r="BA170" s="19">
        <v>2015</v>
      </c>
      <c r="BB170" s="19">
        <v>2015</v>
      </c>
      <c r="BC170" s="19">
        <v>2015</v>
      </c>
      <c r="BD170" s="19">
        <v>2014</v>
      </c>
      <c r="BE170" s="19">
        <v>2014</v>
      </c>
      <c r="BF170" s="9"/>
    </row>
    <row r="171" spans="1:58" x14ac:dyDescent="0.25">
      <c r="A171" s="13" t="s">
        <v>87</v>
      </c>
      <c r="B171" s="184" t="s">
        <v>8982</v>
      </c>
      <c r="C171" s="17">
        <v>2014</v>
      </c>
      <c r="D171" s="17">
        <v>2014</v>
      </c>
      <c r="E171" s="17">
        <v>2014</v>
      </c>
      <c r="F171" s="17">
        <v>2014</v>
      </c>
      <c r="G171" s="17">
        <v>2014</v>
      </c>
      <c r="H171" s="17">
        <v>2014</v>
      </c>
      <c r="I171" s="17">
        <v>2014</v>
      </c>
      <c r="J171" s="17">
        <v>2015</v>
      </c>
      <c r="K171" s="17">
        <v>2015</v>
      </c>
      <c r="L171" s="17">
        <v>2015</v>
      </c>
      <c r="M171" s="19">
        <v>2016</v>
      </c>
      <c r="N171" s="19">
        <v>2016</v>
      </c>
      <c r="O171" s="19">
        <v>2015</v>
      </c>
      <c r="P171" s="19">
        <v>2015</v>
      </c>
      <c r="Q171" s="19">
        <v>2014</v>
      </c>
      <c r="R171" s="19">
        <v>2010</v>
      </c>
      <c r="S171" s="19">
        <v>2016</v>
      </c>
      <c r="T171" s="19">
        <v>2013</v>
      </c>
      <c r="U171" s="19">
        <v>2014</v>
      </c>
      <c r="V171" s="19">
        <v>2014</v>
      </c>
      <c r="W171" s="19">
        <v>2015</v>
      </c>
      <c r="X171" s="19">
        <v>2011</v>
      </c>
      <c r="Y171" s="19">
        <v>2012</v>
      </c>
      <c r="Z171" s="19">
        <v>2014</v>
      </c>
      <c r="AA171" s="19">
        <v>2014</v>
      </c>
      <c r="AB171" s="19">
        <v>2014</v>
      </c>
      <c r="AC171" s="19">
        <v>2014</v>
      </c>
      <c r="AD171" s="19">
        <v>2015</v>
      </c>
      <c r="AE171" s="19">
        <v>2012</v>
      </c>
      <c r="AF171" s="19">
        <v>2014</v>
      </c>
      <c r="AG171" s="18">
        <v>2012</v>
      </c>
      <c r="AH171" s="19">
        <v>2014</v>
      </c>
      <c r="AI171" s="19">
        <v>2015</v>
      </c>
      <c r="AJ171" s="19">
        <v>2016</v>
      </c>
      <c r="AK171" s="20" t="s">
        <v>14</v>
      </c>
      <c r="AL171" s="20">
        <v>2016</v>
      </c>
      <c r="AM171" s="19">
        <v>2015</v>
      </c>
      <c r="AN171" s="19">
        <v>2014</v>
      </c>
      <c r="AO171" s="19">
        <v>2014</v>
      </c>
      <c r="AP171" s="19">
        <v>2013</v>
      </c>
      <c r="AQ171" s="19">
        <v>2014</v>
      </c>
      <c r="AR171" s="19">
        <v>2015</v>
      </c>
      <c r="AS171" s="19">
        <v>2014</v>
      </c>
      <c r="AT171" s="19">
        <v>2015</v>
      </c>
      <c r="AU171" s="19">
        <v>2012</v>
      </c>
      <c r="AV171" s="19">
        <v>2012</v>
      </c>
      <c r="AW171" s="19">
        <v>2014</v>
      </c>
      <c r="AX171" s="19">
        <v>2014</v>
      </c>
      <c r="AY171" s="19">
        <v>2014</v>
      </c>
      <c r="AZ171" s="19">
        <v>2015</v>
      </c>
      <c r="BA171" s="19">
        <v>2015</v>
      </c>
      <c r="BB171" s="19">
        <v>2015</v>
      </c>
      <c r="BC171" s="19">
        <v>2015</v>
      </c>
      <c r="BD171" s="19">
        <v>2014</v>
      </c>
      <c r="BE171" s="19">
        <v>2014</v>
      </c>
      <c r="BF171" s="9"/>
    </row>
    <row r="172" spans="1:58" x14ac:dyDescent="0.25">
      <c r="A172" s="13" t="s">
        <v>266</v>
      </c>
      <c r="B172" s="184" t="s">
        <v>8968</v>
      </c>
      <c r="C172" s="17">
        <v>2014</v>
      </c>
      <c r="D172" s="17">
        <v>2014</v>
      </c>
      <c r="E172" s="17">
        <v>2014</v>
      </c>
      <c r="F172" s="17">
        <v>2014</v>
      </c>
      <c r="G172" s="17">
        <v>2014</v>
      </c>
      <c r="H172" s="17">
        <v>2014</v>
      </c>
      <c r="I172" s="17">
        <v>2014</v>
      </c>
      <c r="J172" s="17">
        <v>2015</v>
      </c>
      <c r="K172" s="17">
        <v>2015</v>
      </c>
      <c r="L172" s="17">
        <v>2015</v>
      </c>
      <c r="M172" s="19">
        <v>2016</v>
      </c>
      <c r="N172" s="19">
        <v>2016</v>
      </c>
      <c r="O172" s="19">
        <v>2015</v>
      </c>
      <c r="P172" s="19">
        <v>2015</v>
      </c>
      <c r="Q172" s="19">
        <v>2014</v>
      </c>
      <c r="R172" s="19">
        <v>2006</v>
      </c>
      <c r="S172" s="19">
        <v>2016</v>
      </c>
      <c r="T172" s="19">
        <v>2013</v>
      </c>
      <c r="U172" s="19">
        <v>2014</v>
      </c>
      <c r="V172" s="19">
        <v>2014</v>
      </c>
      <c r="W172" s="19">
        <v>2015</v>
      </c>
      <c r="X172" s="19">
        <v>2012</v>
      </c>
      <c r="Y172" s="19">
        <v>2010</v>
      </c>
      <c r="Z172" s="19">
        <v>2014</v>
      </c>
      <c r="AA172" s="19">
        <v>2014</v>
      </c>
      <c r="AB172" s="19">
        <v>2014</v>
      </c>
      <c r="AC172" s="19">
        <v>2014</v>
      </c>
      <c r="AD172" s="19">
        <v>2015</v>
      </c>
      <c r="AE172" s="19">
        <v>2012</v>
      </c>
      <c r="AF172" s="19">
        <v>2014</v>
      </c>
      <c r="AG172" s="18">
        <v>2012</v>
      </c>
      <c r="AH172" s="19">
        <v>2014</v>
      </c>
      <c r="AI172" s="19">
        <v>2015</v>
      </c>
      <c r="AJ172" s="19">
        <v>2016</v>
      </c>
      <c r="AK172" s="20">
        <v>2015</v>
      </c>
      <c r="AL172" s="20">
        <v>2015</v>
      </c>
      <c r="AM172" s="19">
        <v>2015</v>
      </c>
      <c r="AN172" s="19">
        <v>2014</v>
      </c>
      <c r="AO172" s="19">
        <v>2014</v>
      </c>
      <c r="AP172" s="19">
        <v>2014</v>
      </c>
      <c r="AQ172" s="19">
        <v>2014</v>
      </c>
      <c r="AR172" s="19">
        <v>2015</v>
      </c>
      <c r="AS172" s="19">
        <v>2014</v>
      </c>
      <c r="AT172" s="19">
        <v>2015</v>
      </c>
      <c r="AU172" s="19">
        <v>2012</v>
      </c>
      <c r="AV172" s="19">
        <v>2010</v>
      </c>
      <c r="AW172" s="19">
        <v>2014</v>
      </c>
      <c r="AX172" s="19">
        <v>2014</v>
      </c>
      <c r="AY172" s="19">
        <v>2014</v>
      </c>
      <c r="AZ172" s="19">
        <v>2015</v>
      </c>
      <c r="BA172" s="19">
        <v>2015</v>
      </c>
      <c r="BB172" s="19">
        <v>2015</v>
      </c>
      <c r="BC172" s="19">
        <v>2015</v>
      </c>
      <c r="BD172" s="19">
        <v>2014</v>
      </c>
      <c r="BE172" s="19">
        <v>2014</v>
      </c>
      <c r="BF172" s="9"/>
    </row>
    <row r="173" spans="1:58" x14ac:dyDescent="0.25">
      <c r="A173" s="13" t="s">
        <v>9871</v>
      </c>
      <c r="B173" s="184" t="s">
        <v>8884</v>
      </c>
      <c r="C173" s="17">
        <v>2014</v>
      </c>
      <c r="D173" s="17">
        <v>2014</v>
      </c>
      <c r="E173" s="17">
        <v>2014</v>
      </c>
      <c r="F173" s="17">
        <v>2014</v>
      </c>
      <c r="G173" s="17">
        <v>2014</v>
      </c>
      <c r="H173" s="17">
        <v>2014</v>
      </c>
      <c r="I173" s="17">
        <v>2014</v>
      </c>
      <c r="J173" s="17">
        <v>2015</v>
      </c>
      <c r="K173" s="17">
        <v>2015</v>
      </c>
      <c r="L173" s="17">
        <v>2015</v>
      </c>
      <c r="M173" s="19">
        <v>2016</v>
      </c>
      <c r="N173" s="19">
        <v>2016</v>
      </c>
      <c r="O173" s="19">
        <v>2015</v>
      </c>
      <c r="P173" s="19">
        <v>2015</v>
      </c>
      <c r="Q173" s="19">
        <v>2014</v>
      </c>
      <c r="R173" s="19">
        <v>2011</v>
      </c>
      <c r="S173" s="19">
        <v>2016</v>
      </c>
      <c r="T173" s="19">
        <v>2013</v>
      </c>
      <c r="U173" s="19">
        <v>2014</v>
      </c>
      <c r="V173" s="19">
        <v>2014</v>
      </c>
      <c r="W173" s="19">
        <v>2015</v>
      </c>
      <c r="X173" s="19">
        <v>2011</v>
      </c>
      <c r="Y173" s="19">
        <v>2010</v>
      </c>
      <c r="Z173" s="19">
        <v>2014</v>
      </c>
      <c r="AA173" s="19">
        <v>2014</v>
      </c>
      <c r="AB173" s="19">
        <v>2013</v>
      </c>
      <c r="AC173" s="19">
        <v>2014</v>
      </c>
      <c r="AD173" s="19">
        <v>2015</v>
      </c>
      <c r="AE173" s="19" t="s">
        <v>14</v>
      </c>
      <c r="AF173" s="19">
        <v>2014</v>
      </c>
      <c r="AG173" s="18">
        <v>2008</v>
      </c>
      <c r="AH173" s="19">
        <v>2014</v>
      </c>
      <c r="AI173" s="19">
        <v>2015</v>
      </c>
      <c r="AJ173" s="19">
        <v>2016</v>
      </c>
      <c r="AK173" s="20">
        <v>2015</v>
      </c>
      <c r="AL173" s="20">
        <v>2015</v>
      </c>
      <c r="AM173" s="19">
        <v>2015</v>
      </c>
      <c r="AN173" s="19">
        <v>2014</v>
      </c>
      <c r="AO173" s="19">
        <v>2014</v>
      </c>
      <c r="AP173" s="19">
        <v>2013</v>
      </c>
      <c r="AQ173" s="19">
        <v>2013</v>
      </c>
      <c r="AR173" s="19">
        <v>2015</v>
      </c>
      <c r="AS173" s="19">
        <v>2014</v>
      </c>
      <c r="AT173" s="19">
        <v>2015</v>
      </c>
      <c r="AU173" s="19">
        <v>2012</v>
      </c>
      <c r="AV173" s="19">
        <v>2013</v>
      </c>
      <c r="AW173" s="19">
        <v>2014</v>
      </c>
      <c r="AX173" s="19">
        <v>2014</v>
      </c>
      <c r="AY173" s="19">
        <v>2014</v>
      </c>
      <c r="AZ173" s="19">
        <v>2015</v>
      </c>
      <c r="BA173" s="19">
        <v>2015</v>
      </c>
      <c r="BB173" s="19">
        <v>2015</v>
      </c>
      <c r="BC173" s="19">
        <v>2015</v>
      </c>
      <c r="BD173" s="19">
        <v>2014</v>
      </c>
      <c r="BE173" s="19">
        <v>2014</v>
      </c>
      <c r="BF173" s="9"/>
    </row>
    <row r="174" spans="1:58" x14ac:dyDescent="0.25">
      <c r="A174" s="13" t="s">
        <v>9872</v>
      </c>
      <c r="B174" s="184" t="s">
        <v>8974</v>
      </c>
      <c r="C174" s="17">
        <v>2014</v>
      </c>
      <c r="D174" s="17">
        <v>2014</v>
      </c>
      <c r="E174" s="17">
        <v>2014</v>
      </c>
      <c r="F174" s="17">
        <v>2014</v>
      </c>
      <c r="G174" s="17">
        <v>2014</v>
      </c>
      <c r="H174" s="17">
        <v>2014</v>
      </c>
      <c r="I174" s="17">
        <v>2014</v>
      </c>
      <c r="J174" s="17">
        <v>2015</v>
      </c>
      <c r="K174" s="17">
        <v>2015</v>
      </c>
      <c r="L174" s="17">
        <v>2015</v>
      </c>
      <c r="M174" s="19">
        <v>2016</v>
      </c>
      <c r="N174" s="19">
        <v>2016</v>
      </c>
      <c r="O174" s="19">
        <v>2015</v>
      </c>
      <c r="P174" s="19">
        <v>2015</v>
      </c>
      <c r="Q174" s="19">
        <v>2014</v>
      </c>
      <c r="R174" s="19">
        <v>2010</v>
      </c>
      <c r="S174" s="19">
        <v>2016</v>
      </c>
      <c r="T174" s="19">
        <v>2013</v>
      </c>
      <c r="U174" s="19">
        <v>2014</v>
      </c>
      <c r="V174" s="19">
        <v>2014</v>
      </c>
      <c r="W174" s="19">
        <v>2015</v>
      </c>
      <c r="X174" s="19">
        <v>2009</v>
      </c>
      <c r="Y174" s="19">
        <v>2011</v>
      </c>
      <c r="Z174" s="19">
        <v>2014</v>
      </c>
      <c r="AA174" s="19">
        <v>2014</v>
      </c>
      <c r="AB174" s="19" t="s">
        <v>14</v>
      </c>
      <c r="AC174" s="19">
        <v>2014</v>
      </c>
      <c r="AD174" s="19">
        <v>2015</v>
      </c>
      <c r="AE174" s="19">
        <v>2012</v>
      </c>
      <c r="AF174" s="19" t="s">
        <v>14</v>
      </c>
      <c r="AG174" s="18">
        <v>2007</v>
      </c>
      <c r="AH174" s="19">
        <v>2014</v>
      </c>
      <c r="AI174" s="19">
        <v>2015</v>
      </c>
      <c r="AJ174" s="19">
        <v>2016</v>
      </c>
      <c r="AK174" s="20">
        <v>2015</v>
      </c>
      <c r="AL174" s="20">
        <v>2015</v>
      </c>
      <c r="AM174" s="19">
        <v>2015</v>
      </c>
      <c r="AN174" s="19">
        <v>2014</v>
      </c>
      <c r="AO174" s="19">
        <v>2014</v>
      </c>
      <c r="AP174" s="19" t="s">
        <v>14</v>
      </c>
      <c r="AQ174" s="19" t="s">
        <v>14</v>
      </c>
      <c r="AR174" s="19">
        <v>2009</v>
      </c>
      <c r="AS174" s="19">
        <v>2014</v>
      </c>
      <c r="AT174" s="19">
        <v>2015</v>
      </c>
      <c r="AU174" s="19">
        <v>2012</v>
      </c>
      <c r="AV174" s="19">
        <v>2010</v>
      </c>
      <c r="AW174" s="19">
        <v>2014</v>
      </c>
      <c r="AX174" s="19">
        <v>2014</v>
      </c>
      <c r="AY174" s="19">
        <v>2014</v>
      </c>
      <c r="AZ174" s="19">
        <v>2015</v>
      </c>
      <c r="BA174" s="19">
        <v>2015</v>
      </c>
      <c r="BB174" s="19">
        <v>2015</v>
      </c>
      <c r="BC174" s="19">
        <v>2015</v>
      </c>
      <c r="BD174" s="19">
        <v>2014</v>
      </c>
      <c r="BE174" s="19">
        <v>2014</v>
      </c>
      <c r="BF174" s="9"/>
    </row>
    <row r="175" spans="1:58" x14ac:dyDescent="0.25">
      <c r="A175" s="13" t="s">
        <v>8966</v>
      </c>
      <c r="B175" s="184" t="s">
        <v>8967</v>
      </c>
      <c r="C175" s="17">
        <v>2014</v>
      </c>
      <c r="D175" s="17">
        <v>2014</v>
      </c>
      <c r="E175" s="17">
        <v>2014</v>
      </c>
      <c r="F175" s="17">
        <v>2014</v>
      </c>
      <c r="G175" s="17">
        <v>2014</v>
      </c>
      <c r="H175" s="17">
        <v>2014</v>
      </c>
      <c r="I175" s="17">
        <v>2014</v>
      </c>
      <c r="J175" s="17">
        <v>2015</v>
      </c>
      <c r="K175" s="17">
        <v>2015</v>
      </c>
      <c r="L175" s="17">
        <v>2015</v>
      </c>
      <c r="M175" s="19">
        <v>2016</v>
      </c>
      <c r="N175" s="19">
        <v>2016</v>
      </c>
      <c r="O175" s="19">
        <v>2015</v>
      </c>
      <c r="P175" s="19">
        <v>2015</v>
      </c>
      <c r="Q175" s="19">
        <v>2014</v>
      </c>
      <c r="R175" s="19">
        <v>2014</v>
      </c>
      <c r="S175" s="19">
        <v>2016</v>
      </c>
      <c r="T175" s="19">
        <v>2013</v>
      </c>
      <c r="U175" s="19">
        <v>2014</v>
      </c>
      <c r="V175" s="19">
        <v>2014</v>
      </c>
      <c r="W175" s="19">
        <v>2015</v>
      </c>
      <c r="X175" s="19">
        <v>2014</v>
      </c>
      <c r="Y175" s="19">
        <v>2010</v>
      </c>
      <c r="Z175" s="19">
        <v>2014</v>
      </c>
      <c r="AA175" s="19">
        <v>2014</v>
      </c>
      <c r="AB175" s="19">
        <v>2014</v>
      </c>
      <c r="AC175" s="19">
        <v>2014</v>
      </c>
      <c r="AD175" s="19">
        <v>2015</v>
      </c>
      <c r="AE175" s="19">
        <v>2012</v>
      </c>
      <c r="AF175" s="19">
        <v>2014</v>
      </c>
      <c r="AG175" s="18">
        <v>2011</v>
      </c>
      <c r="AH175" s="19">
        <v>2014</v>
      </c>
      <c r="AI175" s="19">
        <v>2015</v>
      </c>
      <c r="AJ175" s="19">
        <v>2016</v>
      </c>
      <c r="AK175" s="20">
        <v>2015</v>
      </c>
      <c r="AL175" s="20">
        <v>2015</v>
      </c>
      <c r="AM175" s="19">
        <v>2015</v>
      </c>
      <c r="AN175" s="19">
        <v>2014</v>
      </c>
      <c r="AO175" s="19">
        <v>2014</v>
      </c>
      <c r="AP175" s="19">
        <v>2014</v>
      </c>
      <c r="AQ175" s="19">
        <v>2014</v>
      </c>
      <c r="AR175" s="19">
        <v>2015</v>
      </c>
      <c r="AS175" s="19">
        <v>2014</v>
      </c>
      <c r="AT175" s="19">
        <v>2015</v>
      </c>
      <c r="AU175" s="19">
        <v>2012</v>
      </c>
      <c r="AV175" s="19">
        <v>2011</v>
      </c>
      <c r="AW175" s="19">
        <v>2014</v>
      </c>
      <c r="AX175" s="19">
        <v>2014</v>
      </c>
      <c r="AY175" s="19">
        <v>2014</v>
      </c>
      <c r="AZ175" s="19">
        <v>2015</v>
      </c>
      <c r="BA175" s="19">
        <v>2015</v>
      </c>
      <c r="BB175" s="19">
        <v>2015</v>
      </c>
      <c r="BC175" s="19">
        <v>2015</v>
      </c>
      <c r="BD175" s="19">
        <v>2014</v>
      </c>
      <c r="BE175" s="19">
        <v>2014</v>
      </c>
      <c r="BF175" s="9"/>
    </row>
    <row r="176" spans="1:58" x14ac:dyDescent="0.25">
      <c r="A176" s="13" t="s">
        <v>8975</v>
      </c>
      <c r="B176" s="184" t="s">
        <v>8976</v>
      </c>
      <c r="C176" s="17">
        <v>2014</v>
      </c>
      <c r="D176" s="17">
        <v>2014</v>
      </c>
      <c r="E176" s="17">
        <v>2014</v>
      </c>
      <c r="F176" s="17">
        <v>2014</v>
      </c>
      <c r="G176" s="17">
        <v>2014</v>
      </c>
      <c r="H176" s="17">
        <v>2014</v>
      </c>
      <c r="I176" s="17">
        <v>2014</v>
      </c>
      <c r="J176" s="17">
        <v>2015</v>
      </c>
      <c r="K176" s="17">
        <v>2015</v>
      </c>
      <c r="L176" s="17">
        <v>2015</v>
      </c>
      <c r="M176" s="19">
        <v>2016</v>
      </c>
      <c r="N176" s="19">
        <v>2016</v>
      </c>
      <c r="O176" s="19">
        <v>2015</v>
      </c>
      <c r="P176" s="19">
        <v>2015</v>
      </c>
      <c r="Q176" s="19">
        <v>2014</v>
      </c>
      <c r="R176" s="19" t="s">
        <v>14</v>
      </c>
      <c r="S176" s="19">
        <v>2016</v>
      </c>
      <c r="T176" s="19">
        <v>2013</v>
      </c>
      <c r="U176" s="19">
        <v>2014</v>
      </c>
      <c r="V176" s="19">
        <v>2014</v>
      </c>
      <c r="W176" s="19">
        <v>2015</v>
      </c>
      <c r="X176" s="19">
        <v>2012</v>
      </c>
      <c r="Y176" s="19">
        <v>2010</v>
      </c>
      <c r="Z176" s="19">
        <v>2014</v>
      </c>
      <c r="AA176" s="19">
        <v>2014</v>
      </c>
      <c r="AB176" s="19" t="s">
        <v>14</v>
      </c>
      <c r="AC176" s="19">
        <v>2014</v>
      </c>
      <c r="AD176" s="19">
        <v>2015</v>
      </c>
      <c r="AE176" s="19" t="s">
        <v>14</v>
      </c>
      <c r="AF176" s="19">
        <v>2014</v>
      </c>
      <c r="AG176" s="18">
        <v>2009</v>
      </c>
      <c r="AH176" s="19">
        <v>2014</v>
      </c>
      <c r="AI176" s="19">
        <v>2015</v>
      </c>
      <c r="AJ176" s="19">
        <v>2016</v>
      </c>
      <c r="AK176" s="20" t="s">
        <v>14</v>
      </c>
      <c r="AL176" s="20">
        <v>2015</v>
      </c>
      <c r="AM176" s="19">
        <v>2015</v>
      </c>
      <c r="AN176" s="19">
        <v>2014</v>
      </c>
      <c r="AO176" s="19">
        <v>2014</v>
      </c>
      <c r="AP176" s="19" t="s">
        <v>14</v>
      </c>
      <c r="AQ176" s="19" t="s">
        <v>14</v>
      </c>
      <c r="AR176" s="19">
        <v>2011</v>
      </c>
      <c r="AS176" s="19">
        <v>2014</v>
      </c>
      <c r="AT176" s="19" t="s">
        <v>14</v>
      </c>
      <c r="AU176" s="19">
        <v>2012</v>
      </c>
      <c r="AV176" s="19">
        <v>2011</v>
      </c>
      <c r="AW176" s="19">
        <v>2014</v>
      </c>
      <c r="AX176" s="19">
        <v>2014</v>
      </c>
      <c r="AY176" s="19">
        <v>2014</v>
      </c>
      <c r="AZ176" s="19">
        <v>2015</v>
      </c>
      <c r="BA176" s="19">
        <v>2015</v>
      </c>
      <c r="BB176" s="19">
        <v>2014</v>
      </c>
      <c r="BC176" s="19">
        <v>2015</v>
      </c>
      <c r="BD176" s="19">
        <v>2014</v>
      </c>
      <c r="BE176" s="19">
        <v>2014</v>
      </c>
      <c r="BF176" s="9"/>
    </row>
    <row r="177" spans="1:58" x14ac:dyDescent="0.25">
      <c r="A177" s="13" t="s">
        <v>3510</v>
      </c>
      <c r="B177" s="184" t="s">
        <v>8977</v>
      </c>
      <c r="C177" s="17">
        <v>2014</v>
      </c>
      <c r="D177" s="17">
        <v>2014</v>
      </c>
      <c r="E177" s="17">
        <v>2014</v>
      </c>
      <c r="F177" s="17">
        <v>2014</v>
      </c>
      <c r="G177" s="17">
        <v>2014</v>
      </c>
      <c r="H177" s="17">
        <v>2014</v>
      </c>
      <c r="I177" s="17">
        <v>2014</v>
      </c>
      <c r="J177" s="17">
        <v>2015</v>
      </c>
      <c r="K177" s="17">
        <v>2015</v>
      </c>
      <c r="L177" s="17">
        <v>2015</v>
      </c>
      <c r="M177" s="19">
        <v>2016</v>
      </c>
      <c r="N177" s="19">
        <v>2016</v>
      </c>
      <c r="O177" s="19">
        <v>2015</v>
      </c>
      <c r="P177" s="19">
        <v>2015</v>
      </c>
      <c r="Q177" s="19">
        <v>2014</v>
      </c>
      <c r="R177" s="19">
        <v>2006</v>
      </c>
      <c r="S177" s="19">
        <v>2016</v>
      </c>
      <c r="T177" s="19">
        <v>2013</v>
      </c>
      <c r="U177" s="19">
        <v>2014</v>
      </c>
      <c r="V177" s="19" t="s">
        <v>14</v>
      </c>
      <c r="W177" s="19">
        <v>2015</v>
      </c>
      <c r="X177" s="19" t="s">
        <v>14</v>
      </c>
      <c r="Y177" s="19">
        <v>2010</v>
      </c>
      <c r="Z177" s="19">
        <v>2014</v>
      </c>
      <c r="AA177" s="19">
        <v>2014</v>
      </c>
      <c r="AB177" s="19">
        <v>2013</v>
      </c>
      <c r="AC177" s="19">
        <v>2014</v>
      </c>
      <c r="AD177" s="19">
        <v>2015</v>
      </c>
      <c r="AE177" s="19" t="s">
        <v>14</v>
      </c>
      <c r="AF177" s="19">
        <v>2014</v>
      </c>
      <c r="AG177" s="18" t="s">
        <v>14</v>
      </c>
      <c r="AH177" s="19">
        <v>2014</v>
      </c>
      <c r="AI177" s="19">
        <v>2015</v>
      </c>
      <c r="AJ177" s="19">
        <v>2016</v>
      </c>
      <c r="AK177" s="20" t="s">
        <v>14</v>
      </c>
      <c r="AL177" s="20">
        <v>2015</v>
      </c>
      <c r="AM177" s="19">
        <v>2015</v>
      </c>
      <c r="AN177" s="19">
        <v>2014</v>
      </c>
      <c r="AO177" s="19">
        <v>2014</v>
      </c>
      <c r="AP177" s="19">
        <v>2013</v>
      </c>
      <c r="AQ177" s="19">
        <v>2013</v>
      </c>
      <c r="AR177" s="19">
        <v>2011</v>
      </c>
      <c r="AS177" s="19">
        <v>2014</v>
      </c>
      <c r="AT177" s="19">
        <v>2015</v>
      </c>
      <c r="AU177" s="19">
        <v>2012</v>
      </c>
      <c r="AV177" s="19">
        <v>2013</v>
      </c>
      <c r="AW177" s="19">
        <v>2014</v>
      </c>
      <c r="AX177" s="19">
        <v>2014</v>
      </c>
      <c r="AY177" s="19">
        <v>2014</v>
      </c>
      <c r="AZ177" s="19">
        <v>2015</v>
      </c>
      <c r="BA177" s="19">
        <v>2015</v>
      </c>
      <c r="BB177" s="19">
        <v>2015</v>
      </c>
      <c r="BC177" s="19">
        <v>2015</v>
      </c>
      <c r="BD177" s="19">
        <v>2014</v>
      </c>
      <c r="BE177" s="19">
        <v>2014</v>
      </c>
      <c r="BF177" s="9"/>
    </row>
    <row r="178" spans="1:58" x14ac:dyDescent="0.25">
      <c r="A178" s="13" t="s">
        <v>494</v>
      </c>
      <c r="B178" s="184" t="s">
        <v>8978</v>
      </c>
      <c r="C178" s="17">
        <v>2014</v>
      </c>
      <c r="D178" s="17">
        <v>2014</v>
      </c>
      <c r="E178" s="17">
        <v>2014</v>
      </c>
      <c r="F178" s="17">
        <v>2014</v>
      </c>
      <c r="G178" s="17">
        <v>2014</v>
      </c>
      <c r="H178" s="17">
        <v>2014</v>
      </c>
      <c r="I178" s="17">
        <v>2014</v>
      </c>
      <c r="J178" s="17">
        <v>2015</v>
      </c>
      <c r="K178" s="17">
        <v>2015</v>
      </c>
      <c r="L178" s="17">
        <v>2015</v>
      </c>
      <c r="M178" s="19">
        <v>2016</v>
      </c>
      <c r="N178" s="19">
        <v>2016</v>
      </c>
      <c r="O178" s="19">
        <v>2015</v>
      </c>
      <c r="P178" s="19">
        <v>2015</v>
      </c>
      <c r="Q178" s="19">
        <v>2014</v>
      </c>
      <c r="R178" s="19">
        <v>2012</v>
      </c>
      <c r="S178" s="19">
        <v>2016</v>
      </c>
      <c r="T178" s="19">
        <v>2013</v>
      </c>
      <c r="U178" s="19">
        <v>2014</v>
      </c>
      <c r="V178" s="19">
        <v>2014</v>
      </c>
      <c r="W178" s="19">
        <v>2015</v>
      </c>
      <c r="X178" s="19">
        <v>2012</v>
      </c>
      <c r="Y178" s="19">
        <v>2010</v>
      </c>
      <c r="Z178" s="19">
        <v>2014</v>
      </c>
      <c r="AA178" s="19">
        <v>2014</v>
      </c>
      <c r="AB178" s="19">
        <v>2014</v>
      </c>
      <c r="AC178" s="19">
        <v>2014</v>
      </c>
      <c r="AD178" s="19">
        <v>2015</v>
      </c>
      <c r="AE178" s="19" t="s">
        <v>14</v>
      </c>
      <c r="AF178" s="19">
        <v>2014</v>
      </c>
      <c r="AG178" s="18">
        <v>2010</v>
      </c>
      <c r="AH178" s="19">
        <v>2014</v>
      </c>
      <c r="AI178" s="19">
        <v>2015</v>
      </c>
      <c r="AJ178" s="19">
        <v>2016</v>
      </c>
      <c r="AK178" s="20" t="s">
        <v>14</v>
      </c>
      <c r="AL178" s="20">
        <v>2015</v>
      </c>
      <c r="AM178" s="19">
        <v>2015</v>
      </c>
      <c r="AN178" s="19">
        <v>2014</v>
      </c>
      <c r="AO178" s="19">
        <v>2014</v>
      </c>
      <c r="AP178" s="19">
        <v>2014</v>
      </c>
      <c r="AQ178" s="19">
        <v>2014</v>
      </c>
      <c r="AR178" s="19">
        <v>2011</v>
      </c>
      <c r="AS178" s="19">
        <v>2014</v>
      </c>
      <c r="AT178" s="19">
        <v>2015</v>
      </c>
      <c r="AU178" s="19">
        <v>2012</v>
      </c>
      <c r="AV178" s="19">
        <v>2011</v>
      </c>
      <c r="AW178" s="19">
        <v>2014</v>
      </c>
      <c r="AX178" s="19">
        <v>2014</v>
      </c>
      <c r="AY178" s="19">
        <v>2014</v>
      </c>
      <c r="AZ178" s="19">
        <v>2015</v>
      </c>
      <c r="BA178" s="19">
        <v>2015</v>
      </c>
      <c r="BB178" s="19">
        <v>2015</v>
      </c>
      <c r="BC178" s="19">
        <v>2015</v>
      </c>
      <c r="BD178" s="19">
        <v>2014</v>
      </c>
      <c r="BE178" s="19">
        <v>2014</v>
      </c>
      <c r="BF178" s="9"/>
    </row>
    <row r="179" spans="1:58" x14ac:dyDescent="0.25">
      <c r="A179" s="13" t="s">
        <v>9873</v>
      </c>
      <c r="B179" s="184" t="s">
        <v>8979</v>
      </c>
      <c r="C179" s="17">
        <v>2014</v>
      </c>
      <c r="D179" s="17">
        <v>2014</v>
      </c>
      <c r="E179" s="17">
        <v>2014</v>
      </c>
      <c r="F179" s="17">
        <v>2014</v>
      </c>
      <c r="G179" s="17">
        <v>2014</v>
      </c>
      <c r="H179" s="17">
        <v>2014</v>
      </c>
      <c r="I179" s="17">
        <v>2014</v>
      </c>
      <c r="J179" s="17">
        <v>2015</v>
      </c>
      <c r="K179" s="17">
        <v>2015</v>
      </c>
      <c r="L179" s="17">
        <v>2015</v>
      </c>
      <c r="M179" s="19">
        <v>2016</v>
      </c>
      <c r="N179" s="19">
        <v>2016</v>
      </c>
      <c r="O179" s="19">
        <v>2015</v>
      </c>
      <c r="P179" s="19">
        <v>2015</v>
      </c>
      <c r="Q179" s="19">
        <v>2014</v>
      </c>
      <c r="R179" s="19" t="s">
        <v>14</v>
      </c>
      <c r="S179" s="19">
        <v>2016</v>
      </c>
      <c r="T179" s="19">
        <v>2013</v>
      </c>
      <c r="U179" s="19">
        <v>2014</v>
      </c>
      <c r="V179" s="19">
        <v>2014</v>
      </c>
      <c r="W179" s="19">
        <v>2015</v>
      </c>
      <c r="X179" s="19">
        <v>2013</v>
      </c>
      <c r="Y179" s="19">
        <v>2011</v>
      </c>
      <c r="Z179" s="19">
        <v>2014</v>
      </c>
      <c r="AA179" s="19">
        <v>2014</v>
      </c>
      <c r="AB179" s="19" t="s">
        <v>14</v>
      </c>
      <c r="AC179" s="19">
        <v>2014</v>
      </c>
      <c r="AD179" s="19">
        <v>2015</v>
      </c>
      <c r="AE179" s="19">
        <v>2012</v>
      </c>
      <c r="AF179" s="19">
        <v>2014</v>
      </c>
      <c r="AG179" s="18">
        <v>2012</v>
      </c>
      <c r="AH179" s="19">
        <v>2014</v>
      </c>
      <c r="AI179" s="19">
        <v>2015</v>
      </c>
      <c r="AJ179" s="19">
        <v>2016</v>
      </c>
      <c r="AK179" s="20">
        <v>2015</v>
      </c>
      <c r="AL179" s="20">
        <v>2016</v>
      </c>
      <c r="AM179" s="19">
        <v>2015</v>
      </c>
      <c r="AN179" s="19">
        <v>2014</v>
      </c>
      <c r="AO179" s="19">
        <v>2014</v>
      </c>
      <c r="AP179" s="19">
        <v>2014</v>
      </c>
      <c r="AQ179" s="19">
        <v>2014</v>
      </c>
      <c r="AR179" s="19">
        <v>2015</v>
      </c>
      <c r="AS179" s="19">
        <v>2014</v>
      </c>
      <c r="AT179" s="19">
        <v>2015</v>
      </c>
      <c r="AU179" s="19">
        <v>2012</v>
      </c>
      <c r="AV179" s="19">
        <v>2013</v>
      </c>
      <c r="AW179" s="19">
        <v>2014</v>
      </c>
      <c r="AX179" s="19">
        <v>2014</v>
      </c>
      <c r="AY179" s="19">
        <v>2014</v>
      </c>
      <c r="AZ179" s="19">
        <v>2015</v>
      </c>
      <c r="BA179" s="19">
        <v>2015</v>
      </c>
      <c r="BB179" s="19">
        <v>2015</v>
      </c>
      <c r="BC179" s="19">
        <v>2015</v>
      </c>
      <c r="BD179" s="19">
        <v>2014</v>
      </c>
      <c r="BE179" s="19">
        <v>2014</v>
      </c>
      <c r="BF179" s="9"/>
    </row>
    <row r="180" spans="1:58" x14ac:dyDescent="0.25">
      <c r="A180" s="13" t="s">
        <v>8971</v>
      </c>
      <c r="B180" s="184" t="s">
        <v>8972</v>
      </c>
      <c r="C180" s="17">
        <v>2014</v>
      </c>
      <c r="D180" s="17">
        <v>2014</v>
      </c>
      <c r="E180" s="17">
        <v>2014</v>
      </c>
      <c r="F180" s="17">
        <v>2014</v>
      </c>
      <c r="G180" s="17">
        <v>2014</v>
      </c>
      <c r="H180" s="17">
        <v>2014</v>
      </c>
      <c r="I180" s="17">
        <v>2014</v>
      </c>
      <c r="J180" s="17">
        <v>2015</v>
      </c>
      <c r="K180" s="17">
        <v>2015</v>
      </c>
      <c r="L180" s="17">
        <v>2015</v>
      </c>
      <c r="M180" s="19">
        <v>2016</v>
      </c>
      <c r="N180" s="19">
        <v>2016</v>
      </c>
      <c r="O180" s="19">
        <v>2015</v>
      </c>
      <c r="P180" s="19">
        <v>2015</v>
      </c>
      <c r="Q180" s="19">
        <v>2014</v>
      </c>
      <c r="R180" s="19" t="s">
        <v>14</v>
      </c>
      <c r="S180" s="19">
        <v>2016</v>
      </c>
      <c r="T180" s="19">
        <v>2013</v>
      </c>
      <c r="U180" s="19">
        <v>2014</v>
      </c>
      <c r="V180" s="19">
        <v>2014</v>
      </c>
      <c r="W180" s="19">
        <v>2015</v>
      </c>
      <c r="X180" s="19" t="s">
        <v>14</v>
      </c>
      <c r="Y180" s="19">
        <v>2010</v>
      </c>
      <c r="Z180" s="19">
        <v>2014</v>
      </c>
      <c r="AA180" s="19">
        <v>2014</v>
      </c>
      <c r="AB180" s="19" t="s">
        <v>14</v>
      </c>
      <c r="AC180" s="19">
        <v>2014</v>
      </c>
      <c r="AD180" s="19">
        <v>2015</v>
      </c>
      <c r="AE180" s="19" t="s">
        <v>14</v>
      </c>
      <c r="AF180" s="19" t="s">
        <v>14</v>
      </c>
      <c r="AG180" s="18" t="s">
        <v>14</v>
      </c>
      <c r="AH180" s="19">
        <v>2014</v>
      </c>
      <c r="AI180" s="19">
        <v>2015</v>
      </c>
      <c r="AJ180" s="19">
        <v>2016</v>
      </c>
      <c r="AK180" s="20" t="s">
        <v>14</v>
      </c>
      <c r="AL180" s="20">
        <v>2015</v>
      </c>
      <c r="AM180" s="19">
        <v>2015</v>
      </c>
      <c r="AN180" s="19">
        <v>2014</v>
      </c>
      <c r="AO180" s="19">
        <v>2014</v>
      </c>
      <c r="AP180" s="19" t="s">
        <v>14</v>
      </c>
      <c r="AQ180" s="19" t="s">
        <v>14</v>
      </c>
      <c r="AR180" s="19" t="s">
        <v>14</v>
      </c>
      <c r="AS180" s="19">
        <v>2014</v>
      </c>
      <c r="AT180" s="19">
        <v>2015</v>
      </c>
      <c r="AU180" s="19">
        <v>2012</v>
      </c>
      <c r="AV180" s="19">
        <v>2013</v>
      </c>
      <c r="AW180" s="19">
        <v>2014</v>
      </c>
      <c r="AX180" s="19">
        <v>2014</v>
      </c>
      <c r="AY180" s="19">
        <v>2014</v>
      </c>
      <c r="AZ180" s="19">
        <v>2006</v>
      </c>
      <c r="BA180" s="19">
        <v>2006</v>
      </c>
      <c r="BB180" s="19">
        <v>2015</v>
      </c>
      <c r="BC180" s="19">
        <v>2015</v>
      </c>
      <c r="BD180" s="19">
        <v>2014</v>
      </c>
      <c r="BE180" s="19">
        <v>2014</v>
      </c>
      <c r="BF180" s="9"/>
    </row>
    <row r="181" spans="1:58" x14ac:dyDescent="0.25">
      <c r="A181" s="13" t="s">
        <v>8980</v>
      </c>
      <c r="B181" s="184" t="s">
        <v>8981</v>
      </c>
      <c r="C181" s="17">
        <v>2014</v>
      </c>
      <c r="D181" s="17">
        <v>2014</v>
      </c>
      <c r="E181" s="17">
        <v>2014</v>
      </c>
      <c r="F181" s="17">
        <v>2014</v>
      </c>
      <c r="G181" s="17">
        <v>2014</v>
      </c>
      <c r="H181" s="17">
        <v>2014</v>
      </c>
      <c r="I181" s="17">
        <v>2014</v>
      </c>
      <c r="J181" s="17">
        <v>2015</v>
      </c>
      <c r="K181" s="17">
        <v>2015</v>
      </c>
      <c r="L181" s="17">
        <v>2015</v>
      </c>
      <c r="M181" s="19">
        <v>2016</v>
      </c>
      <c r="N181" s="19">
        <v>2016</v>
      </c>
      <c r="O181" s="19">
        <v>2015</v>
      </c>
      <c r="P181" s="19">
        <v>2015</v>
      </c>
      <c r="Q181" s="19" t="s">
        <v>14</v>
      </c>
      <c r="R181" s="19" t="s">
        <v>14</v>
      </c>
      <c r="S181" s="19">
        <v>2016</v>
      </c>
      <c r="T181" s="19">
        <v>2013</v>
      </c>
      <c r="U181" s="19">
        <v>2014</v>
      </c>
      <c r="V181" s="19">
        <v>2014</v>
      </c>
      <c r="W181" s="19">
        <v>2015</v>
      </c>
      <c r="X181" s="19">
        <v>2007</v>
      </c>
      <c r="Y181" s="19">
        <v>2010</v>
      </c>
      <c r="Z181" s="19">
        <v>2014</v>
      </c>
      <c r="AA181" s="19">
        <v>2014</v>
      </c>
      <c r="AB181" s="19" t="s">
        <v>14</v>
      </c>
      <c r="AC181" s="19">
        <v>2014</v>
      </c>
      <c r="AD181" s="19">
        <v>2015</v>
      </c>
      <c r="AE181" s="19" t="s">
        <v>14</v>
      </c>
      <c r="AF181" s="19" t="s">
        <v>14</v>
      </c>
      <c r="AG181" s="18" t="s">
        <v>14</v>
      </c>
      <c r="AH181" s="19">
        <v>2014</v>
      </c>
      <c r="AI181" s="19">
        <v>2015</v>
      </c>
      <c r="AJ181" s="19">
        <v>2016</v>
      </c>
      <c r="AK181" s="20" t="s">
        <v>14</v>
      </c>
      <c r="AL181" s="20" t="s">
        <v>14</v>
      </c>
      <c r="AM181" s="19">
        <v>2015</v>
      </c>
      <c r="AN181" s="19">
        <v>2014</v>
      </c>
      <c r="AO181" s="19">
        <v>2014</v>
      </c>
      <c r="AP181" s="19" t="s">
        <v>14</v>
      </c>
      <c r="AQ181" s="19" t="s">
        <v>14</v>
      </c>
      <c r="AR181" s="19" t="s">
        <v>14</v>
      </c>
      <c r="AS181" s="19">
        <v>2014</v>
      </c>
      <c r="AT181" s="19" t="s">
        <v>14</v>
      </c>
      <c r="AU181" s="19">
        <v>2012</v>
      </c>
      <c r="AV181" s="19" t="s">
        <v>14</v>
      </c>
      <c r="AW181" s="19">
        <v>2013</v>
      </c>
      <c r="AX181" s="19">
        <v>2014</v>
      </c>
      <c r="AY181" s="19">
        <v>2014</v>
      </c>
      <c r="AZ181" s="19">
        <v>2013</v>
      </c>
      <c r="BA181" s="19">
        <v>2015</v>
      </c>
      <c r="BB181" s="19">
        <v>2014</v>
      </c>
      <c r="BC181" s="19">
        <v>2015</v>
      </c>
      <c r="BD181" s="19">
        <v>2014</v>
      </c>
      <c r="BE181" s="19">
        <v>2014</v>
      </c>
      <c r="BF181" s="9"/>
    </row>
    <row r="182" spans="1:58" x14ac:dyDescent="0.25">
      <c r="A182" s="13" t="s">
        <v>905</v>
      </c>
      <c r="B182" s="184" t="s">
        <v>8983</v>
      </c>
      <c r="C182" s="17">
        <v>2014</v>
      </c>
      <c r="D182" s="17">
        <v>2014</v>
      </c>
      <c r="E182" s="17">
        <v>2014</v>
      </c>
      <c r="F182" s="17">
        <v>2014</v>
      </c>
      <c r="G182" s="17">
        <v>2014</v>
      </c>
      <c r="H182" s="17">
        <v>2014</v>
      </c>
      <c r="I182" s="17">
        <v>2014</v>
      </c>
      <c r="J182" s="17">
        <v>2015</v>
      </c>
      <c r="K182" s="17">
        <v>2015</v>
      </c>
      <c r="L182" s="17">
        <v>2015</v>
      </c>
      <c r="M182" s="19">
        <v>2016</v>
      </c>
      <c r="N182" s="19">
        <v>2016</v>
      </c>
      <c r="O182" s="19">
        <v>2015</v>
      </c>
      <c r="P182" s="19">
        <v>2015</v>
      </c>
      <c r="Q182" s="19">
        <v>2014</v>
      </c>
      <c r="R182" s="19">
        <v>2011</v>
      </c>
      <c r="S182" s="19">
        <v>2016</v>
      </c>
      <c r="T182" s="19">
        <v>2013</v>
      </c>
      <c r="U182" s="19">
        <v>2014</v>
      </c>
      <c r="V182" s="19">
        <v>2014</v>
      </c>
      <c r="W182" s="19">
        <v>2015</v>
      </c>
      <c r="X182" s="19">
        <v>2011</v>
      </c>
      <c r="Y182" s="19">
        <v>2010</v>
      </c>
      <c r="Z182" s="19">
        <v>2014</v>
      </c>
      <c r="AA182" s="19">
        <v>2014</v>
      </c>
      <c r="AB182" s="19">
        <v>2014</v>
      </c>
      <c r="AC182" s="19">
        <v>2014</v>
      </c>
      <c r="AD182" s="19">
        <v>2015</v>
      </c>
      <c r="AE182" s="19">
        <v>2012</v>
      </c>
      <c r="AF182" s="19">
        <v>2014</v>
      </c>
      <c r="AG182" s="18">
        <v>2012</v>
      </c>
      <c r="AH182" s="19">
        <v>2014</v>
      </c>
      <c r="AI182" s="19">
        <v>2015</v>
      </c>
      <c r="AJ182" s="19">
        <v>2016</v>
      </c>
      <c r="AK182" s="20">
        <v>2015</v>
      </c>
      <c r="AL182" s="20">
        <v>2016</v>
      </c>
      <c r="AM182" s="19">
        <v>2015</v>
      </c>
      <c r="AN182" s="19">
        <v>2014</v>
      </c>
      <c r="AO182" s="19">
        <v>2014</v>
      </c>
      <c r="AP182" s="19">
        <v>2013</v>
      </c>
      <c r="AQ182" s="19">
        <v>2014</v>
      </c>
      <c r="AR182" s="19" t="s">
        <v>14</v>
      </c>
      <c r="AS182" s="19">
        <v>2014</v>
      </c>
      <c r="AT182" s="19">
        <v>2015</v>
      </c>
      <c r="AU182" s="19">
        <v>2012</v>
      </c>
      <c r="AV182" s="19">
        <v>2012</v>
      </c>
      <c r="AW182" s="19">
        <v>2014</v>
      </c>
      <c r="AX182" s="19">
        <v>2014</v>
      </c>
      <c r="AY182" s="19">
        <v>2014</v>
      </c>
      <c r="AZ182" s="19">
        <v>2015</v>
      </c>
      <c r="BA182" s="19">
        <v>2015</v>
      </c>
      <c r="BB182" s="19">
        <v>2015</v>
      </c>
      <c r="BC182" s="19">
        <v>2015</v>
      </c>
      <c r="BD182" s="19">
        <v>2014</v>
      </c>
      <c r="BE182" s="19">
        <v>2014</v>
      </c>
      <c r="BF182" s="9"/>
    </row>
    <row r="183" spans="1:58" x14ac:dyDescent="0.25">
      <c r="A183" s="13" t="s">
        <v>579</v>
      </c>
      <c r="B183" s="184" t="s">
        <v>8984</v>
      </c>
      <c r="C183" s="17">
        <v>2014</v>
      </c>
      <c r="D183" s="17">
        <v>2014</v>
      </c>
      <c r="E183" s="17">
        <v>2014</v>
      </c>
      <c r="F183" s="17">
        <v>2014</v>
      </c>
      <c r="G183" s="17">
        <v>2014</v>
      </c>
      <c r="H183" s="17">
        <v>2014</v>
      </c>
      <c r="I183" s="17">
        <v>2014</v>
      </c>
      <c r="J183" s="17">
        <v>2015</v>
      </c>
      <c r="K183" s="17">
        <v>2015</v>
      </c>
      <c r="L183" s="17">
        <v>2015</v>
      </c>
      <c r="M183" s="19">
        <v>2016</v>
      </c>
      <c r="N183" s="19">
        <v>2016</v>
      </c>
      <c r="O183" s="19">
        <v>2015</v>
      </c>
      <c r="P183" s="19">
        <v>2015</v>
      </c>
      <c r="Q183" s="19">
        <v>2014</v>
      </c>
      <c r="R183" s="19">
        <v>2012</v>
      </c>
      <c r="S183" s="19">
        <v>2016</v>
      </c>
      <c r="T183" s="19">
        <v>2013</v>
      </c>
      <c r="U183" s="19">
        <v>2014</v>
      </c>
      <c r="V183" s="19">
        <v>2014</v>
      </c>
      <c r="W183" s="19">
        <v>2015</v>
      </c>
      <c r="X183" s="19" t="s">
        <v>14</v>
      </c>
      <c r="Y183" s="19">
        <v>2013</v>
      </c>
      <c r="Z183" s="19">
        <v>2014</v>
      </c>
      <c r="AA183" s="19">
        <v>2014</v>
      </c>
      <c r="AB183" s="19">
        <v>2014</v>
      </c>
      <c r="AC183" s="19">
        <v>2014</v>
      </c>
      <c r="AD183" s="19">
        <v>2015</v>
      </c>
      <c r="AE183" s="19" t="s">
        <v>14</v>
      </c>
      <c r="AF183" s="19">
        <v>2014</v>
      </c>
      <c r="AG183" s="18">
        <v>2013</v>
      </c>
      <c r="AH183" s="19">
        <v>2014</v>
      </c>
      <c r="AI183" s="19">
        <v>2015</v>
      </c>
      <c r="AJ183" s="19">
        <v>2016</v>
      </c>
      <c r="AK183" s="20">
        <v>2015</v>
      </c>
      <c r="AL183" s="20">
        <v>2015</v>
      </c>
      <c r="AM183" s="19">
        <v>2015</v>
      </c>
      <c r="AN183" s="19">
        <v>2014</v>
      </c>
      <c r="AO183" s="19">
        <v>2014</v>
      </c>
      <c r="AP183" s="19">
        <v>2013</v>
      </c>
      <c r="AQ183" s="19">
        <v>2014</v>
      </c>
      <c r="AR183" s="19" t="s">
        <v>14</v>
      </c>
      <c r="AS183" s="19">
        <v>2014</v>
      </c>
      <c r="AT183" s="19">
        <v>2015</v>
      </c>
      <c r="AU183" s="19">
        <v>2012</v>
      </c>
      <c r="AV183" s="19">
        <v>2013</v>
      </c>
      <c r="AW183" s="19">
        <v>2014</v>
      </c>
      <c r="AX183" s="19">
        <v>2014</v>
      </c>
      <c r="AY183" s="19">
        <v>2014</v>
      </c>
      <c r="AZ183" s="19">
        <v>2015</v>
      </c>
      <c r="BA183" s="19">
        <v>2015</v>
      </c>
      <c r="BB183" s="19">
        <v>2015</v>
      </c>
      <c r="BC183" s="19">
        <v>2015</v>
      </c>
      <c r="BD183" s="19">
        <v>2014</v>
      </c>
      <c r="BE183" s="19">
        <v>2014</v>
      </c>
      <c r="BF183" s="9"/>
    </row>
    <row r="184" spans="1:58" x14ac:dyDescent="0.25">
      <c r="A184" s="13" t="s">
        <v>8709</v>
      </c>
      <c r="B184" s="184" t="s">
        <v>8710</v>
      </c>
      <c r="C184" s="17">
        <v>2014</v>
      </c>
      <c r="D184" s="17">
        <v>2014</v>
      </c>
      <c r="E184" s="17">
        <v>2014</v>
      </c>
      <c r="F184" s="17">
        <v>2014</v>
      </c>
      <c r="G184" s="17">
        <v>2014</v>
      </c>
      <c r="H184" s="17">
        <v>2014</v>
      </c>
      <c r="I184" s="17">
        <v>2014</v>
      </c>
      <c r="J184" s="17">
        <v>2015</v>
      </c>
      <c r="K184" s="17">
        <v>2015</v>
      </c>
      <c r="L184" s="17">
        <v>2015</v>
      </c>
      <c r="M184" s="19">
        <v>2016</v>
      </c>
      <c r="N184" s="19">
        <v>2016</v>
      </c>
      <c r="O184" s="19">
        <v>2015</v>
      </c>
      <c r="P184" s="19">
        <v>2015</v>
      </c>
      <c r="Q184" s="19">
        <v>2014</v>
      </c>
      <c r="R184" s="19" t="s">
        <v>14</v>
      </c>
      <c r="S184" s="19">
        <v>2016</v>
      </c>
      <c r="T184" s="19">
        <v>2013</v>
      </c>
      <c r="U184" s="19">
        <v>2014</v>
      </c>
      <c r="V184" s="19" t="s">
        <v>14</v>
      </c>
      <c r="W184" s="19">
        <v>2015</v>
      </c>
      <c r="X184" s="19" t="s">
        <v>14</v>
      </c>
      <c r="Y184" s="19">
        <v>2010</v>
      </c>
      <c r="Z184" s="19">
        <v>2014</v>
      </c>
      <c r="AA184" s="19">
        <v>2014</v>
      </c>
      <c r="AB184" s="19" t="s">
        <v>14</v>
      </c>
      <c r="AC184" s="19">
        <v>2014</v>
      </c>
      <c r="AD184" s="19">
        <v>2015</v>
      </c>
      <c r="AE184" s="19" t="s">
        <v>14</v>
      </c>
      <c r="AF184" s="19">
        <v>2014</v>
      </c>
      <c r="AG184" s="18" t="s">
        <v>14</v>
      </c>
      <c r="AH184" s="19">
        <v>2014</v>
      </c>
      <c r="AI184" s="19">
        <v>2015</v>
      </c>
      <c r="AJ184" s="19">
        <v>2016</v>
      </c>
      <c r="AK184" s="20" t="s">
        <v>14</v>
      </c>
      <c r="AL184" s="20">
        <v>2015</v>
      </c>
      <c r="AM184" s="19">
        <v>2015</v>
      </c>
      <c r="AN184" s="19">
        <v>2014</v>
      </c>
      <c r="AO184" s="19">
        <v>2014</v>
      </c>
      <c r="AP184" s="19" t="s">
        <v>14</v>
      </c>
      <c r="AQ184" s="19" t="s">
        <v>14</v>
      </c>
      <c r="AR184" s="19">
        <v>2015</v>
      </c>
      <c r="AS184" s="19">
        <v>2014</v>
      </c>
      <c r="AT184" s="19">
        <v>2015</v>
      </c>
      <c r="AU184" s="19">
        <v>2012</v>
      </c>
      <c r="AV184" s="19" t="s">
        <v>14</v>
      </c>
      <c r="AW184" s="19">
        <v>2014</v>
      </c>
      <c r="AX184" s="19">
        <v>2014</v>
      </c>
      <c r="AY184" s="19">
        <v>2014</v>
      </c>
      <c r="AZ184" s="19">
        <v>2015</v>
      </c>
      <c r="BA184" s="19">
        <v>2015</v>
      </c>
      <c r="BB184" s="19">
        <v>2015</v>
      </c>
      <c r="BC184" s="19">
        <v>2015</v>
      </c>
      <c r="BD184" s="19">
        <v>2014</v>
      </c>
      <c r="BE184" s="19">
        <v>2014</v>
      </c>
      <c r="BF184" s="9"/>
    </row>
    <row r="185" spans="1:58" x14ac:dyDescent="0.25">
      <c r="A185" s="13" t="s">
        <v>8802</v>
      </c>
      <c r="B185" s="184" t="s">
        <v>8803</v>
      </c>
      <c r="C185" s="17">
        <v>2014</v>
      </c>
      <c r="D185" s="17">
        <v>2014</v>
      </c>
      <c r="E185" s="17">
        <v>2014</v>
      </c>
      <c r="F185" s="17">
        <v>2014</v>
      </c>
      <c r="G185" s="17">
        <v>2014</v>
      </c>
      <c r="H185" s="17">
        <v>2014</v>
      </c>
      <c r="I185" s="17">
        <v>2014</v>
      </c>
      <c r="J185" s="17">
        <v>2015</v>
      </c>
      <c r="K185" s="17">
        <v>2015</v>
      </c>
      <c r="L185" s="17">
        <v>2015</v>
      </c>
      <c r="M185" s="19">
        <v>2016</v>
      </c>
      <c r="N185" s="19">
        <v>2016</v>
      </c>
      <c r="O185" s="19">
        <v>2015</v>
      </c>
      <c r="P185" s="19">
        <v>2015</v>
      </c>
      <c r="Q185" s="19">
        <v>2014</v>
      </c>
      <c r="R185" s="19" t="s">
        <v>14</v>
      </c>
      <c r="S185" s="19">
        <v>2016</v>
      </c>
      <c r="T185" s="19">
        <v>2013</v>
      </c>
      <c r="U185" s="19">
        <v>2014</v>
      </c>
      <c r="V185" s="19" t="s">
        <v>14</v>
      </c>
      <c r="W185" s="19">
        <v>2015</v>
      </c>
      <c r="X185" s="19" t="s">
        <v>14</v>
      </c>
      <c r="Y185" s="19">
        <v>2013</v>
      </c>
      <c r="Z185" s="19">
        <v>2014</v>
      </c>
      <c r="AA185" s="19">
        <v>2014</v>
      </c>
      <c r="AB185" s="19">
        <v>2013</v>
      </c>
      <c r="AC185" s="19">
        <v>2014</v>
      </c>
      <c r="AD185" s="19">
        <v>2015</v>
      </c>
      <c r="AE185" s="19" t="s">
        <v>14</v>
      </c>
      <c r="AF185" s="19">
        <v>2014</v>
      </c>
      <c r="AG185" s="18">
        <v>2012</v>
      </c>
      <c r="AH185" s="19">
        <v>2014</v>
      </c>
      <c r="AI185" s="19">
        <v>2015</v>
      </c>
      <c r="AJ185" s="19">
        <v>2016</v>
      </c>
      <c r="AK185" s="20" t="s">
        <v>14</v>
      </c>
      <c r="AL185" s="20">
        <v>2015</v>
      </c>
      <c r="AM185" s="19">
        <v>2015</v>
      </c>
      <c r="AN185" s="19">
        <v>2014</v>
      </c>
      <c r="AO185" s="19">
        <v>2014</v>
      </c>
      <c r="AP185" s="19">
        <v>2014</v>
      </c>
      <c r="AQ185" s="19">
        <v>2014</v>
      </c>
      <c r="AR185" s="19">
        <v>2015</v>
      </c>
      <c r="AS185" s="19">
        <v>2014</v>
      </c>
      <c r="AT185" s="19">
        <v>2015</v>
      </c>
      <c r="AU185" s="19">
        <v>2012</v>
      </c>
      <c r="AV185" s="19" t="s">
        <v>14</v>
      </c>
      <c r="AW185" s="19">
        <v>2014</v>
      </c>
      <c r="AX185" s="19">
        <v>2014</v>
      </c>
      <c r="AY185" s="19">
        <v>2014</v>
      </c>
      <c r="AZ185" s="19">
        <v>2015</v>
      </c>
      <c r="BA185" s="19">
        <v>2015</v>
      </c>
      <c r="BB185" s="19">
        <v>2015</v>
      </c>
      <c r="BC185" s="19">
        <v>2015</v>
      </c>
      <c r="BD185" s="19">
        <v>2014</v>
      </c>
      <c r="BE185" s="19">
        <v>2014</v>
      </c>
      <c r="BF185" s="9"/>
    </row>
    <row r="186" spans="1:58" x14ac:dyDescent="0.25">
      <c r="A186" s="13" t="s">
        <v>9874</v>
      </c>
      <c r="B186" s="184" t="s">
        <v>8988</v>
      </c>
      <c r="C186" s="17">
        <v>2014</v>
      </c>
      <c r="D186" s="17">
        <v>2014</v>
      </c>
      <c r="E186" s="17">
        <v>2014</v>
      </c>
      <c r="F186" s="17">
        <v>2014</v>
      </c>
      <c r="G186" s="17">
        <v>2014</v>
      </c>
      <c r="H186" s="17">
        <v>2014</v>
      </c>
      <c r="I186" s="17">
        <v>2014</v>
      </c>
      <c r="J186" s="17">
        <v>2015</v>
      </c>
      <c r="K186" s="17">
        <v>2015</v>
      </c>
      <c r="L186" s="17">
        <v>2015</v>
      </c>
      <c r="M186" s="19">
        <v>2016</v>
      </c>
      <c r="N186" s="19">
        <v>2016</v>
      </c>
      <c r="O186" s="19">
        <v>2015</v>
      </c>
      <c r="P186" s="19">
        <v>2015</v>
      </c>
      <c r="Q186" s="19">
        <v>2014</v>
      </c>
      <c r="R186" s="19" t="s">
        <v>14</v>
      </c>
      <c r="S186" s="19">
        <v>2016</v>
      </c>
      <c r="T186" s="19">
        <v>2013</v>
      </c>
      <c r="U186" s="19">
        <v>2014</v>
      </c>
      <c r="V186" s="19" t="s">
        <v>14</v>
      </c>
      <c r="W186" s="19">
        <v>2015</v>
      </c>
      <c r="X186" s="19">
        <v>2012</v>
      </c>
      <c r="Y186" s="19">
        <v>2011</v>
      </c>
      <c r="Z186" s="19">
        <v>2014</v>
      </c>
      <c r="AA186" s="19">
        <v>2014</v>
      </c>
      <c r="AB186" s="19" t="s">
        <v>14</v>
      </c>
      <c r="AC186" s="19">
        <v>2014</v>
      </c>
      <c r="AD186" s="19">
        <v>2015</v>
      </c>
      <c r="AE186" s="19" t="s">
        <v>14</v>
      </c>
      <c r="AF186" s="19">
        <v>2014</v>
      </c>
      <c r="AG186" s="18">
        <v>2013</v>
      </c>
      <c r="AH186" s="19">
        <v>2014</v>
      </c>
      <c r="AI186" s="19">
        <v>2015</v>
      </c>
      <c r="AJ186" s="19">
        <v>2016</v>
      </c>
      <c r="AK186" s="20" t="s">
        <v>14</v>
      </c>
      <c r="AL186" s="20">
        <v>2015</v>
      </c>
      <c r="AM186" s="19">
        <v>2015</v>
      </c>
      <c r="AN186" s="19">
        <v>2014</v>
      </c>
      <c r="AO186" s="19">
        <v>2014</v>
      </c>
      <c r="AP186" s="19">
        <v>2014</v>
      </c>
      <c r="AQ186" s="19">
        <v>2014</v>
      </c>
      <c r="AR186" s="19">
        <v>2011</v>
      </c>
      <c r="AS186" s="19">
        <v>2014</v>
      </c>
      <c r="AT186" s="19">
        <v>2015</v>
      </c>
      <c r="AU186" s="19">
        <v>2012</v>
      </c>
      <c r="AV186" s="19" t="s">
        <v>14</v>
      </c>
      <c r="AW186" s="19">
        <v>2014</v>
      </c>
      <c r="AX186" s="19">
        <v>2014</v>
      </c>
      <c r="AY186" s="19">
        <v>2013</v>
      </c>
      <c r="AZ186" s="19">
        <v>2015</v>
      </c>
      <c r="BA186" s="19">
        <v>2015</v>
      </c>
      <c r="BB186" s="19">
        <v>2015</v>
      </c>
      <c r="BC186" s="19">
        <v>2015</v>
      </c>
      <c r="BD186" s="19">
        <v>2014</v>
      </c>
      <c r="BE186" s="19">
        <v>2014</v>
      </c>
      <c r="BF186" s="9"/>
    </row>
    <row r="187" spans="1:58" x14ac:dyDescent="0.25">
      <c r="A187" s="13" t="s">
        <v>8985</v>
      </c>
      <c r="B187" s="184" t="s">
        <v>8986</v>
      </c>
      <c r="C187" s="17">
        <v>2014</v>
      </c>
      <c r="D187" s="17">
        <v>2014</v>
      </c>
      <c r="E187" s="17">
        <v>2014</v>
      </c>
      <c r="F187" s="17">
        <v>2014</v>
      </c>
      <c r="G187" s="17">
        <v>2014</v>
      </c>
      <c r="H187" s="17">
        <v>2014</v>
      </c>
      <c r="I187" s="17">
        <v>2014</v>
      </c>
      <c r="J187" s="17">
        <v>2015</v>
      </c>
      <c r="K187" s="17">
        <v>2015</v>
      </c>
      <c r="L187" s="17">
        <v>2015</v>
      </c>
      <c r="M187" s="19">
        <v>2016</v>
      </c>
      <c r="N187" s="19">
        <v>2016</v>
      </c>
      <c r="O187" s="19">
        <v>2015</v>
      </c>
      <c r="P187" s="19">
        <v>2015</v>
      </c>
      <c r="Q187" s="19">
        <v>2014</v>
      </c>
      <c r="R187" s="19" t="s">
        <v>14</v>
      </c>
      <c r="S187" s="19">
        <v>2016</v>
      </c>
      <c r="T187" s="19">
        <v>2013</v>
      </c>
      <c r="U187" s="19">
        <v>2014</v>
      </c>
      <c r="V187" s="19">
        <v>2014</v>
      </c>
      <c r="W187" s="19">
        <v>2015</v>
      </c>
      <c r="X187" s="19">
        <v>2011</v>
      </c>
      <c r="Y187" s="19">
        <v>2010</v>
      </c>
      <c r="Z187" s="19">
        <v>2014</v>
      </c>
      <c r="AA187" s="19">
        <v>2014</v>
      </c>
      <c r="AB187" s="19">
        <v>2014</v>
      </c>
      <c r="AC187" s="19">
        <v>2014</v>
      </c>
      <c r="AD187" s="19">
        <v>2015</v>
      </c>
      <c r="AE187" s="19" t="s">
        <v>14</v>
      </c>
      <c r="AF187" s="19">
        <v>2014</v>
      </c>
      <c r="AG187" s="18">
        <v>2013</v>
      </c>
      <c r="AH187" s="19">
        <v>2014</v>
      </c>
      <c r="AI187" s="19">
        <v>2015</v>
      </c>
      <c r="AJ187" s="19">
        <v>2016</v>
      </c>
      <c r="AK187" s="20" t="s">
        <v>14</v>
      </c>
      <c r="AL187" s="20">
        <v>2015</v>
      </c>
      <c r="AM187" s="19">
        <v>2015</v>
      </c>
      <c r="AN187" s="19">
        <v>2014</v>
      </c>
      <c r="AO187" s="19">
        <v>2014</v>
      </c>
      <c r="AP187" s="19">
        <v>2014</v>
      </c>
      <c r="AQ187" s="19">
        <v>2014</v>
      </c>
      <c r="AR187" s="19">
        <v>2011</v>
      </c>
      <c r="AS187" s="19">
        <v>2014</v>
      </c>
      <c r="AT187" s="19">
        <v>2015</v>
      </c>
      <c r="AU187" s="19">
        <v>2012</v>
      </c>
      <c r="AV187" s="19">
        <v>2013</v>
      </c>
      <c r="AW187" s="19">
        <v>2014</v>
      </c>
      <c r="AX187" s="19">
        <v>2014</v>
      </c>
      <c r="AY187" s="19">
        <v>2014</v>
      </c>
      <c r="AZ187" s="19">
        <v>2015</v>
      </c>
      <c r="BA187" s="19">
        <v>2015</v>
      </c>
      <c r="BB187" s="19">
        <v>2015</v>
      </c>
      <c r="BC187" s="19">
        <v>2015</v>
      </c>
      <c r="BD187" s="19">
        <v>2014</v>
      </c>
      <c r="BE187" s="19">
        <v>2014</v>
      </c>
      <c r="BF187" s="9"/>
    </row>
    <row r="188" spans="1:58" x14ac:dyDescent="0.25">
      <c r="A188" s="13" t="s">
        <v>8989</v>
      </c>
      <c r="B188" s="184" t="s">
        <v>8990</v>
      </c>
      <c r="C188" s="17">
        <v>2014</v>
      </c>
      <c r="D188" s="17">
        <v>2014</v>
      </c>
      <c r="E188" s="17">
        <v>2014</v>
      </c>
      <c r="F188" s="17">
        <v>2014</v>
      </c>
      <c r="G188" s="17">
        <v>2014</v>
      </c>
      <c r="H188" s="17">
        <v>2014</v>
      </c>
      <c r="I188" s="17">
        <v>2014</v>
      </c>
      <c r="J188" s="17">
        <v>2015</v>
      </c>
      <c r="K188" s="17">
        <v>2015</v>
      </c>
      <c r="L188" s="17">
        <v>2015</v>
      </c>
      <c r="M188" s="19">
        <v>2016</v>
      </c>
      <c r="N188" s="19">
        <v>2016</v>
      </c>
      <c r="O188" s="19">
        <v>2015</v>
      </c>
      <c r="P188" s="19">
        <v>2015</v>
      </c>
      <c r="Q188" s="19">
        <v>2014</v>
      </c>
      <c r="R188" s="19">
        <v>2006</v>
      </c>
      <c r="S188" s="19">
        <v>2016</v>
      </c>
      <c r="T188" s="19">
        <v>2013</v>
      </c>
      <c r="U188" s="19">
        <v>2014</v>
      </c>
      <c r="V188" s="19">
        <v>2014</v>
      </c>
      <c r="W188" s="19">
        <v>2015</v>
      </c>
      <c r="X188" s="19">
        <v>2006</v>
      </c>
      <c r="Y188" s="19">
        <v>2013</v>
      </c>
      <c r="Z188" s="19">
        <v>2014</v>
      </c>
      <c r="AA188" s="19">
        <v>2014</v>
      </c>
      <c r="AB188" s="19">
        <v>2014</v>
      </c>
      <c r="AC188" s="19">
        <v>2014</v>
      </c>
      <c r="AD188" s="19">
        <v>2015</v>
      </c>
      <c r="AE188" s="19" t="s">
        <v>14</v>
      </c>
      <c r="AF188" s="19" t="s">
        <v>14</v>
      </c>
      <c r="AG188" s="18">
        <v>2003</v>
      </c>
      <c r="AH188" s="19">
        <v>2014</v>
      </c>
      <c r="AI188" s="19">
        <v>2015</v>
      </c>
      <c r="AJ188" s="19">
        <v>2016</v>
      </c>
      <c r="AK188" s="20" t="s">
        <v>14</v>
      </c>
      <c r="AL188" s="20">
        <v>2015</v>
      </c>
      <c r="AM188" s="19">
        <v>2015</v>
      </c>
      <c r="AN188" s="19">
        <v>2014</v>
      </c>
      <c r="AO188" s="19">
        <v>2014</v>
      </c>
      <c r="AP188" s="19" t="s">
        <v>14</v>
      </c>
      <c r="AQ188" s="19" t="s">
        <v>14</v>
      </c>
      <c r="AR188" s="19">
        <v>2007</v>
      </c>
      <c r="AS188" s="19">
        <v>2014</v>
      </c>
      <c r="AT188" s="19">
        <v>2015</v>
      </c>
      <c r="AU188" s="19">
        <v>2012</v>
      </c>
      <c r="AV188" s="19">
        <v>2013</v>
      </c>
      <c r="AW188" s="19">
        <v>2014</v>
      </c>
      <c r="AX188" s="19">
        <v>2014</v>
      </c>
      <c r="AY188" s="19">
        <v>2014</v>
      </c>
      <c r="AZ188" s="19">
        <v>2015</v>
      </c>
      <c r="BA188" s="19">
        <v>2012</v>
      </c>
      <c r="BB188" s="19">
        <v>2015</v>
      </c>
      <c r="BC188" s="19">
        <v>2015</v>
      </c>
      <c r="BD188" s="19">
        <v>2014</v>
      </c>
      <c r="BE188" s="19">
        <v>2014</v>
      </c>
      <c r="BF188" s="9"/>
    </row>
    <row r="189" spans="1:58" x14ac:dyDescent="0.25">
      <c r="A189" s="13" t="s">
        <v>8996</v>
      </c>
      <c r="B189" s="184" t="s">
        <v>8997</v>
      </c>
      <c r="C189" s="17">
        <v>2014</v>
      </c>
      <c r="D189" s="17">
        <v>2014</v>
      </c>
      <c r="E189" s="17">
        <v>2014</v>
      </c>
      <c r="F189" s="17">
        <v>2014</v>
      </c>
      <c r="G189" s="17">
        <v>2014</v>
      </c>
      <c r="H189" s="17">
        <v>2014</v>
      </c>
      <c r="I189" s="17">
        <v>2014</v>
      </c>
      <c r="J189" s="17">
        <v>2015</v>
      </c>
      <c r="K189" s="17">
        <v>2015</v>
      </c>
      <c r="L189" s="17">
        <v>2015</v>
      </c>
      <c r="M189" s="19">
        <v>2016</v>
      </c>
      <c r="N189" s="19">
        <v>2016</v>
      </c>
      <c r="O189" s="19">
        <v>2015</v>
      </c>
      <c r="P189" s="19">
        <v>2015</v>
      </c>
      <c r="Q189" s="19">
        <v>2014</v>
      </c>
      <c r="R189" s="19">
        <v>2007</v>
      </c>
      <c r="S189" s="19">
        <v>2016</v>
      </c>
      <c r="T189" s="19">
        <v>2013</v>
      </c>
      <c r="U189" s="19">
        <v>2014</v>
      </c>
      <c r="V189" s="19">
        <v>2014</v>
      </c>
      <c r="W189" s="19">
        <v>2015</v>
      </c>
      <c r="X189" s="19">
        <v>2013</v>
      </c>
      <c r="Y189" s="19">
        <v>2010</v>
      </c>
      <c r="Z189" s="19">
        <v>2014</v>
      </c>
      <c r="AA189" s="19">
        <v>2014</v>
      </c>
      <c r="AB189" s="19" t="s">
        <v>14</v>
      </c>
      <c r="AC189" s="19">
        <v>2014</v>
      </c>
      <c r="AD189" s="19">
        <v>2015</v>
      </c>
      <c r="AE189" s="19">
        <v>2012</v>
      </c>
      <c r="AF189" s="19" t="s">
        <v>14</v>
      </c>
      <c r="AG189" s="18">
        <v>2010</v>
      </c>
      <c r="AH189" s="19">
        <v>2014</v>
      </c>
      <c r="AI189" s="19">
        <v>2015</v>
      </c>
      <c r="AJ189" s="19">
        <v>2016</v>
      </c>
      <c r="AK189" s="20" t="s">
        <v>14</v>
      </c>
      <c r="AL189" s="20">
        <v>2015</v>
      </c>
      <c r="AM189" s="19">
        <v>2015</v>
      </c>
      <c r="AN189" s="19">
        <v>2014</v>
      </c>
      <c r="AO189" s="19">
        <v>2014</v>
      </c>
      <c r="AP189" s="19" t="s">
        <v>14</v>
      </c>
      <c r="AQ189" s="19" t="s">
        <v>14</v>
      </c>
      <c r="AR189" s="19">
        <v>2011</v>
      </c>
      <c r="AS189" s="19">
        <v>2014</v>
      </c>
      <c r="AT189" s="19" t="s">
        <v>14</v>
      </c>
      <c r="AU189" s="19">
        <v>2012</v>
      </c>
      <c r="AV189" s="19">
        <v>2013</v>
      </c>
      <c r="AW189" s="19">
        <v>2014</v>
      </c>
      <c r="AX189" s="19">
        <v>2014</v>
      </c>
      <c r="AY189" s="19">
        <v>2014</v>
      </c>
      <c r="AZ189" s="19">
        <v>2015</v>
      </c>
      <c r="BA189" s="19">
        <v>2015</v>
      </c>
      <c r="BB189" s="19">
        <v>2014</v>
      </c>
      <c r="BC189" s="19">
        <v>2015</v>
      </c>
      <c r="BD189" s="19">
        <v>2014</v>
      </c>
      <c r="BE189" s="19">
        <v>2014</v>
      </c>
      <c r="BF189" s="9"/>
    </row>
    <row r="190" spans="1:58" x14ac:dyDescent="0.25">
      <c r="A190" s="13" t="s">
        <v>3522</v>
      </c>
      <c r="B190" s="184" t="s">
        <v>8993</v>
      </c>
      <c r="C190" s="17">
        <v>2014</v>
      </c>
      <c r="D190" s="17">
        <v>2014</v>
      </c>
      <c r="E190" s="17">
        <v>2014</v>
      </c>
      <c r="F190" s="17">
        <v>2014</v>
      </c>
      <c r="G190" s="17">
        <v>2014</v>
      </c>
      <c r="H190" s="17">
        <v>2014</v>
      </c>
      <c r="I190" s="17">
        <v>2014</v>
      </c>
      <c r="J190" s="17">
        <v>2015</v>
      </c>
      <c r="K190" s="17">
        <v>2015</v>
      </c>
      <c r="L190" s="17">
        <v>2015</v>
      </c>
      <c r="M190" s="19">
        <v>2016</v>
      </c>
      <c r="N190" s="19">
        <v>2016</v>
      </c>
      <c r="O190" s="19">
        <v>2015</v>
      </c>
      <c r="P190" s="19">
        <v>2015</v>
      </c>
      <c r="Q190" s="19">
        <v>2014</v>
      </c>
      <c r="R190" s="19" t="s">
        <v>14</v>
      </c>
      <c r="S190" s="19">
        <v>2016</v>
      </c>
      <c r="T190" s="19">
        <v>2013</v>
      </c>
      <c r="U190" s="19">
        <v>2014</v>
      </c>
      <c r="V190" s="19" t="s">
        <v>14</v>
      </c>
      <c r="W190" s="19">
        <v>2015</v>
      </c>
      <c r="X190" s="19">
        <v>2009</v>
      </c>
      <c r="Y190" s="19" t="s">
        <v>14</v>
      </c>
      <c r="Z190" s="19">
        <v>2014</v>
      </c>
      <c r="AA190" s="19">
        <v>2014</v>
      </c>
      <c r="AB190" s="19">
        <v>2014</v>
      </c>
      <c r="AC190" s="19">
        <v>2014</v>
      </c>
      <c r="AD190" s="19">
        <v>2015</v>
      </c>
      <c r="AE190" s="19">
        <v>2012</v>
      </c>
      <c r="AF190" s="19">
        <v>2014</v>
      </c>
      <c r="AG190" s="18">
        <v>2006</v>
      </c>
      <c r="AH190" s="19">
        <v>2014</v>
      </c>
      <c r="AI190" s="19">
        <v>2015</v>
      </c>
      <c r="AJ190" s="19">
        <v>2016</v>
      </c>
      <c r="AK190" s="20" t="s">
        <v>14</v>
      </c>
      <c r="AL190" s="20">
        <v>2015</v>
      </c>
      <c r="AM190" s="19">
        <v>2015</v>
      </c>
      <c r="AN190" s="19">
        <v>2014</v>
      </c>
      <c r="AO190" s="19">
        <v>2014</v>
      </c>
      <c r="AP190" s="19">
        <v>2014</v>
      </c>
      <c r="AQ190" s="19">
        <v>2014</v>
      </c>
      <c r="AR190" s="19">
        <v>2015</v>
      </c>
      <c r="AS190" s="19">
        <v>2014</v>
      </c>
      <c r="AT190" s="19">
        <v>2015</v>
      </c>
      <c r="AU190" s="19">
        <v>2012</v>
      </c>
      <c r="AV190" s="19">
        <v>2011</v>
      </c>
      <c r="AW190" s="19">
        <v>2014</v>
      </c>
      <c r="AX190" s="19">
        <v>2014</v>
      </c>
      <c r="AY190" s="19">
        <v>2014</v>
      </c>
      <c r="AZ190" s="19">
        <v>2015</v>
      </c>
      <c r="BA190" s="19">
        <v>2015</v>
      </c>
      <c r="BB190" s="19">
        <v>2013</v>
      </c>
      <c r="BC190" s="19">
        <v>2015</v>
      </c>
      <c r="BD190" s="19">
        <v>2014</v>
      </c>
      <c r="BE190" s="19">
        <v>2014</v>
      </c>
      <c r="BF190" s="9"/>
    </row>
    <row r="191" spans="1:58" x14ac:dyDescent="0.25">
      <c r="A191" s="13" t="s">
        <v>9875</v>
      </c>
      <c r="B191" s="184" t="s">
        <v>8995</v>
      </c>
      <c r="C191" s="17">
        <v>2014</v>
      </c>
      <c r="D191" s="17">
        <v>2014</v>
      </c>
      <c r="E191" s="17">
        <v>2014</v>
      </c>
      <c r="F191" s="17">
        <v>2014</v>
      </c>
      <c r="G191" s="17">
        <v>2014</v>
      </c>
      <c r="H191" s="17">
        <v>2014</v>
      </c>
      <c r="I191" s="17">
        <v>2014</v>
      </c>
      <c r="J191" s="17">
        <v>2015</v>
      </c>
      <c r="K191" s="17">
        <v>2015</v>
      </c>
      <c r="L191" s="17">
        <v>2015</v>
      </c>
      <c r="M191" s="19">
        <v>2016</v>
      </c>
      <c r="N191" s="19">
        <v>2016</v>
      </c>
      <c r="O191" s="19">
        <v>2015</v>
      </c>
      <c r="P191" s="19">
        <v>2015</v>
      </c>
      <c r="Q191" s="19">
        <v>2014</v>
      </c>
      <c r="R191" s="19">
        <v>2011</v>
      </c>
      <c r="S191" s="19">
        <v>2016</v>
      </c>
      <c r="T191" s="19">
        <v>2013</v>
      </c>
      <c r="U191" s="19">
        <v>2014</v>
      </c>
      <c r="V191" s="19">
        <v>2014</v>
      </c>
      <c r="W191" s="19">
        <v>2015</v>
      </c>
      <c r="X191" s="19">
        <v>2013</v>
      </c>
      <c r="Y191" s="19">
        <v>2013</v>
      </c>
      <c r="Z191" s="19">
        <v>2014</v>
      </c>
      <c r="AA191" s="19">
        <v>2014</v>
      </c>
      <c r="AB191" s="19">
        <v>2014</v>
      </c>
      <c r="AC191" s="19">
        <v>2014</v>
      </c>
      <c r="AD191" s="19">
        <v>2015</v>
      </c>
      <c r="AE191" s="19">
        <v>2012</v>
      </c>
      <c r="AF191" s="19">
        <v>2014</v>
      </c>
      <c r="AG191" s="18">
        <v>2012</v>
      </c>
      <c r="AH191" s="19">
        <v>2014</v>
      </c>
      <c r="AI191" s="19">
        <v>2015</v>
      </c>
      <c r="AJ191" s="19">
        <v>2016</v>
      </c>
      <c r="AK191" s="20" t="s">
        <v>14</v>
      </c>
      <c r="AL191" s="20">
        <v>2015</v>
      </c>
      <c r="AM191" s="19">
        <v>2015</v>
      </c>
      <c r="AN191" s="19">
        <v>2014</v>
      </c>
      <c r="AO191" s="19">
        <v>2014</v>
      </c>
      <c r="AP191" s="19" t="s">
        <v>14</v>
      </c>
      <c r="AQ191" s="19" t="s">
        <v>14</v>
      </c>
      <c r="AR191" s="19">
        <v>2015</v>
      </c>
      <c r="AS191" s="19">
        <v>2014</v>
      </c>
      <c r="AT191" s="19">
        <v>2015</v>
      </c>
      <c r="AU191" s="19">
        <v>2012</v>
      </c>
      <c r="AV191" s="19">
        <v>2009</v>
      </c>
      <c r="AW191" s="19">
        <v>2014</v>
      </c>
      <c r="AX191" s="19">
        <v>2014</v>
      </c>
      <c r="AY191" s="19">
        <v>2014</v>
      </c>
      <c r="AZ191" s="19">
        <v>2015</v>
      </c>
      <c r="BA191" s="19">
        <v>2015</v>
      </c>
      <c r="BB191" s="19">
        <v>2015</v>
      </c>
      <c r="BC191" s="19">
        <v>2015</v>
      </c>
      <c r="BD191" s="19">
        <v>2014</v>
      </c>
      <c r="BE191" s="19">
        <v>2014</v>
      </c>
      <c r="BF191" s="9"/>
    </row>
    <row r="192" spans="1:58" x14ac:dyDescent="0.25">
      <c r="A192" s="13" t="s">
        <v>54</v>
      </c>
      <c r="B192" s="184" t="s">
        <v>9000</v>
      </c>
      <c r="C192" s="17">
        <v>2014</v>
      </c>
      <c r="D192" s="17">
        <v>2014</v>
      </c>
      <c r="E192" s="17">
        <v>2014</v>
      </c>
      <c r="F192" s="17">
        <v>2014</v>
      </c>
      <c r="G192" s="17">
        <v>2014</v>
      </c>
      <c r="H192" s="17">
        <v>2014</v>
      </c>
      <c r="I192" s="17">
        <v>2014</v>
      </c>
      <c r="J192" s="17">
        <v>2015</v>
      </c>
      <c r="K192" s="17">
        <v>2015</v>
      </c>
      <c r="L192" s="17">
        <v>2015</v>
      </c>
      <c r="M192" s="19">
        <v>2016</v>
      </c>
      <c r="N192" s="19">
        <v>2016</v>
      </c>
      <c r="O192" s="19">
        <v>2015</v>
      </c>
      <c r="P192" s="19">
        <v>2015</v>
      </c>
      <c r="Q192" s="19">
        <v>2014</v>
      </c>
      <c r="R192" s="19">
        <v>2013</v>
      </c>
      <c r="S192" s="19">
        <v>2016</v>
      </c>
      <c r="T192" s="19">
        <v>2013</v>
      </c>
      <c r="U192" s="19">
        <v>2014</v>
      </c>
      <c r="V192" s="19" t="s">
        <v>14</v>
      </c>
      <c r="W192" s="19">
        <v>2015</v>
      </c>
      <c r="X192" s="19">
        <v>2013</v>
      </c>
      <c r="Y192" s="19">
        <v>2010</v>
      </c>
      <c r="Z192" s="19">
        <v>2014</v>
      </c>
      <c r="AA192" s="19">
        <v>2014</v>
      </c>
      <c r="AB192" s="19">
        <v>2014</v>
      </c>
      <c r="AC192" s="19">
        <v>2014</v>
      </c>
      <c r="AD192" s="19">
        <v>2015</v>
      </c>
      <c r="AE192" s="19">
        <v>2012</v>
      </c>
      <c r="AF192" s="19">
        <v>2014</v>
      </c>
      <c r="AG192" s="18">
        <v>2005</v>
      </c>
      <c r="AH192" s="19">
        <v>2014</v>
      </c>
      <c r="AI192" s="19">
        <v>2015</v>
      </c>
      <c r="AJ192" s="19">
        <v>2016</v>
      </c>
      <c r="AK192" s="20">
        <v>2016</v>
      </c>
      <c r="AL192" s="20">
        <v>2016</v>
      </c>
      <c r="AM192" s="19">
        <v>2015</v>
      </c>
      <c r="AN192" s="19">
        <v>2014</v>
      </c>
      <c r="AO192" s="19">
        <v>2014</v>
      </c>
      <c r="AP192" s="19">
        <v>2013</v>
      </c>
      <c r="AQ192" s="19">
        <v>2013</v>
      </c>
      <c r="AR192" s="19">
        <v>2015</v>
      </c>
      <c r="AS192" s="19">
        <v>2014</v>
      </c>
      <c r="AT192" s="19">
        <v>2015</v>
      </c>
      <c r="AU192" s="19">
        <v>2012</v>
      </c>
      <c r="AV192" s="19">
        <v>2013</v>
      </c>
      <c r="AW192" s="19">
        <v>2014</v>
      </c>
      <c r="AX192" s="19">
        <v>2014</v>
      </c>
      <c r="AY192" s="19">
        <v>2014</v>
      </c>
      <c r="AZ192" s="19">
        <v>2012</v>
      </c>
      <c r="BA192" s="19">
        <v>2012</v>
      </c>
      <c r="BB192" s="19">
        <v>2013</v>
      </c>
      <c r="BC192" s="19">
        <v>2015</v>
      </c>
      <c r="BD192" s="19">
        <v>2014</v>
      </c>
      <c r="BE192" s="19">
        <v>2014</v>
      </c>
      <c r="BF192" s="9"/>
    </row>
    <row r="193" spans="1:58" x14ac:dyDescent="0.25">
      <c r="A193" s="13" t="s">
        <v>299</v>
      </c>
      <c r="B193" s="184" t="s">
        <v>9003</v>
      </c>
      <c r="C193" s="17">
        <v>2014</v>
      </c>
      <c r="D193" s="17">
        <v>2014</v>
      </c>
      <c r="E193" s="17">
        <v>2014</v>
      </c>
      <c r="F193" s="17">
        <v>2014</v>
      </c>
      <c r="G193" s="17">
        <v>2014</v>
      </c>
      <c r="H193" s="17">
        <v>2014</v>
      </c>
      <c r="I193" s="17">
        <v>2014</v>
      </c>
      <c r="J193" s="17">
        <v>2015</v>
      </c>
      <c r="K193" s="17">
        <v>2015</v>
      </c>
      <c r="L193" s="17">
        <v>2015</v>
      </c>
      <c r="M193" s="19">
        <v>2016</v>
      </c>
      <c r="N193" s="19">
        <v>2016</v>
      </c>
      <c r="O193" s="19">
        <v>2015</v>
      </c>
      <c r="P193" s="19">
        <v>2015</v>
      </c>
      <c r="Q193" s="19">
        <v>2014</v>
      </c>
      <c r="R193" s="19">
        <v>2014</v>
      </c>
      <c r="S193" s="19">
        <v>2016</v>
      </c>
      <c r="T193" s="19">
        <v>2013</v>
      </c>
      <c r="U193" s="19">
        <v>2014</v>
      </c>
      <c r="V193" s="19">
        <v>2014</v>
      </c>
      <c r="W193" s="19">
        <v>2015</v>
      </c>
      <c r="X193" s="19">
        <v>2013</v>
      </c>
      <c r="Y193" s="19">
        <v>2012</v>
      </c>
      <c r="Z193" s="19">
        <v>2014</v>
      </c>
      <c r="AA193" s="19">
        <v>2014</v>
      </c>
      <c r="AB193" s="19">
        <v>2014</v>
      </c>
      <c r="AC193" s="19">
        <v>2014</v>
      </c>
      <c r="AD193" s="19">
        <v>2015</v>
      </c>
      <c r="AE193" s="19">
        <v>2012</v>
      </c>
      <c r="AF193" s="19">
        <v>2014</v>
      </c>
      <c r="AG193" s="18">
        <v>2010</v>
      </c>
      <c r="AH193" s="19">
        <v>2014</v>
      </c>
      <c r="AI193" s="19">
        <v>2015</v>
      </c>
      <c r="AJ193" s="19">
        <v>2016</v>
      </c>
      <c r="AK193" s="20" t="s">
        <v>14</v>
      </c>
      <c r="AL193" s="20">
        <v>2015</v>
      </c>
      <c r="AM193" s="19">
        <v>2015</v>
      </c>
      <c r="AN193" s="19">
        <v>2014</v>
      </c>
      <c r="AO193" s="19">
        <v>2014</v>
      </c>
      <c r="AP193" s="19">
        <v>2013</v>
      </c>
      <c r="AQ193" s="19">
        <v>2013</v>
      </c>
      <c r="AR193" s="19">
        <v>2009</v>
      </c>
      <c r="AS193" s="19">
        <v>2014</v>
      </c>
      <c r="AT193" s="19">
        <v>2015</v>
      </c>
      <c r="AU193" s="19">
        <v>2012</v>
      </c>
      <c r="AV193" s="19">
        <v>2007</v>
      </c>
      <c r="AW193" s="19">
        <v>2014</v>
      </c>
      <c r="AX193" s="19">
        <v>2014</v>
      </c>
      <c r="AY193" s="19">
        <v>2014</v>
      </c>
      <c r="AZ193" s="19">
        <v>2015</v>
      </c>
      <c r="BA193" s="19">
        <v>2015</v>
      </c>
      <c r="BB193" s="19">
        <v>2015</v>
      </c>
      <c r="BC193" s="19">
        <v>2015</v>
      </c>
      <c r="BD193" s="19">
        <v>2014</v>
      </c>
      <c r="BE193" s="19">
        <v>2014</v>
      </c>
      <c r="BF193" s="9"/>
    </row>
    <row r="194" spans="1:58" x14ac:dyDescent="0.25">
      <c r="A194" s="13" t="s">
        <v>113</v>
      </c>
      <c r="B194" s="184" t="s">
        <v>9004</v>
      </c>
      <c r="C194" s="17">
        <v>2014</v>
      </c>
      <c r="D194" s="17">
        <v>2014</v>
      </c>
      <c r="E194" s="17">
        <v>2014</v>
      </c>
      <c r="F194" s="17">
        <v>2014</v>
      </c>
      <c r="G194" s="17">
        <v>2014</v>
      </c>
      <c r="H194" s="17">
        <v>2014</v>
      </c>
      <c r="I194" s="17">
        <v>2014</v>
      </c>
      <c r="J194" s="17">
        <v>2015</v>
      </c>
      <c r="K194" s="17">
        <v>2015</v>
      </c>
      <c r="L194" s="17">
        <v>2015</v>
      </c>
      <c r="M194" s="19">
        <v>2016</v>
      </c>
      <c r="N194" s="19">
        <v>2016</v>
      </c>
      <c r="O194" s="19">
        <v>2015</v>
      </c>
      <c r="P194" s="19">
        <v>2015</v>
      </c>
      <c r="Q194" s="19">
        <v>2014</v>
      </c>
      <c r="R194" s="19">
        <v>2014</v>
      </c>
      <c r="S194" s="19">
        <v>2016</v>
      </c>
      <c r="T194" s="19">
        <v>2013</v>
      </c>
      <c r="U194" s="19">
        <v>2014</v>
      </c>
      <c r="V194" s="19">
        <v>2014</v>
      </c>
      <c r="W194" s="19">
        <v>2015</v>
      </c>
      <c r="X194" s="19">
        <v>2014</v>
      </c>
      <c r="Y194" s="19">
        <v>2011</v>
      </c>
      <c r="Z194" s="19">
        <v>2014</v>
      </c>
      <c r="AA194" s="19">
        <v>2014</v>
      </c>
      <c r="AB194" s="19">
        <v>2014</v>
      </c>
      <c r="AC194" s="19">
        <v>2014</v>
      </c>
      <c r="AD194" s="19">
        <v>2015</v>
      </c>
      <c r="AE194" s="19">
        <v>2012</v>
      </c>
      <c r="AF194" s="19">
        <v>2014</v>
      </c>
      <c r="AG194" s="18" t="s">
        <v>14</v>
      </c>
      <c r="AH194" s="19">
        <v>2014</v>
      </c>
      <c r="AI194" s="19">
        <v>2015</v>
      </c>
      <c r="AJ194" s="19">
        <v>2016</v>
      </c>
      <c r="AK194" s="20">
        <v>2015</v>
      </c>
      <c r="AL194" s="20">
        <v>2015</v>
      </c>
      <c r="AM194" s="19">
        <v>2015</v>
      </c>
      <c r="AN194" s="19">
        <v>2014</v>
      </c>
      <c r="AO194" s="19">
        <v>2014</v>
      </c>
      <c r="AP194" s="19" t="s">
        <v>14</v>
      </c>
      <c r="AQ194" s="19" t="s">
        <v>14</v>
      </c>
      <c r="AR194" s="19">
        <v>2015</v>
      </c>
      <c r="AS194" s="19">
        <v>2014</v>
      </c>
      <c r="AT194" s="19">
        <v>2015</v>
      </c>
      <c r="AU194" s="19">
        <v>2012</v>
      </c>
      <c r="AV194" s="19">
        <v>2011</v>
      </c>
      <c r="AW194" s="19">
        <v>2014</v>
      </c>
      <c r="AX194" s="19">
        <v>2014</v>
      </c>
      <c r="AY194" s="19">
        <v>2014</v>
      </c>
      <c r="AZ194" s="19">
        <v>2015</v>
      </c>
      <c r="BA194" s="19">
        <v>2015</v>
      </c>
      <c r="BB194" s="19">
        <v>2015</v>
      </c>
      <c r="BC194" s="19">
        <v>2015</v>
      </c>
      <c r="BD194" s="19">
        <v>2014</v>
      </c>
      <c r="BE194" s="19">
        <v>2014</v>
      </c>
      <c r="BF194" s="9"/>
    </row>
  </sheetData>
  <mergeCells count="1">
    <mergeCell ref="A1:BE1"/>
  </mergeCells>
  <pageMargins left="0.7" right="0.7" top="0.75" bottom="0.75" header="0.3" footer="0.3"/>
  <pageSetup orientation="portrait"/>
  <drawing r:id="rId1"/>
  <legacy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12"/>
  <dimension ref="A1:BE193"/>
  <sheetViews>
    <sheetView workbookViewId="0"/>
  </sheetViews>
  <sheetFormatPr defaultColWidth="9.42578125" defaultRowHeight="15" x14ac:dyDescent="0.25"/>
  <cols>
    <col min="2" max="52" width="5" style="214" bestFit="1" customWidth="1"/>
  </cols>
  <sheetData>
    <row r="1" spans="1:57" ht="284.85000000000002" customHeight="1" x14ac:dyDescent="0.25">
      <c r="A1" t="s">
        <v>8542</v>
      </c>
      <c r="B1" s="209" t="s">
        <v>9810</v>
      </c>
      <c r="C1" s="209" t="s">
        <v>9811</v>
      </c>
      <c r="D1" s="209" t="s">
        <v>9812</v>
      </c>
      <c r="E1" s="209" t="s">
        <v>9813</v>
      </c>
      <c r="F1" s="209" t="s">
        <v>9814</v>
      </c>
      <c r="G1" s="209" t="s">
        <v>9815</v>
      </c>
      <c r="H1" s="209" t="s">
        <v>9816</v>
      </c>
      <c r="I1" s="209" t="s">
        <v>9817</v>
      </c>
      <c r="J1" s="209" t="s">
        <v>9818</v>
      </c>
      <c r="K1" s="209" t="s">
        <v>9819</v>
      </c>
      <c r="L1" s="209" t="s">
        <v>9820</v>
      </c>
      <c r="M1" s="209" t="s">
        <v>9821</v>
      </c>
      <c r="N1" s="209" t="s">
        <v>9822</v>
      </c>
      <c r="O1" s="209" t="s">
        <v>9823</v>
      </c>
      <c r="P1" s="209" t="s">
        <v>9824</v>
      </c>
      <c r="Q1" s="209" t="s">
        <v>9825</v>
      </c>
      <c r="R1" s="209" t="s">
        <v>9826</v>
      </c>
      <c r="S1" s="209" t="s">
        <v>9827</v>
      </c>
      <c r="T1" s="209" t="s">
        <v>9827</v>
      </c>
      <c r="U1" s="209" t="s">
        <v>9828</v>
      </c>
      <c r="V1" s="209" t="s">
        <v>9829</v>
      </c>
      <c r="W1" s="209" t="s">
        <v>9830</v>
      </c>
      <c r="X1" s="209" t="s">
        <v>9831</v>
      </c>
      <c r="Y1" s="209" t="s">
        <v>9832</v>
      </c>
      <c r="Z1" s="209" t="s">
        <v>9833</v>
      </c>
      <c r="AA1" s="209" t="s">
        <v>9834</v>
      </c>
      <c r="AB1" s="209" t="s">
        <v>9835</v>
      </c>
      <c r="AC1" s="209" t="s">
        <v>9836</v>
      </c>
      <c r="AD1" s="209" t="s">
        <v>9837</v>
      </c>
      <c r="AE1" s="209" t="s">
        <v>8687</v>
      </c>
      <c r="AF1" s="209" t="s">
        <v>8603</v>
      </c>
      <c r="AG1" s="209" t="s">
        <v>9838</v>
      </c>
      <c r="AH1" s="209" t="s">
        <v>9838</v>
      </c>
      <c r="AI1" s="209" t="s">
        <v>9838</v>
      </c>
      <c r="AJ1" s="209" t="s">
        <v>9839</v>
      </c>
      <c r="AK1" s="209" t="s">
        <v>9840</v>
      </c>
      <c r="AL1" s="209" t="s">
        <v>9841</v>
      </c>
      <c r="AM1" s="209" t="s">
        <v>9842</v>
      </c>
      <c r="AN1" s="209" t="s">
        <v>9843</v>
      </c>
      <c r="AO1" s="209" t="s">
        <v>9844</v>
      </c>
      <c r="AP1" s="209" t="s">
        <v>9845</v>
      </c>
      <c r="AQ1" s="209" t="s">
        <v>9846</v>
      </c>
      <c r="AR1" s="209" t="s">
        <v>9847</v>
      </c>
      <c r="AS1" s="209" t="s">
        <v>9848</v>
      </c>
      <c r="AT1" s="209" t="s">
        <v>9849</v>
      </c>
      <c r="AU1" s="209" t="s">
        <v>9850</v>
      </c>
      <c r="AV1" s="209" t="s">
        <v>9851</v>
      </c>
      <c r="AW1" s="209" t="s">
        <v>9852</v>
      </c>
      <c r="AX1" s="209" t="s">
        <v>9853</v>
      </c>
      <c r="AY1" s="209" t="s">
        <v>9854</v>
      </c>
      <c r="AZ1" s="209" t="s">
        <v>9855</v>
      </c>
    </row>
    <row r="2" spans="1:57" x14ac:dyDescent="0.25">
      <c r="A2" t="s">
        <v>9858</v>
      </c>
      <c r="B2">
        <v>2014</v>
      </c>
      <c r="C2">
        <v>2014</v>
      </c>
      <c r="D2">
        <v>2014</v>
      </c>
      <c r="E2">
        <v>2014</v>
      </c>
      <c r="F2">
        <v>2014</v>
      </c>
      <c r="G2">
        <v>2014</v>
      </c>
      <c r="H2">
        <v>2014</v>
      </c>
      <c r="I2">
        <v>2015</v>
      </c>
      <c r="J2">
        <v>2015</v>
      </c>
      <c r="K2">
        <v>2015</v>
      </c>
      <c r="L2">
        <v>2016</v>
      </c>
      <c r="M2">
        <v>2016</v>
      </c>
      <c r="N2">
        <v>2015</v>
      </c>
      <c r="O2">
        <v>2015</v>
      </c>
      <c r="P2">
        <v>2014</v>
      </c>
      <c r="Q2">
        <v>2014</v>
      </c>
      <c r="R2">
        <v>2016</v>
      </c>
      <c r="S2">
        <v>2013</v>
      </c>
      <c r="T2">
        <v>2014</v>
      </c>
      <c r="U2">
        <v>2014</v>
      </c>
      <c r="V2">
        <v>2015</v>
      </c>
      <c r="W2">
        <v>2014</v>
      </c>
      <c r="X2">
        <v>2014</v>
      </c>
      <c r="Y2">
        <v>2014</v>
      </c>
      <c r="Z2">
        <v>2014</v>
      </c>
      <c r="AA2">
        <v>2014</v>
      </c>
      <c r="AB2">
        <v>2014</v>
      </c>
      <c r="AC2">
        <v>2015</v>
      </c>
      <c r="AD2">
        <v>2012</v>
      </c>
      <c r="AE2">
        <v>2014</v>
      </c>
      <c r="AF2">
        <v>2013</v>
      </c>
      <c r="AG2">
        <v>2014</v>
      </c>
      <c r="AH2">
        <v>2015</v>
      </c>
      <c r="AI2">
        <v>2016</v>
      </c>
      <c r="AJ2">
        <v>2016</v>
      </c>
      <c r="AK2">
        <v>2016</v>
      </c>
      <c r="AL2">
        <v>2015</v>
      </c>
      <c r="AM2">
        <v>2014</v>
      </c>
      <c r="AN2">
        <v>2014</v>
      </c>
      <c r="AO2">
        <v>2014</v>
      </c>
      <c r="AP2">
        <v>2014</v>
      </c>
      <c r="AQ2">
        <v>2015</v>
      </c>
      <c r="AR2">
        <v>2014</v>
      </c>
      <c r="AS2">
        <v>2015</v>
      </c>
      <c r="AT2">
        <v>2012</v>
      </c>
      <c r="AU2">
        <v>2014</v>
      </c>
      <c r="AV2">
        <v>2014</v>
      </c>
      <c r="AW2">
        <v>2014</v>
      </c>
      <c r="AX2">
        <v>2014</v>
      </c>
      <c r="AY2">
        <v>2015</v>
      </c>
      <c r="AZ2">
        <v>2015</v>
      </c>
      <c r="BA2" t="s">
        <v>9876</v>
      </c>
      <c r="BB2" t="s">
        <v>9877</v>
      </c>
      <c r="BC2" t="s">
        <v>9878</v>
      </c>
      <c r="BD2" t="s">
        <v>9879</v>
      </c>
      <c r="BE2" t="s">
        <v>9880</v>
      </c>
    </row>
    <row r="3" spans="1:57" x14ac:dyDescent="0.25">
      <c r="A3" t="s">
        <v>8705</v>
      </c>
      <c r="B3" s="211">
        <f>IF('Indicator Date hidden'!C4="x","x",$B$2-'Indicator Date hidden'!C4)</f>
        <v>0</v>
      </c>
      <c r="C3" s="211">
        <f>IF('Indicator Date hidden'!D4="x","x",$C$2-'Indicator Date hidden'!D4)</f>
        <v>0</v>
      </c>
      <c r="D3" s="211">
        <f>IF('Indicator Date hidden'!E4="x","x",$D$2-'Indicator Date hidden'!E4)</f>
        <v>0</v>
      </c>
      <c r="E3" s="211">
        <f>IF('Indicator Date hidden'!F4="x","x",$E$2-'Indicator Date hidden'!F4)</f>
        <v>0</v>
      </c>
      <c r="F3" s="211">
        <f>IF('Indicator Date hidden'!G4="x","x",$F$2-'Indicator Date hidden'!G4)</f>
        <v>0</v>
      </c>
      <c r="G3" s="211">
        <f>IF('Indicator Date hidden'!H4="x","x",$G$2-'Indicator Date hidden'!H4)</f>
        <v>0</v>
      </c>
      <c r="H3" s="211">
        <f>IF('Indicator Date hidden'!I4="x","x",$H$2-'Indicator Date hidden'!I4)</f>
        <v>0</v>
      </c>
      <c r="I3" s="211">
        <f>IF('Indicator Date hidden'!J4="x","x",$I$2-'Indicator Date hidden'!J4)</f>
        <v>0</v>
      </c>
      <c r="J3" s="211">
        <f>IF('Indicator Date hidden'!K4="x","x",$J$2-'Indicator Date hidden'!K4)</f>
        <v>0</v>
      </c>
      <c r="K3" s="211">
        <f>IF('Indicator Date hidden'!L4="x","x",$K$2-'Indicator Date hidden'!L4)</f>
        <v>0</v>
      </c>
      <c r="L3" s="211">
        <f>IF('Indicator Date hidden'!M4="x","x",$L$2-'Indicator Date hidden'!M4)</f>
        <v>0</v>
      </c>
      <c r="M3" s="211">
        <f>IF('Indicator Date hidden'!N4="x","x",$M$2-'Indicator Date hidden'!N4)</f>
        <v>0</v>
      </c>
      <c r="N3" s="211">
        <f>IF('Indicator Date hidden'!O4="x","x",$N$2-'Indicator Date hidden'!O4)</f>
        <v>0</v>
      </c>
      <c r="O3" s="211">
        <f>IF('Indicator Date hidden'!P4="x","x",$O$2-'Indicator Date hidden'!P4)</f>
        <v>0</v>
      </c>
      <c r="P3" s="211">
        <f>IF('Indicator Date hidden'!Q4="x","x",$P$2-'Indicator Date hidden'!Q4)</f>
        <v>0</v>
      </c>
      <c r="Q3" s="211">
        <f>IF('Indicator Date hidden'!R4="x","x",$Q$2-'Indicator Date hidden'!R4)</f>
        <v>3</v>
      </c>
      <c r="R3" s="211">
        <f>IF('Indicator Date hidden'!S4="x","x",$R$2-'Indicator Date hidden'!S4)</f>
        <v>0</v>
      </c>
      <c r="S3" s="211">
        <f>IF('Indicator Date hidden'!T4="x","x",$S$2-'Indicator Date hidden'!T4)</f>
        <v>0</v>
      </c>
      <c r="T3" s="211">
        <f>IF('Indicator Date hidden'!U4="x","x",$T$2-'Indicator Date hidden'!U4)</f>
        <v>0</v>
      </c>
      <c r="U3" s="211">
        <f>IF('Indicator Date hidden'!V4="x","x",$U$2-'Indicator Date hidden'!V4)</f>
        <v>0</v>
      </c>
      <c r="V3" s="211">
        <f>IF('Indicator Date hidden'!W4="x","x",$V$2-'Indicator Date hidden'!W4)</f>
        <v>0</v>
      </c>
      <c r="W3" s="211">
        <f>IF('Indicator Date hidden'!X4="x","x",$W$2-'Indicator Date hidden'!X4)</f>
        <v>10</v>
      </c>
      <c r="X3" s="211">
        <f>IF('Indicator Date hidden'!Y4="x","x",$X$2-'Indicator Date hidden'!Y4)</f>
        <v>1</v>
      </c>
      <c r="Y3" s="211">
        <f>IF('Indicator Date hidden'!Z4="x","x",$Y$2-'Indicator Date hidden'!Z4)</f>
        <v>0</v>
      </c>
      <c r="Z3" s="211">
        <f>IF('Indicator Date hidden'!AA4="x","x",$Z$2-'Indicator Date hidden'!AA4)</f>
        <v>0</v>
      </c>
      <c r="AA3" s="211">
        <f>IF('Indicator Date hidden'!AB4="x","x",$AA$2-'Indicator Date hidden'!AB4)</f>
        <v>0</v>
      </c>
      <c r="AB3" s="211">
        <f>IF('Indicator Date hidden'!AC4="x","x",$AB$2-'Indicator Date hidden'!AC4)</f>
        <v>0</v>
      </c>
      <c r="AC3" s="211">
        <f>IF('Indicator Date hidden'!AD4="x","x",$AC$2-'Indicator Date hidden'!AD4)</f>
        <v>0</v>
      </c>
      <c r="AD3" s="211">
        <f>IF('Indicator Date hidden'!AE4="x","x",$AD$2-'Indicator Date hidden'!AE4)</f>
        <v>0</v>
      </c>
      <c r="AE3" s="211">
        <f>IF('Indicator Date hidden'!AF4="x","x",$AE$2-'Indicator Date hidden'!AF4)</f>
        <v>0</v>
      </c>
      <c r="AF3" s="211">
        <f>IF('Indicator Date hidden'!AG4="x","x",$AF$2-'Indicator Date hidden'!AG4)</f>
        <v>6</v>
      </c>
      <c r="AG3" s="211">
        <f>IF('Indicator Date hidden'!AH4="x","x",$AG$2-'Indicator Date hidden'!AH4)</f>
        <v>0</v>
      </c>
      <c r="AH3" s="211">
        <f>IF('Indicator Date hidden'!AI4="x","x",$AH$2-'Indicator Date hidden'!AI4)</f>
        <v>0</v>
      </c>
      <c r="AI3" s="211">
        <f>IF('Indicator Date hidden'!AJ4="x","x",$AI$2-'Indicator Date hidden'!AJ4)</f>
        <v>0</v>
      </c>
      <c r="AJ3" s="211">
        <f>IF('Indicator Date hidden'!AK4="x","x",$AJ$2-'Indicator Date hidden'!AK4)</f>
        <v>1</v>
      </c>
      <c r="AK3" s="211">
        <f>IF('Indicator Date hidden'!AL4="x","x",$AK$2-'Indicator Date hidden'!AL4)</f>
        <v>1</v>
      </c>
      <c r="AL3" s="211">
        <f>IF('Indicator Date hidden'!AM4="x","x",$AL$2-'Indicator Date hidden'!AM4)</f>
        <v>0</v>
      </c>
      <c r="AM3" s="211">
        <f>IF('Indicator Date hidden'!AN4="x","x",$AM$2-'Indicator Date hidden'!AN4)</f>
        <v>0</v>
      </c>
      <c r="AN3" s="211">
        <f>IF('Indicator Date hidden'!AO4="x","x",$AN$2-'Indicator Date hidden'!AO4)</f>
        <v>0</v>
      </c>
      <c r="AO3" s="211" t="str">
        <f>IF('Indicator Date hidden'!AP4="x","x",$AO$2-'Indicator Date hidden'!AP4)</f>
        <v>x</v>
      </c>
      <c r="AP3" s="211" t="str">
        <f>IF('Indicator Date hidden'!AQ4="x","x",$AP$2-'Indicator Date hidden'!AQ4)</f>
        <v>x</v>
      </c>
      <c r="AQ3" s="211">
        <f>IF('Indicator Date hidden'!AR4="x","x",$AQ$2-'Indicator Date hidden'!AR4)</f>
        <v>0</v>
      </c>
      <c r="AR3" s="211">
        <f>IF('Indicator Date hidden'!AS4="x","x",$AR$2-'Indicator Date hidden'!AS4)</f>
        <v>0</v>
      </c>
      <c r="AS3" s="211">
        <f>IF('Indicator Date hidden'!AT4="x","x",$AS$2-'Indicator Date hidden'!AT4)</f>
        <v>0</v>
      </c>
      <c r="AT3" s="211">
        <f>IF('Indicator Date hidden'!AU4="x","x",$AT$2-'Indicator Date hidden'!AU4)</f>
        <v>0</v>
      </c>
      <c r="AU3" s="211">
        <f>IF('Indicator Date hidden'!AV4="x","x",$AU$2-'Indicator Date hidden'!AV4)</f>
        <v>3</v>
      </c>
      <c r="AV3" s="211">
        <f>IF('Indicator Date hidden'!AW4="x","x",$AV$2-'Indicator Date hidden'!AW4)</f>
        <v>0</v>
      </c>
      <c r="AW3" s="211">
        <f>IF('Indicator Date hidden'!AX4="x","x",$AW$2-'Indicator Date hidden'!AX4)</f>
        <v>0</v>
      </c>
      <c r="AX3" s="211">
        <f>IF('Indicator Date hidden'!AY4="x","x",$AX$2-'Indicator Date hidden'!AY4)</f>
        <v>0</v>
      </c>
      <c r="AY3" s="211">
        <f>IF('Indicator Date hidden'!AZ4="x","x",$AY$2-'Indicator Date hidden'!AZ4)</f>
        <v>0</v>
      </c>
      <c r="AZ3" s="211">
        <f>IF('Indicator Date hidden'!BA4="x","x",$AZ$2-'Indicator Date hidden'!BA4)</f>
        <v>0</v>
      </c>
      <c r="BA3">
        <f t="shared" ref="BA3:BA34" si="0">SUM(B3:AZ3)</f>
        <v>25</v>
      </c>
      <c r="BB3" s="21">
        <f t="shared" ref="BB3:BB34" si="1">BA3/COUNT(B3:AZ3)</f>
        <v>0.51020408163265307</v>
      </c>
      <c r="BC3">
        <f t="shared" ref="BC3:BC34" si="2">COUNTIF(B3:AZ3,"&gt;0")</f>
        <v>7</v>
      </c>
      <c r="BD3" s="21">
        <f t="shared" ref="BD3:BD34" si="3">_xlfn.STDEV.P(B3:AZ3)</f>
        <v>1.7157428209782613</v>
      </c>
      <c r="BE3" s="280">
        <f t="shared" ref="BE3:BE34" si="4">MEDIAN(B3:AZ3)</f>
        <v>0</v>
      </c>
    </row>
    <row r="4" spans="1:57" x14ac:dyDescent="0.25">
      <c r="A4" t="s">
        <v>8708</v>
      </c>
      <c r="B4" s="211">
        <f>IF('Indicator Date hidden'!C5="x","x",$B$2-'Indicator Date hidden'!C5)</f>
        <v>0</v>
      </c>
      <c r="C4" s="211">
        <f>IF('Indicator Date hidden'!D5="x","x",$C$2-'Indicator Date hidden'!D5)</f>
        <v>0</v>
      </c>
      <c r="D4" s="211">
        <f>IF('Indicator Date hidden'!E5="x","x",$D$2-'Indicator Date hidden'!E5)</f>
        <v>0</v>
      </c>
      <c r="E4" s="211">
        <f>IF('Indicator Date hidden'!F5="x","x",$E$2-'Indicator Date hidden'!F5)</f>
        <v>0</v>
      </c>
      <c r="F4" s="211">
        <f>IF('Indicator Date hidden'!G5="x","x",$F$2-'Indicator Date hidden'!G5)</f>
        <v>0</v>
      </c>
      <c r="G4" s="211">
        <f>IF('Indicator Date hidden'!H5="x","x",$G$2-'Indicator Date hidden'!H5)</f>
        <v>0</v>
      </c>
      <c r="H4" s="211">
        <f>IF('Indicator Date hidden'!I5="x","x",$H$2-'Indicator Date hidden'!I5)</f>
        <v>0</v>
      </c>
      <c r="I4" s="211">
        <f>IF('Indicator Date hidden'!J5="x","x",$I$2-'Indicator Date hidden'!J5)</f>
        <v>0</v>
      </c>
      <c r="J4" s="211">
        <f>IF('Indicator Date hidden'!K5="x","x",$J$2-'Indicator Date hidden'!K5)</f>
        <v>0</v>
      </c>
      <c r="K4" s="211">
        <f>IF('Indicator Date hidden'!L5="x","x",$K$2-'Indicator Date hidden'!L5)</f>
        <v>0</v>
      </c>
      <c r="L4" s="211">
        <f>IF('Indicator Date hidden'!M5="x","x",$L$2-'Indicator Date hidden'!M5)</f>
        <v>0</v>
      </c>
      <c r="M4" s="211">
        <f>IF('Indicator Date hidden'!N5="x","x",$M$2-'Indicator Date hidden'!N5)</f>
        <v>0</v>
      </c>
      <c r="N4" s="211">
        <f>IF('Indicator Date hidden'!O5="x","x",$N$2-'Indicator Date hidden'!O5)</f>
        <v>0</v>
      </c>
      <c r="O4" s="211">
        <f>IF('Indicator Date hidden'!P5="x","x",$O$2-'Indicator Date hidden'!P5)</f>
        <v>0</v>
      </c>
      <c r="P4" s="211">
        <f>IF('Indicator Date hidden'!Q5="x","x",$P$2-'Indicator Date hidden'!Q5)</f>
        <v>0</v>
      </c>
      <c r="Q4" s="211">
        <f>IF('Indicator Date hidden'!R5="x","x",$Q$2-'Indicator Date hidden'!R5)</f>
        <v>5</v>
      </c>
      <c r="R4" s="211">
        <f>IF('Indicator Date hidden'!S5="x","x",$R$2-'Indicator Date hidden'!S5)</f>
        <v>0</v>
      </c>
      <c r="S4" s="211">
        <f>IF('Indicator Date hidden'!T5="x","x",$S$2-'Indicator Date hidden'!T5)</f>
        <v>0</v>
      </c>
      <c r="T4" s="211">
        <f>IF('Indicator Date hidden'!U5="x","x",$T$2-'Indicator Date hidden'!U5)</f>
        <v>0</v>
      </c>
      <c r="U4" s="211">
        <f>IF('Indicator Date hidden'!V5="x","x",$U$2-'Indicator Date hidden'!V5)</f>
        <v>0</v>
      </c>
      <c r="V4" s="211">
        <f>IF('Indicator Date hidden'!W5="x","x",$V$2-'Indicator Date hidden'!W5)</f>
        <v>0</v>
      </c>
      <c r="W4" s="211">
        <f>IF('Indicator Date hidden'!X5="x","x",$W$2-'Indicator Date hidden'!X5)</f>
        <v>5</v>
      </c>
      <c r="X4" s="211">
        <f>IF('Indicator Date hidden'!Y5="x","x",$X$2-'Indicator Date hidden'!Y5)</f>
        <v>1</v>
      </c>
      <c r="Y4" s="211">
        <f>IF('Indicator Date hidden'!Z5="x","x",$Y$2-'Indicator Date hidden'!Z5)</f>
        <v>0</v>
      </c>
      <c r="Z4" s="211">
        <f>IF('Indicator Date hidden'!AA5="x","x",$Z$2-'Indicator Date hidden'!AA5)</f>
        <v>0</v>
      </c>
      <c r="AA4" s="211">
        <f>IF('Indicator Date hidden'!AB5="x","x",$AA$2-'Indicator Date hidden'!AB5)</f>
        <v>1</v>
      </c>
      <c r="AB4" s="211">
        <f>IF('Indicator Date hidden'!AC5="x","x",$AB$2-'Indicator Date hidden'!AC5)</f>
        <v>0</v>
      </c>
      <c r="AC4" s="211">
        <f>IF('Indicator Date hidden'!AD5="x","x",$AC$2-'Indicator Date hidden'!AD5)</f>
        <v>0</v>
      </c>
      <c r="AD4" s="211" t="str">
        <f>IF('Indicator Date hidden'!AE5="x","x",$AD$2-'Indicator Date hidden'!AE5)</f>
        <v>x</v>
      </c>
      <c r="AE4" s="211">
        <f>IF('Indicator Date hidden'!AF5="x","x",$AE$2-'Indicator Date hidden'!AF5)</f>
        <v>0</v>
      </c>
      <c r="AF4" s="211">
        <f>IF('Indicator Date hidden'!AG5="x","x",$AF$2-'Indicator Date hidden'!AG5)</f>
        <v>1</v>
      </c>
      <c r="AG4" s="211">
        <f>IF('Indicator Date hidden'!AH5="x","x",$AG$2-'Indicator Date hidden'!AH5)</f>
        <v>0</v>
      </c>
      <c r="AH4" s="211">
        <f>IF('Indicator Date hidden'!AI5="x","x",$AH$2-'Indicator Date hidden'!AI5)</f>
        <v>0</v>
      </c>
      <c r="AI4" s="211">
        <f>IF('Indicator Date hidden'!AJ5="x","x",$AI$2-'Indicator Date hidden'!AJ5)</f>
        <v>0</v>
      </c>
      <c r="AJ4" s="211" t="str">
        <f>IF('Indicator Date hidden'!AK5="x","x",$AJ$2-'Indicator Date hidden'!AK5)</f>
        <v>x</v>
      </c>
      <c r="AK4" s="211">
        <f>IF('Indicator Date hidden'!AL5="x","x",$AK$2-'Indicator Date hidden'!AL5)</f>
        <v>1</v>
      </c>
      <c r="AL4" s="211">
        <f>IF('Indicator Date hidden'!AM5="x","x",$AL$2-'Indicator Date hidden'!AM5)</f>
        <v>0</v>
      </c>
      <c r="AM4" s="211">
        <f>IF('Indicator Date hidden'!AN5="x","x",$AM$2-'Indicator Date hidden'!AN5)</f>
        <v>0</v>
      </c>
      <c r="AN4" s="211">
        <f>IF('Indicator Date hidden'!AO5="x","x",$AN$2-'Indicator Date hidden'!AO5)</f>
        <v>0</v>
      </c>
      <c r="AO4" s="211">
        <f>IF('Indicator Date hidden'!AP5="x","x",$AO$2-'Indicator Date hidden'!AP5)</f>
        <v>0</v>
      </c>
      <c r="AP4" s="211">
        <f>IF('Indicator Date hidden'!AQ5="x","x",$AP$2-'Indicator Date hidden'!AQ5)</f>
        <v>0</v>
      </c>
      <c r="AQ4" s="211" t="str">
        <f>IF('Indicator Date hidden'!AR5="x","x",$AQ$2-'Indicator Date hidden'!AR5)</f>
        <v>x</v>
      </c>
      <c r="AR4" s="211">
        <f>IF('Indicator Date hidden'!AS5="x","x",$AR$2-'Indicator Date hidden'!AS5)</f>
        <v>0</v>
      </c>
      <c r="AS4" s="211">
        <f>IF('Indicator Date hidden'!AT5="x","x",$AS$2-'Indicator Date hidden'!AT5)</f>
        <v>0</v>
      </c>
      <c r="AT4" s="211">
        <f>IF('Indicator Date hidden'!AU5="x","x",$AT$2-'Indicator Date hidden'!AU5)</f>
        <v>0</v>
      </c>
      <c r="AU4" s="211">
        <f>IF('Indicator Date hidden'!AV5="x","x",$AU$2-'Indicator Date hidden'!AV5)</f>
        <v>2</v>
      </c>
      <c r="AV4" s="211">
        <f>IF('Indicator Date hidden'!AW5="x","x",$AV$2-'Indicator Date hidden'!AW5)</f>
        <v>0</v>
      </c>
      <c r="AW4" s="211">
        <f>IF('Indicator Date hidden'!AX5="x","x",$AW$2-'Indicator Date hidden'!AX5)</f>
        <v>0</v>
      </c>
      <c r="AX4" s="211">
        <f>IF('Indicator Date hidden'!AY5="x","x",$AX$2-'Indicator Date hidden'!AY5)</f>
        <v>0</v>
      </c>
      <c r="AY4" s="211">
        <f>IF('Indicator Date hidden'!AZ5="x","x",$AY$2-'Indicator Date hidden'!AZ5)</f>
        <v>0</v>
      </c>
      <c r="AZ4" s="211">
        <f>IF('Indicator Date hidden'!BA5="x","x",$AZ$2-'Indicator Date hidden'!BA5)</f>
        <v>0</v>
      </c>
      <c r="BA4">
        <f t="shared" si="0"/>
        <v>16</v>
      </c>
      <c r="BB4" s="21">
        <f t="shared" si="1"/>
        <v>0.33333333333333331</v>
      </c>
      <c r="BC4">
        <f t="shared" si="2"/>
        <v>7</v>
      </c>
      <c r="BD4" s="21">
        <f t="shared" si="3"/>
        <v>1.0474837574980447</v>
      </c>
      <c r="BE4" s="280">
        <f t="shared" si="4"/>
        <v>0</v>
      </c>
    </row>
    <row r="5" spans="1:57" x14ac:dyDescent="0.25">
      <c r="A5" t="s">
        <v>8784</v>
      </c>
      <c r="B5" s="211">
        <f>IF('Indicator Date hidden'!C6="x","x",$B$2-'Indicator Date hidden'!C6)</f>
        <v>0</v>
      </c>
      <c r="C5" s="211">
        <f>IF('Indicator Date hidden'!D6="x","x",$C$2-'Indicator Date hidden'!D6)</f>
        <v>0</v>
      </c>
      <c r="D5" s="211">
        <f>IF('Indicator Date hidden'!E6="x","x",$D$2-'Indicator Date hidden'!E6)</f>
        <v>0</v>
      </c>
      <c r="E5" s="211">
        <f>IF('Indicator Date hidden'!F6="x","x",$E$2-'Indicator Date hidden'!F6)</f>
        <v>0</v>
      </c>
      <c r="F5" s="211">
        <f>IF('Indicator Date hidden'!G6="x","x",$F$2-'Indicator Date hidden'!G6)</f>
        <v>0</v>
      </c>
      <c r="G5" s="211">
        <f>IF('Indicator Date hidden'!H6="x","x",$G$2-'Indicator Date hidden'!H6)</f>
        <v>0</v>
      </c>
      <c r="H5" s="211">
        <f>IF('Indicator Date hidden'!I6="x","x",$H$2-'Indicator Date hidden'!I6)</f>
        <v>0</v>
      </c>
      <c r="I5" s="211">
        <f>IF('Indicator Date hidden'!J6="x","x",$I$2-'Indicator Date hidden'!J6)</f>
        <v>0</v>
      </c>
      <c r="J5" s="211">
        <f>IF('Indicator Date hidden'!K6="x","x",$J$2-'Indicator Date hidden'!K6)</f>
        <v>0</v>
      </c>
      <c r="K5" s="211">
        <f>IF('Indicator Date hidden'!L6="x","x",$K$2-'Indicator Date hidden'!L6)</f>
        <v>0</v>
      </c>
      <c r="L5" s="211">
        <f>IF('Indicator Date hidden'!M6="x","x",$L$2-'Indicator Date hidden'!M6)</f>
        <v>0</v>
      </c>
      <c r="M5" s="211">
        <f>IF('Indicator Date hidden'!N6="x","x",$M$2-'Indicator Date hidden'!N6)</f>
        <v>0</v>
      </c>
      <c r="N5" s="211">
        <f>IF('Indicator Date hidden'!O6="x","x",$N$2-'Indicator Date hidden'!O6)</f>
        <v>0</v>
      </c>
      <c r="O5" s="211">
        <f>IF('Indicator Date hidden'!P6="x","x",$O$2-'Indicator Date hidden'!P6)</f>
        <v>0</v>
      </c>
      <c r="P5" s="211">
        <f>IF('Indicator Date hidden'!Q6="x","x",$P$2-'Indicator Date hidden'!Q6)</f>
        <v>0</v>
      </c>
      <c r="Q5" s="211" t="str">
        <f>IF('Indicator Date hidden'!R6="x","x",$Q$2-'Indicator Date hidden'!R6)</f>
        <v>x</v>
      </c>
      <c r="R5" s="211">
        <f>IF('Indicator Date hidden'!S6="x","x",$R$2-'Indicator Date hidden'!S6)</f>
        <v>0</v>
      </c>
      <c r="S5" s="211">
        <f>IF('Indicator Date hidden'!T6="x","x",$S$2-'Indicator Date hidden'!T6)</f>
        <v>0</v>
      </c>
      <c r="T5" s="211">
        <f>IF('Indicator Date hidden'!U6="x","x",$T$2-'Indicator Date hidden'!U6)</f>
        <v>0</v>
      </c>
      <c r="U5" s="211">
        <f>IF('Indicator Date hidden'!V6="x","x",$U$2-'Indicator Date hidden'!V6)</f>
        <v>0</v>
      </c>
      <c r="V5" s="211">
        <f>IF('Indicator Date hidden'!W6="x","x",$V$2-'Indicator Date hidden'!W6)</f>
        <v>0</v>
      </c>
      <c r="W5" s="211">
        <f>IF('Indicator Date hidden'!X6="x","x",$W$2-'Indicator Date hidden'!X6)</f>
        <v>2</v>
      </c>
      <c r="X5" s="211">
        <f>IF('Indicator Date hidden'!Y6="x","x",$X$2-'Indicator Date hidden'!Y6)</f>
        <v>4</v>
      </c>
      <c r="Y5" s="211">
        <f>IF('Indicator Date hidden'!Z6="x","x",$Y$2-'Indicator Date hidden'!Z6)</f>
        <v>0</v>
      </c>
      <c r="Z5" s="211">
        <f>IF('Indicator Date hidden'!AA6="x","x",$Z$2-'Indicator Date hidden'!AA6)</f>
        <v>0</v>
      </c>
      <c r="AA5" s="211">
        <f>IF('Indicator Date hidden'!AB6="x","x",$AA$2-'Indicator Date hidden'!AB6)</f>
        <v>0</v>
      </c>
      <c r="AB5" s="211">
        <f>IF('Indicator Date hidden'!AC6="x","x",$AB$2-'Indicator Date hidden'!AC6)</f>
        <v>0</v>
      </c>
      <c r="AC5" s="211">
        <f>IF('Indicator Date hidden'!AD6="x","x",$AC$2-'Indicator Date hidden'!AD6)</f>
        <v>0</v>
      </c>
      <c r="AD5" s="211">
        <f>IF('Indicator Date hidden'!AE6="x","x",$AD$2-'Indicator Date hidden'!AE6)</f>
        <v>0</v>
      </c>
      <c r="AE5" s="211">
        <f>IF('Indicator Date hidden'!AF6="x","x",$AE$2-'Indicator Date hidden'!AF6)</f>
        <v>0</v>
      </c>
      <c r="AF5" s="211" t="str">
        <f>IF('Indicator Date hidden'!AG6="x","x",$AF$2-'Indicator Date hidden'!AG6)</f>
        <v>x</v>
      </c>
      <c r="AG5" s="211">
        <f>IF('Indicator Date hidden'!AH6="x","x",$AG$2-'Indicator Date hidden'!AH6)</f>
        <v>0</v>
      </c>
      <c r="AH5" s="211">
        <f>IF('Indicator Date hidden'!AI6="x","x",$AH$2-'Indicator Date hidden'!AI6)</f>
        <v>0</v>
      </c>
      <c r="AI5" s="211">
        <f>IF('Indicator Date hidden'!AJ6="x","x",$AI$2-'Indicator Date hidden'!AJ6)</f>
        <v>0</v>
      </c>
      <c r="AJ5" s="211">
        <f>IF('Indicator Date hidden'!AK6="x","x",$AJ$2-'Indicator Date hidden'!AK6)</f>
        <v>1</v>
      </c>
      <c r="AK5" s="211">
        <f>IF('Indicator Date hidden'!AL6="x","x",$AK$2-'Indicator Date hidden'!AL6)</f>
        <v>1</v>
      </c>
      <c r="AL5" s="211">
        <f>IF('Indicator Date hidden'!AM6="x","x",$AL$2-'Indicator Date hidden'!AM6)</f>
        <v>0</v>
      </c>
      <c r="AM5" s="211">
        <f>IF('Indicator Date hidden'!AN6="x","x",$AM$2-'Indicator Date hidden'!AN6)</f>
        <v>0</v>
      </c>
      <c r="AN5" s="211">
        <f>IF('Indicator Date hidden'!AO6="x","x",$AN$2-'Indicator Date hidden'!AO6)</f>
        <v>0</v>
      </c>
      <c r="AO5" s="211">
        <f>IF('Indicator Date hidden'!AP6="x","x",$AO$2-'Indicator Date hidden'!AP6)</f>
        <v>0</v>
      </c>
      <c r="AP5" s="211">
        <f>IF('Indicator Date hidden'!AQ6="x","x",$AP$2-'Indicator Date hidden'!AQ6)</f>
        <v>0</v>
      </c>
      <c r="AQ5" s="211">
        <f>IF('Indicator Date hidden'!AR6="x","x",$AQ$2-'Indicator Date hidden'!AR6)</f>
        <v>4</v>
      </c>
      <c r="AR5" s="211">
        <f>IF('Indicator Date hidden'!AS6="x","x",$AR$2-'Indicator Date hidden'!AS6)</f>
        <v>0</v>
      </c>
      <c r="AS5" s="211">
        <f>IF('Indicator Date hidden'!AT6="x","x",$AS$2-'Indicator Date hidden'!AT6)</f>
        <v>0</v>
      </c>
      <c r="AT5" s="211">
        <f>IF('Indicator Date hidden'!AU6="x","x",$AT$2-'Indicator Date hidden'!AU6)</f>
        <v>0</v>
      </c>
      <c r="AU5" s="211">
        <f>IF('Indicator Date hidden'!AV6="x","x",$AU$2-'Indicator Date hidden'!AV6)</f>
        <v>8</v>
      </c>
      <c r="AV5" s="211">
        <f>IF('Indicator Date hidden'!AW6="x","x",$AV$2-'Indicator Date hidden'!AW6)</f>
        <v>0</v>
      </c>
      <c r="AW5" s="211">
        <f>IF('Indicator Date hidden'!AX6="x","x",$AW$2-'Indicator Date hidden'!AX6)</f>
        <v>0</v>
      </c>
      <c r="AX5" s="211">
        <f>IF('Indicator Date hidden'!AY6="x","x",$AX$2-'Indicator Date hidden'!AY6)</f>
        <v>0</v>
      </c>
      <c r="AY5" s="211">
        <f>IF('Indicator Date hidden'!AZ6="x","x",$AY$2-'Indicator Date hidden'!AZ6)</f>
        <v>0</v>
      </c>
      <c r="AZ5" s="211">
        <f>IF('Indicator Date hidden'!BA6="x","x",$AZ$2-'Indicator Date hidden'!BA6)</f>
        <v>0</v>
      </c>
      <c r="BA5">
        <f t="shared" si="0"/>
        <v>20</v>
      </c>
      <c r="BB5" s="21">
        <f t="shared" si="1"/>
        <v>0.40816326530612246</v>
      </c>
      <c r="BC5">
        <f t="shared" si="2"/>
        <v>6</v>
      </c>
      <c r="BD5" s="21">
        <f t="shared" si="3"/>
        <v>1.3838480414828314</v>
      </c>
      <c r="BE5" s="280">
        <f t="shared" si="4"/>
        <v>0</v>
      </c>
    </row>
    <row r="6" spans="1:57" x14ac:dyDescent="0.25">
      <c r="A6" t="s">
        <v>8706</v>
      </c>
      <c r="B6" s="211">
        <f>IF('Indicator Date hidden'!C7="x","x",$B$2-'Indicator Date hidden'!C7)</f>
        <v>0</v>
      </c>
      <c r="C6" s="211">
        <f>IF('Indicator Date hidden'!D7="x","x",$C$2-'Indicator Date hidden'!D7)</f>
        <v>0</v>
      </c>
      <c r="D6" s="211">
        <f>IF('Indicator Date hidden'!E7="x","x",$D$2-'Indicator Date hidden'!E7)</f>
        <v>0</v>
      </c>
      <c r="E6" s="211">
        <f>IF('Indicator Date hidden'!F7="x","x",$E$2-'Indicator Date hidden'!F7)</f>
        <v>0</v>
      </c>
      <c r="F6" s="211">
        <f>IF('Indicator Date hidden'!G7="x","x",$F$2-'Indicator Date hidden'!G7)</f>
        <v>0</v>
      </c>
      <c r="G6" s="211">
        <f>IF('Indicator Date hidden'!H7="x","x",$G$2-'Indicator Date hidden'!H7)</f>
        <v>0</v>
      </c>
      <c r="H6" s="211">
        <f>IF('Indicator Date hidden'!I7="x","x",$H$2-'Indicator Date hidden'!I7)</f>
        <v>0</v>
      </c>
      <c r="I6" s="211">
        <f>IF('Indicator Date hidden'!J7="x","x",$I$2-'Indicator Date hidden'!J7)</f>
        <v>0</v>
      </c>
      <c r="J6" s="211">
        <f>IF('Indicator Date hidden'!K7="x","x",$J$2-'Indicator Date hidden'!K7)</f>
        <v>0</v>
      </c>
      <c r="K6" s="211">
        <f>IF('Indicator Date hidden'!L7="x","x",$K$2-'Indicator Date hidden'!L7)</f>
        <v>0</v>
      </c>
      <c r="L6" s="211">
        <f>IF('Indicator Date hidden'!M7="x","x",$L$2-'Indicator Date hidden'!M7)</f>
        <v>0</v>
      </c>
      <c r="M6" s="211">
        <f>IF('Indicator Date hidden'!N7="x","x",$M$2-'Indicator Date hidden'!N7)</f>
        <v>0</v>
      </c>
      <c r="N6" s="211">
        <f>IF('Indicator Date hidden'!O7="x","x",$N$2-'Indicator Date hidden'!O7)</f>
        <v>0</v>
      </c>
      <c r="O6" s="211">
        <f>IF('Indicator Date hidden'!P7="x","x",$O$2-'Indicator Date hidden'!P7)</f>
        <v>0</v>
      </c>
      <c r="P6" s="211">
        <f>IF('Indicator Date hidden'!Q7="x","x",$P$2-'Indicator Date hidden'!Q7)</f>
        <v>0</v>
      </c>
      <c r="Q6" s="211" t="str">
        <f>IF('Indicator Date hidden'!R7="x","x",$Q$2-'Indicator Date hidden'!R7)</f>
        <v>x</v>
      </c>
      <c r="R6" s="211">
        <f>IF('Indicator Date hidden'!S7="x","x",$R$2-'Indicator Date hidden'!S7)</f>
        <v>0</v>
      </c>
      <c r="S6" s="211">
        <f>IF('Indicator Date hidden'!T7="x","x",$S$2-'Indicator Date hidden'!T7)</f>
        <v>0</v>
      </c>
      <c r="T6" s="211">
        <f>IF('Indicator Date hidden'!U7="x","x",$T$2-'Indicator Date hidden'!U7)</f>
        <v>0</v>
      </c>
      <c r="U6" s="211">
        <f>IF('Indicator Date hidden'!V7="x","x",$U$2-'Indicator Date hidden'!V7)</f>
        <v>0</v>
      </c>
      <c r="V6" s="211">
        <f>IF('Indicator Date hidden'!W7="x","x",$V$2-'Indicator Date hidden'!W7)</f>
        <v>0</v>
      </c>
      <c r="W6" s="211">
        <f>IF('Indicator Date hidden'!X7="x","x",$W$2-'Indicator Date hidden'!X7)</f>
        <v>7</v>
      </c>
      <c r="X6" s="211">
        <f>IF('Indicator Date hidden'!Y7="x","x",$X$2-'Indicator Date hidden'!Y7)</f>
        <v>5</v>
      </c>
      <c r="Y6" s="211">
        <f>IF('Indicator Date hidden'!Z7="x","x",$Y$2-'Indicator Date hidden'!Z7)</f>
        <v>0</v>
      </c>
      <c r="Z6" s="211">
        <f>IF('Indicator Date hidden'!AA7="x","x",$Z$2-'Indicator Date hidden'!AA7)</f>
        <v>0</v>
      </c>
      <c r="AA6" s="211">
        <f>IF('Indicator Date hidden'!AB7="x","x",$AA$2-'Indicator Date hidden'!AB7)</f>
        <v>0</v>
      </c>
      <c r="AB6" s="211">
        <f>IF('Indicator Date hidden'!AC7="x","x",$AB$2-'Indicator Date hidden'!AC7)</f>
        <v>0</v>
      </c>
      <c r="AC6" s="211">
        <f>IF('Indicator Date hidden'!AD7="x","x",$AC$2-'Indicator Date hidden'!AD7)</f>
        <v>0</v>
      </c>
      <c r="AD6" s="211">
        <f>IF('Indicator Date hidden'!AE7="x","x",$AD$2-'Indicator Date hidden'!AE7)</f>
        <v>0</v>
      </c>
      <c r="AE6" s="211" t="str">
        <f>IF('Indicator Date hidden'!AF7="x","x",$AE$2-'Indicator Date hidden'!AF7)</f>
        <v>x</v>
      </c>
      <c r="AF6" s="211">
        <f>IF('Indicator Date hidden'!AG7="x","x",$AF$2-'Indicator Date hidden'!AG7)</f>
        <v>5</v>
      </c>
      <c r="AG6" s="211">
        <f>IF('Indicator Date hidden'!AH7="x","x",$AG$2-'Indicator Date hidden'!AH7)</f>
        <v>0</v>
      </c>
      <c r="AH6" s="211">
        <f>IF('Indicator Date hidden'!AI7="x","x",$AH$2-'Indicator Date hidden'!AI7)</f>
        <v>0</v>
      </c>
      <c r="AI6" s="211">
        <f>IF('Indicator Date hidden'!AJ7="x","x",$AI$2-'Indicator Date hidden'!AJ7)</f>
        <v>0</v>
      </c>
      <c r="AJ6" s="211" t="str">
        <f>IF('Indicator Date hidden'!AK7="x","x",$AJ$2-'Indicator Date hidden'!AK7)</f>
        <v>x</v>
      </c>
      <c r="AK6" s="211">
        <f>IF('Indicator Date hidden'!AL7="x","x",$AK$2-'Indicator Date hidden'!AL7)</f>
        <v>1</v>
      </c>
      <c r="AL6" s="211">
        <f>IF('Indicator Date hidden'!AM7="x","x",$AL$2-'Indicator Date hidden'!AM7)</f>
        <v>0</v>
      </c>
      <c r="AM6" s="211">
        <f>IF('Indicator Date hidden'!AN7="x","x",$AM$2-'Indicator Date hidden'!AN7)</f>
        <v>0</v>
      </c>
      <c r="AN6" s="211">
        <f>IF('Indicator Date hidden'!AO7="x","x",$AN$2-'Indicator Date hidden'!AO7)</f>
        <v>0</v>
      </c>
      <c r="AO6" s="211">
        <f>IF('Indicator Date hidden'!AP7="x","x",$AO$2-'Indicator Date hidden'!AP7)</f>
        <v>1</v>
      </c>
      <c r="AP6" s="211">
        <f>IF('Indicator Date hidden'!AQ7="x","x",$AP$2-'Indicator Date hidden'!AQ7)</f>
        <v>1</v>
      </c>
      <c r="AQ6" s="211">
        <f>IF('Indicator Date hidden'!AR7="x","x",$AQ$2-'Indicator Date hidden'!AR7)</f>
        <v>8</v>
      </c>
      <c r="AR6" s="211">
        <f>IF('Indicator Date hidden'!AS7="x","x",$AR$2-'Indicator Date hidden'!AS7)</f>
        <v>0</v>
      </c>
      <c r="AS6" s="211">
        <f>IF('Indicator Date hidden'!AT7="x","x",$AS$2-'Indicator Date hidden'!AT7)</f>
        <v>0</v>
      </c>
      <c r="AT6" s="211">
        <f>IF('Indicator Date hidden'!AU7="x","x",$AT$2-'Indicator Date hidden'!AU7)</f>
        <v>0</v>
      </c>
      <c r="AU6" s="211">
        <f>IF('Indicator Date hidden'!AV7="x","x",$AU$2-'Indicator Date hidden'!AV7)</f>
        <v>1</v>
      </c>
      <c r="AV6" s="211">
        <f>IF('Indicator Date hidden'!AW7="x","x",$AV$2-'Indicator Date hidden'!AW7)</f>
        <v>0</v>
      </c>
      <c r="AW6" s="211">
        <f>IF('Indicator Date hidden'!AX7="x","x",$AW$2-'Indicator Date hidden'!AX7)</f>
        <v>0</v>
      </c>
      <c r="AX6" s="211">
        <f>IF('Indicator Date hidden'!AY7="x","x",$AX$2-'Indicator Date hidden'!AY7)</f>
        <v>0</v>
      </c>
      <c r="AY6" s="211">
        <f>IF('Indicator Date hidden'!AZ7="x","x",$AY$2-'Indicator Date hidden'!AZ7)</f>
        <v>0</v>
      </c>
      <c r="AZ6" s="211">
        <f>IF('Indicator Date hidden'!BA7="x","x",$AZ$2-'Indicator Date hidden'!BA7)</f>
        <v>0</v>
      </c>
      <c r="BA6">
        <f t="shared" si="0"/>
        <v>29</v>
      </c>
      <c r="BB6" s="21">
        <f t="shared" si="1"/>
        <v>0.60416666666666663</v>
      </c>
      <c r="BC6">
        <f t="shared" si="2"/>
        <v>8</v>
      </c>
      <c r="BD6" s="21">
        <f t="shared" si="3"/>
        <v>1.7646952443851476</v>
      </c>
      <c r="BE6" s="280">
        <f t="shared" si="4"/>
        <v>0</v>
      </c>
    </row>
    <row r="7" spans="1:57" x14ac:dyDescent="0.25">
      <c r="A7" t="s">
        <v>8715</v>
      </c>
      <c r="B7" s="211">
        <f>IF('Indicator Date hidden'!C8="x","x",$B$2-'Indicator Date hidden'!C8)</f>
        <v>0</v>
      </c>
      <c r="C7" s="211">
        <f>IF('Indicator Date hidden'!D8="x","x",$C$2-'Indicator Date hidden'!D8)</f>
        <v>0</v>
      </c>
      <c r="D7" s="211">
        <f>IF('Indicator Date hidden'!E8="x","x",$D$2-'Indicator Date hidden'!E8)</f>
        <v>0</v>
      </c>
      <c r="E7" s="211">
        <f>IF('Indicator Date hidden'!F8="x","x",$E$2-'Indicator Date hidden'!F8)</f>
        <v>0</v>
      </c>
      <c r="F7" s="211">
        <f>IF('Indicator Date hidden'!G8="x","x",$F$2-'Indicator Date hidden'!G8)</f>
        <v>0</v>
      </c>
      <c r="G7" s="211">
        <f>IF('Indicator Date hidden'!H8="x","x",$G$2-'Indicator Date hidden'!H8)</f>
        <v>0</v>
      </c>
      <c r="H7" s="211">
        <f>IF('Indicator Date hidden'!I8="x","x",$H$2-'Indicator Date hidden'!I8)</f>
        <v>0</v>
      </c>
      <c r="I7" s="211">
        <f>IF('Indicator Date hidden'!J8="x","x",$I$2-'Indicator Date hidden'!J8)</f>
        <v>0</v>
      </c>
      <c r="J7" s="211">
        <f>IF('Indicator Date hidden'!K8="x","x",$J$2-'Indicator Date hidden'!K8)</f>
        <v>0</v>
      </c>
      <c r="K7" s="211">
        <f>IF('Indicator Date hidden'!L8="x","x",$K$2-'Indicator Date hidden'!L8)</f>
        <v>0</v>
      </c>
      <c r="L7" s="211">
        <f>IF('Indicator Date hidden'!M8="x","x",$L$2-'Indicator Date hidden'!M8)</f>
        <v>0</v>
      </c>
      <c r="M7" s="211">
        <f>IF('Indicator Date hidden'!N8="x","x",$M$2-'Indicator Date hidden'!N8)</f>
        <v>0</v>
      </c>
      <c r="N7" s="211">
        <f>IF('Indicator Date hidden'!O8="x","x",$N$2-'Indicator Date hidden'!O8)</f>
        <v>0</v>
      </c>
      <c r="O7" s="211">
        <f>IF('Indicator Date hidden'!P8="x","x",$O$2-'Indicator Date hidden'!P8)</f>
        <v>0</v>
      </c>
      <c r="P7" s="211">
        <f>IF('Indicator Date hidden'!Q8="x","x",$P$2-'Indicator Date hidden'!Q8)</f>
        <v>0</v>
      </c>
      <c r="Q7" s="211" t="str">
        <f>IF('Indicator Date hidden'!R8="x","x",$Q$2-'Indicator Date hidden'!R8)</f>
        <v>x</v>
      </c>
      <c r="R7" s="211">
        <f>IF('Indicator Date hidden'!S8="x","x",$R$2-'Indicator Date hidden'!S8)</f>
        <v>0</v>
      </c>
      <c r="S7" s="211">
        <f>IF('Indicator Date hidden'!T8="x","x",$S$2-'Indicator Date hidden'!T8)</f>
        <v>0</v>
      </c>
      <c r="T7" s="211">
        <f>IF('Indicator Date hidden'!U8="x","x",$T$2-'Indicator Date hidden'!U8)</f>
        <v>0</v>
      </c>
      <c r="U7" s="211">
        <f>IF('Indicator Date hidden'!V8="x","x",$U$2-'Indicator Date hidden'!V8)</f>
        <v>0</v>
      </c>
      <c r="V7" s="211">
        <f>IF('Indicator Date hidden'!W8="x","x",$V$2-'Indicator Date hidden'!W8)</f>
        <v>0</v>
      </c>
      <c r="W7" s="211" t="str">
        <f>IF('Indicator Date hidden'!X8="x","x",$W$2-'Indicator Date hidden'!X8)</f>
        <v>x</v>
      </c>
      <c r="X7" s="211" t="str">
        <f>IF('Indicator Date hidden'!Y8="x","x",$X$2-'Indicator Date hidden'!Y8)</f>
        <v>x</v>
      </c>
      <c r="Y7" s="211">
        <f>IF('Indicator Date hidden'!Z8="x","x",$Y$2-'Indicator Date hidden'!Z8)</f>
        <v>0</v>
      </c>
      <c r="Z7" s="211">
        <f>IF('Indicator Date hidden'!AA8="x","x",$Z$2-'Indicator Date hidden'!AA8)</f>
        <v>0</v>
      </c>
      <c r="AA7" s="211" t="str">
        <f>IF('Indicator Date hidden'!AB8="x","x",$AA$2-'Indicator Date hidden'!AB8)</f>
        <v>x</v>
      </c>
      <c r="AB7" s="211">
        <f>IF('Indicator Date hidden'!AC8="x","x",$AB$2-'Indicator Date hidden'!AC8)</f>
        <v>0</v>
      </c>
      <c r="AC7" s="211">
        <f>IF('Indicator Date hidden'!AD8="x","x",$AC$2-'Indicator Date hidden'!AD8)</f>
        <v>0</v>
      </c>
      <c r="AD7" s="211" t="str">
        <f>IF('Indicator Date hidden'!AE8="x","x",$AD$2-'Indicator Date hidden'!AE8)</f>
        <v>x</v>
      </c>
      <c r="AE7" s="211" t="str">
        <f>IF('Indicator Date hidden'!AF8="x","x",$AE$2-'Indicator Date hidden'!AF8)</f>
        <v>x</v>
      </c>
      <c r="AF7" s="211" t="str">
        <f>IF('Indicator Date hidden'!AG8="x","x",$AF$2-'Indicator Date hidden'!AG8)</f>
        <v>x</v>
      </c>
      <c r="AG7" s="211">
        <f>IF('Indicator Date hidden'!AH8="x","x",$AG$2-'Indicator Date hidden'!AH8)</f>
        <v>0</v>
      </c>
      <c r="AH7" s="211">
        <f>IF('Indicator Date hidden'!AI8="x","x",$AH$2-'Indicator Date hidden'!AI8)</f>
        <v>0</v>
      </c>
      <c r="AI7" s="211">
        <f>IF('Indicator Date hidden'!AJ8="x","x",$AI$2-'Indicator Date hidden'!AJ8)</f>
        <v>0</v>
      </c>
      <c r="AJ7" s="211" t="str">
        <f>IF('Indicator Date hidden'!AK8="x","x",$AJ$2-'Indicator Date hidden'!AK8)</f>
        <v>x</v>
      </c>
      <c r="AK7" s="211">
        <f>IF('Indicator Date hidden'!AL8="x","x",$AK$2-'Indicator Date hidden'!AL8)</f>
        <v>1</v>
      </c>
      <c r="AL7" s="211">
        <f>IF('Indicator Date hidden'!AM8="x","x",$AL$2-'Indicator Date hidden'!AM8)</f>
        <v>0</v>
      </c>
      <c r="AM7" s="211">
        <f>IF('Indicator Date hidden'!AN8="x","x",$AM$2-'Indicator Date hidden'!AN8)</f>
        <v>0</v>
      </c>
      <c r="AN7" s="211">
        <f>IF('Indicator Date hidden'!AO8="x","x",$AN$2-'Indicator Date hidden'!AO8)</f>
        <v>0</v>
      </c>
      <c r="AO7" s="211">
        <f>IF('Indicator Date hidden'!AP8="x","x",$AO$2-'Indicator Date hidden'!AP8)</f>
        <v>0</v>
      </c>
      <c r="AP7" s="211" t="str">
        <f>IF('Indicator Date hidden'!AQ8="x","x",$AP$2-'Indicator Date hidden'!AQ8)</f>
        <v>x</v>
      </c>
      <c r="AQ7" s="211">
        <f>IF('Indicator Date hidden'!AR8="x","x",$AQ$2-'Indicator Date hidden'!AR8)</f>
        <v>6</v>
      </c>
      <c r="AR7" s="211">
        <f>IF('Indicator Date hidden'!AS8="x","x",$AR$2-'Indicator Date hidden'!AS8)</f>
        <v>0</v>
      </c>
      <c r="AS7" s="211" t="str">
        <f>IF('Indicator Date hidden'!AT8="x","x",$AS$2-'Indicator Date hidden'!AT8)</f>
        <v>x</v>
      </c>
      <c r="AT7" s="211">
        <f>IF('Indicator Date hidden'!AU8="x","x",$AT$2-'Indicator Date hidden'!AU8)</f>
        <v>0</v>
      </c>
      <c r="AU7" s="211">
        <f>IF('Indicator Date hidden'!AV8="x","x",$AU$2-'Indicator Date hidden'!AV8)</f>
        <v>1</v>
      </c>
      <c r="AV7" s="211">
        <f>IF('Indicator Date hidden'!AW8="x","x",$AV$2-'Indicator Date hidden'!AW8)</f>
        <v>0</v>
      </c>
      <c r="AW7" s="211">
        <f>IF('Indicator Date hidden'!AX8="x","x",$AW$2-'Indicator Date hidden'!AX8)</f>
        <v>0</v>
      </c>
      <c r="AX7" s="211">
        <f>IF('Indicator Date hidden'!AY8="x","x",$AX$2-'Indicator Date hidden'!AY8)</f>
        <v>0</v>
      </c>
      <c r="AY7" s="211">
        <f>IF('Indicator Date hidden'!AZ8="x","x",$AY$2-'Indicator Date hidden'!AZ8)</f>
        <v>4</v>
      </c>
      <c r="AZ7" s="211">
        <f>IF('Indicator Date hidden'!BA8="x","x",$AZ$2-'Indicator Date hidden'!BA8)</f>
        <v>0</v>
      </c>
      <c r="BA7">
        <f t="shared" si="0"/>
        <v>12</v>
      </c>
      <c r="BB7" s="21">
        <f t="shared" si="1"/>
        <v>0.29268292682926828</v>
      </c>
      <c r="BC7">
        <f t="shared" si="2"/>
        <v>4</v>
      </c>
      <c r="BD7" s="21">
        <f t="shared" si="3"/>
        <v>1.1096890893733977</v>
      </c>
      <c r="BE7" s="280">
        <f t="shared" si="4"/>
        <v>0</v>
      </c>
    </row>
    <row r="8" spans="1:57" x14ac:dyDescent="0.25">
      <c r="A8" t="s">
        <v>8712</v>
      </c>
      <c r="B8" s="211">
        <f>IF('Indicator Date hidden'!C9="x","x",$B$2-'Indicator Date hidden'!C9)</f>
        <v>0</v>
      </c>
      <c r="C8" s="211">
        <f>IF('Indicator Date hidden'!D9="x","x",$C$2-'Indicator Date hidden'!D9)</f>
        <v>0</v>
      </c>
      <c r="D8" s="211">
        <f>IF('Indicator Date hidden'!E9="x","x",$D$2-'Indicator Date hidden'!E9)</f>
        <v>0</v>
      </c>
      <c r="E8" s="211">
        <f>IF('Indicator Date hidden'!F9="x","x",$E$2-'Indicator Date hidden'!F9)</f>
        <v>0</v>
      </c>
      <c r="F8" s="211">
        <f>IF('Indicator Date hidden'!G9="x","x",$F$2-'Indicator Date hidden'!G9)</f>
        <v>0</v>
      </c>
      <c r="G8" s="211">
        <f>IF('Indicator Date hidden'!H9="x","x",$G$2-'Indicator Date hidden'!H9)</f>
        <v>0</v>
      </c>
      <c r="H8" s="211">
        <f>IF('Indicator Date hidden'!I9="x","x",$H$2-'Indicator Date hidden'!I9)</f>
        <v>0</v>
      </c>
      <c r="I8" s="211">
        <f>IF('Indicator Date hidden'!J9="x","x",$I$2-'Indicator Date hidden'!J9)</f>
        <v>0</v>
      </c>
      <c r="J8" s="211">
        <f>IF('Indicator Date hidden'!K9="x","x",$J$2-'Indicator Date hidden'!K9)</f>
        <v>0</v>
      </c>
      <c r="K8" s="211">
        <f>IF('Indicator Date hidden'!L9="x","x",$K$2-'Indicator Date hidden'!L9)</f>
        <v>0</v>
      </c>
      <c r="L8" s="211">
        <f>IF('Indicator Date hidden'!M9="x","x",$L$2-'Indicator Date hidden'!M9)</f>
        <v>0</v>
      </c>
      <c r="M8" s="211">
        <f>IF('Indicator Date hidden'!N9="x","x",$M$2-'Indicator Date hidden'!N9)</f>
        <v>0</v>
      </c>
      <c r="N8" s="211">
        <f>IF('Indicator Date hidden'!O9="x","x",$N$2-'Indicator Date hidden'!O9)</f>
        <v>0</v>
      </c>
      <c r="O8" s="211">
        <f>IF('Indicator Date hidden'!P9="x","x",$O$2-'Indicator Date hidden'!P9)</f>
        <v>0</v>
      </c>
      <c r="P8" s="211">
        <f>IF('Indicator Date hidden'!Q9="x","x",$P$2-'Indicator Date hidden'!Q9)</f>
        <v>0</v>
      </c>
      <c r="Q8" s="211">
        <f>IF('Indicator Date hidden'!R9="x","x",$Q$2-'Indicator Date hidden'!R9)</f>
        <v>9</v>
      </c>
      <c r="R8" s="211">
        <f>IF('Indicator Date hidden'!S9="x","x",$R$2-'Indicator Date hidden'!S9)</f>
        <v>0</v>
      </c>
      <c r="S8" s="211">
        <f>IF('Indicator Date hidden'!T9="x","x",$S$2-'Indicator Date hidden'!T9)</f>
        <v>0</v>
      </c>
      <c r="T8" s="211">
        <f>IF('Indicator Date hidden'!U9="x","x",$T$2-'Indicator Date hidden'!U9)</f>
        <v>0</v>
      </c>
      <c r="U8" s="211">
        <f>IF('Indicator Date hidden'!V9="x","x",$U$2-'Indicator Date hidden'!V9)</f>
        <v>0</v>
      </c>
      <c r="V8" s="211">
        <f>IF('Indicator Date hidden'!W9="x","x",$V$2-'Indicator Date hidden'!W9)</f>
        <v>0</v>
      </c>
      <c r="W8" s="211">
        <f>IF('Indicator Date hidden'!X9="x","x",$W$2-'Indicator Date hidden'!X9)</f>
        <v>9</v>
      </c>
      <c r="X8" s="211">
        <f>IF('Indicator Date hidden'!Y9="x","x",$X$2-'Indicator Date hidden'!Y9)</f>
        <v>1</v>
      </c>
      <c r="Y8" s="211">
        <f>IF('Indicator Date hidden'!Z9="x","x",$Y$2-'Indicator Date hidden'!Z9)</f>
        <v>0</v>
      </c>
      <c r="Z8" s="211">
        <f>IF('Indicator Date hidden'!AA9="x","x",$Z$2-'Indicator Date hidden'!AA9)</f>
        <v>0</v>
      </c>
      <c r="AA8" s="211">
        <f>IF('Indicator Date hidden'!AB9="x","x",$AA$2-'Indicator Date hidden'!AB9)</f>
        <v>0</v>
      </c>
      <c r="AB8" s="211">
        <f>IF('Indicator Date hidden'!AC9="x","x",$AB$2-'Indicator Date hidden'!AC9)</f>
        <v>0</v>
      </c>
      <c r="AC8" s="211">
        <f>IF('Indicator Date hidden'!AD9="x","x",$AC$2-'Indicator Date hidden'!AD9)</f>
        <v>0</v>
      </c>
      <c r="AD8" s="211" t="str">
        <f>IF('Indicator Date hidden'!AE9="x","x",$AD$2-'Indicator Date hidden'!AE9)</f>
        <v>x</v>
      </c>
      <c r="AE8" s="211">
        <f>IF('Indicator Date hidden'!AF9="x","x",$AE$2-'Indicator Date hidden'!AF9)</f>
        <v>0</v>
      </c>
      <c r="AF8" s="211">
        <f>IF('Indicator Date hidden'!AG9="x","x",$AF$2-'Indicator Date hidden'!AG9)</f>
        <v>0</v>
      </c>
      <c r="AG8" s="211">
        <f>IF('Indicator Date hidden'!AH9="x","x",$AG$2-'Indicator Date hidden'!AH9)</f>
        <v>0</v>
      </c>
      <c r="AH8" s="211">
        <f>IF('Indicator Date hidden'!AI9="x","x",$AH$2-'Indicator Date hidden'!AI9)</f>
        <v>0</v>
      </c>
      <c r="AI8" s="211">
        <f>IF('Indicator Date hidden'!AJ9="x","x",$AI$2-'Indicator Date hidden'!AJ9)</f>
        <v>0</v>
      </c>
      <c r="AJ8" s="211" t="str">
        <f>IF('Indicator Date hidden'!AK9="x","x",$AJ$2-'Indicator Date hidden'!AK9)</f>
        <v>x</v>
      </c>
      <c r="AK8" s="211">
        <f>IF('Indicator Date hidden'!AL9="x","x",$AK$2-'Indicator Date hidden'!AL9)</f>
        <v>1</v>
      </c>
      <c r="AL8" s="211">
        <f>IF('Indicator Date hidden'!AM9="x","x",$AL$2-'Indicator Date hidden'!AM9)</f>
        <v>0</v>
      </c>
      <c r="AM8" s="211">
        <f>IF('Indicator Date hidden'!AN9="x","x",$AM$2-'Indicator Date hidden'!AN9)</f>
        <v>0</v>
      </c>
      <c r="AN8" s="211">
        <f>IF('Indicator Date hidden'!AO9="x","x",$AN$2-'Indicator Date hidden'!AO9)</f>
        <v>0</v>
      </c>
      <c r="AO8" s="211" t="str">
        <f>IF('Indicator Date hidden'!AP9="x","x",$AO$2-'Indicator Date hidden'!AP9)</f>
        <v>x</v>
      </c>
      <c r="AP8" s="211" t="str">
        <f>IF('Indicator Date hidden'!AQ9="x","x",$AP$2-'Indicator Date hidden'!AQ9)</f>
        <v>x</v>
      </c>
      <c r="AQ8" s="211">
        <f>IF('Indicator Date hidden'!AR9="x","x",$AQ$2-'Indicator Date hidden'!AR9)</f>
        <v>0</v>
      </c>
      <c r="AR8" s="211">
        <f>IF('Indicator Date hidden'!AS9="x","x",$AR$2-'Indicator Date hidden'!AS9)</f>
        <v>0</v>
      </c>
      <c r="AS8" s="211">
        <f>IF('Indicator Date hidden'!AT9="x","x",$AS$2-'Indicator Date hidden'!AT9)</f>
        <v>0</v>
      </c>
      <c r="AT8" s="211">
        <f>IF('Indicator Date hidden'!AU9="x","x",$AT$2-'Indicator Date hidden'!AU9)</f>
        <v>0</v>
      </c>
      <c r="AU8" s="211">
        <f>IF('Indicator Date hidden'!AV9="x","x",$AU$2-'Indicator Date hidden'!AV9)</f>
        <v>1</v>
      </c>
      <c r="AV8" s="211">
        <f>IF('Indicator Date hidden'!AW9="x","x",$AV$2-'Indicator Date hidden'!AW9)</f>
        <v>0</v>
      </c>
      <c r="AW8" s="211">
        <f>IF('Indicator Date hidden'!AX9="x","x",$AW$2-'Indicator Date hidden'!AX9)</f>
        <v>0</v>
      </c>
      <c r="AX8" s="211">
        <f>IF('Indicator Date hidden'!AY9="x","x",$AX$2-'Indicator Date hidden'!AY9)</f>
        <v>0</v>
      </c>
      <c r="AY8" s="211">
        <f>IF('Indicator Date hidden'!AZ9="x","x",$AY$2-'Indicator Date hidden'!AZ9)</f>
        <v>0</v>
      </c>
      <c r="AZ8" s="211">
        <f>IF('Indicator Date hidden'!BA9="x","x",$AZ$2-'Indicator Date hidden'!BA9)</f>
        <v>0</v>
      </c>
      <c r="BA8">
        <f t="shared" si="0"/>
        <v>21</v>
      </c>
      <c r="BB8" s="21">
        <f t="shared" si="1"/>
        <v>0.44680851063829785</v>
      </c>
      <c r="BC8">
        <f t="shared" si="2"/>
        <v>5</v>
      </c>
      <c r="BD8" s="21">
        <f t="shared" si="3"/>
        <v>1.8196154683596</v>
      </c>
      <c r="BE8" s="280">
        <f t="shared" si="4"/>
        <v>0</v>
      </c>
    </row>
    <row r="9" spans="1:57" x14ac:dyDescent="0.25">
      <c r="A9" t="s">
        <v>8713</v>
      </c>
      <c r="B9" s="211">
        <f>IF('Indicator Date hidden'!C10="x","x",$B$2-'Indicator Date hidden'!C10)</f>
        <v>0</v>
      </c>
      <c r="C9" s="211">
        <f>IF('Indicator Date hidden'!D10="x","x",$C$2-'Indicator Date hidden'!D10)</f>
        <v>0</v>
      </c>
      <c r="D9" s="211">
        <f>IF('Indicator Date hidden'!E10="x","x",$D$2-'Indicator Date hidden'!E10)</f>
        <v>0</v>
      </c>
      <c r="E9" s="211">
        <f>IF('Indicator Date hidden'!F10="x","x",$E$2-'Indicator Date hidden'!F10)</f>
        <v>0</v>
      </c>
      <c r="F9" s="211">
        <f>IF('Indicator Date hidden'!G10="x","x",$F$2-'Indicator Date hidden'!G10)</f>
        <v>0</v>
      </c>
      <c r="G9" s="211">
        <f>IF('Indicator Date hidden'!H10="x","x",$G$2-'Indicator Date hidden'!H10)</f>
        <v>0</v>
      </c>
      <c r="H9" s="211">
        <f>IF('Indicator Date hidden'!I10="x","x",$H$2-'Indicator Date hidden'!I10)</f>
        <v>0</v>
      </c>
      <c r="I9" s="211">
        <f>IF('Indicator Date hidden'!J10="x","x",$I$2-'Indicator Date hidden'!J10)</f>
        <v>0</v>
      </c>
      <c r="J9" s="211">
        <f>IF('Indicator Date hidden'!K10="x","x",$J$2-'Indicator Date hidden'!K10)</f>
        <v>0</v>
      </c>
      <c r="K9" s="211">
        <f>IF('Indicator Date hidden'!L10="x","x",$K$2-'Indicator Date hidden'!L10)</f>
        <v>0</v>
      </c>
      <c r="L9" s="211">
        <f>IF('Indicator Date hidden'!M10="x","x",$L$2-'Indicator Date hidden'!M10)</f>
        <v>0</v>
      </c>
      <c r="M9" s="211">
        <f>IF('Indicator Date hidden'!N10="x","x",$M$2-'Indicator Date hidden'!N10)</f>
        <v>0</v>
      </c>
      <c r="N9" s="211">
        <f>IF('Indicator Date hidden'!O10="x","x",$N$2-'Indicator Date hidden'!O10)</f>
        <v>0</v>
      </c>
      <c r="O9" s="211">
        <f>IF('Indicator Date hidden'!P10="x","x",$O$2-'Indicator Date hidden'!P10)</f>
        <v>0</v>
      </c>
      <c r="P9" s="211">
        <f>IF('Indicator Date hidden'!Q10="x","x",$P$2-'Indicator Date hidden'!Q10)</f>
        <v>0</v>
      </c>
      <c r="Q9" s="211">
        <f>IF('Indicator Date hidden'!R10="x","x",$Q$2-'Indicator Date hidden'!R10)</f>
        <v>4</v>
      </c>
      <c r="R9" s="211">
        <f>IF('Indicator Date hidden'!S10="x","x",$R$2-'Indicator Date hidden'!S10)</f>
        <v>0</v>
      </c>
      <c r="S9" s="211">
        <f>IF('Indicator Date hidden'!T10="x","x",$S$2-'Indicator Date hidden'!T10)</f>
        <v>0</v>
      </c>
      <c r="T9" s="211">
        <f>IF('Indicator Date hidden'!U10="x","x",$T$2-'Indicator Date hidden'!U10)</f>
        <v>0</v>
      </c>
      <c r="U9" s="211">
        <f>IF('Indicator Date hidden'!V10="x","x",$U$2-'Indicator Date hidden'!V10)</f>
        <v>0</v>
      </c>
      <c r="V9" s="211">
        <f>IF('Indicator Date hidden'!W10="x","x",$V$2-'Indicator Date hidden'!W10)</f>
        <v>0</v>
      </c>
      <c r="W9" s="211">
        <f>IF('Indicator Date hidden'!X10="x","x",$W$2-'Indicator Date hidden'!X10)</f>
        <v>4</v>
      </c>
      <c r="X9" s="211">
        <f>IF('Indicator Date hidden'!Y10="x","x",$X$2-'Indicator Date hidden'!Y10)</f>
        <v>1</v>
      </c>
      <c r="Y9" s="211">
        <f>IF('Indicator Date hidden'!Z10="x","x",$Y$2-'Indicator Date hidden'!Z10)</f>
        <v>0</v>
      </c>
      <c r="Z9" s="211">
        <f>IF('Indicator Date hidden'!AA10="x","x",$Z$2-'Indicator Date hidden'!AA10)</f>
        <v>0</v>
      </c>
      <c r="AA9" s="211">
        <f>IF('Indicator Date hidden'!AB10="x","x",$AA$2-'Indicator Date hidden'!AB10)</f>
        <v>0</v>
      </c>
      <c r="AB9" s="211">
        <f>IF('Indicator Date hidden'!AC10="x","x",$AB$2-'Indicator Date hidden'!AC10)</f>
        <v>0</v>
      </c>
      <c r="AC9" s="211">
        <f>IF('Indicator Date hidden'!AD10="x","x",$AC$2-'Indicator Date hidden'!AD10)</f>
        <v>0</v>
      </c>
      <c r="AD9" s="211" t="str">
        <f>IF('Indicator Date hidden'!AE10="x","x",$AD$2-'Indicator Date hidden'!AE10)</f>
        <v>x</v>
      </c>
      <c r="AE9" s="211">
        <f>IF('Indicator Date hidden'!AF10="x","x",$AE$2-'Indicator Date hidden'!AF10)</f>
        <v>0</v>
      </c>
      <c r="AF9" s="211">
        <f>IF('Indicator Date hidden'!AG10="x","x",$AF$2-'Indicator Date hidden'!AG10)</f>
        <v>0</v>
      </c>
      <c r="AG9" s="211">
        <f>IF('Indicator Date hidden'!AH10="x","x",$AG$2-'Indicator Date hidden'!AH10)</f>
        <v>0</v>
      </c>
      <c r="AH9" s="211">
        <f>IF('Indicator Date hidden'!AI10="x","x",$AH$2-'Indicator Date hidden'!AI10)</f>
        <v>0</v>
      </c>
      <c r="AI9" s="211">
        <f>IF('Indicator Date hidden'!AJ10="x","x",$AI$2-'Indicator Date hidden'!AJ10)</f>
        <v>0</v>
      </c>
      <c r="AJ9" s="211">
        <f>IF('Indicator Date hidden'!AK10="x","x",$AJ$2-'Indicator Date hidden'!AK10)</f>
        <v>1</v>
      </c>
      <c r="AK9" s="211">
        <f>IF('Indicator Date hidden'!AL10="x","x",$AK$2-'Indicator Date hidden'!AL10)</f>
        <v>1</v>
      </c>
      <c r="AL9" s="211">
        <f>IF('Indicator Date hidden'!AM10="x","x",$AL$2-'Indicator Date hidden'!AM10)</f>
        <v>0</v>
      </c>
      <c r="AM9" s="211">
        <f>IF('Indicator Date hidden'!AN10="x","x",$AM$2-'Indicator Date hidden'!AN10)</f>
        <v>0</v>
      </c>
      <c r="AN9" s="211">
        <f>IF('Indicator Date hidden'!AO10="x","x",$AN$2-'Indicator Date hidden'!AO10)</f>
        <v>0</v>
      </c>
      <c r="AO9" s="211">
        <f>IF('Indicator Date hidden'!AP10="x","x",$AO$2-'Indicator Date hidden'!AP10)</f>
        <v>0</v>
      </c>
      <c r="AP9" s="211">
        <f>IF('Indicator Date hidden'!AQ10="x","x",$AP$2-'Indicator Date hidden'!AQ10)</f>
        <v>0</v>
      </c>
      <c r="AQ9" s="211">
        <f>IF('Indicator Date hidden'!AR10="x","x",$AQ$2-'Indicator Date hidden'!AR10)</f>
        <v>4</v>
      </c>
      <c r="AR9" s="211">
        <f>IF('Indicator Date hidden'!AS10="x","x",$AR$2-'Indicator Date hidden'!AS10)</f>
        <v>0</v>
      </c>
      <c r="AS9" s="211">
        <f>IF('Indicator Date hidden'!AT10="x","x",$AS$2-'Indicator Date hidden'!AT10)</f>
        <v>0</v>
      </c>
      <c r="AT9" s="211">
        <f>IF('Indicator Date hidden'!AU10="x","x",$AT$2-'Indicator Date hidden'!AU10)</f>
        <v>0</v>
      </c>
      <c r="AU9" s="211">
        <f>IF('Indicator Date hidden'!AV10="x","x",$AU$2-'Indicator Date hidden'!AV10)</f>
        <v>3</v>
      </c>
      <c r="AV9" s="211">
        <f>IF('Indicator Date hidden'!AW10="x","x",$AV$2-'Indicator Date hidden'!AW10)</f>
        <v>0</v>
      </c>
      <c r="AW9" s="211">
        <f>IF('Indicator Date hidden'!AX10="x","x",$AW$2-'Indicator Date hidden'!AX10)</f>
        <v>0</v>
      </c>
      <c r="AX9" s="211">
        <f>IF('Indicator Date hidden'!AY10="x","x",$AX$2-'Indicator Date hidden'!AY10)</f>
        <v>0</v>
      </c>
      <c r="AY9" s="211">
        <f>IF('Indicator Date hidden'!AZ10="x","x",$AY$2-'Indicator Date hidden'!AZ10)</f>
        <v>0</v>
      </c>
      <c r="AZ9" s="211">
        <f>IF('Indicator Date hidden'!BA10="x","x",$AZ$2-'Indicator Date hidden'!BA10)</f>
        <v>0</v>
      </c>
      <c r="BA9">
        <f t="shared" si="0"/>
        <v>18</v>
      </c>
      <c r="BB9" s="21">
        <f t="shared" si="1"/>
        <v>0.36</v>
      </c>
      <c r="BC9">
        <f t="shared" si="2"/>
        <v>7</v>
      </c>
      <c r="BD9" s="21">
        <f t="shared" si="3"/>
        <v>1.034601372510205</v>
      </c>
      <c r="BE9" s="280">
        <f t="shared" si="4"/>
        <v>0</v>
      </c>
    </row>
    <row r="10" spans="1:57" x14ac:dyDescent="0.25">
      <c r="A10" t="s">
        <v>8717</v>
      </c>
      <c r="B10" s="211">
        <f>IF('Indicator Date hidden'!C11="x","x",$B$2-'Indicator Date hidden'!C11)</f>
        <v>0</v>
      </c>
      <c r="C10" s="211">
        <f>IF('Indicator Date hidden'!D11="x","x",$C$2-'Indicator Date hidden'!D11)</f>
        <v>0</v>
      </c>
      <c r="D10" s="211">
        <f>IF('Indicator Date hidden'!E11="x","x",$D$2-'Indicator Date hidden'!E11)</f>
        <v>0</v>
      </c>
      <c r="E10" s="211">
        <f>IF('Indicator Date hidden'!F11="x","x",$E$2-'Indicator Date hidden'!F11)</f>
        <v>0</v>
      </c>
      <c r="F10" s="211">
        <f>IF('Indicator Date hidden'!G11="x","x",$F$2-'Indicator Date hidden'!G11)</f>
        <v>0</v>
      </c>
      <c r="G10" s="211">
        <f>IF('Indicator Date hidden'!H11="x","x",$G$2-'Indicator Date hidden'!H11)</f>
        <v>0</v>
      </c>
      <c r="H10" s="211">
        <f>IF('Indicator Date hidden'!I11="x","x",$H$2-'Indicator Date hidden'!I11)</f>
        <v>0</v>
      </c>
      <c r="I10" s="211">
        <f>IF('Indicator Date hidden'!J11="x","x",$I$2-'Indicator Date hidden'!J11)</f>
        <v>0</v>
      </c>
      <c r="J10" s="211">
        <f>IF('Indicator Date hidden'!K11="x","x",$J$2-'Indicator Date hidden'!K11)</f>
        <v>0</v>
      </c>
      <c r="K10" s="211">
        <f>IF('Indicator Date hidden'!L11="x","x",$K$2-'Indicator Date hidden'!L11)</f>
        <v>0</v>
      </c>
      <c r="L10" s="211">
        <f>IF('Indicator Date hidden'!M11="x","x",$L$2-'Indicator Date hidden'!M11)</f>
        <v>0</v>
      </c>
      <c r="M10" s="211">
        <f>IF('Indicator Date hidden'!N11="x","x",$M$2-'Indicator Date hidden'!N11)</f>
        <v>0</v>
      </c>
      <c r="N10" s="211">
        <f>IF('Indicator Date hidden'!O11="x","x",$N$2-'Indicator Date hidden'!O11)</f>
        <v>0</v>
      </c>
      <c r="O10" s="211">
        <f>IF('Indicator Date hidden'!P11="x","x",$O$2-'Indicator Date hidden'!P11)</f>
        <v>0</v>
      </c>
      <c r="P10" s="211">
        <f>IF('Indicator Date hidden'!Q11="x","x",$P$2-'Indicator Date hidden'!Q11)</f>
        <v>0</v>
      </c>
      <c r="Q10" s="211" t="str">
        <f>IF('Indicator Date hidden'!R11="x","x",$Q$2-'Indicator Date hidden'!R11)</f>
        <v>x</v>
      </c>
      <c r="R10" s="211">
        <f>IF('Indicator Date hidden'!S11="x","x",$R$2-'Indicator Date hidden'!S11)</f>
        <v>0</v>
      </c>
      <c r="S10" s="211">
        <f>IF('Indicator Date hidden'!T11="x","x",$S$2-'Indicator Date hidden'!T11)</f>
        <v>0</v>
      </c>
      <c r="T10" s="211">
        <f>IF('Indicator Date hidden'!U11="x","x",$T$2-'Indicator Date hidden'!U11)</f>
        <v>0</v>
      </c>
      <c r="U10" s="211" t="str">
        <f>IF('Indicator Date hidden'!V11="x","x",$U$2-'Indicator Date hidden'!V11)</f>
        <v>x</v>
      </c>
      <c r="V10" s="211">
        <f>IF('Indicator Date hidden'!W11="x","x",$V$2-'Indicator Date hidden'!W11)</f>
        <v>0</v>
      </c>
      <c r="W10" s="211">
        <f>IF('Indicator Date hidden'!X11="x","x",$W$2-'Indicator Date hidden'!X11)</f>
        <v>7</v>
      </c>
      <c r="X10" s="211">
        <f>IF('Indicator Date hidden'!Y11="x","x",$X$2-'Indicator Date hidden'!Y11)</f>
        <v>3</v>
      </c>
      <c r="Y10" s="211">
        <f>IF('Indicator Date hidden'!Z11="x","x",$Y$2-'Indicator Date hidden'!Z11)</f>
        <v>0</v>
      </c>
      <c r="Z10" s="211">
        <f>IF('Indicator Date hidden'!AA11="x","x",$Z$2-'Indicator Date hidden'!AA11)</f>
        <v>0</v>
      </c>
      <c r="AA10" s="211">
        <f>IF('Indicator Date hidden'!AB11="x","x",$AA$2-'Indicator Date hidden'!AB11)</f>
        <v>1</v>
      </c>
      <c r="AB10" s="211">
        <f>IF('Indicator Date hidden'!AC11="x","x",$AB$2-'Indicator Date hidden'!AC11)</f>
        <v>0</v>
      </c>
      <c r="AC10" s="211">
        <f>IF('Indicator Date hidden'!AD11="x","x",$AC$2-'Indicator Date hidden'!AD11)</f>
        <v>0</v>
      </c>
      <c r="AD10" s="211" t="str">
        <f>IF('Indicator Date hidden'!AE11="x","x",$AD$2-'Indicator Date hidden'!AE11)</f>
        <v>x</v>
      </c>
      <c r="AE10" s="211">
        <f>IF('Indicator Date hidden'!AF11="x","x",$AE$2-'Indicator Date hidden'!AF11)</f>
        <v>0</v>
      </c>
      <c r="AF10" s="211">
        <f>IF('Indicator Date hidden'!AG11="x","x",$AF$2-'Indicator Date hidden'!AG11)</f>
        <v>3</v>
      </c>
      <c r="AG10" s="211">
        <f>IF('Indicator Date hidden'!AH11="x","x",$AG$2-'Indicator Date hidden'!AH11)</f>
        <v>0</v>
      </c>
      <c r="AH10" s="211">
        <f>IF('Indicator Date hidden'!AI11="x","x",$AH$2-'Indicator Date hidden'!AI11)</f>
        <v>0</v>
      </c>
      <c r="AI10" s="211">
        <f>IF('Indicator Date hidden'!AJ11="x","x",$AI$2-'Indicator Date hidden'!AJ11)</f>
        <v>0</v>
      </c>
      <c r="AJ10" s="211" t="str">
        <f>IF('Indicator Date hidden'!AK11="x","x",$AJ$2-'Indicator Date hidden'!AK11)</f>
        <v>x</v>
      </c>
      <c r="AK10" s="211">
        <f>IF('Indicator Date hidden'!AL11="x","x",$AK$2-'Indicator Date hidden'!AL11)</f>
        <v>1</v>
      </c>
      <c r="AL10" s="211">
        <f>IF('Indicator Date hidden'!AM11="x","x",$AL$2-'Indicator Date hidden'!AM11)</f>
        <v>0</v>
      </c>
      <c r="AM10" s="211">
        <f>IF('Indicator Date hidden'!AN11="x","x",$AM$2-'Indicator Date hidden'!AN11)</f>
        <v>0</v>
      </c>
      <c r="AN10" s="211">
        <f>IF('Indicator Date hidden'!AO11="x","x",$AN$2-'Indicator Date hidden'!AO11)</f>
        <v>0</v>
      </c>
      <c r="AO10" s="211">
        <f>IF('Indicator Date hidden'!AP11="x","x",$AO$2-'Indicator Date hidden'!AP11)</f>
        <v>0</v>
      </c>
      <c r="AP10" s="211" t="str">
        <f>IF('Indicator Date hidden'!AQ11="x","x",$AP$2-'Indicator Date hidden'!AQ11)</f>
        <v>x</v>
      </c>
      <c r="AQ10" s="211">
        <f>IF('Indicator Date hidden'!AR11="x","x",$AQ$2-'Indicator Date hidden'!AR11)</f>
        <v>0</v>
      </c>
      <c r="AR10" s="211">
        <f>IF('Indicator Date hidden'!AS11="x","x",$AR$2-'Indicator Date hidden'!AS11)</f>
        <v>0</v>
      </c>
      <c r="AS10" s="211">
        <f>IF('Indicator Date hidden'!AT11="x","x",$AS$2-'Indicator Date hidden'!AT11)</f>
        <v>0</v>
      </c>
      <c r="AT10" s="211">
        <f>IF('Indicator Date hidden'!AU11="x","x",$AT$2-'Indicator Date hidden'!AU11)</f>
        <v>0</v>
      </c>
      <c r="AU10" s="211" t="str">
        <f>IF('Indicator Date hidden'!AV11="x","x",$AU$2-'Indicator Date hidden'!AV11)</f>
        <v>x</v>
      </c>
      <c r="AV10" s="211">
        <f>IF('Indicator Date hidden'!AW11="x","x",$AV$2-'Indicator Date hidden'!AW11)</f>
        <v>0</v>
      </c>
      <c r="AW10" s="211">
        <f>IF('Indicator Date hidden'!AX11="x","x",$AW$2-'Indicator Date hidden'!AX11)</f>
        <v>0</v>
      </c>
      <c r="AX10" s="211">
        <f>IF('Indicator Date hidden'!AY11="x","x",$AX$2-'Indicator Date hidden'!AY11)</f>
        <v>0</v>
      </c>
      <c r="AY10" s="211">
        <f>IF('Indicator Date hidden'!AZ11="x","x",$AY$2-'Indicator Date hidden'!AZ11)</f>
        <v>0</v>
      </c>
      <c r="AZ10" s="211">
        <f>IF('Indicator Date hidden'!BA11="x","x",$AZ$2-'Indicator Date hidden'!BA11)</f>
        <v>0</v>
      </c>
      <c r="BA10">
        <f t="shared" si="0"/>
        <v>15</v>
      </c>
      <c r="BB10" s="21">
        <f t="shared" si="1"/>
        <v>0.33333333333333331</v>
      </c>
      <c r="BC10">
        <f t="shared" si="2"/>
        <v>5</v>
      </c>
      <c r="BD10" s="21">
        <f t="shared" si="3"/>
        <v>1.1925695879998879</v>
      </c>
      <c r="BE10" s="280">
        <f t="shared" si="4"/>
        <v>0</v>
      </c>
    </row>
    <row r="11" spans="1:57" x14ac:dyDescent="0.25">
      <c r="A11" t="s">
        <v>8719</v>
      </c>
      <c r="B11" s="211">
        <f>IF('Indicator Date hidden'!C12="x","x",$B$2-'Indicator Date hidden'!C12)</f>
        <v>0</v>
      </c>
      <c r="C11" s="211">
        <f>IF('Indicator Date hidden'!D12="x","x",$C$2-'Indicator Date hidden'!D12)</f>
        <v>0</v>
      </c>
      <c r="D11" s="211">
        <f>IF('Indicator Date hidden'!E12="x","x",$D$2-'Indicator Date hidden'!E12)</f>
        <v>0</v>
      </c>
      <c r="E11" s="211">
        <f>IF('Indicator Date hidden'!F12="x","x",$E$2-'Indicator Date hidden'!F12)</f>
        <v>0</v>
      </c>
      <c r="F11" s="211">
        <f>IF('Indicator Date hidden'!G12="x","x",$F$2-'Indicator Date hidden'!G12)</f>
        <v>0</v>
      </c>
      <c r="G11" s="211">
        <f>IF('Indicator Date hidden'!H12="x","x",$G$2-'Indicator Date hidden'!H12)</f>
        <v>0</v>
      </c>
      <c r="H11" s="211">
        <f>IF('Indicator Date hidden'!I12="x","x",$H$2-'Indicator Date hidden'!I12)</f>
        <v>0</v>
      </c>
      <c r="I11" s="211">
        <f>IF('Indicator Date hidden'!J12="x","x",$I$2-'Indicator Date hidden'!J12)</f>
        <v>0</v>
      </c>
      <c r="J11" s="211">
        <f>IF('Indicator Date hidden'!K12="x","x",$J$2-'Indicator Date hidden'!K12)</f>
        <v>0</v>
      </c>
      <c r="K11" s="211">
        <f>IF('Indicator Date hidden'!L12="x","x",$K$2-'Indicator Date hidden'!L12)</f>
        <v>0</v>
      </c>
      <c r="L11" s="211">
        <f>IF('Indicator Date hidden'!M12="x","x",$L$2-'Indicator Date hidden'!M12)</f>
        <v>0</v>
      </c>
      <c r="M11" s="211">
        <f>IF('Indicator Date hidden'!N12="x","x",$M$2-'Indicator Date hidden'!N12)</f>
        <v>0</v>
      </c>
      <c r="N11" s="211">
        <f>IF('Indicator Date hidden'!O12="x","x",$N$2-'Indicator Date hidden'!O12)</f>
        <v>0</v>
      </c>
      <c r="O11" s="211">
        <f>IF('Indicator Date hidden'!P12="x","x",$O$2-'Indicator Date hidden'!P12)</f>
        <v>0</v>
      </c>
      <c r="P11" s="211">
        <f>IF('Indicator Date hidden'!Q12="x","x",$P$2-'Indicator Date hidden'!Q12)</f>
        <v>0</v>
      </c>
      <c r="Q11" s="211" t="str">
        <f>IF('Indicator Date hidden'!R12="x","x",$Q$2-'Indicator Date hidden'!R12)</f>
        <v>x</v>
      </c>
      <c r="R11" s="211">
        <f>IF('Indicator Date hidden'!S12="x","x",$R$2-'Indicator Date hidden'!S12)</f>
        <v>0</v>
      </c>
      <c r="S11" s="211">
        <f>IF('Indicator Date hidden'!T12="x","x",$S$2-'Indicator Date hidden'!T12)</f>
        <v>0</v>
      </c>
      <c r="T11" s="211">
        <f>IF('Indicator Date hidden'!U12="x","x",$T$2-'Indicator Date hidden'!U12)</f>
        <v>0</v>
      </c>
      <c r="U11" s="211" t="str">
        <f>IF('Indicator Date hidden'!V12="x","x",$U$2-'Indicator Date hidden'!V12)</f>
        <v>x</v>
      </c>
      <c r="V11" s="211">
        <f>IF('Indicator Date hidden'!W12="x","x",$V$2-'Indicator Date hidden'!W12)</f>
        <v>0</v>
      </c>
      <c r="W11" s="211" t="str">
        <f>IF('Indicator Date hidden'!X12="x","x",$W$2-'Indicator Date hidden'!X12)</f>
        <v>x</v>
      </c>
      <c r="X11" s="211">
        <f>IF('Indicator Date hidden'!Y12="x","x",$X$2-'Indicator Date hidden'!Y12)</f>
        <v>3</v>
      </c>
      <c r="Y11" s="211">
        <f>IF('Indicator Date hidden'!Z12="x","x",$Y$2-'Indicator Date hidden'!Z12)</f>
        <v>0</v>
      </c>
      <c r="Z11" s="211">
        <f>IF('Indicator Date hidden'!AA12="x","x",$Z$2-'Indicator Date hidden'!AA12)</f>
        <v>0</v>
      </c>
      <c r="AA11" s="211" t="str">
        <f>IF('Indicator Date hidden'!AB12="x","x",$AA$2-'Indicator Date hidden'!AB12)</f>
        <v>x</v>
      </c>
      <c r="AB11" s="211">
        <f>IF('Indicator Date hidden'!AC12="x","x",$AB$2-'Indicator Date hidden'!AC12)</f>
        <v>0</v>
      </c>
      <c r="AC11" s="211">
        <f>IF('Indicator Date hidden'!AD12="x","x",$AC$2-'Indicator Date hidden'!AD12)</f>
        <v>0</v>
      </c>
      <c r="AD11" s="211" t="str">
        <f>IF('Indicator Date hidden'!AE12="x","x",$AD$2-'Indicator Date hidden'!AE12)</f>
        <v>x</v>
      </c>
      <c r="AE11" s="211">
        <f>IF('Indicator Date hidden'!AF12="x","x",$AE$2-'Indicator Date hidden'!AF12)</f>
        <v>0</v>
      </c>
      <c r="AF11" s="211">
        <f>IF('Indicator Date hidden'!AG12="x","x",$AF$2-'Indicator Date hidden'!AG12)</f>
        <v>1</v>
      </c>
      <c r="AG11" s="211">
        <f>IF('Indicator Date hidden'!AH12="x","x",$AG$2-'Indicator Date hidden'!AH12)</f>
        <v>0</v>
      </c>
      <c r="AH11" s="211">
        <f>IF('Indicator Date hidden'!AI12="x","x",$AH$2-'Indicator Date hidden'!AI12)</f>
        <v>0</v>
      </c>
      <c r="AI11" s="211">
        <f>IF('Indicator Date hidden'!AJ12="x","x",$AI$2-'Indicator Date hidden'!AJ12)</f>
        <v>0</v>
      </c>
      <c r="AJ11" s="211" t="str">
        <f>IF('Indicator Date hidden'!AK12="x","x",$AJ$2-'Indicator Date hidden'!AK12)</f>
        <v>x</v>
      </c>
      <c r="AK11" s="211">
        <f>IF('Indicator Date hidden'!AL12="x","x",$AK$2-'Indicator Date hidden'!AL12)</f>
        <v>1</v>
      </c>
      <c r="AL11" s="211">
        <f>IF('Indicator Date hidden'!AM12="x","x",$AL$2-'Indicator Date hidden'!AM12)</f>
        <v>0</v>
      </c>
      <c r="AM11" s="211">
        <f>IF('Indicator Date hidden'!AN12="x","x",$AM$2-'Indicator Date hidden'!AN12)</f>
        <v>0</v>
      </c>
      <c r="AN11" s="211">
        <f>IF('Indicator Date hidden'!AO12="x","x",$AN$2-'Indicator Date hidden'!AO12)</f>
        <v>0</v>
      </c>
      <c r="AO11" s="211">
        <f>IF('Indicator Date hidden'!AP12="x","x",$AO$2-'Indicator Date hidden'!AP12)</f>
        <v>0</v>
      </c>
      <c r="AP11" s="211">
        <f>IF('Indicator Date hidden'!AQ12="x","x",$AP$2-'Indicator Date hidden'!AQ12)</f>
        <v>0</v>
      </c>
      <c r="AQ11" s="211">
        <f>IF('Indicator Date hidden'!AR12="x","x",$AQ$2-'Indicator Date hidden'!AR12)</f>
        <v>0</v>
      </c>
      <c r="AR11" s="211">
        <f>IF('Indicator Date hidden'!AS12="x","x",$AR$2-'Indicator Date hidden'!AS12)</f>
        <v>0</v>
      </c>
      <c r="AS11" s="211">
        <f>IF('Indicator Date hidden'!AT12="x","x",$AS$2-'Indicator Date hidden'!AT12)</f>
        <v>0</v>
      </c>
      <c r="AT11" s="211">
        <f>IF('Indicator Date hidden'!AU12="x","x",$AT$2-'Indicator Date hidden'!AU12)</f>
        <v>0</v>
      </c>
      <c r="AU11" s="211" t="str">
        <f>IF('Indicator Date hidden'!AV12="x","x",$AU$2-'Indicator Date hidden'!AV12)</f>
        <v>x</v>
      </c>
      <c r="AV11" s="211">
        <f>IF('Indicator Date hidden'!AW12="x","x",$AV$2-'Indicator Date hidden'!AW12)</f>
        <v>0</v>
      </c>
      <c r="AW11" s="211">
        <f>IF('Indicator Date hidden'!AX12="x","x",$AW$2-'Indicator Date hidden'!AX12)</f>
        <v>0</v>
      </c>
      <c r="AX11" s="211">
        <f>IF('Indicator Date hidden'!AY12="x","x",$AX$2-'Indicator Date hidden'!AY12)</f>
        <v>0</v>
      </c>
      <c r="AY11" s="211">
        <f>IF('Indicator Date hidden'!AZ12="x","x",$AY$2-'Indicator Date hidden'!AZ12)</f>
        <v>0</v>
      </c>
      <c r="AZ11" s="211">
        <f>IF('Indicator Date hidden'!BA12="x","x",$AZ$2-'Indicator Date hidden'!BA12)</f>
        <v>0</v>
      </c>
      <c r="BA11">
        <f t="shared" si="0"/>
        <v>5</v>
      </c>
      <c r="BB11" s="21">
        <f t="shared" si="1"/>
        <v>0.11363636363636363</v>
      </c>
      <c r="BC11">
        <f t="shared" si="2"/>
        <v>3</v>
      </c>
      <c r="BD11" s="21">
        <f t="shared" si="3"/>
        <v>0.48691557467337615</v>
      </c>
      <c r="BE11" s="280">
        <f t="shared" si="4"/>
        <v>0</v>
      </c>
    </row>
    <row r="12" spans="1:57" x14ac:dyDescent="0.25">
      <c r="A12" t="s">
        <v>8720</v>
      </c>
      <c r="B12" s="211">
        <f>IF('Indicator Date hidden'!C13="x","x",$B$2-'Indicator Date hidden'!C13)</f>
        <v>0</v>
      </c>
      <c r="C12" s="211">
        <f>IF('Indicator Date hidden'!D13="x","x",$C$2-'Indicator Date hidden'!D13)</f>
        <v>0</v>
      </c>
      <c r="D12" s="211">
        <f>IF('Indicator Date hidden'!E13="x","x",$D$2-'Indicator Date hidden'!E13)</f>
        <v>0</v>
      </c>
      <c r="E12" s="211">
        <f>IF('Indicator Date hidden'!F13="x","x",$E$2-'Indicator Date hidden'!F13)</f>
        <v>0</v>
      </c>
      <c r="F12" s="211">
        <f>IF('Indicator Date hidden'!G13="x","x",$F$2-'Indicator Date hidden'!G13)</f>
        <v>0</v>
      </c>
      <c r="G12" s="211">
        <f>IF('Indicator Date hidden'!H13="x","x",$G$2-'Indicator Date hidden'!H13)</f>
        <v>0</v>
      </c>
      <c r="H12" s="211">
        <f>IF('Indicator Date hidden'!I13="x","x",$H$2-'Indicator Date hidden'!I13)</f>
        <v>0</v>
      </c>
      <c r="I12" s="211">
        <f>IF('Indicator Date hidden'!J13="x","x",$I$2-'Indicator Date hidden'!J13)</f>
        <v>0</v>
      </c>
      <c r="J12" s="211">
        <f>IF('Indicator Date hidden'!K13="x","x",$J$2-'Indicator Date hidden'!K13)</f>
        <v>0</v>
      </c>
      <c r="K12" s="211">
        <f>IF('Indicator Date hidden'!L13="x","x",$K$2-'Indicator Date hidden'!L13)</f>
        <v>0</v>
      </c>
      <c r="L12" s="211">
        <f>IF('Indicator Date hidden'!M13="x","x",$L$2-'Indicator Date hidden'!M13)</f>
        <v>0</v>
      </c>
      <c r="M12" s="211">
        <f>IF('Indicator Date hidden'!N13="x","x",$M$2-'Indicator Date hidden'!N13)</f>
        <v>0</v>
      </c>
      <c r="N12" s="211">
        <f>IF('Indicator Date hidden'!O13="x","x",$N$2-'Indicator Date hidden'!O13)</f>
        <v>0</v>
      </c>
      <c r="O12" s="211">
        <f>IF('Indicator Date hidden'!P13="x","x",$O$2-'Indicator Date hidden'!P13)</f>
        <v>0</v>
      </c>
      <c r="P12" s="211">
        <f>IF('Indicator Date hidden'!Q13="x","x",$P$2-'Indicator Date hidden'!Q13)</f>
        <v>0</v>
      </c>
      <c r="Q12" s="211">
        <f>IF('Indicator Date hidden'!R13="x","x",$Q$2-'Indicator Date hidden'!R13)</f>
        <v>8</v>
      </c>
      <c r="R12" s="211">
        <f>IF('Indicator Date hidden'!S13="x","x",$R$2-'Indicator Date hidden'!S13)</f>
        <v>0</v>
      </c>
      <c r="S12" s="211">
        <f>IF('Indicator Date hidden'!T13="x","x",$S$2-'Indicator Date hidden'!T13)</f>
        <v>0</v>
      </c>
      <c r="T12" s="211">
        <f>IF('Indicator Date hidden'!U13="x","x",$T$2-'Indicator Date hidden'!U13)</f>
        <v>0</v>
      </c>
      <c r="U12" s="211">
        <f>IF('Indicator Date hidden'!V13="x","x",$U$2-'Indicator Date hidden'!V13)</f>
        <v>0</v>
      </c>
      <c r="V12" s="211">
        <f>IF('Indicator Date hidden'!W13="x","x",$V$2-'Indicator Date hidden'!W13)</f>
        <v>0</v>
      </c>
      <c r="W12" s="211">
        <f>IF('Indicator Date hidden'!X13="x","x",$W$2-'Indicator Date hidden'!X13)</f>
        <v>1</v>
      </c>
      <c r="X12" s="211">
        <f>IF('Indicator Date hidden'!Y13="x","x",$X$2-'Indicator Date hidden'!Y13)</f>
        <v>1</v>
      </c>
      <c r="Y12" s="211">
        <f>IF('Indicator Date hidden'!Z13="x","x",$Y$2-'Indicator Date hidden'!Z13)</f>
        <v>0</v>
      </c>
      <c r="Z12" s="211">
        <f>IF('Indicator Date hidden'!AA13="x","x",$Z$2-'Indicator Date hidden'!AA13)</f>
        <v>0</v>
      </c>
      <c r="AA12" s="211">
        <f>IF('Indicator Date hidden'!AB13="x","x",$AA$2-'Indicator Date hidden'!AB13)</f>
        <v>0</v>
      </c>
      <c r="AB12" s="211">
        <f>IF('Indicator Date hidden'!AC13="x","x",$AB$2-'Indicator Date hidden'!AC13)</f>
        <v>0</v>
      </c>
      <c r="AC12" s="211">
        <f>IF('Indicator Date hidden'!AD13="x","x",$AC$2-'Indicator Date hidden'!AD13)</f>
        <v>0</v>
      </c>
      <c r="AD12" s="211">
        <f>IF('Indicator Date hidden'!AE13="x","x",$AD$2-'Indicator Date hidden'!AE13)</f>
        <v>0</v>
      </c>
      <c r="AE12" s="211">
        <f>IF('Indicator Date hidden'!AF13="x","x",$AE$2-'Indicator Date hidden'!AF13)</f>
        <v>0</v>
      </c>
      <c r="AF12" s="211">
        <f>IF('Indicator Date hidden'!AG13="x","x",$AF$2-'Indicator Date hidden'!AG13)</f>
        <v>5</v>
      </c>
      <c r="AG12" s="211">
        <f>IF('Indicator Date hidden'!AH13="x","x",$AG$2-'Indicator Date hidden'!AH13)</f>
        <v>0</v>
      </c>
      <c r="AH12" s="211">
        <f>IF('Indicator Date hidden'!AI13="x","x",$AH$2-'Indicator Date hidden'!AI13)</f>
        <v>0</v>
      </c>
      <c r="AI12" s="211">
        <f>IF('Indicator Date hidden'!AJ13="x","x",$AI$2-'Indicator Date hidden'!AJ13)</f>
        <v>0</v>
      </c>
      <c r="AJ12" s="211">
        <f>IF('Indicator Date hidden'!AK13="x","x",$AJ$2-'Indicator Date hidden'!AK13)</f>
        <v>1</v>
      </c>
      <c r="AK12" s="211">
        <f>IF('Indicator Date hidden'!AL13="x","x",$AK$2-'Indicator Date hidden'!AL13)</f>
        <v>1</v>
      </c>
      <c r="AL12" s="211">
        <f>IF('Indicator Date hidden'!AM13="x","x",$AL$2-'Indicator Date hidden'!AM13)</f>
        <v>0</v>
      </c>
      <c r="AM12" s="211">
        <f>IF('Indicator Date hidden'!AN13="x","x",$AM$2-'Indicator Date hidden'!AN13)</f>
        <v>0</v>
      </c>
      <c r="AN12" s="211">
        <f>IF('Indicator Date hidden'!AO13="x","x",$AN$2-'Indicator Date hidden'!AO13)</f>
        <v>0</v>
      </c>
      <c r="AO12" s="211" t="str">
        <f>IF('Indicator Date hidden'!AP13="x","x",$AO$2-'Indicator Date hidden'!AP13)</f>
        <v>x</v>
      </c>
      <c r="AP12" s="211" t="str">
        <f>IF('Indicator Date hidden'!AQ13="x","x",$AP$2-'Indicator Date hidden'!AQ13)</f>
        <v>x</v>
      </c>
      <c r="AQ12" s="211" t="str">
        <f>IF('Indicator Date hidden'!AR13="x","x",$AQ$2-'Indicator Date hidden'!AR13)</f>
        <v>x</v>
      </c>
      <c r="AR12" s="211">
        <f>IF('Indicator Date hidden'!AS13="x","x",$AR$2-'Indicator Date hidden'!AS13)</f>
        <v>0</v>
      </c>
      <c r="AS12" s="211">
        <f>IF('Indicator Date hidden'!AT13="x","x",$AS$2-'Indicator Date hidden'!AT13)</f>
        <v>0</v>
      </c>
      <c r="AT12" s="211">
        <f>IF('Indicator Date hidden'!AU13="x","x",$AT$2-'Indicator Date hidden'!AU13)</f>
        <v>0</v>
      </c>
      <c r="AU12" s="211">
        <f>IF('Indicator Date hidden'!AV13="x","x",$AU$2-'Indicator Date hidden'!AV13)</f>
        <v>0</v>
      </c>
      <c r="AV12" s="211">
        <f>IF('Indicator Date hidden'!AW13="x","x",$AV$2-'Indicator Date hidden'!AW13)</f>
        <v>0</v>
      </c>
      <c r="AW12" s="211">
        <f>IF('Indicator Date hidden'!AX13="x","x",$AW$2-'Indicator Date hidden'!AX13)</f>
        <v>0</v>
      </c>
      <c r="AX12" s="211">
        <f>IF('Indicator Date hidden'!AY13="x","x",$AX$2-'Indicator Date hidden'!AY13)</f>
        <v>0</v>
      </c>
      <c r="AY12" s="211">
        <f>IF('Indicator Date hidden'!AZ13="x","x",$AY$2-'Indicator Date hidden'!AZ13)</f>
        <v>0</v>
      </c>
      <c r="AZ12" s="211">
        <f>IF('Indicator Date hidden'!BA13="x","x",$AZ$2-'Indicator Date hidden'!BA13)</f>
        <v>0</v>
      </c>
      <c r="BA12">
        <f t="shared" si="0"/>
        <v>17</v>
      </c>
      <c r="BB12" s="21">
        <f t="shared" si="1"/>
        <v>0.35416666666666669</v>
      </c>
      <c r="BC12">
        <f t="shared" si="2"/>
        <v>6</v>
      </c>
      <c r="BD12" s="21">
        <f t="shared" si="3"/>
        <v>1.346129998262509</v>
      </c>
      <c r="BE12" s="280">
        <f t="shared" si="4"/>
        <v>0</v>
      </c>
    </row>
    <row r="13" spans="1:57" x14ac:dyDescent="0.25">
      <c r="A13" t="s">
        <v>8733</v>
      </c>
      <c r="B13" s="211">
        <f>IF('Indicator Date hidden'!C14="x","x",$B$2-'Indicator Date hidden'!C14)</f>
        <v>0</v>
      </c>
      <c r="C13" s="211">
        <f>IF('Indicator Date hidden'!D14="x","x",$C$2-'Indicator Date hidden'!D14)</f>
        <v>0</v>
      </c>
      <c r="D13" s="211">
        <f>IF('Indicator Date hidden'!E14="x","x",$D$2-'Indicator Date hidden'!E14)</f>
        <v>0</v>
      </c>
      <c r="E13" s="211">
        <f>IF('Indicator Date hidden'!F14="x","x",$E$2-'Indicator Date hidden'!F14)</f>
        <v>0</v>
      </c>
      <c r="F13" s="211">
        <f>IF('Indicator Date hidden'!G14="x","x",$F$2-'Indicator Date hidden'!G14)</f>
        <v>0</v>
      </c>
      <c r="G13" s="211">
        <f>IF('Indicator Date hidden'!H14="x","x",$G$2-'Indicator Date hidden'!H14)</f>
        <v>0</v>
      </c>
      <c r="H13" s="211">
        <f>IF('Indicator Date hidden'!I14="x","x",$H$2-'Indicator Date hidden'!I14)</f>
        <v>0</v>
      </c>
      <c r="I13" s="211">
        <f>IF('Indicator Date hidden'!J14="x","x",$I$2-'Indicator Date hidden'!J14)</f>
        <v>0</v>
      </c>
      <c r="J13" s="211">
        <f>IF('Indicator Date hidden'!K14="x","x",$J$2-'Indicator Date hidden'!K14)</f>
        <v>0</v>
      </c>
      <c r="K13" s="211">
        <f>IF('Indicator Date hidden'!L14="x","x",$K$2-'Indicator Date hidden'!L14)</f>
        <v>0</v>
      </c>
      <c r="L13" s="211">
        <f>IF('Indicator Date hidden'!M14="x","x",$L$2-'Indicator Date hidden'!M14)</f>
        <v>0</v>
      </c>
      <c r="M13" s="211">
        <f>IF('Indicator Date hidden'!N14="x","x",$M$2-'Indicator Date hidden'!N14)</f>
        <v>0</v>
      </c>
      <c r="N13" s="211">
        <f>IF('Indicator Date hidden'!O14="x","x",$N$2-'Indicator Date hidden'!O14)</f>
        <v>0</v>
      </c>
      <c r="O13" s="211">
        <f>IF('Indicator Date hidden'!P14="x","x",$O$2-'Indicator Date hidden'!P14)</f>
        <v>0</v>
      </c>
      <c r="P13" s="211">
        <f>IF('Indicator Date hidden'!Q14="x","x",$P$2-'Indicator Date hidden'!Q14)</f>
        <v>0</v>
      </c>
      <c r="Q13" s="211" t="str">
        <f>IF('Indicator Date hidden'!R14="x","x",$Q$2-'Indicator Date hidden'!R14)</f>
        <v>x</v>
      </c>
      <c r="R13" s="211">
        <f>IF('Indicator Date hidden'!S14="x","x",$R$2-'Indicator Date hidden'!S14)</f>
        <v>0</v>
      </c>
      <c r="S13" s="211">
        <f>IF('Indicator Date hidden'!T14="x","x",$S$2-'Indicator Date hidden'!T14)</f>
        <v>0</v>
      </c>
      <c r="T13" s="211">
        <f>IF('Indicator Date hidden'!U14="x","x",$T$2-'Indicator Date hidden'!U14)</f>
        <v>0</v>
      </c>
      <c r="U13" s="211" t="str">
        <f>IF('Indicator Date hidden'!V14="x","x",$U$2-'Indicator Date hidden'!V14)</f>
        <v>x</v>
      </c>
      <c r="V13" s="211">
        <f>IF('Indicator Date hidden'!W14="x","x",$V$2-'Indicator Date hidden'!W14)</f>
        <v>0</v>
      </c>
      <c r="W13" s="211" t="str">
        <f>IF('Indicator Date hidden'!X14="x","x",$W$2-'Indicator Date hidden'!X14)</f>
        <v>x</v>
      </c>
      <c r="X13" s="211">
        <f>IF('Indicator Date hidden'!Y14="x","x",$X$2-'Indicator Date hidden'!Y14)</f>
        <v>6</v>
      </c>
      <c r="Y13" s="211">
        <f>IF('Indicator Date hidden'!Z14="x","x",$Y$2-'Indicator Date hidden'!Z14)</f>
        <v>0</v>
      </c>
      <c r="Z13" s="211">
        <f>IF('Indicator Date hidden'!AA14="x","x",$Z$2-'Indicator Date hidden'!AA14)</f>
        <v>0</v>
      </c>
      <c r="AA13" s="211">
        <f>IF('Indicator Date hidden'!AB14="x","x",$AA$2-'Indicator Date hidden'!AB14)</f>
        <v>1</v>
      </c>
      <c r="AB13" s="211">
        <f>IF('Indicator Date hidden'!AC14="x","x",$AB$2-'Indicator Date hidden'!AC14)</f>
        <v>0</v>
      </c>
      <c r="AC13" s="211">
        <f>IF('Indicator Date hidden'!AD14="x","x",$AC$2-'Indicator Date hidden'!AD14)</f>
        <v>0</v>
      </c>
      <c r="AD13" s="211" t="str">
        <f>IF('Indicator Date hidden'!AE14="x","x",$AD$2-'Indicator Date hidden'!AE14)</f>
        <v>x</v>
      </c>
      <c r="AE13" s="211">
        <f>IF('Indicator Date hidden'!AF14="x","x",$AE$2-'Indicator Date hidden'!AF14)</f>
        <v>0</v>
      </c>
      <c r="AF13" s="211" t="str">
        <f>IF('Indicator Date hidden'!AG14="x","x",$AF$2-'Indicator Date hidden'!AG14)</f>
        <v>x</v>
      </c>
      <c r="AG13" s="211">
        <f>IF('Indicator Date hidden'!AH14="x","x",$AG$2-'Indicator Date hidden'!AH14)</f>
        <v>0</v>
      </c>
      <c r="AH13" s="211">
        <f>IF('Indicator Date hidden'!AI14="x","x",$AH$2-'Indicator Date hidden'!AI14)</f>
        <v>0</v>
      </c>
      <c r="AI13" s="211">
        <f>IF('Indicator Date hidden'!AJ14="x","x",$AI$2-'Indicator Date hidden'!AJ14)</f>
        <v>0</v>
      </c>
      <c r="AJ13" s="211" t="str">
        <f>IF('Indicator Date hidden'!AK14="x","x",$AJ$2-'Indicator Date hidden'!AK14)</f>
        <v>x</v>
      </c>
      <c r="AK13" s="211">
        <f>IF('Indicator Date hidden'!AL14="x","x",$AK$2-'Indicator Date hidden'!AL14)</f>
        <v>1</v>
      </c>
      <c r="AL13" s="211">
        <f>IF('Indicator Date hidden'!AM14="x","x",$AL$2-'Indicator Date hidden'!AM14)</f>
        <v>0</v>
      </c>
      <c r="AM13" s="211">
        <f>IF('Indicator Date hidden'!AN14="x","x",$AM$2-'Indicator Date hidden'!AN14)</f>
        <v>0</v>
      </c>
      <c r="AN13" s="211">
        <f>IF('Indicator Date hidden'!AO14="x","x",$AN$2-'Indicator Date hidden'!AO14)</f>
        <v>0</v>
      </c>
      <c r="AO13" s="211">
        <f>IF('Indicator Date hidden'!AP14="x","x",$AO$2-'Indicator Date hidden'!AP14)</f>
        <v>0</v>
      </c>
      <c r="AP13" s="211">
        <f>IF('Indicator Date hidden'!AQ14="x","x",$AP$2-'Indicator Date hidden'!AQ14)</f>
        <v>0</v>
      </c>
      <c r="AQ13" s="211" t="str">
        <f>IF('Indicator Date hidden'!AR14="x","x",$AQ$2-'Indicator Date hidden'!AR14)</f>
        <v>x</v>
      </c>
      <c r="AR13" s="211">
        <f>IF('Indicator Date hidden'!AS14="x","x",$AR$2-'Indicator Date hidden'!AS14)</f>
        <v>0</v>
      </c>
      <c r="AS13" s="211">
        <f>IF('Indicator Date hidden'!AT14="x","x",$AS$2-'Indicator Date hidden'!AT14)</f>
        <v>0</v>
      </c>
      <c r="AT13" s="211">
        <f>IF('Indicator Date hidden'!AU14="x","x",$AT$2-'Indicator Date hidden'!AU14)</f>
        <v>0</v>
      </c>
      <c r="AU13" s="211" t="str">
        <f>IF('Indicator Date hidden'!AV14="x","x",$AU$2-'Indicator Date hidden'!AV14)</f>
        <v>x</v>
      </c>
      <c r="AV13" s="211">
        <f>IF('Indicator Date hidden'!AW14="x","x",$AV$2-'Indicator Date hidden'!AW14)</f>
        <v>0</v>
      </c>
      <c r="AW13" s="211">
        <f>IF('Indicator Date hidden'!AX14="x","x",$AW$2-'Indicator Date hidden'!AX14)</f>
        <v>0</v>
      </c>
      <c r="AX13" s="211">
        <f>IF('Indicator Date hidden'!AY14="x","x",$AX$2-'Indicator Date hidden'!AY14)</f>
        <v>0</v>
      </c>
      <c r="AY13" s="211">
        <f>IF('Indicator Date hidden'!AZ14="x","x",$AY$2-'Indicator Date hidden'!AZ14)</f>
        <v>0</v>
      </c>
      <c r="AZ13" s="211">
        <f>IF('Indicator Date hidden'!BA14="x","x",$AZ$2-'Indicator Date hidden'!BA14)</f>
        <v>0</v>
      </c>
      <c r="BA13">
        <f t="shared" si="0"/>
        <v>8</v>
      </c>
      <c r="BB13" s="21">
        <f t="shared" si="1"/>
        <v>0.18604651162790697</v>
      </c>
      <c r="BC13">
        <f t="shared" si="2"/>
        <v>3</v>
      </c>
      <c r="BD13" s="21">
        <f t="shared" si="3"/>
        <v>0.92147036075157907</v>
      </c>
      <c r="BE13" s="280">
        <f t="shared" si="4"/>
        <v>0</v>
      </c>
    </row>
    <row r="14" spans="1:57" x14ac:dyDescent="0.25">
      <c r="A14" t="s">
        <v>8731</v>
      </c>
      <c r="B14" s="211">
        <f>IF('Indicator Date hidden'!C15="x","x",$B$2-'Indicator Date hidden'!C15)</f>
        <v>0</v>
      </c>
      <c r="C14" s="211">
        <f>IF('Indicator Date hidden'!D15="x","x",$C$2-'Indicator Date hidden'!D15)</f>
        <v>0</v>
      </c>
      <c r="D14" s="211">
        <f>IF('Indicator Date hidden'!E15="x","x",$D$2-'Indicator Date hidden'!E15)</f>
        <v>0</v>
      </c>
      <c r="E14" s="211">
        <f>IF('Indicator Date hidden'!F15="x","x",$E$2-'Indicator Date hidden'!F15)</f>
        <v>0</v>
      </c>
      <c r="F14" s="211">
        <f>IF('Indicator Date hidden'!G15="x","x",$F$2-'Indicator Date hidden'!G15)</f>
        <v>0</v>
      </c>
      <c r="G14" s="211">
        <f>IF('Indicator Date hidden'!H15="x","x",$G$2-'Indicator Date hidden'!H15)</f>
        <v>0</v>
      </c>
      <c r="H14" s="211">
        <f>IF('Indicator Date hidden'!I15="x","x",$H$2-'Indicator Date hidden'!I15)</f>
        <v>0</v>
      </c>
      <c r="I14" s="211">
        <f>IF('Indicator Date hidden'!J15="x","x",$I$2-'Indicator Date hidden'!J15)</f>
        <v>0</v>
      </c>
      <c r="J14" s="211">
        <f>IF('Indicator Date hidden'!K15="x","x",$J$2-'Indicator Date hidden'!K15)</f>
        <v>0</v>
      </c>
      <c r="K14" s="211">
        <f>IF('Indicator Date hidden'!L15="x","x",$K$2-'Indicator Date hidden'!L15)</f>
        <v>0</v>
      </c>
      <c r="L14" s="211">
        <f>IF('Indicator Date hidden'!M15="x","x",$L$2-'Indicator Date hidden'!M15)</f>
        <v>0</v>
      </c>
      <c r="M14" s="211">
        <f>IF('Indicator Date hidden'!N15="x","x",$M$2-'Indicator Date hidden'!N15)</f>
        <v>0</v>
      </c>
      <c r="N14" s="211">
        <f>IF('Indicator Date hidden'!O15="x","x",$N$2-'Indicator Date hidden'!O15)</f>
        <v>0</v>
      </c>
      <c r="O14" s="211">
        <f>IF('Indicator Date hidden'!P15="x","x",$O$2-'Indicator Date hidden'!P15)</f>
        <v>0</v>
      </c>
      <c r="P14" s="211">
        <f>IF('Indicator Date hidden'!Q15="x","x",$P$2-'Indicator Date hidden'!Q15)</f>
        <v>0</v>
      </c>
      <c r="Q14" s="211" t="str">
        <f>IF('Indicator Date hidden'!R15="x","x",$Q$2-'Indicator Date hidden'!R15)</f>
        <v>x</v>
      </c>
      <c r="R14" s="211">
        <f>IF('Indicator Date hidden'!S15="x","x",$R$2-'Indicator Date hidden'!S15)</f>
        <v>0</v>
      </c>
      <c r="S14" s="211">
        <f>IF('Indicator Date hidden'!T15="x","x",$S$2-'Indicator Date hidden'!T15)</f>
        <v>0</v>
      </c>
      <c r="T14" s="211">
        <f>IF('Indicator Date hidden'!U15="x","x",$T$2-'Indicator Date hidden'!U15)</f>
        <v>0</v>
      </c>
      <c r="U14" s="211" t="str">
        <f>IF('Indicator Date hidden'!V15="x","x",$U$2-'Indicator Date hidden'!V15)</f>
        <v>x</v>
      </c>
      <c r="V14" s="211">
        <f>IF('Indicator Date hidden'!W15="x","x",$V$2-'Indicator Date hidden'!W15)</f>
        <v>0</v>
      </c>
      <c r="W14" s="211" t="str">
        <f>IF('Indicator Date hidden'!X15="x","x",$W$2-'Indicator Date hidden'!X15)</f>
        <v>x</v>
      </c>
      <c r="X14" s="211">
        <f>IF('Indicator Date hidden'!Y15="x","x",$X$2-'Indicator Date hidden'!Y15)</f>
        <v>2</v>
      </c>
      <c r="Y14" s="211">
        <f>IF('Indicator Date hidden'!Z15="x","x",$Y$2-'Indicator Date hidden'!Z15)</f>
        <v>0</v>
      </c>
      <c r="Z14" s="211">
        <f>IF('Indicator Date hidden'!AA15="x","x",$Z$2-'Indicator Date hidden'!AA15)</f>
        <v>0</v>
      </c>
      <c r="AA14" s="211" t="str">
        <f>IF('Indicator Date hidden'!AB15="x","x",$AA$2-'Indicator Date hidden'!AB15)</f>
        <v>x</v>
      </c>
      <c r="AB14" s="211">
        <f>IF('Indicator Date hidden'!AC15="x","x",$AB$2-'Indicator Date hidden'!AC15)</f>
        <v>0</v>
      </c>
      <c r="AC14" s="211">
        <f>IF('Indicator Date hidden'!AD15="x","x",$AC$2-'Indicator Date hidden'!AD15)</f>
        <v>0</v>
      </c>
      <c r="AD14" s="211" t="str">
        <f>IF('Indicator Date hidden'!AE15="x","x",$AD$2-'Indicator Date hidden'!AE15)</f>
        <v>x</v>
      </c>
      <c r="AE14" s="211">
        <f>IF('Indicator Date hidden'!AF15="x","x",$AE$2-'Indicator Date hidden'!AF15)</f>
        <v>0</v>
      </c>
      <c r="AF14" s="211" t="str">
        <f>IF('Indicator Date hidden'!AG15="x","x",$AF$2-'Indicator Date hidden'!AG15)</f>
        <v>x</v>
      </c>
      <c r="AG14" s="211">
        <f>IF('Indicator Date hidden'!AH15="x","x",$AG$2-'Indicator Date hidden'!AH15)</f>
        <v>0</v>
      </c>
      <c r="AH14" s="211">
        <f>IF('Indicator Date hidden'!AI15="x","x",$AH$2-'Indicator Date hidden'!AI15)</f>
        <v>0</v>
      </c>
      <c r="AI14" s="211">
        <f>IF('Indicator Date hidden'!AJ15="x","x",$AI$2-'Indicator Date hidden'!AJ15)</f>
        <v>0</v>
      </c>
      <c r="AJ14" s="211" t="str">
        <f>IF('Indicator Date hidden'!AK15="x","x",$AJ$2-'Indicator Date hidden'!AK15)</f>
        <v>x</v>
      </c>
      <c r="AK14" s="211">
        <f>IF('Indicator Date hidden'!AL15="x","x",$AK$2-'Indicator Date hidden'!AL15)</f>
        <v>1</v>
      </c>
      <c r="AL14" s="211">
        <f>IF('Indicator Date hidden'!AM15="x","x",$AL$2-'Indicator Date hidden'!AM15)</f>
        <v>0</v>
      </c>
      <c r="AM14" s="211">
        <f>IF('Indicator Date hidden'!AN15="x","x",$AM$2-'Indicator Date hidden'!AN15)</f>
        <v>0</v>
      </c>
      <c r="AN14" s="211">
        <f>IF('Indicator Date hidden'!AO15="x","x",$AN$2-'Indicator Date hidden'!AO15)</f>
        <v>0</v>
      </c>
      <c r="AO14" s="211">
        <f>IF('Indicator Date hidden'!AP15="x","x",$AO$2-'Indicator Date hidden'!AP15)</f>
        <v>0</v>
      </c>
      <c r="AP14" s="211">
        <f>IF('Indicator Date hidden'!AQ15="x","x",$AP$2-'Indicator Date hidden'!AQ15)</f>
        <v>0</v>
      </c>
      <c r="AQ14" s="211">
        <f>IF('Indicator Date hidden'!AR15="x","x",$AQ$2-'Indicator Date hidden'!AR15)</f>
        <v>4</v>
      </c>
      <c r="AR14" s="211">
        <f>IF('Indicator Date hidden'!AS15="x","x",$AR$2-'Indicator Date hidden'!AS15)</f>
        <v>0</v>
      </c>
      <c r="AS14" s="211">
        <f>IF('Indicator Date hidden'!AT15="x","x",$AS$2-'Indicator Date hidden'!AT15)</f>
        <v>0</v>
      </c>
      <c r="AT14" s="211">
        <f>IF('Indicator Date hidden'!AU15="x","x",$AT$2-'Indicator Date hidden'!AU15)</f>
        <v>0</v>
      </c>
      <c r="AU14" s="211">
        <f>IF('Indicator Date hidden'!AV15="x","x",$AU$2-'Indicator Date hidden'!AV15)</f>
        <v>4</v>
      </c>
      <c r="AV14" s="211">
        <f>IF('Indicator Date hidden'!AW15="x","x",$AV$2-'Indicator Date hidden'!AW15)</f>
        <v>0</v>
      </c>
      <c r="AW14" s="211">
        <f>IF('Indicator Date hidden'!AX15="x","x",$AW$2-'Indicator Date hidden'!AX15)</f>
        <v>0</v>
      </c>
      <c r="AX14" s="211">
        <f>IF('Indicator Date hidden'!AY15="x","x",$AX$2-'Indicator Date hidden'!AY15)</f>
        <v>0</v>
      </c>
      <c r="AY14" s="211">
        <f>IF('Indicator Date hidden'!AZ15="x","x",$AY$2-'Indicator Date hidden'!AZ15)</f>
        <v>0</v>
      </c>
      <c r="AZ14" s="211">
        <f>IF('Indicator Date hidden'!BA15="x","x",$AZ$2-'Indicator Date hidden'!BA15)</f>
        <v>0</v>
      </c>
      <c r="BA14">
        <f t="shared" si="0"/>
        <v>11</v>
      </c>
      <c r="BB14" s="21">
        <f t="shared" si="1"/>
        <v>0.25</v>
      </c>
      <c r="BC14">
        <f t="shared" si="2"/>
        <v>4</v>
      </c>
      <c r="BD14" s="21">
        <f t="shared" si="3"/>
        <v>0.882274951990076</v>
      </c>
      <c r="BE14" s="280">
        <f t="shared" si="4"/>
        <v>0</v>
      </c>
    </row>
    <row r="15" spans="1:57" x14ac:dyDescent="0.25">
      <c r="A15" t="s">
        <v>8727</v>
      </c>
      <c r="B15" s="211">
        <f>IF('Indicator Date hidden'!C16="x","x",$B$2-'Indicator Date hidden'!C16)</f>
        <v>0</v>
      </c>
      <c r="C15" s="211">
        <f>IF('Indicator Date hidden'!D16="x","x",$C$2-'Indicator Date hidden'!D16)</f>
        <v>0</v>
      </c>
      <c r="D15" s="211">
        <f>IF('Indicator Date hidden'!E16="x","x",$D$2-'Indicator Date hidden'!E16)</f>
        <v>0</v>
      </c>
      <c r="E15" s="211">
        <f>IF('Indicator Date hidden'!F16="x","x",$E$2-'Indicator Date hidden'!F16)</f>
        <v>0</v>
      </c>
      <c r="F15" s="211">
        <f>IF('Indicator Date hidden'!G16="x","x",$F$2-'Indicator Date hidden'!G16)</f>
        <v>0</v>
      </c>
      <c r="G15" s="211">
        <f>IF('Indicator Date hidden'!H16="x","x",$G$2-'Indicator Date hidden'!H16)</f>
        <v>0</v>
      </c>
      <c r="H15" s="211">
        <f>IF('Indicator Date hidden'!I16="x","x",$H$2-'Indicator Date hidden'!I16)</f>
        <v>0</v>
      </c>
      <c r="I15" s="211">
        <f>IF('Indicator Date hidden'!J16="x","x",$I$2-'Indicator Date hidden'!J16)</f>
        <v>0</v>
      </c>
      <c r="J15" s="211">
        <f>IF('Indicator Date hidden'!K16="x","x",$J$2-'Indicator Date hidden'!K16)</f>
        <v>0</v>
      </c>
      <c r="K15" s="211">
        <f>IF('Indicator Date hidden'!L16="x","x",$K$2-'Indicator Date hidden'!L16)</f>
        <v>0</v>
      </c>
      <c r="L15" s="211">
        <f>IF('Indicator Date hidden'!M16="x","x",$L$2-'Indicator Date hidden'!M16)</f>
        <v>0</v>
      </c>
      <c r="M15" s="211">
        <f>IF('Indicator Date hidden'!N16="x","x",$M$2-'Indicator Date hidden'!N16)</f>
        <v>0</v>
      </c>
      <c r="N15" s="211">
        <f>IF('Indicator Date hidden'!O16="x","x",$N$2-'Indicator Date hidden'!O16)</f>
        <v>0</v>
      </c>
      <c r="O15" s="211">
        <f>IF('Indicator Date hidden'!P16="x","x",$O$2-'Indicator Date hidden'!P16)</f>
        <v>0</v>
      </c>
      <c r="P15" s="211">
        <f>IF('Indicator Date hidden'!Q16="x","x",$P$2-'Indicator Date hidden'!Q16)</f>
        <v>0</v>
      </c>
      <c r="Q15" s="211">
        <f>IF('Indicator Date hidden'!R16="x","x",$Q$2-'Indicator Date hidden'!R16)</f>
        <v>3</v>
      </c>
      <c r="R15" s="211">
        <f>IF('Indicator Date hidden'!S16="x","x",$R$2-'Indicator Date hidden'!S16)</f>
        <v>0</v>
      </c>
      <c r="S15" s="211">
        <f>IF('Indicator Date hidden'!T16="x","x",$S$2-'Indicator Date hidden'!T16)</f>
        <v>0</v>
      </c>
      <c r="T15" s="211">
        <f>IF('Indicator Date hidden'!U16="x","x",$T$2-'Indicator Date hidden'!U16)</f>
        <v>0</v>
      </c>
      <c r="U15" s="211">
        <f>IF('Indicator Date hidden'!V16="x","x",$U$2-'Indicator Date hidden'!V16)</f>
        <v>0</v>
      </c>
      <c r="V15" s="211">
        <f>IF('Indicator Date hidden'!W16="x","x",$V$2-'Indicator Date hidden'!W16)</f>
        <v>0</v>
      </c>
      <c r="W15" s="211">
        <f>IF('Indicator Date hidden'!X16="x","x",$W$2-'Indicator Date hidden'!X16)</f>
        <v>0</v>
      </c>
      <c r="X15" s="211">
        <f>IF('Indicator Date hidden'!Y16="x","x",$X$2-'Indicator Date hidden'!Y16)</f>
        <v>3</v>
      </c>
      <c r="Y15" s="211">
        <f>IF('Indicator Date hidden'!Z16="x","x",$Y$2-'Indicator Date hidden'!Z16)</f>
        <v>0</v>
      </c>
      <c r="Z15" s="211">
        <f>IF('Indicator Date hidden'!AA16="x","x",$Z$2-'Indicator Date hidden'!AA16)</f>
        <v>0</v>
      </c>
      <c r="AA15" s="211">
        <f>IF('Indicator Date hidden'!AB16="x","x",$AA$2-'Indicator Date hidden'!AB16)</f>
        <v>0</v>
      </c>
      <c r="AB15" s="211">
        <f>IF('Indicator Date hidden'!AC16="x","x",$AB$2-'Indicator Date hidden'!AC16)</f>
        <v>0</v>
      </c>
      <c r="AC15" s="211">
        <f>IF('Indicator Date hidden'!AD16="x","x",$AC$2-'Indicator Date hidden'!AD16)</f>
        <v>0</v>
      </c>
      <c r="AD15" s="211">
        <f>IF('Indicator Date hidden'!AE16="x","x",$AD$2-'Indicator Date hidden'!AE16)</f>
        <v>0</v>
      </c>
      <c r="AE15" s="211">
        <f>IF('Indicator Date hidden'!AF16="x","x",$AE$2-'Indicator Date hidden'!AF16)</f>
        <v>0</v>
      </c>
      <c r="AF15" s="211">
        <f>IF('Indicator Date hidden'!AG16="x","x",$AF$2-'Indicator Date hidden'!AG16)</f>
        <v>3</v>
      </c>
      <c r="AG15" s="211">
        <f>IF('Indicator Date hidden'!AH16="x","x",$AG$2-'Indicator Date hidden'!AH16)</f>
        <v>0</v>
      </c>
      <c r="AH15" s="211">
        <f>IF('Indicator Date hidden'!AI16="x","x",$AH$2-'Indicator Date hidden'!AI16)</f>
        <v>0</v>
      </c>
      <c r="AI15" s="211">
        <f>IF('Indicator Date hidden'!AJ16="x","x",$AI$2-'Indicator Date hidden'!AJ16)</f>
        <v>0</v>
      </c>
      <c r="AJ15" s="211">
        <f>IF('Indicator Date hidden'!AK16="x","x",$AJ$2-'Indicator Date hidden'!AK16)</f>
        <v>1</v>
      </c>
      <c r="AK15" s="211">
        <f>IF('Indicator Date hidden'!AL16="x","x",$AK$2-'Indicator Date hidden'!AL16)</f>
        <v>1</v>
      </c>
      <c r="AL15" s="211">
        <f>IF('Indicator Date hidden'!AM16="x","x",$AL$2-'Indicator Date hidden'!AM16)</f>
        <v>0</v>
      </c>
      <c r="AM15" s="211">
        <f>IF('Indicator Date hidden'!AN16="x","x",$AM$2-'Indicator Date hidden'!AN16)</f>
        <v>0</v>
      </c>
      <c r="AN15" s="211">
        <f>IF('Indicator Date hidden'!AO16="x","x",$AN$2-'Indicator Date hidden'!AO16)</f>
        <v>0</v>
      </c>
      <c r="AO15" s="211">
        <f>IF('Indicator Date hidden'!AP16="x","x",$AO$2-'Indicator Date hidden'!AP16)</f>
        <v>0</v>
      </c>
      <c r="AP15" s="211">
        <f>IF('Indicator Date hidden'!AQ16="x","x",$AP$2-'Indicator Date hidden'!AQ16)</f>
        <v>0</v>
      </c>
      <c r="AQ15" s="211">
        <f>IF('Indicator Date hidden'!AR16="x","x",$AQ$2-'Indicator Date hidden'!AR16)</f>
        <v>0</v>
      </c>
      <c r="AR15" s="211">
        <f>IF('Indicator Date hidden'!AS16="x","x",$AR$2-'Indicator Date hidden'!AS16)</f>
        <v>0</v>
      </c>
      <c r="AS15" s="211">
        <f>IF('Indicator Date hidden'!AT16="x","x",$AS$2-'Indicator Date hidden'!AT16)</f>
        <v>0</v>
      </c>
      <c r="AT15" s="211">
        <f>IF('Indicator Date hidden'!AU16="x","x",$AT$2-'Indicator Date hidden'!AU16)</f>
        <v>0</v>
      </c>
      <c r="AU15" s="211">
        <f>IF('Indicator Date hidden'!AV16="x","x",$AU$2-'Indicator Date hidden'!AV16)</f>
        <v>1</v>
      </c>
      <c r="AV15" s="211">
        <f>IF('Indicator Date hidden'!AW16="x","x",$AV$2-'Indicator Date hidden'!AW16)</f>
        <v>0</v>
      </c>
      <c r="AW15" s="211">
        <f>IF('Indicator Date hidden'!AX16="x","x",$AW$2-'Indicator Date hidden'!AX16)</f>
        <v>0</v>
      </c>
      <c r="AX15" s="211">
        <f>IF('Indicator Date hidden'!AY16="x","x",$AX$2-'Indicator Date hidden'!AY16)</f>
        <v>0</v>
      </c>
      <c r="AY15" s="211">
        <f>IF('Indicator Date hidden'!AZ16="x","x",$AY$2-'Indicator Date hidden'!AZ16)</f>
        <v>0</v>
      </c>
      <c r="AZ15" s="211">
        <f>IF('Indicator Date hidden'!BA16="x","x",$AZ$2-'Indicator Date hidden'!BA16)</f>
        <v>0</v>
      </c>
      <c r="BA15">
        <f t="shared" si="0"/>
        <v>12</v>
      </c>
      <c r="BB15" s="21">
        <f t="shared" si="1"/>
        <v>0.23529411764705882</v>
      </c>
      <c r="BC15">
        <f t="shared" si="2"/>
        <v>6</v>
      </c>
      <c r="BD15" s="21">
        <f t="shared" si="3"/>
        <v>0.72998080270534449</v>
      </c>
      <c r="BE15" s="280">
        <f t="shared" si="4"/>
        <v>0</v>
      </c>
    </row>
    <row r="16" spans="1:57" x14ac:dyDescent="0.25">
      <c r="A16" t="s">
        <v>8744</v>
      </c>
      <c r="B16" s="211">
        <f>IF('Indicator Date hidden'!C17="x","x",$B$2-'Indicator Date hidden'!C17)</f>
        <v>0</v>
      </c>
      <c r="C16" s="211">
        <f>IF('Indicator Date hidden'!D17="x","x",$C$2-'Indicator Date hidden'!D17)</f>
        <v>0</v>
      </c>
      <c r="D16" s="211">
        <f>IF('Indicator Date hidden'!E17="x","x",$D$2-'Indicator Date hidden'!E17)</f>
        <v>0</v>
      </c>
      <c r="E16" s="211">
        <f>IF('Indicator Date hidden'!F17="x","x",$E$2-'Indicator Date hidden'!F17)</f>
        <v>0</v>
      </c>
      <c r="F16" s="211">
        <f>IF('Indicator Date hidden'!G17="x","x",$F$2-'Indicator Date hidden'!G17)</f>
        <v>0</v>
      </c>
      <c r="G16" s="211">
        <f>IF('Indicator Date hidden'!H17="x","x",$G$2-'Indicator Date hidden'!H17)</f>
        <v>0</v>
      </c>
      <c r="H16" s="211">
        <f>IF('Indicator Date hidden'!I17="x","x",$H$2-'Indicator Date hidden'!I17)</f>
        <v>0</v>
      </c>
      <c r="I16" s="211">
        <f>IF('Indicator Date hidden'!J17="x","x",$I$2-'Indicator Date hidden'!J17)</f>
        <v>0</v>
      </c>
      <c r="J16" s="211">
        <f>IF('Indicator Date hidden'!K17="x","x",$J$2-'Indicator Date hidden'!K17)</f>
        <v>0</v>
      </c>
      <c r="K16" s="211">
        <f>IF('Indicator Date hidden'!L17="x","x",$K$2-'Indicator Date hidden'!L17)</f>
        <v>0</v>
      </c>
      <c r="L16" s="211">
        <f>IF('Indicator Date hidden'!M17="x","x",$L$2-'Indicator Date hidden'!M17)</f>
        <v>0</v>
      </c>
      <c r="M16" s="211">
        <f>IF('Indicator Date hidden'!N17="x","x",$M$2-'Indicator Date hidden'!N17)</f>
        <v>0</v>
      </c>
      <c r="N16" s="211">
        <f>IF('Indicator Date hidden'!O17="x","x",$N$2-'Indicator Date hidden'!O17)</f>
        <v>0</v>
      </c>
      <c r="O16" s="211">
        <f>IF('Indicator Date hidden'!P17="x","x",$O$2-'Indicator Date hidden'!P17)</f>
        <v>0</v>
      </c>
      <c r="P16" s="211">
        <f>IF('Indicator Date hidden'!Q17="x","x",$P$2-'Indicator Date hidden'!Q17)</f>
        <v>0</v>
      </c>
      <c r="Q16" s="211">
        <f>IF('Indicator Date hidden'!R17="x","x",$Q$2-'Indicator Date hidden'!R17)</f>
        <v>2</v>
      </c>
      <c r="R16" s="211">
        <f>IF('Indicator Date hidden'!S17="x","x",$R$2-'Indicator Date hidden'!S17)</f>
        <v>0</v>
      </c>
      <c r="S16" s="211">
        <f>IF('Indicator Date hidden'!T17="x","x",$S$2-'Indicator Date hidden'!T17)</f>
        <v>0</v>
      </c>
      <c r="T16" s="211">
        <f>IF('Indicator Date hidden'!U17="x","x",$T$2-'Indicator Date hidden'!U17)</f>
        <v>0</v>
      </c>
      <c r="U16" s="211" t="str">
        <f>IF('Indicator Date hidden'!V17="x","x",$U$2-'Indicator Date hidden'!V17)</f>
        <v>x</v>
      </c>
      <c r="V16" s="211">
        <f>IF('Indicator Date hidden'!W17="x","x",$V$2-'Indicator Date hidden'!W17)</f>
        <v>0</v>
      </c>
      <c r="W16" s="211">
        <f>IF('Indicator Date hidden'!X17="x","x",$W$2-'Indicator Date hidden'!X17)</f>
        <v>1</v>
      </c>
      <c r="X16" s="211">
        <f>IF('Indicator Date hidden'!Y17="x","x",$X$2-'Indicator Date hidden'!Y17)</f>
        <v>4</v>
      </c>
      <c r="Y16" s="211">
        <f>IF('Indicator Date hidden'!Z17="x","x",$Y$2-'Indicator Date hidden'!Z17)</f>
        <v>0</v>
      </c>
      <c r="Z16" s="211">
        <f>IF('Indicator Date hidden'!AA17="x","x",$Z$2-'Indicator Date hidden'!AA17)</f>
        <v>0</v>
      </c>
      <c r="AA16" s="211">
        <f>IF('Indicator Date hidden'!AB17="x","x",$AA$2-'Indicator Date hidden'!AB17)</f>
        <v>1</v>
      </c>
      <c r="AB16" s="211">
        <f>IF('Indicator Date hidden'!AC17="x","x",$AB$2-'Indicator Date hidden'!AC17)</f>
        <v>0</v>
      </c>
      <c r="AC16" s="211">
        <f>IF('Indicator Date hidden'!AD17="x","x",$AC$2-'Indicator Date hidden'!AD17)</f>
        <v>0</v>
      </c>
      <c r="AD16" s="211" t="str">
        <f>IF('Indicator Date hidden'!AE17="x","x",$AD$2-'Indicator Date hidden'!AE17)</f>
        <v>x</v>
      </c>
      <c r="AE16" s="211">
        <f>IF('Indicator Date hidden'!AF17="x","x",$AE$2-'Indicator Date hidden'!AF17)</f>
        <v>0</v>
      </c>
      <c r="AF16" s="211" t="str">
        <f>IF('Indicator Date hidden'!AG17="x","x",$AF$2-'Indicator Date hidden'!AG17)</f>
        <v>x</v>
      </c>
      <c r="AG16" s="211">
        <f>IF('Indicator Date hidden'!AH17="x","x",$AG$2-'Indicator Date hidden'!AH17)</f>
        <v>0</v>
      </c>
      <c r="AH16" s="211">
        <f>IF('Indicator Date hidden'!AI17="x","x",$AH$2-'Indicator Date hidden'!AI17)</f>
        <v>0</v>
      </c>
      <c r="AI16" s="211">
        <f>IF('Indicator Date hidden'!AJ17="x","x",$AI$2-'Indicator Date hidden'!AJ17)</f>
        <v>0</v>
      </c>
      <c r="AJ16" s="211" t="str">
        <f>IF('Indicator Date hidden'!AK17="x","x",$AJ$2-'Indicator Date hidden'!AK17)</f>
        <v>x</v>
      </c>
      <c r="AK16" s="211">
        <f>IF('Indicator Date hidden'!AL17="x","x",$AK$2-'Indicator Date hidden'!AL17)</f>
        <v>1</v>
      </c>
      <c r="AL16" s="211">
        <f>IF('Indicator Date hidden'!AM17="x","x",$AL$2-'Indicator Date hidden'!AM17)</f>
        <v>0</v>
      </c>
      <c r="AM16" s="211">
        <f>IF('Indicator Date hidden'!AN17="x","x",$AM$2-'Indicator Date hidden'!AN17)</f>
        <v>0</v>
      </c>
      <c r="AN16" s="211">
        <f>IF('Indicator Date hidden'!AO17="x","x",$AN$2-'Indicator Date hidden'!AO17)</f>
        <v>0</v>
      </c>
      <c r="AO16" s="211">
        <f>IF('Indicator Date hidden'!AP17="x","x",$AO$2-'Indicator Date hidden'!AP17)</f>
        <v>0</v>
      </c>
      <c r="AP16" s="211">
        <f>IF('Indicator Date hidden'!AQ17="x","x",$AP$2-'Indicator Date hidden'!AQ17)</f>
        <v>0</v>
      </c>
      <c r="AQ16" s="211">
        <f>IF('Indicator Date hidden'!AR17="x","x",$AQ$2-'Indicator Date hidden'!AR17)</f>
        <v>4</v>
      </c>
      <c r="AR16" s="211">
        <f>IF('Indicator Date hidden'!AS17="x","x",$AR$2-'Indicator Date hidden'!AS17)</f>
        <v>0</v>
      </c>
      <c r="AS16" s="211">
        <f>IF('Indicator Date hidden'!AT17="x","x",$AS$2-'Indicator Date hidden'!AT17)</f>
        <v>0</v>
      </c>
      <c r="AT16" s="211">
        <f>IF('Indicator Date hidden'!AU17="x","x",$AT$2-'Indicator Date hidden'!AU17)</f>
        <v>0</v>
      </c>
      <c r="AU16" s="211" t="str">
        <f>IF('Indicator Date hidden'!AV17="x","x",$AU$2-'Indicator Date hidden'!AV17)</f>
        <v>x</v>
      </c>
      <c r="AV16" s="211">
        <f>IF('Indicator Date hidden'!AW17="x","x",$AV$2-'Indicator Date hidden'!AW17)</f>
        <v>0</v>
      </c>
      <c r="AW16" s="211">
        <f>IF('Indicator Date hidden'!AX17="x","x",$AW$2-'Indicator Date hidden'!AX17)</f>
        <v>0</v>
      </c>
      <c r="AX16" s="211">
        <f>IF('Indicator Date hidden'!AY17="x","x",$AX$2-'Indicator Date hidden'!AY17)</f>
        <v>0</v>
      </c>
      <c r="AY16" s="211">
        <f>IF('Indicator Date hidden'!AZ17="x","x",$AY$2-'Indicator Date hidden'!AZ17)</f>
        <v>0</v>
      </c>
      <c r="AZ16" s="211">
        <f>IF('Indicator Date hidden'!BA17="x","x",$AZ$2-'Indicator Date hidden'!BA17)</f>
        <v>0</v>
      </c>
      <c r="BA16">
        <f t="shared" si="0"/>
        <v>13</v>
      </c>
      <c r="BB16" s="21">
        <f t="shared" si="1"/>
        <v>0.28260869565217389</v>
      </c>
      <c r="BC16">
        <f t="shared" si="2"/>
        <v>6</v>
      </c>
      <c r="BD16" s="21">
        <f t="shared" si="3"/>
        <v>0.87633236394549452</v>
      </c>
      <c r="BE16" s="280">
        <f t="shared" si="4"/>
        <v>0</v>
      </c>
    </row>
    <row r="17" spans="1:57" x14ac:dyDescent="0.25">
      <c r="A17" t="s">
        <v>8737</v>
      </c>
      <c r="B17" s="211">
        <f>IF('Indicator Date hidden'!C18="x","x",$B$2-'Indicator Date hidden'!C18)</f>
        <v>0</v>
      </c>
      <c r="C17" s="211">
        <f>IF('Indicator Date hidden'!D18="x","x",$C$2-'Indicator Date hidden'!D18)</f>
        <v>0</v>
      </c>
      <c r="D17" s="211">
        <f>IF('Indicator Date hidden'!E18="x","x",$D$2-'Indicator Date hidden'!E18)</f>
        <v>0</v>
      </c>
      <c r="E17" s="211">
        <f>IF('Indicator Date hidden'!F18="x","x",$E$2-'Indicator Date hidden'!F18)</f>
        <v>0</v>
      </c>
      <c r="F17" s="211">
        <f>IF('Indicator Date hidden'!G18="x","x",$F$2-'Indicator Date hidden'!G18)</f>
        <v>0</v>
      </c>
      <c r="G17" s="211">
        <f>IF('Indicator Date hidden'!H18="x","x",$G$2-'Indicator Date hidden'!H18)</f>
        <v>0</v>
      </c>
      <c r="H17" s="211">
        <f>IF('Indicator Date hidden'!I18="x","x",$H$2-'Indicator Date hidden'!I18)</f>
        <v>0</v>
      </c>
      <c r="I17" s="211">
        <f>IF('Indicator Date hidden'!J18="x","x",$I$2-'Indicator Date hidden'!J18)</f>
        <v>0</v>
      </c>
      <c r="J17" s="211">
        <f>IF('Indicator Date hidden'!K18="x","x",$J$2-'Indicator Date hidden'!K18)</f>
        <v>0</v>
      </c>
      <c r="K17" s="211">
        <f>IF('Indicator Date hidden'!L18="x","x",$K$2-'Indicator Date hidden'!L18)</f>
        <v>0</v>
      </c>
      <c r="L17" s="211">
        <f>IF('Indicator Date hidden'!M18="x","x",$L$2-'Indicator Date hidden'!M18)</f>
        <v>0</v>
      </c>
      <c r="M17" s="211">
        <f>IF('Indicator Date hidden'!N18="x","x",$M$2-'Indicator Date hidden'!N18)</f>
        <v>0</v>
      </c>
      <c r="N17" s="211">
        <f>IF('Indicator Date hidden'!O18="x","x",$N$2-'Indicator Date hidden'!O18)</f>
        <v>0</v>
      </c>
      <c r="O17" s="211">
        <f>IF('Indicator Date hidden'!P18="x","x",$O$2-'Indicator Date hidden'!P18)</f>
        <v>0</v>
      </c>
      <c r="P17" s="211">
        <f>IF('Indicator Date hidden'!Q18="x","x",$P$2-'Indicator Date hidden'!Q18)</f>
        <v>0</v>
      </c>
      <c r="Q17" s="211">
        <f>IF('Indicator Date hidden'!R18="x","x",$Q$2-'Indicator Date hidden'!R18)</f>
        <v>9</v>
      </c>
      <c r="R17" s="211">
        <f>IF('Indicator Date hidden'!S18="x","x",$R$2-'Indicator Date hidden'!S18)</f>
        <v>0</v>
      </c>
      <c r="S17" s="211">
        <f>IF('Indicator Date hidden'!T18="x","x",$S$2-'Indicator Date hidden'!T18)</f>
        <v>0</v>
      </c>
      <c r="T17" s="211">
        <f>IF('Indicator Date hidden'!U18="x","x",$T$2-'Indicator Date hidden'!U18)</f>
        <v>0</v>
      </c>
      <c r="U17" s="211">
        <f>IF('Indicator Date hidden'!V18="x","x",$U$2-'Indicator Date hidden'!V18)</f>
        <v>0</v>
      </c>
      <c r="V17" s="211">
        <f>IF('Indicator Date hidden'!W18="x","x",$V$2-'Indicator Date hidden'!W18)</f>
        <v>0</v>
      </c>
      <c r="W17" s="211">
        <f>IF('Indicator Date hidden'!X18="x","x",$W$2-'Indicator Date hidden'!X18)</f>
        <v>9</v>
      </c>
      <c r="X17" s="211">
        <f>IF('Indicator Date hidden'!Y18="x","x",$X$2-'Indicator Date hidden'!Y18)</f>
        <v>1</v>
      </c>
      <c r="Y17" s="211">
        <f>IF('Indicator Date hidden'!Z18="x","x",$Y$2-'Indicator Date hidden'!Z18)</f>
        <v>0</v>
      </c>
      <c r="Z17" s="211">
        <f>IF('Indicator Date hidden'!AA18="x","x",$Z$2-'Indicator Date hidden'!AA18)</f>
        <v>0</v>
      </c>
      <c r="AA17" s="211">
        <f>IF('Indicator Date hidden'!AB18="x","x",$AA$2-'Indicator Date hidden'!AB18)</f>
        <v>0</v>
      </c>
      <c r="AB17" s="211">
        <f>IF('Indicator Date hidden'!AC18="x","x",$AB$2-'Indicator Date hidden'!AC18)</f>
        <v>0</v>
      </c>
      <c r="AC17" s="211">
        <f>IF('Indicator Date hidden'!AD18="x","x",$AC$2-'Indicator Date hidden'!AD18)</f>
        <v>0</v>
      </c>
      <c r="AD17" s="211" t="str">
        <f>IF('Indicator Date hidden'!AE18="x","x",$AD$2-'Indicator Date hidden'!AE18)</f>
        <v>x</v>
      </c>
      <c r="AE17" s="211">
        <f>IF('Indicator Date hidden'!AF18="x","x",$AE$2-'Indicator Date hidden'!AF18)</f>
        <v>0</v>
      </c>
      <c r="AF17" s="211">
        <f>IF('Indicator Date hidden'!AG18="x","x",$AF$2-'Indicator Date hidden'!AG18)</f>
        <v>1</v>
      </c>
      <c r="AG17" s="211">
        <f>IF('Indicator Date hidden'!AH18="x","x",$AG$2-'Indicator Date hidden'!AH18)</f>
        <v>0</v>
      </c>
      <c r="AH17" s="211">
        <f>IF('Indicator Date hidden'!AI18="x","x",$AH$2-'Indicator Date hidden'!AI18)</f>
        <v>0</v>
      </c>
      <c r="AI17" s="211">
        <f>IF('Indicator Date hidden'!AJ18="x","x",$AI$2-'Indicator Date hidden'!AJ18)</f>
        <v>0</v>
      </c>
      <c r="AJ17" s="211" t="str">
        <f>IF('Indicator Date hidden'!AK18="x","x",$AJ$2-'Indicator Date hidden'!AK18)</f>
        <v>x</v>
      </c>
      <c r="AK17" s="211">
        <f>IF('Indicator Date hidden'!AL18="x","x",$AK$2-'Indicator Date hidden'!AL18)</f>
        <v>1</v>
      </c>
      <c r="AL17" s="211">
        <f>IF('Indicator Date hidden'!AM18="x","x",$AL$2-'Indicator Date hidden'!AM18)</f>
        <v>0</v>
      </c>
      <c r="AM17" s="211">
        <f>IF('Indicator Date hidden'!AN18="x","x",$AM$2-'Indicator Date hidden'!AN18)</f>
        <v>0</v>
      </c>
      <c r="AN17" s="211">
        <f>IF('Indicator Date hidden'!AO18="x","x",$AN$2-'Indicator Date hidden'!AO18)</f>
        <v>0</v>
      </c>
      <c r="AO17" s="211" t="str">
        <f>IF('Indicator Date hidden'!AP18="x","x",$AO$2-'Indicator Date hidden'!AP18)</f>
        <v>x</v>
      </c>
      <c r="AP17" s="211" t="str">
        <f>IF('Indicator Date hidden'!AQ18="x","x",$AP$2-'Indicator Date hidden'!AQ18)</f>
        <v>x</v>
      </c>
      <c r="AQ17" s="211">
        <f>IF('Indicator Date hidden'!AR18="x","x",$AQ$2-'Indicator Date hidden'!AR18)</f>
        <v>0</v>
      </c>
      <c r="AR17" s="211">
        <f>IF('Indicator Date hidden'!AS18="x","x",$AR$2-'Indicator Date hidden'!AS18)</f>
        <v>0</v>
      </c>
      <c r="AS17" s="211">
        <f>IF('Indicator Date hidden'!AT18="x","x",$AS$2-'Indicator Date hidden'!AT18)</f>
        <v>0</v>
      </c>
      <c r="AT17" s="211">
        <f>IF('Indicator Date hidden'!AU18="x","x",$AT$2-'Indicator Date hidden'!AU18)</f>
        <v>0</v>
      </c>
      <c r="AU17" s="211">
        <f>IF('Indicator Date hidden'!AV18="x","x",$AU$2-'Indicator Date hidden'!AV18)</f>
        <v>5</v>
      </c>
      <c r="AV17" s="211">
        <f>IF('Indicator Date hidden'!AW18="x","x",$AV$2-'Indicator Date hidden'!AW18)</f>
        <v>0</v>
      </c>
      <c r="AW17" s="211">
        <f>IF('Indicator Date hidden'!AX18="x","x",$AW$2-'Indicator Date hidden'!AX18)</f>
        <v>0</v>
      </c>
      <c r="AX17" s="211">
        <f>IF('Indicator Date hidden'!AY18="x","x",$AX$2-'Indicator Date hidden'!AY18)</f>
        <v>0</v>
      </c>
      <c r="AY17" s="211">
        <f>IF('Indicator Date hidden'!AZ18="x","x",$AY$2-'Indicator Date hidden'!AZ18)</f>
        <v>0</v>
      </c>
      <c r="AZ17" s="211">
        <f>IF('Indicator Date hidden'!BA18="x","x",$AZ$2-'Indicator Date hidden'!BA18)</f>
        <v>0</v>
      </c>
      <c r="BA17">
        <f t="shared" si="0"/>
        <v>26</v>
      </c>
      <c r="BB17" s="21">
        <f t="shared" si="1"/>
        <v>0.55319148936170215</v>
      </c>
      <c r="BC17">
        <f t="shared" si="2"/>
        <v>6</v>
      </c>
      <c r="BD17" s="21">
        <f t="shared" si="3"/>
        <v>1.9330112176568308</v>
      </c>
      <c r="BE17" s="280">
        <f t="shared" si="4"/>
        <v>0</v>
      </c>
    </row>
    <row r="18" spans="1:57" x14ac:dyDescent="0.25">
      <c r="A18" t="s">
        <v>8723</v>
      </c>
      <c r="B18" s="211">
        <f>IF('Indicator Date hidden'!C19="x","x",$B$2-'Indicator Date hidden'!C19)</f>
        <v>0</v>
      </c>
      <c r="C18" s="211">
        <f>IF('Indicator Date hidden'!D19="x","x",$C$2-'Indicator Date hidden'!D19)</f>
        <v>0</v>
      </c>
      <c r="D18" s="211">
        <f>IF('Indicator Date hidden'!E19="x","x",$D$2-'Indicator Date hidden'!E19)</f>
        <v>0</v>
      </c>
      <c r="E18" s="211">
        <f>IF('Indicator Date hidden'!F19="x","x",$E$2-'Indicator Date hidden'!F19)</f>
        <v>0</v>
      </c>
      <c r="F18" s="211">
        <f>IF('Indicator Date hidden'!G19="x","x",$F$2-'Indicator Date hidden'!G19)</f>
        <v>0</v>
      </c>
      <c r="G18" s="211">
        <f>IF('Indicator Date hidden'!H19="x","x",$G$2-'Indicator Date hidden'!H19)</f>
        <v>0</v>
      </c>
      <c r="H18" s="211">
        <f>IF('Indicator Date hidden'!I19="x","x",$H$2-'Indicator Date hidden'!I19)</f>
        <v>0</v>
      </c>
      <c r="I18" s="211">
        <f>IF('Indicator Date hidden'!J19="x","x",$I$2-'Indicator Date hidden'!J19)</f>
        <v>0</v>
      </c>
      <c r="J18" s="211">
        <f>IF('Indicator Date hidden'!K19="x","x",$J$2-'Indicator Date hidden'!K19)</f>
        <v>0</v>
      </c>
      <c r="K18" s="211">
        <f>IF('Indicator Date hidden'!L19="x","x",$K$2-'Indicator Date hidden'!L19)</f>
        <v>0</v>
      </c>
      <c r="L18" s="211">
        <f>IF('Indicator Date hidden'!M19="x","x",$L$2-'Indicator Date hidden'!M19)</f>
        <v>0</v>
      </c>
      <c r="M18" s="211">
        <f>IF('Indicator Date hidden'!N19="x","x",$M$2-'Indicator Date hidden'!N19)</f>
        <v>0</v>
      </c>
      <c r="N18" s="211">
        <f>IF('Indicator Date hidden'!O19="x","x",$N$2-'Indicator Date hidden'!O19)</f>
        <v>0</v>
      </c>
      <c r="O18" s="211">
        <f>IF('Indicator Date hidden'!P19="x","x",$O$2-'Indicator Date hidden'!P19)</f>
        <v>0</v>
      </c>
      <c r="P18" s="211">
        <f>IF('Indicator Date hidden'!Q19="x","x",$P$2-'Indicator Date hidden'!Q19)</f>
        <v>0</v>
      </c>
      <c r="Q18" s="211" t="str">
        <f>IF('Indicator Date hidden'!R19="x","x",$Q$2-'Indicator Date hidden'!R19)</f>
        <v>x</v>
      </c>
      <c r="R18" s="211">
        <f>IF('Indicator Date hidden'!S19="x","x",$R$2-'Indicator Date hidden'!S19)</f>
        <v>0</v>
      </c>
      <c r="S18" s="211">
        <f>IF('Indicator Date hidden'!T19="x","x",$S$2-'Indicator Date hidden'!T19)</f>
        <v>0</v>
      </c>
      <c r="T18" s="211">
        <f>IF('Indicator Date hidden'!U19="x","x",$T$2-'Indicator Date hidden'!U19)</f>
        <v>0</v>
      </c>
      <c r="U18" s="211" t="str">
        <f>IF('Indicator Date hidden'!V19="x","x",$U$2-'Indicator Date hidden'!V19)</f>
        <v>x</v>
      </c>
      <c r="V18" s="211">
        <f>IF('Indicator Date hidden'!W19="x","x",$V$2-'Indicator Date hidden'!W19)</f>
        <v>0</v>
      </c>
      <c r="W18" s="211" t="str">
        <f>IF('Indicator Date hidden'!X19="x","x",$W$2-'Indicator Date hidden'!X19)</f>
        <v>x</v>
      </c>
      <c r="X18" s="211">
        <f>IF('Indicator Date hidden'!Y19="x","x",$X$2-'Indicator Date hidden'!Y19)</f>
        <v>1</v>
      </c>
      <c r="Y18" s="211">
        <f>IF('Indicator Date hidden'!Z19="x","x",$Y$2-'Indicator Date hidden'!Z19)</f>
        <v>0</v>
      </c>
      <c r="Z18" s="211">
        <f>IF('Indicator Date hidden'!AA19="x","x",$Z$2-'Indicator Date hidden'!AA19)</f>
        <v>0</v>
      </c>
      <c r="AA18" s="211" t="str">
        <f>IF('Indicator Date hidden'!AB19="x","x",$AA$2-'Indicator Date hidden'!AB19)</f>
        <v>x</v>
      </c>
      <c r="AB18" s="211">
        <f>IF('Indicator Date hidden'!AC19="x","x",$AB$2-'Indicator Date hidden'!AC19)</f>
        <v>0</v>
      </c>
      <c r="AC18" s="211">
        <f>IF('Indicator Date hidden'!AD19="x","x",$AC$2-'Indicator Date hidden'!AD19)</f>
        <v>0</v>
      </c>
      <c r="AD18" s="211" t="str">
        <f>IF('Indicator Date hidden'!AE19="x","x",$AD$2-'Indicator Date hidden'!AE19)</f>
        <v>x</v>
      </c>
      <c r="AE18" s="211">
        <f>IF('Indicator Date hidden'!AF19="x","x",$AE$2-'Indicator Date hidden'!AF19)</f>
        <v>0</v>
      </c>
      <c r="AF18" s="211">
        <f>IF('Indicator Date hidden'!AG19="x","x",$AF$2-'Indicator Date hidden'!AG19)</f>
        <v>1</v>
      </c>
      <c r="AG18" s="211">
        <f>IF('Indicator Date hidden'!AH19="x","x",$AG$2-'Indicator Date hidden'!AH19)</f>
        <v>0</v>
      </c>
      <c r="AH18" s="211">
        <f>IF('Indicator Date hidden'!AI19="x","x",$AH$2-'Indicator Date hidden'!AI19)</f>
        <v>0</v>
      </c>
      <c r="AI18" s="211">
        <f>IF('Indicator Date hidden'!AJ19="x","x",$AI$2-'Indicator Date hidden'!AJ19)</f>
        <v>0</v>
      </c>
      <c r="AJ18" s="211" t="str">
        <f>IF('Indicator Date hidden'!AK19="x","x",$AJ$2-'Indicator Date hidden'!AK19)</f>
        <v>x</v>
      </c>
      <c r="AK18" s="211">
        <f>IF('Indicator Date hidden'!AL19="x","x",$AK$2-'Indicator Date hidden'!AL19)</f>
        <v>1</v>
      </c>
      <c r="AL18" s="211">
        <f>IF('Indicator Date hidden'!AM19="x","x",$AL$2-'Indicator Date hidden'!AM19)</f>
        <v>0</v>
      </c>
      <c r="AM18" s="211">
        <f>IF('Indicator Date hidden'!AN19="x","x",$AM$2-'Indicator Date hidden'!AN19)</f>
        <v>0</v>
      </c>
      <c r="AN18" s="211">
        <f>IF('Indicator Date hidden'!AO19="x","x",$AN$2-'Indicator Date hidden'!AO19)</f>
        <v>0</v>
      </c>
      <c r="AO18" s="211">
        <f>IF('Indicator Date hidden'!AP19="x","x",$AO$2-'Indicator Date hidden'!AP19)</f>
        <v>0</v>
      </c>
      <c r="AP18" s="211">
        <f>IF('Indicator Date hidden'!AQ19="x","x",$AP$2-'Indicator Date hidden'!AQ19)</f>
        <v>0</v>
      </c>
      <c r="AQ18" s="211" t="str">
        <f>IF('Indicator Date hidden'!AR19="x","x",$AQ$2-'Indicator Date hidden'!AR19)</f>
        <v>x</v>
      </c>
      <c r="AR18" s="211">
        <f>IF('Indicator Date hidden'!AS19="x","x",$AR$2-'Indicator Date hidden'!AS19)</f>
        <v>0</v>
      </c>
      <c r="AS18" s="211">
        <f>IF('Indicator Date hidden'!AT19="x","x",$AS$2-'Indicator Date hidden'!AT19)</f>
        <v>0</v>
      </c>
      <c r="AT18" s="211">
        <f>IF('Indicator Date hidden'!AU19="x","x",$AT$2-'Indicator Date hidden'!AU19)</f>
        <v>0</v>
      </c>
      <c r="AU18" s="211" t="str">
        <f>IF('Indicator Date hidden'!AV19="x","x",$AU$2-'Indicator Date hidden'!AV19)</f>
        <v>x</v>
      </c>
      <c r="AV18" s="211">
        <f>IF('Indicator Date hidden'!AW19="x","x",$AV$2-'Indicator Date hidden'!AW19)</f>
        <v>0</v>
      </c>
      <c r="AW18" s="211">
        <f>IF('Indicator Date hidden'!AX19="x","x",$AW$2-'Indicator Date hidden'!AX19)</f>
        <v>0</v>
      </c>
      <c r="AX18" s="211">
        <f>IF('Indicator Date hidden'!AY19="x","x",$AX$2-'Indicator Date hidden'!AY19)</f>
        <v>0</v>
      </c>
      <c r="AY18" s="211">
        <f>IF('Indicator Date hidden'!AZ19="x","x",$AY$2-'Indicator Date hidden'!AZ19)</f>
        <v>0</v>
      </c>
      <c r="AZ18" s="211">
        <f>IF('Indicator Date hidden'!BA19="x","x",$AZ$2-'Indicator Date hidden'!BA19)</f>
        <v>0</v>
      </c>
      <c r="BA18">
        <f t="shared" si="0"/>
        <v>3</v>
      </c>
      <c r="BB18" s="21">
        <f t="shared" si="1"/>
        <v>6.9767441860465115E-2</v>
      </c>
      <c r="BC18">
        <f t="shared" si="2"/>
        <v>3</v>
      </c>
      <c r="BD18" s="21">
        <f t="shared" si="3"/>
        <v>0.25475467790937961</v>
      </c>
      <c r="BE18" s="280">
        <f t="shared" si="4"/>
        <v>0</v>
      </c>
    </row>
    <row r="19" spans="1:57" x14ac:dyDescent="0.25">
      <c r="A19" t="s">
        <v>8739</v>
      </c>
      <c r="B19" s="211">
        <f>IF('Indicator Date hidden'!C20="x","x",$B$2-'Indicator Date hidden'!C20)</f>
        <v>0</v>
      </c>
      <c r="C19" s="211">
        <f>IF('Indicator Date hidden'!D20="x","x",$C$2-'Indicator Date hidden'!D20)</f>
        <v>0</v>
      </c>
      <c r="D19" s="211">
        <f>IF('Indicator Date hidden'!E20="x","x",$D$2-'Indicator Date hidden'!E20)</f>
        <v>0</v>
      </c>
      <c r="E19" s="211">
        <f>IF('Indicator Date hidden'!F20="x","x",$E$2-'Indicator Date hidden'!F20)</f>
        <v>0</v>
      </c>
      <c r="F19" s="211">
        <f>IF('Indicator Date hidden'!G20="x","x",$F$2-'Indicator Date hidden'!G20)</f>
        <v>0</v>
      </c>
      <c r="G19" s="211">
        <f>IF('Indicator Date hidden'!H20="x","x",$G$2-'Indicator Date hidden'!H20)</f>
        <v>0</v>
      </c>
      <c r="H19" s="211">
        <f>IF('Indicator Date hidden'!I20="x","x",$H$2-'Indicator Date hidden'!I20)</f>
        <v>0</v>
      </c>
      <c r="I19" s="211">
        <f>IF('Indicator Date hidden'!J20="x","x",$I$2-'Indicator Date hidden'!J20)</f>
        <v>0</v>
      </c>
      <c r="J19" s="211">
        <f>IF('Indicator Date hidden'!K20="x","x",$J$2-'Indicator Date hidden'!K20)</f>
        <v>0</v>
      </c>
      <c r="K19" s="211">
        <f>IF('Indicator Date hidden'!L20="x","x",$K$2-'Indicator Date hidden'!L20)</f>
        <v>0</v>
      </c>
      <c r="L19" s="211">
        <f>IF('Indicator Date hidden'!M20="x","x",$L$2-'Indicator Date hidden'!M20)</f>
        <v>0</v>
      </c>
      <c r="M19" s="211">
        <f>IF('Indicator Date hidden'!N20="x","x",$M$2-'Indicator Date hidden'!N20)</f>
        <v>0</v>
      </c>
      <c r="N19" s="211">
        <f>IF('Indicator Date hidden'!O20="x","x",$N$2-'Indicator Date hidden'!O20)</f>
        <v>0</v>
      </c>
      <c r="O19" s="211">
        <f>IF('Indicator Date hidden'!P20="x","x",$O$2-'Indicator Date hidden'!P20)</f>
        <v>0</v>
      </c>
      <c r="P19" s="211">
        <f>IF('Indicator Date hidden'!Q20="x","x",$P$2-'Indicator Date hidden'!Q20)</f>
        <v>0</v>
      </c>
      <c r="Q19" s="211">
        <f>IF('Indicator Date hidden'!R20="x","x",$Q$2-'Indicator Date hidden'!R20)</f>
        <v>3</v>
      </c>
      <c r="R19" s="211">
        <f>IF('Indicator Date hidden'!S20="x","x",$R$2-'Indicator Date hidden'!S20)</f>
        <v>0</v>
      </c>
      <c r="S19" s="211">
        <f>IF('Indicator Date hidden'!T20="x","x",$S$2-'Indicator Date hidden'!T20)</f>
        <v>0</v>
      </c>
      <c r="T19" s="211">
        <f>IF('Indicator Date hidden'!U20="x","x",$T$2-'Indicator Date hidden'!U20)</f>
        <v>0</v>
      </c>
      <c r="U19" s="211">
        <f>IF('Indicator Date hidden'!V20="x","x",$U$2-'Indicator Date hidden'!V20)</f>
        <v>0</v>
      </c>
      <c r="V19" s="211">
        <f>IF('Indicator Date hidden'!W20="x","x",$V$2-'Indicator Date hidden'!W20)</f>
        <v>0</v>
      </c>
      <c r="W19" s="211">
        <f>IF('Indicator Date hidden'!X20="x","x",$W$2-'Indicator Date hidden'!X20)</f>
        <v>3</v>
      </c>
      <c r="X19" s="211">
        <f>IF('Indicator Date hidden'!Y20="x","x",$X$2-'Indicator Date hidden'!Y20)</f>
        <v>4</v>
      </c>
      <c r="Y19" s="211">
        <f>IF('Indicator Date hidden'!Z20="x","x",$Y$2-'Indicator Date hidden'!Z20)</f>
        <v>0</v>
      </c>
      <c r="Z19" s="211">
        <f>IF('Indicator Date hidden'!AA20="x","x",$Z$2-'Indicator Date hidden'!AA20)</f>
        <v>0</v>
      </c>
      <c r="AA19" s="211">
        <f>IF('Indicator Date hidden'!AB20="x","x",$AA$2-'Indicator Date hidden'!AB20)</f>
        <v>0</v>
      </c>
      <c r="AB19" s="211">
        <f>IF('Indicator Date hidden'!AC20="x","x",$AB$2-'Indicator Date hidden'!AC20)</f>
        <v>0</v>
      </c>
      <c r="AC19" s="211">
        <f>IF('Indicator Date hidden'!AD20="x","x",$AC$2-'Indicator Date hidden'!AD20)</f>
        <v>0</v>
      </c>
      <c r="AD19" s="211">
        <f>IF('Indicator Date hidden'!AE20="x","x",$AD$2-'Indicator Date hidden'!AE20)</f>
        <v>0</v>
      </c>
      <c r="AE19" s="211">
        <f>IF('Indicator Date hidden'!AF20="x","x",$AE$2-'Indicator Date hidden'!AF20)</f>
        <v>0</v>
      </c>
      <c r="AF19" s="211" t="str">
        <f>IF('Indicator Date hidden'!AG20="x","x",$AF$2-'Indicator Date hidden'!AG20)</f>
        <v>x</v>
      </c>
      <c r="AG19" s="211">
        <f>IF('Indicator Date hidden'!AH20="x","x",$AG$2-'Indicator Date hidden'!AH20)</f>
        <v>0</v>
      </c>
      <c r="AH19" s="211">
        <f>IF('Indicator Date hidden'!AI20="x","x",$AH$2-'Indicator Date hidden'!AI20)</f>
        <v>0</v>
      </c>
      <c r="AI19" s="211">
        <f>IF('Indicator Date hidden'!AJ20="x","x",$AI$2-'Indicator Date hidden'!AJ20)</f>
        <v>0</v>
      </c>
      <c r="AJ19" s="211" t="str">
        <f>IF('Indicator Date hidden'!AK20="x","x",$AJ$2-'Indicator Date hidden'!AK20)</f>
        <v>x</v>
      </c>
      <c r="AK19" s="211">
        <f>IF('Indicator Date hidden'!AL20="x","x",$AK$2-'Indicator Date hidden'!AL20)</f>
        <v>1</v>
      </c>
      <c r="AL19" s="211">
        <f>IF('Indicator Date hidden'!AM20="x","x",$AL$2-'Indicator Date hidden'!AM20)</f>
        <v>0</v>
      </c>
      <c r="AM19" s="211">
        <f>IF('Indicator Date hidden'!AN20="x","x",$AM$2-'Indicator Date hidden'!AN20)</f>
        <v>0</v>
      </c>
      <c r="AN19" s="211">
        <f>IF('Indicator Date hidden'!AO20="x","x",$AN$2-'Indicator Date hidden'!AO20)</f>
        <v>0</v>
      </c>
      <c r="AO19" s="211" t="str">
        <f>IF('Indicator Date hidden'!AP20="x","x",$AO$2-'Indicator Date hidden'!AP20)</f>
        <v>x</v>
      </c>
      <c r="AP19" s="211">
        <f>IF('Indicator Date hidden'!AQ20="x","x",$AP$2-'Indicator Date hidden'!AQ20)</f>
        <v>2</v>
      </c>
      <c r="AQ19" s="211" t="str">
        <f>IF('Indicator Date hidden'!AR20="x","x",$AQ$2-'Indicator Date hidden'!AR20)</f>
        <v>x</v>
      </c>
      <c r="AR19" s="211">
        <f>IF('Indicator Date hidden'!AS20="x","x",$AR$2-'Indicator Date hidden'!AS20)</f>
        <v>0</v>
      </c>
      <c r="AS19" s="211" t="str">
        <f>IF('Indicator Date hidden'!AT20="x","x",$AS$2-'Indicator Date hidden'!AT20)</f>
        <v>x</v>
      </c>
      <c r="AT19" s="211">
        <f>IF('Indicator Date hidden'!AU20="x","x",$AT$2-'Indicator Date hidden'!AU20)</f>
        <v>0</v>
      </c>
      <c r="AU19" s="211" t="str">
        <f>IF('Indicator Date hidden'!AV20="x","x",$AU$2-'Indicator Date hidden'!AV20)</f>
        <v>x</v>
      </c>
      <c r="AV19" s="211">
        <f>IF('Indicator Date hidden'!AW20="x","x",$AV$2-'Indicator Date hidden'!AW20)</f>
        <v>0</v>
      </c>
      <c r="AW19" s="211">
        <f>IF('Indicator Date hidden'!AX20="x","x",$AW$2-'Indicator Date hidden'!AX20)</f>
        <v>0</v>
      </c>
      <c r="AX19" s="211">
        <f>IF('Indicator Date hidden'!AY20="x","x",$AX$2-'Indicator Date hidden'!AY20)</f>
        <v>0</v>
      </c>
      <c r="AY19" s="211">
        <f>IF('Indicator Date hidden'!AZ20="x","x",$AY$2-'Indicator Date hidden'!AZ20)</f>
        <v>0</v>
      </c>
      <c r="AZ19" s="211">
        <f>IF('Indicator Date hidden'!BA20="x","x",$AZ$2-'Indicator Date hidden'!BA20)</f>
        <v>0</v>
      </c>
      <c r="BA19">
        <f t="shared" si="0"/>
        <v>13</v>
      </c>
      <c r="BB19" s="21">
        <f t="shared" si="1"/>
        <v>0.28888888888888886</v>
      </c>
      <c r="BC19">
        <f t="shared" si="2"/>
        <v>5</v>
      </c>
      <c r="BD19" s="21">
        <f t="shared" si="3"/>
        <v>0.88499145563288339</v>
      </c>
      <c r="BE19" s="280">
        <f t="shared" si="4"/>
        <v>0</v>
      </c>
    </row>
    <row r="20" spans="1:57" x14ac:dyDescent="0.25">
      <c r="A20" t="s">
        <v>8725</v>
      </c>
      <c r="B20" s="211">
        <f>IF('Indicator Date hidden'!C21="x","x",$B$2-'Indicator Date hidden'!C21)</f>
        <v>0</v>
      </c>
      <c r="C20" s="211">
        <f>IF('Indicator Date hidden'!D21="x","x",$C$2-'Indicator Date hidden'!D21)</f>
        <v>0</v>
      </c>
      <c r="D20" s="211">
        <f>IF('Indicator Date hidden'!E21="x","x",$D$2-'Indicator Date hidden'!E21)</f>
        <v>0</v>
      </c>
      <c r="E20" s="211">
        <f>IF('Indicator Date hidden'!F21="x","x",$E$2-'Indicator Date hidden'!F21)</f>
        <v>0</v>
      </c>
      <c r="F20" s="211">
        <f>IF('Indicator Date hidden'!G21="x","x",$F$2-'Indicator Date hidden'!G21)</f>
        <v>0</v>
      </c>
      <c r="G20" s="211">
        <f>IF('Indicator Date hidden'!H21="x","x",$G$2-'Indicator Date hidden'!H21)</f>
        <v>0</v>
      </c>
      <c r="H20" s="211">
        <f>IF('Indicator Date hidden'!I21="x","x",$H$2-'Indicator Date hidden'!I21)</f>
        <v>0</v>
      </c>
      <c r="I20" s="211">
        <f>IF('Indicator Date hidden'!J21="x","x",$I$2-'Indicator Date hidden'!J21)</f>
        <v>0</v>
      </c>
      <c r="J20" s="211">
        <f>IF('Indicator Date hidden'!K21="x","x",$J$2-'Indicator Date hidden'!K21)</f>
        <v>0</v>
      </c>
      <c r="K20" s="211">
        <f>IF('Indicator Date hidden'!L21="x","x",$K$2-'Indicator Date hidden'!L21)</f>
        <v>0</v>
      </c>
      <c r="L20" s="211">
        <f>IF('Indicator Date hidden'!M21="x","x",$L$2-'Indicator Date hidden'!M21)</f>
        <v>0</v>
      </c>
      <c r="M20" s="211">
        <f>IF('Indicator Date hidden'!N21="x","x",$M$2-'Indicator Date hidden'!N21)</f>
        <v>0</v>
      </c>
      <c r="N20" s="211">
        <f>IF('Indicator Date hidden'!O21="x","x",$N$2-'Indicator Date hidden'!O21)</f>
        <v>0</v>
      </c>
      <c r="O20" s="211">
        <f>IF('Indicator Date hidden'!P21="x","x",$O$2-'Indicator Date hidden'!P21)</f>
        <v>0</v>
      </c>
      <c r="P20" s="211">
        <f>IF('Indicator Date hidden'!Q21="x","x",$P$2-'Indicator Date hidden'!Q21)</f>
        <v>0</v>
      </c>
      <c r="Q20" s="211">
        <f>IF('Indicator Date hidden'!R21="x","x",$Q$2-'Indicator Date hidden'!R21)</f>
        <v>2</v>
      </c>
      <c r="R20" s="211">
        <f>IF('Indicator Date hidden'!S21="x","x",$R$2-'Indicator Date hidden'!S21)</f>
        <v>0</v>
      </c>
      <c r="S20" s="211">
        <f>IF('Indicator Date hidden'!T21="x","x",$S$2-'Indicator Date hidden'!T21)</f>
        <v>0</v>
      </c>
      <c r="T20" s="211">
        <f>IF('Indicator Date hidden'!U21="x","x",$T$2-'Indicator Date hidden'!U21)</f>
        <v>0</v>
      </c>
      <c r="U20" s="211">
        <f>IF('Indicator Date hidden'!V21="x","x",$U$2-'Indicator Date hidden'!V21)</f>
        <v>0</v>
      </c>
      <c r="V20" s="211">
        <f>IF('Indicator Date hidden'!W21="x","x",$V$2-'Indicator Date hidden'!W21)</f>
        <v>0</v>
      </c>
      <c r="W20" s="211">
        <f>IF('Indicator Date hidden'!X21="x","x",$W$2-'Indicator Date hidden'!X21)</f>
        <v>0</v>
      </c>
      <c r="X20" s="211">
        <f>IF('Indicator Date hidden'!Y21="x","x",$X$2-'Indicator Date hidden'!Y21)</f>
        <v>4</v>
      </c>
      <c r="Y20" s="211">
        <f>IF('Indicator Date hidden'!Z21="x","x",$Y$2-'Indicator Date hidden'!Z21)</f>
        <v>0</v>
      </c>
      <c r="Z20" s="211">
        <f>IF('Indicator Date hidden'!AA21="x","x",$Z$2-'Indicator Date hidden'!AA21)</f>
        <v>0</v>
      </c>
      <c r="AA20" s="211">
        <f>IF('Indicator Date hidden'!AB21="x","x",$AA$2-'Indicator Date hidden'!AB21)</f>
        <v>0</v>
      </c>
      <c r="AB20" s="211">
        <f>IF('Indicator Date hidden'!AC21="x","x",$AB$2-'Indicator Date hidden'!AC21)</f>
        <v>0</v>
      </c>
      <c r="AC20" s="211">
        <f>IF('Indicator Date hidden'!AD21="x","x",$AC$2-'Indicator Date hidden'!AD21)</f>
        <v>0</v>
      </c>
      <c r="AD20" s="211">
        <f>IF('Indicator Date hidden'!AE21="x","x",$AD$2-'Indicator Date hidden'!AE21)</f>
        <v>0</v>
      </c>
      <c r="AE20" s="211">
        <f>IF('Indicator Date hidden'!AF21="x","x",$AE$2-'Indicator Date hidden'!AF21)</f>
        <v>0</v>
      </c>
      <c r="AF20" s="211">
        <f>IF('Indicator Date hidden'!AG21="x","x",$AF$2-'Indicator Date hidden'!AG21)</f>
        <v>2</v>
      </c>
      <c r="AG20" s="211">
        <f>IF('Indicator Date hidden'!AH21="x","x",$AG$2-'Indicator Date hidden'!AH21)</f>
        <v>0</v>
      </c>
      <c r="AH20" s="211">
        <f>IF('Indicator Date hidden'!AI21="x","x",$AH$2-'Indicator Date hidden'!AI21)</f>
        <v>0</v>
      </c>
      <c r="AI20" s="211">
        <f>IF('Indicator Date hidden'!AJ21="x","x",$AI$2-'Indicator Date hidden'!AJ21)</f>
        <v>0</v>
      </c>
      <c r="AJ20" s="211" t="str">
        <f>IF('Indicator Date hidden'!AK21="x","x",$AJ$2-'Indicator Date hidden'!AK21)</f>
        <v>x</v>
      </c>
      <c r="AK20" s="211">
        <f>IF('Indicator Date hidden'!AL21="x","x",$AK$2-'Indicator Date hidden'!AL21)</f>
        <v>1</v>
      </c>
      <c r="AL20" s="211">
        <f>IF('Indicator Date hidden'!AM21="x","x",$AL$2-'Indicator Date hidden'!AM21)</f>
        <v>0</v>
      </c>
      <c r="AM20" s="211">
        <f>IF('Indicator Date hidden'!AN21="x","x",$AM$2-'Indicator Date hidden'!AN21)</f>
        <v>0</v>
      </c>
      <c r="AN20" s="211">
        <f>IF('Indicator Date hidden'!AO21="x","x",$AN$2-'Indicator Date hidden'!AO21)</f>
        <v>0</v>
      </c>
      <c r="AO20" s="211">
        <f>IF('Indicator Date hidden'!AP21="x","x",$AO$2-'Indicator Date hidden'!AP21)</f>
        <v>0</v>
      </c>
      <c r="AP20" s="211">
        <f>IF('Indicator Date hidden'!AQ21="x","x",$AP$2-'Indicator Date hidden'!AQ21)</f>
        <v>0</v>
      </c>
      <c r="AQ20" s="211">
        <f>IF('Indicator Date hidden'!AR21="x","x",$AQ$2-'Indicator Date hidden'!AR21)</f>
        <v>0</v>
      </c>
      <c r="AR20" s="211">
        <f>IF('Indicator Date hidden'!AS21="x","x",$AR$2-'Indicator Date hidden'!AS21)</f>
        <v>0</v>
      </c>
      <c r="AS20" s="211">
        <f>IF('Indicator Date hidden'!AT21="x","x",$AS$2-'Indicator Date hidden'!AT21)</f>
        <v>0</v>
      </c>
      <c r="AT20" s="211">
        <f>IF('Indicator Date hidden'!AU21="x","x",$AT$2-'Indicator Date hidden'!AU21)</f>
        <v>0</v>
      </c>
      <c r="AU20" s="211">
        <f>IF('Indicator Date hidden'!AV21="x","x",$AU$2-'Indicator Date hidden'!AV21)</f>
        <v>8</v>
      </c>
      <c r="AV20" s="211">
        <f>IF('Indicator Date hidden'!AW21="x","x",$AV$2-'Indicator Date hidden'!AW21)</f>
        <v>0</v>
      </c>
      <c r="AW20" s="211">
        <f>IF('Indicator Date hidden'!AX21="x","x",$AW$2-'Indicator Date hidden'!AX21)</f>
        <v>0</v>
      </c>
      <c r="AX20" s="211">
        <f>IF('Indicator Date hidden'!AY21="x","x",$AX$2-'Indicator Date hidden'!AY21)</f>
        <v>0</v>
      </c>
      <c r="AY20" s="211">
        <f>IF('Indicator Date hidden'!AZ21="x","x",$AY$2-'Indicator Date hidden'!AZ21)</f>
        <v>0</v>
      </c>
      <c r="AZ20" s="211">
        <f>IF('Indicator Date hidden'!BA21="x","x",$AZ$2-'Indicator Date hidden'!BA21)</f>
        <v>0</v>
      </c>
      <c r="BA20">
        <f t="shared" si="0"/>
        <v>17</v>
      </c>
      <c r="BB20" s="21">
        <f t="shared" si="1"/>
        <v>0.34</v>
      </c>
      <c r="BC20">
        <f t="shared" si="2"/>
        <v>5</v>
      </c>
      <c r="BD20" s="21">
        <f t="shared" si="3"/>
        <v>1.290116273829611</v>
      </c>
      <c r="BE20" s="280">
        <f t="shared" si="4"/>
        <v>0</v>
      </c>
    </row>
    <row r="21" spans="1:57" x14ac:dyDescent="0.25">
      <c r="A21" t="s">
        <v>8748</v>
      </c>
      <c r="B21" s="211">
        <f>IF('Indicator Date hidden'!C22="x","x",$B$2-'Indicator Date hidden'!C22)</f>
        <v>0</v>
      </c>
      <c r="C21" s="211">
        <f>IF('Indicator Date hidden'!D22="x","x",$C$2-'Indicator Date hidden'!D22)</f>
        <v>0</v>
      </c>
      <c r="D21" s="211">
        <f>IF('Indicator Date hidden'!E22="x","x",$D$2-'Indicator Date hidden'!E22)</f>
        <v>0</v>
      </c>
      <c r="E21" s="211">
        <f>IF('Indicator Date hidden'!F22="x","x",$E$2-'Indicator Date hidden'!F22)</f>
        <v>0</v>
      </c>
      <c r="F21" s="211">
        <f>IF('Indicator Date hidden'!G22="x","x",$F$2-'Indicator Date hidden'!G22)</f>
        <v>0</v>
      </c>
      <c r="G21" s="211">
        <f>IF('Indicator Date hidden'!H22="x","x",$G$2-'Indicator Date hidden'!H22)</f>
        <v>0</v>
      </c>
      <c r="H21" s="211">
        <f>IF('Indicator Date hidden'!I22="x","x",$H$2-'Indicator Date hidden'!I22)</f>
        <v>0</v>
      </c>
      <c r="I21" s="211">
        <f>IF('Indicator Date hidden'!J22="x","x",$I$2-'Indicator Date hidden'!J22)</f>
        <v>0</v>
      </c>
      <c r="J21" s="211">
        <f>IF('Indicator Date hidden'!K22="x","x",$J$2-'Indicator Date hidden'!K22)</f>
        <v>0</v>
      </c>
      <c r="K21" s="211">
        <f>IF('Indicator Date hidden'!L22="x","x",$K$2-'Indicator Date hidden'!L22)</f>
        <v>0</v>
      </c>
      <c r="L21" s="211">
        <f>IF('Indicator Date hidden'!M22="x","x",$L$2-'Indicator Date hidden'!M22)</f>
        <v>0</v>
      </c>
      <c r="M21" s="211">
        <f>IF('Indicator Date hidden'!N22="x","x",$M$2-'Indicator Date hidden'!N22)</f>
        <v>0</v>
      </c>
      <c r="N21" s="211">
        <f>IF('Indicator Date hidden'!O22="x","x",$N$2-'Indicator Date hidden'!O22)</f>
        <v>0</v>
      </c>
      <c r="O21" s="211">
        <f>IF('Indicator Date hidden'!P22="x","x",$O$2-'Indicator Date hidden'!P22)</f>
        <v>0</v>
      </c>
      <c r="P21" s="211">
        <f>IF('Indicator Date hidden'!Q22="x","x",$P$2-'Indicator Date hidden'!Q22)</f>
        <v>0</v>
      </c>
      <c r="Q21" s="211">
        <f>IF('Indicator Date hidden'!R22="x","x",$Q$2-'Indicator Date hidden'!R22)</f>
        <v>4</v>
      </c>
      <c r="R21" s="211">
        <f>IF('Indicator Date hidden'!S22="x","x",$R$2-'Indicator Date hidden'!S22)</f>
        <v>0</v>
      </c>
      <c r="S21" s="211">
        <f>IF('Indicator Date hidden'!T22="x","x",$S$2-'Indicator Date hidden'!T22)</f>
        <v>0</v>
      </c>
      <c r="T21" s="211">
        <f>IF('Indicator Date hidden'!U22="x","x",$T$2-'Indicator Date hidden'!U22)</f>
        <v>0</v>
      </c>
      <c r="U21" s="211">
        <f>IF('Indicator Date hidden'!V22="x","x",$U$2-'Indicator Date hidden'!V22)</f>
        <v>0</v>
      </c>
      <c r="V21" s="211">
        <f>IF('Indicator Date hidden'!W22="x","x",$V$2-'Indicator Date hidden'!W22)</f>
        <v>0</v>
      </c>
      <c r="W21" s="211">
        <f>IF('Indicator Date hidden'!X22="x","x",$W$2-'Indicator Date hidden'!X22)</f>
        <v>4</v>
      </c>
      <c r="X21" s="211">
        <f>IF('Indicator Date hidden'!Y22="x","x",$X$2-'Indicator Date hidden'!Y22)</f>
        <v>2</v>
      </c>
      <c r="Y21" s="211">
        <f>IF('Indicator Date hidden'!Z22="x","x",$Y$2-'Indicator Date hidden'!Z22)</f>
        <v>0</v>
      </c>
      <c r="Z21" s="211">
        <f>IF('Indicator Date hidden'!AA22="x","x",$Z$2-'Indicator Date hidden'!AA22)</f>
        <v>0</v>
      </c>
      <c r="AA21" s="211">
        <f>IF('Indicator Date hidden'!AB22="x","x",$AA$2-'Indicator Date hidden'!AB22)</f>
        <v>1</v>
      </c>
      <c r="AB21" s="211">
        <f>IF('Indicator Date hidden'!AC22="x","x",$AB$2-'Indicator Date hidden'!AC22)</f>
        <v>0</v>
      </c>
      <c r="AC21" s="211">
        <f>IF('Indicator Date hidden'!AD22="x","x",$AC$2-'Indicator Date hidden'!AD22)</f>
        <v>0</v>
      </c>
      <c r="AD21" s="211">
        <f>IF('Indicator Date hidden'!AE22="x","x",$AD$2-'Indicator Date hidden'!AE22)</f>
        <v>0</v>
      </c>
      <c r="AE21" s="211">
        <f>IF('Indicator Date hidden'!AF22="x","x",$AE$2-'Indicator Date hidden'!AF22)</f>
        <v>0</v>
      </c>
      <c r="AF21" s="211">
        <f>IF('Indicator Date hidden'!AG22="x","x",$AF$2-'Indicator Date hidden'!AG22)</f>
        <v>1</v>
      </c>
      <c r="AG21" s="211">
        <f>IF('Indicator Date hidden'!AH22="x","x",$AG$2-'Indicator Date hidden'!AH22)</f>
        <v>0</v>
      </c>
      <c r="AH21" s="211">
        <f>IF('Indicator Date hidden'!AI22="x","x",$AH$2-'Indicator Date hidden'!AI22)</f>
        <v>0</v>
      </c>
      <c r="AI21" s="211">
        <f>IF('Indicator Date hidden'!AJ22="x","x",$AI$2-'Indicator Date hidden'!AJ22)</f>
        <v>0</v>
      </c>
      <c r="AJ21" s="211" t="str">
        <f>IF('Indicator Date hidden'!AK22="x","x",$AJ$2-'Indicator Date hidden'!AK22)</f>
        <v>x</v>
      </c>
      <c r="AK21" s="211" t="str">
        <f>IF('Indicator Date hidden'!AL22="x","x",$AK$2-'Indicator Date hidden'!AL22)</f>
        <v>x</v>
      </c>
      <c r="AL21" s="211">
        <f>IF('Indicator Date hidden'!AM22="x","x",$AL$2-'Indicator Date hidden'!AM22)</f>
        <v>0</v>
      </c>
      <c r="AM21" s="211">
        <f>IF('Indicator Date hidden'!AN22="x","x",$AM$2-'Indicator Date hidden'!AN22)</f>
        <v>0</v>
      </c>
      <c r="AN21" s="211">
        <f>IF('Indicator Date hidden'!AO22="x","x",$AN$2-'Indicator Date hidden'!AO22)</f>
        <v>0</v>
      </c>
      <c r="AO21" s="211">
        <f>IF('Indicator Date hidden'!AP22="x","x",$AO$2-'Indicator Date hidden'!AP22)</f>
        <v>0</v>
      </c>
      <c r="AP21" s="211">
        <f>IF('Indicator Date hidden'!AQ22="x","x",$AP$2-'Indicator Date hidden'!AQ22)</f>
        <v>0</v>
      </c>
      <c r="AQ21" s="211">
        <f>IF('Indicator Date hidden'!AR22="x","x",$AQ$2-'Indicator Date hidden'!AR22)</f>
        <v>0</v>
      </c>
      <c r="AR21" s="211">
        <f>IF('Indicator Date hidden'!AS22="x","x",$AR$2-'Indicator Date hidden'!AS22)</f>
        <v>0</v>
      </c>
      <c r="AS21" s="211">
        <f>IF('Indicator Date hidden'!AT22="x","x",$AS$2-'Indicator Date hidden'!AT22)</f>
        <v>0</v>
      </c>
      <c r="AT21" s="211">
        <f>IF('Indicator Date hidden'!AU22="x","x",$AT$2-'Indicator Date hidden'!AU22)</f>
        <v>0</v>
      </c>
      <c r="AU21" s="211" t="str">
        <f>IF('Indicator Date hidden'!AV22="x","x",$AU$2-'Indicator Date hidden'!AV22)</f>
        <v>x</v>
      </c>
      <c r="AV21" s="211">
        <f>IF('Indicator Date hidden'!AW22="x","x",$AV$2-'Indicator Date hidden'!AW22)</f>
        <v>0</v>
      </c>
      <c r="AW21" s="211">
        <f>IF('Indicator Date hidden'!AX22="x","x",$AW$2-'Indicator Date hidden'!AX22)</f>
        <v>0</v>
      </c>
      <c r="AX21" s="211">
        <f>IF('Indicator Date hidden'!AY22="x","x",$AX$2-'Indicator Date hidden'!AY22)</f>
        <v>0</v>
      </c>
      <c r="AY21" s="211">
        <f>IF('Indicator Date hidden'!AZ22="x","x",$AY$2-'Indicator Date hidden'!AZ22)</f>
        <v>0</v>
      </c>
      <c r="AZ21" s="211">
        <f>IF('Indicator Date hidden'!BA22="x","x",$AZ$2-'Indicator Date hidden'!BA22)</f>
        <v>0</v>
      </c>
      <c r="BA21">
        <f t="shared" si="0"/>
        <v>12</v>
      </c>
      <c r="BB21" s="21">
        <f t="shared" si="1"/>
        <v>0.25</v>
      </c>
      <c r="BC21">
        <f t="shared" si="2"/>
        <v>5</v>
      </c>
      <c r="BD21" s="21">
        <f t="shared" si="3"/>
        <v>0.8539125638299665</v>
      </c>
      <c r="BE21" s="280">
        <f t="shared" si="4"/>
        <v>0</v>
      </c>
    </row>
    <row r="22" spans="1:57" x14ac:dyDescent="0.25">
      <c r="A22" t="s">
        <v>8741</v>
      </c>
      <c r="B22" s="211">
        <f>IF('Indicator Date hidden'!C23="x","x",$B$2-'Indicator Date hidden'!C23)</f>
        <v>0</v>
      </c>
      <c r="C22" s="211">
        <f>IF('Indicator Date hidden'!D23="x","x",$C$2-'Indicator Date hidden'!D23)</f>
        <v>0</v>
      </c>
      <c r="D22" s="211">
        <f>IF('Indicator Date hidden'!E23="x","x",$D$2-'Indicator Date hidden'!E23)</f>
        <v>0</v>
      </c>
      <c r="E22" s="211">
        <f>IF('Indicator Date hidden'!F23="x","x",$E$2-'Indicator Date hidden'!F23)</f>
        <v>0</v>
      </c>
      <c r="F22" s="211">
        <f>IF('Indicator Date hidden'!G23="x","x",$F$2-'Indicator Date hidden'!G23)</f>
        <v>0</v>
      </c>
      <c r="G22" s="211">
        <f>IF('Indicator Date hidden'!H23="x","x",$G$2-'Indicator Date hidden'!H23)</f>
        <v>0</v>
      </c>
      <c r="H22" s="211">
        <f>IF('Indicator Date hidden'!I23="x","x",$H$2-'Indicator Date hidden'!I23)</f>
        <v>0</v>
      </c>
      <c r="I22" s="211">
        <f>IF('Indicator Date hidden'!J23="x","x",$I$2-'Indicator Date hidden'!J23)</f>
        <v>0</v>
      </c>
      <c r="J22" s="211">
        <f>IF('Indicator Date hidden'!K23="x","x",$J$2-'Indicator Date hidden'!K23)</f>
        <v>0</v>
      </c>
      <c r="K22" s="211">
        <f>IF('Indicator Date hidden'!L23="x","x",$K$2-'Indicator Date hidden'!L23)</f>
        <v>0</v>
      </c>
      <c r="L22" s="211">
        <f>IF('Indicator Date hidden'!M23="x","x",$L$2-'Indicator Date hidden'!M23)</f>
        <v>0</v>
      </c>
      <c r="M22" s="211">
        <f>IF('Indicator Date hidden'!N23="x","x",$M$2-'Indicator Date hidden'!N23)</f>
        <v>0</v>
      </c>
      <c r="N22" s="211">
        <f>IF('Indicator Date hidden'!O23="x","x",$N$2-'Indicator Date hidden'!O23)</f>
        <v>0</v>
      </c>
      <c r="O22" s="211">
        <f>IF('Indicator Date hidden'!P23="x","x",$O$2-'Indicator Date hidden'!P23)</f>
        <v>0</v>
      </c>
      <c r="P22" s="211">
        <f>IF('Indicator Date hidden'!Q23="x","x",$P$2-'Indicator Date hidden'!Q23)</f>
        <v>0</v>
      </c>
      <c r="Q22" s="211">
        <f>IF('Indicator Date hidden'!R23="x","x",$Q$2-'Indicator Date hidden'!R23)</f>
        <v>6</v>
      </c>
      <c r="R22" s="211">
        <f>IF('Indicator Date hidden'!S23="x","x",$R$2-'Indicator Date hidden'!S23)</f>
        <v>0</v>
      </c>
      <c r="S22" s="211">
        <f>IF('Indicator Date hidden'!T23="x","x",$S$2-'Indicator Date hidden'!T23)</f>
        <v>0</v>
      </c>
      <c r="T22" s="211">
        <f>IF('Indicator Date hidden'!U23="x","x",$T$2-'Indicator Date hidden'!U23)</f>
        <v>0</v>
      </c>
      <c r="U22" s="211">
        <f>IF('Indicator Date hidden'!V23="x","x",$U$2-'Indicator Date hidden'!V23)</f>
        <v>0</v>
      </c>
      <c r="V22" s="211">
        <f>IF('Indicator Date hidden'!W23="x","x",$V$2-'Indicator Date hidden'!W23)</f>
        <v>0</v>
      </c>
      <c r="W22" s="211">
        <f>IF('Indicator Date hidden'!X23="x","x",$W$2-'Indicator Date hidden'!X23)</f>
        <v>6</v>
      </c>
      <c r="X22" s="211">
        <f>IF('Indicator Date hidden'!Y23="x","x",$X$2-'Indicator Date hidden'!Y23)</f>
        <v>2</v>
      </c>
      <c r="Y22" s="211">
        <f>IF('Indicator Date hidden'!Z23="x","x",$Y$2-'Indicator Date hidden'!Z23)</f>
        <v>0</v>
      </c>
      <c r="Z22" s="211">
        <f>IF('Indicator Date hidden'!AA23="x","x",$Z$2-'Indicator Date hidden'!AA23)</f>
        <v>0</v>
      </c>
      <c r="AA22" s="211">
        <f>IF('Indicator Date hidden'!AB23="x","x",$AA$2-'Indicator Date hidden'!AB23)</f>
        <v>0</v>
      </c>
      <c r="AB22" s="211">
        <f>IF('Indicator Date hidden'!AC23="x","x",$AB$2-'Indicator Date hidden'!AC23)</f>
        <v>0</v>
      </c>
      <c r="AC22" s="211">
        <f>IF('Indicator Date hidden'!AD23="x","x",$AC$2-'Indicator Date hidden'!AD23)</f>
        <v>0</v>
      </c>
      <c r="AD22" s="211">
        <f>IF('Indicator Date hidden'!AE23="x","x",$AD$2-'Indicator Date hidden'!AE23)</f>
        <v>0</v>
      </c>
      <c r="AE22" s="211">
        <f>IF('Indicator Date hidden'!AF23="x","x",$AE$2-'Indicator Date hidden'!AF23)</f>
        <v>0</v>
      </c>
      <c r="AF22" s="211">
        <f>IF('Indicator Date hidden'!AG23="x","x",$AF$2-'Indicator Date hidden'!AG23)</f>
        <v>0</v>
      </c>
      <c r="AG22" s="211">
        <f>IF('Indicator Date hidden'!AH23="x","x",$AG$2-'Indicator Date hidden'!AH23)</f>
        <v>0</v>
      </c>
      <c r="AH22" s="211">
        <f>IF('Indicator Date hidden'!AI23="x","x",$AH$2-'Indicator Date hidden'!AI23)</f>
        <v>0</v>
      </c>
      <c r="AI22" s="211">
        <f>IF('Indicator Date hidden'!AJ23="x","x",$AI$2-'Indicator Date hidden'!AJ23)</f>
        <v>0</v>
      </c>
      <c r="AJ22" s="211" t="str">
        <f>IF('Indicator Date hidden'!AK23="x","x",$AJ$2-'Indicator Date hidden'!AK23)</f>
        <v>x</v>
      </c>
      <c r="AK22" s="211">
        <f>IF('Indicator Date hidden'!AL23="x","x",$AK$2-'Indicator Date hidden'!AL23)</f>
        <v>1</v>
      </c>
      <c r="AL22" s="211">
        <f>IF('Indicator Date hidden'!AM23="x","x",$AL$2-'Indicator Date hidden'!AM23)</f>
        <v>0</v>
      </c>
      <c r="AM22" s="211">
        <f>IF('Indicator Date hidden'!AN23="x","x",$AM$2-'Indicator Date hidden'!AN23)</f>
        <v>0</v>
      </c>
      <c r="AN22" s="211">
        <f>IF('Indicator Date hidden'!AO23="x","x",$AN$2-'Indicator Date hidden'!AO23)</f>
        <v>0</v>
      </c>
      <c r="AO22" s="211">
        <f>IF('Indicator Date hidden'!AP23="x","x",$AO$2-'Indicator Date hidden'!AP23)</f>
        <v>0</v>
      </c>
      <c r="AP22" s="211">
        <f>IF('Indicator Date hidden'!AQ23="x","x",$AP$2-'Indicator Date hidden'!AQ23)</f>
        <v>0</v>
      </c>
      <c r="AQ22" s="211">
        <f>IF('Indicator Date hidden'!AR23="x","x",$AQ$2-'Indicator Date hidden'!AR23)</f>
        <v>4</v>
      </c>
      <c r="AR22" s="211">
        <f>IF('Indicator Date hidden'!AS23="x","x",$AR$2-'Indicator Date hidden'!AS23)</f>
        <v>0</v>
      </c>
      <c r="AS22" s="211">
        <f>IF('Indicator Date hidden'!AT23="x","x",$AS$2-'Indicator Date hidden'!AT23)</f>
        <v>0</v>
      </c>
      <c r="AT22" s="211">
        <f>IF('Indicator Date hidden'!AU23="x","x",$AT$2-'Indicator Date hidden'!AU23)</f>
        <v>0</v>
      </c>
      <c r="AU22" s="211">
        <f>IF('Indicator Date hidden'!AV23="x","x",$AU$2-'Indicator Date hidden'!AV23)</f>
        <v>2</v>
      </c>
      <c r="AV22" s="211">
        <f>IF('Indicator Date hidden'!AW23="x","x",$AV$2-'Indicator Date hidden'!AW23)</f>
        <v>0</v>
      </c>
      <c r="AW22" s="211">
        <f>IF('Indicator Date hidden'!AX23="x","x",$AW$2-'Indicator Date hidden'!AX23)</f>
        <v>0</v>
      </c>
      <c r="AX22" s="211">
        <f>IF('Indicator Date hidden'!AY23="x","x",$AX$2-'Indicator Date hidden'!AY23)</f>
        <v>0</v>
      </c>
      <c r="AY22" s="211">
        <f>IF('Indicator Date hidden'!AZ23="x","x",$AY$2-'Indicator Date hidden'!AZ23)</f>
        <v>0</v>
      </c>
      <c r="AZ22" s="211">
        <f>IF('Indicator Date hidden'!BA23="x","x",$AZ$2-'Indicator Date hidden'!BA23)</f>
        <v>0</v>
      </c>
      <c r="BA22">
        <f t="shared" si="0"/>
        <v>21</v>
      </c>
      <c r="BB22" s="21">
        <f t="shared" si="1"/>
        <v>0.42</v>
      </c>
      <c r="BC22">
        <f t="shared" si="2"/>
        <v>6</v>
      </c>
      <c r="BD22" s="21">
        <f t="shared" si="3"/>
        <v>1.3280060240827223</v>
      </c>
      <c r="BE22" s="280">
        <f t="shared" si="4"/>
        <v>0</v>
      </c>
    </row>
    <row r="23" spans="1:57" x14ac:dyDescent="0.25">
      <c r="A23" t="s">
        <v>8735</v>
      </c>
      <c r="B23" s="211">
        <f>IF('Indicator Date hidden'!C24="x","x",$B$2-'Indicator Date hidden'!C24)</f>
        <v>0</v>
      </c>
      <c r="C23" s="211">
        <f>IF('Indicator Date hidden'!D24="x","x",$C$2-'Indicator Date hidden'!D24)</f>
        <v>0</v>
      </c>
      <c r="D23" s="211">
        <f>IF('Indicator Date hidden'!E24="x","x",$D$2-'Indicator Date hidden'!E24)</f>
        <v>0</v>
      </c>
      <c r="E23" s="211">
        <f>IF('Indicator Date hidden'!F24="x","x",$E$2-'Indicator Date hidden'!F24)</f>
        <v>0</v>
      </c>
      <c r="F23" s="211">
        <f>IF('Indicator Date hidden'!G24="x","x",$F$2-'Indicator Date hidden'!G24)</f>
        <v>0</v>
      </c>
      <c r="G23" s="211">
        <f>IF('Indicator Date hidden'!H24="x","x",$G$2-'Indicator Date hidden'!H24)</f>
        <v>0</v>
      </c>
      <c r="H23" s="211">
        <f>IF('Indicator Date hidden'!I24="x","x",$H$2-'Indicator Date hidden'!I24)</f>
        <v>0</v>
      </c>
      <c r="I23" s="211">
        <f>IF('Indicator Date hidden'!J24="x","x",$I$2-'Indicator Date hidden'!J24)</f>
        <v>0</v>
      </c>
      <c r="J23" s="211">
        <f>IF('Indicator Date hidden'!K24="x","x",$J$2-'Indicator Date hidden'!K24)</f>
        <v>0</v>
      </c>
      <c r="K23" s="211">
        <f>IF('Indicator Date hidden'!L24="x","x",$K$2-'Indicator Date hidden'!L24)</f>
        <v>0</v>
      </c>
      <c r="L23" s="211">
        <f>IF('Indicator Date hidden'!M24="x","x",$L$2-'Indicator Date hidden'!M24)</f>
        <v>0</v>
      </c>
      <c r="M23" s="211">
        <f>IF('Indicator Date hidden'!N24="x","x",$M$2-'Indicator Date hidden'!N24)</f>
        <v>0</v>
      </c>
      <c r="N23" s="211">
        <f>IF('Indicator Date hidden'!O24="x","x",$N$2-'Indicator Date hidden'!O24)</f>
        <v>0</v>
      </c>
      <c r="O23" s="211">
        <f>IF('Indicator Date hidden'!P24="x","x",$O$2-'Indicator Date hidden'!P24)</f>
        <v>0</v>
      </c>
      <c r="P23" s="211">
        <f>IF('Indicator Date hidden'!Q24="x","x",$P$2-'Indicator Date hidden'!Q24)</f>
        <v>0</v>
      </c>
      <c r="Q23" s="211">
        <f>IF('Indicator Date hidden'!R24="x","x",$Q$2-'Indicator Date hidden'!R24)</f>
        <v>2</v>
      </c>
      <c r="R23" s="211">
        <f>IF('Indicator Date hidden'!S24="x","x",$R$2-'Indicator Date hidden'!S24)</f>
        <v>0</v>
      </c>
      <c r="S23" s="211">
        <f>IF('Indicator Date hidden'!T24="x","x",$S$2-'Indicator Date hidden'!T24)</f>
        <v>0</v>
      </c>
      <c r="T23" s="211">
        <f>IF('Indicator Date hidden'!U24="x","x",$T$2-'Indicator Date hidden'!U24)</f>
        <v>0</v>
      </c>
      <c r="U23" s="211">
        <f>IF('Indicator Date hidden'!V24="x","x",$U$2-'Indicator Date hidden'!V24)</f>
        <v>0</v>
      </c>
      <c r="V23" s="211">
        <f>IF('Indicator Date hidden'!W24="x","x",$V$2-'Indicator Date hidden'!W24)</f>
        <v>0</v>
      </c>
      <c r="W23" s="211">
        <f>IF('Indicator Date hidden'!X24="x","x",$W$2-'Indicator Date hidden'!X24)</f>
        <v>2</v>
      </c>
      <c r="X23" s="211">
        <f>IF('Indicator Date hidden'!Y24="x","x",$X$2-'Indicator Date hidden'!Y24)</f>
        <v>1</v>
      </c>
      <c r="Y23" s="211">
        <f>IF('Indicator Date hidden'!Z24="x","x",$Y$2-'Indicator Date hidden'!Z24)</f>
        <v>0</v>
      </c>
      <c r="Z23" s="211">
        <f>IF('Indicator Date hidden'!AA24="x","x",$Z$2-'Indicator Date hidden'!AA24)</f>
        <v>0</v>
      </c>
      <c r="AA23" s="211" t="str">
        <f>IF('Indicator Date hidden'!AB24="x","x",$AA$2-'Indicator Date hidden'!AB24)</f>
        <v>x</v>
      </c>
      <c r="AB23" s="211">
        <f>IF('Indicator Date hidden'!AC24="x","x",$AB$2-'Indicator Date hidden'!AC24)</f>
        <v>0</v>
      </c>
      <c r="AC23" s="211">
        <f>IF('Indicator Date hidden'!AD24="x","x",$AC$2-'Indicator Date hidden'!AD24)</f>
        <v>0</v>
      </c>
      <c r="AD23" s="211" t="str">
        <f>IF('Indicator Date hidden'!AE24="x","x",$AD$2-'Indicator Date hidden'!AE24)</f>
        <v>x</v>
      </c>
      <c r="AE23" s="211">
        <f>IF('Indicator Date hidden'!AF24="x","x",$AE$2-'Indicator Date hidden'!AF24)</f>
        <v>0</v>
      </c>
      <c r="AF23" s="211">
        <f>IF('Indicator Date hidden'!AG24="x","x",$AF$2-'Indicator Date hidden'!AG24)</f>
        <v>6</v>
      </c>
      <c r="AG23" s="211">
        <f>IF('Indicator Date hidden'!AH24="x","x",$AG$2-'Indicator Date hidden'!AH24)</f>
        <v>0</v>
      </c>
      <c r="AH23" s="211">
        <f>IF('Indicator Date hidden'!AI24="x","x",$AH$2-'Indicator Date hidden'!AI24)</f>
        <v>0</v>
      </c>
      <c r="AI23" s="211">
        <f>IF('Indicator Date hidden'!AJ24="x","x",$AI$2-'Indicator Date hidden'!AJ24)</f>
        <v>0</v>
      </c>
      <c r="AJ23" s="211">
        <f>IF('Indicator Date hidden'!AK24="x","x",$AJ$2-'Indicator Date hidden'!AK24)</f>
        <v>1</v>
      </c>
      <c r="AK23" s="211">
        <f>IF('Indicator Date hidden'!AL24="x","x",$AK$2-'Indicator Date hidden'!AL24)</f>
        <v>1</v>
      </c>
      <c r="AL23" s="211">
        <f>IF('Indicator Date hidden'!AM24="x","x",$AL$2-'Indicator Date hidden'!AM24)</f>
        <v>0</v>
      </c>
      <c r="AM23" s="211">
        <f>IF('Indicator Date hidden'!AN24="x","x",$AM$2-'Indicator Date hidden'!AN24)</f>
        <v>0</v>
      </c>
      <c r="AN23" s="211">
        <f>IF('Indicator Date hidden'!AO24="x","x",$AN$2-'Indicator Date hidden'!AO24)</f>
        <v>0</v>
      </c>
      <c r="AO23" s="211" t="str">
        <f>IF('Indicator Date hidden'!AP24="x","x",$AO$2-'Indicator Date hidden'!AP24)</f>
        <v>x</v>
      </c>
      <c r="AP23" s="211">
        <f>IF('Indicator Date hidden'!AQ24="x","x",$AP$2-'Indicator Date hidden'!AQ24)</f>
        <v>2</v>
      </c>
      <c r="AQ23" s="211" t="str">
        <f>IF('Indicator Date hidden'!AR24="x","x",$AQ$2-'Indicator Date hidden'!AR24)</f>
        <v>x</v>
      </c>
      <c r="AR23" s="211">
        <f>IF('Indicator Date hidden'!AS24="x","x",$AR$2-'Indicator Date hidden'!AS24)</f>
        <v>0</v>
      </c>
      <c r="AS23" s="211">
        <f>IF('Indicator Date hidden'!AT24="x","x",$AS$2-'Indicator Date hidden'!AT24)</f>
        <v>0</v>
      </c>
      <c r="AT23" s="211">
        <f>IF('Indicator Date hidden'!AU24="x","x",$AT$2-'Indicator Date hidden'!AU24)</f>
        <v>0</v>
      </c>
      <c r="AU23" s="211">
        <f>IF('Indicator Date hidden'!AV24="x","x",$AU$2-'Indicator Date hidden'!AV24)</f>
        <v>1</v>
      </c>
      <c r="AV23" s="211">
        <f>IF('Indicator Date hidden'!AW24="x","x",$AV$2-'Indicator Date hidden'!AW24)</f>
        <v>0</v>
      </c>
      <c r="AW23" s="211">
        <f>IF('Indicator Date hidden'!AX24="x","x",$AW$2-'Indicator Date hidden'!AX24)</f>
        <v>0</v>
      </c>
      <c r="AX23" s="211">
        <f>IF('Indicator Date hidden'!AY24="x","x",$AX$2-'Indicator Date hidden'!AY24)</f>
        <v>0</v>
      </c>
      <c r="AY23" s="211">
        <f>IF('Indicator Date hidden'!AZ24="x","x",$AY$2-'Indicator Date hidden'!AZ24)</f>
        <v>0</v>
      </c>
      <c r="AZ23" s="211">
        <f>IF('Indicator Date hidden'!BA24="x","x",$AZ$2-'Indicator Date hidden'!BA24)</f>
        <v>0</v>
      </c>
      <c r="BA23">
        <f t="shared" si="0"/>
        <v>16</v>
      </c>
      <c r="BB23" s="21">
        <f t="shared" si="1"/>
        <v>0.34042553191489361</v>
      </c>
      <c r="BC23">
        <f t="shared" si="2"/>
        <v>8</v>
      </c>
      <c r="BD23" s="21">
        <f t="shared" si="3"/>
        <v>0.99523536710863825</v>
      </c>
      <c r="BE23" s="280">
        <f t="shared" si="4"/>
        <v>0</v>
      </c>
    </row>
    <row r="24" spans="1:57" x14ac:dyDescent="0.25">
      <c r="A24" t="s">
        <v>8750</v>
      </c>
      <c r="B24" s="211">
        <f>IF('Indicator Date hidden'!C25="x","x",$B$2-'Indicator Date hidden'!C25)</f>
        <v>0</v>
      </c>
      <c r="C24" s="211">
        <f>IF('Indicator Date hidden'!D25="x","x",$C$2-'Indicator Date hidden'!D25)</f>
        <v>0</v>
      </c>
      <c r="D24" s="211">
        <f>IF('Indicator Date hidden'!E25="x","x",$D$2-'Indicator Date hidden'!E25)</f>
        <v>0</v>
      </c>
      <c r="E24" s="211">
        <f>IF('Indicator Date hidden'!F25="x","x",$E$2-'Indicator Date hidden'!F25)</f>
        <v>0</v>
      </c>
      <c r="F24" s="211">
        <f>IF('Indicator Date hidden'!G25="x","x",$F$2-'Indicator Date hidden'!G25)</f>
        <v>0</v>
      </c>
      <c r="G24" s="211">
        <f>IF('Indicator Date hidden'!H25="x","x",$G$2-'Indicator Date hidden'!H25)</f>
        <v>0</v>
      </c>
      <c r="H24" s="211">
        <f>IF('Indicator Date hidden'!I25="x","x",$H$2-'Indicator Date hidden'!I25)</f>
        <v>0</v>
      </c>
      <c r="I24" s="211">
        <f>IF('Indicator Date hidden'!J25="x","x",$I$2-'Indicator Date hidden'!J25)</f>
        <v>0</v>
      </c>
      <c r="J24" s="211">
        <f>IF('Indicator Date hidden'!K25="x","x",$J$2-'Indicator Date hidden'!K25)</f>
        <v>0</v>
      </c>
      <c r="K24" s="211">
        <f>IF('Indicator Date hidden'!L25="x","x",$K$2-'Indicator Date hidden'!L25)</f>
        <v>0</v>
      </c>
      <c r="L24" s="211">
        <f>IF('Indicator Date hidden'!M25="x","x",$L$2-'Indicator Date hidden'!M25)</f>
        <v>0</v>
      </c>
      <c r="M24" s="211">
        <f>IF('Indicator Date hidden'!N25="x","x",$M$2-'Indicator Date hidden'!N25)</f>
        <v>0</v>
      </c>
      <c r="N24" s="211">
        <f>IF('Indicator Date hidden'!O25="x","x",$N$2-'Indicator Date hidden'!O25)</f>
        <v>0</v>
      </c>
      <c r="O24" s="211">
        <f>IF('Indicator Date hidden'!P25="x","x",$O$2-'Indicator Date hidden'!P25)</f>
        <v>0</v>
      </c>
      <c r="P24" s="211">
        <f>IF('Indicator Date hidden'!Q25="x","x",$P$2-'Indicator Date hidden'!Q25)</f>
        <v>0</v>
      </c>
      <c r="Q24" s="211" t="str">
        <f>IF('Indicator Date hidden'!R25="x","x",$Q$2-'Indicator Date hidden'!R25)</f>
        <v>x</v>
      </c>
      <c r="R24" s="211">
        <f>IF('Indicator Date hidden'!S25="x","x",$R$2-'Indicator Date hidden'!S25)</f>
        <v>0</v>
      </c>
      <c r="S24" s="211">
        <f>IF('Indicator Date hidden'!T25="x","x",$S$2-'Indicator Date hidden'!T25)</f>
        <v>0</v>
      </c>
      <c r="T24" s="211">
        <f>IF('Indicator Date hidden'!U25="x","x",$T$2-'Indicator Date hidden'!U25)</f>
        <v>0</v>
      </c>
      <c r="U24" s="211">
        <f>IF('Indicator Date hidden'!V25="x","x",$U$2-'Indicator Date hidden'!V25)</f>
        <v>0</v>
      </c>
      <c r="V24" s="211">
        <f>IF('Indicator Date hidden'!W25="x","x",$V$2-'Indicator Date hidden'!W25)</f>
        <v>0</v>
      </c>
      <c r="W24" s="211">
        <f>IF('Indicator Date hidden'!X25="x","x",$W$2-'Indicator Date hidden'!X25)</f>
        <v>7</v>
      </c>
      <c r="X24" s="211">
        <f>IF('Indicator Date hidden'!Y25="x","x",$X$2-'Indicator Date hidden'!Y25)</f>
        <v>4</v>
      </c>
      <c r="Y24" s="211">
        <f>IF('Indicator Date hidden'!Z25="x","x",$Y$2-'Indicator Date hidden'!Z25)</f>
        <v>0</v>
      </c>
      <c r="Z24" s="211">
        <f>IF('Indicator Date hidden'!AA25="x","x",$Z$2-'Indicator Date hidden'!AA25)</f>
        <v>0</v>
      </c>
      <c r="AA24" s="211">
        <f>IF('Indicator Date hidden'!AB25="x","x",$AA$2-'Indicator Date hidden'!AB25)</f>
        <v>0</v>
      </c>
      <c r="AB24" s="211">
        <f>IF('Indicator Date hidden'!AC25="x","x",$AB$2-'Indicator Date hidden'!AC25)</f>
        <v>0</v>
      </c>
      <c r="AC24" s="211">
        <f>IF('Indicator Date hidden'!AD25="x","x",$AC$2-'Indicator Date hidden'!AD25)</f>
        <v>0</v>
      </c>
      <c r="AD24" s="211">
        <f>IF('Indicator Date hidden'!AE25="x","x",$AD$2-'Indicator Date hidden'!AE25)</f>
        <v>0</v>
      </c>
      <c r="AE24" s="211">
        <f>IF('Indicator Date hidden'!AF25="x","x",$AE$2-'Indicator Date hidden'!AF25)</f>
        <v>0</v>
      </c>
      <c r="AF24" s="211">
        <f>IF('Indicator Date hidden'!AG25="x","x",$AF$2-'Indicator Date hidden'!AG25)</f>
        <v>4</v>
      </c>
      <c r="AG24" s="211">
        <f>IF('Indicator Date hidden'!AH25="x","x",$AG$2-'Indicator Date hidden'!AH25)</f>
        <v>0</v>
      </c>
      <c r="AH24" s="211">
        <f>IF('Indicator Date hidden'!AI25="x","x",$AH$2-'Indicator Date hidden'!AI25)</f>
        <v>0</v>
      </c>
      <c r="AI24" s="211">
        <f>IF('Indicator Date hidden'!AJ25="x","x",$AI$2-'Indicator Date hidden'!AJ25)</f>
        <v>0</v>
      </c>
      <c r="AJ24" s="211" t="str">
        <f>IF('Indicator Date hidden'!AK25="x","x",$AJ$2-'Indicator Date hidden'!AK25)</f>
        <v>x</v>
      </c>
      <c r="AK24" s="211">
        <f>IF('Indicator Date hidden'!AL25="x","x",$AK$2-'Indicator Date hidden'!AL25)</f>
        <v>1</v>
      </c>
      <c r="AL24" s="211">
        <f>IF('Indicator Date hidden'!AM25="x","x",$AL$2-'Indicator Date hidden'!AM25)</f>
        <v>0</v>
      </c>
      <c r="AM24" s="211">
        <f>IF('Indicator Date hidden'!AN25="x","x",$AM$2-'Indicator Date hidden'!AN25)</f>
        <v>0</v>
      </c>
      <c r="AN24" s="211">
        <f>IF('Indicator Date hidden'!AO25="x","x",$AN$2-'Indicator Date hidden'!AO25)</f>
        <v>0</v>
      </c>
      <c r="AO24" s="211">
        <f>IF('Indicator Date hidden'!AP25="x","x",$AO$2-'Indicator Date hidden'!AP25)</f>
        <v>0</v>
      </c>
      <c r="AP24" s="211">
        <f>IF('Indicator Date hidden'!AQ25="x","x",$AP$2-'Indicator Date hidden'!AQ25)</f>
        <v>0</v>
      </c>
      <c r="AQ24" s="211">
        <f>IF('Indicator Date hidden'!AR25="x","x",$AQ$2-'Indicator Date hidden'!AR25)</f>
        <v>0</v>
      </c>
      <c r="AR24" s="211">
        <f>IF('Indicator Date hidden'!AS25="x","x",$AR$2-'Indicator Date hidden'!AS25)</f>
        <v>0</v>
      </c>
      <c r="AS24" s="211">
        <f>IF('Indicator Date hidden'!AT25="x","x",$AS$2-'Indicator Date hidden'!AT25)</f>
        <v>0</v>
      </c>
      <c r="AT24" s="211">
        <f>IF('Indicator Date hidden'!AU25="x","x",$AT$2-'Indicator Date hidden'!AU25)</f>
        <v>0</v>
      </c>
      <c r="AU24" s="211">
        <f>IF('Indicator Date hidden'!AV25="x","x",$AU$2-'Indicator Date hidden'!AV25)</f>
        <v>1</v>
      </c>
      <c r="AV24" s="211">
        <f>IF('Indicator Date hidden'!AW25="x","x",$AV$2-'Indicator Date hidden'!AW25)</f>
        <v>0</v>
      </c>
      <c r="AW24" s="211">
        <f>IF('Indicator Date hidden'!AX25="x","x",$AW$2-'Indicator Date hidden'!AX25)</f>
        <v>0</v>
      </c>
      <c r="AX24" s="211">
        <f>IF('Indicator Date hidden'!AY25="x","x",$AX$2-'Indicator Date hidden'!AY25)</f>
        <v>0</v>
      </c>
      <c r="AY24" s="211">
        <f>IF('Indicator Date hidden'!AZ25="x","x",$AY$2-'Indicator Date hidden'!AZ25)</f>
        <v>0</v>
      </c>
      <c r="AZ24" s="211">
        <f>IF('Indicator Date hidden'!BA25="x","x",$AZ$2-'Indicator Date hidden'!BA25)</f>
        <v>0</v>
      </c>
      <c r="BA24">
        <f t="shared" si="0"/>
        <v>17</v>
      </c>
      <c r="BB24" s="21">
        <f t="shared" si="1"/>
        <v>0.34693877551020408</v>
      </c>
      <c r="BC24">
        <f t="shared" si="2"/>
        <v>5</v>
      </c>
      <c r="BD24" s="21">
        <f t="shared" si="3"/>
        <v>1.2543966825003519</v>
      </c>
      <c r="BE24" s="280">
        <f t="shared" si="4"/>
        <v>0</v>
      </c>
    </row>
    <row r="25" spans="1:57" x14ac:dyDescent="0.25">
      <c r="A25" t="s">
        <v>8742</v>
      </c>
      <c r="B25" s="211">
        <f>IF('Indicator Date hidden'!C26="x","x",$B$2-'Indicator Date hidden'!C26)</f>
        <v>0</v>
      </c>
      <c r="C25" s="211">
        <f>IF('Indicator Date hidden'!D26="x","x",$C$2-'Indicator Date hidden'!D26)</f>
        <v>0</v>
      </c>
      <c r="D25" s="211">
        <f>IF('Indicator Date hidden'!E26="x","x",$D$2-'Indicator Date hidden'!E26)</f>
        <v>0</v>
      </c>
      <c r="E25" s="211">
        <f>IF('Indicator Date hidden'!F26="x","x",$E$2-'Indicator Date hidden'!F26)</f>
        <v>0</v>
      </c>
      <c r="F25" s="211">
        <f>IF('Indicator Date hidden'!G26="x","x",$F$2-'Indicator Date hidden'!G26)</f>
        <v>0</v>
      </c>
      <c r="G25" s="211">
        <f>IF('Indicator Date hidden'!H26="x","x",$G$2-'Indicator Date hidden'!H26)</f>
        <v>0</v>
      </c>
      <c r="H25" s="211">
        <f>IF('Indicator Date hidden'!I26="x","x",$H$2-'Indicator Date hidden'!I26)</f>
        <v>0</v>
      </c>
      <c r="I25" s="211">
        <f>IF('Indicator Date hidden'!J26="x","x",$I$2-'Indicator Date hidden'!J26)</f>
        <v>0</v>
      </c>
      <c r="J25" s="211">
        <f>IF('Indicator Date hidden'!K26="x","x",$J$2-'Indicator Date hidden'!K26)</f>
        <v>0</v>
      </c>
      <c r="K25" s="211">
        <f>IF('Indicator Date hidden'!L26="x","x",$K$2-'Indicator Date hidden'!L26)</f>
        <v>0</v>
      </c>
      <c r="L25" s="211">
        <f>IF('Indicator Date hidden'!M26="x","x",$L$2-'Indicator Date hidden'!M26)</f>
        <v>0</v>
      </c>
      <c r="M25" s="211">
        <f>IF('Indicator Date hidden'!N26="x","x",$M$2-'Indicator Date hidden'!N26)</f>
        <v>0</v>
      </c>
      <c r="N25" s="211">
        <f>IF('Indicator Date hidden'!O26="x","x",$N$2-'Indicator Date hidden'!O26)</f>
        <v>0</v>
      </c>
      <c r="O25" s="211">
        <f>IF('Indicator Date hidden'!P26="x","x",$O$2-'Indicator Date hidden'!P26)</f>
        <v>0</v>
      </c>
      <c r="P25" s="211">
        <f>IF('Indicator Date hidden'!Q26="x","x",$P$2-'Indicator Date hidden'!Q26)</f>
        <v>0</v>
      </c>
      <c r="Q25" s="211">
        <f>IF('Indicator Date hidden'!R26="x","x",$Q$2-'Indicator Date hidden'!R26)</f>
        <v>1</v>
      </c>
      <c r="R25" s="211">
        <f>IF('Indicator Date hidden'!S26="x","x",$R$2-'Indicator Date hidden'!S26)</f>
        <v>0</v>
      </c>
      <c r="S25" s="211">
        <f>IF('Indicator Date hidden'!T26="x","x",$S$2-'Indicator Date hidden'!T26)</f>
        <v>0</v>
      </c>
      <c r="T25" s="211">
        <f>IF('Indicator Date hidden'!U26="x","x",$T$2-'Indicator Date hidden'!U26)</f>
        <v>0</v>
      </c>
      <c r="U25" s="211">
        <f>IF('Indicator Date hidden'!V26="x","x",$U$2-'Indicator Date hidden'!V26)</f>
        <v>0</v>
      </c>
      <c r="V25" s="211">
        <f>IF('Indicator Date hidden'!W26="x","x",$V$2-'Indicator Date hidden'!W26)</f>
        <v>0</v>
      </c>
      <c r="W25" s="211">
        <f>IF('Indicator Date hidden'!X26="x","x",$W$2-'Indicator Date hidden'!X26)</f>
        <v>7</v>
      </c>
      <c r="X25" s="211">
        <f>IF('Indicator Date hidden'!Y26="x","x",$X$2-'Indicator Date hidden'!Y26)</f>
        <v>1</v>
      </c>
      <c r="Y25" s="211">
        <f>IF('Indicator Date hidden'!Z26="x","x",$Y$2-'Indicator Date hidden'!Z26)</f>
        <v>0</v>
      </c>
      <c r="Z25" s="211">
        <f>IF('Indicator Date hidden'!AA26="x","x",$Z$2-'Indicator Date hidden'!AA26)</f>
        <v>0</v>
      </c>
      <c r="AA25" s="211">
        <f>IF('Indicator Date hidden'!AB26="x","x",$AA$2-'Indicator Date hidden'!AB26)</f>
        <v>1</v>
      </c>
      <c r="AB25" s="211">
        <f>IF('Indicator Date hidden'!AC26="x","x",$AB$2-'Indicator Date hidden'!AC26)</f>
        <v>0</v>
      </c>
      <c r="AC25" s="211">
        <f>IF('Indicator Date hidden'!AD26="x","x",$AC$2-'Indicator Date hidden'!AD26)</f>
        <v>0</v>
      </c>
      <c r="AD25" s="211">
        <f>IF('Indicator Date hidden'!AE26="x","x",$AD$2-'Indicator Date hidden'!AE26)</f>
        <v>0</v>
      </c>
      <c r="AE25" s="211">
        <f>IF('Indicator Date hidden'!AF26="x","x",$AE$2-'Indicator Date hidden'!AF26)</f>
        <v>0</v>
      </c>
      <c r="AF25" s="211">
        <f>IF('Indicator Date hidden'!AG26="x","x",$AF$2-'Indicator Date hidden'!AG26)</f>
        <v>0</v>
      </c>
      <c r="AG25" s="211">
        <f>IF('Indicator Date hidden'!AH26="x","x",$AG$2-'Indicator Date hidden'!AH26)</f>
        <v>0</v>
      </c>
      <c r="AH25" s="211">
        <f>IF('Indicator Date hidden'!AI26="x","x",$AH$2-'Indicator Date hidden'!AI26)</f>
        <v>0</v>
      </c>
      <c r="AI25" s="211">
        <f>IF('Indicator Date hidden'!AJ26="x","x",$AI$2-'Indicator Date hidden'!AJ26)</f>
        <v>0</v>
      </c>
      <c r="AJ25" s="211" t="str">
        <f>IF('Indicator Date hidden'!AK26="x","x",$AJ$2-'Indicator Date hidden'!AK26)</f>
        <v>x</v>
      </c>
      <c r="AK25" s="211">
        <f>IF('Indicator Date hidden'!AL26="x","x",$AK$2-'Indicator Date hidden'!AL26)</f>
        <v>1</v>
      </c>
      <c r="AL25" s="211">
        <f>IF('Indicator Date hidden'!AM26="x","x",$AL$2-'Indicator Date hidden'!AM26)</f>
        <v>0</v>
      </c>
      <c r="AM25" s="211">
        <f>IF('Indicator Date hidden'!AN26="x","x",$AM$2-'Indicator Date hidden'!AN26)</f>
        <v>0</v>
      </c>
      <c r="AN25" s="211">
        <f>IF('Indicator Date hidden'!AO26="x","x",$AN$2-'Indicator Date hidden'!AO26)</f>
        <v>0</v>
      </c>
      <c r="AO25" s="211">
        <f>IF('Indicator Date hidden'!AP26="x","x",$AO$2-'Indicator Date hidden'!AP26)</f>
        <v>0</v>
      </c>
      <c r="AP25" s="211">
        <f>IF('Indicator Date hidden'!AQ26="x","x",$AP$2-'Indicator Date hidden'!AQ26)</f>
        <v>0</v>
      </c>
      <c r="AQ25" s="211">
        <f>IF('Indicator Date hidden'!AR26="x","x",$AQ$2-'Indicator Date hidden'!AR26)</f>
        <v>4</v>
      </c>
      <c r="AR25" s="211">
        <f>IF('Indicator Date hidden'!AS26="x","x",$AR$2-'Indicator Date hidden'!AS26)</f>
        <v>0</v>
      </c>
      <c r="AS25" s="211">
        <f>IF('Indicator Date hidden'!AT26="x","x",$AS$2-'Indicator Date hidden'!AT26)</f>
        <v>0</v>
      </c>
      <c r="AT25" s="211">
        <f>IF('Indicator Date hidden'!AU26="x","x",$AT$2-'Indicator Date hidden'!AU26)</f>
        <v>0</v>
      </c>
      <c r="AU25" s="211">
        <f>IF('Indicator Date hidden'!AV26="x","x",$AU$2-'Indicator Date hidden'!AV26)</f>
        <v>1</v>
      </c>
      <c r="AV25" s="211">
        <f>IF('Indicator Date hidden'!AW26="x","x",$AV$2-'Indicator Date hidden'!AW26)</f>
        <v>0</v>
      </c>
      <c r="AW25" s="211">
        <f>IF('Indicator Date hidden'!AX26="x","x",$AW$2-'Indicator Date hidden'!AX26)</f>
        <v>0</v>
      </c>
      <c r="AX25" s="211">
        <f>IF('Indicator Date hidden'!AY26="x","x",$AX$2-'Indicator Date hidden'!AY26)</f>
        <v>0</v>
      </c>
      <c r="AY25" s="211">
        <f>IF('Indicator Date hidden'!AZ26="x","x",$AY$2-'Indicator Date hidden'!AZ26)</f>
        <v>0</v>
      </c>
      <c r="AZ25" s="211">
        <f>IF('Indicator Date hidden'!BA26="x","x",$AZ$2-'Indicator Date hidden'!BA26)</f>
        <v>0</v>
      </c>
      <c r="BA25">
        <f t="shared" si="0"/>
        <v>16</v>
      </c>
      <c r="BB25" s="21">
        <f t="shared" si="1"/>
        <v>0.32</v>
      </c>
      <c r="BC25">
        <f t="shared" si="2"/>
        <v>7</v>
      </c>
      <c r="BD25" s="21">
        <f t="shared" si="3"/>
        <v>1.1391224692718513</v>
      </c>
      <c r="BE25" s="280">
        <f t="shared" si="4"/>
        <v>0</v>
      </c>
    </row>
    <row r="26" spans="1:57" x14ac:dyDescent="0.25">
      <c r="A26" t="s">
        <v>8746</v>
      </c>
      <c r="B26" s="211">
        <f>IF('Indicator Date hidden'!C27="x","x",$B$2-'Indicator Date hidden'!C27)</f>
        <v>0</v>
      </c>
      <c r="C26" s="211">
        <f>IF('Indicator Date hidden'!D27="x","x",$C$2-'Indicator Date hidden'!D27)</f>
        <v>0</v>
      </c>
      <c r="D26" s="211">
        <f>IF('Indicator Date hidden'!E27="x","x",$D$2-'Indicator Date hidden'!E27)</f>
        <v>0</v>
      </c>
      <c r="E26" s="211">
        <f>IF('Indicator Date hidden'!F27="x","x",$E$2-'Indicator Date hidden'!F27)</f>
        <v>0</v>
      </c>
      <c r="F26" s="211">
        <f>IF('Indicator Date hidden'!G27="x","x",$F$2-'Indicator Date hidden'!G27)</f>
        <v>0</v>
      </c>
      <c r="G26" s="211">
        <f>IF('Indicator Date hidden'!H27="x","x",$G$2-'Indicator Date hidden'!H27)</f>
        <v>0</v>
      </c>
      <c r="H26" s="211">
        <f>IF('Indicator Date hidden'!I27="x","x",$H$2-'Indicator Date hidden'!I27)</f>
        <v>0</v>
      </c>
      <c r="I26" s="211">
        <f>IF('Indicator Date hidden'!J27="x","x",$I$2-'Indicator Date hidden'!J27)</f>
        <v>0</v>
      </c>
      <c r="J26" s="211">
        <f>IF('Indicator Date hidden'!K27="x","x",$J$2-'Indicator Date hidden'!K27)</f>
        <v>0</v>
      </c>
      <c r="K26" s="211">
        <f>IF('Indicator Date hidden'!L27="x","x",$K$2-'Indicator Date hidden'!L27)</f>
        <v>0</v>
      </c>
      <c r="L26" s="211">
        <f>IF('Indicator Date hidden'!M27="x","x",$L$2-'Indicator Date hidden'!M27)</f>
        <v>0</v>
      </c>
      <c r="M26" s="211">
        <f>IF('Indicator Date hidden'!N27="x","x",$M$2-'Indicator Date hidden'!N27)</f>
        <v>0</v>
      </c>
      <c r="N26" s="211">
        <f>IF('Indicator Date hidden'!O27="x","x",$N$2-'Indicator Date hidden'!O27)</f>
        <v>0</v>
      </c>
      <c r="O26" s="211">
        <f>IF('Indicator Date hidden'!P27="x","x",$O$2-'Indicator Date hidden'!P27)</f>
        <v>0</v>
      </c>
      <c r="P26" s="211">
        <f>IF('Indicator Date hidden'!Q27="x","x",$P$2-'Indicator Date hidden'!Q27)</f>
        <v>0</v>
      </c>
      <c r="Q26" s="211" t="str">
        <f>IF('Indicator Date hidden'!R27="x","x",$Q$2-'Indicator Date hidden'!R27)</f>
        <v>x</v>
      </c>
      <c r="R26" s="211">
        <f>IF('Indicator Date hidden'!S27="x","x",$R$2-'Indicator Date hidden'!S27)</f>
        <v>0</v>
      </c>
      <c r="S26" s="211">
        <f>IF('Indicator Date hidden'!T27="x","x",$S$2-'Indicator Date hidden'!T27)</f>
        <v>0</v>
      </c>
      <c r="T26" s="211">
        <f>IF('Indicator Date hidden'!U27="x","x",$T$2-'Indicator Date hidden'!U27)</f>
        <v>0</v>
      </c>
      <c r="U26" s="211" t="str">
        <f>IF('Indicator Date hidden'!V27="x","x",$U$2-'Indicator Date hidden'!V27)</f>
        <v>x</v>
      </c>
      <c r="V26" s="211">
        <f>IF('Indicator Date hidden'!W27="x","x",$V$2-'Indicator Date hidden'!W27)</f>
        <v>0</v>
      </c>
      <c r="W26" s="211">
        <f>IF('Indicator Date hidden'!X27="x","x",$W$2-'Indicator Date hidden'!X27)</f>
        <v>5</v>
      </c>
      <c r="X26" s="211">
        <f>IF('Indicator Date hidden'!Y27="x","x",$X$2-'Indicator Date hidden'!Y27)</f>
        <v>2</v>
      </c>
      <c r="Y26" s="211">
        <f>IF('Indicator Date hidden'!Z27="x","x",$Y$2-'Indicator Date hidden'!Z27)</f>
        <v>0</v>
      </c>
      <c r="Z26" s="211">
        <f>IF('Indicator Date hidden'!AA27="x","x",$Z$2-'Indicator Date hidden'!AA27)</f>
        <v>0</v>
      </c>
      <c r="AA26" s="211" t="str">
        <f>IF('Indicator Date hidden'!AB27="x","x",$AA$2-'Indicator Date hidden'!AB27)</f>
        <v>x</v>
      </c>
      <c r="AB26" s="211">
        <f>IF('Indicator Date hidden'!AC27="x","x",$AB$2-'Indicator Date hidden'!AC27)</f>
        <v>0</v>
      </c>
      <c r="AC26" s="211">
        <f>IF('Indicator Date hidden'!AD27="x","x",$AC$2-'Indicator Date hidden'!AD27)</f>
        <v>0</v>
      </c>
      <c r="AD26" s="211" t="str">
        <f>IF('Indicator Date hidden'!AE27="x","x",$AD$2-'Indicator Date hidden'!AE27)</f>
        <v>x</v>
      </c>
      <c r="AE26" s="211" t="str">
        <f>IF('Indicator Date hidden'!AF27="x","x",$AE$2-'Indicator Date hidden'!AF27)</f>
        <v>x</v>
      </c>
      <c r="AF26" s="211" t="str">
        <f>IF('Indicator Date hidden'!AG27="x","x",$AF$2-'Indicator Date hidden'!AG27)</f>
        <v>x</v>
      </c>
      <c r="AG26" s="211">
        <f>IF('Indicator Date hidden'!AH27="x","x",$AG$2-'Indicator Date hidden'!AH27)</f>
        <v>0</v>
      </c>
      <c r="AH26" s="211">
        <f>IF('Indicator Date hidden'!AI27="x","x",$AH$2-'Indicator Date hidden'!AI27)</f>
        <v>0</v>
      </c>
      <c r="AI26" s="211">
        <f>IF('Indicator Date hidden'!AJ27="x","x",$AI$2-'Indicator Date hidden'!AJ27)</f>
        <v>0</v>
      </c>
      <c r="AJ26" s="211" t="str">
        <f>IF('Indicator Date hidden'!AK27="x","x",$AJ$2-'Indicator Date hidden'!AK27)</f>
        <v>x</v>
      </c>
      <c r="AK26" s="211">
        <f>IF('Indicator Date hidden'!AL27="x","x",$AK$2-'Indicator Date hidden'!AL27)</f>
        <v>1</v>
      </c>
      <c r="AL26" s="211">
        <f>IF('Indicator Date hidden'!AM27="x","x",$AL$2-'Indicator Date hidden'!AM27)</f>
        <v>0</v>
      </c>
      <c r="AM26" s="211">
        <f>IF('Indicator Date hidden'!AN27="x","x",$AM$2-'Indicator Date hidden'!AN27)</f>
        <v>0</v>
      </c>
      <c r="AN26" s="211">
        <f>IF('Indicator Date hidden'!AO27="x","x",$AN$2-'Indicator Date hidden'!AO27)</f>
        <v>0</v>
      </c>
      <c r="AO26" s="211">
        <f>IF('Indicator Date hidden'!AP27="x","x",$AO$2-'Indicator Date hidden'!AP27)</f>
        <v>0</v>
      </c>
      <c r="AP26" s="211">
        <f>IF('Indicator Date hidden'!AQ27="x","x",$AP$2-'Indicator Date hidden'!AQ27)</f>
        <v>0</v>
      </c>
      <c r="AQ26" s="211">
        <f>IF('Indicator Date hidden'!AR27="x","x",$AQ$2-'Indicator Date hidden'!AR27)</f>
        <v>6</v>
      </c>
      <c r="AR26" s="211">
        <f>IF('Indicator Date hidden'!AS27="x","x",$AR$2-'Indicator Date hidden'!AS27)</f>
        <v>0</v>
      </c>
      <c r="AS26" s="211">
        <f>IF('Indicator Date hidden'!AT27="x","x",$AS$2-'Indicator Date hidden'!AT27)</f>
        <v>2</v>
      </c>
      <c r="AT26" s="211">
        <f>IF('Indicator Date hidden'!AU27="x","x",$AT$2-'Indicator Date hidden'!AU27)</f>
        <v>0</v>
      </c>
      <c r="AU26" s="211">
        <f>IF('Indicator Date hidden'!AV27="x","x",$AU$2-'Indicator Date hidden'!AV27)</f>
        <v>3</v>
      </c>
      <c r="AV26" s="211">
        <f>IF('Indicator Date hidden'!AW27="x","x",$AV$2-'Indicator Date hidden'!AW27)</f>
        <v>0</v>
      </c>
      <c r="AW26" s="211">
        <f>IF('Indicator Date hidden'!AX27="x","x",$AW$2-'Indicator Date hidden'!AX27)</f>
        <v>0</v>
      </c>
      <c r="AX26" s="211">
        <f>IF('Indicator Date hidden'!AY27="x","x",$AX$2-'Indicator Date hidden'!AY27)</f>
        <v>0</v>
      </c>
      <c r="AY26" s="211" t="str">
        <f>IF('Indicator Date hidden'!AZ27="x","x",$AY$2-'Indicator Date hidden'!AZ27)</f>
        <v>x</v>
      </c>
      <c r="AZ26" s="211" t="str">
        <f>IF('Indicator Date hidden'!BA27="x","x",$AZ$2-'Indicator Date hidden'!BA27)</f>
        <v>x</v>
      </c>
      <c r="BA26">
        <f t="shared" si="0"/>
        <v>19</v>
      </c>
      <c r="BB26" s="21">
        <f t="shared" si="1"/>
        <v>0.45238095238095238</v>
      </c>
      <c r="BC26">
        <f t="shared" si="2"/>
        <v>6</v>
      </c>
      <c r="BD26" s="21">
        <f t="shared" si="3"/>
        <v>1.2947215356497641</v>
      </c>
      <c r="BE26" s="280">
        <f t="shared" si="4"/>
        <v>0</v>
      </c>
    </row>
    <row r="27" spans="1:57" x14ac:dyDescent="0.25">
      <c r="A27" t="s">
        <v>8729</v>
      </c>
      <c r="B27" s="211">
        <f>IF('Indicator Date hidden'!C28="x","x",$B$2-'Indicator Date hidden'!C28)</f>
        <v>0</v>
      </c>
      <c r="C27" s="211">
        <f>IF('Indicator Date hidden'!D28="x","x",$C$2-'Indicator Date hidden'!D28)</f>
        <v>0</v>
      </c>
      <c r="D27" s="211">
        <f>IF('Indicator Date hidden'!E28="x","x",$D$2-'Indicator Date hidden'!E28)</f>
        <v>0</v>
      </c>
      <c r="E27" s="211">
        <f>IF('Indicator Date hidden'!F28="x","x",$E$2-'Indicator Date hidden'!F28)</f>
        <v>0</v>
      </c>
      <c r="F27" s="211">
        <f>IF('Indicator Date hidden'!G28="x","x",$F$2-'Indicator Date hidden'!G28)</f>
        <v>0</v>
      </c>
      <c r="G27" s="211">
        <f>IF('Indicator Date hidden'!H28="x","x",$G$2-'Indicator Date hidden'!H28)</f>
        <v>0</v>
      </c>
      <c r="H27" s="211">
        <f>IF('Indicator Date hidden'!I28="x","x",$H$2-'Indicator Date hidden'!I28)</f>
        <v>0</v>
      </c>
      <c r="I27" s="211">
        <f>IF('Indicator Date hidden'!J28="x","x",$I$2-'Indicator Date hidden'!J28)</f>
        <v>0</v>
      </c>
      <c r="J27" s="211">
        <f>IF('Indicator Date hidden'!K28="x","x",$J$2-'Indicator Date hidden'!K28)</f>
        <v>0</v>
      </c>
      <c r="K27" s="211">
        <f>IF('Indicator Date hidden'!L28="x","x",$K$2-'Indicator Date hidden'!L28)</f>
        <v>0</v>
      </c>
      <c r="L27" s="211">
        <f>IF('Indicator Date hidden'!M28="x","x",$L$2-'Indicator Date hidden'!M28)</f>
        <v>0</v>
      </c>
      <c r="M27" s="211">
        <f>IF('Indicator Date hidden'!N28="x","x",$M$2-'Indicator Date hidden'!N28)</f>
        <v>0</v>
      </c>
      <c r="N27" s="211">
        <f>IF('Indicator Date hidden'!O28="x","x",$N$2-'Indicator Date hidden'!O28)</f>
        <v>0</v>
      </c>
      <c r="O27" s="211">
        <f>IF('Indicator Date hidden'!P28="x","x",$O$2-'Indicator Date hidden'!P28)</f>
        <v>0</v>
      </c>
      <c r="P27" s="211">
        <f>IF('Indicator Date hidden'!Q28="x","x",$P$2-'Indicator Date hidden'!Q28)</f>
        <v>0</v>
      </c>
      <c r="Q27" s="211" t="str">
        <f>IF('Indicator Date hidden'!R28="x","x",$Q$2-'Indicator Date hidden'!R28)</f>
        <v>x</v>
      </c>
      <c r="R27" s="211">
        <f>IF('Indicator Date hidden'!S28="x","x",$R$2-'Indicator Date hidden'!S28)</f>
        <v>0</v>
      </c>
      <c r="S27" s="211">
        <f>IF('Indicator Date hidden'!T28="x","x",$S$2-'Indicator Date hidden'!T28)</f>
        <v>0</v>
      </c>
      <c r="T27" s="211">
        <f>IF('Indicator Date hidden'!U28="x","x",$T$2-'Indicator Date hidden'!U28)</f>
        <v>0</v>
      </c>
      <c r="U27" s="211" t="str">
        <f>IF('Indicator Date hidden'!V28="x","x",$U$2-'Indicator Date hidden'!V28)</f>
        <v>x</v>
      </c>
      <c r="V27" s="211">
        <f>IF('Indicator Date hidden'!W28="x","x",$V$2-'Indicator Date hidden'!W28)</f>
        <v>0</v>
      </c>
      <c r="W27" s="211">
        <f>IF('Indicator Date hidden'!X28="x","x",$W$2-'Indicator Date hidden'!X28)</f>
        <v>10</v>
      </c>
      <c r="X27" s="211">
        <f>IF('Indicator Date hidden'!Y28="x","x",$X$2-'Indicator Date hidden'!Y28)</f>
        <v>2</v>
      </c>
      <c r="Y27" s="211">
        <f>IF('Indicator Date hidden'!Z28="x","x",$Y$2-'Indicator Date hidden'!Z28)</f>
        <v>0</v>
      </c>
      <c r="Z27" s="211">
        <f>IF('Indicator Date hidden'!AA28="x","x",$Z$2-'Indicator Date hidden'!AA28)</f>
        <v>0</v>
      </c>
      <c r="AA27" s="211" t="str">
        <f>IF('Indicator Date hidden'!AB28="x","x",$AA$2-'Indicator Date hidden'!AB28)</f>
        <v>x</v>
      </c>
      <c r="AB27" s="211">
        <f>IF('Indicator Date hidden'!AC28="x","x",$AB$2-'Indicator Date hidden'!AC28)</f>
        <v>0</v>
      </c>
      <c r="AC27" s="211">
        <f>IF('Indicator Date hidden'!AD28="x","x",$AC$2-'Indicator Date hidden'!AD28)</f>
        <v>0</v>
      </c>
      <c r="AD27" s="211" t="str">
        <f>IF('Indicator Date hidden'!AE28="x","x",$AD$2-'Indicator Date hidden'!AE28)</f>
        <v>x</v>
      </c>
      <c r="AE27" s="211">
        <f>IF('Indicator Date hidden'!AF28="x","x",$AE$2-'Indicator Date hidden'!AF28)</f>
        <v>0</v>
      </c>
      <c r="AF27" s="211">
        <f>IF('Indicator Date hidden'!AG28="x","x",$AF$2-'Indicator Date hidden'!AG28)</f>
        <v>1</v>
      </c>
      <c r="AG27" s="211">
        <f>IF('Indicator Date hidden'!AH28="x","x",$AG$2-'Indicator Date hidden'!AH28)</f>
        <v>0</v>
      </c>
      <c r="AH27" s="211">
        <f>IF('Indicator Date hidden'!AI28="x","x",$AH$2-'Indicator Date hidden'!AI28)</f>
        <v>0</v>
      </c>
      <c r="AI27" s="211">
        <f>IF('Indicator Date hidden'!AJ28="x","x",$AI$2-'Indicator Date hidden'!AJ28)</f>
        <v>0</v>
      </c>
      <c r="AJ27" s="211" t="str">
        <f>IF('Indicator Date hidden'!AK28="x","x",$AJ$2-'Indicator Date hidden'!AK28)</f>
        <v>x</v>
      </c>
      <c r="AK27" s="211">
        <f>IF('Indicator Date hidden'!AL28="x","x",$AK$2-'Indicator Date hidden'!AL28)</f>
        <v>1</v>
      </c>
      <c r="AL27" s="211">
        <f>IF('Indicator Date hidden'!AM28="x","x",$AL$2-'Indicator Date hidden'!AM28)</f>
        <v>0</v>
      </c>
      <c r="AM27" s="211">
        <f>IF('Indicator Date hidden'!AN28="x","x",$AM$2-'Indicator Date hidden'!AN28)</f>
        <v>0</v>
      </c>
      <c r="AN27" s="211">
        <f>IF('Indicator Date hidden'!AO28="x","x",$AN$2-'Indicator Date hidden'!AO28)</f>
        <v>0</v>
      </c>
      <c r="AO27" s="211">
        <f>IF('Indicator Date hidden'!AP28="x","x",$AO$2-'Indicator Date hidden'!AP28)</f>
        <v>0</v>
      </c>
      <c r="AP27" s="211">
        <f>IF('Indicator Date hidden'!AQ28="x","x",$AP$2-'Indicator Date hidden'!AQ28)</f>
        <v>0</v>
      </c>
      <c r="AQ27" s="211">
        <f>IF('Indicator Date hidden'!AR28="x","x",$AQ$2-'Indicator Date hidden'!AR28)</f>
        <v>0</v>
      </c>
      <c r="AR27" s="211">
        <f>IF('Indicator Date hidden'!AS28="x","x",$AR$2-'Indicator Date hidden'!AS28)</f>
        <v>0</v>
      </c>
      <c r="AS27" s="211">
        <f>IF('Indicator Date hidden'!AT28="x","x",$AS$2-'Indicator Date hidden'!AT28)</f>
        <v>0</v>
      </c>
      <c r="AT27" s="211">
        <f>IF('Indicator Date hidden'!AU28="x","x",$AT$2-'Indicator Date hidden'!AU28)</f>
        <v>0</v>
      </c>
      <c r="AU27" s="211">
        <f>IF('Indicator Date hidden'!AV28="x","x",$AU$2-'Indicator Date hidden'!AV28)</f>
        <v>3</v>
      </c>
      <c r="AV27" s="211">
        <f>IF('Indicator Date hidden'!AW28="x","x",$AV$2-'Indicator Date hidden'!AW28)</f>
        <v>0</v>
      </c>
      <c r="AW27" s="211">
        <f>IF('Indicator Date hidden'!AX28="x","x",$AW$2-'Indicator Date hidden'!AX28)</f>
        <v>0</v>
      </c>
      <c r="AX27" s="211">
        <f>IF('Indicator Date hidden'!AY28="x","x",$AX$2-'Indicator Date hidden'!AY28)</f>
        <v>0</v>
      </c>
      <c r="AY27" s="211">
        <f>IF('Indicator Date hidden'!AZ28="x","x",$AY$2-'Indicator Date hidden'!AZ28)</f>
        <v>0</v>
      </c>
      <c r="AZ27" s="211">
        <f>IF('Indicator Date hidden'!BA28="x","x",$AZ$2-'Indicator Date hidden'!BA28)</f>
        <v>0</v>
      </c>
      <c r="BA27">
        <f t="shared" si="0"/>
        <v>17</v>
      </c>
      <c r="BB27" s="21">
        <f t="shared" si="1"/>
        <v>0.36956521739130432</v>
      </c>
      <c r="BC27">
        <f t="shared" si="2"/>
        <v>5</v>
      </c>
      <c r="BD27" s="21">
        <f t="shared" si="3"/>
        <v>1.5373423659336649</v>
      </c>
      <c r="BE27" s="280">
        <f t="shared" si="4"/>
        <v>0</v>
      </c>
    </row>
    <row r="28" spans="1:57" x14ac:dyDescent="0.25">
      <c r="A28" t="s">
        <v>8726</v>
      </c>
      <c r="B28" s="211">
        <f>IF('Indicator Date hidden'!C29="x","x",$B$2-'Indicator Date hidden'!C29)</f>
        <v>0</v>
      </c>
      <c r="C28" s="211">
        <f>IF('Indicator Date hidden'!D29="x","x",$C$2-'Indicator Date hidden'!D29)</f>
        <v>0</v>
      </c>
      <c r="D28" s="211">
        <f>IF('Indicator Date hidden'!E29="x","x",$D$2-'Indicator Date hidden'!E29)</f>
        <v>0</v>
      </c>
      <c r="E28" s="211">
        <f>IF('Indicator Date hidden'!F29="x","x",$E$2-'Indicator Date hidden'!F29)</f>
        <v>0</v>
      </c>
      <c r="F28" s="211">
        <f>IF('Indicator Date hidden'!G29="x","x",$F$2-'Indicator Date hidden'!G29)</f>
        <v>0</v>
      </c>
      <c r="G28" s="211">
        <f>IF('Indicator Date hidden'!H29="x","x",$G$2-'Indicator Date hidden'!H29)</f>
        <v>0</v>
      </c>
      <c r="H28" s="211">
        <f>IF('Indicator Date hidden'!I29="x","x",$H$2-'Indicator Date hidden'!I29)</f>
        <v>0</v>
      </c>
      <c r="I28" s="211">
        <f>IF('Indicator Date hidden'!J29="x","x",$I$2-'Indicator Date hidden'!J29)</f>
        <v>0</v>
      </c>
      <c r="J28" s="211">
        <f>IF('Indicator Date hidden'!K29="x","x",$J$2-'Indicator Date hidden'!K29)</f>
        <v>0</v>
      </c>
      <c r="K28" s="211">
        <f>IF('Indicator Date hidden'!L29="x","x",$K$2-'Indicator Date hidden'!L29)</f>
        <v>0</v>
      </c>
      <c r="L28" s="211">
        <f>IF('Indicator Date hidden'!M29="x","x",$L$2-'Indicator Date hidden'!M29)</f>
        <v>0</v>
      </c>
      <c r="M28" s="211">
        <f>IF('Indicator Date hidden'!N29="x","x",$M$2-'Indicator Date hidden'!N29)</f>
        <v>0</v>
      </c>
      <c r="N28" s="211">
        <f>IF('Indicator Date hidden'!O29="x","x",$N$2-'Indicator Date hidden'!O29)</f>
        <v>0</v>
      </c>
      <c r="O28" s="211">
        <f>IF('Indicator Date hidden'!P29="x","x",$O$2-'Indicator Date hidden'!P29)</f>
        <v>0</v>
      </c>
      <c r="P28" s="211">
        <f>IF('Indicator Date hidden'!Q29="x","x",$P$2-'Indicator Date hidden'!Q29)</f>
        <v>0</v>
      </c>
      <c r="Q28" s="211">
        <f>IF('Indicator Date hidden'!R29="x","x",$Q$2-'Indicator Date hidden'!R29)</f>
        <v>4</v>
      </c>
      <c r="R28" s="211">
        <f>IF('Indicator Date hidden'!S29="x","x",$R$2-'Indicator Date hidden'!S29)</f>
        <v>0</v>
      </c>
      <c r="S28" s="211">
        <f>IF('Indicator Date hidden'!T29="x","x",$S$2-'Indicator Date hidden'!T29)</f>
        <v>0</v>
      </c>
      <c r="T28" s="211">
        <f>IF('Indicator Date hidden'!U29="x","x",$T$2-'Indicator Date hidden'!U29)</f>
        <v>0</v>
      </c>
      <c r="U28" s="211">
        <f>IF('Indicator Date hidden'!V29="x","x",$U$2-'Indicator Date hidden'!V29)</f>
        <v>0</v>
      </c>
      <c r="V28" s="211">
        <f>IF('Indicator Date hidden'!W29="x","x",$V$2-'Indicator Date hidden'!W29)</f>
        <v>0</v>
      </c>
      <c r="W28" s="211">
        <f>IF('Indicator Date hidden'!X29="x","x",$W$2-'Indicator Date hidden'!X29)</f>
        <v>4</v>
      </c>
      <c r="X28" s="211">
        <f>IF('Indicator Date hidden'!Y29="x","x",$X$2-'Indicator Date hidden'!Y29)</f>
        <v>4</v>
      </c>
      <c r="Y28" s="211">
        <f>IF('Indicator Date hidden'!Z29="x","x",$Y$2-'Indicator Date hidden'!Z29)</f>
        <v>0</v>
      </c>
      <c r="Z28" s="211">
        <f>IF('Indicator Date hidden'!AA29="x","x",$Z$2-'Indicator Date hidden'!AA29)</f>
        <v>0</v>
      </c>
      <c r="AA28" s="211">
        <f>IF('Indicator Date hidden'!AB29="x","x",$AA$2-'Indicator Date hidden'!AB29)</f>
        <v>0</v>
      </c>
      <c r="AB28" s="211">
        <f>IF('Indicator Date hidden'!AC29="x","x",$AB$2-'Indicator Date hidden'!AC29)</f>
        <v>0</v>
      </c>
      <c r="AC28" s="211">
        <f>IF('Indicator Date hidden'!AD29="x","x",$AC$2-'Indicator Date hidden'!AD29)</f>
        <v>0</v>
      </c>
      <c r="AD28" s="211">
        <f>IF('Indicator Date hidden'!AE29="x","x",$AD$2-'Indicator Date hidden'!AE29)</f>
        <v>0</v>
      </c>
      <c r="AE28" s="211">
        <f>IF('Indicator Date hidden'!AF29="x","x",$AE$2-'Indicator Date hidden'!AF29)</f>
        <v>0</v>
      </c>
      <c r="AF28" s="211">
        <f>IF('Indicator Date hidden'!AG29="x","x",$AF$2-'Indicator Date hidden'!AG29)</f>
        <v>4</v>
      </c>
      <c r="AG28" s="211">
        <f>IF('Indicator Date hidden'!AH29="x","x",$AG$2-'Indicator Date hidden'!AH29)</f>
        <v>0</v>
      </c>
      <c r="AH28" s="211">
        <f>IF('Indicator Date hidden'!AI29="x","x",$AH$2-'Indicator Date hidden'!AI29)</f>
        <v>0</v>
      </c>
      <c r="AI28" s="211">
        <f>IF('Indicator Date hidden'!AJ29="x","x",$AI$2-'Indicator Date hidden'!AJ29)</f>
        <v>0</v>
      </c>
      <c r="AJ28" s="211" t="str">
        <f>IF('Indicator Date hidden'!AK29="x","x",$AJ$2-'Indicator Date hidden'!AK29)</f>
        <v>x</v>
      </c>
      <c r="AK28" s="211">
        <f>IF('Indicator Date hidden'!AL29="x","x",$AK$2-'Indicator Date hidden'!AL29)</f>
        <v>0</v>
      </c>
      <c r="AL28" s="211">
        <f>IF('Indicator Date hidden'!AM29="x","x",$AL$2-'Indicator Date hidden'!AM29)</f>
        <v>0</v>
      </c>
      <c r="AM28" s="211">
        <f>IF('Indicator Date hidden'!AN29="x","x",$AM$2-'Indicator Date hidden'!AN29)</f>
        <v>0</v>
      </c>
      <c r="AN28" s="211">
        <f>IF('Indicator Date hidden'!AO29="x","x",$AN$2-'Indicator Date hidden'!AO29)</f>
        <v>0</v>
      </c>
      <c r="AO28" s="211">
        <f>IF('Indicator Date hidden'!AP29="x","x",$AO$2-'Indicator Date hidden'!AP29)</f>
        <v>0</v>
      </c>
      <c r="AP28" s="211">
        <f>IF('Indicator Date hidden'!AQ29="x","x",$AP$2-'Indicator Date hidden'!AQ29)</f>
        <v>0</v>
      </c>
      <c r="AQ28" s="211">
        <f>IF('Indicator Date hidden'!AR29="x","x",$AQ$2-'Indicator Date hidden'!AR29)</f>
        <v>0</v>
      </c>
      <c r="AR28" s="211">
        <f>IF('Indicator Date hidden'!AS29="x","x",$AR$2-'Indicator Date hidden'!AS29)</f>
        <v>0</v>
      </c>
      <c r="AS28" s="211">
        <f>IF('Indicator Date hidden'!AT29="x","x",$AS$2-'Indicator Date hidden'!AT29)</f>
        <v>0</v>
      </c>
      <c r="AT28" s="211">
        <f>IF('Indicator Date hidden'!AU29="x","x",$AT$2-'Indicator Date hidden'!AU29)</f>
        <v>0</v>
      </c>
      <c r="AU28" s="211">
        <f>IF('Indicator Date hidden'!AV29="x","x",$AU$2-'Indicator Date hidden'!AV29)</f>
        <v>7</v>
      </c>
      <c r="AV28" s="211">
        <f>IF('Indicator Date hidden'!AW29="x","x",$AV$2-'Indicator Date hidden'!AW29)</f>
        <v>0</v>
      </c>
      <c r="AW28" s="211">
        <f>IF('Indicator Date hidden'!AX29="x","x",$AW$2-'Indicator Date hidden'!AX29)</f>
        <v>0</v>
      </c>
      <c r="AX28" s="211">
        <f>IF('Indicator Date hidden'!AY29="x","x",$AX$2-'Indicator Date hidden'!AY29)</f>
        <v>0</v>
      </c>
      <c r="AY28" s="211">
        <f>IF('Indicator Date hidden'!AZ29="x","x",$AY$2-'Indicator Date hidden'!AZ29)</f>
        <v>0</v>
      </c>
      <c r="AZ28" s="211">
        <f>IF('Indicator Date hidden'!BA29="x","x",$AZ$2-'Indicator Date hidden'!BA29)</f>
        <v>0</v>
      </c>
      <c r="BA28">
        <f t="shared" si="0"/>
        <v>23</v>
      </c>
      <c r="BB28" s="21">
        <f t="shared" si="1"/>
        <v>0.46</v>
      </c>
      <c r="BC28">
        <f t="shared" si="2"/>
        <v>5</v>
      </c>
      <c r="BD28" s="21">
        <f t="shared" si="3"/>
        <v>1.4312232530251876</v>
      </c>
      <c r="BE28" s="280">
        <f t="shared" si="4"/>
        <v>0</v>
      </c>
    </row>
    <row r="29" spans="1:57" x14ac:dyDescent="0.25">
      <c r="A29" t="s">
        <v>8721</v>
      </c>
      <c r="B29" s="211">
        <f>IF('Indicator Date hidden'!C30="x","x",$B$2-'Indicator Date hidden'!C30)</f>
        <v>0</v>
      </c>
      <c r="C29" s="211">
        <f>IF('Indicator Date hidden'!D30="x","x",$C$2-'Indicator Date hidden'!D30)</f>
        <v>0</v>
      </c>
      <c r="D29" s="211">
        <f>IF('Indicator Date hidden'!E30="x","x",$D$2-'Indicator Date hidden'!E30)</f>
        <v>0</v>
      </c>
      <c r="E29" s="211">
        <f>IF('Indicator Date hidden'!F30="x","x",$E$2-'Indicator Date hidden'!F30)</f>
        <v>0</v>
      </c>
      <c r="F29" s="211">
        <f>IF('Indicator Date hidden'!G30="x","x",$F$2-'Indicator Date hidden'!G30)</f>
        <v>0</v>
      </c>
      <c r="G29" s="211">
        <f>IF('Indicator Date hidden'!H30="x","x",$G$2-'Indicator Date hidden'!H30)</f>
        <v>0</v>
      </c>
      <c r="H29" s="211">
        <f>IF('Indicator Date hidden'!I30="x","x",$H$2-'Indicator Date hidden'!I30)</f>
        <v>0</v>
      </c>
      <c r="I29" s="211">
        <f>IF('Indicator Date hidden'!J30="x","x",$I$2-'Indicator Date hidden'!J30)</f>
        <v>0</v>
      </c>
      <c r="J29" s="211">
        <f>IF('Indicator Date hidden'!K30="x","x",$J$2-'Indicator Date hidden'!K30)</f>
        <v>0</v>
      </c>
      <c r="K29" s="211">
        <f>IF('Indicator Date hidden'!L30="x","x",$K$2-'Indicator Date hidden'!L30)</f>
        <v>0</v>
      </c>
      <c r="L29" s="211">
        <f>IF('Indicator Date hidden'!M30="x","x",$L$2-'Indicator Date hidden'!M30)</f>
        <v>0</v>
      </c>
      <c r="M29" s="211">
        <f>IF('Indicator Date hidden'!N30="x","x",$M$2-'Indicator Date hidden'!N30)</f>
        <v>0</v>
      </c>
      <c r="N29" s="211">
        <f>IF('Indicator Date hidden'!O30="x","x",$N$2-'Indicator Date hidden'!O30)</f>
        <v>0</v>
      </c>
      <c r="O29" s="211">
        <f>IF('Indicator Date hidden'!P30="x","x",$O$2-'Indicator Date hidden'!P30)</f>
        <v>0</v>
      </c>
      <c r="P29" s="211">
        <f>IF('Indicator Date hidden'!Q30="x","x",$P$2-'Indicator Date hidden'!Q30)</f>
        <v>0</v>
      </c>
      <c r="Q29" s="211">
        <f>IF('Indicator Date hidden'!R30="x","x",$Q$2-'Indicator Date hidden'!R30)</f>
        <v>4</v>
      </c>
      <c r="R29" s="211">
        <f>IF('Indicator Date hidden'!S30="x","x",$R$2-'Indicator Date hidden'!S30)</f>
        <v>0</v>
      </c>
      <c r="S29" s="211">
        <f>IF('Indicator Date hidden'!T30="x","x",$S$2-'Indicator Date hidden'!T30)</f>
        <v>0</v>
      </c>
      <c r="T29" s="211">
        <f>IF('Indicator Date hidden'!U30="x","x",$T$2-'Indicator Date hidden'!U30)</f>
        <v>0</v>
      </c>
      <c r="U29" s="211">
        <f>IF('Indicator Date hidden'!V30="x","x",$U$2-'Indicator Date hidden'!V30)</f>
        <v>0</v>
      </c>
      <c r="V29" s="211">
        <f>IF('Indicator Date hidden'!W30="x","x",$V$2-'Indicator Date hidden'!W30)</f>
        <v>0</v>
      </c>
      <c r="W29" s="211">
        <f>IF('Indicator Date hidden'!X30="x","x",$W$2-'Indicator Date hidden'!X30)</f>
        <v>4</v>
      </c>
      <c r="X29" s="211" t="str">
        <f>IF('Indicator Date hidden'!Y30="x","x",$X$2-'Indicator Date hidden'!Y30)</f>
        <v>x</v>
      </c>
      <c r="Y29" s="211">
        <f>IF('Indicator Date hidden'!Z30="x","x",$Y$2-'Indicator Date hidden'!Z30)</f>
        <v>0</v>
      </c>
      <c r="Z29" s="211">
        <f>IF('Indicator Date hidden'!AA30="x","x",$Z$2-'Indicator Date hidden'!AA30)</f>
        <v>0</v>
      </c>
      <c r="AA29" s="211">
        <f>IF('Indicator Date hidden'!AB30="x","x",$AA$2-'Indicator Date hidden'!AB30)</f>
        <v>0</v>
      </c>
      <c r="AB29" s="211">
        <f>IF('Indicator Date hidden'!AC30="x","x",$AB$2-'Indicator Date hidden'!AC30)</f>
        <v>0</v>
      </c>
      <c r="AC29" s="211">
        <f>IF('Indicator Date hidden'!AD30="x","x",$AC$2-'Indicator Date hidden'!AD30)</f>
        <v>0</v>
      </c>
      <c r="AD29" s="211">
        <f>IF('Indicator Date hidden'!AE30="x","x",$AD$2-'Indicator Date hidden'!AE30)</f>
        <v>0</v>
      </c>
      <c r="AE29" s="211">
        <f>IF('Indicator Date hidden'!AF30="x","x",$AE$2-'Indicator Date hidden'!AF30)</f>
        <v>0</v>
      </c>
      <c r="AF29" s="211">
        <f>IF('Indicator Date hidden'!AG30="x","x",$AF$2-'Indicator Date hidden'!AG30)</f>
        <v>7</v>
      </c>
      <c r="AG29" s="211">
        <f>IF('Indicator Date hidden'!AH30="x","x",$AG$2-'Indicator Date hidden'!AH30)</f>
        <v>0</v>
      </c>
      <c r="AH29" s="211">
        <f>IF('Indicator Date hidden'!AI30="x","x",$AH$2-'Indicator Date hidden'!AI30)</f>
        <v>0</v>
      </c>
      <c r="AI29" s="211">
        <f>IF('Indicator Date hidden'!AJ30="x","x",$AI$2-'Indicator Date hidden'!AJ30)</f>
        <v>0</v>
      </c>
      <c r="AJ29" s="211">
        <f>IF('Indicator Date hidden'!AK30="x","x",$AJ$2-'Indicator Date hidden'!AK30)</f>
        <v>1</v>
      </c>
      <c r="AK29" s="211">
        <f>IF('Indicator Date hidden'!AL30="x","x",$AK$2-'Indicator Date hidden'!AL30)</f>
        <v>0</v>
      </c>
      <c r="AL29" s="211">
        <f>IF('Indicator Date hidden'!AM30="x","x",$AL$2-'Indicator Date hidden'!AM30)</f>
        <v>0</v>
      </c>
      <c r="AM29" s="211">
        <f>IF('Indicator Date hidden'!AN30="x","x",$AM$2-'Indicator Date hidden'!AN30)</f>
        <v>0</v>
      </c>
      <c r="AN29" s="211">
        <f>IF('Indicator Date hidden'!AO30="x","x",$AN$2-'Indicator Date hidden'!AO30)</f>
        <v>0</v>
      </c>
      <c r="AO29" s="211">
        <f>IF('Indicator Date hidden'!AP30="x","x",$AO$2-'Indicator Date hidden'!AP30)</f>
        <v>0</v>
      </c>
      <c r="AP29" s="211">
        <f>IF('Indicator Date hidden'!AQ30="x","x",$AP$2-'Indicator Date hidden'!AQ30)</f>
        <v>0</v>
      </c>
      <c r="AQ29" s="211">
        <f>IF('Indicator Date hidden'!AR30="x","x",$AQ$2-'Indicator Date hidden'!AR30)</f>
        <v>0</v>
      </c>
      <c r="AR29" s="211">
        <f>IF('Indicator Date hidden'!AS30="x","x",$AR$2-'Indicator Date hidden'!AS30)</f>
        <v>0</v>
      </c>
      <c r="AS29" s="211">
        <f>IF('Indicator Date hidden'!AT30="x","x",$AS$2-'Indicator Date hidden'!AT30)</f>
        <v>0</v>
      </c>
      <c r="AT29" s="211">
        <f>IF('Indicator Date hidden'!AU30="x","x",$AT$2-'Indicator Date hidden'!AU30)</f>
        <v>0</v>
      </c>
      <c r="AU29" s="211">
        <f>IF('Indicator Date hidden'!AV30="x","x",$AU$2-'Indicator Date hidden'!AV30)</f>
        <v>6</v>
      </c>
      <c r="AV29" s="211">
        <f>IF('Indicator Date hidden'!AW30="x","x",$AV$2-'Indicator Date hidden'!AW30)</f>
        <v>0</v>
      </c>
      <c r="AW29" s="211">
        <f>IF('Indicator Date hidden'!AX30="x","x",$AW$2-'Indicator Date hidden'!AX30)</f>
        <v>0</v>
      </c>
      <c r="AX29" s="211">
        <f>IF('Indicator Date hidden'!AY30="x","x",$AX$2-'Indicator Date hidden'!AY30)</f>
        <v>0</v>
      </c>
      <c r="AY29" s="211">
        <f>IF('Indicator Date hidden'!AZ30="x","x",$AY$2-'Indicator Date hidden'!AZ30)</f>
        <v>0</v>
      </c>
      <c r="AZ29" s="211">
        <f>IF('Indicator Date hidden'!BA30="x","x",$AZ$2-'Indicator Date hidden'!BA30)</f>
        <v>0</v>
      </c>
      <c r="BA29">
        <f t="shared" si="0"/>
        <v>22</v>
      </c>
      <c r="BB29" s="21">
        <f t="shared" si="1"/>
        <v>0.44</v>
      </c>
      <c r="BC29">
        <f t="shared" si="2"/>
        <v>5</v>
      </c>
      <c r="BD29" s="21">
        <f t="shared" si="3"/>
        <v>1.4718695594379279</v>
      </c>
      <c r="BE29" s="280">
        <f t="shared" si="4"/>
        <v>0</v>
      </c>
    </row>
    <row r="30" spans="1:57" x14ac:dyDescent="0.25">
      <c r="A30" t="s">
        <v>8768</v>
      </c>
      <c r="B30" s="211">
        <f>IF('Indicator Date hidden'!C31="x","x",$B$2-'Indicator Date hidden'!C31)</f>
        <v>0</v>
      </c>
      <c r="C30" s="211">
        <f>IF('Indicator Date hidden'!D31="x","x",$C$2-'Indicator Date hidden'!D31)</f>
        <v>0</v>
      </c>
      <c r="D30" s="211">
        <f>IF('Indicator Date hidden'!E31="x","x",$D$2-'Indicator Date hidden'!E31)</f>
        <v>0</v>
      </c>
      <c r="E30" s="211">
        <f>IF('Indicator Date hidden'!F31="x","x",$E$2-'Indicator Date hidden'!F31)</f>
        <v>0</v>
      </c>
      <c r="F30" s="211">
        <f>IF('Indicator Date hidden'!G31="x","x",$F$2-'Indicator Date hidden'!G31)</f>
        <v>0</v>
      </c>
      <c r="G30" s="211">
        <f>IF('Indicator Date hidden'!H31="x","x",$G$2-'Indicator Date hidden'!H31)</f>
        <v>0</v>
      </c>
      <c r="H30" s="211">
        <f>IF('Indicator Date hidden'!I31="x","x",$H$2-'Indicator Date hidden'!I31)</f>
        <v>0</v>
      </c>
      <c r="I30" s="211">
        <f>IF('Indicator Date hidden'!J31="x","x",$I$2-'Indicator Date hidden'!J31)</f>
        <v>0</v>
      </c>
      <c r="J30" s="211">
        <f>IF('Indicator Date hidden'!K31="x","x",$J$2-'Indicator Date hidden'!K31)</f>
        <v>0</v>
      </c>
      <c r="K30" s="211">
        <f>IF('Indicator Date hidden'!L31="x","x",$K$2-'Indicator Date hidden'!L31)</f>
        <v>0</v>
      </c>
      <c r="L30" s="211">
        <f>IF('Indicator Date hidden'!M31="x","x",$L$2-'Indicator Date hidden'!M31)</f>
        <v>0</v>
      </c>
      <c r="M30" s="211">
        <f>IF('Indicator Date hidden'!N31="x","x",$M$2-'Indicator Date hidden'!N31)</f>
        <v>0</v>
      </c>
      <c r="N30" s="211">
        <f>IF('Indicator Date hidden'!O31="x","x",$N$2-'Indicator Date hidden'!O31)</f>
        <v>0</v>
      </c>
      <c r="O30" s="211">
        <f>IF('Indicator Date hidden'!P31="x","x",$O$2-'Indicator Date hidden'!P31)</f>
        <v>0</v>
      </c>
      <c r="P30" s="211">
        <f>IF('Indicator Date hidden'!Q31="x","x",$P$2-'Indicator Date hidden'!Q31)</f>
        <v>0</v>
      </c>
      <c r="Q30" s="211" t="str">
        <f>IF('Indicator Date hidden'!R31="x","x",$Q$2-'Indicator Date hidden'!R31)</f>
        <v>x</v>
      </c>
      <c r="R30" s="211">
        <f>IF('Indicator Date hidden'!S31="x","x",$R$2-'Indicator Date hidden'!S31)</f>
        <v>0</v>
      </c>
      <c r="S30" s="211">
        <f>IF('Indicator Date hidden'!T31="x","x",$S$2-'Indicator Date hidden'!T31)</f>
        <v>0</v>
      </c>
      <c r="T30" s="211">
        <f>IF('Indicator Date hidden'!U31="x","x",$T$2-'Indicator Date hidden'!U31)</f>
        <v>0</v>
      </c>
      <c r="U30" s="211">
        <f>IF('Indicator Date hidden'!V31="x","x",$U$2-'Indicator Date hidden'!V31)</f>
        <v>0</v>
      </c>
      <c r="V30" s="211">
        <f>IF('Indicator Date hidden'!W31="x","x",$V$2-'Indicator Date hidden'!W31)</f>
        <v>0</v>
      </c>
      <c r="W30" s="211" t="str">
        <f>IF('Indicator Date hidden'!X31="x","x",$W$2-'Indicator Date hidden'!X31)</f>
        <v>x</v>
      </c>
      <c r="X30" s="211">
        <f>IF('Indicator Date hidden'!Y31="x","x",$X$2-'Indicator Date hidden'!Y31)</f>
        <v>3</v>
      </c>
      <c r="Y30" s="211">
        <f>IF('Indicator Date hidden'!Z31="x","x",$Y$2-'Indicator Date hidden'!Z31)</f>
        <v>0</v>
      </c>
      <c r="Z30" s="211">
        <f>IF('Indicator Date hidden'!AA31="x","x",$Z$2-'Indicator Date hidden'!AA31)</f>
        <v>0</v>
      </c>
      <c r="AA30" s="211">
        <f>IF('Indicator Date hidden'!AB31="x","x",$AA$2-'Indicator Date hidden'!AB31)</f>
        <v>0</v>
      </c>
      <c r="AB30" s="211">
        <f>IF('Indicator Date hidden'!AC31="x","x",$AB$2-'Indicator Date hidden'!AC31)</f>
        <v>0</v>
      </c>
      <c r="AC30" s="211">
        <f>IF('Indicator Date hidden'!AD31="x","x",$AC$2-'Indicator Date hidden'!AD31)</f>
        <v>0</v>
      </c>
      <c r="AD30" s="211">
        <f>IF('Indicator Date hidden'!AE31="x","x",$AD$2-'Indicator Date hidden'!AE31)</f>
        <v>0</v>
      </c>
      <c r="AE30" s="211" t="str">
        <f>IF('Indicator Date hidden'!AF31="x","x",$AE$2-'Indicator Date hidden'!AF31)</f>
        <v>x</v>
      </c>
      <c r="AF30" s="211">
        <f>IF('Indicator Date hidden'!AG31="x","x",$AF$2-'Indicator Date hidden'!AG31)</f>
        <v>6</v>
      </c>
      <c r="AG30" s="211">
        <f>IF('Indicator Date hidden'!AH31="x","x",$AG$2-'Indicator Date hidden'!AH31)</f>
        <v>0</v>
      </c>
      <c r="AH30" s="211">
        <f>IF('Indicator Date hidden'!AI31="x","x",$AH$2-'Indicator Date hidden'!AI31)</f>
        <v>0</v>
      </c>
      <c r="AI30" s="211">
        <f>IF('Indicator Date hidden'!AJ31="x","x",$AI$2-'Indicator Date hidden'!AJ31)</f>
        <v>0</v>
      </c>
      <c r="AJ30" s="211" t="str">
        <f>IF('Indicator Date hidden'!AK31="x","x",$AJ$2-'Indicator Date hidden'!AK31)</f>
        <v>x</v>
      </c>
      <c r="AK30" s="211" t="str">
        <f>IF('Indicator Date hidden'!AL31="x","x",$AK$2-'Indicator Date hidden'!AL31)</f>
        <v>x</v>
      </c>
      <c r="AL30" s="211">
        <f>IF('Indicator Date hidden'!AM31="x","x",$AL$2-'Indicator Date hidden'!AM31)</f>
        <v>0</v>
      </c>
      <c r="AM30" s="211">
        <f>IF('Indicator Date hidden'!AN31="x","x",$AM$2-'Indicator Date hidden'!AN31)</f>
        <v>0</v>
      </c>
      <c r="AN30" s="211">
        <f>IF('Indicator Date hidden'!AO31="x","x",$AN$2-'Indicator Date hidden'!AO31)</f>
        <v>0</v>
      </c>
      <c r="AO30" s="211">
        <f>IF('Indicator Date hidden'!AP31="x","x",$AO$2-'Indicator Date hidden'!AP31)</f>
        <v>0</v>
      </c>
      <c r="AP30" s="211">
        <f>IF('Indicator Date hidden'!AQ31="x","x",$AP$2-'Indicator Date hidden'!AQ31)</f>
        <v>0</v>
      </c>
      <c r="AQ30" s="211">
        <f>IF('Indicator Date hidden'!AR31="x","x",$AQ$2-'Indicator Date hidden'!AR31)</f>
        <v>0</v>
      </c>
      <c r="AR30" s="211">
        <f>IF('Indicator Date hidden'!AS31="x","x",$AR$2-'Indicator Date hidden'!AS31)</f>
        <v>0</v>
      </c>
      <c r="AS30" s="211">
        <f>IF('Indicator Date hidden'!AT31="x","x",$AS$2-'Indicator Date hidden'!AT31)</f>
        <v>0</v>
      </c>
      <c r="AT30" s="211">
        <f>IF('Indicator Date hidden'!AU31="x","x",$AT$2-'Indicator Date hidden'!AU31)</f>
        <v>0</v>
      </c>
      <c r="AU30" s="211">
        <f>IF('Indicator Date hidden'!AV31="x","x",$AU$2-'Indicator Date hidden'!AV31)</f>
        <v>2</v>
      </c>
      <c r="AV30" s="211">
        <f>IF('Indicator Date hidden'!AW31="x","x",$AV$2-'Indicator Date hidden'!AW31)</f>
        <v>0</v>
      </c>
      <c r="AW30" s="211">
        <f>IF('Indicator Date hidden'!AX31="x","x",$AW$2-'Indicator Date hidden'!AX31)</f>
        <v>0</v>
      </c>
      <c r="AX30" s="211">
        <f>IF('Indicator Date hidden'!AY31="x","x",$AX$2-'Indicator Date hidden'!AY31)</f>
        <v>0</v>
      </c>
      <c r="AY30" s="211">
        <f>IF('Indicator Date hidden'!AZ31="x","x",$AY$2-'Indicator Date hidden'!AZ31)</f>
        <v>0</v>
      </c>
      <c r="AZ30" s="211">
        <f>IF('Indicator Date hidden'!BA31="x","x",$AZ$2-'Indicator Date hidden'!BA31)</f>
        <v>0</v>
      </c>
      <c r="BA30">
        <f t="shared" si="0"/>
        <v>11</v>
      </c>
      <c r="BB30" s="21">
        <f t="shared" si="1"/>
        <v>0.2391304347826087</v>
      </c>
      <c r="BC30">
        <f t="shared" si="2"/>
        <v>3</v>
      </c>
      <c r="BD30" s="21">
        <f t="shared" si="3"/>
        <v>1.004008977283086</v>
      </c>
      <c r="BE30" s="280">
        <f t="shared" si="4"/>
        <v>0</v>
      </c>
    </row>
    <row r="31" spans="1:57" x14ac:dyDescent="0.25">
      <c r="A31" t="s">
        <v>8848</v>
      </c>
      <c r="B31" s="211">
        <f>IF('Indicator Date hidden'!C32="x","x",$B$2-'Indicator Date hidden'!C32)</f>
        <v>0</v>
      </c>
      <c r="C31" s="211">
        <f>IF('Indicator Date hidden'!D32="x","x",$C$2-'Indicator Date hidden'!D32)</f>
        <v>0</v>
      </c>
      <c r="D31" s="211">
        <f>IF('Indicator Date hidden'!E32="x","x",$D$2-'Indicator Date hidden'!E32)</f>
        <v>0</v>
      </c>
      <c r="E31" s="211">
        <f>IF('Indicator Date hidden'!F32="x","x",$E$2-'Indicator Date hidden'!F32)</f>
        <v>0</v>
      </c>
      <c r="F31" s="211">
        <f>IF('Indicator Date hidden'!G32="x","x",$F$2-'Indicator Date hidden'!G32)</f>
        <v>0</v>
      </c>
      <c r="G31" s="211">
        <f>IF('Indicator Date hidden'!H32="x","x",$G$2-'Indicator Date hidden'!H32)</f>
        <v>0</v>
      </c>
      <c r="H31" s="211">
        <f>IF('Indicator Date hidden'!I32="x","x",$H$2-'Indicator Date hidden'!I32)</f>
        <v>0</v>
      </c>
      <c r="I31" s="211">
        <f>IF('Indicator Date hidden'!J32="x","x",$I$2-'Indicator Date hidden'!J32)</f>
        <v>0</v>
      </c>
      <c r="J31" s="211">
        <f>IF('Indicator Date hidden'!K32="x","x",$J$2-'Indicator Date hidden'!K32)</f>
        <v>0</v>
      </c>
      <c r="K31" s="211">
        <f>IF('Indicator Date hidden'!L32="x","x",$K$2-'Indicator Date hidden'!L32)</f>
        <v>0</v>
      </c>
      <c r="L31" s="211">
        <f>IF('Indicator Date hidden'!M32="x","x",$L$2-'Indicator Date hidden'!M32)</f>
        <v>0</v>
      </c>
      <c r="M31" s="211">
        <f>IF('Indicator Date hidden'!N32="x","x",$M$2-'Indicator Date hidden'!N32)</f>
        <v>0</v>
      </c>
      <c r="N31" s="211">
        <f>IF('Indicator Date hidden'!O32="x","x",$N$2-'Indicator Date hidden'!O32)</f>
        <v>0</v>
      </c>
      <c r="O31" s="211">
        <f>IF('Indicator Date hidden'!P32="x","x",$O$2-'Indicator Date hidden'!P32)</f>
        <v>0</v>
      </c>
      <c r="P31" s="211">
        <f>IF('Indicator Date hidden'!Q32="x","x",$P$2-'Indicator Date hidden'!Q32)</f>
        <v>0</v>
      </c>
      <c r="Q31" s="211">
        <f>IF('Indicator Date hidden'!R32="x","x",$Q$2-'Indicator Date hidden'!R32)</f>
        <v>4</v>
      </c>
      <c r="R31" s="211">
        <f>IF('Indicator Date hidden'!S32="x","x",$R$2-'Indicator Date hidden'!S32)</f>
        <v>0</v>
      </c>
      <c r="S31" s="211">
        <f>IF('Indicator Date hidden'!T32="x","x",$S$2-'Indicator Date hidden'!T32)</f>
        <v>0</v>
      </c>
      <c r="T31" s="211">
        <f>IF('Indicator Date hidden'!U32="x","x",$T$2-'Indicator Date hidden'!U32)</f>
        <v>0</v>
      </c>
      <c r="U31" s="211">
        <f>IF('Indicator Date hidden'!V32="x","x",$U$2-'Indicator Date hidden'!V32)</f>
        <v>0</v>
      </c>
      <c r="V31" s="211">
        <f>IF('Indicator Date hidden'!W32="x","x",$V$2-'Indicator Date hidden'!W32)</f>
        <v>0</v>
      </c>
      <c r="W31" s="211">
        <f>IF('Indicator Date hidden'!X32="x","x",$W$2-'Indicator Date hidden'!X32)</f>
        <v>0</v>
      </c>
      <c r="X31" s="211">
        <f>IF('Indicator Date hidden'!Y32="x","x",$X$2-'Indicator Date hidden'!Y32)</f>
        <v>2</v>
      </c>
      <c r="Y31" s="211">
        <f>IF('Indicator Date hidden'!Z32="x","x",$Y$2-'Indicator Date hidden'!Z32)</f>
        <v>0</v>
      </c>
      <c r="Z31" s="211">
        <f>IF('Indicator Date hidden'!AA32="x","x",$Z$2-'Indicator Date hidden'!AA32)</f>
        <v>0</v>
      </c>
      <c r="AA31" s="211">
        <f>IF('Indicator Date hidden'!AB32="x","x",$AA$2-'Indicator Date hidden'!AB32)</f>
        <v>0</v>
      </c>
      <c r="AB31" s="211">
        <f>IF('Indicator Date hidden'!AC32="x","x",$AB$2-'Indicator Date hidden'!AC32)</f>
        <v>0</v>
      </c>
      <c r="AC31" s="211">
        <f>IF('Indicator Date hidden'!AD32="x","x",$AC$2-'Indicator Date hidden'!AD32)</f>
        <v>0</v>
      </c>
      <c r="AD31" s="211">
        <f>IF('Indicator Date hidden'!AE32="x","x",$AD$2-'Indicator Date hidden'!AE32)</f>
        <v>0</v>
      </c>
      <c r="AE31" s="211">
        <f>IF('Indicator Date hidden'!AF32="x","x",$AE$2-'Indicator Date hidden'!AF32)</f>
        <v>0</v>
      </c>
      <c r="AF31" s="211">
        <f>IF('Indicator Date hidden'!AG32="x","x",$AF$2-'Indicator Date hidden'!AG32)</f>
        <v>1</v>
      </c>
      <c r="AG31" s="211">
        <f>IF('Indicator Date hidden'!AH32="x","x",$AG$2-'Indicator Date hidden'!AH32)</f>
        <v>0</v>
      </c>
      <c r="AH31" s="211">
        <f>IF('Indicator Date hidden'!AI32="x","x",$AH$2-'Indicator Date hidden'!AI32)</f>
        <v>0</v>
      </c>
      <c r="AI31" s="211">
        <f>IF('Indicator Date hidden'!AJ32="x","x",$AI$2-'Indicator Date hidden'!AJ32)</f>
        <v>0</v>
      </c>
      <c r="AJ31" s="211" t="str">
        <f>IF('Indicator Date hidden'!AK32="x","x",$AJ$2-'Indicator Date hidden'!AK32)</f>
        <v>x</v>
      </c>
      <c r="AK31" s="211">
        <f>IF('Indicator Date hidden'!AL32="x","x",$AK$2-'Indicator Date hidden'!AL32)</f>
        <v>1</v>
      </c>
      <c r="AL31" s="211">
        <f>IF('Indicator Date hidden'!AM32="x","x",$AL$2-'Indicator Date hidden'!AM32)</f>
        <v>0</v>
      </c>
      <c r="AM31" s="211">
        <f>IF('Indicator Date hidden'!AN32="x","x",$AM$2-'Indicator Date hidden'!AN32)</f>
        <v>0</v>
      </c>
      <c r="AN31" s="211">
        <f>IF('Indicator Date hidden'!AO32="x","x",$AN$2-'Indicator Date hidden'!AO32)</f>
        <v>0</v>
      </c>
      <c r="AO31" s="211">
        <f>IF('Indicator Date hidden'!AP32="x","x",$AO$2-'Indicator Date hidden'!AP32)</f>
        <v>0</v>
      </c>
      <c r="AP31" s="211">
        <f>IF('Indicator Date hidden'!AQ32="x","x",$AP$2-'Indicator Date hidden'!AQ32)</f>
        <v>0</v>
      </c>
      <c r="AQ31" s="211">
        <f>IF('Indicator Date hidden'!AR32="x","x",$AQ$2-'Indicator Date hidden'!AR32)</f>
        <v>8</v>
      </c>
      <c r="AR31" s="211">
        <f>IF('Indicator Date hidden'!AS32="x","x",$AR$2-'Indicator Date hidden'!AS32)</f>
        <v>0</v>
      </c>
      <c r="AS31" s="211">
        <f>IF('Indicator Date hidden'!AT32="x","x",$AS$2-'Indicator Date hidden'!AT32)</f>
        <v>0</v>
      </c>
      <c r="AT31" s="211">
        <f>IF('Indicator Date hidden'!AU32="x","x",$AT$2-'Indicator Date hidden'!AU32)</f>
        <v>0</v>
      </c>
      <c r="AU31" s="211">
        <f>IF('Indicator Date hidden'!AV32="x","x",$AU$2-'Indicator Date hidden'!AV32)</f>
        <v>5</v>
      </c>
      <c r="AV31" s="211">
        <f>IF('Indicator Date hidden'!AW32="x","x",$AV$2-'Indicator Date hidden'!AW32)</f>
        <v>0</v>
      </c>
      <c r="AW31" s="211">
        <f>IF('Indicator Date hidden'!AX32="x","x",$AW$2-'Indicator Date hidden'!AX32)</f>
        <v>0</v>
      </c>
      <c r="AX31" s="211">
        <f>IF('Indicator Date hidden'!AY32="x","x",$AX$2-'Indicator Date hidden'!AY32)</f>
        <v>0</v>
      </c>
      <c r="AY31" s="211">
        <f>IF('Indicator Date hidden'!AZ32="x","x",$AY$2-'Indicator Date hidden'!AZ32)</f>
        <v>0</v>
      </c>
      <c r="AZ31" s="211">
        <f>IF('Indicator Date hidden'!BA32="x","x",$AZ$2-'Indicator Date hidden'!BA32)</f>
        <v>0</v>
      </c>
      <c r="BA31">
        <f t="shared" si="0"/>
        <v>21</v>
      </c>
      <c r="BB31" s="21">
        <f t="shared" si="1"/>
        <v>0.42</v>
      </c>
      <c r="BC31">
        <f t="shared" si="2"/>
        <v>6</v>
      </c>
      <c r="BD31" s="21">
        <f t="shared" si="3"/>
        <v>1.4295453822806745</v>
      </c>
      <c r="BE31" s="280">
        <f t="shared" si="4"/>
        <v>0</v>
      </c>
    </row>
    <row r="32" spans="1:57" x14ac:dyDescent="0.25">
      <c r="A32" t="s">
        <v>8761</v>
      </c>
      <c r="B32" s="211">
        <f>IF('Indicator Date hidden'!C33="x","x",$B$2-'Indicator Date hidden'!C33)</f>
        <v>0</v>
      </c>
      <c r="C32" s="211">
        <f>IF('Indicator Date hidden'!D33="x","x",$C$2-'Indicator Date hidden'!D33)</f>
        <v>0</v>
      </c>
      <c r="D32" s="211">
        <f>IF('Indicator Date hidden'!E33="x","x",$D$2-'Indicator Date hidden'!E33)</f>
        <v>0</v>
      </c>
      <c r="E32" s="211">
        <f>IF('Indicator Date hidden'!F33="x","x",$E$2-'Indicator Date hidden'!F33)</f>
        <v>0</v>
      </c>
      <c r="F32" s="211">
        <f>IF('Indicator Date hidden'!G33="x","x",$F$2-'Indicator Date hidden'!G33)</f>
        <v>0</v>
      </c>
      <c r="G32" s="211">
        <f>IF('Indicator Date hidden'!H33="x","x",$G$2-'Indicator Date hidden'!H33)</f>
        <v>0</v>
      </c>
      <c r="H32" s="211">
        <f>IF('Indicator Date hidden'!I33="x","x",$H$2-'Indicator Date hidden'!I33)</f>
        <v>0</v>
      </c>
      <c r="I32" s="211">
        <f>IF('Indicator Date hidden'!J33="x","x",$I$2-'Indicator Date hidden'!J33)</f>
        <v>0</v>
      </c>
      <c r="J32" s="211">
        <f>IF('Indicator Date hidden'!K33="x","x",$J$2-'Indicator Date hidden'!K33)</f>
        <v>0</v>
      </c>
      <c r="K32" s="211">
        <f>IF('Indicator Date hidden'!L33="x","x",$K$2-'Indicator Date hidden'!L33)</f>
        <v>0</v>
      </c>
      <c r="L32" s="211">
        <f>IF('Indicator Date hidden'!M33="x","x",$L$2-'Indicator Date hidden'!M33)</f>
        <v>0</v>
      </c>
      <c r="M32" s="211">
        <f>IF('Indicator Date hidden'!N33="x","x",$M$2-'Indicator Date hidden'!N33)</f>
        <v>0</v>
      </c>
      <c r="N32" s="211">
        <f>IF('Indicator Date hidden'!O33="x","x",$N$2-'Indicator Date hidden'!O33)</f>
        <v>0</v>
      </c>
      <c r="O32" s="211">
        <f>IF('Indicator Date hidden'!P33="x","x",$O$2-'Indicator Date hidden'!P33)</f>
        <v>0</v>
      </c>
      <c r="P32" s="211">
        <f>IF('Indicator Date hidden'!Q33="x","x",$P$2-'Indicator Date hidden'!Q33)</f>
        <v>0</v>
      </c>
      <c r="Q32" s="211">
        <f>IF('Indicator Date hidden'!R33="x","x",$Q$2-'Indicator Date hidden'!R33)</f>
        <v>3</v>
      </c>
      <c r="R32" s="211">
        <f>IF('Indicator Date hidden'!S33="x","x",$R$2-'Indicator Date hidden'!S33)</f>
        <v>0</v>
      </c>
      <c r="S32" s="211">
        <f>IF('Indicator Date hidden'!T33="x","x",$S$2-'Indicator Date hidden'!T33)</f>
        <v>0</v>
      </c>
      <c r="T32" s="211">
        <f>IF('Indicator Date hidden'!U33="x","x",$T$2-'Indicator Date hidden'!U33)</f>
        <v>0</v>
      </c>
      <c r="U32" s="211">
        <f>IF('Indicator Date hidden'!V33="x","x",$U$2-'Indicator Date hidden'!V33)</f>
        <v>0</v>
      </c>
      <c r="V32" s="211">
        <f>IF('Indicator Date hidden'!W33="x","x",$V$2-'Indicator Date hidden'!W33)</f>
        <v>0</v>
      </c>
      <c r="W32" s="211">
        <f>IF('Indicator Date hidden'!X33="x","x",$W$2-'Indicator Date hidden'!X33)</f>
        <v>3</v>
      </c>
      <c r="X32" s="211">
        <f>IF('Indicator Date hidden'!Y33="x","x",$X$2-'Indicator Date hidden'!Y33)</f>
        <v>5</v>
      </c>
      <c r="Y32" s="211">
        <f>IF('Indicator Date hidden'!Z33="x","x",$Y$2-'Indicator Date hidden'!Z33)</f>
        <v>0</v>
      </c>
      <c r="Z32" s="211">
        <f>IF('Indicator Date hidden'!AA33="x","x",$Z$2-'Indicator Date hidden'!AA33)</f>
        <v>0</v>
      </c>
      <c r="AA32" s="211">
        <f>IF('Indicator Date hidden'!AB33="x","x",$AA$2-'Indicator Date hidden'!AB33)</f>
        <v>0</v>
      </c>
      <c r="AB32" s="211">
        <f>IF('Indicator Date hidden'!AC33="x","x",$AB$2-'Indicator Date hidden'!AC33)</f>
        <v>0</v>
      </c>
      <c r="AC32" s="211">
        <f>IF('Indicator Date hidden'!AD33="x","x",$AC$2-'Indicator Date hidden'!AD33)</f>
        <v>0</v>
      </c>
      <c r="AD32" s="211">
        <f>IF('Indicator Date hidden'!AE33="x","x",$AD$2-'Indicator Date hidden'!AE33)</f>
        <v>0</v>
      </c>
      <c r="AE32" s="211">
        <f>IF('Indicator Date hidden'!AF33="x","x",$AE$2-'Indicator Date hidden'!AF33)</f>
        <v>0</v>
      </c>
      <c r="AF32" s="211">
        <f>IF('Indicator Date hidden'!AG33="x","x",$AF$2-'Indicator Date hidden'!AG33)</f>
        <v>6</v>
      </c>
      <c r="AG32" s="211">
        <f>IF('Indicator Date hidden'!AH33="x","x",$AG$2-'Indicator Date hidden'!AH33)</f>
        <v>0</v>
      </c>
      <c r="AH32" s="211">
        <f>IF('Indicator Date hidden'!AI33="x","x",$AH$2-'Indicator Date hidden'!AI33)</f>
        <v>0</v>
      </c>
      <c r="AI32" s="211">
        <f>IF('Indicator Date hidden'!AJ33="x","x",$AI$2-'Indicator Date hidden'!AJ33)</f>
        <v>0</v>
      </c>
      <c r="AJ32" s="211">
        <f>IF('Indicator Date hidden'!AK33="x","x",$AJ$2-'Indicator Date hidden'!AK33)</f>
        <v>0</v>
      </c>
      <c r="AK32" s="211">
        <f>IF('Indicator Date hidden'!AL33="x","x",$AK$2-'Indicator Date hidden'!AL33)</f>
        <v>0</v>
      </c>
      <c r="AL32" s="211">
        <f>IF('Indicator Date hidden'!AM33="x","x",$AL$2-'Indicator Date hidden'!AM33)</f>
        <v>0</v>
      </c>
      <c r="AM32" s="211">
        <f>IF('Indicator Date hidden'!AN33="x","x",$AM$2-'Indicator Date hidden'!AN33)</f>
        <v>0</v>
      </c>
      <c r="AN32" s="211">
        <f>IF('Indicator Date hidden'!AO33="x","x",$AN$2-'Indicator Date hidden'!AO33)</f>
        <v>0</v>
      </c>
      <c r="AO32" s="211">
        <f>IF('Indicator Date hidden'!AP33="x","x",$AO$2-'Indicator Date hidden'!AP33)</f>
        <v>0</v>
      </c>
      <c r="AP32" s="211">
        <f>IF('Indicator Date hidden'!AQ33="x","x",$AP$2-'Indicator Date hidden'!AQ33)</f>
        <v>0</v>
      </c>
      <c r="AQ32" s="211">
        <f>IF('Indicator Date hidden'!AR33="x","x",$AQ$2-'Indicator Date hidden'!AR33)</f>
        <v>0</v>
      </c>
      <c r="AR32" s="211">
        <f>IF('Indicator Date hidden'!AS33="x","x",$AR$2-'Indicator Date hidden'!AS33)</f>
        <v>0</v>
      </c>
      <c r="AS32" s="211">
        <f>IF('Indicator Date hidden'!AT33="x","x",$AS$2-'Indicator Date hidden'!AT33)</f>
        <v>0</v>
      </c>
      <c r="AT32" s="211">
        <f>IF('Indicator Date hidden'!AU33="x","x",$AT$2-'Indicator Date hidden'!AU33)</f>
        <v>0</v>
      </c>
      <c r="AU32" s="211">
        <f>IF('Indicator Date hidden'!AV33="x","x",$AU$2-'Indicator Date hidden'!AV33)</f>
        <v>4</v>
      </c>
      <c r="AV32" s="211">
        <f>IF('Indicator Date hidden'!AW33="x","x",$AV$2-'Indicator Date hidden'!AW33)</f>
        <v>0</v>
      </c>
      <c r="AW32" s="211">
        <f>IF('Indicator Date hidden'!AX33="x","x",$AW$2-'Indicator Date hidden'!AX33)</f>
        <v>0</v>
      </c>
      <c r="AX32" s="211">
        <f>IF('Indicator Date hidden'!AY33="x","x",$AX$2-'Indicator Date hidden'!AY33)</f>
        <v>0</v>
      </c>
      <c r="AY32" s="211">
        <f>IF('Indicator Date hidden'!AZ33="x","x",$AY$2-'Indicator Date hidden'!AZ33)</f>
        <v>0</v>
      </c>
      <c r="AZ32" s="211">
        <f>IF('Indicator Date hidden'!BA33="x","x",$AZ$2-'Indicator Date hidden'!BA33)</f>
        <v>0</v>
      </c>
      <c r="BA32">
        <f t="shared" si="0"/>
        <v>21</v>
      </c>
      <c r="BB32" s="21">
        <f t="shared" si="1"/>
        <v>0.41176470588235292</v>
      </c>
      <c r="BC32">
        <f t="shared" si="2"/>
        <v>5</v>
      </c>
      <c r="BD32" s="21">
        <f t="shared" si="3"/>
        <v>1.3012282371009458</v>
      </c>
      <c r="BE32" s="280">
        <f t="shared" si="4"/>
        <v>0</v>
      </c>
    </row>
    <row r="33" spans="1:57" x14ac:dyDescent="0.25">
      <c r="A33" t="s">
        <v>8753</v>
      </c>
      <c r="B33" s="211">
        <f>IF('Indicator Date hidden'!C34="x","x",$B$2-'Indicator Date hidden'!C34)</f>
        <v>0</v>
      </c>
      <c r="C33" s="211">
        <f>IF('Indicator Date hidden'!D34="x","x",$C$2-'Indicator Date hidden'!D34)</f>
        <v>0</v>
      </c>
      <c r="D33" s="211">
        <f>IF('Indicator Date hidden'!E34="x","x",$D$2-'Indicator Date hidden'!E34)</f>
        <v>0</v>
      </c>
      <c r="E33" s="211">
        <f>IF('Indicator Date hidden'!F34="x","x",$E$2-'Indicator Date hidden'!F34)</f>
        <v>0</v>
      </c>
      <c r="F33" s="211">
        <f>IF('Indicator Date hidden'!G34="x","x",$F$2-'Indicator Date hidden'!G34)</f>
        <v>0</v>
      </c>
      <c r="G33" s="211">
        <f>IF('Indicator Date hidden'!H34="x","x",$G$2-'Indicator Date hidden'!H34)</f>
        <v>0</v>
      </c>
      <c r="H33" s="211">
        <f>IF('Indicator Date hidden'!I34="x","x",$H$2-'Indicator Date hidden'!I34)</f>
        <v>0</v>
      </c>
      <c r="I33" s="211">
        <f>IF('Indicator Date hidden'!J34="x","x",$I$2-'Indicator Date hidden'!J34)</f>
        <v>0</v>
      </c>
      <c r="J33" s="211">
        <f>IF('Indicator Date hidden'!K34="x","x",$J$2-'Indicator Date hidden'!K34)</f>
        <v>0</v>
      </c>
      <c r="K33" s="211">
        <f>IF('Indicator Date hidden'!L34="x","x",$K$2-'Indicator Date hidden'!L34)</f>
        <v>0</v>
      </c>
      <c r="L33" s="211">
        <f>IF('Indicator Date hidden'!M34="x","x",$L$2-'Indicator Date hidden'!M34)</f>
        <v>0</v>
      </c>
      <c r="M33" s="211">
        <f>IF('Indicator Date hidden'!N34="x","x",$M$2-'Indicator Date hidden'!N34)</f>
        <v>0</v>
      </c>
      <c r="N33" s="211">
        <f>IF('Indicator Date hidden'!O34="x","x",$N$2-'Indicator Date hidden'!O34)</f>
        <v>0</v>
      </c>
      <c r="O33" s="211">
        <f>IF('Indicator Date hidden'!P34="x","x",$O$2-'Indicator Date hidden'!P34)</f>
        <v>0</v>
      </c>
      <c r="P33" s="211">
        <f>IF('Indicator Date hidden'!Q34="x","x",$P$2-'Indicator Date hidden'!Q34)</f>
        <v>0</v>
      </c>
      <c r="Q33" s="211" t="str">
        <f>IF('Indicator Date hidden'!R34="x","x",$Q$2-'Indicator Date hidden'!R34)</f>
        <v>x</v>
      </c>
      <c r="R33" s="211">
        <f>IF('Indicator Date hidden'!S34="x","x",$R$2-'Indicator Date hidden'!S34)</f>
        <v>0</v>
      </c>
      <c r="S33" s="211">
        <f>IF('Indicator Date hidden'!T34="x","x",$S$2-'Indicator Date hidden'!T34)</f>
        <v>0</v>
      </c>
      <c r="T33" s="211">
        <f>IF('Indicator Date hidden'!U34="x","x",$T$2-'Indicator Date hidden'!U34)</f>
        <v>0</v>
      </c>
      <c r="U33" s="211" t="str">
        <f>IF('Indicator Date hidden'!V34="x","x",$U$2-'Indicator Date hidden'!V34)</f>
        <v>x</v>
      </c>
      <c r="V33" s="211">
        <f>IF('Indicator Date hidden'!W34="x","x",$V$2-'Indicator Date hidden'!W34)</f>
        <v>0</v>
      </c>
      <c r="W33" s="211" t="str">
        <f>IF('Indicator Date hidden'!X34="x","x",$W$2-'Indicator Date hidden'!X34)</f>
        <v>x</v>
      </c>
      <c r="X33" s="211">
        <f>IF('Indicator Date hidden'!Y34="x","x",$X$2-'Indicator Date hidden'!Y34)</f>
        <v>4</v>
      </c>
      <c r="Y33" s="211">
        <f>IF('Indicator Date hidden'!Z34="x","x",$Y$2-'Indicator Date hidden'!Z34)</f>
        <v>0</v>
      </c>
      <c r="Z33" s="211">
        <f>IF('Indicator Date hidden'!AA34="x","x",$Z$2-'Indicator Date hidden'!AA34)</f>
        <v>0</v>
      </c>
      <c r="AA33" s="211" t="str">
        <f>IF('Indicator Date hidden'!AB34="x","x",$AA$2-'Indicator Date hidden'!AB34)</f>
        <v>x</v>
      </c>
      <c r="AB33" s="211">
        <f>IF('Indicator Date hidden'!AC34="x","x",$AB$2-'Indicator Date hidden'!AC34)</f>
        <v>0</v>
      </c>
      <c r="AC33" s="211">
        <f>IF('Indicator Date hidden'!AD34="x","x",$AC$2-'Indicator Date hidden'!AD34)</f>
        <v>0</v>
      </c>
      <c r="AD33" s="211" t="str">
        <f>IF('Indicator Date hidden'!AE34="x","x",$AD$2-'Indicator Date hidden'!AE34)</f>
        <v>x</v>
      </c>
      <c r="AE33" s="211">
        <f>IF('Indicator Date hidden'!AF34="x","x",$AE$2-'Indicator Date hidden'!AF34)</f>
        <v>0</v>
      </c>
      <c r="AF33" s="211">
        <f>IF('Indicator Date hidden'!AG34="x","x",$AF$2-'Indicator Date hidden'!AG34)</f>
        <v>3</v>
      </c>
      <c r="AG33" s="211">
        <f>IF('Indicator Date hidden'!AH34="x","x",$AG$2-'Indicator Date hidden'!AH34)</f>
        <v>0</v>
      </c>
      <c r="AH33" s="211">
        <f>IF('Indicator Date hidden'!AI34="x","x",$AH$2-'Indicator Date hidden'!AI34)</f>
        <v>0</v>
      </c>
      <c r="AI33" s="211">
        <f>IF('Indicator Date hidden'!AJ34="x","x",$AI$2-'Indicator Date hidden'!AJ34)</f>
        <v>0</v>
      </c>
      <c r="AJ33" s="211" t="str">
        <f>IF('Indicator Date hidden'!AK34="x","x",$AJ$2-'Indicator Date hidden'!AK34)</f>
        <v>x</v>
      </c>
      <c r="AK33" s="211">
        <f>IF('Indicator Date hidden'!AL34="x","x",$AK$2-'Indicator Date hidden'!AL34)</f>
        <v>1</v>
      </c>
      <c r="AL33" s="211">
        <f>IF('Indicator Date hidden'!AM34="x","x",$AL$2-'Indicator Date hidden'!AM34)</f>
        <v>0</v>
      </c>
      <c r="AM33" s="211">
        <f>IF('Indicator Date hidden'!AN34="x","x",$AM$2-'Indicator Date hidden'!AN34)</f>
        <v>0</v>
      </c>
      <c r="AN33" s="211">
        <f>IF('Indicator Date hidden'!AO34="x","x",$AN$2-'Indicator Date hidden'!AO34)</f>
        <v>0</v>
      </c>
      <c r="AO33" s="211">
        <f>IF('Indicator Date hidden'!AP34="x","x",$AO$2-'Indicator Date hidden'!AP34)</f>
        <v>0</v>
      </c>
      <c r="AP33" s="211">
        <f>IF('Indicator Date hidden'!AQ34="x","x",$AP$2-'Indicator Date hidden'!AQ34)</f>
        <v>0</v>
      </c>
      <c r="AQ33" s="211">
        <f>IF('Indicator Date hidden'!AR34="x","x",$AQ$2-'Indicator Date hidden'!AR34)</f>
        <v>4</v>
      </c>
      <c r="AR33" s="211">
        <f>IF('Indicator Date hidden'!AS34="x","x",$AR$2-'Indicator Date hidden'!AS34)</f>
        <v>0</v>
      </c>
      <c r="AS33" s="211">
        <f>IF('Indicator Date hidden'!AT34="x","x",$AS$2-'Indicator Date hidden'!AT34)</f>
        <v>0</v>
      </c>
      <c r="AT33" s="211">
        <f>IF('Indicator Date hidden'!AU34="x","x",$AT$2-'Indicator Date hidden'!AU34)</f>
        <v>0</v>
      </c>
      <c r="AU33" s="211" t="str">
        <f>IF('Indicator Date hidden'!AV34="x","x",$AU$2-'Indicator Date hidden'!AV34)</f>
        <v>x</v>
      </c>
      <c r="AV33" s="211">
        <f>IF('Indicator Date hidden'!AW34="x","x",$AV$2-'Indicator Date hidden'!AW34)</f>
        <v>0</v>
      </c>
      <c r="AW33" s="211">
        <f>IF('Indicator Date hidden'!AX34="x","x",$AW$2-'Indicator Date hidden'!AX34)</f>
        <v>0</v>
      </c>
      <c r="AX33" s="211">
        <f>IF('Indicator Date hidden'!AY34="x","x",$AX$2-'Indicator Date hidden'!AY34)</f>
        <v>0</v>
      </c>
      <c r="AY33" s="211">
        <f>IF('Indicator Date hidden'!AZ34="x","x",$AY$2-'Indicator Date hidden'!AZ34)</f>
        <v>0</v>
      </c>
      <c r="AZ33" s="211">
        <f>IF('Indicator Date hidden'!BA34="x","x",$AZ$2-'Indicator Date hidden'!BA34)</f>
        <v>0</v>
      </c>
      <c r="BA33">
        <f t="shared" si="0"/>
        <v>12</v>
      </c>
      <c r="BB33" s="21">
        <f t="shared" si="1"/>
        <v>0.27272727272727271</v>
      </c>
      <c r="BC33">
        <f t="shared" si="2"/>
        <v>4</v>
      </c>
      <c r="BD33" s="21">
        <f t="shared" si="3"/>
        <v>0.9381712472977406</v>
      </c>
      <c r="BE33" s="280">
        <f t="shared" si="4"/>
        <v>0</v>
      </c>
    </row>
    <row r="34" spans="1:57" x14ac:dyDescent="0.25">
      <c r="A34" t="s">
        <v>8751</v>
      </c>
      <c r="B34" s="211">
        <f>IF('Indicator Date hidden'!C35="x","x",$B$2-'Indicator Date hidden'!C35)</f>
        <v>0</v>
      </c>
      <c r="C34" s="211">
        <f>IF('Indicator Date hidden'!D35="x","x",$C$2-'Indicator Date hidden'!D35)</f>
        <v>0</v>
      </c>
      <c r="D34" s="211">
        <f>IF('Indicator Date hidden'!E35="x","x",$D$2-'Indicator Date hidden'!E35)</f>
        <v>0</v>
      </c>
      <c r="E34" s="211">
        <f>IF('Indicator Date hidden'!F35="x","x",$E$2-'Indicator Date hidden'!F35)</f>
        <v>0</v>
      </c>
      <c r="F34" s="211">
        <f>IF('Indicator Date hidden'!G35="x","x",$F$2-'Indicator Date hidden'!G35)</f>
        <v>0</v>
      </c>
      <c r="G34" s="211">
        <f>IF('Indicator Date hidden'!H35="x","x",$G$2-'Indicator Date hidden'!H35)</f>
        <v>0</v>
      </c>
      <c r="H34" s="211">
        <f>IF('Indicator Date hidden'!I35="x","x",$H$2-'Indicator Date hidden'!I35)</f>
        <v>0</v>
      </c>
      <c r="I34" s="211">
        <f>IF('Indicator Date hidden'!J35="x","x",$I$2-'Indicator Date hidden'!J35)</f>
        <v>0</v>
      </c>
      <c r="J34" s="211">
        <f>IF('Indicator Date hidden'!K35="x","x",$J$2-'Indicator Date hidden'!K35)</f>
        <v>0</v>
      </c>
      <c r="K34" s="211">
        <f>IF('Indicator Date hidden'!L35="x","x",$K$2-'Indicator Date hidden'!L35)</f>
        <v>0</v>
      </c>
      <c r="L34" s="211">
        <f>IF('Indicator Date hidden'!M35="x","x",$L$2-'Indicator Date hidden'!M35)</f>
        <v>0</v>
      </c>
      <c r="M34" s="211">
        <f>IF('Indicator Date hidden'!N35="x","x",$M$2-'Indicator Date hidden'!N35)</f>
        <v>0</v>
      </c>
      <c r="N34" s="211">
        <f>IF('Indicator Date hidden'!O35="x","x",$N$2-'Indicator Date hidden'!O35)</f>
        <v>0</v>
      </c>
      <c r="O34" s="211">
        <f>IF('Indicator Date hidden'!P35="x","x",$O$2-'Indicator Date hidden'!P35)</f>
        <v>0</v>
      </c>
      <c r="P34" s="211">
        <f>IF('Indicator Date hidden'!Q35="x","x",$P$2-'Indicator Date hidden'!Q35)</f>
        <v>0</v>
      </c>
      <c r="Q34" s="211">
        <f>IF('Indicator Date hidden'!R35="x","x",$Q$2-'Indicator Date hidden'!R35)</f>
        <v>4</v>
      </c>
      <c r="R34" s="211">
        <f>IF('Indicator Date hidden'!S35="x","x",$R$2-'Indicator Date hidden'!S35)</f>
        <v>0</v>
      </c>
      <c r="S34" s="211">
        <f>IF('Indicator Date hidden'!T35="x","x",$S$2-'Indicator Date hidden'!T35)</f>
        <v>0</v>
      </c>
      <c r="T34" s="211">
        <f>IF('Indicator Date hidden'!U35="x","x",$T$2-'Indicator Date hidden'!U35)</f>
        <v>0</v>
      </c>
      <c r="U34" s="211">
        <f>IF('Indicator Date hidden'!V35="x","x",$U$2-'Indicator Date hidden'!V35)</f>
        <v>0</v>
      </c>
      <c r="V34" s="211">
        <f>IF('Indicator Date hidden'!W35="x","x",$V$2-'Indicator Date hidden'!W35)</f>
        <v>0</v>
      </c>
      <c r="W34" s="211">
        <f>IF('Indicator Date hidden'!X35="x","x",$W$2-'Indicator Date hidden'!X35)</f>
        <v>4</v>
      </c>
      <c r="X34" s="211">
        <f>IF('Indicator Date hidden'!Y35="x","x",$X$2-'Indicator Date hidden'!Y35)</f>
        <v>5</v>
      </c>
      <c r="Y34" s="211">
        <f>IF('Indicator Date hidden'!Z35="x","x",$Y$2-'Indicator Date hidden'!Z35)</f>
        <v>0</v>
      </c>
      <c r="Z34" s="211">
        <f>IF('Indicator Date hidden'!AA35="x","x",$Z$2-'Indicator Date hidden'!AA35)</f>
        <v>0</v>
      </c>
      <c r="AA34" s="211">
        <f>IF('Indicator Date hidden'!AB35="x","x",$AA$2-'Indicator Date hidden'!AB35)</f>
        <v>0</v>
      </c>
      <c r="AB34" s="211">
        <f>IF('Indicator Date hidden'!AC35="x","x",$AB$2-'Indicator Date hidden'!AC35)</f>
        <v>0</v>
      </c>
      <c r="AC34" s="211">
        <f>IF('Indicator Date hidden'!AD35="x","x",$AC$2-'Indicator Date hidden'!AD35)</f>
        <v>0</v>
      </c>
      <c r="AD34" s="211">
        <f>IF('Indicator Date hidden'!AE35="x","x",$AD$2-'Indicator Date hidden'!AE35)</f>
        <v>0</v>
      </c>
      <c r="AE34" s="211">
        <f>IF('Indicator Date hidden'!AF35="x","x",$AE$2-'Indicator Date hidden'!AF35)</f>
        <v>0</v>
      </c>
      <c r="AF34" s="211">
        <f>IF('Indicator Date hidden'!AG35="x","x",$AF$2-'Indicator Date hidden'!AG35)</f>
        <v>5</v>
      </c>
      <c r="AG34" s="211">
        <f>IF('Indicator Date hidden'!AH35="x","x",$AG$2-'Indicator Date hidden'!AH35)</f>
        <v>0</v>
      </c>
      <c r="AH34" s="211">
        <f>IF('Indicator Date hidden'!AI35="x","x",$AH$2-'Indicator Date hidden'!AI35)</f>
        <v>0</v>
      </c>
      <c r="AI34" s="211">
        <f>IF('Indicator Date hidden'!AJ35="x","x",$AI$2-'Indicator Date hidden'!AJ35)</f>
        <v>0</v>
      </c>
      <c r="AJ34" s="211">
        <f>IF('Indicator Date hidden'!AK35="x","x",$AJ$2-'Indicator Date hidden'!AK35)</f>
        <v>0</v>
      </c>
      <c r="AK34" s="211">
        <f>IF('Indicator Date hidden'!AL35="x","x",$AK$2-'Indicator Date hidden'!AL35)</f>
        <v>1</v>
      </c>
      <c r="AL34" s="211">
        <f>IF('Indicator Date hidden'!AM35="x","x",$AL$2-'Indicator Date hidden'!AM35)</f>
        <v>0</v>
      </c>
      <c r="AM34" s="211">
        <f>IF('Indicator Date hidden'!AN35="x","x",$AM$2-'Indicator Date hidden'!AN35)</f>
        <v>0</v>
      </c>
      <c r="AN34" s="211">
        <f>IF('Indicator Date hidden'!AO35="x","x",$AN$2-'Indicator Date hidden'!AO35)</f>
        <v>0</v>
      </c>
      <c r="AO34" s="211" t="str">
        <f>IF('Indicator Date hidden'!AP35="x","x",$AO$2-'Indicator Date hidden'!AP35)</f>
        <v>x</v>
      </c>
      <c r="AP34" s="211" t="str">
        <f>IF('Indicator Date hidden'!AQ35="x","x",$AP$2-'Indicator Date hidden'!AQ35)</f>
        <v>x</v>
      </c>
      <c r="AQ34" s="211" t="str">
        <f>IF('Indicator Date hidden'!AR35="x","x",$AQ$2-'Indicator Date hidden'!AR35)</f>
        <v>x</v>
      </c>
      <c r="AR34" s="211">
        <f>IF('Indicator Date hidden'!AS35="x","x",$AR$2-'Indicator Date hidden'!AS35)</f>
        <v>0</v>
      </c>
      <c r="AS34" s="211">
        <f>IF('Indicator Date hidden'!AT35="x","x",$AS$2-'Indicator Date hidden'!AT35)</f>
        <v>0</v>
      </c>
      <c r="AT34" s="211">
        <f>IF('Indicator Date hidden'!AU35="x","x",$AT$2-'Indicator Date hidden'!AU35)</f>
        <v>0</v>
      </c>
      <c r="AU34" s="211">
        <f>IF('Indicator Date hidden'!AV35="x","x",$AU$2-'Indicator Date hidden'!AV35)</f>
        <v>4</v>
      </c>
      <c r="AV34" s="211">
        <f>IF('Indicator Date hidden'!AW35="x","x",$AV$2-'Indicator Date hidden'!AW35)</f>
        <v>0</v>
      </c>
      <c r="AW34" s="211">
        <f>IF('Indicator Date hidden'!AX35="x","x",$AW$2-'Indicator Date hidden'!AX35)</f>
        <v>0</v>
      </c>
      <c r="AX34" s="211">
        <f>IF('Indicator Date hidden'!AY35="x","x",$AX$2-'Indicator Date hidden'!AY35)</f>
        <v>0</v>
      </c>
      <c r="AY34" s="211">
        <f>IF('Indicator Date hidden'!AZ35="x","x",$AY$2-'Indicator Date hidden'!AZ35)</f>
        <v>0</v>
      </c>
      <c r="AZ34" s="211">
        <f>IF('Indicator Date hidden'!BA35="x","x",$AZ$2-'Indicator Date hidden'!BA35)</f>
        <v>0</v>
      </c>
      <c r="BA34">
        <f t="shared" si="0"/>
        <v>23</v>
      </c>
      <c r="BB34" s="21">
        <f t="shared" si="1"/>
        <v>0.47916666666666669</v>
      </c>
      <c r="BC34">
        <f t="shared" si="2"/>
        <v>6</v>
      </c>
      <c r="BD34" s="21">
        <f t="shared" si="3"/>
        <v>1.3538461159066622</v>
      </c>
      <c r="BE34" s="280">
        <f t="shared" si="4"/>
        <v>0</v>
      </c>
    </row>
    <row r="35" spans="1:57" x14ac:dyDescent="0.25">
      <c r="A35" t="s">
        <v>8965</v>
      </c>
      <c r="B35" s="211">
        <f>IF('Indicator Date hidden'!C36="x","x",$B$2-'Indicator Date hidden'!C36)</f>
        <v>0</v>
      </c>
      <c r="C35" s="211">
        <f>IF('Indicator Date hidden'!D36="x","x",$C$2-'Indicator Date hidden'!D36)</f>
        <v>0</v>
      </c>
      <c r="D35" s="211">
        <f>IF('Indicator Date hidden'!E36="x","x",$D$2-'Indicator Date hidden'!E36)</f>
        <v>0</v>
      </c>
      <c r="E35" s="211">
        <f>IF('Indicator Date hidden'!F36="x","x",$E$2-'Indicator Date hidden'!F36)</f>
        <v>0</v>
      </c>
      <c r="F35" s="211">
        <f>IF('Indicator Date hidden'!G36="x","x",$F$2-'Indicator Date hidden'!G36)</f>
        <v>0</v>
      </c>
      <c r="G35" s="211">
        <f>IF('Indicator Date hidden'!H36="x","x",$G$2-'Indicator Date hidden'!H36)</f>
        <v>0</v>
      </c>
      <c r="H35" s="211">
        <f>IF('Indicator Date hidden'!I36="x","x",$H$2-'Indicator Date hidden'!I36)</f>
        <v>0</v>
      </c>
      <c r="I35" s="211">
        <f>IF('Indicator Date hidden'!J36="x","x",$I$2-'Indicator Date hidden'!J36)</f>
        <v>0</v>
      </c>
      <c r="J35" s="211">
        <f>IF('Indicator Date hidden'!K36="x","x",$J$2-'Indicator Date hidden'!K36)</f>
        <v>0</v>
      </c>
      <c r="K35" s="211">
        <f>IF('Indicator Date hidden'!L36="x","x",$K$2-'Indicator Date hidden'!L36)</f>
        <v>0</v>
      </c>
      <c r="L35" s="211">
        <f>IF('Indicator Date hidden'!M36="x","x",$L$2-'Indicator Date hidden'!M36)</f>
        <v>0</v>
      </c>
      <c r="M35" s="211">
        <f>IF('Indicator Date hidden'!N36="x","x",$M$2-'Indicator Date hidden'!N36)</f>
        <v>0</v>
      </c>
      <c r="N35" s="211">
        <f>IF('Indicator Date hidden'!O36="x","x",$N$2-'Indicator Date hidden'!O36)</f>
        <v>0</v>
      </c>
      <c r="O35" s="211">
        <f>IF('Indicator Date hidden'!P36="x","x",$O$2-'Indicator Date hidden'!P36)</f>
        <v>0</v>
      </c>
      <c r="P35" s="211">
        <f>IF('Indicator Date hidden'!Q36="x","x",$P$2-'Indicator Date hidden'!Q36)</f>
        <v>0</v>
      </c>
      <c r="Q35" s="211">
        <f>IF('Indicator Date hidden'!R36="x","x",$Q$2-'Indicator Date hidden'!R36)</f>
        <v>4</v>
      </c>
      <c r="R35" s="211">
        <f>IF('Indicator Date hidden'!S36="x","x",$R$2-'Indicator Date hidden'!S36)</f>
        <v>0</v>
      </c>
      <c r="S35" s="211">
        <f>IF('Indicator Date hidden'!T36="x","x",$S$2-'Indicator Date hidden'!T36)</f>
        <v>0</v>
      </c>
      <c r="T35" s="211">
        <f>IF('Indicator Date hidden'!U36="x","x",$T$2-'Indicator Date hidden'!U36)</f>
        <v>0</v>
      </c>
      <c r="U35" s="211">
        <f>IF('Indicator Date hidden'!V36="x","x",$U$2-'Indicator Date hidden'!V36)</f>
        <v>0</v>
      </c>
      <c r="V35" s="211">
        <f>IF('Indicator Date hidden'!W36="x","x",$V$2-'Indicator Date hidden'!W36)</f>
        <v>0</v>
      </c>
      <c r="W35" s="211">
        <f>IF('Indicator Date hidden'!X36="x","x",$W$2-'Indicator Date hidden'!X36)</f>
        <v>4</v>
      </c>
      <c r="X35" s="211" t="str">
        <f>IF('Indicator Date hidden'!Y36="x","x",$X$2-'Indicator Date hidden'!Y36)</f>
        <v>x</v>
      </c>
      <c r="Y35" s="211">
        <f>IF('Indicator Date hidden'!Z36="x","x",$Y$2-'Indicator Date hidden'!Z36)</f>
        <v>0</v>
      </c>
      <c r="Z35" s="211">
        <f>IF('Indicator Date hidden'!AA36="x","x",$Z$2-'Indicator Date hidden'!AA36)</f>
        <v>0</v>
      </c>
      <c r="AA35" s="211">
        <f>IF('Indicator Date hidden'!AB36="x","x",$AA$2-'Indicator Date hidden'!AB36)</f>
        <v>0</v>
      </c>
      <c r="AB35" s="211">
        <f>IF('Indicator Date hidden'!AC36="x","x",$AB$2-'Indicator Date hidden'!AC36)</f>
        <v>0</v>
      </c>
      <c r="AC35" s="211">
        <f>IF('Indicator Date hidden'!AD36="x","x",$AC$2-'Indicator Date hidden'!AD36)</f>
        <v>0</v>
      </c>
      <c r="AD35" s="211">
        <f>IF('Indicator Date hidden'!AE36="x","x",$AD$2-'Indicator Date hidden'!AE36)</f>
        <v>0</v>
      </c>
      <c r="AE35" s="211">
        <f>IF('Indicator Date hidden'!AF36="x","x",$AE$2-'Indicator Date hidden'!AF36)</f>
        <v>0</v>
      </c>
      <c r="AF35" s="211">
        <f>IF('Indicator Date hidden'!AG36="x","x",$AF$2-'Indicator Date hidden'!AG36)</f>
        <v>2</v>
      </c>
      <c r="AG35" s="211">
        <f>IF('Indicator Date hidden'!AH36="x","x",$AG$2-'Indicator Date hidden'!AH36)</f>
        <v>0</v>
      </c>
      <c r="AH35" s="211">
        <f>IF('Indicator Date hidden'!AI36="x","x",$AH$2-'Indicator Date hidden'!AI36)</f>
        <v>0</v>
      </c>
      <c r="AI35" s="211">
        <f>IF('Indicator Date hidden'!AJ36="x","x",$AI$2-'Indicator Date hidden'!AJ36)</f>
        <v>0</v>
      </c>
      <c r="AJ35" s="211">
        <f>IF('Indicator Date hidden'!AK36="x","x",$AJ$2-'Indicator Date hidden'!AK36)</f>
        <v>1</v>
      </c>
      <c r="AK35" s="211">
        <f>IF('Indicator Date hidden'!AL36="x","x",$AK$2-'Indicator Date hidden'!AL36)</f>
        <v>0</v>
      </c>
      <c r="AL35" s="211">
        <f>IF('Indicator Date hidden'!AM36="x","x",$AL$2-'Indicator Date hidden'!AM36)</f>
        <v>0</v>
      </c>
      <c r="AM35" s="211">
        <f>IF('Indicator Date hidden'!AN36="x","x",$AM$2-'Indicator Date hidden'!AN36)</f>
        <v>0</v>
      </c>
      <c r="AN35" s="211">
        <f>IF('Indicator Date hidden'!AO36="x","x",$AN$2-'Indicator Date hidden'!AO36)</f>
        <v>0</v>
      </c>
      <c r="AO35" s="211" t="str">
        <f>IF('Indicator Date hidden'!AP36="x","x",$AO$2-'Indicator Date hidden'!AP36)</f>
        <v>x</v>
      </c>
      <c r="AP35" s="211" t="str">
        <f>IF('Indicator Date hidden'!AQ36="x","x",$AP$2-'Indicator Date hidden'!AQ36)</f>
        <v>x</v>
      </c>
      <c r="AQ35" s="211" t="str">
        <f>IF('Indicator Date hidden'!AR36="x","x",$AQ$2-'Indicator Date hidden'!AR36)</f>
        <v>x</v>
      </c>
      <c r="AR35" s="211">
        <f>IF('Indicator Date hidden'!AS36="x","x",$AR$2-'Indicator Date hidden'!AS36)</f>
        <v>0</v>
      </c>
      <c r="AS35" s="211">
        <f>IF('Indicator Date hidden'!AT36="x","x",$AS$2-'Indicator Date hidden'!AT36)</f>
        <v>0</v>
      </c>
      <c r="AT35" s="211">
        <f>IF('Indicator Date hidden'!AU36="x","x",$AT$2-'Indicator Date hidden'!AU36)</f>
        <v>0</v>
      </c>
      <c r="AU35" s="211">
        <f>IF('Indicator Date hidden'!AV36="x","x",$AU$2-'Indicator Date hidden'!AV36)</f>
        <v>1</v>
      </c>
      <c r="AV35" s="211">
        <f>IF('Indicator Date hidden'!AW36="x","x",$AV$2-'Indicator Date hidden'!AW36)</f>
        <v>0</v>
      </c>
      <c r="AW35" s="211">
        <f>IF('Indicator Date hidden'!AX36="x","x",$AW$2-'Indicator Date hidden'!AX36)</f>
        <v>0</v>
      </c>
      <c r="AX35" s="211">
        <f>IF('Indicator Date hidden'!AY36="x","x",$AX$2-'Indicator Date hidden'!AY36)</f>
        <v>0</v>
      </c>
      <c r="AY35" s="211">
        <f>IF('Indicator Date hidden'!AZ36="x","x",$AY$2-'Indicator Date hidden'!AZ36)</f>
        <v>0</v>
      </c>
      <c r="AZ35" s="211">
        <f>IF('Indicator Date hidden'!BA36="x","x",$AZ$2-'Indicator Date hidden'!BA36)</f>
        <v>0</v>
      </c>
      <c r="BA35">
        <f t="shared" ref="BA35:BA66" si="5">SUM(B35:AZ35)</f>
        <v>12</v>
      </c>
      <c r="BB35" s="21">
        <f t="shared" ref="BB35:BB66" si="6">BA35/COUNT(B35:AZ35)</f>
        <v>0.25531914893617019</v>
      </c>
      <c r="BC35">
        <f t="shared" ref="BC35:BC66" si="7">COUNTIF(B35:AZ35,"&gt;0")</f>
        <v>5</v>
      </c>
      <c r="BD35" s="21">
        <f t="shared" ref="BD35:BD66" si="8">_xlfn.STDEV.P(B35:AZ35)</f>
        <v>0.86216168465339615</v>
      </c>
      <c r="BE35" s="280">
        <f t="shared" ref="BE35:BE66" si="9">MEDIAN(B35:AZ35)</f>
        <v>0</v>
      </c>
    </row>
    <row r="36" spans="1:57" x14ac:dyDescent="0.25">
      <c r="A36" t="s">
        <v>8756</v>
      </c>
      <c r="B36" s="211">
        <f>IF('Indicator Date hidden'!C37="x","x",$B$2-'Indicator Date hidden'!C37)</f>
        <v>0</v>
      </c>
      <c r="C36" s="211">
        <f>IF('Indicator Date hidden'!D37="x","x",$C$2-'Indicator Date hidden'!D37)</f>
        <v>0</v>
      </c>
      <c r="D36" s="211">
        <f>IF('Indicator Date hidden'!E37="x","x",$D$2-'Indicator Date hidden'!E37)</f>
        <v>0</v>
      </c>
      <c r="E36" s="211">
        <f>IF('Indicator Date hidden'!F37="x","x",$E$2-'Indicator Date hidden'!F37)</f>
        <v>0</v>
      </c>
      <c r="F36" s="211">
        <f>IF('Indicator Date hidden'!G37="x","x",$F$2-'Indicator Date hidden'!G37)</f>
        <v>0</v>
      </c>
      <c r="G36" s="211">
        <f>IF('Indicator Date hidden'!H37="x","x",$G$2-'Indicator Date hidden'!H37)</f>
        <v>0</v>
      </c>
      <c r="H36" s="211">
        <f>IF('Indicator Date hidden'!I37="x","x",$H$2-'Indicator Date hidden'!I37)</f>
        <v>0</v>
      </c>
      <c r="I36" s="211">
        <f>IF('Indicator Date hidden'!J37="x","x",$I$2-'Indicator Date hidden'!J37)</f>
        <v>0</v>
      </c>
      <c r="J36" s="211">
        <f>IF('Indicator Date hidden'!K37="x","x",$J$2-'Indicator Date hidden'!K37)</f>
        <v>0</v>
      </c>
      <c r="K36" s="211">
        <f>IF('Indicator Date hidden'!L37="x","x",$K$2-'Indicator Date hidden'!L37)</f>
        <v>0</v>
      </c>
      <c r="L36" s="211">
        <f>IF('Indicator Date hidden'!M37="x","x",$L$2-'Indicator Date hidden'!M37)</f>
        <v>0</v>
      </c>
      <c r="M36" s="211">
        <f>IF('Indicator Date hidden'!N37="x","x",$M$2-'Indicator Date hidden'!N37)</f>
        <v>0</v>
      </c>
      <c r="N36" s="211">
        <f>IF('Indicator Date hidden'!O37="x","x",$N$2-'Indicator Date hidden'!O37)</f>
        <v>0</v>
      </c>
      <c r="O36" s="211">
        <f>IF('Indicator Date hidden'!P37="x","x",$O$2-'Indicator Date hidden'!P37)</f>
        <v>0</v>
      </c>
      <c r="P36" s="211">
        <f>IF('Indicator Date hidden'!Q37="x","x",$P$2-'Indicator Date hidden'!Q37)</f>
        <v>0</v>
      </c>
      <c r="Q36" s="211" t="str">
        <f>IF('Indicator Date hidden'!R37="x","x",$Q$2-'Indicator Date hidden'!R37)</f>
        <v>x</v>
      </c>
      <c r="R36" s="211">
        <f>IF('Indicator Date hidden'!S37="x","x",$R$2-'Indicator Date hidden'!S37)</f>
        <v>0</v>
      </c>
      <c r="S36" s="211">
        <f>IF('Indicator Date hidden'!T37="x","x",$S$2-'Indicator Date hidden'!T37)</f>
        <v>0</v>
      </c>
      <c r="T36" s="211">
        <f>IF('Indicator Date hidden'!U37="x","x",$T$2-'Indicator Date hidden'!U37)</f>
        <v>0</v>
      </c>
      <c r="U36" s="211">
        <f>IF('Indicator Date hidden'!V37="x","x",$U$2-'Indicator Date hidden'!V37)</f>
        <v>0</v>
      </c>
      <c r="V36" s="211">
        <f>IF('Indicator Date hidden'!W37="x","x",$V$2-'Indicator Date hidden'!W37)</f>
        <v>0</v>
      </c>
      <c r="W36" s="211">
        <f>IF('Indicator Date hidden'!X37="x","x",$W$2-'Indicator Date hidden'!X37)</f>
        <v>0</v>
      </c>
      <c r="X36" s="211">
        <f>IF('Indicator Date hidden'!Y37="x","x",$X$2-'Indicator Date hidden'!Y37)</f>
        <v>4</v>
      </c>
      <c r="Y36" s="211">
        <f>IF('Indicator Date hidden'!Z37="x","x",$Y$2-'Indicator Date hidden'!Z37)</f>
        <v>0</v>
      </c>
      <c r="Z36" s="211">
        <f>IF('Indicator Date hidden'!AA37="x","x",$Z$2-'Indicator Date hidden'!AA37)</f>
        <v>0</v>
      </c>
      <c r="AA36" s="211">
        <f>IF('Indicator Date hidden'!AB37="x","x",$AA$2-'Indicator Date hidden'!AB37)</f>
        <v>0</v>
      </c>
      <c r="AB36" s="211">
        <f>IF('Indicator Date hidden'!AC37="x","x",$AB$2-'Indicator Date hidden'!AC37)</f>
        <v>0</v>
      </c>
      <c r="AC36" s="211">
        <f>IF('Indicator Date hidden'!AD37="x","x",$AC$2-'Indicator Date hidden'!AD37)</f>
        <v>0</v>
      </c>
      <c r="AD36" s="211" t="str">
        <f>IF('Indicator Date hidden'!AE37="x","x",$AD$2-'Indicator Date hidden'!AE37)</f>
        <v>x</v>
      </c>
      <c r="AE36" s="211">
        <f>IF('Indicator Date hidden'!AF37="x","x",$AE$2-'Indicator Date hidden'!AF37)</f>
        <v>0</v>
      </c>
      <c r="AF36" s="211">
        <f>IF('Indicator Date hidden'!AG37="x","x",$AF$2-'Indicator Date hidden'!AG37)</f>
        <v>0</v>
      </c>
      <c r="AG36" s="211">
        <f>IF('Indicator Date hidden'!AH37="x","x",$AG$2-'Indicator Date hidden'!AH37)</f>
        <v>0</v>
      </c>
      <c r="AH36" s="211">
        <f>IF('Indicator Date hidden'!AI37="x","x",$AH$2-'Indicator Date hidden'!AI37)</f>
        <v>0</v>
      </c>
      <c r="AI36" s="211">
        <f>IF('Indicator Date hidden'!AJ37="x","x",$AI$2-'Indicator Date hidden'!AJ37)</f>
        <v>0</v>
      </c>
      <c r="AJ36" s="211" t="str">
        <f>IF('Indicator Date hidden'!AK37="x","x",$AJ$2-'Indicator Date hidden'!AK37)</f>
        <v>x</v>
      </c>
      <c r="AK36" s="211">
        <f>IF('Indicator Date hidden'!AL37="x","x",$AK$2-'Indicator Date hidden'!AL37)</f>
        <v>1</v>
      </c>
      <c r="AL36" s="211">
        <f>IF('Indicator Date hidden'!AM37="x","x",$AL$2-'Indicator Date hidden'!AM37)</f>
        <v>0</v>
      </c>
      <c r="AM36" s="211">
        <f>IF('Indicator Date hidden'!AN37="x","x",$AM$2-'Indicator Date hidden'!AN37)</f>
        <v>0</v>
      </c>
      <c r="AN36" s="211">
        <f>IF('Indicator Date hidden'!AO37="x","x",$AN$2-'Indicator Date hidden'!AO37)</f>
        <v>0</v>
      </c>
      <c r="AO36" s="211">
        <f>IF('Indicator Date hidden'!AP37="x","x",$AO$2-'Indicator Date hidden'!AP37)</f>
        <v>0</v>
      </c>
      <c r="AP36" s="211">
        <f>IF('Indicator Date hidden'!AQ37="x","x",$AP$2-'Indicator Date hidden'!AQ37)</f>
        <v>0</v>
      </c>
      <c r="AQ36" s="211">
        <f>IF('Indicator Date hidden'!AR37="x","x",$AQ$2-'Indicator Date hidden'!AR37)</f>
        <v>4</v>
      </c>
      <c r="AR36" s="211">
        <f>IF('Indicator Date hidden'!AS37="x","x",$AR$2-'Indicator Date hidden'!AS37)</f>
        <v>0</v>
      </c>
      <c r="AS36" s="211">
        <f>IF('Indicator Date hidden'!AT37="x","x",$AS$2-'Indicator Date hidden'!AT37)</f>
        <v>0</v>
      </c>
      <c r="AT36" s="211">
        <f>IF('Indicator Date hidden'!AU37="x","x",$AT$2-'Indicator Date hidden'!AU37)</f>
        <v>0</v>
      </c>
      <c r="AU36" s="211">
        <f>IF('Indicator Date hidden'!AV37="x","x",$AU$2-'Indicator Date hidden'!AV37)</f>
        <v>3</v>
      </c>
      <c r="AV36" s="211">
        <f>IF('Indicator Date hidden'!AW37="x","x",$AV$2-'Indicator Date hidden'!AW37)</f>
        <v>0</v>
      </c>
      <c r="AW36" s="211">
        <f>IF('Indicator Date hidden'!AX37="x","x",$AW$2-'Indicator Date hidden'!AX37)</f>
        <v>0</v>
      </c>
      <c r="AX36" s="211">
        <f>IF('Indicator Date hidden'!AY37="x","x",$AX$2-'Indicator Date hidden'!AY37)</f>
        <v>0</v>
      </c>
      <c r="AY36" s="211">
        <f>IF('Indicator Date hidden'!AZ37="x","x",$AY$2-'Indicator Date hidden'!AZ37)</f>
        <v>0</v>
      </c>
      <c r="AZ36" s="211">
        <f>IF('Indicator Date hidden'!BA37="x","x",$AZ$2-'Indicator Date hidden'!BA37)</f>
        <v>0</v>
      </c>
      <c r="BA36">
        <f t="shared" si="5"/>
        <v>12</v>
      </c>
      <c r="BB36" s="21">
        <f t="shared" si="6"/>
        <v>0.25</v>
      </c>
      <c r="BC36">
        <f t="shared" si="7"/>
        <v>4</v>
      </c>
      <c r="BD36" s="21">
        <f t="shared" si="8"/>
        <v>0.90138781886599728</v>
      </c>
      <c r="BE36" s="280">
        <f t="shared" si="9"/>
        <v>0</v>
      </c>
    </row>
    <row r="37" spans="1:57" x14ac:dyDescent="0.25">
      <c r="A37" t="s">
        <v>8758</v>
      </c>
      <c r="B37" s="211">
        <f>IF('Indicator Date hidden'!C38="x","x",$B$2-'Indicator Date hidden'!C38)</f>
        <v>0</v>
      </c>
      <c r="C37" s="211">
        <f>IF('Indicator Date hidden'!D38="x","x",$C$2-'Indicator Date hidden'!D38)</f>
        <v>0</v>
      </c>
      <c r="D37" s="211">
        <f>IF('Indicator Date hidden'!E38="x","x",$D$2-'Indicator Date hidden'!E38)</f>
        <v>0</v>
      </c>
      <c r="E37" s="211">
        <f>IF('Indicator Date hidden'!F38="x","x",$E$2-'Indicator Date hidden'!F38)</f>
        <v>0</v>
      </c>
      <c r="F37" s="211">
        <f>IF('Indicator Date hidden'!G38="x","x",$F$2-'Indicator Date hidden'!G38)</f>
        <v>0</v>
      </c>
      <c r="G37" s="211">
        <f>IF('Indicator Date hidden'!H38="x","x",$G$2-'Indicator Date hidden'!H38)</f>
        <v>0</v>
      </c>
      <c r="H37" s="211">
        <f>IF('Indicator Date hidden'!I38="x","x",$H$2-'Indicator Date hidden'!I38)</f>
        <v>0</v>
      </c>
      <c r="I37" s="211">
        <f>IF('Indicator Date hidden'!J38="x","x",$I$2-'Indicator Date hidden'!J38)</f>
        <v>0</v>
      </c>
      <c r="J37" s="211">
        <f>IF('Indicator Date hidden'!K38="x","x",$J$2-'Indicator Date hidden'!K38)</f>
        <v>0</v>
      </c>
      <c r="K37" s="211">
        <f>IF('Indicator Date hidden'!L38="x","x",$K$2-'Indicator Date hidden'!L38)</f>
        <v>0</v>
      </c>
      <c r="L37" s="211">
        <f>IF('Indicator Date hidden'!M38="x","x",$L$2-'Indicator Date hidden'!M38)</f>
        <v>0</v>
      </c>
      <c r="M37" s="211">
        <f>IF('Indicator Date hidden'!N38="x","x",$M$2-'Indicator Date hidden'!N38)</f>
        <v>0</v>
      </c>
      <c r="N37" s="211">
        <f>IF('Indicator Date hidden'!O38="x","x",$N$2-'Indicator Date hidden'!O38)</f>
        <v>0</v>
      </c>
      <c r="O37" s="211">
        <f>IF('Indicator Date hidden'!P38="x","x",$O$2-'Indicator Date hidden'!P38)</f>
        <v>0</v>
      </c>
      <c r="P37" s="211">
        <f>IF('Indicator Date hidden'!Q38="x","x",$P$2-'Indicator Date hidden'!Q38)</f>
        <v>0</v>
      </c>
      <c r="Q37" s="211">
        <f>IF('Indicator Date hidden'!R38="x","x",$Q$2-'Indicator Date hidden'!R38)</f>
        <v>2</v>
      </c>
      <c r="R37" s="211">
        <f>IF('Indicator Date hidden'!S38="x","x",$R$2-'Indicator Date hidden'!S38)</f>
        <v>0</v>
      </c>
      <c r="S37" s="211">
        <f>IF('Indicator Date hidden'!T38="x","x",$S$2-'Indicator Date hidden'!T38)</f>
        <v>0</v>
      </c>
      <c r="T37" s="211">
        <f>IF('Indicator Date hidden'!U38="x","x",$T$2-'Indicator Date hidden'!U38)</f>
        <v>0</v>
      </c>
      <c r="U37" s="211">
        <f>IF('Indicator Date hidden'!V38="x","x",$U$2-'Indicator Date hidden'!V38)</f>
        <v>0</v>
      </c>
      <c r="V37" s="211">
        <f>IF('Indicator Date hidden'!W38="x","x",$V$2-'Indicator Date hidden'!W38)</f>
        <v>0</v>
      </c>
      <c r="W37" s="211">
        <f>IF('Indicator Date hidden'!X38="x","x",$W$2-'Indicator Date hidden'!X38)</f>
        <v>4</v>
      </c>
      <c r="X37" s="211">
        <f>IF('Indicator Date hidden'!Y38="x","x",$X$2-'Indicator Date hidden'!Y38)</f>
        <v>2</v>
      </c>
      <c r="Y37" s="211">
        <f>IF('Indicator Date hidden'!Z38="x","x",$Y$2-'Indicator Date hidden'!Z38)</f>
        <v>0</v>
      </c>
      <c r="Z37" s="211">
        <f>IF('Indicator Date hidden'!AA38="x","x",$Z$2-'Indicator Date hidden'!AA38)</f>
        <v>0</v>
      </c>
      <c r="AA37" s="211">
        <f>IF('Indicator Date hidden'!AB38="x","x",$AA$2-'Indicator Date hidden'!AB38)</f>
        <v>3</v>
      </c>
      <c r="AB37" s="211">
        <f>IF('Indicator Date hidden'!AC38="x","x",$AB$2-'Indicator Date hidden'!AC38)</f>
        <v>0</v>
      </c>
      <c r="AC37" s="211">
        <f>IF('Indicator Date hidden'!AD38="x","x",$AC$2-'Indicator Date hidden'!AD38)</f>
        <v>0</v>
      </c>
      <c r="AD37" s="211">
        <f>IF('Indicator Date hidden'!AE38="x","x",$AD$2-'Indicator Date hidden'!AE38)</f>
        <v>0</v>
      </c>
      <c r="AE37" s="211">
        <f>IF('Indicator Date hidden'!AF38="x","x",$AE$2-'Indicator Date hidden'!AF38)</f>
        <v>0</v>
      </c>
      <c r="AF37" s="211">
        <f>IF('Indicator Date hidden'!AG38="x","x",$AF$2-'Indicator Date hidden'!AG38)</f>
        <v>2</v>
      </c>
      <c r="AG37" s="211">
        <f>IF('Indicator Date hidden'!AH38="x","x",$AG$2-'Indicator Date hidden'!AH38)</f>
        <v>0</v>
      </c>
      <c r="AH37" s="211">
        <f>IF('Indicator Date hidden'!AI38="x","x",$AH$2-'Indicator Date hidden'!AI38)</f>
        <v>0</v>
      </c>
      <c r="AI37" s="211">
        <f>IF('Indicator Date hidden'!AJ38="x","x",$AI$2-'Indicator Date hidden'!AJ38)</f>
        <v>0</v>
      </c>
      <c r="AJ37" s="211" t="str">
        <f>IF('Indicator Date hidden'!AK38="x","x",$AJ$2-'Indicator Date hidden'!AK38)</f>
        <v>x</v>
      </c>
      <c r="AK37" s="211">
        <f>IF('Indicator Date hidden'!AL38="x","x",$AK$2-'Indicator Date hidden'!AL38)</f>
        <v>1</v>
      </c>
      <c r="AL37" s="211">
        <f>IF('Indicator Date hidden'!AM38="x","x",$AL$2-'Indicator Date hidden'!AM38)</f>
        <v>0</v>
      </c>
      <c r="AM37" s="211">
        <f>IF('Indicator Date hidden'!AN38="x","x",$AM$2-'Indicator Date hidden'!AN38)</f>
        <v>0</v>
      </c>
      <c r="AN37" s="211">
        <f>IF('Indicator Date hidden'!AO38="x","x",$AN$2-'Indicator Date hidden'!AO38)</f>
        <v>0</v>
      </c>
      <c r="AO37" s="211">
        <f>IF('Indicator Date hidden'!AP38="x","x",$AO$2-'Indicator Date hidden'!AP38)</f>
        <v>0</v>
      </c>
      <c r="AP37" s="211">
        <f>IF('Indicator Date hidden'!AQ38="x","x",$AP$2-'Indicator Date hidden'!AQ38)</f>
        <v>0</v>
      </c>
      <c r="AQ37" s="211">
        <f>IF('Indicator Date hidden'!AR38="x","x",$AQ$2-'Indicator Date hidden'!AR38)</f>
        <v>4</v>
      </c>
      <c r="AR37" s="211">
        <f>IF('Indicator Date hidden'!AS38="x","x",$AR$2-'Indicator Date hidden'!AS38)</f>
        <v>0</v>
      </c>
      <c r="AS37" s="211">
        <f>IF('Indicator Date hidden'!AT38="x","x",$AS$2-'Indicator Date hidden'!AT38)</f>
        <v>0</v>
      </c>
      <c r="AT37" s="211">
        <f>IF('Indicator Date hidden'!AU38="x","x",$AT$2-'Indicator Date hidden'!AU38)</f>
        <v>0</v>
      </c>
      <c r="AU37" s="211">
        <f>IF('Indicator Date hidden'!AV38="x","x",$AU$2-'Indicator Date hidden'!AV38)</f>
        <v>4</v>
      </c>
      <c r="AV37" s="211">
        <f>IF('Indicator Date hidden'!AW38="x","x",$AV$2-'Indicator Date hidden'!AW38)</f>
        <v>0</v>
      </c>
      <c r="AW37" s="211">
        <f>IF('Indicator Date hidden'!AX38="x","x",$AW$2-'Indicator Date hidden'!AX38)</f>
        <v>0</v>
      </c>
      <c r="AX37" s="211">
        <f>IF('Indicator Date hidden'!AY38="x","x",$AX$2-'Indicator Date hidden'!AY38)</f>
        <v>0</v>
      </c>
      <c r="AY37" s="211">
        <f>IF('Indicator Date hidden'!AZ38="x","x",$AY$2-'Indicator Date hidden'!AZ38)</f>
        <v>0</v>
      </c>
      <c r="AZ37" s="211">
        <f>IF('Indicator Date hidden'!BA38="x","x",$AZ$2-'Indicator Date hidden'!BA38)</f>
        <v>0</v>
      </c>
      <c r="BA37">
        <f t="shared" si="5"/>
        <v>22</v>
      </c>
      <c r="BB37" s="21">
        <f t="shared" si="6"/>
        <v>0.44</v>
      </c>
      <c r="BC37">
        <f t="shared" si="7"/>
        <v>8</v>
      </c>
      <c r="BD37" s="21">
        <f t="shared" si="8"/>
        <v>1.0983624174196784</v>
      </c>
      <c r="BE37" s="280">
        <f t="shared" si="9"/>
        <v>0</v>
      </c>
    </row>
    <row r="38" spans="1:57" x14ac:dyDescent="0.25">
      <c r="A38" t="s">
        <v>8764</v>
      </c>
      <c r="B38" s="211">
        <f>IF('Indicator Date hidden'!C39="x","x",$B$2-'Indicator Date hidden'!C39)</f>
        <v>0</v>
      </c>
      <c r="C38" s="211">
        <f>IF('Indicator Date hidden'!D39="x","x",$C$2-'Indicator Date hidden'!D39)</f>
        <v>0</v>
      </c>
      <c r="D38" s="211">
        <f>IF('Indicator Date hidden'!E39="x","x",$D$2-'Indicator Date hidden'!E39)</f>
        <v>0</v>
      </c>
      <c r="E38" s="211">
        <f>IF('Indicator Date hidden'!F39="x","x",$E$2-'Indicator Date hidden'!F39)</f>
        <v>0</v>
      </c>
      <c r="F38" s="211">
        <f>IF('Indicator Date hidden'!G39="x","x",$F$2-'Indicator Date hidden'!G39)</f>
        <v>0</v>
      </c>
      <c r="G38" s="211">
        <f>IF('Indicator Date hidden'!H39="x","x",$G$2-'Indicator Date hidden'!H39)</f>
        <v>0</v>
      </c>
      <c r="H38" s="211">
        <f>IF('Indicator Date hidden'!I39="x","x",$H$2-'Indicator Date hidden'!I39)</f>
        <v>0</v>
      </c>
      <c r="I38" s="211">
        <f>IF('Indicator Date hidden'!J39="x","x",$I$2-'Indicator Date hidden'!J39)</f>
        <v>0</v>
      </c>
      <c r="J38" s="211">
        <f>IF('Indicator Date hidden'!K39="x","x",$J$2-'Indicator Date hidden'!K39)</f>
        <v>0</v>
      </c>
      <c r="K38" s="211">
        <f>IF('Indicator Date hidden'!L39="x","x",$K$2-'Indicator Date hidden'!L39)</f>
        <v>0</v>
      </c>
      <c r="L38" s="211">
        <f>IF('Indicator Date hidden'!M39="x","x",$L$2-'Indicator Date hidden'!M39)</f>
        <v>0</v>
      </c>
      <c r="M38" s="211">
        <f>IF('Indicator Date hidden'!N39="x","x",$M$2-'Indicator Date hidden'!N39)</f>
        <v>0</v>
      </c>
      <c r="N38" s="211">
        <f>IF('Indicator Date hidden'!O39="x","x",$N$2-'Indicator Date hidden'!O39)</f>
        <v>0</v>
      </c>
      <c r="O38" s="211">
        <f>IF('Indicator Date hidden'!P39="x","x",$O$2-'Indicator Date hidden'!P39)</f>
        <v>0</v>
      </c>
      <c r="P38" s="211">
        <f>IF('Indicator Date hidden'!Q39="x","x",$P$2-'Indicator Date hidden'!Q39)</f>
        <v>0</v>
      </c>
      <c r="Q38" s="211">
        <f>IF('Indicator Date hidden'!R39="x","x",$Q$2-'Indicator Date hidden'!R39)</f>
        <v>4</v>
      </c>
      <c r="R38" s="211">
        <f>IF('Indicator Date hidden'!S39="x","x",$R$2-'Indicator Date hidden'!S39)</f>
        <v>0</v>
      </c>
      <c r="S38" s="211">
        <f>IF('Indicator Date hidden'!T39="x","x",$S$2-'Indicator Date hidden'!T39)</f>
        <v>0</v>
      </c>
      <c r="T38" s="211">
        <f>IF('Indicator Date hidden'!U39="x","x",$T$2-'Indicator Date hidden'!U39)</f>
        <v>0</v>
      </c>
      <c r="U38" s="211">
        <f>IF('Indicator Date hidden'!V39="x","x",$U$2-'Indicator Date hidden'!V39)</f>
        <v>0</v>
      </c>
      <c r="V38" s="211">
        <f>IF('Indicator Date hidden'!W39="x","x",$V$2-'Indicator Date hidden'!W39)</f>
        <v>0</v>
      </c>
      <c r="W38" s="211">
        <f>IF('Indicator Date hidden'!X39="x","x",$W$2-'Indicator Date hidden'!X39)</f>
        <v>4</v>
      </c>
      <c r="X38" s="211">
        <f>IF('Indicator Date hidden'!Y39="x","x",$X$2-'Indicator Date hidden'!Y39)</f>
        <v>4</v>
      </c>
      <c r="Y38" s="211">
        <f>IF('Indicator Date hidden'!Z39="x","x",$Y$2-'Indicator Date hidden'!Z39)</f>
        <v>0</v>
      </c>
      <c r="Z38" s="211">
        <f>IF('Indicator Date hidden'!AA39="x","x",$Z$2-'Indicator Date hidden'!AA39)</f>
        <v>0</v>
      </c>
      <c r="AA38" s="211">
        <f>IF('Indicator Date hidden'!AB39="x","x",$AA$2-'Indicator Date hidden'!AB39)</f>
        <v>0</v>
      </c>
      <c r="AB38" s="211">
        <f>IF('Indicator Date hidden'!AC39="x","x",$AB$2-'Indicator Date hidden'!AC39)</f>
        <v>0</v>
      </c>
      <c r="AC38" s="211">
        <f>IF('Indicator Date hidden'!AD39="x","x",$AC$2-'Indicator Date hidden'!AD39)</f>
        <v>0</v>
      </c>
      <c r="AD38" s="211">
        <f>IF('Indicator Date hidden'!AE39="x","x",$AD$2-'Indicator Date hidden'!AE39)</f>
        <v>0</v>
      </c>
      <c r="AE38" s="211">
        <f>IF('Indicator Date hidden'!AF39="x","x",$AE$2-'Indicator Date hidden'!AF39)</f>
        <v>0</v>
      </c>
      <c r="AF38" s="211">
        <f>IF('Indicator Date hidden'!AG39="x","x",$AF$2-'Indicator Date hidden'!AG39)</f>
        <v>0</v>
      </c>
      <c r="AG38" s="211">
        <f>IF('Indicator Date hidden'!AH39="x","x",$AG$2-'Indicator Date hidden'!AH39)</f>
        <v>0</v>
      </c>
      <c r="AH38" s="211">
        <f>IF('Indicator Date hidden'!AI39="x","x",$AH$2-'Indicator Date hidden'!AI39)</f>
        <v>0</v>
      </c>
      <c r="AI38" s="211">
        <f>IF('Indicator Date hidden'!AJ39="x","x",$AI$2-'Indicator Date hidden'!AJ39)</f>
        <v>0</v>
      </c>
      <c r="AJ38" s="211">
        <f>IF('Indicator Date hidden'!AK39="x","x",$AJ$2-'Indicator Date hidden'!AK39)</f>
        <v>1</v>
      </c>
      <c r="AK38" s="211">
        <f>IF('Indicator Date hidden'!AL39="x","x",$AK$2-'Indicator Date hidden'!AL39)</f>
        <v>1</v>
      </c>
      <c r="AL38" s="211">
        <f>IF('Indicator Date hidden'!AM39="x","x",$AL$2-'Indicator Date hidden'!AM39)</f>
        <v>0</v>
      </c>
      <c r="AM38" s="211">
        <f>IF('Indicator Date hidden'!AN39="x","x",$AM$2-'Indicator Date hidden'!AN39)</f>
        <v>0</v>
      </c>
      <c r="AN38" s="211">
        <f>IF('Indicator Date hidden'!AO39="x","x",$AN$2-'Indicator Date hidden'!AO39)</f>
        <v>0</v>
      </c>
      <c r="AO38" s="211">
        <f>IF('Indicator Date hidden'!AP39="x","x",$AO$2-'Indicator Date hidden'!AP39)</f>
        <v>0</v>
      </c>
      <c r="AP38" s="211">
        <f>IF('Indicator Date hidden'!AQ39="x","x",$AP$2-'Indicator Date hidden'!AQ39)</f>
        <v>0</v>
      </c>
      <c r="AQ38" s="211">
        <f>IF('Indicator Date hidden'!AR39="x","x",$AQ$2-'Indicator Date hidden'!AR39)</f>
        <v>0</v>
      </c>
      <c r="AR38" s="211">
        <f>IF('Indicator Date hidden'!AS39="x","x",$AR$2-'Indicator Date hidden'!AS39)</f>
        <v>0</v>
      </c>
      <c r="AS38" s="211">
        <f>IF('Indicator Date hidden'!AT39="x","x",$AS$2-'Indicator Date hidden'!AT39)</f>
        <v>0</v>
      </c>
      <c r="AT38" s="211">
        <f>IF('Indicator Date hidden'!AU39="x","x",$AT$2-'Indicator Date hidden'!AU39)</f>
        <v>0</v>
      </c>
      <c r="AU38" s="211">
        <f>IF('Indicator Date hidden'!AV39="x","x",$AU$2-'Indicator Date hidden'!AV39)</f>
        <v>3</v>
      </c>
      <c r="AV38" s="211">
        <f>IF('Indicator Date hidden'!AW39="x","x",$AV$2-'Indicator Date hidden'!AW39)</f>
        <v>0</v>
      </c>
      <c r="AW38" s="211">
        <f>IF('Indicator Date hidden'!AX39="x","x",$AW$2-'Indicator Date hidden'!AX39)</f>
        <v>0</v>
      </c>
      <c r="AX38" s="211">
        <f>IF('Indicator Date hidden'!AY39="x","x",$AX$2-'Indicator Date hidden'!AY39)</f>
        <v>0</v>
      </c>
      <c r="AY38" s="211">
        <f>IF('Indicator Date hidden'!AZ39="x","x",$AY$2-'Indicator Date hidden'!AZ39)</f>
        <v>0</v>
      </c>
      <c r="AZ38" s="211">
        <f>IF('Indicator Date hidden'!BA39="x","x",$AZ$2-'Indicator Date hidden'!BA39)</f>
        <v>0</v>
      </c>
      <c r="BA38">
        <f t="shared" si="5"/>
        <v>17</v>
      </c>
      <c r="BB38" s="21">
        <f t="shared" si="6"/>
        <v>0.33333333333333331</v>
      </c>
      <c r="BC38">
        <f t="shared" si="7"/>
        <v>6</v>
      </c>
      <c r="BD38" s="21">
        <f t="shared" si="8"/>
        <v>1.0226199851298272</v>
      </c>
      <c r="BE38" s="280">
        <f t="shared" si="9"/>
        <v>0</v>
      </c>
    </row>
    <row r="39" spans="1:57" x14ac:dyDescent="0.25">
      <c r="A39" t="s">
        <v>8766</v>
      </c>
      <c r="B39" s="211">
        <f>IF('Indicator Date hidden'!C40="x","x",$B$2-'Indicator Date hidden'!C40)</f>
        <v>0</v>
      </c>
      <c r="C39" s="211">
        <f>IF('Indicator Date hidden'!D40="x","x",$C$2-'Indicator Date hidden'!D40)</f>
        <v>0</v>
      </c>
      <c r="D39" s="211">
        <f>IF('Indicator Date hidden'!E40="x","x",$D$2-'Indicator Date hidden'!E40)</f>
        <v>0</v>
      </c>
      <c r="E39" s="211">
        <f>IF('Indicator Date hidden'!F40="x","x",$E$2-'Indicator Date hidden'!F40)</f>
        <v>0</v>
      </c>
      <c r="F39" s="211">
        <f>IF('Indicator Date hidden'!G40="x","x",$F$2-'Indicator Date hidden'!G40)</f>
        <v>0</v>
      </c>
      <c r="G39" s="211">
        <f>IF('Indicator Date hidden'!H40="x","x",$G$2-'Indicator Date hidden'!H40)</f>
        <v>0</v>
      </c>
      <c r="H39" s="211">
        <f>IF('Indicator Date hidden'!I40="x","x",$H$2-'Indicator Date hidden'!I40)</f>
        <v>0</v>
      </c>
      <c r="I39" s="211">
        <f>IF('Indicator Date hidden'!J40="x","x",$I$2-'Indicator Date hidden'!J40)</f>
        <v>0</v>
      </c>
      <c r="J39" s="211">
        <f>IF('Indicator Date hidden'!K40="x","x",$J$2-'Indicator Date hidden'!K40)</f>
        <v>0</v>
      </c>
      <c r="K39" s="211">
        <f>IF('Indicator Date hidden'!L40="x","x",$K$2-'Indicator Date hidden'!L40)</f>
        <v>0</v>
      </c>
      <c r="L39" s="211">
        <f>IF('Indicator Date hidden'!M40="x","x",$L$2-'Indicator Date hidden'!M40)</f>
        <v>0</v>
      </c>
      <c r="M39" s="211">
        <f>IF('Indicator Date hidden'!N40="x","x",$M$2-'Indicator Date hidden'!N40)</f>
        <v>0</v>
      </c>
      <c r="N39" s="211">
        <f>IF('Indicator Date hidden'!O40="x","x",$N$2-'Indicator Date hidden'!O40)</f>
        <v>0</v>
      </c>
      <c r="O39" s="211">
        <f>IF('Indicator Date hidden'!P40="x","x",$O$2-'Indicator Date hidden'!P40)</f>
        <v>0</v>
      </c>
      <c r="P39" s="211">
        <f>IF('Indicator Date hidden'!Q40="x","x",$P$2-'Indicator Date hidden'!Q40)</f>
        <v>0</v>
      </c>
      <c r="Q39" s="211">
        <f>IF('Indicator Date hidden'!R40="x","x",$Q$2-'Indicator Date hidden'!R40)</f>
        <v>2</v>
      </c>
      <c r="R39" s="211">
        <f>IF('Indicator Date hidden'!S40="x","x",$R$2-'Indicator Date hidden'!S40)</f>
        <v>0</v>
      </c>
      <c r="S39" s="211">
        <f>IF('Indicator Date hidden'!T40="x","x",$S$2-'Indicator Date hidden'!T40)</f>
        <v>0</v>
      </c>
      <c r="T39" s="211">
        <f>IF('Indicator Date hidden'!U40="x","x",$T$2-'Indicator Date hidden'!U40)</f>
        <v>0</v>
      </c>
      <c r="U39" s="211">
        <f>IF('Indicator Date hidden'!V40="x","x",$U$2-'Indicator Date hidden'!V40)</f>
        <v>0</v>
      </c>
      <c r="V39" s="211">
        <f>IF('Indicator Date hidden'!W40="x","x",$V$2-'Indicator Date hidden'!W40)</f>
        <v>0</v>
      </c>
      <c r="W39" s="211">
        <f>IF('Indicator Date hidden'!X40="x","x",$W$2-'Indicator Date hidden'!X40)</f>
        <v>2</v>
      </c>
      <c r="X39" s="211" t="str">
        <f>IF('Indicator Date hidden'!Y40="x","x",$X$2-'Indicator Date hidden'!Y40)</f>
        <v>x</v>
      </c>
      <c r="Y39" s="211">
        <f>IF('Indicator Date hidden'!Z40="x","x",$Y$2-'Indicator Date hidden'!Z40)</f>
        <v>0</v>
      </c>
      <c r="Z39" s="211">
        <f>IF('Indicator Date hidden'!AA40="x","x",$Z$2-'Indicator Date hidden'!AA40)</f>
        <v>0</v>
      </c>
      <c r="AA39" s="211" t="str">
        <f>IF('Indicator Date hidden'!AB40="x","x",$AA$2-'Indicator Date hidden'!AB40)</f>
        <v>x</v>
      </c>
      <c r="AB39" s="211">
        <f>IF('Indicator Date hidden'!AC40="x","x",$AB$2-'Indicator Date hidden'!AC40)</f>
        <v>0</v>
      </c>
      <c r="AC39" s="211">
        <f>IF('Indicator Date hidden'!AD40="x","x",$AC$2-'Indicator Date hidden'!AD40)</f>
        <v>0</v>
      </c>
      <c r="AD39" s="211">
        <f>IF('Indicator Date hidden'!AE40="x","x",$AD$2-'Indicator Date hidden'!AE40)</f>
        <v>0</v>
      </c>
      <c r="AE39" s="211" t="str">
        <f>IF('Indicator Date hidden'!AF40="x","x",$AE$2-'Indicator Date hidden'!AF40)</f>
        <v>x</v>
      </c>
      <c r="AF39" s="211">
        <f>IF('Indicator Date hidden'!AG40="x","x",$AF$2-'Indicator Date hidden'!AG40)</f>
        <v>9</v>
      </c>
      <c r="AG39" s="211">
        <f>IF('Indicator Date hidden'!AH40="x","x",$AG$2-'Indicator Date hidden'!AH40)</f>
        <v>0</v>
      </c>
      <c r="AH39" s="211">
        <f>IF('Indicator Date hidden'!AI40="x","x",$AH$2-'Indicator Date hidden'!AI40)</f>
        <v>0</v>
      </c>
      <c r="AI39" s="211">
        <f>IF('Indicator Date hidden'!AJ40="x","x",$AI$2-'Indicator Date hidden'!AJ40)</f>
        <v>0</v>
      </c>
      <c r="AJ39" s="211" t="str">
        <f>IF('Indicator Date hidden'!AK40="x","x",$AJ$2-'Indicator Date hidden'!AK40)</f>
        <v>x</v>
      </c>
      <c r="AK39" s="211">
        <f>IF('Indicator Date hidden'!AL40="x","x",$AK$2-'Indicator Date hidden'!AL40)</f>
        <v>1</v>
      </c>
      <c r="AL39" s="211">
        <f>IF('Indicator Date hidden'!AM40="x","x",$AL$2-'Indicator Date hidden'!AM40)</f>
        <v>0</v>
      </c>
      <c r="AM39" s="211">
        <f>IF('Indicator Date hidden'!AN40="x","x",$AM$2-'Indicator Date hidden'!AN40)</f>
        <v>0</v>
      </c>
      <c r="AN39" s="211">
        <f>IF('Indicator Date hidden'!AO40="x","x",$AN$2-'Indicator Date hidden'!AO40)</f>
        <v>0</v>
      </c>
      <c r="AO39" s="211" t="str">
        <f>IF('Indicator Date hidden'!AP40="x","x",$AO$2-'Indicator Date hidden'!AP40)</f>
        <v>x</v>
      </c>
      <c r="AP39" s="211" t="str">
        <f>IF('Indicator Date hidden'!AQ40="x","x",$AP$2-'Indicator Date hidden'!AQ40)</f>
        <v>x</v>
      </c>
      <c r="AQ39" s="211">
        <f>IF('Indicator Date hidden'!AR40="x","x",$AQ$2-'Indicator Date hidden'!AR40)</f>
        <v>6</v>
      </c>
      <c r="AR39" s="211">
        <f>IF('Indicator Date hidden'!AS40="x","x",$AR$2-'Indicator Date hidden'!AS40)</f>
        <v>0</v>
      </c>
      <c r="AS39" s="211">
        <f>IF('Indicator Date hidden'!AT40="x","x",$AS$2-'Indicator Date hidden'!AT40)</f>
        <v>0</v>
      </c>
      <c r="AT39" s="211">
        <f>IF('Indicator Date hidden'!AU40="x","x",$AT$2-'Indicator Date hidden'!AU40)</f>
        <v>0</v>
      </c>
      <c r="AU39" s="211">
        <f>IF('Indicator Date hidden'!AV40="x","x",$AU$2-'Indicator Date hidden'!AV40)</f>
        <v>1</v>
      </c>
      <c r="AV39" s="211">
        <f>IF('Indicator Date hidden'!AW40="x","x",$AV$2-'Indicator Date hidden'!AW40)</f>
        <v>0</v>
      </c>
      <c r="AW39" s="211">
        <f>IF('Indicator Date hidden'!AX40="x","x",$AW$2-'Indicator Date hidden'!AX40)</f>
        <v>0</v>
      </c>
      <c r="AX39" s="211">
        <f>IF('Indicator Date hidden'!AY40="x","x",$AX$2-'Indicator Date hidden'!AY40)</f>
        <v>0</v>
      </c>
      <c r="AY39" s="211">
        <f>IF('Indicator Date hidden'!AZ40="x","x",$AY$2-'Indicator Date hidden'!AZ40)</f>
        <v>0</v>
      </c>
      <c r="AZ39" s="211">
        <f>IF('Indicator Date hidden'!BA40="x","x",$AZ$2-'Indicator Date hidden'!BA40)</f>
        <v>0</v>
      </c>
      <c r="BA39">
        <f t="shared" si="5"/>
        <v>21</v>
      </c>
      <c r="BB39" s="21">
        <f t="shared" si="6"/>
        <v>0.46666666666666667</v>
      </c>
      <c r="BC39">
        <f t="shared" si="7"/>
        <v>6</v>
      </c>
      <c r="BD39" s="21">
        <f t="shared" si="8"/>
        <v>1.6138291249213605</v>
      </c>
      <c r="BE39" s="280">
        <f t="shared" si="9"/>
        <v>0</v>
      </c>
    </row>
    <row r="40" spans="1:57" x14ac:dyDescent="0.25">
      <c r="A40" t="s">
        <v>8763</v>
      </c>
      <c r="B40" s="211">
        <f>IF('Indicator Date hidden'!C41="x","x",$B$2-'Indicator Date hidden'!C41)</f>
        <v>0</v>
      </c>
      <c r="C40" s="211">
        <f>IF('Indicator Date hidden'!D41="x","x",$C$2-'Indicator Date hidden'!D41)</f>
        <v>0</v>
      </c>
      <c r="D40" s="211">
        <f>IF('Indicator Date hidden'!E41="x","x",$D$2-'Indicator Date hidden'!E41)</f>
        <v>0</v>
      </c>
      <c r="E40" s="211">
        <f>IF('Indicator Date hidden'!F41="x","x",$E$2-'Indicator Date hidden'!F41)</f>
        <v>0</v>
      </c>
      <c r="F40" s="211">
        <f>IF('Indicator Date hidden'!G41="x","x",$F$2-'Indicator Date hidden'!G41)</f>
        <v>0</v>
      </c>
      <c r="G40" s="211">
        <f>IF('Indicator Date hidden'!H41="x","x",$G$2-'Indicator Date hidden'!H41)</f>
        <v>0</v>
      </c>
      <c r="H40" s="211">
        <f>IF('Indicator Date hidden'!I41="x","x",$H$2-'Indicator Date hidden'!I41)</f>
        <v>0</v>
      </c>
      <c r="I40" s="211">
        <f>IF('Indicator Date hidden'!J41="x","x",$I$2-'Indicator Date hidden'!J41)</f>
        <v>0</v>
      </c>
      <c r="J40" s="211">
        <f>IF('Indicator Date hidden'!K41="x","x",$J$2-'Indicator Date hidden'!K41)</f>
        <v>0</v>
      </c>
      <c r="K40" s="211">
        <f>IF('Indicator Date hidden'!L41="x","x",$K$2-'Indicator Date hidden'!L41)</f>
        <v>0</v>
      </c>
      <c r="L40" s="211">
        <f>IF('Indicator Date hidden'!M41="x","x",$L$2-'Indicator Date hidden'!M41)</f>
        <v>0</v>
      </c>
      <c r="M40" s="211">
        <f>IF('Indicator Date hidden'!N41="x","x",$M$2-'Indicator Date hidden'!N41)</f>
        <v>0</v>
      </c>
      <c r="N40" s="211">
        <f>IF('Indicator Date hidden'!O41="x","x",$N$2-'Indicator Date hidden'!O41)</f>
        <v>0</v>
      </c>
      <c r="O40" s="211">
        <f>IF('Indicator Date hidden'!P41="x","x",$O$2-'Indicator Date hidden'!P41)</f>
        <v>0</v>
      </c>
      <c r="P40" s="211">
        <f>IF('Indicator Date hidden'!Q41="x","x",$P$2-'Indicator Date hidden'!Q41)</f>
        <v>0</v>
      </c>
      <c r="Q40" s="211">
        <f>IF('Indicator Date hidden'!R41="x","x",$Q$2-'Indicator Date hidden'!R41)</f>
        <v>2</v>
      </c>
      <c r="R40" s="211">
        <f>IF('Indicator Date hidden'!S41="x","x",$R$2-'Indicator Date hidden'!S41)</f>
        <v>0</v>
      </c>
      <c r="S40" s="211">
        <f>IF('Indicator Date hidden'!T41="x","x",$S$2-'Indicator Date hidden'!T41)</f>
        <v>0</v>
      </c>
      <c r="T40" s="211">
        <f>IF('Indicator Date hidden'!U41="x","x",$T$2-'Indicator Date hidden'!U41)</f>
        <v>0</v>
      </c>
      <c r="U40" s="211">
        <f>IF('Indicator Date hidden'!V41="x","x",$U$2-'Indicator Date hidden'!V41)</f>
        <v>0</v>
      </c>
      <c r="V40" s="211">
        <f>IF('Indicator Date hidden'!W41="x","x",$V$2-'Indicator Date hidden'!W41)</f>
        <v>0</v>
      </c>
      <c r="W40" s="211">
        <f>IF('Indicator Date hidden'!X41="x","x",$W$2-'Indicator Date hidden'!X41)</f>
        <v>3</v>
      </c>
      <c r="X40" s="211">
        <f>IF('Indicator Date hidden'!Y41="x","x",$X$2-'Indicator Date hidden'!Y41)</f>
        <v>4</v>
      </c>
      <c r="Y40" s="211">
        <f>IF('Indicator Date hidden'!Z41="x","x",$Y$2-'Indicator Date hidden'!Z41)</f>
        <v>0</v>
      </c>
      <c r="Z40" s="211">
        <f>IF('Indicator Date hidden'!AA41="x","x",$Z$2-'Indicator Date hidden'!AA41)</f>
        <v>0</v>
      </c>
      <c r="AA40" s="211">
        <f>IF('Indicator Date hidden'!AB41="x","x",$AA$2-'Indicator Date hidden'!AB41)</f>
        <v>0</v>
      </c>
      <c r="AB40" s="211">
        <f>IF('Indicator Date hidden'!AC41="x","x",$AB$2-'Indicator Date hidden'!AC41)</f>
        <v>0</v>
      </c>
      <c r="AC40" s="211">
        <f>IF('Indicator Date hidden'!AD41="x","x",$AC$2-'Indicator Date hidden'!AD41)</f>
        <v>0</v>
      </c>
      <c r="AD40" s="211">
        <f>IF('Indicator Date hidden'!AE41="x","x",$AD$2-'Indicator Date hidden'!AE41)</f>
        <v>0</v>
      </c>
      <c r="AE40" s="211">
        <f>IF('Indicator Date hidden'!AF41="x","x",$AE$2-'Indicator Date hidden'!AF41)</f>
        <v>0</v>
      </c>
      <c r="AF40" s="211">
        <f>IF('Indicator Date hidden'!AG41="x","x",$AF$2-'Indicator Date hidden'!AG41)</f>
        <v>2</v>
      </c>
      <c r="AG40" s="211">
        <f>IF('Indicator Date hidden'!AH41="x","x",$AG$2-'Indicator Date hidden'!AH41)</f>
        <v>0</v>
      </c>
      <c r="AH40" s="211">
        <f>IF('Indicator Date hidden'!AI41="x","x",$AH$2-'Indicator Date hidden'!AI41)</f>
        <v>0</v>
      </c>
      <c r="AI40" s="211">
        <f>IF('Indicator Date hidden'!AJ41="x","x",$AI$2-'Indicator Date hidden'!AJ41)</f>
        <v>0</v>
      </c>
      <c r="AJ40" s="211">
        <f>IF('Indicator Date hidden'!AK41="x","x",$AJ$2-'Indicator Date hidden'!AK41)</f>
        <v>1</v>
      </c>
      <c r="AK40" s="211">
        <f>IF('Indicator Date hidden'!AL41="x","x",$AK$2-'Indicator Date hidden'!AL41)</f>
        <v>0</v>
      </c>
      <c r="AL40" s="211">
        <f>IF('Indicator Date hidden'!AM41="x","x",$AL$2-'Indicator Date hidden'!AM41)</f>
        <v>0</v>
      </c>
      <c r="AM40" s="211">
        <f>IF('Indicator Date hidden'!AN41="x","x",$AM$2-'Indicator Date hidden'!AN41)</f>
        <v>0</v>
      </c>
      <c r="AN40" s="211">
        <f>IF('Indicator Date hidden'!AO41="x","x",$AN$2-'Indicator Date hidden'!AO41)</f>
        <v>0</v>
      </c>
      <c r="AO40" s="211">
        <f>IF('Indicator Date hidden'!AP41="x","x",$AO$2-'Indicator Date hidden'!AP41)</f>
        <v>0</v>
      </c>
      <c r="AP40" s="211">
        <f>IF('Indicator Date hidden'!AQ41="x","x",$AP$2-'Indicator Date hidden'!AQ41)</f>
        <v>0</v>
      </c>
      <c r="AQ40" s="211" t="str">
        <f>IF('Indicator Date hidden'!AR41="x","x",$AQ$2-'Indicator Date hidden'!AR41)</f>
        <v>x</v>
      </c>
      <c r="AR40" s="211">
        <f>IF('Indicator Date hidden'!AS41="x","x",$AR$2-'Indicator Date hidden'!AS41)</f>
        <v>0</v>
      </c>
      <c r="AS40" s="211">
        <f>IF('Indicator Date hidden'!AT41="x","x",$AS$2-'Indicator Date hidden'!AT41)</f>
        <v>0</v>
      </c>
      <c r="AT40" s="211">
        <f>IF('Indicator Date hidden'!AU41="x","x",$AT$2-'Indicator Date hidden'!AU41)</f>
        <v>0</v>
      </c>
      <c r="AU40" s="211">
        <f>IF('Indicator Date hidden'!AV41="x","x",$AU$2-'Indicator Date hidden'!AV41)</f>
        <v>3</v>
      </c>
      <c r="AV40" s="211">
        <f>IF('Indicator Date hidden'!AW41="x","x",$AV$2-'Indicator Date hidden'!AW41)</f>
        <v>0</v>
      </c>
      <c r="AW40" s="211">
        <f>IF('Indicator Date hidden'!AX41="x","x",$AW$2-'Indicator Date hidden'!AX41)</f>
        <v>0</v>
      </c>
      <c r="AX40" s="211">
        <f>IF('Indicator Date hidden'!AY41="x","x",$AX$2-'Indicator Date hidden'!AY41)</f>
        <v>0</v>
      </c>
      <c r="AY40" s="211">
        <f>IF('Indicator Date hidden'!AZ41="x","x",$AY$2-'Indicator Date hidden'!AZ41)</f>
        <v>0</v>
      </c>
      <c r="AZ40" s="211">
        <f>IF('Indicator Date hidden'!BA41="x","x",$AZ$2-'Indicator Date hidden'!BA41)</f>
        <v>0</v>
      </c>
      <c r="BA40">
        <f t="shared" si="5"/>
        <v>15</v>
      </c>
      <c r="BB40" s="21">
        <f t="shared" si="6"/>
        <v>0.3</v>
      </c>
      <c r="BC40">
        <f t="shared" si="7"/>
        <v>6</v>
      </c>
      <c r="BD40" s="21">
        <f t="shared" si="8"/>
        <v>0.87749643873921224</v>
      </c>
      <c r="BE40" s="280">
        <f t="shared" si="9"/>
        <v>0</v>
      </c>
    </row>
    <row r="41" spans="1:57" x14ac:dyDescent="0.25">
      <c r="A41" t="s">
        <v>8762</v>
      </c>
      <c r="B41" s="211">
        <f>IF('Indicator Date hidden'!C42="x","x",$B$2-'Indicator Date hidden'!C42)</f>
        <v>0</v>
      </c>
      <c r="C41" s="211">
        <f>IF('Indicator Date hidden'!D42="x","x",$C$2-'Indicator Date hidden'!D42)</f>
        <v>0</v>
      </c>
      <c r="D41" s="211">
        <f>IF('Indicator Date hidden'!E42="x","x",$D$2-'Indicator Date hidden'!E42)</f>
        <v>0</v>
      </c>
      <c r="E41" s="211">
        <f>IF('Indicator Date hidden'!F42="x","x",$E$2-'Indicator Date hidden'!F42)</f>
        <v>0</v>
      </c>
      <c r="F41" s="211">
        <f>IF('Indicator Date hidden'!G42="x","x",$F$2-'Indicator Date hidden'!G42)</f>
        <v>0</v>
      </c>
      <c r="G41" s="211">
        <f>IF('Indicator Date hidden'!H42="x","x",$G$2-'Indicator Date hidden'!H42)</f>
        <v>0</v>
      </c>
      <c r="H41" s="211">
        <f>IF('Indicator Date hidden'!I42="x","x",$H$2-'Indicator Date hidden'!I42)</f>
        <v>0</v>
      </c>
      <c r="I41" s="211">
        <f>IF('Indicator Date hidden'!J42="x","x",$I$2-'Indicator Date hidden'!J42)</f>
        <v>0</v>
      </c>
      <c r="J41" s="211">
        <f>IF('Indicator Date hidden'!K42="x","x",$J$2-'Indicator Date hidden'!K42)</f>
        <v>0</v>
      </c>
      <c r="K41" s="211">
        <f>IF('Indicator Date hidden'!L42="x","x",$K$2-'Indicator Date hidden'!L42)</f>
        <v>0</v>
      </c>
      <c r="L41" s="211">
        <f>IF('Indicator Date hidden'!M42="x","x",$L$2-'Indicator Date hidden'!M42)</f>
        <v>0</v>
      </c>
      <c r="M41" s="211">
        <f>IF('Indicator Date hidden'!N42="x","x",$M$2-'Indicator Date hidden'!N42)</f>
        <v>0</v>
      </c>
      <c r="N41" s="211">
        <f>IF('Indicator Date hidden'!O42="x","x",$N$2-'Indicator Date hidden'!O42)</f>
        <v>0</v>
      </c>
      <c r="O41" s="211">
        <f>IF('Indicator Date hidden'!P42="x","x",$O$2-'Indicator Date hidden'!P42)</f>
        <v>0</v>
      </c>
      <c r="P41" s="211">
        <f>IF('Indicator Date hidden'!Q42="x","x",$P$2-'Indicator Date hidden'!Q42)</f>
        <v>0</v>
      </c>
      <c r="Q41" s="211">
        <f>IF('Indicator Date hidden'!R42="x","x",$Q$2-'Indicator Date hidden'!R42)</f>
        <v>0</v>
      </c>
      <c r="R41" s="211">
        <f>IF('Indicator Date hidden'!S42="x","x",$R$2-'Indicator Date hidden'!S42)</f>
        <v>0</v>
      </c>
      <c r="S41" s="211">
        <f>IF('Indicator Date hidden'!T42="x","x",$S$2-'Indicator Date hidden'!T42)</f>
        <v>0</v>
      </c>
      <c r="T41" s="211">
        <f>IF('Indicator Date hidden'!U42="x","x",$T$2-'Indicator Date hidden'!U42)</f>
        <v>0</v>
      </c>
      <c r="U41" s="211">
        <f>IF('Indicator Date hidden'!V42="x","x",$U$2-'Indicator Date hidden'!V42)</f>
        <v>0</v>
      </c>
      <c r="V41" s="211">
        <f>IF('Indicator Date hidden'!W42="x","x",$V$2-'Indicator Date hidden'!W42)</f>
        <v>0</v>
      </c>
      <c r="W41" s="211">
        <f>IF('Indicator Date hidden'!X42="x","x",$W$2-'Indicator Date hidden'!X42)</f>
        <v>1</v>
      </c>
      <c r="X41" s="211" t="str">
        <f>IF('Indicator Date hidden'!Y42="x","x",$X$2-'Indicator Date hidden'!Y42)</f>
        <v>x</v>
      </c>
      <c r="Y41" s="211">
        <f>IF('Indicator Date hidden'!Z42="x","x",$Y$2-'Indicator Date hidden'!Z42)</f>
        <v>0</v>
      </c>
      <c r="Z41" s="211">
        <f>IF('Indicator Date hidden'!AA42="x","x",$Z$2-'Indicator Date hidden'!AA42)</f>
        <v>0</v>
      </c>
      <c r="AA41" s="211">
        <f>IF('Indicator Date hidden'!AB42="x","x",$AA$2-'Indicator Date hidden'!AB42)</f>
        <v>0</v>
      </c>
      <c r="AB41" s="211">
        <f>IF('Indicator Date hidden'!AC42="x","x",$AB$2-'Indicator Date hidden'!AC42)</f>
        <v>0</v>
      </c>
      <c r="AC41" s="211">
        <f>IF('Indicator Date hidden'!AD42="x","x",$AC$2-'Indicator Date hidden'!AD42)</f>
        <v>0</v>
      </c>
      <c r="AD41" s="211">
        <f>IF('Indicator Date hidden'!AE42="x","x",$AD$2-'Indicator Date hidden'!AE42)</f>
        <v>0</v>
      </c>
      <c r="AE41" s="211">
        <f>IF('Indicator Date hidden'!AF42="x","x",$AE$2-'Indicator Date hidden'!AF42)</f>
        <v>0</v>
      </c>
      <c r="AF41" s="211">
        <f>IF('Indicator Date hidden'!AG42="x","x",$AF$2-'Indicator Date hidden'!AG42)</f>
        <v>1</v>
      </c>
      <c r="AG41" s="211">
        <f>IF('Indicator Date hidden'!AH42="x","x",$AG$2-'Indicator Date hidden'!AH42)</f>
        <v>0</v>
      </c>
      <c r="AH41" s="211">
        <f>IF('Indicator Date hidden'!AI42="x","x",$AH$2-'Indicator Date hidden'!AI42)</f>
        <v>0</v>
      </c>
      <c r="AI41" s="211">
        <f>IF('Indicator Date hidden'!AJ42="x","x",$AI$2-'Indicator Date hidden'!AJ42)</f>
        <v>0</v>
      </c>
      <c r="AJ41" s="211">
        <f>IF('Indicator Date hidden'!AK42="x","x",$AJ$2-'Indicator Date hidden'!AK42)</f>
        <v>1</v>
      </c>
      <c r="AK41" s="211">
        <f>IF('Indicator Date hidden'!AL42="x","x",$AK$2-'Indicator Date hidden'!AL42)</f>
        <v>0</v>
      </c>
      <c r="AL41" s="211">
        <f>IF('Indicator Date hidden'!AM42="x","x",$AL$2-'Indicator Date hidden'!AM42)</f>
        <v>0</v>
      </c>
      <c r="AM41" s="211">
        <f>IF('Indicator Date hidden'!AN42="x","x",$AM$2-'Indicator Date hidden'!AN42)</f>
        <v>0</v>
      </c>
      <c r="AN41" s="211">
        <f>IF('Indicator Date hidden'!AO42="x","x",$AN$2-'Indicator Date hidden'!AO42)</f>
        <v>0</v>
      </c>
      <c r="AO41" s="211" t="str">
        <f>IF('Indicator Date hidden'!AP42="x","x",$AO$2-'Indicator Date hidden'!AP42)</f>
        <v>x</v>
      </c>
      <c r="AP41" s="211" t="str">
        <f>IF('Indicator Date hidden'!AQ42="x","x",$AP$2-'Indicator Date hidden'!AQ42)</f>
        <v>x</v>
      </c>
      <c r="AQ41" s="211">
        <f>IF('Indicator Date hidden'!AR42="x","x",$AQ$2-'Indicator Date hidden'!AR42)</f>
        <v>0</v>
      </c>
      <c r="AR41" s="211">
        <f>IF('Indicator Date hidden'!AS42="x","x",$AR$2-'Indicator Date hidden'!AS42)</f>
        <v>0</v>
      </c>
      <c r="AS41" s="211">
        <f>IF('Indicator Date hidden'!AT42="x","x",$AS$2-'Indicator Date hidden'!AT42)</f>
        <v>0</v>
      </c>
      <c r="AT41" s="211">
        <f>IF('Indicator Date hidden'!AU42="x","x",$AT$2-'Indicator Date hidden'!AU42)</f>
        <v>0</v>
      </c>
      <c r="AU41" s="211">
        <f>IF('Indicator Date hidden'!AV42="x","x",$AU$2-'Indicator Date hidden'!AV42)</f>
        <v>2</v>
      </c>
      <c r="AV41" s="211">
        <f>IF('Indicator Date hidden'!AW42="x","x",$AV$2-'Indicator Date hidden'!AW42)</f>
        <v>0</v>
      </c>
      <c r="AW41" s="211">
        <f>IF('Indicator Date hidden'!AX42="x","x",$AW$2-'Indicator Date hidden'!AX42)</f>
        <v>0</v>
      </c>
      <c r="AX41" s="211">
        <f>IF('Indicator Date hidden'!AY42="x","x",$AX$2-'Indicator Date hidden'!AY42)</f>
        <v>0</v>
      </c>
      <c r="AY41" s="211">
        <f>IF('Indicator Date hidden'!AZ42="x","x",$AY$2-'Indicator Date hidden'!AZ42)</f>
        <v>0</v>
      </c>
      <c r="AZ41" s="211">
        <f>IF('Indicator Date hidden'!BA42="x","x",$AZ$2-'Indicator Date hidden'!BA42)</f>
        <v>0</v>
      </c>
      <c r="BA41">
        <f t="shared" si="5"/>
        <v>5</v>
      </c>
      <c r="BB41" s="21">
        <f t="shared" si="6"/>
        <v>0.10416666666666667</v>
      </c>
      <c r="BC41">
        <f t="shared" si="7"/>
        <v>4</v>
      </c>
      <c r="BD41" s="21">
        <f t="shared" si="8"/>
        <v>0.3673998351780916</v>
      </c>
      <c r="BE41" s="280">
        <f t="shared" si="9"/>
        <v>0</v>
      </c>
    </row>
    <row r="42" spans="1:57" x14ac:dyDescent="0.25">
      <c r="A42" t="s">
        <v>8769</v>
      </c>
      <c r="B42" s="211">
        <f>IF('Indicator Date hidden'!C43="x","x",$B$2-'Indicator Date hidden'!C43)</f>
        <v>0</v>
      </c>
      <c r="C42" s="211">
        <f>IF('Indicator Date hidden'!D43="x","x",$C$2-'Indicator Date hidden'!D43)</f>
        <v>0</v>
      </c>
      <c r="D42" s="211">
        <f>IF('Indicator Date hidden'!E43="x","x",$D$2-'Indicator Date hidden'!E43)</f>
        <v>0</v>
      </c>
      <c r="E42" s="211">
        <f>IF('Indicator Date hidden'!F43="x","x",$E$2-'Indicator Date hidden'!F43)</f>
        <v>0</v>
      </c>
      <c r="F42" s="211">
        <f>IF('Indicator Date hidden'!G43="x","x",$F$2-'Indicator Date hidden'!G43)</f>
        <v>0</v>
      </c>
      <c r="G42" s="211">
        <f>IF('Indicator Date hidden'!H43="x","x",$G$2-'Indicator Date hidden'!H43)</f>
        <v>0</v>
      </c>
      <c r="H42" s="211">
        <f>IF('Indicator Date hidden'!I43="x","x",$H$2-'Indicator Date hidden'!I43)</f>
        <v>0</v>
      </c>
      <c r="I42" s="211">
        <f>IF('Indicator Date hidden'!J43="x","x",$I$2-'Indicator Date hidden'!J43)</f>
        <v>0</v>
      </c>
      <c r="J42" s="211">
        <f>IF('Indicator Date hidden'!K43="x","x",$J$2-'Indicator Date hidden'!K43)</f>
        <v>0</v>
      </c>
      <c r="K42" s="211">
        <f>IF('Indicator Date hidden'!L43="x","x",$K$2-'Indicator Date hidden'!L43)</f>
        <v>0</v>
      </c>
      <c r="L42" s="211">
        <f>IF('Indicator Date hidden'!M43="x","x",$L$2-'Indicator Date hidden'!M43)</f>
        <v>0</v>
      </c>
      <c r="M42" s="211">
        <f>IF('Indicator Date hidden'!N43="x","x",$M$2-'Indicator Date hidden'!N43)</f>
        <v>0</v>
      </c>
      <c r="N42" s="211">
        <f>IF('Indicator Date hidden'!O43="x","x",$N$2-'Indicator Date hidden'!O43)</f>
        <v>0</v>
      </c>
      <c r="O42" s="211">
        <f>IF('Indicator Date hidden'!P43="x","x",$O$2-'Indicator Date hidden'!P43)</f>
        <v>0</v>
      </c>
      <c r="P42" s="211">
        <f>IF('Indicator Date hidden'!Q43="x","x",$P$2-'Indicator Date hidden'!Q43)</f>
        <v>0</v>
      </c>
      <c r="Q42" s="211" t="str">
        <f>IF('Indicator Date hidden'!R43="x","x",$Q$2-'Indicator Date hidden'!R43)</f>
        <v>x</v>
      </c>
      <c r="R42" s="211">
        <f>IF('Indicator Date hidden'!S43="x","x",$R$2-'Indicator Date hidden'!S43)</f>
        <v>0</v>
      </c>
      <c r="S42" s="211">
        <f>IF('Indicator Date hidden'!T43="x","x",$S$2-'Indicator Date hidden'!T43)</f>
        <v>0</v>
      </c>
      <c r="T42" s="211">
        <f>IF('Indicator Date hidden'!U43="x","x",$T$2-'Indicator Date hidden'!U43)</f>
        <v>0</v>
      </c>
      <c r="U42" s="211">
        <f>IF('Indicator Date hidden'!V43="x","x",$U$2-'Indicator Date hidden'!V43)</f>
        <v>0</v>
      </c>
      <c r="V42" s="211">
        <f>IF('Indicator Date hidden'!W43="x","x",$V$2-'Indicator Date hidden'!W43)</f>
        <v>0</v>
      </c>
      <c r="W42" s="211">
        <f>IF('Indicator Date hidden'!X43="x","x",$W$2-'Indicator Date hidden'!X43)</f>
        <v>6</v>
      </c>
      <c r="X42" s="211">
        <f>IF('Indicator Date hidden'!Y43="x","x",$X$2-'Indicator Date hidden'!Y43)</f>
        <v>1</v>
      </c>
      <c r="Y42" s="211">
        <f>IF('Indicator Date hidden'!Z43="x","x",$Y$2-'Indicator Date hidden'!Z43)</f>
        <v>0</v>
      </c>
      <c r="Z42" s="211">
        <f>IF('Indicator Date hidden'!AA43="x","x",$Z$2-'Indicator Date hidden'!AA43)</f>
        <v>0</v>
      </c>
      <c r="AA42" s="211">
        <f>IF('Indicator Date hidden'!AB43="x","x",$AA$2-'Indicator Date hidden'!AB43)</f>
        <v>0</v>
      </c>
      <c r="AB42" s="211">
        <f>IF('Indicator Date hidden'!AC43="x","x",$AB$2-'Indicator Date hidden'!AC43)</f>
        <v>0</v>
      </c>
      <c r="AC42" s="211">
        <f>IF('Indicator Date hidden'!AD43="x","x",$AC$2-'Indicator Date hidden'!AD43)</f>
        <v>0</v>
      </c>
      <c r="AD42" s="211">
        <f>IF('Indicator Date hidden'!AE43="x","x",$AD$2-'Indicator Date hidden'!AE43)</f>
        <v>0</v>
      </c>
      <c r="AE42" s="211">
        <f>IF('Indicator Date hidden'!AF43="x","x",$AE$2-'Indicator Date hidden'!AF43)</f>
        <v>0</v>
      </c>
      <c r="AF42" s="211">
        <f>IF('Indicator Date hidden'!AG43="x","x",$AF$2-'Indicator Date hidden'!AG43)</f>
        <v>0</v>
      </c>
      <c r="AG42" s="211">
        <f>IF('Indicator Date hidden'!AH43="x","x",$AG$2-'Indicator Date hidden'!AH43)</f>
        <v>0</v>
      </c>
      <c r="AH42" s="211">
        <f>IF('Indicator Date hidden'!AI43="x","x",$AH$2-'Indicator Date hidden'!AI43)</f>
        <v>0</v>
      </c>
      <c r="AI42" s="211">
        <f>IF('Indicator Date hidden'!AJ43="x","x",$AI$2-'Indicator Date hidden'!AJ43)</f>
        <v>0</v>
      </c>
      <c r="AJ42" s="211" t="str">
        <f>IF('Indicator Date hidden'!AK43="x","x",$AJ$2-'Indicator Date hidden'!AK43)</f>
        <v>x</v>
      </c>
      <c r="AK42" s="211">
        <f>IF('Indicator Date hidden'!AL43="x","x",$AK$2-'Indicator Date hidden'!AL43)</f>
        <v>1</v>
      </c>
      <c r="AL42" s="211">
        <f>IF('Indicator Date hidden'!AM43="x","x",$AL$2-'Indicator Date hidden'!AM43)</f>
        <v>0</v>
      </c>
      <c r="AM42" s="211">
        <f>IF('Indicator Date hidden'!AN43="x","x",$AM$2-'Indicator Date hidden'!AN43)</f>
        <v>0</v>
      </c>
      <c r="AN42" s="211">
        <f>IF('Indicator Date hidden'!AO43="x","x",$AN$2-'Indicator Date hidden'!AO43)</f>
        <v>0</v>
      </c>
      <c r="AO42" s="211">
        <f>IF('Indicator Date hidden'!AP43="x","x",$AO$2-'Indicator Date hidden'!AP43)</f>
        <v>0</v>
      </c>
      <c r="AP42" s="211">
        <f>IF('Indicator Date hidden'!AQ43="x","x",$AP$2-'Indicator Date hidden'!AQ43)</f>
        <v>0</v>
      </c>
      <c r="AQ42" s="211">
        <f>IF('Indicator Date hidden'!AR43="x","x",$AQ$2-'Indicator Date hidden'!AR43)</f>
        <v>4</v>
      </c>
      <c r="AR42" s="211">
        <f>IF('Indicator Date hidden'!AS43="x","x",$AR$2-'Indicator Date hidden'!AS43)</f>
        <v>0</v>
      </c>
      <c r="AS42" s="211">
        <f>IF('Indicator Date hidden'!AT43="x","x",$AS$2-'Indicator Date hidden'!AT43)</f>
        <v>0</v>
      </c>
      <c r="AT42" s="211">
        <f>IF('Indicator Date hidden'!AU43="x","x",$AT$2-'Indicator Date hidden'!AU43)</f>
        <v>0</v>
      </c>
      <c r="AU42" s="211">
        <f>IF('Indicator Date hidden'!AV43="x","x",$AU$2-'Indicator Date hidden'!AV43)</f>
        <v>3</v>
      </c>
      <c r="AV42" s="211">
        <f>IF('Indicator Date hidden'!AW43="x","x",$AV$2-'Indicator Date hidden'!AW43)</f>
        <v>0</v>
      </c>
      <c r="AW42" s="211">
        <f>IF('Indicator Date hidden'!AX43="x","x",$AW$2-'Indicator Date hidden'!AX43)</f>
        <v>0</v>
      </c>
      <c r="AX42" s="211">
        <f>IF('Indicator Date hidden'!AY43="x","x",$AX$2-'Indicator Date hidden'!AY43)</f>
        <v>0</v>
      </c>
      <c r="AY42" s="211">
        <f>IF('Indicator Date hidden'!AZ43="x","x",$AY$2-'Indicator Date hidden'!AZ43)</f>
        <v>0</v>
      </c>
      <c r="AZ42" s="211">
        <f>IF('Indicator Date hidden'!BA43="x","x",$AZ$2-'Indicator Date hidden'!BA43)</f>
        <v>0</v>
      </c>
      <c r="BA42">
        <f t="shared" si="5"/>
        <v>15</v>
      </c>
      <c r="BB42" s="21">
        <f t="shared" si="6"/>
        <v>0.30612244897959184</v>
      </c>
      <c r="BC42">
        <f t="shared" si="7"/>
        <v>5</v>
      </c>
      <c r="BD42" s="21">
        <f t="shared" si="8"/>
        <v>1.0917890510281842</v>
      </c>
      <c r="BE42" s="280">
        <f t="shared" si="9"/>
        <v>0</v>
      </c>
    </row>
    <row r="43" spans="1:57" x14ac:dyDescent="0.25">
      <c r="A43" t="s">
        <v>8760</v>
      </c>
      <c r="B43" s="211">
        <f>IF('Indicator Date hidden'!C44="x","x",$B$2-'Indicator Date hidden'!C44)</f>
        <v>0</v>
      </c>
      <c r="C43" s="211">
        <f>IF('Indicator Date hidden'!D44="x","x",$C$2-'Indicator Date hidden'!D44)</f>
        <v>0</v>
      </c>
      <c r="D43" s="211">
        <f>IF('Indicator Date hidden'!E44="x","x",$D$2-'Indicator Date hidden'!E44)</f>
        <v>0</v>
      </c>
      <c r="E43" s="211">
        <f>IF('Indicator Date hidden'!F44="x","x",$E$2-'Indicator Date hidden'!F44)</f>
        <v>0</v>
      </c>
      <c r="F43" s="211">
        <f>IF('Indicator Date hidden'!G44="x","x",$F$2-'Indicator Date hidden'!G44)</f>
        <v>0</v>
      </c>
      <c r="G43" s="211">
        <f>IF('Indicator Date hidden'!H44="x","x",$G$2-'Indicator Date hidden'!H44)</f>
        <v>0</v>
      </c>
      <c r="H43" s="211">
        <f>IF('Indicator Date hidden'!I44="x","x",$H$2-'Indicator Date hidden'!I44)</f>
        <v>0</v>
      </c>
      <c r="I43" s="211">
        <f>IF('Indicator Date hidden'!J44="x","x",$I$2-'Indicator Date hidden'!J44)</f>
        <v>0</v>
      </c>
      <c r="J43" s="211">
        <f>IF('Indicator Date hidden'!K44="x","x",$J$2-'Indicator Date hidden'!K44)</f>
        <v>0</v>
      </c>
      <c r="K43" s="211">
        <f>IF('Indicator Date hidden'!L44="x","x",$K$2-'Indicator Date hidden'!L44)</f>
        <v>0</v>
      </c>
      <c r="L43" s="211">
        <f>IF('Indicator Date hidden'!M44="x","x",$L$2-'Indicator Date hidden'!M44)</f>
        <v>0</v>
      </c>
      <c r="M43" s="211">
        <f>IF('Indicator Date hidden'!N44="x","x",$M$2-'Indicator Date hidden'!N44)</f>
        <v>0</v>
      </c>
      <c r="N43" s="211">
        <f>IF('Indicator Date hidden'!O44="x","x",$N$2-'Indicator Date hidden'!O44)</f>
        <v>0</v>
      </c>
      <c r="O43" s="211">
        <f>IF('Indicator Date hidden'!P44="x","x",$O$2-'Indicator Date hidden'!P44)</f>
        <v>0</v>
      </c>
      <c r="P43" s="211">
        <f>IF('Indicator Date hidden'!Q44="x","x",$P$2-'Indicator Date hidden'!Q44)</f>
        <v>0</v>
      </c>
      <c r="Q43" s="211">
        <f>IF('Indicator Date hidden'!R44="x","x",$Q$2-'Indicator Date hidden'!R44)</f>
        <v>2</v>
      </c>
      <c r="R43" s="211">
        <f>IF('Indicator Date hidden'!S44="x","x",$R$2-'Indicator Date hidden'!S44)</f>
        <v>0</v>
      </c>
      <c r="S43" s="211">
        <f>IF('Indicator Date hidden'!T44="x","x",$S$2-'Indicator Date hidden'!T44)</f>
        <v>0</v>
      </c>
      <c r="T43" s="211">
        <f>IF('Indicator Date hidden'!U44="x","x",$T$2-'Indicator Date hidden'!U44)</f>
        <v>0</v>
      </c>
      <c r="U43" s="211">
        <f>IF('Indicator Date hidden'!V44="x","x",$U$2-'Indicator Date hidden'!V44)</f>
        <v>0</v>
      </c>
      <c r="V43" s="211">
        <f>IF('Indicator Date hidden'!W44="x","x",$V$2-'Indicator Date hidden'!W44)</f>
        <v>0</v>
      </c>
      <c r="W43" s="211">
        <f>IF('Indicator Date hidden'!X44="x","x",$W$2-'Indicator Date hidden'!X44)</f>
        <v>2</v>
      </c>
      <c r="X43" s="211">
        <f>IF('Indicator Date hidden'!Y44="x","x",$X$2-'Indicator Date hidden'!Y44)</f>
        <v>4</v>
      </c>
      <c r="Y43" s="211">
        <f>IF('Indicator Date hidden'!Z44="x","x",$Y$2-'Indicator Date hidden'!Z44)</f>
        <v>0</v>
      </c>
      <c r="Z43" s="211">
        <f>IF('Indicator Date hidden'!AA44="x","x",$Z$2-'Indicator Date hidden'!AA44)</f>
        <v>0</v>
      </c>
      <c r="AA43" s="211">
        <f>IF('Indicator Date hidden'!AB44="x","x",$AA$2-'Indicator Date hidden'!AB44)</f>
        <v>0</v>
      </c>
      <c r="AB43" s="211">
        <f>IF('Indicator Date hidden'!AC44="x","x",$AB$2-'Indicator Date hidden'!AC44)</f>
        <v>0</v>
      </c>
      <c r="AC43" s="211">
        <f>IF('Indicator Date hidden'!AD44="x","x",$AC$2-'Indicator Date hidden'!AD44)</f>
        <v>0</v>
      </c>
      <c r="AD43" s="211">
        <f>IF('Indicator Date hidden'!AE44="x","x",$AD$2-'Indicator Date hidden'!AE44)</f>
        <v>0</v>
      </c>
      <c r="AE43" s="211">
        <f>IF('Indicator Date hidden'!AF44="x","x",$AE$2-'Indicator Date hidden'!AF44)</f>
        <v>0</v>
      </c>
      <c r="AF43" s="211">
        <f>IF('Indicator Date hidden'!AG44="x","x",$AF$2-'Indicator Date hidden'!AG44)</f>
        <v>5</v>
      </c>
      <c r="AG43" s="211">
        <f>IF('Indicator Date hidden'!AH44="x","x",$AG$2-'Indicator Date hidden'!AH44)</f>
        <v>0</v>
      </c>
      <c r="AH43" s="211">
        <f>IF('Indicator Date hidden'!AI44="x","x",$AH$2-'Indicator Date hidden'!AI44)</f>
        <v>0</v>
      </c>
      <c r="AI43" s="211">
        <f>IF('Indicator Date hidden'!AJ44="x","x",$AI$2-'Indicator Date hidden'!AJ44)</f>
        <v>0</v>
      </c>
      <c r="AJ43" s="211">
        <f>IF('Indicator Date hidden'!AK44="x","x",$AJ$2-'Indicator Date hidden'!AK44)</f>
        <v>1</v>
      </c>
      <c r="AK43" s="211">
        <f>IF('Indicator Date hidden'!AL44="x","x",$AK$2-'Indicator Date hidden'!AL44)</f>
        <v>1</v>
      </c>
      <c r="AL43" s="211">
        <f>IF('Indicator Date hidden'!AM44="x","x",$AL$2-'Indicator Date hidden'!AM44)</f>
        <v>0</v>
      </c>
      <c r="AM43" s="211">
        <f>IF('Indicator Date hidden'!AN44="x","x",$AM$2-'Indicator Date hidden'!AN44)</f>
        <v>0</v>
      </c>
      <c r="AN43" s="211">
        <f>IF('Indicator Date hidden'!AO44="x","x",$AN$2-'Indicator Date hidden'!AO44)</f>
        <v>0</v>
      </c>
      <c r="AO43" s="211">
        <f>IF('Indicator Date hidden'!AP44="x","x",$AO$2-'Indicator Date hidden'!AP44)</f>
        <v>0</v>
      </c>
      <c r="AP43" s="211">
        <f>IF('Indicator Date hidden'!AQ44="x","x",$AP$2-'Indicator Date hidden'!AQ44)</f>
        <v>0</v>
      </c>
      <c r="AQ43" s="211">
        <f>IF('Indicator Date hidden'!AR44="x","x",$AQ$2-'Indicator Date hidden'!AR44)</f>
        <v>0</v>
      </c>
      <c r="AR43" s="211">
        <f>IF('Indicator Date hidden'!AS44="x","x",$AR$2-'Indicator Date hidden'!AS44)</f>
        <v>0</v>
      </c>
      <c r="AS43" s="211">
        <f>IF('Indicator Date hidden'!AT44="x","x",$AS$2-'Indicator Date hidden'!AT44)</f>
        <v>0</v>
      </c>
      <c r="AT43" s="211">
        <f>IF('Indicator Date hidden'!AU44="x","x",$AT$2-'Indicator Date hidden'!AU44)</f>
        <v>0</v>
      </c>
      <c r="AU43" s="211">
        <f>IF('Indicator Date hidden'!AV44="x","x",$AU$2-'Indicator Date hidden'!AV44)</f>
        <v>2</v>
      </c>
      <c r="AV43" s="211">
        <f>IF('Indicator Date hidden'!AW44="x","x",$AV$2-'Indicator Date hidden'!AW44)</f>
        <v>0</v>
      </c>
      <c r="AW43" s="211">
        <f>IF('Indicator Date hidden'!AX44="x","x",$AW$2-'Indicator Date hidden'!AX44)</f>
        <v>0</v>
      </c>
      <c r="AX43" s="211">
        <f>IF('Indicator Date hidden'!AY44="x","x",$AX$2-'Indicator Date hidden'!AY44)</f>
        <v>0</v>
      </c>
      <c r="AY43" s="211">
        <f>IF('Indicator Date hidden'!AZ44="x","x",$AY$2-'Indicator Date hidden'!AZ44)</f>
        <v>0</v>
      </c>
      <c r="AZ43" s="211">
        <f>IF('Indicator Date hidden'!BA44="x","x",$AZ$2-'Indicator Date hidden'!BA44)</f>
        <v>0</v>
      </c>
      <c r="BA43">
        <f t="shared" si="5"/>
        <v>17</v>
      </c>
      <c r="BB43" s="21">
        <f t="shared" si="6"/>
        <v>0.33333333333333331</v>
      </c>
      <c r="BC43">
        <f t="shared" si="7"/>
        <v>7</v>
      </c>
      <c r="BD43" s="21">
        <f t="shared" si="8"/>
        <v>0.98352440815564335</v>
      </c>
      <c r="BE43" s="280">
        <f t="shared" si="9"/>
        <v>0</v>
      </c>
    </row>
    <row r="44" spans="1:57" x14ac:dyDescent="0.25">
      <c r="A44" t="s">
        <v>8823</v>
      </c>
      <c r="B44" s="211">
        <f>IF('Indicator Date hidden'!C45="x","x",$B$2-'Indicator Date hidden'!C45)</f>
        <v>0</v>
      </c>
      <c r="C44" s="211">
        <f>IF('Indicator Date hidden'!D45="x","x",$C$2-'Indicator Date hidden'!D45)</f>
        <v>0</v>
      </c>
      <c r="D44" s="211">
        <f>IF('Indicator Date hidden'!E45="x","x",$D$2-'Indicator Date hidden'!E45)</f>
        <v>0</v>
      </c>
      <c r="E44" s="211">
        <f>IF('Indicator Date hidden'!F45="x","x",$E$2-'Indicator Date hidden'!F45)</f>
        <v>0</v>
      </c>
      <c r="F44" s="211">
        <f>IF('Indicator Date hidden'!G45="x","x",$F$2-'Indicator Date hidden'!G45)</f>
        <v>0</v>
      </c>
      <c r="G44" s="211">
        <f>IF('Indicator Date hidden'!H45="x","x",$G$2-'Indicator Date hidden'!H45)</f>
        <v>0</v>
      </c>
      <c r="H44" s="211">
        <f>IF('Indicator Date hidden'!I45="x","x",$H$2-'Indicator Date hidden'!I45)</f>
        <v>0</v>
      </c>
      <c r="I44" s="211">
        <f>IF('Indicator Date hidden'!J45="x","x",$I$2-'Indicator Date hidden'!J45)</f>
        <v>0</v>
      </c>
      <c r="J44" s="211">
        <f>IF('Indicator Date hidden'!K45="x","x",$J$2-'Indicator Date hidden'!K45)</f>
        <v>0</v>
      </c>
      <c r="K44" s="211">
        <f>IF('Indicator Date hidden'!L45="x","x",$K$2-'Indicator Date hidden'!L45)</f>
        <v>0</v>
      </c>
      <c r="L44" s="211">
        <f>IF('Indicator Date hidden'!M45="x","x",$L$2-'Indicator Date hidden'!M45)</f>
        <v>0</v>
      </c>
      <c r="M44" s="211">
        <f>IF('Indicator Date hidden'!N45="x","x",$M$2-'Indicator Date hidden'!N45)</f>
        <v>0</v>
      </c>
      <c r="N44" s="211">
        <f>IF('Indicator Date hidden'!O45="x","x",$N$2-'Indicator Date hidden'!O45)</f>
        <v>0</v>
      </c>
      <c r="O44" s="211">
        <f>IF('Indicator Date hidden'!P45="x","x",$O$2-'Indicator Date hidden'!P45)</f>
        <v>0</v>
      </c>
      <c r="P44" s="211">
        <f>IF('Indicator Date hidden'!Q45="x","x",$P$2-'Indicator Date hidden'!Q45)</f>
        <v>0</v>
      </c>
      <c r="Q44" s="211" t="str">
        <f>IF('Indicator Date hidden'!R45="x","x",$Q$2-'Indicator Date hidden'!R45)</f>
        <v>x</v>
      </c>
      <c r="R44" s="211">
        <f>IF('Indicator Date hidden'!S45="x","x",$R$2-'Indicator Date hidden'!S45)</f>
        <v>0</v>
      </c>
      <c r="S44" s="211">
        <f>IF('Indicator Date hidden'!T45="x","x",$S$2-'Indicator Date hidden'!T45)</f>
        <v>0</v>
      </c>
      <c r="T44" s="211">
        <f>IF('Indicator Date hidden'!U45="x","x",$T$2-'Indicator Date hidden'!U45)</f>
        <v>0</v>
      </c>
      <c r="U44" s="211" t="str">
        <f>IF('Indicator Date hidden'!V45="x","x",$U$2-'Indicator Date hidden'!V45)</f>
        <v>x</v>
      </c>
      <c r="V44" s="211">
        <f>IF('Indicator Date hidden'!W45="x","x",$V$2-'Indicator Date hidden'!W45)</f>
        <v>0</v>
      </c>
      <c r="W44" s="211" t="str">
        <f>IF('Indicator Date hidden'!X45="x","x",$W$2-'Indicator Date hidden'!X45)</f>
        <v>x</v>
      </c>
      <c r="X44" s="211">
        <f>IF('Indicator Date hidden'!Y45="x","x",$X$2-'Indicator Date hidden'!Y45)</f>
        <v>2</v>
      </c>
      <c r="Y44" s="211">
        <f>IF('Indicator Date hidden'!Z45="x","x",$Y$2-'Indicator Date hidden'!Z45)</f>
        <v>0</v>
      </c>
      <c r="Z44" s="211">
        <f>IF('Indicator Date hidden'!AA45="x","x",$Z$2-'Indicator Date hidden'!AA45)</f>
        <v>0</v>
      </c>
      <c r="AA44" s="211" t="str">
        <f>IF('Indicator Date hidden'!AB45="x","x",$AA$2-'Indicator Date hidden'!AB45)</f>
        <v>x</v>
      </c>
      <c r="AB44" s="211">
        <f>IF('Indicator Date hidden'!AC45="x","x",$AB$2-'Indicator Date hidden'!AC45)</f>
        <v>0</v>
      </c>
      <c r="AC44" s="211">
        <f>IF('Indicator Date hidden'!AD45="x","x",$AC$2-'Indicator Date hidden'!AD45)</f>
        <v>0</v>
      </c>
      <c r="AD44" s="211" t="str">
        <f>IF('Indicator Date hidden'!AE45="x","x",$AD$2-'Indicator Date hidden'!AE45)</f>
        <v>x</v>
      </c>
      <c r="AE44" s="211">
        <f>IF('Indicator Date hidden'!AF45="x","x",$AE$2-'Indicator Date hidden'!AF45)</f>
        <v>0</v>
      </c>
      <c r="AF44" s="211">
        <f>IF('Indicator Date hidden'!AG45="x","x",$AF$2-'Indicator Date hidden'!AG45)</f>
        <v>2</v>
      </c>
      <c r="AG44" s="211">
        <f>IF('Indicator Date hidden'!AH45="x","x",$AG$2-'Indicator Date hidden'!AH45)</f>
        <v>0</v>
      </c>
      <c r="AH44" s="211">
        <f>IF('Indicator Date hidden'!AI45="x","x",$AH$2-'Indicator Date hidden'!AI45)</f>
        <v>0</v>
      </c>
      <c r="AI44" s="211">
        <f>IF('Indicator Date hidden'!AJ45="x","x",$AI$2-'Indicator Date hidden'!AJ45)</f>
        <v>0</v>
      </c>
      <c r="AJ44" s="211" t="str">
        <f>IF('Indicator Date hidden'!AK45="x","x",$AJ$2-'Indicator Date hidden'!AK45)</f>
        <v>x</v>
      </c>
      <c r="AK44" s="211">
        <f>IF('Indicator Date hidden'!AL45="x","x",$AK$2-'Indicator Date hidden'!AL45)</f>
        <v>1</v>
      </c>
      <c r="AL44" s="211">
        <f>IF('Indicator Date hidden'!AM45="x","x",$AL$2-'Indicator Date hidden'!AM45)</f>
        <v>0</v>
      </c>
      <c r="AM44" s="211">
        <f>IF('Indicator Date hidden'!AN45="x","x",$AM$2-'Indicator Date hidden'!AN45)</f>
        <v>0</v>
      </c>
      <c r="AN44" s="211">
        <f>IF('Indicator Date hidden'!AO45="x","x",$AN$2-'Indicator Date hidden'!AO45)</f>
        <v>0</v>
      </c>
      <c r="AO44" s="211">
        <f>IF('Indicator Date hidden'!AP45="x","x",$AO$2-'Indicator Date hidden'!AP45)</f>
        <v>0</v>
      </c>
      <c r="AP44" s="211">
        <f>IF('Indicator Date hidden'!AQ45="x","x",$AP$2-'Indicator Date hidden'!AQ45)</f>
        <v>0</v>
      </c>
      <c r="AQ44" s="211">
        <f>IF('Indicator Date hidden'!AR45="x","x",$AQ$2-'Indicator Date hidden'!AR45)</f>
        <v>0</v>
      </c>
      <c r="AR44" s="211">
        <f>IF('Indicator Date hidden'!AS45="x","x",$AR$2-'Indicator Date hidden'!AS45)</f>
        <v>0</v>
      </c>
      <c r="AS44" s="211">
        <f>IF('Indicator Date hidden'!AT45="x","x",$AS$2-'Indicator Date hidden'!AT45)</f>
        <v>0</v>
      </c>
      <c r="AT44" s="211">
        <f>IF('Indicator Date hidden'!AU45="x","x",$AT$2-'Indicator Date hidden'!AU45)</f>
        <v>0</v>
      </c>
      <c r="AU44" s="211">
        <f>IF('Indicator Date hidden'!AV45="x","x",$AU$2-'Indicator Date hidden'!AV45)</f>
        <v>3</v>
      </c>
      <c r="AV44" s="211">
        <f>IF('Indicator Date hidden'!AW45="x","x",$AV$2-'Indicator Date hidden'!AW45)</f>
        <v>0</v>
      </c>
      <c r="AW44" s="211">
        <f>IF('Indicator Date hidden'!AX45="x","x",$AW$2-'Indicator Date hidden'!AX45)</f>
        <v>0</v>
      </c>
      <c r="AX44" s="211">
        <f>IF('Indicator Date hidden'!AY45="x","x",$AX$2-'Indicator Date hidden'!AY45)</f>
        <v>0</v>
      </c>
      <c r="AY44" s="211">
        <f>IF('Indicator Date hidden'!AZ45="x","x",$AY$2-'Indicator Date hidden'!AZ45)</f>
        <v>0</v>
      </c>
      <c r="AZ44" s="211">
        <f>IF('Indicator Date hidden'!BA45="x","x",$AZ$2-'Indicator Date hidden'!BA45)</f>
        <v>0</v>
      </c>
      <c r="BA44">
        <f t="shared" si="5"/>
        <v>8</v>
      </c>
      <c r="BB44" s="21">
        <f t="shared" si="6"/>
        <v>0.17777777777777778</v>
      </c>
      <c r="BC44">
        <f t="shared" si="7"/>
        <v>4</v>
      </c>
      <c r="BD44" s="21">
        <f t="shared" si="8"/>
        <v>0.60695556816656282</v>
      </c>
      <c r="BE44" s="280">
        <f t="shared" si="9"/>
        <v>0</v>
      </c>
    </row>
    <row r="45" spans="1:57" x14ac:dyDescent="0.25">
      <c r="A45" t="s">
        <v>8771</v>
      </c>
      <c r="B45" s="211">
        <f>IF('Indicator Date hidden'!C46="x","x",$B$2-'Indicator Date hidden'!C46)</f>
        <v>0</v>
      </c>
      <c r="C45" s="211">
        <f>IF('Indicator Date hidden'!D46="x","x",$C$2-'Indicator Date hidden'!D46)</f>
        <v>0</v>
      </c>
      <c r="D45" s="211">
        <f>IF('Indicator Date hidden'!E46="x","x",$D$2-'Indicator Date hidden'!E46)</f>
        <v>0</v>
      </c>
      <c r="E45" s="211">
        <f>IF('Indicator Date hidden'!F46="x","x",$E$2-'Indicator Date hidden'!F46)</f>
        <v>0</v>
      </c>
      <c r="F45" s="211">
        <f>IF('Indicator Date hidden'!G46="x","x",$F$2-'Indicator Date hidden'!G46)</f>
        <v>0</v>
      </c>
      <c r="G45" s="211">
        <f>IF('Indicator Date hidden'!H46="x","x",$G$2-'Indicator Date hidden'!H46)</f>
        <v>0</v>
      </c>
      <c r="H45" s="211">
        <f>IF('Indicator Date hidden'!I46="x","x",$H$2-'Indicator Date hidden'!I46)</f>
        <v>0</v>
      </c>
      <c r="I45" s="211">
        <f>IF('Indicator Date hidden'!J46="x","x",$I$2-'Indicator Date hidden'!J46)</f>
        <v>0</v>
      </c>
      <c r="J45" s="211">
        <f>IF('Indicator Date hidden'!K46="x","x",$J$2-'Indicator Date hidden'!K46)</f>
        <v>0</v>
      </c>
      <c r="K45" s="211">
        <f>IF('Indicator Date hidden'!L46="x","x",$K$2-'Indicator Date hidden'!L46)</f>
        <v>0</v>
      </c>
      <c r="L45" s="211">
        <f>IF('Indicator Date hidden'!M46="x","x",$L$2-'Indicator Date hidden'!M46)</f>
        <v>0</v>
      </c>
      <c r="M45" s="211">
        <f>IF('Indicator Date hidden'!N46="x","x",$M$2-'Indicator Date hidden'!N46)</f>
        <v>0</v>
      </c>
      <c r="N45" s="211">
        <f>IF('Indicator Date hidden'!O46="x","x",$N$2-'Indicator Date hidden'!O46)</f>
        <v>0</v>
      </c>
      <c r="O45" s="211">
        <f>IF('Indicator Date hidden'!P46="x","x",$O$2-'Indicator Date hidden'!P46)</f>
        <v>0</v>
      </c>
      <c r="P45" s="211">
        <f>IF('Indicator Date hidden'!Q46="x","x",$P$2-'Indicator Date hidden'!Q46)</f>
        <v>0</v>
      </c>
      <c r="Q45" s="211" t="str">
        <f>IF('Indicator Date hidden'!R46="x","x",$Q$2-'Indicator Date hidden'!R46)</f>
        <v>x</v>
      </c>
      <c r="R45" s="211">
        <f>IF('Indicator Date hidden'!S46="x","x",$R$2-'Indicator Date hidden'!S46)</f>
        <v>0</v>
      </c>
      <c r="S45" s="211">
        <f>IF('Indicator Date hidden'!T46="x","x",$S$2-'Indicator Date hidden'!T46)</f>
        <v>0</v>
      </c>
      <c r="T45" s="211">
        <f>IF('Indicator Date hidden'!U46="x","x",$T$2-'Indicator Date hidden'!U46)</f>
        <v>0</v>
      </c>
      <c r="U45" s="211" t="str">
        <f>IF('Indicator Date hidden'!V46="x","x",$U$2-'Indicator Date hidden'!V46)</f>
        <v>x</v>
      </c>
      <c r="V45" s="211">
        <f>IF('Indicator Date hidden'!W46="x","x",$V$2-'Indicator Date hidden'!W46)</f>
        <v>0</v>
      </c>
      <c r="W45" s="211" t="str">
        <f>IF('Indicator Date hidden'!X46="x","x",$W$2-'Indicator Date hidden'!X46)</f>
        <v>x</v>
      </c>
      <c r="X45" s="211">
        <f>IF('Indicator Date hidden'!Y46="x","x",$X$2-'Indicator Date hidden'!Y46)</f>
        <v>4</v>
      </c>
      <c r="Y45" s="211">
        <f>IF('Indicator Date hidden'!Z46="x","x",$Y$2-'Indicator Date hidden'!Z46)</f>
        <v>0</v>
      </c>
      <c r="Z45" s="211">
        <f>IF('Indicator Date hidden'!AA46="x","x",$Z$2-'Indicator Date hidden'!AA46)</f>
        <v>0</v>
      </c>
      <c r="AA45" s="211">
        <f>IF('Indicator Date hidden'!AB46="x","x",$AA$2-'Indicator Date hidden'!AB46)</f>
        <v>0</v>
      </c>
      <c r="AB45" s="211">
        <f>IF('Indicator Date hidden'!AC46="x","x",$AB$2-'Indicator Date hidden'!AC46)</f>
        <v>0</v>
      </c>
      <c r="AC45" s="211">
        <f>IF('Indicator Date hidden'!AD46="x","x",$AC$2-'Indicator Date hidden'!AD46)</f>
        <v>0</v>
      </c>
      <c r="AD45" s="211" t="str">
        <f>IF('Indicator Date hidden'!AE46="x","x",$AD$2-'Indicator Date hidden'!AE46)</f>
        <v>x</v>
      </c>
      <c r="AE45" s="211">
        <f>IF('Indicator Date hidden'!AF46="x","x",$AE$2-'Indicator Date hidden'!AF46)</f>
        <v>0</v>
      </c>
      <c r="AF45" s="211" t="str">
        <f>IF('Indicator Date hidden'!AG46="x","x",$AF$2-'Indicator Date hidden'!AG46)</f>
        <v>x</v>
      </c>
      <c r="AG45" s="211">
        <f>IF('Indicator Date hidden'!AH46="x","x",$AG$2-'Indicator Date hidden'!AH46)</f>
        <v>0</v>
      </c>
      <c r="AH45" s="211">
        <f>IF('Indicator Date hidden'!AI46="x","x",$AH$2-'Indicator Date hidden'!AI46)</f>
        <v>0</v>
      </c>
      <c r="AI45" s="211">
        <f>IF('Indicator Date hidden'!AJ46="x","x",$AI$2-'Indicator Date hidden'!AJ46)</f>
        <v>0</v>
      </c>
      <c r="AJ45" s="211" t="str">
        <f>IF('Indicator Date hidden'!AK46="x","x",$AJ$2-'Indicator Date hidden'!AK46)</f>
        <v>x</v>
      </c>
      <c r="AK45" s="211">
        <f>IF('Indicator Date hidden'!AL46="x","x",$AK$2-'Indicator Date hidden'!AL46)</f>
        <v>1</v>
      </c>
      <c r="AL45" s="211">
        <f>IF('Indicator Date hidden'!AM46="x","x",$AL$2-'Indicator Date hidden'!AM46)</f>
        <v>0</v>
      </c>
      <c r="AM45" s="211">
        <f>IF('Indicator Date hidden'!AN46="x","x",$AM$2-'Indicator Date hidden'!AN46)</f>
        <v>0</v>
      </c>
      <c r="AN45" s="211">
        <f>IF('Indicator Date hidden'!AO46="x","x",$AN$2-'Indicator Date hidden'!AO46)</f>
        <v>0</v>
      </c>
      <c r="AO45" s="211" t="str">
        <f>IF('Indicator Date hidden'!AP46="x","x",$AO$2-'Indicator Date hidden'!AP46)</f>
        <v>x</v>
      </c>
      <c r="AP45" s="211" t="str">
        <f>IF('Indicator Date hidden'!AQ46="x","x",$AP$2-'Indicator Date hidden'!AQ46)</f>
        <v>x</v>
      </c>
      <c r="AQ45" s="211">
        <f>IF('Indicator Date hidden'!AR46="x","x",$AQ$2-'Indicator Date hidden'!AR46)</f>
        <v>4</v>
      </c>
      <c r="AR45" s="211">
        <f>IF('Indicator Date hidden'!AS46="x","x",$AR$2-'Indicator Date hidden'!AS46)</f>
        <v>0</v>
      </c>
      <c r="AS45" s="211">
        <f>IF('Indicator Date hidden'!AT46="x","x",$AS$2-'Indicator Date hidden'!AT46)</f>
        <v>0</v>
      </c>
      <c r="AT45" s="211">
        <f>IF('Indicator Date hidden'!AU46="x","x",$AT$2-'Indicator Date hidden'!AU46)</f>
        <v>0</v>
      </c>
      <c r="AU45" s="211">
        <f>IF('Indicator Date hidden'!AV46="x","x",$AU$2-'Indicator Date hidden'!AV46)</f>
        <v>2</v>
      </c>
      <c r="AV45" s="211">
        <f>IF('Indicator Date hidden'!AW46="x","x",$AV$2-'Indicator Date hidden'!AW46)</f>
        <v>0</v>
      </c>
      <c r="AW45" s="211">
        <f>IF('Indicator Date hidden'!AX46="x","x",$AW$2-'Indicator Date hidden'!AX46)</f>
        <v>0</v>
      </c>
      <c r="AX45" s="211">
        <f>IF('Indicator Date hidden'!AY46="x","x",$AX$2-'Indicator Date hidden'!AY46)</f>
        <v>0</v>
      </c>
      <c r="AY45" s="211">
        <f>IF('Indicator Date hidden'!AZ46="x","x",$AY$2-'Indicator Date hidden'!AZ46)</f>
        <v>0</v>
      </c>
      <c r="AZ45" s="211">
        <f>IF('Indicator Date hidden'!BA46="x","x",$AZ$2-'Indicator Date hidden'!BA46)</f>
        <v>0</v>
      </c>
      <c r="BA45">
        <f t="shared" si="5"/>
        <v>11</v>
      </c>
      <c r="BB45" s="21">
        <f t="shared" si="6"/>
        <v>0.2558139534883721</v>
      </c>
      <c r="BC45">
        <f t="shared" si="7"/>
        <v>4</v>
      </c>
      <c r="BD45" s="21">
        <f t="shared" si="8"/>
        <v>0.89164137268282861</v>
      </c>
      <c r="BE45" s="280">
        <f t="shared" si="9"/>
        <v>0</v>
      </c>
    </row>
    <row r="46" spans="1:57" x14ac:dyDescent="0.25">
      <c r="A46" t="s">
        <v>8773</v>
      </c>
      <c r="B46" s="211">
        <f>IF('Indicator Date hidden'!C47="x","x",$B$2-'Indicator Date hidden'!C47)</f>
        <v>0</v>
      </c>
      <c r="C46" s="211">
        <f>IF('Indicator Date hidden'!D47="x","x",$C$2-'Indicator Date hidden'!D47)</f>
        <v>0</v>
      </c>
      <c r="D46" s="211">
        <f>IF('Indicator Date hidden'!E47="x","x",$D$2-'Indicator Date hidden'!E47)</f>
        <v>0</v>
      </c>
      <c r="E46" s="211">
        <f>IF('Indicator Date hidden'!F47="x","x",$E$2-'Indicator Date hidden'!F47)</f>
        <v>0</v>
      </c>
      <c r="F46" s="211">
        <f>IF('Indicator Date hidden'!G47="x","x",$F$2-'Indicator Date hidden'!G47)</f>
        <v>0</v>
      </c>
      <c r="G46" s="211">
        <f>IF('Indicator Date hidden'!H47="x","x",$G$2-'Indicator Date hidden'!H47)</f>
        <v>0</v>
      </c>
      <c r="H46" s="211">
        <f>IF('Indicator Date hidden'!I47="x","x",$H$2-'Indicator Date hidden'!I47)</f>
        <v>0</v>
      </c>
      <c r="I46" s="211">
        <f>IF('Indicator Date hidden'!J47="x","x",$I$2-'Indicator Date hidden'!J47)</f>
        <v>0</v>
      </c>
      <c r="J46" s="211">
        <f>IF('Indicator Date hidden'!K47="x","x",$J$2-'Indicator Date hidden'!K47)</f>
        <v>0</v>
      </c>
      <c r="K46" s="211">
        <f>IF('Indicator Date hidden'!L47="x","x",$K$2-'Indicator Date hidden'!L47)</f>
        <v>0</v>
      </c>
      <c r="L46" s="211">
        <f>IF('Indicator Date hidden'!M47="x","x",$L$2-'Indicator Date hidden'!M47)</f>
        <v>0</v>
      </c>
      <c r="M46" s="211">
        <f>IF('Indicator Date hidden'!N47="x","x",$M$2-'Indicator Date hidden'!N47)</f>
        <v>0</v>
      </c>
      <c r="N46" s="211">
        <f>IF('Indicator Date hidden'!O47="x","x",$N$2-'Indicator Date hidden'!O47)</f>
        <v>0</v>
      </c>
      <c r="O46" s="211">
        <f>IF('Indicator Date hidden'!P47="x","x",$O$2-'Indicator Date hidden'!P47)</f>
        <v>0</v>
      </c>
      <c r="P46" s="211">
        <f>IF('Indicator Date hidden'!Q47="x","x",$P$2-'Indicator Date hidden'!Q47)</f>
        <v>0</v>
      </c>
      <c r="Q46" s="211" t="str">
        <f>IF('Indicator Date hidden'!R47="x","x",$Q$2-'Indicator Date hidden'!R47)</f>
        <v>x</v>
      </c>
      <c r="R46" s="211">
        <f>IF('Indicator Date hidden'!S47="x","x",$R$2-'Indicator Date hidden'!S47)</f>
        <v>0</v>
      </c>
      <c r="S46" s="211">
        <f>IF('Indicator Date hidden'!T47="x","x",$S$2-'Indicator Date hidden'!T47)</f>
        <v>0</v>
      </c>
      <c r="T46" s="211">
        <f>IF('Indicator Date hidden'!U47="x","x",$T$2-'Indicator Date hidden'!U47)</f>
        <v>0</v>
      </c>
      <c r="U46" s="211" t="str">
        <f>IF('Indicator Date hidden'!V47="x","x",$U$2-'Indicator Date hidden'!V47)</f>
        <v>x</v>
      </c>
      <c r="V46" s="211">
        <f>IF('Indicator Date hidden'!W47="x","x",$V$2-'Indicator Date hidden'!W47)</f>
        <v>0</v>
      </c>
      <c r="W46" s="211" t="str">
        <f>IF('Indicator Date hidden'!X47="x","x",$W$2-'Indicator Date hidden'!X47)</f>
        <v>x</v>
      </c>
      <c r="X46" s="211">
        <f>IF('Indicator Date hidden'!Y47="x","x",$X$2-'Indicator Date hidden'!Y47)</f>
        <v>2</v>
      </c>
      <c r="Y46" s="211">
        <f>IF('Indicator Date hidden'!Z47="x","x",$Y$2-'Indicator Date hidden'!Z47)</f>
        <v>0</v>
      </c>
      <c r="Z46" s="211">
        <f>IF('Indicator Date hidden'!AA47="x","x",$Z$2-'Indicator Date hidden'!AA47)</f>
        <v>0</v>
      </c>
      <c r="AA46" s="211">
        <f>IF('Indicator Date hidden'!AB47="x","x",$AA$2-'Indicator Date hidden'!AB47)</f>
        <v>1</v>
      </c>
      <c r="AB46" s="211">
        <f>IF('Indicator Date hidden'!AC47="x","x",$AB$2-'Indicator Date hidden'!AC47)</f>
        <v>0</v>
      </c>
      <c r="AC46" s="211">
        <f>IF('Indicator Date hidden'!AD47="x","x",$AC$2-'Indicator Date hidden'!AD47)</f>
        <v>0</v>
      </c>
      <c r="AD46" s="211" t="str">
        <f>IF('Indicator Date hidden'!AE47="x","x",$AD$2-'Indicator Date hidden'!AE47)</f>
        <v>x</v>
      </c>
      <c r="AE46" s="211">
        <f>IF('Indicator Date hidden'!AF47="x","x",$AE$2-'Indicator Date hidden'!AF47)</f>
        <v>0</v>
      </c>
      <c r="AF46" s="211">
        <f>IF('Indicator Date hidden'!AG47="x","x",$AF$2-'Indicator Date hidden'!AG47)</f>
        <v>1</v>
      </c>
      <c r="AG46" s="211">
        <f>IF('Indicator Date hidden'!AH47="x","x",$AG$2-'Indicator Date hidden'!AH47)</f>
        <v>0</v>
      </c>
      <c r="AH46" s="211">
        <f>IF('Indicator Date hidden'!AI47="x","x",$AH$2-'Indicator Date hidden'!AI47)</f>
        <v>0</v>
      </c>
      <c r="AI46" s="211">
        <f>IF('Indicator Date hidden'!AJ47="x","x",$AI$2-'Indicator Date hidden'!AJ47)</f>
        <v>0</v>
      </c>
      <c r="AJ46" s="211">
        <f>IF('Indicator Date hidden'!AK47="x","x",$AJ$2-'Indicator Date hidden'!AK47)</f>
        <v>1</v>
      </c>
      <c r="AK46" s="211">
        <f>IF('Indicator Date hidden'!AL47="x","x",$AK$2-'Indicator Date hidden'!AL47)</f>
        <v>1</v>
      </c>
      <c r="AL46" s="211">
        <f>IF('Indicator Date hidden'!AM47="x","x",$AL$2-'Indicator Date hidden'!AM47)</f>
        <v>0</v>
      </c>
      <c r="AM46" s="211">
        <f>IF('Indicator Date hidden'!AN47="x","x",$AM$2-'Indicator Date hidden'!AN47)</f>
        <v>0</v>
      </c>
      <c r="AN46" s="211">
        <f>IF('Indicator Date hidden'!AO47="x","x",$AN$2-'Indicator Date hidden'!AO47)</f>
        <v>0</v>
      </c>
      <c r="AO46" s="211">
        <f>IF('Indicator Date hidden'!AP47="x","x",$AO$2-'Indicator Date hidden'!AP47)</f>
        <v>0</v>
      </c>
      <c r="AP46" s="211">
        <f>IF('Indicator Date hidden'!AQ47="x","x",$AP$2-'Indicator Date hidden'!AQ47)</f>
        <v>0</v>
      </c>
      <c r="AQ46" s="211" t="str">
        <f>IF('Indicator Date hidden'!AR47="x","x",$AQ$2-'Indicator Date hidden'!AR47)</f>
        <v>x</v>
      </c>
      <c r="AR46" s="211">
        <f>IF('Indicator Date hidden'!AS47="x","x",$AR$2-'Indicator Date hidden'!AS47)</f>
        <v>0</v>
      </c>
      <c r="AS46" s="211">
        <f>IF('Indicator Date hidden'!AT47="x","x",$AS$2-'Indicator Date hidden'!AT47)</f>
        <v>0</v>
      </c>
      <c r="AT46" s="211">
        <f>IF('Indicator Date hidden'!AU47="x","x",$AT$2-'Indicator Date hidden'!AU47)</f>
        <v>0</v>
      </c>
      <c r="AU46" s="211">
        <f>IF('Indicator Date hidden'!AV47="x","x",$AU$2-'Indicator Date hidden'!AV47)</f>
        <v>3</v>
      </c>
      <c r="AV46" s="211">
        <f>IF('Indicator Date hidden'!AW47="x","x",$AV$2-'Indicator Date hidden'!AW47)</f>
        <v>0</v>
      </c>
      <c r="AW46" s="211">
        <f>IF('Indicator Date hidden'!AX47="x","x",$AW$2-'Indicator Date hidden'!AX47)</f>
        <v>0</v>
      </c>
      <c r="AX46" s="211">
        <f>IF('Indicator Date hidden'!AY47="x","x",$AX$2-'Indicator Date hidden'!AY47)</f>
        <v>0</v>
      </c>
      <c r="AY46" s="211">
        <f>IF('Indicator Date hidden'!AZ47="x","x",$AY$2-'Indicator Date hidden'!AZ47)</f>
        <v>0</v>
      </c>
      <c r="AZ46" s="211">
        <f>IF('Indicator Date hidden'!BA47="x","x",$AZ$2-'Indicator Date hidden'!BA47)</f>
        <v>0</v>
      </c>
      <c r="BA46">
        <f t="shared" si="5"/>
        <v>9</v>
      </c>
      <c r="BB46" s="21">
        <f t="shared" si="6"/>
        <v>0.19565217391304349</v>
      </c>
      <c r="BC46">
        <f t="shared" si="7"/>
        <v>6</v>
      </c>
      <c r="BD46" s="21">
        <f t="shared" si="8"/>
        <v>0.57557401282059684</v>
      </c>
      <c r="BE46" s="280">
        <f t="shared" si="9"/>
        <v>0</v>
      </c>
    </row>
    <row r="47" spans="1:57" x14ac:dyDescent="0.25">
      <c r="A47" t="s">
        <v>8775</v>
      </c>
      <c r="B47" s="211">
        <f>IF('Indicator Date hidden'!C48="x","x",$B$2-'Indicator Date hidden'!C48)</f>
        <v>0</v>
      </c>
      <c r="C47" s="211">
        <f>IF('Indicator Date hidden'!D48="x","x",$C$2-'Indicator Date hidden'!D48)</f>
        <v>0</v>
      </c>
      <c r="D47" s="211">
        <f>IF('Indicator Date hidden'!E48="x","x",$D$2-'Indicator Date hidden'!E48)</f>
        <v>0</v>
      </c>
      <c r="E47" s="211">
        <f>IF('Indicator Date hidden'!F48="x","x",$E$2-'Indicator Date hidden'!F48)</f>
        <v>0</v>
      </c>
      <c r="F47" s="211">
        <f>IF('Indicator Date hidden'!G48="x","x",$F$2-'Indicator Date hidden'!G48)</f>
        <v>0</v>
      </c>
      <c r="G47" s="211">
        <f>IF('Indicator Date hidden'!H48="x","x",$G$2-'Indicator Date hidden'!H48)</f>
        <v>0</v>
      </c>
      <c r="H47" s="211">
        <f>IF('Indicator Date hidden'!I48="x","x",$H$2-'Indicator Date hidden'!I48)</f>
        <v>0</v>
      </c>
      <c r="I47" s="211">
        <f>IF('Indicator Date hidden'!J48="x","x",$I$2-'Indicator Date hidden'!J48)</f>
        <v>0</v>
      </c>
      <c r="J47" s="211">
        <f>IF('Indicator Date hidden'!K48="x","x",$J$2-'Indicator Date hidden'!K48)</f>
        <v>0</v>
      </c>
      <c r="K47" s="211">
        <f>IF('Indicator Date hidden'!L48="x","x",$K$2-'Indicator Date hidden'!L48)</f>
        <v>0</v>
      </c>
      <c r="L47" s="211">
        <f>IF('Indicator Date hidden'!M48="x","x",$L$2-'Indicator Date hidden'!M48)</f>
        <v>0</v>
      </c>
      <c r="M47" s="211">
        <f>IF('Indicator Date hidden'!N48="x","x",$M$2-'Indicator Date hidden'!N48)</f>
        <v>0</v>
      </c>
      <c r="N47" s="211">
        <f>IF('Indicator Date hidden'!O48="x","x",$N$2-'Indicator Date hidden'!O48)</f>
        <v>0</v>
      </c>
      <c r="O47" s="211">
        <f>IF('Indicator Date hidden'!P48="x","x",$O$2-'Indicator Date hidden'!P48)</f>
        <v>0</v>
      </c>
      <c r="P47" s="211">
        <f>IF('Indicator Date hidden'!Q48="x","x",$P$2-'Indicator Date hidden'!Q48)</f>
        <v>0</v>
      </c>
      <c r="Q47" s="211" t="str">
        <f>IF('Indicator Date hidden'!R48="x","x",$Q$2-'Indicator Date hidden'!R48)</f>
        <v>x</v>
      </c>
      <c r="R47" s="211">
        <f>IF('Indicator Date hidden'!S48="x","x",$R$2-'Indicator Date hidden'!S48)</f>
        <v>0</v>
      </c>
      <c r="S47" s="211">
        <f>IF('Indicator Date hidden'!T48="x","x",$S$2-'Indicator Date hidden'!T48)</f>
        <v>0</v>
      </c>
      <c r="T47" s="211">
        <f>IF('Indicator Date hidden'!U48="x","x",$T$2-'Indicator Date hidden'!U48)</f>
        <v>0</v>
      </c>
      <c r="U47" s="211" t="str">
        <f>IF('Indicator Date hidden'!V48="x","x",$U$2-'Indicator Date hidden'!V48)</f>
        <v>x</v>
      </c>
      <c r="V47" s="211">
        <f>IF('Indicator Date hidden'!W48="x","x",$V$2-'Indicator Date hidden'!W48)</f>
        <v>0</v>
      </c>
      <c r="W47" s="211" t="str">
        <f>IF('Indicator Date hidden'!X48="x","x",$W$2-'Indicator Date hidden'!X48)</f>
        <v>x</v>
      </c>
      <c r="X47" s="211">
        <f>IF('Indicator Date hidden'!Y48="x","x",$X$2-'Indicator Date hidden'!Y48)</f>
        <v>3</v>
      </c>
      <c r="Y47" s="211">
        <f>IF('Indicator Date hidden'!Z48="x","x",$Y$2-'Indicator Date hidden'!Z48)</f>
        <v>0</v>
      </c>
      <c r="Z47" s="211">
        <f>IF('Indicator Date hidden'!AA48="x","x",$Z$2-'Indicator Date hidden'!AA48)</f>
        <v>0</v>
      </c>
      <c r="AA47" s="211">
        <f>IF('Indicator Date hidden'!AB48="x","x",$AA$2-'Indicator Date hidden'!AB48)</f>
        <v>1</v>
      </c>
      <c r="AB47" s="211">
        <f>IF('Indicator Date hidden'!AC48="x","x",$AB$2-'Indicator Date hidden'!AC48)</f>
        <v>0</v>
      </c>
      <c r="AC47" s="211">
        <f>IF('Indicator Date hidden'!AD48="x","x",$AC$2-'Indicator Date hidden'!AD48)</f>
        <v>0</v>
      </c>
      <c r="AD47" s="211" t="str">
        <f>IF('Indicator Date hidden'!AE48="x","x",$AD$2-'Indicator Date hidden'!AE48)</f>
        <v>x</v>
      </c>
      <c r="AE47" s="211">
        <f>IF('Indicator Date hidden'!AF48="x","x",$AE$2-'Indicator Date hidden'!AF48)</f>
        <v>0</v>
      </c>
      <c r="AF47" s="211">
        <f>IF('Indicator Date hidden'!AG48="x","x",$AF$2-'Indicator Date hidden'!AG48)</f>
        <v>1</v>
      </c>
      <c r="AG47" s="211">
        <f>IF('Indicator Date hidden'!AH48="x","x",$AG$2-'Indicator Date hidden'!AH48)</f>
        <v>0</v>
      </c>
      <c r="AH47" s="211">
        <f>IF('Indicator Date hidden'!AI48="x","x",$AH$2-'Indicator Date hidden'!AI48)</f>
        <v>0</v>
      </c>
      <c r="AI47" s="211">
        <f>IF('Indicator Date hidden'!AJ48="x","x",$AI$2-'Indicator Date hidden'!AJ48)</f>
        <v>0</v>
      </c>
      <c r="AJ47" s="211" t="str">
        <f>IF('Indicator Date hidden'!AK48="x","x",$AJ$2-'Indicator Date hidden'!AK48)</f>
        <v>x</v>
      </c>
      <c r="AK47" s="211">
        <f>IF('Indicator Date hidden'!AL48="x","x",$AK$2-'Indicator Date hidden'!AL48)</f>
        <v>1</v>
      </c>
      <c r="AL47" s="211">
        <f>IF('Indicator Date hidden'!AM48="x","x",$AL$2-'Indicator Date hidden'!AM48)</f>
        <v>0</v>
      </c>
      <c r="AM47" s="211">
        <f>IF('Indicator Date hidden'!AN48="x","x",$AM$2-'Indicator Date hidden'!AN48)</f>
        <v>0</v>
      </c>
      <c r="AN47" s="211">
        <f>IF('Indicator Date hidden'!AO48="x","x",$AN$2-'Indicator Date hidden'!AO48)</f>
        <v>0</v>
      </c>
      <c r="AO47" s="211">
        <f>IF('Indicator Date hidden'!AP48="x","x",$AO$2-'Indicator Date hidden'!AP48)</f>
        <v>0</v>
      </c>
      <c r="AP47" s="211">
        <f>IF('Indicator Date hidden'!AQ48="x","x",$AP$2-'Indicator Date hidden'!AQ48)</f>
        <v>0</v>
      </c>
      <c r="AQ47" s="211">
        <f>IF('Indicator Date hidden'!AR48="x","x",$AQ$2-'Indicator Date hidden'!AR48)</f>
        <v>0</v>
      </c>
      <c r="AR47" s="211">
        <f>IF('Indicator Date hidden'!AS48="x","x",$AR$2-'Indicator Date hidden'!AS48)</f>
        <v>0</v>
      </c>
      <c r="AS47" s="211">
        <f>IF('Indicator Date hidden'!AT48="x","x",$AS$2-'Indicator Date hidden'!AT48)</f>
        <v>0</v>
      </c>
      <c r="AT47" s="211">
        <f>IF('Indicator Date hidden'!AU48="x","x",$AT$2-'Indicator Date hidden'!AU48)</f>
        <v>0</v>
      </c>
      <c r="AU47" s="211" t="str">
        <f>IF('Indicator Date hidden'!AV48="x","x",$AU$2-'Indicator Date hidden'!AV48)</f>
        <v>x</v>
      </c>
      <c r="AV47" s="211">
        <f>IF('Indicator Date hidden'!AW48="x","x",$AV$2-'Indicator Date hidden'!AW48)</f>
        <v>0</v>
      </c>
      <c r="AW47" s="211">
        <f>IF('Indicator Date hidden'!AX48="x","x",$AW$2-'Indicator Date hidden'!AX48)</f>
        <v>0</v>
      </c>
      <c r="AX47" s="211">
        <f>IF('Indicator Date hidden'!AY48="x","x",$AX$2-'Indicator Date hidden'!AY48)</f>
        <v>0</v>
      </c>
      <c r="AY47" s="211">
        <f>IF('Indicator Date hidden'!AZ48="x","x",$AY$2-'Indicator Date hidden'!AZ48)</f>
        <v>0</v>
      </c>
      <c r="AZ47" s="211">
        <f>IF('Indicator Date hidden'!BA48="x","x",$AZ$2-'Indicator Date hidden'!BA48)</f>
        <v>0</v>
      </c>
      <c r="BA47">
        <f t="shared" si="5"/>
        <v>6</v>
      </c>
      <c r="BB47" s="21">
        <f t="shared" si="6"/>
        <v>0.13333333333333333</v>
      </c>
      <c r="BC47">
        <f t="shared" si="7"/>
        <v>4</v>
      </c>
      <c r="BD47" s="21">
        <f t="shared" si="8"/>
        <v>0.49888765156985887</v>
      </c>
      <c r="BE47" s="280">
        <f t="shared" si="9"/>
        <v>0</v>
      </c>
    </row>
    <row r="48" spans="1:57" x14ac:dyDescent="0.25">
      <c r="A48" t="s">
        <v>8782</v>
      </c>
      <c r="B48" s="211">
        <f>IF('Indicator Date hidden'!C49="x","x",$B$2-'Indicator Date hidden'!C49)</f>
        <v>0</v>
      </c>
      <c r="C48" s="211">
        <f>IF('Indicator Date hidden'!D49="x","x",$C$2-'Indicator Date hidden'!D49)</f>
        <v>0</v>
      </c>
      <c r="D48" s="211">
        <f>IF('Indicator Date hidden'!E49="x","x",$D$2-'Indicator Date hidden'!E49)</f>
        <v>0</v>
      </c>
      <c r="E48" s="211">
        <f>IF('Indicator Date hidden'!F49="x","x",$E$2-'Indicator Date hidden'!F49)</f>
        <v>0</v>
      </c>
      <c r="F48" s="211">
        <f>IF('Indicator Date hidden'!G49="x","x",$F$2-'Indicator Date hidden'!G49)</f>
        <v>0</v>
      </c>
      <c r="G48" s="211">
        <f>IF('Indicator Date hidden'!H49="x","x",$G$2-'Indicator Date hidden'!H49)</f>
        <v>0</v>
      </c>
      <c r="H48" s="211">
        <f>IF('Indicator Date hidden'!I49="x","x",$H$2-'Indicator Date hidden'!I49)</f>
        <v>0</v>
      </c>
      <c r="I48" s="211">
        <f>IF('Indicator Date hidden'!J49="x","x",$I$2-'Indicator Date hidden'!J49)</f>
        <v>0</v>
      </c>
      <c r="J48" s="211">
        <f>IF('Indicator Date hidden'!K49="x","x",$J$2-'Indicator Date hidden'!K49)</f>
        <v>0</v>
      </c>
      <c r="K48" s="211">
        <f>IF('Indicator Date hidden'!L49="x","x",$K$2-'Indicator Date hidden'!L49)</f>
        <v>0</v>
      </c>
      <c r="L48" s="211">
        <f>IF('Indicator Date hidden'!M49="x","x",$L$2-'Indicator Date hidden'!M49)</f>
        <v>0</v>
      </c>
      <c r="M48" s="211">
        <f>IF('Indicator Date hidden'!N49="x","x",$M$2-'Indicator Date hidden'!N49)</f>
        <v>0</v>
      </c>
      <c r="N48" s="211">
        <f>IF('Indicator Date hidden'!O49="x","x",$N$2-'Indicator Date hidden'!O49)</f>
        <v>0</v>
      </c>
      <c r="O48" s="211">
        <f>IF('Indicator Date hidden'!P49="x","x",$O$2-'Indicator Date hidden'!P49)</f>
        <v>0</v>
      </c>
      <c r="P48" s="211">
        <f>IF('Indicator Date hidden'!Q49="x","x",$P$2-'Indicator Date hidden'!Q49)</f>
        <v>0</v>
      </c>
      <c r="Q48" s="211" t="str">
        <f>IF('Indicator Date hidden'!R49="x","x",$Q$2-'Indicator Date hidden'!R49)</f>
        <v>x</v>
      </c>
      <c r="R48" s="211">
        <f>IF('Indicator Date hidden'!S49="x","x",$R$2-'Indicator Date hidden'!S49)</f>
        <v>0</v>
      </c>
      <c r="S48" s="211">
        <f>IF('Indicator Date hidden'!T49="x","x",$S$2-'Indicator Date hidden'!T49)</f>
        <v>0</v>
      </c>
      <c r="T48" s="211">
        <f>IF('Indicator Date hidden'!U49="x","x",$T$2-'Indicator Date hidden'!U49)</f>
        <v>0</v>
      </c>
      <c r="U48" s="211" t="str">
        <f>IF('Indicator Date hidden'!V49="x","x",$U$2-'Indicator Date hidden'!V49)</f>
        <v>x</v>
      </c>
      <c r="V48" s="211">
        <f>IF('Indicator Date hidden'!W49="x","x",$V$2-'Indicator Date hidden'!W49)</f>
        <v>0</v>
      </c>
      <c r="W48" s="211" t="str">
        <f>IF('Indicator Date hidden'!X49="x","x",$W$2-'Indicator Date hidden'!X49)</f>
        <v>x</v>
      </c>
      <c r="X48" s="211">
        <f>IF('Indicator Date hidden'!Y49="x","x",$X$2-'Indicator Date hidden'!Y49)</f>
        <v>4</v>
      </c>
      <c r="Y48" s="211">
        <f>IF('Indicator Date hidden'!Z49="x","x",$Y$2-'Indicator Date hidden'!Z49)</f>
        <v>0</v>
      </c>
      <c r="Z48" s="211">
        <f>IF('Indicator Date hidden'!AA49="x","x",$Z$2-'Indicator Date hidden'!AA49)</f>
        <v>0</v>
      </c>
      <c r="AA48" s="211">
        <f>IF('Indicator Date hidden'!AB49="x","x",$AA$2-'Indicator Date hidden'!AB49)</f>
        <v>0</v>
      </c>
      <c r="AB48" s="211">
        <f>IF('Indicator Date hidden'!AC49="x","x",$AB$2-'Indicator Date hidden'!AC49)</f>
        <v>0</v>
      </c>
      <c r="AC48" s="211">
        <f>IF('Indicator Date hidden'!AD49="x","x",$AC$2-'Indicator Date hidden'!AD49)</f>
        <v>0</v>
      </c>
      <c r="AD48" s="211" t="str">
        <f>IF('Indicator Date hidden'!AE49="x","x",$AD$2-'Indicator Date hidden'!AE49)</f>
        <v>x</v>
      </c>
      <c r="AE48" s="211">
        <f>IF('Indicator Date hidden'!AF49="x","x",$AE$2-'Indicator Date hidden'!AF49)</f>
        <v>0</v>
      </c>
      <c r="AF48" s="211">
        <f>IF('Indicator Date hidden'!AG49="x","x",$AF$2-'Indicator Date hidden'!AG49)</f>
        <v>1</v>
      </c>
      <c r="AG48" s="211">
        <f>IF('Indicator Date hidden'!AH49="x","x",$AG$2-'Indicator Date hidden'!AH49)</f>
        <v>0</v>
      </c>
      <c r="AH48" s="211">
        <f>IF('Indicator Date hidden'!AI49="x","x",$AH$2-'Indicator Date hidden'!AI49)</f>
        <v>0</v>
      </c>
      <c r="AI48" s="211">
        <f>IF('Indicator Date hidden'!AJ49="x","x",$AI$2-'Indicator Date hidden'!AJ49)</f>
        <v>0</v>
      </c>
      <c r="AJ48" s="211" t="str">
        <f>IF('Indicator Date hidden'!AK49="x","x",$AJ$2-'Indicator Date hidden'!AK49)</f>
        <v>x</v>
      </c>
      <c r="AK48" s="211">
        <f>IF('Indicator Date hidden'!AL49="x","x",$AK$2-'Indicator Date hidden'!AL49)</f>
        <v>1</v>
      </c>
      <c r="AL48" s="211">
        <f>IF('Indicator Date hidden'!AM49="x","x",$AL$2-'Indicator Date hidden'!AM49)</f>
        <v>0</v>
      </c>
      <c r="AM48" s="211">
        <f>IF('Indicator Date hidden'!AN49="x","x",$AM$2-'Indicator Date hidden'!AN49)</f>
        <v>0</v>
      </c>
      <c r="AN48" s="211">
        <f>IF('Indicator Date hidden'!AO49="x","x",$AN$2-'Indicator Date hidden'!AO49)</f>
        <v>0</v>
      </c>
      <c r="AO48" s="211">
        <f>IF('Indicator Date hidden'!AP49="x","x",$AO$2-'Indicator Date hidden'!AP49)</f>
        <v>0</v>
      </c>
      <c r="AP48" s="211">
        <f>IF('Indicator Date hidden'!AQ49="x","x",$AP$2-'Indicator Date hidden'!AQ49)</f>
        <v>0</v>
      </c>
      <c r="AQ48" s="211">
        <f>IF('Indicator Date hidden'!AR49="x","x",$AQ$2-'Indicator Date hidden'!AR49)</f>
        <v>0</v>
      </c>
      <c r="AR48" s="211">
        <f>IF('Indicator Date hidden'!AS49="x","x",$AR$2-'Indicator Date hidden'!AS49)</f>
        <v>0</v>
      </c>
      <c r="AS48" s="211">
        <f>IF('Indicator Date hidden'!AT49="x","x",$AS$2-'Indicator Date hidden'!AT49)</f>
        <v>0</v>
      </c>
      <c r="AT48" s="211">
        <f>IF('Indicator Date hidden'!AU49="x","x",$AT$2-'Indicator Date hidden'!AU49)</f>
        <v>0</v>
      </c>
      <c r="AU48" s="211" t="str">
        <f>IF('Indicator Date hidden'!AV49="x","x",$AU$2-'Indicator Date hidden'!AV49)</f>
        <v>x</v>
      </c>
      <c r="AV48" s="211">
        <f>IF('Indicator Date hidden'!AW49="x","x",$AV$2-'Indicator Date hidden'!AW49)</f>
        <v>0</v>
      </c>
      <c r="AW48" s="211">
        <f>IF('Indicator Date hidden'!AX49="x","x",$AW$2-'Indicator Date hidden'!AX49)</f>
        <v>0</v>
      </c>
      <c r="AX48" s="211">
        <f>IF('Indicator Date hidden'!AY49="x","x",$AX$2-'Indicator Date hidden'!AY49)</f>
        <v>0</v>
      </c>
      <c r="AY48" s="211">
        <f>IF('Indicator Date hidden'!AZ49="x","x",$AY$2-'Indicator Date hidden'!AZ49)</f>
        <v>0</v>
      </c>
      <c r="AZ48" s="211">
        <f>IF('Indicator Date hidden'!BA49="x","x",$AZ$2-'Indicator Date hidden'!BA49)</f>
        <v>0</v>
      </c>
      <c r="BA48">
        <f t="shared" si="5"/>
        <v>6</v>
      </c>
      <c r="BB48" s="21">
        <f t="shared" si="6"/>
        <v>0.13333333333333333</v>
      </c>
      <c r="BC48">
        <f t="shared" si="7"/>
        <v>3</v>
      </c>
      <c r="BD48" s="21">
        <f t="shared" si="8"/>
        <v>0.6182412330330469</v>
      </c>
      <c r="BE48" s="280">
        <f t="shared" si="9"/>
        <v>0</v>
      </c>
    </row>
    <row r="49" spans="1:57" x14ac:dyDescent="0.25">
      <c r="A49" t="s">
        <v>8778</v>
      </c>
      <c r="B49" s="211">
        <f>IF('Indicator Date hidden'!C50="x","x",$B$2-'Indicator Date hidden'!C50)</f>
        <v>0</v>
      </c>
      <c r="C49" s="211">
        <f>IF('Indicator Date hidden'!D50="x","x",$C$2-'Indicator Date hidden'!D50)</f>
        <v>0</v>
      </c>
      <c r="D49" s="211">
        <f>IF('Indicator Date hidden'!E50="x","x",$D$2-'Indicator Date hidden'!E50)</f>
        <v>0</v>
      </c>
      <c r="E49" s="211">
        <f>IF('Indicator Date hidden'!F50="x","x",$E$2-'Indicator Date hidden'!F50)</f>
        <v>0</v>
      </c>
      <c r="F49" s="211">
        <f>IF('Indicator Date hidden'!G50="x","x",$F$2-'Indicator Date hidden'!G50)</f>
        <v>0</v>
      </c>
      <c r="G49" s="211">
        <f>IF('Indicator Date hidden'!H50="x","x",$G$2-'Indicator Date hidden'!H50)</f>
        <v>0</v>
      </c>
      <c r="H49" s="211">
        <f>IF('Indicator Date hidden'!I50="x","x",$H$2-'Indicator Date hidden'!I50)</f>
        <v>0</v>
      </c>
      <c r="I49" s="211">
        <f>IF('Indicator Date hidden'!J50="x","x",$I$2-'Indicator Date hidden'!J50)</f>
        <v>0</v>
      </c>
      <c r="J49" s="211">
        <f>IF('Indicator Date hidden'!K50="x","x",$J$2-'Indicator Date hidden'!K50)</f>
        <v>0</v>
      </c>
      <c r="K49" s="211">
        <f>IF('Indicator Date hidden'!L50="x","x",$K$2-'Indicator Date hidden'!L50)</f>
        <v>0</v>
      </c>
      <c r="L49" s="211">
        <f>IF('Indicator Date hidden'!M50="x","x",$L$2-'Indicator Date hidden'!M50)</f>
        <v>0</v>
      </c>
      <c r="M49" s="211">
        <f>IF('Indicator Date hidden'!N50="x","x",$M$2-'Indicator Date hidden'!N50)</f>
        <v>0</v>
      </c>
      <c r="N49" s="211">
        <f>IF('Indicator Date hidden'!O50="x","x",$N$2-'Indicator Date hidden'!O50)</f>
        <v>0</v>
      </c>
      <c r="O49" s="211">
        <f>IF('Indicator Date hidden'!P50="x","x",$O$2-'Indicator Date hidden'!P50)</f>
        <v>0</v>
      </c>
      <c r="P49" s="211">
        <f>IF('Indicator Date hidden'!Q50="x","x",$P$2-'Indicator Date hidden'!Q50)</f>
        <v>0</v>
      </c>
      <c r="Q49" s="211">
        <f>IF('Indicator Date hidden'!R50="x","x",$Q$2-'Indicator Date hidden'!R50)</f>
        <v>8</v>
      </c>
      <c r="R49" s="211">
        <f>IF('Indicator Date hidden'!S50="x","x",$R$2-'Indicator Date hidden'!S50)</f>
        <v>0</v>
      </c>
      <c r="S49" s="211">
        <f>IF('Indicator Date hidden'!T50="x","x",$S$2-'Indicator Date hidden'!T50)</f>
        <v>0</v>
      </c>
      <c r="T49" s="211">
        <f>IF('Indicator Date hidden'!U50="x","x",$T$2-'Indicator Date hidden'!U50)</f>
        <v>0</v>
      </c>
      <c r="U49" s="211" t="str">
        <f>IF('Indicator Date hidden'!V50="x","x",$U$2-'Indicator Date hidden'!V50)</f>
        <v>x</v>
      </c>
      <c r="V49" s="211">
        <f>IF('Indicator Date hidden'!W50="x","x",$V$2-'Indicator Date hidden'!W50)</f>
        <v>0</v>
      </c>
      <c r="W49" s="211">
        <f>IF('Indicator Date hidden'!X50="x","x",$W$2-'Indicator Date hidden'!X50)</f>
        <v>2</v>
      </c>
      <c r="X49" s="211">
        <f>IF('Indicator Date hidden'!Y50="x","x",$X$2-'Indicator Date hidden'!Y50)</f>
        <v>4</v>
      </c>
      <c r="Y49" s="211">
        <f>IF('Indicator Date hidden'!Z50="x","x",$Y$2-'Indicator Date hidden'!Z50)</f>
        <v>0</v>
      </c>
      <c r="Z49" s="211">
        <f>IF('Indicator Date hidden'!AA50="x","x",$Z$2-'Indicator Date hidden'!AA50)</f>
        <v>0</v>
      </c>
      <c r="AA49" s="211">
        <f>IF('Indicator Date hidden'!AB50="x","x",$AA$2-'Indicator Date hidden'!AB50)</f>
        <v>0</v>
      </c>
      <c r="AB49" s="211">
        <f>IF('Indicator Date hidden'!AC50="x","x",$AB$2-'Indicator Date hidden'!AC50)</f>
        <v>0</v>
      </c>
      <c r="AC49" s="211">
        <f>IF('Indicator Date hidden'!AD50="x","x",$AC$2-'Indicator Date hidden'!AD50)</f>
        <v>0</v>
      </c>
      <c r="AD49" s="211">
        <f>IF('Indicator Date hidden'!AE50="x","x",$AD$2-'Indicator Date hidden'!AE50)</f>
        <v>0</v>
      </c>
      <c r="AE49" s="211" t="str">
        <f>IF('Indicator Date hidden'!AF50="x","x",$AE$2-'Indicator Date hidden'!AF50)</f>
        <v>x</v>
      </c>
      <c r="AF49" s="211">
        <f>IF('Indicator Date hidden'!AG50="x","x",$AF$2-'Indicator Date hidden'!AG50)</f>
        <v>1</v>
      </c>
      <c r="AG49" s="211">
        <f>IF('Indicator Date hidden'!AH50="x","x",$AG$2-'Indicator Date hidden'!AH50)</f>
        <v>0</v>
      </c>
      <c r="AH49" s="211">
        <f>IF('Indicator Date hidden'!AI50="x","x",$AH$2-'Indicator Date hidden'!AI50)</f>
        <v>0</v>
      </c>
      <c r="AI49" s="211">
        <f>IF('Indicator Date hidden'!AJ50="x","x",$AI$2-'Indicator Date hidden'!AJ50)</f>
        <v>0</v>
      </c>
      <c r="AJ49" s="211" t="str">
        <f>IF('Indicator Date hidden'!AK50="x","x",$AJ$2-'Indicator Date hidden'!AK50)</f>
        <v>x</v>
      </c>
      <c r="AK49" s="211">
        <f>IF('Indicator Date hidden'!AL50="x","x",$AK$2-'Indicator Date hidden'!AL50)</f>
        <v>0</v>
      </c>
      <c r="AL49" s="211">
        <f>IF('Indicator Date hidden'!AM50="x","x",$AL$2-'Indicator Date hidden'!AM50)</f>
        <v>0</v>
      </c>
      <c r="AM49" s="211">
        <f>IF('Indicator Date hidden'!AN50="x","x",$AM$2-'Indicator Date hidden'!AN50)</f>
        <v>0</v>
      </c>
      <c r="AN49" s="211">
        <f>IF('Indicator Date hidden'!AO50="x","x",$AN$2-'Indicator Date hidden'!AO50)</f>
        <v>0</v>
      </c>
      <c r="AO49" s="211" t="str">
        <f>IF('Indicator Date hidden'!AP50="x","x",$AO$2-'Indicator Date hidden'!AP50)</f>
        <v>x</v>
      </c>
      <c r="AP49" s="211" t="str">
        <f>IF('Indicator Date hidden'!AQ50="x","x",$AP$2-'Indicator Date hidden'!AQ50)</f>
        <v>x</v>
      </c>
      <c r="AQ49" s="211">
        <f>IF('Indicator Date hidden'!AR50="x","x",$AQ$2-'Indicator Date hidden'!AR50)</f>
        <v>4</v>
      </c>
      <c r="AR49" s="211">
        <f>IF('Indicator Date hidden'!AS50="x","x",$AR$2-'Indicator Date hidden'!AS50)</f>
        <v>0</v>
      </c>
      <c r="AS49" s="211">
        <f>IF('Indicator Date hidden'!AT50="x","x",$AS$2-'Indicator Date hidden'!AT50)</f>
        <v>0</v>
      </c>
      <c r="AT49" s="211">
        <f>IF('Indicator Date hidden'!AU50="x","x",$AT$2-'Indicator Date hidden'!AU50)</f>
        <v>0</v>
      </c>
      <c r="AU49" s="211" t="str">
        <f>IF('Indicator Date hidden'!AV50="x","x",$AU$2-'Indicator Date hidden'!AV50)</f>
        <v>x</v>
      </c>
      <c r="AV49" s="211">
        <f>IF('Indicator Date hidden'!AW50="x","x",$AV$2-'Indicator Date hidden'!AW50)</f>
        <v>0</v>
      </c>
      <c r="AW49" s="211">
        <f>IF('Indicator Date hidden'!AX50="x","x",$AW$2-'Indicator Date hidden'!AX50)</f>
        <v>0</v>
      </c>
      <c r="AX49" s="211">
        <f>IF('Indicator Date hidden'!AY50="x","x",$AX$2-'Indicator Date hidden'!AY50)</f>
        <v>0</v>
      </c>
      <c r="AY49" s="211">
        <f>IF('Indicator Date hidden'!AZ50="x","x",$AY$2-'Indicator Date hidden'!AZ50)</f>
        <v>0</v>
      </c>
      <c r="AZ49" s="211">
        <f>IF('Indicator Date hidden'!BA50="x","x",$AZ$2-'Indicator Date hidden'!BA50)</f>
        <v>0</v>
      </c>
      <c r="BA49">
        <f t="shared" si="5"/>
        <v>19</v>
      </c>
      <c r="BB49" s="21">
        <f t="shared" si="6"/>
        <v>0.42222222222222222</v>
      </c>
      <c r="BC49">
        <f t="shared" si="7"/>
        <v>5</v>
      </c>
      <c r="BD49" s="21">
        <f t="shared" si="8"/>
        <v>1.4374188114485538</v>
      </c>
      <c r="BE49" s="280">
        <f t="shared" si="9"/>
        <v>0</v>
      </c>
    </row>
    <row r="50" spans="1:57" x14ac:dyDescent="0.25">
      <c r="A50" t="s">
        <v>8780</v>
      </c>
      <c r="B50" s="211">
        <f>IF('Indicator Date hidden'!C51="x","x",$B$2-'Indicator Date hidden'!C51)</f>
        <v>0</v>
      </c>
      <c r="C50" s="211">
        <f>IF('Indicator Date hidden'!D51="x","x",$C$2-'Indicator Date hidden'!D51)</f>
        <v>0</v>
      </c>
      <c r="D50" s="211">
        <f>IF('Indicator Date hidden'!E51="x","x",$D$2-'Indicator Date hidden'!E51)</f>
        <v>0</v>
      </c>
      <c r="E50" s="211">
        <f>IF('Indicator Date hidden'!F51="x","x",$E$2-'Indicator Date hidden'!F51)</f>
        <v>0</v>
      </c>
      <c r="F50" s="211">
        <f>IF('Indicator Date hidden'!G51="x","x",$F$2-'Indicator Date hidden'!G51)</f>
        <v>0</v>
      </c>
      <c r="G50" s="211">
        <f>IF('Indicator Date hidden'!H51="x","x",$G$2-'Indicator Date hidden'!H51)</f>
        <v>0</v>
      </c>
      <c r="H50" s="211">
        <f>IF('Indicator Date hidden'!I51="x","x",$H$2-'Indicator Date hidden'!I51)</f>
        <v>0</v>
      </c>
      <c r="I50" s="211">
        <f>IF('Indicator Date hidden'!J51="x","x",$I$2-'Indicator Date hidden'!J51)</f>
        <v>0</v>
      </c>
      <c r="J50" s="211">
        <f>IF('Indicator Date hidden'!K51="x","x",$J$2-'Indicator Date hidden'!K51)</f>
        <v>0</v>
      </c>
      <c r="K50" s="211">
        <f>IF('Indicator Date hidden'!L51="x","x",$K$2-'Indicator Date hidden'!L51)</f>
        <v>0</v>
      </c>
      <c r="L50" s="211">
        <f>IF('Indicator Date hidden'!M51="x","x",$L$2-'Indicator Date hidden'!M51)</f>
        <v>0</v>
      </c>
      <c r="M50" s="211">
        <f>IF('Indicator Date hidden'!N51="x","x",$M$2-'Indicator Date hidden'!N51)</f>
        <v>0</v>
      </c>
      <c r="N50" s="211">
        <f>IF('Indicator Date hidden'!O51="x","x",$N$2-'Indicator Date hidden'!O51)</f>
        <v>0</v>
      </c>
      <c r="O50" s="211">
        <f>IF('Indicator Date hidden'!P51="x","x",$O$2-'Indicator Date hidden'!P51)</f>
        <v>0</v>
      </c>
      <c r="P50" s="211">
        <f>IF('Indicator Date hidden'!Q51="x","x",$P$2-'Indicator Date hidden'!Q51)</f>
        <v>0</v>
      </c>
      <c r="Q50" s="211" t="str">
        <f>IF('Indicator Date hidden'!R51="x","x",$Q$2-'Indicator Date hidden'!R51)</f>
        <v>x</v>
      </c>
      <c r="R50" s="211">
        <f>IF('Indicator Date hidden'!S51="x","x",$R$2-'Indicator Date hidden'!S51)</f>
        <v>0</v>
      </c>
      <c r="S50" s="211">
        <f>IF('Indicator Date hidden'!T51="x","x",$S$2-'Indicator Date hidden'!T51)</f>
        <v>0</v>
      </c>
      <c r="T50" s="211">
        <f>IF('Indicator Date hidden'!U51="x","x",$T$2-'Indicator Date hidden'!U51)</f>
        <v>0</v>
      </c>
      <c r="U50" s="211">
        <f>IF('Indicator Date hidden'!V51="x","x",$U$2-'Indicator Date hidden'!V51)</f>
        <v>0</v>
      </c>
      <c r="V50" s="211">
        <f>IF('Indicator Date hidden'!W51="x","x",$V$2-'Indicator Date hidden'!W51)</f>
        <v>0</v>
      </c>
      <c r="W50" s="211" t="str">
        <f>IF('Indicator Date hidden'!X51="x","x",$W$2-'Indicator Date hidden'!X51)</f>
        <v>x</v>
      </c>
      <c r="X50" s="211">
        <f>IF('Indicator Date hidden'!Y51="x","x",$X$2-'Indicator Date hidden'!Y51)</f>
        <v>3</v>
      </c>
      <c r="Y50" s="211">
        <f>IF('Indicator Date hidden'!Z51="x","x",$Y$2-'Indicator Date hidden'!Z51)</f>
        <v>0</v>
      </c>
      <c r="Z50" s="211">
        <f>IF('Indicator Date hidden'!AA51="x","x",$Z$2-'Indicator Date hidden'!AA51)</f>
        <v>0</v>
      </c>
      <c r="AA50" s="211" t="str">
        <f>IF('Indicator Date hidden'!AB51="x","x",$AA$2-'Indicator Date hidden'!AB51)</f>
        <v>x</v>
      </c>
      <c r="AB50" s="211">
        <f>IF('Indicator Date hidden'!AC51="x","x",$AB$2-'Indicator Date hidden'!AC51)</f>
        <v>0</v>
      </c>
      <c r="AC50" s="211">
        <f>IF('Indicator Date hidden'!AD51="x","x",$AC$2-'Indicator Date hidden'!AD51)</f>
        <v>0</v>
      </c>
      <c r="AD50" s="211" t="str">
        <f>IF('Indicator Date hidden'!AE51="x","x",$AD$2-'Indicator Date hidden'!AE51)</f>
        <v>x</v>
      </c>
      <c r="AE50" s="211" t="str">
        <f>IF('Indicator Date hidden'!AF51="x","x",$AE$2-'Indicator Date hidden'!AF51)</f>
        <v>x</v>
      </c>
      <c r="AF50" s="211" t="str">
        <f>IF('Indicator Date hidden'!AG51="x","x",$AF$2-'Indicator Date hidden'!AG51)</f>
        <v>x</v>
      </c>
      <c r="AG50" s="211">
        <f>IF('Indicator Date hidden'!AH51="x","x",$AG$2-'Indicator Date hidden'!AH51)</f>
        <v>0</v>
      </c>
      <c r="AH50" s="211">
        <f>IF('Indicator Date hidden'!AI51="x","x",$AH$2-'Indicator Date hidden'!AI51)</f>
        <v>0</v>
      </c>
      <c r="AI50" s="211">
        <f>IF('Indicator Date hidden'!AJ51="x","x",$AI$2-'Indicator Date hidden'!AJ51)</f>
        <v>0</v>
      </c>
      <c r="AJ50" s="211" t="str">
        <f>IF('Indicator Date hidden'!AK51="x","x",$AJ$2-'Indicator Date hidden'!AK51)</f>
        <v>x</v>
      </c>
      <c r="AK50" s="211">
        <f>IF('Indicator Date hidden'!AL51="x","x",$AK$2-'Indicator Date hidden'!AL51)</f>
        <v>1</v>
      </c>
      <c r="AL50" s="211">
        <f>IF('Indicator Date hidden'!AM51="x","x",$AL$2-'Indicator Date hidden'!AM51)</f>
        <v>0</v>
      </c>
      <c r="AM50" s="211">
        <f>IF('Indicator Date hidden'!AN51="x","x",$AM$2-'Indicator Date hidden'!AN51)</f>
        <v>0</v>
      </c>
      <c r="AN50" s="211">
        <f>IF('Indicator Date hidden'!AO51="x","x",$AN$2-'Indicator Date hidden'!AO51)</f>
        <v>0</v>
      </c>
      <c r="AO50" s="211" t="str">
        <f>IF('Indicator Date hidden'!AP51="x","x",$AO$2-'Indicator Date hidden'!AP51)</f>
        <v>x</v>
      </c>
      <c r="AP50" s="211" t="str">
        <f>IF('Indicator Date hidden'!AQ51="x","x",$AP$2-'Indicator Date hidden'!AQ51)</f>
        <v>x</v>
      </c>
      <c r="AQ50" s="211" t="str">
        <f>IF('Indicator Date hidden'!AR51="x","x",$AQ$2-'Indicator Date hidden'!AR51)</f>
        <v>x</v>
      </c>
      <c r="AR50" s="211">
        <f>IF('Indicator Date hidden'!AS51="x","x",$AR$2-'Indicator Date hidden'!AS51)</f>
        <v>0</v>
      </c>
      <c r="AS50" s="211">
        <f>IF('Indicator Date hidden'!AT51="x","x",$AS$2-'Indicator Date hidden'!AT51)</f>
        <v>0</v>
      </c>
      <c r="AT50" s="211">
        <f>IF('Indicator Date hidden'!AU51="x","x",$AT$2-'Indicator Date hidden'!AU51)</f>
        <v>0</v>
      </c>
      <c r="AU50" s="211" t="str">
        <f>IF('Indicator Date hidden'!AV51="x","x",$AU$2-'Indicator Date hidden'!AV51)</f>
        <v>x</v>
      </c>
      <c r="AV50" s="211">
        <f>IF('Indicator Date hidden'!AW51="x","x",$AV$2-'Indicator Date hidden'!AW51)</f>
        <v>0</v>
      </c>
      <c r="AW50" s="211">
        <f>IF('Indicator Date hidden'!AX51="x","x",$AW$2-'Indicator Date hidden'!AX51)</f>
        <v>0</v>
      </c>
      <c r="AX50" s="211">
        <f>IF('Indicator Date hidden'!AY51="x","x",$AX$2-'Indicator Date hidden'!AY51)</f>
        <v>0</v>
      </c>
      <c r="AY50" s="211">
        <f>IF('Indicator Date hidden'!AZ51="x","x",$AY$2-'Indicator Date hidden'!AZ51)</f>
        <v>8</v>
      </c>
      <c r="AZ50" s="211">
        <f>IF('Indicator Date hidden'!BA51="x","x",$AZ$2-'Indicator Date hidden'!BA51)</f>
        <v>8</v>
      </c>
      <c r="BA50">
        <f t="shared" si="5"/>
        <v>20</v>
      </c>
      <c r="BB50" s="21">
        <f t="shared" si="6"/>
        <v>0.5</v>
      </c>
      <c r="BC50">
        <f t="shared" si="7"/>
        <v>4</v>
      </c>
      <c r="BD50" s="21">
        <f t="shared" si="8"/>
        <v>1.7888543819998317</v>
      </c>
      <c r="BE50" s="280">
        <f t="shared" si="9"/>
        <v>0</v>
      </c>
    </row>
    <row r="51" spans="1:57" x14ac:dyDescent="0.25">
      <c r="A51" t="s">
        <v>8783</v>
      </c>
      <c r="B51" s="211">
        <f>IF('Indicator Date hidden'!C52="x","x",$B$2-'Indicator Date hidden'!C52)</f>
        <v>0</v>
      </c>
      <c r="C51" s="211">
        <f>IF('Indicator Date hidden'!D52="x","x",$C$2-'Indicator Date hidden'!D52)</f>
        <v>0</v>
      </c>
      <c r="D51" s="211">
        <f>IF('Indicator Date hidden'!E52="x","x",$D$2-'Indicator Date hidden'!E52)</f>
        <v>0</v>
      </c>
      <c r="E51" s="211">
        <f>IF('Indicator Date hidden'!F52="x","x",$E$2-'Indicator Date hidden'!F52)</f>
        <v>0</v>
      </c>
      <c r="F51" s="211">
        <f>IF('Indicator Date hidden'!G52="x","x",$F$2-'Indicator Date hidden'!G52)</f>
        <v>0</v>
      </c>
      <c r="G51" s="211">
        <f>IF('Indicator Date hidden'!H52="x","x",$G$2-'Indicator Date hidden'!H52)</f>
        <v>0</v>
      </c>
      <c r="H51" s="211">
        <f>IF('Indicator Date hidden'!I52="x","x",$H$2-'Indicator Date hidden'!I52)</f>
        <v>0</v>
      </c>
      <c r="I51" s="211">
        <f>IF('Indicator Date hidden'!J52="x","x",$I$2-'Indicator Date hidden'!J52)</f>
        <v>0</v>
      </c>
      <c r="J51" s="211">
        <f>IF('Indicator Date hidden'!K52="x","x",$J$2-'Indicator Date hidden'!K52)</f>
        <v>0</v>
      </c>
      <c r="K51" s="211">
        <f>IF('Indicator Date hidden'!L52="x","x",$K$2-'Indicator Date hidden'!L52)</f>
        <v>0</v>
      </c>
      <c r="L51" s="211">
        <f>IF('Indicator Date hidden'!M52="x","x",$L$2-'Indicator Date hidden'!M52)</f>
        <v>0</v>
      </c>
      <c r="M51" s="211">
        <f>IF('Indicator Date hidden'!N52="x","x",$M$2-'Indicator Date hidden'!N52)</f>
        <v>0</v>
      </c>
      <c r="N51" s="211">
        <f>IF('Indicator Date hidden'!O52="x","x",$N$2-'Indicator Date hidden'!O52)</f>
        <v>0</v>
      </c>
      <c r="O51" s="211">
        <f>IF('Indicator Date hidden'!P52="x","x",$O$2-'Indicator Date hidden'!P52)</f>
        <v>0</v>
      </c>
      <c r="P51" s="211">
        <f>IF('Indicator Date hidden'!Q52="x","x",$P$2-'Indicator Date hidden'!Q52)</f>
        <v>0</v>
      </c>
      <c r="Q51" s="211">
        <f>IF('Indicator Date hidden'!R52="x","x",$Q$2-'Indicator Date hidden'!R52)</f>
        <v>1</v>
      </c>
      <c r="R51" s="211">
        <f>IF('Indicator Date hidden'!S52="x","x",$R$2-'Indicator Date hidden'!S52)</f>
        <v>0</v>
      </c>
      <c r="S51" s="211">
        <f>IF('Indicator Date hidden'!T52="x","x",$S$2-'Indicator Date hidden'!T52)</f>
        <v>0</v>
      </c>
      <c r="T51" s="211">
        <f>IF('Indicator Date hidden'!U52="x","x",$T$2-'Indicator Date hidden'!U52)</f>
        <v>0</v>
      </c>
      <c r="U51" s="211">
        <f>IF('Indicator Date hidden'!V52="x","x",$U$2-'Indicator Date hidden'!V52)</f>
        <v>0</v>
      </c>
      <c r="V51" s="211">
        <f>IF('Indicator Date hidden'!W52="x","x",$V$2-'Indicator Date hidden'!W52)</f>
        <v>0</v>
      </c>
      <c r="W51" s="211">
        <f>IF('Indicator Date hidden'!X52="x","x",$W$2-'Indicator Date hidden'!X52)</f>
        <v>1</v>
      </c>
      <c r="X51" s="211">
        <f>IF('Indicator Date hidden'!Y52="x","x",$X$2-'Indicator Date hidden'!Y52)</f>
        <v>2</v>
      </c>
      <c r="Y51" s="211">
        <f>IF('Indicator Date hidden'!Z52="x","x",$Y$2-'Indicator Date hidden'!Z52)</f>
        <v>0</v>
      </c>
      <c r="Z51" s="211">
        <f>IF('Indicator Date hidden'!AA52="x","x",$Z$2-'Indicator Date hidden'!AA52)</f>
        <v>0</v>
      </c>
      <c r="AA51" s="211">
        <f>IF('Indicator Date hidden'!AB52="x","x",$AA$2-'Indicator Date hidden'!AB52)</f>
        <v>0</v>
      </c>
      <c r="AB51" s="211">
        <f>IF('Indicator Date hidden'!AC52="x","x",$AB$2-'Indicator Date hidden'!AC52)</f>
        <v>0</v>
      </c>
      <c r="AC51" s="211">
        <f>IF('Indicator Date hidden'!AD52="x","x",$AC$2-'Indicator Date hidden'!AD52)</f>
        <v>0</v>
      </c>
      <c r="AD51" s="211">
        <f>IF('Indicator Date hidden'!AE52="x","x",$AD$2-'Indicator Date hidden'!AE52)</f>
        <v>0</v>
      </c>
      <c r="AE51" s="211">
        <f>IF('Indicator Date hidden'!AF52="x","x",$AE$2-'Indicator Date hidden'!AF52)</f>
        <v>0</v>
      </c>
      <c r="AF51" s="211">
        <f>IF('Indicator Date hidden'!AG52="x","x",$AF$2-'Indicator Date hidden'!AG52)</f>
        <v>0</v>
      </c>
      <c r="AG51" s="211">
        <f>IF('Indicator Date hidden'!AH52="x","x",$AG$2-'Indicator Date hidden'!AH52)</f>
        <v>0</v>
      </c>
      <c r="AH51" s="211">
        <f>IF('Indicator Date hidden'!AI52="x","x",$AH$2-'Indicator Date hidden'!AI52)</f>
        <v>0</v>
      </c>
      <c r="AI51" s="211">
        <f>IF('Indicator Date hidden'!AJ52="x","x",$AI$2-'Indicator Date hidden'!AJ52)</f>
        <v>0</v>
      </c>
      <c r="AJ51" s="211" t="str">
        <f>IF('Indicator Date hidden'!AK52="x","x",$AJ$2-'Indicator Date hidden'!AK52)</f>
        <v>x</v>
      </c>
      <c r="AK51" s="211">
        <f>IF('Indicator Date hidden'!AL52="x","x",$AK$2-'Indicator Date hidden'!AL52)</f>
        <v>1</v>
      </c>
      <c r="AL51" s="211">
        <f>IF('Indicator Date hidden'!AM52="x","x",$AL$2-'Indicator Date hidden'!AM52)</f>
        <v>0</v>
      </c>
      <c r="AM51" s="211">
        <f>IF('Indicator Date hidden'!AN52="x","x",$AM$2-'Indicator Date hidden'!AN52)</f>
        <v>0</v>
      </c>
      <c r="AN51" s="211">
        <f>IF('Indicator Date hidden'!AO52="x","x",$AN$2-'Indicator Date hidden'!AO52)</f>
        <v>0</v>
      </c>
      <c r="AO51" s="211">
        <f>IF('Indicator Date hidden'!AP52="x","x",$AO$2-'Indicator Date hidden'!AP52)</f>
        <v>0</v>
      </c>
      <c r="AP51" s="211">
        <f>IF('Indicator Date hidden'!AQ52="x","x",$AP$2-'Indicator Date hidden'!AQ52)</f>
        <v>0</v>
      </c>
      <c r="AQ51" s="211">
        <f>IF('Indicator Date hidden'!AR52="x","x",$AQ$2-'Indicator Date hidden'!AR52)</f>
        <v>0</v>
      </c>
      <c r="AR51" s="211">
        <f>IF('Indicator Date hidden'!AS52="x","x",$AR$2-'Indicator Date hidden'!AS52)</f>
        <v>0</v>
      </c>
      <c r="AS51" s="211">
        <f>IF('Indicator Date hidden'!AT52="x","x",$AS$2-'Indicator Date hidden'!AT52)</f>
        <v>0</v>
      </c>
      <c r="AT51" s="211">
        <f>IF('Indicator Date hidden'!AU52="x","x",$AT$2-'Indicator Date hidden'!AU52)</f>
        <v>0</v>
      </c>
      <c r="AU51" s="211">
        <f>IF('Indicator Date hidden'!AV52="x","x",$AU$2-'Indicator Date hidden'!AV52)</f>
        <v>1</v>
      </c>
      <c r="AV51" s="211">
        <f>IF('Indicator Date hidden'!AW52="x","x",$AV$2-'Indicator Date hidden'!AW52)</f>
        <v>0</v>
      </c>
      <c r="AW51" s="211">
        <f>IF('Indicator Date hidden'!AX52="x","x",$AW$2-'Indicator Date hidden'!AX52)</f>
        <v>0</v>
      </c>
      <c r="AX51" s="211">
        <f>IF('Indicator Date hidden'!AY52="x","x",$AX$2-'Indicator Date hidden'!AY52)</f>
        <v>0</v>
      </c>
      <c r="AY51" s="211">
        <f>IF('Indicator Date hidden'!AZ52="x","x",$AY$2-'Indicator Date hidden'!AZ52)</f>
        <v>0</v>
      </c>
      <c r="AZ51" s="211">
        <f>IF('Indicator Date hidden'!BA52="x","x",$AZ$2-'Indicator Date hidden'!BA52)</f>
        <v>0</v>
      </c>
      <c r="BA51">
        <f t="shared" si="5"/>
        <v>6</v>
      </c>
      <c r="BB51" s="21">
        <f t="shared" si="6"/>
        <v>0.12</v>
      </c>
      <c r="BC51">
        <f t="shared" si="7"/>
        <v>5</v>
      </c>
      <c r="BD51" s="21">
        <f t="shared" si="8"/>
        <v>0.38157568056677826</v>
      </c>
      <c r="BE51" s="280">
        <f t="shared" si="9"/>
        <v>0</v>
      </c>
    </row>
    <row r="52" spans="1:57" x14ac:dyDescent="0.25">
      <c r="A52" t="s">
        <v>8785</v>
      </c>
      <c r="B52" s="211">
        <f>IF('Indicator Date hidden'!C53="x","x",$B$2-'Indicator Date hidden'!C53)</f>
        <v>0</v>
      </c>
      <c r="C52" s="211">
        <f>IF('Indicator Date hidden'!D53="x","x",$C$2-'Indicator Date hidden'!D53)</f>
        <v>0</v>
      </c>
      <c r="D52" s="211">
        <f>IF('Indicator Date hidden'!E53="x","x",$D$2-'Indicator Date hidden'!E53)</f>
        <v>0</v>
      </c>
      <c r="E52" s="211">
        <f>IF('Indicator Date hidden'!F53="x","x",$E$2-'Indicator Date hidden'!F53)</f>
        <v>0</v>
      </c>
      <c r="F52" s="211">
        <f>IF('Indicator Date hidden'!G53="x","x",$F$2-'Indicator Date hidden'!G53)</f>
        <v>0</v>
      </c>
      <c r="G52" s="211">
        <f>IF('Indicator Date hidden'!H53="x","x",$G$2-'Indicator Date hidden'!H53)</f>
        <v>0</v>
      </c>
      <c r="H52" s="211">
        <f>IF('Indicator Date hidden'!I53="x","x",$H$2-'Indicator Date hidden'!I53)</f>
        <v>0</v>
      </c>
      <c r="I52" s="211">
        <f>IF('Indicator Date hidden'!J53="x","x",$I$2-'Indicator Date hidden'!J53)</f>
        <v>0</v>
      </c>
      <c r="J52" s="211">
        <f>IF('Indicator Date hidden'!K53="x","x",$J$2-'Indicator Date hidden'!K53)</f>
        <v>0</v>
      </c>
      <c r="K52" s="211">
        <f>IF('Indicator Date hidden'!L53="x","x",$K$2-'Indicator Date hidden'!L53)</f>
        <v>0</v>
      </c>
      <c r="L52" s="211">
        <f>IF('Indicator Date hidden'!M53="x","x",$L$2-'Indicator Date hidden'!M53)</f>
        <v>0</v>
      </c>
      <c r="M52" s="211">
        <f>IF('Indicator Date hidden'!N53="x","x",$M$2-'Indicator Date hidden'!N53)</f>
        <v>0</v>
      </c>
      <c r="N52" s="211">
        <f>IF('Indicator Date hidden'!O53="x","x",$N$2-'Indicator Date hidden'!O53)</f>
        <v>0</v>
      </c>
      <c r="O52" s="211">
        <f>IF('Indicator Date hidden'!P53="x","x",$O$2-'Indicator Date hidden'!P53)</f>
        <v>0</v>
      </c>
      <c r="P52" s="211">
        <f>IF('Indicator Date hidden'!Q53="x","x",$P$2-'Indicator Date hidden'!Q53)</f>
        <v>0</v>
      </c>
      <c r="Q52" s="211">
        <f>IF('Indicator Date hidden'!R53="x","x",$Q$2-'Indicator Date hidden'!R53)</f>
        <v>0</v>
      </c>
      <c r="R52" s="211">
        <f>IF('Indicator Date hidden'!S53="x","x",$R$2-'Indicator Date hidden'!S53)</f>
        <v>0</v>
      </c>
      <c r="S52" s="211">
        <f>IF('Indicator Date hidden'!T53="x","x",$S$2-'Indicator Date hidden'!T53)</f>
        <v>0</v>
      </c>
      <c r="T52" s="211">
        <f>IF('Indicator Date hidden'!U53="x","x",$T$2-'Indicator Date hidden'!U53)</f>
        <v>0</v>
      </c>
      <c r="U52" s="211">
        <f>IF('Indicator Date hidden'!V53="x","x",$U$2-'Indicator Date hidden'!V53)</f>
        <v>0</v>
      </c>
      <c r="V52" s="211">
        <f>IF('Indicator Date hidden'!W53="x","x",$V$2-'Indicator Date hidden'!W53)</f>
        <v>0</v>
      </c>
      <c r="W52" s="211">
        <f>IF('Indicator Date hidden'!X53="x","x",$W$2-'Indicator Date hidden'!X53)</f>
        <v>2</v>
      </c>
      <c r="X52" s="211">
        <f>IF('Indicator Date hidden'!Y53="x","x",$X$2-'Indicator Date hidden'!Y53)</f>
        <v>3</v>
      </c>
      <c r="Y52" s="211">
        <f>IF('Indicator Date hidden'!Z53="x","x",$Y$2-'Indicator Date hidden'!Z53)</f>
        <v>0</v>
      </c>
      <c r="Z52" s="211">
        <f>IF('Indicator Date hidden'!AA53="x","x",$Z$2-'Indicator Date hidden'!AA53)</f>
        <v>0</v>
      </c>
      <c r="AA52" s="211">
        <f>IF('Indicator Date hidden'!AB53="x","x",$AA$2-'Indicator Date hidden'!AB53)</f>
        <v>0</v>
      </c>
      <c r="AB52" s="211">
        <f>IF('Indicator Date hidden'!AC53="x","x",$AB$2-'Indicator Date hidden'!AC53)</f>
        <v>0</v>
      </c>
      <c r="AC52" s="211">
        <f>IF('Indicator Date hidden'!AD53="x","x",$AC$2-'Indicator Date hidden'!AD53)</f>
        <v>0</v>
      </c>
      <c r="AD52" s="211">
        <f>IF('Indicator Date hidden'!AE53="x","x",$AD$2-'Indicator Date hidden'!AE53)</f>
        <v>0</v>
      </c>
      <c r="AE52" s="211">
        <f>IF('Indicator Date hidden'!AF53="x","x",$AE$2-'Indicator Date hidden'!AF53)</f>
        <v>0</v>
      </c>
      <c r="AF52" s="211">
        <f>IF('Indicator Date hidden'!AG53="x","x",$AF$2-'Indicator Date hidden'!AG53)</f>
        <v>0</v>
      </c>
      <c r="AG52" s="211">
        <f>IF('Indicator Date hidden'!AH53="x","x",$AG$2-'Indicator Date hidden'!AH53)</f>
        <v>0</v>
      </c>
      <c r="AH52" s="211">
        <f>IF('Indicator Date hidden'!AI53="x","x",$AH$2-'Indicator Date hidden'!AI53)</f>
        <v>0</v>
      </c>
      <c r="AI52" s="211">
        <f>IF('Indicator Date hidden'!AJ53="x","x",$AI$2-'Indicator Date hidden'!AJ53)</f>
        <v>0</v>
      </c>
      <c r="AJ52" s="211" t="str">
        <f>IF('Indicator Date hidden'!AK53="x","x",$AJ$2-'Indicator Date hidden'!AK53)</f>
        <v>x</v>
      </c>
      <c r="AK52" s="211">
        <f>IF('Indicator Date hidden'!AL53="x","x",$AK$2-'Indicator Date hidden'!AL53)</f>
        <v>1</v>
      </c>
      <c r="AL52" s="211">
        <f>IF('Indicator Date hidden'!AM53="x","x",$AL$2-'Indicator Date hidden'!AM53)</f>
        <v>0</v>
      </c>
      <c r="AM52" s="211">
        <f>IF('Indicator Date hidden'!AN53="x","x",$AM$2-'Indicator Date hidden'!AN53)</f>
        <v>0</v>
      </c>
      <c r="AN52" s="211">
        <f>IF('Indicator Date hidden'!AO53="x","x",$AN$2-'Indicator Date hidden'!AO53)</f>
        <v>0</v>
      </c>
      <c r="AO52" s="211">
        <f>IF('Indicator Date hidden'!AP53="x","x",$AO$2-'Indicator Date hidden'!AP53)</f>
        <v>0</v>
      </c>
      <c r="AP52" s="211">
        <f>IF('Indicator Date hidden'!AQ53="x","x",$AP$2-'Indicator Date hidden'!AQ53)</f>
        <v>0</v>
      </c>
      <c r="AQ52" s="211">
        <f>IF('Indicator Date hidden'!AR53="x","x",$AQ$2-'Indicator Date hidden'!AR53)</f>
        <v>0</v>
      </c>
      <c r="AR52" s="211">
        <f>IF('Indicator Date hidden'!AS53="x","x",$AR$2-'Indicator Date hidden'!AS53)</f>
        <v>0</v>
      </c>
      <c r="AS52" s="211">
        <f>IF('Indicator Date hidden'!AT53="x","x",$AS$2-'Indicator Date hidden'!AT53)</f>
        <v>0</v>
      </c>
      <c r="AT52" s="211">
        <f>IF('Indicator Date hidden'!AU53="x","x",$AT$2-'Indicator Date hidden'!AU53)</f>
        <v>0</v>
      </c>
      <c r="AU52" s="211">
        <f>IF('Indicator Date hidden'!AV53="x","x",$AU$2-'Indicator Date hidden'!AV53)</f>
        <v>1</v>
      </c>
      <c r="AV52" s="211">
        <f>IF('Indicator Date hidden'!AW53="x","x",$AV$2-'Indicator Date hidden'!AW53)</f>
        <v>0</v>
      </c>
      <c r="AW52" s="211">
        <f>IF('Indicator Date hidden'!AX53="x","x",$AW$2-'Indicator Date hidden'!AX53)</f>
        <v>0</v>
      </c>
      <c r="AX52" s="211">
        <f>IF('Indicator Date hidden'!AY53="x","x",$AX$2-'Indicator Date hidden'!AY53)</f>
        <v>0</v>
      </c>
      <c r="AY52" s="211">
        <f>IF('Indicator Date hidden'!AZ53="x","x",$AY$2-'Indicator Date hidden'!AZ53)</f>
        <v>0</v>
      </c>
      <c r="AZ52" s="211">
        <f>IF('Indicator Date hidden'!BA53="x","x",$AZ$2-'Indicator Date hidden'!BA53)</f>
        <v>0</v>
      </c>
      <c r="BA52">
        <f t="shared" si="5"/>
        <v>7</v>
      </c>
      <c r="BB52" s="21">
        <f t="shared" si="6"/>
        <v>0.14000000000000001</v>
      </c>
      <c r="BC52">
        <f t="shared" si="7"/>
        <v>4</v>
      </c>
      <c r="BD52" s="21">
        <f t="shared" si="8"/>
        <v>0.52952809179494909</v>
      </c>
      <c r="BE52" s="280">
        <f t="shared" si="9"/>
        <v>0</v>
      </c>
    </row>
    <row r="53" spans="1:57" x14ac:dyDescent="0.25">
      <c r="A53" t="s">
        <v>8786</v>
      </c>
      <c r="B53" s="211">
        <f>IF('Indicator Date hidden'!C54="x","x",$B$2-'Indicator Date hidden'!C54)</f>
        <v>0</v>
      </c>
      <c r="C53" s="211">
        <f>IF('Indicator Date hidden'!D54="x","x",$C$2-'Indicator Date hidden'!D54)</f>
        <v>0</v>
      </c>
      <c r="D53" s="211">
        <f>IF('Indicator Date hidden'!E54="x","x",$D$2-'Indicator Date hidden'!E54)</f>
        <v>0</v>
      </c>
      <c r="E53" s="211">
        <f>IF('Indicator Date hidden'!F54="x","x",$E$2-'Indicator Date hidden'!F54)</f>
        <v>0</v>
      </c>
      <c r="F53" s="211">
        <f>IF('Indicator Date hidden'!G54="x","x",$F$2-'Indicator Date hidden'!G54)</f>
        <v>0</v>
      </c>
      <c r="G53" s="211">
        <f>IF('Indicator Date hidden'!H54="x","x",$G$2-'Indicator Date hidden'!H54)</f>
        <v>0</v>
      </c>
      <c r="H53" s="211">
        <f>IF('Indicator Date hidden'!I54="x","x",$H$2-'Indicator Date hidden'!I54)</f>
        <v>0</v>
      </c>
      <c r="I53" s="211">
        <f>IF('Indicator Date hidden'!J54="x","x",$I$2-'Indicator Date hidden'!J54)</f>
        <v>0</v>
      </c>
      <c r="J53" s="211">
        <f>IF('Indicator Date hidden'!K54="x","x",$J$2-'Indicator Date hidden'!K54)</f>
        <v>0</v>
      </c>
      <c r="K53" s="211">
        <f>IF('Indicator Date hidden'!L54="x","x",$K$2-'Indicator Date hidden'!L54)</f>
        <v>0</v>
      </c>
      <c r="L53" s="211">
        <f>IF('Indicator Date hidden'!M54="x","x",$L$2-'Indicator Date hidden'!M54)</f>
        <v>0</v>
      </c>
      <c r="M53" s="211">
        <f>IF('Indicator Date hidden'!N54="x","x",$M$2-'Indicator Date hidden'!N54)</f>
        <v>0</v>
      </c>
      <c r="N53" s="211">
        <f>IF('Indicator Date hidden'!O54="x","x",$N$2-'Indicator Date hidden'!O54)</f>
        <v>0</v>
      </c>
      <c r="O53" s="211">
        <f>IF('Indicator Date hidden'!P54="x","x",$O$2-'Indicator Date hidden'!P54)</f>
        <v>0</v>
      </c>
      <c r="P53" s="211">
        <f>IF('Indicator Date hidden'!Q54="x","x",$P$2-'Indicator Date hidden'!Q54)</f>
        <v>0</v>
      </c>
      <c r="Q53" s="211">
        <f>IF('Indicator Date hidden'!R54="x","x",$Q$2-'Indicator Date hidden'!R54)</f>
        <v>0</v>
      </c>
      <c r="R53" s="211">
        <f>IF('Indicator Date hidden'!S54="x","x",$R$2-'Indicator Date hidden'!S54)</f>
        <v>0</v>
      </c>
      <c r="S53" s="211">
        <f>IF('Indicator Date hidden'!T54="x","x",$S$2-'Indicator Date hidden'!T54)</f>
        <v>0</v>
      </c>
      <c r="T53" s="211">
        <f>IF('Indicator Date hidden'!U54="x","x",$T$2-'Indicator Date hidden'!U54)</f>
        <v>0</v>
      </c>
      <c r="U53" s="211">
        <f>IF('Indicator Date hidden'!V54="x","x",$U$2-'Indicator Date hidden'!V54)</f>
        <v>0</v>
      </c>
      <c r="V53" s="211">
        <f>IF('Indicator Date hidden'!W54="x","x",$V$2-'Indicator Date hidden'!W54)</f>
        <v>0</v>
      </c>
      <c r="W53" s="211">
        <f>IF('Indicator Date hidden'!X54="x","x",$W$2-'Indicator Date hidden'!X54)</f>
        <v>0</v>
      </c>
      <c r="X53" s="211">
        <f>IF('Indicator Date hidden'!Y54="x","x",$X$2-'Indicator Date hidden'!Y54)</f>
        <v>4</v>
      </c>
      <c r="Y53" s="211">
        <f>IF('Indicator Date hidden'!Z54="x","x",$Y$2-'Indicator Date hidden'!Z54)</f>
        <v>0</v>
      </c>
      <c r="Z53" s="211">
        <f>IF('Indicator Date hidden'!AA54="x","x",$Z$2-'Indicator Date hidden'!AA54)</f>
        <v>0</v>
      </c>
      <c r="AA53" s="211">
        <f>IF('Indicator Date hidden'!AB54="x","x",$AA$2-'Indicator Date hidden'!AB54)</f>
        <v>0</v>
      </c>
      <c r="AB53" s="211">
        <f>IF('Indicator Date hidden'!AC54="x","x",$AB$2-'Indicator Date hidden'!AC54)</f>
        <v>0</v>
      </c>
      <c r="AC53" s="211">
        <f>IF('Indicator Date hidden'!AD54="x","x",$AC$2-'Indicator Date hidden'!AD54)</f>
        <v>0</v>
      </c>
      <c r="AD53" s="211" t="str">
        <f>IF('Indicator Date hidden'!AE54="x","x",$AD$2-'Indicator Date hidden'!AE54)</f>
        <v>x</v>
      </c>
      <c r="AE53" s="211">
        <f>IF('Indicator Date hidden'!AF54="x","x",$AE$2-'Indicator Date hidden'!AF54)</f>
        <v>0</v>
      </c>
      <c r="AF53" s="211">
        <f>IF('Indicator Date hidden'!AG54="x","x",$AF$2-'Indicator Date hidden'!AG54)</f>
        <v>5</v>
      </c>
      <c r="AG53" s="211">
        <f>IF('Indicator Date hidden'!AH54="x","x",$AG$2-'Indicator Date hidden'!AH54)</f>
        <v>0</v>
      </c>
      <c r="AH53" s="211">
        <f>IF('Indicator Date hidden'!AI54="x","x",$AH$2-'Indicator Date hidden'!AI54)</f>
        <v>0</v>
      </c>
      <c r="AI53" s="211">
        <f>IF('Indicator Date hidden'!AJ54="x","x",$AI$2-'Indicator Date hidden'!AJ54)</f>
        <v>0</v>
      </c>
      <c r="AJ53" s="211">
        <f>IF('Indicator Date hidden'!AK54="x","x",$AJ$2-'Indicator Date hidden'!AK54)</f>
        <v>1</v>
      </c>
      <c r="AK53" s="211">
        <f>IF('Indicator Date hidden'!AL54="x","x",$AK$2-'Indicator Date hidden'!AL54)</f>
        <v>0</v>
      </c>
      <c r="AL53" s="211">
        <f>IF('Indicator Date hidden'!AM54="x","x",$AL$2-'Indicator Date hidden'!AM54)</f>
        <v>0</v>
      </c>
      <c r="AM53" s="211">
        <f>IF('Indicator Date hidden'!AN54="x","x",$AM$2-'Indicator Date hidden'!AN54)</f>
        <v>0</v>
      </c>
      <c r="AN53" s="211">
        <f>IF('Indicator Date hidden'!AO54="x","x",$AN$2-'Indicator Date hidden'!AO54)</f>
        <v>0</v>
      </c>
      <c r="AO53" s="211">
        <f>IF('Indicator Date hidden'!AP54="x","x",$AO$2-'Indicator Date hidden'!AP54)</f>
        <v>0</v>
      </c>
      <c r="AP53" s="211">
        <f>IF('Indicator Date hidden'!AQ54="x","x",$AP$2-'Indicator Date hidden'!AQ54)</f>
        <v>0</v>
      </c>
      <c r="AQ53" s="211">
        <f>IF('Indicator Date hidden'!AR54="x","x",$AQ$2-'Indicator Date hidden'!AR54)</f>
        <v>0</v>
      </c>
      <c r="AR53" s="211">
        <f>IF('Indicator Date hidden'!AS54="x","x",$AR$2-'Indicator Date hidden'!AS54)</f>
        <v>0</v>
      </c>
      <c r="AS53" s="211">
        <f>IF('Indicator Date hidden'!AT54="x","x",$AS$2-'Indicator Date hidden'!AT54)</f>
        <v>0</v>
      </c>
      <c r="AT53" s="211">
        <f>IF('Indicator Date hidden'!AU54="x","x",$AT$2-'Indicator Date hidden'!AU54)</f>
        <v>0</v>
      </c>
      <c r="AU53" s="211">
        <f>IF('Indicator Date hidden'!AV54="x","x",$AU$2-'Indicator Date hidden'!AV54)</f>
        <v>1</v>
      </c>
      <c r="AV53" s="211">
        <f>IF('Indicator Date hidden'!AW54="x","x",$AV$2-'Indicator Date hidden'!AW54)</f>
        <v>0</v>
      </c>
      <c r="AW53" s="211">
        <f>IF('Indicator Date hidden'!AX54="x","x",$AW$2-'Indicator Date hidden'!AX54)</f>
        <v>0</v>
      </c>
      <c r="AX53" s="211">
        <f>IF('Indicator Date hidden'!AY54="x","x",$AX$2-'Indicator Date hidden'!AY54)</f>
        <v>0</v>
      </c>
      <c r="AY53" s="211">
        <f>IF('Indicator Date hidden'!AZ54="x","x",$AY$2-'Indicator Date hidden'!AZ54)</f>
        <v>0</v>
      </c>
      <c r="AZ53" s="211">
        <f>IF('Indicator Date hidden'!BA54="x","x",$AZ$2-'Indicator Date hidden'!BA54)</f>
        <v>0</v>
      </c>
      <c r="BA53">
        <f t="shared" si="5"/>
        <v>11</v>
      </c>
      <c r="BB53" s="21">
        <f t="shared" si="6"/>
        <v>0.22</v>
      </c>
      <c r="BC53">
        <f t="shared" si="7"/>
        <v>4</v>
      </c>
      <c r="BD53" s="21">
        <f t="shared" si="8"/>
        <v>0.90088845036441667</v>
      </c>
      <c r="BE53" s="280">
        <f t="shared" si="9"/>
        <v>0</v>
      </c>
    </row>
    <row r="54" spans="1:57" x14ac:dyDescent="0.25">
      <c r="A54" t="s">
        <v>8947</v>
      </c>
      <c r="B54" s="211">
        <f>IF('Indicator Date hidden'!C55="x","x",$B$2-'Indicator Date hidden'!C55)</f>
        <v>0</v>
      </c>
      <c r="C54" s="211">
        <f>IF('Indicator Date hidden'!D55="x","x",$C$2-'Indicator Date hidden'!D55)</f>
        <v>0</v>
      </c>
      <c r="D54" s="211">
        <f>IF('Indicator Date hidden'!E55="x","x",$D$2-'Indicator Date hidden'!E55)</f>
        <v>0</v>
      </c>
      <c r="E54" s="211">
        <f>IF('Indicator Date hidden'!F55="x","x",$E$2-'Indicator Date hidden'!F55)</f>
        <v>0</v>
      </c>
      <c r="F54" s="211">
        <f>IF('Indicator Date hidden'!G55="x","x",$F$2-'Indicator Date hidden'!G55)</f>
        <v>0</v>
      </c>
      <c r="G54" s="211">
        <f>IF('Indicator Date hidden'!H55="x","x",$G$2-'Indicator Date hidden'!H55)</f>
        <v>0</v>
      </c>
      <c r="H54" s="211">
        <f>IF('Indicator Date hidden'!I55="x","x",$H$2-'Indicator Date hidden'!I55)</f>
        <v>0</v>
      </c>
      <c r="I54" s="211">
        <f>IF('Indicator Date hidden'!J55="x","x",$I$2-'Indicator Date hidden'!J55)</f>
        <v>0</v>
      </c>
      <c r="J54" s="211">
        <f>IF('Indicator Date hidden'!K55="x","x",$J$2-'Indicator Date hidden'!K55)</f>
        <v>0</v>
      </c>
      <c r="K54" s="211">
        <f>IF('Indicator Date hidden'!L55="x","x",$K$2-'Indicator Date hidden'!L55)</f>
        <v>0</v>
      </c>
      <c r="L54" s="211">
        <f>IF('Indicator Date hidden'!M55="x","x",$L$2-'Indicator Date hidden'!M55)</f>
        <v>0</v>
      </c>
      <c r="M54" s="211">
        <f>IF('Indicator Date hidden'!N55="x","x",$M$2-'Indicator Date hidden'!N55)</f>
        <v>0</v>
      </c>
      <c r="N54" s="211">
        <f>IF('Indicator Date hidden'!O55="x","x",$N$2-'Indicator Date hidden'!O55)</f>
        <v>0</v>
      </c>
      <c r="O54" s="211">
        <f>IF('Indicator Date hidden'!P55="x","x",$O$2-'Indicator Date hidden'!P55)</f>
        <v>0</v>
      </c>
      <c r="P54" s="211">
        <f>IF('Indicator Date hidden'!Q55="x","x",$P$2-'Indicator Date hidden'!Q55)</f>
        <v>0</v>
      </c>
      <c r="Q54" s="211" t="str">
        <f>IF('Indicator Date hidden'!R55="x","x",$Q$2-'Indicator Date hidden'!R55)</f>
        <v>x</v>
      </c>
      <c r="R54" s="211">
        <f>IF('Indicator Date hidden'!S55="x","x",$R$2-'Indicator Date hidden'!S55)</f>
        <v>0</v>
      </c>
      <c r="S54" s="211">
        <f>IF('Indicator Date hidden'!T55="x","x",$S$2-'Indicator Date hidden'!T55)</f>
        <v>0</v>
      </c>
      <c r="T54" s="211">
        <f>IF('Indicator Date hidden'!U55="x","x",$T$2-'Indicator Date hidden'!U55)</f>
        <v>0</v>
      </c>
      <c r="U54" s="211">
        <f>IF('Indicator Date hidden'!V55="x","x",$U$2-'Indicator Date hidden'!V55)</f>
        <v>0</v>
      </c>
      <c r="V54" s="211">
        <f>IF('Indicator Date hidden'!W55="x","x",$V$2-'Indicator Date hidden'!W55)</f>
        <v>0</v>
      </c>
      <c r="W54" s="211">
        <f>IF('Indicator Date hidden'!X55="x","x",$W$2-'Indicator Date hidden'!X55)</f>
        <v>6</v>
      </c>
      <c r="X54" s="211">
        <f>IF('Indicator Date hidden'!Y55="x","x",$X$2-'Indicator Date hidden'!Y55)</f>
        <v>4</v>
      </c>
      <c r="Y54" s="211">
        <f>IF('Indicator Date hidden'!Z55="x","x",$Y$2-'Indicator Date hidden'!Z55)</f>
        <v>0</v>
      </c>
      <c r="Z54" s="211">
        <f>IF('Indicator Date hidden'!AA55="x","x",$Z$2-'Indicator Date hidden'!AA55)</f>
        <v>0</v>
      </c>
      <c r="AA54" s="211">
        <f>IF('Indicator Date hidden'!AB55="x","x",$AA$2-'Indicator Date hidden'!AB55)</f>
        <v>0</v>
      </c>
      <c r="AB54" s="211">
        <f>IF('Indicator Date hidden'!AC55="x","x",$AB$2-'Indicator Date hidden'!AC55)</f>
        <v>0</v>
      </c>
      <c r="AC54" s="211">
        <f>IF('Indicator Date hidden'!AD55="x","x",$AC$2-'Indicator Date hidden'!AD55)</f>
        <v>0</v>
      </c>
      <c r="AD54" s="211">
        <f>IF('Indicator Date hidden'!AE55="x","x",$AD$2-'Indicator Date hidden'!AE55)</f>
        <v>0</v>
      </c>
      <c r="AE54" s="211">
        <f>IF('Indicator Date hidden'!AF55="x","x",$AE$2-'Indicator Date hidden'!AF55)</f>
        <v>0</v>
      </c>
      <c r="AF54" s="211">
        <f>IF('Indicator Date hidden'!AG55="x","x",$AF$2-'Indicator Date hidden'!AG55)</f>
        <v>0</v>
      </c>
      <c r="AG54" s="211">
        <f>IF('Indicator Date hidden'!AH55="x","x",$AG$2-'Indicator Date hidden'!AH55)</f>
        <v>0</v>
      </c>
      <c r="AH54" s="211">
        <f>IF('Indicator Date hidden'!AI55="x","x",$AH$2-'Indicator Date hidden'!AI55)</f>
        <v>0</v>
      </c>
      <c r="AI54" s="211">
        <f>IF('Indicator Date hidden'!AJ55="x","x",$AI$2-'Indicator Date hidden'!AJ55)</f>
        <v>0</v>
      </c>
      <c r="AJ54" s="211">
        <f>IF('Indicator Date hidden'!AK55="x","x",$AJ$2-'Indicator Date hidden'!AK55)</f>
        <v>1</v>
      </c>
      <c r="AK54" s="211">
        <f>IF('Indicator Date hidden'!AL55="x","x",$AK$2-'Indicator Date hidden'!AL55)</f>
        <v>1</v>
      </c>
      <c r="AL54" s="211">
        <f>IF('Indicator Date hidden'!AM55="x","x",$AL$2-'Indicator Date hidden'!AM55)</f>
        <v>0</v>
      </c>
      <c r="AM54" s="211">
        <f>IF('Indicator Date hidden'!AN55="x","x",$AM$2-'Indicator Date hidden'!AN55)</f>
        <v>0</v>
      </c>
      <c r="AN54" s="211">
        <f>IF('Indicator Date hidden'!AO55="x","x",$AN$2-'Indicator Date hidden'!AO55)</f>
        <v>0</v>
      </c>
      <c r="AO54" s="211">
        <f>IF('Indicator Date hidden'!AP55="x","x",$AO$2-'Indicator Date hidden'!AP55)</f>
        <v>0</v>
      </c>
      <c r="AP54" s="211">
        <f>IF('Indicator Date hidden'!AQ55="x","x",$AP$2-'Indicator Date hidden'!AQ55)</f>
        <v>0</v>
      </c>
      <c r="AQ54" s="211">
        <f>IF('Indicator Date hidden'!AR55="x","x",$AQ$2-'Indicator Date hidden'!AR55)</f>
        <v>6</v>
      </c>
      <c r="AR54" s="211">
        <f>IF('Indicator Date hidden'!AS55="x","x",$AR$2-'Indicator Date hidden'!AS55)</f>
        <v>0</v>
      </c>
      <c r="AS54" s="211">
        <f>IF('Indicator Date hidden'!AT55="x","x",$AS$2-'Indicator Date hidden'!AT55)</f>
        <v>0</v>
      </c>
      <c r="AT54" s="211">
        <f>IF('Indicator Date hidden'!AU55="x","x",$AT$2-'Indicator Date hidden'!AU55)</f>
        <v>0</v>
      </c>
      <c r="AU54" s="211">
        <f>IF('Indicator Date hidden'!AV55="x","x",$AU$2-'Indicator Date hidden'!AV55)</f>
        <v>1</v>
      </c>
      <c r="AV54" s="211">
        <f>IF('Indicator Date hidden'!AW55="x","x",$AV$2-'Indicator Date hidden'!AW55)</f>
        <v>0</v>
      </c>
      <c r="AW54" s="211">
        <f>IF('Indicator Date hidden'!AX55="x","x",$AW$2-'Indicator Date hidden'!AX55)</f>
        <v>0</v>
      </c>
      <c r="AX54" s="211">
        <f>IF('Indicator Date hidden'!AY55="x","x",$AX$2-'Indicator Date hidden'!AY55)</f>
        <v>0</v>
      </c>
      <c r="AY54" s="211">
        <f>IF('Indicator Date hidden'!AZ55="x","x",$AY$2-'Indicator Date hidden'!AZ55)</f>
        <v>0</v>
      </c>
      <c r="AZ54" s="211">
        <f>IF('Indicator Date hidden'!BA55="x","x",$AZ$2-'Indicator Date hidden'!BA55)</f>
        <v>0</v>
      </c>
      <c r="BA54">
        <f t="shared" si="5"/>
        <v>19</v>
      </c>
      <c r="BB54" s="21">
        <f t="shared" si="6"/>
        <v>0.38</v>
      </c>
      <c r="BC54">
        <f t="shared" si="7"/>
        <v>6</v>
      </c>
      <c r="BD54" s="21">
        <f t="shared" si="8"/>
        <v>1.2944496900227525</v>
      </c>
      <c r="BE54" s="280">
        <f t="shared" si="9"/>
        <v>0</v>
      </c>
    </row>
    <row r="55" spans="1:57" x14ac:dyDescent="0.25">
      <c r="A55" t="s">
        <v>8814</v>
      </c>
      <c r="B55" s="211">
        <f>IF('Indicator Date hidden'!C56="x","x",$B$2-'Indicator Date hidden'!C56)</f>
        <v>0</v>
      </c>
      <c r="C55" s="211">
        <f>IF('Indicator Date hidden'!D56="x","x",$C$2-'Indicator Date hidden'!D56)</f>
        <v>0</v>
      </c>
      <c r="D55" s="211">
        <f>IF('Indicator Date hidden'!E56="x","x",$D$2-'Indicator Date hidden'!E56)</f>
        <v>0</v>
      </c>
      <c r="E55" s="211">
        <f>IF('Indicator Date hidden'!F56="x","x",$E$2-'Indicator Date hidden'!F56)</f>
        <v>0</v>
      </c>
      <c r="F55" s="211">
        <f>IF('Indicator Date hidden'!G56="x","x",$F$2-'Indicator Date hidden'!G56)</f>
        <v>0</v>
      </c>
      <c r="G55" s="211">
        <f>IF('Indicator Date hidden'!H56="x","x",$G$2-'Indicator Date hidden'!H56)</f>
        <v>0</v>
      </c>
      <c r="H55" s="211">
        <f>IF('Indicator Date hidden'!I56="x","x",$H$2-'Indicator Date hidden'!I56)</f>
        <v>0</v>
      </c>
      <c r="I55" s="211">
        <f>IF('Indicator Date hidden'!J56="x","x",$I$2-'Indicator Date hidden'!J56)</f>
        <v>0</v>
      </c>
      <c r="J55" s="211">
        <f>IF('Indicator Date hidden'!K56="x","x",$J$2-'Indicator Date hidden'!K56)</f>
        <v>0</v>
      </c>
      <c r="K55" s="211">
        <f>IF('Indicator Date hidden'!L56="x","x",$K$2-'Indicator Date hidden'!L56)</f>
        <v>0</v>
      </c>
      <c r="L55" s="211">
        <f>IF('Indicator Date hidden'!M56="x","x",$L$2-'Indicator Date hidden'!M56)</f>
        <v>0</v>
      </c>
      <c r="M55" s="211">
        <f>IF('Indicator Date hidden'!N56="x","x",$M$2-'Indicator Date hidden'!N56)</f>
        <v>0</v>
      </c>
      <c r="N55" s="211">
        <f>IF('Indicator Date hidden'!O56="x","x",$N$2-'Indicator Date hidden'!O56)</f>
        <v>0</v>
      </c>
      <c r="O55" s="211">
        <f>IF('Indicator Date hidden'!P56="x","x",$O$2-'Indicator Date hidden'!P56)</f>
        <v>0</v>
      </c>
      <c r="P55" s="211">
        <f>IF('Indicator Date hidden'!Q56="x","x",$P$2-'Indicator Date hidden'!Q56)</f>
        <v>0</v>
      </c>
      <c r="Q55" s="211" t="str">
        <f>IF('Indicator Date hidden'!R56="x","x",$Q$2-'Indicator Date hidden'!R56)</f>
        <v>x</v>
      </c>
      <c r="R55" s="211">
        <f>IF('Indicator Date hidden'!S56="x","x",$R$2-'Indicator Date hidden'!S56)</f>
        <v>0</v>
      </c>
      <c r="S55" s="211">
        <f>IF('Indicator Date hidden'!T56="x","x",$S$2-'Indicator Date hidden'!T56)</f>
        <v>0</v>
      </c>
      <c r="T55" s="211">
        <f>IF('Indicator Date hidden'!U56="x","x",$T$2-'Indicator Date hidden'!U56)</f>
        <v>0</v>
      </c>
      <c r="U55" s="211">
        <f>IF('Indicator Date hidden'!V56="x","x",$U$2-'Indicator Date hidden'!V56)</f>
        <v>0</v>
      </c>
      <c r="V55" s="211">
        <f>IF('Indicator Date hidden'!W56="x","x",$V$2-'Indicator Date hidden'!W56)</f>
        <v>0</v>
      </c>
      <c r="W55" s="211">
        <f>IF('Indicator Date hidden'!X56="x","x",$W$2-'Indicator Date hidden'!X56)</f>
        <v>4</v>
      </c>
      <c r="X55" s="211" t="str">
        <f>IF('Indicator Date hidden'!Y56="x","x",$X$2-'Indicator Date hidden'!Y56)</f>
        <v>x</v>
      </c>
      <c r="Y55" s="211">
        <f>IF('Indicator Date hidden'!Z56="x","x",$Y$2-'Indicator Date hidden'!Z56)</f>
        <v>0</v>
      </c>
      <c r="Z55" s="211">
        <f>IF('Indicator Date hidden'!AA56="x","x",$Z$2-'Indicator Date hidden'!AA56)</f>
        <v>0</v>
      </c>
      <c r="AA55" s="211">
        <f>IF('Indicator Date hidden'!AB56="x","x",$AA$2-'Indicator Date hidden'!AB56)</f>
        <v>0</v>
      </c>
      <c r="AB55" s="211">
        <f>IF('Indicator Date hidden'!AC56="x","x",$AB$2-'Indicator Date hidden'!AC56)</f>
        <v>0</v>
      </c>
      <c r="AC55" s="211">
        <f>IF('Indicator Date hidden'!AD56="x","x",$AC$2-'Indicator Date hidden'!AD56)</f>
        <v>0</v>
      </c>
      <c r="AD55" s="211">
        <f>IF('Indicator Date hidden'!AE56="x","x",$AD$2-'Indicator Date hidden'!AE56)</f>
        <v>0</v>
      </c>
      <c r="AE55" s="211" t="str">
        <f>IF('Indicator Date hidden'!AF56="x","x",$AE$2-'Indicator Date hidden'!AF56)</f>
        <v>x</v>
      </c>
      <c r="AF55" s="211" t="str">
        <f>IF('Indicator Date hidden'!AG56="x","x",$AF$2-'Indicator Date hidden'!AG56)</f>
        <v>x</v>
      </c>
      <c r="AG55" s="211">
        <f>IF('Indicator Date hidden'!AH56="x","x",$AG$2-'Indicator Date hidden'!AH56)</f>
        <v>0</v>
      </c>
      <c r="AH55" s="211">
        <f>IF('Indicator Date hidden'!AI56="x","x",$AH$2-'Indicator Date hidden'!AI56)</f>
        <v>0</v>
      </c>
      <c r="AI55" s="211">
        <f>IF('Indicator Date hidden'!AJ56="x","x",$AI$2-'Indicator Date hidden'!AJ56)</f>
        <v>0</v>
      </c>
      <c r="AJ55" s="211" t="str">
        <f>IF('Indicator Date hidden'!AK56="x","x",$AJ$2-'Indicator Date hidden'!AK56)</f>
        <v>x</v>
      </c>
      <c r="AK55" s="211">
        <f>IF('Indicator Date hidden'!AL56="x","x",$AK$2-'Indicator Date hidden'!AL56)</f>
        <v>1</v>
      </c>
      <c r="AL55" s="211">
        <f>IF('Indicator Date hidden'!AM56="x","x",$AL$2-'Indicator Date hidden'!AM56)</f>
        <v>0</v>
      </c>
      <c r="AM55" s="211">
        <f>IF('Indicator Date hidden'!AN56="x","x",$AM$2-'Indicator Date hidden'!AN56)</f>
        <v>0</v>
      </c>
      <c r="AN55" s="211">
        <f>IF('Indicator Date hidden'!AO56="x","x",$AN$2-'Indicator Date hidden'!AO56)</f>
        <v>0</v>
      </c>
      <c r="AO55" s="211" t="str">
        <f>IF('Indicator Date hidden'!AP56="x","x",$AO$2-'Indicator Date hidden'!AP56)</f>
        <v>x</v>
      </c>
      <c r="AP55" s="211" t="str">
        <f>IF('Indicator Date hidden'!AQ56="x","x",$AP$2-'Indicator Date hidden'!AQ56)</f>
        <v>x</v>
      </c>
      <c r="AQ55" s="211" t="str">
        <f>IF('Indicator Date hidden'!AR56="x","x",$AQ$2-'Indicator Date hidden'!AR56)</f>
        <v>x</v>
      </c>
      <c r="AR55" s="211">
        <f>IF('Indicator Date hidden'!AS56="x","x",$AR$2-'Indicator Date hidden'!AS56)</f>
        <v>0</v>
      </c>
      <c r="AS55" s="211">
        <f>IF('Indicator Date hidden'!AT56="x","x",$AS$2-'Indicator Date hidden'!AT56)</f>
        <v>2</v>
      </c>
      <c r="AT55" s="211">
        <f>IF('Indicator Date hidden'!AU56="x","x",$AT$2-'Indicator Date hidden'!AU56)</f>
        <v>0</v>
      </c>
      <c r="AU55" s="211">
        <f>IF('Indicator Date hidden'!AV56="x","x",$AU$2-'Indicator Date hidden'!AV56)</f>
        <v>1</v>
      </c>
      <c r="AV55" s="211">
        <f>IF('Indicator Date hidden'!AW56="x","x",$AV$2-'Indicator Date hidden'!AW56)</f>
        <v>0</v>
      </c>
      <c r="AW55" s="211">
        <f>IF('Indicator Date hidden'!AX56="x","x",$AW$2-'Indicator Date hidden'!AX56)</f>
        <v>0</v>
      </c>
      <c r="AX55" s="211">
        <f>IF('Indicator Date hidden'!AY56="x","x",$AX$2-'Indicator Date hidden'!AY56)</f>
        <v>0</v>
      </c>
      <c r="AY55" s="211">
        <f>IF('Indicator Date hidden'!AZ56="x","x",$AY$2-'Indicator Date hidden'!AZ56)</f>
        <v>0</v>
      </c>
      <c r="AZ55" s="211">
        <f>IF('Indicator Date hidden'!BA56="x","x",$AZ$2-'Indicator Date hidden'!BA56)</f>
        <v>0</v>
      </c>
      <c r="BA55">
        <f t="shared" si="5"/>
        <v>8</v>
      </c>
      <c r="BB55" s="21">
        <f t="shared" si="6"/>
        <v>0.18604651162790697</v>
      </c>
      <c r="BC55">
        <f t="shared" si="7"/>
        <v>4</v>
      </c>
      <c r="BD55" s="21">
        <f t="shared" si="8"/>
        <v>0.69066243743802314</v>
      </c>
      <c r="BE55" s="280">
        <f t="shared" si="9"/>
        <v>0</v>
      </c>
    </row>
    <row r="56" spans="1:57" x14ac:dyDescent="0.25">
      <c r="A56" t="s">
        <v>8787</v>
      </c>
      <c r="B56" s="211">
        <f>IF('Indicator Date hidden'!C57="x","x",$B$2-'Indicator Date hidden'!C57)</f>
        <v>0</v>
      </c>
      <c r="C56" s="211">
        <f>IF('Indicator Date hidden'!D57="x","x",$C$2-'Indicator Date hidden'!D57)</f>
        <v>0</v>
      </c>
      <c r="D56" s="211">
        <f>IF('Indicator Date hidden'!E57="x","x",$D$2-'Indicator Date hidden'!E57)</f>
        <v>0</v>
      </c>
      <c r="E56" s="211">
        <f>IF('Indicator Date hidden'!F57="x","x",$E$2-'Indicator Date hidden'!F57)</f>
        <v>0</v>
      </c>
      <c r="F56" s="211">
        <f>IF('Indicator Date hidden'!G57="x","x",$F$2-'Indicator Date hidden'!G57)</f>
        <v>0</v>
      </c>
      <c r="G56" s="211">
        <f>IF('Indicator Date hidden'!H57="x","x",$G$2-'Indicator Date hidden'!H57)</f>
        <v>0</v>
      </c>
      <c r="H56" s="211">
        <f>IF('Indicator Date hidden'!I57="x","x",$H$2-'Indicator Date hidden'!I57)</f>
        <v>0</v>
      </c>
      <c r="I56" s="211">
        <f>IF('Indicator Date hidden'!J57="x","x",$I$2-'Indicator Date hidden'!J57)</f>
        <v>0</v>
      </c>
      <c r="J56" s="211">
        <f>IF('Indicator Date hidden'!K57="x","x",$J$2-'Indicator Date hidden'!K57)</f>
        <v>0</v>
      </c>
      <c r="K56" s="211">
        <f>IF('Indicator Date hidden'!L57="x","x",$K$2-'Indicator Date hidden'!L57)</f>
        <v>0</v>
      </c>
      <c r="L56" s="211">
        <f>IF('Indicator Date hidden'!M57="x","x",$L$2-'Indicator Date hidden'!M57)</f>
        <v>0</v>
      </c>
      <c r="M56" s="211">
        <f>IF('Indicator Date hidden'!N57="x","x",$M$2-'Indicator Date hidden'!N57)</f>
        <v>0</v>
      </c>
      <c r="N56" s="211">
        <f>IF('Indicator Date hidden'!O57="x","x",$N$2-'Indicator Date hidden'!O57)</f>
        <v>0</v>
      </c>
      <c r="O56" s="211">
        <f>IF('Indicator Date hidden'!P57="x","x",$O$2-'Indicator Date hidden'!P57)</f>
        <v>0</v>
      </c>
      <c r="P56" s="211">
        <f>IF('Indicator Date hidden'!Q57="x","x",$P$2-'Indicator Date hidden'!Q57)</f>
        <v>0</v>
      </c>
      <c r="Q56" s="211" t="str">
        <f>IF('Indicator Date hidden'!R57="x","x",$Q$2-'Indicator Date hidden'!R57)</f>
        <v>x</v>
      </c>
      <c r="R56" s="211">
        <f>IF('Indicator Date hidden'!S57="x","x",$R$2-'Indicator Date hidden'!S57)</f>
        <v>0</v>
      </c>
      <c r="S56" s="211">
        <f>IF('Indicator Date hidden'!T57="x","x",$S$2-'Indicator Date hidden'!T57)</f>
        <v>0</v>
      </c>
      <c r="T56" s="211">
        <f>IF('Indicator Date hidden'!U57="x","x",$T$2-'Indicator Date hidden'!U57)</f>
        <v>0</v>
      </c>
      <c r="U56" s="211" t="str">
        <f>IF('Indicator Date hidden'!V57="x","x",$U$2-'Indicator Date hidden'!V57)</f>
        <v>x</v>
      </c>
      <c r="V56" s="211">
        <f>IF('Indicator Date hidden'!W57="x","x",$V$2-'Indicator Date hidden'!W57)</f>
        <v>0</v>
      </c>
      <c r="W56" s="211">
        <f>IF('Indicator Date hidden'!X57="x","x",$W$2-'Indicator Date hidden'!X57)</f>
        <v>4</v>
      </c>
      <c r="X56" s="211" t="str">
        <f>IF('Indicator Date hidden'!Y57="x","x",$X$2-'Indicator Date hidden'!Y57)</f>
        <v>x</v>
      </c>
      <c r="Y56" s="211">
        <f>IF('Indicator Date hidden'!Z57="x","x",$Y$2-'Indicator Date hidden'!Z57)</f>
        <v>0</v>
      </c>
      <c r="Z56" s="211">
        <f>IF('Indicator Date hidden'!AA57="x","x",$Z$2-'Indicator Date hidden'!AA57)</f>
        <v>0</v>
      </c>
      <c r="AA56" s="211">
        <f>IF('Indicator Date hidden'!AB57="x","x",$AA$2-'Indicator Date hidden'!AB57)</f>
        <v>0</v>
      </c>
      <c r="AB56" s="211">
        <f>IF('Indicator Date hidden'!AC57="x","x",$AB$2-'Indicator Date hidden'!AC57)</f>
        <v>0</v>
      </c>
      <c r="AC56" s="211">
        <f>IF('Indicator Date hidden'!AD57="x","x",$AC$2-'Indicator Date hidden'!AD57)</f>
        <v>0</v>
      </c>
      <c r="AD56" s="211">
        <f>IF('Indicator Date hidden'!AE57="x","x",$AD$2-'Indicator Date hidden'!AE57)</f>
        <v>0</v>
      </c>
      <c r="AE56" s="211" t="str">
        <f>IF('Indicator Date hidden'!AF57="x","x",$AE$2-'Indicator Date hidden'!AF57)</f>
        <v>x</v>
      </c>
      <c r="AF56" s="211" t="str">
        <f>IF('Indicator Date hidden'!AG57="x","x",$AF$2-'Indicator Date hidden'!AG57)</f>
        <v>x</v>
      </c>
      <c r="AG56" s="211">
        <f>IF('Indicator Date hidden'!AH57="x","x",$AG$2-'Indicator Date hidden'!AH57)</f>
        <v>0</v>
      </c>
      <c r="AH56" s="211">
        <f>IF('Indicator Date hidden'!AI57="x","x",$AH$2-'Indicator Date hidden'!AI57)</f>
        <v>0</v>
      </c>
      <c r="AI56" s="211">
        <f>IF('Indicator Date hidden'!AJ57="x","x",$AI$2-'Indicator Date hidden'!AJ57)</f>
        <v>0</v>
      </c>
      <c r="AJ56" s="211" t="str">
        <f>IF('Indicator Date hidden'!AK57="x","x",$AJ$2-'Indicator Date hidden'!AK57)</f>
        <v>x</v>
      </c>
      <c r="AK56" s="211">
        <f>IF('Indicator Date hidden'!AL57="x","x",$AK$2-'Indicator Date hidden'!AL57)</f>
        <v>1</v>
      </c>
      <c r="AL56" s="211">
        <f>IF('Indicator Date hidden'!AM57="x","x",$AL$2-'Indicator Date hidden'!AM57)</f>
        <v>0</v>
      </c>
      <c r="AM56" s="211">
        <f>IF('Indicator Date hidden'!AN57="x","x",$AM$2-'Indicator Date hidden'!AN57)</f>
        <v>0</v>
      </c>
      <c r="AN56" s="211">
        <f>IF('Indicator Date hidden'!AO57="x","x",$AN$2-'Indicator Date hidden'!AO57)</f>
        <v>0</v>
      </c>
      <c r="AO56" s="211" t="str">
        <f>IF('Indicator Date hidden'!AP57="x","x",$AO$2-'Indicator Date hidden'!AP57)</f>
        <v>x</v>
      </c>
      <c r="AP56" s="211" t="str">
        <f>IF('Indicator Date hidden'!AQ57="x","x",$AP$2-'Indicator Date hidden'!AQ57)</f>
        <v>x</v>
      </c>
      <c r="AQ56" s="211" t="str">
        <f>IF('Indicator Date hidden'!AR57="x","x",$AQ$2-'Indicator Date hidden'!AR57)</f>
        <v>x</v>
      </c>
      <c r="AR56" s="211">
        <f>IF('Indicator Date hidden'!AS57="x","x",$AR$2-'Indicator Date hidden'!AS57)</f>
        <v>0</v>
      </c>
      <c r="AS56" s="211">
        <f>IF('Indicator Date hidden'!AT57="x","x",$AS$2-'Indicator Date hidden'!AT57)</f>
        <v>0</v>
      </c>
      <c r="AT56" s="211">
        <f>IF('Indicator Date hidden'!AU57="x","x",$AT$2-'Indicator Date hidden'!AU57)</f>
        <v>0</v>
      </c>
      <c r="AU56" s="211">
        <f>IF('Indicator Date hidden'!AV57="x","x",$AU$2-'Indicator Date hidden'!AV57)</f>
        <v>1</v>
      </c>
      <c r="AV56" s="211">
        <f>IF('Indicator Date hidden'!AW57="x","x",$AV$2-'Indicator Date hidden'!AW57)</f>
        <v>0</v>
      </c>
      <c r="AW56" s="211">
        <f>IF('Indicator Date hidden'!AX57="x","x",$AW$2-'Indicator Date hidden'!AX57)</f>
        <v>0</v>
      </c>
      <c r="AX56" s="211">
        <f>IF('Indicator Date hidden'!AY57="x","x",$AX$2-'Indicator Date hidden'!AY57)</f>
        <v>0</v>
      </c>
      <c r="AY56" s="211">
        <f>IF('Indicator Date hidden'!AZ57="x","x",$AY$2-'Indicator Date hidden'!AZ57)</f>
        <v>0</v>
      </c>
      <c r="AZ56" s="211">
        <f>IF('Indicator Date hidden'!BA57="x","x",$AZ$2-'Indicator Date hidden'!BA57)</f>
        <v>0</v>
      </c>
      <c r="BA56">
        <f t="shared" si="5"/>
        <v>6</v>
      </c>
      <c r="BB56" s="21">
        <f t="shared" si="6"/>
        <v>0.14285714285714285</v>
      </c>
      <c r="BC56">
        <f t="shared" si="7"/>
        <v>3</v>
      </c>
      <c r="BD56" s="21">
        <f t="shared" si="8"/>
        <v>0.63887656499993994</v>
      </c>
      <c r="BE56" s="280">
        <f t="shared" si="9"/>
        <v>0</v>
      </c>
    </row>
    <row r="57" spans="1:57" x14ac:dyDescent="0.25">
      <c r="A57" t="s">
        <v>8790</v>
      </c>
      <c r="B57" s="211">
        <f>IF('Indicator Date hidden'!C58="x","x",$B$2-'Indicator Date hidden'!C58)</f>
        <v>0</v>
      </c>
      <c r="C57" s="211">
        <f>IF('Indicator Date hidden'!D58="x","x",$C$2-'Indicator Date hidden'!D58)</f>
        <v>0</v>
      </c>
      <c r="D57" s="211">
        <f>IF('Indicator Date hidden'!E58="x","x",$D$2-'Indicator Date hidden'!E58)</f>
        <v>0</v>
      </c>
      <c r="E57" s="211">
        <f>IF('Indicator Date hidden'!F58="x","x",$E$2-'Indicator Date hidden'!F58)</f>
        <v>0</v>
      </c>
      <c r="F57" s="211">
        <f>IF('Indicator Date hidden'!G58="x","x",$F$2-'Indicator Date hidden'!G58)</f>
        <v>0</v>
      </c>
      <c r="G57" s="211">
        <f>IF('Indicator Date hidden'!H58="x","x",$G$2-'Indicator Date hidden'!H58)</f>
        <v>0</v>
      </c>
      <c r="H57" s="211">
        <f>IF('Indicator Date hidden'!I58="x","x",$H$2-'Indicator Date hidden'!I58)</f>
        <v>0</v>
      </c>
      <c r="I57" s="211">
        <f>IF('Indicator Date hidden'!J58="x","x",$I$2-'Indicator Date hidden'!J58)</f>
        <v>0</v>
      </c>
      <c r="J57" s="211">
        <f>IF('Indicator Date hidden'!K58="x","x",$J$2-'Indicator Date hidden'!K58)</f>
        <v>0</v>
      </c>
      <c r="K57" s="211">
        <f>IF('Indicator Date hidden'!L58="x","x",$K$2-'Indicator Date hidden'!L58)</f>
        <v>0</v>
      </c>
      <c r="L57" s="211">
        <f>IF('Indicator Date hidden'!M58="x","x",$L$2-'Indicator Date hidden'!M58)</f>
        <v>0</v>
      </c>
      <c r="M57" s="211">
        <f>IF('Indicator Date hidden'!N58="x","x",$M$2-'Indicator Date hidden'!N58)</f>
        <v>0</v>
      </c>
      <c r="N57" s="211">
        <f>IF('Indicator Date hidden'!O58="x","x",$N$2-'Indicator Date hidden'!O58)</f>
        <v>0</v>
      </c>
      <c r="O57" s="211">
        <f>IF('Indicator Date hidden'!P58="x","x",$O$2-'Indicator Date hidden'!P58)</f>
        <v>0</v>
      </c>
      <c r="P57" s="211">
        <f>IF('Indicator Date hidden'!Q58="x","x",$P$2-'Indicator Date hidden'!Q58)</f>
        <v>0</v>
      </c>
      <c r="Q57" s="211" t="str">
        <f>IF('Indicator Date hidden'!R58="x","x",$Q$2-'Indicator Date hidden'!R58)</f>
        <v>x</v>
      </c>
      <c r="R57" s="211">
        <f>IF('Indicator Date hidden'!S58="x","x",$R$2-'Indicator Date hidden'!S58)</f>
        <v>0</v>
      </c>
      <c r="S57" s="211">
        <f>IF('Indicator Date hidden'!T58="x","x",$S$2-'Indicator Date hidden'!T58)</f>
        <v>0</v>
      </c>
      <c r="T57" s="211">
        <f>IF('Indicator Date hidden'!U58="x","x",$T$2-'Indicator Date hidden'!U58)</f>
        <v>0</v>
      </c>
      <c r="U57" s="211" t="str">
        <f>IF('Indicator Date hidden'!V58="x","x",$U$2-'Indicator Date hidden'!V58)</f>
        <v>x</v>
      </c>
      <c r="V57" s="211">
        <f>IF('Indicator Date hidden'!W58="x","x",$V$2-'Indicator Date hidden'!W58)</f>
        <v>0</v>
      </c>
      <c r="W57" s="211" t="str">
        <f>IF('Indicator Date hidden'!X58="x","x",$W$2-'Indicator Date hidden'!X58)</f>
        <v>x</v>
      </c>
      <c r="X57" s="211">
        <f>IF('Indicator Date hidden'!Y58="x","x",$X$2-'Indicator Date hidden'!Y58)</f>
        <v>2</v>
      </c>
      <c r="Y57" s="211">
        <f>IF('Indicator Date hidden'!Z58="x","x",$Y$2-'Indicator Date hidden'!Z58)</f>
        <v>0</v>
      </c>
      <c r="Z57" s="211">
        <f>IF('Indicator Date hidden'!AA58="x","x",$Z$2-'Indicator Date hidden'!AA58)</f>
        <v>0</v>
      </c>
      <c r="AA57" s="211">
        <f>IF('Indicator Date hidden'!AB58="x","x",$AA$2-'Indicator Date hidden'!AB58)</f>
        <v>1</v>
      </c>
      <c r="AB57" s="211">
        <f>IF('Indicator Date hidden'!AC58="x","x",$AB$2-'Indicator Date hidden'!AC58)</f>
        <v>0</v>
      </c>
      <c r="AC57" s="211">
        <f>IF('Indicator Date hidden'!AD58="x","x",$AC$2-'Indicator Date hidden'!AD58)</f>
        <v>0</v>
      </c>
      <c r="AD57" s="211" t="str">
        <f>IF('Indicator Date hidden'!AE58="x","x",$AD$2-'Indicator Date hidden'!AE58)</f>
        <v>x</v>
      </c>
      <c r="AE57" s="211">
        <f>IF('Indicator Date hidden'!AF58="x","x",$AE$2-'Indicator Date hidden'!AF58)</f>
        <v>0</v>
      </c>
      <c r="AF57" s="211">
        <f>IF('Indicator Date hidden'!AG58="x","x",$AF$2-'Indicator Date hidden'!AG58)</f>
        <v>1</v>
      </c>
      <c r="AG57" s="211">
        <f>IF('Indicator Date hidden'!AH58="x","x",$AG$2-'Indicator Date hidden'!AH58)</f>
        <v>0</v>
      </c>
      <c r="AH57" s="211">
        <f>IF('Indicator Date hidden'!AI58="x","x",$AH$2-'Indicator Date hidden'!AI58)</f>
        <v>0</v>
      </c>
      <c r="AI57" s="211">
        <f>IF('Indicator Date hidden'!AJ58="x","x",$AI$2-'Indicator Date hidden'!AJ58)</f>
        <v>0</v>
      </c>
      <c r="AJ57" s="211" t="str">
        <f>IF('Indicator Date hidden'!AK58="x","x",$AJ$2-'Indicator Date hidden'!AK58)</f>
        <v>x</v>
      </c>
      <c r="AK57" s="211">
        <f>IF('Indicator Date hidden'!AL58="x","x",$AK$2-'Indicator Date hidden'!AL58)</f>
        <v>1</v>
      </c>
      <c r="AL57" s="211">
        <f>IF('Indicator Date hidden'!AM58="x","x",$AL$2-'Indicator Date hidden'!AM58)</f>
        <v>0</v>
      </c>
      <c r="AM57" s="211">
        <f>IF('Indicator Date hidden'!AN58="x","x",$AM$2-'Indicator Date hidden'!AN58)</f>
        <v>0</v>
      </c>
      <c r="AN57" s="211">
        <f>IF('Indicator Date hidden'!AO58="x","x",$AN$2-'Indicator Date hidden'!AO58)</f>
        <v>0</v>
      </c>
      <c r="AO57" s="211">
        <f>IF('Indicator Date hidden'!AP58="x","x",$AO$2-'Indicator Date hidden'!AP58)</f>
        <v>0</v>
      </c>
      <c r="AP57" s="211">
        <f>IF('Indicator Date hidden'!AQ58="x","x",$AP$2-'Indicator Date hidden'!AQ58)</f>
        <v>0</v>
      </c>
      <c r="AQ57" s="211" t="str">
        <f>IF('Indicator Date hidden'!AR58="x","x",$AQ$2-'Indicator Date hidden'!AR58)</f>
        <v>x</v>
      </c>
      <c r="AR57" s="211">
        <f>IF('Indicator Date hidden'!AS58="x","x",$AR$2-'Indicator Date hidden'!AS58)</f>
        <v>0</v>
      </c>
      <c r="AS57" s="211">
        <f>IF('Indicator Date hidden'!AT58="x","x",$AS$2-'Indicator Date hidden'!AT58)</f>
        <v>0</v>
      </c>
      <c r="AT57" s="211">
        <f>IF('Indicator Date hidden'!AU58="x","x",$AT$2-'Indicator Date hidden'!AU58)</f>
        <v>0</v>
      </c>
      <c r="AU57" s="211">
        <f>IF('Indicator Date hidden'!AV58="x","x",$AU$2-'Indicator Date hidden'!AV58)</f>
        <v>3</v>
      </c>
      <c r="AV57" s="211">
        <f>IF('Indicator Date hidden'!AW58="x","x",$AV$2-'Indicator Date hidden'!AW58)</f>
        <v>0</v>
      </c>
      <c r="AW57" s="211">
        <f>IF('Indicator Date hidden'!AX58="x","x",$AW$2-'Indicator Date hidden'!AX58)</f>
        <v>0</v>
      </c>
      <c r="AX57" s="211">
        <f>IF('Indicator Date hidden'!AY58="x","x",$AX$2-'Indicator Date hidden'!AY58)</f>
        <v>0</v>
      </c>
      <c r="AY57" s="211">
        <f>IF('Indicator Date hidden'!AZ58="x","x",$AY$2-'Indicator Date hidden'!AZ58)</f>
        <v>0</v>
      </c>
      <c r="AZ57" s="211">
        <f>IF('Indicator Date hidden'!BA58="x","x",$AZ$2-'Indicator Date hidden'!BA58)</f>
        <v>0</v>
      </c>
      <c r="BA57">
        <f t="shared" si="5"/>
        <v>8</v>
      </c>
      <c r="BB57" s="21">
        <f t="shared" si="6"/>
        <v>0.17777777777777778</v>
      </c>
      <c r="BC57">
        <f t="shared" si="7"/>
        <v>5</v>
      </c>
      <c r="BD57" s="21">
        <f t="shared" si="8"/>
        <v>0.56916659888291987</v>
      </c>
      <c r="BE57" s="280">
        <f t="shared" si="9"/>
        <v>0</v>
      </c>
    </row>
    <row r="58" spans="1:57" x14ac:dyDescent="0.25">
      <c r="A58" t="s">
        <v>8791</v>
      </c>
      <c r="B58" s="211">
        <f>IF('Indicator Date hidden'!C59="x","x",$B$2-'Indicator Date hidden'!C59)</f>
        <v>0</v>
      </c>
      <c r="C58" s="211">
        <f>IF('Indicator Date hidden'!D59="x","x",$C$2-'Indicator Date hidden'!D59)</f>
        <v>0</v>
      </c>
      <c r="D58" s="211">
        <f>IF('Indicator Date hidden'!E59="x","x",$D$2-'Indicator Date hidden'!E59)</f>
        <v>0</v>
      </c>
      <c r="E58" s="211">
        <f>IF('Indicator Date hidden'!F59="x","x",$E$2-'Indicator Date hidden'!F59)</f>
        <v>0</v>
      </c>
      <c r="F58" s="211">
        <f>IF('Indicator Date hidden'!G59="x","x",$F$2-'Indicator Date hidden'!G59)</f>
        <v>0</v>
      </c>
      <c r="G58" s="211">
        <f>IF('Indicator Date hidden'!H59="x","x",$G$2-'Indicator Date hidden'!H59)</f>
        <v>0</v>
      </c>
      <c r="H58" s="211">
        <f>IF('Indicator Date hidden'!I59="x","x",$H$2-'Indicator Date hidden'!I59)</f>
        <v>0</v>
      </c>
      <c r="I58" s="211">
        <f>IF('Indicator Date hidden'!J59="x","x",$I$2-'Indicator Date hidden'!J59)</f>
        <v>0</v>
      </c>
      <c r="J58" s="211">
        <f>IF('Indicator Date hidden'!K59="x","x",$J$2-'Indicator Date hidden'!K59)</f>
        <v>0</v>
      </c>
      <c r="K58" s="211">
        <f>IF('Indicator Date hidden'!L59="x","x",$K$2-'Indicator Date hidden'!L59)</f>
        <v>0</v>
      </c>
      <c r="L58" s="211">
        <f>IF('Indicator Date hidden'!M59="x","x",$L$2-'Indicator Date hidden'!M59)</f>
        <v>0</v>
      </c>
      <c r="M58" s="211">
        <f>IF('Indicator Date hidden'!N59="x","x",$M$2-'Indicator Date hidden'!N59)</f>
        <v>0</v>
      </c>
      <c r="N58" s="211">
        <f>IF('Indicator Date hidden'!O59="x","x",$N$2-'Indicator Date hidden'!O59)</f>
        <v>0</v>
      </c>
      <c r="O58" s="211">
        <f>IF('Indicator Date hidden'!P59="x","x",$O$2-'Indicator Date hidden'!P59)</f>
        <v>0</v>
      </c>
      <c r="P58" s="211">
        <f>IF('Indicator Date hidden'!Q59="x","x",$P$2-'Indicator Date hidden'!Q59)</f>
        <v>0</v>
      </c>
      <c r="Q58" s="211">
        <f>IF('Indicator Date hidden'!R59="x","x",$Q$2-'Indicator Date hidden'!R59)</f>
        <v>3</v>
      </c>
      <c r="R58" s="211">
        <f>IF('Indicator Date hidden'!S59="x","x",$R$2-'Indicator Date hidden'!S59)</f>
        <v>0</v>
      </c>
      <c r="S58" s="211">
        <f>IF('Indicator Date hidden'!T59="x","x",$S$2-'Indicator Date hidden'!T59)</f>
        <v>0</v>
      </c>
      <c r="T58" s="211">
        <f>IF('Indicator Date hidden'!U59="x","x",$T$2-'Indicator Date hidden'!U59)</f>
        <v>0</v>
      </c>
      <c r="U58" s="211">
        <f>IF('Indicator Date hidden'!V59="x","x",$U$2-'Indicator Date hidden'!V59)</f>
        <v>0</v>
      </c>
      <c r="V58" s="211">
        <f>IF('Indicator Date hidden'!W59="x","x",$V$2-'Indicator Date hidden'!W59)</f>
        <v>0</v>
      </c>
      <c r="W58" s="211">
        <f>IF('Indicator Date hidden'!X59="x","x",$W$2-'Indicator Date hidden'!X59)</f>
        <v>0</v>
      </c>
      <c r="X58" s="211">
        <f>IF('Indicator Date hidden'!Y59="x","x",$X$2-'Indicator Date hidden'!Y59)</f>
        <v>4</v>
      </c>
      <c r="Y58" s="211">
        <f>IF('Indicator Date hidden'!Z59="x","x",$Y$2-'Indicator Date hidden'!Z59)</f>
        <v>0</v>
      </c>
      <c r="Z58" s="211">
        <f>IF('Indicator Date hidden'!AA59="x","x",$Z$2-'Indicator Date hidden'!AA59)</f>
        <v>0</v>
      </c>
      <c r="AA58" s="211">
        <f>IF('Indicator Date hidden'!AB59="x","x",$AA$2-'Indicator Date hidden'!AB59)</f>
        <v>0</v>
      </c>
      <c r="AB58" s="211">
        <f>IF('Indicator Date hidden'!AC59="x","x",$AB$2-'Indicator Date hidden'!AC59)</f>
        <v>0</v>
      </c>
      <c r="AC58" s="211">
        <f>IF('Indicator Date hidden'!AD59="x","x",$AC$2-'Indicator Date hidden'!AD59)</f>
        <v>0</v>
      </c>
      <c r="AD58" s="211">
        <f>IF('Indicator Date hidden'!AE59="x","x",$AD$2-'Indicator Date hidden'!AE59)</f>
        <v>0</v>
      </c>
      <c r="AE58" s="211">
        <f>IF('Indicator Date hidden'!AF59="x","x",$AE$2-'Indicator Date hidden'!AF59)</f>
        <v>0</v>
      </c>
      <c r="AF58" s="211">
        <f>IF('Indicator Date hidden'!AG59="x","x",$AF$2-'Indicator Date hidden'!AG59)</f>
        <v>3</v>
      </c>
      <c r="AG58" s="211">
        <f>IF('Indicator Date hidden'!AH59="x","x",$AG$2-'Indicator Date hidden'!AH59)</f>
        <v>0</v>
      </c>
      <c r="AH58" s="211">
        <f>IF('Indicator Date hidden'!AI59="x","x",$AH$2-'Indicator Date hidden'!AI59)</f>
        <v>0</v>
      </c>
      <c r="AI58" s="211">
        <f>IF('Indicator Date hidden'!AJ59="x","x",$AI$2-'Indicator Date hidden'!AJ59)</f>
        <v>0</v>
      </c>
      <c r="AJ58" s="211">
        <f>IF('Indicator Date hidden'!AK59="x","x",$AJ$2-'Indicator Date hidden'!AK59)</f>
        <v>1</v>
      </c>
      <c r="AK58" s="211">
        <f>IF('Indicator Date hidden'!AL59="x","x",$AK$2-'Indicator Date hidden'!AL59)</f>
        <v>0</v>
      </c>
      <c r="AL58" s="211">
        <f>IF('Indicator Date hidden'!AM59="x","x",$AL$2-'Indicator Date hidden'!AM59)</f>
        <v>0</v>
      </c>
      <c r="AM58" s="211">
        <f>IF('Indicator Date hidden'!AN59="x","x",$AM$2-'Indicator Date hidden'!AN59)</f>
        <v>0</v>
      </c>
      <c r="AN58" s="211">
        <f>IF('Indicator Date hidden'!AO59="x","x",$AN$2-'Indicator Date hidden'!AO59)</f>
        <v>0</v>
      </c>
      <c r="AO58" s="211">
        <f>IF('Indicator Date hidden'!AP59="x","x",$AO$2-'Indicator Date hidden'!AP59)</f>
        <v>0</v>
      </c>
      <c r="AP58" s="211">
        <f>IF('Indicator Date hidden'!AQ59="x","x",$AP$2-'Indicator Date hidden'!AQ59)</f>
        <v>0</v>
      </c>
      <c r="AQ58" s="211">
        <f>IF('Indicator Date hidden'!AR59="x","x",$AQ$2-'Indicator Date hidden'!AR59)</f>
        <v>0</v>
      </c>
      <c r="AR58" s="211">
        <f>IF('Indicator Date hidden'!AS59="x","x",$AR$2-'Indicator Date hidden'!AS59)</f>
        <v>0</v>
      </c>
      <c r="AS58" s="211">
        <f>IF('Indicator Date hidden'!AT59="x","x",$AS$2-'Indicator Date hidden'!AT59)</f>
        <v>0</v>
      </c>
      <c r="AT58" s="211">
        <f>IF('Indicator Date hidden'!AU59="x","x",$AT$2-'Indicator Date hidden'!AU59)</f>
        <v>0</v>
      </c>
      <c r="AU58" s="211">
        <f>IF('Indicator Date hidden'!AV59="x","x",$AU$2-'Indicator Date hidden'!AV59)</f>
        <v>7</v>
      </c>
      <c r="AV58" s="211">
        <f>IF('Indicator Date hidden'!AW59="x","x",$AV$2-'Indicator Date hidden'!AW59)</f>
        <v>0</v>
      </c>
      <c r="AW58" s="211">
        <f>IF('Indicator Date hidden'!AX59="x","x",$AW$2-'Indicator Date hidden'!AX59)</f>
        <v>0</v>
      </c>
      <c r="AX58" s="211">
        <f>IF('Indicator Date hidden'!AY59="x","x",$AX$2-'Indicator Date hidden'!AY59)</f>
        <v>0</v>
      </c>
      <c r="AY58" s="211">
        <f>IF('Indicator Date hidden'!AZ59="x","x",$AY$2-'Indicator Date hidden'!AZ59)</f>
        <v>0</v>
      </c>
      <c r="AZ58" s="211">
        <f>IF('Indicator Date hidden'!BA59="x","x",$AZ$2-'Indicator Date hidden'!BA59)</f>
        <v>0</v>
      </c>
      <c r="BA58">
        <f t="shared" si="5"/>
        <v>18</v>
      </c>
      <c r="BB58" s="21">
        <f t="shared" si="6"/>
        <v>0.35294117647058826</v>
      </c>
      <c r="BC58">
        <f t="shared" si="7"/>
        <v>5</v>
      </c>
      <c r="BD58" s="21">
        <f t="shared" si="8"/>
        <v>1.2338927625531195</v>
      </c>
      <c r="BE58" s="280">
        <f t="shared" si="9"/>
        <v>0</v>
      </c>
    </row>
    <row r="59" spans="1:57" x14ac:dyDescent="0.25">
      <c r="A59" t="s">
        <v>8795</v>
      </c>
      <c r="B59" s="211">
        <f>IF('Indicator Date hidden'!C60="x","x",$B$2-'Indicator Date hidden'!C60)</f>
        <v>0</v>
      </c>
      <c r="C59" s="211">
        <f>IF('Indicator Date hidden'!D60="x","x",$C$2-'Indicator Date hidden'!D60)</f>
        <v>0</v>
      </c>
      <c r="D59" s="211">
        <f>IF('Indicator Date hidden'!E60="x","x",$D$2-'Indicator Date hidden'!E60)</f>
        <v>0</v>
      </c>
      <c r="E59" s="211">
        <f>IF('Indicator Date hidden'!F60="x","x",$E$2-'Indicator Date hidden'!F60)</f>
        <v>0</v>
      </c>
      <c r="F59" s="211">
        <f>IF('Indicator Date hidden'!G60="x","x",$F$2-'Indicator Date hidden'!G60)</f>
        <v>0</v>
      </c>
      <c r="G59" s="211">
        <f>IF('Indicator Date hidden'!H60="x","x",$G$2-'Indicator Date hidden'!H60)</f>
        <v>0</v>
      </c>
      <c r="H59" s="211">
        <f>IF('Indicator Date hidden'!I60="x","x",$H$2-'Indicator Date hidden'!I60)</f>
        <v>0</v>
      </c>
      <c r="I59" s="211">
        <f>IF('Indicator Date hidden'!J60="x","x",$I$2-'Indicator Date hidden'!J60)</f>
        <v>0</v>
      </c>
      <c r="J59" s="211">
        <f>IF('Indicator Date hidden'!K60="x","x",$J$2-'Indicator Date hidden'!K60)</f>
        <v>0</v>
      </c>
      <c r="K59" s="211">
        <f>IF('Indicator Date hidden'!L60="x","x",$K$2-'Indicator Date hidden'!L60)</f>
        <v>0</v>
      </c>
      <c r="L59" s="211">
        <f>IF('Indicator Date hidden'!M60="x","x",$L$2-'Indicator Date hidden'!M60)</f>
        <v>0</v>
      </c>
      <c r="M59" s="211">
        <f>IF('Indicator Date hidden'!N60="x","x",$M$2-'Indicator Date hidden'!N60)</f>
        <v>0</v>
      </c>
      <c r="N59" s="211">
        <f>IF('Indicator Date hidden'!O60="x","x",$N$2-'Indicator Date hidden'!O60)</f>
        <v>0</v>
      </c>
      <c r="O59" s="211">
        <f>IF('Indicator Date hidden'!P60="x","x",$O$2-'Indicator Date hidden'!P60)</f>
        <v>0</v>
      </c>
      <c r="P59" s="211">
        <f>IF('Indicator Date hidden'!Q60="x","x",$P$2-'Indicator Date hidden'!Q60)</f>
        <v>0</v>
      </c>
      <c r="Q59" s="211" t="str">
        <f>IF('Indicator Date hidden'!R60="x","x",$Q$2-'Indicator Date hidden'!R60)</f>
        <v>x</v>
      </c>
      <c r="R59" s="211">
        <f>IF('Indicator Date hidden'!S60="x","x",$R$2-'Indicator Date hidden'!S60)</f>
        <v>0</v>
      </c>
      <c r="S59" s="211">
        <f>IF('Indicator Date hidden'!T60="x","x",$S$2-'Indicator Date hidden'!T60)</f>
        <v>0</v>
      </c>
      <c r="T59" s="211">
        <f>IF('Indicator Date hidden'!U60="x","x",$T$2-'Indicator Date hidden'!U60)</f>
        <v>0</v>
      </c>
      <c r="U59" s="211">
        <f>IF('Indicator Date hidden'!V60="x","x",$U$2-'Indicator Date hidden'!V60)</f>
        <v>0</v>
      </c>
      <c r="V59" s="211">
        <f>IF('Indicator Date hidden'!W60="x","x",$V$2-'Indicator Date hidden'!W60)</f>
        <v>0</v>
      </c>
      <c r="W59" s="211">
        <f>IF('Indicator Date hidden'!X60="x","x",$W$2-'Indicator Date hidden'!X60)</f>
        <v>10</v>
      </c>
      <c r="X59" s="211">
        <f>IF('Indicator Date hidden'!Y60="x","x",$X$2-'Indicator Date hidden'!Y60)</f>
        <v>4</v>
      </c>
      <c r="Y59" s="211">
        <f>IF('Indicator Date hidden'!Z60="x","x",$Y$2-'Indicator Date hidden'!Z60)</f>
        <v>0</v>
      </c>
      <c r="Z59" s="211">
        <f>IF('Indicator Date hidden'!AA60="x","x",$Z$2-'Indicator Date hidden'!AA60)</f>
        <v>0</v>
      </c>
      <c r="AA59" s="211">
        <f>IF('Indicator Date hidden'!AB60="x","x",$AA$2-'Indicator Date hidden'!AB60)</f>
        <v>0</v>
      </c>
      <c r="AB59" s="211">
        <f>IF('Indicator Date hidden'!AC60="x","x",$AB$2-'Indicator Date hidden'!AC60)</f>
        <v>0</v>
      </c>
      <c r="AC59" s="211">
        <f>IF('Indicator Date hidden'!AD60="x","x",$AC$2-'Indicator Date hidden'!AD60)</f>
        <v>0</v>
      </c>
      <c r="AD59" s="211" t="str">
        <f>IF('Indicator Date hidden'!AE60="x","x",$AD$2-'Indicator Date hidden'!AE60)</f>
        <v>x</v>
      </c>
      <c r="AE59" s="211">
        <f>IF('Indicator Date hidden'!AF60="x","x",$AE$2-'Indicator Date hidden'!AF60)</f>
        <v>0</v>
      </c>
      <c r="AF59" s="211">
        <f>IF('Indicator Date hidden'!AG60="x","x",$AF$2-'Indicator Date hidden'!AG60)</f>
        <v>5</v>
      </c>
      <c r="AG59" s="211">
        <f>IF('Indicator Date hidden'!AH60="x","x",$AG$2-'Indicator Date hidden'!AH60)</f>
        <v>0</v>
      </c>
      <c r="AH59" s="211">
        <f>IF('Indicator Date hidden'!AI60="x","x",$AH$2-'Indicator Date hidden'!AI60)</f>
        <v>0</v>
      </c>
      <c r="AI59" s="211">
        <f>IF('Indicator Date hidden'!AJ60="x","x",$AI$2-'Indicator Date hidden'!AJ60)</f>
        <v>0</v>
      </c>
      <c r="AJ59" s="211" t="str">
        <f>IF('Indicator Date hidden'!AK60="x","x",$AJ$2-'Indicator Date hidden'!AK60)</f>
        <v>x</v>
      </c>
      <c r="AK59" s="211">
        <f>IF('Indicator Date hidden'!AL60="x","x",$AK$2-'Indicator Date hidden'!AL60)</f>
        <v>1</v>
      </c>
      <c r="AL59" s="211">
        <f>IF('Indicator Date hidden'!AM60="x","x",$AL$2-'Indicator Date hidden'!AM60)</f>
        <v>0</v>
      </c>
      <c r="AM59" s="211">
        <f>IF('Indicator Date hidden'!AN60="x","x",$AM$2-'Indicator Date hidden'!AN60)</f>
        <v>0</v>
      </c>
      <c r="AN59" s="211">
        <f>IF('Indicator Date hidden'!AO60="x","x",$AN$2-'Indicator Date hidden'!AO60)</f>
        <v>0</v>
      </c>
      <c r="AO59" s="211">
        <f>IF('Indicator Date hidden'!AP60="x","x",$AO$2-'Indicator Date hidden'!AP60)</f>
        <v>0</v>
      </c>
      <c r="AP59" s="211">
        <f>IF('Indicator Date hidden'!AQ60="x","x",$AP$2-'Indicator Date hidden'!AQ60)</f>
        <v>0</v>
      </c>
      <c r="AQ59" s="211">
        <f>IF('Indicator Date hidden'!AR60="x","x",$AQ$2-'Indicator Date hidden'!AR60)</f>
        <v>0</v>
      </c>
      <c r="AR59" s="211">
        <f>IF('Indicator Date hidden'!AS60="x","x",$AR$2-'Indicator Date hidden'!AS60)</f>
        <v>0</v>
      </c>
      <c r="AS59" s="211" t="str">
        <f>IF('Indicator Date hidden'!AT60="x","x",$AS$2-'Indicator Date hidden'!AT60)</f>
        <v>x</v>
      </c>
      <c r="AT59" s="211">
        <f>IF('Indicator Date hidden'!AU60="x","x",$AT$2-'Indicator Date hidden'!AU60)</f>
        <v>0</v>
      </c>
      <c r="AU59" s="211" t="str">
        <f>IF('Indicator Date hidden'!AV60="x","x",$AU$2-'Indicator Date hidden'!AV60)</f>
        <v>x</v>
      </c>
      <c r="AV59" s="211">
        <f>IF('Indicator Date hidden'!AW60="x","x",$AV$2-'Indicator Date hidden'!AW60)</f>
        <v>0</v>
      </c>
      <c r="AW59" s="211">
        <f>IF('Indicator Date hidden'!AX60="x","x",$AW$2-'Indicator Date hidden'!AX60)</f>
        <v>0</v>
      </c>
      <c r="AX59" s="211">
        <f>IF('Indicator Date hidden'!AY60="x","x",$AX$2-'Indicator Date hidden'!AY60)</f>
        <v>0</v>
      </c>
      <c r="AY59" s="211">
        <f>IF('Indicator Date hidden'!AZ60="x","x",$AY$2-'Indicator Date hidden'!AZ60)</f>
        <v>0</v>
      </c>
      <c r="AZ59" s="211">
        <f>IF('Indicator Date hidden'!BA60="x","x",$AZ$2-'Indicator Date hidden'!BA60)</f>
        <v>0</v>
      </c>
      <c r="BA59">
        <f t="shared" si="5"/>
        <v>20</v>
      </c>
      <c r="BB59" s="21">
        <f t="shared" si="6"/>
        <v>0.43478260869565216</v>
      </c>
      <c r="BC59">
        <f t="shared" si="7"/>
        <v>4</v>
      </c>
      <c r="BD59" s="21">
        <f t="shared" si="8"/>
        <v>1.702327995691469</v>
      </c>
      <c r="BE59" s="280">
        <f t="shared" si="9"/>
        <v>0</v>
      </c>
    </row>
    <row r="60" spans="1:57" x14ac:dyDescent="0.25">
      <c r="A60" t="s">
        <v>8793</v>
      </c>
      <c r="B60" s="211">
        <f>IF('Indicator Date hidden'!C61="x","x",$B$2-'Indicator Date hidden'!C61)</f>
        <v>0</v>
      </c>
      <c r="C60" s="211">
        <f>IF('Indicator Date hidden'!D61="x","x",$C$2-'Indicator Date hidden'!D61)</f>
        <v>0</v>
      </c>
      <c r="D60" s="211">
        <f>IF('Indicator Date hidden'!E61="x","x",$D$2-'Indicator Date hidden'!E61)</f>
        <v>0</v>
      </c>
      <c r="E60" s="211">
        <f>IF('Indicator Date hidden'!F61="x","x",$E$2-'Indicator Date hidden'!F61)</f>
        <v>0</v>
      </c>
      <c r="F60" s="211">
        <f>IF('Indicator Date hidden'!G61="x","x",$F$2-'Indicator Date hidden'!G61)</f>
        <v>0</v>
      </c>
      <c r="G60" s="211">
        <f>IF('Indicator Date hidden'!H61="x","x",$G$2-'Indicator Date hidden'!H61)</f>
        <v>0</v>
      </c>
      <c r="H60" s="211">
        <f>IF('Indicator Date hidden'!I61="x","x",$H$2-'Indicator Date hidden'!I61)</f>
        <v>0</v>
      </c>
      <c r="I60" s="211">
        <f>IF('Indicator Date hidden'!J61="x","x",$I$2-'Indicator Date hidden'!J61)</f>
        <v>0</v>
      </c>
      <c r="J60" s="211">
        <f>IF('Indicator Date hidden'!K61="x","x",$J$2-'Indicator Date hidden'!K61)</f>
        <v>0</v>
      </c>
      <c r="K60" s="211">
        <f>IF('Indicator Date hidden'!L61="x","x",$K$2-'Indicator Date hidden'!L61)</f>
        <v>0</v>
      </c>
      <c r="L60" s="211">
        <f>IF('Indicator Date hidden'!M61="x","x",$L$2-'Indicator Date hidden'!M61)</f>
        <v>0</v>
      </c>
      <c r="M60" s="211">
        <f>IF('Indicator Date hidden'!N61="x","x",$M$2-'Indicator Date hidden'!N61)</f>
        <v>0</v>
      </c>
      <c r="N60" s="211">
        <f>IF('Indicator Date hidden'!O61="x","x",$N$2-'Indicator Date hidden'!O61)</f>
        <v>0</v>
      </c>
      <c r="O60" s="211">
        <f>IF('Indicator Date hidden'!P61="x","x",$O$2-'Indicator Date hidden'!P61)</f>
        <v>0</v>
      </c>
      <c r="P60" s="211">
        <f>IF('Indicator Date hidden'!Q61="x","x",$P$2-'Indicator Date hidden'!Q61)</f>
        <v>0</v>
      </c>
      <c r="Q60" s="211" t="str">
        <f>IF('Indicator Date hidden'!R61="x","x",$Q$2-'Indicator Date hidden'!R61)</f>
        <v>x</v>
      </c>
      <c r="R60" s="211">
        <f>IF('Indicator Date hidden'!S61="x","x",$R$2-'Indicator Date hidden'!S61)</f>
        <v>0</v>
      </c>
      <c r="S60" s="211">
        <f>IF('Indicator Date hidden'!T61="x","x",$S$2-'Indicator Date hidden'!T61)</f>
        <v>0</v>
      </c>
      <c r="T60" s="211">
        <f>IF('Indicator Date hidden'!U61="x","x",$T$2-'Indicator Date hidden'!U61)</f>
        <v>0</v>
      </c>
      <c r="U60" s="211" t="str">
        <f>IF('Indicator Date hidden'!V61="x","x",$U$2-'Indicator Date hidden'!V61)</f>
        <v>x</v>
      </c>
      <c r="V60" s="211">
        <f>IF('Indicator Date hidden'!W61="x","x",$V$2-'Indicator Date hidden'!W61)</f>
        <v>0</v>
      </c>
      <c r="W60" s="211" t="str">
        <f>IF('Indicator Date hidden'!X61="x","x",$W$2-'Indicator Date hidden'!X61)</f>
        <v>x</v>
      </c>
      <c r="X60" s="211">
        <f>IF('Indicator Date hidden'!Y61="x","x",$X$2-'Indicator Date hidden'!Y61)</f>
        <v>4</v>
      </c>
      <c r="Y60" s="211">
        <f>IF('Indicator Date hidden'!Z61="x","x",$Y$2-'Indicator Date hidden'!Z61)</f>
        <v>0</v>
      </c>
      <c r="Z60" s="211">
        <f>IF('Indicator Date hidden'!AA61="x","x",$Z$2-'Indicator Date hidden'!AA61)</f>
        <v>0</v>
      </c>
      <c r="AA60" s="211" t="str">
        <f>IF('Indicator Date hidden'!AB61="x","x",$AA$2-'Indicator Date hidden'!AB61)</f>
        <v>x</v>
      </c>
      <c r="AB60" s="211">
        <f>IF('Indicator Date hidden'!AC61="x","x",$AB$2-'Indicator Date hidden'!AC61)</f>
        <v>0</v>
      </c>
      <c r="AC60" s="211">
        <f>IF('Indicator Date hidden'!AD61="x","x",$AC$2-'Indicator Date hidden'!AD61)</f>
        <v>0</v>
      </c>
      <c r="AD60" s="211" t="str">
        <f>IF('Indicator Date hidden'!AE61="x","x",$AD$2-'Indicator Date hidden'!AE61)</f>
        <v>x</v>
      </c>
      <c r="AE60" s="211">
        <f>IF('Indicator Date hidden'!AF61="x","x",$AE$2-'Indicator Date hidden'!AF61)</f>
        <v>0</v>
      </c>
      <c r="AF60" s="211">
        <f>IF('Indicator Date hidden'!AG61="x","x",$AF$2-'Indicator Date hidden'!AG61)</f>
        <v>1</v>
      </c>
      <c r="AG60" s="211">
        <f>IF('Indicator Date hidden'!AH61="x","x",$AG$2-'Indicator Date hidden'!AH61)</f>
        <v>0</v>
      </c>
      <c r="AH60" s="211">
        <f>IF('Indicator Date hidden'!AI61="x","x",$AH$2-'Indicator Date hidden'!AI61)</f>
        <v>0</v>
      </c>
      <c r="AI60" s="211">
        <f>IF('Indicator Date hidden'!AJ61="x","x",$AI$2-'Indicator Date hidden'!AJ61)</f>
        <v>0</v>
      </c>
      <c r="AJ60" s="211" t="str">
        <f>IF('Indicator Date hidden'!AK61="x","x",$AJ$2-'Indicator Date hidden'!AK61)</f>
        <v>x</v>
      </c>
      <c r="AK60" s="211">
        <f>IF('Indicator Date hidden'!AL61="x","x",$AK$2-'Indicator Date hidden'!AL61)</f>
        <v>1</v>
      </c>
      <c r="AL60" s="211">
        <f>IF('Indicator Date hidden'!AM61="x","x",$AL$2-'Indicator Date hidden'!AM61)</f>
        <v>0</v>
      </c>
      <c r="AM60" s="211">
        <f>IF('Indicator Date hidden'!AN61="x","x",$AM$2-'Indicator Date hidden'!AN61)</f>
        <v>0</v>
      </c>
      <c r="AN60" s="211">
        <f>IF('Indicator Date hidden'!AO61="x","x",$AN$2-'Indicator Date hidden'!AO61)</f>
        <v>0</v>
      </c>
      <c r="AO60" s="211">
        <f>IF('Indicator Date hidden'!AP61="x","x",$AO$2-'Indicator Date hidden'!AP61)</f>
        <v>0</v>
      </c>
      <c r="AP60" s="211">
        <f>IF('Indicator Date hidden'!AQ61="x","x",$AP$2-'Indicator Date hidden'!AQ61)</f>
        <v>0</v>
      </c>
      <c r="AQ60" s="211">
        <f>IF('Indicator Date hidden'!AR61="x","x",$AQ$2-'Indicator Date hidden'!AR61)</f>
        <v>0</v>
      </c>
      <c r="AR60" s="211">
        <f>IF('Indicator Date hidden'!AS61="x","x",$AR$2-'Indicator Date hidden'!AS61)</f>
        <v>0</v>
      </c>
      <c r="AS60" s="211">
        <f>IF('Indicator Date hidden'!AT61="x","x",$AS$2-'Indicator Date hidden'!AT61)</f>
        <v>0</v>
      </c>
      <c r="AT60" s="211">
        <f>IF('Indicator Date hidden'!AU61="x","x",$AT$2-'Indicator Date hidden'!AU61)</f>
        <v>0</v>
      </c>
      <c r="AU60" s="211" t="str">
        <f>IF('Indicator Date hidden'!AV61="x","x",$AU$2-'Indicator Date hidden'!AV61)</f>
        <v>x</v>
      </c>
      <c r="AV60" s="211">
        <f>IF('Indicator Date hidden'!AW61="x","x",$AV$2-'Indicator Date hidden'!AW61)</f>
        <v>0</v>
      </c>
      <c r="AW60" s="211">
        <f>IF('Indicator Date hidden'!AX61="x","x",$AW$2-'Indicator Date hidden'!AX61)</f>
        <v>0</v>
      </c>
      <c r="AX60" s="211">
        <f>IF('Indicator Date hidden'!AY61="x","x",$AX$2-'Indicator Date hidden'!AY61)</f>
        <v>0</v>
      </c>
      <c r="AY60" s="211">
        <f>IF('Indicator Date hidden'!AZ61="x","x",$AY$2-'Indicator Date hidden'!AZ61)</f>
        <v>0</v>
      </c>
      <c r="AZ60" s="211">
        <f>IF('Indicator Date hidden'!BA61="x","x",$AZ$2-'Indicator Date hidden'!BA61)</f>
        <v>0</v>
      </c>
      <c r="BA60">
        <f t="shared" si="5"/>
        <v>6</v>
      </c>
      <c r="BB60" s="21">
        <f t="shared" si="6"/>
        <v>0.13636363636363635</v>
      </c>
      <c r="BC60">
        <f t="shared" si="7"/>
        <v>3</v>
      </c>
      <c r="BD60" s="21">
        <f t="shared" si="8"/>
        <v>0.62489668567579637</v>
      </c>
      <c r="BE60" s="280">
        <f t="shared" si="9"/>
        <v>0</v>
      </c>
    </row>
    <row r="61" spans="1:57" x14ac:dyDescent="0.25">
      <c r="A61" t="s">
        <v>8797</v>
      </c>
      <c r="B61" s="211">
        <f>IF('Indicator Date hidden'!C62="x","x",$B$2-'Indicator Date hidden'!C62)</f>
        <v>0</v>
      </c>
      <c r="C61" s="211">
        <f>IF('Indicator Date hidden'!D62="x","x",$C$2-'Indicator Date hidden'!D62)</f>
        <v>0</v>
      </c>
      <c r="D61" s="211">
        <f>IF('Indicator Date hidden'!E62="x","x",$D$2-'Indicator Date hidden'!E62)</f>
        <v>0</v>
      </c>
      <c r="E61" s="211">
        <f>IF('Indicator Date hidden'!F62="x","x",$E$2-'Indicator Date hidden'!F62)</f>
        <v>0</v>
      </c>
      <c r="F61" s="211">
        <f>IF('Indicator Date hidden'!G62="x","x",$F$2-'Indicator Date hidden'!G62)</f>
        <v>0</v>
      </c>
      <c r="G61" s="211">
        <f>IF('Indicator Date hidden'!H62="x","x",$G$2-'Indicator Date hidden'!H62)</f>
        <v>0</v>
      </c>
      <c r="H61" s="211">
        <f>IF('Indicator Date hidden'!I62="x","x",$H$2-'Indicator Date hidden'!I62)</f>
        <v>0</v>
      </c>
      <c r="I61" s="211">
        <f>IF('Indicator Date hidden'!J62="x","x",$I$2-'Indicator Date hidden'!J62)</f>
        <v>0</v>
      </c>
      <c r="J61" s="211">
        <f>IF('Indicator Date hidden'!K62="x","x",$J$2-'Indicator Date hidden'!K62)</f>
        <v>0</v>
      </c>
      <c r="K61" s="211">
        <f>IF('Indicator Date hidden'!L62="x","x",$K$2-'Indicator Date hidden'!L62)</f>
        <v>0</v>
      </c>
      <c r="L61" s="211">
        <f>IF('Indicator Date hidden'!M62="x","x",$L$2-'Indicator Date hidden'!M62)</f>
        <v>0</v>
      </c>
      <c r="M61" s="211">
        <f>IF('Indicator Date hidden'!N62="x","x",$M$2-'Indicator Date hidden'!N62)</f>
        <v>0</v>
      </c>
      <c r="N61" s="211">
        <f>IF('Indicator Date hidden'!O62="x","x",$N$2-'Indicator Date hidden'!O62)</f>
        <v>0</v>
      </c>
      <c r="O61" s="211">
        <f>IF('Indicator Date hidden'!P62="x","x",$O$2-'Indicator Date hidden'!P62)</f>
        <v>0</v>
      </c>
      <c r="P61" s="211">
        <f>IF('Indicator Date hidden'!Q62="x","x",$P$2-'Indicator Date hidden'!Q62)</f>
        <v>0</v>
      </c>
      <c r="Q61" s="211" t="str">
        <f>IF('Indicator Date hidden'!R62="x","x",$Q$2-'Indicator Date hidden'!R62)</f>
        <v>x</v>
      </c>
      <c r="R61" s="211">
        <f>IF('Indicator Date hidden'!S62="x","x",$R$2-'Indicator Date hidden'!S62)</f>
        <v>0</v>
      </c>
      <c r="S61" s="211">
        <f>IF('Indicator Date hidden'!T62="x","x",$S$2-'Indicator Date hidden'!T62)</f>
        <v>0</v>
      </c>
      <c r="T61" s="211">
        <f>IF('Indicator Date hidden'!U62="x","x",$T$2-'Indicator Date hidden'!U62)</f>
        <v>0</v>
      </c>
      <c r="U61" s="211" t="str">
        <f>IF('Indicator Date hidden'!V62="x","x",$U$2-'Indicator Date hidden'!V62)</f>
        <v>x</v>
      </c>
      <c r="V61" s="211">
        <f>IF('Indicator Date hidden'!W62="x","x",$V$2-'Indicator Date hidden'!W62)</f>
        <v>0</v>
      </c>
      <c r="W61" s="211" t="str">
        <f>IF('Indicator Date hidden'!X62="x","x",$W$2-'Indicator Date hidden'!X62)</f>
        <v>x</v>
      </c>
      <c r="X61" s="211">
        <f>IF('Indicator Date hidden'!Y62="x","x",$X$2-'Indicator Date hidden'!Y62)</f>
        <v>1</v>
      </c>
      <c r="Y61" s="211">
        <f>IF('Indicator Date hidden'!Z62="x","x",$Y$2-'Indicator Date hidden'!Z62)</f>
        <v>0</v>
      </c>
      <c r="Z61" s="211">
        <f>IF('Indicator Date hidden'!AA62="x","x",$Z$2-'Indicator Date hidden'!AA62)</f>
        <v>0</v>
      </c>
      <c r="AA61" s="211" t="str">
        <f>IF('Indicator Date hidden'!AB62="x","x",$AA$2-'Indicator Date hidden'!AB62)</f>
        <v>x</v>
      </c>
      <c r="AB61" s="211">
        <f>IF('Indicator Date hidden'!AC62="x","x",$AB$2-'Indicator Date hidden'!AC62)</f>
        <v>0</v>
      </c>
      <c r="AC61" s="211">
        <f>IF('Indicator Date hidden'!AD62="x","x",$AC$2-'Indicator Date hidden'!AD62)</f>
        <v>0</v>
      </c>
      <c r="AD61" s="211" t="str">
        <f>IF('Indicator Date hidden'!AE62="x","x",$AD$2-'Indicator Date hidden'!AE62)</f>
        <v>x</v>
      </c>
      <c r="AE61" s="211">
        <f>IF('Indicator Date hidden'!AF62="x","x",$AE$2-'Indicator Date hidden'!AF62)</f>
        <v>0</v>
      </c>
      <c r="AF61" s="211">
        <f>IF('Indicator Date hidden'!AG62="x","x",$AF$2-'Indicator Date hidden'!AG62)</f>
        <v>1</v>
      </c>
      <c r="AG61" s="211">
        <f>IF('Indicator Date hidden'!AH62="x","x",$AG$2-'Indicator Date hidden'!AH62)</f>
        <v>0</v>
      </c>
      <c r="AH61" s="211">
        <f>IF('Indicator Date hidden'!AI62="x","x",$AH$2-'Indicator Date hidden'!AI62)</f>
        <v>0</v>
      </c>
      <c r="AI61" s="211">
        <f>IF('Indicator Date hidden'!AJ62="x","x",$AI$2-'Indicator Date hidden'!AJ62)</f>
        <v>0</v>
      </c>
      <c r="AJ61" s="211" t="str">
        <f>IF('Indicator Date hidden'!AK62="x","x",$AJ$2-'Indicator Date hidden'!AK62)</f>
        <v>x</v>
      </c>
      <c r="AK61" s="211">
        <f>IF('Indicator Date hidden'!AL62="x","x",$AK$2-'Indicator Date hidden'!AL62)</f>
        <v>1</v>
      </c>
      <c r="AL61" s="211">
        <f>IF('Indicator Date hidden'!AM62="x","x",$AL$2-'Indicator Date hidden'!AM62)</f>
        <v>0</v>
      </c>
      <c r="AM61" s="211">
        <f>IF('Indicator Date hidden'!AN62="x","x",$AM$2-'Indicator Date hidden'!AN62)</f>
        <v>0</v>
      </c>
      <c r="AN61" s="211">
        <f>IF('Indicator Date hidden'!AO62="x","x",$AN$2-'Indicator Date hidden'!AO62)</f>
        <v>0</v>
      </c>
      <c r="AO61" s="211">
        <f>IF('Indicator Date hidden'!AP62="x","x",$AO$2-'Indicator Date hidden'!AP62)</f>
        <v>0</v>
      </c>
      <c r="AP61" s="211">
        <f>IF('Indicator Date hidden'!AQ62="x","x",$AP$2-'Indicator Date hidden'!AQ62)</f>
        <v>0</v>
      </c>
      <c r="AQ61" s="211">
        <f>IF('Indicator Date hidden'!AR62="x","x",$AQ$2-'Indicator Date hidden'!AR62)</f>
        <v>0</v>
      </c>
      <c r="AR61" s="211">
        <f>IF('Indicator Date hidden'!AS62="x","x",$AR$2-'Indicator Date hidden'!AS62)</f>
        <v>0</v>
      </c>
      <c r="AS61" s="211">
        <f>IF('Indicator Date hidden'!AT62="x","x",$AS$2-'Indicator Date hidden'!AT62)</f>
        <v>0</v>
      </c>
      <c r="AT61" s="211">
        <f>IF('Indicator Date hidden'!AU62="x","x",$AT$2-'Indicator Date hidden'!AU62)</f>
        <v>0</v>
      </c>
      <c r="AU61" s="211" t="str">
        <f>IF('Indicator Date hidden'!AV62="x","x",$AU$2-'Indicator Date hidden'!AV62)</f>
        <v>x</v>
      </c>
      <c r="AV61" s="211">
        <f>IF('Indicator Date hidden'!AW62="x","x",$AV$2-'Indicator Date hidden'!AW62)</f>
        <v>0</v>
      </c>
      <c r="AW61" s="211">
        <f>IF('Indicator Date hidden'!AX62="x","x",$AW$2-'Indicator Date hidden'!AX62)</f>
        <v>0</v>
      </c>
      <c r="AX61" s="211">
        <f>IF('Indicator Date hidden'!AY62="x","x",$AX$2-'Indicator Date hidden'!AY62)</f>
        <v>0</v>
      </c>
      <c r="AY61" s="211">
        <f>IF('Indicator Date hidden'!AZ62="x","x",$AY$2-'Indicator Date hidden'!AZ62)</f>
        <v>0</v>
      </c>
      <c r="AZ61" s="211">
        <f>IF('Indicator Date hidden'!BA62="x","x",$AZ$2-'Indicator Date hidden'!BA62)</f>
        <v>0</v>
      </c>
      <c r="BA61">
        <f t="shared" si="5"/>
        <v>3</v>
      </c>
      <c r="BB61" s="21">
        <f t="shared" si="6"/>
        <v>6.8181818181818177E-2</v>
      </c>
      <c r="BC61">
        <f t="shared" si="7"/>
        <v>3</v>
      </c>
      <c r="BD61" s="21">
        <f t="shared" si="8"/>
        <v>0.25205764787294127</v>
      </c>
      <c r="BE61" s="280">
        <f t="shared" si="9"/>
        <v>0</v>
      </c>
    </row>
    <row r="62" spans="1:57" x14ac:dyDescent="0.25">
      <c r="A62" t="s">
        <v>8801</v>
      </c>
      <c r="B62" s="211">
        <f>IF('Indicator Date hidden'!C63="x","x",$B$2-'Indicator Date hidden'!C63)</f>
        <v>0</v>
      </c>
      <c r="C62" s="211">
        <f>IF('Indicator Date hidden'!D63="x","x",$C$2-'Indicator Date hidden'!D63)</f>
        <v>0</v>
      </c>
      <c r="D62" s="211">
        <f>IF('Indicator Date hidden'!E63="x","x",$D$2-'Indicator Date hidden'!E63)</f>
        <v>0</v>
      </c>
      <c r="E62" s="211">
        <f>IF('Indicator Date hidden'!F63="x","x",$E$2-'Indicator Date hidden'!F63)</f>
        <v>0</v>
      </c>
      <c r="F62" s="211">
        <f>IF('Indicator Date hidden'!G63="x","x",$F$2-'Indicator Date hidden'!G63)</f>
        <v>0</v>
      </c>
      <c r="G62" s="211">
        <f>IF('Indicator Date hidden'!H63="x","x",$G$2-'Indicator Date hidden'!H63)</f>
        <v>0</v>
      </c>
      <c r="H62" s="211">
        <f>IF('Indicator Date hidden'!I63="x","x",$H$2-'Indicator Date hidden'!I63)</f>
        <v>0</v>
      </c>
      <c r="I62" s="211">
        <f>IF('Indicator Date hidden'!J63="x","x",$I$2-'Indicator Date hidden'!J63)</f>
        <v>0</v>
      </c>
      <c r="J62" s="211">
        <f>IF('Indicator Date hidden'!K63="x","x",$J$2-'Indicator Date hidden'!K63)</f>
        <v>0</v>
      </c>
      <c r="K62" s="211">
        <f>IF('Indicator Date hidden'!L63="x","x",$K$2-'Indicator Date hidden'!L63)</f>
        <v>0</v>
      </c>
      <c r="L62" s="211">
        <f>IF('Indicator Date hidden'!M63="x","x",$L$2-'Indicator Date hidden'!M63)</f>
        <v>0</v>
      </c>
      <c r="M62" s="211">
        <f>IF('Indicator Date hidden'!N63="x","x",$M$2-'Indicator Date hidden'!N63)</f>
        <v>0</v>
      </c>
      <c r="N62" s="211">
        <f>IF('Indicator Date hidden'!O63="x","x",$N$2-'Indicator Date hidden'!O63)</f>
        <v>0</v>
      </c>
      <c r="O62" s="211">
        <f>IF('Indicator Date hidden'!P63="x","x",$O$2-'Indicator Date hidden'!P63)</f>
        <v>0</v>
      </c>
      <c r="P62" s="211">
        <f>IF('Indicator Date hidden'!Q63="x","x",$P$2-'Indicator Date hidden'!Q63)</f>
        <v>0</v>
      </c>
      <c r="Q62" s="211">
        <f>IF('Indicator Date hidden'!R63="x","x",$Q$2-'Indicator Date hidden'!R63)</f>
        <v>2</v>
      </c>
      <c r="R62" s="211">
        <f>IF('Indicator Date hidden'!S63="x","x",$R$2-'Indicator Date hidden'!S63)</f>
        <v>0</v>
      </c>
      <c r="S62" s="211">
        <f>IF('Indicator Date hidden'!T63="x","x",$S$2-'Indicator Date hidden'!T63)</f>
        <v>0</v>
      </c>
      <c r="T62" s="211">
        <f>IF('Indicator Date hidden'!U63="x","x",$T$2-'Indicator Date hidden'!U63)</f>
        <v>0</v>
      </c>
      <c r="U62" s="211">
        <f>IF('Indicator Date hidden'!V63="x","x",$U$2-'Indicator Date hidden'!V63)</f>
        <v>0</v>
      </c>
      <c r="V62" s="211">
        <f>IF('Indicator Date hidden'!W63="x","x",$V$2-'Indicator Date hidden'!W63)</f>
        <v>0</v>
      </c>
      <c r="W62" s="211">
        <f>IF('Indicator Date hidden'!X63="x","x",$W$2-'Indicator Date hidden'!X63)</f>
        <v>2</v>
      </c>
      <c r="X62" s="211" t="str">
        <f>IF('Indicator Date hidden'!Y63="x","x",$X$2-'Indicator Date hidden'!Y63)</f>
        <v>x</v>
      </c>
      <c r="Y62" s="211">
        <f>IF('Indicator Date hidden'!Z63="x","x",$Y$2-'Indicator Date hidden'!Z63)</f>
        <v>0</v>
      </c>
      <c r="Z62" s="211">
        <f>IF('Indicator Date hidden'!AA63="x","x",$Z$2-'Indicator Date hidden'!AA63)</f>
        <v>0</v>
      </c>
      <c r="AA62" s="211">
        <f>IF('Indicator Date hidden'!AB63="x","x",$AA$2-'Indicator Date hidden'!AB63)</f>
        <v>0</v>
      </c>
      <c r="AB62" s="211">
        <f>IF('Indicator Date hidden'!AC63="x","x",$AB$2-'Indicator Date hidden'!AC63)</f>
        <v>0</v>
      </c>
      <c r="AC62" s="211">
        <f>IF('Indicator Date hidden'!AD63="x","x",$AC$2-'Indicator Date hidden'!AD63)</f>
        <v>0</v>
      </c>
      <c r="AD62" s="211">
        <f>IF('Indicator Date hidden'!AE63="x","x",$AD$2-'Indicator Date hidden'!AE63)</f>
        <v>0</v>
      </c>
      <c r="AE62" s="211">
        <f>IF('Indicator Date hidden'!AF63="x","x",$AE$2-'Indicator Date hidden'!AF63)</f>
        <v>0</v>
      </c>
      <c r="AF62" s="211">
        <f>IF('Indicator Date hidden'!AG63="x","x",$AF$2-'Indicator Date hidden'!AG63)</f>
        <v>8</v>
      </c>
      <c r="AG62" s="211">
        <f>IF('Indicator Date hidden'!AH63="x","x",$AG$2-'Indicator Date hidden'!AH63)</f>
        <v>0</v>
      </c>
      <c r="AH62" s="211">
        <f>IF('Indicator Date hidden'!AI63="x","x",$AH$2-'Indicator Date hidden'!AI63)</f>
        <v>0</v>
      </c>
      <c r="AI62" s="211">
        <f>IF('Indicator Date hidden'!AJ63="x","x",$AI$2-'Indicator Date hidden'!AJ63)</f>
        <v>0</v>
      </c>
      <c r="AJ62" s="211" t="str">
        <f>IF('Indicator Date hidden'!AK63="x","x",$AJ$2-'Indicator Date hidden'!AK63)</f>
        <v>x</v>
      </c>
      <c r="AK62" s="211">
        <f>IF('Indicator Date hidden'!AL63="x","x",$AK$2-'Indicator Date hidden'!AL63)</f>
        <v>1</v>
      </c>
      <c r="AL62" s="211">
        <f>IF('Indicator Date hidden'!AM63="x","x",$AL$2-'Indicator Date hidden'!AM63)</f>
        <v>0</v>
      </c>
      <c r="AM62" s="211">
        <f>IF('Indicator Date hidden'!AN63="x","x",$AM$2-'Indicator Date hidden'!AN63)</f>
        <v>0</v>
      </c>
      <c r="AN62" s="211">
        <f>IF('Indicator Date hidden'!AO63="x","x",$AN$2-'Indicator Date hidden'!AO63)</f>
        <v>0</v>
      </c>
      <c r="AO62" s="211">
        <f>IF('Indicator Date hidden'!AP63="x","x",$AO$2-'Indicator Date hidden'!AP63)</f>
        <v>0</v>
      </c>
      <c r="AP62" s="211">
        <f>IF('Indicator Date hidden'!AQ63="x","x",$AP$2-'Indicator Date hidden'!AQ63)</f>
        <v>0</v>
      </c>
      <c r="AQ62" s="211">
        <f>IF('Indicator Date hidden'!AR63="x","x",$AQ$2-'Indicator Date hidden'!AR63)</f>
        <v>0</v>
      </c>
      <c r="AR62" s="211">
        <f>IF('Indicator Date hidden'!AS63="x","x",$AR$2-'Indicator Date hidden'!AS63)</f>
        <v>0</v>
      </c>
      <c r="AS62" s="211">
        <f>IF('Indicator Date hidden'!AT63="x","x",$AS$2-'Indicator Date hidden'!AT63)</f>
        <v>0</v>
      </c>
      <c r="AT62" s="211">
        <f>IF('Indicator Date hidden'!AU63="x","x",$AT$2-'Indicator Date hidden'!AU63)</f>
        <v>0</v>
      </c>
      <c r="AU62" s="211">
        <f>IF('Indicator Date hidden'!AV63="x","x",$AU$2-'Indicator Date hidden'!AV63)</f>
        <v>2</v>
      </c>
      <c r="AV62" s="211">
        <f>IF('Indicator Date hidden'!AW63="x","x",$AV$2-'Indicator Date hidden'!AW63)</f>
        <v>0</v>
      </c>
      <c r="AW62" s="211">
        <f>IF('Indicator Date hidden'!AX63="x","x",$AW$2-'Indicator Date hidden'!AX63)</f>
        <v>0</v>
      </c>
      <c r="AX62" s="211">
        <f>IF('Indicator Date hidden'!AY63="x","x",$AX$2-'Indicator Date hidden'!AY63)</f>
        <v>0</v>
      </c>
      <c r="AY62" s="211">
        <f>IF('Indicator Date hidden'!AZ63="x","x",$AY$2-'Indicator Date hidden'!AZ63)</f>
        <v>0</v>
      </c>
      <c r="AZ62" s="211">
        <f>IF('Indicator Date hidden'!BA63="x","x",$AZ$2-'Indicator Date hidden'!BA63)</f>
        <v>0</v>
      </c>
      <c r="BA62">
        <f t="shared" si="5"/>
        <v>15</v>
      </c>
      <c r="BB62" s="21">
        <f t="shared" si="6"/>
        <v>0.30612244897959184</v>
      </c>
      <c r="BC62">
        <f t="shared" si="7"/>
        <v>5</v>
      </c>
      <c r="BD62" s="21">
        <f t="shared" si="8"/>
        <v>1.2156140907620758</v>
      </c>
      <c r="BE62" s="280">
        <f t="shared" si="9"/>
        <v>0</v>
      </c>
    </row>
    <row r="63" spans="1:57" x14ac:dyDescent="0.25">
      <c r="A63" t="s">
        <v>8810</v>
      </c>
      <c r="B63" s="211">
        <f>IF('Indicator Date hidden'!C64="x","x",$B$2-'Indicator Date hidden'!C64)</f>
        <v>0</v>
      </c>
      <c r="C63" s="211">
        <f>IF('Indicator Date hidden'!D64="x","x",$C$2-'Indicator Date hidden'!D64)</f>
        <v>0</v>
      </c>
      <c r="D63" s="211">
        <f>IF('Indicator Date hidden'!E64="x","x",$D$2-'Indicator Date hidden'!E64)</f>
        <v>0</v>
      </c>
      <c r="E63" s="211">
        <f>IF('Indicator Date hidden'!F64="x","x",$E$2-'Indicator Date hidden'!F64)</f>
        <v>0</v>
      </c>
      <c r="F63" s="211">
        <f>IF('Indicator Date hidden'!G64="x","x",$F$2-'Indicator Date hidden'!G64)</f>
        <v>0</v>
      </c>
      <c r="G63" s="211">
        <f>IF('Indicator Date hidden'!H64="x","x",$G$2-'Indicator Date hidden'!H64)</f>
        <v>0</v>
      </c>
      <c r="H63" s="211">
        <f>IF('Indicator Date hidden'!I64="x","x",$H$2-'Indicator Date hidden'!I64)</f>
        <v>0</v>
      </c>
      <c r="I63" s="211">
        <f>IF('Indicator Date hidden'!J64="x","x",$I$2-'Indicator Date hidden'!J64)</f>
        <v>0</v>
      </c>
      <c r="J63" s="211">
        <f>IF('Indicator Date hidden'!K64="x","x",$J$2-'Indicator Date hidden'!K64)</f>
        <v>0</v>
      </c>
      <c r="K63" s="211">
        <f>IF('Indicator Date hidden'!L64="x","x",$K$2-'Indicator Date hidden'!L64)</f>
        <v>0</v>
      </c>
      <c r="L63" s="211">
        <f>IF('Indicator Date hidden'!M64="x","x",$L$2-'Indicator Date hidden'!M64)</f>
        <v>0</v>
      </c>
      <c r="M63" s="211">
        <f>IF('Indicator Date hidden'!N64="x","x",$M$2-'Indicator Date hidden'!N64)</f>
        <v>0</v>
      </c>
      <c r="N63" s="211">
        <f>IF('Indicator Date hidden'!O64="x","x",$N$2-'Indicator Date hidden'!O64)</f>
        <v>0</v>
      </c>
      <c r="O63" s="211">
        <f>IF('Indicator Date hidden'!P64="x","x",$O$2-'Indicator Date hidden'!P64)</f>
        <v>0</v>
      </c>
      <c r="P63" s="211">
        <f>IF('Indicator Date hidden'!Q64="x","x",$P$2-'Indicator Date hidden'!Q64)</f>
        <v>0</v>
      </c>
      <c r="Q63" s="211">
        <f>IF('Indicator Date hidden'!R64="x","x",$Q$2-'Indicator Date hidden'!R64)</f>
        <v>1</v>
      </c>
      <c r="R63" s="211">
        <f>IF('Indicator Date hidden'!S64="x","x",$R$2-'Indicator Date hidden'!S64)</f>
        <v>0</v>
      </c>
      <c r="S63" s="211">
        <f>IF('Indicator Date hidden'!T64="x","x",$S$2-'Indicator Date hidden'!T64)</f>
        <v>0</v>
      </c>
      <c r="T63" s="211">
        <f>IF('Indicator Date hidden'!U64="x","x",$T$2-'Indicator Date hidden'!U64)</f>
        <v>0</v>
      </c>
      <c r="U63" s="211">
        <f>IF('Indicator Date hidden'!V64="x","x",$U$2-'Indicator Date hidden'!V64)</f>
        <v>0</v>
      </c>
      <c r="V63" s="211">
        <f>IF('Indicator Date hidden'!W64="x","x",$V$2-'Indicator Date hidden'!W64)</f>
        <v>0</v>
      </c>
      <c r="W63" s="211">
        <f>IF('Indicator Date hidden'!X64="x","x",$W$2-'Indicator Date hidden'!X64)</f>
        <v>1</v>
      </c>
      <c r="X63" s="211">
        <f>IF('Indicator Date hidden'!Y64="x","x",$X$2-'Indicator Date hidden'!Y64)</f>
        <v>4</v>
      </c>
      <c r="Y63" s="211">
        <f>IF('Indicator Date hidden'!Z64="x","x",$Y$2-'Indicator Date hidden'!Z64)</f>
        <v>0</v>
      </c>
      <c r="Z63" s="211">
        <f>IF('Indicator Date hidden'!AA64="x","x",$Z$2-'Indicator Date hidden'!AA64)</f>
        <v>0</v>
      </c>
      <c r="AA63" s="211">
        <f>IF('Indicator Date hidden'!AB64="x","x",$AA$2-'Indicator Date hidden'!AB64)</f>
        <v>0</v>
      </c>
      <c r="AB63" s="211">
        <f>IF('Indicator Date hidden'!AC64="x","x",$AB$2-'Indicator Date hidden'!AC64)</f>
        <v>0</v>
      </c>
      <c r="AC63" s="211">
        <f>IF('Indicator Date hidden'!AD64="x","x",$AC$2-'Indicator Date hidden'!AD64)</f>
        <v>0</v>
      </c>
      <c r="AD63" s="211">
        <f>IF('Indicator Date hidden'!AE64="x","x",$AD$2-'Indicator Date hidden'!AE64)</f>
        <v>0</v>
      </c>
      <c r="AE63" s="211">
        <f>IF('Indicator Date hidden'!AF64="x","x",$AE$2-'Indicator Date hidden'!AF64)</f>
        <v>0</v>
      </c>
      <c r="AF63" s="211">
        <f>IF('Indicator Date hidden'!AG64="x","x",$AF$2-'Indicator Date hidden'!AG64)</f>
        <v>10</v>
      </c>
      <c r="AG63" s="211">
        <f>IF('Indicator Date hidden'!AH64="x","x",$AG$2-'Indicator Date hidden'!AH64)</f>
        <v>0</v>
      </c>
      <c r="AH63" s="211">
        <f>IF('Indicator Date hidden'!AI64="x","x",$AH$2-'Indicator Date hidden'!AI64)</f>
        <v>0</v>
      </c>
      <c r="AI63" s="211">
        <f>IF('Indicator Date hidden'!AJ64="x","x",$AI$2-'Indicator Date hidden'!AJ64)</f>
        <v>0</v>
      </c>
      <c r="AJ63" s="211" t="str">
        <f>IF('Indicator Date hidden'!AK64="x","x",$AJ$2-'Indicator Date hidden'!AK64)</f>
        <v>x</v>
      </c>
      <c r="AK63" s="211">
        <f>IF('Indicator Date hidden'!AL64="x","x",$AK$2-'Indicator Date hidden'!AL64)</f>
        <v>1</v>
      </c>
      <c r="AL63" s="211">
        <f>IF('Indicator Date hidden'!AM64="x","x",$AL$2-'Indicator Date hidden'!AM64)</f>
        <v>0</v>
      </c>
      <c r="AM63" s="211">
        <f>IF('Indicator Date hidden'!AN64="x","x",$AM$2-'Indicator Date hidden'!AN64)</f>
        <v>0</v>
      </c>
      <c r="AN63" s="211">
        <f>IF('Indicator Date hidden'!AO64="x","x",$AN$2-'Indicator Date hidden'!AO64)</f>
        <v>0</v>
      </c>
      <c r="AO63" s="211">
        <f>IF('Indicator Date hidden'!AP64="x","x",$AO$2-'Indicator Date hidden'!AP64)</f>
        <v>0</v>
      </c>
      <c r="AP63" s="211">
        <f>IF('Indicator Date hidden'!AQ64="x","x",$AP$2-'Indicator Date hidden'!AQ64)</f>
        <v>0</v>
      </c>
      <c r="AQ63" s="211">
        <f>IF('Indicator Date hidden'!AR64="x","x",$AQ$2-'Indicator Date hidden'!AR64)</f>
        <v>0</v>
      </c>
      <c r="AR63" s="211">
        <f>IF('Indicator Date hidden'!AS64="x","x",$AR$2-'Indicator Date hidden'!AS64)</f>
        <v>0</v>
      </c>
      <c r="AS63" s="211">
        <f>IF('Indicator Date hidden'!AT64="x","x",$AS$2-'Indicator Date hidden'!AT64)</f>
        <v>0</v>
      </c>
      <c r="AT63" s="211">
        <f>IF('Indicator Date hidden'!AU64="x","x",$AT$2-'Indicator Date hidden'!AU64)</f>
        <v>0</v>
      </c>
      <c r="AU63" s="211">
        <f>IF('Indicator Date hidden'!AV64="x","x",$AU$2-'Indicator Date hidden'!AV64)</f>
        <v>1</v>
      </c>
      <c r="AV63" s="211">
        <f>IF('Indicator Date hidden'!AW64="x","x",$AV$2-'Indicator Date hidden'!AW64)</f>
        <v>0</v>
      </c>
      <c r="AW63" s="211">
        <f>IF('Indicator Date hidden'!AX64="x","x",$AW$2-'Indicator Date hidden'!AX64)</f>
        <v>0</v>
      </c>
      <c r="AX63" s="211">
        <f>IF('Indicator Date hidden'!AY64="x","x",$AX$2-'Indicator Date hidden'!AY64)</f>
        <v>0</v>
      </c>
      <c r="AY63" s="211">
        <f>IF('Indicator Date hidden'!AZ64="x","x",$AY$2-'Indicator Date hidden'!AZ64)</f>
        <v>0</v>
      </c>
      <c r="AZ63" s="211">
        <f>IF('Indicator Date hidden'!BA64="x","x",$AZ$2-'Indicator Date hidden'!BA64)</f>
        <v>0</v>
      </c>
      <c r="BA63">
        <f t="shared" si="5"/>
        <v>18</v>
      </c>
      <c r="BB63" s="21">
        <f t="shared" si="6"/>
        <v>0.36</v>
      </c>
      <c r="BC63">
        <f t="shared" si="7"/>
        <v>6</v>
      </c>
      <c r="BD63" s="21">
        <f t="shared" si="8"/>
        <v>1.5067846561469891</v>
      </c>
      <c r="BE63" s="280">
        <f t="shared" si="9"/>
        <v>0</v>
      </c>
    </row>
    <row r="64" spans="1:57" x14ac:dyDescent="0.25">
      <c r="A64" t="s">
        <v>8805</v>
      </c>
      <c r="B64" s="211">
        <f>IF('Indicator Date hidden'!C65="x","x",$B$2-'Indicator Date hidden'!C65)</f>
        <v>0</v>
      </c>
      <c r="C64" s="211">
        <f>IF('Indicator Date hidden'!D65="x","x",$C$2-'Indicator Date hidden'!D65)</f>
        <v>0</v>
      </c>
      <c r="D64" s="211">
        <f>IF('Indicator Date hidden'!E65="x","x",$D$2-'Indicator Date hidden'!E65)</f>
        <v>0</v>
      </c>
      <c r="E64" s="211">
        <f>IF('Indicator Date hidden'!F65="x","x",$E$2-'Indicator Date hidden'!F65)</f>
        <v>0</v>
      </c>
      <c r="F64" s="211">
        <f>IF('Indicator Date hidden'!G65="x","x",$F$2-'Indicator Date hidden'!G65)</f>
        <v>0</v>
      </c>
      <c r="G64" s="211">
        <f>IF('Indicator Date hidden'!H65="x","x",$G$2-'Indicator Date hidden'!H65)</f>
        <v>0</v>
      </c>
      <c r="H64" s="211">
        <f>IF('Indicator Date hidden'!I65="x","x",$H$2-'Indicator Date hidden'!I65)</f>
        <v>0</v>
      </c>
      <c r="I64" s="211">
        <f>IF('Indicator Date hidden'!J65="x","x",$I$2-'Indicator Date hidden'!J65)</f>
        <v>0</v>
      </c>
      <c r="J64" s="211">
        <f>IF('Indicator Date hidden'!K65="x","x",$J$2-'Indicator Date hidden'!K65)</f>
        <v>0</v>
      </c>
      <c r="K64" s="211">
        <f>IF('Indicator Date hidden'!L65="x","x",$K$2-'Indicator Date hidden'!L65)</f>
        <v>0</v>
      </c>
      <c r="L64" s="211">
        <f>IF('Indicator Date hidden'!M65="x","x",$L$2-'Indicator Date hidden'!M65)</f>
        <v>0</v>
      </c>
      <c r="M64" s="211">
        <f>IF('Indicator Date hidden'!N65="x","x",$M$2-'Indicator Date hidden'!N65)</f>
        <v>0</v>
      </c>
      <c r="N64" s="211">
        <f>IF('Indicator Date hidden'!O65="x","x",$N$2-'Indicator Date hidden'!O65)</f>
        <v>0</v>
      </c>
      <c r="O64" s="211">
        <f>IF('Indicator Date hidden'!P65="x","x",$O$2-'Indicator Date hidden'!P65)</f>
        <v>0</v>
      </c>
      <c r="P64" s="211">
        <f>IF('Indicator Date hidden'!Q65="x","x",$P$2-'Indicator Date hidden'!Q65)</f>
        <v>0</v>
      </c>
      <c r="Q64" s="211">
        <f>IF('Indicator Date hidden'!R65="x","x",$Q$2-'Indicator Date hidden'!R65)</f>
        <v>9</v>
      </c>
      <c r="R64" s="211">
        <f>IF('Indicator Date hidden'!S65="x","x",$R$2-'Indicator Date hidden'!S65)</f>
        <v>0</v>
      </c>
      <c r="S64" s="211">
        <f>IF('Indicator Date hidden'!T65="x","x",$S$2-'Indicator Date hidden'!T65)</f>
        <v>0</v>
      </c>
      <c r="T64" s="211">
        <f>IF('Indicator Date hidden'!U65="x","x",$T$2-'Indicator Date hidden'!U65)</f>
        <v>0</v>
      </c>
      <c r="U64" s="211">
        <f>IF('Indicator Date hidden'!V65="x","x",$U$2-'Indicator Date hidden'!V65)</f>
        <v>0</v>
      </c>
      <c r="V64" s="211">
        <f>IF('Indicator Date hidden'!W65="x","x",$V$2-'Indicator Date hidden'!W65)</f>
        <v>0</v>
      </c>
      <c r="W64" s="211">
        <f>IF('Indicator Date hidden'!X65="x","x",$W$2-'Indicator Date hidden'!X65)</f>
        <v>5</v>
      </c>
      <c r="X64" s="211">
        <f>IF('Indicator Date hidden'!Y65="x","x",$X$2-'Indicator Date hidden'!Y65)</f>
        <v>1</v>
      </c>
      <c r="Y64" s="211">
        <f>IF('Indicator Date hidden'!Z65="x","x",$Y$2-'Indicator Date hidden'!Z65)</f>
        <v>0</v>
      </c>
      <c r="Z64" s="211">
        <f>IF('Indicator Date hidden'!AA65="x","x",$Z$2-'Indicator Date hidden'!AA65)</f>
        <v>0</v>
      </c>
      <c r="AA64" s="211">
        <f>IF('Indicator Date hidden'!AB65="x","x",$AA$2-'Indicator Date hidden'!AB65)</f>
        <v>0</v>
      </c>
      <c r="AB64" s="211">
        <f>IF('Indicator Date hidden'!AC65="x","x",$AB$2-'Indicator Date hidden'!AC65)</f>
        <v>0</v>
      </c>
      <c r="AC64" s="211">
        <f>IF('Indicator Date hidden'!AD65="x","x",$AC$2-'Indicator Date hidden'!AD65)</f>
        <v>0</v>
      </c>
      <c r="AD64" s="211">
        <f>IF('Indicator Date hidden'!AE65="x","x",$AD$2-'Indicator Date hidden'!AE65)</f>
        <v>0</v>
      </c>
      <c r="AE64" s="211">
        <f>IF('Indicator Date hidden'!AF65="x","x",$AE$2-'Indicator Date hidden'!AF65)</f>
        <v>0</v>
      </c>
      <c r="AF64" s="211">
        <f>IF('Indicator Date hidden'!AG65="x","x",$AF$2-'Indicator Date hidden'!AG65)</f>
        <v>0</v>
      </c>
      <c r="AG64" s="211">
        <f>IF('Indicator Date hidden'!AH65="x","x",$AG$2-'Indicator Date hidden'!AH65)</f>
        <v>0</v>
      </c>
      <c r="AH64" s="211">
        <f>IF('Indicator Date hidden'!AI65="x","x",$AH$2-'Indicator Date hidden'!AI65)</f>
        <v>0</v>
      </c>
      <c r="AI64" s="211">
        <f>IF('Indicator Date hidden'!AJ65="x","x",$AI$2-'Indicator Date hidden'!AJ65)</f>
        <v>0</v>
      </c>
      <c r="AJ64" s="211">
        <f>IF('Indicator Date hidden'!AK65="x","x",$AJ$2-'Indicator Date hidden'!AK65)</f>
        <v>1</v>
      </c>
      <c r="AK64" s="211">
        <f>IF('Indicator Date hidden'!AL65="x","x",$AK$2-'Indicator Date hidden'!AL65)</f>
        <v>1</v>
      </c>
      <c r="AL64" s="211">
        <f>IF('Indicator Date hidden'!AM65="x","x",$AL$2-'Indicator Date hidden'!AM65)</f>
        <v>0</v>
      </c>
      <c r="AM64" s="211">
        <f>IF('Indicator Date hidden'!AN65="x","x",$AM$2-'Indicator Date hidden'!AN65)</f>
        <v>0</v>
      </c>
      <c r="AN64" s="211">
        <f>IF('Indicator Date hidden'!AO65="x","x",$AN$2-'Indicator Date hidden'!AO65)</f>
        <v>0</v>
      </c>
      <c r="AO64" s="211" t="str">
        <f>IF('Indicator Date hidden'!AP65="x","x",$AO$2-'Indicator Date hidden'!AP65)</f>
        <v>x</v>
      </c>
      <c r="AP64" s="211" t="str">
        <f>IF('Indicator Date hidden'!AQ65="x","x",$AP$2-'Indicator Date hidden'!AQ65)</f>
        <v>x</v>
      </c>
      <c r="AQ64" s="211">
        <f>IF('Indicator Date hidden'!AR65="x","x",$AQ$2-'Indicator Date hidden'!AR65)</f>
        <v>0</v>
      </c>
      <c r="AR64" s="211">
        <f>IF('Indicator Date hidden'!AS65="x","x",$AR$2-'Indicator Date hidden'!AS65)</f>
        <v>0</v>
      </c>
      <c r="AS64" s="211">
        <f>IF('Indicator Date hidden'!AT65="x","x",$AS$2-'Indicator Date hidden'!AT65)</f>
        <v>0</v>
      </c>
      <c r="AT64" s="211">
        <f>IF('Indicator Date hidden'!AU65="x","x",$AT$2-'Indicator Date hidden'!AU65)</f>
        <v>0</v>
      </c>
      <c r="AU64" s="211">
        <f>IF('Indicator Date hidden'!AV65="x","x",$AU$2-'Indicator Date hidden'!AV65)</f>
        <v>1</v>
      </c>
      <c r="AV64" s="211">
        <f>IF('Indicator Date hidden'!AW65="x","x",$AV$2-'Indicator Date hidden'!AW65)</f>
        <v>0</v>
      </c>
      <c r="AW64" s="211">
        <f>IF('Indicator Date hidden'!AX65="x","x",$AW$2-'Indicator Date hidden'!AX65)</f>
        <v>0</v>
      </c>
      <c r="AX64" s="211">
        <f>IF('Indicator Date hidden'!AY65="x","x",$AX$2-'Indicator Date hidden'!AY65)</f>
        <v>0</v>
      </c>
      <c r="AY64" s="211">
        <f>IF('Indicator Date hidden'!AZ65="x","x",$AY$2-'Indicator Date hidden'!AZ65)</f>
        <v>0</v>
      </c>
      <c r="AZ64" s="211">
        <f>IF('Indicator Date hidden'!BA65="x","x",$AZ$2-'Indicator Date hidden'!BA65)</f>
        <v>0</v>
      </c>
      <c r="BA64">
        <f t="shared" si="5"/>
        <v>18</v>
      </c>
      <c r="BB64" s="21">
        <f t="shared" si="6"/>
        <v>0.36734693877551022</v>
      </c>
      <c r="BC64">
        <f t="shared" si="7"/>
        <v>6</v>
      </c>
      <c r="BD64" s="21">
        <f t="shared" si="8"/>
        <v>1.4525681346346322</v>
      </c>
      <c r="BE64" s="280">
        <f t="shared" si="9"/>
        <v>0</v>
      </c>
    </row>
    <row r="65" spans="1:57" x14ac:dyDescent="0.25">
      <c r="A65" t="s">
        <v>8777</v>
      </c>
      <c r="B65" s="211">
        <f>IF('Indicator Date hidden'!C66="x","x",$B$2-'Indicator Date hidden'!C66)</f>
        <v>0</v>
      </c>
      <c r="C65" s="211">
        <f>IF('Indicator Date hidden'!D66="x","x",$C$2-'Indicator Date hidden'!D66)</f>
        <v>0</v>
      </c>
      <c r="D65" s="211">
        <f>IF('Indicator Date hidden'!E66="x","x",$D$2-'Indicator Date hidden'!E66)</f>
        <v>0</v>
      </c>
      <c r="E65" s="211">
        <f>IF('Indicator Date hidden'!F66="x","x",$E$2-'Indicator Date hidden'!F66)</f>
        <v>0</v>
      </c>
      <c r="F65" s="211">
        <f>IF('Indicator Date hidden'!G66="x","x",$F$2-'Indicator Date hidden'!G66)</f>
        <v>0</v>
      </c>
      <c r="G65" s="211">
        <f>IF('Indicator Date hidden'!H66="x","x",$G$2-'Indicator Date hidden'!H66)</f>
        <v>0</v>
      </c>
      <c r="H65" s="211">
        <f>IF('Indicator Date hidden'!I66="x","x",$H$2-'Indicator Date hidden'!I66)</f>
        <v>0</v>
      </c>
      <c r="I65" s="211">
        <f>IF('Indicator Date hidden'!J66="x","x",$I$2-'Indicator Date hidden'!J66)</f>
        <v>0</v>
      </c>
      <c r="J65" s="211">
        <f>IF('Indicator Date hidden'!K66="x","x",$J$2-'Indicator Date hidden'!K66)</f>
        <v>0</v>
      </c>
      <c r="K65" s="211">
        <f>IF('Indicator Date hidden'!L66="x","x",$K$2-'Indicator Date hidden'!L66)</f>
        <v>0</v>
      </c>
      <c r="L65" s="211">
        <f>IF('Indicator Date hidden'!M66="x","x",$L$2-'Indicator Date hidden'!M66)</f>
        <v>0</v>
      </c>
      <c r="M65" s="211">
        <f>IF('Indicator Date hidden'!N66="x","x",$M$2-'Indicator Date hidden'!N66)</f>
        <v>0</v>
      </c>
      <c r="N65" s="211">
        <f>IF('Indicator Date hidden'!O66="x","x",$N$2-'Indicator Date hidden'!O66)</f>
        <v>0</v>
      </c>
      <c r="O65" s="211">
        <f>IF('Indicator Date hidden'!P66="x","x",$O$2-'Indicator Date hidden'!P66)</f>
        <v>0</v>
      </c>
      <c r="P65" s="211">
        <f>IF('Indicator Date hidden'!Q66="x","x",$P$2-'Indicator Date hidden'!Q66)</f>
        <v>0</v>
      </c>
      <c r="Q65" s="211" t="str">
        <f>IF('Indicator Date hidden'!R66="x","x",$Q$2-'Indicator Date hidden'!R66)</f>
        <v>x</v>
      </c>
      <c r="R65" s="211">
        <f>IF('Indicator Date hidden'!S66="x","x",$R$2-'Indicator Date hidden'!S66)</f>
        <v>0</v>
      </c>
      <c r="S65" s="211">
        <f>IF('Indicator Date hidden'!T66="x","x",$S$2-'Indicator Date hidden'!T66)</f>
        <v>0</v>
      </c>
      <c r="T65" s="211">
        <f>IF('Indicator Date hidden'!U66="x","x",$T$2-'Indicator Date hidden'!U66)</f>
        <v>0</v>
      </c>
      <c r="U65" s="211" t="str">
        <f>IF('Indicator Date hidden'!V66="x","x",$U$2-'Indicator Date hidden'!V66)</f>
        <v>x</v>
      </c>
      <c r="V65" s="211">
        <f>IF('Indicator Date hidden'!W66="x","x",$V$2-'Indicator Date hidden'!W66)</f>
        <v>0</v>
      </c>
      <c r="W65" s="211">
        <f>IF('Indicator Date hidden'!X66="x","x",$W$2-'Indicator Date hidden'!X66)</f>
        <v>9</v>
      </c>
      <c r="X65" s="211">
        <f>IF('Indicator Date hidden'!Y66="x","x",$X$2-'Indicator Date hidden'!Y66)</f>
        <v>2</v>
      </c>
      <c r="Y65" s="211">
        <f>IF('Indicator Date hidden'!Z66="x","x",$Y$2-'Indicator Date hidden'!Z66)</f>
        <v>0</v>
      </c>
      <c r="Z65" s="211">
        <f>IF('Indicator Date hidden'!AA66="x","x",$Z$2-'Indicator Date hidden'!AA66)</f>
        <v>0</v>
      </c>
      <c r="AA65" s="211" t="str">
        <f>IF('Indicator Date hidden'!AB66="x","x",$AA$2-'Indicator Date hidden'!AB66)</f>
        <v>x</v>
      </c>
      <c r="AB65" s="211">
        <f>IF('Indicator Date hidden'!AC66="x","x",$AB$2-'Indicator Date hidden'!AC66)</f>
        <v>0</v>
      </c>
      <c r="AC65" s="211">
        <f>IF('Indicator Date hidden'!AD66="x","x",$AC$2-'Indicator Date hidden'!AD66)</f>
        <v>0</v>
      </c>
      <c r="AD65" s="211" t="str">
        <f>IF('Indicator Date hidden'!AE66="x","x",$AD$2-'Indicator Date hidden'!AE66)</f>
        <v>x</v>
      </c>
      <c r="AE65" s="211">
        <f>IF('Indicator Date hidden'!AF66="x","x",$AE$2-'Indicator Date hidden'!AF66)</f>
        <v>0</v>
      </c>
      <c r="AF65" s="211">
        <f>IF('Indicator Date hidden'!AG66="x","x",$AF$2-'Indicator Date hidden'!AG66)</f>
        <v>2</v>
      </c>
      <c r="AG65" s="211">
        <f>IF('Indicator Date hidden'!AH66="x","x",$AG$2-'Indicator Date hidden'!AH66)</f>
        <v>0</v>
      </c>
      <c r="AH65" s="211">
        <f>IF('Indicator Date hidden'!AI66="x","x",$AH$2-'Indicator Date hidden'!AI66)</f>
        <v>0</v>
      </c>
      <c r="AI65" s="211">
        <f>IF('Indicator Date hidden'!AJ66="x","x",$AI$2-'Indicator Date hidden'!AJ66)</f>
        <v>0</v>
      </c>
      <c r="AJ65" s="211" t="str">
        <f>IF('Indicator Date hidden'!AK66="x","x",$AJ$2-'Indicator Date hidden'!AK66)</f>
        <v>x</v>
      </c>
      <c r="AK65" s="211">
        <f>IF('Indicator Date hidden'!AL66="x","x",$AK$2-'Indicator Date hidden'!AL66)</f>
        <v>1</v>
      </c>
      <c r="AL65" s="211">
        <f>IF('Indicator Date hidden'!AM66="x","x",$AL$2-'Indicator Date hidden'!AM66)</f>
        <v>0</v>
      </c>
      <c r="AM65" s="211">
        <f>IF('Indicator Date hidden'!AN66="x","x",$AM$2-'Indicator Date hidden'!AN66)</f>
        <v>0</v>
      </c>
      <c r="AN65" s="211">
        <f>IF('Indicator Date hidden'!AO66="x","x",$AN$2-'Indicator Date hidden'!AO66)</f>
        <v>0</v>
      </c>
      <c r="AO65" s="211">
        <f>IF('Indicator Date hidden'!AP66="x","x",$AO$2-'Indicator Date hidden'!AP66)</f>
        <v>0</v>
      </c>
      <c r="AP65" s="211">
        <f>IF('Indicator Date hidden'!AQ66="x","x",$AP$2-'Indicator Date hidden'!AQ66)</f>
        <v>0</v>
      </c>
      <c r="AQ65" s="211">
        <f>IF('Indicator Date hidden'!AR66="x","x",$AQ$2-'Indicator Date hidden'!AR66)</f>
        <v>0</v>
      </c>
      <c r="AR65" s="211">
        <f>IF('Indicator Date hidden'!AS66="x","x",$AR$2-'Indicator Date hidden'!AS66)</f>
        <v>0</v>
      </c>
      <c r="AS65" s="211">
        <f>IF('Indicator Date hidden'!AT66="x","x",$AS$2-'Indicator Date hidden'!AT66)</f>
        <v>0</v>
      </c>
      <c r="AT65" s="211">
        <f>IF('Indicator Date hidden'!AU66="x","x",$AT$2-'Indicator Date hidden'!AU66)</f>
        <v>0</v>
      </c>
      <c r="AU65" s="211" t="str">
        <f>IF('Indicator Date hidden'!AV66="x","x",$AU$2-'Indicator Date hidden'!AV66)</f>
        <v>x</v>
      </c>
      <c r="AV65" s="211">
        <f>IF('Indicator Date hidden'!AW66="x","x",$AV$2-'Indicator Date hidden'!AW66)</f>
        <v>0</v>
      </c>
      <c r="AW65" s="211">
        <f>IF('Indicator Date hidden'!AX66="x","x",$AW$2-'Indicator Date hidden'!AX66)</f>
        <v>0</v>
      </c>
      <c r="AX65" s="211">
        <f>IF('Indicator Date hidden'!AY66="x","x",$AX$2-'Indicator Date hidden'!AY66)</f>
        <v>0</v>
      </c>
      <c r="AY65" s="211">
        <f>IF('Indicator Date hidden'!AZ66="x","x",$AY$2-'Indicator Date hidden'!AZ66)</f>
        <v>0</v>
      </c>
      <c r="AZ65" s="211">
        <f>IF('Indicator Date hidden'!BA66="x","x",$AZ$2-'Indicator Date hidden'!BA66)</f>
        <v>0</v>
      </c>
      <c r="BA65">
        <f t="shared" si="5"/>
        <v>14</v>
      </c>
      <c r="BB65" s="21">
        <f t="shared" si="6"/>
        <v>0.31111111111111112</v>
      </c>
      <c r="BC65">
        <f t="shared" si="7"/>
        <v>4</v>
      </c>
      <c r="BD65" s="21">
        <f t="shared" si="8"/>
        <v>1.3795687284594451</v>
      </c>
      <c r="BE65" s="280">
        <f t="shared" si="9"/>
        <v>0</v>
      </c>
    </row>
    <row r="66" spans="1:57" x14ac:dyDescent="0.25">
      <c r="A66" t="s">
        <v>8807</v>
      </c>
      <c r="B66" s="211">
        <f>IF('Indicator Date hidden'!C67="x","x",$B$2-'Indicator Date hidden'!C67)</f>
        <v>0</v>
      </c>
      <c r="C66" s="211">
        <f>IF('Indicator Date hidden'!D67="x","x",$C$2-'Indicator Date hidden'!D67)</f>
        <v>0</v>
      </c>
      <c r="D66" s="211">
        <f>IF('Indicator Date hidden'!E67="x","x",$D$2-'Indicator Date hidden'!E67)</f>
        <v>0</v>
      </c>
      <c r="E66" s="211">
        <f>IF('Indicator Date hidden'!F67="x","x",$E$2-'Indicator Date hidden'!F67)</f>
        <v>0</v>
      </c>
      <c r="F66" s="211">
        <f>IF('Indicator Date hidden'!G67="x","x",$F$2-'Indicator Date hidden'!G67)</f>
        <v>0</v>
      </c>
      <c r="G66" s="211">
        <f>IF('Indicator Date hidden'!H67="x","x",$G$2-'Indicator Date hidden'!H67)</f>
        <v>0</v>
      </c>
      <c r="H66" s="211">
        <f>IF('Indicator Date hidden'!I67="x","x",$H$2-'Indicator Date hidden'!I67)</f>
        <v>0</v>
      </c>
      <c r="I66" s="211">
        <f>IF('Indicator Date hidden'!J67="x","x",$I$2-'Indicator Date hidden'!J67)</f>
        <v>0</v>
      </c>
      <c r="J66" s="211">
        <f>IF('Indicator Date hidden'!K67="x","x",$J$2-'Indicator Date hidden'!K67)</f>
        <v>0</v>
      </c>
      <c r="K66" s="211">
        <f>IF('Indicator Date hidden'!L67="x","x",$K$2-'Indicator Date hidden'!L67)</f>
        <v>0</v>
      </c>
      <c r="L66" s="211">
        <f>IF('Indicator Date hidden'!M67="x","x",$L$2-'Indicator Date hidden'!M67)</f>
        <v>0</v>
      </c>
      <c r="M66" s="211">
        <f>IF('Indicator Date hidden'!N67="x","x",$M$2-'Indicator Date hidden'!N67)</f>
        <v>0</v>
      </c>
      <c r="N66" s="211">
        <f>IF('Indicator Date hidden'!O67="x","x",$N$2-'Indicator Date hidden'!O67)</f>
        <v>0</v>
      </c>
      <c r="O66" s="211">
        <f>IF('Indicator Date hidden'!P67="x","x",$O$2-'Indicator Date hidden'!P67)</f>
        <v>0</v>
      </c>
      <c r="P66" s="211">
        <f>IF('Indicator Date hidden'!Q67="x","x",$P$2-'Indicator Date hidden'!Q67)</f>
        <v>0</v>
      </c>
      <c r="Q66" s="211">
        <f>IF('Indicator Date hidden'!R67="x","x",$Q$2-'Indicator Date hidden'!R67)</f>
        <v>3</v>
      </c>
      <c r="R66" s="211">
        <f>IF('Indicator Date hidden'!S67="x","x",$R$2-'Indicator Date hidden'!S67)</f>
        <v>0</v>
      </c>
      <c r="S66" s="211">
        <f>IF('Indicator Date hidden'!T67="x","x",$S$2-'Indicator Date hidden'!T67)</f>
        <v>0</v>
      </c>
      <c r="T66" s="211">
        <f>IF('Indicator Date hidden'!U67="x","x",$T$2-'Indicator Date hidden'!U67)</f>
        <v>0</v>
      </c>
      <c r="U66" s="211">
        <f>IF('Indicator Date hidden'!V67="x","x",$U$2-'Indicator Date hidden'!V67)</f>
        <v>0</v>
      </c>
      <c r="V66" s="211">
        <f>IF('Indicator Date hidden'!W67="x","x",$V$2-'Indicator Date hidden'!W67)</f>
        <v>0</v>
      </c>
      <c r="W66" s="211">
        <f>IF('Indicator Date hidden'!X67="x","x",$W$2-'Indicator Date hidden'!X67)</f>
        <v>0</v>
      </c>
      <c r="X66" s="211">
        <f>IF('Indicator Date hidden'!Y67="x","x",$X$2-'Indicator Date hidden'!Y67)</f>
        <v>4</v>
      </c>
      <c r="Y66" s="211">
        <f>IF('Indicator Date hidden'!Z67="x","x",$Y$2-'Indicator Date hidden'!Z67)</f>
        <v>0</v>
      </c>
      <c r="Z66" s="211">
        <f>IF('Indicator Date hidden'!AA67="x","x",$Z$2-'Indicator Date hidden'!AA67)</f>
        <v>0</v>
      </c>
      <c r="AA66" s="211">
        <f>IF('Indicator Date hidden'!AB67="x","x",$AA$2-'Indicator Date hidden'!AB67)</f>
        <v>0</v>
      </c>
      <c r="AB66" s="211">
        <f>IF('Indicator Date hidden'!AC67="x","x",$AB$2-'Indicator Date hidden'!AC67)</f>
        <v>0</v>
      </c>
      <c r="AC66" s="211">
        <f>IF('Indicator Date hidden'!AD67="x","x",$AC$2-'Indicator Date hidden'!AD67)</f>
        <v>0</v>
      </c>
      <c r="AD66" s="211">
        <f>IF('Indicator Date hidden'!AE67="x","x",$AD$2-'Indicator Date hidden'!AE67)</f>
        <v>0</v>
      </c>
      <c r="AE66" s="211">
        <f>IF('Indicator Date hidden'!AF67="x","x",$AE$2-'Indicator Date hidden'!AF67)</f>
        <v>0</v>
      </c>
      <c r="AF66" s="211">
        <f>IF('Indicator Date hidden'!AG67="x","x",$AF$2-'Indicator Date hidden'!AG67)</f>
        <v>8</v>
      </c>
      <c r="AG66" s="211">
        <f>IF('Indicator Date hidden'!AH67="x","x",$AG$2-'Indicator Date hidden'!AH67)</f>
        <v>0</v>
      </c>
      <c r="AH66" s="211">
        <f>IF('Indicator Date hidden'!AI67="x","x",$AH$2-'Indicator Date hidden'!AI67)</f>
        <v>0</v>
      </c>
      <c r="AI66" s="211">
        <f>IF('Indicator Date hidden'!AJ67="x","x",$AI$2-'Indicator Date hidden'!AJ67)</f>
        <v>0</v>
      </c>
      <c r="AJ66" s="211" t="str">
        <f>IF('Indicator Date hidden'!AK67="x","x",$AJ$2-'Indicator Date hidden'!AK67)</f>
        <v>x</v>
      </c>
      <c r="AK66" s="211">
        <f>IF('Indicator Date hidden'!AL67="x","x",$AK$2-'Indicator Date hidden'!AL67)</f>
        <v>1</v>
      </c>
      <c r="AL66" s="211">
        <f>IF('Indicator Date hidden'!AM67="x","x",$AL$2-'Indicator Date hidden'!AM67)</f>
        <v>0</v>
      </c>
      <c r="AM66" s="211">
        <f>IF('Indicator Date hidden'!AN67="x","x",$AM$2-'Indicator Date hidden'!AN67)</f>
        <v>0</v>
      </c>
      <c r="AN66" s="211">
        <f>IF('Indicator Date hidden'!AO67="x","x",$AN$2-'Indicator Date hidden'!AO67)</f>
        <v>0</v>
      </c>
      <c r="AO66" s="211">
        <f>IF('Indicator Date hidden'!AP67="x","x",$AO$2-'Indicator Date hidden'!AP67)</f>
        <v>0</v>
      </c>
      <c r="AP66" s="211">
        <f>IF('Indicator Date hidden'!AQ67="x","x",$AP$2-'Indicator Date hidden'!AQ67)</f>
        <v>0</v>
      </c>
      <c r="AQ66" s="211">
        <f>IF('Indicator Date hidden'!AR67="x","x",$AQ$2-'Indicator Date hidden'!AR67)</f>
        <v>0</v>
      </c>
      <c r="AR66" s="211">
        <f>IF('Indicator Date hidden'!AS67="x","x",$AR$2-'Indicator Date hidden'!AS67)</f>
        <v>0</v>
      </c>
      <c r="AS66" s="211">
        <f>IF('Indicator Date hidden'!AT67="x","x",$AS$2-'Indicator Date hidden'!AT67)</f>
        <v>0</v>
      </c>
      <c r="AT66" s="211">
        <f>IF('Indicator Date hidden'!AU67="x","x",$AT$2-'Indicator Date hidden'!AU67)</f>
        <v>0</v>
      </c>
      <c r="AU66" s="211">
        <f>IF('Indicator Date hidden'!AV67="x","x",$AU$2-'Indicator Date hidden'!AV67)</f>
        <v>4</v>
      </c>
      <c r="AV66" s="211">
        <f>IF('Indicator Date hidden'!AW67="x","x",$AV$2-'Indicator Date hidden'!AW67)</f>
        <v>0</v>
      </c>
      <c r="AW66" s="211">
        <f>IF('Indicator Date hidden'!AX67="x","x",$AW$2-'Indicator Date hidden'!AX67)</f>
        <v>0</v>
      </c>
      <c r="AX66" s="211">
        <f>IF('Indicator Date hidden'!AY67="x","x",$AX$2-'Indicator Date hidden'!AY67)</f>
        <v>0</v>
      </c>
      <c r="AY66" s="211">
        <f>IF('Indicator Date hidden'!AZ67="x","x",$AY$2-'Indicator Date hidden'!AZ67)</f>
        <v>0</v>
      </c>
      <c r="AZ66" s="211">
        <f>IF('Indicator Date hidden'!BA67="x","x",$AZ$2-'Indicator Date hidden'!BA67)</f>
        <v>0</v>
      </c>
      <c r="BA66">
        <f t="shared" si="5"/>
        <v>20</v>
      </c>
      <c r="BB66" s="21">
        <f t="shared" si="6"/>
        <v>0.4</v>
      </c>
      <c r="BC66">
        <f t="shared" si="7"/>
        <v>5</v>
      </c>
      <c r="BD66" s="21">
        <f t="shared" si="8"/>
        <v>1.4</v>
      </c>
      <c r="BE66" s="280">
        <f t="shared" si="9"/>
        <v>0</v>
      </c>
    </row>
    <row r="67" spans="1:57" x14ac:dyDescent="0.25">
      <c r="A67" t="s">
        <v>8815</v>
      </c>
      <c r="B67" s="211">
        <f>IF('Indicator Date hidden'!C68="x","x",$B$2-'Indicator Date hidden'!C68)</f>
        <v>0</v>
      </c>
      <c r="C67" s="211">
        <f>IF('Indicator Date hidden'!D68="x","x",$C$2-'Indicator Date hidden'!D68)</f>
        <v>0</v>
      </c>
      <c r="D67" s="211">
        <f>IF('Indicator Date hidden'!E68="x","x",$D$2-'Indicator Date hidden'!E68)</f>
        <v>0</v>
      </c>
      <c r="E67" s="211">
        <f>IF('Indicator Date hidden'!F68="x","x",$E$2-'Indicator Date hidden'!F68)</f>
        <v>0</v>
      </c>
      <c r="F67" s="211">
        <f>IF('Indicator Date hidden'!G68="x","x",$F$2-'Indicator Date hidden'!G68)</f>
        <v>0</v>
      </c>
      <c r="G67" s="211">
        <f>IF('Indicator Date hidden'!H68="x","x",$G$2-'Indicator Date hidden'!H68)</f>
        <v>0</v>
      </c>
      <c r="H67" s="211">
        <f>IF('Indicator Date hidden'!I68="x","x",$H$2-'Indicator Date hidden'!I68)</f>
        <v>0</v>
      </c>
      <c r="I67" s="211">
        <f>IF('Indicator Date hidden'!J68="x","x",$I$2-'Indicator Date hidden'!J68)</f>
        <v>0</v>
      </c>
      <c r="J67" s="211">
        <f>IF('Indicator Date hidden'!K68="x","x",$J$2-'Indicator Date hidden'!K68)</f>
        <v>0</v>
      </c>
      <c r="K67" s="211">
        <f>IF('Indicator Date hidden'!L68="x","x",$K$2-'Indicator Date hidden'!L68)</f>
        <v>0</v>
      </c>
      <c r="L67" s="211">
        <f>IF('Indicator Date hidden'!M68="x","x",$L$2-'Indicator Date hidden'!M68)</f>
        <v>0</v>
      </c>
      <c r="M67" s="211">
        <f>IF('Indicator Date hidden'!N68="x","x",$M$2-'Indicator Date hidden'!N68)</f>
        <v>0</v>
      </c>
      <c r="N67" s="211">
        <f>IF('Indicator Date hidden'!O68="x","x",$N$2-'Indicator Date hidden'!O68)</f>
        <v>0</v>
      </c>
      <c r="O67" s="211">
        <f>IF('Indicator Date hidden'!P68="x","x",$O$2-'Indicator Date hidden'!P68)</f>
        <v>0</v>
      </c>
      <c r="P67" s="211">
        <f>IF('Indicator Date hidden'!Q68="x","x",$P$2-'Indicator Date hidden'!Q68)</f>
        <v>0</v>
      </c>
      <c r="Q67" s="211" t="str">
        <f>IF('Indicator Date hidden'!R68="x","x",$Q$2-'Indicator Date hidden'!R68)</f>
        <v>x</v>
      </c>
      <c r="R67" s="211">
        <f>IF('Indicator Date hidden'!S68="x","x",$R$2-'Indicator Date hidden'!S68)</f>
        <v>0</v>
      </c>
      <c r="S67" s="211">
        <f>IF('Indicator Date hidden'!T68="x","x",$S$2-'Indicator Date hidden'!T68)</f>
        <v>0</v>
      </c>
      <c r="T67" s="211">
        <f>IF('Indicator Date hidden'!U68="x","x",$T$2-'Indicator Date hidden'!U68)</f>
        <v>0</v>
      </c>
      <c r="U67" s="211" t="str">
        <f>IF('Indicator Date hidden'!V68="x","x",$U$2-'Indicator Date hidden'!V68)</f>
        <v>x</v>
      </c>
      <c r="V67" s="211">
        <f>IF('Indicator Date hidden'!W68="x","x",$V$2-'Indicator Date hidden'!W68)</f>
        <v>0</v>
      </c>
      <c r="W67" s="211" t="str">
        <f>IF('Indicator Date hidden'!X68="x","x",$W$2-'Indicator Date hidden'!X68)</f>
        <v>x</v>
      </c>
      <c r="X67" s="211">
        <f>IF('Indicator Date hidden'!Y68="x","x",$X$2-'Indicator Date hidden'!Y68)</f>
        <v>4</v>
      </c>
      <c r="Y67" s="211">
        <f>IF('Indicator Date hidden'!Z68="x","x",$Y$2-'Indicator Date hidden'!Z68)</f>
        <v>0</v>
      </c>
      <c r="Z67" s="211">
        <f>IF('Indicator Date hidden'!AA68="x","x",$Z$2-'Indicator Date hidden'!AA68)</f>
        <v>0</v>
      </c>
      <c r="AA67" s="211" t="str">
        <f>IF('Indicator Date hidden'!AB68="x","x",$AA$2-'Indicator Date hidden'!AB68)</f>
        <v>x</v>
      </c>
      <c r="AB67" s="211">
        <f>IF('Indicator Date hidden'!AC68="x","x",$AB$2-'Indicator Date hidden'!AC68)</f>
        <v>0</v>
      </c>
      <c r="AC67" s="211">
        <f>IF('Indicator Date hidden'!AD68="x","x",$AC$2-'Indicator Date hidden'!AD68)</f>
        <v>0</v>
      </c>
      <c r="AD67" s="211" t="str">
        <f>IF('Indicator Date hidden'!AE68="x","x",$AD$2-'Indicator Date hidden'!AE68)</f>
        <v>x</v>
      </c>
      <c r="AE67" s="211">
        <f>IF('Indicator Date hidden'!AF68="x","x",$AE$2-'Indicator Date hidden'!AF68)</f>
        <v>0</v>
      </c>
      <c r="AF67" s="211">
        <f>IF('Indicator Date hidden'!AG68="x","x",$AF$2-'Indicator Date hidden'!AG68)</f>
        <v>1</v>
      </c>
      <c r="AG67" s="211">
        <f>IF('Indicator Date hidden'!AH68="x","x",$AG$2-'Indicator Date hidden'!AH68)</f>
        <v>0</v>
      </c>
      <c r="AH67" s="211">
        <f>IF('Indicator Date hidden'!AI68="x","x",$AH$2-'Indicator Date hidden'!AI68)</f>
        <v>0</v>
      </c>
      <c r="AI67" s="211">
        <f>IF('Indicator Date hidden'!AJ68="x","x",$AI$2-'Indicator Date hidden'!AJ68)</f>
        <v>0</v>
      </c>
      <c r="AJ67" s="211" t="str">
        <f>IF('Indicator Date hidden'!AK68="x","x",$AJ$2-'Indicator Date hidden'!AK68)</f>
        <v>x</v>
      </c>
      <c r="AK67" s="211">
        <f>IF('Indicator Date hidden'!AL68="x","x",$AK$2-'Indicator Date hidden'!AL68)</f>
        <v>1</v>
      </c>
      <c r="AL67" s="211">
        <f>IF('Indicator Date hidden'!AM68="x","x",$AL$2-'Indicator Date hidden'!AM68)</f>
        <v>0</v>
      </c>
      <c r="AM67" s="211">
        <f>IF('Indicator Date hidden'!AN68="x","x",$AM$2-'Indicator Date hidden'!AN68)</f>
        <v>0</v>
      </c>
      <c r="AN67" s="211">
        <f>IF('Indicator Date hidden'!AO68="x","x",$AN$2-'Indicator Date hidden'!AO68)</f>
        <v>0</v>
      </c>
      <c r="AO67" s="211">
        <f>IF('Indicator Date hidden'!AP68="x","x",$AO$2-'Indicator Date hidden'!AP68)</f>
        <v>0</v>
      </c>
      <c r="AP67" s="211">
        <f>IF('Indicator Date hidden'!AQ68="x","x",$AP$2-'Indicator Date hidden'!AQ68)</f>
        <v>0</v>
      </c>
      <c r="AQ67" s="211">
        <f>IF('Indicator Date hidden'!AR68="x","x",$AQ$2-'Indicator Date hidden'!AR68)</f>
        <v>0</v>
      </c>
      <c r="AR67" s="211">
        <f>IF('Indicator Date hidden'!AS68="x","x",$AR$2-'Indicator Date hidden'!AS68)</f>
        <v>0</v>
      </c>
      <c r="AS67" s="211">
        <f>IF('Indicator Date hidden'!AT68="x","x",$AS$2-'Indicator Date hidden'!AT68)</f>
        <v>0</v>
      </c>
      <c r="AT67" s="211">
        <f>IF('Indicator Date hidden'!AU68="x","x",$AT$2-'Indicator Date hidden'!AU68)</f>
        <v>0</v>
      </c>
      <c r="AU67" s="211">
        <f>IF('Indicator Date hidden'!AV68="x","x",$AU$2-'Indicator Date hidden'!AV68)</f>
        <v>1</v>
      </c>
      <c r="AV67" s="211">
        <f>IF('Indicator Date hidden'!AW68="x","x",$AV$2-'Indicator Date hidden'!AW68)</f>
        <v>0</v>
      </c>
      <c r="AW67" s="211">
        <f>IF('Indicator Date hidden'!AX68="x","x",$AW$2-'Indicator Date hidden'!AX68)</f>
        <v>0</v>
      </c>
      <c r="AX67" s="211">
        <f>IF('Indicator Date hidden'!AY68="x","x",$AX$2-'Indicator Date hidden'!AY68)</f>
        <v>0</v>
      </c>
      <c r="AY67" s="211">
        <f>IF('Indicator Date hidden'!AZ68="x","x",$AY$2-'Indicator Date hidden'!AZ68)</f>
        <v>0</v>
      </c>
      <c r="AZ67" s="211">
        <f>IF('Indicator Date hidden'!BA68="x","x",$AZ$2-'Indicator Date hidden'!BA68)</f>
        <v>0</v>
      </c>
      <c r="BA67">
        <f t="shared" ref="BA67:BA98" si="10">SUM(B67:AZ67)</f>
        <v>7</v>
      </c>
      <c r="BB67" s="21">
        <f t="shared" ref="BB67:BB98" si="11">BA67/COUNT(B67:AZ67)</f>
        <v>0.15555555555555556</v>
      </c>
      <c r="BC67">
        <f t="shared" ref="BC67:BC98" si="12">COUNTIF(B67:AZ67,"&gt;0")</f>
        <v>4</v>
      </c>
      <c r="BD67" s="21">
        <f t="shared" ref="BD67:BD98" si="13">_xlfn.STDEV.P(B67:AZ67)</f>
        <v>0.63089198073681729</v>
      </c>
      <c r="BE67" s="280">
        <f t="shared" ref="BE67:BE98" si="14">MEDIAN(B67:AZ67)</f>
        <v>0</v>
      </c>
    </row>
    <row r="68" spans="1:57" x14ac:dyDescent="0.25">
      <c r="A68" t="s">
        <v>8817</v>
      </c>
      <c r="B68" s="211">
        <f>IF('Indicator Date hidden'!C69="x","x",$B$2-'Indicator Date hidden'!C69)</f>
        <v>0</v>
      </c>
      <c r="C68" s="211">
        <f>IF('Indicator Date hidden'!D69="x","x",$C$2-'Indicator Date hidden'!D69)</f>
        <v>0</v>
      </c>
      <c r="D68" s="211">
        <f>IF('Indicator Date hidden'!E69="x","x",$D$2-'Indicator Date hidden'!E69)</f>
        <v>0</v>
      </c>
      <c r="E68" s="211">
        <f>IF('Indicator Date hidden'!F69="x","x",$E$2-'Indicator Date hidden'!F69)</f>
        <v>0</v>
      </c>
      <c r="F68" s="211">
        <f>IF('Indicator Date hidden'!G69="x","x",$F$2-'Indicator Date hidden'!G69)</f>
        <v>0</v>
      </c>
      <c r="G68" s="211">
        <f>IF('Indicator Date hidden'!H69="x","x",$G$2-'Indicator Date hidden'!H69)</f>
        <v>0</v>
      </c>
      <c r="H68" s="211">
        <f>IF('Indicator Date hidden'!I69="x","x",$H$2-'Indicator Date hidden'!I69)</f>
        <v>0</v>
      </c>
      <c r="I68" s="211">
        <f>IF('Indicator Date hidden'!J69="x","x",$I$2-'Indicator Date hidden'!J69)</f>
        <v>0</v>
      </c>
      <c r="J68" s="211">
        <f>IF('Indicator Date hidden'!K69="x","x",$J$2-'Indicator Date hidden'!K69)</f>
        <v>0</v>
      </c>
      <c r="K68" s="211">
        <f>IF('Indicator Date hidden'!L69="x","x",$K$2-'Indicator Date hidden'!L69)</f>
        <v>0</v>
      </c>
      <c r="L68" s="211">
        <f>IF('Indicator Date hidden'!M69="x","x",$L$2-'Indicator Date hidden'!M69)</f>
        <v>0</v>
      </c>
      <c r="M68" s="211">
        <f>IF('Indicator Date hidden'!N69="x","x",$M$2-'Indicator Date hidden'!N69)</f>
        <v>0</v>
      </c>
      <c r="N68" s="211">
        <f>IF('Indicator Date hidden'!O69="x","x",$N$2-'Indicator Date hidden'!O69)</f>
        <v>0</v>
      </c>
      <c r="O68" s="211">
        <f>IF('Indicator Date hidden'!P69="x","x",$O$2-'Indicator Date hidden'!P69)</f>
        <v>0</v>
      </c>
      <c r="P68" s="211">
        <f>IF('Indicator Date hidden'!Q69="x","x",$P$2-'Indicator Date hidden'!Q69)</f>
        <v>0</v>
      </c>
      <c r="Q68" s="211" t="str">
        <f>IF('Indicator Date hidden'!R69="x","x",$Q$2-'Indicator Date hidden'!R69)</f>
        <v>x</v>
      </c>
      <c r="R68" s="211">
        <f>IF('Indicator Date hidden'!S69="x","x",$R$2-'Indicator Date hidden'!S69)</f>
        <v>0</v>
      </c>
      <c r="S68" s="211">
        <f>IF('Indicator Date hidden'!T69="x","x",$S$2-'Indicator Date hidden'!T69)</f>
        <v>0</v>
      </c>
      <c r="T68" s="211">
        <f>IF('Indicator Date hidden'!U69="x","x",$T$2-'Indicator Date hidden'!U69)</f>
        <v>0</v>
      </c>
      <c r="U68" s="211">
        <f>IF('Indicator Date hidden'!V69="x","x",$U$2-'Indicator Date hidden'!V69)</f>
        <v>0</v>
      </c>
      <c r="V68" s="211">
        <f>IF('Indicator Date hidden'!W69="x","x",$V$2-'Indicator Date hidden'!W69)</f>
        <v>0</v>
      </c>
      <c r="W68" s="211" t="str">
        <f>IF('Indicator Date hidden'!X69="x","x",$W$2-'Indicator Date hidden'!X69)</f>
        <v>x</v>
      </c>
      <c r="X68" s="211" t="str">
        <f>IF('Indicator Date hidden'!Y69="x","x",$X$2-'Indicator Date hidden'!Y69)</f>
        <v>x</v>
      </c>
      <c r="Y68" s="211">
        <f>IF('Indicator Date hidden'!Z69="x","x",$Y$2-'Indicator Date hidden'!Z69)</f>
        <v>0</v>
      </c>
      <c r="Z68" s="211">
        <f>IF('Indicator Date hidden'!AA69="x","x",$Z$2-'Indicator Date hidden'!AA69)</f>
        <v>0</v>
      </c>
      <c r="AA68" s="211" t="str">
        <f>IF('Indicator Date hidden'!AB69="x","x",$AA$2-'Indicator Date hidden'!AB69)</f>
        <v>x</v>
      </c>
      <c r="AB68" s="211">
        <f>IF('Indicator Date hidden'!AC69="x","x",$AB$2-'Indicator Date hidden'!AC69)</f>
        <v>0</v>
      </c>
      <c r="AC68" s="211">
        <f>IF('Indicator Date hidden'!AD69="x","x",$AC$2-'Indicator Date hidden'!AD69)</f>
        <v>0</v>
      </c>
      <c r="AD68" s="211" t="str">
        <f>IF('Indicator Date hidden'!AE69="x","x",$AD$2-'Indicator Date hidden'!AE69)</f>
        <v>x</v>
      </c>
      <c r="AE68" s="211" t="str">
        <f>IF('Indicator Date hidden'!AF69="x","x",$AE$2-'Indicator Date hidden'!AF69)</f>
        <v>x</v>
      </c>
      <c r="AF68" s="211" t="str">
        <f>IF('Indicator Date hidden'!AG69="x","x",$AF$2-'Indicator Date hidden'!AG69)</f>
        <v>x</v>
      </c>
      <c r="AG68" s="211">
        <f>IF('Indicator Date hidden'!AH69="x","x",$AG$2-'Indicator Date hidden'!AH69)</f>
        <v>0</v>
      </c>
      <c r="AH68" s="211">
        <f>IF('Indicator Date hidden'!AI69="x","x",$AH$2-'Indicator Date hidden'!AI69)</f>
        <v>0</v>
      </c>
      <c r="AI68" s="211">
        <f>IF('Indicator Date hidden'!AJ69="x","x",$AI$2-'Indicator Date hidden'!AJ69)</f>
        <v>0</v>
      </c>
      <c r="AJ68" s="211" t="str">
        <f>IF('Indicator Date hidden'!AK69="x","x",$AJ$2-'Indicator Date hidden'!AK69)</f>
        <v>x</v>
      </c>
      <c r="AK68" s="211">
        <f>IF('Indicator Date hidden'!AL69="x","x",$AK$2-'Indicator Date hidden'!AL69)</f>
        <v>1</v>
      </c>
      <c r="AL68" s="211">
        <f>IF('Indicator Date hidden'!AM69="x","x",$AL$2-'Indicator Date hidden'!AM69)</f>
        <v>0</v>
      </c>
      <c r="AM68" s="211">
        <f>IF('Indicator Date hidden'!AN69="x","x",$AM$2-'Indicator Date hidden'!AN69)</f>
        <v>0</v>
      </c>
      <c r="AN68" s="211">
        <f>IF('Indicator Date hidden'!AO69="x","x",$AN$2-'Indicator Date hidden'!AO69)</f>
        <v>0</v>
      </c>
      <c r="AO68" s="211">
        <f>IF('Indicator Date hidden'!AP69="x","x",$AO$2-'Indicator Date hidden'!AP69)</f>
        <v>0</v>
      </c>
      <c r="AP68" s="211" t="str">
        <f>IF('Indicator Date hidden'!AQ69="x","x",$AP$2-'Indicator Date hidden'!AQ69)</f>
        <v>x</v>
      </c>
      <c r="AQ68" s="211">
        <f>IF('Indicator Date hidden'!AR69="x","x",$AQ$2-'Indicator Date hidden'!AR69)</f>
        <v>4</v>
      </c>
      <c r="AR68" s="211">
        <f>IF('Indicator Date hidden'!AS69="x","x",$AR$2-'Indicator Date hidden'!AS69)</f>
        <v>0</v>
      </c>
      <c r="AS68" s="211" t="str">
        <f>IF('Indicator Date hidden'!AT69="x","x",$AS$2-'Indicator Date hidden'!AT69)</f>
        <v>x</v>
      </c>
      <c r="AT68" s="211">
        <f>IF('Indicator Date hidden'!AU69="x","x",$AT$2-'Indicator Date hidden'!AU69)</f>
        <v>0</v>
      </c>
      <c r="AU68" s="211" t="str">
        <f>IF('Indicator Date hidden'!AV69="x","x",$AU$2-'Indicator Date hidden'!AV69)</f>
        <v>x</v>
      </c>
      <c r="AV68" s="211">
        <f>IF('Indicator Date hidden'!AW69="x","x",$AV$2-'Indicator Date hidden'!AW69)</f>
        <v>0</v>
      </c>
      <c r="AW68" s="211">
        <f>IF('Indicator Date hidden'!AX69="x","x",$AW$2-'Indicator Date hidden'!AX69)</f>
        <v>0</v>
      </c>
      <c r="AX68" s="211">
        <f>IF('Indicator Date hidden'!AY69="x","x",$AX$2-'Indicator Date hidden'!AY69)</f>
        <v>0</v>
      </c>
      <c r="AY68" s="211">
        <f>IF('Indicator Date hidden'!AZ69="x","x",$AY$2-'Indicator Date hidden'!AZ69)</f>
        <v>0</v>
      </c>
      <c r="AZ68" s="211">
        <f>IF('Indicator Date hidden'!BA69="x","x",$AZ$2-'Indicator Date hidden'!BA69)</f>
        <v>0</v>
      </c>
      <c r="BA68">
        <f t="shared" si="10"/>
        <v>5</v>
      </c>
      <c r="BB68" s="21">
        <f t="shared" si="11"/>
        <v>0.125</v>
      </c>
      <c r="BC68">
        <f t="shared" si="12"/>
        <v>2</v>
      </c>
      <c r="BD68" s="21">
        <f t="shared" si="13"/>
        <v>0.63982419460348638</v>
      </c>
      <c r="BE68" s="280">
        <f t="shared" si="14"/>
        <v>0</v>
      </c>
    </row>
    <row r="69" spans="1:57" x14ac:dyDescent="0.25">
      <c r="A69" t="s">
        <v>8818</v>
      </c>
      <c r="B69" s="211">
        <f>IF('Indicator Date hidden'!C70="x","x",$B$2-'Indicator Date hidden'!C70)</f>
        <v>0</v>
      </c>
      <c r="C69" s="211">
        <f>IF('Indicator Date hidden'!D70="x","x",$C$2-'Indicator Date hidden'!D70)</f>
        <v>0</v>
      </c>
      <c r="D69" s="211">
        <f>IF('Indicator Date hidden'!E70="x","x",$D$2-'Indicator Date hidden'!E70)</f>
        <v>0</v>
      </c>
      <c r="E69" s="211">
        <f>IF('Indicator Date hidden'!F70="x","x",$E$2-'Indicator Date hidden'!F70)</f>
        <v>0</v>
      </c>
      <c r="F69" s="211">
        <f>IF('Indicator Date hidden'!G70="x","x",$F$2-'Indicator Date hidden'!G70)</f>
        <v>0</v>
      </c>
      <c r="G69" s="211">
        <f>IF('Indicator Date hidden'!H70="x","x",$G$2-'Indicator Date hidden'!H70)</f>
        <v>0</v>
      </c>
      <c r="H69" s="211">
        <f>IF('Indicator Date hidden'!I70="x","x",$H$2-'Indicator Date hidden'!I70)</f>
        <v>0</v>
      </c>
      <c r="I69" s="211">
        <f>IF('Indicator Date hidden'!J70="x","x",$I$2-'Indicator Date hidden'!J70)</f>
        <v>0</v>
      </c>
      <c r="J69" s="211">
        <f>IF('Indicator Date hidden'!K70="x","x",$J$2-'Indicator Date hidden'!K70)</f>
        <v>0</v>
      </c>
      <c r="K69" s="211">
        <f>IF('Indicator Date hidden'!L70="x","x",$K$2-'Indicator Date hidden'!L70)</f>
        <v>0</v>
      </c>
      <c r="L69" s="211">
        <f>IF('Indicator Date hidden'!M70="x","x",$L$2-'Indicator Date hidden'!M70)</f>
        <v>0</v>
      </c>
      <c r="M69" s="211">
        <f>IF('Indicator Date hidden'!N70="x","x",$M$2-'Indicator Date hidden'!N70)</f>
        <v>0</v>
      </c>
      <c r="N69" s="211">
        <f>IF('Indicator Date hidden'!O70="x","x",$N$2-'Indicator Date hidden'!O70)</f>
        <v>0</v>
      </c>
      <c r="O69" s="211">
        <f>IF('Indicator Date hidden'!P70="x","x",$O$2-'Indicator Date hidden'!P70)</f>
        <v>0</v>
      </c>
      <c r="P69" s="211">
        <f>IF('Indicator Date hidden'!Q70="x","x",$P$2-'Indicator Date hidden'!Q70)</f>
        <v>0</v>
      </c>
      <c r="Q69" s="211" t="str">
        <f>IF('Indicator Date hidden'!R70="x","x",$Q$2-'Indicator Date hidden'!R70)</f>
        <v>x</v>
      </c>
      <c r="R69" s="211">
        <f>IF('Indicator Date hidden'!S70="x","x",$R$2-'Indicator Date hidden'!S70)</f>
        <v>0</v>
      </c>
      <c r="S69" s="211">
        <f>IF('Indicator Date hidden'!T70="x","x",$S$2-'Indicator Date hidden'!T70)</f>
        <v>0</v>
      </c>
      <c r="T69" s="211">
        <f>IF('Indicator Date hidden'!U70="x","x",$T$2-'Indicator Date hidden'!U70)</f>
        <v>0</v>
      </c>
      <c r="U69" s="211">
        <f>IF('Indicator Date hidden'!V70="x","x",$U$2-'Indicator Date hidden'!V70)</f>
        <v>0</v>
      </c>
      <c r="V69" s="211">
        <f>IF('Indicator Date hidden'!W70="x","x",$V$2-'Indicator Date hidden'!W70)</f>
        <v>0</v>
      </c>
      <c r="W69" s="211">
        <f>IF('Indicator Date hidden'!X70="x","x",$W$2-'Indicator Date hidden'!X70)</f>
        <v>5</v>
      </c>
      <c r="X69" s="211">
        <f>IF('Indicator Date hidden'!Y70="x","x",$X$2-'Indicator Date hidden'!Y70)</f>
        <v>5</v>
      </c>
      <c r="Y69" s="211">
        <f>IF('Indicator Date hidden'!Z70="x","x",$Y$2-'Indicator Date hidden'!Z70)</f>
        <v>0</v>
      </c>
      <c r="Z69" s="211">
        <f>IF('Indicator Date hidden'!AA70="x","x",$Z$2-'Indicator Date hidden'!AA70)</f>
        <v>0</v>
      </c>
      <c r="AA69" s="211">
        <f>IF('Indicator Date hidden'!AB70="x","x",$AA$2-'Indicator Date hidden'!AB70)</f>
        <v>0</v>
      </c>
      <c r="AB69" s="211">
        <f>IF('Indicator Date hidden'!AC70="x","x",$AB$2-'Indicator Date hidden'!AC70)</f>
        <v>0</v>
      </c>
      <c r="AC69" s="211">
        <f>IF('Indicator Date hidden'!AD70="x","x",$AC$2-'Indicator Date hidden'!AD70)</f>
        <v>0</v>
      </c>
      <c r="AD69" s="211">
        <f>IF('Indicator Date hidden'!AE70="x","x",$AD$2-'Indicator Date hidden'!AE70)</f>
        <v>0</v>
      </c>
      <c r="AE69" s="211">
        <f>IF('Indicator Date hidden'!AF70="x","x",$AE$2-'Indicator Date hidden'!AF70)</f>
        <v>0</v>
      </c>
      <c r="AF69" s="211">
        <f>IF('Indicator Date hidden'!AG70="x","x",$AF$2-'Indicator Date hidden'!AG70)</f>
        <v>2</v>
      </c>
      <c r="AG69" s="211">
        <f>IF('Indicator Date hidden'!AH70="x","x",$AG$2-'Indicator Date hidden'!AH70)</f>
        <v>0</v>
      </c>
      <c r="AH69" s="211">
        <f>IF('Indicator Date hidden'!AI70="x","x",$AH$2-'Indicator Date hidden'!AI70)</f>
        <v>0</v>
      </c>
      <c r="AI69" s="211">
        <f>IF('Indicator Date hidden'!AJ70="x","x",$AI$2-'Indicator Date hidden'!AJ70)</f>
        <v>0</v>
      </c>
      <c r="AJ69" s="211">
        <f>IF('Indicator Date hidden'!AK70="x","x",$AJ$2-'Indicator Date hidden'!AK70)</f>
        <v>1</v>
      </c>
      <c r="AK69" s="211">
        <f>IF('Indicator Date hidden'!AL70="x","x",$AK$2-'Indicator Date hidden'!AL70)</f>
        <v>1</v>
      </c>
      <c r="AL69" s="211">
        <f>IF('Indicator Date hidden'!AM70="x","x",$AL$2-'Indicator Date hidden'!AM70)</f>
        <v>0</v>
      </c>
      <c r="AM69" s="211">
        <f>IF('Indicator Date hidden'!AN70="x","x",$AM$2-'Indicator Date hidden'!AN70)</f>
        <v>0</v>
      </c>
      <c r="AN69" s="211">
        <f>IF('Indicator Date hidden'!AO70="x","x",$AN$2-'Indicator Date hidden'!AO70)</f>
        <v>0</v>
      </c>
      <c r="AO69" s="211">
        <f>IF('Indicator Date hidden'!AP70="x","x",$AO$2-'Indicator Date hidden'!AP70)</f>
        <v>0</v>
      </c>
      <c r="AP69" s="211">
        <f>IF('Indicator Date hidden'!AQ70="x","x",$AP$2-'Indicator Date hidden'!AQ70)</f>
        <v>0</v>
      </c>
      <c r="AQ69" s="211">
        <f>IF('Indicator Date hidden'!AR70="x","x",$AQ$2-'Indicator Date hidden'!AR70)</f>
        <v>0</v>
      </c>
      <c r="AR69" s="211">
        <f>IF('Indicator Date hidden'!AS70="x","x",$AR$2-'Indicator Date hidden'!AS70)</f>
        <v>0</v>
      </c>
      <c r="AS69" s="211">
        <f>IF('Indicator Date hidden'!AT70="x","x",$AS$2-'Indicator Date hidden'!AT70)</f>
        <v>0</v>
      </c>
      <c r="AT69" s="211">
        <f>IF('Indicator Date hidden'!AU70="x","x",$AT$2-'Indicator Date hidden'!AU70)</f>
        <v>0</v>
      </c>
      <c r="AU69" s="211">
        <f>IF('Indicator Date hidden'!AV70="x","x",$AU$2-'Indicator Date hidden'!AV70)</f>
        <v>1</v>
      </c>
      <c r="AV69" s="211">
        <f>IF('Indicator Date hidden'!AW70="x","x",$AV$2-'Indicator Date hidden'!AW70)</f>
        <v>0</v>
      </c>
      <c r="AW69" s="211">
        <f>IF('Indicator Date hidden'!AX70="x","x",$AW$2-'Indicator Date hidden'!AX70)</f>
        <v>0</v>
      </c>
      <c r="AX69" s="211">
        <f>IF('Indicator Date hidden'!AY70="x","x",$AX$2-'Indicator Date hidden'!AY70)</f>
        <v>0</v>
      </c>
      <c r="AY69" s="211">
        <f>IF('Indicator Date hidden'!AZ70="x","x",$AY$2-'Indicator Date hidden'!AZ70)</f>
        <v>0</v>
      </c>
      <c r="AZ69" s="211">
        <f>IF('Indicator Date hidden'!BA70="x","x",$AZ$2-'Indicator Date hidden'!BA70)</f>
        <v>0</v>
      </c>
      <c r="BA69">
        <f t="shared" si="10"/>
        <v>15</v>
      </c>
      <c r="BB69" s="21">
        <f t="shared" si="11"/>
        <v>0.3</v>
      </c>
      <c r="BC69">
        <f t="shared" si="12"/>
        <v>6</v>
      </c>
      <c r="BD69" s="21">
        <f t="shared" si="13"/>
        <v>1.0246950765959599</v>
      </c>
      <c r="BE69" s="280">
        <f t="shared" si="14"/>
        <v>0</v>
      </c>
    </row>
    <row r="70" spans="1:57" x14ac:dyDescent="0.25">
      <c r="A70" t="s">
        <v>8809</v>
      </c>
      <c r="B70" s="211">
        <f>IF('Indicator Date hidden'!C71="x","x",$B$2-'Indicator Date hidden'!C71)</f>
        <v>0</v>
      </c>
      <c r="C70" s="211">
        <f>IF('Indicator Date hidden'!D71="x","x",$C$2-'Indicator Date hidden'!D71)</f>
        <v>0</v>
      </c>
      <c r="D70" s="211">
        <f>IF('Indicator Date hidden'!E71="x","x",$D$2-'Indicator Date hidden'!E71)</f>
        <v>0</v>
      </c>
      <c r="E70" s="211">
        <f>IF('Indicator Date hidden'!F71="x","x",$E$2-'Indicator Date hidden'!F71)</f>
        <v>0</v>
      </c>
      <c r="F70" s="211">
        <f>IF('Indicator Date hidden'!G71="x","x",$F$2-'Indicator Date hidden'!G71)</f>
        <v>0</v>
      </c>
      <c r="G70" s="211">
        <f>IF('Indicator Date hidden'!H71="x","x",$G$2-'Indicator Date hidden'!H71)</f>
        <v>0</v>
      </c>
      <c r="H70" s="211">
        <f>IF('Indicator Date hidden'!I71="x","x",$H$2-'Indicator Date hidden'!I71)</f>
        <v>0</v>
      </c>
      <c r="I70" s="211">
        <f>IF('Indicator Date hidden'!J71="x","x",$I$2-'Indicator Date hidden'!J71)</f>
        <v>0</v>
      </c>
      <c r="J70" s="211">
        <f>IF('Indicator Date hidden'!K71="x","x",$J$2-'Indicator Date hidden'!K71)</f>
        <v>0</v>
      </c>
      <c r="K70" s="211">
        <f>IF('Indicator Date hidden'!L71="x","x",$K$2-'Indicator Date hidden'!L71)</f>
        <v>0</v>
      </c>
      <c r="L70" s="211">
        <f>IF('Indicator Date hidden'!M71="x","x",$L$2-'Indicator Date hidden'!M71)</f>
        <v>0</v>
      </c>
      <c r="M70" s="211">
        <f>IF('Indicator Date hidden'!N71="x","x",$M$2-'Indicator Date hidden'!N71)</f>
        <v>0</v>
      </c>
      <c r="N70" s="211">
        <f>IF('Indicator Date hidden'!O71="x","x",$N$2-'Indicator Date hidden'!O71)</f>
        <v>0</v>
      </c>
      <c r="O70" s="211">
        <f>IF('Indicator Date hidden'!P71="x","x",$O$2-'Indicator Date hidden'!P71)</f>
        <v>0</v>
      </c>
      <c r="P70" s="211">
        <f>IF('Indicator Date hidden'!Q71="x","x",$P$2-'Indicator Date hidden'!Q71)</f>
        <v>0</v>
      </c>
      <c r="Q70" s="211">
        <f>IF('Indicator Date hidden'!R71="x","x",$Q$2-'Indicator Date hidden'!R71)</f>
        <v>2</v>
      </c>
      <c r="R70" s="211">
        <f>IF('Indicator Date hidden'!S71="x","x",$R$2-'Indicator Date hidden'!S71)</f>
        <v>0</v>
      </c>
      <c r="S70" s="211">
        <f>IF('Indicator Date hidden'!T71="x","x",$S$2-'Indicator Date hidden'!T71)</f>
        <v>0</v>
      </c>
      <c r="T70" s="211">
        <f>IF('Indicator Date hidden'!U71="x","x",$T$2-'Indicator Date hidden'!U71)</f>
        <v>0</v>
      </c>
      <c r="U70" s="211">
        <f>IF('Indicator Date hidden'!V71="x","x",$U$2-'Indicator Date hidden'!V71)</f>
        <v>0</v>
      </c>
      <c r="V70" s="211">
        <f>IF('Indicator Date hidden'!W71="x","x",$V$2-'Indicator Date hidden'!W71)</f>
        <v>0</v>
      </c>
      <c r="W70" s="211">
        <f>IF('Indicator Date hidden'!X71="x","x",$W$2-'Indicator Date hidden'!X71)</f>
        <v>2</v>
      </c>
      <c r="X70" s="211">
        <f>IF('Indicator Date hidden'!Y71="x","x",$X$2-'Indicator Date hidden'!Y71)</f>
        <v>4</v>
      </c>
      <c r="Y70" s="211">
        <f>IF('Indicator Date hidden'!Z71="x","x",$Y$2-'Indicator Date hidden'!Z71)</f>
        <v>0</v>
      </c>
      <c r="Z70" s="211">
        <f>IF('Indicator Date hidden'!AA71="x","x",$Z$2-'Indicator Date hidden'!AA71)</f>
        <v>0</v>
      </c>
      <c r="AA70" s="211">
        <f>IF('Indicator Date hidden'!AB71="x","x",$AA$2-'Indicator Date hidden'!AB71)</f>
        <v>0</v>
      </c>
      <c r="AB70" s="211">
        <f>IF('Indicator Date hidden'!AC71="x","x",$AB$2-'Indicator Date hidden'!AC71)</f>
        <v>0</v>
      </c>
      <c r="AC70" s="211">
        <f>IF('Indicator Date hidden'!AD71="x","x",$AC$2-'Indicator Date hidden'!AD71)</f>
        <v>0</v>
      </c>
      <c r="AD70" s="211">
        <f>IF('Indicator Date hidden'!AE71="x","x",$AD$2-'Indicator Date hidden'!AE71)</f>
        <v>0</v>
      </c>
      <c r="AE70" s="211" t="str">
        <f>IF('Indicator Date hidden'!AF71="x","x",$AE$2-'Indicator Date hidden'!AF71)</f>
        <v>x</v>
      </c>
      <c r="AF70" s="211">
        <f>IF('Indicator Date hidden'!AG71="x","x",$AF$2-'Indicator Date hidden'!AG71)</f>
        <v>1</v>
      </c>
      <c r="AG70" s="211">
        <f>IF('Indicator Date hidden'!AH71="x","x",$AG$2-'Indicator Date hidden'!AH71)</f>
        <v>0</v>
      </c>
      <c r="AH70" s="211">
        <f>IF('Indicator Date hidden'!AI71="x","x",$AH$2-'Indicator Date hidden'!AI71)</f>
        <v>0</v>
      </c>
      <c r="AI70" s="211">
        <f>IF('Indicator Date hidden'!AJ71="x","x",$AI$2-'Indicator Date hidden'!AJ71)</f>
        <v>0</v>
      </c>
      <c r="AJ70" s="211" t="str">
        <f>IF('Indicator Date hidden'!AK71="x","x",$AJ$2-'Indicator Date hidden'!AK71)</f>
        <v>x</v>
      </c>
      <c r="AK70" s="211">
        <f>IF('Indicator Date hidden'!AL71="x","x",$AK$2-'Indicator Date hidden'!AL71)</f>
        <v>1</v>
      </c>
      <c r="AL70" s="211">
        <f>IF('Indicator Date hidden'!AM71="x","x",$AL$2-'Indicator Date hidden'!AM71)</f>
        <v>0</v>
      </c>
      <c r="AM70" s="211">
        <f>IF('Indicator Date hidden'!AN71="x","x",$AM$2-'Indicator Date hidden'!AN71)</f>
        <v>0</v>
      </c>
      <c r="AN70" s="211">
        <f>IF('Indicator Date hidden'!AO71="x","x",$AN$2-'Indicator Date hidden'!AO71)</f>
        <v>0</v>
      </c>
      <c r="AO70" s="211">
        <f>IF('Indicator Date hidden'!AP71="x","x",$AO$2-'Indicator Date hidden'!AP71)</f>
        <v>1</v>
      </c>
      <c r="AP70" s="211">
        <f>IF('Indicator Date hidden'!AQ71="x","x",$AP$2-'Indicator Date hidden'!AQ71)</f>
        <v>1</v>
      </c>
      <c r="AQ70" s="211">
        <f>IF('Indicator Date hidden'!AR71="x","x",$AQ$2-'Indicator Date hidden'!AR71)</f>
        <v>0</v>
      </c>
      <c r="AR70" s="211">
        <f>IF('Indicator Date hidden'!AS71="x","x",$AR$2-'Indicator Date hidden'!AS71)</f>
        <v>0</v>
      </c>
      <c r="AS70" s="211">
        <f>IF('Indicator Date hidden'!AT71="x","x",$AS$2-'Indicator Date hidden'!AT71)</f>
        <v>0</v>
      </c>
      <c r="AT70" s="211">
        <f>IF('Indicator Date hidden'!AU71="x","x",$AT$2-'Indicator Date hidden'!AU71)</f>
        <v>0</v>
      </c>
      <c r="AU70" s="211">
        <f>IF('Indicator Date hidden'!AV71="x","x",$AU$2-'Indicator Date hidden'!AV71)</f>
        <v>4</v>
      </c>
      <c r="AV70" s="211">
        <f>IF('Indicator Date hidden'!AW71="x","x",$AV$2-'Indicator Date hidden'!AW71)</f>
        <v>0</v>
      </c>
      <c r="AW70" s="211">
        <f>IF('Indicator Date hidden'!AX71="x","x",$AW$2-'Indicator Date hidden'!AX71)</f>
        <v>0</v>
      </c>
      <c r="AX70" s="211">
        <f>IF('Indicator Date hidden'!AY71="x","x",$AX$2-'Indicator Date hidden'!AY71)</f>
        <v>0</v>
      </c>
      <c r="AY70" s="211">
        <f>IF('Indicator Date hidden'!AZ71="x","x",$AY$2-'Indicator Date hidden'!AZ71)</f>
        <v>0</v>
      </c>
      <c r="AZ70" s="211">
        <f>IF('Indicator Date hidden'!BA71="x","x",$AZ$2-'Indicator Date hidden'!BA71)</f>
        <v>0</v>
      </c>
      <c r="BA70">
        <f t="shared" si="10"/>
        <v>16</v>
      </c>
      <c r="BB70" s="21">
        <f t="shared" si="11"/>
        <v>0.32653061224489793</v>
      </c>
      <c r="BC70">
        <f t="shared" si="12"/>
        <v>8</v>
      </c>
      <c r="BD70" s="21">
        <f t="shared" si="13"/>
        <v>0.88957121296748443</v>
      </c>
      <c r="BE70" s="280">
        <f t="shared" si="14"/>
        <v>0</v>
      </c>
    </row>
    <row r="71" spans="1:57" x14ac:dyDescent="0.25">
      <c r="A71" t="s">
        <v>8812</v>
      </c>
      <c r="B71" s="211">
        <f>IF('Indicator Date hidden'!C72="x","x",$B$2-'Indicator Date hidden'!C72)</f>
        <v>0</v>
      </c>
      <c r="C71" s="211">
        <f>IF('Indicator Date hidden'!D72="x","x",$C$2-'Indicator Date hidden'!D72)</f>
        <v>0</v>
      </c>
      <c r="D71" s="211">
        <f>IF('Indicator Date hidden'!E72="x","x",$D$2-'Indicator Date hidden'!E72)</f>
        <v>0</v>
      </c>
      <c r="E71" s="211">
        <f>IF('Indicator Date hidden'!F72="x","x",$E$2-'Indicator Date hidden'!F72)</f>
        <v>0</v>
      </c>
      <c r="F71" s="211">
        <f>IF('Indicator Date hidden'!G72="x","x",$F$2-'Indicator Date hidden'!G72)</f>
        <v>0</v>
      </c>
      <c r="G71" s="211">
        <f>IF('Indicator Date hidden'!H72="x","x",$G$2-'Indicator Date hidden'!H72)</f>
        <v>0</v>
      </c>
      <c r="H71" s="211">
        <f>IF('Indicator Date hidden'!I72="x","x",$H$2-'Indicator Date hidden'!I72)</f>
        <v>0</v>
      </c>
      <c r="I71" s="211">
        <f>IF('Indicator Date hidden'!J72="x","x",$I$2-'Indicator Date hidden'!J72)</f>
        <v>0</v>
      </c>
      <c r="J71" s="211">
        <f>IF('Indicator Date hidden'!K72="x","x",$J$2-'Indicator Date hidden'!K72)</f>
        <v>0</v>
      </c>
      <c r="K71" s="211">
        <f>IF('Indicator Date hidden'!L72="x","x",$K$2-'Indicator Date hidden'!L72)</f>
        <v>0</v>
      </c>
      <c r="L71" s="211">
        <f>IF('Indicator Date hidden'!M72="x","x",$L$2-'Indicator Date hidden'!M72)</f>
        <v>0</v>
      </c>
      <c r="M71" s="211">
        <f>IF('Indicator Date hidden'!N72="x","x",$M$2-'Indicator Date hidden'!N72)</f>
        <v>0</v>
      </c>
      <c r="N71" s="211">
        <f>IF('Indicator Date hidden'!O72="x","x",$N$2-'Indicator Date hidden'!O72)</f>
        <v>0</v>
      </c>
      <c r="O71" s="211">
        <f>IF('Indicator Date hidden'!P72="x","x",$O$2-'Indicator Date hidden'!P72)</f>
        <v>0</v>
      </c>
      <c r="P71" s="211">
        <f>IF('Indicator Date hidden'!Q72="x","x",$P$2-'Indicator Date hidden'!Q72)</f>
        <v>0</v>
      </c>
      <c r="Q71" s="211">
        <f>IF('Indicator Date hidden'!R72="x","x",$Q$2-'Indicator Date hidden'!R72)</f>
        <v>8</v>
      </c>
      <c r="R71" s="211">
        <f>IF('Indicator Date hidden'!S72="x","x",$R$2-'Indicator Date hidden'!S72)</f>
        <v>0</v>
      </c>
      <c r="S71" s="211">
        <f>IF('Indicator Date hidden'!T72="x","x",$S$2-'Indicator Date hidden'!T72)</f>
        <v>0</v>
      </c>
      <c r="T71" s="211">
        <f>IF('Indicator Date hidden'!U72="x","x",$T$2-'Indicator Date hidden'!U72)</f>
        <v>0</v>
      </c>
      <c r="U71" s="211">
        <f>IF('Indicator Date hidden'!V72="x","x",$U$2-'Indicator Date hidden'!V72)</f>
        <v>0</v>
      </c>
      <c r="V71" s="211">
        <f>IF('Indicator Date hidden'!W72="x","x",$V$2-'Indicator Date hidden'!W72)</f>
        <v>0</v>
      </c>
      <c r="W71" s="211">
        <f>IF('Indicator Date hidden'!X72="x","x",$W$2-'Indicator Date hidden'!X72)</f>
        <v>0</v>
      </c>
      <c r="X71" s="211">
        <f>IF('Indicator Date hidden'!Y72="x","x",$X$2-'Indicator Date hidden'!Y72)</f>
        <v>4</v>
      </c>
      <c r="Y71" s="211">
        <f>IF('Indicator Date hidden'!Z72="x","x",$Y$2-'Indicator Date hidden'!Z72)</f>
        <v>0</v>
      </c>
      <c r="Z71" s="211">
        <f>IF('Indicator Date hidden'!AA72="x","x",$Z$2-'Indicator Date hidden'!AA72)</f>
        <v>0</v>
      </c>
      <c r="AA71" s="211">
        <f>IF('Indicator Date hidden'!AB72="x","x",$AA$2-'Indicator Date hidden'!AB72)</f>
        <v>0</v>
      </c>
      <c r="AB71" s="211">
        <f>IF('Indicator Date hidden'!AC72="x","x",$AB$2-'Indicator Date hidden'!AC72)</f>
        <v>0</v>
      </c>
      <c r="AC71" s="211">
        <f>IF('Indicator Date hidden'!AD72="x","x",$AC$2-'Indicator Date hidden'!AD72)</f>
        <v>0</v>
      </c>
      <c r="AD71" s="211">
        <f>IF('Indicator Date hidden'!AE72="x","x",$AD$2-'Indicator Date hidden'!AE72)</f>
        <v>0</v>
      </c>
      <c r="AE71" s="211" t="str">
        <f>IF('Indicator Date hidden'!AF72="x","x",$AE$2-'Indicator Date hidden'!AF72)</f>
        <v>x</v>
      </c>
      <c r="AF71" s="211">
        <f>IF('Indicator Date hidden'!AG72="x","x",$AF$2-'Indicator Date hidden'!AG72)</f>
        <v>3</v>
      </c>
      <c r="AG71" s="211">
        <f>IF('Indicator Date hidden'!AH72="x","x",$AG$2-'Indicator Date hidden'!AH72)</f>
        <v>0</v>
      </c>
      <c r="AH71" s="211">
        <f>IF('Indicator Date hidden'!AI72="x","x",$AH$2-'Indicator Date hidden'!AI72)</f>
        <v>0</v>
      </c>
      <c r="AI71" s="211">
        <f>IF('Indicator Date hidden'!AJ72="x","x",$AI$2-'Indicator Date hidden'!AJ72)</f>
        <v>0</v>
      </c>
      <c r="AJ71" s="211" t="str">
        <f>IF('Indicator Date hidden'!AK72="x","x",$AJ$2-'Indicator Date hidden'!AK72)</f>
        <v>x</v>
      </c>
      <c r="AK71" s="211">
        <f>IF('Indicator Date hidden'!AL72="x","x",$AK$2-'Indicator Date hidden'!AL72)</f>
        <v>1</v>
      </c>
      <c r="AL71" s="211">
        <f>IF('Indicator Date hidden'!AM72="x","x",$AL$2-'Indicator Date hidden'!AM72)</f>
        <v>0</v>
      </c>
      <c r="AM71" s="211">
        <f>IF('Indicator Date hidden'!AN72="x","x",$AM$2-'Indicator Date hidden'!AN72)</f>
        <v>0</v>
      </c>
      <c r="AN71" s="211">
        <f>IF('Indicator Date hidden'!AO72="x","x",$AN$2-'Indicator Date hidden'!AO72)</f>
        <v>0</v>
      </c>
      <c r="AO71" s="211" t="str">
        <f>IF('Indicator Date hidden'!AP72="x","x",$AO$2-'Indicator Date hidden'!AP72)</f>
        <v>x</v>
      </c>
      <c r="AP71" s="211" t="str">
        <f>IF('Indicator Date hidden'!AQ72="x","x",$AP$2-'Indicator Date hidden'!AQ72)</f>
        <v>x</v>
      </c>
      <c r="AQ71" s="211">
        <f>IF('Indicator Date hidden'!AR72="x","x",$AQ$2-'Indicator Date hidden'!AR72)</f>
        <v>0</v>
      </c>
      <c r="AR71" s="211">
        <f>IF('Indicator Date hidden'!AS72="x","x",$AR$2-'Indicator Date hidden'!AS72)</f>
        <v>0</v>
      </c>
      <c r="AS71" s="211">
        <f>IF('Indicator Date hidden'!AT72="x","x",$AS$2-'Indicator Date hidden'!AT72)</f>
        <v>0</v>
      </c>
      <c r="AT71" s="211">
        <f>IF('Indicator Date hidden'!AU72="x","x",$AT$2-'Indicator Date hidden'!AU72)</f>
        <v>0</v>
      </c>
      <c r="AU71" s="211">
        <f>IF('Indicator Date hidden'!AV72="x","x",$AU$2-'Indicator Date hidden'!AV72)</f>
        <v>1</v>
      </c>
      <c r="AV71" s="211">
        <f>IF('Indicator Date hidden'!AW72="x","x",$AV$2-'Indicator Date hidden'!AW72)</f>
        <v>0</v>
      </c>
      <c r="AW71" s="211">
        <f>IF('Indicator Date hidden'!AX72="x","x",$AW$2-'Indicator Date hidden'!AX72)</f>
        <v>0</v>
      </c>
      <c r="AX71" s="211">
        <f>IF('Indicator Date hidden'!AY72="x","x",$AX$2-'Indicator Date hidden'!AY72)</f>
        <v>0</v>
      </c>
      <c r="AY71" s="211">
        <f>IF('Indicator Date hidden'!AZ72="x","x",$AY$2-'Indicator Date hidden'!AZ72)</f>
        <v>0</v>
      </c>
      <c r="AZ71" s="211">
        <f>IF('Indicator Date hidden'!BA72="x","x",$AZ$2-'Indicator Date hidden'!BA72)</f>
        <v>0</v>
      </c>
      <c r="BA71">
        <f t="shared" si="10"/>
        <v>17</v>
      </c>
      <c r="BB71" s="21">
        <f t="shared" si="11"/>
        <v>0.36170212765957449</v>
      </c>
      <c r="BC71">
        <f t="shared" si="12"/>
        <v>5</v>
      </c>
      <c r="BD71" s="21">
        <f t="shared" si="13"/>
        <v>1.3436300769231442</v>
      </c>
      <c r="BE71" s="280">
        <f t="shared" si="14"/>
        <v>0</v>
      </c>
    </row>
    <row r="72" spans="1:57" x14ac:dyDescent="0.25">
      <c r="A72" t="s">
        <v>8820</v>
      </c>
      <c r="B72" s="211">
        <f>IF('Indicator Date hidden'!C73="x","x",$B$2-'Indicator Date hidden'!C73)</f>
        <v>0</v>
      </c>
      <c r="C72" s="211">
        <f>IF('Indicator Date hidden'!D73="x","x",$C$2-'Indicator Date hidden'!D73)</f>
        <v>0</v>
      </c>
      <c r="D72" s="211">
        <f>IF('Indicator Date hidden'!E73="x","x",$D$2-'Indicator Date hidden'!E73)</f>
        <v>0</v>
      </c>
      <c r="E72" s="211">
        <f>IF('Indicator Date hidden'!F73="x","x",$E$2-'Indicator Date hidden'!F73)</f>
        <v>0</v>
      </c>
      <c r="F72" s="211">
        <f>IF('Indicator Date hidden'!G73="x","x",$F$2-'Indicator Date hidden'!G73)</f>
        <v>0</v>
      </c>
      <c r="G72" s="211">
        <f>IF('Indicator Date hidden'!H73="x","x",$G$2-'Indicator Date hidden'!H73)</f>
        <v>0</v>
      </c>
      <c r="H72" s="211">
        <f>IF('Indicator Date hidden'!I73="x","x",$H$2-'Indicator Date hidden'!I73)</f>
        <v>0</v>
      </c>
      <c r="I72" s="211">
        <f>IF('Indicator Date hidden'!J73="x","x",$I$2-'Indicator Date hidden'!J73)</f>
        <v>0</v>
      </c>
      <c r="J72" s="211">
        <f>IF('Indicator Date hidden'!K73="x","x",$J$2-'Indicator Date hidden'!K73)</f>
        <v>0</v>
      </c>
      <c r="K72" s="211">
        <f>IF('Indicator Date hidden'!L73="x","x",$K$2-'Indicator Date hidden'!L73)</f>
        <v>0</v>
      </c>
      <c r="L72" s="211">
        <f>IF('Indicator Date hidden'!M73="x","x",$L$2-'Indicator Date hidden'!M73)</f>
        <v>0</v>
      </c>
      <c r="M72" s="211">
        <f>IF('Indicator Date hidden'!N73="x","x",$M$2-'Indicator Date hidden'!N73)</f>
        <v>0</v>
      </c>
      <c r="N72" s="211">
        <f>IF('Indicator Date hidden'!O73="x","x",$N$2-'Indicator Date hidden'!O73)</f>
        <v>0</v>
      </c>
      <c r="O72" s="211">
        <f>IF('Indicator Date hidden'!P73="x","x",$O$2-'Indicator Date hidden'!P73)</f>
        <v>0</v>
      </c>
      <c r="P72" s="211">
        <f>IF('Indicator Date hidden'!Q73="x","x",$P$2-'Indicator Date hidden'!Q73)</f>
        <v>0</v>
      </c>
      <c r="Q72" s="211">
        <f>IF('Indicator Date hidden'!R73="x","x",$Q$2-'Indicator Date hidden'!R73)</f>
        <v>5</v>
      </c>
      <c r="R72" s="211">
        <f>IF('Indicator Date hidden'!S73="x","x",$R$2-'Indicator Date hidden'!S73)</f>
        <v>0</v>
      </c>
      <c r="S72" s="211">
        <f>IF('Indicator Date hidden'!T73="x","x",$S$2-'Indicator Date hidden'!T73)</f>
        <v>0</v>
      </c>
      <c r="T72" s="211">
        <f>IF('Indicator Date hidden'!U73="x","x",$T$2-'Indicator Date hidden'!U73)</f>
        <v>0</v>
      </c>
      <c r="U72" s="211">
        <f>IF('Indicator Date hidden'!V73="x","x",$U$2-'Indicator Date hidden'!V73)</f>
        <v>0</v>
      </c>
      <c r="V72" s="211">
        <f>IF('Indicator Date hidden'!W73="x","x",$V$2-'Indicator Date hidden'!W73)</f>
        <v>0</v>
      </c>
      <c r="W72" s="211">
        <f>IF('Indicator Date hidden'!X73="x","x",$W$2-'Indicator Date hidden'!X73)</f>
        <v>0</v>
      </c>
      <c r="X72" s="211">
        <f>IF('Indicator Date hidden'!Y73="x","x",$X$2-'Indicator Date hidden'!Y73)</f>
        <v>4</v>
      </c>
      <c r="Y72" s="211">
        <f>IF('Indicator Date hidden'!Z73="x","x",$Y$2-'Indicator Date hidden'!Z73)</f>
        <v>0</v>
      </c>
      <c r="Z72" s="211">
        <f>IF('Indicator Date hidden'!AA73="x","x",$Z$2-'Indicator Date hidden'!AA73)</f>
        <v>0</v>
      </c>
      <c r="AA72" s="211">
        <f>IF('Indicator Date hidden'!AB73="x","x",$AA$2-'Indicator Date hidden'!AB73)</f>
        <v>0</v>
      </c>
      <c r="AB72" s="211">
        <f>IF('Indicator Date hidden'!AC73="x","x",$AB$2-'Indicator Date hidden'!AC73)</f>
        <v>0</v>
      </c>
      <c r="AC72" s="211">
        <f>IF('Indicator Date hidden'!AD73="x","x",$AC$2-'Indicator Date hidden'!AD73)</f>
        <v>0</v>
      </c>
      <c r="AD72" s="211">
        <f>IF('Indicator Date hidden'!AE73="x","x",$AD$2-'Indicator Date hidden'!AE73)</f>
        <v>0</v>
      </c>
      <c r="AE72" s="211">
        <f>IF('Indicator Date hidden'!AF73="x","x",$AE$2-'Indicator Date hidden'!AF73)</f>
        <v>0</v>
      </c>
      <c r="AF72" s="211" t="str">
        <f>IF('Indicator Date hidden'!AG73="x","x",$AF$2-'Indicator Date hidden'!AG73)</f>
        <v>x</v>
      </c>
      <c r="AG72" s="211">
        <f>IF('Indicator Date hidden'!AH73="x","x",$AG$2-'Indicator Date hidden'!AH73)</f>
        <v>0</v>
      </c>
      <c r="AH72" s="211">
        <f>IF('Indicator Date hidden'!AI73="x","x",$AH$2-'Indicator Date hidden'!AI73)</f>
        <v>0</v>
      </c>
      <c r="AI72" s="211">
        <f>IF('Indicator Date hidden'!AJ73="x","x",$AI$2-'Indicator Date hidden'!AJ73)</f>
        <v>0</v>
      </c>
      <c r="AJ72" s="211" t="str">
        <f>IF('Indicator Date hidden'!AK73="x","x",$AJ$2-'Indicator Date hidden'!AK73)</f>
        <v>x</v>
      </c>
      <c r="AK72" s="211">
        <f>IF('Indicator Date hidden'!AL73="x","x",$AK$2-'Indicator Date hidden'!AL73)</f>
        <v>1</v>
      </c>
      <c r="AL72" s="211">
        <f>IF('Indicator Date hidden'!AM73="x","x",$AL$2-'Indicator Date hidden'!AM73)</f>
        <v>0</v>
      </c>
      <c r="AM72" s="211">
        <f>IF('Indicator Date hidden'!AN73="x","x",$AM$2-'Indicator Date hidden'!AN73)</f>
        <v>0</v>
      </c>
      <c r="AN72" s="211">
        <f>IF('Indicator Date hidden'!AO73="x","x",$AN$2-'Indicator Date hidden'!AO73)</f>
        <v>0</v>
      </c>
      <c r="AO72" s="211" t="str">
        <f>IF('Indicator Date hidden'!AP73="x","x",$AO$2-'Indicator Date hidden'!AP73)</f>
        <v>x</v>
      </c>
      <c r="AP72" s="211" t="str">
        <f>IF('Indicator Date hidden'!AQ73="x","x",$AP$2-'Indicator Date hidden'!AQ73)</f>
        <v>x</v>
      </c>
      <c r="AQ72" s="211" t="str">
        <f>IF('Indicator Date hidden'!AR73="x","x",$AQ$2-'Indicator Date hidden'!AR73)</f>
        <v>x</v>
      </c>
      <c r="AR72" s="211">
        <f>IF('Indicator Date hidden'!AS73="x","x",$AR$2-'Indicator Date hidden'!AS73)</f>
        <v>0</v>
      </c>
      <c r="AS72" s="211">
        <f>IF('Indicator Date hidden'!AT73="x","x",$AS$2-'Indicator Date hidden'!AT73)</f>
        <v>0</v>
      </c>
      <c r="AT72" s="211">
        <f>IF('Indicator Date hidden'!AU73="x","x",$AT$2-'Indicator Date hidden'!AU73)</f>
        <v>0</v>
      </c>
      <c r="AU72" s="211">
        <f>IF('Indicator Date hidden'!AV73="x","x",$AU$2-'Indicator Date hidden'!AV73)</f>
        <v>5</v>
      </c>
      <c r="AV72" s="211">
        <f>IF('Indicator Date hidden'!AW73="x","x",$AV$2-'Indicator Date hidden'!AW73)</f>
        <v>0</v>
      </c>
      <c r="AW72" s="211">
        <f>IF('Indicator Date hidden'!AX73="x","x",$AW$2-'Indicator Date hidden'!AX73)</f>
        <v>0</v>
      </c>
      <c r="AX72" s="211">
        <f>IF('Indicator Date hidden'!AY73="x","x",$AX$2-'Indicator Date hidden'!AY73)</f>
        <v>0</v>
      </c>
      <c r="AY72" s="211">
        <f>IF('Indicator Date hidden'!AZ73="x","x",$AY$2-'Indicator Date hidden'!AZ73)</f>
        <v>0</v>
      </c>
      <c r="AZ72" s="211">
        <f>IF('Indicator Date hidden'!BA73="x","x",$AZ$2-'Indicator Date hidden'!BA73)</f>
        <v>0</v>
      </c>
      <c r="BA72">
        <f t="shared" si="10"/>
        <v>15</v>
      </c>
      <c r="BB72" s="21">
        <f t="shared" si="11"/>
        <v>0.32608695652173914</v>
      </c>
      <c r="BC72">
        <f t="shared" si="12"/>
        <v>4</v>
      </c>
      <c r="BD72" s="21">
        <f t="shared" si="13"/>
        <v>1.1619763491211101</v>
      </c>
      <c r="BE72" s="280">
        <f t="shared" si="14"/>
        <v>0</v>
      </c>
    </row>
    <row r="73" spans="1:57" x14ac:dyDescent="0.25">
      <c r="A73" t="s">
        <v>8824</v>
      </c>
      <c r="B73" s="211">
        <f>IF('Indicator Date hidden'!C74="x","x",$B$2-'Indicator Date hidden'!C74)</f>
        <v>0</v>
      </c>
      <c r="C73" s="211">
        <f>IF('Indicator Date hidden'!D74="x","x",$C$2-'Indicator Date hidden'!D74)</f>
        <v>0</v>
      </c>
      <c r="D73" s="211">
        <f>IF('Indicator Date hidden'!E74="x","x",$D$2-'Indicator Date hidden'!E74)</f>
        <v>0</v>
      </c>
      <c r="E73" s="211">
        <f>IF('Indicator Date hidden'!F74="x","x",$E$2-'Indicator Date hidden'!F74)</f>
        <v>0</v>
      </c>
      <c r="F73" s="211">
        <f>IF('Indicator Date hidden'!G74="x","x",$F$2-'Indicator Date hidden'!G74)</f>
        <v>0</v>
      </c>
      <c r="G73" s="211">
        <f>IF('Indicator Date hidden'!H74="x","x",$G$2-'Indicator Date hidden'!H74)</f>
        <v>0</v>
      </c>
      <c r="H73" s="211">
        <f>IF('Indicator Date hidden'!I74="x","x",$H$2-'Indicator Date hidden'!I74)</f>
        <v>0</v>
      </c>
      <c r="I73" s="211">
        <f>IF('Indicator Date hidden'!J74="x","x",$I$2-'Indicator Date hidden'!J74)</f>
        <v>0</v>
      </c>
      <c r="J73" s="211">
        <f>IF('Indicator Date hidden'!K74="x","x",$J$2-'Indicator Date hidden'!K74)</f>
        <v>0</v>
      </c>
      <c r="K73" s="211">
        <f>IF('Indicator Date hidden'!L74="x","x",$K$2-'Indicator Date hidden'!L74)</f>
        <v>0</v>
      </c>
      <c r="L73" s="211">
        <f>IF('Indicator Date hidden'!M74="x","x",$L$2-'Indicator Date hidden'!M74)</f>
        <v>0</v>
      </c>
      <c r="M73" s="211">
        <f>IF('Indicator Date hidden'!N74="x","x",$M$2-'Indicator Date hidden'!N74)</f>
        <v>0</v>
      </c>
      <c r="N73" s="211">
        <f>IF('Indicator Date hidden'!O74="x","x",$N$2-'Indicator Date hidden'!O74)</f>
        <v>0</v>
      </c>
      <c r="O73" s="211">
        <f>IF('Indicator Date hidden'!P74="x","x",$O$2-'Indicator Date hidden'!P74)</f>
        <v>0</v>
      </c>
      <c r="P73" s="211">
        <f>IF('Indicator Date hidden'!Q74="x","x",$P$2-'Indicator Date hidden'!Q74)</f>
        <v>0</v>
      </c>
      <c r="Q73" s="211">
        <f>IF('Indicator Date hidden'!R74="x","x",$Q$2-'Indicator Date hidden'!R74)</f>
        <v>2</v>
      </c>
      <c r="R73" s="211">
        <f>IF('Indicator Date hidden'!S74="x","x",$R$2-'Indicator Date hidden'!S74)</f>
        <v>0</v>
      </c>
      <c r="S73" s="211">
        <f>IF('Indicator Date hidden'!T74="x","x",$S$2-'Indicator Date hidden'!T74)</f>
        <v>0</v>
      </c>
      <c r="T73" s="211">
        <f>IF('Indicator Date hidden'!U74="x","x",$T$2-'Indicator Date hidden'!U74)</f>
        <v>0</v>
      </c>
      <c r="U73" s="211">
        <f>IF('Indicator Date hidden'!V74="x","x",$U$2-'Indicator Date hidden'!V74)</f>
        <v>0</v>
      </c>
      <c r="V73" s="211">
        <f>IF('Indicator Date hidden'!W74="x","x",$V$2-'Indicator Date hidden'!W74)</f>
        <v>0</v>
      </c>
      <c r="W73" s="211">
        <f>IF('Indicator Date hidden'!X74="x","x",$W$2-'Indicator Date hidden'!X74)</f>
        <v>2</v>
      </c>
      <c r="X73" s="211">
        <f>IF('Indicator Date hidden'!Y74="x","x",$X$2-'Indicator Date hidden'!Y74)</f>
        <v>0</v>
      </c>
      <c r="Y73" s="211">
        <f>IF('Indicator Date hidden'!Z74="x","x",$Y$2-'Indicator Date hidden'!Z74)</f>
        <v>0</v>
      </c>
      <c r="Z73" s="211">
        <f>IF('Indicator Date hidden'!AA74="x","x",$Z$2-'Indicator Date hidden'!AA74)</f>
        <v>0</v>
      </c>
      <c r="AA73" s="211">
        <f>IF('Indicator Date hidden'!AB74="x","x",$AA$2-'Indicator Date hidden'!AB74)</f>
        <v>0</v>
      </c>
      <c r="AB73" s="211">
        <f>IF('Indicator Date hidden'!AC74="x","x",$AB$2-'Indicator Date hidden'!AC74)</f>
        <v>0</v>
      </c>
      <c r="AC73" s="211">
        <f>IF('Indicator Date hidden'!AD74="x","x",$AC$2-'Indicator Date hidden'!AD74)</f>
        <v>0</v>
      </c>
      <c r="AD73" s="211">
        <f>IF('Indicator Date hidden'!AE74="x","x",$AD$2-'Indicator Date hidden'!AE74)</f>
        <v>0</v>
      </c>
      <c r="AE73" s="211">
        <f>IF('Indicator Date hidden'!AF74="x","x",$AE$2-'Indicator Date hidden'!AF74)</f>
        <v>0</v>
      </c>
      <c r="AF73" s="211">
        <f>IF('Indicator Date hidden'!AG74="x","x",$AF$2-'Indicator Date hidden'!AG74)</f>
        <v>1</v>
      </c>
      <c r="AG73" s="211">
        <f>IF('Indicator Date hidden'!AH74="x","x",$AG$2-'Indicator Date hidden'!AH74)</f>
        <v>0</v>
      </c>
      <c r="AH73" s="211">
        <f>IF('Indicator Date hidden'!AI74="x","x",$AH$2-'Indicator Date hidden'!AI74)</f>
        <v>0</v>
      </c>
      <c r="AI73" s="211">
        <f>IF('Indicator Date hidden'!AJ74="x","x",$AI$2-'Indicator Date hidden'!AJ74)</f>
        <v>0</v>
      </c>
      <c r="AJ73" s="211">
        <f>IF('Indicator Date hidden'!AK74="x","x",$AJ$2-'Indicator Date hidden'!AK74)</f>
        <v>0</v>
      </c>
      <c r="AK73" s="211">
        <f>IF('Indicator Date hidden'!AL74="x","x",$AK$2-'Indicator Date hidden'!AL74)</f>
        <v>1</v>
      </c>
      <c r="AL73" s="211">
        <f>IF('Indicator Date hidden'!AM74="x","x",$AL$2-'Indicator Date hidden'!AM74)</f>
        <v>0</v>
      </c>
      <c r="AM73" s="211">
        <f>IF('Indicator Date hidden'!AN74="x","x",$AM$2-'Indicator Date hidden'!AN74)</f>
        <v>0</v>
      </c>
      <c r="AN73" s="211">
        <f>IF('Indicator Date hidden'!AO74="x","x",$AN$2-'Indicator Date hidden'!AO74)</f>
        <v>0</v>
      </c>
      <c r="AO73" s="211">
        <f>IF('Indicator Date hidden'!AP74="x","x",$AO$2-'Indicator Date hidden'!AP74)</f>
        <v>0</v>
      </c>
      <c r="AP73" s="211">
        <f>IF('Indicator Date hidden'!AQ74="x","x",$AP$2-'Indicator Date hidden'!AQ74)</f>
        <v>0</v>
      </c>
      <c r="AQ73" s="211">
        <f>IF('Indicator Date hidden'!AR74="x","x",$AQ$2-'Indicator Date hidden'!AR74)</f>
        <v>4</v>
      </c>
      <c r="AR73" s="211">
        <f>IF('Indicator Date hidden'!AS74="x","x",$AR$2-'Indicator Date hidden'!AS74)</f>
        <v>0</v>
      </c>
      <c r="AS73" s="211">
        <f>IF('Indicator Date hidden'!AT74="x","x",$AS$2-'Indicator Date hidden'!AT74)</f>
        <v>0</v>
      </c>
      <c r="AT73" s="211">
        <f>IF('Indicator Date hidden'!AU74="x","x",$AT$2-'Indicator Date hidden'!AU74)</f>
        <v>0</v>
      </c>
      <c r="AU73" s="211">
        <f>IF('Indicator Date hidden'!AV74="x","x",$AU$2-'Indicator Date hidden'!AV74)</f>
        <v>8</v>
      </c>
      <c r="AV73" s="211">
        <f>IF('Indicator Date hidden'!AW74="x","x",$AV$2-'Indicator Date hidden'!AW74)</f>
        <v>0</v>
      </c>
      <c r="AW73" s="211">
        <f>IF('Indicator Date hidden'!AX74="x","x",$AW$2-'Indicator Date hidden'!AX74)</f>
        <v>0</v>
      </c>
      <c r="AX73" s="211">
        <f>IF('Indicator Date hidden'!AY74="x","x",$AX$2-'Indicator Date hidden'!AY74)</f>
        <v>0</v>
      </c>
      <c r="AY73" s="211">
        <f>IF('Indicator Date hidden'!AZ74="x","x",$AY$2-'Indicator Date hidden'!AZ74)</f>
        <v>0</v>
      </c>
      <c r="AZ73" s="211">
        <f>IF('Indicator Date hidden'!BA74="x","x",$AZ$2-'Indicator Date hidden'!BA74)</f>
        <v>0</v>
      </c>
      <c r="BA73">
        <f t="shared" si="10"/>
        <v>18</v>
      </c>
      <c r="BB73" s="21">
        <f t="shared" si="11"/>
        <v>0.35294117647058826</v>
      </c>
      <c r="BC73">
        <f t="shared" si="12"/>
        <v>6</v>
      </c>
      <c r="BD73" s="21">
        <f t="shared" si="13"/>
        <v>1.2806788857104259</v>
      </c>
      <c r="BE73" s="280">
        <f t="shared" si="14"/>
        <v>0</v>
      </c>
    </row>
    <row r="74" spans="1:57" x14ac:dyDescent="0.25">
      <c r="A74" t="s">
        <v>8821</v>
      </c>
      <c r="B74" s="211">
        <f>IF('Indicator Date hidden'!C75="x","x",$B$2-'Indicator Date hidden'!C75)</f>
        <v>0</v>
      </c>
      <c r="C74" s="211">
        <f>IF('Indicator Date hidden'!D75="x","x",$C$2-'Indicator Date hidden'!D75)</f>
        <v>0</v>
      </c>
      <c r="D74" s="211">
        <f>IF('Indicator Date hidden'!E75="x","x",$D$2-'Indicator Date hidden'!E75)</f>
        <v>0</v>
      </c>
      <c r="E74" s="211">
        <f>IF('Indicator Date hidden'!F75="x","x",$E$2-'Indicator Date hidden'!F75)</f>
        <v>0</v>
      </c>
      <c r="F74" s="211">
        <f>IF('Indicator Date hidden'!G75="x","x",$F$2-'Indicator Date hidden'!G75)</f>
        <v>0</v>
      </c>
      <c r="G74" s="211">
        <f>IF('Indicator Date hidden'!H75="x","x",$G$2-'Indicator Date hidden'!H75)</f>
        <v>0</v>
      </c>
      <c r="H74" s="211">
        <f>IF('Indicator Date hidden'!I75="x","x",$H$2-'Indicator Date hidden'!I75)</f>
        <v>0</v>
      </c>
      <c r="I74" s="211">
        <f>IF('Indicator Date hidden'!J75="x","x",$I$2-'Indicator Date hidden'!J75)</f>
        <v>0</v>
      </c>
      <c r="J74" s="211">
        <f>IF('Indicator Date hidden'!K75="x","x",$J$2-'Indicator Date hidden'!K75)</f>
        <v>0</v>
      </c>
      <c r="K74" s="211">
        <f>IF('Indicator Date hidden'!L75="x","x",$K$2-'Indicator Date hidden'!L75)</f>
        <v>0</v>
      </c>
      <c r="L74" s="211">
        <f>IF('Indicator Date hidden'!M75="x","x",$L$2-'Indicator Date hidden'!M75)</f>
        <v>0</v>
      </c>
      <c r="M74" s="211">
        <f>IF('Indicator Date hidden'!N75="x","x",$M$2-'Indicator Date hidden'!N75)</f>
        <v>0</v>
      </c>
      <c r="N74" s="211">
        <f>IF('Indicator Date hidden'!O75="x","x",$N$2-'Indicator Date hidden'!O75)</f>
        <v>0</v>
      </c>
      <c r="O74" s="211">
        <f>IF('Indicator Date hidden'!P75="x","x",$O$2-'Indicator Date hidden'!P75)</f>
        <v>0</v>
      </c>
      <c r="P74" s="211">
        <f>IF('Indicator Date hidden'!Q75="x","x",$P$2-'Indicator Date hidden'!Q75)</f>
        <v>0</v>
      </c>
      <c r="Q74" s="211">
        <f>IF('Indicator Date hidden'!R75="x","x",$Q$2-'Indicator Date hidden'!R75)</f>
        <v>2</v>
      </c>
      <c r="R74" s="211">
        <f>IF('Indicator Date hidden'!S75="x","x",$R$2-'Indicator Date hidden'!S75)</f>
        <v>0</v>
      </c>
      <c r="S74" s="211">
        <f>IF('Indicator Date hidden'!T75="x","x",$S$2-'Indicator Date hidden'!T75)</f>
        <v>0</v>
      </c>
      <c r="T74" s="211">
        <f>IF('Indicator Date hidden'!U75="x","x",$T$2-'Indicator Date hidden'!U75)</f>
        <v>0</v>
      </c>
      <c r="U74" s="211">
        <f>IF('Indicator Date hidden'!V75="x","x",$U$2-'Indicator Date hidden'!V75)</f>
        <v>0</v>
      </c>
      <c r="V74" s="211">
        <f>IF('Indicator Date hidden'!W75="x","x",$V$2-'Indicator Date hidden'!W75)</f>
        <v>0</v>
      </c>
      <c r="W74" s="211">
        <f>IF('Indicator Date hidden'!X75="x","x",$W$2-'Indicator Date hidden'!X75)</f>
        <v>2</v>
      </c>
      <c r="X74" s="211" t="str">
        <f>IF('Indicator Date hidden'!Y75="x","x",$X$2-'Indicator Date hidden'!Y75)</f>
        <v>x</v>
      </c>
      <c r="Y74" s="211">
        <f>IF('Indicator Date hidden'!Z75="x","x",$Y$2-'Indicator Date hidden'!Z75)</f>
        <v>0</v>
      </c>
      <c r="Z74" s="211">
        <f>IF('Indicator Date hidden'!AA75="x","x",$Z$2-'Indicator Date hidden'!AA75)</f>
        <v>0</v>
      </c>
      <c r="AA74" s="211">
        <f>IF('Indicator Date hidden'!AB75="x","x",$AA$2-'Indicator Date hidden'!AB75)</f>
        <v>0</v>
      </c>
      <c r="AB74" s="211">
        <f>IF('Indicator Date hidden'!AC75="x","x",$AB$2-'Indicator Date hidden'!AC75)</f>
        <v>0</v>
      </c>
      <c r="AC74" s="211">
        <f>IF('Indicator Date hidden'!AD75="x","x",$AC$2-'Indicator Date hidden'!AD75)</f>
        <v>0</v>
      </c>
      <c r="AD74" s="211">
        <f>IF('Indicator Date hidden'!AE75="x","x",$AD$2-'Indicator Date hidden'!AE75)</f>
        <v>0</v>
      </c>
      <c r="AE74" s="211">
        <f>IF('Indicator Date hidden'!AF75="x","x",$AE$2-'Indicator Date hidden'!AF75)</f>
        <v>0</v>
      </c>
      <c r="AF74" s="211">
        <f>IF('Indicator Date hidden'!AG75="x","x",$AF$2-'Indicator Date hidden'!AG75)</f>
        <v>0</v>
      </c>
      <c r="AG74" s="211">
        <f>IF('Indicator Date hidden'!AH75="x","x",$AG$2-'Indicator Date hidden'!AH75)</f>
        <v>0</v>
      </c>
      <c r="AH74" s="211">
        <f>IF('Indicator Date hidden'!AI75="x","x",$AH$2-'Indicator Date hidden'!AI75)</f>
        <v>0</v>
      </c>
      <c r="AI74" s="211">
        <f>IF('Indicator Date hidden'!AJ75="x","x",$AI$2-'Indicator Date hidden'!AJ75)</f>
        <v>0</v>
      </c>
      <c r="AJ74" s="211">
        <f>IF('Indicator Date hidden'!AK75="x","x",$AJ$2-'Indicator Date hidden'!AK75)</f>
        <v>1</v>
      </c>
      <c r="AK74" s="211">
        <f>IF('Indicator Date hidden'!AL75="x","x",$AK$2-'Indicator Date hidden'!AL75)</f>
        <v>1</v>
      </c>
      <c r="AL74" s="211">
        <f>IF('Indicator Date hidden'!AM75="x","x",$AL$2-'Indicator Date hidden'!AM75)</f>
        <v>0</v>
      </c>
      <c r="AM74" s="211">
        <f>IF('Indicator Date hidden'!AN75="x","x",$AM$2-'Indicator Date hidden'!AN75)</f>
        <v>0</v>
      </c>
      <c r="AN74" s="211">
        <f>IF('Indicator Date hidden'!AO75="x","x",$AN$2-'Indicator Date hidden'!AO75)</f>
        <v>0</v>
      </c>
      <c r="AO74" s="211">
        <f>IF('Indicator Date hidden'!AP75="x","x",$AO$2-'Indicator Date hidden'!AP75)</f>
        <v>0</v>
      </c>
      <c r="AP74" s="211">
        <f>IF('Indicator Date hidden'!AQ75="x","x",$AP$2-'Indicator Date hidden'!AQ75)</f>
        <v>0</v>
      </c>
      <c r="AQ74" s="211">
        <f>IF('Indicator Date hidden'!AR75="x","x",$AQ$2-'Indicator Date hidden'!AR75)</f>
        <v>4</v>
      </c>
      <c r="AR74" s="211">
        <f>IF('Indicator Date hidden'!AS75="x","x",$AR$2-'Indicator Date hidden'!AS75)</f>
        <v>0</v>
      </c>
      <c r="AS74" s="211">
        <f>IF('Indicator Date hidden'!AT75="x","x",$AS$2-'Indicator Date hidden'!AT75)</f>
        <v>0</v>
      </c>
      <c r="AT74" s="211">
        <f>IF('Indicator Date hidden'!AU75="x","x",$AT$2-'Indicator Date hidden'!AU75)</f>
        <v>0</v>
      </c>
      <c r="AU74" s="211">
        <f>IF('Indicator Date hidden'!AV75="x","x",$AU$2-'Indicator Date hidden'!AV75)</f>
        <v>0</v>
      </c>
      <c r="AV74" s="211">
        <f>IF('Indicator Date hidden'!AW75="x","x",$AV$2-'Indicator Date hidden'!AW75)</f>
        <v>0</v>
      </c>
      <c r="AW74" s="211">
        <f>IF('Indicator Date hidden'!AX75="x","x",$AW$2-'Indicator Date hidden'!AX75)</f>
        <v>0</v>
      </c>
      <c r="AX74" s="211">
        <f>IF('Indicator Date hidden'!AY75="x","x",$AX$2-'Indicator Date hidden'!AY75)</f>
        <v>0</v>
      </c>
      <c r="AY74" s="211">
        <f>IF('Indicator Date hidden'!AZ75="x","x",$AY$2-'Indicator Date hidden'!AZ75)</f>
        <v>0</v>
      </c>
      <c r="AZ74" s="211">
        <f>IF('Indicator Date hidden'!BA75="x","x",$AZ$2-'Indicator Date hidden'!BA75)</f>
        <v>0</v>
      </c>
      <c r="BA74">
        <f t="shared" si="10"/>
        <v>10</v>
      </c>
      <c r="BB74" s="21">
        <f t="shared" si="11"/>
        <v>0.2</v>
      </c>
      <c r="BC74">
        <f t="shared" si="12"/>
        <v>5</v>
      </c>
      <c r="BD74" s="21">
        <f t="shared" si="13"/>
        <v>0.69282032302755092</v>
      </c>
      <c r="BE74" s="280">
        <f t="shared" si="14"/>
        <v>0</v>
      </c>
    </row>
    <row r="75" spans="1:57" x14ac:dyDescent="0.25">
      <c r="A75" t="s">
        <v>8825</v>
      </c>
      <c r="B75" s="211">
        <f>IF('Indicator Date hidden'!C76="x","x",$B$2-'Indicator Date hidden'!C76)</f>
        <v>0</v>
      </c>
      <c r="C75" s="211">
        <f>IF('Indicator Date hidden'!D76="x","x",$C$2-'Indicator Date hidden'!D76)</f>
        <v>0</v>
      </c>
      <c r="D75" s="211">
        <f>IF('Indicator Date hidden'!E76="x","x",$D$2-'Indicator Date hidden'!E76)</f>
        <v>0</v>
      </c>
      <c r="E75" s="211">
        <f>IF('Indicator Date hidden'!F76="x","x",$E$2-'Indicator Date hidden'!F76)</f>
        <v>0</v>
      </c>
      <c r="F75" s="211">
        <f>IF('Indicator Date hidden'!G76="x","x",$F$2-'Indicator Date hidden'!G76)</f>
        <v>0</v>
      </c>
      <c r="G75" s="211">
        <f>IF('Indicator Date hidden'!H76="x","x",$G$2-'Indicator Date hidden'!H76)</f>
        <v>0</v>
      </c>
      <c r="H75" s="211">
        <f>IF('Indicator Date hidden'!I76="x","x",$H$2-'Indicator Date hidden'!I76)</f>
        <v>0</v>
      </c>
      <c r="I75" s="211">
        <f>IF('Indicator Date hidden'!J76="x","x",$I$2-'Indicator Date hidden'!J76)</f>
        <v>0</v>
      </c>
      <c r="J75" s="211">
        <f>IF('Indicator Date hidden'!K76="x","x",$J$2-'Indicator Date hidden'!K76)</f>
        <v>0</v>
      </c>
      <c r="K75" s="211">
        <f>IF('Indicator Date hidden'!L76="x","x",$K$2-'Indicator Date hidden'!L76)</f>
        <v>0</v>
      </c>
      <c r="L75" s="211">
        <f>IF('Indicator Date hidden'!M76="x","x",$L$2-'Indicator Date hidden'!M76)</f>
        <v>0</v>
      </c>
      <c r="M75" s="211">
        <f>IF('Indicator Date hidden'!N76="x","x",$M$2-'Indicator Date hidden'!N76)</f>
        <v>0</v>
      </c>
      <c r="N75" s="211">
        <f>IF('Indicator Date hidden'!O76="x","x",$N$2-'Indicator Date hidden'!O76)</f>
        <v>0</v>
      </c>
      <c r="O75" s="211">
        <f>IF('Indicator Date hidden'!P76="x","x",$O$2-'Indicator Date hidden'!P76)</f>
        <v>0</v>
      </c>
      <c r="P75" s="211">
        <f>IF('Indicator Date hidden'!Q76="x","x",$P$2-'Indicator Date hidden'!Q76)</f>
        <v>0</v>
      </c>
      <c r="Q75" s="211" t="str">
        <f>IF('Indicator Date hidden'!R76="x","x",$Q$2-'Indicator Date hidden'!R76)</f>
        <v>x</v>
      </c>
      <c r="R75" s="211">
        <f>IF('Indicator Date hidden'!S76="x","x",$R$2-'Indicator Date hidden'!S76)</f>
        <v>0</v>
      </c>
      <c r="S75" s="211">
        <f>IF('Indicator Date hidden'!T76="x","x",$S$2-'Indicator Date hidden'!T76)</f>
        <v>0</v>
      </c>
      <c r="T75" s="211">
        <f>IF('Indicator Date hidden'!U76="x","x",$T$2-'Indicator Date hidden'!U76)</f>
        <v>0</v>
      </c>
      <c r="U75" s="211" t="str">
        <f>IF('Indicator Date hidden'!V76="x","x",$U$2-'Indicator Date hidden'!V76)</f>
        <v>x</v>
      </c>
      <c r="V75" s="211">
        <f>IF('Indicator Date hidden'!W76="x","x",$V$2-'Indicator Date hidden'!W76)</f>
        <v>0</v>
      </c>
      <c r="W75" s="211" t="str">
        <f>IF('Indicator Date hidden'!X76="x","x",$W$2-'Indicator Date hidden'!X76)</f>
        <v>x</v>
      </c>
      <c r="X75" s="211">
        <f>IF('Indicator Date hidden'!Y76="x","x",$X$2-'Indicator Date hidden'!Y76)</f>
        <v>2</v>
      </c>
      <c r="Y75" s="211">
        <f>IF('Indicator Date hidden'!Z76="x","x",$Y$2-'Indicator Date hidden'!Z76)</f>
        <v>0</v>
      </c>
      <c r="Z75" s="211">
        <f>IF('Indicator Date hidden'!AA76="x","x",$Z$2-'Indicator Date hidden'!AA76)</f>
        <v>0</v>
      </c>
      <c r="AA75" s="211" t="str">
        <f>IF('Indicator Date hidden'!AB76="x","x",$AA$2-'Indicator Date hidden'!AB76)</f>
        <v>x</v>
      </c>
      <c r="AB75" s="211">
        <f>IF('Indicator Date hidden'!AC76="x","x",$AB$2-'Indicator Date hidden'!AC76)</f>
        <v>0</v>
      </c>
      <c r="AC75" s="211">
        <f>IF('Indicator Date hidden'!AD76="x","x",$AC$2-'Indicator Date hidden'!AD76)</f>
        <v>0</v>
      </c>
      <c r="AD75" s="211" t="str">
        <f>IF('Indicator Date hidden'!AE76="x","x",$AD$2-'Indicator Date hidden'!AE76)</f>
        <v>x</v>
      </c>
      <c r="AE75" s="211">
        <f>IF('Indicator Date hidden'!AF76="x","x",$AE$2-'Indicator Date hidden'!AF76)</f>
        <v>0</v>
      </c>
      <c r="AF75" s="211">
        <f>IF('Indicator Date hidden'!AG76="x","x",$AF$2-'Indicator Date hidden'!AG76)</f>
        <v>1</v>
      </c>
      <c r="AG75" s="211">
        <f>IF('Indicator Date hidden'!AH76="x","x",$AG$2-'Indicator Date hidden'!AH76)</f>
        <v>0</v>
      </c>
      <c r="AH75" s="211">
        <f>IF('Indicator Date hidden'!AI76="x","x",$AH$2-'Indicator Date hidden'!AI76)</f>
        <v>0</v>
      </c>
      <c r="AI75" s="211">
        <f>IF('Indicator Date hidden'!AJ76="x","x",$AI$2-'Indicator Date hidden'!AJ76)</f>
        <v>0</v>
      </c>
      <c r="AJ75" s="211" t="str">
        <f>IF('Indicator Date hidden'!AK76="x","x",$AJ$2-'Indicator Date hidden'!AK76)</f>
        <v>x</v>
      </c>
      <c r="AK75" s="211">
        <f>IF('Indicator Date hidden'!AL76="x","x",$AK$2-'Indicator Date hidden'!AL76)</f>
        <v>1</v>
      </c>
      <c r="AL75" s="211">
        <f>IF('Indicator Date hidden'!AM76="x","x",$AL$2-'Indicator Date hidden'!AM76)</f>
        <v>0</v>
      </c>
      <c r="AM75" s="211">
        <f>IF('Indicator Date hidden'!AN76="x","x",$AM$2-'Indicator Date hidden'!AN76)</f>
        <v>0</v>
      </c>
      <c r="AN75" s="211">
        <f>IF('Indicator Date hidden'!AO76="x","x",$AN$2-'Indicator Date hidden'!AO76)</f>
        <v>0</v>
      </c>
      <c r="AO75" s="211">
        <f>IF('Indicator Date hidden'!AP76="x","x",$AO$2-'Indicator Date hidden'!AP76)</f>
        <v>0</v>
      </c>
      <c r="AP75" s="211">
        <f>IF('Indicator Date hidden'!AQ76="x","x",$AP$2-'Indicator Date hidden'!AQ76)</f>
        <v>0</v>
      </c>
      <c r="AQ75" s="211">
        <f>IF('Indicator Date hidden'!AR76="x","x",$AQ$2-'Indicator Date hidden'!AR76)</f>
        <v>0</v>
      </c>
      <c r="AR75" s="211">
        <f>IF('Indicator Date hidden'!AS76="x","x",$AR$2-'Indicator Date hidden'!AS76)</f>
        <v>0</v>
      </c>
      <c r="AS75" s="211">
        <f>IF('Indicator Date hidden'!AT76="x","x",$AS$2-'Indicator Date hidden'!AT76)</f>
        <v>0</v>
      </c>
      <c r="AT75" s="211">
        <f>IF('Indicator Date hidden'!AU76="x","x",$AT$2-'Indicator Date hidden'!AU76)</f>
        <v>0</v>
      </c>
      <c r="AU75" s="211">
        <f>IF('Indicator Date hidden'!AV76="x","x",$AU$2-'Indicator Date hidden'!AV76)</f>
        <v>1</v>
      </c>
      <c r="AV75" s="211">
        <f>IF('Indicator Date hidden'!AW76="x","x",$AV$2-'Indicator Date hidden'!AW76)</f>
        <v>0</v>
      </c>
      <c r="AW75" s="211">
        <f>IF('Indicator Date hidden'!AX76="x","x",$AW$2-'Indicator Date hidden'!AX76)</f>
        <v>0</v>
      </c>
      <c r="AX75" s="211">
        <f>IF('Indicator Date hidden'!AY76="x","x",$AX$2-'Indicator Date hidden'!AY76)</f>
        <v>0</v>
      </c>
      <c r="AY75" s="211">
        <f>IF('Indicator Date hidden'!AZ76="x","x",$AY$2-'Indicator Date hidden'!AZ76)</f>
        <v>0</v>
      </c>
      <c r="AZ75" s="211">
        <f>IF('Indicator Date hidden'!BA76="x","x",$AZ$2-'Indicator Date hidden'!BA76)</f>
        <v>0</v>
      </c>
      <c r="BA75">
        <f t="shared" si="10"/>
        <v>5</v>
      </c>
      <c r="BB75" s="21">
        <f t="shared" si="11"/>
        <v>0.1111111111111111</v>
      </c>
      <c r="BC75">
        <f t="shared" si="12"/>
        <v>4</v>
      </c>
      <c r="BD75" s="21">
        <f t="shared" si="13"/>
        <v>0.37843080813169783</v>
      </c>
      <c r="BE75" s="280">
        <f t="shared" si="14"/>
        <v>0</v>
      </c>
    </row>
    <row r="76" spans="1:57" x14ac:dyDescent="0.25">
      <c r="A76" t="s">
        <v>8833</v>
      </c>
      <c r="B76" s="211">
        <f>IF('Indicator Date hidden'!C77="x","x",$B$2-'Indicator Date hidden'!C77)</f>
        <v>0</v>
      </c>
      <c r="C76" s="211">
        <f>IF('Indicator Date hidden'!D77="x","x",$C$2-'Indicator Date hidden'!D77)</f>
        <v>0</v>
      </c>
      <c r="D76" s="211">
        <f>IF('Indicator Date hidden'!E77="x","x",$D$2-'Indicator Date hidden'!E77)</f>
        <v>0</v>
      </c>
      <c r="E76" s="211">
        <f>IF('Indicator Date hidden'!F77="x","x",$E$2-'Indicator Date hidden'!F77)</f>
        <v>0</v>
      </c>
      <c r="F76" s="211">
        <f>IF('Indicator Date hidden'!G77="x","x",$F$2-'Indicator Date hidden'!G77)</f>
        <v>0</v>
      </c>
      <c r="G76" s="211">
        <f>IF('Indicator Date hidden'!H77="x","x",$G$2-'Indicator Date hidden'!H77)</f>
        <v>0</v>
      </c>
      <c r="H76" s="211">
        <f>IF('Indicator Date hidden'!I77="x","x",$H$2-'Indicator Date hidden'!I77)</f>
        <v>0</v>
      </c>
      <c r="I76" s="211">
        <f>IF('Indicator Date hidden'!J77="x","x",$I$2-'Indicator Date hidden'!J77)</f>
        <v>0</v>
      </c>
      <c r="J76" s="211">
        <f>IF('Indicator Date hidden'!K77="x","x",$J$2-'Indicator Date hidden'!K77)</f>
        <v>0</v>
      </c>
      <c r="K76" s="211">
        <f>IF('Indicator Date hidden'!L77="x","x",$K$2-'Indicator Date hidden'!L77)</f>
        <v>0</v>
      </c>
      <c r="L76" s="211">
        <f>IF('Indicator Date hidden'!M77="x","x",$L$2-'Indicator Date hidden'!M77)</f>
        <v>0</v>
      </c>
      <c r="M76" s="211">
        <f>IF('Indicator Date hidden'!N77="x","x",$M$2-'Indicator Date hidden'!N77)</f>
        <v>0</v>
      </c>
      <c r="N76" s="211">
        <f>IF('Indicator Date hidden'!O77="x","x",$N$2-'Indicator Date hidden'!O77)</f>
        <v>0</v>
      </c>
      <c r="O76" s="211">
        <f>IF('Indicator Date hidden'!P77="x","x",$O$2-'Indicator Date hidden'!P77)</f>
        <v>0</v>
      </c>
      <c r="P76" s="211">
        <f>IF('Indicator Date hidden'!Q77="x","x",$P$2-'Indicator Date hidden'!Q77)</f>
        <v>0</v>
      </c>
      <c r="Q76" s="211" t="str">
        <f>IF('Indicator Date hidden'!R77="x","x",$Q$2-'Indicator Date hidden'!R77)</f>
        <v>x</v>
      </c>
      <c r="R76" s="211">
        <f>IF('Indicator Date hidden'!S77="x","x",$R$2-'Indicator Date hidden'!S77)</f>
        <v>0</v>
      </c>
      <c r="S76" s="211">
        <f>IF('Indicator Date hidden'!T77="x","x",$S$2-'Indicator Date hidden'!T77)</f>
        <v>0</v>
      </c>
      <c r="T76" s="211">
        <f>IF('Indicator Date hidden'!U77="x","x",$T$2-'Indicator Date hidden'!U77)</f>
        <v>0</v>
      </c>
      <c r="U76" s="211" t="str">
        <f>IF('Indicator Date hidden'!V77="x","x",$U$2-'Indicator Date hidden'!V77)</f>
        <v>x</v>
      </c>
      <c r="V76" s="211">
        <f>IF('Indicator Date hidden'!W77="x","x",$V$2-'Indicator Date hidden'!W77)</f>
        <v>0</v>
      </c>
      <c r="W76" s="211" t="str">
        <f>IF('Indicator Date hidden'!X77="x","x",$W$2-'Indicator Date hidden'!X77)</f>
        <v>x</v>
      </c>
      <c r="X76" s="211">
        <f>IF('Indicator Date hidden'!Y77="x","x",$X$2-'Indicator Date hidden'!Y77)</f>
        <v>2</v>
      </c>
      <c r="Y76" s="211">
        <f>IF('Indicator Date hidden'!Z77="x","x",$Y$2-'Indicator Date hidden'!Z77)</f>
        <v>0</v>
      </c>
      <c r="Z76" s="211">
        <f>IF('Indicator Date hidden'!AA77="x","x",$Z$2-'Indicator Date hidden'!AA77)</f>
        <v>0</v>
      </c>
      <c r="AA76" s="211" t="str">
        <f>IF('Indicator Date hidden'!AB77="x","x",$AA$2-'Indicator Date hidden'!AB77)</f>
        <v>x</v>
      </c>
      <c r="AB76" s="211">
        <f>IF('Indicator Date hidden'!AC77="x","x",$AB$2-'Indicator Date hidden'!AC77)</f>
        <v>0</v>
      </c>
      <c r="AC76" s="211">
        <f>IF('Indicator Date hidden'!AD77="x","x",$AC$2-'Indicator Date hidden'!AD77)</f>
        <v>0</v>
      </c>
      <c r="AD76" s="211" t="str">
        <f>IF('Indicator Date hidden'!AE77="x","x",$AD$2-'Indicator Date hidden'!AE77)</f>
        <v>x</v>
      </c>
      <c r="AE76" s="211">
        <f>IF('Indicator Date hidden'!AF77="x","x",$AE$2-'Indicator Date hidden'!AF77)</f>
        <v>0</v>
      </c>
      <c r="AF76" s="211">
        <f>IF('Indicator Date hidden'!AG77="x","x",$AF$2-'Indicator Date hidden'!AG77)</f>
        <v>1</v>
      </c>
      <c r="AG76" s="211">
        <f>IF('Indicator Date hidden'!AH77="x","x",$AG$2-'Indicator Date hidden'!AH77)</f>
        <v>0</v>
      </c>
      <c r="AH76" s="211">
        <f>IF('Indicator Date hidden'!AI77="x","x",$AH$2-'Indicator Date hidden'!AI77)</f>
        <v>0</v>
      </c>
      <c r="AI76" s="211">
        <f>IF('Indicator Date hidden'!AJ77="x","x",$AI$2-'Indicator Date hidden'!AJ77)</f>
        <v>0</v>
      </c>
      <c r="AJ76" s="211" t="str">
        <f>IF('Indicator Date hidden'!AK77="x","x",$AJ$2-'Indicator Date hidden'!AK77)</f>
        <v>x</v>
      </c>
      <c r="AK76" s="211">
        <f>IF('Indicator Date hidden'!AL77="x","x",$AK$2-'Indicator Date hidden'!AL77)</f>
        <v>1</v>
      </c>
      <c r="AL76" s="211">
        <f>IF('Indicator Date hidden'!AM77="x","x",$AL$2-'Indicator Date hidden'!AM77)</f>
        <v>0</v>
      </c>
      <c r="AM76" s="211">
        <f>IF('Indicator Date hidden'!AN77="x","x",$AM$2-'Indicator Date hidden'!AN77)</f>
        <v>0</v>
      </c>
      <c r="AN76" s="211">
        <f>IF('Indicator Date hidden'!AO77="x","x",$AN$2-'Indicator Date hidden'!AO77)</f>
        <v>0</v>
      </c>
      <c r="AO76" s="211">
        <f>IF('Indicator Date hidden'!AP77="x","x",$AO$2-'Indicator Date hidden'!AP77)</f>
        <v>0</v>
      </c>
      <c r="AP76" s="211">
        <f>IF('Indicator Date hidden'!AQ77="x","x",$AP$2-'Indicator Date hidden'!AQ77)</f>
        <v>0</v>
      </c>
      <c r="AQ76" s="211" t="str">
        <f>IF('Indicator Date hidden'!AR77="x","x",$AQ$2-'Indicator Date hidden'!AR77)</f>
        <v>x</v>
      </c>
      <c r="AR76" s="211">
        <f>IF('Indicator Date hidden'!AS77="x","x",$AR$2-'Indicator Date hidden'!AS77)</f>
        <v>0</v>
      </c>
      <c r="AS76" s="211">
        <f>IF('Indicator Date hidden'!AT77="x","x",$AS$2-'Indicator Date hidden'!AT77)</f>
        <v>0</v>
      </c>
      <c r="AT76" s="211">
        <f>IF('Indicator Date hidden'!AU77="x","x",$AT$2-'Indicator Date hidden'!AU77)</f>
        <v>0</v>
      </c>
      <c r="AU76" s="211" t="str">
        <f>IF('Indicator Date hidden'!AV77="x","x",$AU$2-'Indicator Date hidden'!AV77)</f>
        <v>x</v>
      </c>
      <c r="AV76" s="211">
        <f>IF('Indicator Date hidden'!AW77="x","x",$AV$2-'Indicator Date hidden'!AW77)</f>
        <v>0</v>
      </c>
      <c r="AW76" s="211">
        <f>IF('Indicator Date hidden'!AX77="x","x",$AW$2-'Indicator Date hidden'!AX77)</f>
        <v>0</v>
      </c>
      <c r="AX76" s="211">
        <f>IF('Indicator Date hidden'!AY77="x","x",$AX$2-'Indicator Date hidden'!AY77)</f>
        <v>0</v>
      </c>
      <c r="AY76" s="211">
        <f>IF('Indicator Date hidden'!AZ77="x","x",$AY$2-'Indicator Date hidden'!AZ77)</f>
        <v>0</v>
      </c>
      <c r="AZ76" s="211">
        <f>IF('Indicator Date hidden'!BA77="x","x",$AZ$2-'Indicator Date hidden'!BA77)</f>
        <v>0</v>
      </c>
      <c r="BA76">
        <f t="shared" si="10"/>
        <v>4</v>
      </c>
      <c r="BB76" s="21">
        <f t="shared" si="11"/>
        <v>9.3023255813953487E-2</v>
      </c>
      <c r="BC76">
        <f t="shared" si="12"/>
        <v>3</v>
      </c>
      <c r="BD76" s="21">
        <f t="shared" si="13"/>
        <v>0.36177556246753595</v>
      </c>
      <c r="BE76" s="280">
        <f t="shared" si="14"/>
        <v>0</v>
      </c>
    </row>
    <row r="77" spans="1:57" x14ac:dyDescent="0.25">
      <c r="A77" t="s">
        <v>8827</v>
      </c>
      <c r="B77" s="211">
        <f>IF('Indicator Date hidden'!C78="x","x",$B$2-'Indicator Date hidden'!C78)</f>
        <v>0</v>
      </c>
      <c r="C77" s="211">
        <f>IF('Indicator Date hidden'!D78="x","x",$C$2-'Indicator Date hidden'!D78)</f>
        <v>0</v>
      </c>
      <c r="D77" s="211">
        <f>IF('Indicator Date hidden'!E78="x","x",$D$2-'Indicator Date hidden'!E78)</f>
        <v>0</v>
      </c>
      <c r="E77" s="211">
        <f>IF('Indicator Date hidden'!F78="x","x",$E$2-'Indicator Date hidden'!F78)</f>
        <v>0</v>
      </c>
      <c r="F77" s="211">
        <f>IF('Indicator Date hidden'!G78="x","x",$F$2-'Indicator Date hidden'!G78)</f>
        <v>0</v>
      </c>
      <c r="G77" s="211">
        <f>IF('Indicator Date hidden'!H78="x","x",$G$2-'Indicator Date hidden'!H78)</f>
        <v>0</v>
      </c>
      <c r="H77" s="211">
        <f>IF('Indicator Date hidden'!I78="x","x",$H$2-'Indicator Date hidden'!I78)</f>
        <v>0</v>
      </c>
      <c r="I77" s="211">
        <f>IF('Indicator Date hidden'!J78="x","x",$I$2-'Indicator Date hidden'!J78)</f>
        <v>0</v>
      </c>
      <c r="J77" s="211">
        <f>IF('Indicator Date hidden'!K78="x","x",$J$2-'Indicator Date hidden'!K78)</f>
        <v>0</v>
      </c>
      <c r="K77" s="211">
        <f>IF('Indicator Date hidden'!L78="x","x",$K$2-'Indicator Date hidden'!L78)</f>
        <v>0</v>
      </c>
      <c r="L77" s="211">
        <f>IF('Indicator Date hidden'!M78="x","x",$L$2-'Indicator Date hidden'!M78)</f>
        <v>0</v>
      </c>
      <c r="M77" s="211">
        <f>IF('Indicator Date hidden'!N78="x","x",$M$2-'Indicator Date hidden'!N78)</f>
        <v>0</v>
      </c>
      <c r="N77" s="211">
        <f>IF('Indicator Date hidden'!O78="x","x",$N$2-'Indicator Date hidden'!O78)</f>
        <v>0</v>
      </c>
      <c r="O77" s="211">
        <f>IF('Indicator Date hidden'!P78="x","x",$O$2-'Indicator Date hidden'!P78)</f>
        <v>0</v>
      </c>
      <c r="P77" s="211">
        <f>IF('Indicator Date hidden'!Q78="x","x",$P$2-'Indicator Date hidden'!Q78)</f>
        <v>0</v>
      </c>
      <c r="Q77" s="211">
        <f>IF('Indicator Date hidden'!R78="x","x",$Q$2-'Indicator Date hidden'!R78)</f>
        <v>8</v>
      </c>
      <c r="R77" s="211">
        <f>IF('Indicator Date hidden'!S78="x","x",$R$2-'Indicator Date hidden'!S78)</f>
        <v>0</v>
      </c>
      <c r="S77" s="211">
        <f>IF('Indicator Date hidden'!T78="x","x",$S$2-'Indicator Date hidden'!T78)</f>
        <v>0</v>
      </c>
      <c r="T77" s="211">
        <f>IF('Indicator Date hidden'!U78="x","x",$T$2-'Indicator Date hidden'!U78)</f>
        <v>0</v>
      </c>
      <c r="U77" s="211">
        <f>IF('Indicator Date hidden'!V78="x","x",$U$2-'Indicator Date hidden'!V78)</f>
        <v>0</v>
      </c>
      <c r="V77" s="211">
        <f>IF('Indicator Date hidden'!W78="x","x",$V$2-'Indicator Date hidden'!W78)</f>
        <v>0</v>
      </c>
      <c r="W77" s="211">
        <f>IF('Indicator Date hidden'!X78="x","x",$W$2-'Indicator Date hidden'!X78)</f>
        <v>8</v>
      </c>
      <c r="X77" s="211">
        <f>IF('Indicator Date hidden'!Y78="x","x",$X$2-'Indicator Date hidden'!Y78)</f>
        <v>2</v>
      </c>
      <c r="Y77" s="211">
        <f>IF('Indicator Date hidden'!Z78="x","x",$Y$2-'Indicator Date hidden'!Z78)</f>
        <v>0</v>
      </c>
      <c r="Z77" s="211">
        <f>IF('Indicator Date hidden'!AA78="x","x",$Z$2-'Indicator Date hidden'!AA78)</f>
        <v>0</v>
      </c>
      <c r="AA77" s="211">
        <f>IF('Indicator Date hidden'!AB78="x","x",$AA$2-'Indicator Date hidden'!AB78)</f>
        <v>1</v>
      </c>
      <c r="AB77" s="211">
        <f>IF('Indicator Date hidden'!AC78="x","x",$AB$2-'Indicator Date hidden'!AC78)</f>
        <v>0</v>
      </c>
      <c r="AC77" s="211">
        <f>IF('Indicator Date hidden'!AD78="x","x",$AC$2-'Indicator Date hidden'!AD78)</f>
        <v>0</v>
      </c>
      <c r="AD77" s="211">
        <f>IF('Indicator Date hidden'!AE78="x","x",$AD$2-'Indicator Date hidden'!AE78)</f>
        <v>0</v>
      </c>
      <c r="AE77" s="211">
        <f>IF('Indicator Date hidden'!AF78="x","x",$AE$2-'Indicator Date hidden'!AF78)</f>
        <v>0</v>
      </c>
      <c r="AF77" s="211">
        <f>IF('Indicator Date hidden'!AG78="x","x",$AF$2-'Indicator Date hidden'!AG78)</f>
        <v>2</v>
      </c>
      <c r="AG77" s="211">
        <f>IF('Indicator Date hidden'!AH78="x","x",$AG$2-'Indicator Date hidden'!AH78)</f>
        <v>0</v>
      </c>
      <c r="AH77" s="211">
        <f>IF('Indicator Date hidden'!AI78="x","x",$AH$2-'Indicator Date hidden'!AI78)</f>
        <v>0</v>
      </c>
      <c r="AI77" s="211">
        <f>IF('Indicator Date hidden'!AJ78="x","x",$AI$2-'Indicator Date hidden'!AJ78)</f>
        <v>0</v>
      </c>
      <c r="AJ77" s="211">
        <f>IF('Indicator Date hidden'!AK78="x","x",$AJ$2-'Indicator Date hidden'!AK78)</f>
        <v>1</v>
      </c>
      <c r="AK77" s="211">
        <f>IF('Indicator Date hidden'!AL78="x","x",$AK$2-'Indicator Date hidden'!AL78)</f>
        <v>1</v>
      </c>
      <c r="AL77" s="211">
        <f>IF('Indicator Date hidden'!AM78="x","x",$AL$2-'Indicator Date hidden'!AM78)</f>
        <v>0</v>
      </c>
      <c r="AM77" s="211">
        <f>IF('Indicator Date hidden'!AN78="x","x",$AM$2-'Indicator Date hidden'!AN78)</f>
        <v>0</v>
      </c>
      <c r="AN77" s="211">
        <f>IF('Indicator Date hidden'!AO78="x","x",$AN$2-'Indicator Date hidden'!AO78)</f>
        <v>0</v>
      </c>
      <c r="AO77" s="211">
        <f>IF('Indicator Date hidden'!AP78="x","x",$AO$2-'Indicator Date hidden'!AP78)</f>
        <v>0</v>
      </c>
      <c r="AP77" s="211">
        <f>IF('Indicator Date hidden'!AQ78="x","x",$AP$2-'Indicator Date hidden'!AQ78)</f>
        <v>0</v>
      </c>
      <c r="AQ77" s="211">
        <f>IF('Indicator Date hidden'!AR78="x","x",$AQ$2-'Indicator Date hidden'!AR78)</f>
        <v>0</v>
      </c>
      <c r="AR77" s="211">
        <f>IF('Indicator Date hidden'!AS78="x","x",$AR$2-'Indicator Date hidden'!AS78)</f>
        <v>0</v>
      </c>
      <c r="AS77" s="211">
        <f>IF('Indicator Date hidden'!AT78="x","x",$AS$2-'Indicator Date hidden'!AT78)</f>
        <v>0</v>
      </c>
      <c r="AT77" s="211">
        <f>IF('Indicator Date hidden'!AU78="x","x",$AT$2-'Indicator Date hidden'!AU78)</f>
        <v>0</v>
      </c>
      <c r="AU77" s="211">
        <f>IF('Indicator Date hidden'!AV78="x","x",$AU$2-'Indicator Date hidden'!AV78)</f>
        <v>3</v>
      </c>
      <c r="AV77" s="211">
        <f>IF('Indicator Date hidden'!AW78="x","x",$AV$2-'Indicator Date hidden'!AW78)</f>
        <v>0</v>
      </c>
      <c r="AW77" s="211">
        <f>IF('Indicator Date hidden'!AX78="x","x",$AW$2-'Indicator Date hidden'!AX78)</f>
        <v>0</v>
      </c>
      <c r="AX77" s="211">
        <f>IF('Indicator Date hidden'!AY78="x","x",$AX$2-'Indicator Date hidden'!AY78)</f>
        <v>0</v>
      </c>
      <c r="AY77" s="211">
        <f>IF('Indicator Date hidden'!AZ78="x","x",$AY$2-'Indicator Date hidden'!AZ78)</f>
        <v>0</v>
      </c>
      <c r="AZ77" s="211">
        <f>IF('Indicator Date hidden'!BA78="x","x",$AZ$2-'Indicator Date hidden'!BA78)</f>
        <v>0</v>
      </c>
      <c r="BA77">
        <f t="shared" si="10"/>
        <v>26</v>
      </c>
      <c r="BB77" s="21">
        <f t="shared" si="11"/>
        <v>0.50980392156862742</v>
      </c>
      <c r="BC77">
        <f t="shared" si="12"/>
        <v>8</v>
      </c>
      <c r="BD77" s="21">
        <f t="shared" si="13"/>
        <v>1.6254417079264867</v>
      </c>
      <c r="BE77" s="280">
        <f t="shared" si="14"/>
        <v>0</v>
      </c>
    </row>
    <row r="78" spans="1:57" x14ac:dyDescent="0.25">
      <c r="A78" t="s">
        <v>8826</v>
      </c>
      <c r="B78" s="211">
        <f>IF('Indicator Date hidden'!C79="x","x",$B$2-'Indicator Date hidden'!C79)</f>
        <v>0</v>
      </c>
      <c r="C78" s="211">
        <f>IF('Indicator Date hidden'!D79="x","x",$C$2-'Indicator Date hidden'!D79)</f>
        <v>0</v>
      </c>
      <c r="D78" s="211">
        <f>IF('Indicator Date hidden'!E79="x","x",$D$2-'Indicator Date hidden'!E79)</f>
        <v>0</v>
      </c>
      <c r="E78" s="211">
        <f>IF('Indicator Date hidden'!F79="x","x",$E$2-'Indicator Date hidden'!F79)</f>
        <v>0</v>
      </c>
      <c r="F78" s="211">
        <f>IF('Indicator Date hidden'!G79="x","x",$F$2-'Indicator Date hidden'!G79)</f>
        <v>0</v>
      </c>
      <c r="G78" s="211">
        <f>IF('Indicator Date hidden'!H79="x","x",$G$2-'Indicator Date hidden'!H79)</f>
        <v>0</v>
      </c>
      <c r="H78" s="211">
        <f>IF('Indicator Date hidden'!I79="x","x",$H$2-'Indicator Date hidden'!I79)</f>
        <v>0</v>
      </c>
      <c r="I78" s="211">
        <f>IF('Indicator Date hidden'!J79="x","x",$I$2-'Indicator Date hidden'!J79)</f>
        <v>0</v>
      </c>
      <c r="J78" s="211">
        <f>IF('Indicator Date hidden'!K79="x","x",$J$2-'Indicator Date hidden'!K79)</f>
        <v>0</v>
      </c>
      <c r="K78" s="211">
        <f>IF('Indicator Date hidden'!L79="x","x",$K$2-'Indicator Date hidden'!L79)</f>
        <v>0</v>
      </c>
      <c r="L78" s="211">
        <f>IF('Indicator Date hidden'!M79="x","x",$L$2-'Indicator Date hidden'!M79)</f>
        <v>0</v>
      </c>
      <c r="M78" s="211">
        <f>IF('Indicator Date hidden'!N79="x","x",$M$2-'Indicator Date hidden'!N79)</f>
        <v>0</v>
      </c>
      <c r="N78" s="211">
        <f>IF('Indicator Date hidden'!O79="x","x",$N$2-'Indicator Date hidden'!O79)</f>
        <v>0</v>
      </c>
      <c r="O78" s="211">
        <f>IF('Indicator Date hidden'!P79="x","x",$O$2-'Indicator Date hidden'!P79)</f>
        <v>0</v>
      </c>
      <c r="P78" s="211">
        <f>IF('Indicator Date hidden'!Q79="x","x",$P$2-'Indicator Date hidden'!Q79)</f>
        <v>0</v>
      </c>
      <c r="Q78" s="211">
        <f>IF('Indicator Date hidden'!R79="x","x",$Q$2-'Indicator Date hidden'!R79)</f>
        <v>2</v>
      </c>
      <c r="R78" s="211">
        <f>IF('Indicator Date hidden'!S79="x","x",$R$2-'Indicator Date hidden'!S79)</f>
        <v>0</v>
      </c>
      <c r="S78" s="211">
        <f>IF('Indicator Date hidden'!T79="x","x",$S$2-'Indicator Date hidden'!T79)</f>
        <v>0</v>
      </c>
      <c r="T78" s="211">
        <f>IF('Indicator Date hidden'!U79="x","x",$T$2-'Indicator Date hidden'!U79)</f>
        <v>0</v>
      </c>
      <c r="U78" s="211">
        <f>IF('Indicator Date hidden'!V79="x","x",$U$2-'Indicator Date hidden'!V79)</f>
        <v>0</v>
      </c>
      <c r="V78" s="211">
        <f>IF('Indicator Date hidden'!W79="x","x",$V$2-'Indicator Date hidden'!W79)</f>
        <v>0</v>
      </c>
      <c r="W78" s="211">
        <f>IF('Indicator Date hidden'!X79="x","x",$W$2-'Indicator Date hidden'!X79)</f>
        <v>1</v>
      </c>
      <c r="X78" s="211">
        <f>IF('Indicator Date hidden'!Y79="x","x",$X$2-'Indicator Date hidden'!Y79)</f>
        <v>2</v>
      </c>
      <c r="Y78" s="211">
        <f>IF('Indicator Date hidden'!Z79="x","x",$Y$2-'Indicator Date hidden'!Z79)</f>
        <v>0</v>
      </c>
      <c r="Z78" s="211">
        <f>IF('Indicator Date hidden'!AA79="x","x",$Z$2-'Indicator Date hidden'!AA79)</f>
        <v>0</v>
      </c>
      <c r="AA78" s="211">
        <f>IF('Indicator Date hidden'!AB79="x","x",$AA$2-'Indicator Date hidden'!AB79)</f>
        <v>0</v>
      </c>
      <c r="AB78" s="211">
        <f>IF('Indicator Date hidden'!AC79="x","x",$AB$2-'Indicator Date hidden'!AC79)</f>
        <v>0</v>
      </c>
      <c r="AC78" s="211">
        <f>IF('Indicator Date hidden'!AD79="x","x",$AC$2-'Indicator Date hidden'!AD79)</f>
        <v>0</v>
      </c>
      <c r="AD78" s="211">
        <f>IF('Indicator Date hidden'!AE79="x","x",$AD$2-'Indicator Date hidden'!AE79)</f>
        <v>0</v>
      </c>
      <c r="AE78" s="211">
        <f>IF('Indicator Date hidden'!AF79="x","x",$AE$2-'Indicator Date hidden'!AF79)</f>
        <v>0</v>
      </c>
      <c r="AF78" s="211">
        <f>IF('Indicator Date hidden'!AG79="x","x",$AF$2-'Indicator Date hidden'!AG79)</f>
        <v>2</v>
      </c>
      <c r="AG78" s="211">
        <f>IF('Indicator Date hidden'!AH79="x","x",$AG$2-'Indicator Date hidden'!AH79)</f>
        <v>0</v>
      </c>
      <c r="AH78" s="211">
        <f>IF('Indicator Date hidden'!AI79="x","x",$AH$2-'Indicator Date hidden'!AI79)</f>
        <v>0</v>
      </c>
      <c r="AI78" s="211">
        <f>IF('Indicator Date hidden'!AJ79="x","x",$AI$2-'Indicator Date hidden'!AJ79)</f>
        <v>0</v>
      </c>
      <c r="AJ78" s="211">
        <f>IF('Indicator Date hidden'!AK79="x","x",$AJ$2-'Indicator Date hidden'!AK79)</f>
        <v>1</v>
      </c>
      <c r="AK78" s="211">
        <f>IF('Indicator Date hidden'!AL79="x","x",$AK$2-'Indicator Date hidden'!AL79)</f>
        <v>1</v>
      </c>
      <c r="AL78" s="211">
        <f>IF('Indicator Date hidden'!AM79="x","x",$AL$2-'Indicator Date hidden'!AM79)</f>
        <v>0</v>
      </c>
      <c r="AM78" s="211">
        <f>IF('Indicator Date hidden'!AN79="x","x",$AM$2-'Indicator Date hidden'!AN79)</f>
        <v>0</v>
      </c>
      <c r="AN78" s="211">
        <f>IF('Indicator Date hidden'!AO79="x","x",$AN$2-'Indicator Date hidden'!AO79)</f>
        <v>0</v>
      </c>
      <c r="AO78" s="211">
        <f>IF('Indicator Date hidden'!AP79="x","x",$AO$2-'Indicator Date hidden'!AP79)</f>
        <v>0</v>
      </c>
      <c r="AP78" s="211">
        <f>IF('Indicator Date hidden'!AQ79="x","x",$AP$2-'Indicator Date hidden'!AQ79)</f>
        <v>0</v>
      </c>
      <c r="AQ78" s="211">
        <f>IF('Indicator Date hidden'!AR79="x","x",$AQ$2-'Indicator Date hidden'!AR79)</f>
        <v>0</v>
      </c>
      <c r="AR78" s="211">
        <f>IF('Indicator Date hidden'!AS79="x","x",$AR$2-'Indicator Date hidden'!AS79)</f>
        <v>0</v>
      </c>
      <c r="AS78" s="211">
        <f>IF('Indicator Date hidden'!AT79="x","x",$AS$2-'Indicator Date hidden'!AT79)</f>
        <v>0</v>
      </c>
      <c r="AT78" s="211">
        <f>IF('Indicator Date hidden'!AU79="x","x",$AT$2-'Indicator Date hidden'!AU79)</f>
        <v>0</v>
      </c>
      <c r="AU78" s="211">
        <f>IF('Indicator Date hidden'!AV79="x","x",$AU$2-'Indicator Date hidden'!AV79)</f>
        <v>3</v>
      </c>
      <c r="AV78" s="211">
        <f>IF('Indicator Date hidden'!AW79="x","x",$AV$2-'Indicator Date hidden'!AW79)</f>
        <v>0</v>
      </c>
      <c r="AW78" s="211">
        <f>IF('Indicator Date hidden'!AX79="x","x",$AW$2-'Indicator Date hidden'!AX79)</f>
        <v>0</v>
      </c>
      <c r="AX78" s="211">
        <f>IF('Indicator Date hidden'!AY79="x","x",$AX$2-'Indicator Date hidden'!AY79)</f>
        <v>0</v>
      </c>
      <c r="AY78" s="211">
        <f>IF('Indicator Date hidden'!AZ79="x","x",$AY$2-'Indicator Date hidden'!AZ79)</f>
        <v>0</v>
      </c>
      <c r="AZ78" s="211">
        <f>IF('Indicator Date hidden'!BA79="x","x",$AZ$2-'Indicator Date hidden'!BA79)</f>
        <v>0</v>
      </c>
      <c r="BA78">
        <f t="shared" si="10"/>
        <v>12</v>
      </c>
      <c r="BB78" s="21">
        <f t="shared" si="11"/>
        <v>0.23529411764705882</v>
      </c>
      <c r="BC78">
        <f t="shared" si="12"/>
        <v>7</v>
      </c>
      <c r="BD78" s="21">
        <f t="shared" si="13"/>
        <v>0.64437947941784246</v>
      </c>
      <c r="BE78" s="280">
        <f t="shared" si="14"/>
        <v>0</v>
      </c>
    </row>
    <row r="79" spans="1:57" x14ac:dyDescent="0.25">
      <c r="A79" t="s">
        <v>8830</v>
      </c>
      <c r="B79" s="211">
        <f>IF('Indicator Date hidden'!C80="x","x",$B$2-'Indicator Date hidden'!C80)</f>
        <v>0</v>
      </c>
      <c r="C79" s="211">
        <f>IF('Indicator Date hidden'!D80="x","x",$C$2-'Indicator Date hidden'!D80)</f>
        <v>0</v>
      </c>
      <c r="D79" s="211">
        <f>IF('Indicator Date hidden'!E80="x","x",$D$2-'Indicator Date hidden'!E80)</f>
        <v>0</v>
      </c>
      <c r="E79" s="211">
        <f>IF('Indicator Date hidden'!F80="x","x",$E$2-'Indicator Date hidden'!F80)</f>
        <v>0</v>
      </c>
      <c r="F79" s="211">
        <f>IF('Indicator Date hidden'!G80="x","x",$F$2-'Indicator Date hidden'!G80)</f>
        <v>0</v>
      </c>
      <c r="G79" s="211">
        <f>IF('Indicator Date hidden'!H80="x","x",$G$2-'Indicator Date hidden'!H80)</f>
        <v>0</v>
      </c>
      <c r="H79" s="211">
        <f>IF('Indicator Date hidden'!I80="x","x",$H$2-'Indicator Date hidden'!I80)</f>
        <v>0</v>
      </c>
      <c r="I79" s="211">
        <f>IF('Indicator Date hidden'!J80="x","x",$I$2-'Indicator Date hidden'!J80)</f>
        <v>0</v>
      </c>
      <c r="J79" s="211">
        <f>IF('Indicator Date hidden'!K80="x","x",$J$2-'Indicator Date hidden'!K80)</f>
        <v>0</v>
      </c>
      <c r="K79" s="211">
        <f>IF('Indicator Date hidden'!L80="x","x",$K$2-'Indicator Date hidden'!L80)</f>
        <v>0</v>
      </c>
      <c r="L79" s="211">
        <f>IF('Indicator Date hidden'!M80="x","x",$L$2-'Indicator Date hidden'!M80)</f>
        <v>0</v>
      </c>
      <c r="M79" s="211">
        <f>IF('Indicator Date hidden'!N80="x","x",$M$2-'Indicator Date hidden'!N80)</f>
        <v>0</v>
      </c>
      <c r="N79" s="211">
        <f>IF('Indicator Date hidden'!O80="x","x",$N$2-'Indicator Date hidden'!O80)</f>
        <v>0</v>
      </c>
      <c r="O79" s="211">
        <f>IF('Indicator Date hidden'!P80="x","x",$O$2-'Indicator Date hidden'!P80)</f>
        <v>0</v>
      </c>
      <c r="P79" s="211">
        <f>IF('Indicator Date hidden'!Q80="x","x",$P$2-'Indicator Date hidden'!Q80)</f>
        <v>0</v>
      </c>
      <c r="Q79" s="211" t="str">
        <f>IF('Indicator Date hidden'!R80="x","x",$Q$2-'Indicator Date hidden'!R80)</f>
        <v>x</v>
      </c>
      <c r="R79" s="211">
        <f>IF('Indicator Date hidden'!S80="x","x",$R$2-'Indicator Date hidden'!S80)</f>
        <v>0</v>
      </c>
      <c r="S79" s="211">
        <f>IF('Indicator Date hidden'!T80="x","x",$S$2-'Indicator Date hidden'!T80)</f>
        <v>0</v>
      </c>
      <c r="T79" s="211">
        <f>IF('Indicator Date hidden'!U80="x","x",$T$2-'Indicator Date hidden'!U80)</f>
        <v>0</v>
      </c>
      <c r="U79" s="211">
        <f>IF('Indicator Date hidden'!V80="x","x",$U$2-'Indicator Date hidden'!V80)</f>
        <v>0</v>
      </c>
      <c r="V79" s="211">
        <f>IF('Indicator Date hidden'!W80="x","x",$V$2-'Indicator Date hidden'!W80)</f>
        <v>0</v>
      </c>
      <c r="W79" s="211">
        <f>IF('Indicator Date hidden'!X80="x","x",$W$2-'Indicator Date hidden'!X80)</f>
        <v>10</v>
      </c>
      <c r="X79" s="211">
        <f>IF('Indicator Date hidden'!Y80="x","x",$X$2-'Indicator Date hidden'!Y80)</f>
        <v>4</v>
      </c>
      <c r="Y79" s="211">
        <f>IF('Indicator Date hidden'!Z80="x","x",$Y$2-'Indicator Date hidden'!Z80)</f>
        <v>0</v>
      </c>
      <c r="Z79" s="211">
        <f>IF('Indicator Date hidden'!AA80="x","x",$Z$2-'Indicator Date hidden'!AA80)</f>
        <v>0</v>
      </c>
      <c r="AA79" s="211">
        <f>IF('Indicator Date hidden'!AB80="x","x",$AA$2-'Indicator Date hidden'!AB80)</f>
        <v>0</v>
      </c>
      <c r="AB79" s="211">
        <f>IF('Indicator Date hidden'!AC80="x","x",$AB$2-'Indicator Date hidden'!AC80)</f>
        <v>0</v>
      </c>
      <c r="AC79" s="211">
        <f>IF('Indicator Date hidden'!AD80="x","x",$AC$2-'Indicator Date hidden'!AD80)</f>
        <v>0</v>
      </c>
      <c r="AD79" s="211">
        <f>IF('Indicator Date hidden'!AE80="x","x",$AD$2-'Indicator Date hidden'!AE80)</f>
        <v>0</v>
      </c>
      <c r="AE79" s="211">
        <f>IF('Indicator Date hidden'!AF80="x","x",$AE$2-'Indicator Date hidden'!AF80)</f>
        <v>0</v>
      </c>
      <c r="AF79" s="211">
        <f>IF('Indicator Date hidden'!AG80="x","x",$AF$2-'Indicator Date hidden'!AG80)</f>
        <v>0</v>
      </c>
      <c r="AG79" s="211">
        <f>IF('Indicator Date hidden'!AH80="x","x",$AG$2-'Indicator Date hidden'!AH80)</f>
        <v>0</v>
      </c>
      <c r="AH79" s="211">
        <f>IF('Indicator Date hidden'!AI80="x","x",$AH$2-'Indicator Date hidden'!AI80)</f>
        <v>0</v>
      </c>
      <c r="AI79" s="211">
        <f>IF('Indicator Date hidden'!AJ80="x","x",$AI$2-'Indicator Date hidden'!AJ80)</f>
        <v>0</v>
      </c>
      <c r="AJ79" s="211" t="str">
        <f>IF('Indicator Date hidden'!AK80="x","x",$AJ$2-'Indicator Date hidden'!AK80)</f>
        <v>x</v>
      </c>
      <c r="AK79" s="211">
        <f>IF('Indicator Date hidden'!AL80="x","x",$AK$2-'Indicator Date hidden'!AL80)</f>
        <v>1</v>
      </c>
      <c r="AL79" s="211">
        <f>IF('Indicator Date hidden'!AM80="x","x",$AL$2-'Indicator Date hidden'!AM80)</f>
        <v>0</v>
      </c>
      <c r="AM79" s="211">
        <f>IF('Indicator Date hidden'!AN80="x","x",$AM$2-'Indicator Date hidden'!AN80)</f>
        <v>0</v>
      </c>
      <c r="AN79" s="211">
        <f>IF('Indicator Date hidden'!AO80="x","x",$AN$2-'Indicator Date hidden'!AO80)</f>
        <v>0</v>
      </c>
      <c r="AO79" s="211">
        <f>IF('Indicator Date hidden'!AP80="x","x",$AO$2-'Indicator Date hidden'!AP80)</f>
        <v>0</v>
      </c>
      <c r="AP79" s="211">
        <f>IF('Indicator Date hidden'!AQ80="x","x",$AP$2-'Indicator Date hidden'!AQ80)</f>
        <v>0</v>
      </c>
      <c r="AQ79" s="211">
        <f>IF('Indicator Date hidden'!AR80="x","x",$AQ$2-'Indicator Date hidden'!AR80)</f>
        <v>4</v>
      </c>
      <c r="AR79" s="211">
        <f>IF('Indicator Date hidden'!AS80="x","x",$AR$2-'Indicator Date hidden'!AS80)</f>
        <v>0</v>
      </c>
      <c r="AS79" s="211">
        <f>IF('Indicator Date hidden'!AT80="x","x",$AS$2-'Indicator Date hidden'!AT80)</f>
        <v>0</v>
      </c>
      <c r="AT79" s="211">
        <f>IF('Indicator Date hidden'!AU80="x","x",$AT$2-'Indicator Date hidden'!AU80)</f>
        <v>0</v>
      </c>
      <c r="AU79" s="211">
        <f>IF('Indicator Date hidden'!AV80="x","x",$AU$2-'Indicator Date hidden'!AV80)</f>
        <v>2</v>
      </c>
      <c r="AV79" s="211">
        <f>IF('Indicator Date hidden'!AW80="x","x",$AV$2-'Indicator Date hidden'!AW80)</f>
        <v>0</v>
      </c>
      <c r="AW79" s="211">
        <f>IF('Indicator Date hidden'!AX80="x","x",$AW$2-'Indicator Date hidden'!AX80)</f>
        <v>0</v>
      </c>
      <c r="AX79" s="211">
        <f>IF('Indicator Date hidden'!AY80="x","x",$AX$2-'Indicator Date hidden'!AY80)</f>
        <v>0</v>
      </c>
      <c r="AY79" s="211">
        <f>IF('Indicator Date hidden'!AZ80="x","x",$AY$2-'Indicator Date hidden'!AZ80)</f>
        <v>0</v>
      </c>
      <c r="AZ79" s="211">
        <f>IF('Indicator Date hidden'!BA80="x","x",$AZ$2-'Indicator Date hidden'!BA80)</f>
        <v>0</v>
      </c>
      <c r="BA79">
        <f t="shared" si="10"/>
        <v>21</v>
      </c>
      <c r="BB79" s="21">
        <f t="shared" si="11"/>
        <v>0.42857142857142855</v>
      </c>
      <c r="BC79">
        <f t="shared" si="12"/>
        <v>5</v>
      </c>
      <c r="BD79" s="21">
        <f t="shared" si="13"/>
        <v>1.6162440712835371</v>
      </c>
      <c r="BE79" s="280">
        <f t="shared" si="14"/>
        <v>0</v>
      </c>
    </row>
    <row r="80" spans="1:57" x14ac:dyDescent="0.25">
      <c r="A80" t="s">
        <v>8831</v>
      </c>
      <c r="B80" s="211">
        <f>IF('Indicator Date hidden'!C81="x","x",$B$2-'Indicator Date hidden'!C81)</f>
        <v>0</v>
      </c>
      <c r="C80" s="211">
        <f>IF('Indicator Date hidden'!D81="x","x",$C$2-'Indicator Date hidden'!D81)</f>
        <v>0</v>
      </c>
      <c r="D80" s="211">
        <f>IF('Indicator Date hidden'!E81="x","x",$D$2-'Indicator Date hidden'!E81)</f>
        <v>0</v>
      </c>
      <c r="E80" s="211">
        <f>IF('Indicator Date hidden'!F81="x","x",$E$2-'Indicator Date hidden'!F81)</f>
        <v>0</v>
      </c>
      <c r="F80" s="211">
        <f>IF('Indicator Date hidden'!G81="x","x",$F$2-'Indicator Date hidden'!G81)</f>
        <v>0</v>
      </c>
      <c r="G80" s="211">
        <f>IF('Indicator Date hidden'!H81="x","x",$G$2-'Indicator Date hidden'!H81)</f>
        <v>0</v>
      </c>
      <c r="H80" s="211">
        <f>IF('Indicator Date hidden'!I81="x","x",$H$2-'Indicator Date hidden'!I81)</f>
        <v>0</v>
      </c>
      <c r="I80" s="211">
        <f>IF('Indicator Date hidden'!J81="x","x",$I$2-'Indicator Date hidden'!J81)</f>
        <v>0</v>
      </c>
      <c r="J80" s="211">
        <f>IF('Indicator Date hidden'!K81="x","x",$J$2-'Indicator Date hidden'!K81)</f>
        <v>0</v>
      </c>
      <c r="K80" s="211">
        <f>IF('Indicator Date hidden'!L81="x","x",$K$2-'Indicator Date hidden'!L81)</f>
        <v>0</v>
      </c>
      <c r="L80" s="211">
        <f>IF('Indicator Date hidden'!M81="x","x",$L$2-'Indicator Date hidden'!M81)</f>
        <v>0</v>
      </c>
      <c r="M80" s="211">
        <f>IF('Indicator Date hidden'!N81="x","x",$M$2-'Indicator Date hidden'!N81)</f>
        <v>0</v>
      </c>
      <c r="N80" s="211">
        <f>IF('Indicator Date hidden'!O81="x","x",$N$2-'Indicator Date hidden'!O81)</f>
        <v>0</v>
      </c>
      <c r="O80" s="211">
        <f>IF('Indicator Date hidden'!P81="x","x",$O$2-'Indicator Date hidden'!P81)</f>
        <v>0</v>
      </c>
      <c r="P80" s="211">
        <f>IF('Indicator Date hidden'!Q81="x","x",$P$2-'Indicator Date hidden'!Q81)</f>
        <v>0</v>
      </c>
      <c r="Q80" s="211">
        <f>IF('Indicator Date hidden'!R81="x","x",$Q$2-'Indicator Date hidden'!R81)</f>
        <v>3</v>
      </c>
      <c r="R80" s="211">
        <f>IF('Indicator Date hidden'!S81="x","x",$R$2-'Indicator Date hidden'!S81)</f>
        <v>0</v>
      </c>
      <c r="S80" s="211">
        <f>IF('Indicator Date hidden'!T81="x","x",$S$2-'Indicator Date hidden'!T81)</f>
        <v>0</v>
      </c>
      <c r="T80" s="211">
        <f>IF('Indicator Date hidden'!U81="x","x",$T$2-'Indicator Date hidden'!U81)</f>
        <v>0</v>
      </c>
      <c r="U80" s="211">
        <f>IF('Indicator Date hidden'!V81="x","x",$U$2-'Indicator Date hidden'!V81)</f>
        <v>0</v>
      </c>
      <c r="V80" s="211">
        <f>IF('Indicator Date hidden'!W81="x","x",$V$2-'Indicator Date hidden'!W81)</f>
        <v>0</v>
      </c>
      <c r="W80" s="211">
        <f>IF('Indicator Date hidden'!X81="x","x",$W$2-'Indicator Date hidden'!X81)</f>
        <v>3</v>
      </c>
      <c r="X80" s="211">
        <f>IF('Indicator Date hidden'!Y81="x","x",$X$2-'Indicator Date hidden'!Y81)</f>
        <v>4</v>
      </c>
      <c r="Y80" s="211">
        <f>IF('Indicator Date hidden'!Z81="x","x",$Y$2-'Indicator Date hidden'!Z81)</f>
        <v>0</v>
      </c>
      <c r="Z80" s="211">
        <f>IF('Indicator Date hidden'!AA81="x","x",$Z$2-'Indicator Date hidden'!AA81)</f>
        <v>0</v>
      </c>
      <c r="AA80" s="211" t="str">
        <f>IF('Indicator Date hidden'!AB81="x","x",$AA$2-'Indicator Date hidden'!AB81)</f>
        <v>x</v>
      </c>
      <c r="AB80" s="211">
        <f>IF('Indicator Date hidden'!AC81="x","x",$AB$2-'Indicator Date hidden'!AC81)</f>
        <v>0</v>
      </c>
      <c r="AC80" s="211">
        <f>IF('Indicator Date hidden'!AD81="x","x",$AC$2-'Indicator Date hidden'!AD81)</f>
        <v>0</v>
      </c>
      <c r="AD80" s="211" t="str">
        <f>IF('Indicator Date hidden'!AE81="x","x",$AD$2-'Indicator Date hidden'!AE81)</f>
        <v>x</v>
      </c>
      <c r="AE80" s="211">
        <f>IF('Indicator Date hidden'!AF81="x","x",$AE$2-'Indicator Date hidden'!AF81)</f>
        <v>0</v>
      </c>
      <c r="AF80" s="211">
        <f>IF('Indicator Date hidden'!AG81="x","x",$AF$2-'Indicator Date hidden'!AG81)</f>
        <v>1</v>
      </c>
      <c r="AG80" s="211">
        <f>IF('Indicator Date hidden'!AH81="x","x",$AG$2-'Indicator Date hidden'!AH81)</f>
        <v>0</v>
      </c>
      <c r="AH80" s="211">
        <f>IF('Indicator Date hidden'!AI81="x","x",$AH$2-'Indicator Date hidden'!AI81)</f>
        <v>0</v>
      </c>
      <c r="AI80" s="211">
        <f>IF('Indicator Date hidden'!AJ81="x","x",$AI$2-'Indicator Date hidden'!AJ81)</f>
        <v>0</v>
      </c>
      <c r="AJ80" s="211">
        <f>IF('Indicator Date hidden'!AK81="x","x",$AJ$2-'Indicator Date hidden'!AK81)</f>
        <v>0</v>
      </c>
      <c r="AK80" s="211">
        <f>IF('Indicator Date hidden'!AL81="x","x",$AK$2-'Indicator Date hidden'!AL81)</f>
        <v>0</v>
      </c>
      <c r="AL80" s="211">
        <f>IF('Indicator Date hidden'!AM81="x","x",$AL$2-'Indicator Date hidden'!AM81)</f>
        <v>0</v>
      </c>
      <c r="AM80" s="211">
        <f>IF('Indicator Date hidden'!AN81="x","x",$AM$2-'Indicator Date hidden'!AN81)</f>
        <v>0</v>
      </c>
      <c r="AN80" s="211">
        <f>IF('Indicator Date hidden'!AO81="x","x",$AN$2-'Indicator Date hidden'!AO81)</f>
        <v>0</v>
      </c>
      <c r="AO80" s="211">
        <f>IF('Indicator Date hidden'!AP81="x","x",$AO$2-'Indicator Date hidden'!AP81)</f>
        <v>0</v>
      </c>
      <c r="AP80" s="211">
        <f>IF('Indicator Date hidden'!AQ81="x","x",$AP$2-'Indicator Date hidden'!AQ81)</f>
        <v>0</v>
      </c>
      <c r="AQ80" s="211">
        <f>IF('Indicator Date hidden'!AR81="x","x",$AQ$2-'Indicator Date hidden'!AR81)</f>
        <v>0</v>
      </c>
      <c r="AR80" s="211">
        <f>IF('Indicator Date hidden'!AS81="x","x",$AR$2-'Indicator Date hidden'!AS81)</f>
        <v>0</v>
      </c>
      <c r="AS80" s="211">
        <f>IF('Indicator Date hidden'!AT81="x","x",$AS$2-'Indicator Date hidden'!AT81)</f>
        <v>0</v>
      </c>
      <c r="AT80" s="211">
        <f>IF('Indicator Date hidden'!AU81="x","x",$AT$2-'Indicator Date hidden'!AU81)</f>
        <v>0</v>
      </c>
      <c r="AU80" s="211">
        <f>IF('Indicator Date hidden'!AV81="x","x",$AU$2-'Indicator Date hidden'!AV81)</f>
        <v>1</v>
      </c>
      <c r="AV80" s="211">
        <f>IF('Indicator Date hidden'!AW81="x","x",$AV$2-'Indicator Date hidden'!AW81)</f>
        <v>0</v>
      </c>
      <c r="AW80" s="211">
        <f>IF('Indicator Date hidden'!AX81="x","x",$AW$2-'Indicator Date hidden'!AX81)</f>
        <v>0</v>
      </c>
      <c r="AX80" s="211">
        <f>IF('Indicator Date hidden'!AY81="x","x",$AX$2-'Indicator Date hidden'!AY81)</f>
        <v>0</v>
      </c>
      <c r="AY80" s="211">
        <f>IF('Indicator Date hidden'!AZ81="x","x",$AY$2-'Indicator Date hidden'!AZ81)</f>
        <v>0</v>
      </c>
      <c r="AZ80" s="211">
        <f>IF('Indicator Date hidden'!BA81="x","x",$AZ$2-'Indicator Date hidden'!BA81)</f>
        <v>0</v>
      </c>
      <c r="BA80">
        <f t="shared" si="10"/>
        <v>12</v>
      </c>
      <c r="BB80" s="21">
        <f t="shared" si="11"/>
        <v>0.24489795918367346</v>
      </c>
      <c r="BC80">
        <f t="shared" si="12"/>
        <v>5</v>
      </c>
      <c r="BD80" s="21">
        <f t="shared" si="13"/>
        <v>0.82141272642849417</v>
      </c>
      <c r="BE80" s="280">
        <f t="shared" si="14"/>
        <v>0</v>
      </c>
    </row>
    <row r="81" spans="1:57" x14ac:dyDescent="0.25">
      <c r="A81" t="s">
        <v>8829</v>
      </c>
      <c r="B81" s="211">
        <f>IF('Indicator Date hidden'!C82="x","x",$B$2-'Indicator Date hidden'!C82)</f>
        <v>0</v>
      </c>
      <c r="C81" s="211">
        <f>IF('Indicator Date hidden'!D82="x","x",$C$2-'Indicator Date hidden'!D82)</f>
        <v>0</v>
      </c>
      <c r="D81" s="211">
        <f>IF('Indicator Date hidden'!E82="x","x",$D$2-'Indicator Date hidden'!E82)</f>
        <v>0</v>
      </c>
      <c r="E81" s="211">
        <f>IF('Indicator Date hidden'!F82="x","x",$E$2-'Indicator Date hidden'!F82)</f>
        <v>0</v>
      </c>
      <c r="F81" s="211">
        <f>IF('Indicator Date hidden'!G82="x","x",$F$2-'Indicator Date hidden'!G82)</f>
        <v>0</v>
      </c>
      <c r="G81" s="211">
        <f>IF('Indicator Date hidden'!H82="x","x",$G$2-'Indicator Date hidden'!H82)</f>
        <v>0</v>
      </c>
      <c r="H81" s="211">
        <f>IF('Indicator Date hidden'!I82="x","x",$H$2-'Indicator Date hidden'!I82)</f>
        <v>0</v>
      </c>
      <c r="I81" s="211">
        <f>IF('Indicator Date hidden'!J82="x","x",$I$2-'Indicator Date hidden'!J82)</f>
        <v>0</v>
      </c>
      <c r="J81" s="211">
        <f>IF('Indicator Date hidden'!K82="x","x",$J$2-'Indicator Date hidden'!K82)</f>
        <v>0</v>
      </c>
      <c r="K81" s="211">
        <f>IF('Indicator Date hidden'!L82="x","x",$K$2-'Indicator Date hidden'!L82)</f>
        <v>0</v>
      </c>
      <c r="L81" s="211">
        <f>IF('Indicator Date hidden'!M82="x","x",$L$2-'Indicator Date hidden'!M82)</f>
        <v>0</v>
      </c>
      <c r="M81" s="211">
        <f>IF('Indicator Date hidden'!N82="x","x",$M$2-'Indicator Date hidden'!N82)</f>
        <v>0</v>
      </c>
      <c r="N81" s="211">
        <f>IF('Indicator Date hidden'!O82="x","x",$N$2-'Indicator Date hidden'!O82)</f>
        <v>0</v>
      </c>
      <c r="O81" s="211">
        <f>IF('Indicator Date hidden'!P82="x","x",$O$2-'Indicator Date hidden'!P82)</f>
        <v>0</v>
      </c>
      <c r="P81" s="211">
        <f>IF('Indicator Date hidden'!Q82="x","x",$P$2-'Indicator Date hidden'!Q82)</f>
        <v>0</v>
      </c>
      <c r="Q81" s="211" t="str">
        <f>IF('Indicator Date hidden'!R82="x","x",$Q$2-'Indicator Date hidden'!R82)</f>
        <v>x</v>
      </c>
      <c r="R81" s="211">
        <f>IF('Indicator Date hidden'!S82="x","x",$R$2-'Indicator Date hidden'!S82)</f>
        <v>0</v>
      </c>
      <c r="S81" s="211">
        <f>IF('Indicator Date hidden'!T82="x","x",$S$2-'Indicator Date hidden'!T82)</f>
        <v>0</v>
      </c>
      <c r="T81" s="211">
        <f>IF('Indicator Date hidden'!U82="x","x",$T$2-'Indicator Date hidden'!U82)</f>
        <v>0</v>
      </c>
      <c r="U81" s="211" t="str">
        <f>IF('Indicator Date hidden'!V82="x","x",$U$2-'Indicator Date hidden'!V82)</f>
        <v>x</v>
      </c>
      <c r="V81" s="211">
        <f>IF('Indicator Date hidden'!W82="x","x",$V$2-'Indicator Date hidden'!W82)</f>
        <v>0</v>
      </c>
      <c r="W81" s="211" t="str">
        <f>IF('Indicator Date hidden'!X82="x","x",$W$2-'Indicator Date hidden'!X82)</f>
        <v>x</v>
      </c>
      <c r="X81" s="211">
        <f>IF('Indicator Date hidden'!Y82="x","x",$X$2-'Indicator Date hidden'!Y82)</f>
        <v>1</v>
      </c>
      <c r="Y81" s="211">
        <f>IF('Indicator Date hidden'!Z82="x","x",$Y$2-'Indicator Date hidden'!Z82)</f>
        <v>0</v>
      </c>
      <c r="Z81" s="211">
        <f>IF('Indicator Date hidden'!AA82="x","x",$Z$2-'Indicator Date hidden'!AA82)</f>
        <v>0</v>
      </c>
      <c r="AA81" s="211">
        <f>IF('Indicator Date hidden'!AB82="x","x",$AA$2-'Indicator Date hidden'!AB82)</f>
        <v>0</v>
      </c>
      <c r="AB81" s="211">
        <f>IF('Indicator Date hidden'!AC82="x","x",$AB$2-'Indicator Date hidden'!AC82)</f>
        <v>0</v>
      </c>
      <c r="AC81" s="211">
        <f>IF('Indicator Date hidden'!AD82="x","x",$AC$2-'Indicator Date hidden'!AD82)</f>
        <v>0</v>
      </c>
      <c r="AD81" s="211" t="str">
        <f>IF('Indicator Date hidden'!AE82="x","x",$AD$2-'Indicator Date hidden'!AE82)</f>
        <v>x</v>
      </c>
      <c r="AE81" s="211">
        <f>IF('Indicator Date hidden'!AF82="x","x",$AE$2-'Indicator Date hidden'!AF82)</f>
        <v>0</v>
      </c>
      <c r="AF81" s="211">
        <f>IF('Indicator Date hidden'!AG82="x","x",$AF$2-'Indicator Date hidden'!AG82)</f>
        <v>1</v>
      </c>
      <c r="AG81" s="211">
        <f>IF('Indicator Date hidden'!AH82="x","x",$AG$2-'Indicator Date hidden'!AH82)</f>
        <v>0</v>
      </c>
      <c r="AH81" s="211">
        <f>IF('Indicator Date hidden'!AI82="x","x",$AH$2-'Indicator Date hidden'!AI82)</f>
        <v>0</v>
      </c>
      <c r="AI81" s="211">
        <f>IF('Indicator Date hidden'!AJ82="x","x",$AI$2-'Indicator Date hidden'!AJ82)</f>
        <v>0</v>
      </c>
      <c r="AJ81" s="211" t="str">
        <f>IF('Indicator Date hidden'!AK82="x","x",$AJ$2-'Indicator Date hidden'!AK82)</f>
        <v>x</v>
      </c>
      <c r="AK81" s="211">
        <f>IF('Indicator Date hidden'!AL82="x","x",$AK$2-'Indicator Date hidden'!AL82)</f>
        <v>1</v>
      </c>
      <c r="AL81" s="211">
        <f>IF('Indicator Date hidden'!AM82="x","x",$AL$2-'Indicator Date hidden'!AM82)</f>
        <v>0</v>
      </c>
      <c r="AM81" s="211">
        <f>IF('Indicator Date hidden'!AN82="x","x",$AM$2-'Indicator Date hidden'!AN82)</f>
        <v>0</v>
      </c>
      <c r="AN81" s="211">
        <f>IF('Indicator Date hidden'!AO82="x","x",$AN$2-'Indicator Date hidden'!AO82)</f>
        <v>0</v>
      </c>
      <c r="AO81" s="211">
        <f>IF('Indicator Date hidden'!AP82="x","x",$AO$2-'Indicator Date hidden'!AP82)</f>
        <v>0</v>
      </c>
      <c r="AP81" s="211">
        <f>IF('Indicator Date hidden'!AQ82="x","x",$AP$2-'Indicator Date hidden'!AQ82)</f>
        <v>0</v>
      </c>
      <c r="AQ81" s="211" t="str">
        <f>IF('Indicator Date hidden'!AR82="x","x",$AQ$2-'Indicator Date hidden'!AR82)</f>
        <v>x</v>
      </c>
      <c r="AR81" s="211">
        <f>IF('Indicator Date hidden'!AS82="x","x",$AR$2-'Indicator Date hidden'!AS82)</f>
        <v>0</v>
      </c>
      <c r="AS81" s="211">
        <f>IF('Indicator Date hidden'!AT82="x","x",$AS$2-'Indicator Date hidden'!AT82)</f>
        <v>0</v>
      </c>
      <c r="AT81" s="211">
        <f>IF('Indicator Date hidden'!AU82="x","x",$AT$2-'Indicator Date hidden'!AU82)</f>
        <v>0</v>
      </c>
      <c r="AU81" s="211" t="str">
        <f>IF('Indicator Date hidden'!AV82="x","x",$AU$2-'Indicator Date hidden'!AV82)</f>
        <v>x</v>
      </c>
      <c r="AV81" s="211">
        <f>IF('Indicator Date hidden'!AW82="x","x",$AV$2-'Indicator Date hidden'!AW82)</f>
        <v>0</v>
      </c>
      <c r="AW81" s="211">
        <f>IF('Indicator Date hidden'!AX82="x","x",$AW$2-'Indicator Date hidden'!AX82)</f>
        <v>0</v>
      </c>
      <c r="AX81" s="211">
        <f>IF('Indicator Date hidden'!AY82="x","x",$AX$2-'Indicator Date hidden'!AY82)</f>
        <v>0</v>
      </c>
      <c r="AY81" s="211">
        <f>IF('Indicator Date hidden'!AZ82="x","x",$AY$2-'Indicator Date hidden'!AZ82)</f>
        <v>0</v>
      </c>
      <c r="AZ81" s="211">
        <f>IF('Indicator Date hidden'!BA82="x","x",$AZ$2-'Indicator Date hidden'!BA82)</f>
        <v>0</v>
      </c>
      <c r="BA81">
        <f t="shared" si="10"/>
        <v>3</v>
      </c>
      <c r="BB81" s="21">
        <f t="shared" si="11"/>
        <v>6.8181818181818177E-2</v>
      </c>
      <c r="BC81">
        <f t="shared" si="12"/>
        <v>3</v>
      </c>
      <c r="BD81" s="21">
        <f t="shared" si="13"/>
        <v>0.25205764787294127</v>
      </c>
      <c r="BE81" s="280">
        <f t="shared" si="14"/>
        <v>0</v>
      </c>
    </row>
    <row r="82" spans="1:57" x14ac:dyDescent="0.25">
      <c r="A82" t="s">
        <v>8835</v>
      </c>
      <c r="B82" s="211">
        <f>IF('Indicator Date hidden'!C83="x","x",$B$2-'Indicator Date hidden'!C83)</f>
        <v>0</v>
      </c>
      <c r="C82" s="211">
        <f>IF('Indicator Date hidden'!D83="x","x",$C$2-'Indicator Date hidden'!D83)</f>
        <v>0</v>
      </c>
      <c r="D82" s="211">
        <f>IF('Indicator Date hidden'!E83="x","x",$D$2-'Indicator Date hidden'!E83)</f>
        <v>0</v>
      </c>
      <c r="E82" s="211">
        <f>IF('Indicator Date hidden'!F83="x","x",$E$2-'Indicator Date hidden'!F83)</f>
        <v>0</v>
      </c>
      <c r="F82" s="211">
        <f>IF('Indicator Date hidden'!G83="x","x",$F$2-'Indicator Date hidden'!G83)</f>
        <v>0</v>
      </c>
      <c r="G82" s="211">
        <f>IF('Indicator Date hidden'!H83="x","x",$G$2-'Indicator Date hidden'!H83)</f>
        <v>0</v>
      </c>
      <c r="H82" s="211">
        <f>IF('Indicator Date hidden'!I83="x","x",$H$2-'Indicator Date hidden'!I83)</f>
        <v>0</v>
      </c>
      <c r="I82" s="211">
        <f>IF('Indicator Date hidden'!J83="x","x",$I$2-'Indicator Date hidden'!J83)</f>
        <v>0</v>
      </c>
      <c r="J82" s="211">
        <f>IF('Indicator Date hidden'!K83="x","x",$J$2-'Indicator Date hidden'!K83)</f>
        <v>0</v>
      </c>
      <c r="K82" s="211">
        <f>IF('Indicator Date hidden'!L83="x","x",$K$2-'Indicator Date hidden'!L83)</f>
        <v>0</v>
      </c>
      <c r="L82" s="211">
        <f>IF('Indicator Date hidden'!M83="x","x",$L$2-'Indicator Date hidden'!M83)</f>
        <v>0</v>
      </c>
      <c r="M82" s="211">
        <f>IF('Indicator Date hidden'!N83="x","x",$M$2-'Indicator Date hidden'!N83)</f>
        <v>0</v>
      </c>
      <c r="N82" s="211">
        <f>IF('Indicator Date hidden'!O83="x","x",$N$2-'Indicator Date hidden'!O83)</f>
        <v>0</v>
      </c>
      <c r="O82" s="211">
        <f>IF('Indicator Date hidden'!P83="x","x",$O$2-'Indicator Date hidden'!P83)</f>
        <v>0</v>
      </c>
      <c r="P82" s="211">
        <f>IF('Indicator Date hidden'!Q83="x","x",$P$2-'Indicator Date hidden'!Q83)</f>
        <v>0</v>
      </c>
      <c r="Q82" s="211" t="str">
        <f>IF('Indicator Date hidden'!R83="x","x",$Q$2-'Indicator Date hidden'!R83)</f>
        <v>x</v>
      </c>
      <c r="R82" s="211">
        <f>IF('Indicator Date hidden'!S83="x","x",$R$2-'Indicator Date hidden'!S83)</f>
        <v>0</v>
      </c>
      <c r="S82" s="211">
        <f>IF('Indicator Date hidden'!T83="x","x",$S$2-'Indicator Date hidden'!T83)</f>
        <v>0</v>
      </c>
      <c r="T82" s="211">
        <f>IF('Indicator Date hidden'!U83="x","x",$T$2-'Indicator Date hidden'!U83)</f>
        <v>0</v>
      </c>
      <c r="U82" s="211" t="str">
        <f>IF('Indicator Date hidden'!V83="x","x",$U$2-'Indicator Date hidden'!V83)</f>
        <v>x</v>
      </c>
      <c r="V82" s="211">
        <f>IF('Indicator Date hidden'!W83="x","x",$V$2-'Indicator Date hidden'!W83)</f>
        <v>0</v>
      </c>
      <c r="W82" s="211" t="str">
        <f>IF('Indicator Date hidden'!X83="x","x",$W$2-'Indicator Date hidden'!X83)</f>
        <v>x</v>
      </c>
      <c r="X82" s="211">
        <f>IF('Indicator Date hidden'!Y83="x","x",$X$2-'Indicator Date hidden'!Y83)</f>
        <v>2</v>
      </c>
      <c r="Y82" s="211">
        <f>IF('Indicator Date hidden'!Z83="x","x",$Y$2-'Indicator Date hidden'!Z83)</f>
        <v>0</v>
      </c>
      <c r="Z82" s="211">
        <f>IF('Indicator Date hidden'!AA83="x","x",$Z$2-'Indicator Date hidden'!AA83)</f>
        <v>0</v>
      </c>
      <c r="AA82" s="211" t="str">
        <f>IF('Indicator Date hidden'!AB83="x","x",$AA$2-'Indicator Date hidden'!AB83)</f>
        <v>x</v>
      </c>
      <c r="AB82" s="211">
        <f>IF('Indicator Date hidden'!AC83="x","x",$AB$2-'Indicator Date hidden'!AC83)</f>
        <v>0</v>
      </c>
      <c r="AC82" s="211">
        <f>IF('Indicator Date hidden'!AD83="x","x",$AC$2-'Indicator Date hidden'!AD83)</f>
        <v>0</v>
      </c>
      <c r="AD82" s="211" t="str">
        <f>IF('Indicator Date hidden'!AE83="x","x",$AD$2-'Indicator Date hidden'!AE83)</f>
        <v>x</v>
      </c>
      <c r="AE82" s="211">
        <f>IF('Indicator Date hidden'!AF83="x","x",$AE$2-'Indicator Date hidden'!AF83)</f>
        <v>0</v>
      </c>
      <c r="AF82" s="211">
        <f>IF('Indicator Date hidden'!AG83="x","x",$AF$2-'Indicator Date hidden'!AG83)</f>
        <v>3</v>
      </c>
      <c r="AG82" s="211">
        <f>IF('Indicator Date hidden'!AH83="x","x",$AG$2-'Indicator Date hidden'!AH83)</f>
        <v>0</v>
      </c>
      <c r="AH82" s="211">
        <f>IF('Indicator Date hidden'!AI83="x","x",$AH$2-'Indicator Date hidden'!AI83)</f>
        <v>0</v>
      </c>
      <c r="AI82" s="211">
        <f>IF('Indicator Date hidden'!AJ83="x","x",$AI$2-'Indicator Date hidden'!AJ83)</f>
        <v>0</v>
      </c>
      <c r="AJ82" s="211" t="str">
        <f>IF('Indicator Date hidden'!AK83="x","x",$AJ$2-'Indicator Date hidden'!AK83)</f>
        <v>x</v>
      </c>
      <c r="AK82" s="211">
        <f>IF('Indicator Date hidden'!AL83="x","x",$AK$2-'Indicator Date hidden'!AL83)</f>
        <v>1</v>
      </c>
      <c r="AL82" s="211">
        <f>IF('Indicator Date hidden'!AM83="x","x",$AL$2-'Indicator Date hidden'!AM83)</f>
        <v>0</v>
      </c>
      <c r="AM82" s="211">
        <f>IF('Indicator Date hidden'!AN83="x","x",$AM$2-'Indicator Date hidden'!AN83)</f>
        <v>0</v>
      </c>
      <c r="AN82" s="211">
        <f>IF('Indicator Date hidden'!AO83="x","x",$AN$2-'Indicator Date hidden'!AO83)</f>
        <v>0</v>
      </c>
      <c r="AO82" s="211">
        <f>IF('Indicator Date hidden'!AP83="x","x",$AO$2-'Indicator Date hidden'!AP83)</f>
        <v>0</v>
      </c>
      <c r="AP82" s="211">
        <f>IF('Indicator Date hidden'!AQ83="x","x",$AP$2-'Indicator Date hidden'!AQ83)</f>
        <v>0</v>
      </c>
      <c r="AQ82" s="211" t="str">
        <f>IF('Indicator Date hidden'!AR83="x","x",$AQ$2-'Indicator Date hidden'!AR83)</f>
        <v>x</v>
      </c>
      <c r="AR82" s="211">
        <f>IF('Indicator Date hidden'!AS83="x","x",$AR$2-'Indicator Date hidden'!AS83)</f>
        <v>0</v>
      </c>
      <c r="AS82" s="211">
        <f>IF('Indicator Date hidden'!AT83="x","x",$AS$2-'Indicator Date hidden'!AT83)</f>
        <v>0</v>
      </c>
      <c r="AT82" s="211">
        <f>IF('Indicator Date hidden'!AU83="x","x",$AT$2-'Indicator Date hidden'!AU83)</f>
        <v>0</v>
      </c>
      <c r="AU82" s="211" t="str">
        <f>IF('Indicator Date hidden'!AV83="x","x",$AU$2-'Indicator Date hidden'!AV83)</f>
        <v>x</v>
      </c>
      <c r="AV82" s="211">
        <f>IF('Indicator Date hidden'!AW83="x","x",$AV$2-'Indicator Date hidden'!AW83)</f>
        <v>0</v>
      </c>
      <c r="AW82" s="211">
        <f>IF('Indicator Date hidden'!AX83="x","x",$AW$2-'Indicator Date hidden'!AX83)</f>
        <v>0</v>
      </c>
      <c r="AX82" s="211">
        <f>IF('Indicator Date hidden'!AY83="x","x",$AX$2-'Indicator Date hidden'!AY83)</f>
        <v>0</v>
      </c>
      <c r="AY82" s="211">
        <f>IF('Indicator Date hidden'!AZ83="x","x",$AY$2-'Indicator Date hidden'!AZ83)</f>
        <v>0</v>
      </c>
      <c r="AZ82" s="211">
        <f>IF('Indicator Date hidden'!BA83="x","x",$AZ$2-'Indicator Date hidden'!BA83)</f>
        <v>0</v>
      </c>
      <c r="BA82">
        <f t="shared" si="10"/>
        <v>6</v>
      </c>
      <c r="BB82" s="21">
        <f t="shared" si="11"/>
        <v>0.13953488372093023</v>
      </c>
      <c r="BC82">
        <f t="shared" si="12"/>
        <v>3</v>
      </c>
      <c r="BD82" s="21">
        <f t="shared" si="13"/>
        <v>0.55327336062187538</v>
      </c>
      <c r="BE82" s="280">
        <f t="shared" si="14"/>
        <v>0</v>
      </c>
    </row>
    <row r="83" spans="1:57" x14ac:dyDescent="0.25">
      <c r="A83" t="s">
        <v>8836</v>
      </c>
      <c r="B83" s="211">
        <f>IF('Indicator Date hidden'!C84="x","x",$B$2-'Indicator Date hidden'!C84)</f>
        <v>0</v>
      </c>
      <c r="C83" s="211">
        <f>IF('Indicator Date hidden'!D84="x","x",$C$2-'Indicator Date hidden'!D84)</f>
        <v>0</v>
      </c>
      <c r="D83" s="211">
        <f>IF('Indicator Date hidden'!E84="x","x",$D$2-'Indicator Date hidden'!E84)</f>
        <v>0</v>
      </c>
      <c r="E83" s="211">
        <f>IF('Indicator Date hidden'!F84="x","x",$E$2-'Indicator Date hidden'!F84)</f>
        <v>0</v>
      </c>
      <c r="F83" s="211">
        <f>IF('Indicator Date hidden'!G84="x","x",$F$2-'Indicator Date hidden'!G84)</f>
        <v>0</v>
      </c>
      <c r="G83" s="211">
        <f>IF('Indicator Date hidden'!H84="x","x",$G$2-'Indicator Date hidden'!H84)</f>
        <v>0</v>
      </c>
      <c r="H83" s="211">
        <f>IF('Indicator Date hidden'!I84="x","x",$H$2-'Indicator Date hidden'!I84)</f>
        <v>0</v>
      </c>
      <c r="I83" s="211">
        <f>IF('Indicator Date hidden'!J84="x","x",$I$2-'Indicator Date hidden'!J84)</f>
        <v>0</v>
      </c>
      <c r="J83" s="211">
        <f>IF('Indicator Date hidden'!K84="x","x",$J$2-'Indicator Date hidden'!K84)</f>
        <v>0</v>
      </c>
      <c r="K83" s="211">
        <f>IF('Indicator Date hidden'!L84="x","x",$K$2-'Indicator Date hidden'!L84)</f>
        <v>0</v>
      </c>
      <c r="L83" s="211">
        <f>IF('Indicator Date hidden'!M84="x","x",$L$2-'Indicator Date hidden'!M84)</f>
        <v>0</v>
      </c>
      <c r="M83" s="211">
        <f>IF('Indicator Date hidden'!N84="x","x",$M$2-'Indicator Date hidden'!N84)</f>
        <v>0</v>
      </c>
      <c r="N83" s="211">
        <f>IF('Indicator Date hidden'!O84="x","x",$N$2-'Indicator Date hidden'!O84)</f>
        <v>0</v>
      </c>
      <c r="O83" s="211">
        <f>IF('Indicator Date hidden'!P84="x","x",$O$2-'Indicator Date hidden'!P84)</f>
        <v>0</v>
      </c>
      <c r="P83" s="211">
        <f>IF('Indicator Date hidden'!Q84="x","x",$P$2-'Indicator Date hidden'!Q84)</f>
        <v>0</v>
      </c>
      <c r="Q83" s="211" t="str">
        <f>IF('Indicator Date hidden'!R84="x","x",$Q$2-'Indicator Date hidden'!R84)</f>
        <v>x</v>
      </c>
      <c r="R83" s="211">
        <f>IF('Indicator Date hidden'!S84="x","x",$R$2-'Indicator Date hidden'!S84)</f>
        <v>0</v>
      </c>
      <c r="S83" s="211">
        <f>IF('Indicator Date hidden'!T84="x","x",$S$2-'Indicator Date hidden'!T84)</f>
        <v>0</v>
      </c>
      <c r="T83" s="211">
        <f>IF('Indicator Date hidden'!U84="x","x",$T$2-'Indicator Date hidden'!U84)</f>
        <v>0</v>
      </c>
      <c r="U83" s="211" t="str">
        <f>IF('Indicator Date hidden'!V84="x","x",$U$2-'Indicator Date hidden'!V84)</f>
        <v>x</v>
      </c>
      <c r="V83" s="211">
        <f>IF('Indicator Date hidden'!W84="x","x",$V$2-'Indicator Date hidden'!W84)</f>
        <v>0</v>
      </c>
      <c r="W83" s="211" t="str">
        <f>IF('Indicator Date hidden'!X84="x","x",$W$2-'Indicator Date hidden'!X84)</f>
        <v>x</v>
      </c>
      <c r="X83" s="211">
        <f>IF('Indicator Date hidden'!Y84="x","x",$X$2-'Indicator Date hidden'!Y84)</f>
        <v>2</v>
      </c>
      <c r="Y83" s="211">
        <f>IF('Indicator Date hidden'!Z84="x","x",$Y$2-'Indicator Date hidden'!Z84)</f>
        <v>0</v>
      </c>
      <c r="Z83" s="211">
        <f>IF('Indicator Date hidden'!AA84="x","x",$Z$2-'Indicator Date hidden'!AA84)</f>
        <v>0</v>
      </c>
      <c r="AA83" s="211">
        <f>IF('Indicator Date hidden'!AB84="x","x",$AA$2-'Indicator Date hidden'!AB84)</f>
        <v>1</v>
      </c>
      <c r="AB83" s="211">
        <f>IF('Indicator Date hidden'!AC84="x","x",$AB$2-'Indicator Date hidden'!AC84)</f>
        <v>0</v>
      </c>
      <c r="AC83" s="211">
        <f>IF('Indicator Date hidden'!AD84="x","x",$AC$2-'Indicator Date hidden'!AD84)</f>
        <v>0</v>
      </c>
      <c r="AD83" s="211" t="str">
        <f>IF('Indicator Date hidden'!AE84="x","x",$AD$2-'Indicator Date hidden'!AE84)</f>
        <v>x</v>
      </c>
      <c r="AE83" s="211">
        <f>IF('Indicator Date hidden'!AF84="x","x",$AE$2-'Indicator Date hidden'!AF84)</f>
        <v>0</v>
      </c>
      <c r="AF83" s="211">
        <f>IF('Indicator Date hidden'!AG84="x","x",$AF$2-'Indicator Date hidden'!AG84)</f>
        <v>1</v>
      </c>
      <c r="AG83" s="211">
        <f>IF('Indicator Date hidden'!AH84="x","x",$AG$2-'Indicator Date hidden'!AH84)</f>
        <v>0</v>
      </c>
      <c r="AH83" s="211">
        <f>IF('Indicator Date hidden'!AI84="x","x",$AH$2-'Indicator Date hidden'!AI84)</f>
        <v>0</v>
      </c>
      <c r="AI83" s="211">
        <f>IF('Indicator Date hidden'!AJ84="x","x",$AI$2-'Indicator Date hidden'!AJ84)</f>
        <v>0</v>
      </c>
      <c r="AJ83" s="211" t="str">
        <f>IF('Indicator Date hidden'!AK84="x","x",$AJ$2-'Indicator Date hidden'!AK84)</f>
        <v>x</v>
      </c>
      <c r="AK83" s="211">
        <f>IF('Indicator Date hidden'!AL84="x","x",$AK$2-'Indicator Date hidden'!AL84)</f>
        <v>1</v>
      </c>
      <c r="AL83" s="211">
        <f>IF('Indicator Date hidden'!AM84="x","x",$AL$2-'Indicator Date hidden'!AM84)</f>
        <v>0</v>
      </c>
      <c r="AM83" s="211">
        <f>IF('Indicator Date hidden'!AN84="x","x",$AM$2-'Indicator Date hidden'!AN84)</f>
        <v>0</v>
      </c>
      <c r="AN83" s="211">
        <f>IF('Indicator Date hidden'!AO84="x","x",$AN$2-'Indicator Date hidden'!AO84)</f>
        <v>0</v>
      </c>
      <c r="AO83" s="211">
        <f>IF('Indicator Date hidden'!AP84="x","x",$AO$2-'Indicator Date hidden'!AP84)</f>
        <v>0</v>
      </c>
      <c r="AP83" s="211">
        <f>IF('Indicator Date hidden'!AQ84="x","x",$AP$2-'Indicator Date hidden'!AQ84)</f>
        <v>0</v>
      </c>
      <c r="AQ83" s="211">
        <f>IF('Indicator Date hidden'!AR84="x","x",$AQ$2-'Indicator Date hidden'!AR84)</f>
        <v>0</v>
      </c>
      <c r="AR83" s="211">
        <f>IF('Indicator Date hidden'!AS84="x","x",$AR$2-'Indicator Date hidden'!AS84)</f>
        <v>0</v>
      </c>
      <c r="AS83" s="211">
        <f>IF('Indicator Date hidden'!AT84="x","x",$AS$2-'Indicator Date hidden'!AT84)</f>
        <v>0</v>
      </c>
      <c r="AT83" s="211">
        <f>IF('Indicator Date hidden'!AU84="x","x",$AT$2-'Indicator Date hidden'!AU84)</f>
        <v>0</v>
      </c>
      <c r="AU83" s="211">
        <f>IF('Indicator Date hidden'!AV84="x","x",$AU$2-'Indicator Date hidden'!AV84)</f>
        <v>1</v>
      </c>
      <c r="AV83" s="211">
        <f>IF('Indicator Date hidden'!AW84="x","x",$AV$2-'Indicator Date hidden'!AW84)</f>
        <v>0</v>
      </c>
      <c r="AW83" s="211">
        <f>IF('Indicator Date hidden'!AX84="x","x",$AW$2-'Indicator Date hidden'!AX84)</f>
        <v>0</v>
      </c>
      <c r="AX83" s="211">
        <f>IF('Indicator Date hidden'!AY84="x","x",$AX$2-'Indicator Date hidden'!AY84)</f>
        <v>0</v>
      </c>
      <c r="AY83" s="211">
        <f>IF('Indicator Date hidden'!AZ84="x","x",$AY$2-'Indicator Date hidden'!AZ84)</f>
        <v>0</v>
      </c>
      <c r="AZ83" s="211">
        <f>IF('Indicator Date hidden'!BA84="x","x",$AZ$2-'Indicator Date hidden'!BA84)</f>
        <v>0</v>
      </c>
      <c r="BA83">
        <f t="shared" si="10"/>
        <v>6</v>
      </c>
      <c r="BB83" s="21">
        <f t="shared" si="11"/>
        <v>0.13043478260869565</v>
      </c>
      <c r="BC83">
        <f t="shared" si="12"/>
        <v>5</v>
      </c>
      <c r="BD83" s="21">
        <f t="shared" si="13"/>
        <v>0.39610580778888255</v>
      </c>
      <c r="BE83" s="280">
        <f t="shared" si="14"/>
        <v>0</v>
      </c>
    </row>
    <row r="84" spans="1:57" x14ac:dyDescent="0.25">
      <c r="A84" t="s">
        <v>8838</v>
      </c>
      <c r="B84" s="211">
        <f>IF('Indicator Date hidden'!C85="x","x",$B$2-'Indicator Date hidden'!C85)</f>
        <v>0</v>
      </c>
      <c r="C84" s="211">
        <f>IF('Indicator Date hidden'!D85="x","x",$C$2-'Indicator Date hidden'!D85)</f>
        <v>0</v>
      </c>
      <c r="D84" s="211">
        <f>IF('Indicator Date hidden'!E85="x","x",$D$2-'Indicator Date hidden'!E85)</f>
        <v>0</v>
      </c>
      <c r="E84" s="211">
        <f>IF('Indicator Date hidden'!F85="x","x",$E$2-'Indicator Date hidden'!F85)</f>
        <v>0</v>
      </c>
      <c r="F84" s="211">
        <f>IF('Indicator Date hidden'!G85="x","x",$F$2-'Indicator Date hidden'!G85)</f>
        <v>0</v>
      </c>
      <c r="G84" s="211">
        <f>IF('Indicator Date hidden'!H85="x","x",$G$2-'Indicator Date hidden'!H85)</f>
        <v>0</v>
      </c>
      <c r="H84" s="211">
        <f>IF('Indicator Date hidden'!I85="x","x",$H$2-'Indicator Date hidden'!I85)</f>
        <v>0</v>
      </c>
      <c r="I84" s="211">
        <f>IF('Indicator Date hidden'!J85="x","x",$I$2-'Indicator Date hidden'!J85)</f>
        <v>0</v>
      </c>
      <c r="J84" s="211">
        <f>IF('Indicator Date hidden'!K85="x","x",$J$2-'Indicator Date hidden'!K85)</f>
        <v>0</v>
      </c>
      <c r="K84" s="211">
        <f>IF('Indicator Date hidden'!L85="x","x",$K$2-'Indicator Date hidden'!L85)</f>
        <v>0</v>
      </c>
      <c r="L84" s="211">
        <f>IF('Indicator Date hidden'!M85="x","x",$L$2-'Indicator Date hidden'!M85)</f>
        <v>0</v>
      </c>
      <c r="M84" s="211">
        <f>IF('Indicator Date hidden'!N85="x","x",$M$2-'Indicator Date hidden'!N85)</f>
        <v>0</v>
      </c>
      <c r="N84" s="211">
        <f>IF('Indicator Date hidden'!O85="x","x",$N$2-'Indicator Date hidden'!O85)</f>
        <v>0</v>
      </c>
      <c r="O84" s="211">
        <f>IF('Indicator Date hidden'!P85="x","x",$O$2-'Indicator Date hidden'!P85)</f>
        <v>0</v>
      </c>
      <c r="P84" s="211">
        <f>IF('Indicator Date hidden'!Q85="x","x",$P$2-'Indicator Date hidden'!Q85)</f>
        <v>0</v>
      </c>
      <c r="Q84" s="211">
        <f>IF('Indicator Date hidden'!R85="x","x",$Q$2-'Indicator Date hidden'!R85)</f>
        <v>4</v>
      </c>
      <c r="R84" s="211">
        <f>IF('Indicator Date hidden'!S85="x","x",$R$2-'Indicator Date hidden'!S85)</f>
        <v>0</v>
      </c>
      <c r="S84" s="211">
        <f>IF('Indicator Date hidden'!T85="x","x",$S$2-'Indicator Date hidden'!T85)</f>
        <v>0</v>
      </c>
      <c r="T84" s="211">
        <f>IF('Indicator Date hidden'!U85="x","x",$T$2-'Indicator Date hidden'!U85)</f>
        <v>0</v>
      </c>
      <c r="U84" s="211">
        <f>IF('Indicator Date hidden'!V85="x","x",$U$2-'Indicator Date hidden'!V85)</f>
        <v>0</v>
      </c>
      <c r="V84" s="211">
        <f>IF('Indicator Date hidden'!W85="x","x",$V$2-'Indicator Date hidden'!W85)</f>
        <v>0</v>
      </c>
      <c r="W84" s="211">
        <f>IF('Indicator Date hidden'!X85="x","x",$W$2-'Indicator Date hidden'!X85)</f>
        <v>2</v>
      </c>
      <c r="X84" s="211">
        <f>IF('Indicator Date hidden'!Y85="x","x",$X$2-'Indicator Date hidden'!Y85)</f>
        <v>6</v>
      </c>
      <c r="Y84" s="211">
        <f>IF('Indicator Date hidden'!Z85="x","x",$Y$2-'Indicator Date hidden'!Z85)</f>
        <v>0</v>
      </c>
      <c r="Z84" s="211">
        <f>IF('Indicator Date hidden'!AA85="x","x",$Z$2-'Indicator Date hidden'!AA85)</f>
        <v>0</v>
      </c>
      <c r="AA84" s="211">
        <f>IF('Indicator Date hidden'!AB85="x","x",$AA$2-'Indicator Date hidden'!AB85)</f>
        <v>0</v>
      </c>
      <c r="AB84" s="211">
        <f>IF('Indicator Date hidden'!AC85="x","x",$AB$2-'Indicator Date hidden'!AC85)</f>
        <v>0</v>
      </c>
      <c r="AC84" s="211">
        <f>IF('Indicator Date hidden'!AD85="x","x",$AC$2-'Indicator Date hidden'!AD85)</f>
        <v>0</v>
      </c>
      <c r="AD84" s="211" t="str">
        <f>IF('Indicator Date hidden'!AE85="x","x",$AD$2-'Indicator Date hidden'!AE85)</f>
        <v>x</v>
      </c>
      <c r="AE84" s="211">
        <f>IF('Indicator Date hidden'!AF85="x","x",$AE$2-'Indicator Date hidden'!AF85)</f>
        <v>0</v>
      </c>
      <c r="AF84" s="211">
        <f>IF('Indicator Date hidden'!AG85="x","x",$AF$2-'Indicator Date hidden'!AG85)</f>
        <v>9</v>
      </c>
      <c r="AG84" s="211">
        <f>IF('Indicator Date hidden'!AH85="x","x",$AG$2-'Indicator Date hidden'!AH85)</f>
        <v>0</v>
      </c>
      <c r="AH84" s="211">
        <f>IF('Indicator Date hidden'!AI85="x","x",$AH$2-'Indicator Date hidden'!AI85)</f>
        <v>0</v>
      </c>
      <c r="AI84" s="211">
        <f>IF('Indicator Date hidden'!AJ85="x","x",$AI$2-'Indicator Date hidden'!AJ85)</f>
        <v>0</v>
      </c>
      <c r="AJ84" s="211" t="str">
        <f>IF('Indicator Date hidden'!AK85="x","x",$AJ$2-'Indicator Date hidden'!AK85)</f>
        <v>x</v>
      </c>
      <c r="AK84" s="211">
        <f>IF('Indicator Date hidden'!AL85="x","x",$AK$2-'Indicator Date hidden'!AL85)</f>
        <v>1</v>
      </c>
      <c r="AL84" s="211">
        <f>IF('Indicator Date hidden'!AM85="x","x",$AL$2-'Indicator Date hidden'!AM85)</f>
        <v>0</v>
      </c>
      <c r="AM84" s="211">
        <f>IF('Indicator Date hidden'!AN85="x","x",$AM$2-'Indicator Date hidden'!AN85)</f>
        <v>0</v>
      </c>
      <c r="AN84" s="211">
        <f>IF('Indicator Date hidden'!AO85="x","x",$AN$2-'Indicator Date hidden'!AO85)</f>
        <v>0</v>
      </c>
      <c r="AO84" s="211">
        <f>IF('Indicator Date hidden'!AP85="x","x",$AO$2-'Indicator Date hidden'!AP85)</f>
        <v>0</v>
      </c>
      <c r="AP84" s="211">
        <f>IF('Indicator Date hidden'!AQ85="x","x",$AP$2-'Indicator Date hidden'!AQ85)</f>
        <v>0</v>
      </c>
      <c r="AQ84" s="211">
        <f>IF('Indicator Date hidden'!AR85="x","x",$AQ$2-'Indicator Date hidden'!AR85)</f>
        <v>4</v>
      </c>
      <c r="AR84" s="211">
        <f>IF('Indicator Date hidden'!AS85="x","x",$AR$2-'Indicator Date hidden'!AS85)</f>
        <v>0</v>
      </c>
      <c r="AS84" s="211">
        <f>IF('Indicator Date hidden'!AT85="x","x",$AS$2-'Indicator Date hidden'!AT85)</f>
        <v>0</v>
      </c>
      <c r="AT84" s="211">
        <f>IF('Indicator Date hidden'!AU85="x","x",$AT$2-'Indicator Date hidden'!AU85)</f>
        <v>0</v>
      </c>
      <c r="AU84" s="211">
        <f>IF('Indicator Date hidden'!AV85="x","x",$AU$2-'Indicator Date hidden'!AV85)</f>
        <v>1</v>
      </c>
      <c r="AV84" s="211">
        <f>IF('Indicator Date hidden'!AW85="x","x",$AV$2-'Indicator Date hidden'!AW85)</f>
        <v>0</v>
      </c>
      <c r="AW84" s="211">
        <f>IF('Indicator Date hidden'!AX85="x","x",$AW$2-'Indicator Date hidden'!AX85)</f>
        <v>0</v>
      </c>
      <c r="AX84" s="211">
        <f>IF('Indicator Date hidden'!AY85="x","x",$AX$2-'Indicator Date hidden'!AY85)</f>
        <v>0</v>
      </c>
      <c r="AY84" s="211">
        <f>IF('Indicator Date hidden'!AZ85="x","x",$AY$2-'Indicator Date hidden'!AZ85)</f>
        <v>0</v>
      </c>
      <c r="AZ84" s="211">
        <f>IF('Indicator Date hidden'!BA85="x","x",$AZ$2-'Indicator Date hidden'!BA85)</f>
        <v>0</v>
      </c>
      <c r="BA84">
        <f t="shared" si="10"/>
        <v>27</v>
      </c>
      <c r="BB84" s="21">
        <f t="shared" si="11"/>
        <v>0.55102040816326525</v>
      </c>
      <c r="BC84">
        <f t="shared" si="12"/>
        <v>7</v>
      </c>
      <c r="BD84" s="21">
        <f t="shared" si="13"/>
        <v>1.6910475498666611</v>
      </c>
      <c r="BE84" s="280">
        <f t="shared" si="14"/>
        <v>0</v>
      </c>
    </row>
    <row r="85" spans="1:57" x14ac:dyDescent="0.25">
      <c r="A85" t="s">
        <v>8841</v>
      </c>
      <c r="B85" s="211">
        <f>IF('Indicator Date hidden'!C86="x","x",$B$2-'Indicator Date hidden'!C86)</f>
        <v>0</v>
      </c>
      <c r="C85" s="211">
        <f>IF('Indicator Date hidden'!D86="x","x",$C$2-'Indicator Date hidden'!D86)</f>
        <v>0</v>
      </c>
      <c r="D85" s="211">
        <f>IF('Indicator Date hidden'!E86="x","x",$D$2-'Indicator Date hidden'!E86)</f>
        <v>0</v>
      </c>
      <c r="E85" s="211">
        <f>IF('Indicator Date hidden'!F86="x","x",$E$2-'Indicator Date hidden'!F86)</f>
        <v>0</v>
      </c>
      <c r="F85" s="211">
        <f>IF('Indicator Date hidden'!G86="x","x",$F$2-'Indicator Date hidden'!G86)</f>
        <v>0</v>
      </c>
      <c r="G85" s="211">
        <f>IF('Indicator Date hidden'!H86="x","x",$G$2-'Indicator Date hidden'!H86)</f>
        <v>0</v>
      </c>
      <c r="H85" s="211">
        <f>IF('Indicator Date hidden'!I86="x","x",$H$2-'Indicator Date hidden'!I86)</f>
        <v>0</v>
      </c>
      <c r="I85" s="211">
        <f>IF('Indicator Date hidden'!J86="x","x",$I$2-'Indicator Date hidden'!J86)</f>
        <v>0</v>
      </c>
      <c r="J85" s="211">
        <f>IF('Indicator Date hidden'!K86="x","x",$J$2-'Indicator Date hidden'!K86)</f>
        <v>0</v>
      </c>
      <c r="K85" s="211">
        <f>IF('Indicator Date hidden'!L86="x","x",$K$2-'Indicator Date hidden'!L86)</f>
        <v>0</v>
      </c>
      <c r="L85" s="211">
        <f>IF('Indicator Date hidden'!M86="x","x",$L$2-'Indicator Date hidden'!M86)</f>
        <v>0</v>
      </c>
      <c r="M85" s="211">
        <f>IF('Indicator Date hidden'!N86="x","x",$M$2-'Indicator Date hidden'!N86)</f>
        <v>0</v>
      </c>
      <c r="N85" s="211">
        <f>IF('Indicator Date hidden'!O86="x","x",$N$2-'Indicator Date hidden'!O86)</f>
        <v>0</v>
      </c>
      <c r="O85" s="211">
        <f>IF('Indicator Date hidden'!P86="x","x",$O$2-'Indicator Date hidden'!P86)</f>
        <v>0</v>
      </c>
      <c r="P85" s="211">
        <f>IF('Indicator Date hidden'!Q86="x","x",$P$2-'Indicator Date hidden'!Q86)</f>
        <v>0</v>
      </c>
      <c r="Q85" s="211" t="str">
        <f>IF('Indicator Date hidden'!R86="x","x",$Q$2-'Indicator Date hidden'!R86)</f>
        <v>x</v>
      </c>
      <c r="R85" s="211">
        <f>IF('Indicator Date hidden'!S86="x","x",$R$2-'Indicator Date hidden'!S86)</f>
        <v>0</v>
      </c>
      <c r="S85" s="211">
        <f>IF('Indicator Date hidden'!T86="x","x",$S$2-'Indicator Date hidden'!T86)</f>
        <v>0</v>
      </c>
      <c r="T85" s="211">
        <f>IF('Indicator Date hidden'!U86="x","x",$T$2-'Indicator Date hidden'!U86)</f>
        <v>0</v>
      </c>
      <c r="U85" s="211" t="str">
        <f>IF('Indicator Date hidden'!V86="x","x",$U$2-'Indicator Date hidden'!V86)</f>
        <v>x</v>
      </c>
      <c r="V85" s="211">
        <f>IF('Indicator Date hidden'!W86="x","x",$V$2-'Indicator Date hidden'!W86)</f>
        <v>0</v>
      </c>
      <c r="W85" s="211">
        <f>IF('Indicator Date hidden'!X86="x","x",$W$2-'Indicator Date hidden'!X86)</f>
        <v>4</v>
      </c>
      <c r="X85" s="211">
        <f>IF('Indicator Date hidden'!Y86="x","x",$X$2-'Indicator Date hidden'!Y86)</f>
        <v>4</v>
      </c>
      <c r="Y85" s="211">
        <f>IF('Indicator Date hidden'!Z86="x","x",$Y$2-'Indicator Date hidden'!Z86)</f>
        <v>0</v>
      </c>
      <c r="Z85" s="211">
        <f>IF('Indicator Date hidden'!AA86="x","x",$Z$2-'Indicator Date hidden'!AA86)</f>
        <v>0</v>
      </c>
      <c r="AA85" s="211">
        <f>IF('Indicator Date hidden'!AB86="x","x",$AA$2-'Indicator Date hidden'!AB86)</f>
        <v>3</v>
      </c>
      <c r="AB85" s="211">
        <f>IF('Indicator Date hidden'!AC86="x","x",$AB$2-'Indicator Date hidden'!AC86)</f>
        <v>0</v>
      </c>
      <c r="AC85" s="211">
        <f>IF('Indicator Date hidden'!AD86="x","x",$AC$2-'Indicator Date hidden'!AD86)</f>
        <v>0</v>
      </c>
      <c r="AD85" s="211" t="str">
        <f>IF('Indicator Date hidden'!AE86="x","x",$AD$2-'Indicator Date hidden'!AE86)</f>
        <v>x</v>
      </c>
      <c r="AE85" s="211">
        <f>IF('Indicator Date hidden'!AF86="x","x",$AE$2-'Indicator Date hidden'!AF86)</f>
        <v>0</v>
      </c>
      <c r="AF85" s="211">
        <f>IF('Indicator Date hidden'!AG86="x","x",$AF$2-'Indicator Date hidden'!AG86)</f>
        <v>5</v>
      </c>
      <c r="AG85" s="211">
        <f>IF('Indicator Date hidden'!AH86="x","x",$AG$2-'Indicator Date hidden'!AH86)</f>
        <v>0</v>
      </c>
      <c r="AH85" s="211">
        <f>IF('Indicator Date hidden'!AI86="x","x",$AH$2-'Indicator Date hidden'!AI86)</f>
        <v>0</v>
      </c>
      <c r="AI85" s="211">
        <f>IF('Indicator Date hidden'!AJ86="x","x",$AI$2-'Indicator Date hidden'!AJ86)</f>
        <v>0</v>
      </c>
      <c r="AJ85" s="211" t="str">
        <f>IF('Indicator Date hidden'!AK86="x","x",$AJ$2-'Indicator Date hidden'!AK86)</f>
        <v>x</v>
      </c>
      <c r="AK85" s="211">
        <f>IF('Indicator Date hidden'!AL86="x","x",$AK$2-'Indicator Date hidden'!AL86)</f>
        <v>1</v>
      </c>
      <c r="AL85" s="211">
        <f>IF('Indicator Date hidden'!AM86="x","x",$AL$2-'Indicator Date hidden'!AM86)</f>
        <v>0</v>
      </c>
      <c r="AM85" s="211">
        <f>IF('Indicator Date hidden'!AN86="x","x",$AM$2-'Indicator Date hidden'!AN86)</f>
        <v>0</v>
      </c>
      <c r="AN85" s="211">
        <f>IF('Indicator Date hidden'!AO86="x","x",$AN$2-'Indicator Date hidden'!AO86)</f>
        <v>0</v>
      </c>
      <c r="AO85" s="211">
        <f>IF('Indicator Date hidden'!AP86="x","x",$AO$2-'Indicator Date hidden'!AP86)</f>
        <v>0</v>
      </c>
      <c r="AP85" s="211">
        <f>IF('Indicator Date hidden'!AQ86="x","x",$AP$2-'Indicator Date hidden'!AQ86)</f>
        <v>0</v>
      </c>
      <c r="AQ85" s="211">
        <f>IF('Indicator Date hidden'!AR86="x","x",$AQ$2-'Indicator Date hidden'!AR86)</f>
        <v>4</v>
      </c>
      <c r="AR85" s="211">
        <f>IF('Indicator Date hidden'!AS86="x","x",$AR$2-'Indicator Date hidden'!AS86)</f>
        <v>0</v>
      </c>
      <c r="AS85" s="211">
        <f>IF('Indicator Date hidden'!AT86="x","x",$AS$2-'Indicator Date hidden'!AT86)</f>
        <v>0</v>
      </c>
      <c r="AT85" s="211">
        <f>IF('Indicator Date hidden'!AU86="x","x",$AT$2-'Indicator Date hidden'!AU86)</f>
        <v>0</v>
      </c>
      <c r="AU85" s="211" t="str">
        <f>IF('Indicator Date hidden'!AV86="x","x",$AU$2-'Indicator Date hidden'!AV86)</f>
        <v>x</v>
      </c>
      <c r="AV85" s="211">
        <f>IF('Indicator Date hidden'!AW86="x","x",$AV$2-'Indicator Date hidden'!AW86)</f>
        <v>0</v>
      </c>
      <c r="AW85" s="211">
        <f>IF('Indicator Date hidden'!AX86="x","x",$AW$2-'Indicator Date hidden'!AX86)</f>
        <v>0</v>
      </c>
      <c r="AX85" s="211">
        <f>IF('Indicator Date hidden'!AY86="x","x",$AX$2-'Indicator Date hidden'!AY86)</f>
        <v>0</v>
      </c>
      <c r="AY85" s="211">
        <f>IF('Indicator Date hidden'!AZ86="x","x",$AY$2-'Indicator Date hidden'!AZ86)</f>
        <v>0</v>
      </c>
      <c r="AZ85" s="211">
        <f>IF('Indicator Date hidden'!BA86="x","x",$AZ$2-'Indicator Date hidden'!BA86)</f>
        <v>0</v>
      </c>
      <c r="BA85">
        <f t="shared" si="10"/>
        <v>21</v>
      </c>
      <c r="BB85" s="21">
        <f t="shared" si="11"/>
        <v>0.45652173913043476</v>
      </c>
      <c r="BC85">
        <f t="shared" si="12"/>
        <v>6</v>
      </c>
      <c r="BD85" s="21">
        <f t="shared" si="13"/>
        <v>1.2633034978928379</v>
      </c>
      <c r="BE85" s="280">
        <f t="shared" si="14"/>
        <v>0</v>
      </c>
    </row>
    <row r="86" spans="1:57" x14ac:dyDescent="0.25">
      <c r="A86" t="s">
        <v>8839</v>
      </c>
      <c r="B86" s="211">
        <f>IF('Indicator Date hidden'!C87="x","x",$B$2-'Indicator Date hidden'!C87)</f>
        <v>0</v>
      </c>
      <c r="C86" s="211">
        <f>IF('Indicator Date hidden'!D87="x","x",$C$2-'Indicator Date hidden'!D87)</f>
        <v>0</v>
      </c>
      <c r="D86" s="211">
        <f>IF('Indicator Date hidden'!E87="x","x",$D$2-'Indicator Date hidden'!E87)</f>
        <v>0</v>
      </c>
      <c r="E86" s="211">
        <f>IF('Indicator Date hidden'!F87="x","x",$E$2-'Indicator Date hidden'!F87)</f>
        <v>0</v>
      </c>
      <c r="F86" s="211">
        <f>IF('Indicator Date hidden'!G87="x","x",$F$2-'Indicator Date hidden'!G87)</f>
        <v>0</v>
      </c>
      <c r="G86" s="211">
        <f>IF('Indicator Date hidden'!H87="x","x",$G$2-'Indicator Date hidden'!H87)</f>
        <v>0</v>
      </c>
      <c r="H86" s="211">
        <f>IF('Indicator Date hidden'!I87="x","x",$H$2-'Indicator Date hidden'!I87)</f>
        <v>0</v>
      </c>
      <c r="I86" s="211">
        <f>IF('Indicator Date hidden'!J87="x","x",$I$2-'Indicator Date hidden'!J87)</f>
        <v>0</v>
      </c>
      <c r="J86" s="211">
        <f>IF('Indicator Date hidden'!K87="x","x",$J$2-'Indicator Date hidden'!K87)</f>
        <v>0</v>
      </c>
      <c r="K86" s="211">
        <f>IF('Indicator Date hidden'!L87="x","x",$K$2-'Indicator Date hidden'!L87)</f>
        <v>0</v>
      </c>
      <c r="L86" s="211">
        <f>IF('Indicator Date hidden'!M87="x","x",$L$2-'Indicator Date hidden'!M87)</f>
        <v>0</v>
      </c>
      <c r="M86" s="211">
        <f>IF('Indicator Date hidden'!N87="x","x",$M$2-'Indicator Date hidden'!N87)</f>
        <v>0</v>
      </c>
      <c r="N86" s="211">
        <f>IF('Indicator Date hidden'!O87="x","x",$N$2-'Indicator Date hidden'!O87)</f>
        <v>0</v>
      </c>
      <c r="O86" s="211">
        <f>IF('Indicator Date hidden'!P87="x","x",$O$2-'Indicator Date hidden'!P87)</f>
        <v>0</v>
      </c>
      <c r="P86" s="211">
        <f>IF('Indicator Date hidden'!Q87="x","x",$P$2-'Indicator Date hidden'!Q87)</f>
        <v>0</v>
      </c>
      <c r="Q86" s="211">
        <f>IF('Indicator Date hidden'!R87="x","x",$Q$2-'Indicator Date hidden'!R87)</f>
        <v>2</v>
      </c>
      <c r="R86" s="211">
        <f>IF('Indicator Date hidden'!S87="x","x",$R$2-'Indicator Date hidden'!S87)</f>
        <v>0</v>
      </c>
      <c r="S86" s="211">
        <f>IF('Indicator Date hidden'!T87="x","x",$S$2-'Indicator Date hidden'!T87)</f>
        <v>0</v>
      </c>
      <c r="T86" s="211">
        <f>IF('Indicator Date hidden'!U87="x","x",$T$2-'Indicator Date hidden'!U87)</f>
        <v>0</v>
      </c>
      <c r="U86" s="211">
        <f>IF('Indicator Date hidden'!V87="x","x",$U$2-'Indicator Date hidden'!V87)</f>
        <v>0</v>
      </c>
      <c r="V86" s="211">
        <f>IF('Indicator Date hidden'!W87="x","x",$V$2-'Indicator Date hidden'!W87)</f>
        <v>0</v>
      </c>
      <c r="W86" s="211">
        <f>IF('Indicator Date hidden'!X87="x","x",$W$2-'Indicator Date hidden'!X87)</f>
        <v>2</v>
      </c>
      <c r="X86" s="211">
        <f>IF('Indicator Date hidden'!Y87="x","x",$X$2-'Indicator Date hidden'!Y87)</f>
        <v>4</v>
      </c>
      <c r="Y86" s="211">
        <f>IF('Indicator Date hidden'!Z87="x","x",$Y$2-'Indicator Date hidden'!Z87)</f>
        <v>0</v>
      </c>
      <c r="Z86" s="211">
        <f>IF('Indicator Date hidden'!AA87="x","x",$Z$2-'Indicator Date hidden'!AA87)</f>
        <v>0</v>
      </c>
      <c r="AA86" s="211" t="str">
        <f>IF('Indicator Date hidden'!AB87="x","x",$AA$2-'Indicator Date hidden'!AB87)</f>
        <v>x</v>
      </c>
      <c r="AB86" s="211">
        <f>IF('Indicator Date hidden'!AC87="x","x",$AB$2-'Indicator Date hidden'!AC87)</f>
        <v>0</v>
      </c>
      <c r="AC86" s="211">
        <f>IF('Indicator Date hidden'!AD87="x","x",$AC$2-'Indicator Date hidden'!AD87)</f>
        <v>0</v>
      </c>
      <c r="AD86" s="211" t="str">
        <f>IF('Indicator Date hidden'!AE87="x","x",$AD$2-'Indicator Date hidden'!AE87)</f>
        <v>x</v>
      </c>
      <c r="AE86" s="211">
        <f>IF('Indicator Date hidden'!AF87="x","x",$AE$2-'Indicator Date hidden'!AF87)</f>
        <v>0</v>
      </c>
      <c r="AF86" s="211">
        <f>IF('Indicator Date hidden'!AG87="x","x",$AF$2-'Indicator Date hidden'!AG87)</f>
        <v>3</v>
      </c>
      <c r="AG86" s="211">
        <f>IF('Indicator Date hidden'!AH87="x","x",$AG$2-'Indicator Date hidden'!AH87)</f>
        <v>0</v>
      </c>
      <c r="AH86" s="211">
        <f>IF('Indicator Date hidden'!AI87="x","x",$AH$2-'Indicator Date hidden'!AI87)</f>
        <v>0</v>
      </c>
      <c r="AI86" s="211">
        <f>IF('Indicator Date hidden'!AJ87="x","x",$AI$2-'Indicator Date hidden'!AJ87)</f>
        <v>0</v>
      </c>
      <c r="AJ86" s="211" t="str">
        <f>IF('Indicator Date hidden'!AK87="x","x",$AJ$2-'Indicator Date hidden'!AK87)</f>
        <v>x</v>
      </c>
      <c r="AK86" s="211">
        <f>IF('Indicator Date hidden'!AL87="x","x",$AK$2-'Indicator Date hidden'!AL87)</f>
        <v>0</v>
      </c>
      <c r="AL86" s="211">
        <f>IF('Indicator Date hidden'!AM87="x","x",$AL$2-'Indicator Date hidden'!AM87)</f>
        <v>0</v>
      </c>
      <c r="AM86" s="211">
        <f>IF('Indicator Date hidden'!AN87="x","x",$AM$2-'Indicator Date hidden'!AN87)</f>
        <v>0</v>
      </c>
      <c r="AN86" s="211">
        <f>IF('Indicator Date hidden'!AO87="x","x",$AN$2-'Indicator Date hidden'!AO87)</f>
        <v>0</v>
      </c>
      <c r="AO86" s="211">
        <f>IF('Indicator Date hidden'!AP87="x","x",$AO$2-'Indicator Date hidden'!AP87)</f>
        <v>0</v>
      </c>
      <c r="AP86" s="211">
        <f>IF('Indicator Date hidden'!AQ87="x","x",$AP$2-'Indicator Date hidden'!AQ87)</f>
        <v>0</v>
      </c>
      <c r="AQ86" s="211">
        <f>IF('Indicator Date hidden'!AR87="x","x",$AQ$2-'Indicator Date hidden'!AR87)</f>
        <v>4</v>
      </c>
      <c r="AR86" s="211">
        <f>IF('Indicator Date hidden'!AS87="x","x",$AR$2-'Indicator Date hidden'!AS87)</f>
        <v>0</v>
      </c>
      <c r="AS86" s="211">
        <f>IF('Indicator Date hidden'!AT87="x","x",$AS$2-'Indicator Date hidden'!AT87)</f>
        <v>0</v>
      </c>
      <c r="AT86" s="211">
        <f>IF('Indicator Date hidden'!AU87="x","x",$AT$2-'Indicator Date hidden'!AU87)</f>
        <v>0</v>
      </c>
      <c r="AU86" s="211">
        <f>IF('Indicator Date hidden'!AV87="x","x",$AU$2-'Indicator Date hidden'!AV87)</f>
        <v>2</v>
      </c>
      <c r="AV86" s="211">
        <f>IF('Indicator Date hidden'!AW87="x","x",$AV$2-'Indicator Date hidden'!AW87)</f>
        <v>0</v>
      </c>
      <c r="AW86" s="211">
        <f>IF('Indicator Date hidden'!AX87="x","x",$AW$2-'Indicator Date hidden'!AX87)</f>
        <v>0</v>
      </c>
      <c r="AX86" s="211">
        <f>IF('Indicator Date hidden'!AY87="x","x",$AX$2-'Indicator Date hidden'!AY87)</f>
        <v>0</v>
      </c>
      <c r="AY86" s="211">
        <f>IF('Indicator Date hidden'!AZ87="x","x",$AY$2-'Indicator Date hidden'!AZ87)</f>
        <v>0</v>
      </c>
      <c r="AZ86" s="211">
        <f>IF('Indicator Date hidden'!BA87="x","x",$AZ$2-'Indicator Date hidden'!BA87)</f>
        <v>0</v>
      </c>
      <c r="BA86">
        <f t="shared" si="10"/>
        <v>17</v>
      </c>
      <c r="BB86" s="21">
        <f t="shared" si="11"/>
        <v>0.35416666666666669</v>
      </c>
      <c r="BC86">
        <f t="shared" si="12"/>
        <v>6</v>
      </c>
      <c r="BD86" s="21">
        <f t="shared" si="13"/>
        <v>0.98930917254864714</v>
      </c>
      <c r="BE86" s="280">
        <f t="shared" si="14"/>
        <v>0</v>
      </c>
    </row>
    <row r="87" spans="1:57" x14ac:dyDescent="0.25">
      <c r="A87" t="s">
        <v>8843</v>
      </c>
      <c r="B87" s="211">
        <f>IF('Indicator Date hidden'!C88="x","x",$B$2-'Indicator Date hidden'!C88)</f>
        <v>0</v>
      </c>
      <c r="C87" s="211">
        <f>IF('Indicator Date hidden'!D88="x","x",$C$2-'Indicator Date hidden'!D88)</f>
        <v>0</v>
      </c>
      <c r="D87" s="211">
        <f>IF('Indicator Date hidden'!E88="x","x",$D$2-'Indicator Date hidden'!E88)</f>
        <v>0</v>
      </c>
      <c r="E87" s="211">
        <f>IF('Indicator Date hidden'!F88="x","x",$E$2-'Indicator Date hidden'!F88)</f>
        <v>0</v>
      </c>
      <c r="F87" s="211">
        <f>IF('Indicator Date hidden'!G88="x","x",$F$2-'Indicator Date hidden'!G88)</f>
        <v>0</v>
      </c>
      <c r="G87" s="211">
        <f>IF('Indicator Date hidden'!H88="x","x",$G$2-'Indicator Date hidden'!H88)</f>
        <v>0</v>
      </c>
      <c r="H87" s="211">
        <f>IF('Indicator Date hidden'!I88="x","x",$H$2-'Indicator Date hidden'!I88)</f>
        <v>0</v>
      </c>
      <c r="I87" s="211">
        <f>IF('Indicator Date hidden'!J88="x","x",$I$2-'Indicator Date hidden'!J88)</f>
        <v>0</v>
      </c>
      <c r="J87" s="211">
        <f>IF('Indicator Date hidden'!K88="x","x",$J$2-'Indicator Date hidden'!K88)</f>
        <v>0</v>
      </c>
      <c r="K87" s="211">
        <f>IF('Indicator Date hidden'!L88="x","x",$K$2-'Indicator Date hidden'!L88)</f>
        <v>0</v>
      </c>
      <c r="L87" s="211">
        <f>IF('Indicator Date hidden'!M88="x","x",$L$2-'Indicator Date hidden'!M88)</f>
        <v>0</v>
      </c>
      <c r="M87" s="211">
        <f>IF('Indicator Date hidden'!N88="x","x",$M$2-'Indicator Date hidden'!N88)</f>
        <v>0</v>
      </c>
      <c r="N87" s="211">
        <f>IF('Indicator Date hidden'!O88="x","x",$N$2-'Indicator Date hidden'!O88)</f>
        <v>0</v>
      </c>
      <c r="O87" s="211">
        <f>IF('Indicator Date hidden'!P88="x","x",$O$2-'Indicator Date hidden'!P88)</f>
        <v>0</v>
      </c>
      <c r="P87" s="211">
        <f>IF('Indicator Date hidden'!Q88="x","x",$P$2-'Indicator Date hidden'!Q88)</f>
        <v>0</v>
      </c>
      <c r="Q87" s="211">
        <f>IF('Indicator Date hidden'!R88="x","x",$Q$2-'Indicator Date hidden'!R88)</f>
        <v>3</v>
      </c>
      <c r="R87" s="211">
        <f>IF('Indicator Date hidden'!S88="x","x",$R$2-'Indicator Date hidden'!S88)</f>
        <v>0</v>
      </c>
      <c r="S87" s="211">
        <f>IF('Indicator Date hidden'!T88="x","x",$S$2-'Indicator Date hidden'!T88)</f>
        <v>0</v>
      </c>
      <c r="T87" s="211">
        <f>IF('Indicator Date hidden'!U88="x","x",$T$2-'Indicator Date hidden'!U88)</f>
        <v>0</v>
      </c>
      <c r="U87" s="211">
        <f>IF('Indicator Date hidden'!V88="x","x",$U$2-'Indicator Date hidden'!V88)</f>
        <v>0</v>
      </c>
      <c r="V87" s="211">
        <f>IF('Indicator Date hidden'!W88="x","x",$V$2-'Indicator Date hidden'!W88)</f>
        <v>0</v>
      </c>
      <c r="W87" s="211">
        <f>IF('Indicator Date hidden'!X88="x","x",$W$2-'Indicator Date hidden'!X88)</f>
        <v>4</v>
      </c>
      <c r="X87" s="211">
        <f>IF('Indicator Date hidden'!Y88="x","x",$X$2-'Indicator Date hidden'!Y88)</f>
        <v>1</v>
      </c>
      <c r="Y87" s="211">
        <f>IF('Indicator Date hidden'!Z88="x","x",$Y$2-'Indicator Date hidden'!Z88)</f>
        <v>0</v>
      </c>
      <c r="Z87" s="211">
        <f>IF('Indicator Date hidden'!AA88="x","x",$Z$2-'Indicator Date hidden'!AA88)</f>
        <v>0</v>
      </c>
      <c r="AA87" s="211">
        <f>IF('Indicator Date hidden'!AB88="x","x",$AA$2-'Indicator Date hidden'!AB88)</f>
        <v>0</v>
      </c>
      <c r="AB87" s="211">
        <f>IF('Indicator Date hidden'!AC88="x","x",$AB$2-'Indicator Date hidden'!AC88)</f>
        <v>0</v>
      </c>
      <c r="AC87" s="211">
        <f>IF('Indicator Date hidden'!AD88="x","x",$AC$2-'Indicator Date hidden'!AD88)</f>
        <v>0</v>
      </c>
      <c r="AD87" s="211" t="str">
        <f>IF('Indicator Date hidden'!AE88="x","x",$AD$2-'Indicator Date hidden'!AE88)</f>
        <v>x</v>
      </c>
      <c r="AE87" s="211">
        <f>IF('Indicator Date hidden'!AF88="x","x",$AE$2-'Indicator Date hidden'!AF88)</f>
        <v>0</v>
      </c>
      <c r="AF87" s="211">
        <f>IF('Indicator Date hidden'!AG88="x","x",$AF$2-'Indicator Date hidden'!AG88)</f>
        <v>0</v>
      </c>
      <c r="AG87" s="211">
        <f>IF('Indicator Date hidden'!AH88="x","x",$AG$2-'Indicator Date hidden'!AH88)</f>
        <v>0</v>
      </c>
      <c r="AH87" s="211">
        <f>IF('Indicator Date hidden'!AI88="x","x",$AH$2-'Indicator Date hidden'!AI88)</f>
        <v>0</v>
      </c>
      <c r="AI87" s="211">
        <f>IF('Indicator Date hidden'!AJ88="x","x",$AI$2-'Indicator Date hidden'!AJ88)</f>
        <v>0</v>
      </c>
      <c r="AJ87" s="211" t="str">
        <f>IF('Indicator Date hidden'!AK88="x","x",$AJ$2-'Indicator Date hidden'!AK88)</f>
        <v>x</v>
      </c>
      <c r="AK87" s="211">
        <f>IF('Indicator Date hidden'!AL88="x","x",$AK$2-'Indicator Date hidden'!AL88)</f>
        <v>1</v>
      </c>
      <c r="AL87" s="211">
        <f>IF('Indicator Date hidden'!AM88="x","x",$AL$2-'Indicator Date hidden'!AM88)</f>
        <v>0</v>
      </c>
      <c r="AM87" s="211">
        <f>IF('Indicator Date hidden'!AN88="x","x",$AM$2-'Indicator Date hidden'!AN88)</f>
        <v>0</v>
      </c>
      <c r="AN87" s="211">
        <f>IF('Indicator Date hidden'!AO88="x","x",$AN$2-'Indicator Date hidden'!AO88)</f>
        <v>0</v>
      </c>
      <c r="AO87" s="211" t="str">
        <f>IF('Indicator Date hidden'!AP88="x","x",$AO$2-'Indicator Date hidden'!AP88)</f>
        <v>x</v>
      </c>
      <c r="AP87" s="211" t="str">
        <f>IF('Indicator Date hidden'!AQ88="x","x",$AP$2-'Indicator Date hidden'!AQ88)</f>
        <v>x</v>
      </c>
      <c r="AQ87" s="211">
        <f>IF('Indicator Date hidden'!AR88="x","x",$AQ$2-'Indicator Date hidden'!AR88)</f>
        <v>4</v>
      </c>
      <c r="AR87" s="211">
        <f>IF('Indicator Date hidden'!AS88="x","x",$AR$2-'Indicator Date hidden'!AS88)</f>
        <v>0</v>
      </c>
      <c r="AS87" s="211">
        <f>IF('Indicator Date hidden'!AT88="x","x",$AS$2-'Indicator Date hidden'!AT88)</f>
        <v>0</v>
      </c>
      <c r="AT87" s="211">
        <f>IF('Indicator Date hidden'!AU88="x","x",$AT$2-'Indicator Date hidden'!AU88)</f>
        <v>0</v>
      </c>
      <c r="AU87" s="211">
        <f>IF('Indicator Date hidden'!AV88="x","x",$AU$2-'Indicator Date hidden'!AV88)</f>
        <v>5</v>
      </c>
      <c r="AV87" s="211">
        <f>IF('Indicator Date hidden'!AW88="x","x",$AV$2-'Indicator Date hidden'!AW88)</f>
        <v>0</v>
      </c>
      <c r="AW87" s="211">
        <f>IF('Indicator Date hidden'!AX88="x","x",$AW$2-'Indicator Date hidden'!AX88)</f>
        <v>0</v>
      </c>
      <c r="AX87" s="211">
        <f>IF('Indicator Date hidden'!AY88="x","x",$AX$2-'Indicator Date hidden'!AY88)</f>
        <v>0</v>
      </c>
      <c r="AY87" s="211">
        <f>IF('Indicator Date hidden'!AZ88="x","x",$AY$2-'Indicator Date hidden'!AZ88)</f>
        <v>0</v>
      </c>
      <c r="AZ87" s="211">
        <f>IF('Indicator Date hidden'!BA88="x","x",$AZ$2-'Indicator Date hidden'!BA88)</f>
        <v>0</v>
      </c>
      <c r="BA87">
        <f t="shared" si="10"/>
        <v>18</v>
      </c>
      <c r="BB87" s="21">
        <f t="shared" si="11"/>
        <v>0.38297872340425532</v>
      </c>
      <c r="BC87">
        <f t="shared" si="12"/>
        <v>6</v>
      </c>
      <c r="BD87" s="21">
        <f t="shared" si="13"/>
        <v>1.1402349793169586</v>
      </c>
      <c r="BE87" s="280">
        <f t="shared" si="14"/>
        <v>0</v>
      </c>
    </row>
    <row r="88" spans="1:57" x14ac:dyDescent="0.25">
      <c r="A88" t="s">
        <v>8844</v>
      </c>
      <c r="B88" s="211">
        <f>IF('Indicator Date hidden'!C89="x","x",$B$2-'Indicator Date hidden'!C89)</f>
        <v>0</v>
      </c>
      <c r="C88" s="211">
        <f>IF('Indicator Date hidden'!D89="x","x",$C$2-'Indicator Date hidden'!D89)</f>
        <v>0</v>
      </c>
      <c r="D88" s="211">
        <f>IF('Indicator Date hidden'!E89="x","x",$D$2-'Indicator Date hidden'!E89)</f>
        <v>0</v>
      </c>
      <c r="E88" s="211">
        <f>IF('Indicator Date hidden'!F89="x","x",$E$2-'Indicator Date hidden'!F89)</f>
        <v>0</v>
      </c>
      <c r="F88" s="211">
        <f>IF('Indicator Date hidden'!G89="x","x",$F$2-'Indicator Date hidden'!G89)</f>
        <v>0</v>
      </c>
      <c r="G88" s="211">
        <f>IF('Indicator Date hidden'!H89="x","x",$G$2-'Indicator Date hidden'!H89)</f>
        <v>0</v>
      </c>
      <c r="H88" s="211">
        <f>IF('Indicator Date hidden'!I89="x","x",$H$2-'Indicator Date hidden'!I89)</f>
        <v>0</v>
      </c>
      <c r="I88" s="211">
        <f>IF('Indicator Date hidden'!J89="x","x",$I$2-'Indicator Date hidden'!J89)</f>
        <v>0</v>
      </c>
      <c r="J88" s="211">
        <f>IF('Indicator Date hidden'!K89="x","x",$J$2-'Indicator Date hidden'!K89)</f>
        <v>0</v>
      </c>
      <c r="K88" s="211">
        <f>IF('Indicator Date hidden'!L89="x","x",$K$2-'Indicator Date hidden'!L89)</f>
        <v>0</v>
      </c>
      <c r="L88" s="211">
        <f>IF('Indicator Date hidden'!M89="x","x",$L$2-'Indicator Date hidden'!M89)</f>
        <v>0</v>
      </c>
      <c r="M88" s="211">
        <f>IF('Indicator Date hidden'!N89="x","x",$M$2-'Indicator Date hidden'!N89)</f>
        <v>0</v>
      </c>
      <c r="N88" s="211">
        <f>IF('Indicator Date hidden'!O89="x","x",$N$2-'Indicator Date hidden'!O89)</f>
        <v>0</v>
      </c>
      <c r="O88" s="211">
        <f>IF('Indicator Date hidden'!P89="x","x",$O$2-'Indicator Date hidden'!P89)</f>
        <v>0</v>
      </c>
      <c r="P88" s="211">
        <f>IF('Indicator Date hidden'!Q89="x","x",$P$2-'Indicator Date hidden'!Q89)</f>
        <v>0</v>
      </c>
      <c r="Q88" s="211">
        <f>IF('Indicator Date hidden'!R89="x","x",$Q$2-'Indicator Date hidden'!R89)</f>
        <v>5</v>
      </c>
      <c r="R88" s="211">
        <f>IF('Indicator Date hidden'!S89="x","x",$R$2-'Indicator Date hidden'!S89)</f>
        <v>0</v>
      </c>
      <c r="S88" s="211">
        <f>IF('Indicator Date hidden'!T89="x","x",$S$2-'Indicator Date hidden'!T89)</f>
        <v>0</v>
      </c>
      <c r="T88" s="211">
        <f>IF('Indicator Date hidden'!U89="x","x",$T$2-'Indicator Date hidden'!U89)</f>
        <v>0</v>
      </c>
      <c r="U88" s="211">
        <f>IF('Indicator Date hidden'!V89="x","x",$U$2-'Indicator Date hidden'!V89)</f>
        <v>0</v>
      </c>
      <c r="V88" s="211">
        <f>IF('Indicator Date hidden'!W89="x","x",$V$2-'Indicator Date hidden'!W89)</f>
        <v>0</v>
      </c>
      <c r="W88" s="211">
        <f>IF('Indicator Date hidden'!X89="x","x",$W$2-'Indicator Date hidden'!X89)</f>
        <v>0</v>
      </c>
      <c r="X88" s="211">
        <f>IF('Indicator Date hidden'!Y89="x","x",$X$2-'Indicator Date hidden'!Y89)</f>
        <v>1</v>
      </c>
      <c r="Y88" s="211">
        <f>IF('Indicator Date hidden'!Z89="x","x",$Y$2-'Indicator Date hidden'!Z89)</f>
        <v>0</v>
      </c>
      <c r="Z88" s="211">
        <f>IF('Indicator Date hidden'!AA89="x","x",$Z$2-'Indicator Date hidden'!AA89)</f>
        <v>0</v>
      </c>
      <c r="AA88" s="211">
        <f>IF('Indicator Date hidden'!AB89="x","x",$AA$2-'Indicator Date hidden'!AB89)</f>
        <v>0</v>
      </c>
      <c r="AB88" s="211">
        <f>IF('Indicator Date hidden'!AC89="x","x",$AB$2-'Indicator Date hidden'!AC89)</f>
        <v>0</v>
      </c>
      <c r="AC88" s="211">
        <f>IF('Indicator Date hidden'!AD89="x","x",$AC$2-'Indicator Date hidden'!AD89)</f>
        <v>0</v>
      </c>
      <c r="AD88" s="211">
        <f>IF('Indicator Date hidden'!AE89="x","x",$AD$2-'Indicator Date hidden'!AE89)</f>
        <v>0</v>
      </c>
      <c r="AE88" s="211">
        <f>IF('Indicator Date hidden'!AF89="x","x",$AE$2-'Indicator Date hidden'!AF89)</f>
        <v>0</v>
      </c>
      <c r="AF88" s="211">
        <f>IF('Indicator Date hidden'!AG89="x","x",$AF$2-'Indicator Date hidden'!AG89)</f>
        <v>8</v>
      </c>
      <c r="AG88" s="211">
        <f>IF('Indicator Date hidden'!AH89="x","x",$AG$2-'Indicator Date hidden'!AH89)</f>
        <v>0</v>
      </c>
      <c r="AH88" s="211">
        <f>IF('Indicator Date hidden'!AI89="x","x",$AH$2-'Indicator Date hidden'!AI89)</f>
        <v>0</v>
      </c>
      <c r="AI88" s="211">
        <f>IF('Indicator Date hidden'!AJ89="x","x",$AI$2-'Indicator Date hidden'!AJ89)</f>
        <v>0</v>
      </c>
      <c r="AJ88" s="211">
        <f>IF('Indicator Date hidden'!AK89="x","x",$AJ$2-'Indicator Date hidden'!AK89)</f>
        <v>1</v>
      </c>
      <c r="AK88" s="211">
        <f>IF('Indicator Date hidden'!AL89="x","x",$AK$2-'Indicator Date hidden'!AL89)</f>
        <v>0</v>
      </c>
      <c r="AL88" s="211">
        <f>IF('Indicator Date hidden'!AM89="x","x",$AL$2-'Indicator Date hidden'!AM89)</f>
        <v>0</v>
      </c>
      <c r="AM88" s="211">
        <f>IF('Indicator Date hidden'!AN89="x","x",$AM$2-'Indicator Date hidden'!AN89)</f>
        <v>0</v>
      </c>
      <c r="AN88" s="211">
        <f>IF('Indicator Date hidden'!AO89="x","x",$AN$2-'Indicator Date hidden'!AO89)</f>
        <v>0</v>
      </c>
      <c r="AO88" s="211">
        <f>IF('Indicator Date hidden'!AP89="x","x",$AO$2-'Indicator Date hidden'!AP89)</f>
        <v>1</v>
      </c>
      <c r="AP88" s="211">
        <f>IF('Indicator Date hidden'!AQ89="x","x",$AP$2-'Indicator Date hidden'!AQ89)</f>
        <v>0</v>
      </c>
      <c r="AQ88" s="211">
        <f>IF('Indicator Date hidden'!AR89="x","x",$AQ$2-'Indicator Date hidden'!AR89)</f>
        <v>0</v>
      </c>
      <c r="AR88" s="211">
        <f>IF('Indicator Date hidden'!AS89="x","x",$AR$2-'Indicator Date hidden'!AS89)</f>
        <v>0</v>
      </c>
      <c r="AS88" s="211">
        <f>IF('Indicator Date hidden'!AT89="x","x",$AS$2-'Indicator Date hidden'!AT89)</f>
        <v>0</v>
      </c>
      <c r="AT88" s="211">
        <f>IF('Indicator Date hidden'!AU89="x","x",$AT$2-'Indicator Date hidden'!AU89)</f>
        <v>0</v>
      </c>
      <c r="AU88" s="211">
        <f>IF('Indicator Date hidden'!AV89="x","x",$AU$2-'Indicator Date hidden'!AV89)</f>
        <v>7</v>
      </c>
      <c r="AV88" s="211">
        <f>IF('Indicator Date hidden'!AW89="x","x",$AV$2-'Indicator Date hidden'!AW89)</f>
        <v>0</v>
      </c>
      <c r="AW88" s="211">
        <f>IF('Indicator Date hidden'!AX89="x","x",$AW$2-'Indicator Date hidden'!AX89)</f>
        <v>0</v>
      </c>
      <c r="AX88" s="211">
        <f>IF('Indicator Date hidden'!AY89="x","x",$AX$2-'Indicator Date hidden'!AY89)</f>
        <v>0</v>
      </c>
      <c r="AY88" s="211">
        <f>IF('Indicator Date hidden'!AZ89="x","x",$AY$2-'Indicator Date hidden'!AZ89)</f>
        <v>0</v>
      </c>
      <c r="AZ88" s="211">
        <f>IF('Indicator Date hidden'!BA89="x","x",$AZ$2-'Indicator Date hidden'!BA89)</f>
        <v>0</v>
      </c>
      <c r="BA88">
        <f t="shared" si="10"/>
        <v>23</v>
      </c>
      <c r="BB88" s="21">
        <f t="shared" si="11"/>
        <v>0.45098039215686275</v>
      </c>
      <c r="BC88">
        <f t="shared" si="12"/>
        <v>6</v>
      </c>
      <c r="BD88" s="21">
        <f t="shared" si="13"/>
        <v>1.6004132492087735</v>
      </c>
      <c r="BE88" s="280">
        <f t="shared" si="14"/>
        <v>0</v>
      </c>
    </row>
    <row r="89" spans="1:57" x14ac:dyDescent="0.25">
      <c r="A89" t="s">
        <v>8850</v>
      </c>
      <c r="B89" s="211">
        <f>IF('Indicator Date hidden'!C90="x","x",$B$2-'Indicator Date hidden'!C90)</f>
        <v>0</v>
      </c>
      <c r="C89" s="211">
        <f>IF('Indicator Date hidden'!D90="x","x",$C$2-'Indicator Date hidden'!D90)</f>
        <v>0</v>
      </c>
      <c r="D89" s="211">
        <f>IF('Indicator Date hidden'!E90="x","x",$D$2-'Indicator Date hidden'!E90)</f>
        <v>0</v>
      </c>
      <c r="E89" s="211">
        <f>IF('Indicator Date hidden'!F90="x","x",$E$2-'Indicator Date hidden'!F90)</f>
        <v>0</v>
      </c>
      <c r="F89" s="211">
        <f>IF('Indicator Date hidden'!G90="x","x",$F$2-'Indicator Date hidden'!G90)</f>
        <v>0</v>
      </c>
      <c r="G89" s="211">
        <f>IF('Indicator Date hidden'!H90="x","x",$G$2-'Indicator Date hidden'!H90)</f>
        <v>0</v>
      </c>
      <c r="H89" s="211">
        <f>IF('Indicator Date hidden'!I90="x","x",$H$2-'Indicator Date hidden'!I90)</f>
        <v>0</v>
      </c>
      <c r="I89" s="211">
        <f>IF('Indicator Date hidden'!J90="x","x",$I$2-'Indicator Date hidden'!J90)</f>
        <v>0</v>
      </c>
      <c r="J89" s="211">
        <f>IF('Indicator Date hidden'!K90="x","x",$J$2-'Indicator Date hidden'!K90)</f>
        <v>0</v>
      </c>
      <c r="K89" s="211">
        <f>IF('Indicator Date hidden'!L90="x","x",$K$2-'Indicator Date hidden'!L90)</f>
        <v>0</v>
      </c>
      <c r="L89" s="211">
        <f>IF('Indicator Date hidden'!M90="x","x",$L$2-'Indicator Date hidden'!M90)</f>
        <v>0</v>
      </c>
      <c r="M89" s="211">
        <f>IF('Indicator Date hidden'!N90="x","x",$M$2-'Indicator Date hidden'!N90)</f>
        <v>0</v>
      </c>
      <c r="N89" s="211">
        <f>IF('Indicator Date hidden'!O90="x","x",$N$2-'Indicator Date hidden'!O90)</f>
        <v>0</v>
      </c>
      <c r="O89" s="211">
        <f>IF('Indicator Date hidden'!P90="x","x",$O$2-'Indicator Date hidden'!P90)</f>
        <v>0</v>
      </c>
      <c r="P89" s="211">
        <f>IF('Indicator Date hidden'!Q90="x","x",$P$2-'Indicator Date hidden'!Q90)</f>
        <v>0</v>
      </c>
      <c r="Q89" s="211" t="str">
        <f>IF('Indicator Date hidden'!R90="x","x",$Q$2-'Indicator Date hidden'!R90)</f>
        <v>x</v>
      </c>
      <c r="R89" s="211">
        <f>IF('Indicator Date hidden'!S90="x","x",$R$2-'Indicator Date hidden'!S90)</f>
        <v>0</v>
      </c>
      <c r="S89" s="211">
        <f>IF('Indicator Date hidden'!T90="x","x",$S$2-'Indicator Date hidden'!T90)</f>
        <v>0</v>
      </c>
      <c r="T89" s="211">
        <f>IF('Indicator Date hidden'!U90="x","x",$T$2-'Indicator Date hidden'!U90)</f>
        <v>0</v>
      </c>
      <c r="U89" s="211">
        <f>IF('Indicator Date hidden'!V90="x","x",$U$2-'Indicator Date hidden'!V90)</f>
        <v>0</v>
      </c>
      <c r="V89" s="211">
        <f>IF('Indicator Date hidden'!W90="x","x",$V$2-'Indicator Date hidden'!W90)</f>
        <v>0</v>
      </c>
      <c r="W89" s="211">
        <f>IF('Indicator Date hidden'!X90="x","x",$W$2-'Indicator Date hidden'!X90)</f>
        <v>5</v>
      </c>
      <c r="X89" s="211">
        <f>IF('Indicator Date hidden'!Y90="x","x",$X$2-'Indicator Date hidden'!Y90)</f>
        <v>4</v>
      </c>
      <c r="Y89" s="211">
        <f>IF('Indicator Date hidden'!Z90="x","x",$Y$2-'Indicator Date hidden'!Z90)</f>
        <v>0</v>
      </c>
      <c r="Z89" s="211">
        <f>IF('Indicator Date hidden'!AA90="x","x",$Z$2-'Indicator Date hidden'!AA90)</f>
        <v>0</v>
      </c>
      <c r="AA89" s="211" t="str">
        <f>IF('Indicator Date hidden'!AB90="x","x",$AA$2-'Indicator Date hidden'!AB90)</f>
        <v>x</v>
      </c>
      <c r="AB89" s="211">
        <f>IF('Indicator Date hidden'!AC90="x","x",$AB$2-'Indicator Date hidden'!AC90)</f>
        <v>0</v>
      </c>
      <c r="AC89" s="211">
        <f>IF('Indicator Date hidden'!AD90="x","x",$AC$2-'Indicator Date hidden'!AD90)</f>
        <v>0</v>
      </c>
      <c r="AD89" s="211" t="str">
        <f>IF('Indicator Date hidden'!AE90="x","x",$AD$2-'Indicator Date hidden'!AE90)</f>
        <v>x</v>
      </c>
      <c r="AE89" s="211" t="str">
        <f>IF('Indicator Date hidden'!AF90="x","x",$AE$2-'Indicator Date hidden'!AF90)</f>
        <v>x</v>
      </c>
      <c r="AF89" s="211">
        <f>IF('Indicator Date hidden'!AG90="x","x",$AF$2-'Indicator Date hidden'!AG90)</f>
        <v>7</v>
      </c>
      <c r="AG89" s="211">
        <f>IF('Indicator Date hidden'!AH90="x","x",$AG$2-'Indicator Date hidden'!AH90)</f>
        <v>0</v>
      </c>
      <c r="AH89" s="211">
        <f>IF('Indicator Date hidden'!AI90="x","x",$AH$2-'Indicator Date hidden'!AI90)</f>
        <v>0</v>
      </c>
      <c r="AI89" s="211">
        <f>IF('Indicator Date hidden'!AJ90="x","x",$AI$2-'Indicator Date hidden'!AJ90)</f>
        <v>0</v>
      </c>
      <c r="AJ89" s="211" t="str">
        <f>IF('Indicator Date hidden'!AK90="x","x",$AJ$2-'Indicator Date hidden'!AK90)</f>
        <v>x</v>
      </c>
      <c r="AK89" s="211" t="str">
        <f>IF('Indicator Date hidden'!AL90="x","x",$AK$2-'Indicator Date hidden'!AL90)</f>
        <v>x</v>
      </c>
      <c r="AL89" s="211">
        <f>IF('Indicator Date hidden'!AM90="x","x",$AL$2-'Indicator Date hidden'!AM90)</f>
        <v>0</v>
      </c>
      <c r="AM89" s="211">
        <f>IF('Indicator Date hidden'!AN90="x","x",$AM$2-'Indicator Date hidden'!AN90)</f>
        <v>0</v>
      </c>
      <c r="AN89" s="211">
        <f>IF('Indicator Date hidden'!AO90="x","x",$AN$2-'Indicator Date hidden'!AO90)</f>
        <v>0</v>
      </c>
      <c r="AO89" s="211" t="str">
        <f>IF('Indicator Date hidden'!AP90="x","x",$AO$2-'Indicator Date hidden'!AP90)</f>
        <v>x</v>
      </c>
      <c r="AP89" s="211" t="str">
        <f>IF('Indicator Date hidden'!AQ90="x","x",$AP$2-'Indicator Date hidden'!AQ90)</f>
        <v>x</v>
      </c>
      <c r="AQ89" s="211" t="str">
        <f>IF('Indicator Date hidden'!AR90="x","x",$AQ$2-'Indicator Date hidden'!AR90)</f>
        <v>x</v>
      </c>
      <c r="AR89" s="211">
        <f>IF('Indicator Date hidden'!AS90="x","x",$AR$2-'Indicator Date hidden'!AS90)</f>
        <v>0</v>
      </c>
      <c r="AS89" s="211" t="str">
        <f>IF('Indicator Date hidden'!AT90="x","x",$AS$2-'Indicator Date hidden'!AT90)</f>
        <v>x</v>
      </c>
      <c r="AT89" s="211">
        <f>IF('Indicator Date hidden'!AU90="x","x",$AT$2-'Indicator Date hidden'!AU90)</f>
        <v>0</v>
      </c>
      <c r="AU89" s="211" t="str">
        <f>IF('Indicator Date hidden'!AV90="x","x",$AU$2-'Indicator Date hidden'!AV90)</f>
        <v>x</v>
      </c>
      <c r="AV89" s="211">
        <f>IF('Indicator Date hidden'!AW90="x","x",$AV$2-'Indicator Date hidden'!AW90)</f>
        <v>0</v>
      </c>
      <c r="AW89" s="211">
        <f>IF('Indicator Date hidden'!AX90="x","x",$AW$2-'Indicator Date hidden'!AX90)</f>
        <v>0</v>
      </c>
      <c r="AX89" s="211">
        <f>IF('Indicator Date hidden'!AY90="x","x",$AX$2-'Indicator Date hidden'!AY90)</f>
        <v>0</v>
      </c>
      <c r="AY89" s="211">
        <f>IF('Indicator Date hidden'!AZ90="x","x",$AY$2-'Indicator Date hidden'!AZ90)</f>
        <v>0</v>
      </c>
      <c r="AZ89" s="211">
        <f>IF('Indicator Date hidden'!BA90="x","x",$AZ$2-'Indicator Date hidden'!BA90)</f>
        <v>0</v>
      </c>
      <c r="BA89">
        <f t="shared" si="10"/>
        <v>16</v>
      </c>
      <c r="BB89" s="21">
        <f t="shared" si="11"/>
        <v>0.4</v>
      </c>
      <c r="BC89">
        <f t="shared" si="12"/>
        <v>3</v>
      </c>
      <c r="BD89" s="21">
        <f t="shared" si="13"/>
        <v>1.4456832294800961</v>
      </c>
      <c r="BE89" s="280">
        <f t="shared" si="14"/>
        <v>0</v>
      </c>
    </row>
    <row r="90" spans="1:57" x14ac:dyDescent="0.25">
      <c r="A90" t="s">
        <v>8923</v>
      </c>
      <c r="B90" s="211">
        <f>IF('Indicator Date hidden'!C91="x","x",$B$2-'Indicator Date hidden'!C91)</f>
        <v>0</v>
      </c>
      <c r="C90" s="211">
        <f>IF('Indicator Date hidden'!D91="x","x",$C$2-'Indicator Date hidden'!D91)</f>
        <v>0</v>
      </c>
      <c r="D90" s="211">
        <f>IF('Indicator Date hidden'!E91="x","x",$D$2-'Indicator Date hidden'!E91)</f>
        <v>0</v>
      </c>
      <c r="E90" s="211">
        <f>IF('Indicator Date hidden'!F91="x","x",$E$2-'Indicator Date hidden'!F91)</f>
        <v>0</v>
      </c>
      <c r="F90" s="211">
        <f>IF('Indicator Date hidden'!G91="x","x",$F$2-'Indicator Date hidden'!G91)</f>
        <v>0</v>
      </c>
      <c r="G90" s="211">
        <f>IF('Indicator Date hidden'!H91="x","x",$G$2-'Indicator Date hidden'!H91)</f>
        <v>0</v>
      </c>
      <c r="H90" s="211">
        <f>IF('Indicator Date hidden'!I91="x","x",$H$2-'Indicator Date hidden'!I91)</f>
        <v>0</v>
      </c>
      <c r="I90" s="211">
        <f>IF('Indicator Date hidden'!J91="x","x",$I$2-'Indicator Date hidden'!J91)</f>
        <v>0</v>
      </c>
      <c r="J90" s="211">
        <f>IF('Indicator Date hidden'!K91="x","x",$J$2-'Indicator Date hidden'!K91)</f>
        <v>0</v>
      </c>
      <c r="K90" s="211">
        <f>IF('Indicator Date hidden'!L91="x","x",$K$2-'Indicator Date hidden'!L91)</f>
        <v>0</v>
      </c>
      <c r="L90" s="211">
        <f>IF('Indicator Date hidden'!M91="x","x",$L$2-'Indicator Date hidden'!M91)</f>
        <v>0</v>
      </c>
      <c r="M90" s="211">
        <f>IF('Indicator Date hidden'!N91="x","x",$M$2-'Indicator Date hidden'!N91)</f>
        <v>0</v>
      </c>
      <c r="N90" s="211">
        <f>IF('Indicator Date hidden'!O91="x","x",$N$2-'Indicator Date hidden'!O91)</f>
        <v>0</v>
      </c>
      <c r="O90" s="211">
        <f>IF('Indicator Date hidden'!P91="x","x",$O$2-'Indicator Date hidden'!P91)</f>
        <v>0</v>
      </c>
      <c r="P90" s="211" t="str">
        <f>IF('Indicator Date hidden'!Q91="x","x",$P$2-'Indicator Date hidden'!Q91)</f>
        <v>x</v>
      </c>
      <c r="Q90" s="211" t="str">
        <f>IF('Indicator Date hidden'!R91="x","x",$Q$2-'Indicator Date hidden'!R91)</f>
        <v>x</v>
      </c>
      <c r="R90" s="211">
        <f>IF('Indicator Date hidden'!S91="x","x",$R$2-'Indicator Date hidden'!S91)</f>
        <v>0</v>
      </c>
      <c r="S90" s="211">
        <f>IF('Indicator Date hidden'!T91="x","x",$S$2-'Indicator Date hidden'!T91)</f>
        <v>0</v>
      </c>
      <c r="T90" s="211">
        <f>IF('Indicator Date hidden'!U91="x","x",$T$2-'Indicator Date hidden'!U91)</f>
        <v>0</v>
      </c>
      <c r="U90" s="211" t="str">
        <f>IF('Indicator Date hidden'!V91="x","x",$U$2-'Indicator Date hidden'!V91)</f>
        <v>x</v>
      </c>
      <c r="V90" s="211">
        <f>IF('Indicator Date hidden'!W91="x","x",$V$2-'Indicator Date hidden'!W91)</f>
        <v>0</v>
      </c>
      <c r="W90" s="211">
        <f>IF('Indicator Date hidden'!X91="x","x",$W$2-'Indicator Date hidden'!X91)</f>
        <v>2</v>
      </c>
      <c r="X90" s="211" t="str">
        <f>IF('Indicator Date hidden'!Y91="x","x",$X$2-'Indicator Date hidden'!Y91)</f>
        <v>x</v>
      </c>
      <c r="Y90" s="211">
        <f>IF('Indicator Date hidden'!Z91="x","x",$Y$2-'Indicator Date hidden'!Z91)</f>
        <v>0</v>
      </c>
      <c r="Z90" s="211">
        <f>IF('Indicator Date hidden'!AA91="x","x",$Z$2-'Indicator Date hidden'!AA91)</f>
        <v>0</v>
      </c>
      <c r="AA90" s="211" t="str">
        <f>IF('Indicator Date hidden'!AB91="x","x",$AA$2-'Indicator Date hidden'!AB91)</f>
        <v>x</v>
      </c>
      <c r="AB90" s="211" t="str">
        <f>IF('Indicator Date hidden'!AC91="x","x",$AB$2-'Indicator Date hidden'!AC91)</f>
        <v>x</v>
      </c>
      <c r="AC90" s="211">
        <f>IF('Indicator Date hidden'!AD91="x","x",$AC$2-'Indicator Date hidden'!AD91)</f>
        <v>0</v>
      </c>
      <c r="AD90" s="211">
        <f>IF('Indicator Date hidden'!AE91="x","x",$AD$2-'Indicator Date hidden'!AE91)</f>
        <v>0</v>
      </c>
      <c r="AE90" s="211" t="str">
        <f>IF('Indicator Date hidden'!AF91="x","x",$AE$2-'Indicator Date hidden'!AF91)</f>
        <v>x</v>
      </c>
      <c r="AF90" s="211" t="str">
        <f>IF('Indicator Date hidden'!AG91="x","x",$AF$2-'Indicator Date hidden'!AG91)</f>
        <v>x</v>
      </c>
      <c r="AG90" s="211">
        <f>IF('Indicator Date hidden'!AH91="x","x",$AG$2-'Indicator Date hidden'!AH91)</f>
        <v>0</v>
      </c>
      <c r="AH90" s="211">
        <f>IF('Indicator Date hidden'!AI91="x","x",$AH$2-'Indicator Date hidden'!AI91)</f>
        <v>0</v>
      </c>
      <c r="AI90" s="211">
        <f>IF('Indicator Date hidden'!AJ91="x","x",$AI$2-'Indicator Date hidden'!AJ91)</f>
        <v>0</v>
      </c>
      <c r="AJ90" s="211" t="str">
        <f>IF('Indicator Date hidden'!AK91="x","x",$AJ$2-'Indicator Date hidden'!AK91)</f>
        <v>x</v>
      </c>
      <c r="AK90" s="211" t="str">
        <f>IF('Indicator Date hidden'!AL91="x","x",$AK$2-'Indicator Date hidden'!AL91)</f>
        <v>x</v>
      </c>
      <c r="AL90" s="211">
        <f>IF('Indicator Date hidden'!AM91="x","x",$AL$2-'Indicator Date hidden'!AM91)</f>
        <v>0</v>
      </c>
      <c r="AM90" s="211">
        <f>IF('Indicator Date hidden'!AN91="x","x",$AM$2-'Indicator Date hidden'!AN91)</f>
        <v>0</v>
      </c>
      <c r="AN90" s="211">
        <f>IF('Indicator Date hidden'!AO91="x","x",$AN$2-'Indicator Date hidden'!AO91)</f>
        <v>0</v>
      </c>
      <c r="AO90" s="211" t="str">
        <f>IF('Indicator Date hidden'!AP91="x","x",$AO$2-'Indicator Date hidden'!AP91)</f>
        <v>x</v>
      </c>
      <c r="AP90" s="211" t="str">
        <f>IF('Indicator Date hidden'!AQ91="x","x",$AP$2-'Indicator Date hidden'!AQ91)</f>
        <v>x</v>
      </c>
      <c r="AQ90" s="211" t="str">
        <f>IF('Indicator Date hidden'!AR91="x","x",$AQ$2-'Indicator Date hidden'!AR91)</f>
        <v>x</v>
      </c>
      <c r="AR90" s="211">
        <f>IF('Indicator Date hidden'!AS91="x","x",$AR$2-'Indicator Date hidden'!AS91)</f>
        <v>0</v>
      </c>
      <c r="AS90" s="211">
        <f>IF('Indicator Date hidden'!AT91="x","x",$AS$2-'Indicator Date hidden'!AT91)</f>
        <v>0</v>
      </c>
      <c r="AT90" s="211">
        <f>IF('Indicator Date hidden'!AU91="x","x",$AT$2-'Indicator Date hidden'!AU91)</f>
        <v>0</v>
      </c>
      <c r="AU90" s="211">
        <f>IF('Indicator Date hidden'!AV91="x","x",$AU$2-'Indicator Date hidden'!AV91)</f>
        <v>6</v>
      </c>
      <c r="AV90" s="211">
        <f>IF('Indicator Date hidden'!AW91="x","x",$AV$2-'Indicator Date hidden'!AW91)</f>
        <v>0</v>
      </c>
      <c r="AW90" s="211">
        <f>IF('Indicator Date hidden'!AX91="x","x",$AW$2-'Indicator Date hidden'!AX91)</f>
        <v>0</v>
      </c>
      <c r="AX90" s="211">
        <f>IF('Indicator Date hidden'!AY91="x","x",$AX$2-'Indicator Date hidden'!AY91)</f>
        <v>0</v>
      </c>
      <c r="AY90" s="211">
        <f>IF('Indicator Date hidden'!AZ91="x","x",$AY$2-'Indicator Date hidden'!AZ91)</f>
        <v>0</v>
      </c>
      <c r="AZ90" s="211">
        <f>IF('Indicator Date hidden'!BA91="x","x",$AZ$2-'Indicator Date hidden'!BA91)</f>
        <v>0</v>
      </c>
      <c r="BA90">
        <f t="shared" si="10"/>
        <v>8</v>
      </c>
      <c r="BB90" s="21">
        <f t="shared" si="11"/>
        <v>0.21052631578947367</v>
      </c>
      <c r="BC90">
        <f t="shared" si="12"/>
        <v>2</v>
      </c>
      <c r="BD90" s="21">
        <f t="shared" si="13"/>
        <v>1.0041465278073112</v>
      </c>
      <c r="BE90" s="280">
        <f t="shared" si="14"/>
        <v>0</v>
      </c>
    </row>
    <row r="91" spans="1:57" x14ac:dyDescent="0.25">
      <c r="A91" t="s">
        <v>8854</v>
      </c>
      <c r="B91" s="211">
        <f>IF('Indicator Date hidden'!C92="x","x",$B$2-'Indicator Date hidden'!C92)</f>
        <v>0</v>
      </c>
      <c r="C91" s="211">
        <f>IF('Indicator Date hidden'!D92="x","x",$C$2-'Indicator Date hidden'!D92)</f>
        <v>0</v>
      </c>
      <c r="D91" s="211">
        <f>IF('Indicator Date hidden'!E92="x","x",$D$2-'Indicator Date hidden'!E92)</f>
        <v>0</v>
      </c>
      <c r="E91" s="211">
        <f>IF('Indicator Date hidden'!F92="x","x",$E$2-'Indicator Date hidden'!F92)</f>
        <v>0</v>
      </c>
      <c r="F91" s="211">
        <f>IF('Indicator Date hidden'!G92="x","x",$F$2-'Indicator Date hidden'!G92)</f>
        <v>0</v>
      </c>
      <c r="G91" s="211">
        <f>IF('Indicator Date hidden'!H92="x","x",$G$2-'Indicator Date hidden'!H92)</f>
        <v>0</v>
      </c>
      <c r="H91" s="211">
        <f>IF('Indicator Date hidden'!I92="x","x",$H$2-'Indicator Date hidden'!I92)</f>
        <v>0</v>
      </c>
      <c r="I91" s="211">
        <f>IF('Indicator Date hidden'!J92="x","x",$I$2-'Indicator Date hidden'!J92)</f>
        <v>0</v>
      </c>
      <c r="J91" s="211">
        <f>IF('Indicator Date hidden'!K92="x","x",$J$2-'Indicator Date hidden'!K92)</f>
        <v>0</v>
      </c>
      <c r="K91" s="211">
        <f>IF('Indicator Date hidden'!L92="x","x",$K$2-'Indicator Date hidden'!L92)</f>
        <v>0</v>
      </c>
      <c r="L91" s="211">
        <f>IF('Indicator Date hidden'!M92="x","x",$L$2-'Indicator Date hidden'!M92)</f>
        <v>0</v>
      </c>
      <c r="M91" s="211">
        <f>IF('Indicator Date hidden'!N92="x","x",$M$2-'Indicator Date hidden'!N92)</f>
        <v>0</v>
      </c>
      <c r="N91" s="211">
        <f>IF('Indicator Date hidden'!O92="x","x",$N$2-'Indicator Date hidden'!O92)</f>
        <v>0</v>
      </c>
      <c r="O91" s="211">
        <f>IF('Indicator Date hidden'!P92="x","x",$O$2-'Indicator Date hidden'!P92)</f>
        <v>0</v>
      </c>
      <c r="P91" s="211">
        <f>IF('Indicator Date hidden'!Q92="x","x",$P$2-'Indicator Date hidden'!Q92)</f>
        <v>0</v>
      </c>
      <c r="Q91" s="211" t="str">
        <f>IF('Indicator Date hidden'!R92="x","x",$Q$2-'Indicator Date hidden'!R92)</f>
        <v>x</v>
      </c>
      <c r="R91" s="211">
        <f>IF('Indicator Date hidden'!S92="x","x",$R$2-'Indicator Date hidden'!S92)</f>
        <v>0</v>
      </c>
      <c r="S91" s="211">
        <f>IF('Indicator Date hidden'!T92="x","x",$S$2-'Indicator Date hidden'!T92)</f>
        <v>0</v>
      </c>
      <c r="T91" s="211">
        <f>IF('Indicator Date hidden'!U92="x","x",$T$2-'Indicator Date hidden'!U92)</f>
        <v>0</v>
      </c>
      <c r="U91" s="211" t="str">
        <f>IF('Indicator Date hidden'!V92="x","x",$U$2-'Indicator Date hidden'!V92)</f>
        <v>x</v>
      </c>
      <c r="V91" s="211">
        <f>IF('Indicator Date hidden'!W92="x","x",$V$2-'Indicator Date hidden'!W92)</f>
        <v>0</v>
      </c>
      <c r="W91" s="211">
        <f>IF('Indicator Date hidden'!X92="x","x",$W$2-'Indicator Date hidden'!X92)</f>
        <v>4</v>
      </c>
      <c r="X91" s="211">
        <f>IF('Indicator Date hidden'!Y92="x","x",$X$2-'Indicator Date hidden'!Y92)</f>
        <v>2</v>
      </c>
      <c r="Y91" s="211">
        <f>IF('Indicator Date hidden'!Z92="x","x",$Y$2-'Indicator Date hidden'!Z92)</f>
        <v>0</v>
      </c>
      <c r="Z91" s="211">
        <f>IF('Indicator Date hidden'!AA92="x","x",$Z$2-'Indicator Date hidden'!AA92)</f>
        <v>0</v>
      </c>
      <c r="AA91" s="211" t="str">
        <f>IF('Indicator Date hidden'!AB92="x","x",$AA$2-'Indicator Date hidden'!AB92)</f>
        <v>x</v>
      </c>
      <c r="AB91" s="211">
        <f>IF('Indicator Date hidden'!AC92="x","x",$AB$2-'Indicator Date hidden'!AC92)</f>
        <v>0</v>
      </c>
      <c r="AC91" s="211">
        <f>IF('Indicator Date hidden'!AD92="x","x",$AC$2-'Indicator Date hidden'!AD92)</f>
        <v>0</v>
      </c>
      <c r="AD91" s="211">
        <f>IF('Indicator Date hidden'!AE92="x","x",$AD$2-'Indicator Date hidden'!AE92)</f>
        <v>0</v>
      </c>
      <c r="AE91" s="211">
        <f>IF('Indicator Date hidden'!AF92="x","x",$AE$2-'Indicator Date hidden'!AF92)</f>
        <v>0</v>
      </c>
      <c r="AF91" s="211" t="str">
        <f>IF('Indicator Date hidden'!AG92="x","x",$AF$2-'Indicator Date hidden'!AG92)</f>
        <v>x</v>
      </c>
      <c r="AG91" s="211">
        <f>IF('Indicator Date hidden'!AH92="x","x",$AG$2-'Indicator Date hidden'!AH92)</f>
        <v>0</v>
      </c>
      <c r="AH91" s="211">
        <f>IF('Indicator Date hidden'!AI92="x","x",$AH$2-'Indicator Date hidden'!AI92)</f>
        <v>0</v>
      </c>
      <c r="AI91" s="211">
        <f>IF('Indicator Date hidden'!AJ92="x","x",$AI$2-'Indicator Date hidden'!AJ92)</f>
        <v>0</v>
      </c>
      <c r="AJ91" s="211" t="str">
        <f>IF('Indicator Date hidden'!AK92="x","x",$AJ$2-'Indicator Date hidden'!AK92)</f>
        <v>x</v>
      </c>
      <c r="AK91" s="211">
        <f>IF('Indicator Date hidden'!AL92="x","x",$AK$2-'Indicator Date hidden'!AL92)</f>
        <v>1</v>
      </c>
      <c r="AL91" s="211">
        <f>IF('Indicator Date hidden'!AM92="x","x",$AL$2-'Indicator Date hidden'!AM92)</f>
        <v>0</v>
      </c>
      <c r="AM91" s="211">
        <f>IF('Indicator Date hidden'!AN92="x","x",$AM$2-'Indicator Date hidden'!AN92)</f>
        <v>0</v>
      </c>
      <c r="AN91" s="211">
        <f>IF('Indicator Date hidden'!AO92="x","x",$AN$2-'Indicator Date hidden'!AO92)</f>
        <v>0</v>
      </c>
      <c r="AO91" s="211">
        <f>IF('Indicator Date hidden'!AP92="x","x",$AO$2-'Indicator Date hidden'!AP92)</f>
        <v>0</v>
      </c>
      <c r="AP91" s="211">
        <f>IF('Indicator Date hidden'!AQ92="x","x",$AP$2-'Indicator Date hidden'!AQ92)</f>
        <v>0</v>
      </c>
      <c r="AQ91" s="211">
        <f>IF('Indicator Date hidden'!AR92="x","x",$AQ$2-'Indicator Date hidden'!AR92)</f>
        <v>4</v>
      </c>
      <c r="AR91" s="211">
        <f>IF('Indicator Date hidden'!AS92="x","x",$AR$2-'Indicator Date hidden'!AS92)</f>
        <v>0</v>
      </c>
      <c r="AS91" s="211">
        <f>IF('Indicator Date hidden'!AT92="x","x",$AS$2-'Indicator Date hidden'!AT92)</f>
        <v>0</v>
      </c>
      <c r="AT91" s="211">
        <f>IF('Indicator Date hidden'!AU92="x","x",$AT$2-'Indicator Date hidden'!AU92)</f>
        <v>0</v>
      </c>
      <c r="AU91" s="211" t="str">
        <f>IF('Indicator Date hidden'!AV92="x","x",$AU$2-'Indicator Date hidden'!AV92)</f>
        <v>x</v>
      </c>
      <c r="AV91" s="211">
        <f>IF('Indicator Date hidden'!AW92="x","x",$AV$2-'Indicator Date hidden'!AW92)</f>
        <v>0</v>
      </c>
      <c r="AW91" s="211">
        <f>IF('Indicator Date hidden'!AX92="x","x",$AW$2-'Indicator Date hidden'!AX92)</f>
        <v>0</v>
      </c>
      <c r="AX91" s="211">
        <f>IF('Indicator Date hidden'!AY92="x","x",$AX$2-'Indicator Date hidden'!AY92)</f>
        <v>0</v>
      </c>
      <c r="AY91" s="211">
        <f>IF('Indicator Date hidden'!AZ92="x","x",$AY$2-'Indicator Date hidden'!AZ92)</f>
        <v>0</v>
      </c>
      <c r="AZ91" s="211">
        <f>IF('Indicator Date hidden'!BA92="x","x",$AZ$2-'Indicator Date hidden'!BA92)</f>
        <v>3</v>
      </c>
      <c r="BA91">
        <f t="shared" si="10"/>
        <v>14</v>
      </c>
      <c r="BB91" s="21">
        <f t="shared" si="11"/>
        <v>0.31111111111111112</v>
      </c>
      <c r="BC91">
        <f t="shared" si="12"/>
        <v>5</v>
      </c>
      <c r="BD91" s="21">
        <f t="shared" si="13"/>
        <v>0.9619938143072605</v>
      </c>
      <c r="BE91" s="280">
        <f t="shared" si="14"/>
        <v>0</v>
      </c>
    </row>
    <row r="92" spans="1:57" x14ac:dyDescent="0.25">
      <c r="A92" t="s">
        <v>8856</v>
      </c>
      <c r="B92" s="211">
        <f>IF('Indicator Date hidden'!C93="x","x",$B$2-'Indicator Date hidden'!C93)</f>
        <v>0</v>
      </c>
      <c r="C92" s="211">
        <f>IF('Indicator Date hidden'!D93="x","x",$C$2-'Indicator Date hidden'!D93)</f>
        <v>0</v>
      </c>
      <c r="D92" s="211">
        <f>IF('Indicator Date hidden'!E93="x","x",$D$2-'Indicator Date hidden'!E93)</f>
        <v>0</v>
      </c>
      <c r="E92" s="211">
        <f>IF('Indicator Date hidden'!F93="x","x",$E$2-'Indicator Date hidden'!F93)</f>
        <v>0</v>
      </c>
      <c r="F92" s="211">
        <f>IF('Indicator Date hidden'!G93="x","x",$F$2-'Indicator Date hidden'!G93)</f>
        <v>0</v>
      </c>
      <c r="G92" s="211">
        <f>IF('Indicator Date hidden'!H93="x","x",$G$2-'Indicator Date hidden'!H93)</f>
        <v>0</v>
      </c>
      <c r="H92" s="211">
        <f>IF('Indicator Date hidden'!I93="x","x",$H$2-'Indicator Date hidden'!I93)</f>
        <v>0</v>
      </c>
      <c r="I92" s="211">
        <f>IF('Indicator Date hidden'!J93="x","x",$I$2-'Indicator Date hidden'!J93)</f>
        <v>0</v>
      </c>
      <c r="J92" s="211">
        <f>IF('Indicator Date hidden'!K93="x","x",$J$2-'Indicator Date hidden'!K93)</f>
        <v>0</v>
      </c>
      <c r="K92" s="211">
        <f>IF('Indicator Date hidden'!L93="x","x",$K$2-'Indicator Date hidden'!L93)</f>
        <v>0</v>
      </c>
      <c r="L92" s="211">
        <f>IF('Indicator Date hidden'!M93="x","x",$L$2-'Indicator Date hidden'!M93)</f>
        <v>0</v>
      </c>
      <c r="M92" s="211">
        <f>IF('Indicator Date hidden'!N93="x","x",$M$2-'Indicator Date hidden'!N93)</f>
        <v>0</v>
      </c>
      <c r="N92" s="211">
        <f>IF('Indicator Date hidden'!O93="x","x",$N$2-'Indicator Date hidden'!O93)</f>
        <v>0</v>
      </c>
      <c r="O92" s="211">
        <f>IF('Indicator Date hidden'!P93="x","x",$O$2-'Indicator Date hidden'!P93)</f>
        <v>0</v>
      </c>
      <c r="P92" s="211">
        <f>IF('Indicator Date hidden'!Q93="x","x",$P$2-'Indicator Date hidden'!Q93)</f>
        <v>0</v>
      </c>
      <c r="Q92" s="211" t="str">
        <f>IF('Indicator Date hidden'!R93="x","x",$Q$2-'Indicator Date hidden'!R93)</f>
        <v>x</v>
      </c>
      <c r="R92" s="211">
        <f>IF('Indicator Date hidden'!S93="x","x",$R$2-'Indicator Date hidden'!S93)</f>
        <v>0</v>
      </c>
      <c r="S92" s="211">
        <f>IF('Indicator Date hidden'!T93="x","x",$S$2-'Indicator Date hidden'!T93)</f>
        <v>0</v>
      </c>
      <c r="T92" s="211">
        <f>IF('Indicator Date hidden'!U93="x","x",$T$2-'Indicator Date hidden'!U93)</f>
        <v>0</v>
      </c>
      <c r="U92" s="211" t="str">
        <f>IF('Indicator Date hidden'!V93="x","x",$U$2-'Indicator Date hidden'!V93)</f>
        <v>x</v>
      </c>
      <c r="V92" s="211">
        <f>IF('Indicator Date hidden'!W93="x","x",$V$2-'Indicator Date hidden'!W93)</f>
        <v>0</v>
      </c>
      <c r="W92" s="211">
        <f>IF('Indicator Date hidden'!X93="x","x",$W$2-'Indicator Date hidden'!X93)</f>
        <v>0</v>
      </c>
      <c r="X92" s="211">
        <f>IF('Indicator Date hidden'!Y93="x","x",$X$2-'Indicator Date hidden'!Y93)</f>
        <v>2</v>
      </c>
      <c r="Y92" s="211">
        <f>IF('Indicator Date hidden'!Z93="x","x",$Y$2-'Indicator Date hidden'!Z93)</f>
        <v>0</v>
      </c>
      <c r="Z92" s="211">
        <f>IF('Indicator Date hidden'!AA93="x","x",$Z$2-'Indicator Date hidden'!AA93)</f>
        <v>0</v>
      </c>
      <c r="AA92" s="211" t="str">
        <f>IF('Indicator Date hidden'!AB93="x","x",$AA$2-'Indicator Date hidden'!AB93)</f>
        <v>x</v>
      </c>
      <c r="AB92" s="211">
        <f>IF('Indicator Date hidden'!AC93="x","x",$AB$2-'Indicator Date hidden'!AC93)</f>
        <v>0</v>
      </c>
      <c r="AC92" s="211">
        <f>IF('Indicator Date hidden'!AD93="x","x",$AC$2-'Indicator Date hidden'!AD93)</f>
        <v>0</v>
      </c>
      <c r="AD92" s="211" t="str">
        <f>IF('Indicator Date hidden'!AE93="x","x",$AD$2-'Indicator Date hidden'!AE93)</f>
        <v>x</v>
      </c>
      <c r="AE92" s="211">
        <f>IF('Indicator Date hidden'!AF93="x","x",$AE$2-'Indicator Date hidden'!AF93)</f>
        <v>0</v>
      </c>
      <c r="AF92" s="211" t="str">
        <f>IF('Indicator Date hidden'!AG93="x","x",$AF$2-'Indicator Date hidden'!AG93)</f>
        <v>x</v>
      </c>
      <c r="AG92" s="211">
        <f>IF('Indicator Date hidden'!AH93="x","x",$AG$2-'Indicator Date hidden'!AH93)</f>
        <v>0</v>
      </c>
      <c r="AH92" s="211">
        <f>IF('Indicator Date hidden'!AI93="x","x",$AH$2-'Indicator Date hidden'!AI93)</f>
        <v>0</v>
      </c>
      <c r="AI92" s="211">
        <f>IF('Indicator Date hidden'!AJ93="x","x",$AI$2-'Indicator Date hidden'!AJ93)</f>
        <v>0</v>
      </c>
      <c r="AJ92" s="211" t="str">
        <f>IF('Indicator Date hidden'!AK93="x","x",$AJ$2-'Indicator Date hidden'!AK93)</f>
        <v>x</v>
      </c>
      <c r="AK92" s="211">
        <f>IF('Indicator Date hidden'!AL93="x","x",$AK$2-'Indicator Date hidden'!AL93)</f>
        <v>1</v>
      </c>
      <c r="AL92" s="211">
        <f>IF('Indicator Date hidden'!AM93="x","x",$AL$2-'Indicator Date hidden'!AM93)</f>
        <v>0</v>
      </c>
      <c r="AM92" s="211">
        <f>IF('Indicator Date hidden'!AN93="x","x",$AM$2-'Indicator Date hidden'!AN93)</f>
        <v>0</v>
      </c>
      <c r="AN92" s="211">
        <f>IF('Indicator Date hidden'!AO93="x","x",$AN$2-'Indicator Date hidden'!AO93)</f>
        <v>0</v>
      </c>
      <c r="AO92" s="211">
        <f>IF('Indicator Date hidden'!AP93="x","x",$AO$2-'Indicator Date hidden'!AP93)</f>
        <v>0</v>
      </c>
      <c r="AP92" s="211">
        <f>IF('Indicator Date hidden'!AQ93="x","x",$AP$2-'Indicator Date hidden'!AQ93)</f>
        <v>0</v>
      </c>
      <c r="AQ92" s="211" t="str">
        <f>IF('Indicator Date hidden'!AR93="x","x",$AQ$2-'Indicator Date hidden'!AR93)</f>
        <v>x</v>
      </c>
      <c r="AR92" s="211">
        <f>IF('Indicator Date hidden'!AS93="x","x",$AR$2-'Indicator Date hidden'!AS93)</f>
        <v>0</v>
      </c>
      <c r="AS92" s="211">
        <f>IF('Indicator Date hidden'!AT93="x","x",$AS$2-'Indicator Date hidden'!AT93)</f>
        <v>0</v>
      </c>
      <c r="AT92" s="211">
        <f>IF('Indicator Date hidden'!AU93="x","x",$AT$2-'Indicator Date hidden'!AU93)</f>
        <v>0</v>
      </c>
      <c r="AU92" s="211">
        <f>IF('Indicator Date hidden'!AV93="x","x",$AU$2-'Indicator Date hidden'!AV93)</f>
        <v>1</v>
      </c>
      <c r="AV92" s="211">
        <f>IF('Indicator Date hidden'!AW93="x","x",$AV$2-'Indicator Date hidden'!AW93)</f>
        <v>0</v>
      </c>
      <c r="AW92" s="211">
        <f>IF('Indicator Date hidden'!AX93="x","x",$AW$2-'Indicator Date hidden'!AX93)</f>
        <v>0</v>
      </c>
      <c r="AX92" s="211">
        <f>IF('Indicator Date hidden'!AY93="x","x",$AX$2-'Indicator Date hidden'!AY93)</f>
        <v>0</v>
      </c>
      <c r="AY92" s="211">
        <f>IF('Indicator Date hidden'!AZ93="x","x",$AY$2-'Indicator Date hidden'!AZ93)</f>
        <v>0</v>
      </c>
      <c r="AZ92" s="211">
        <f>IF('Indicator Date hidden'!BA93="x","x",$AZ$2-'Indicator Date hidden'!BA93)</f>
        <v>0</v>
      </c>
      <c r="BA92">
        <f t="shared" si="10"/>
        <v>4</v>
      </c>
      <c r="BB92" s="21">
        <f t="shared" si="11"/>
        <v>9.0909090909090912E-2</v>
      </c>
      <c r="BC92">
        <f t="shared" si="12"/>
        <v>3</v>
      </c>
      <c r="BD92" s="21">
        <f t="shared" si="13"/>
        <v>0.35790944881871867</v>
      </c>
      <c r="BE92" s="280">
        <f t="shared" si="14"/>
        <v>0</v>
      </c>
    </row>
    <row r="93" spans="1:57" x14ac:dyDescent="0.25">
      <c r="A93" t="s">
        <v>8846</v>
      </c>
      <c r="B93" s="211">
        <f>IF('Indicator Date hidden'!C94="x","x",$B$2-'Indicator Date hidden'!C94)</f>
        <v>0</v>
      </c>
      <c r="C93" s="211">
        <f>IF('Indicator Date hidden'!D94="x","x",$C$2-'Indicator Date hidden'!D94)</f>
        <v>0</v>
      </c>
      <c r="D93" s="211">
        <f>IF('Indicator Date hidden'!E94="x","x",$D$2-'Indicator Date hidden'!E94)</f>
        <v>0</v>
      </c>
      <c r="E93" s="211">
        <f>IF('Indicator Date hidden'!F94="x","x",$E$2-'Indicator Date hidden'!F94)</f>
        <v>0</v>
      </c>
      <c r="F93" s="211">
        <f>IF('Indicator Date hidden'!G94="x","x",$F$2-'Indicator Date hidden'!G94)</f>
        <v>0</v>
      </c>
      <c r="G93" s="211">
        <f>IF('Indicator Date hidden'!H94="x","x",$G$2-'Indicator Date hidden'!H94)</f>
        <v>0</v>
      </c>
      <c r="H93" s="211">
        <f>IF('Indicator Date hidden'!I94="x","x",$H$2-'Indicator Date hidden'!I94)</f>
        <v>0</v>
      </c>
      <c r="I93" s="211">
        <f>IF('Indicator Date hidden'!J94="x","x",$I$2-'Indicator Date hidden'!J94)</f>
        <v>0</v>
      </c>
      <c r="J93" s="211">
        <f>IF('Indicator Date hidden'!K94="x","x",$J$2-'Indicator Date hidden'!K94)</f>
        <v>0</v>
      </c>
      <c r="K93" s="211">
        <f>IF('Indicator Date hidden'!L94="x","x",$K$2-'Indicator Date hidden'!L94)</f>
        <v>0</v>
      </c>
      <c r="L93" s="211">
        <f>IF('Indicator Date hidden'!M94="x","x",$L$2-'Indicator Date hidden'!M94)</f>
        <v>0</v>
      </c>
      <c r="M93" s="211">
        <f>IF('Indicator Date hidden'!N94="x","x",$M$2-'Indicator Date hidden'!N94)</f>
        <v>0</v>
      </c>
      <c r="N93" s="211">
        <f>IF('Indicator Date hidden'!O94="x","x",$N$2-'Indicator Date hidden'!O94)</f>
        <v>0</v>
      </c>
      <c r="O93" s="211">
        <f>IF('Indicator Date hidden'!P94="x","x",$O$2-'Indicator Date hidden'!P94)</f>
        <v>0</v>
      </c>
      <c r="P93" s="211">
        <f>IF('Indicator Date hidden'!Q94="x","x",$P$2-'Indicator Date hidden'!Q94)</f>
        <v>0</v>
      </c>
      <c r="Q93" s="211">
        <f>IF('Indicator Date hidden'!R94="x","x",$Q$2-'Indicator Date hidden'!R94)</f>
        <v>2</v>
      </c>
      <c r="R93" s="211">
        <f>IF('Indicator Date hidden'!S94="x","x",$R$2-'Indicator Date hidden'!S94)</f>
        <v>0</v>
      </c>
      <c r="S93" s="211">
        <f>IF('Indicator Date hidden'!T94="x","x",$S$2-'Indicator Date hidden'!T94)</f>
        <v>0</v>
      </c>
      <c r="T93" s="211">
        <f>IF('Indicator Date hidden'!U94="x","x",$T$2-'Indicator Date hidden'!U94)</f>
        <v>0</v>
      </c>
      <c r="U93" s="211">
        <f>IF('Indicator Date hidden'!V94="x","x",$U$2-'Indicator Date hidden'!V94)</f>
        <v>0</v>
      </c>
      <c r="V93" s="211">
        <f>IF('Indicator Date hidden'!W94="x","x",$V$2-'Indicator Date hidden'!W94)</f>
        <v>0</v>
      </c>
      <c r="W93" s="211">
        <f>IF('Indicator Date hidden'!X94="x","x",$W$2-'Indicator Date hidden'!X94)</f>
        <v>0</v>
      </c>
      <c r="X93" s="211">
        <f>IF('Indicator Date hidden'!Y94="x","x",$X$2-'Indicator Date hidden'!Y94)</f>
        <v>1</v>
      </c>
      <c r="Y93" s="211">
        <f>IF('Indicator Date hidden'!Z94="x","x",$Y$2-'Indicator Date hidden'!Z94)</f>
        <v>0</v>
      </c>
      <c r="Z93" s="211">
        <f>IF('Indicator Date hidden'!AA94="x","x",$Z$2-'Indicator Date hidden'!AA94)</f>
        <v>0</v>
      </c>
      <c r="AA93" s="211">
        <f>IF('Indicator Date hidden'!AB94="x","x",$AA$2-'Indicator Date hidden'!AB94)</f>
        <v>0</v>
      </c>
      <c r="AB93" s="211">
        <f>IF('Indicator Date hidden'!AC94="x","x",$AB$2-'Indicator Date hidden'!AC94)</f>
        <v>0</v>
      </c>
      <c r="AC93" s="211">
        <f>IF('Indicator Date hidden'!AD94="x","x",$AC$2-'Indicator Date hidden'!AD94)</f>
        <v>0</v>
      </c>
      <c r="AD93" s="211">
        <f>IF('Indicator Date hidden'!AE94="x","x",$AD$2-'Indicator Date hidden'!AE94)</f>
        <v>0</v>
      </c>
      <c r="AE93" s="211">
        <f>IF('Indicator Date hidden'!AF94="x","x",$AE$2-'Indicator Date hidden'!AF94)</f>
        <v>0</v>
      </c>
      <c r="AF93" s="211">
        <f>IF('Indicator Date hidden'!AG94="x","x",$AF$2-'Indicator Date hidden'!AG94)</f>
        <v>1</v>
      </c>
      <c r="AG93" s="211">
        <f>IF('Indicator Date hidden'!AH94="x","x",$AG$2-'Indicator Date hidden'!AH94)</f>
        <v>0</v>
      </c>
      <c r="AH93" s="211">
        <f>IF('Indicator Date hidden'!AI94="x","x",$AH$2-'Indicator Date hidden'!AI94)</f>
        <v>0</v>
      </c>
      <c r="AI93" s="211">
        <f>IF('Indicator Date hidden'!AJ94="x","x",$AI$2-'Indicator Date hidden'!AJ94)</f>
        <v>0</v>
      </c>
      <c r="AJ93" s="211" t="str">
        <f>IF('Indicator Date hidden'!AK94="x","x",$AJ$2-'Indicator Date hidden'!AK94)</f>
        <v>x</v>
      </c>
      <c r="AK93" s="211">
        <f>IF('Indicator Date hidden'!AL94="x","x",$AK$2-'Indicator Date hidden'!AL94)</f>
        <v>1</v>
      </c>
      <c r="AL93" s="211">
        <f>IF('Indicator Date hidden'!AM94="x","x",$AL$2-'Indicator Date hidden'!AM94)</f>
        <v>0</v>
      </c>
      <c r="AM93" s="211">
        <f>IF('Indicator Date hidden'!AN94="x","x",$AM$2-'Indicator Date hidden'!AN94)</f>
        <v>0</v>
      </c>
      <c r="AN93" s="211">
        <f>IF('Indicator Date hidden'!AO94="x","x",$AN$2-'Indicator Date hidden'!AO94)</f>
        <v>0</v>
      </c>
      <c r="AO93" s="211" t="str">
        <f>IF('Indicator Date hidden'!AP94="x","x",$AO$2-'Indicator Date hidden'!AP94)</f>
        <v>x</v>
      </c>
      <c r="AP93" s="211" t="str">
        <f>IF('Indicator Date hidden'!AQ94="x","x",$AP$2-'Indicator Date hidden'!AQ94)</f>
        <v>x</v>
      </c>
      <c r="AQ93" s="211">
        <f>IF('Indicator Date hidden'!AR94="x","x",$AQ$2-'Indicator Date hidden'!AR94)</f>
        <v>0</v>
      </c>
      <c r="AR93" s="211">
        <f>IF('Indicator Date hidden'!AS94="x","x",$AR$2-'Indicator Date hidden'!AS94)</f>
        <v>0</v>
      </c>
      <c r="AS93" s="211">
        <f>IF('Indicator Date hidden'!AT94="x","x",$AS$2-'Indicator Date hidden'!AT94)</f>
        <v>0</v>
      </c>
      <c r="AT93" s="211">
        <f>IF('Indicator Date hidden'!AU94="x","x",$AT$2-'Indicator Date hidden'!AU94)</f>
        <v>0</v>
      </c>
      <c r="AU93" s="211">
        <f>IF('Indicator Date hidden'!AV94="x","x",$AU$2-'Indicator Date hidden'!AV94)</f>
        <v>5</v>
      </c>
      <c r="AV93" s="211">
        <f>IF('Indicator Date hidden'!AW94="x","x",$AV$2-'Indicator Date hidden'!AW94)</f>
        <v>0</v>
      </c>
      <c r="AW93" s="211">
        <f>IF('Indicator Date hidden'!AX94="x","x",$AW$2-'Indicator Date hidden'!AX94)</f>
        <v>0</v>
      </c>
      <c r="AX93" s="211">
        <f>IF('Indicator Date hidden'!AY94="x","x",$AX$2-'Indicator Date hidden'!AY94)</f>
        <v>0</v>
      </c>
      <c r="AY93" s="211">
        <f>IF('Indicator Date hidden'!AZ94="x","x",$AY$2-'Indicator Date hidden'!AZ94)</f>
        <v>0</v>
      </c>
      <c r="AZ93" s="211">
        <f>IF('Indicator Date hidden'!BA94="x","x",$AZ$2-'Indicator Date hidden'!BA94)</f>
        <v>0</v>
      </c>
      <c r="BA93">
        <f t="shared" si="10"/>
        <v>10</v>
      </c>
      <c r="BB93" s="21">
        <f t="shared" si="11"/>
        <v>0.20833333333333334</v>
      </c>
      <c r="BC93">
        <f t="shared" si="12"/>
        <v>5</v>
      </c>
      <c r="BD93" s="21">
        <f t="shared" si="13"/>
        <v>0.78947063839568399</v>
      </c>
      <c r="BE93" s="280">
        <f t="shared" si="14"/>
        <v>0</v>
      </c>
    </row>
    <row r="94" spans="1:57" x14ac:dyDescent="0.25">
      <c r="A94" t="s">
        <v>8858</v>
      </c>
      <c r="B94" s="211">
        <f>IF('Indicator Date hidden'!C95="x","x",$B$2-'Indicator Date hidden'!C95)</f>
        <v>0</v>
      </c>
      <c r="C94" s="211">
        <f>IF('Indicator Date hidden'!D95="x","x",$C$2-'Indicator Date hidden'!D95)</f>
        <v>0</v>
      </c>
      <c r="D94" s="211">
        <f>IF('Indicator Date hidden'!E95="x","x",$D$2-'Indicator Date hidden'!E95)</f>
        <v>0</v>
      </c>
      <c r="E94" s="211">
        <f>IF('Indicator Date hidden'!F95="x","x",$E$2-'Indicator Date hidden'!F95)</f>
        <v>0</v>
      </c>
      <c r="F94" s="211">
        <f>IF('Indicator Date hidden'!G95="x","x",$F$2-'Indicator Date hidden'!G95)</f>
        <v>0</v>
      </c>
      <c r="G94" s="211">
        <f>IF('Indicator Date hidden'!H95="x","x",$G$2-'Indicator Date hidden'!H95)</f>
        <v>0</v>
      </c>
      <c r="H94" s="211">
        <f>IF('Indicator Date hidden'!I95="x","x",$H$2-'Indicator Date hidden'!I95)</f>
        <v>0</v>
      </c>
      <c r="I94" s="211">
        <f>IF('Indicator Date hidden'!J95="x","x",$I$2-'Indicator Date hidden'!J95)</f>
        <v>0</v>
      </c>
      <c r="J94" s="211">
        <f>IF('Indicator Date hidden'!K95="x","x",$J$2-'Indicator Date hidden'!K95)</f>
        <v>0</v>
      </c>
      <c r="K94" s="211">
        <f>IF('Indicator Date hidden'!L95="x","x",$K$2-'Indicator Date hidden'!L95)</f>
        <v>0</v>
      </c>
      <c r="L94" s="211">
        <f>IF('Indicator Date hidden'!M95="x","x",$L$2-'Indicator Date hidden'!M95)</f>
        <v>0</v>
      </c>
      <c r="M94" s="211">
        <f>IF('Indicator Date hidden'!N95="x","x",$M$2-'Indicator Date hidden'!N95)</f>
        <v>0</v>
      </c>
      <c r="N94" s="211">
        <f>IF('Indicator Date hidden'!O95="x","x",$N$2-'Indicator Date hidden'!O95)</f>
        <v>0</v>
      </c>
      <c r="O94" s="211">
        <f>IF('Indicator Date hidden'!P95="x","x",$O$2-'Indicator Date hidden'!P95)</f>
        <v>0</v>
      </c>
      <c r="P94" s="211">
        <f>IF('Indicator Date hidden'!Q95="x","x",$P$2-'Indicator Date hidden'!Q95)</f>
        <v>0</v>
      </c>
      <c r="Q94" s="211">
        <f>IF('Indicator Date hidden'!R95="x","x",$Q$2-'Indicator Date hidden'!R95)</f>
        <v>2</v>
      </c>
      <c r="R94" s="211">
        <f>IF('Indicator Date hidden'!S95="x","x",$R$2-'Indicator Date hidden'!S95)</f>
        <v>0</v>
      </c>
      <c r="S94" s="211">
        <f>IF('Indicator Date hidden'!T95="x","x",$S$2-'Indicator Date hidden'!T95)</f>
        <v>0</v>
      </c>
      <c r="T94" s="211">
        <f>IF('Indicator Date hidden'!U95="x","x",$T$2-'Indicator Date hidden'!U95)</f>
        <v>0</v>
      </c>
      <c r="U94" s="211">
        <f>IF('Indicator Date hidden'!V95="x","x",$U$2-'Indicator Date hidden'!V95)</f>
        <v>0</v>
      </c>
      <c r="V94" s="211">
        <f>IF('Indicator Date hidden'!W95="x","x",$V$2-'Indicator Date hidden'!W95)</f>
        <v>0</v>
      </c>
      <c r="W94" s="211">
        <f>IF('Indicator Date hidden'!X95="x","x",$W$2-'Indicator Date hidden'!X95)</f>
        <v>3</v>
      </c>
      <c r="X94" s="211">
        <f>IF('Indicator Date hidden'!Y95="x","x",$X$2-'Indicator Date hidden'!Y95)</f>
        <v>2</v>
      </c>
      <c r="Y94" s="211">
        <f>IF('Indicator Date hidden'!Z95="x","x",$Y$2-'Indicator Date hidden'!Z95)</f>
        <v>0</v>
      </c>
      <c r="Z94" s="211">
        <f>IF('Indicator Date hidden'!AA95="x","x",$Z$2-'Indicator Date hidden'!AA95)</f>
        <v>0</v>
      </c>
      <c r="AA94" s="211">
        <f>IF('Indicator Date hidden'!AB95="x","x",$AA$2-'Indicator Date hidden'!AB95)</f>
        <v>0</v>
      </c>
      <c r="AB94" s="211">
        <f>IF('Indicator Date hidden'!AC95="x","x",$AB$2-'Indicator Date hidden'!AC95)</f>
        <v>0</v>
      </c>
      <c r="AC94" s="211">
        <f>IF('Indicator Date hidden'!AD95="x","x",$AC$2-'Indicator Date hidden'!AD95)</f>
        <v>0</v>
      </c>
      <c r="AD94" s="211">
        <f>IF('Indicator Date hidden'!AE95="x","x",$AD$2-'Indicator Date hidden'!AE95)</f>
        <v>0</v>
      </c>
      <c r="AE94" s="211">
        <f>IF('Indicator Date hidden'!AF95="x","x",$AE$2-'Indicator Date hidden'!AF95)</f>
        <v>1</v>
      </c>
      <c r="AF94" s="211">
        <f>IF('Indicator Date hidden'!AG95="x","x",$AF$2-'Indicator Date hidden'!AG95)</f>
        <v>1</v>
      </c>
      <c r="AG94" s="211">
        <f>IF('Indicator Date hidden'!AH95="x","x",$AG$2-'Indicator Date hidden'!AH95)</f>
        <v>0</v>
      </c>
      <c r="AH94" s="211">
        <f>IF('Indicator Date hidden'!AI95="x","x",$AH$2-'Indicator Date hidden'!AI95)</f>
        <v>0</v>
      </c>
      <c r="AI94" s="211">
        <f>IF('Indicator Date hidden'!AJ95="x","x",$AI$2-'Indicator Date hidden'!AJ95)</f>
        <v>0</v>
      </c>
      <c r="AJ94" s="211">
        <f>IF('Indicator Date hidden'!AK95="x","x",$AJ$2-'Indicator Date hidden'!AK95)</f>
        <v>1</v>
      </c>
      <c r="AK94" s="211">
        <f>IF('Indicator Date hidden'!AL95="x","x",$AK$2-'Indicator Date hidden'!AL95)</f>
        <v>1</v>
      </c>
      <c r="AL94" s="211">
        <f>IF('Indicator Date hidden'!AM95="x","x",$AL$2-'Indicator Date hidden'!AM95)</f>
        <v>0</v>
      </c>
      <c r="AM94" s="211">
        <f>IF('Indicator Date hidden'!AN95="x","x",$AM$2-'Indicator Date hidden'!AN95)</f>
        <v>0</v>
      </c>
      <c r="AN94" s="211">
        <f>IF('Indicator Date hidden'!AO95="x","x",$AN$2-'Indicator Date hidden'!AO95)</f>
        <v>0</v>
      </c>
      <c r="AO94" s="211">
        <f>IF('Indicator Date hidden'!AP95="x","x",$AO$2-'Indicator Date hidden'!AP95)</f>
        <v>2</v>
      </c>
      <c r="AP94" s="211">
        <f>IF('Indicator Date hidden'!AQ95="x","x",$AP$2-'Indicator Date hidden'!AQ95)</f>
        <v>1</v>
      </c>
      <c r="AQ94" s="211">
        <f>IF('Indicator Date hidden'!AR95="x","x",$AQ$2-'Indicator Date hidden'!AR95)</f>
        <v>0</v>
      </c>
      <c r="AR94" s="211">
        <f>IF('Indicator Date hidden'!AS95="x","x",$AR$2-'Indicator Date hidden'!AS95)</f>
        <v>0</v>
      </c>
      <c r="AS94" s="211">
        <f>IF('Indicator Date hidden'!AT95="x","x",$AS$2-'Indicator Date hidden'!AT95)</f>
        <v>0</v>
      </c>
      <c r="AT94" s="211">
        <f>IF('Indicator Date hidden'!AU95="x","x",$AT$2-'Indicator Date hidden'!AU95)</f>
        <v>0</v>
      </c>
      <c r="AU94" s="211" t="str">
        <f>IF('Indicator Date hidden'!AV95="x","x",$AU$2-'Indicator Date hidden'!AV95)</f>
        <v>x</v>
      </c>
      <c r="AV94" s="211">
        <f>IF('Indicator Date hidden'!AW95="x","x",$AV$2-'Indicator Date hidden'!AW95)</f>
        <v>0</v>
      </c>
      <c r="AW94" s="211">
        <f>IF('Indicator Date hidden'!AX95="x","x",$AW$2-'Indicator Date hidden'!AX95)</f>
        <v>0</v>
      </c>
      <c r="AX94" s="211">
        <f>IF('Indicator Date hidden'!AY95="x","x",$AX$2-'Indicator Date hidden'!AY95)</f>
        <v>0</v>
      </c>
      <c r="AY94" s="211">
        <f>IF('Indicator Date hidden'!AZ95="x","x",$AY$2-'Indicator Date hidden'!AZ95)</f>
        <v>0</v>
      </c>
      <c r="AZ94" s="211">
        <f>IF('Indicator Date hidden'!BA95="x","x",$AZ$2-'Indicator Date hidden'!BA95)</f>
        <v>0</v>
      </c>
      <c r="BA94">
        <f t="shared" si="10"/>
        <v>14</v>
      </c>
      <c r="BB94" s="21">
        <f t="shared" si="11"/>
        <v>0.28000000000000003</v>
      </c>
      <c r="BC94">
        <f t="shared" si="12"/>
        <v>9</v>
      </c>
      <c r="BD94" s="21">
        <f t="shared" si="13"/>
        <v>0.664529909033446</v>
      </c>
      <c r="BE94" s="280">
        <f t="shared" si="14"/>
        <v>0</v>
      </c>
    </row>
    <row r="95" spans="1:57" x14ac:dyDescent="0.25">
      <c r="A95" t="s">
        <v>8874</v>
      </c>
      <c r="B95" s="211">
        <f>IF('Indicator Date hidden'!C96="x","x",$B$2-'Indicator Date hidden'!C96)</f>
        <v>0</v>
      </c>
      <c r="C95" s="211">
        <f>IF('Indicator Date hidden'!D96="x","x",$C$2-'Indicator Date hidden'!D96)</f>
        <v>0</v>
      </c>
      <c r="D95" s="211">
        <f>IF('Indicator Date hidden'!E96="x","x",$D$2-'Indicator Date hidden'!E96)</f>
        <v>0</v>
      </c>
      <c r="E95" s="211">
        <f>IF('Indicator Date hidden'!F96="x","x",$E$2-'Indicator Date hidden'!F96)</f>
        <v>0</v>
      </c>
      <c r="F95" s="211">
        <f>IF('Indicator Date hidden'!G96="x","x",$F$2-'Indicator Date hidden'!G96)</f>
        <v>0</v>
      </c>
      <c r="G95" s="211">
        <f>IF('Indicator Date hidden'!H96="x","x",$G$2-'Indicator Date hidden'!H96)</f>
        <v>0</v>
      </c>
      <c r="H95" s="211">
        <f>IF('Indicator Date hidden'!I96="x","x",$H$2-'Indicator Date hidden'!I96)</f>
        <v>0</v>
      </c>
      <c r="I95" s="211">
        <f>IF('Indicator Date hidden'!J96="x","x",$I$2-'Indicator Date hidden'!J96)</f>
        <v>0</v>
      </c>
      <c r="J95" s="211">
        <f>IF('Indicator Date hidden'!K96="x","x",$J$2-'Indicator Date hidden'!K96)</f>
        <v>0</v>
      </c>
      <c r="K95" s="211">
        <f>IF('Indicator Date hidden'!L96="x","x",$K$2-'Indicator Date hidden'!L96)</f>
        <v>0</v>
      </c>
      <c r="L95" s="211">
        <f>IF('Indicator Date hidden'!M96="x","x",$L$2-'Indicator Date hidden'!M96)</f>
        <v>0</v>
      </c>
      <c r="M95" s="211">
        <f>IF('Indicator Date hidden'!N96="x","x",$M$2-'Indicator Date hidden'!N96)</f>
        <v>0</v>
      </c>
      <c r="N95" s="211">
        <f>IF('Indicator Date hidden'!O96="x","x",$N$2-'Indicator Date hidden'!O96)</f>
        <v>0</v>
      </c>
      <c r="O95" s="211">
        <f>IF('Indicator Date hidden'!P96="x","x",$O$2-'Indicator Date hidden'!P96)</f>
        <v>0</v>
      </c>
      <c r="P95" s="211">
        <f>IF('Indicator Date hidden'!Q96="x","x",$P$2-'Indicator Date hidden'!Q96)</f>
        <v>0</v>
      </c>
      <c r="Q95" s="211" t="str">
        <f>IF('Indicator Date hidden'!R96="x","x",$Q$2-'Indicator Date hidden'!R96)</f>
        <v>x</v>
      </c>
      <c r="R95" s="211">
        <f>IF('Indicator Date hidden'!S96="x","x",$R$2-'Indicator Date hidden'!S96)</f>
        <v>0</v>
      </c>
      <c r="S95" s="211">
        <f>IF('Indicator Date hidden'!T96="x","x",$S$2-'Indicator Date hidden'!T96)</f>
        <v>0</v>
      </c>
      <c r="T95" s="211">
        <f>IF('Indicator Date hidden'!U96="x","x",$T$2-'Indicator Date hidden'!U96)</f>
        <v>0</v>
      </c>
      <c r="U95" s="211" t="str">
        <f>IF('Indicator Date hidden'!V96="x","x",$U$2-'Indicator Date hidden'!V96)</f>
        <v>x</v>
      </c>
      <c r="V95" s="211">
        <f>IF('Indicator Date hidden'!W96="x","x",$V$2-'Indicator Date hidden'!W96)</f>
        <v>0</v>
      </c>
      <c r="W95" s="211" t="str">
        <f>IF('Indicator Date hidden'!X96="x","x",$W$2-'Indicator Date hidden'!X96)</f>
        <v>x</v>
      </c>
      <c r="X95" s="211">
        <f>IF('Indicator Date hidden'!Y96="x","x",$X$2-'Indicator Date hidden'!Y96)</f>
        <v>2</v>
      </c>
      <c r="Y95" s="211">
        <f>IF('Indicator Date hidden'!Z96="x","x",$Y$2-'Indicator Date hidden'!Z96)</f>
        <v>0</v>
      </c>
      <c r="Z95" s="211">
        <f>IF('Indicator Date hidden'!AA96="x","x",$Z$2-'Indicator Date hidden'!AA96)</f>
        <v>0</v>
      </c>
      <c r="AA95" s="211" t="str">
        <f>IF('Indicator Date hidden'!AB96="x","x",$AA$2-'Indicator Date hidden'!AB96)</f>
        <v>x</v>
      </c>
      <c r="AB95" s="211">
        <f>IF('Indicator Date hidden'!AC96="x","x",$AB$2-'Indicator Date hidden'!AC96)</f>
        <v>0</v>
      </c>
      <c r="AC95" s="211">
        <f>IF('Indicator Date hidden'!AD96="x","x",$AC$2-'Indicator Date hidden'!AD96)</f>
        <v>0</v>
      </c>
      <c r="AD95" s="211" t="str">
        <f>IF('Indicator Date hidden'!AE96="x","x",$AD$2-'Indicator Date hidden'!AE96)</f>
        <v>x</v>
      </c>
      <c r="AE95" s="211">
        <f>IF('Indicator Date hidden'!AF96="x","x",$AE$2-'Indicator Date hidden'!AF96)</f>
        <v>0</v>
      </c>
      <c r="AF95" s="211">
        <f>IF('Indicator Date hidden'!AG96="x","x",$AF$2-'Indicator Date hidden'!AG96)</f>
        <v>1</v>
      </c>
      <c r="AG95" s="211">
        <f>IF('Indicator Date hidden'!AH96="x","x",$AG$2-'Indicator Date hidden'!AH96)</f>
        <v>0</v>
      </c>
      <c r="AH95" s="211">
        <f>IF('Indicator Date hidden'!AI96="x","x",$AH$2-'Indicator Date hidden'!AI96)</f>
        <v>0</v>
      </c>
      <c r="AI95" s="211">
        <f>IF('Indicator Date hidden'!AJ96="x","x",$AI$2-'Indicator Date hidden'!AJ96)</f>
        <v>0</v>
      </c>
      <c r="AJ95" s="211" t="str">
        <f>IF('Indicator Date hidden'!AK96="x","x",$AJ$2-'Indicator Date hidden'!AK96)</f>
        <v>x</v>
      </c>
      <c r="AK95" s="211">
        <f>IF('Indicator Date hidden'!AL96="x","x",$AK$2-'Indicator Date hidden'!AL96)</f>
        <v>1</v>
      </c>
      <c r="AL95" s="211">
        <f>IF('Indicator Date hidden'!AM96="x","x",$AL$2-'Indicator Date hidden'!AM96)</f>
        <v>0</v>
      </c>
      <c r="AM95" s="211">
        <f>IF('Indicator Date hidden'!AN96="x","x",$AM$2-'Indicator Date hidden'!AN96)</f>
        <v>0</v>
      </c>
      <c r="AN95" s="211">
        <f>IF('Indicator Date hidden'!AO96="x","x",$AN$2-'Indicator Date hidden'!AO96)</f>
        <v>0</v>
      </c>
      <c r="AO95" s="211">
        <f>IF('Indicator Date hidden'!AP96="x","x",$AO$2-'Indicator Date hidden'!AP96)</f>
        <v>0</v>
      </c>
      <c r="AP95" s="211">
        <f>IF('Indicator Date hidden'!AQ96="x","x",$AP$2-'Indicator Date hidden'!AQ96)</f>
        <v>0</v>
      </c>
      <c r="AQ95" s="211" t="str">
        <f>IF('Indicator Date hidden'!AR96="x","x",$AQ$2-'Indicator Date hidden'!AR96)</f>
        <v>x</v>
      </c>
      <c r="AR95" s="211">
        <f>IF('Indicator Date hidden'!AS96="x","x",$AR$2-'Indicator Date hidden'!AS96)</f>
        <v>0</v>
      </c>
      <c r="AS95" s="211">
        <f>IF('Indicator Date hidden'!AT96="x","x",$AS$2-'Indicator Date hidden'!AT96)</f>
        <v>0</v>
      </c>
      <c r="AT95" s="211">
        <f>IF('Indicator Date hidden'!AU96="x","x",$AT$2-'Indicator Date hidden'!AU96)</f>
        <v>0</v>
      </c>
      <c r="AU95" s="211">
        <f>IF('Indicator Date hidden'!AV96="x","x",$AU$2-'Indicator Date hidden'!AV96)</f>
        <v>3</v>
      </c>
      <c r="AV95" s="211">
        <f>IF('Indicator Date hidden'!AW96="x","x",$AV$2-'Indicator Date hidden'!AW96)</f>
        <v>0</v>
      </c>
      <c r="AW95" s="211">
        <f>IF('Indicator Date hidden'!AX96="x","x",$AW$2-'Indicator Date hidden'!AX96)</f>
        <v>0</v>
      </c>
      <c r="AX95" s="211">
        <f>IF('Indicator Date hidden'!AY96="x","x",$AX$2-'Indicator Date hidden'!AY96)</f>
        <v>0</v>
      </c>
      <c r="AY95" s="211">
        <f>IF('Indicator Date hidden'!AZ96="x","x",$AY$2-'Indicator Date hidden'!AZ96)</f>
        <v>0</v>
      </c>
      <c r="AZ95" s="211">
        <f>IF('Indicator Date hidden'!BA96="x","x",$AZ$2-'Indicator Date hidden'!BA96)</f>
        <v>0</v>
      </c>
      <c r="BA95">
        <f t="shared" si="10"/>
        <v>7</v>
      </c>
      <c r="BB95" s="21">
        <f t="shared" si="11"/>
        <v>0.15909090909090909</v>
      </c>
      <c r="BC95">
        <f t="shared" si="12"/>
        <v>4</v>
      </c>
      <c r="BD95" s="21">
        <f t="shared" si="13"/>
        <v>0.56178214065037613</v>
      </c>
      <c r="BE95" s="280">
        <f t="shared" si="14"/>
        <v>0</v>
      </c>
    </row>
    <row r="96" spans="1:57" x14ac:dyDescent="0.25">
      <c r="A96" t="s">
        <v>8859</v>
      </c>
      <c r="B96" s="211">
        <f>IF('Indicator Date hidden'!C97="x","x",$B$2-'Indicator Date hidden'!C97)</f>
        <v>0</v>
      </c>
      <c r="C96" s="211">
        <f>IF('Indicator Date hidden'!D97="x","x",$C$2-'Indicator Date hidden'!D97)</f>
        <v>0</v>
      </c>
      <c r="D96" s="211">
        <f>IF('Indicator Date hidden'!E97="x","x",$D$2-'Indicator Date hidden'!E97)</f>
        <v>0</v>
      </c>
      <c r="E96" s="211">
        <f>IF('Indicator Date hidden'!F97="x","x",$E$2-'Indicator Date hidden'!F97)</f>
        <v>0</v>
      </c>
      <c r="F96" s="211">
        <f>IF('Indicator Date hidden'!G97="x","x",$F$2-'Indicator Date hidden'!G97)</f>
        <v>0</v>
      </c>
      <c r="G96" s="211">
        <f>IF('Indicator Date hidden'!H97="x","x",$G$2-'Indicator Date hidden'!H97)</f>
        <v>0</v>
      </c>
      <c r="H96" s="211">
        <f>IF('Indicator Date hidden'!I97="x","x",$H$2-'Indicator Date hidden'!I97)</f>
        <v>0</v>
      </c>
      <c r="I96" s="211">
        <f>IF('Indicator Date hidden'!J97="x","x",$I$2-'Indicator Date hidden'!J97)</f>
        <v>0</v>
      </c>
      <c r="J96" s="211">
        <f>IF('Indicator Date hidden'!K97="x","x",$J$2-'Indicator Date hidden'!K97)</f>
        <v>0</v>
      </c>
      <c r="K96" s="211">
        <f>IF('Indicator Date hidden'!L97="x","x",$K$2-'Indicator Date hidden'!L97)</f>
        <v>0</v>
      </c>
      <c r="L96" s="211">
        <f>IF('Indicator Date hidden'!M97="x","x",$L$2-'Indicator Date hidden'!M97)</f>
        <v>0</v>
      </c>
      <c r="M96" s="211">
        <f>IF('Indicator Date hidden'!N97="x","x",$M$2-'Indicator Date hidden'!N97)</f>
        <v>0</v>
      </c>
      <c r="N96" s="211">
        <f>IF('Indicator Date hidden'!O97="x","x",$N$2-'Indicator Date hidden'!O97)</f>
        <v>0</v>
      </c>
      <c r="O96" s="211">
        <f>IF('Indicator Date hidden'!P97="x","x",$O$2-'Indicator Date hidden'!P97)</f>
        <v>0</v>
      </c>
      <c r="P96" s="211">
        <f>IF('Indicator Date hidden'!Q97="x","x",$P$2-'Indicator Date hidden'!Q97)</f>
        <v>0</v>
      </c>
      <c r="Q96" s="211" t="str">
        <f>IF('Indicator Date hidden'!R97="x","x",$Q$2-'Indicator Date hidden'!R97)</f>
        <v>x</v>
      </c>
      <c r="R96" s="211">
        <f>IF('Indicator Date hidden'!S97="x","x",$R$2-'Indicator Date hidden'!S97)</f>
        <v>0</v>
      </c>
      <c r="S96" s="211">
        <f>IF('Indicator Date hidden'!T97="x","x",$S$2-'Indicator Date hidden'!T97)</f>
        <v>0</v>
      </c>
      <c r="T96" s="211">
        <f>IF('Indicator Date hidden'!U97="x","x",$T$2-'Indicator Date hidden'!U97)</f>
        <v>0</v>
      </c>
      <c r="U96" s="211">
        <f>IF('Indicator Date hidden'!V97="x","x",$U$2-'Indicator Date hidden'!V97)</f>
        <v>0</v>
      </c>
      <c r="V96" s="211">
        <f>IF('Indicator Date hidden'!W97="x","x",$V$2-'Indicator Date hidden'!W97)</f>
        <v>0</v>
      </c>
      <c r="W96" s="211">
        <f>IF('Indicator Date hidden'!X97="x","x",$W$2-'Indicator Date hidden'!X97)</f>
        <v>10</v>
      </c>
      <c r="X96" s="211">
        <f>IF('Indicator Date hidden'!Y97="x","x",$X$2-'Indicator Date hidden'!Y97)</f>
        <v>3</v>
      </c>
      <c r="Y96" s="211">
        <f>IF('Indicator Date hidden'!Z97="x","x",$Y$2-'Indicator Date hidden'!Z97)</f>
        <v>0</v>
      </c>
      <c r="Z96" s="211">
        <f>IF('Indicator Date hidden'!AA97="x","x",$Z$2-'Indicator Date hidden'!AA97)</f>
        <v>0</v>
      </c>
      <c r="AA96" s="211">
        <f>IF('Indicator Date hidden'!AB97="x","x",$AA$2-'Indicator Date hidden'!AB97)</f>
        <v>0</v>
      </c>
      <c r="AB96" s="211">
        <f>IF('Indicator Date hidden'!AC97="x","x",$AB$2-'Indicator Date hidden'!AC97)</f>
        <v>0</v>
      </c>
      <c r="AC96" s="211">
        <f>IF('Indicator Date hidden'!AD97="x","x",$AC$2-'Indicator Date hidden'!AD97)</f>
        <v>0</v>
      </c>
      <c r="AD96" s="211" t="str">
        <f>IF('Indicator Date hidden'!AE97="x","x",$AD$2-'Indicator Date hidden'!AE97)</f>
        <v>x</v>
      </c>
      <c r="AE96" s="211">
        <f>IF('Indicator Date hidden'!AF97="x","x",$AE$2-'Indicator Date hidden'!AF97)</f>
        <v>0</v>
      </c>
      <c r="AF96" s="211" t="str">
        <f>IF('Indicator Date hidden'!AG97="x","x",$AF$2-'Indicator Date hidden'!AG97)</f>
        <v>x</v>
      </c>
      <c r="AG96" s="211">
        <f>IF('Indicator Date hidden'!AH97="x","x",$AG$2-'Indicator Date hidden'!AH97)</f>
        <v>0</v>
      </c>
      <c r="AH96" s="211">
        <f>IF('Indicator Date hidden'!AI97="x","x",$AH$2-'Indicator Date hidden'!AI97)</f>
        <v>0</v>
      </c>
      <c r="AI96" s="211">
        <f>IF('Indicator Date hidden'!AJ97="x","x",$AI$2-'Indicator Date hidden'!AJ97)</f>
        <v>0</v>
      </c>
      <c r="AJ96" s="211">
        <f>IF('Indicator Date hidden'!AK97="x","x",$AJ$2-'Indicator Date hidden'!AK97)</f>
        <v>1</v>
      </c>
      <c r="AK96" s="211">
        <f>IF('Indicator Date hidden'!AL97="x","x",$AK$2-'Indicator Date hidden'!AL97)</f>
        <v>0</v>
      </c>
      <c r="AL96" s="211">
        <f>IF('Indicator Date hidden'!AM97="x","x",$AL$2-'Indicator Date hidden'!AM97)</f>
        <v>0</v>
      </c>
      <c r="AM96" s="211">
        <f>IF('Indicator Date hidden'!AN97="x","x",$AM$2-'Indicator Date hidden'!AN97)</f>
        <v>0</v>
      </c>
      <c r="AN96" s="211">
        <f>IF('Indicator Date hidden'!AO97="x","x",$AN$2-'Indicator Date hidden'!AO97)</f>
        <v>0</v>
      </c>
      <c r="AO96" s="211" t="str">
        <f>IF('Indicator Date hidden'!AP97="x","x",$AO$2-'Indicator Date hidden'!AP97)</f>
        <v>x</v>
      </c>
      <c r="AP96" s="211" t="str">
        <f>IF('Indicator Date hidden'!AQ97="x","x",$AP$2-'Indicator Date hidden'!AQ97)</f>
        <v>x</v>
      </c>
      <c r="AQ96" s="211">
        <f>IF('Indicator Date hidden'!AR97="x","x",$AQ$2-'Indicator Date hidden'!AR97)</f>
        <v>0</v>
      </c>
      <c r="AR96" s="211">
        <f>IF('Indicator Date hidden'!AS97="x","x",$AR$2-'Indicator Date hidden'!AS97)</f>
        <v>0</v>
      </c>
      <c r="AS96" s="211">
        <f>IF('Indicator Date hidden'!AT97="x","x",$AS$2-'Indicator Date hidden'!AT97)</f>
        <v>0</v>
      </c>
      <c r="AT96" s="211">
        <f>IF('Indicator Date hidden'!AU97="x","x",$AT$2-'Indicator Date hidden'!AU97)</f>
        <v>0</v>
      </c>
      <c r="AU96" s="211">
        <f>IF('Indicator Date hidden'!AV97="x","x",$AU$2-'Indicator Date hidden'!AV97)</f>
        <v>7</v>
      </c>
      <c r="AV96" s="211">
        <f>IF('Indicator Date hidden'!AW97="x","x",$AV$2-'Indicator Date hidden'!AW97)</f>
        <v>0</v>
      </c>
      <c r="AW96" s="211">
        <f>IF('Indicator Date hidden'!AX97="x","x",$AW$2-'Indicator Date hidden'!AX97)</f>
        <v>0</v>
      </c>
      <c r="AX96" s="211">
        <f>IF('Indicator Date hidden'!AY97="x","x",$AX$2-'Indicator Date hidden'!AY97)</f>
        <v>0</v>
      </c>
      <c r="AY96" s="211">
        <f>IF('Indicator Date hidden'!AZ97="x","x",$AY$2-'Indicator Date hidden'!AZ97)</f>
        <v>0</v>
      </c>
      <c r="AZ96" s="211">
        <f>IF('Indicator Date hidden'!BA97="x","x",$AZ$2-'Indicator Date hidden'!BA97)</f>
        <v>0</v>
      </c>
      <c r="BA96">
        <f t="shared" si="10"/>
        <v>21</v>
      </c>
      <c r="BB96" s="21">
        <f t="shared" si="11"/>
        <v>0.45652173913043476</v>
      </c>
      <c r="BC96">
        <f t="shared" si="12"/>
        <v>4</v>
      </c>
      <c r="BD96" s="21">
        <f t="shared" si="13"/>
        <v>1.8022512701706603</v>
      </c>
      <c r="BE96" s="280">
        <f t="shared" si="14"/>
        <v>0</v>
      </c>
    </row>
    <row r="97" spans="1:57" x14ac:dyDescent="0.25">
      <c r="A97" t="s">
        <v>8868</v>
      </c>
      <c r="B97" s="211">
        <f>IF('Indicator Date hidden'!C98="x","x",$B$2-'Indicator Date hidden'!C98)</f>
        <v>0</v>
      </c>
      <c r="C97" s="211">
        <f>IF('Indicator Date hidden'!D98="x","x",$C$2-'Indicator Date hidden'!D98)</f>
        <v>0</v>
      </c>
      <c r="D97" s="211">
        <f>IF('Indicator Date hidden'!E98="x","x",$D$2-'Indicator Date hidden'!E98)</f>
        <v>0</v>
      </c>
      <c r="E97" s="211">
        <f>IF('Indicator Date hidden'!F98="x","x",$E$2-'Indicator Date hidden'!F98)</f>
        <v>0</v>
      </c>
      <c r="F97" s="211">
        <f>IF('Indicator Date hidden'!G98="x","x",$F$2-'Indicator Date hidden'!G98)</f>
        <v>0</v>
      </c>
      <c r="G97" s="211">
        <f>IF('Indicator Date hidden'!H98="x","x",$G$2-'Indicator Date hidden'!H98)</f>
        <v>0</v>
      </c>
      <c r="H97" s="211">
        <f>IF('Indicator Date hidden'!I98="x","x",$H$2-'Indicator Date hidden'!I98)</f>
        <v>0</v>
      </c>
      <c r="I97" s="211">
        <f>IF('Indicator Date hidden'!J98="x","x",$I$2-'Indicator Date hidden'!J98)</f>
        <v>0</v>
      </c>
      <c r="J97" s="211">
        <f>IF('Indicator Date hidden'!K98="x","x",$J$2-'Indicator Date hidden'!K98)</f>
        <v>0</v>
      </c>
      <c r="K97" s="211">
        <f>IF('Indicator Date hidden'!L98="x","x",$K$2-'Indicator Date hidden'!L98)</f>
        <v>0</v>
      </c>
      <c r="L97" s="211">
        <f>IF('Indicator Date hidden'!M98="x","x",$L$2-'Indicator Date hidden'!M98)</f>
        <v>0</v>
      </c>
      <c r="M97" s="211">
        <f>IF('Indicator Date hidden'!N98="x","x",$M$2-'Indicator Date hidden'!N98)</f>
        <v>0</v>
      </c>
      <c r="N97" s="211">
        <f>IF('Indicator Date hidden'!O98="x","x",$N$2-'Indicator Date hidden'!O98)</f>
        <v>0</v>
      </c>
      <c r="O97" s="211">
        <f>IF('Indicator Date hidden'!P98="x","x",$O$2-'Indicator Date hidden'!P98)</f>
        <v>0</v>
      </c>
      <c r="P97" s="211">
        <f>IF('Indicator Date hidden'!Q98="x","x",$P$2-'Indicator Date hidden'!Q98)</f>
        <v>0</v>
      </c>
      <c r="Q97" s="211">
        <f>IF('Indicator Date hidden'!R98="x","x",$Q$2-'Indicator Date hidden'!R98)</f>
        <v>5</v>
      </c>
      <c r="R97" s="211">
        <f>IF('Indicator Date hidden'!S98="x","x",$R$2-'Indicator Date hidden'!S98)</f>
        <v>0</v>
      </c>
      <c r="S97" s="211">
        <f>IF('Indicator Date hidden'!T98="x","x",$S$2-'Indicator Date hidden'!T98)</f>
        <v>0</v>
      </c>
      <c r="T97" s="211">
        <f>IF('Indicator Date hidden'!U98="x","x",$T$2-'Indicator Date hidden'!U98)</f>
        <v>0</v>
      </c>
      <c r="U97" s="211">
        <f>IF('Indicator Date hidden'!V98="x","x",$U$2-'Indicator Date hidden'!V98)</f>
        <v>0</v>
      </c>
      <c r="V97" s="211">
        <f>IF('Indicator Date hidden'!W98="x","x",$V$2-'Indicator Date hidden'!W98)</f>
        <v>0</v>
      </c>
      <c r="W97" s="211">
        <f>IF('Indicator Date hidden'!X98="x","x",$W$2-'Indicator Date hidden'!X98)</f>
        <v>0</v>
      </c>
      <c r="X97" s="211" t="str">
        <f>IF('Indicator Date hidden'!Y98="x","x",$X$2-'Indicator Date hidden'!Y98)</f>
        <v>x</v>
      </c>
      <c r="Y97" s="211">
        <f>IF('Indicator Date hidden'!Z98="x","x",$Y$2-'Indicator Date hidden'!Z98)</f>
        <v>0</v>
      </c>
      <c r="Z97" s="211">
        <f>IF('Indicator Date hidden'!AA98="x","x",$Z$2-'Indicator Date hidden'!AA98)</f>
        <v>0</v>
      </c>
      <c r="AA97" s="211">
        <f>IF('Indicator Date hidden'!AB98="x","x",$AA$2-'Indicator Date hidden'!AB98)</f>
        <v>0</v>
      </c>
      <c r="AB97" s="211">
        <f>IF('Indicator Date hidden'!AC98="x","x",$AB$2-'Indicator Date hidden'!AC98)</f>
        <v>0</v>
      </c>
      <c r="AC97" s="211">
        <f>IF('Indicator Date hidden'!AD98="x","x",$AC$2-'Indicator Date hidden'!AD98)</f>
        <v>0</v>
      </c>
      <c r="AD97" s="211" t="str">
        <f>IF('Indicator Date hidden'!AE98="x","x",$AD$2-'Indicator Date hidden'!AE98)</f>
        <v>x</v>
      </c>
      <c r="AE97" s="211">
        <f>IF('Indicator Date hidden'!AF98="x","x",$AE$2-'Indicator Date hidden'!AF98)</f>
        <v>0</v>
      </c>
      <c r="AF97" s="211">
        <f>IF('Indicator Date hidden'!AG98="x","x",$AF$2-'Indicator Date hidden'!AG98)</f>
        <v>3</v>
      </c>
      <c r="AG97" s="211">
        <f>IF('Indicator Date hidden'!AH98="x","x",$AG$2-'Indicator Date hidden'!AH98)</f>
        <v>0</v>
      </c>
      <c r="AH97" s="211">
        <f>IF('Indicator Date hidden'!AI98="x","x",$AH$2-'Indicator Date hidden'!AI98)</f>
        <v>0</v>
      </c>
      <c r="AI97" s="211">
        <f>IF('Indicator Date hidden'!AJ98="x","x",$AI$2-'Indicator Date hidden'!AJ98)</f>
        <v>0</v>
      </c>
      <c r="AJ97" s="211" t="str">
        <f>IF('Indicator Date hidden'!AK98="x","x",$AJ$2-'Indicator Date hidden'!AK98)</f>
        <v>x</v>
      </c>
      <c r="AK97" s="211">
        <f>IF('Indicator Date hidden'!AL98="x","x",$AK$2-'Indicator Date hidden'!AL98)</f>
        <v>1</v>
      </c>
      <c r="AL97" s="211">
        <f>IF('Indicator Date hidden'!AM98="x","x",$AL$2-'Indicator Date hidden'!AM98)</f>
        <v>0</v>
      </c>
      <c r="AM97" s="211">
        <f>IF('Indicator Date hidden'!AN98="x","x",$AM$2-'Indicator Date hidden'!AN98)</f>
        <v>0</v>
      </c>
      <c r="AN97" s="211">
        <f>IF('Indicator Date hidden'!AO98="x","x",$AN$2-'Indicator Date hidden'!AO98)</f>
        <v>0</v>
      </c>
      <c r="AO97" s="211">
        <f>IF('Indicator Date hidden'!AP98="x","x",$AO$2-'Indicator Date hidden'!AP98)</f>
        <v>0</v>
      </c>
      <c r="AP97" s="211">
        <f>IF('Indicator Date hidden'!AQ98="x","x",$AP$2-'Indicator Date hidden'!AQ98)</f>
        <v>0</v>
      </c>
      <c r="AQ97" s="211">
        <f>IF('Indicator Date hidden'!AR98="x","x",$AQ$2-'Indicator Date hidden'!AR98)</f>
        <v>0</v>
      </c>
      <c r="AR97" s="211">
        <f>IF('Indicator Date hidden'!AS98="x","x",$AR$2-'Indicator Date hidden'!AS98)</f>
        <v>0</v>
      </c>
      <c r="AS97" s="211">
        <f>IF('Indicator Date hidden'!AT98="x","x",$AS$2-'Indicator Date hidden'!AT98)</f>
        <v>0</v>
      </c>
      <c r="AT97" s="211">
        <f>IF('Indicator Date hidden'!AU98="x","x",$AT$2-'Indicator Date hidden'!AU98)</f>
        <v>0</v>
      </c>
      <c r="AU97" s="211">
        <f>IF('Indicator Date hidden'!AV98="x","x",$AU$2-'Indicator Date hidden'!AV98)</f>
        <v>5</v>
      </c>
      <c r="AV97" s="211">
        <f>IF('Indicator Date hidden'!AW98="x","x",$AV$2-'Indicator Date hidden'!AW98)</f>
        <v>0</v>
      </c>
      <c r="AW97" s="211">
        <f>IF('Indicator Date hidden'!AX98="x","x",$AW$2-'Indicator Date hidden'!AX98)</f>
        <v>0</v>
      </c>
      <c r="AX97" s="211">
        <f>IF('Indicator Date hidden'!AY98="x","x",$AX$2-'Indicator Date hidden'!AY98)</f>
        <v>0</v>
      </c>
      <c r="AY97" s="211">
        <f>IF('Indicator Date hidden'!AZ98="x","x",$AY$2-'Indicator Date hidden'!AZ98)</f>
        <v>0</v>
      </c>
      <c r="AZ97" s="211">
        <f>IF('Indicator Date hidden'!BA98="x","x",$AZ$2-'Indicator Date hidden'!BA98)</f>
        <v>0</v>
      </c>
      <c r="BA97">
        <f t="shared" si="10"/>
        <v>14</v>
      </c>
      <c r="BB97" s="21">
        <f t="shared" si="11"/>
        <v>0.29166666666666669</v>
      </c>
      <c r="BC97">
        <f t="shared" si="12"/>
        <v>4</v>
      </c>
      <c r="BD97" s="21">
        <f t="shared" si="13"/>
        <v>1.0793194872490515</v>
      </c>
      <c r="BE97" s="280">
        <f t="shared" si="14"/>
        <v>0</v>
      </c>
    </row>
    <row r="98" spans="1:57" x14ac:dyDescent="0.25">
      <c r="A98" t="s">
        <v>8861</v>
      </c>
      <c r="B98" s="211">
        <f>IF('Indicator Date hidden'!C99="x","x",$B$2-'Indicator Date hidden'!C99)</f>
        <v>0</v>
      </c>
      <c r="C98" s="211">
        <f>IF('Indicator Date hidden'!D99="x","x",$C$2-'Indicator Date hidden'!D99)</f>
        <v>0</v>
      </c>
      <c r="D98" s="211">
        <f>IF('Indicator Date hidden'!E99="x","x",$D$2-'Indicator Date hidden'!E99)</f>
        <v>0</v>
      </c>
      <c r="E98" s="211">
        <f>IF('Indicator Date hidden'!F99="x","x",$E$2-'Indicator Date hidden'!F99)</f>
        <v>0</v>
      </c>
      <c r="F98" s="211">
        <f>IF('Indicator Date hidden'!G99="x","x",$F$2-'Indicator Date hidden'!G99)</f>
        <v>0</v>
      </c>
      <c r="G98" s="211">
        <f>IF('Indicator Date hidden'!H99="x","x",$G$2-'Indicator Date hidden'!H99)</f>
        <v>0</v>
      </c>
      <c r="H98" s="211">
        <f>IF('Indicator Date hidden'!I99="x","x",$H$2-'Indicator Date hidden'!I99)</f>
        <v>0</v>
      </c>
      <c r="I98" s="211">
        <f>IF('Indicator Date hidden'!J99="x","x",$I$2-'Indicator Date hidden'!J99)</f>
        <v>0</v>
      </c>
      <c r="J98" s="211">
        <f>IF('Indicator Date hidden'!K99="x","x",$J$2-'Indicator Date hidden'!K99)</f>
        <v>0</v>
      </c>
      <c r="K98" s="211">
        <f>IF('Indicator Date hidden'!L99="x","x",$K$2-'Indicator Date hidden'!L99)</f>
        <v>0</v>
      </c>
      <c r="L98" s="211">
        <f>IF('Indicator Date hidden'!M99="x","x",$L$2-'Indicator Date hidden'!M99)</f>
        <v>0</v>
      </c>
      <c r="M98" s="211">
        <f>IF('Indicator Date hidden'!N99="x","x",$M$2-'Indicator Date hidden'!N99)</f>
        <v>0</v>
      </c>
      <c r="N98" s="211">
        <f>IF('Indicator Date hidden'!O99="x","x",$N$2-'Indicator Date hidden'!O99)</f>
        <v>0</v>
      </c>
      <c r="O98" s="211">
        <f>IF('Indicator Date hidden'!P99="x","x",$O$2-'Indicator Date hidden'!P99)</f>
        <v>0</v>
      </c>
      <c r="P98" s="211">
        <f>IF('Indicator Date hidden'!Q99="x","x",$P$2-'Indicator Date hidden'!Q99)</f>
        <v>0</v>
      </c>
      <c r="Q98" s="211">
        <f>IF('Indicator Date hidden'!R99="x","x",$Q$2-'Indicator Date hidden'!R99)</f>
        <v>1</v>
      </c>
      <c r="R98" s="211">
        <f>IF('Indicator Date hidden'!S99="x","x",$R$2-'Indicator Date hidden'!S99)</f>
        <v>0</v>
      </c>
      <c r="S98" s="211">
        <f>IF('Indicator Date hidden'!T99="x","x",$S$2-'Indicator Date hidden'!T99)</f>
        <v>0</v>
      </c>
      <c r="T98" s="211">
        <f>IF('Indicator Date hidden'!U99="x","x",$T$2-'Indicator Date hidden'!U99)</f>
        <v>0</v>
      </c>
      <c r="U98" s="211">
        <f>IF('Indicator Date hidden'!V99="x","x",$U$2-'Indicator Date hidden'!V99)</f>
        <v>0</v>
      </c>
      <c r="V98" s="211">
        <f>IF('Indicator Date hidden'!W99="x","x",$V$2-'Indicator Date hidden'!W99)</f>
        <v>0</v>
      </c>
      <c r="W98" s="211">
        <f>IF('Indicator Date hidden'!X99="x","x",$W$2-'Indicator Date hidden'!X99)</f>
        <v>1</v>
      </c>
      <c r="X98" s="211">
        <f>IF('Indicator Date hidden'!Y99="x","x",$X$2-'Indicator Date hidden'!Y99)</f>
        <v>4</v>
      </c>
      <c r="Y98" s="211">
        <f>IF('Indicator Date hidden'!Z99="x","x",$Y$2-'Indicator Date hidden'!Z99)</f>
        <v>0</v>
      </c>
      <c r="Z98" s="211">
        <f>IF('Indicator Date hidden'!AA99="x","x",$Z$2-'Indicator Date hidden'!AA99)</f>
        <v>0</v>
      </c>
      <c r="AA98" s="211">
        <f>IF('Indicator Date hidden'!AB99="x","x",$AA$2-'Indicator Date hidden'!AB99)</f>
        <v>0</v>
      </c>
      <c r="AB98" s="211">
        <f>IF('Indicator Date hidden'!AC99="x","x",$AB$2-'Indicator Date hidden'!AC99)</f>
        <v>0</v>
      </c>
      <c r="AC98" s="211">
        <f>IF('Indicator Date hidden'!AD99="x","x",$AC$2-'Indicator Date hidden'!AD99)</f>
        <v>0</v>
      </c>
      <c r="AD98" s="211">
        <f>IF('Indicator Date hidden'!AE99="x","x",$AD$2-'Indicator Date hidden'!AE99)</f>
        <v>0</v>
      </c>
      <c r="AE98" s="211">
        <f>IF('Indicator Date hidden'!AF99="x","x",$AE$2-'Indicator Date hidden'!AF99)</f>
        <v>0</v>
      </c>
      <c r="AF98" s="211">
        <f>IF('Indicator Date hidden'!AG99="x","x",$AF$2-'Indicator Date hidden'!AG99)</f>
        <v>6</v>
      </c>
      <c r="AG98" s="211">
        <f>IF('Indicator Date hidden'!AH99="x","x",$AG$2-'Indicator Date hidden'!AH99)</f>
        <v>0</v>
      </c>
      <c r="AH98" s="211">
        <f>IF('Indicator Date hidden'!AI99="x","x",$AH$2-'Indicator Date hidden'!AI99)</f>
        <v>0</v>
      </c>
      <c r="AI98" s="211">
        <f>IF('Indicator Date hidden'!AJ99="x","x",$AI$2-'Indicator Date hidden'!AJ99)</f>
        <v>0</v>
      </c>
      <c r="AJ98" s="211" t="str">
        <f>IF('Indicator Date hidden'!AK99="x","x",$AJ$2-'Indicator Date hidden'!AK99)</f>
        <v>x</v>
      </c>
      <c r="AK98" s="211">
        <f>IF('Indicator Date hidden'!AL99="x","x",$AK$2-'Indicator Date hidden'!AL99)</f>
        <v>0</v>
      </c>
      <c r="AL98" s="211">
        <f>IF('Indicator Date hidden'!AM99="x","x",$AL$2-'Indicator Date hidden'!AM99)</f>
        <v>0</v>
      </c>
      <c r="AM98" s="211">
        <f>IF('Indicator Date hidden'!AN99="x","x",$AM$2-'Indicator Date hidden'!AN99)</f>
        <v>0</v>
      </c>
      <c r="AN98" s="211">
        <f>IF('Indicator Date hidden'!AO99="x","x",$AN$2-'Indicator Date hidden'!AO99)</f>
        <v>0</v>
      </c>
      <c r="AO98" s="211" t="str">
        <f>IF('Indicator Date hidden'!AP99="x","x",$AO$2-'Indicator Date hidden'!AP99)</f>
        <v>x</v>
      </c>
      <c r="AP98" s="211" t="str">
        <f>IF('Indicator Date hidden'!AQ99="x","x",$AP$2-'Indicator Date hidden'!AQ99)</f>
        <v>x</v>
      </c>
      <c r="AQ98" s="211" t="str">
        <f>IF('Indicator Date hidden'!AR99="x","x",$AQ$2-'Indicator Date hidden'!AR99)</f>
        <v>x</v>
      </c>
      <c r="AR98" s="211">
        <f>IF('Indicator Date hidden'!AS99="x","x",$AR$2-'Indicator Date hidden'!AS99)</f>
        <v>0</v>
      </c>
      <c r="AS98" s="211">
        <f>IF('Indicator Date hidden'!AT99="x","x",$AS$2-'Indicator Date hidden'!AT99)</f>
        <v>0</v>
      </c>
      <c r="AT98" s="211">
        <f>IF('Indicator Date hidden'!AU99="x","x",$AT$2-'Indicator Date hidden'!AU99)</f>
        <v>0</v>
      </c>
      <c r="AU98" s="211">
        <f>IF('Indicator Date hidden'!AV99="x","x",$AU$2-'Indicator Date hidden'!AV99)</f>
        <v>7</v>
      </c>
      <c r="AV98" s="211">
        <f>IF('Indicator Date hidden'!AW99="x","x",$AV$2-'Indicator Date hidden'!AW99)</f>
        <v>0</v>
      </c>
      <c r="AW98" s="211">
        <f>IF('Indicator Date hidden'!AX99="x","x",$AW$2-'Indicator Date hidden'!AX99)</f>
        <v>0</v>
      </c>
      <c r="AX98" s="211">
        <f>IF('Indicator Date hidden'!AY99="x","x",$AX$2-'Indicator Date hidden'!AY99)</f>
        <v>0</v>
      </c>
      <c r="AY98" s="211">
        <f>IF('Indicator Date hidden'!AZ99="x","x",$AY$2-'Indicator Date hidden'!AZ99)</f>
        <v>0</v>
      </c>
      <c r="AZ98" s="211">
        <f>IF('Indicator Date hidden'!BA99="x","x",$AZ$2-'Indicator Date hidden'!BA99)</f>
        <v>0</v>
      </c>
      <c r="BA98">
        <f t="shared" si="10"/>
        <v>19</v>
      </c>
      <c r="BB98" s="21">
        <f t="shared" si="11"/>
        <v>0.40425531914893614</v>
      </c>
      <c r="BC98">
        <f t="shared" si="12"/>
        <v>5</v>
      </c>
      <c r="BD98" s="21">
        <f t="shared" si="13"/>
        <v>1.4241021728239582</v>
      </c>
      <c r="BE98" s="280">
        <f t="shared" si="14"/>
        <v>0</v>
      </c>
    </row>
    <row r="99" spans="1:57" x14ac:dyDescent="0.25">
      <c r="A99" t="s">
        <v>8862</v>
      </c>
      <c r="B99" s="211">
        <f>IF('Indicator Date hidden'!C100="x","x",$B$2-'Indicator Date hidden'!C100)</f>
        <v>0</v>
      </c>
      <c r="C99" s="211">
        <f>IF('Indicator Date hidden'!D100="x","x",$C$2-'Indicator Date hidden'!D100)</f>
        <v>0</v>
      </c>
      <c r="D99" s="211">
        <f>IF('Indicator Date hidden'!E100="x","x",$D$2-'Indicator Date hidden'!E100)</f>
        <v>0</v>
      </c>
      <c r="E99" s="211">
        <f>IF('Indicator Date hidden'!F100="x","x",$E$2-'Indicator Date hidden'!F100)</f>
        <v>0</v>
      </c>
      <c r="F99" s="211">
        <f>IF('Indicator Date hidden'!G100="x","x",$F$2-'Indicator Date hidden'!G100)</f>
        <v>0</v>
      </c>
      <c r="G99" s="211">
        <f>IF('Indicator Date hidden'!H100="x","x",$G$2-'Indicator Date hidden'!H100)</f>
        <v>0</v>
      </c>
      <c r="H99" s="211">
        <f>IF('Indicator Date hidden'!I100="x","x",$H$2-'Indicator Date hidden'!I100)</f>
        <v>0</v>
      </c>
      <c r="I99" s="211">
        <f>IF('Indicator Date hidden'!J100="x","x",$I$2-'Indicator Date hidden'!J100)</f>
        <v>0</v>
      </c>
      <c r="J99" s="211">
        <f>IF('Indicator Date hidden'!K100="x","x",$J$2-'Indicator Date hidden'!K100)</f>
        <v>0</v>
      </c>
      <c r="K99" s="211">
        <f>IF('Indicator Date hidden'!L100="x","x",$K$2-'Indicator Date hidden'!L100)</f>
        <v>0</v>
      </c>
      <c r="L99" s="211">
        <f>IF('Indicator Date hidden'!M100="x","x",$L$2-'Indicator Date hidden'!M100)</f>
        <v>0</v>
      </c>
      <c r="M99" s="211">
        <f>IF('Indicator Date hidden'!N100="x","x",$M$2-'Indicator Date hidden'!N100)</f>
        <v>0</v>
      </c>
      <c r="N99" s="211">
        <f>IF('Indicator Date hidden'!O100="x","x",$N$2-'Indicator Date hidden'!O100)</f>
        <v>0</v>
      </c>
      <c r="O99" s="211">
        <f>IF('Indicator Date hidden'!P100="x","x",$O$2-'Indicator Date hidden'!P100)</f>
        <v>0</v>
      </c>
      <c r="P99" s="211">
        <f>IF('Indicator Date hidden'!Q100="x","x",$P$2-'Indicator Date hidden'!Q100)</f>
        <v>0</v>
      </c>
      <c r="Q99" s="211">
        <f>IF('Indicator Date hidden'!R100="x","x",$Q$2-'Indicator Date hidden'!R100)</f>
        <v>7</v>
      </c>
      <c r="R99" s="211">
        <f>IF('Indicator Date hidden'!S100="x","x",$R$2-'Indicator Date hidden'!S100)</f>
        <v>0</v>
      </c>
      <c r="S99" s="211">
        <f>IF('Indicator Date hidden'!T100="x","x",$S$2-'Indicator Date hidden'!T100)</f>
        <v>0</v>
      </c>
      <c r="T99" s="211">
        <f>IF('Indicator Date hidden'!U100="x","x",$T$2-'Indicator Date hidden'!U100)</f>
        <v>0</v>
      </c>
      <c r="U99" s="211">
        <f>IF('Indicator Date hidden'!V100="x","x",$U$2-'Indicator Date hidden'!V100)</f>
        <v>0</v>
      </c>
      <c r="V99" s="211">
        <f>IF('Indicator Date hidden'!W100="x","x",$V$2-'Indicator Date hidden'!W100)</f>
        <v>0</v>
      </c>
      <c r="W99" s="211">
        <f>IF('Indicator Date hidden'!X100="x","x",$W$2-'Indicator Date hidden'!X100)</f>
        <v>7</v>
      </c>
      <c r="X99" s="211">
        <f>IF('Indicator Date hidden'!Y100="x","x",$X$2-'Indicator Date hidden'!Y100)</f>
        <v>4</v>
      </c>
      <c r="Y99" s="211">
        <f>IF('Indicator Date hidden'!Z100="x","x",$Y$2-'Indicator Date hidden'!Z100)</f>
        <v>0</v>
      </c>
      <c r="Z99" s="211">
        <f>IF('Indicator Date hidden'!AA100="x","x",$Z$2-'Indicator Date hidden'!AA100)</f>
        <v>0</v>
      </c>
      <c r="AA99" s="211" t="str">
        <f>IF('Indicator Date hidden'!AB100="x","x",$AA$2-'Indicator Date hidden'!AB100)</f>
        <v>x</v>
      </c>
      <c r="AB99" s="211">
        <f>IF('Indicator Date hidden'!AC100="x","x",$AB$2-'Indicator Date hidden'!AC100)</f>
        <v>0</v>
      </c>
      <c r="AC99" s="211">
        <f>IF('Indicator Date hidden'!AD100="x","x",$AC$2-'Indicator Date hidden'!AD100)</f>
        <v>0</v>
      </c>
      <c r="AD99" s="211" t="str">
        <f>IF('Indicator Date hidden'!AE100="x","x",$AD$2-'Indicator Date hidden'!AE100)</f>
        <v>x</v>
      </c>
      <c r="AE99" s="211">
        <f>IF('Indicator Date hidden'!AF100="x","x",$AE$2-'Indicator Date hidden'!AF100)</f>
        <v>0</v>
      </c>
      <c r="AF99" s="211" t="str">
        <f>IF('Indicator Date hidden'!AG100="x","x",$AF$2-'Indicator Date hidden'!AG100)</f>
        <v>x</v>
      </c>
      <c r="AG99" s="211">
        <f>IF('Indicator Date hidden'!AH100="x","x",$AG$2-'Indicator Date hidden'!AH100)</f>
        <v>0</v>
      </c>
      <c r="AH99" s="211">
        <f>IF('Indicator Date hidden'!AI100="x","x",$AH$2-'Indicator Date hidden'!AI100)</f>
        <v>0</v>
      </c>
      <c r="AI99" s="211">
        <f>IF('Indicator Date hidden'!AJ100="x","x",$AI$2-'Indicator Date hidden'!AJ100)</f>
        <v>0</v>
      </c>
      <c r="AJ99" s="211">
        <f>IF('Indicator Date hidden'!AK100="x","x",$AJ$2-'Indicator Date hidden'!AK100)</f>
        <v>0</v>
      </c>
      <c r="AK99" s="211">
        <f>IF('Indicator Date hidden'!AL100="x","x",$AK$2-'Indicator Date hidden'!AL100)</f>
        <v>1</v>
      </c>
      <c r="AL99" s="211">
        <f>IF('Indicator Date hidden'!AM100="x","x",$AL$2-'Indicator Date hidden'!AM100)</f>
        <v>0</v>
      </c>
      <c r="AM99" s="211">
        <f>IF('Indicator Date hidden'!AN100="x","x",$AM$2-'Indicator Date hidden'!AN100)</f>
        <v>0</v>
      </c>
      <c r="AN99" s="211">
        <f>IF('Indicator Date hidden'!AO100="x","x",$AN$2-'Indicator Date hidden'!AO100)</f>
        <v>0</v>
      </c>
      <c r="AO99" s="211" t="str">
        <f>IF('Indicator Date hidden'!AP100="x","x",$AO$2-'Indicator Date hidden'!AP100)</f>
        <v>x</v>
      </c>
      <c r="AP99" s="211" t="str">
        <f>IF('Indicator Date hidden'!AQ100="x","x",$AP$2-'Indicator Date hidden'!AQ100)</f>
        <v>x</v>
      </c>
      <c r="AQ99" s="211" t="str">
        <f>IF('Indicator Date hidden'!AR100="x","x",$AQ$2-'Indicator Date hidden'!AR100)</f>
        <v>x</v>
      </c>
      <c r="AR99" s="211">
        <f>IF('Indicator Date hidden'!AS100="x","x",$AR$2-'Indicator Date hidden'!AS100)</f>
        <v>0</v>
      </c>
      <c r="AS99" s="211">
        <f>IF('Indicator Date hidden'!AT100="x","x",$AS$2-'Indicator Date hidden'!AT100)</f>
        <v>0</v>
      </c>
      <c r="AT99" s="211">
        <f>IF('Indicator Date hidden'!AU100="x","x",$AT$2-'Indicator Date hidden'!AU100)</f>
        <v>0</v>
      </c>
      <c r="AU99" s="211">
        <f>IF('Indicator Date hidden'!AV100="x","x",$AU$2-'Indicator Date hidden'!AV100)</f>
        <v>1</v>
      </c>
      <c r="AV99" s="211">
        <f>IF('Indicator Date hidden'!AW100="x","x",$AV$2-'Indicator Date hidden'!AW100)</f>
        <v>0</v>
      </c>
      <c r="AW99" s="211">
        <f>IF('Indicator Date hidden'!AX100="x","x",$AW$2-'Indicator Date hidden'!AX100)</f>
        <v>0</v>
      </c>
      <c r="AX99" s="211">
        <f>IF('Indicator Date hidden'!AY100="x","x",$AX$2-'Indicator Date hidden'!AY100)</f>
        <v>0</v>
      </c>
      <c r="AY99" s="211">
        <f>IF('Indicator Date hidden'!AZ100="x","x",$AY$2-'Indicator Date hidden'!AZ100)</f>
        <v>0</v>
      </c>
      <c r="AZ99" s="211" t="str">
        <f>IF('Indicator Date hidden'!BA100="x","x",$AZ$2-'Indicator Date hidden'!BA100)</f>
        <v>x</v>
      </c>
      <c r="BA99">
        <f t="shared" ref="BA99:BA130" si="15">SUM(B99:AZ99)</f>
        <v>20</v>
      </c>
      <c r="BB99" s="21">
        <f t="shared" ref="BB99:BB130" si="16">BA99/COUNT(B99:AZ99)</f>
        <v>0.45454545454545453</v>
      </c>
      <c r="BC99">
        <f t="shared" ref="BC99:BC130" si="17">COUNTIF(B99:AZ99,"&gt;0")</f>
        <v>5</v>
      </c>
      <c r="BD99" s="21">
        <f t="shared" ref="BD99:BD130" si="18">_xlfn.STDEV.P(B99:AZ99)</f>
        <v>1.5587661999529314</v>
      </c>
      <c r="BE99" s="280">
        <f t="shared" ref="BE99:BE130" si="19">MEDIAN(B99:AZ99)</f>
        <v>0</v>
      </c>
    </row>
    <row r="100" spans="1:57" x14ac:dyDescent="0.25">
      <c r="A100" t="s">
        <v>8866</v>
      </c>
      <c r="B100" s="211">
        <f>IF('Indicator Date hidden'!C101="x","x",$B$2-'Indicator Date hidden'!C101)</f>
        <v>0</v>
      </c>
      <c r="C100" s="211">
        <f>IF('Indicator Date hidden'!D101="x","x",$C$2-'Indicator Date hidden'!D101)</f>
        <v>0</v>
      </c>
      <c r="D100" s="211">
        <f>IF('Indicator Date hidden'!E101="x","x",$D$2-'Indicator Date hidden'!E101)</f>
        <v>0</v>
      </c>
      <c r="E100" s="211">
        <f>IF('Indicator Date hidden'!F101="x","x",$E$2-'Indicator Date hidden'!F101)</f>
        <v>0</v>
      </c>
      <c r="F100" s="211">
        <f>IF('Indicator Date hidden'!G101="x","x",$F$2-'Indicator Date hidden'!G101)</f>
        <v>0</v>
      </c>
      <c r="G100" s="211">
        <f>IF('Indicator Date hidden'!H101="x","x",$G$2-'Indicator Date hidden'!H101)</f>
        <v>0</v>
      </c>
      <c r="H100" s="211">
        <f>IF('Indicator Date hidden'!I101="x","x",$H$2-'Indicator Date hidden'!I101)</f>
        <v>0</v>
      </c>
      <c r="I100" s="211">
        <f>IF('Indicator Date hidden'!J101="x","x",$I$2-'Indicator Date hidden'!J101)</f>
        <v>0</v>
      </c>
      <c r="J100" s="211">
        <f>IF('Indicator Date hidden'!K101="x","x",$J$2-'Indicator Date hidden'!K101)</f>
        <v>0</v>
      </c>
      <c r="K100" s="211">
        <f>IF('Indicator Date hidden'!L101="x","x",$K$2-'Indicator Date hidden'!L101)</f>
        <v>0</v>
      </c>
      <c r="L100" s="211">
        <f>IF('Indicator Date hidden'!M101="x","x",$L$2-'Indicator Date hidden'!M101)</f>
        <v>0</v>
      </c>
      <c r="M100" s="211">
        <f>IF('Indicator Date hidden'!N101="x","x",$M$2-'Indicator Date hidden'!N101)</f>
        <v>0</v>
      </c>
      <c r="N100" s="211">
        <f>IF('Indicator Date hidden'!O101="x","x",$N$2-'Indicator Date hidden'!O101)</f>
        <v>0</v>
      </c>
      <c r="O100" s="211">
        <f>IF('Indicator Date hidden'!P101="x","x",$O$2-'Indicator Date hidden'!P101)</f>
        <v>0</v>
      </c>
      <c r="P100" s="211">
        <f>IF('Indicator Date hidden'!Q101="x","x",$P$2-'Indicator Date hidden'!Q101)</f>
        <v>0</v>
      </c>
      <c r="Q100" s="211" t="str">
        <f>IF('Indicator Date hidden'!R101="x","x",$Q$2-'Indicator Date hidden'!R101)</f>
        <v>x</v>
      </c>
      <c r="R100" s="211">
        <f>IF('Indicator Date hidden'!S101="x","x",$R$2-'Indicator Date hidden'!S101)</f>
        <v>0</v>
      </c>
      <c r="S100" s="211">
        <f>IF('Indicator Date hidden'!T101="x","x",$S$2-'Indicator Date hidden'!T101)</f>
        <v>0</v>
      </c>
      <c r="T100" s="211">
        <f>IF('Indicator Date hidden'!U101="x","x",$T$2-'Indicator Date hidden'!U101)</f>
        <v>0</v>
      </c>
      <c r="U100" s="211" t="str">
        <f>IF('Indicator Date hidden'!V101="x","x",$U$2-'Indicator Date hidden'!V101)</f>
        <v>x</v>
      </c>
      <c r="V100" s="211" t="str">
        <f>IF('Indicator Date hidden'!W101="x","x",$V$2-'Indicator Date hidden'!W101)</f>
        <v>x</v>
      </c>
      <c r="W100" s="211" t="str">
        <f>IF('Indicator Date hidden'!X101="x","x",$W$2-'Indicator Date hidden'!X101)</f>
        <v>x</v>
      </c>
      <c r="X100" s="211" t="str">
        <f>IF('Indicator Date hidden'!Y101="x","x",$X$2-'Indicator Date hidden'!Y101)</f>
        <v>x</v>
      </c>
      <c r="Y100" s="211" t="str">
        <f>IF('Indicator Date hidden'!Z101="x","x",$Y$2-'Indicator Date hidden'!Z101)</f>
        <v>x</v>
      </c>
      <c r="Z100" s="211" t="str">
        <f>IF('Indicator Date hidden'!AA101="x","x",$Z$2-'Indicator Date hidden'!AA101)</f>
        <v>x</v>
      </c>
      <c r="AA100" s="211" t="str">
        <f>IF('Indicator Date hidden'!AB101="x","x",$AA$2-'Indicator Date hidden'!AB101)</f>
        <v>x</v>
      </c>
      <c r="AB100" s="211" t="str">
        <f>IF('Indicator Date hidden'!AC101="x","x",$AB$2-'Indicator Date hidden'!AC101)</f>
        <v>x</v>
      </c>
      <c r="AC100" s="211">
        <f>IF('Indicator Date hidden'!AD101="x","x",$AC$2-'Indicator Date hidden'!AD101)</f>
        <v>0</v>
      </c>
      <c r="AD100" s="211" t="str">
        <f>IF('Indicator Date hidden'!AE101="x","x",$AD$2-'Indicator Date hidden'!AE101)</f>
        <v>x</v>
      </c>
      <c r="AE100" s="211" t="str">
        <f>IF('Indicator Date hidden'!AF101="x","x",$AE$2-'Indicator Date hidden'!AF101)</f>
        <v>x</v>
      </c>
      <c r="AF100" s="211" t="str">
        <f>IF('Indicator Date hidden'!AG101="x","x",$AF$2-'Indicator Date hidden'!AG101)</f>
        <v>x</v>
      </c>
      <c r="AG100" s="211">
        <f>IF('Indicator Date hidden'!AH101="x","x",$AG$2-'Indicator Date hidden'!AH101)</f>
        <v>0</v>
      </c>
      <c r="AH100" s="211">
        <f>IF('Indicator Date hidden'!AI101="x","x",$AH$2-'Indicator Date hidden'!AI101)</f>
        <v>0</v>
      </c>
      <c r="AI100" s="211">
        <f>IF('Indicator Date hidden'!AJ101="x","x",$AI$2-'Indicator Date hidden'!AJ101)</f>
        <v>0</v>
      </c>
      <c r="AJ100" s="211" t="str">
        <f>IF('Indicator Date hidden'!AK101="x","x",$AJ$2-'Indicator Date hidden'!AK101)</f>
        <v>x</v>
      </c>
      <c r="AK100" s="211">
        <f>IF('Indicator Date hidden'!AL101="x","x",$AK$2-'Indicator Date hidden'!AL101)</f>
        <v>1</v>
      </c>
      <c r="AL100" s="211">
        <f>IF('Indicator Date hidden'!AM101="x","x",$AL$2-'Indicator Date hidden'!AM101)</f>
        <v>0</v>
      </c>
      <c r="AM100" s="211">
        <f>IF('Indicator Date hidden'!AN101="x","x",$AM$2-'Indicator Date hidden'!AN101)</f>
        <v>0</v>
      </c>
      <c r="AN100" s="211">
        <f>IF('Indicator Date hidden'!AO101="x","x",$AN$2-'Indicator Date hidden'!AO101)</f>
        <v>0</v>
      </c>
      <c r="AO100" s="211" t="str">
        <f>IF('Indicator Date hidden'!AP101="x","x",$AO$2-'Indicator Date hidden'!AP101)</f>
        <v>x</v>
      </c>
      <c r="AP100" s="211" t="str">
        <f>IF('Indicator Date hidden'!AQ101="x","x",$AP$2-'Indicator Date hidden'!AQ101)</f>
        <v>x</v>
      </c>
      <c r="AQ100" s="211" t="str">
        <f>IF('Indicator Date hidden'!AR101="x","x",$AQ$2-'Indicator Date hidden'!AR101)</f>
        <v>x</v>
      </c>
      <c r="AR100" s="211">
        <f>IF('Indicator Date hidden'!AS101="x","x",$AR$2-'Indicator Date hidden'!AS101)</f>
        <v>0</v>
      </c>
      <c r="AS100" s="211" t="str">
        <f>IF('Indicator Date hidden'!AT101="x","x",$AS$2-'Indicator Date hidden'!AT101)</f>
        <v>x</v>
      </c>
      <c r="AT100" s="211">
        <f>IF('Indicator Date hidden'!AU101="x","x",$AT$2-'Indicator Date hidden'!AU101)</f>
        <v>0</v>
      </c>
      <c r="AU100" s="211" t="str">
        <f>IF('Indicator Date hidden'!AV101="x","x",$AU$2-'Indicator Date hidden'!AV101)</f>
        <v>x</v>
      </c>
      <c r="AV100" s="211">
        <f>IF('Indicator Date hidden'!AW101="x","x",$AV$2-'Indicator Date hidden'!AW101)</f>
        <v>0</v>
      </c>
      <c r="AW100" s="211">
        <f>IF('Indicator Date hidden'!AX101="x","x",$AW$2-'Indicator Date hidden'!AX101)</f>
        <v>0</v>
      </c>
      <c r="AX100" s="211">
        <f>IF('Indicator Date hidden'!AY101="x","x",$AX$2-'Indicator Date hidden'!AY101)</f>
        <v>0</v>
      </c>
      <c r="AY100" s="211" t="str">
        <f>IF('Indicator Date hidden'!AZ101="x","x",$AY$2-'Indicator Date hidden'!AZ101)</f>
        <v>x</v>
      </c>
      <c r="AZ100" s="211" t="str">
        <f>IF('Indicator Date hidden'!BA101="x","x",$AZ$2-'Indicator Date hidden'!BA101)</f>
        <v>x</v>
      </c>
      <c r="BA100">
        <f t="shared" si="15"/>
        <v>1</v>
      </c>
      <c r="BB100" s="21">
        <f t="shared" si="16"/>
        <v>3.2258064516129031E-2</v>
      </c>
      <c r="BC100">
        <f t="shared" si="17"/>
        <v>1</v>
      </c>
      <c r="BD100" s="21">
        <f t="shared" si="18"/>
        <v>0.17668469596940842</v>
      </c>
      <c r="BE100" s="280">
        <f t="shared" si="19"/>
        <v>0</v>
      </c>
    </row>
    <row r="101" spans="1:57" x14ac:dyDescent="0.25">
      <c r="A101" t="s">
        <v>8870</v>
      </c>
      <c r="B101" s="211">
        <f>IF('Indicator Date hidden'!C102="x","x",$B$2-'Indicator Date hidden'!C102)</f>
        <v>0</v>
      </c>
      <c r="C101" s="211">
        <f>IF('Indicator Date hidden'!D102="x","x",$C$2-'Indicator Date hidden'!D102)</f>
        <v>0</v>
      </c>
      <c r="D101" s="211">
        <f>IF('Indicator Date hidden'!E102="x","x",$D$2-'Indicator Date hidden'!E102)</f>
        <v>0</v>
      </c>
      <c r="E101" s="211">
        <f>IF('Indicator Date hidden'!F102="x","x",$E$2-'Indicator Date hidden'!F102)</f>
        <v>0</v>
      </c>
      <c r="F101" s="211">
        <f>IF('Indicator Date hidden'!G102="x","x",$F$2-'Indicator Date hidden'!G102)</f>
        <v>0</v>
      </c>
      <c r="G101" s="211">
        <f>IF('Indicator Date hidden'!H102="x","x",$G$2-'Indicator Date hidden'!H102)</f>
        <v>0</v>
      </c>
      <c r="H101" s="211">
        <f>IF('Indicator Date hidden'!I102="x","x",$H$2-'Indicator Date hidden'!I102)</f>
        <v>0</v>
      </c>
      <c r="I101" s="211">
        <f>IF('Indicator Date hidden'!J102="x","x",$I$2-'Indicator Date hidden'!J102)</f>
        <v>0</v>
      </c>
      <c r="J101" s="211">
        <f>IF('Indicator Date hidden'!K102="x","x",$J$2-'Indicator Date hidden'!K102)</f>
        <v>0</v>
      </c>
      <c r="K101" s="211">
        <f>IF('Indicator Date hidden'!L102="x","x",$K$2-'Indicator Date hidden'!L102)</f>
        <v>0</v>
      </c>
      <c r="L101" s="211">
        <f>IF('Indicator Date hidden'!M102="x","x",$L$2-'Indicator Date hidden'!M102)</f>
        <v>0</v>
      </c>
      <c r="M101" s="211">
        <f>IF('Indicator Date hidden'!N102="x","x",$M$2-'Indicator Date hidden'!N102)</f>
        <v>0</v>
      </c>
      <c r="N101" s="211">
        <f>IF('Indicator Date hidden'!O102="x","x",$N$2-'Indicator Date hidden'!O102)</f>
        <v>0</v>
      </c>
      <c r="O101" s="211">
        <f>IF('Indicator Date hidden'!P102="x","x",$O$2-'Indicator Date hidden'!P102)</f>
        <v>0</v>
      </c>
      <c r="P101" s="211">
        <f>IF('Indicator Date hidden'!Q102="x","x",$P$2-'Indicator Date hidden'!Q102)</f>
        <v>0</v>
      </c>
      <c r="Q101" s="211" t="str">
        <f>IF('Indicator Date hidden'!R102="x","x",$Q$2-'Indicator Date hidden'!R102)</f>
        <v>x</v>
      </c>
      <c r="R101" s="211">
        <f>IF('Indicator Date hidden'!S102="x","x",$R$2-'Indicator Date hidden'!S102)</f>
        <v>0</v>
      </c>
      <c r="S101" s="211">
        <f>IF('Indicator Date hidden'!T102="x","x",$S$2-'Indicator Date hidden'!T102)</f>
        <v>0</v>
      </c>
      <c r="T101" s="211">
        <f>IF('Indicator Date hidden'!U102="x","x",$T$2-'Indicator Date hidden'!U102)</f>
        <v>0</v>
      </c>
      <c r="U101" s="211" t="str">
        <f>IF('Indicator Date hidden'!V102="x","x",$U$2-'Indicator Date hidden'!V102)</f>
        <v>x</v>
      </c>
      <c r="V101" s="211">
        <f>IF('Indicator Date hidden'!W102="x","x",$V$2-'Indicator Date hidden'!W102)</f>
        <v>0</v>
      </c>
      <c r="W101" s="211" t="str">
        <f>IF('Indicator Date hidden'!X102="x","x",$W$2-'Indicator Date hidden'!X102)</f>
        <v>x</v>
      </c>
      <c r="X101" s="211">
        <f>IF('Indicator Date hidden'!Y102="x","x",$X$2-'Indicator Date hidden'!Y102)</f>
        <v>2</v>
      </c>
      <c r="Y101" s="211">
        <f>IF('Indicator Date hidden'!Z102="x","x",$Y$2-'Indicator Date hidden'!Z102)</f>
        <v>0</v>
      </c>
      <c r="Z101" s="211">
        <f>IF('Indicator Date hidden'!AA102="x","x",$Z$2-'Indicator Date hidden'!AA102)</f>
        <v>0</v>
      </c>
      <c r="AA101" s="211" t="str">
        <f>IF('Indicator Date hidden'!AB102="x","x",$AA$2-'Indicator Date hidden'!AB102)</f>
        <v>x</v>
      </c>
      <c r="AB101" s="211">
        <f>IF('Indicator Date hidden'!AC102="x","x",$AB$2-'Indicator Date hidden'!AC102)</f>
        <v>0</v>
      </c>
      <c r="AC101" s="211">
        <f>IF('Indicator Date hidden'!AD102="x","x",$AC$2-'Indicator Date hidden'!AD102)</f>
        <v>0</v>
      </c>
      <c r="AD101" s="211" t="str">
        <f>IF('Indicator Date hidden'!AE102="x","x",$AD$2-'Indicator Date hidden'!AE102)</f>
        <v>x</v>
      </c>
      <c r="AE101" s="211">
        <f>IF('Indicator Date hidden'!AF102="x","x",$AE$2-'Indicator Date hidden'!AF102)</f>
        <v>0</v>
      </c>
      <c r="AF101" s="211">
        <f>IF('Indicator Date hidden'!AG102="x","x",$AF$2-'Indicator Date hidden'!AG102)</f>
        <v>1</v>
      </c>
      <c r="AG101" s="211">
        <f>IF('Indicator Date hidden'!AH102="x","x",$AG$2-'Indicator Date hidden'!AH102)</f>
        <v>0</v>
      </c>
      <c r="AH101" s="211">
        <f>IF('Indicator Date hidden'!AI102="x","x",$AH$2-'Indicator Date hidden'!AI102)</f>
        <v>0</v>
      </c>
      <c r="AI101" s="211">
        <f>IF('Indicator Date hidden'!AJ102="x","x",$AI$2-'Indicator Date hidden'!AJ102)</f>
        <v>0</v>
      </c>
      <c r="AJ101" s="211" t="str">
        <f>IF('Indicator Date hidden'!AK102="x","x",$AJ$2-'Indicator Date hidden'!AK102)</f>
        <v>x</v>
      </c>
      <c r="AK101" s="211">
        <f>IF('Indicator Date hidden'!AL102="x","x",$AK$2-'Indicator Date hidden'!AL102)</f>
        <v>1</v>
      </c>
      <c r="AL101" s="211">
        <f>IF('Indicator Date hidden'!AM102="x","x",$AL$2-'Indicator Date hidden'!AM102)</f>
        <v>0</v>
      </c>
      <c r="AM101" s="211">
        <f>IF('Indicator Date hidden'!AN102="x","x",$AM$2-'Indicator Date hidden'!AN102)</f>
        <v>0</v>
      </c>
      <c r="AN101" s="211">
        <f>IF('Indicator Date hidden'!AO102="x","x",$AN$2-'Indicator Date hidden'!AO102)</f>
        <v>0</v>
      </c>
      <c r="AO101" s="211">
        <f>IF('Indicator Date hidden'!AP102="x","x",$AO$2-'Indicator Date hidden'!AP102)</f>
        <v>0</v>
      </c>
      <c r="AP101" s="211">
        <f>IF('Indicator Date hidden'!AQ102="x","x",$AP$2-'Indicator Date hidden'!AQ102)</f>
        <v>0</v>
      </c>
      <c r="AQ101" s="211" t="str">
        <f>IF('Indicator Date hidden'!AR102="x","x",$AQ$2-'Indicator Date hidden'!AR102)</f>
        <v>x</v>
      </c>
      <c r="AR101" s="211">
        <f>IF('Indicator Date hidden'!AS102="x","x",$AR$2-'Indicator Date hidden'!AS102)</f>
        <v>0</v>
      </c>
      <c r="AS101" s="211">
        <f>IF('Indicator Date hidden'!AT102="x","x",$AS$2-'Indicator Date hidden'!AT102)</f>
        <v>0</v>
      </c>
      <c r="AT101" s="211">
        <f>IF('Indicator Date hidden'!AU102="x","x",$AT$2-'Indicator Date hidden'!AU102)</f>
        <v>0</v>
      </c>
      <c r="AU101" s="211">
        <f>IF('Indicator Date hidden'!AV102="x","x",$AU$2-'Indicator Date hidden'!AV102)</f>
        <v>3</v>
      </c>
      <c r="AV101" s="211">
        <f>IF('Indicator Date hidden'!AW102="x","x",$AV$2-'Indicator Date hidden'!AW102)</f>
        <v>0</v>
      </c>
      <c r="AW101" s="211">
        <f>IF('Indicator Date hidden'!AX102="x","x",$AW$2-'Indicator Date hidden'!AX102)</f>
        <v>0</v>
      </c>
      <c r="AX101" s="211">
        <f>IF('Indicator Date hidden'!AY102="x","x",$AX$2-'Indicator Date hidden'!AY102)</f>
        <v>0</v>
      </c>
      <c r="AY101" s="211">
        <f>IF('Indicator Date hidden'!AZ102="x","x",$AY$2-'Indicator Date hidden'!AZ102)</f>
        <v>0</v>
      </c>
      <c r="AZ101" s="211">
        <f>IF('Indicator Date hidden'!BA102="x","x",$AZ$2-'Indicator Date hidden'!BA102)</f>
        <v>0</v>
      </c>
      <c r="BA101">
        <f t="shared" si="15"/>
        <v>7</v>
      </c>
      <c r="BB101" s="21">
        <f t="shared" si="16"/>
        <v>0.15909090909090909</v>
      </c>
      <c r="BC101">
        <f t="shared" si="17"/>
        <v>4</v>
      </c>
      <c r="BD101" s="21">
        <f t="shared" si="18"/>
        <v>0.56178214065037613</v>
      </c>
      <c r="BE101" s="280">
        <f t="shared" si="19"/>
        <v>0</v>
      </c>
    </row>
    <row r="102" spans="1:57" x14ac:dyDescent="0.25">
      <c r="A102" t="s">
        <v>8872</v>
      </c>
      <c r="B102" s="211">
        <f>IF('Indicator Date hidden'!C103="x","x",$B$2-'Indicator Date hidden'!C103)</f>
        <v>0</v>
      </c>
      <c r="C102" s="211">
        <f>IF('Indicator Date hidden'!D103="x","x",$C$2-'Indicator Date hidden'!D103)</f>
        <v>0</v>
      </c>
      <c r="D102" s="211">
        <f>IF('Indicator Date hidden'!E103="x","x",$D$2-'Indicator Date hidden'!E103)</f>
        <v>0</v>
      </c>
      <c r="E102" s="211">
        <f>IF('Indicator Date hidden'!F103="x","x",$E$2-'Indicator Date hidden'!F103)</f>
        <v>0</v>
      </c>
      <c r="F102" s="211">
        <f>IF('Indicator Date hidden'!G103="x","x",$F$2-'Indicator Date hidden'!G103)</f>
        <v>0</v>
      </c>
      <c r="G102" s="211">
        <f>IF('Indicator Date hidden'!H103="x","x",$G$2-'Indicator Date hidden'!H103)</f>
        <v>0</v>
      </c>
      <c r="H102" s="211">
        <f>IF('Indicator Date hidden'!I103="x","x",$H$2-'Indicator Date hidden'!I103)</f>
        <v>0</v>
      </c>
      <c r="I102" s="211">
        <f>IF('Indicator Date hidden'!J103="x","x",$I$2-'Indicator Date hidden'!J103)</f>
        <v>0</v>
      </c>
      <c r="J102" s="211">
        <f>IF('Indicator Date hidden'!K103="x","x",$J$2-'Indicator Date hidden'!K103)</f>
        <v>0</v>
      </c>
      <c r="K102" s="211">
        <f>IF('Indicator Date hidden'!L103="x","x",$K$2-'Indicator Date hidden'!L103)</f>
        <v>0</v>
      </c>
      <c r="L102" s="211">
        <f>IF('Indicator Date hidden'!M103="x","x",$L$2-'Indicator Date hidden'!M103)</f>
        <v>0</v>
      </c>
      <c r="M102" s="211">
        <f>IF('Indicator Date hidden'!N103="x","x",$M$2-'Indicator Date hidden'!N103)</f>
        <v>0</v>
      </c>
      <c r="N102" s="211">
        <f>IF('Indicator Date hidden'!O103="x","x",$N$2-'Indicator Date hidden'!O103)</f>
        <v>0</v>
      </c>
      <c r="O102" s="211">
        <f>IF('Indicator Date hidden'!P103="x","x",$O$2-'Indicator Date hidden'!P103)</f>
        <v>0</v>
      </c>
      <c r="P102" s="211">
        <f>IF('Indicator Date hidden'!Q103="x","x",$P$2-'Indicator Date hidden'!Q103)</f>
        <v>0</v>
      </c>
      <c r="Q102" s="211" t="str">
        <f>IF('Indicator Date hidden'!R103="x","x",$Q$2-'Indicator Date hidden'!R103)</f>
        <v>x</v>
      </c>
      <c r="R102" s="211">
        <f>IF('Indicator Date hidden'!S103="x","x",$R$2-'Indicator Date hidden'!S103)</f>
        <v>0</v>
      </c>
      <c r="S102" s="211">
        <f>IF('Indicator Date hidden'!T103="x","x",$S$2-'Indicator Date hidden'!T103)</f>
        <v>0</v>
      </c>
      <c r="T102" s="211">
        <f>IF('Indicator Date hidden'!U103="x","x",$T$2-'Indicator Date hidden'!U103)</f>
        <v>0</v>
      </c>
      <c r="U102" s="211" t="str">
        <f>IF('Indicator Date hidden'!V103="x","x",$U$2-'Indicator Date hidden'!V103)</f>
        <v>x</v>
      </c>
      <c r="V102" s="211">
        <f>IF('Indicator Date hidden'!W103="x","x",$V$2-'Indicator Date hidden'!W103)</f>
        <v>0</v>
      </c>
      <c r="W102" s="211" t="str">
        <f>IF('Indicator Date hidden'!X103="x","x",$W$2-'Indicator Date hidden'!X103)</f>
        <v>x</v>
      </c>
      <c r="X102" s="211">
        <f>IF('Indicator Date hidden'!Y103="x","x",$X$2-'Indicator Date hidden'!Y103)</f>
        <v>1</v>
      </c>
      <c r="Y102" s="211">
        <f>IF('Indicator Date hidden'!Z103="x","x",$Y$2-'Indicator Date hidden'!Z103)</f>
        <v>0</v>
      </c>
      <c r="Z102" s="211">
        <f>IF('Indicator Date hidden'!AA103="x","x",$Z$2-'Indicator Date hidden'!AA103)</f>
        <v>0</v>
      </c>
      <c r="AA102" s="211" t="str">
        <f>IF('Indicator Date hidden'!AB103="x","x",$AA$2-'Indicator Date hidden'!AB103)</f>
        <v>x</v>
      </c>
      <c r="AB102" s="211">
        <f>IF('Indicator Date hidden'!AC103="x","x",$AB$2-'Indicator Date hidden'!AC103)</f>
        <v>0</v>
      </c>
      <c r="AC102" s="211">
        <f>IF('Indicator Date hidden'!AD103="x","x",$AC$2-'Indicator Date hidden'!AD103)</f>
        <v>0</v>
      </c>
      <c r="AD102" s="211" t="str">
        <f>IF('Indicator Date hidden'!AE103="x","x",$AD$2-'Indicator Date hidden'!AE103)</f>
        <v>x</v>
      </c>
      <c r="AE102" s="211">
        <f>IF('Indicator Date hidden'!AF103="x","x",$AE$2-'Indicator Date hidden'!AF103)</f>
        <v>0</v>
      </c>
      <c r="AF102" s="211">
        <f>IF('Indicator Date hidden'!AG103="x","x",$AF$2-'Indicator Date hidden'!AG103)</f>
        <v>1</v>
      </c>
      <c r="AG102" s="211">
        <f>IF('Indicator Date hidden'!AH103="x","x",$AG$2-'Indicator Date hidden'!AH103)</f>
        <v>0</v>
      </c>
      <c r="AH102" s="211">
        <f>IF('Indicator Date hidden'!AI103="x","x",$AH$2-'Indicator Date hidden'!AI103)</f>
        <v>0</v>
      </c>
      <c r="AI102" s="211">
        <f>IF('Indicator Date hidden'!AJ103="x","x",$AI$2-'Indicator Date hidden'!AJ103)</f>
        <v>0</v>
      </c>
      <c r="AJ102" s="211" t="str">
        <f>IF('Indicator Date hidden'!AK103="x","x",$AJ$2-'Indicator Date hidden'!AK103)</f>
        <v>x</v>
      </c>
      <c r="AK102" s="211">
        <f>IF('Indicator Date hidden'!AL103="x","x",$AK$2-'Indicator Date hidden'!AL103)</f>
        <v>1</v>
      </c>
      <c r="AL102" s="211">
        <f>IF('Indicator Date hidden'!AM103="x","x",$AL$2-'Indicator Date hidden'!AM103)</f>
        <v>0</v>
      </c>
      <c r="AM102" s="211">
        <f>IF('Indicator Date hidden'!AN103="x","x",$AM$2-'Indicator Date hidden'!AN103)</f>
        <v>0</v>
      </c>
      <c r="AN102" s="211">
        <f>IF('Indicator Date hidden'!AO103="x","x",$AN$2-'Indicator Date hidden'!AO103)</f>
        <v>0</v>
      </c>
      <c r="AO102" s="211">
        <f>IF('Indicator Date hidden'!AP103="x","x",$AO$2-'Indicator Date hidden'!AP103)</f>
        <v>0</v>
      </c>
      <c r="AP102" s="211">
        <f>IF('Indicator Date hidden'!AQ103="x","x",$AP$2-'Indicator Date hidden'!AQ103)</f>
        <v>0</v>
      </c>
      <c r="AQ102" s="211" t="str">
        <f>IF('Indicator Date hidden'!AR103="x","x",$AQ$2-'Indicator Date hidden'!AR103)</f>
        <v>x</v>
      </c>
      <c r="AR102" s="211">
        <f>IF('Indicator Date hidden'!AS103="x","x",$AR$2-'Indicator Date hidden'!AS103)</f>
        <v>0</v>
      </c>
      <c r="AS102" s="211">
        <f>IF('Indicator Date hidden'!AT103="x","x",$AS$2-'Indicator Date hidden'!AT103)</f>
        <v>0</v>
      </c>
      <c r="AT102" s="211">
        <f>IF('Indicator Date hidden'!AU103="x","x",$AT$2-'Indicator Date hidden'!AU103)</f>
        <v>0</v>
      </c>
      <c r="AU102" s="211" t="str">
        <f>IF('Indicator Date hidden'!AV103="x","x",$AU$2-'Indicator Date hidden'!AV103)</f>
        <v>x</v>
      </c>
      <c r="AV102" s="211">
        <f>IF('Indicator Date hidden'!AW103="x","x",$AV$2-'Indicator Date hidden'!AW103)</f>
        <v>0</v>
      </c>
      <c r="AW102" s="211">
        <f>IF('Indicator Date hidden'!AX103="x","x",$AW$2-'Indicator Date hidden'!AX103)</f>
        <v>0</v>
      </c>
      <c r="AX102" s="211">
        <f>IF('Indicator Date hidden'!AY103="x","x",$AX$2-'Indicator Date hidden'!AY103)</f>
        <v>0</v>
      </c>
      <c r="AY102" s="211">
        <f>IF('Indicator Date hidden'!AZ103="x","x",$AY$2-'Indicator Date hidden'!AZ103)</f>
        <v>0</v>
      </c>
      <c r="AZ102" s="211">
        <f>IF('Indicator Date hidden'!BA103="x","x",$AZ$2-'Indicator Date hidden'!BA103)</f>
        <v>0</v>
      </c>
      <c r="BA102">
        <f t="shared" si="15"/>
        <v>3</v>
      </c>
      <c r="BB102" s="21">
        <f t="shared" si="16"/>
        <v>6.9767441860465115E-2</v>
      </c>
      <c r="BC102">
        <f t="shared" si="17"/>
        <v>3</v>
      </c>
      <c r="BD102" s="21">
        <f t="shared" si="18"/>
        <v>0.25475467790937961</v>
      </c>
      <c r="BE102" s="280">
        <f t="shared" si="19"/>
        <v>0</v>
      </c>
    </row>
    <row r="103" spans="1:57" x14ac:dyDescent="0.25">
      <c r="A103" t="s">
        <v>8877</v>
      </c>
      <c r="B103" s="211">
        <f>IF('Indicator Date hidden'!C104="x","x",$B$2-'Indicator Date hidden'!C104)</f>
        <v>0</v>
      </c>
      <c r="C103" s="211">
        <f>IF('Indicator Date hidden'!D104="x","x",$C$2-'Indicator Date hidden'!D104)</f>
        <v>0</v>
      </c>
      <c r="D103" s="211">
        <f>IF('Indicator Date hidden'!E104="x","x",$D$2-'Indicator Date hidden'!E104)</f>
        <v>0</v>
      </c>
      <c r="E103" s="211">
        <f>IF('Indicator Date hidden'!F104="x","x",$E$2-'Indicator Date hidden'!F104)</f>
        <v>0</v>
      </c>
      <c r="F103" s="211">
        <f>IF('Indicator Date hidden'!G104="x","x",$F$2-'Indicator Date hidden'!G104)</f>
        <v>0</v>
      </c>
      <c r="G103" s="211">
        <f>IF('Indicator Date hidden'!H104="x","x",$G$2-'Indicator Date hidden'!H104)</f>
        <v>0</v>
      </c>
      <c r="H103" s="211">
        <f>IF('Indicator Date hidden'!I104="x","x",$H$2-'Indicator Date hidden'!I104)</f>
        <v>0</v>
      </c>
      <c r="I103" s="211">
        <f>IF('Indicator Date hidden'!J104="x","x",$I$2-'Indicator Date hidden'!J104)</f>
        <v>0</v>
      </c>
      <c r="J103" s="211">
        <f>IF('Indicator Date hidden'!K104="x","x",$J$2-'Indicator Date hidden'!K104)</f>
        <v>0</v>
      </c>
      <c r="K103" s="211">
        <f>IF('Indicator Date hidden'!L104="x","x",$K$2-'Indicator Date hidden'!L104)</f>
        <v>0</v>
      </c>
      <c r="L103" s="211">
        <f>IF('Indicator Date hidden'!M104="x","x",$L$2-'Indicator Date hidden'!M104)</f>
        <v>0</v>
      </c>
      <c r="M103" s="211">
        <f>IF('Indicator Date hidden'!N104="x","x",$M$2-'Indicator Date hidden'!N104)</f>
        <v>0</v>
      </c>
      <c r="N103" s="211">
        <f>IF('Indicator Date hidden'!O104="x","x",$N$2-'Indicator Date hidden'!O104)</f>
        <v>0</v>
      </c>
      <c r="O103" s="211">
        <f>IF('Indicator Date hidden'!P104="x","x",$O$2-'Indicator Date hidden'!P104)</f>
        <v>0</v>
      </c>
      <c r="P103" s="211">
        <f>IF('Indicator Date hidden'!Q104="x","x",$P$2-'Indicator Date hidden'!Q104)</f>
        <v>0</v>
      </c>
      <c r="Q103" s="211">
        <f>IF('Indicator Date hidden'!R104="x","x",$Q$2-'Indicator Date hidden'!R104)</f>
        <v>5</v>
      </c>
      <c r="R103" s="211">
        <f>IF('Indicator Date hidden'!S104="x","x",$R$2-'Indicator Date hidden'!S104)</f>
        <v>0</v>
      </c>
      <c r="S103" s="211">
        <f>IF('Indicator Date hidden'!T104="x","x",$S$2-'Indicator Date hidden'!T104)</f>
        <v>0</v>
      </c>
      <c r="T103" s="211">
        <f>IF('Indicator Date hidden'!U104="x","x",$T$2-'Indicator Date hidden'!U104)</f>
        <v>0</v>
      </c>
      <c r="U103" s="211">
        <f>IF('Indicator Date hidden'!V104="x","x",$U$2-'Indicator Date hidden'!V104)</f>
        <v>0</v>
      </c>
      <c r="V103" s="211">
        <f>IF('Indicator Date hidden'!W104="x","x",$V$2-'Indicator Date hidden'!W104)</f>
        <v>0</v>
      </c>
      <c r="W103" s="211">
        <f>IF('Indicator Date hidden'!X104="x","x",$W$2-'Indicator Date hidden'!X104)</f>
        <v>10</v>
      </c>
      <c r="X103" s="211">
        <f>IF('Indicator Date hidden'!Y104="x","x",$X$2-'Indicator Date hidden'!Y104)</f>
        <v>4</v>
      </c>
      <c r="Y103" s="211">
        <f>IF('Indicator Date hidden'!Z104="x","x",$Y$2-'Indicator Date hidden'!Z104)</f>
        <v>0</v>
      </c>
      <c r="Z103" s="211">
        <f>IF('Indicator Date hidden'!AA104="x","x",$Z$2-'Indicator Date hidden'!AA104)</f>
        <v>0</v>
      </c>
      <c r="AA103" s="211">
        <f>IF('Indicator Date hidden'!AB104="x","x",$AA$2-'Indicator Date hidden'!AB104)</f>
        <v>0</v>
      </c>
      <c r="AB103" s="211">
        <f>IF('Indicator Date hidden'!AC104="x","x",$AB$2-'Indicator Date hidden'!AC104)</f>
        <v>0</v>
      </c>
      <c r="AC103" s="211">
        <f>IF('Indicator Date hidden'!AD104="x","x",$AC$2-'Indicator Date hidden'!AD104)</f>
        <v>0</v>
      </c>
      <c r="AD103" s="211">
        <f>IF('Indicator Date hidden'!AE104="x","x",$AD$2-'Indicator Date hidden'!AE104)</f>
        <v>0</v>
      </c>
      <c r="AE103" s="211" t="str">
        <f>IF('Indicator Date hidden'!AF104="x","x",$AE$2-'Indicator Date hidden'!AF104)</f>
        <v>x</v>
      </c>
      <c r="AF103" s="211">
        <f>IF('Indicator Date hidden'!AG104="x","x",$AF$2-'Indicator Date hidden'!AG104)</f>
        <v>3</v>
      </c>
      <c r="AG103" s="211">
        <f>IF('Indicator Date hidden'!AH104="x","x",$AG$2-'Indicator Date hidden'!AH104)</f>
        <v>0</v>
      </c>
      <c r="AH103" s="211">
        <f>IF('Indicator Date hidden'!AI104="x","x",$AH$2-'Indicator Date hidden'!AI104)</f>
        <v>0</v>
      </c>
      <c r="AI103" s="211">
        <f>IF('Indicator Date hidden'!AJ104="x","x",$AI$2-'Indicator Date hidden'!AJ104)</f>
        <v>0</v>
      </c>
      <c r="AJ103" s="211" t="str">
        <f>IF('Indicator Date hidden'!AK104="x","x",$AJ$2-'Indicator Date hidden'!AK104)</f>
        <v>x</v>
      </c>
      <c r="AK103" s="211">
        <f>IF('Indicator Date hidden'!AL104="x","x",$AK$2-'Indicator Date hidden'!AL104)</f>
        <v>1</v>
      </c>
      <c r="AL103" s="211">
        <f>IF('Indicator Date hidden'!AM104="x","x",$AL$2-'Indicator Date hidden'!AM104)</f>
        <v>0</v>
      </c>
      <c r="AM103" s="211">
        <f>IF('Indicator Date hidden'!AN104="x","x",$AM$2-'Indicator Date hidden'!AN104)</f>
        <v>0</v>
      </c>
      <c r="AN103" s="211">
        <f>IF('Indicator Date hidden'!AO104="x","x",$AN$2-'Indicator Date hidden'!AO104)</f>
        <v>0</v>
      </c>
      <c r="AO103" s="211">
        <f>IF('Indicator Date hidden'!AP104="x","x",$AO$2-'Indicator Date hidden'!AP104)</f>
        <v>0</v>
      </c>
      <c r="AP103" s="211">
        <f>IF('Indicator Date hidden'!AQ104="x","x",$AP$2-'Indicator Date hidden'!AQ104)</f>
        <v>0</v>
      </c>
      <c r="AQ103" s="211">
        <f>IF('Indicator Date hidden'!AR104="x","x",$AQ$2-'Indicator Date hidden'!AR104)</f>
        <v>0</v>
      </c>
      <c r="AR103" s="211">
        <f>IF('Indicator Date hidden'!AS104="x","x",$AR$2-'Indicator Date hidden'!AS104)</f>
        <v>0</v>
      </c>
      <c r="AS103" s="211">
        <f>IF('Indicator Date hidden'!AT104="x","x",$AS$2-'Indicator Date hidden'!AT104)</f>
        <v>0</v>
      </c>
      <c r="AT103" s="211">
        <f>IF('Indicator Date hidden'!AU104="x","x",$AT$2-'Indicator Date hidden'!AU104)</f>
        <v>0</v>
      </c>
      <c r="AU103" s="211">
        <f>IF('Indicator Date hidden'!AV104="x","x",$AU$2-'Indicator Date hidden'!AV104)</f>
        <v>5</v>
      </c>
      <c r="AV103" s="211">
        <f>IF('Indicator Date hidden'!AW104="x","x",$AV$2-'Indicator Date hidden'!AW104)</f>
        <v>0</v>
      </c>
      <c r="AW103" s="211">
        <f>IF('Indicator Date hidden'!AX104="x","x",$AW$2-'Indicator Date hidden'!AX104)</f>
        <v>0</v>
      </c>
      <c r="AX103" s="211">
        <f>IF('Indicator Date hidden'!AY104="x","x",$AX$2-'Indicator Date hidden'!AY104)</f>
        <v>0</v>
      </c>
      <c r="AY103" s="211">
        <f>IF('Indicator Date hidden'!AZ104="x","x",$AY$2-'Indicator Date hidden'!AZ104)</f>
        <v>0</v>
      </c>
      <c r="AZ103" s="211">
        <f>IF('Indicator Date hidden'!BA104="x","x",$AZ$2-'Indicator Date hidden'!BA104)</f>
        <v>0</v>
      </c>
      <c r="BA103">
        <f t="shared" si="15"/>
        <v>28</v>
      </c>
      <c r="BB103" s="21">
        <f t="shared" si="16"/>
        <v>0.5714285714285714</v>
      </c>
      <c r="BC103">
        <f t="shared" si="17"/>
        <v>6</v>
      </c>
      <c r="BD103" s="21">
        <f t="shared" si="18"/>
        <v>1.8070158058105026</v>
      </c>
      <c r="BE103" s="280">
        <f t="shared" si="19"/>
        <v>0</v>
      </c>
    </row>
    <row r="104" spans="1:57" x14ac:dyDescent="0.25">
      <c r="A104" t="s">
        <v>8897</v>
      </c>
      <c r="B104" s="211">
        <f>IF('Indicator Date hidden'!C105="x","x",$B$2-'Indicator Date hidden'!C105)</f>
        <v>0</v>
      </c>
      <c r="C104" s="211">
        <f>IF('Indicator Date hidden'!D105="x","x",$C$2-'Indicator Date hidden'!D105)</f>
        <v>0</v>
      </c>
      <c r="D104" s="211">
        <f>IF('Indicator Date hidden'!E105="x","x",$D$2-'Indicator Date hidden'!E105)</f>
        <v>0</v>
      </c>
      <c r="E104" s="211">
        <f>IF('Indicator Date hidden'!F105="x","x",$E$2-'Indicator Date hidden'!F105)</f>
        <v>0</v>
      </c>
      <c r="F104" s="211">
        <f>IF('Indicator Date hidden'!G105="x","x",$F$2-'Indicator Date hidden'!G105)</f>
        <v>0</v>
      </c>
      <c r="G104" s="211">
        <f>IF('Indicator Date hidden'!H105="x","x",$G$2-'Indicator Date hidden'!H105)</f>
        <v>0</v>
      </c>
      <c r="H104" s="211">
        <f>IF('Indicator Date hidden'!I105="x","x",$H$2-'Indicator Date hidden'!I105)</f>
        <v>0</v>
      </c>
      <c r="I104" s="211">
        <f>IF('Indicator Date hidden'!J105="x","x",$I$2-'Indicator Date hidden'!J105)</f>
        <v>0</v>
      </c>
      <c r="J104" s="211">
        <f>IF('Indicator Date hidden'!K105="x","x",$J$2-'Indicator Date hidden'!K105)</f>
        <v>0</v>
      </c>
      <c r="K104" s="211">
        <f>IF('Indicator Date hidden'!L105="x","x",$K$2-'Indicator Date hidden'!L105)</f>
        <v>0</v>
      </c>
      <c r="L104" s="211">
        <f>IF('Indicator Date hidden'!M105="x","x",$L$2-'Indicator Date hidden'!M105)</f>
        <v>0</v>
      </c>
      <c r="M104" s="211">
        <f>IF('Indicator Date hidden'!N105="x","x",$M$2-'Indicator Date hidden'!N105)</f>
        <v>0</v>
      </c>
      <c r="N104" s="211">
        <f>IF('Indicator Date hidden'!O105="x","x",$N$2-'Indicator Date hidden'!O105)</f>
        <v>0</v>
      </c>
      <c r="O104" s="211">
        <f>IF('Indicator Date hidden'!P105="x","x",$O$2-'Indicator Date hidden'!P105)</f>
        <v>0</v>
      </c>
      <c r="P104" s="211">
        <f>IF('Indicator Date hidden'!Q105="x","x",$P$2-'Indicator Date hidden'!Q105)</f>
        <v>0</v>
      </c>
      <c r="Q104" s="211">
        <f>IF('Indicator Date hidden'!R105="x","x",$Q$2-'Indicator Date hidden'!R105)</f>
        <v>4</v>
      </c>
      <c r="R104" s="211">
        <f>IF('Indicator Date hidden'!S105="x","x",$R$2-'Indicator Date hidden'!S105)</f>
        <v>0</v>
      </c>
      <c r="S104" s="211">
        <f>IF('Indicator Date hidden'!T105="x","x",$S$2-'Indicator Date hidden'!T105)</f>
        <v>0</v>
      </c>
      <c r="T104" s="211">
        <f>IF('Indicator Date hidden'!U105="x","x",$T$2-'Indicator Date hidden'!U105)</f>
        <v>0</v>
      </c>
      <c r="U104" s="211">
        <f>IF('Indicator Date hidden'!V105="x","x",$U$2-'Indicator Date hidden'!V105)</f>
        <v>0</v>
      </c>
      <c r="V104" s="211">
        <f>IF('Indicator Date hidden'!W105="x","x",$V$2-'Indicator Date hidden'!W105)</f>
        <v>0</v>
      </c>
      <c r="W104" s="211">
        <f>IF('Indicator Date hidden'!X105="x","x",$W$2-'Indicator Date hidden'!X105)</f>
        <v>0</v>
      </c>
      <c r="X104" s="211">
        <f>IF('Indicator Date hidden'!Y105="x","x",$X$2-'Indicator Date hidden'!Y105)</f>
        <v>4</v>
      </c>
      <c r="Y104" s="211">
        <f>IF('Indicator Date hidden'!Z105="x","x",$Y$2-'Indicator Date hidden'!Z105)</f>
        <v>0</v>
      </c>
      <c r="Z104" s="211">
        <f>IF('Indicator Date hidden'!AA105="x","x",$Z$2-'Indicator Date hidden'!AA105)</f>
        <v>0</v>
      </c>
      <c r="AA104" s="211">
        <f>IF('Indicator Date hidden'!AB105="x","x",$AA$2-'Indicator Date hidden'!AB105)</f>
        <v>0</v>
      </c>
      <c r="AB104" s="211">
        <f>IF('Indicator Date hidden'!AC105="x","x",$AB$2-'Indicator Date hidden'!AC105)</f>
        <v>0</v>
      </c>
      <c r="AC104" s="211">
        <f>IF('Indicator Date hidden'!AD105="x","x",$AC$2-'Indicator Date hidden'!AD105)</f>
        <v>0</v>
      </c>
      <c r="AD104" s="211">
        <f>IF('Indicator Date hidden'!AE105="x","x",$AD$2-'Indicator Date hidden'!AE105)</f>
        <v>0</v>
      </c>
      <c r="AE104" s="211">
        <f>IF('Indicator Date hidden'!AF105="x","x",$AE$2-'Indicator Date hidden'!AF105)</f>
        <v>0</v>
      </c>
      <c r="AF104" s="211">
        <f>IF('Indicator Date hidden'!AG105="x","x",$AF$2-'Indicator Date hidden'!AG105)</f>
        <v>3</v>
      </c>
      <c r="AG104" s="211">
        <f>IF('Indicator Date hidden'!AH105="x","x",$AG$2-'Indicator Date hidden'!AH105)</f>
        <v>0</v>
      </c>
      <c r="AH104" s="211">
        <f>IF('Indicator Date hidden'!AI105="x","x",$AH$2-'Indicator Date hidden'!AI105)</f>
        <v>0</v>
      </c>
      <c r="AI104" s="211">
        <f>IF('Indicator Date hidden'!AJ105="x","x",$AI$2-'Indicator Date hidden'!AJ105)</f>
        <v>0</v>
      </c>
      <c r="AJ104" s="211" t="str">
        <f>IF('Indicator Date hidden'!AK105="x","x",$AJ$2-'Indicator Date hidden'!AK105)</f>
        <v>x</v>
      </c>
      <c r="AK104" s="211">
        <f>IF('Indicator Date hidden'!AL105="x","x",$AK$2-'Indicator Date hidden'!AL105)</f>
        <v>1</v>
      </c>
      <c r="AL104" s="211">
        <f>IF('Indicator Date hidden'!AM105="x","x",$AL$2-'Indicator Date hidden'!AM105)</f>
        <v>0</v>
      </c>
      <c r="AM104" s="211">
        <f>IF('Indicator Date hidden'!AN105="x","x",$AM$2-'Indicator Date hidden'!AN105)</f>
        <v>0</v>
      </c>
      <c r="AN104" s="211">
        <f>IF('Indicator Date hidden'!AO105="x","x",$AN$2-'Indicator Date hidden'!AO105)</f>
        <v>0</v>
      </c>
      <c r="AO104" s="211">
        <f>IF('Indicator Date hidden'!AP105="x","x",$AO$2-'Indicator Date hidden'!AP105)</f>
        <v>1</v>
      </c>
      <c r="AP104" s="211">
        <f>IF('Indicator Date hidden'!AQ105="x","x",$AP$2-'Indicator Date hidden'!AQ105)</f>
        <v>1</v>
      </c>
      <c r="AQ104" s="211">
        <f>IF('Indicator Date hidden'!AR105="x","x",$AQ$2-'Indicator Date hidden'!AR105)</f>
        <v>0</v>
      </c>
      <c r="AR104" s="211">
        <f>IF('Indicator Date hidden'!AS105="x","x",$AR$2-'Indicator Date hidden'!AS105)</f>
        <v>0</v>
      </c>
      <c r="AS104" s="211">
        <f>IF('Indicator Date hidden'!AT105="x","x",$AS$2-'Indicator Date hidden'!AT105)</f>
        <v>0</v>
      </c>
      <c r="AT104" s="211">
        <f>IF('Indicator Date hidden'!AU105="x","x",$AT$2-'Indicator Date hidden'!AU105)</f>
        <v>0</v>
      </c>
      <c r="AU104" s="211">
        <f>IF('Indicator Date hidden'!AV105="x","x",$AU$2-'Indicator Date hidden'!AV105)</f>
        <v>4</v>
      </c>
      <c r="AV104" s="211">
        <f>IF('Indicator Date hidden'!AW105="x","x",$AV$2-'Indicator Date hidden'!AW105)</f>
        <v>0</v>
      </c>
      <c r="AW104" s="211">
        <f>IF('Indicator Date hidden'!AX105="x","x",$AW$2-'Indicator Date hidden'!AX105)</f>
        <v>0</v>
      </c>
      <c r="AX104" s="211">
        <f>IF('Indicator Date hidden'!AY105="x","x",$AX$2-'Indicator Date hidden'!AY105)</f>
        <v>0</v>
      </c>
      <c r="AY104" s="211">
        <f>IF('Indicator Date hidden'!AZ105="x","x",$AY$2-'Indicator Date hidden'!AZ105)</f>
        <v>0</v>
      </c>
      <c r="AZ104" s="211">
        <f>IF('Indicator Date hidden'!BA105="x","x",$AZ$2-'Indicator Date hidden'!BA105)</f>
        <v>0</v>
      </c>
      <c r="BA104">
        <f t="shared" si="15"/>
        <v>18</v>
      </c>
      <c r="BB104" s="21">
        <f t="shared" si="16"/>
        <v>0.36</v>
      </c>
      <c r="BC104">
        <f t="shared" si="17"/>
        <v>7</v>
      </c>
      <c r="BD104" s="21">
        <f t="shared" si="18"/>
        <v>1.034601372510205</v>
      </c>
      <c r="BE104" s="280">
        <f t="shared" si="19"/>
        <v>0</v>
      </c>
    </row>
    <row r="105" spans="1:57" x14ac:dyDescent="0.25">
      <c r="A105" t="s">
        <v>8898</v>
      </c>
      <c r="B105" s="211">
        <f>IF('Indicator Date hidden'!C106="x","x",$B$2-'Indicator Date hidden'!C106)</f>
        <v>0</v>
      </c>
      <c r="C105" s="211">
        <f>IF('Indicator Date hidden'!D106="x","x",$C$2-'Indicator Date hidden'!D106)</f>
        <v>0</v>
      </c>
      <c r="D105" s="211">
        <f>IF('Indicator Date hidden'!E106="x","x",$D$2-'Indicator Date hidden'!E106)</f>
        <v>0</v>
      </c>
      <c r="E105" s="211">
        <f>IF('Indicator Date hidden'!F106="x","x",$E$2-'Indicator Date hidden'!F106)</f>
        <v>0</v>
      </c>
      <c r="F105" s="211">
        <f>IF('Indicator Date hidden'!G106="x","x",$F$2-'Indicator Date hidden'!G106)</f>
        <v>0</v>
      </c>
      <c r="G105" s="211">
        <f>IF('Indicator Date hidden'!H106="x","x",$G$2-'Indicator Date hidden'!H106)</f>
        <v>0</v>
      </c>
      <c r="H105" s="211">
        <f>IF('Indicator Date hidden'!I106="x","x",$H$2-'Indicator Date hidden'!I106)</f>
        <v>0</v>
      </c>
      <c r="I105" s="211">
        <f>IF('Indicator Date hidden'!J106="x","x",$I$2-'Indicator Date hidden'!J106)</f>
        <v>0</v>
      </c>
      <c r="J105" s="211">
        <f>IF('Indicator Date hidden'!K106="x","x",$J$2-'Indicator Date hidden'!K106)</f>
        <v>0</v>
      </c>
      <c r="K105" s="211">
        <f>IF('Indicator Date hidden'!L106="x","x",$K$2-'Indicator Date hidden'!L106)</f>
        <v>0</v>
      </c>
      <c r="L105" s="211">
        <f>IF('Indicator Date hidden'!M106="x","x",$L$2-'Indicator Date hidden'!M106)</f>
        <v>0</v>
      </c>
      <c r="M105" s="211">
        <f>IF('Indicator Date hidden'!N106="x","x",$M$2-'Indicator Date hidden'!N106)</f>
        <v>0</v>
      </c>
      <c r="N105" s="211">
        <f>IF('Indicator Date hidden'!O106="x","x",$N$2-'Indicator Date hidden'!O106)</f>
        <v>0</v>
      </c>
      <c r="O105" s="211">
        <f>IF('Indicator Date hidden'!P106="x","x",$O$2-'Indicator Date hidden'!P106)</f>
        <v>0</v>
      </c>
      <c r="P105" s="211">
        <f>IF('Indicator Date hidden'!Q106="x","x",$P$2-'Indicator Date hidden'!Q106)</f>
        <v>0</v>
      </c>
      <c r="Q105" s="211" t="str">
        <f>IF('Indicator Date hidden'!R106="x","x",$Q$2-'Indicator Date hidden'!R106)</f>
        <v>x</v>
      </c>
      <c r="R105" s="211">
        <f>IF('Indicator Date hidden'!S106="x","x",$R$2-'Indicator Date hidden'!S106)</f>
        <v>0</v>
      </c>
      <c r="S105" s="211">
        <f>IF('Indicator Date hidden'!T106="x","x",$S$2-'Indicator Date hidden'!T106)</f>
        <v>0</v>
      </c>
      <c r="T105" s="211">
        <f>IF('Indicator Date hidden'!U106="x","x",$T$2-'Indicator Date hidden'!U106)</f>
        <v>0</v>
      </c>
      <c r="U105" s="211" t="str">
        <f>IF('Indicator Date hidden'!V106="x","x",$U$2-'Indicator Date hidden'!V106)</f>
        <v>x</v>
      </c>
      <c r="V105" s="211">
        <f>IF('Indicator Date hidden'!W106="x","x",$V$2-'Indicator Date hidden'!W106)</f>
        <v>0</v>
      </c>
      <c r="W105" s="211">
        <f>IF('Indicator Date hidden'!X106="x","x",$W$2-'Indicator Date hidden'!X106)</f>
        <v>8</v>
      </c>
      <c r="X105" s="211">
        <f>IF('Indicator Date hidden'!Y106="x","x",$X$2-'Indicator Date hidden'!Y106)</f>
        <v>4</v>
      </c>
      <c r="Y105" s="211">
        <f>IF('Indicator Date hidden'!Z106="x","x",$Y$2-'Indicator Date hidden'!Z106)</f>
        <v>0</v>
      </c>
      <c r="Z105" s="211">
        <f>IF('Indicator Date hidden'!AA106="x","x",$Z$2-'Indicator Date hidden'!AA106)</f>
        <v>0</v>
      </c>
      <c r="AA105" s="211">
        <f>IF('Indicator Date hidden'!AB106="x","x",$AA$2-'Indicator Date hidden'!AB106)</f>
        <v>0</v>
      </c>
      <c r="AB105" s="211">
        <f>IF('Indicator Date hidden'!AC106="x","x",$AB$2-'Indicator Date hidden'!AC106)</f>
        <v>0</v>
      </c>
      <c r="AC105" s="211">
        <f>IF('Indicator Date hidden'!AD106="x","x",$AC$2-'Indicator Date hidden'!AD106)</f>
        <v>0</v>
      </c>
      <c r="AD105" s="211">
        <f>IF('Indicator Date hidden'!AE106="x","x",$AD$2-'Indicator Date hidden'!AE106)</f>
        <v>0</v>
      </c>
      <c r="AE105" s="211">
        <f>IF('Indicator Date hidden'!AF106="x","x",$AE$2-'Indicator Date hidden'!AF106)</f>
        <v>0</v>
      </c>
      <c r="AF105" s="211">
        <f>IF('Indicator Date hidden'!AG106="x","x",$AF$2-'Indicator Date hidden'!AG106)</f>
        <v>4</v>
      </c>
      <c r="AG105" s="211">
        <f>IF('Indicator Date hidden'!AH106="x","x",$AG$2-'Indicator Date hidden'!AH106)</f>
        <v>0</v>
      </c>
      <c r="AH105" s="211">
        <f>IF('Indicator Date hidden'!AI106="x","x",$AH$2-'Indicator Date hidden'!AI106)</f>
        <v>0</v>
      </c>
      <c r="AI105" s="211">
        <f>IF('Indicator Date hidden'!AJ106="x","x",$AI$2-'Indicator Date hidden'!AJ106)</f>
        <v>0</v>
      </c>
      <c r="AJ105" s="211" t="str">
        <f>IF('Indicator Date hidden'!AK106="x","x",$AJ$2-'Indicator Date hidden'!AK106)</f>
        <v>x</v>
      </c>
      <c r="AK105" s="211">
        <f>IF('Indicator Date hidden'!AL106="x","x",$AK$2-'Indicator Date hidden'!AL106)</f>
        <v>1</v>
      </c>
      <c r="AL105" s="211">
        <f>IF('Indicator Date hidden'!AM106="x","x",$AL$2-'Indicator Date hidden'!AM106)</f>
        <v>0</v>
      </c>
      <c r="AM105" s="211">
        <f>IF('Indicator Date hidden'!AN106="x","x",$AM$2-'Indicator Date hidden'!AN106)</f>
        <v>0</v>
      </c>
      <c r="AN105" s="211">
        <f>IF('Indicator Date hidden'!AO106="x","x",$AN$2-'Indicator Date hidden'!AO106)</f>
        <v>0</v>
      </c>
      <c r="AO105" s="211">
        <f>IF('Indicator Date hidden'!AP106="x","x",$AO$2-'Indicator Date hidden'!AP106)</f>
        <v>0</v>
      </c>
      <c r="AP105" s="211">
        <f>IF('Indicator Date hidden'!AQ106="x","x",$AP$2-'Indicator Date hidden'!AQ106)</f>
        <v>0</v>
      </c>
      <c r="AQ105" s="211">
        <f>IF('Indicator Date hidden'!AR106="x","x",$AQ$2-'Indicator Date hidden'!AR106)</f>
        <v>4</v>
      </c>
      <c r="AR105" s="211">
        <f>IF('Indicator Date hidden'!AS106="x","x",$AR$2-'Indicator Date hidden'!AS106)</f>
        <v>0</v>
      </c>
      <c r="AS105" s="211">
        <f>IF('Indicator Date hidden'!AT106="x","x",$AS$2-'Indicator Date hidden'!AT106)</f>
        <v>0</v>
      </c>
      <c r="AT105" s="211">
        <f>IF('Indicator Date hidden'!AU106="x","x",$AT$2-'Indicator Date hidden'!AU106)</f>
        <v>0</v>
      </c>
      <c r="AU105" s="211">
        <f>IF('Indicator Date hidden'!AV106="x","x",$AU$2-'Indicator Date hidden'!AV106)</f>
        <v>4</v>
      </c>
      <c r="AV105" s="211">
        <f>IF('Indicator Date hidden'!AW106="x","x",$AV$2-'Indicator Date hidden'!AW106)</f>
        <v>0</v>
      </c>
      <c r="AW105" s="211">
        <f>IF('Indicator Date hidden'!AX106="x","x",$AW$2-'Indicator Date hidden'!AX106)</f>
        <v>0</v>
      </c>
      <c r="AX105" s="211">
        <f>IF('Indicator Date hidden'!AY106="x","x",$AX$2-'Indicator Date hidden'!AY106)</f>
        <v>0</v>
      </c>
      <c r="AY105" s="211">
        <f>IF('Indicator Date hidden'!AZ106="x","x",$AY$2-'Indicator Date hidden'!AZ106)</f>
        <v>0</v>
      </c>
      <c r="AZ105" s="211">
        <f>IF('Indicator Date hidden'!BA106="x","x",$AZ$2-'Indicator Date hidden'!BA106)</f>
        <v>0</v>
      </c>
      <c r="BA105">
        <f t="shared" si="15"/>
        <v>25</v>
      </c>
      <c r="BB105" s="21">
        <f t="shared" si="16"/>
        <v>0.52083333333333337</v>
      </c>
      <c r="BC105">
        <f t="shared" si="17"/>
        <v>6</v>
      </c>
      <c r="BD105" s="21">
        <f t="shared" si="18"/>
        <v>1.5544235712600631</v>
      </c>
      <c r="BE105" s="280">
        <f t="shared" si="19"/>
        <v>0</v>
      </c>
    </row>
    <row r="106" spans="1:57" x14ac:dyDescent="0.25">
      <c r="A106" t="s">
        <v>8879</v>
      </c>
      <c r="B106" s="211">
        <f>IF('Indicator Date hidden'!C107="x","x",$B$2-'Indicator Date hidden'!C107)</f>
        <v>0</v>
      </c>
      <c r="C106" s="211">
        <f>IF('Indicator Date hidden'!D107="x","x",$C$2-'Indicator Date hidden'!D107)</f>
        <v>0</v>
      </c>
      <c r="D106" s="211">
        <f>IF('Indicator Date hidden'!E107="x","x",$D$2-'Indicator Date hidden'!E107)</f>
        <v>0</v>
      </c>
      <c r="E106" s="211">
        <f>IF('Indicator Date hidden'!F107="x","x",$E$2-'Indicator Date hidden'!F107)</f>
        <v>0</v>
      </c>
      <c r="F106" s="211">
        <f>IF('Indicator Date hidden'!G107="x","x",$F$2-'Indicator Date hidden'!G107)</f>
        <v>0</v>
      </c>
      <c r="G106" s="211">
        <f>IF('Indicator Date hidden'!H107="x","x",$G$2-'Indicator Date hidden'!H107)</f>
        <v>0</v>
      </c>
      <c r="H106" s="211">
        <f>IF('Indicator Date hidden'!I107="x","x",$H$2-'Indicator Date hidden'!I107)</f>
        <v>0</v>
      </c>
      <c r="I106" s="211">
        <f>IF('Indicator Date hidden'!J107="x","x",$I$2-'Indicator Date hidden'!J107)</f>
        <v>0</v>
      </c>
      <c r="J106" s="211">
        <f>IF('Indicator Date hidden'!K107="x","x",$J$2-'Indicator Date hidden'!K107)</f>
        <v>0</v>
      </c>
      <c r="K106" s="211">
        <f>IF('Indicator Date hidden'!L107="x","x",$K$2-'Indicator Date hidden'!L107)</f>
        <v>0</v>
      </c>
      <c r="L106" s="211">
        <f>IF('Indicator Date hidden'!M107="x","x",$L$2-'Indicator Date hidden'!M107)</f>
        <v>0</v>
      </c>
      <c r="M106" s="211">
        <f>IF('Indicator Date hidden'!N107="x","x",$M$2-'Indicator Date hidden'!N107)</f>
        <v>0</v>
      </c>
      <c r="N106" s="211">
        <f>IF('Indicator Date hidden'!O107="x","x",$N$2-'Indicator Date hidden'!O107)</f>
        <v>0</v>
      </c>
      <c r="O106" s="211">
        <f>IF('Indicator Date hidden'!P107="x","x",$O$2-'Indicator Date hidden'!P107)</f>
        <v>0</v>
      </c>
      <c r="P106" s="211">
        <f>IF('Indicator Date hidden'!Q107="x","x",$P$2-'Indicator Date hidden'!Q107)</f>
        <v>0</v>
      </c>
      <c r="Q106" s="211">
        <f>IF('Indicator Date hidden'!R107="x","x",$Q$2-'Indicator Date hidden'!R107)</f>
        <v>5</v>
      </c>
      <c r="R106" s="211">
        <f>IF('Indicator Date hidden'!S107="x","x",$R$2-'Indicator Date hidden'!S107)</f>
        <v>0</v>
      </c>
      <c r="S106" s="211">
        <f>IF('Indicator Date hidden'!T107="x","x",$S$2-'Indicator Date hidden'!T107)</f>
        <v>0</v>
      </c>
      <c r="T106" s="211">
        <f>IF('Indicator Date hidden'!U107="x","x",$T$2-'Indicator Date hidden'!U107)</f>
        <v>0</v>
      </c>
      <c r="U106" s="211">
        <f>IF('Indicator Date hidden'!V107="x","x",$U$2-'Indicator Date hidden'!V107)</f>
        <v>0</v>
      </c>
      <c r="V106" s="211">
        <f>IF('Indicator Date hidden'!W107="x","x",$V$2-'Indicator Date hidden'!W107)</f>
        <v>0</v>
      </c>
      <c r="W106" s="211">
        <f>IF('Indicator Date hidden'!X107="x","x",$W$2-'Indicator Date hidden'!X107)</f>
        <v>5</v>
      </c>
      <c r="X106" s="211">
        <f>IF('Indicator Date hidden'!Y107="x","x",$X$2-'Indicator Date hidden'!Y107)</f>
        <v>4</v>
      </c>
      <c r="Y106" s="211">
        <f>IF('Indicator Date hidden'!Z107="x","x",$Y$2-'Indicator Date hidden'!Z107)</f>
        <v>0</v>
      </c>
      <c r="Z106" s="211">
        <f>IF('Indicator Date hidden'!AA107="x","x",$Z$2-'Indicator Date hidden'!AA107)</f>
        <v>0</v>
      </c>
      <c r="AA106" s="211">
        <f>IF('Indicator Date hidden'!AB107="x","x",$AA$2-'Indicator Date hidden'!AB107)</f>
        <v>1</v>
      </c>
      <c r="AB106" s="211">
        <f>IF('Indicator Date hidden'!AC107="x","x",$AB$2-'Indicator Date hidden'!AC107)</f>
        <v>0</v>
      </c>
      <c r="AC106" s="211">
        <f>IF('Indicator Date hidden'!AD107="x","x",$AC$2-'Indicator Date hidden'!AD107)</f>
        <v>0</v>
      </c>
      <c r="AD106" s="211" t="str">
        <f>IF('Indicator Date hidden'!AE107="x","x",$AD$2-'Indicator Date hidden'!AE107)</f>
        <v>x</v>
      </c>
      <c r="AE106" s="211">
        <f>IF('Indicator Date hidden'!AF107="x","x",$AE$2-'Indicator Date hidden'!AF107)</f>
        <v>0</v>
      </c>
      <c r="AF106" s="211">
        <f>IF('Indicator Date hidden'!AG107="x","x",$AF$2-'Indicator Date hidden'!AG107)</f>
        <v>4</v>
      </c>
      <c r="AG106" s="211">
        <f>IF('Indicator Date hidden'!AH107="x","x",$AG$2-'Indicator Date hidden'!AH107)</f>
        <v>0</v>
      </c>
      <c r="AH106" s="211">
        <f>IF('Indicator Date hidden'!AI107="x","x",$AH$2-'Indicator Date hidden'!AI107)</f>
        <v>0</v>
      </c>
      <c r="AI106" s="211">
        <f>IF('Indicator Date hidden'!AJ107="x","x",$AI$2-'Indicator Date hidden'!AJ107)</f>
        <v>0</v>
      </c>
      <c r="AJ106" s="211" t="str">
        <f>IF('Indicator Date hidden'!AK107="x","x",$AJ$2-'Indicator Date hidden'!AK107)</f>
        <v>x</v>
      </c>
      <c r="AK106" s="211" t="str">
        <f>IF('Indicator Date hidden'!AL107="x","x",$AK$2-'Indicator Date hidden'!AL107)</f>
        <v>x</v>
      </c>
      <c r="AL106" s="211">
        <f>IF('Indicator Date hidden'!AM107="x","x",$AL$2-'Indicator Date hidden'!AM107)</f>
        <v>0</v>
      </c>
      <c r="AM106" s="211">
        <f>IF('Indicator Date hidden'!AN107="x","x",$AM$2-'Indicator Date hidden'!AN107)</f>
        <v>0</v>
      </c>
      <c r="AN106" s="211">
        <f>IF('Indicator Date hidden'!AO107="x","x",$AN$2-'Indicator Date hidden'!AO107)</f>
        <v>0</v>
      </c>
      <c r="AO106" s="211">
        <f>IF('Indicator Date hidden'!AP107="x","x",$AO$2-'Indicator Date hidden'!AP107)</f>
        <v>1</v>
      </c>
      <c r="AP106" s="211">
        <f>IF('Indicator Date hidden'!AQ107="x","x",$AP$2-'Indicator Date hidden'!AQ107)</f>
        <v>1</v>
      </c>
      <c r="AQ106" s="211">
        <f>IF('Indicator Date hidden'!AR107="x","x",$AQ$2-'Indicator Date hidden'!AR107)</f>
        <v>4</v>
      </c>
      <c r="AR106" s="211">
        <f>IF('Indicator Date hidden'!AS107="x","x",$AR$2-'Indicator Date hidden'!AS107)</f>
        <v>0</v>
      </c>
      <c r="AS106" s="211" t="str">
        <f>IF('Indicator Date hidden'!AT107="x","x",$AS$2-'Indicator Date hidden'!AT107)</f>
        <v>x</v>
      </c>
      <c r="AT106" s="211">
        <f>IF('Indicator Date hidden'!AU107="x","x",$AT$2-'Indicator Date hidden'!AU107)</f>
        <v>0</v>
      </c>
      <c r="AU106" s="211">
        <f>IF('Indicator Date hidden'!AV107="x","x",$AU$2-'Indicator Date hidden'!AV107)</f>
        <v>8</v>
      </c>
      <c r="AV106" s="211">
        <f>IF('Indicator Date hidden'!AW107="x","x",$AV$2-'Indicator Date hidden'!AW107)</f>
        <v>0</v>
      </c>
      <c r="AW106" s="211">
        <f>IF('Indicator Date hidden'!AX107="x","x",$AW$2-'Indicator Date hidden'!AX107)</f>
        <v>0</v>
      </c>
      <c r="AX106" s="211">
        <f>IF('Indicator Date hidden'!AY107="x","x",$AX$2-'Indicator Date hidden'!AY107)</f>
        <v>0</v>
      </c>
      <c r="AY106" s="211">
        <f>IF('Indicator Date hidden'!AZ107="x","x",$AY$2-'Indicator Date hidden'!AZ107)</f>
        <v>0</v>
      </c>
      <c r="AZ106" s="211">
        <f>IF('Indicator Date hidden'!BA107="x","x",$AZ$2-'Indicator Date hidden'!BA107)</f>
        <v>0</v>
      </c>
      <c r="BA106">
        <f t="shared" si="15"/>
        <v>33</v>
      </c>
      <c r="BB106" s="21">
        <f t="shared" si="16"/>
        <v>0.7021276595744681</v>
      </c>
      <c r="BC106">
        <f t="shared" si="17"/>
        <v>9</v>
      </c>
      <c r="BD106" s="21">
        <f t="shared" si="18"/>
        <v>1.7371399044212934</v>
      </c>
      <c r="BE106" s="280">
        <f t="shared" si="19"/>
        <v>0</v>
      </c>
    </row>
    <row r="107" spans="1:57" x14ac:dyDescent="0.25">
      <c r="A107" t="s">
        <v>8885</v>
      </c>
      <c r="B107" s="211">
        <f>IF('Indicator Date hidden'!C108="x","x",$B$2-'Indicator Date hidden'!C108)</f>
        <v>0</v>
      </c>
      <c r="C107" s="211">
        <f>IF('Indicator Date hidden'!D108="x","x",$C$2-'Indicator Date hidden'!D108)</f>
        <v>0</v>
      </c>
      <c r="D107" s="211">
        <f>IF('Indicator Date hidden'!E108="x","x",$D$2-'Indicator Date hidden'!E108)</f>
        <v>0</v>
      </c>
      <c r="E107" s="211">
        <f>IF('Indicator Date hidden'!F108="x","x",$E$2-'Indicator Date hidden'!F108)</f>
        <v>0</v>
      </c>
      <c r="F107" s="211">
        <f>IF('Indicator Date hidden'!G108="x","x",$F$2-'Indicator Date hidden'!G108)</f>
        <v>0</v>
      </c>
      <c r="G107" s="211">
        <f>IF('Indicator Date hidden'!H108="x","x",$G$2-'Indicator Date hidden'!H108)</f>
        <v>0</v>
      </c>
      <c r="H107" s="211">
        <f>IF('Indicator Date hidden'!I108="x","x",$H$2-'Indicator Date hidden'!I108)</f>
        <v>0</v>
      </c>
      <c r="I107" s="211">
        <f>IF('Indicator Date hidden'!J108="x","x",$I$2-'Indicator Date hidden'!J108)</f>
        <v>0</v>
      </c>
      <c r="J107" s="211">
        <f>IF('Indicator Date hidden'!K108="x","x",$J$2-'Indicator Date hidden'!K108)</f>
        <v>0</v>
      </c>
      <c r="K107" s="211">
        <f>IF('Indicator Date hidden'!L108="x","x",$K$2-'Indicator Date hidden'!L108)</f>
        <v>0</v>
      </c>
      <c r="L107" s="211">
        <f>IF('Indicator Date hidden'!M108="x","x",$L$2-'Indicator Date hidden'!M108)</f>
        <v>0</v>
      </c>
      <c r="M107" s="211">
        <f>IF('Indicator Date hidden'!N108="x","x",$M$2-'Indicator Date hidden'!N108)</f>
        <v>0</v>
      </c>
      <c r="N107" s="211">
        <f>IF('Indicator Date hidden'!O108="x","x",$N$2-'Indicator Date hidden'!O108)</f>
        <v>0</v>
      </c>
      <c r="O107" s="211">
        <f>IF('Indicator Date hidden'!P108="x","x",$O$2-'Indicator Date hidden'!P108)</f>
        <v>0</v>
      </c>
      <c r="P107" s="211">
        <f>IF('Indicator Date hidden'!Q108="x","x",$P$2-'Indicator Date hidden'!Q108)</f>
        <v>0</v>
      </c>
      <c r="Q107" s="211">
        <f>IF('Indicator Date hidden'!R108="x","x",$Q$2-'Indicator Date hidden'!R108)</f>
        <v>1</v>
      </c>
      <c r="R107" s="211">
        <f>IF('Indicator Date hidden'!S108="x","x",$R$2-'Indicator Date hidden'!S108)</f>
        <v>0</v>
      </c>
      <c r="S107" s="211">
        <f>IF('Indicator Date hidden'!T108="x","x",$S$2-'Indicator Date hidden'!T108)</f>
        <v>0</v>
      </c>
      <c r="T107" s="211">
        <f>IF('Indicator Date hidden'!U108="x","x",$T$2-'Indicator Date hidden'!U108)</f>
        <v>0</v>
      </c>
      <c r="U107" s="211">
        <f>IF('Indicator Date hidden'!V108="x","x",$U$2-'Indicator Date hidden'!V108)</f>
        <v>0</v>
      </c>
      <c r="V107" s="211">
        <f>IF('Indicator Date hidden'!W108="x","x",$V$2-'Indicator Date hidden'!W108)</f>
        <v>0</v>
      </c>
      <c r="W107" s="211">
        <f>IF('Indicator Date hidden'!X108="x","x",$W$2-'Indicator Date hidden'!X108)</f>
        <v>8</v>
      </c>
      <c r="X107" s="211">
        <f>IF('Indicator Date hidden'!Y108="x","x",$X$2-'Indicator Date hidden'!Y108)</f>
        <v>4</v>
      </c>
      <c r="Y107" s="211">
        <f>IF('Indicator Date hidden'!Z108="x","x",$Y$2-'Indicator Date hidden'!Z108)</f>
        <v>0</v>
      </c>
      <c r="Z107" s="211">
        <f>IF('Indicator Date hidden'!AA108="x","x",$Z$2-'Indicator Date hidden'!AA108)</f>
        <v>0</v>
      </c>
      <c r="AA107" s="211">
        <f>IF('Indicator Date hidden'!AB108="x","x",$AA$2-'Indicator Date hidden'!AB108)</f>
        <v>0</v>
      </c>
      <c r="AB107" s="211">
        <f>IF('Indicator Date hidden'!AC108="x","x",$AB$2-'Indicator Date hidden'!AC108)</f>
        <v>0</v>
      </c>
      <c r="AC107" s="211">
        <f>IF('Indicator Date hidden'!AD108="x","x",$AC$2-'Indicator Date hidden'!AD108)</f>
        <v>0</v>
      </c>
      <c r="AD107" s="211">
        <f>IF('Indicator Date hidden'!AE108="x","x",$AD$2-'Indicator Date hidden'!AE108)</f>
        <v>0</v>
      </c>
      <c r="AE107" s="211">
        <f>IF('Indicator Date hidden'!AF108="x","x",$AE$2-'Indicator Date hidden'!AF108)</f>
        <v>0</v>
      </c>
      <c r="AF107" s="211">
        <f>IF('Indicator Date hidden'!AG108="x","x",$AF$2-'Indicator Date hidden'!AG108)</f>
        <v>3</v>
      </c>
      <c r="AG107" s="211">
        <f>IF('Indicator Date hidden'!AH108="x","x",$AG$2-'Indicator Date hidden'!AH108)</f>
        <v>0</v>
      </c>
      <c r="AH107" s="211">
        <f>IF('Indicator Date hidden'!AI108="x","x",$AH$2-'Indicator Date hidden'!AI108)</f>
        <v>0</v>
      </c>
      <c r="AI107" s="211">
        <f>IF('Indicator Date hidden'!AJ108="x","x",$AI$2-'Indicator Date hidden'!AJ108)</f>
        <v>0</v>
      </c>
      <c r="AJ107" s="211">
        <f>IF('Indicator Date hidden'!AK108="x","x",$AJ$2-'Indicator Date hidden'!AK108)</f>
        <v>0</v>
      </c>
      <c r="AK107" s="211">
        <f>IF('Indicator Date hidden'!AL108="x","x",$AK$2-'Indicator Date hidden'!AL108)</f>
        <v>1</v>
      </c>
      <c r="AL107" s="211">
        <f>IF('Indicator Date hidden'!AM108="x","x",$AL$2-'Indicator Date hidden'!AM108)</f>
        <v>0</v>
      </c>
      <c r="AM107" s="211">
        <f>IF('Indicator Date hidden'!AN108="x","x",$AM$2-'Indicator Date hidden'!AN108)</f>
        <v>0</v>
      </c>
      <c r="AN107" s="211">
        <f>IF('Indicator Date hidden'!AO108="x","x",$AN$2-'Indicator Date hidden'!AO108)</f>
        <v>0</v>
      </c>
      <c r="AO107" s="211">
        <f>IF('Indicator Date hidden'!AP108="x","x",$AO$2-'Indicator Date hidden'!AP108)</f>
        <v>0</v>
      </c>
      <c r="AP107" s="211">
        <f>IF('Indicator Date hidden'!AQ108="x","x",$AP$2-'Indicator Date hidden'!AQ108)</f>
        <v>0</v>
      </c>
      <c r="AQ107" s="211">
        <f>IF('Indicator Date hidden'!AR108="x","x",$AQ$2-'Indicator Date hidden'!AR108)</f>
        <v>0</v>
      </c>
      <c r="AR107" s="211">
        <f>IF('Indicator Date hidden'!AS108="x","x",$AR$2-'Indicator Date hidden'!AS108)</f>
        <v>0</v>
      </c>
      <c r="AS107" s="211">
        <f>IF('Indicator Date hidden'!AT108="x","x",$AS$2-'Indicator Date hidden'!AT108)</f>
        <v>0</v>
      </c>
      <c r="AT107" s="211">
        <f>IF('Indicator Date hidden'!AU108="x","x",$AT$2-'Indicator Date hidden'!AU108)</f>
        <v>0</v>
      </c>
      <c r="AU107" s="211">
        <f>IF('Indicator Date hidden'!AV108="x","x",$AU$2-'Indicator Date hidden'!AV108)</f>
        <v>3</v>
      </c>
      <c r="AV107" s="211">
        <f>IF('Indicator Date hidden'!AW108="x","x",$AV$2-'Indicator Date hidden'!AW108)</f>
        <v>0</v>
      </c>
      <c r="AW107" s="211">
        <f>IF('Indicator Date hidden'!AX108="x","x",$AW$2-'Indicator Date hidden'!AX108)</f>
        <v>0</v>
      </c>
      <c r="AX107" s="211">
        <f>IF('Indicator Date hidden'!AY108="x","x",$AX$2-'Indicator Date hidden'!AY108)</f>
        <v>0</v>
      </c>
      <c r="AY107" s="211">
        <f>IF('Indicator Date hidden'!AZ108="x","x",$AY$2-'Indicator Date hidden'!AZ108)</f>
        <v>0</v>
      </c>
      <c r="AZ107" s="211">
        <f>IF('Indicator Date hidden'!BA108="x","x",$AZ$2-'Indicator Date hidden'!BA108)</f>
        <v>0</v>
      </c>
      <c r="BA107">
        <f t="shared" si="15"/>
        <v>20</v>
      </c>
      <c r="BB107" s="21">
        <f t="shared" si="16"/>
        <v>0.39215686274509803</v>
      </c>
      <c r="BC107">
        <f t="shared" si="17"/>
        <v>6</v>
      </c>
      <c r="BD107" s="21">
        <f t="shared" si="18"/>
        <v>1.344246000078636</v>
      </c>
      <c r="BE107" s="280">
        <f t="shared" si="19"/>
        <v>0</v>
      </c>
    </row>
    <row r="108" spans="1:57" x14ac:dyDescent="0.25">
      <c r="A108" t="s">
        <v>8887</v>
      </c>
      <c r="B108" s="211">
        <f>IF('Indicator Date hidden'!C109="x","x",$B$2-'Indicator Date hidden'!C109)</f>
        <v>0</v>
      </c>
      <c r="C108" s="211">
        <f>IF('Indicator Date hidden'!D109="x","x",$C$2-'Indicator Date hidden'!D109)</f>
        <v>0</v>
      </c>
      <c r="D108" s="211">
        <f>IF('Indicator Date hidden'!E109="x","x",$D$2-'Indicator Date hidden'!E109)</f>
        <v>0</v>
      </c>
      <c r="E108" s="211">
        <f>IF('Indicator Date hidden'!F109="x","x",$E$2-'Indicator Date hidden'!F109)</f>
        <v>0</v>
      </c>
      <c r="F108" s="211">
        <f>IF('Indicator Date hidden'!G109="x","x",$F$2-'Indicator Date hidden'!G109)</f>
        <v>0</v>
      </c>
      <c r="G108" s="211">
        <f>IF('Indicator Date hidden'!H109="x","x",$G$2-'Indicator Date hidden'!H109)</f>
        <v>0</v>
      </c>
      <c r="H108" s="211">
        <f>IF('Indicator Date hidden'!I109="x","x",$H$2-'Indicator Date hidden'!I109)</f>
        <v>0</v>
      </c>
      <c r="I108" s="211">
        <f>IF('Indicator Date hidden'!J109="x","x",$I$2-'Indicator Date hidden'!J109)</f>
        <v>0</v>
      </c>
      <c r="J108" s="211">
        <f>IF('Indicator Date hidden'!K109="x","x",$J$2-'Indicator Date hidden'!K109)</f>
        <v>0</v>
      </c>
      <c r="K108" s="211">
        <f>IF('Indicator Date hidden'!L109="x","x",$K$2-'Indicator Date hidden'!L109)</f>
        <v>0</v>
      </c>
      <c r="L108" s="211">
        <f>IF('Indicator Date hidden'!M109="x","x",$L$2-'Indicator Date hidden'!M109)</f>
        <v>0</v>
      </c>
      <c r="M108" s="211">
        <f>IF('Indicator Date hidden'!N109="x","x",$M$2-'Indicator Date hidden'!N109)</f>
        <v>0</v>
      </c>
      <c r="N108" s="211">
        <f>IF('Indicator Date hidden'!O109="x","x",$N$2-'Indicator Date hidden'!O109)</f>
        <v>0</v>
      </c>
      <c r="O108" s="211">
        <f>IF('Indicator Date hidden'!P109="x","x",$O$2-'Indicator Date hidden'!P109)</f>
        <v>0</v>
      </c>
      <c r="P108" s="211">
        <f>IF('Indicator Date hidden'!Q109="x","x",$P$2-'Indicator Date hidden'!Q109)</f>
        <v>0</v>
      </c>
      <c r="Q108" s="211" t="str">
        <f>IF('Indicator Date hidden'!R109="x","x",$Q$2-'Indicator Date hidden'!R109)</f>
        <v>x</v>
      </c>
      <c r="R108" s="211">
        <f>IF('Indicator Date hidden'!S109="x","x",$R$2-'Indicator Date hidden'!S109)</f>
        <v>0</v>
      </c>
      <c r="S108" s="211">
        <f>IF('Indicator Date hidden'!T109="x","x",$S$2-'Indicator Date hidden'!T109)</f>
        <v>0</v>
      </c>
      <c r="T108" s="211">
        <f>IF('Indicator Date hidden'!U109="x","x",$T$2-'Indicator Date hidden'!U109)</f>
        <v>0</v>
      </c>
      <c r="U108" s="211" t="str">
        <f>IF('Indicator Date hidden'!V109="x","x",$U$2-'Indicator Date hidden'!V109)</f>
        <v>x</v>
      </c>
      <c r="V108" s="211">
        <f>IF('Indicator Date hidden'!W109="x","x",$V$2-'Indicator Date hidden'!W109)</f>
        <v>0</v>
      </c>
      <c r="W108" s="211" t="str">
        <f>IF('Indicator Date hidden'!X109="x","x",$W$2-'Indicator Date hidden'!X109)</f>
        <v>x</v>
      </c>
      <c r="X108" s="211">
        <f>IF('Indicator Date hidden'!Y109="x","x",$X$2-'Indicator Date hidden'!Y109)</f>
        <v>1</v>
      </c>
      <c r="Y108" s="211">
        <f>IF('Indicator Date hidden'!Z109="x","x",$Y$2-'Indicator Date hidden'!Z109)</f>
        <v>0</v>
      </c>
      <c r="Z108" s="211">
        <f>IF('Indicator Date hidden'!AA109="x","x",$Z$2-'Indicator Date hidden'!AA109)</f>
        <v>0</v>
      </c>
      <c r="AA108" s="211" t="str">
        <f>IF('Indicator Date hidden'!AB109="x","x",$AA$2-'Indicator Date hidden'!AB109)</f>
        <v>x</v>
      </c>
      <c r="AB108" s="211">
        <f>IF('Indicator Date hidden'!AC109="x","x",$AB$2-'Indicator Date hidden'!AC109)</f>
        <v>0</v>
      </c>
      <c r="AC108" s="211">
        <f>IF('Indicator Date hidden'!AD109="x","x",$AC$2-'Indicator Date hidden'!AD109)</f>
        <v>0</v>
      </c>
      <c r="AD108" s="211" t="str">
        <f>IF('Indicator Date hidden'!AE109="x","x",$AD$2-'Indicator Date hidden'!AE109)</f>
        <v>x</v>
      </c>
      <c r="AE108" s="211">
        <f>IF('Indicator Date hidden'!AF109="x","x",$AE$2-'Indicator Date hidden'!AF109)</f>
        <v>0</v>
      </c>
      <c r="AF108" s="211" t="str">
        <f>IF('Indicator Date hidden'!AG109="x","x",$AF$2-'Indicator Date hidden'!AG109)</f>
        <v>x</v>
      </c>
      <c r="AG108" s="211">
        <f>IF('Indicator Date hidden'!AH109="x","x",$AG$2-'Indicator Date hidden'!AH109)</f>
        <v>0</v>
      </c>
      <c r="AH108" s="211">
        <f>IF('Indicator Date hidden'!AI109="x","x",$AH$2-'Indicator Date hidden'!AI109)</f>
        <v>0</v>
      </c>
      <c r="AI108" s="211">
        <f>IF('Indicator Date hidden'!AJ109="x","x",$AI$2-'Indicator Date hidden'!AJ109)</f>
        <v>0</v>
      </c>
      <c r="AJ108" s="211" t="str">
        <f>IF('Indicator Date hidden'!AK109="x","x",$AJ$2-'Indicator Date hidden'!AK109)</f>
        <v>x</v>
      </c>
      <c r="AK108" s="211">
        <f>IF('Indicator Date hidden'!AL109="x","x",$AK$2-'Indicator Date hidden'!AL109)</f>
        <v>1</v>
      </c>
      <c r="AL108" s="211">
        <f>IF('Indicator Date hidden'!AM109="x","x",$AL$2-'Indicator Date hidden'!AM109)</f>
        <v>0</v>
      </c>
      <c r="AM108" s="211">
        <f>IF('Indicator Date hidden'!AN109="x","x",$AM$2-'Indicator Date hidden'!AN109)</f>
        <v>0</v>
      </c>
      <c r="AN108" s="211">
        <f>IF('Indicator Date hidden'!AO109="x","x",$AN$2-'Indicator Date hidden'!AO109)</f>
        <v>0</v>
      </c>
      <c r="AO108" s="211">
        <f>IF('Indicator Date hidden'!AP109="x","x",$AO$2-'Indicator Date hidden'!AP109)</f>
        <v>0</v>
      </c>
      <c r="AP108" s="211">
        <f>IF('Indicator Date hidden'!AQ109="x","x",$AP$2-'Indicator Date hidden'!AQ109)</f>
        <v>0</v>
      </c>
      <c r="AQ108" s="211" t="str">
        <f>IF('Indicator Date hidden'!AR109="x","x",$AQ$2-'Indicator Date hidden'!AR109)</f>
        <v>x</v>
      </c>
      <c r="AR108" s="211">
        <f>IF('Indicator Date hidden'!AS109="x","x",$AR$2-'Indicator Date hidden'!AS109)</f>
        <v>0</v>
      </c>
      <c r="AS108" s="211">
        <f>IF('Indicator Date hidden'!AT109="x","x",$AS$2-'Indicator Date hidden'!AT109)</f>
        <v>0</v>
      </c>
      <c r="AT108" s="211">
        <f>IF('Indicator Date hidden'!AU109="x","x",$AT$2-'Indicator Date hidden'!AU109)</f>
        <v>0</v>
      </c>
      <c r="AU108" s="211">
        <f>IF('Indicator Date hidden'!AV109="x","x",$AU$2-'Indicator Date hidden'!AV109)</f>
        <v>3</v>
      </c>
      <c r="AV108" s="211">
        <f>IF('Indicator Date hidden'!AW109="x","x",$AV$2-'Indicator Date hidden'!AW109)</f>
        <v>0</v>
      </c>
      <c r="AW108" s="211">
        <f>IF('Indicator Date hidden'!AX109="x","x",$AW$2-'Indicator Date hidden'!AX109)</f>
        <v>0</v>
      </c>
      <c r="AX108" s="211">
        <f>IF('Indicator Date hidden'!AY109="x","x",$AX$2-'Indicator Date hidden'!AY109)</f>
        <v>0</v>
      </c>
      <c r="AY108" s="211">
        <f>IF('Indicator Date hidden'!AZ109="x","x",$AY$2-'Indicator Date hidden'!AZ109)</f>
        <v>0</v>
      </c>
      <c r="AZ108" s="211">
        <f>IF('Indicator Date hidden'!BA109="x","x",$AZ$2-'Indicator Date hidden'!BA109)</f>
        <v>0</v>
      </c>
      <c r="BA108">
        <f t="shared" si="15"/>
        <v>5</v>
      </c>
      <c r="BB108" s="21">
        <f t="shared" si="16"/>
        <v>0.11627906976744186</v>
      </c>
      <c r="BC108">
        <f t="shared" si="17"/>
        <v>3</v>
      </c>
      <c r="BD108" s="21">
        <f t="shared" si="18"/>
        <v>0.49223280205852848</v>
      </c>
      <c r="BE108" s="280">
        <f t="shared" si="19"/>
        <v>0</v>
      </c>
    </row>
    <row r="109" spans="1:57" x14ac:dyDescent="0.25">
      <c r="A109" t="s">
        <v>8882</v>
      </c>
      <c r="B109" s="211">
        <f>IF('Indicator Date hidden'!C110="x","x",$B$2-'Indicator Date hidden'!C110)</f>
        <v>0</v>
      </c>
      <c r="C109" s="211">
        <f>IF('Indicator Date hidden'!D110="x","x",$C$2-'Indicator Date hidden'!D110)</f>
        <v>0</v>
      </c>
      <c r="D109" s="211">
        <f>IF('Indicator Date hidden'!E110="x","x",$D$2-'Indicator Date hidden'!E110)</f>
        <v>0</v>
      </c>
      <c r="E109" s="211">
        <f>IF('Indicator Date hidden'!F110="x","x",$E$2-'Indicator Date hidden'!F110)</f>
        <v>0</v>
      </c>
      <c r="F109" s="211">
        <f>IF('Indicator Date hidden'!G110="x","x",$F$2-'Indicator Date hidden'!G110)</f>
        <v>0</v>
      </c>
      <c r="G109" s="211">
        <f>IF('Indicator Date hidden'!H110="x","x",$G$2-'Indicator Date hidden'!H110)</f>
        <v>0</v>
      </c>
      <c r="H109" s="211">
        <f>IF('Indicator Date hidden'!I110="x","x",$H$2-'Indicator Date hidden'!I110)</f>
        <v>0</v>
      </c>
      <c r="I109" s="211">
        <f>IF('Indicator Date hidden'!J110="x","x",$I$2-'Indicator Date hidden'!J110)</f>
        <v>0</v>
      </c>
      <c r="J109" s="211">
        <f>IF('Indicator Date hidden'!K110="x","x",$J$2-'Indicator Date hidden'!K110)</f>
        <v>0</v>
      </c>
      <c r="K109" s="211">
        <f>IF('Indicator Date hidden'!L110="x","x",$K$2-'Indicator Date hidden'!L110)</f>
        <v>0</v>
      </c>
      <c r="L109" s="211">
        <f>IF('Indicator Date hidden'!M110="x","x",$L$2-'Indicator Date hidden'!M110)</f>
        <v>0</v>
      </c>
      <c r="M109" s="211">
        <f>IF('Indicator Date hidden'!N110="x","x",$M$2-'Indicator Date hidden'!N110)</f>
        <v>0</v>
      </c>
      <c r="N109" s="211">
        <f>IF('Indicator Date hidden'!O110="x","x",$N$2-'Indicator Date hidden'!O110)</f>
        <v>0</v>
      </c>
      <c r="O109" s="211">
        <f>IF('Indicator Date hidden'!P110="x","x",$O$2-'Indicator Date hidden'!P110)</f>
        <v>0</v>
      </c>
      <c r="P109" s="211" t="str">
        <f>IF('Indicator Date hidden'!Q110="x","x",$P$2-'Indicator Date hidden'!Q110)</f>
        <v>x</v>
      </c>
      <c r="Q109" s="211" t="str">
        <f>IF('Indicator Date hidden'!R110="x","x",$Q$2-'Indicator Date hidden'!R110)</f>
        <v>x</v>
      </c>
      <c r="R109" s="211">
        <f>IF('Indicator Date hidden'!S110="x","x",$R$2-'Indicator Date hidden'!S110)</f>
        <v>0</v>
      </c>
      <c r="S109" s="211">
        <f>IF('Indicator Date hidden'!T110="x","x",$S$2-'Indicator Date hidden'!T110)</f>
        <v>0</v>
      </c>
      <c r="T109" s="211">
        <f>IF('Indicator Date hidden'!U110="x","x",$T$2-'Indicator Date hidden'!U110)</f>
        <v>0</v>
      </c>
      <c r="U109" s="211">
        <f>IF('Indicator Date hidden'!V110="x","x",$U$2-'Indicator Date hidden'!V110)</f>
        <v>0</v>
      </c>
      <c r="V109" s="211">
        <f>IF('Indicator Date hidden'!W110="x","x",$V$2-'Indicator Date hidden'!W110)</f>
        <v>0</v>
      </c>
      <c r="W109" s="211">
        <f>IF('Indicator Date hidden'!X110="x","x",$W$2-'Indicator Date hidden'!X110)</f>
        <v>7</v>
      </c>
      <c r="X109" s="211">
        <f>IF('Indicator Date hidden'!Y110="x","x",$X$2-'Indicator Date hidden'!Y110)</f>
        <v>4</v>
      </c>
      <c r="Y109" s="211">
        <f>IF('Indicator Date hidden'!Z110="x","x",$Y$2-'Indicator Date hidden'!Z110)</f>
        <v>0</v>
      </c>
      <c r="Z109" s="211">
        <f>IF('Indicator Date hidden'!AA110="x","x",$Z$2-'Indicator Date hidden'!AA110)</f>
        <v>0</v>
      </c>
      <c r="AA109" s="211" t="str">
        <f>IF('Indicator Date hidden'!AB110="x","x",$AA$2-'Indicator Date hidden'!AB110)</f>
        <v>x</v>
      </c>
      <c r="AB109" s="211">
        <f>IF('Indicator Date hidden'!AC110="x","x",$AB$2-'Indicator Date hidden'!AC110)</f>
        <v>0</v>
      </c>
      <c r="AC109" s="211">
        <f>IF('Indicator Date hidden'!AD110="x","x",$AC$2-'Indicator Date hidden'!AD110)</f>
        <v>0</v>
      </c>
      <c r="AD109" s="211" t="str">
        <f>IF('Indicator Date hidden'!AE110="x","x",$AD$2-'Indicator Date hidden'!AE110)</f>
        <v>x</v>
      </c>
      <c r="AE109" s="211" t="str">
        <f>IF('Indicator Date hidden'!AF110="x","x",$AE$2-'Indicator Date hidden'!AF110)</f>
        <v>x</v>
      </c>
      <c r="AF109" s="211" t="str">
        <f>IF('Indicator Date hidden'!AG110="x","x",$AF$2-'Indicator Date hidden'!AG110)</f>
        <v>x</v>
      </c>
      <c r="AG109" s="211">
        <f>IF('Indicator Date hidden'!AH110="x","x",$AG$2-'Indicator Date hidden'!AH110)</f>
        <v>0</v>
      </c>
      <c r="AH109" s="211">
        <f>IF('Indicator Date hidden'!AI110="x","x",$AH$2-'Indicator Date hidden'!AI110)</f>
        <v>0</v>
      </c>
      <c r="AI109" s="211">
        <f>IF('Indicator Date hidden'!AJ110="x","x",$AI$2-'Indicator Date hidden'!AJ110)</f>
        <v>0</v>
      </c>
      <c r="AJ109" s="211" t="str">
        <f>IF('Indicator Date hidden'!AK110="x","x",$AJ$2-'Indicator Date hidden'!AK110)</f>
        <v>x</v>
      </c>
      <c r="AK109" s="211" t="str">
        <f>IF('Indicator Date hidden'!AL110="x","x",$AK$2-'Indicator Date hidden'!AL110)</f>
        <v>x</v>
      </c>
      <c r="AL109" s="211">
        <f>IF('Indicator Date hidden'!AM110="x","x",$AL$2-'Indicator Date hidden'!AM110)</f>
        <v>0</v>
      </c>
      <c r="AM109" s="211">
        <f>IF('Indicator Date hidden'!AN110="x","x",$AM$2-'Indicator Date hidden'!AN110)</f>
        <v>0</v>
      </c>
      <c r="AN109" s="211">
        <f>IF('Indicator Date hidden'!AO110="x","x",$AN$2-'Indicator Date hidden'!AO110)</f>
        <v>0</v>
      </c>
      <c r="AO109" s="211" t="str">
        <f>IF('Indicator Date hidden'!AP110="x","x",$AO$2-'Indicator Date hidden'!AP110)</f>
        <v>x</v>
      </c>
      <c r="AP109" s="211" t="str">
        <f>IF('Indicator Date hidden'!AQ110="x","x",$AP$2-'Indicator Date hidden'!AQ110)</f>
        <v>x</v>
      </c>
      <c r="AQ109" s="211">
        <f>IF('Indicator Date hidden'!AR110="x","x",$AQ$2-'Indicator Date hidden'!AR110)</f>
        <v>4</v>
      </c>
      <c r="AR109" s="211">
        <f>IF('Indicator Date hidden'!AS110="x","x",$AR$2-'Indicator Date hidden'!AS110)</f>
        <v>0</v>
      </c>
      <c r="AS109" s="211" t="str">
        <f>IF('Indicator Date hidden'!AT110="x","x",$AS$2-'Indicator Date hidden'!AT110)</f>
        <v>x</v>
      </c>
      <c r="AT109" s="211">
        <f>IF('Indicator Date hidden'!AU110="x","x",$AT$2-'Indicator Date hidden'!AU110)</f>
        <v>0</v>
      </c>
      <c r="AU109" s="211" t="str">
        <f>IF('Indicator Date hidden'!AV110="x","x",$AU$2-'Indicator Date hidden'!AV110)</f>
        <v>x</v>
      </c>
      <c r="AV109" s="211">
        <f>IF('Indicator Date hidden'!AW110="x","x",$AV$2-'Indicator Date hidden'!AW110)</f>
        <v>0</v>
      </c>
      <c r="AW109" s="211">
        <f>IF('Indicator Date hidden'!AX110="x","x",$AW$2-'Indicator Date hidden'!AX110)</f>
        <v>0</v>
      </c>
      <c r="AX109" s="211">
        <f>IF('Indicator Date hidden'!AY110="x","x",$AX$2-'Indicator Date hidden'!AY110)</f>
        <v>0</v>
      </c>
      <c r="AY109" s="211">
        <f>IF('Indicator Date hidden'!AZ110="x","x",$AY$2-'Indicator Date hidden'!AZ110)</f>
        <v>0</v>
      </c>
      <c r="AZ109" s="211">
        <f>IF('Indicator Date hidden'!BA110="x","x",$AZ$2-'Indicator Date hidden'!BA110)</f>
        <v>0</v>
      </c>
      <c r="BA109">
        <f t="shared" si="15"/>
        <v>15</v>
      </c>
      <c r="BB109" s="21">
        <f t="shared" si="16"/>
        <v>0.38461538461538464</v>
      </c>
      <c r="BC109">
        <f t="shared" si="17"/>
        <v>3</v>
      </c>
      <c r="BD109" s="21">
        <f t="shared" si="18"/>
        <v>1.3888823142513684</v>
      </c>
      <c r="BE109" s="280">
        <f t="shared" si="19"/>
        <v>0</v>
      </c>
    </row>
    <row r="110" spans="1:57" x14ac:dyDescent="0.25">
      <c r="A110" t="s">
        <v>8894</v>
      </c>
      <c r="B110" s="211">
        <f>IF('Indicator Date hidden'!C111="x","x",$B$2-'Indicator Date hidden'!C111)</f>
        <v>0</v>
      </c>
      <c r="C110" s="211">
        <f>IF('Indicator Date hidden'!D111="x","x",$C$2-'Indicator Date hidden'!D111)</f>
        <v>0</v>
      </c>
      <c r="D110" s="211">
        <f>IF('Indicator Date hidden'!E111="x","x",$D$2-'Indicator Date hidden'!E111)</f>
        <v>0</v>
      </c>
      <c r="E110" s="211">
        <f>IF('Indicator Date hidden'!F111="x","x",$E$2-'Indicator Date hidden'!F111)</f>
        <v>0</v>
      </c>
      <c r="F110" s="211">
        <f>IF('Indicator Date hidden'!G111="x","x",$F$2-'Indicator Date hidden'!G111)</f>
        <v>0</v>
      </c>
      <c r="G110" s="211">
        <f>IF('Indicator Date hidden'!H111="x","x",$G$2-'Indicator Date hidden'!H111)</f>
        <v>0</v>
      </c>
      <c r="H110" s="211">
        <f>IF('Indicator Date hidden'!I111="x","x",$H$2-'Indicator Date hidden'!I111)</f>
        <v>0</v>
      </c>
      <c r="I110" s="211">
        <f>IF('Indicator Date hidden'!J111="x","x",$I$2-'Indicator Date hidden'!J111)</f>
        <v>0</v>
      </c>
      <c r="J110" s="211">
        <f>IF('Indicator Date hidden'!K111="x","x",$J$2-'Indicator Date hidden'!K111)</f>
        <v>0</v>
      </c>
      <c r="K110" s="211">
        <f>IF('Indicator Date hidden'!L111="x","x",$K$2-'Indicator Date hidden'!L111)</f>
        <v>0</v>
      </c>
      <c r="L110" s="211">
        <f>IF('Indicator Date hidden'!M111="x","x",$L$2-'Indicator Date hidden'!M111)</f>
        <v>0</v>
      </c>
      <c r="M110" s="211">
        <f>IF('Indicator Date hidden'!N111="x","x",$M$2-'Indicator Date hidden'!N111)</f>
        <v>0</v>
      </c>
      <c r="N110" s="211">
        <f>IF('Indicator Date hidden'!O111="x","x",$N$2-'Indicator Date hidden'!O111)</f>
        <v>0</v>
      </c>
      <c r="O110" s="211">
        <f>IF('Indicator Date hidden'!P111="x","x",$O$2-'Indicator Date hidden'!P111)</f>
        <v>0</v>
      </c>
      <c r="P110" s="211">
        <f>IF('Indicator Date hidden'!Q111="x","x",$P$2-'Indicator Date hidden'!Q111)</f>
        <v>0</v>
      </c>
      <c r="Q110" s="211">
        <f>IF('Indicator Date hidden'!R111="x","x",$Q$2-'Indicator Date hidden'!R111)</f>
        <v>3</v>
      </c>
      <c r="R110" s="211">
        <f>IF('Indicator Date hidden'!S111="x","x",$R$2-'Indicator Date hidden'!S111)</f>
        <v>0</v>
      </c>
      <c r="S110" s="211">
        <f>IF('Indicator Date hidden'!T111="x","x",$S$2-'Indicator Date hidden'!T111)</f>
        <v>0</v>
      </c>
      <c r="T110" s="211">
        <f>IF('Indicator Date hidden'!U111="x","x",$T$2-'Indicator Date hidden'!U111)</f>
        <v>0</v>
      </c>
      <c r="U110" s="211">
        <f>IF('Indicator Date hidden'!V111="x","x",$U$2-'Indicator Date hidden'!V111)</f>
        <v>0</v>
      </c>
      <c r="V110" s="211">
        <f>IF('Indicator Date hidden'!W111="x","x",$V$2-'Indicator Date hidden'!W111)</f>
        <v>0</v>
      </c>
      <c r="W110" s="211">
        <f>IF('Indicator Date hidden'!X111="x","x",$W$2-'Indicator Date hidden'!X111)</f>
        <v>2</v>
      </c>
      <c r="X110" s="211">
        <f>IF('Indicator Date hidden'!Y111="x","x",$X$2-'Indicator Date hidden'!Y111)</f>
        <v>4</v>
      </c>
      <c r="Y110" s="211">
        <f>IF('Indicator Date hidden'!Z111="x","x",$Y$2-'Indicator Date hidden'!Z111)</f>
        <v>0</v>
      </c>
      <c r="Z110" s="211">
        <f>IF('Indicator Date hidden'!AA111="x","x",$Z$2-'Indicator Date hidden'!AA111)</f>
        <v>0</v>
      </c>
      <c r="AA110" s="211">
        <f>IF('Indicator Date hidden'!AB111="x","x",$AA$2-'Indicator Date hidden'!AB111)</f>
        <v>0</v>
      </c>
      <c r="AB110" s="211">
        <f>IF('Indicator Date hidden'!AC111="x","x",$AB$2-'Indicator Date hidden'!AC111)</f>
        <v>0</v>
      </c>
      <c r="AC110" s="211">
        <f>IF('Indicator Date hidden'!AD111="x","x",$AC$2-'Indicator Date hidden'!AD111)</f>
        <v>0</v>
      </c>
      <c r="AD110" s="211">
        <f>IF('Indicator Date hidden'!AE111="x","x",$AD$2-'Indicator Date hidden'!AE111)</f>
        <v>0</v>
      </c>
      <c r="AE110" s="211">
        <f>IF('Indicator Date hidden'!AF111="x","x",$AE$2-'Indicator Date hidden'!AF111)</f>
        <v>0</v>
      </c>
      <c r="AF110" s="211">
        <f>IF('Indicator Date hidden'!AG111="x","x",$AF$2-'Indicator Date hidden'!AG111)</f>
        <v>5</v>
      </c>
      <c r="AG110" s="211">
        <f>IF('Indicator Date hidden'!AH111="x","x",$AG$2-'Indicator Date hidden'!AH111)</f>
        <v>0</v>
      </c>
      <c r="AH110" s="211">
        <f>IF('Indicator Date hidden'!AI111="x","x",$AH$2-'Indicator Date hidden'!AI111)</f>
        <v>0</v>
      </c>
      <c r="AI110" s="211">
        <f>IF('Indicator Date hidden'!AJ111="x","x",$AI$2-'Indicator Date hidden'!AJ111)</f>
        <v>0</v>
      </c>
      <c r="AJ110" s="211" t="str">
        <f>IF('Indicator Date hidden'!AK111="x","x",$AJ$2-'Indicator Date hidden'!AK111)</f>
        <v>x</v>
      </c>
      <c r="AK110" s="211">
        <f>IF('Indicator Date hidden'!AL111="x","x",$AK$2-'Indicator Date hidden'!AL111)</f>
        <v>0</v>
      </c>
      <c r="AL110" s="211">
        <f>IF('Indicator Date hidden'!AM111="x","x",$AL$2-'Indicator Date hidden'!AM111)</f>
        <v>0</v>
      </c>
      <c r="AM110" s="211">
        <f>IF('Indicator Date hidden'!AN111="x","x",$AM$2-'Indicator Date hidden'!AN111)</f>
        <v>0</v>
      </c>
      <c r="AN110" s="211">
        <f>IF('Indicator Date hidden'!AO111="x","x",$AN$2-'Indicator Date hidden'!AO111)</f>
        <v>0</v>
      </c>
      <c r="AO110" s="211">
        <f>IF('Indicator Date hidden'!AP111="x","x",$AO$2-'Indicator Date hidden'!AP111)</f>
        <v>0</v>
      </c>
      <c r="AP110" s="211">
        <f>IF('Indicator Date hidden'!AQ111="x","x",$AP$2-'Indicator Date hidden'!AQ111)</f>
        <v>0</v>
      </c>
      <c r="AQ110" s="211">
        <f>IF('Indicator Date hidden'!AR111="x","x",$AQ$2-'Indicator Date hidden'!AR111)</f>
        <v>4</v>
      </c>
      <c r="AR110" s="211">
        <f>IF('Indicator Date hidden'!AS111="x","x",$AR$2-'Indicator Date hidden'!AS111)</f>
        <v>0</v>
      </c>
      <c r="AS110" s="211">
        <f>IF('Indicator Date hidden'!AT111="x","x",$AS$2-'Indicator Date hidden'!AT111)</f>
        <v>0</v>
      </c>
      <c r="AT110" s="211">
        <f>IF('Indicator Date hidden'!AU111="x","x",$AT$2-'Indicator Date hidden'!AU111)</f>
        <v>0</v>
      </c>
      <c r="AU110" s="211">
        <f>IF('Indicator Date hidden'!AV111="x","x",$AU$2-'Indicator Date hidden'!AV111)</f>
        <v>7</v>
      </c>
      <c r="AV110" s="211">
        <f>IF('Indicator Date hidden'!AW111="x","x",$AV$2-'Indicator Date hidden'!AW111)</f>
        <v>0</v>
      </c>
      <c r="AW110" s="211">
        <f>IF('Indicator Date hidden'!AX111="x","x",$AW$2-'Indicator Date hidden'!AX111)</f>
        <v>0</v>
      </c>
      <c r="AX110" s="211">
        <f>IF('Indicator Date hidden'!AY111="x","x",$AX$2-'Indicator Date hidden'!AY111)</f>
        <v>0</v>
      </c>
      <c r="AY110" s="211">
        <f>IF('Indicator Date hidden'!AZ111="x","x",$AY$2-'Indicator Date hidden'!AZ111)</f>
        <v>0</v>
      </c>
      <c r="AZ110" s="211">
        <f>IF('Indicator Date hidden'!BA111="x","x",$AZ$2-'Indicator Date hidden'!BA111)</f>
        <v>0</v>
      </c>
      <c r="BA110">
        <f t="shared" si="15"/>
        <v>25</v>
      </c>
      <c r="BB110" s="21">
        <f t="shared" si="16"/>
        <v>0.5</v>
      </c>
      <c r="BC110">
        <f t="shared" si="17"/>
        <v>6</v>
      </c>
      <c r="BD110" s="21">
        <f t="shared" si="18"/>
        <v>1.4594519519326423</v>
      </c>
      <c r="BE110" s="280">
        <f t="shared" si="19"/>
        <v>0</v>
      </c>
    </row>
    <row r="111" spans="1:57" x14ac:dyDescent="0.25">
      <c r="A111" t="s">
        <v>8896</v>
      </c>
      <c r="B111" s="211">
        <f>IF('Indicator Date hidden'!C112="x","x",$B$2-'Indicator Date hidden'!C112)</f>
        <v>0</v>
      </c>
      <c r="C111" s="211">
        <f>IF('Indicator Date hidden'!D112="x","x",$C$2-'Indicator Date hidden'!D112)</f>
        <v>0</v>
      </c>
      <c r="D111" s="211">
        <f>IF('Indicator Date hidden'!E112="x","x",$D$2-'Indicator Date hidden'!E112)</f>
        <v>0</v>
      </c>
      <c r="E111" s="211">
        <f>IF('Indicator Date hidden'!F112="x","x",$E$2-'Indicator Date hidden'!F112)</f>
        <v>0</v>
      </c>
      <c r="F111" s="211">
        <f>IF('Indicator Date hidden'!G112="x","x",$F$2-'Indicator Date hidden'!G112)</f>
        <v>0</v>
      </c>
      <c r="G111" s="211">
        <f>IF('Indicator Date hidden'!H112="x","x",$G$2-'Indicator Date hidden'!H112)</f>
        <v>0</v>
      </c>
      <c r="H111" s="211">
        <f>IF('Indicator Date hidden'!I112="x","x",$H$2-'Indicator Date hidden'!I112)</f>
        <v>0</v>
      </c>
      <c r="I111" s="211">
        <f>IF('Indicator Date hidden'!J112="x","x",$I$2-'Indicator Date hidden'!J112)</f>
        <v>0</v>
      </c>
      <c r="J111" s="211">
        <f>IF('Indicator Date hidden'!K112="x","x",$J$2-'Indicator Date hidden'!K112)</f>
        <v>0</v>
      </c>
      <c r="K111" s="211">
        <f>IF('Indicator Date hidden'!L112="x","x",$K$2-'Indicator Date hidden'!L112)</f>
        <v>0</v>
      </c>
      <c r="L111" s="211">
        <f>IF('Indicator Date hidden'!M112="x","x",$L$2-'Indicator Date hidden'!M112)</f>
        <v>0</v>
      </c>
      <c r="M111" s="211">
        <f>IF('Indicator Date hidden'!N112="x","x",$M$2-'Indicator Date hidden'!N112)</f>
        <v>0</v>
      </c>
      <c r="N111" s="211">
        <f>IF('Indicator Date hidden'!O112="x","x",$N$2-'Indicator Date hidden'!O112)</f>
        <v>0</v>
      </c>
      <c r="O111" s="211">
        <f>IF('Indicator Date hidden'!P112="x","x",$O$2-'Indicator Date hidden'!P112)</f>
        <v>0</v>
      </c>
      <c r="P111" s="211">
        <f>IF('Indicator Date hidden'!Q112="x","x",$P$2-'Indicator Date hidden'!Q112)</f>
        <v>0</v>
      </c>
      <c r="Q111" s="211" t="str">
        <f>IF('Indicator Date hidden'!R112="x","x",$Q$2-'Indicator Date hidden'!R112)</f>
        <v>x</v>
      </c>
      <c r="R111" s="211">
        <f>IF('Indicator Date hidden'!S112="x","x",$R$2-'Indicator Date hidden'!S112)</f>
        <v>0</v>
      </c>
      <c r="S111" s="211">
        <f>IF('Indicator Date hidden'!T112="x","x",$S$2-'Indicator Date hidden'!T112)</f>
        <v>0</v>
      </c>
      <c r="T111" s="211">
        <f>IF('Indicator Date hidden'!U112="x","x",$T$2-'Indicator Date hidden'!U112)</f>
        <v>0</v>
      </c>
      <c r="U111" s="211">
        <f>IF('Indicator Date hidden'!V112="x","x",$U$2-'Indicator Date hidden'!V112)</f>
        <v>0</v>
      </c>
      <c r="V111" s="211">
        <f>IF('Indicator Date hidden'!W112="x","x",$V$2-'Indicator Date hidden'!W112)</f>
        <v>0</v>
      </c>
      <c r="W111" s="211" t="str">
        <f>IF('Indicator Date hidden'!X112="x","x",$W$2-'Indicator Date hidden'!X112)</f>
        <v>x</v>
      </c>
      <c r="X111" s="211" t="str">
        <f>IF('Indicator Date hidden'!Y112="x","x",$X$2-'Indicator Date hidden'!Y112)</f>
        <v>x</v>
      </c>
      <c r="Y111" s="211">
        <f>IF('Indicator Date hidden'!Z112="x","x",$Y$2-'Indicator Date hidden'!Z112)</f>
        <v>0</v>
      </c>
      <c r="Z111" s="211">
        <f>IF('Indicator Date hidden'!AA112="x","x",$Z$2-'Indicator Date hidden'!AA112)</f>
        <v>0</v>
      </c>
      <c r="AA111" s="211">
        <f>IF('Indicator Date hidden'!AB112="x","x",$AA$2-'Indicator Date hidden'!AB112)</f>
        <v>0</v>
      </c>
      <c r="AB111" s="211">
        <f>IF('Indicator Date hidden'!AC112="x","x",$AB$2-'Indicator Date hidden'!AC112)</f>
        <v>0</v>
      </c>
      <c r="AC111" s="211">
        <f>IF('Indicator Date hidden'!AD112="x","x",$AC$2-'Indicator Date hidden'!AD112)</f>
        <v>0</v>
      </c>
      <c r="AD111" s="211" t="str">
        <f>IF('Indicator Date hidden'!AE112="x","x",$AD$2-'Indicator Date hidden'!AE112)</f>
        <v>x</v>
      </c>
      <c r="AE111" s="211">
        <f>IF('Indicator Date hidden'!AF112="x","x",$AE$2-'Indicator Date hidden'!AF112)</f>
        <v>0</v>
      </c>
      <c r="AF111" s="211">
        <f>IF('Indicator Date hidden'!AG112="x","x",$AF$2-'Indicator Date hidden'!AG112)</f>
        <v>1</v>
      </c>
      <c r="AG111" s="211">
        <f>IF('Indicator Date hidden'!AH112="x","x",$AG$2-'Indicator Date hidden'!AH112)</f>
        <v>0</v>
      </c>
      <c r="AH111" s="211">
        <f>IF('Indicator Date hidden'!AI112="x","x",$AH$2-'Indicator Date hidden'!AI112)</f>
        <v>0</v>
      </c>
      <c r="AI111" s="211">
        <f>IF('Indicator Date hidden'!AJ112="x","x",$AI$2-'Indicator Date hidden'!AJ112)</f>
        <v>0</v>
      </c>
      <c r="AJ111" s="211" t="str">
        <f>IF('Indicator Date hidden'!AK112="x","x",$AJ$2-'Indicator Date hidden'!AK112)</f>
        <v>x</v>
      </c>
      <c r="AK111" s="211">
        <f>IF('Indicator Date hidden'!AL112="x","x",$AK$2-'Indicator Date hidden'!AL112)</f>
        <v>1</v>
      </c>
      <c r="AL111" s="211">
        <f>IF('Indicator Date hidden'!AM112="x","x",$AL$2-'Indicator Date hidden'!AM112)</f>
        <v>0</v>
      </c>
      <c r="AM111" s="211">
        <f>IF('Indicator Date hidden'!AN112="x","x",$AM$2-'Indicator Date hidden'!AN112)</f>
        <v>0</v>
      </c>
      <c r="AN111" s="211">
        <f>IF('Indicator Date hidden'!AO112="x","x",$AN$2-'Indicator Date hidden'!AO112)</f>
        <v>0</v>
      </c>
      <c r="AO111" s="211">
        <f>IF('Indicator Date hidden'!AP112="x","x",$AO$2-'Indicator Date hidden'!AP112)</f>
        <v>0</v>
      </c>
      <c r="AP111" s="211">
        <f>IF('Indicator Date hidden'!AQ112="x","x",$AP$2-'Indicator Date hidden'!AQ112)</f>
        <v>0</v>
      </c>
      <c r="AQ111" s="211">
        <f>IF('Indicator Date hidden'!AR112="x","x",$AQ$2-'Indicator Date hidden'!AR112)</f>
        <v>0</v>
      </c>
      <c r="AR111" s="211">
        <f>IF('Indicator Date hidden'!AS112="x","x",$AR$2-'Indicator Date hidden'!AS112)</f>
        <v>0</v>
      </c>
      <c r="AS111" s="211">
        <f>IF('Indicator Date hidden'!AT112="x","x",$AS$2-'Indicator Date hidden'!AT112)</f>
        <v>0</v>
      </c>
      <c r="AT111" s="211">
        <f>IF('Indicator Date hidden'!AU112="x","x",$AT$2-'Indicator Date hidden'!AU112)</f>
        <v>0</v>
      </c>
      <c r="AU111" s="211">
        <f>IF('Indicator Date hidden'!AV112="x","x",$AU$2-'Indicator Date hidden'!AV112)</f>
        <v>3</v>
      </c>
      <c r="AV111" s="211">
        <f>IF('Indicator Date hidden'!AW112="x","x",$AV$2-'Indicator Date hidden'!AW112)</f>
        <v>0</v>
      </c>
      <c r="AW111" s="211">
        <f>IF('Indicator Date hidden'!AX112="x","x",$AW$2-'Indicator Date hidden'!AX112)</f>
        <v>0</v>
      </c>
      <c r="AX111" s="211">
        <f>IF('Indicator Date hidden'!AY112="x","x",$AX$2-'Indicator Date hidden'!AY112)</f>
        <v>0</v>
      </c>
      <c r="AY111" s="211">
        <f>IF('Indicator Date hidden'!AZ112="x","x",$AY$2-'Indicator Date hidden'!AZ112)</f>
        <v>0</v>
      </c>
      <c r="AZ111" s="211">
        <f>IF('Indicator Date hidden'!BA112="x","x",$AZ$2-'Indicator Date hidden'!BA112)</f>
        <v>0</v>
      </c>
      <c r="BA111">
        <f t="shared" si="15"/>
        <v>5</v>
      </c>
      <c r="BB111" s="21">
        <f t="shared" si="16"/>
        <v>0.10869565217391304</v>
      </c>
      <c r="BC111">
        <f t="shared" si="17"/>
        <v>3</v>
      </c>
      <c r="BD111" s="21">
        <f t="shared" si="18"/>
        <v>0.47677635216220238</v>
      </c>
      <c r="BE111" s="280">
        <f t="shared" si="19"/>
        <v>0</v>
      </c>
    </row>
    <row r="112" spans="1:57" x14ac:dyDescent="0.25">
      <c r="A112" t="s">
        <v>8880</v>
      </c>
      <c r="B112" s="211">
        <f>IF('Indicator Date hidden'!C113="x","x",$B$2-'Indicator Date hidden'!C113)</f>
        <v>0</v>
      </c>
      <c r="C112" s="211">
        <f>IF('Indicator Date hidden'!D113="x","x",$C$2-'Indicator Date hidden'!D113)</f>
        <v>0</v>
      </c>
      <c r="D112" s="211">
        <f>IF('Indicator Date hidden'!E113="x","x",$D$2-'Indicator Date hidden'!E113)</f>
        <v>0</v>
      </c>
      <c r="E112" s="211">
        <f>IF('Indicator Date hidden'!F113="x","x",$E$2-'Indicator Date hidden'!F113)</f>
        <v>0</v>
      </c>
      <c r="F112" s="211">
        <f>IF('Indicator Date hidden'!G113="x","x",$F$2-'Indicator Date hidden'!G113)</f>
        <v>0</v>
      </c>
      <c r="G112" s="211">
        <f>IF('Indicator Date hidden'!H113="x","x",$G$2-'Indicator Date hidden'!H113)</f>
        <v>0</v>
      </c>
      <c r="H112" s="211">
        <f>IF('Indicator Date hidden'!I113="x","x",$H$2-'Indicator Date hidden'!I113)</f>
        <v>0</v>
      </c>
      <c r="I112" s="211">
        <f>IF('Indicator Date hidden'!J113="x","x",$I$2-'Indicator Date hidden'!J113)</f>
        <v>0</v>
      </c>
      <c r="J112" s="211">
        <f>IF('Indicator Date hidden'!K113="x","x",$J$2-'Indicator Date hidden'!K113)</f>
        <v>0</v>
      </c>
      <c r="K112" s="211">
        <f>IF('Indicator Date hidden'!L113="x","x",$K$2-'Indicator Date hidden'!L113)</f>
        <v>0</v>
      </c>
      <c r="L112" s="211">
        <f>IF('Indicator Date hidden'!M113="x","x",$L$2-'Indicator Date hidden'!M113)</f>
        <v>0</v>
      </c>
      <c r="M112" s="211">
        <f>IF('Indicator Date hidden'!N113="x","x",$M$2-'Indicator Date hidden'!N113)</f>
        <v>0</v>
      </c>
      <c r="N112" s="211">
        <f>IF('Indicator Date hidden'!O113="x","x",$N$2-'Indicator Date hidden'!O113)</f>
        <v>0</v>
      </c>
      <c r="O112" s="211">
        <f>IF('Indicator Date hidden'!P113="x","x",$O$2-'Indicator Date hidden'!P113)</f>
        <v>0</v>
      </c>
      <c r="P112" s="211">
        <f>IF('Indicator Date hidden'!Q113="x","x",$P$2-'Indicator Date hidden'!Q113)</f>
        <v>0</v>
      </c>
      <c r="Q112" s="211">
        <f>IF('Indicator Date hidden'!R113="x","x",$Q$2-'Indicator Date hidden'!R113)</f>
        <v>2</v>
      </c>
      <c r="R112" s="211">
        <f>IF('Indicator Date hidden'!S113="x","x",$R$2-'Indicator Date hidden'!S113)</f>
        <v>0</v>
      </c>
      <c r="S112" s="211">
        <f>IF('Indicator Date hidden'!T113="x","x",$S$2-'Indicator Date hidden'!T113)</f>
        <v>0</v>
      </c>
      <c r="T112" s="211">
        <f>IF('Indicator Date hidden'!U113="x","x",$T$2-'Indicator Date hidden'!U113)</f>
        <v>0</v>
      </c>
      <c r="U112" s="211">
        <f>IF('Indicator Date hidden'!V113="x","x",$U$2-'Indicator Date hidden'!V113)</f>
        <v>0</v>
      </c>
      <c r="V112" s="211">
        <f>IF('Indicator Date hidden'!W113="x","x",$V$2-'Indicator Date hidden'!W113)</f>
        <v>0</v>
      </c>
      <c r="W112" s="211">
        <f>IF('Indicator Date hidden'!X113="x","x",$W$2-'Indicator Date hidden'!X113)</f>
        <v>2</v>
      </c>
      <c r="X112" s="211">
        <f>IF('Indicator Date hidden'!Y113="x","x",$X$2-'Indicator Date hidden'!Y113)</f>
        <v>3</v>
      </c>
      <c r="Y112" s="211">
        <f>IF('Indicator Date hidden'!Z113="x","x",$Y$2-'Indicator Date hidden'!Z113)</f>
        <v>0</v>
      </c>
      <c r="Z112" s="211">
        <f>IF('Indicator Date hidden'!AA113="x","x",$Z$2-'Indicator Date hidden'!AA113)</f>
        <v>0</v>
      </c>
      <c r="AA112" s="211">
        <f>IF('Indicator Date hidden'!AB113="x","x",$AA$2-'Indicator Date hidden'!AB113)</f>
        <v>0</v>
      </c>
      <c r="AB112" s="211">
        <f>IF('Indicator Date hidden'!AC113="x","x",$AB$2-'Indicator Date hidden'!AC113)</f>
        <v>0</v>
      </c>
      <c r="AC112" s="211">
        <f>IF('Indicator Date hidden'!AD113="x","x",$AC$2-'Indicator Date hidden'!AD113)</f>
        <v>0</v>
      </c>
      <c r="AD112" s="211">
        <f>IF('Indicator Date hidden'!AE113="x","x",$AD$2-'Indicator Date hidden'!AE113)</f>
        <v>0</v>
      </c>
      <c r="AE112" s="211">
        <f>IF('Indicator Date hidden'!AF113="x","x",$AE$2-'Indicator Date hidden'!AF113)</f>
        <v>0</v>
      </c>
      <c r="AF112" s="211">
        <f>IF('Indicator Date hidden'!AG113="x","x",$AF$2-'Indicator Date hidden'!AG113)</f>
        <v>1</v>
      </c>
      <c r="AG112" s="211">
        <f>IF('Indicator Date hidden'!AH113="x","x",$AG$2-'Indicator Date hidden'!AH113)</f>
        <v>0</v>
      </c>
      <c r="AH112" s="211">
        <f>IF('Indicator Date hidden'!AI113="x","x",$AH$2-'Indicator Date hidden'!AI113)</f>
        <v>0</v>
      </c>
      <c r="AI112" s="211">
        <f>IF('Indicator Date hidden'!AJ113="x","x",$AI$2-'Indicator Date hidden'!AJ113)</f>
        <v>0</v>
      </c>
      <c r="AJ112" s="211">
        <f>IF('Indicator Date hidden'!AK113="x","x",$AJ$2-'Indicator Date hidden'!AK113)</f>
        <v>1</v>
      </c>
      <c r="AK112" s="211">
        <f>IF('Indicator Date hidden'!AL113="x","x",$AK$2-'Indicator Date hidden'!AL113)</f>
        <v>1</v>
      </c>
      <c r="AL112" s="211">
        <f>IF('Indicator Date hidden'!AM113="x","x",$AL$2-'Indicator Date hidden'!AM113)</f>
        <v>0</v>
      </c>
      <c r="AM112" s="211">
        <f>IF('Indicator Date hidden'!AN113="x","x",$AM$2-'Indicator Date hidden'!AN113)</f>
        <v>0</v>
      </c>
      <c r="AN112" s="211">
        <f>IF('Indicator Date hidden'!AO113="x","x",$AN$2-'Indicator Date hidden'!AO113)</f>
        <v>0</v>
      </c>
      <c r="AO112" s="211">
        <f>IF('Indicator Date hidden'!AP113="x","x",$AO$2-'Indicator Date hidden'!AP113)</f>
        <v>0</v>
      </c>
      <c r="AP112" s="211">
        <f>IF('Indicator Date hidden'!AQ113="x","x",$AP$2-'Indicator Date hidden'!AQ113)</f>
        <v>0</v>
      </c>
      <c r="AQ112" s="211">
        <f>IF('Indicator Date hidden'!AR113="x","x",$AQ$2-'Indicator Date hidden'!AR113)</f>
        <v>0</v>
      </c>
      <c r="AR112" s="211">
        <f>IF('Indicator Date hidden'!AS113="x","x",$AR$2-'Indicator Date hidden'!AS113)</f>
        <v>0</v>
      </c>
      <c r="AS112" s="211">
        <f>IF('Indicator Date hidden'!AT113="x","x",$AS$2-'Indicator Date hidden'!AT113)</f>
        <v>0</v>
      </c>
      <c r="AT112" s="211">
        <f>IF('Indicator Date hidden'!AU113="x","x",$AT$2-'Indicator Date hidden'!AU113)</f>
        <v>0</v>
      </c>
      <c r="AU112" s="211">
        <f>IF('Indicator Date hidden'!AV113="x","x",$AU$2-'Indicator Date hidden'!AV113)</f>
        <v>1</v>
      </c>
      <c r="AV112" s="211">
        <f>IF('Indicator Date hidden'!AW113="x","x",$AV$2-'Indicator Date hidden'!AW113)</f>
        <v>0</v>
      </c>
      <c r="AW112" s="211">
        <f>IF('Indicator Date hidden'!AX113="x","x",$AW$2-'Indicator Date hidden'!AX113)</f>
        <v>0</v>
      </c>
      <c r="AX112" s="211">
        <f>IF('Indicator Date hidden'!AY113="x","x",$AX$2-'Indicator Date hidden'!AY113)</f>
        <v>0</v>
      </c>
      <c r="AY112" s="211">
        <f>IF('Indicator Date hidden'!AZ113="x","x",$AY$2-'Indicator Date hidden'!AZ113)</f>
        <v>0</v>
      </c>
      <c r="AZ112" s="211">
        <f>IF('Indicator Date hidden'!BA113="x","x",$AZ$2-'Indicator Date hidden'!BA113)</f>
        <v>0</v>
      </c>
      <c r="BA112">
        <f t="shared" si="15"/>
        <v>11</v>
      </c>
      <c r="BB112" s="21">
        <f t="shared" si="16"/>
        <v>0.21568627450980393</v>
      </c>
      <c r="BC112">
        <f t="shared" si="17"/>
        <v>7</v>
      </c>
      <c r="BD112" s="21">
        <f t="shared" si="18"/>
        <v>0.60435431401656636</v>
      </c>
      <c r="BE112" s="280">
        <f t="shared" si="19"/>
        <v>0</v>
      </c>
    </row>
    <row r="113" spans="1:57" x14ac:dyDescent="0.25">
      <c r="A113" t="s">
        <v>8799</v>
      </c>
      <c r="B113" s="211">
        <f>IF('Indicator Date hidden'!C114="x","x",$B$2-'Indicator Date hidden'!C114)</f>
        <v>0</v>
      </c>
      <c r="C113" s="211">
        <f>IF('Indicator Date hidden'!D114="x","x",$C$2-'Indicator Date hidden'!D114)</f>
        <v>0</v>
      </c>
      <c r="D113" s="211">
        <f>IF('Indicator Date hidden'!E114="x","x",$D$2-'Indicator Date hidden'!E114)</f>
        <v>0</v>
      </c>
      <c r="E113" s="211">
        <f>IF('Indicator Date hidden'!F114="x","x",$E$2-'Indicator Date hidden'!F114)</f>
        <v>0</v>
      </c>
      <c r="F113" s="211">
        <f>IF('Indicator Date hidden'!G114="x","x",$F$2-'Indicator Date hidden'!G114)</f>
        <v>0</v>
      </c>
      <c r="G113" s="211">
        <f>IF('Indicator Date hidden'!H114="x","x",$G$2-'Indicator Date hidden'!H114)</f>
        <v>0</v>
      </c>
      <c r="H113" s="211">
        <f>IF('Indicator Date hidden'!I114="x","x",$H$2-'Indicator Date hidden'!I114)</f>
        <v>0</v>
      </c>
      <c r="I113" s="211">
        <f>IF('Indicator Date hidden'!J114="x","x",$I$2-'Indicator Date hidden'!J114)</f>
        <v>0</v>
      </c>
      <c r="J113" s="211">
        <f>IF('Indicator Date hidden'!K114="x","x",$J$2-'Indicator Date hidden'!K114)</f>
        <v>0</v>
      </c>
      <c r="K113" s="211">
        <f>IF('Indicator Date hidden'!L114="x","x",$K$2-'Indicator Date hidden'!L114)</f>
        <v>0</v>
      </c>
      <c r="L113" s="211">
        <f>IF('Indicator Date hidden'!M114="x","x",$L$2-'Indicator Date hidden'!M114)</f>
        <v>0</v>
      </c>
      <c r="M113" s="211">
        <f>IF('Indicator Date hidden'!N114="x","x",$M$2-'Indicator Date hidden'!N114)</f>
        <v>0</v>
      </c>
      <c r="N113" s="211">
        <f>IF('Indicator Date hidden'!O114="x","x",$N$2-'Indicator Date hidden'!O114)</f>
        <v>0</v>
      </c>
      <c r="O113" s="211">
        <f>IF('Indicator Date hidden'!P114="x","x",$O$2-'Indicator Date hidden'!P114)</f>
        <v>0</v>
      </c>
      <c r="P113" s="211">
        <f>IF('Indicator Date hidden'!Q114="x","x",$P$2-'Indicator Date hidden'!Q114)</f>
        <v>0</v>
      </c>
      <c r="Q113" s="211" t="str">
        <f>IF('Indicator Date hidden'!R114="x","x",$Q$2-'Indicator Date hidden'!R114)</f>
        <v>x</v>
      </c>
      <c r="R113" s="211">
        <f>IF('Indicator Date hidden'!S114="x","x",$R$2-'Indicator Date hidden'!S114)</f>
        <v>0</v>
      </c>
      <c r="S113" s="211">
        <f>IF('Indicator Date hidden'!T114="x","x",$S$2-'Indicator Date hidden'!T114)</f>
        <v>0</v>
      </c>
      <c r="T113" s="211">
        <f>IF('Indicator Date hidden'!U114="x","x",$T$2-'Indicator Date hidden'!U114)</f>
        <v>0</v>
      </c>
      <c r="U113" s="211">
        <f>IF('Indicator Date hidden'!V114="x","x",$U$2-'Indicator Date hidden'!V114)</f>
        <v>0</v>
      </c>
      <c r="V113" s="211">
        <f>IF('Indicator Date hidden'!W114="x","x",$V$2-'Indicator Date hidden'!W114)</f>
        <v>0</v>
      </c>
      <c r="W113" s="211">
        <f>IF('Indicator Date hidden'!X114="x","x",$W$2-'Indicator Date hidden'!X114)</f>
        <v>9</v>
      </c>
      <c r="X113" s="211">
        <f>IF('Indicator Date hidden'!Y114="x","x",$X$2-'Indicator Date hidden'!Y114)</f>
        <v>4</v>
      </c>
      <c r="Y113" s="211">
        <f>IF('Indicator Date hidden'!Z114="x","x",$Y$2-'Indicator Date hidden'!Z114)</f>
        <v>0</v>
      </c>
      <c r="Z113" s="211">
        <f>IF('Indicator Date hidden'!AA114="x","x",$Z$2-'Indicator Date hidden'!AA114)</f>
        <v>0</v>
      </c>
      <c r="AA113" s="211" t="str">
        <f>IF('Indicator Date hidden'!AB114="x","x",$AA$2-'Indicator Date hidden'!AB114)</f>
        <v>x</v>
      </c>
      <c r="AB113" s="211">
        <f>IF('Indicator Date hidden'!AC114="x","x",$AB$2-'Indicator Date hidden'!AC114)</f>
        <v>0</v>
      </c>
      <c r="AC113" s="211">
        <f>IF('Indicator Date hidden'!AD114="x","x",$AC$2-'Indicator Date hidden'!AD114)</f>
        <v>0</v>
      </c>
      <c r="AD113" s="211" t="str">
        <f>IF('Indicator Date hidden'!AE114="x","x",$AD$2-'Indicator Date hidden'!AE114)</f>
        <v>x</v>
      </c>
      <c r="AE113" s="211" t="str">
        <f>IF('Indicator Date hidden'!AF114="x","x",$AE$2-'Indicator Date hidden'!AF114)</f>
        <v>x</v>
      </c>
      <c r="AF113" s="211" t="str">
        <f>IF('Indicator Date hidden'!AG114="x","x",$AF$2-'Indicator Date hidden'!AG114)</f>
        <v>x</v>
      </c>
      <c r="AG113" s="211">
        <f>IF('Indicator Date hidden'!AH114="x","x",$AG$2-'Indicator Date hidden'!AH114)</f>
        <v>0</v>
      </c>
      <c r="AH113" s="211">
        <f>IF('Indicator Date hidden'!AI114="x","x",$AH$2-'Indicator Date hidden'!AI114)</f>
        <v>0</v>
      </c>
      <c r="AI113" s="211">
        <f>IF('Indicator Date hidden'!AJ114="x","x",$AI$2-'Indicator Date hidden'!AJ114)</f>
        <v>0</v>
      </c>
      <c r="AJ113" s="211" t="str">
        <f>IF('Indicator Date hidden'!AK114="x","x",$AJ$2-'Indicator Date hidden'!AK114)</f>
        <v>x</v>
      </c>
      <c r="AK113" s="211">
        <f>IF('Indicator Date hidden'!AL114="x","x",$AK$2-'Indicator Date hidden'!AL114)</f>
        <v>1</v>
      </c>
      <c r="AL113" s="211">
        <f>IF('Indicator Date hidden'!AM114="x","x",$AL$2-'Indicator Date hidden'!AM114)</f>
        <v>0</v>
      </c>
      <c r="AM113" s="211">
        <f>IF('Indicator Date hidden'!AN114="x","x",$AM$2-'Indicator Date hidden'!AN114)</f>
        <v>0</v>
      </c>
      <c r="AN113" s="211">
        <f>IF('Indicator Date hidden'!AO114="x","x",$AN$2-'Indicator Date hidden'!AO114)</f>
        <v>0</v>
      </c>
      <c r="AO113" s="211" t="str">
        <f>IF('Indicator Date hidden'!AP114="x","x",$AO$2-'Indicator Date hidden'!AP114)</f>
        <v>x</v>
      </c>
      <c r="AP113" s="211" t="str">
        <f>IF('Indicator Date hidden'!AQ114="x","x",$AP$2-'Indicator Date hidden'!AQ114)</f>
        <v>x</v>
      </c>
      <c r="AQ113" s="211">
        <f>IF('Indicator Date hidden'!AR114="x","x",$AQ$2-'Indicator Date hidden'!AR114)</f>
        <v>4</v>
      </c>
      <c r="AR113" s="211">
        <f>IF('Indicator Date hidden'!AS114="x","x",$AR$2-'Indicator Date hidden'!AS114)</f>
        <v>0</v>
      </c>
      <c r="AS113" s="211" t="str">
        <f>IF('Indicator Date hidden'!AT114="x","x",$AS$2-'Indicator Date hidden'!AT114)</f>
        <v>x</v>
      </c>
      <c r="AT113" s="211">
        <f>IF('Indicator Date hidden'!AU114="x","x",$AT$2-'Indicator Date hidden'!AU114)</f>
        <v>0</v>
      </c>
      <c r="AU113" s="211" t="str">
        <f>IF('Indicator Date hidden'!AV114="x","x",$AU$2-'Indicator Date hidden'!AV114)</f>
        <v>x</v>
      </c>
      <c r="AV113" s="211">
        <f>IF('Indicator Date hidden'!AW114="x","x",$AV$2-'Indicator Date hidden'!AW114)</f>
        <v>0</v>
      </c>
      <c r="AW113" s="211">
        <f>IF('Indicator Date hidden'!AX114="x","x",$AW$2-'Indicator Date hidden'!AX114)</f>
        <v>0</v>
      </c>
      <c r="AX113" s="211">
        <f>IF('Indicator Date hidden'!AY114="x","x",$AX$2-'Indicator Date hidden'!AY114)</f>
        <v>0</v>
      </c>
      <c r="AY113" s="211">
        <f>IF('Indicator Date hidden'!AZ114="x","x",$AY$2-'Indicator Date hidden'!AZ114)</f>
        <v>0</v>
      </c>
      <c r="AZ113" s="211">
        <f>IF('Indicator Date hidden'!BA114="x","x",$AZ$2-'Indicator Date hidden'!BA114)</f>
        <v>0</v>
      </c>
      <c r="BA113">
        <f t="shared" si="15"/>
        <v>18</v>
      </c>
      <c r="BB113" s="21">
        <f t="shared" si="16"/>
        <v>0.43902439024390244</v>
      </c>
      <c r="BC113">
        <f t="shared" si="17"/>
        <v>4</v>
      </c>
      <c r="BD113" s="21">
        <f t="shared" si="18"/>
        <v>1.6086470680820633</v>
      </c>
      <c r="BE113" s="280">
        <f t="shared" si="19"/>
        <v>0</v>
      </c>
    </row>
    <row r="114" spans="1:57" x14ac:dyDescent="0.25">
      <c r="A114" t="s">
        <v>8876</v>
      </c>
      <c r="B114" s="211">
        <f>IF('Indicator Date hidden'!C115="x","x",$B$2-'Indicator Date hidden'!C115)</f>
        <v>0</v>
      </c>
      <c r="C114" s="211">
        <f>IF('Indicator Date hidden'!D115="x","x",$C$2-'Indicator Date hidden'!D115)</f>
        <v>0</v>
      </c>
      <c r="D114" s="211">
        <f>IF('Indicator Date hidden'!E115="x","x",$D$2-'Indicator Date hidden'!E115)</f>
        <v>0</v>
      </c>
      <c r="E114" s="211">
        <f>IF('Indicator Date hidden'!F115="x","x",$E$2-'Indicator Date hidden'!F115)</f>
        <v>0</v>
      </c>
      <c r="F114" s="211">
        <f>IF('Indicator Date hidden'!G115="x","x",$F$2-'Indicator Date hidden'!G115)</f>
        <v>0</v>
      </c>
      <c r="G114" s="211">
        <f>IF('Indicator Date hidden'!H115="x","x",$G$2-'Indicator Date hidden'!H115)</f>
        <v>0</v>
      </c>
      <c r="H114" s="211">
        <f>IF('Indicator Date hidden'!I115="x","x",$H$2-'Indicator Date hidden'!I115)</f>
        <v>0</v>
      </c>
      <c r="I114" s="211">
        <f>IF('Indicator Date hidden'!J115="x","x",$I$2-'Indicator Date hidden'!J115)</f>
        <v>0</v>
      </c>
      <c r="J114" s="211">
        <f>IF('Indicator Date hidden'!K115="x","x",$J$2-'Indicator Date hidden'!K115)</f>
        <v>0</v>
      </c>
      <c r="K114" s="211">
        <f>IF('Indicator Date hidden'!L115="x","x",$K$2-'Indicator Date hidden'!L115)</f>
        <v>0</v>
      </c>
      <c r="L114" s="211">
        <f>IF('Indicator Date hidden'!M115="x","x",$L$2-'Indicator Date hidden'!M115)</f>
        <v>0</v>
      </c>
      <c r="M114" s="211">
        <f>IF('Indicator Date hidden'!N115="x","x",$M$2-'Indicator Date hidden'!N115)</f>
        <v>0</v>
      </c>
      <c r="N114" s="211">
        <f>IF('Indicator Date hidden'!O115="x","x",$N$2-'Indicator Date hidden'!O115)</f>
        <v>0</v>
      </c>
      <c r="O114" s="211">
        <f>IF('Indicator Date hidden'!P115="x","x",$O$2-'Indicator Date hidden'!P115)</f>
        <v>0</v>
      </c>
      <c r="P114" s="211">
        <f>IF('Indicator Date hidden'!Q115="x","x",$P$2-'Indicator Date hidden'!Q115)</f>
        <v>0</v>
      </c>
      <c r="Q114" s="211">
        <f>IF('Indicator Date hidden'!R115="x","x",$Q$2-'Indicator Date hidden'!R115)</f>
        <v>2</v>
      </c>
      <c r="R114" s="211">
        <f>IF('Indicator Date hidden'!S115="x","x",$R$2-'Indicator Date hidden'!S115)</f>
        <v>0</v>
      </c>
      <c r="S114" s="211">
        <f>IF('Indicator Date hidden'!T115="x","x",$S$2-'Indicator Date hidden'!T115)</f>
        <v>0</v>
      </c>
      <c r="T114" s="211">
        <f>IF('Indicator Date hidden'!U115="x","x",$T$2-'Indicator Date hidden'!U115)</f>
        <v>0</v>
      </c>
      <c r="U114" s="211">
        <f>IF('Indicator Date hidden'!V115="x","x",$U$2-'Indicator Date hidden'!V115)</f>
        <v>0</v>
      </c>
      <c r="V114" s="211">
        <f>IF('Indicator Date hidden'!W115="x","x",$V$2-'Indicator Date hidden'!W115)</f>
        <v>0</v>
      </c>
      <c r="W114" s="211">
        <f>IF('Indicator Date hidden'!X115="x","x",$W$2-'Indicator Date hidden'!X115)</f>
        <v>2</v>
      </c>
      <c r="X114" s="211">
        <f>IF('Indicator Date hidden'!Y115="x","x",$X$2-'Indicator Date hidden'!Y115)</f>
        <v>1</v>
      </c>
      <c r="Y114" s="211">
        <f>IF('Indicator Date hidden'!Z115="x","x",$Y$2-'Indicator Date hidden'!Z115)</f>
        <v>0</v>
      </c>
      <c r="Z114" s="211">
        <f>IF('Indicator Date hidden'!AA115="x","x",$Z$2-'Indicator Date hidden'!AA115)</f>
        <v>0</v>
      </c>
      <c r="AA114" s="211">
        <f>IF('Indicator Date hidden'!AB115="x","x",$AA$2-'Indicator Date hidden'!AB115)</f>
        <v>0</v>
      </c>
      <c r="AB114" s="211">
        <f>IF('Indicator Date hidden'!AC115="x","x",$AB$2-'Indicator Date hidden'!AC115)</f>
        <v>0</v>
      </c>
      <c r="AC114" s="211">
        <f>IF('Indicator Date hidden'!AD115="x","x",$AC$2-'Indicator Date hidden'!AD115)</f>
        <v>0</v>
      </c>
      <c r="AD114" s="211" t="str">
        <f>IF('Indicator Date hidden'!AE115="x","x",$AD$2-'Indicator Date hidden'!AE115)</f>
        <v>x</v>
      </c>
      <c r="AE114" s="211">
        <f>IF('Indicator Date hidden'!AF115="x","x",$AE$2-'Indicator Date hidden'!AF115)</f>
        <v>0</v>
      </c>
      <c r="AF114" s="211">
        <f>IF('Indicator Date hidden'!AG115="x","x",$AF$2-'Indicator Date hidden'!AG115)</f>
        <v>0</v>
      </c>
      <c r="AG114" s="211">
        <f>IF('Indicator Date hidden'!AH115="x","x",$AG$2-'Indicator Date hidden'!AH115)</f>
        <v>0</v>
      </c>
      <c r="AH114" s="211">
        <f>IF('Indicator Date hidden'!AI115="x","x",$AH$2-'Indicator Date hidden'!AI115)</f>
        <v>0</v>
      </c>
      <c r="AI114" s="211">
        <f>IF('Indicator Date hidden'!AJ115="x","x",$AI$2-'Indicator Date hidden'!AJ115)</f>
        <v>0</v>
      </c>
      <c r="AJ114" s="211" t="str">
        <f>IF('Indicator Date hidden'!AK115="x","x",$AJ$2-'Indicator Date hidden'!AK115)</f>
        <v>x</v>
      </c>
      <c r="AK114" s="211">
        <f>IF('Indicator Date hidden'!AL115="x","x",$AK$2-'Indicator Date hidden'!AL115)</f>
        <v>1</v>
      </c>
      <c r="AL114" s="211">
        <f>IF('Indicator Date hidden'!AM115="x","x",$AL$2-'Indicator Date hidden'!AM115)</f>
        <v>0</v>
      </c>
      <c r="AM114" s="211">
        <f>IF('Indicator Date hidden'!AN115="x","x",$AM$2-'Indicator Date hidden'!AN115)</f>
        <v>0</v>
      </c>
      <c r="AN114" s="211">
        <f>IF('Indicator Date hidden'!AO115="x","x",$AN$2-'Indicator Date hidden'!AO115)</f>
        <v>0</v>
      </c>
      <c r="AO114" s="211">
        <f>IF('Indicator Date hidden'!AP115="x","x",$AO$2-'Indicator Date hidden'!AP115)</f>
        <v>1</v>
      </c>
      <c r="AP114" s="211">
        <f>IF('Indicator Date hidden'!AQ115="x","x",$AP$2-'Indicator Date hidden'!AQ115)</f>
        <v>1</v>
      </c>
      <c r="AQ114" s="211">
        <f>IF('Indicator Date hidden'!AR115="x","x",$AQ$2-'Indicator Date hidden'!AR115)</f>
        <v>6</v>
      </c>
      <c r="AR114" s="211">
        <f>IF('Indicator Date hidden'!AS115="x","x",$AR$2-'Indicator Date hidden'!AS115)</f>
        <v>0</v>
      </c>
      <c r="AS114" s="211">
        <f>IF('Indicator Date hidden'!AT115="x","x",$AS$2-'Indicator Date hidden'!AT115)</f>
        <v>0</v>
      </c>
      <c r="AT114" s="211">
        <f>IF('Indicator Date hidden'!AU115="x","x",$AT$2-'Indicator Date hidden'!AU115)</f>
        <v>0</v>
      </c>
      <c r="AU114" s="211">
        <f>IF('Indicator Date hidden'!AV115="x","x",$AU$2-'Indicator Date hidden'!AV115)</f>
        <v>1</v>
      </c>
      <c r="AV114" s="211">
        <f>IF('Indicator Date hidden'!AW115="x","x",$AV$2-'Indicator Date hidden'!AW115)</f>
        <v>0</v>
      </c>
      <c r="AW114" s="211">
        <f>IF('Indicator Date hidden'!AX115="x","x",$AW$2-'Indicator Date hidden'!AX115)</f>
        <v>0</v>
      </c>
      <c r="AX114" s="211">
        <f>IF('Indicator Date hidden'!AY115="x","x",$AX$2-'Indicator Date hidden'!AY115)</f>
        <v>0</v>
      </c>
      <c r="AY114" s="211">
        <f>IF('Indicator Date hidden'!AZ115="x","x",$AY$2-'Indicator Date hidden'!AZ115)</f>
        <v>0</v>
      </c>
      <c r="AZ114" s="211">
        <f>IF('Indicator Date hidden'!BA115="x","x",$AZ$2-'Indicator Date hidden'!BA115)</f>
        <v>0</v>
      </c>
      <c r="BA114">
        <f t="shared" si="15"/>
        <v>15</v>
      </c>
      <c r="BB114" s="21">
        <f t="shared" si="16"/>
        <v>0.30612244897959184</v>
      </c>
      <c r="BC114">
        <f t="shared" si="17"/>
        <v>8</v>
      </c>
      <c r="BD114" s="21">
        <f t="shared" si="18"/>
        <v>0.95199214609719185</v>
      </c>
      <c r="BE114" s="280">
        <f t="shared" si="19"/>
        <v>0</v>
      </c>
    </row>
    <row r="115" spans="1:57" x14ac:dyDescent="0.25">
      <c r="A115" t="s">
        <v>8892</v>
      </c>
      <c r="B115" s="211">
        <f>IF('Indicator Date hidden'!C116="x","x",$B$2-'Indicator Date hidden'!C116)</f>
        <v>0</v>
      </c>
      <c r="C115" s="211">
        <f>IF('Indicator Date hidden'!D116="x","x",$C$2-'Indicator Date hidden'!D116)</f>
        <v>0</v>
      </c>
      <c r="D115" s="211">
        <f>IF('Indicator Date hidden'!E116="x","x",$D$2-'Indicator Date hidden'!E116)</f>
        <v>0</v>
      </c>
      <c r="E115" s="211">
        <f>IF('Indicator Date hidden'!F116="x","x",$E$2-'Indicator Date hidden'!F116)</f>
        <v>0</v>
      </c>
      <c r="F115" s="211">
        <f>IF('Indicator Date hidden'!G116="x","x",$F$2-'Indicator Date hidden'!G116)</f>
        <v>0</v>
      </c>
      <c r="G115" s="211">
        <f>IF('Indicator Date hidden'!H116="x","x",$G$2-'Indicator Date hidden'!H116)</f>
        <v>0</v>
      </c>
      <c r="H115" s="211">
        <f>IF('Indicator Date hidden'!I116="x","x",$H$2-'Indicator Date hidden'!I116)</f>
        <v>0</v>
      </c>
      <c r="I115" s="211">
        <f>IF('Indicator Date hidden'!J116="x","x",$I$2-'Indicator Date hidden'!J116)</f>
        <v>0</v>
      </c>
      <c r="J115" s="211">
        <f>IF('Indicator Date hidden'!K116="x","x",$J$2-'Indicator Date hidden'!K116)</f>
        <v>0</v>
      </c>
      <c r="K115" s="211">
        <f>IF('Indicator Date hidden'!L116="x","x",$K$2-'Indicator Date hidden'!L116)</f>
        <v>0</v>
      </c>
      <c r="L115" s="211">
        <f>IF('Indicator Date hidden'!M116="x","x",$L$2-'Indicator Date hidden'!M116)</f>
        <v>0</v>
      </c>
      <c r="M115" s="211">
        <f>IF('Indicator Date hidden'!N116="x","x",$M$2-'Indicator Date hidden'!N116)</f>
        <v>0</v>
      </c>
      <c r="N115" s="211">
        <f>IF('Indicator Date hidden'!O116="x","x",$N$2-'Indicator Date hidden'!O116)</f>
        <v>0</v>
      </c>
      <c r="O115" s="211">
        <f>IF('Indicator Date hidden'!P116="x","x",$O$2-'Indicator Date hidden'!P116)</f>
        <v>0</v>
      </c>
      <c r="P115" s="211">
        <f>IF('Indicator Date hidden'!Q116="x","x",$P$2-'Indicator Date hidden'!Q116)</f>
        <v>0</v>
      </c>
      <c r="Q115" s="211">
        <f>IF('Indicator Date hidden'!R116="x","x",$Q$2-'Indicator Date hidden'!R116)</f>
        <v>4</v>
      </c>
      <c r="R115" s="211">
        <f>IF('Indicator Date hidden'!S116="x","x",$R$2-'Indicator Date hidden'!S116)</f>
        <v>0</v>
      </c>
      <c r="S115" s="211">
        <f>IF('Indicator Date hidden'!T116="x","x",$S$2-'Indicator Date hidden'!T116)</f>
        <v>0</v>
      </c>
      <c r="T115" s="211">
        <f>IF('Indicator Date hidden'!U116="x","x",$T$2-'Indicator Date hidden'!U116)</f>
        <v>0</v>
      </c>
      <c r="U115" s="211">
        <f>IF('Indicator Date hidden'!V116="x","x",$U$2-'Indicator Date hidden'!V116)</f>
        <v>0</v>
      </c>
      <c r="V115" s="211">
        <f>IF('Indicator Date hidden'!W116="x","x",$V$2-'Indicator Date hidden'!W116)</f>
        <v>0</v>
      </c>
      <c r="W115" s="211">
        <f>IF('Indicator Date hidden'!X116="x","x",$W$2-'Indicator Date hidden'!X116)</f>
        <v>1</v>
      </c>
      <c r="X115" s="211">
        <f>IF('Indicator Date hidden'!Y116="x","x",$X$2-'Indicator Date hidden'!Y116)</f>
        <v>3</v>
      </c>
      <c r="Y115" s="211">
        <f>IF('Indicator Date hidden'!Z116="x","x",$Y$2-'Indicator Date hidden'!Z116)</f>
        <v>0</v>
      </c>
      <c r="Z115" s="211">
        <f>IF('Indicator Date hidden'!AA116="x","x",$Z$2-'Indicator Date hidden'!AA116)</f>
        <v>0</v>
      </c>
      <c r="AA115" s="211">
        <f>IF('Indicator Date hidden'!AB116="x","x",$AA$2-'Indicator Date hidden'!AB116)</f>
        <v>1</v>
      </c>
      <c r="AB115" s="211">
        <f>IF('Indicator Date hidden'!AC116="x","x",$AB$2-'Indicator Date hidden'!AC116)</f>
        <v>0</v>
      </c>
      <c r="AC115" s="211">
        <f>IF('Indicator Date hidden'!AD116="x","x",$AC$2-'Indicator Date hidden'!AD116)</f>
        <v>0</v>
      </c>
      <c r="AD115" s="211" t="str">
        <f>IF('Indicator Date hidden'!AE116="x","x",$AD$2-'Indicator Date hidden'!AE116)</f>
        <v>x</v>
      </c>
      <c r="AE115" s="211">
        <f>IF('Indicator Date hidden'!AF116="x","x",$AE$2-'Indicator Date hidden'!AF116)</f>
        <v>0</v>
      </c>
      <c r="AF115" s="211">
        <f>IF('Indicator Date hidden'!AG116="x","x",$AF$2-'Indicator Date hidden'!AG116)</f>
        <v>1</v>
      </c>
      <c r="AG115" s="211">
        <f>IF('Indicator Date hidden'!AH116="x","x",$AG$2-'Indicator Date hidden'!AH116)</f>
        <v>0</v>
      </c>
      <c r="AH115" s="211">
        <f>IF('Indicator Date hidden'!AI116="x","x",$AH$2-'Indicator Date hidden'!AI116)</f>
        <v>0</v>
      </c>
      <c r="AI115" s="211">
        <f>IF('Indicator Date hidden'!AJ116="x","x",$AI$2-'Indicator Date hidden'!AJ116)</f>
        <v>0</v>
      </c>
      <c r="AJ115" s="211" t="str">
        <f>IF('Indicator Date hidden'!AK116="x","x",$AJ$2-'Indicator Date hidden'!AK116)</f>
        <v>x</v>
      </c>
      <c r="AK115" s="211">
        <f>IF('Indicator Date hidden'!AL116="x","x",$AK$2-'Indicator Date hidden'!AL116)</f>
        <v>1</v>
      </c>
      <c r="AL115" s="211">
        <f>IF('Indicator Date hidden'!AM116="x","x",$AL$2-'Indicator Date hidden'!AM116)</f>
        <v>0</v>
      </c>
      <c r="AM115" s="211">
        <f>IF('Indicator Date hidden'!AN116="x","x",$AM$2-'Indicator Date hidden'!AN116)</f>
        <v>0</v>
      </c>
      <c r="AN115" s="211">
        <f>IF('Indicator Date hidden'!AO116="x","x",$AN$2-'Indicator Date hidden'!AO116)</f>
        <v>0</v>
      </c>
      <c r="AO115" s="211" t="str">
        <f>IF('Indicator Date hidden'!AP116="x","x",$AO$2-'Indicator Date hidden'!AP116)</f>
        <v>x</v>
      </c>
      <c r="AP115" s="211">
        <f>IF('Indicator Date hidden'!AQ116="x","x",$AP$2-'Indicator Date hidden'!AQ116)</f>
        <v>2</v>
      </c>
      <c r="AQ115" s="211">
        <f>IF('Indicator Date hidden'!AR116="x","x",$AQ$2-'Indicator Date hidden'!AR116)</f>
        <v>0</v>
      </c>
      <c r="AR115" s="211">
        <f>IF('Indicator Date hidden'!AS116="x","x",$AR$2-'Indicator Date hidden'!AS116)</f>
        <v>0</v>
      </c>
      <c r="AS115" s="211">
        <f>IF('Indicator Date hidden'!AT116="x","x",$AS$2-'Indicator Date hidden'!AT116)</f>
        <v>0</v>
      </c>
      <c r="AT115" s="211">
        <f>IF('Indicator Date hidden'!AU116="x","x",$AT$2-'Indicator Date hidden'!AU116)</f>
        <v>0</v>
      </c>
      <c r="AU115" s="211">
        <f>IF('Indicator Date hidden'!AV116="x","x",$AU$2-'Indicator Date hidden'!AV116)</f>
        <v>4</v>
      </c>
      <c r="AV115" s="211">
        <f>IF('Indicator Date hidden'!AW116="x","x",$AV$2-'Indicator Date hidden'!AW116)</f>
        <v>0</v>
      </c>
      <c r="AW115" s="211">
        <f>IF('Indicator Date hidden'!AX116="x","x",$AW$2-'Indicator Date hidden'!AX116)</f>
        <v>0</v>
      </c>
      <c r="AX115" s="211">
        <f>IF('Indicator Date hidden'!AY116="x","x",$AX$2-'Indicator Date hidden'!AY116)</f>
        <v>0</v>
      </c>
      <c r="AY115" s="211">
        <f>IF('Indicator Date hidden'!AZ116="x","x",$AY$2-'Indicator Date hidden'!AZ116)</f>
        <v>0</v>
      </c>
      <c r="AZ115" s="211">
        <f>IF('Indicator Date hidden'!BA116="x","x",$AZ$2-'Indicator Date hidden'!BA116)</f>
        <v>0</v>
      </c>
      <c r="BA115">
        <f t="shared" si="15"/>
        <v>17</v>
      </c>
      <c r="BB115" s="21">
        <f t="shared" si="16"/>
        <v>0.35416666666666669</v>
      </c>
      <c r="BC115">
        <f t="shared" si="17"/>
        <v>8</v>
      </c>
      <c r="BD115" s="21">
        <f t="shared" si="18"/>
        <v>0.94625541243131372</v>
      </c>
      <c r="BE115" s="280">
        <f t="shared" si="19"/>
        <v>0</v>
      </c>
    </row>
    <row r="116" spans="1:57" x14ac:dyDescent="0.25">
      <c r="A116" t="s">
        <v>8890</v>
      </c>
      <c r="B116" s="211">
        <f>IF('Indicator Date hidden'!C117="x","x",$B$2-'Indicator Date hidden'!C117)</f>
        <v>0</v>
      </c>
      <c r="C116" s="211">
        <f>IF('Indicator Date hidden'!D117="x","x",$C$2-'Indicator Date hidden'!D117)</f>
        <v>0</v>
      </c>
      <c r="D116" s="211">
        <f>IF('Indicator Date hidden'!E117="x","x",$D$2-'Indicator Date hidden'!E117)</f>
        <v>0</v>
      </c>
      <c r="E116" s="211">
        <f>IF('Indicator Date hidden'!F117="x","x",$E$2-'Indicator Date hidden'!F117)</f>
        <v>0</v>
      </c>
      <c r="F116" s="211">
        <f>IF('Indicator Date hidden'!G117="x","x",$F$2-'Indicator Date hidden'!G117)</f>
        <v>0</v>
      </c>
      <c r="G116" s="211">
        <f>IF('Indicator Date hidden'!H117="x","x",$G$2-'Indicator Date hidden'!H117)</f>
        <v>0</v>
      </c>
      <c r="H116" s="211">
        <f>IF('Indicator Date hidden'!I117="x","x",$H$2-'Indicator Date hidden'!I117)</f>
        <v>0</v>
      </c>
      <c r="I116" s="211">
        <f>IF('Indicator Date hidden'!J117="x","x",$I$2-'Indicator Date hidden'!J117)</f>
        <v>0</v>
      </c>
      <c r="J116" s="211">
        <f>IF('Indicator Date hidden'!K117="x","x",$J$2-'Indicator Date hidden'!K117)</f>
        <v>0</v>
      </c>
      <c r="K116" s="211">
        <f>IF('Indicator Date hidden'!L117="x","x",$K$2-'Indicator Date hidden'!L117)</f>
        <v>0</v>
      </c>
      <c r="L116" s="211">
        <f>IF('Indicator Date hidden'!M117="x","x",$L$2-'Indicator Date hidden'!M117)</f>
        <v>0</v>
      </c>
      <c r="M116" s="211">
        <f>IF('Indicator Date hidden'!N117="x","x",$M$2-'Indicator Date hidden'!N117)</f>
        <v>0</v>
      </c>
      <c r="N116" s="211">
        <f>IF('Indicator Date hidden'!O117="x","x",$N$2-'Indicator Date hidden'!O117)</f>
        <v>0</v>
      </c>
      <c r="O116" s="211">
        <f>IF('Indicator Date hidden'!P117="x","x",$O$2-'Indicator Date hidden'!P117)</f>
        <v>0</v>
      </c>
      <c r="P116" s="211">
        <f>IF('Indicator Date hidden'!Q117="x","x",$P$2-'Indicator Date hidden'!Q117)</f>
        <v>0</v>
      </c>
      <c r="Q116" s="211">
        <f>IF('Indicator Date hidden'!R117="x","x",$Q$2-'Indicator Date hidden'!R117)</f>
        <v>1</v>
      </c>
      <c r="R116" s="211">
        <f>IF('Indicator Date hidden'!S117="x","x",$R$2-'Indicator Date hidden'!S117)</f>
        <v>0</v>
      </c>
      <c r="S116" s="211">
        <f>IF('Indicator Date hidden'!T117="x","x",$S$2-'Indicator Date hidden'!T117)</f>
        <v>0</v>
      </c>
      <c r="T116" s="211">
        <f>IF('Indicator Date hidden'!U117="x","x",$T$2-'Indicator Date hidden'!U117)</f>
        <v>0</v>
      </c>
      <c r="U116" s="211">
        <f>IF('Indicator Date hidden'!V117="x","x",$U$2-'Indicator Date hidden'!V117)</f>
        <v>0</v>
      </c>
      <c r="V116" s="211">
        <f>IF('Indicator Date hidden'!W117="x","x",$V$2-'Indicator Date hidden'!W117)</f>
        <v>0</v>
      </c>
      <c r="W116" s="211">
        <f>IF('Indicator Date hidden'!X117="x","x",$W$2-'Indicator Date hidden'!X117)</f>
        <v>1</v>
      </c>
      <c r="X116" s="211">
        <f>IF('Indicator Date hidden'!Y117="x","x",$X$2-'Indicator Date hidden'!Y117)</f>
        <v>1</v>
      </c>
      <c r="Y116" s="211">
        <f>IF('Indicator Date hidden'!Z117="x","x",$Y$2-'Indicator Date hidden'!Z117)</f>
        <v>0</v>
      </c>
      <c r="Z116" s="211">
        <f>IF('Indicator Date hidden'!AA117="x","x",$Z$2-'Indicator Date hidden'!AA117)</f>
        <v>0</v>
      </c>
      <c r="AA116" s="211" t="str">
        <f>IF('Indicator Date hidden'!AB117="x","x",$AA$2-'Indicator Date hidden'!AB117)</f>
        <v>x</v>
      </c>
      <c r="AB116" s="211">
        <f>IF('Indicator Date hidden'!AC117="x","x",$AB$2-'Indicator Date hidden'!AC117)</f>
        <v>0</v>
      </c>
      <c r="AC116" s="211">
        <f>IF('Indicator Date hidden'!AD117="x","x",$AC$2-'Indicator Date hidden'!AD117)</f>
        <v>0</v>
      </c>
      <c r="AD116" s="211" t="str">
        <f>IF('Indicator Date hidden'!AE117="x","x",$AD$2-'Indicator Date hidden'!AE117)</f>
        <v>x</v>
      </c>
      <c r="AE116" s="211">
        <f>IF('Indicator Date hidden'!AF117="x","x",$AE$2-'Indicator Date hidden'!AF117)</f>
        <v>0</v>
      </c>
      <c r="AF116" s="211">
        <f>IF('Indicator Date hidden'!AG117="x","x",$AF$2-'Indicator Date hidden'!AG117)</f>
        <v>0</v>
      </c>
      <c r="AG116" s="211">
        <f>IF('Indicator Date hidden'!AH117="x","x",$AG$2-'Indicator Date hidden'!AH117)</f>
        <v>0</v>
      </c>
      <c r="AH116" s="211">
        <f>IF('Indicator Date hidden'!AI117="x","x",$AH$2-'Indicator Date hidden'!AI117)</f>
        <v>0</v>
      </c>
      <c r="AI116" s="211">
        <f>IF('Indicator Date hidden'!AJ117="x","x",$AI$2-'Indicator Date hidden'!AJ117)</f>
        <v>0</v>
      </c>
      <c r="AJ116" s="211" t="str">
        <f>IF('Indicator Date hidden'!AK117="x","x",$AJ$2-'Indicator Date hidden'!AK117)</f>
        <v>x</v>
      </c>
      <c r="AK116" s="211">
        <f>IF('Indicator Date hidden'!AL117="x","x",$AK$2-'Indicator Date hidden'!AL117)</f>
        <v>1</v>
      </c>
      <c r="AL116" s="211">
        <f>IF('Indicator Date hidden'!AM117="x","x",$AL$2-'Indicator Date hidden'!AM117)</f>
        <v>0</v>
      </c>
      <c r="AM116" s="211">
        <f>IF('Indicator Date hidden'!AN117="x","x",$AM$2-'Indicator Date hidden'!AN117)</f>
        <v>0</v>
      </c>
      <c r="AN116" s="211">
        <f>IF('Indicator Date hidden'!AO117="x","x",$AN$2-'Indicator Date hidden'!AO117)</f>
        <v>0</v>
      </c>
      <c r="AO116" s="211" t="str">
        <f>IF('Indicator Date hidden'!AP117="x","x",$AO$2-'Indicator Date hidden'!AP117)</f>
        <v>x</v>
      </c>
      <c r="AP116" s="211" t="str">
        <f>IF('Indicator Date hidden'!AQ117="x","x",$AP$2-'Indicator Date hidden'!AQ117)</f>
        <v>x</v>
      </c>
      <c r="AQ116" s="211">
        <f>IF('Indicator Date hidden'!AR117="x","x",$AQ$2-'Indicator Date hidden'!AR117)</f>
        <v>8</v>
      </c>
      <c r="AR116" s="211">
        <f>IF('Indicator Date hidden'!AS117="x","x",$AR$2-'Indicator Date hidden'!AS117)</f>
        <v>0</v>
      </c>
      <c r="AS116" s="211">
        <f>IF('Indicator Date hidden'!AT117="x","x",$AS$2-'Indicator Date hidden'!AT117)</f>
        <v>0</v>
      </c>
      <c r="AT116" s="211">
        <f>IF('Indicator Date hidden'!AU117="x","x",$AT$2-'Indicator Date hidden'!AU117)</f>
        <v>0</v>
      </c>
      <c r="AU116" s="211">
        <f>IF('Indicator Date hidden'!AV117="x","x",$AU$2-'Indicator Date hidden'!AV117)</f>
        <v>3</v>
      </c>
      <c r="AV116" s="211">
        <f>IF('Indicator Date hidden'!AW117="x","x",$AV$2-'Indicator Date hidden'!AW117)</f>
        <v>0</v>
      </c>
      <c r="AW116" s="211">
        <f>IF('Indicator Date hidden'!AX117="x","x",$AW$2-'Indicator Date hidden'!AX117)</f>
        <v>0</v>
      </c>
      <c r="AX116" s="211">
        <f>IF('Indicator Date hidden'!AY117="x","x",$AX$2-'Indicator Date hidden'!AY117)</f>
        <v>0</v>
      </c>
      <c r="AY116" s="211">
        <f>IF('Indicator Date hidden'!AZ117="x","x",$AY$2-'Indicator Date hidden'!AZ117)</f>
        <v>0</v>
      </c>
      <c r="AZ116" s="211">
        <f>IF('Indicator Date hidden'!BA117="x","x",$AZ$2-'Indicator Date hidden'!BA117)</f>
        <v>0</v>
      </c>
      <c r="BA116">
        <f t="shared" si="15"/>
        <v>15</v>
      </c>
      <c r="BB116" s="21">
        <f t="shared" si="16"/>
        <v>0.32608695652173914</v>
      </c>
      <c r="BC116">
        <f t="shared" si="17"/>
        <v>6</v>
      </c>
      <c r="BD116" s="21">
        <f t="shared" si="18"/>
        <v>1.2520304869549503</v>
      </c>
      <c r="BE116" s="280">
        <f t="shared" si="19"/>
        <v>0</v>
      </c>
    </row>
    <row r="117" spans="1:57" x14ac:dyDescent="0.25">
      <c r="A117" t="s">
        <v>8875</v>
      </c>
      <c r="B117" s="211">
        <f>IF('Indicator Date hidden'!C118="x","x",$B$2-'Indicator Date hidden'!C118)</f>
        <v>0</v>
      </c>
      <c r="C117" s="211">
        <f>IF('Indicator Date hidden'!D118="x","x",$C$2-'Indicator Date hidden'!D118)</f>
        <v>0</v>
      </c>
      <c r="D117" s="211">
        <f>IF('Indicator Date hidden'!E118="x","x",$D$2-'Indicator Date hidden'!E118)</f>
        <v>0</v>
      </c>
      <c r="E117" s="211">
        <f>IF('Indicator Date hidden'!F118="x","x",$E$2-'Indicator Date hidden'!F118)</f>
        <v>0</v>
      </c>
      <c r="F117" s="211">
        <f>IF('Indicator Date hidden'!G118="x","x",$F$2-'Indicator Date hidden'!G118)</f>
        <v>0</v>
      </c>
      <c r="G117" s="211">
        <f>IF('Indicator Date hidden'!H118="x","x",$G$2-'Indicator Date hidden'!H118)</f>
        <v>0</v>
      </c>
      <c r="H117" s="211">
        <f>IF('Indicator Date hidden'!I118="x","x",$H$2-'Indicator Date hidden'!I118)</f>
        <v>0</v>
      </c>
      <c r="I117" s="211">
        <f>IF('Indicator Date hidden'!J118="x","x",$I$2-'Indicator Date hidden'!J118)</f>
        <v>0</v>
      </c>
      <c r="J117" s="211">
        <f>IF('Indicator Date hidden'!K118="x","x",$J$2-'Indicator Date hidden'!K118)</f>
        <v>0</v>
      </c>
      <c r="K117" s="211">
        <f>IF('Indicator Date hidden'!L118="x","x",$K$2-'Indicator Date hidden'!L118)</f>
        <v>0</v>
      </c>
      <c r="L117" s="211">
        <f>IF('Indicator Date hidden'!M118="x","x",$L$2-'Indicator Date hidden'!M118)</f>
        <v>0</v>
      </c>
      <c r="M117" s="211">
        <f>IF('Indicator Date hidden'!N118="x","x",$M$2-'Indicator Date hidden'!N118)</f>
        <v>0</v>
      </c>
      <c r="N117" s="211">
        <f>IF('Indicator Date hidden'!O118="x","x",$N$2-'Indicator Date hidden'!O118)</f>
        <v>0</v>
      </c>
      <c r="O117" s="211">
        <f>IF('Indicator Date hidden'!P118="x","x",$O$2-'Indicator Date hidden'!P118)</f>
        <v>0</v>
      </c>
      <c r="P117" s="211">
        <f>IF('Indicator Date hidden'!Q118="x","x",$P$2-'Indicator Date hidden'!Q118)</f>
        <v>0</v>
      </c>
      <c r="Q117" s="211">
        <f>IF('Indicator Date hidden'!R118="x","x",$Q$2-'Indicator Date hidden'!R118)</f>
        <v>3</v>
      </c>
      <c r="R117" s="211">
        <f>IF('Indicator Date hidden'!S118="x","x",$R$2-'Indicator Date hidden'!S118)</f>
        <v>0</v>
      </c>
      <c r="S117" s="211">
        <f>IF('Indicator Date hidden'!T118="x","x",$S$2-'Indicator Date hidden'!T118)</f>
        <v>0</v>
      </c>
      <c r="T117" s="211">
        <f>IF('Indicator Date hidden'!U118="x","x",$T$2-'Indicator Date hidden'!U118)</f>
        <v>0</v>
      </c>
      <c r="U117" s="211">
        <f>IF('Indicator Date hidden'!V118="x","x",$U$2-'Indicator Date hidden'!V118)</f>
        <v>0</v>
      </c>
      <c r="V117" s="211">
        <f>IF('Indicator Date hidden'!W118="x","x",$V$2-'Indicator Date hidden'!W118)</f>
        <v>0</v>
      </c>
      <c r="W117" s="211">
        <f>IF('Indicator Date hidden'!X118="x","x",$W$2-'Indicator Date hidden'!X118)</f>
        <v>3</v>
      </c>
      <c r="X117" s="211">
        <f>IF('Indicator Date hidden'!Y118="x","x",$X$2-'Indicator Date hidden'!Y118)</f>
        <v>4</v>
      </c>
      <c r="Y117" s="211">
        <f>IF('Indicator Date hidden'!Z118="x","x",$Y$2-'Indicator Date hidden'!Z118)</f>
        <v>0</v>
      </c>
      <c r="Z117" s="211">
        <f>IF('Indicator Date hidden'!AA118="x","x",$Z$2-'Indicator Date hidden'!AA118)</f>
        <v>0</v>
      </c>
      <c r="AA117" s="211">
        <f>IF('Indicator Date hidden'!AB118="x","x",$AA$2-'Indicator Date hidden'!AB118)</f>
        <v>0</v>
      </c>
      <c r="AB117" s="211">
        <f>IF('Indicator Date hidden'!AC118="x","x",$AB$2-'Indicator Date hidden'!AC118)</f>
        <v>0</v>
      </c>
      <c r="AC117" s="211">
        <f>IF('Indicator Date hidden'!AD118="x","x",$AC$2-'Indicator Date hidden'!AD118)</f>
        <v>0</v>
      </c>
      <c r="AD117" s="211" t="str">
        <f>IF('Indicator Date hidden'!AE118="x","x",$AD$2-'Indicator Date hidden'!AE118)</f>
        <v>x</v>
      </c>
      <c r="AE117" s="211">
        <f>IF('Indicator Date hidden'!AF118="x","x",$AE$2-'Indicator Date hidden'!AF118)</f>
        <v>0</v>
      </c>
      <c r="AF117" s="211">
        <f>IF('Indicator Date hidden'!AG118="x","x",$AF$2-'Indicator Date hidden'!AG118)</f>
        <v>6</v>
      </c>
      <c r="AG117" s="211">
        <f>IF('Indicator Date hidden'!AH118="x","x",$AG$2-'Indicator Date hidden'!AH118)</f>
        <v>0</v>
      </c>
      <c r="AH117" s="211">
        <f>IF('Indicator Date hidden'!AI118="x","x",$AH$2-'Indicator Date hidden'!AI118)</f>
        <v>0</v>
      </c>
      <c r="AI117" s="211">
        <f>IF('Indicator Date hidden'!AJ118="x","x",$AI$2-'Indicator Date hidden'!AJ118)</f>
        <v>0</v>
      </c>
      <c r="AJ117" s="211" t="str">
        <f>IF('Indicator Date hidden'!AK118="x","x",$AJ$2-'Indicator Date hidden'!AK118)</f>
        <v>x</v>
      </c>
      <c r="AK117" s="211">
        <f>IF('Indicator Date hidden'!AL118="x","x",$AK$2-'Indicator Date hidden'!AL118)</f>
        <v>1</v>
      </c>
      <c r="AL117" s="211">
        <f>IF('Indicator Date hidden'!AM118="x","x",$AL$2-'Indicator Date hidden'!AM118)</f>
        <v>0</v>
      </c>
      <c r="AM117" s="211">
        <f>IF('Indicator Date hidden'!AN118="x","x",$AM$2-'Indicator Date hidden'!AN118)</f>
        <v>0</v>
      </c>
      <c r="AN117" s="211">
        <f>IF('Indicator Date hidden'!AO118="x","x",$AN$2-'Indicator Date hidden'!AO118)</f>
        <v>0</v>
      </c>
      <c r="AO117" s="211">
        <f>IF('Indicator Date hidden'!AP118="x","x",$AO$2-'Indicator Date hidden'!AP118)</f>
        <v>0</v>
      </c>
      <c r="AP117" s="211">
        <f>IF('Indicator Date hidden'!AQ118="x","x",$AP$2-'Indicator Date hidden'!AQ118)</f>
        <v>0</v>
      </c>
      <c r="AQ117" s="211">
        <f>IF('Indicator Date hidden'!AR118="x","x",$AQ$2-'Indicator Date hidden'!AR118)</f>
        <v>4</v>
      </c>
      <c r="AR117" s="211">
        <f>IF('Indicator Date hidden'!AS118="x","x",$AR$2-'Indicator Date hidden'!AS118)</f>
        <v>0</v>
      </c>
      <c r="AS117" s="211">
        <f>IF('Indicator Date hidden'!AT118="x","x",$AS$2-'Indicator Date hidden'!AT118)</f>
        <v>0</v>
      </c>
      <c r="AT117" s="211">
        <f>IF('Indicator Date hidden'!AU118="x","x",$AT$2-'Indicator Date hidden'!AU118)</f>
        <v>0</v>
      </c>
      <c r="AU117" s="211">
        <f>IF('Indicator Date hidden'!AV118="x","x",$AU$2-'Indicator Date hidden'!AV118)</f>
        <v>3</v>
      </c>
      <c r="AV117" s="211">
        <f>IF('Indicator Date hidden'!AW118="x","x",$AV$2-'Indicator Date hidden'!AW118)</f>
        <v>0</v>
      </c>
      <c r="AW117" s="211">
        <f>IF('Indicator Date hidden'!AX118="x","x",$AW$2-'Indicator Date hidden'!AX118)</f>
        <v>0</v>
      </c>
      <c r="AX117" s="211">
        <f>IF('Indicator Date hidden'!AY118="x","x",$AX$2-'Indicator Date hidden'!AY118)</f>
        <v>0</v>
      </c>
      <c r="AY117" s="211">
        <f>IF('Indicator Date hidden'!AZ118="x","x",$AY$2-'Indicator Date hidden'!AZ118)</f>
        <v>0</v>
      </c>
      <c r="AZ117" s="211">
        <f>IF('Indicator Date hidden'!BA118="x","x",$AZ$2-'Indicator Date hidden'!BA118)</f>
        <v>0</v>
      </c>
      <c r="BA117">
        <f t="shared" si="15"/>
        <v>24</v>
      </c>
      <c r="BB117" s="21">
        <f t="shared" si="16"/>
        <v>0.48979591836734693</v>
      </c>
      <c r="BC117">
        <f t="shared" si="17"/>
        <v>7</v>
      </c>
      <c r="BD117" s="21">
        <f t="shared" si="18"/>
        <v>1.3112145636088988</v>
      </c>
      <c r="BE117" s="280">
        <f t="shared" si="19"/>
        <v>0</v>
      </c>
    </row>
    <row r="118" spans="1:57" x14ac:dyDescent="0.25">
      <c r="A118" t="s">
        <v>8893</v>
      </c>
      <c r="B118" s="211">
        <f>IF('Indicator Date hidden'!C119="x","x",$B$2-'Indicator Date hidden'!C119)</f>
        <v>0</v>
      </c>
      <c r="C118" s="211">
        <f>IF('Indicator Date hidden'!D119="x","x",$C$2-'Indicator Date hidden'!D119)</f>
        <v>0</v>
      </c>
      <c r="D118" s="211">
        <f>IF('Indicator Date hidden'!E119="x","x",$D$2-'Indicator Date hidden'!E119)</f>
        <v>0</v>
      </c>
      <c r="E118" s="211">
        <f>IF('Indicator Date hidden'!F119="x","x",$E$2-'Indicator Date hidden'!F119)</f>
        <v>0</v>
      </c>
      <c r="F118" s="211">
        <f>IF('Indicator Date hidden'!G119="x","x",$F$2-'Indicator Date hidden'!G119)</f>
        <v>0</v>
      </c>
      <c r="G118" s="211">
        <f>IF('Indicator Date hidden'!H119="x","x",$G$2-'Indicator Date hidden'!H119)</f>
        <v>0</v>
      </c>
      <c r="H118" s="211">
        <f>IF('Indicator Date hidden'!I119="x","x",$H$2-'Indicator Date hidden'!I119)</f>
        <v>0</v>
      </c>
      <c r="I118" s="211">
        <f>IF('Indicator Date hidden'!J119="x","x",$I$2-'Indicator Date hidden'!J119)</f>
        <v>0</v>
      </c>
      <c r="J118" s="211">
        <f>IF('Indicator Date hidden'!K119="x","x",$J$2-'Indicator Date hidden'!K119)</f>
        <v>0</v>
      </c>
      <c r="K118" s="211">
        <f>IF('Indicator Date hidden'!L119="x","x",$K$2-'Indicator Date hidden'!L119)</f>
        <v>0</v>
      </c>
      <c r="L118" s="211">
        <f>IF('Indicator Date hidden'!M119="x","x",$L$2-'Indicator Date hidden'!M119)</f>
        <v>0</v>
      </c>
      <c r="M118" s="211">
        <f>IF('Indicator Date hidden'!N119="x","x",$M$2-'Indicator Date hidden'!N119)</f>
        <v>0</v>
      </c>
      <c r="N118" s="211">
        <f>IF('Indicator Date hidden'!O119="x","x",$N$2-'Indicator Date hidden'!O119)</f>
        <v>0</v>
      </c>
      <c r="O118" s="211">
        <f>IF('Indicator Date hidden'!P119="x","x",$O$2-'Indicator Date hidden'!P119)</f>
        <v>0</v>
      </c>
      <c r="P118" s="211">
        <f>IF('Indicator Date hidden'!Q119="x","x",$P$2-'Indicator Date hidden'!Q119)</f>
        <v>0</v>
      </c>
      <c r="Q118" s="211">
        <f>IF('Indicator Date hidden'!R119="x","x",$Q$2-'Indicator Date hidden'!R119)</f>
        <v>3</v>
      </c>
      <c r="R118" s="211">
        <f>IF('Indicator Date hidden'!S119="x","x",$R$2-'Indicator Date hidden'!S119)</f>
        <v>0</v>
      </c>
      <c r="S118" s="211">
        <f>IF('Indicator Date hidden'!T119="x","x",$S$2-'Indicator Date hidden'!T119)</f>
        <v>0</v>
      </c>
      <c r="T118" s="211">
        <f>IF('Indicator Date hidden'!U119="x","x",$T$2-'Indicator Date hidden'!U119)</f>
        <v>0</v>
      </c>
      <c r="U118" s="211">
        <f>IF('Indicator Date hidden'!V119="x","x",$U$2-'Indicator Date hidden'!V119)</f>
        <v>0</v>
      </c>
      <c r="V118" s="211">
        <f>IF('Indicator Date hidden'!W119="x","x",$V$2-'Indicator Date hidden'!W119)</f>
        <v>0</v>
      </c>
      <c r="W118" s="211">
        <f>IF('Indicator Date hidden'!X119="x","x",$W$2-'Indicator Date hidden'!X119)</f>
        <v>3</v>
      </c>
      <c r="X118" s="211">
        <f>IF('Indicator Date hidden'!Y119="x","x",$X$2-'Indicator Date hidden'!Y119)</f>
        <v>2</v>
      </c>
      <c r="Y118" s="211">
        <f>IF('Indicator Date hidden'!Z119="x","x",$Y$2-'Indicator Date hidden'!Z119)</f>
        <v>0</v>
      </c>
      <c r="Z118" s="211">
        <f>IF('Indicator Date hidden'!AA119="x","x",$Z$2-'Indicator Date hidden'!AA119)</f>
        <v>0</v>
      </c>
      <c r="AA118" s="211">
        <f>IF('Indicator Date hidden'!AB119="x","x",$AA$2-'Indicator Date hidden'!AB119)</f>
        <v>0</v>
      </c>
      <c r="AB118" s="211">
        <f>IF('Indicator Date hidden'!AC119="x","x",$AB$2-'Indicator Date hidden'!AC119)</f>
        <v>0</v>
      </c>
      <c r="AC118" s="211">
        <f>IF('Indicator Date hidden'!AD119="x","x",$AC$2-'Indicator Date hidden'!AD119)</f>
        <v>0</v>
      </c>
      <c r="AD118" s="211">
        <f>IF('Indicator Date hidden'!AE119="x","x",$AD$2-'Indicator Date hidden'!AE119)</f>
        <v>0</v>
      </c>
      <c r="AE118" s="211">
        <f>IF('Indicator Date hidden'!AF119="x","x",$AE$2-'Indicator Date hidden'!AF119)</f>
        <v>0</v>
      </c>
      <c r="AF118" s="211">
        <f>IF('Indicator Date hidden'!AG119="x","x",$AF$2-'Indicator Date hidden'!AG119)</f>
        <v>4</v>
      </c>
      <c r="AG118" s="211">
        <f>IF('Indicator Date hidden'!AH119="x","x",$AG$2-'Indicator Date hidden'!AH119)</f>
        <v>0</v>
      </c>
      <c r="AH118" s="211">
        <f>IF('Indicator Date hidden'!AI119="x","x",$AH$2-'Indicator Date hidden'!AI119)</f>
        <v>0</v>
      </c>
      <c r="AI118" s="211">
        <f>IF('Indicator Date hidden'!AJ119="x","x",$AI$2-'Indicator Date hidden'!AJ119)</f>
        <v>0</v>
      </c>
      <c r="AJ118" s="211" t="str">
        <f>IF('Indicator Date hidden'!AK119="x","x",$AJ$2-'Indicator Date hidden'!AK119)</f>
        <v>x</v>
      </c>
      <c r="AK118" s="211">
        <f>IF('Indicator Date hidden'!AL119="x","x",$AK$2-'Indicator Date hidden'!AL119)</f>
        <v>1</v>
      </c>
      <c r="AL118" s="211">
        <f>IF('Indicator Date hidden'!AM119="x","x",$AL$2-'Indicator Date hidden'!AM119)</f>
        <v>0</v>
      </c>
      <c r="AM118" s="211">
        <f>IF('Indicator Date hidden'!AN119="x","x",$AM$2-'Indicator Date hidden'!AN119)</f>
        <v>0</v>
      </c>
      <c r="AN118" s="211">
        <f>IF('Indicator Date hidden'!AO119="x","x",$AN$2-'Indicator Date hidden'!AO119)</f>
        <v>0</v>
      </c>
      <c r="AO118" s="211">
        <f>IF('Indicator Date hidden'!AP119="x","x",$AO$2-'Indicator Date hidden'!AP119)</f>
        <v>2</v>
      </c>
      <c r="AP118" s="211">
        <f>IF('Indicator Date hidden'!AQ119="x","x",$AP$2-'Indicator Date hidden'!AQ119)</f>
        <v>2</v>
      </c>
      <c r="AQ118" s="211">
        <f>IF('Indicator Date hidden'!AR119="x","x",$AQ$2-'Indicator Date hidden'!AR119)</f>
        <v>0</v>
      </c>
      <c r="AR118" s="211">
        <f>IF('Indicator Date hidden'!AS119="x","x",$AR$2-'Indicator Date hidden'!AS119)</f>
        <v>0</v>
      </c>
      <c r="AS118" s="211">
        <f>IF('Indicator Date hidden'!AT119="x","x",$AS$2-'Indicator Date hidden'!AT119)</f>
        <v>0</v>
      </c>
      <c r="AT118" s="211">
        <f>IF('Indicator Date hidden'!AU119="x","x",$AT$2-'Indicator Date hidden'!AU119)</f>
        <v>0</v>
      </c>
      <c r="AU118" s="211">
        <f>IF('Indicator Date hidden'!AV119="x","x",$AU$2-'Indicator Date hidden'!AV119)</f>
        <v>5</v>
      </c>
      <c r="AV118" s="211">
        <f>IF('Indicator Date hidden'!AW119="x","x",$AV$2-'Indicator Date hidden'!AW119)</f>
        <v>0</v>
      </c>
      <c r="AW118" s="211">
        <f>IF('Indicator Date hidden'!AX119="x","x",$AW$2-'Indicator Date hidden'!AX119)</f>
        <v>0</v>
      </c>
      <c r="AX118" s="211">
        <f>IF('Indicator Date hidden'!AY119="x","x",$AX$2-'Indicator Date hidden'!AY119)</f>
        <v>0</v>
      </c>
      <c r="AY118" s="211">
        <f>IF('Indicator Date hidden'!AZ119="x","x",$AY$2-'Indicator Date hidden'!AZ119)</f>
        <v>0</v>
      </c>
      <c r="AZ118" s="211">
        <f>IF('Indicator Date hidden'!BA119="x","x",$AZ$2-'Indicator Date hidden'!BA119)</f>
        <v>0</v>
      </c>
      <c r="BA118">
        <f t="shared" si="15"/>
        <v>22</v>
      </c>
      <c r="BB118" s="21">
        <f t="shared" si="16"/>
        <v>0.44</v>
      </c>
      <c r="BC118">
        <f t="shared" si="17"/>
        <v>8</v>
      </c>
      <c r="BD118" s="21">
        <f t="shared" si="18"/>
        <v>1.1164228589562291</v>
      </c>
      <c r="BE118" s="280">
        <f t="shared" si="19"/>
        <v>0</v>
      </c>
    </row>
    <row r="119" spans="1:57" x14ac:dyDescent="0.25">
      <c r="A119" t="s">
        <v>8888</v>
      </c>
      <c r="B119" s="211">
        <f>IF('Indicator Date hidden'!C120="x","x",$B$2-'Indicator Date hidden'!C120)</f>
        <v>0</v>
      </c>
      <c r="C119" s="211">
        <f>IF('Indicator Date hidden'!D120="x","x",$C$2-'Indicator Date hidden'!D120)</f>
        <v>0</v>
      </c>
      <c r="D119" s="211">
        <f>IF('Indicator Date hidden'!E120="x","x",$D$2-'Indicator Date hidden'!E120)</f>
        <v>0</v>
      </c>
      <c r="E119" s="211">
        <f>IF('Indicator Date hidden'!F120="x","x",$E$2-'Indicator Date hidden'!F120)</f>
        <v>0</v>
      </c>
      <c r="F119" s="211">
        <f>IF('Indicator Date hidden'!G120="x","x",$F$2-'Indicator Date hidden'!G120)</f>
        <v>0</v>
      </c>
      <c r="G119" s="211">
        <f>IF('Indicator Date hidden'!H120="x","x",$G$2-'Indicator Date hidden'!H120)</f>
        <v>0</v>
      </c>
      <c r="H119" s="211">
        <f>IF('Indicator Date hidden'!I120="x","x",$H$2-'Indicator Date hidden'!I120)</f>
        <v>0</v>
      </c>
      <c r="I119" s="211">
        <f>IF('Indicator Date hidden'!J120="x","x",$I$2-'Indicator Date hidden'!J120)</f>
        <v>0</v>
      </c>
      <c r="J119" s="211">
        <f>IF('Indicator Date hidden'!K120="x","x",$J$2-'Indicator Date hidden'!K120)</f>
        <v>0</v>
      </c>
      <c r="K119" s="211">
        <f>IF('Indicator Date hidden'!L120="x","x",$K$2-'Indicator Date hidden'!L120)</f>
        <v>0</v>
      </c>
      <c r="L119" s="211">
        <f>IF('Indicator Date hidden'!M120="x","x",$L$2-'Indicator Date hidden'!M120)</f>
        <v>0</v>
      </c>
      <c r="M119" s="211">
        <f>IF('Indicator Date hidden'!N120="x","x",$M$2-'Indicator Date hidden'!N120)</f>
        <v>0</v>
      </c>
      <c r="N119" s="211">
        <f>IF('Indicator Date hidden'!O120="x","x",$N$2-'Indicator Date hidden'!O120)</f>
        <v>0</v>
      </c>
      <c r="O119" s="211">
        <f>IF('Indicator Date hidden'!P120="x","x",$O$2-'Indicator Date hidden'!P120)</f>
        <v>0</v>
      </c>
      <c r="P119" s="211">
        <f>IF('Indicator Date hidden'!Q120="x","x",$P$2-'Indicator Date hidden'!Q120)</f>
        <v>0</v>
      </c>
      <c r="Q119" s="211" t="str">
        <f>IF('Indicator Date hidden'!R120="x","x",$Q$2-'Indicator Date hidden'!R120)</f>
        <v>x</v>
      </c>
      <c r="R119" s="211">
        <f>IF('Indicator Date hidden'!S120="x","x",$R$2-'Indicator Date hidden'!S120)</f>
        <v>0</v>
      </c>
      <c r="S119" s="211">
        <f>IF('Indicator Date hidden'!T120="x","x",$S$2-'Indicator Date hidden'!T120)</f>
        <v>0</v>
      </c>
      <c r="T119" s="211">
        <f>IF('Indicator Date hidden'!U120="x","x",$T$2-'Indicator Date hidden'!U120)</f>
        <v>0</v>
      </c>
      <c r="U119" s="211">
        <f>IF('Indicator Date hidden'!V120="x","x",$U$2-'Indicator Date hidden'!V120)</f>
        <v>0</v>
      </c>
      <c r="V119" s="211">
        <f>IF('Indicator Date hidden'!W120="x","x",$V$2-'Indicator Date hidden'!W120)</f>
        <v>0</v>
      </c>
      <c r="W119" s="211">
        <f>IF('Indicator Date hidden'!X120="x","x",$W$2-'Indicator Date hidden'!X120)</f>
        <v>5</v>
      </c>
      <c r="X119" s="211">
        <f>IF('Indicator Date hidden'!Y120="x","x",$X$2-'Indicator Date hidden'!Y120)</f>
        <v>2</v>
      </c>
      <c r="Y119" s="211">
        <f>IF('Indicator Date hidden'!Z120="x","x",$Y$2-'Indicator Date hidden'!Z120)</f>
        <v>0</v>
      </c>
      <c r="Z119" s="211">
        <f>IF('Indicator Date hidden'!AA120="x","x",$Z$2-'Indicator Date hidden'!AA120)</f>
        <v>0</v>
      </c>
      <c r="AA119" s="211">
        <f>IF('Indicator Date hidden'!AB120="x","x",$AA$2-'Indicator Date hidden'!AB120)</f>
        <v>0</v>
      </c>
      <c r="AB119" s="211">
        <f>IF('Indicator Date hidden'!AC120="x","x",$AB$2-'Indicator Date hidden'!AC120)</f>
        <v>0</v>
      </c>
      <c r="AC119" s="211">
        <f>IF('Indicator Date hidden'!AD120="x","x",$AC$2-'Indicator Date hidden'!AD120)</f>
        <v>0</v>
      </c>
      <c r="AD119" s="211">
        <f>IF('Indicator Date hidden'!AE120="x","x",$AD$2-'Indicator Date hidden'!AE120)</f>
        <v>0</v>
      </c>
      <c r="AE119" s="211">
        <f>IF('Indicator Date hidden'!AF120="x","x",$AE$2-'Indicator Date hidden'!AF120)</f>
        <v>0</v>
      </c>
      <c r="AF119" s="211" t="str">
        <f>IF('Indicator Date hidden'!AG120="x","x",$AF$2-'Indicator Date hidden'!AG120)</f>
        <v>x</v>
      </c>
      <c r="AG119" s="211">
        <f>IF('Indicator Date hidden'!AH120="x","x",$AG$2-'Indicator Date hidden'!AH120)</f>
        <v>0</v>
      </c>
      <c r="AH119" s="211">
        <f>IF('Indicator Date hidden'!AI120="x","x",$AH$2-'Indicator Date hidden'!AI120)</f>
        <v>0</v>
      </c>
      <c r="AI119" s="211">
        <f>IF('Indicator Date hidden'!AJ120="x","x",$AI$2-'Indicator Date hidden'!AJ120)</f>
        <v>0</v>
      </c>
      <c r="AJ119" s="211">
        <f>IF('Indicator Date hidden'!AK120="x","x",$AJ$2-'Indicator Date hidden'!AK120)</f>
        <v>1</v>
      </c>
      <c r="AK119" s="211">
        <f>IF('Indicator Date hidden'!AL120="x","x",$AK$2-'Indicator Date hidden'!AL120)</f>
        <v>1</v>
      </c>
      <c r="AL119" s="211">
        <f>IF('Indicator Date hidden'!AM120="x","x",$AL$2-'Indicator Date hidden'!AM120)</f>
        <v>0</v>
      </c>
      <c r="AM119" s="211">
        <f>IF('Indicator Date hidden'!AN120="x","x",$AM$2-'Indicator Date hidden'!AN120)</f>
        <v>0</v>
      </c>
      <c r="AN119" s="211">
        <f>IF('Indicator Date hidden'!AO120="x","x",$AN$2-'Indicator Date hidden'!AO120)</f>
        <v>0</v>
      </c>
      <c r="AO119" s="211">
        <f>IF('Indicator Date hidden'!AP120="x","x",$AO$2-'Indicator Date hidden'!AP120)</f>
        <v>1</v>
      </c>
      <c r="AP119" s="211">
        <f>IF('Indicator Date hidden'!AQ120="x","x",$AP$2-'Indicator Date hidden'!AQ120)</f>
        <v>1</v>
      </c>
      <c r="AQ119" s="211">
        <f>IF('Indicator Date hidden'!AR120="x","x",$AQ$2-'Indicator Date hidden'!AR120)</f>
        <v>6</v>
      </c>
      <c r="AR119" s="211">
        <f>IF('Indicator Date hidden'!AS120="x","x",$AR$2-'Indicator Date hidden'!AS120)</f>
        <v>0</v>
      </c>
      <c r="AS119" s="211">
        <f>IF('Indicator Date hidden'!AT120="x","x",$AS$2-'Indicator Date hidden'!AT120)</f>
        <v>0</v>
      </c>
      <c r="AT119" s="211">
        <f>IF('Indicator Date hidden'!AU120="x","x",$AT$2-'Indicator Date hidden'!AU120)</f>
        <v>0</v>
      </c>
      <c r="AU119" s="211">
        <f>IF('Indicator Date hidden'!AV120="x","x",$AU$2-'Indicator Date hidden'!AV120)</f>
        <v>1</v>
      </c>
      <c r="AV119" s="211">
        <f>IF('Indicator Date hidden'!AW120="x","x",$AV$2-'Indicator Date hidden'!AW120)</f>
        <v>0</v>
      </c>
      <c r="AW119" s="211">
        <f>IF('Indicator Date hidden'!AX120="x","x",$AW$2-'Indicator Date hidden'!AX120)</f>
        <v>0</v>
      </c>
      <c r="AX119" s="211">
        <f>IF('Indicator Date hidden'!AY120="x","x",$AX$2-'Indicator Date hidden'!AY120)</f>
        <v>0</v>
      </c>
      <c r="AY119" s="211">
        <f>IF('Indicator Date hidden'!AZ120="x","x",$AY$2-'Indicator Date hidden'!AZ120)</f>
        <v>0</v>
      </c>
      <c r="AZ119" s="211">
        <f>IF('Indicator Date hidden'!BA120="x","x",$AZ$2-'Indicator Date hidden'!BA120)</f>
        <v>0</v>
      </c>
      <c r="BA119">
        <f t="shared" si="15"/>
        <v>18</v>
      </c>
      <c r="BB119" s="21">
        <f t="shared" si="16"/>
        <v>0.36734693877551022</v>
      </c>
      <c r="BC119">
        <f t="shared" si="17"/>
        <v>8</v>
      </c>
      <c r="BD119" s="21">
        <f t="shared" si="18"/>
        <v>1.1373775341300223</v>
      </c>
      <c r="BE119" s="280">
        <f t="shared" si="19"/>
        <v>0</v>
      </c>
    </row>
    <row r="120" spans="1:57" x14ac:dyDescent="0.25">
      <c r="A120" t="s">
        <v>8899</v>
      </c>
      <c r="B120" s="211">
        <f>IF('Indicator Date hidden'!C121="x","x",$B$2-'Indicator Date hidden'!C121)</f>
        <v>0</v>
      </c>
      <c r="C120" s="211">
        <f>IF('Indicator Date hidden'!D121="x","x",$C$2-'Indicator Date hidden'!D121)</f>
        <v>0</v>
      </c>
      <c r="D120" s="211">
        <f>IF('Indicator Date hidden'!E121="x","x",$D$2-'Indicator Date hidden'!E121)</f>
        <v>0</v>
      </c>
      <c r="E120" s="211">
        <f>IF('Indicator Date hidden'!F121="x","x",$E$2-'Indicator Date hidden'!F121)</f>
        <v>0</v>
      </c>
      <c r="F120" s="211">
        <f>IF('Indicator Date hidden'!G121="x","x",$F$2-'Indicator Date hidden'!G121)</f>
        <v>0</v>
      </c>
      <c r="G120" s="211">
        <f>IF('Indicator Date hidden'!H121="x","x",$G$2-'Indicator Date hidden'!H121)</f>
        <v>0</v>
      </c>
      <c r="H120" s="211">
        <f>IF('Indicator Date hidden'!I121="x","x",$H$2-'Indicator Date hidden'!I121)</f>
        <v>0</v>
      </c>
      <c r="I120" s="211">
        <f>IF('Indicator Date hidden'!J121="x","x",$I$2-'Indicator Date hidden'!J121)</f>
        <v>0</v>
      </c>
      <c r="J120" s="211">
        <f>IF('Indicator Date hidden'!K121="x","x",$J$2-'Indicator Date hidden'!K121)</f>
        <v>0</v>
      </c>
      <c r="K120" s="211">
        <f>IF('Indicator Date hidden'!L121="x","x",$K$2-'Indicator Date hidden'!L121)</f>
        <v>0</v>
      </c>
      <c r="L120" s="211">
        <f>IF('Indicator Date hidden'!M121="x","x",$L$2-'Indicator Date hidden'!M121)</f>
        <v>0</v>
      </c>
      <c r="M120" s="211">
        <f>IF('Indicator Date hidden'!N121="x","x",$M$2-'Indicator Date hidden'!N121)</f>
        <v>0</v>
      </c>
      <c r="N120" s="211">
        <f>IF('Indicator Date hidden'!O121="x","x",$N$2-'Indicator Date hidden'!O121)</f>
        <v>0</v>
      </c>
      <c r="O120" s="211">
        <f>IF('Indicator Date hidden'!P121="x","x",$O$2-'Indicator Date hidden'!P121)</f>
        <v>0</v>
      </c>
      <c r="P120" s="211">
        <f>IF('Indicator Date hidden'!Q121="x","x",$P$2-'Indicator Date hidden'!Q121)</f>
        <v>0</v>
      </c>
      <c r="Q120" s="211">
        <f>IF('Indicator Date hidden'!R121="x","x",$Q$2-'Indicator Date hidden'!R121)</f>
        <v>1</v>
      </c>
      <c r="R120" s="211">
        <f>IF('Indicator Date hidden'!S121="x","x",$R$2-'Indicator Date hidden'!S121)</f>
        <v>0</v>
      </c>
      <c r="S120" s="211">
        <f>IF('Indicator Date hidden'!T121="x","x",$S$2-'Indicator Date hidden'!T121)</f>
        <v>0</v>
      </c>
      <c r="T120" s="211">
        <f>IF('Indicator Date hidden'!U121="x","x",$T$2-'Indicator Date hidden'!U121)</f>
        <v>0</v>
      </c>
      <c r="U120" s="211">
        <f>IF('Indicator Date hidden'!V121="x","x",$U$2-'Indicator Date hidden'!V121)</f>
        <v>0</v>
      </c>
      <c r="V120" s="211">
        <f>IF('Indicator Date hidden'!W121="x","x",$V$2-'Indicator Date hidden'!W121)</f>
        <v>0</v>
      </c>
      <c r="W120" s="211">
        <f>IF('Indicator Date hidden'!X121="x","x",$W$2-'Indicator Date hidden'!X121)</f>
        <v>1</v>
      </c>
      <c r="X120" s="211">
        <f>IF('Indicator Date hidden'!Y121="x","x",$X$2-'Indicator Date hidden'!Y121)</f>
        <v>4</v>
      </c>
      <c r="Y120" s="211">
        <f>IF('Indicator Date hidden'!Z121="x","x",$Y$2-'Indicator Date hidden'!Z121)</f>
        <v>0</v>
      </c>
      <c r="Z120" s="211">
        <f>IF('Indicator Date hidden'!AA121="x","x",$Z$2-'Indicator Date hidden'!AA121)</f>
        <v>0</v>
      </c>
      <c r="AA120" s="211">
        <f>IF('Indicator Date hidden'!AB121="x","x",$AA$2-'Indicator Date hidden'!AB121)</f>
        <v>0</v>
      </c>
      <c r="AB120" s="211">
        <f>IF('Indicator Date hidden'!AC121="x","x",$AB$2-'Indicator Date hidden'!AC121)</f>
        <v>0</v>
      </c>
      <c r="AC120" s="211">
        <f>IF('Indicator Date hidden'!AD121="x","x",$AC$2-'Indicator Date hidden'!AD121)</f>
        <v>0</v>
      </c>
      <c r="AD120" s="211">
        <f>IF('Indicator Date hidden'!AE121="x","x",$AD$2-'Indicator Date hidden'!AE121)</f>
        <v>0</v>
      </c>
      <c r="AE120" s="211">
        <f>IF('Indicator Date hidden'!AF121="x","x",$AE$2-'Indicator Date hidden'!AF121)</f>
        <v>0</v>
      </c>
      <c r="AF120" s="211">
        <f>IF('Indicator Date hidden'!AG121="x","x",$AF$2-'Indicator Date hidden'!AG121)</f>
        <v>4</v>
      </c>
      <c r="AG120" s="211">
        <f>IF('Indicator Date hidden'!AH121="x","x",$AG$2-'Indicator Date hidden'!AH121)</f>
        <v>0</v>
      </c>
      <c r="AH120" s="211">
        <f>IF('Indicator Date hidden'!AI121="x","x",$AH$2-'Indicator Date hidden'!AI121)</f>
        <v>0</v>
      </c>
      <c r="AI120" s="211">
        <f>IF('Indicator Date hidden'!AJ121="x","x",$AI$2-'Indicator Date hidden'!AJ121)</f>
        <v>0</v>
      </c>
      <c r="AJ120" s="211" t="str">
        <f>IF('Indicator Date hidden'!AK121="x","x",$AJ$2-'Indicator Date hidden'!AK121)</f>
        <v>x</v>
      </c>
      <c r="AK120" s="211">
        <f>IF('Indicator Date hidden'!AL121="x","x",$AK$2-'Indicator Date hidden'!AL121)</f>
        <v>1</v>
      </c>
      <c r="AL120" s="211">
        <f>IF('Indicator Date hidden'!AM121="x","x",$AL$2-'Indicator Date hidden'!AM121)</f>
        <v>0</v>
      </c>
      <c r="AM120" s="211">
        <f>IF('Indicator Date hidden'!AN121="x","x",$AM$2-'Indicator Date hidden'!AN121)</f>
        <v>0</v>
      </c>
      <c r="AN120" s="211">
        <f>IF('Indicator Date hidden'!AO121="x","x",$AN$2-'Indicator Date hidden'!AO121)</f>
        <v>0</v>
      </c>
      <c r="AO120" s="211">
        <f>IF('Indicator Date hidden'!AP121="x","x",$AO$2-'Indicator Date hidden'!AP121)</f>
        <v>1</v>
      </c>
      <c r="AP120" s="211">
        <f>IF('Indicator Date hidden'!AQ121="x","x",$AP$2-'Indicator Date hidden'!AQ121)</f>
        <v>1</v>
      </c>
      <c r="AQ120" s="211">
        <f>IF('Indicator Date hidden'!AR121="x","x",$AQ$2-'Indicator Date hidden'!AR121)</f>
        <v>6</v>
      </c>
      <c r="AR120" s="211">
        <f>IF('Indicator Date hidden'!AS121="x","x",$AR$2-'Indicator Date hidden'!AS121)</f>
        <v>0</v>
      </c>
      <c r="AS120" s="211">
        <f>IF('Indicator Date hidden'!AT121="x","x",$AS$2-'Indicator Date hidden'!AT121)</f>
        <v>0</v>
      </c>
      <c r="AT120" s="211">
        <f>IF('Indicator Date hidden'!AU121="x","x",$AT$2-'Indicator Date hidden'!AU121)</f>
        <v>0</v>
      </c>
      <c r="AU120" s="211">
        <f>IF('Indicator Date hidden'!AV121="x","x",$AU$2-'Indicator Date hidden'!AV121)</f>
        <v>7</v>
      </c>
      <c r="AV120" s="211">
        <f>IF('Indicator Date hidden'!AW121="x","x",$AV$2-'Indicator Date hidden'!AW121)</f>
        <v>0</v>
      </c>
      <c r="AW120" s="211">
        <f>IF('Indicator Date hidden'!AX121="x","x",$AW$2-'Indicator Date hidden'!AX121)</f>
        <v>0</v>
      </c>
      <c r="AX120" s="211">
        <f>IF('Indicator Date hidden'!AY121="x","x",$AX$2-'Indicator Date hidden'!AY121)</f>
        <v>0</v>
      </c>
      <c r="AY120" s="211">
        <f>IF('Indicator Date hidden'!AZ121="x","x",$AY$2-'Indicator Date hidden'!AZ121)</f>
        <v>0</v>
      </c>
      <c r="AZ120" s="211">
        <f>IF('Indicator Date hidden'!BA121="x","x",$AZ$2-'Indicator Date hidden'!BA121)</f>
        <v>0</v>
      </c>
      <c r="BA120">
        <f t="shared" si="15"/>
        <v>26</v>
      </c>
      <c r="BB120" s="21">
        <f t="shared" si="16"/>
        <v>0.52</v>
      </c>
      <c r="BC120">
        <f t="shared" si="17"/>
        <v>9</v>
      </c>
      <c r="BD120" s="21">
        <f t="shared" si="18"/>
        <v>1.4729562111617576</v>
      </c>
      <c r="BE120" s="280">
        <f t="shared" si="19"/>
        <v>0</v>
      </c>
    </row>
    <row r="121" spans="1:57" x14ac:dyDescent="0.25">
      <c r="A121" t="s">
        <v>8910</v>
      </c>
      <c r="B121" s="211">
        <f>IF('Indicator Date hidden'!C122="x","x",$B$2-'Indicator Date hidden'!C122)</f>
        <v>0</v>
      </c>
      <c r="C121" s="211">
        <f>IF('Indicator Date hidden'!D122="x","x",$C$2-'Indicator Date hidden'!D122)</f>
        <v>0</v>
      </c>
      <c r="D121" s="211">
        <f>IF('Indicator Date hidden'!E122="x","x",$D$2-'Indicator Date hidden'!E122)</f>
        <v>0</v>
      </c>
      <c r="E121" s="211">
        <f>IF('Indicator Date hidden'!F122="x","x",$E$2-'Indicator Date hidden'!F122)</f>
        <v>0</v>
      </c>
      <c r="F121" s="211">
        <f>IF('Indicator Date hidden'!G122="x","x",$F$2-'Indicator Date hidden'!G122)</f>
        <v>0</v>
      </c>
      <c r="G121" s="211">
        <f>IF('Indicator Date hidden'!H122="x","x",$G$2-'Indicator Date hidden'!H122)</f>
        <v>0</v>
      </c>
      <c r="H121" s="211">
        <f>IF('Indicator Date hidden'!I122="x","x",$H$2-'Indicator Date hidden'!I122)</f>
        <v>0</v>
      </c>
      <c r="I121" s="211">
        <f>IF('Indicator Date hidden'!J122="x","x",$I$2-'Indicator Date hidden'!J122)</f>
        <v>0</v>
      </c>
      <c r="J121" s="211">
        <f>IF('Indicator Date hidden'!K122="x","x",$J$2-'Indicator Date hidden'!K122)</f>
        <v>0</v>
      </c>
      <c r="K121" s="211">
        <f>IF('Indicator Date hidden'!L122="x","x",$K$2-'Indicator Date hidden'!L122)</f>
        <v>0</v>
      </c>
      <c r="L121" s="211">
        <f>IF('Indicator Date hidden'!M122="x","x",$L$2-'Indicator Date hidden'!M122)</f>
        <v>0</v>
      </c>
      <c r="M121" s="211">
        <f>IF('Indicator Date hidden'!N122="x","x",$M$2-'Indicator Date hidden'!N122)</f>
        <v>0</v>
      </c>
      <c r="N121" s="211">
        <f>IF('Indicator Date hidden'!O122="x","x",$N$2-'Indicator Date hidden'!O122)</f>
        <v>0</v>
      </c>
      <c r="O121" s="211">
        <f>IF('Indicator Date hidden'!P122="x","x",$O$2-'Indicator Date hidden'!P122)</f>
        <v>0</v>
      </c>
      <c r="P121" s="211" t="str">
        <f>IF('Indicator Date hidden'!Q122="x","x",$P$2-'Indicator Date hidden'!Q122)</f>
        <v>x</v>
      </c>
      <c r="Q121" s="211" t="str">
        <f>IF('Indicator Date hidden'!R122="x","x",$Q$2-'Indicator Date hidden'!R122)</f>
        <v>x</v>
      </c>
      <c r="R121" s="211">
        <f>IF('Indicator Date hidden'!S122="x","x",$R$2-'Indicator Date hidden'!S122)</f>
        <v>0</v>
      </c>
      <c r="S121" s="211">
        <f>IF('Indicator Date hidden'!T122="x","x",$S$2-'Indicator Date hidden'!T122)</f>
        <v>0</v>
      </c>
      <c r="T121" s="211">
        <f>IF('Indicator Date hidden'!U122="x","x",$T$2-'Indicator Date hidden'!U122)</f>
        <v>0</v>
      </c>
      <c r="U121" s="211" t="str">
        <f>IF('Indicator Date hidden'!V122="x","x",$U$2-'Indicator Date hidden'!V122)</f>
        <v>x</v>
      </c>
      <c r="V121" s="211">
        <f>IF('Indicator Date hidden'!W122="x","x",$V$2-'Indicator Date hidden'!W122)</f>
        <v>0</v>
      </c>
      <c r="W121" s="211">
        <f>IF('Indicator Date hidden'!X122="x","x",$W$2-'Indicator Date hidden'!X122)</f>
        <v>7</v>
      </c>
      <c r="X121" s="211">
        <f>IF('Indicator Date hidden'!Y122="x","x",$X$2-'Indicator Date hidden'!Y122)</f>
        <v>4</v>
      </c>
      <c r="Y121" s="211">
        <f>IF('Indicator Date hidden'!Z122="x","x",$Y$2-'Indicator Date hidden'!Z122)</f>
        <v>0</v>
      </c>
      <c r="Z121" s="211">
        <f>IF('Indicator Date hidden'!AA122="x","x",$Z$2-'Indicator Date hidden'!AA122)</f>
        <v>0</v>
      </c>
      <c r="AA121" s="211" t="str">
        <f>IF('Indicator Date hidden'!AB122="x","x",$AA$2-'Indicator Date hidden'!AB122)</f>
        <v>x</v>
      </c>
      <c r="AB121" s="211">
        <f>IF('Indicator Date hidden'!AC122="x","x",$AB$2-'Indicator Date hidden'!AC122)</f>
        <v>0</v>
      </c>
      <c r="AC121" s="211">
        <f>IF('Indicator Date hidden'!AD122="x","x",$AC$2-'Indicator Date hidden'!AD122)</f>
        <v>0</v>
      </c>
      <c r="AD121" s="211" t="str">
        <f>IF('Indicator Date hidden'!AE122="x","x",$AD$2-'Indicator Date hidden'!AE122)</f>
        <v>x</v>
      </c>
      <c r="AE121" s="211" t="str">
        <f>IF('Indicator Date hidden'!AF122="x","x",$AE$2-'Indicator Date hidden'!AF122)</f>
        <v>x</v>
      </c>
      <c r="AF121" s="211" t="str">
        <f>IF('Indicator Date hidden'!AG122="x","x",$AF$2-'Indicator Date hidden'!AG122)</f>
        <v>x</v>
      </c>
      <c r="AG121" s="211">
        <f>IF('Indicator Date hidden'!AH122="x","x",$AG$2-'Indicator Date hidden'!AH122)</f>
        <v>0</v>
      </c>
      <c r="AH121" s="211">
        <f>IF('Indicator Date hidden'!AI122="x","x",$AH$2-'Indicator Date hidden'!AI122)</f>
        <v>0</v>
      </c>
      <c r="AI121" s="211">
        <f>IF('Indicator Date hidden'!AJ122="x","x",$AI$2-'Indicator Date hidden'!AJ122)</f>
        <v>0</v>
      </c>
      <c r="AJ121" s="211" t="str">
        <f>IF('Indicator Date hidden'!AK122="x","x",$AJ$2-'Indicator Date hidden'!AK122)</f>
        <v>x</v>
      </c>
      <c r="AK121" s="211">
        <f>IF('Indicator Date hidden'!AL122="x","x",$AK$2-'Indicator Date hidden'!AL122)</f>
        <v>1</v>
      </c>
      <c r="AL121" s="211">
        <f>IF('Indicator Date hidden'!AM122="x","x",$AL$2-'Indicator Date hidden'!AM122)</f>
        <v>0</v>
      </c>
      <c r="AM121" s="211">
        <f>IF('Indicator Date hidden'!AN122="x","x",$AM$2-'Indicator Date hidden'!AN122)</f>
        <v>0</v>
      </c>
      <c r="AN121" s="211">
        <f>IF('Indicator Date hidden'!AO122="x","x",$AN$2-'Indicator Date hidden'!AO122)</f>
        <v>0</v>
      </c>
      <c r="AO121" s="211" t="str">
        <f>IF('Indicator Date hidden'!AP122="x","x",$AO$2-'Indicator Date hidden'!AP122)</f>
        <v>x</v>
      </c>
      <c r="AP121" s="211" t="str">
        <f>IF('Indicator Date hidden'!AQ122="x","x",$AP$2-'Indicator Date hidden'!AQ122)</f>
        <v>x</v>
      </c>
      <c r="AQ121" s="211">
        <f>IF('Indicator Date hidden'!AR122="x","x",$AQ$2-'Indicator Date hidden'!AR122)</f>
        <v>4</v>
      </c>
      <c r="AR121" s="211">
        <f>IF('Indicator Date hidden'!AS122="x","x",$AR$2-'Indicator Date hidden'!AS122)</f>
        <v>1</v>
      </c>
      <c r="AS121" s="211" t="str">
        <f>IF('Indicator Date hidden'!AT122="x","x",$AS$2-'Indicator Date hidden'!AT122)</f>
        <v>x</v>
      </c>
      <c r="AT121" s="211" t="str">
        <f>IF('Indicator Date hidden'!AU122="x","x",$AT$2-'Indicator Date hidden'!AU122)</f>
        <v>x</v>
      </c>
      <c r="AU121" s="211" t="str">
        <f>IF('Indicator Date hidden'!AV122="x","x",$AU$2-'Indicator Date hidden'!AV122)</f>
        <v>x</v>
      </c>
      <c r="AV121" s="211">
        <f>IF('Indicator Date hidden'!AW122="x","x",$AV$2-'Indicator Date hidden'!AW122)</f>
        <v>3</v>
      </c>
      <c r="AW121" s="211">
        <f>IF('Indicator Date hidden'!AX122="x","x",$AW$2-'Indicator Date hidden'!AX122)</f>
        <v>3</v>
      </c>
      <c r="AX121" s="211">
        <f>IF('Indicator Date hidden'!AY122="x","x",$AX$2-'Indicator Date hidden'!AY122)</f>
        <v>0</v>
      </c>
      <c r="AY121" s="211">
        <f>IF('Indicator Date hidden'!AZ122="x","x",$AY$2-'Indicator Date hidden'!AZ122)</f>
        <v>0</v>
      </c>
      <c r="AZ121" s="211">
        <f>IF('Indicator Date hidden'!BA122="x","x",$AZ$2-'Indicator Date hidden'!BA122)</f>
        <v>0</v>
      </c>
      <c r="BA121">
        <f t="shared" si="15"/>
        <v>23</v>
      </c>
      <c r="BB121" s="21">
        <f t="shared" si="16"/>
        <v>0.60526315789473684</v>
      </c>
      <c r="BC121">
        <f t="shared" si="17"/>
        <v>7</v>
      </c>
      <c r="BD121" s="21">
        <f t="shared" si="18"/>
        <v>1.5137870545547005</v>
      </c>
      <c r="BE121" s="280">
        <f t="shared" si="19"/>
        <v>0</v>
      </c>
    </row>
    <row r="122" spans="1:57" x14ac:dyDescent="0.25">
      <c r="A122" t="s">
        <v>8908</v>
      </c>
      <c r="B122" s="211">
        <f>IF('Indicator Date hidden'!C123="x","x",$B$2-'Indicator Date hidden'!C123)</f>
        <v>0</v>
      </c>
      <c r="C122" s="211">
        <f>IF('Indicator Date hidden'!D123="x","x",$C$2-'Indicator Date hidden'!D123)</f>
        <v>0</v>
      </c>
      <c r="D122" s="211">
        <f>IF('Indicator Date hidden'!E123="x","x",$D$2-'Indicator Date hidden'!E123)</f>
        <v>0</v>
      </c>
      <c r="E122" s="211">
        <f>IF('Indicator Date hidden'!F123="x","x",$E$2-'Indicator Date hidden'!F123)</f>
        <v>0</v>
      </c>
      <c r="F122" s="211">
        <f>IF('Indicator Date hidden'!G123="x","x",$F$2-'Indicator Date hidden'!G123)</f>
        <v>0</v>
      </c>
      <c r="G122" s="211">
        <f>IF('Indicator Date hidden'!H123="x","x",$G$2-'Indicator Date hidden'!H123)</f>
        <v>0</v>
      </c>
      <c r="H122" s="211">
        <f>IF('Indicator Date hidden'!I123="x","x",$H$2-'Indicator Date hidden'!I123)</f>
        <v>0</v>
      </c>
      <c r="I122" s="211">
        <f>IF('Indicator Date hidden'!J123="x","x",$I$2-'Indicator Date hidden'!J123)</f>
        <v>0</v>
      </c>
      <c r="J122" s="211">
        <f>IF('Indicator Date hidden'!K123="x","x",$J$2-'Indicator Date hidden'!K123)</f>
        <v>0</v>
      </c>
      <c r="K122" s="211">
        <f>IF('Indicator Date hidden'!L123="x","x",$K$2-'Indicator Date hidden'!L123)</f>
        <v>0</v>
      </c>
      <c r="L122" s="211">
        <f>IF('Indicator Date hidden'!M123="x","x",$L$2-'Indicator Date hidden'!M123)</f>
        <v>0</v>
      </c>
      <c r="M122" s="211">
        <f>IF('Indicator Date hidden'!N123="x","x",$M$2-'Indicator Date hidden'!N123)</f>
        <v>0</v>
      </c>
      <c r="N122" s="211">
        <f>IF('Indicator Date hidden'!O123="x","x",$N$2-'Indicator Date hidden'!O123)</f>
        <v>0</v>
      </c>
      <c r="O122" s="211">
        <f>IF('Indicator Date hidden'!P123="x","x",$O$2-'Indicator Date hidden'!P123)</f>
        <v>0</v>
      </c>
      <c r="P122" s="211">
        <f>IF('Indicator Date hidden'!Q123="x","x",$P$2-'Indicator Date hidden'!Q123)</f>
        <v>0</v>
      </c>
      <c r="Q122" s="211">
        <f>IF('Indicator Date hidden'!R123="x","x",$Q$2-'Indicator Date hidden'!R123)</f>
        <v>3</v>
      </c>
      <c r="R122" s="211">
        <f>IF('Indicator Date hidden'!S123="x","x",$R$2-'Indicator Date hidden'!S123)</f>
        <v>0</v>
      </c>
      <c r="S122" s="211">
        <f>IF('Indicator Date hidden'!T123="x","x",$S$2-'Indicator Date hidden'!T123)</f>
        <v>0</v>
      </c>
      <c r="T122" s="211">
        <f>IF('Indicator Date hidden'!U123="x","x",$T$2-'Indicator Date hidden'!U123)</f>
        <v>0</v>
      </c>
      <c r="U122" s="211">
        <f>IF('Indicator Date hidden'!V123="x","x",$U$2-'Indicator Date hidden'!V123)</f>
        <v>0</v>
      </c>
      <c r="V122" s="211">
        <f>IF('Indicator Date hidden'!W123="x","x",$V$2-'Indicator Date hidden'!W123)</f>
        <v>0</v>
      </c>
      <c r="W122" s="211">
        <f>IF('Indicator Date hidden'!X123="x","x",$W$2-'Indicator Date hidden'!X123)</f>
        <v>3</v>
      </c>
      <c r="X122" s="211" t="str">
        <f>IF('Indicator Date hidden'!Y123="x","x",$X$2-'Indicator Date hidden'!Y123)</f>
        <v>x</v>
      </c>
      <c r="Y122" s="211">
        <f>IF('Indicator Date hidden'!Z123="x","x",$Y$2-'Indicator Date hidden'!Z123)</f>
        <v>0</v>
      </c>
      <c r="Z122" s="211">
        <f>IF('Indicator Date hidden'!AA123="x","x",$Z$2-'Indicator Date hidden'!AA123)</f>
        <v>0</v>
      </c>
      <c r="AA122" s="211">
        <f>IF('Indicator Date hidden'!AB123="x","x",$AA$2-'Indicator Date hidden'!AB123)</f>
        <v>0</v>
      </c>
      <c r="AB122" s="211">
        <f>IF('Indicator Date hidden'!AC123="x","x",$AB$2-'Indicator Date hidden'!AC123)</f>
        <v>0</v>
      </c>
      <c r="AC122" s="211">
        <f>IF('Indicator Date hidden'!AD123="x","x",$AC$2-'Indicator Date hidden'!AD123)</f>
        <v>0</v>
      </c>
      <c r="AD122" s="211">
        <f>IF('Indicator Date hidden'!AE123="x","x",$AD$2-'Indicator Date hidden'!AE123)</f>
        <v>0</v>
      </c>
      <c r="AE122" s="211">
        <f>IF('Indicator Date hidden'!AF123="x","x",$AE$2-'Indicator Date hidden'!AF123)</f>
        <v>0</v>
      </c>
      <c r="AF122" s="211">
        <f>IF('Indicator Date hidden'!AG123="x","x",$AF$2-'Indicator Date hidden'!AG123)</f>
        <v>3</v>
      </c>
      <c r="AG122" s="211">
        <f>IF('Indicator Date hidden'!AH123="x","x",$AG$2-'Indicator Date hidden'!AH123)</f>
        <v>0</v>
      </c>
      <c r="AH122" s="211">
        <f>IF('Indicator Date hidden'!AI123="x","x",$AH$2-'Indicator Date hidden'!AI123)</f>
        <v>0</v>
      </c>
      <c r="AI122" s="211">
        <f>IF('Indicator Date hidden'!AJ123="x","x",$AI$2-'Indicator Date hidden'!AJ123)</f>
        <v>0</v>
      </c>
      <c r="AJ122" s="211">
        <f>IF('Indicator Date hidden'!AK123="x","x",$AJ$2-'Indicator Date hidden'!AK123)</f>
        <v>1</v>
      </c>
      <c r="AK122" s="211">
        <f>IF('Indicator Date hidden'!AL123="x","x",$AK$2-'Indicator Date hidden'!AL123)</f>
        <v>1</v>
      </c>
      <c r="AL122" s="211">
        <f>IF('Indicator Date hidden'!AM123="x","x",$AL$2-'Indicator Date hidden'!AM123)</f>
        <v>0</v>
      </c>
      <c r="AM122" s="211">
        <f>IF('Indicator Date hidden'!AN123="x","x",$AM$2-'Indicator Date hidden'!AN123)</f>
        <v>0</v>
      </c>
      <c r="AN122" s="211">
        <f>IF('Indicator Date hidden'!AO123="x","x",$AN$2-'Indicator Date hidden'!AO123)</f>
        <v>0</v>
      </c>
      <c r="AO122" s="211">
        <f>IF('Indicator Date hidden'!AP123="x","x",$AO$2-'Indicator Date hidden'!AP123)</f>
        <v>0</v>
      </c>
      <c r="AP122" s="211">
        <f>IF('Indicator Date hidden'!AQ123="x","x",$AP$2-'Indicator Date hidden'!AQ123)</f>
        <v>0</v>
      </c>
      <c r="AQ122" s="211">
        <f>IF('Indicator Date hidden'!AR123="x","x",$AQ$2-'Indicator Date hidden'!AR123)</f>
        <v>0</v>
      </c>
      <c r="AR122" s="211">
        <f>IF('Indicator Date hidden'!AS123="x","x",$AR$2-'Indicator Date hidden'!AS123)</f>
        <v>0</v>
      </c>
      <c r="AS122" s="211">
        <f>IF('Indicator Date hidden'!AT123="x","x",$AS$2-'Indicator Date hidden'!AT123)</f>
        <v>0</v>
      </c>
      <c r="AT122" s="211">
        <f>IF('Indicator Date hidden'!AU123="x","x",$AT$2-'Indicator Date hidden'!AU123)</f>
        <v>0</v>
      </c>
      <c r="AU122" s="211">
        <f>IF('Indicator Date hidden'!AV123="x","x",$AU$2-'Indicator Date hidden'!AV123)</f>
        <v>3</v>
      </c>
      <c r="AV122" s="211">
        <f>IF('Indicator Date hidden'!AW123="x","x",$AV$2-'Indicator Date hidden'!AW123)</f>
        <v>0</v>
      </c>
      <c r="AW122" s="211">
        <f>IF('Indicator Date hidden'!AX123="x","x",$AW$2-'Indicator Date hidden'!AX123)</f>
        <v>0</v>
      </c>
      <c r="AX122" s="211">
        <f>IF('Indicator Date hidden'!AY123="x","x",$AX$2-'Indicator Date hidden'!AY123)</f>
        <v>0</v>
      </c>
      <c r="AY122" s="211">
        <f>IF('Indicator Date hidden'!AZ123="x","x",$AY$2-'Indicator Date hidden'!AZ123)</f>
        <v>0</v>
      </c>
      <c r="AZ122" s="211">
        <f>IF('Indicator Date hidden'!BA123="x","x",$AZ$2-'Indicator Date hidden'!BA123)</f>
        <v>0</v>
      </c>
      <c r="BA122">
        <f t="shared" si="15"/>
        <v>14</v>
      </c>
      <c r="BB122" s="21">
        <f t="shared" si="16"/>
        <v>0.28000000000000003</v>
      </c>
      <c r="BC122">
        <f t="shared" si="17"/>
        <v>6</v>
      </c>
      <c r="BD122" s="21">
        <f t="shared" si="18"/>
        <v>0.82559069762201176</v>
      </c>
      <c r="BE122" s="280">
        <f t="shared" si="19"/>
        <v>0</v>
      </c>
    </row>
    <row r="123" spans="1:57" x14ac:dyDescent="0.25">
      <c r="A123" t="s">
        <v>8904</v>
      </c>
      <c r="B123" s="211">
        <f>IF('Indicator Date hidden'!C124="x","x",$B$2-'Indicator Date hidden'!C124)</f>
        <v>0</v>
      </c>
      <c r="C123" s="211">
        <f>IF('Indicator Date hidden'!D124="x","x",$C$2-'Indicator Date hidden'!D124)</f>
        <v>0</v>
      </c>
      <c r="D123" s="211">
        <f>IF('Indicator Date hidden'!E124="x","x",$D$2-'Indicator Date hidden'!E124)</f>
        <v>0</v>
      </c>
      <c r="E123" s="211">
        <f>IF('Indicator Date hidden'!F124="x","x",$E$2-'Indicator Date hidden'!F124)</f>
        <v>0</v>
      </c>
      <c r="F123" s="211">
        <f>IF('Indicator Date hidden'!G124="x","x",$F$2-'Indicator Date hidden'!G124)</f>
        <v>0</v>
      </c>
      <c r="G123" s="211">
        <f>IF('Indicator Date hidden'!H124="x","x",$G$2-'Indicator Date hidden'!H124)</f>
        <v>0</v>
      </c>
      <c r="H123" s="211">
        <f>IF('Indicator Date hidden'!I124="x","x",$H$2-'Indicator Date hidden'!I124)</f>
        <v>0</v>
      </c>
      <c r="I123" s="211">
        <f>IF('Indicator Date hidden'!J124="x","x",$I$2-'Indicator Date hidden'!J124)</f>
        <v>0</v>
      </c>
      <c r="J123" s="211">
        <f>IF('Indicator Date hidden'!K124="x","x",$J$2-'Indicator Date hidden'!K124)</f>
        <v>0</v>
      </c>
      <c r="K123" s="211">
        <f>IF('Indicator Date hidden'!L124="x","x",$K$2-'Indicator Date hidden'!L124)</f>
        <v>0</v>
      </c>
      <c r="L123" s="211">
        <f>IF('Indicator Date hidden'!M124="x","x",$L$2-'Indicator Date hidden'!M124)</f>
        <v>0</v>
      </c>
      <c r="M123" s="211">
        <f>IF('Indicator Date hidden'!N124="x","x",$M$2-'Indicator Date hidden'!N124)</f>
        <v>0</v>
      </c>
      <c r="N123" s="211">
        <f>IF('Indicator Date hidden'!O124="x","x",$N$2-'Indicator Date hidden'!O124)</f>
        <v>0</v>
      </c>
      <c r="O123" s="211">
        <f>IF('Indicator Date hidden'!P124="x","x",$O$2-'Indicator Date hidden'!P124)</f>
        <v>0</v>
      </c>
      <c r="P123" s="211">
        <f>IF('Indicator Date hidden'!Q124="x","x",$P$2-'Indicator Date hidden'!Q124)</f>
        <v>0</v>
      </c>
      <c r="Q123" s="211" t="str">
        <f>IF('Indicator Date hidden'!R124="x","x",$Q$2-'Indicator Date hidden'!R124)</f>
        <v>x</v>
      </c>
      <c r="R123" s="211">
        <f>IF('Indicator Date hidden'!S124="x","x",$R$2-'Indicator Date hidden'!S124)</f>
        <v>0</v>
      </c>
      <c r="S123" s="211">
        <f>IF('Indicator Date hidden'!T124="x","x",$S$2-'Indicator Date hidden'!T124)</f>
        <v>0</v>
      </c>
      <c r="T123" s="211">
        <f>IF('Indicator Date hidden'!U124="x","x",$T$2-'Indicator Date hidden'!U124)</f>
        <v>0</v>
      </c>
      <c r="U123" s="211" t="str">
        <f>IF('Indicator Date hidden'!V124="x","x",$U$2-'Indicator Date hidden'!V124)</f>
        <v>x</v>
      </c>
      <c r="V123" s="211">
        <f>IF('Indicator Date hidden'!W124="x","x",$V$2-'Indicator Date hidden'!W124)</f>
        <v>0</v>
      </c>
      <c r="W123" s="211" t="str">
        <f>IF('Indicator Date hidden'!X124="x","x",$W$2-'Indicator Date hidden'!X124)</f>
        <v>x</v>
      </c>
      <c r="X123" s="211">
        <f>IF('Indicator Date hidden'!Y124="x","x",$X$2-'Indicator Date hidden'!Y124)</f>
        <v>4</v>
      </c>
      <c r="Y123" s="211">
        <f>IF('Indicator Date hidden'!Z124="x","x",$Y$2-'Indicator Date hidden'!Z124)</f>
        <v>0</v>
      </c>
      <c r="Z123" s="211">
        <f>IF('Indicator Date hidden'!AA124="x","x",$Z$2-'Indicator Date hidden'!AA124)</f>
        <v>0</v>
      </c>
      <c r="AA123" s="211" t="str">
        <f>IF('Indicator Date hidden'!AB124="x","x",$AA$2-'Indicator Date hidden'!AB124)</f>
        <v>x</v>
      </c>
      <c r="AB123" s="211">
        <f>IF('Indicator Date hidden'!AC124="x","x",$AB$2-'Indicator Date hidden'!AC124)</f>
        <v>0</v>
      </c>
      <c r="AC123" s="211">
        <f>IF('Indicator Date hidden'!AD124="x","x",$AC$2-'Indicator Date hidden'!AD124)</f>
        <v>0</v>
      </c>
      <c r="AD123" s="211" t="str">
        <f>IF('Indicator Date hidden'!AE124="x","x",$AD$2-'Indicator Date hidden'!AE124)</f>
        <v>x</v>
      </c>
      <c r="AE123" s="211">
        <f>IF('Indicator Date hidden'!AF124="x","x",$AE$2-'Indicator Date hidden'!AF124)</f>
        <v>0</v>
      </c>
      <c r="AF123" s="211">
        <f>IF('Indicator Date hidden'!AG124="x","x",$AF$2-'Indicator Date hidden'!AG124)</f>
        <v>1</v>
      </c>
      <c r="AG123" s="211">
        <f>IF('Indicator Date hidden'!AH124="x","x",$AG$2-'Indicator Date hidden'!AH124)</f>
        <v>0</v>
      </c>
      <c r="AH123" s="211">
        <f>IF('Indicator Date hidden'!AI124="x","x",$AH$2-'Indicator Date hidden'!AI124)</f>
        <v>0</v>
      </c>
      <c r="AI123" s="211">
        <f>IF('Indicator Date hidden'!AJ124="x","x",$AI$2-'Indicator Date hidden'!AJ124)</f>
        <v>0</v>
      </c>
      <c r="AJ123" s="211" t="str">
        <f>IF('Indicator Date hidden'!AK124="x","x",$AJ$2-'Indicator Date hidden'!AK124)</f>
        <v>x</v>
      </c>
      <c r="AK123" s="211">
        <f>IF('Indicator Date hidden'!AL124="x","x",$AK$2-'Indicator Date hidden'!AL124)</f>
        <v>1</v>
      </c>
      <c r="AL123" s="211">
        <f>IF('Indicator Date hidden'!AM124="x","x",$AL$2-'Indicator Date hidden'!AM124)</f>
        <v>0</v>
      </c>
      <c r="AM123" s="211">
        <f>IF('Indicator Date hidden'!AN124="x","x",$AM$2-'Indicator Date hidden'!AN124)</f>
        <v>0</v>
      </c>
      <c r="AN123" s="211">
        <f>IF('Indicator Date hidden'!AO124="x","x",$AN$2-'Indicator Date hidden'!AO124)</f>
        <v>0</v>
      </c>
      <c r="AO123" s="211">
        <f>IF('Indicator Date hidden'!AP124="x","x",$AO$2-'Indicator Date hidden'!AP124)</f>
        <v>0</v>
      </c>
      <c r="AP123" s="211">
        <f>IF('Indicator Date hidden'!AQ124="x","x",$AP$2-'Indicator Date hidden'!AQ124)</f>
        <v>0</v>
      </c>
      <c r="AQ123" s="211">
        <f>IF('Indicator Date hidden'!AR124="x","x",$AQ$2-'Indicator Date hidden'!AR124)</f>
        <v>0</v>
      </c>
      <c r="AR123" s="211">
        <f>IF('Indicator Date hidden'!AS124="x","x",$AR$2-'Indicator Date hidden'!AS124)</f>
        <v>0</v>
      </c>
      <c r="AS123" s="211">
        <f>IF('Indicator Date hidden'!AT124="x","x",$AS$2-'Indicator Date hidden'!AT124)</f>
        <v>0</v>
      </c>
      <c r="AT123" s="211">
        <f>IF('Indicator Date hidden'!AU124="x","x",$AT$2-'Indicator Date hidden'!AU124)</f>
        <v>0</v>
      </c>
      <c r="AU123" s="211" t="str">
        <f>IF('Indicator Date hidden'!AV124="x","x",$AU$2-'Indicator Date hidden'!AV124)</f>
        <v>x</v>
      </c>
      <c r="AV123" s="211">
        <f>IF('Indicator Date hidden'!AW124="x","x",$AV$2-'Indicator Date hidden'!AW124)</f>
        <v>0</v>
      </c>
      <c r="AW123" s="211">
        <f>IF('Indicator Date hidden'!AX124="x","x",$AW$2-'Indicator Date hidden'!AX124)</f>
        <v>0</v>
      </c>
      <c r="AX123" s="211">
        <f>IF('Indicator Date hidden'!AY124="x","x",$AX$2-'Indicator Date hidden'!AY124)</f>
        <v>0</v>
      </c>
      <c r="AY123" s="211">
        <f>IF('Indicator Date hidden'!AZ124="x","x",$AY$2-'Indicator Date hidden'!AZ124)</f>
        <v>0</v>
      </c>
      <c r="AZ123" s="211">
        <f>IF('Indicator Date hidden'!BA124="x","x",$AZ$2-'Indicator Date hidden'!BA124)</f>
        <v>0</v>
      </c>
      <c r="BA123">
        <f t="shared" si="15"/>
        <v>6</v>
      </c>
      <c r="BB123" s="21">
        <f t="shared" si="16"/>
        <v>0.13636363636363635</v>
      </c>
      <c r="BC123">
        <f t="shared" si="17"/>
        <v>3</v>
      </c>
      <c r="BD123" s="21">
        <f t="shared" si="18"/>
        <v>0.62489668567579637</v>
      </c>
      <c r="BE123" s="280">
        <f t="shared" si="19"/>
        <v>0</v>
      </c>
    </row>
    <row r="124" spans="1:57" x14ac:dyDescent="0.25">
      <c r="A124" t="s">
        <v>8912</v>
      </c>
      <c r="B124" s="211">
        <f>IF('Indicator Date hidden'!C125="x","x",$B$2-'Indicator Date hidden'!C125)</f>
        <v>0</v>
      </c>
      <c r="C124" s="211">
        <f>IF('Indicator Date hidden'!D125="x","x",$C$2-'Indicator Date hidden'!D125)</f>
        <v>0</v>
      </c>
      <c r="D124" s="211">
        <f>IF('Indicator Date hidden'!E125="x","x",$D$2-'Indicator Date hidden'!E125)</f>
        <v>0</v>
      </c>
      <c r="E124" s="211">
        <f>IF('Indicator Date hidden'!F125="x","x",$E$2-'Indicator Date hidden'!F125)</f>
        <v>0</v>
      </c>
      <c r="F124" s="211">
        <f>IF('Indicator Date hidden'!G125="x","x",$F$2-'Indicator Date hidden'!G125)</f>
        <v>0</v>
      </c>
      <c r="G124" s="211">
        <f>IF('Indicator Date hidden'!H125="x","x",$G$2-'Indicator Date hidden'!H125)</f>
        <v>0</v>
      </c>
      <c r="H124" s="211">
        <f>IF('Indicator Date hidden'!I125="x","x",$H$2-'Indicator Date hidden'!I125)</f>
        <v>0</v>
      </c>
      <c r="I124" s="211">
        <f>IF('Indicator Date hidden'!J125="x","x",$I$2-'Indicator Date hidden'!J125)</f>
        <v>0</v>
      </c>
      <c r="J124" s="211">
        <f>IF('Indicator Date hidden'!K125="x","x",$J$2-'Indicator Date hidden'!K125)</f>
        <v>0</v>
      </c>
      <c r="K124" s="211">
        <f>IF('Indicator Date hidden'!L125="x","x",$K$2-'Indicator Date hidden'!L125)</f>
        <v>0</v>
      </c>
      <c r="L124" s="211">
        <f>IF('Indicator Date hidden'!M125="x","x",$L$2-'Indicator Date hidden'!M125)</f>
        <v>0</v>
      </c>
      <c r="M124" s="211">
        <f>IF('Indicator Date hidden'!N125="x","x",$M$2-'Indicator Date hidden'!N125)</f>
        <v>0</v>
      </c>
      <c r="N124" s="211">
        <f>IF('Indicator Date hidden'!O125="x","x",$N$2-'Indicator Date hidden'!O125)</f>
        <v>0</v>
      </c>
      <c r="O124" s="211">
        <f>IF('Indicator Date hidden'!P125="x","x",$O$2-'Indicator Date hidden'!P125)</f>
        <v>0</v>
      </c>
      <c r="P124" s="211">
        <f>IF('Indicator Date hidden'!Q125="x","x",$P$2-'Indicator Date hidden'!Q125)</f>
        <v>0</v>
      </c>
      <c r="Q124" s="211" t="str">
        <f>IF('Indicator Date hidden'!R125="x","x",$Q$2-'Indicator Date hidden'!R125)</f>
        <v>x</v>
      </c>
      <c r="R124" s="211">
        <f>IF('Indicator Date hidden'!S125="x","x",$R$2-'Indicator Date hidden'!S125)</f>
        <v>0</v>
      </c>
      <c r="S124" s="211">
        <f>IF('Indicator Date hidden'!T125="x","x",$S$2-'Indicator Date hidden'!T125)</f>
        <v>0</v>
      </c>
      <c r="T124" s="211">
        <f>IF('Indicator Date hidden'!U125="x","x",$T$2-'Indicator Date hidden'!U125)</f>
        <v>0</v>
      </c>
      <c r="U124" s="211" t="str">
        <f>IF('Indicator Date hidden'!V125="x","x",$U$2-'Indicator Date hidden'!V125)</f>
        <v>x</v>
      </c>
      <c r="V124" s="211">
        <f>IF('Indicator Date hidden'!W125="x","x",$V$2-'Indicator Date hidden'!W125)</f>
        <v>0</v>
      </c>
      <c r="W124" s="211" t="str">
        <f>IF('Indicator Date hidden'!X125="x","x",$W$2-'Indicator Date hidden'!X125)</f>
        <v>x</v>
      </c>
      <c r="X124" s="211">
        <f>IF('Indicator Date hidden'!Y125="x","x",$X$2-'Indicator Date hidden'!Y125)</f>
        <v>4</v>
      </c>
      <c r="Y124" s="211">
        <f>IF('Indicator Date hidden'!Z125="x","x",$Y$2-'Indicator Date hidden'!Z125)</f>
        <v>0</v>
      </c>
      <c r="Z124" s="211">
        <f>IF('Indicator Date hidden'!AA125="x","x",$Z$2-'Indicator Date hidden'!AA125)</f>
        <v>0</v>
      </c>
      <c r="AA124" s="211" t="str">
        <f>IF('Indicator Date hidden'!AB125="x","x",$AA$2-'Indicator Date hidden'!AB125)</f>
        <v>x</v>
      </c>
      <c r="AB124" s="211">
        <f>IF('Indicator Date hidden'!AC125="x","x",$AB$2-'Indicator Date hidden'!AC125)</f>
        <v>0</v>
      </c>
      <c r="AC124" s="211">
        <f>IF('Indicator Date hidden'!AD125="x","x",$AC$2-'Indicator Date hidden'!AD125)</f>
        <v>0</v>
      </c>
      <c r="AD124" s="211" t="str">
        <f>IF('Indicator Date hidden'!AE125="x","x",$AD$2-'Indicator Date hidden'!AE125)</f>
        <v>x</v>
      </c>
      <c r="AE124" s="211">
        <f>IF('Indicator Date hidden'!AF125="x","x",$AE$2-'Indicator Date hidden'!AF125)</f>
        <v>0</v>
      </c>
      <c r="AF124" s="211" t="str">
        <f>IF('Indicator Date hidden'!AG125="x","x",$AF$2-'Indicator Date hidden'!AG125)</f>
        <v>x</v>
      </c>
      <c r="AG124" s="211">
        <f>IF('Indicator Date hidden'!AH125="x","x",$AG$2-'Indicator Date hidden'!AH125)</f>
        <v>0</v>
      </c>
      <c r="AH124" s="211">
        <f>IF('Indicator Date hidden'!AI125="x","x",$AH$2-'Indicator Date hidden'!AI125)</f>
        <v>0</v>
      </c>
      <c r="AI124" s="211">
        <f>IF('Indicator Date hidden'!AJ125="x","x",$AI$2-'Indicator Date hidden'!AJ125)</f>
        <v>0</v>
      </c>
      <c r="AJ124" s="211" t="str">
        <f>IF('Indicator Date hidden'!AK125="x","x",$AJ$2-'Indicator Date hidden'!AK125)</f>
        <v>x</v>
      </c>
      <c r="AK124" s="211">
        <f>IF('Indicator Date hidden'!AL125="x","x",$AK$2-'Indicator Date hidden'!AL125)</f>
        <v>1</v>
      </c>
      <c r="AL124" s="211">
        <f>IF('Indicator Date hidden'!AM125="x","x",$AL$2-'Indicator Date hidden'!AM125)</f>
        <v>0</v>
      </c>
      <c r="AM124" s="211">
        <f>IF('Indicator Date hidden'!AN125="x","x",$AM$2-'Indicator Date hidden'!AN125)</f>
        <v>0</v>
      </c>
      <c r="AN124" s="211">
        <f>IF('Indicator Date hidden'!AO125="x","x",$AN$2-'Indicator Date hidden'!AO125)</f>
        <v>0</v>
      </c>
      <c r="AO124" s="211">
        <f>IF('Indicator Date hidden'!AP125="x","x",$AO$2-'Indicator Date hidden'!AP125)</f>
        <v>2</v>
      </c>
      <c r="AP124" s="211" t="str">
        <f>IF('Indicator Date hidden'!AQ125="x","x",$AP$2-'Indicator Date hidden'!AQ125)</f>
        <v>x</v>
      </c>
      <c r="AQ124" s="211">
        <f>IF('Indicator Date hidden'!AR125="x","x",$AQ$2-'Indicator Date hidden'!AR125)</f>
        <v>0</v>
      </c>
      <c r="AR124" s="211">
        <f>IF('Indicator Date hidden'!AS125="x","x",$AR$2-'Indicator Date hidden'!AS125)</f>
        <v>0</v>
      </c>
      <c r="AS124" s="211">
        <f>IF('Indicator Date hidden'!AT125="x","x",$AS$2-'Indicator Date hidden'!AT125)</f>
        <v>0</v>
      </c>
      <c r="AT124" s="211">
        <f>IF('Indicator Date hidden'!AU125="x","x",$AT$2-'Indicator Date hidden'!AU125)</f>
        <v>0</v>
      </c>
      <c r="AU124" s="211" t="str">
        <f>IF('Indicator Date hidden'!AV125="x","x",$AU$2-'Indicator Date hidden'!AV125)</f>
        <v>x</v>
      </c>
      <c r="AV124" s="211">
        <f>IF('Indicator Date hidden'!AW125="x","x",$AV$2-'Indicator Date hidden'!AW125)</f>
        <v>0</v>
      </c>
      <c r="AW124" s="211">
        <f>IF('Indicator Date hidden'!AX125="x","x",$AW$2-'Indicator Date hidden'!AX125)</f>
        <v>0</v>
      </c>
      <c r="AX124" s="211">
        <f>IF('Indicator Date hidden'!AY125="x","x",$AX$2-'Indicator Date hidden'!AY125)</f>
        <v>0</v>
      </c>
      <c r="AY124" s="211" t="str">
        <f>IF('Indicator Date hidden'!AZ125="x","x",$AY$2-'Indicator Date hidden'!AZ125)</f>
        <v>x</v>
      </c>
      <c r="AZ124" s="211">
        <f>IF('Indicator Date hidden'!BA125="x","x",$AZ$2-'Indicator Date hidden'!BA125)</f>
        <v>0</v>
      </c>
      <c r="BA124">
        <f t="shared" si="15"/>
        <v>7</v>
      </c>
      <c r="BB124" s="21">
        <f t="shared" si="16"/>
        <v>0.17073170731707318</v>
      </c>
      <c r="BC124">
        <f t="shared" si="17"/>
        <v>3</v>
      </c>
      <c r="BD124" s="21">
        <f t="shared" si="18"/>
        <v>0.69501496823292719</v>
      </c>
      <c r="BE124" s="280">
        <f t="shared" si="19"/>
        <v>0</v>
      </c>
    </row>
    <row r="125" spans="1:57" x14ac:dyDescent="0.25">
      <c r="A125" t="s">
        <v>8902</v>
      </c>
      <c r="B125" s="211">
        <f>IF('Indicator Date hidden'!C126="x","x",$B$2-'Indicator Date hidden'!C126)</f>
        <v>0</v>
      </c>
      <c r="C125" s="211">
        <f>IF('Indicator Date hidden'!D126="x","x",$C$2-'Indicator Date hidden'!D126)</f>
        <v>0</v>
      </c>
      <c r="D125" s="211">
        <f>IF('Indicator Date hidden'!E126="x","x",$D$2-'Indicator Date hidden'!E126)</f>
        <v>0</v>
      </c>
      <c r="E125" s="211">
        <f>IF('Indicator Date hidden'!F126="x","x",$E$2-'Indicator Date hidden'!F126)</f>
        <v>0</v>
      </c>
      <c r="F125" s="211">
        <f>IF('Indicator Date hidden'!G126="x","x",$F$2-'Indicator Date hidden'!G126)</f>
        <v>0</v>
      </c>
      <c r="G125" s="211">
        <f>IF('Indicator Date hidden'!H126="x","x",$G$2-'Indicator Date hidden'!H126)</f>
        <v>0</v>
      </c>
      <c r="H125" s="211">
        <f>IF('Indicator Date hidden'!I126="x","x",$H$2-'Indicator Date hidden'!I126)</f>
        <v>0</v>
      </c>
      <c r="I125" s="211">
        <f>IF('Indicator Date hidden'!J126="x","x",$I$2-'Indicator Date hidden'!J126)</f>
        <v>0</v>
      </c>
      <c r="J125" s="211">
        <f>IF('Indicator Date hidden'!K126="x","x",$J$2-'Indicator Date hidden'!K126)</f>
        <v>0</v>
      </c>
      <c r="K125" s="211">
        <f>IF('Indicator Date hidden'!L126="x","x",$K$2-'Indicator Date hidden'!L126)</f>
        <v>0</v>
      </c>
      <c r="L125" s="211">
        <f>IF('Indicator Date hidden'!M126="x","x",$L$2-'Indicator Date hidden'!M126)</f>
        <v>0</v>
      </c>
      <c r="M125" s="211">
        <f>IF('Indicator Date hidden'!N126="x","x",$M$2-'Indicator Date hidden'!N126)</f>
        <v>0</v>
      </c>
      <c r="N125" s="211">
        <f>IF('Indicator Date hidden'!O126="x","x",$N$2-'Indicator Date hidden'!O126)</f>
        <v>0</v>
      </c>
      <c r="O125" s="211">
        <f>IF('Indicator Date hidden'!P126="x","x",$O$2-'Indicator Date hidden'!P126)</f>
        <v>0</v>
      </c>
      <c r="P125" s="211">
        <f>IF('Indicator Date hidden'!Q126="x","x",$P$2-'Indicator Date hidden'!Q126)</f>
        <v>0</v>
      </c>
      <c r="Q125" s="211">
        <f>IF('Indicator Date hidden'!R126="x","x",$Q$2-'Indicator Date hidden'!R126)</f>
        <v>2</v>
      </c>
      <c r="R125" s="211">
        <f>IF('Indicator Date hidden'!S126="x","x",$R$2-'Indicator Date hidden'!S126)</f>
        <v>0</v>
      </c>
      <c r="S125" s="211">
        <f>IF('Indicator Date hidden'!T126="x","x",$S$2-'Indicator Date hidden'!T126)</f>
        <v>0</v>
      </c>
      <c r="T125" s="211">
        <f>IF('Indicator Date hidden'!U126="x","x",$T$2-'Indicator Date hidden'!U126)</f>
        <v>0</v>
      </c>
      <c r="U125" s="211">
        <f>IF('Indicator Date hidden'!V126="x","x",$U$2-'Indicator Date hidden'!V126)</f>
        <v>0</v>
      </c>
      <c r="V125" s="211">
        <f>IF('Indicator Date hidden'!W126="x","x",$V$2-'Indicator Date hidden'!W126)</f>
        <v>0</v>
      </c>
      <c r="W125" s="211">
        <f>IF('Indicator Date hidden'!X126="x","x",$W$2-'Indicator Date hidden'!X126)</f>
        <v>8</v>
      </c>
      <c r="X125" s="211">
        <f>IF('Indicator Date hidden'!Y126="x","x",$X$2-'Indicator Date hidden'!Y126)</f>
        <v>0</v>
      </c>
      <c r="Y125" s="211">
        <f>IF('Indicator Date hidden'!Z126="x","x",$Y$2-'Indicator Date hidden'!Z126)</f>
        <v>0</v>
      </c>
      <c r="Z125" s="211">
        <f>IF('Indicator Date hidden'!AA126="x","x",$Z$2-'Indicator Date hidden'!AA126)</f>
        <v>0</v>
      </c>
      <c r="AA125" s="211">
        <f>IF('Indicator Date hidden'!AB126="x","x",$AA$2-'Indicator Date hidden'!AB126)</f>
        <v>0</v>
      </c>
      <c r="AB125" s="211">
        <f>IF('Indicator Date hidden'!AC126="x","x",$AB$2-'Indicator Date hidden'!AC126)</f>
        <v>0</v>
      </c>
      <c r="AC125" s="211">
        <f>IF('Indicator Date hidden'!AD126="x","x",$AC$2-'Indicator Date hidden'!AD126)</f>
        <v>0</v>
      </c>
      <c r="AD125" s="211">
        <f>IF('Indicator Date hidden'!AE126="x","x",$AD$2-'Indicator Date hidden'!AE126)</f>
        <v>0</v>
      </c>
      <c r="AE125" s="211">
        <f>IF('Indicator Date hidden'!AF126="x","x",$AE$2-'Indicator Date hidden'!AF126)</f>
        <v>0</v>
      </c>
      <c r="AF125" s="211">
        <f>IF('Indicator Date hidden'!AG126="x","x",$AF$2-'Indicator Date hidden'!AG126)</f>
        <v>4</v>
      </c>
      <c r="AG125" s="211">
        <f>IF('Indicator Date hidden'!AH126="x","x",$AG$2-'Indicator Date hidden'!AH126)</f>
        <v>0</v>
      </c>
      <c r="AH125" s="211">
        <f>IF('Indicator Date hidden'!AI126="x","x",$AH$2-'Indicator Date hidden'!AI126)</f>
        <v>0</v>
      </c>
      <c r="AI125" s="211">
        <f>IF('Indicator Date hidden'!AJ126="x","x",$AI$2-'Indicator Date hidden'!AJ126)</f>
        <v>0</v>
      </c>
      <c r="AJ125" s="211" t="str">
        <f>IF('Indicator Date hidden'!AK126="x","x",$AJ$2-'Indicator Date hidden'!AK126)</f>
        <v>x</v>
      </c>
      <c r="AK125" s="211">
        <f>IF('Indicator Date hidden'!AL126="x","x",$AK$2-'Indicator Date hidden'!AL126)</f>
        <v>1</v>
      </c>
      <c r="AL125" s="211">
        <f>IF('Indicator Date hidden'!AM126="x","x",$AL$2-'Indicator Date hidden'!AM126)</f>
        <v>0</v>
      </c>
      <c r="AM125" s="211">
        <f>IF('Indicator Date hidden'!AN126="x","x",$AM$2-'Indicator Date hidden'!AN126)</f>
        <v>0</v>
      </c>
      <c r="AN125" s="211">
        <f>IF('Indicator Date hidden'!AO126="x","x",$AN$2-'Indicator Date hidden'!AO126)</f>
        <v>0</v>
      </c>
      <c r="AO125" s="211">
        <f>IF('Indicator Date hidden'!AP126="x","x",$AO$2-'Indicator Date hidden'!AP126)</f>
        <v>0</v>
      </c>
      <c r="AP125" s="211">
        <f>IF('Indicator Date hidden'!AQ126="x","x",$AP$2-'Indicator Date hidden'!AQ126)</f>
        <v>0</v>
      </c>
      <c r="AQ125" s="211">
        <f>IF('Indicator Date hidden'!AR126="x","x",$AQ$2-'Indicator Date hidden'!AR126)</f>
        <v>6</v>
      </c>
      <c r="AR125" s="211">
        <f>IF('Indicator Date hidden'!AS126="x","x",$AR$2-'Indicator Date hidden'!AS126)</f>
        <v>0</v>
      </c>
      <c r="AS125" s="211">
        <f>IF('Indicator Date hidden'!AT126="x","x",$AS$2-'Indicator Date hidden'!AT126)</f>
        <v>0</v>
      </c>
      <c r="AT125" s="211">
        <f>IF('Indicator Date hidden'!AU126="x","x",$AT$2-'Indicator Date hidden'!AU126)</f>
        <v>0</v>
      </c>
      <c r="AU125" s="211" t="str">
        <f>IF('Indicator Date hidden'!AV126="x","x",$AU$2-'Indicator Date hidden'!AV126)</f>
        <v>x</v>
      </c>
      <c r="AV125" s="211">
        <f>IF('Indicator Date hidden'!AW126="x","x",$AV$2-'Indicator Date hidden'!AW126)</f>
        <v>0</v>
      </c>
      <c r="AW125" s="211">
        <f>IF('Indicator Date hidden'!AX126="x","x",$AW$2-'Indicator Date hidden'!AX126)</f>
        <v>0</v>
      </c>
      <c r="AX125" s="211">
        <f>IF('Indicator Date hidden'!AY126="x","x",$AX$2-'Indicator Date hidden'!AY126)</f>
        <v>0</v>
      </c>
      <c r="AY125" s="211">
        <f>IF('Indicator Date hidden'!AZ126="x","x",$AY$2-'Indicator Date hidden'!AZ126)</f>
        <v>0</v>
      </c>
      <c r="AZ125" s="211">
        <f>IF('Indicator Date hidden'!BA126="x","x",$AZ$2-'Indicator Date hidden'!BA126)</f>
        <v>0</v>
      </c>
      <c r="BA125">
        <f t="shared" si="15"/>
        <v>21</v>
      </c>
      <c r="BB125" s="21">
        <f t="shared" si="16"/>
        <v>0.42857142857142855</v>
      </c>
      <c r="BC125">
        <f t="shared" si="17"/>
        <v>5</v>
      </c>
      <c r="BD125" s="21">
        <f t="shared" si="18"/>
        <v>1.5118578920369088</v>
      </c>
      <c r="BE125" s="280">
        <f t="shared" si="19"/>
        <v>0</v>
      </c>
    </row>
    <row r="126" spans="1:57" x14ac:dyDescent="0.25">
      <c r="A126" t="s">
        <v>8900</v>
      </c>
      <c r="B126" s="211">
        <f>IF('Indicator Date hidden'!C127="x","x",$B$2-'Indicator Date hidden'!C127)</f>
        <v>0</v>
      </c>
      <c r="C126" s="211">
        <f>IF('Indicator Date hidden'!D127="x","x",$C$2-'Indicator Date hidden'!D127)</f>
        <v>0</v>
      </c>
      <c r="D126" s="211">
        <f>IF('Indicator Date hidden'!E127="x","x",$D$2-'Indicator Date hidden'!E127)</f>
        <v>0</v>
      </c>
      <c r="E126" s="211">
        <f>IF('Indicator Date hidden'!F127="x","x",$E$2-'Indicator Date hidden'!F127)</f>
        <v>0</v>
      </c>
      <c r="F126" s="211">
        <f>IF('Indicator Date hidden'!G127="x","x",$F$2-'Indicator Date hidden'!G127)</f>
        <v>0</v>
      </c>
      <c r="G126" s="211">
        <f>IF('Indicator Date hidden'!H127="x","x",$G$2-'Indicator Date hidden'!H127)</f>
        <v>0</v>
      </c>
      <c r="H126" s="211">
        <f>IF('Indicator Date hidden'!I127="x","x",$H$2-'Indicator Date hidden'!I127)</f>
        <v>0</v>
      </c>
      <c r="I126" s="211">
        <f>IF('Indicator Date hidden'!J127="x","x",$I$2-'Indicator Date hidden'!J127)</f>
        <v>0</v>
      </c>
      <c r="J126" s="211">
        <f>IF('Indicator Date hidden'!K127="x","x",$J$2-'Indicator Date hidden'!K127)</f>
        <v>0</v>
      </c>
      <c r="K126" s="211">
        <f>IF('Indicator Date hidden'!L127="x","x",$K$2-'Indicator Date hidden'!L127)</f>
        <v>0</v>
      </c>
      <c r="L126" s="211">
        <f>IF('Indicator Date hidden'!M127="x","x",$L$2-'Indicator Date hidden'!M127)</f>
        <v>0</v>
      </c>
      <c r="M126" s="211">
        <f>IF('Indicator Date hidden'!N127="x","x",$M$2-'Indicator Date hidden'!N127)</f>
        <v>0</v>
      </c>
      <c r="N126" s="211">
        <f>IF('Indicator Date hidden'!O127="x","x",$N$2-'Indicator Date hidden'!O127)</f>
        <v>0</v>
      </c>
      <c r="O126" s="211">
        <f>IF('Indicator Date hidden'!P127="x","x",$O$2-'Indicator Date hidden'!P127)</f>
        <v>0</v>
      </c>
      <c r="P126" s="211">
        <f>IF('Indicator Date hidden'!Q127="x","x",$P$2-'Indicator Date hidden'!Q127)</f>
        <v>0</v>
      </c>
      <c r="Q126" s="211">
        <f>IF('Indicator Date hidden'!R127="x","x",$Q$2-'Indicator Date hidden'!R127)</f>
        <v>2</v>
      </c>
      <c r="R126" s="211">
        <f>IF('Indicator Date hidden'!S127="x","x",$R$2-'Indicator Date hidden'!S127)</f>
        <v>0</v>
      </c>
      <c r="S126" s="211">
        <f>IF('Indicator Date hidden'!T127="x","x",$S$2-'Indicator Date hidden'!T127)</f>
        <v>0</v>
      </c>
      <c r="T126" s="211">
        <f>IF('Indicator Date hidden'!U127="x","x",$T$2-'Indicator Date hidden'!U127)</f>
        <v>0</v>
      </c>
      <c r="U126" s="211">
        <f>IF('Indicator Date hidden'!V127="x","x",$U$2-'Indicator Date hidden'!V127)</f>
        <v>0</v>
      </c>
      <c r="V126" s="211">
        <f>IF('Indicator Date hidden'!W127="x","x",$V$2-'Indicator Date hidden'!W127)</f>
        <v>0</v>
      </c>
      <c r="W126" s="211">
        <f>IF('Indicator Date hidden'!X127="x","x",$W$2-'Indicator Date hidden'!X127)</f>
        <v>2</v>
      </c>
      <c r="X126" s="211">
        <f>IF('Indicator Date hidden'!Y127="x","x",$X$2-'Indicator Date hidden'!Y127)</f>
        <v>4</v>
      </c>
      <c r="Y126" s="211">
        <f>IF('Indicator Date hidden'!Z127="x","x",$Y$2-'Indicator Date hidden'!Z127)</f>
        <v>0</v>
      </c>
      <c r="Z126" s="211">
        <f>IF('Indicator Date hidden'!AA127="x","x",$Z$2-'Indicator Date hidden'!AA127)</f>
        <v>0</v>
      </c>
      <c r="AA126" s="211">
        <f>IF('Indicator Date hidden'!AB127="x","x",$AA$2-'Indicator Date hidden'!AB127)</f>
        <v>0</v>
      </c>
      <c r="AB126" s="211">
        <f>IF('Indicator Date hidden'!AC127="x","x",$AB$2-'Indicator Date hidden'!AC127)</f>
        <v>0</v>
      </c>
      <c r="AC126" s="211">
        <f>IF('Indicator Date hidden'!AD127="x","x",$AC$2-'Indicator Date hidden'!AD127)</f>
        <v>0</v>
      </c>
      <c r="AD126" s="211">
        <f>IF('Indicator Date hidden'!AE127="x","x",$AD$2-'Indicator Date hidden'!AE127)</f>
        <v>0</v>
      </c>
      <c r="AE126" s="211">
        <f>IF('Indicator Date hidden'!AF127="x","x",$AE$2-'Indicator Date hidden'!AF127)</f>
        <v>0</v>
      </c>
      <c r="AF126" s="211">
        <f>IF('Indicator Date hidden'!AG127="x","x",$AF$2-'Indicator Date hidden'!AG127)</f>
        <v>2</v>
      </c>
      <c r="AG126" s="211">
        <f>IF('Indicator Date hidden'!AH127="x","x",$AG$2-'Indicator Date hidden'!AH127)</f>
        <v>0</v>
      </c>
      <c r="AH126" s="211">
        <f>IF('Indicator Date hidden'!AI127="x","x",$AH$2-'Indicator Date hidden'!AI127)</f>
        <v>0</v>
      </c>
      <c r="AI126" s="211">
        <f>IF('Indicator Date hidden'!AJ127="x","x",$AI$2-'Indicator Date hidden'!AJ127)</f>
        <v>0</v>
      </c>
      <c r="AJ126" s="211">
        <f>IF('Indicator Date hidden'!AK127="x","x",$AJ$2-'Indicator Date hidden'!AK127)</f>
        <v>1</v>
      </c>
      <c r="AK126" s="211">
        <f>IF('Indicator Date hidden'!AL127="x","x",$AK$2-'Indicator Date hidden'!AL127)</f>
        <v>0</v>
      </c>
      <c r="AL126" s="211">
        <f>IF('Indicator Date hidden'!AM127="x","x",$AL$2-'Indicator Date hidden'!AM127)</f>
        <v>0</v>
      </c>
      <c r="AM126" s="211">
        <f>IF('Indicator Date hidden'!AN127="x","x",$AM$2-'Indicator Date hidden'!AN127)</f>
        <v>0</v>
      </c>
      <c r="AN126" s="211">
        <f>IF('Indicator Date hidden'!AO127="x","x",$AN$2-'Indicator Date hidden'!AO127)</f>
        <v>0</v>
      </c>
      <c r="AO126" s="211">
        <f>IF('Indicator Date hidden'!AP127="x","x",$AO$2-'Indicator Date hidden'!AP127)</f>
        <v>0</v>
      </c>
      <c r="AP126" s="211">
        <f>IF('Indicator Date hidden'!AQ127="x","x",$AP$2-'Indicator Date hidden'!AQ127)</f>
        <v>0</v>
      </c>
      <c r="AQ126" s="211">
        <f>IF('Indicator Date hidden'!AR127="x","x",$AQ$2-'Indicator Date hidden'!AR127)</f>
        <v>0</v>
      </c>
      <c r="AR126" s="211">
        <f>IF('Indicator Date hidden'!AS127="x","x",$AR$2-'Indicator Date hidden'!AS127)</f>
        <v>0</v>
      </c>
      <c r="AS126" s="211">
        <f>IF('Indicator Date hidden'!AT127="x","x",$AS$2-'Indicator Date hidden'!AT127)</f>
        <v>0</v>
      </c>
      <c r="AT126" s="211">
        <f>IF('Indicator Date hidden'!AU127="x","x",$AT$2-'Indicator Date hidden'!AU127)</f>
        <v>0</v>
      </c>
      <c r="AU126" s="211">
        <f>IF('Indicator Date hidden'!AV127="x","x",$AU$2-'Indicator Date hidden'!AV127)</f>
        <v>2</v>
      </c>
      <c r="AV126" s="211">
        <f>IF('Indicator Date hidden'!AW127="x","x",$AV$2-'Indicator Date hidden'!AW127)</f>
        <v>0</v>
      </c>
      <c r="AW126" s="211">
        <f>IF('Indicator Date hidden'!AX127="x","x",$AW$2-'Indicator Date hidden'!AX127)</f>
        <v>0</v>
      </c>
      <c r="AX126" s="211">
        <f>IF('Indicator Date hidden'!AY127="x","x",$AX$2-'Indicator Date hidden'!AY127)</f>
        <v>0</v>
      </c>
      <c r="AY126" s="211">
        <f>IF('Indicator Date hidden'!AZ127="x","x",$AY$2-'Indicator Date hidden'!AZ127)</f>
        <v>0</v>
      </c>
      <c r="AZ126" s="211">
        <f>IF('Indicator Date hidden'!BA127="x","x",$AZ$2-'Indicator Date hidden'!BA127)</f>
        <v>0</v>
      </c>
      <c r="BA126">
        <f t="shared" si="15"/>
        <v>13</v>
      </c>
      <c r="BB126" s="21">
        <f t="shared" si="16"/>
        <v>0.25490196078431371</v>
      </c>
      <c r="BC126">
        <f t="shared" si="17"/>
        <v>6</v>
      </c>
      <c r="BD126" s="21">
        <f t="shared" si="18"/>
        <v>0.7629441748370086</v>
      </c>
      <c r="BE126" s="280">
        <f t="shared" si="19"/>
        <v>0</v>
      </c>
    </row>
    <row r="127" spans="1:57" x14ac:dyDescent="0.25">
      <c r="A127" t="s">
        <v>8901</v>
      </c>
      <c r="B127" s="211">
        <f>IF('Indicator Date hidden'!C128="x","x",$B$2-'Indicator Date hidden'!C128)</f>
        <v>0</v>
      </c>
      <c r="C127" s="211">
        <f>IF('Indicator Date hidden'!D128="x","x",$C$2-'Indicator Date hidden'!D128)</f>
        <v>0</v>
      </c>
      <c r="D127" s="211">
        <f>IF('Indicator Date hidden'!E128="x","x",$D$2-'Indicator Date hidden'!E128)</f>
        <v>0</v>
      </c>
      <c r="E127" s="211">
        <f>IF('Indicator Date hidden'!F128="x","x",$E$2-'Indicator Date hidden'!F128)</f>
        <v>0</v>
      </c>
      <c r="F127" s="211">
        <f>IF('Indicator Date hidden'!G128="x","x",$F$2-'Indicator Date hidden'!G128)</f>
        <v>0</v>
      </c>
      <c r="G127" s="211">
        <f>IF('Indicator Date hidden'!H128="x","x",$G$2-'Indicator Date hidden'!H128)</f>
        <v>0</v>
      </c>
      <c r="H127" s="211">
        <f>IF('Indicator Date hidden'!I128="x","x",$H$2-'Indicator Date hidden'!I128)</f>
        <v>0</v>
      </c>
      <c r="I127" s="211">
        <f>IF('Indicator Date hidden'!J128="x","x",$I$2-'Indicator Date hidden'!J128)</f>
        <v>0</v>
      </c>
      <c r="J127" s="211">
        <f>IF('Indicator Date hidden'!K128="x","x",$J$2-'Indicator Date hidden'!K128)</f>
        <v>0</v>
      </c>
      <c r="K127" s="211">
        <f>IF('Indicator Date hidden'!L128="x","x",$K$2-'Indicator Date hidden'!L128)</f>
        <v>0</v>
      </c>
      <c r="L127" s="211">
        <f>IF('Indicator Date hidden'!M128="x","x",$L$2-'Indicator Date hidden'!M128)</f>
        <v>0</v>
      </c>
      <c r="M127" s="211">
        <f>IF('Indicator Date hidden'!N128="x","x",$M$2-'Indicator Date hidden'!N128)</f>
        <v>0</v>
      </c>
      <c r="N127" s="211">
        <f>IF('Indicator Date hidden'!O128="x","x",$N$2-'Indicator Date hidden'!O128)</f>
        <v>0</v>
      </c>
      <c r="O127" s="211">
        <f>IF('Indicator Date hidden'!P128="x","x",$O$2-'Indicator Date hidden'!P128)</f>
        <v>0</v>
      </c>
      <c r="P127" s="211">
        <f>IF('Indicator Date hidden'!Q128="x","x",$P$2-'Indicator Date hidden'!Q128)</f>
        <v>0</v>
      </c>
      <c r="Q127" s="211">
        <f>IF('Indicator Date hidden'!R128="x","x",$Q$2-'Indicator Date hidden'!R128)</f>
        <v>1</v>
      </c>
      <c r="R127" s="211">
        <f>IF('Indicator Date hidden'!S128="x","x",$R$2-'Indicator Date hidden'!S128)</f>
        <v>0</v>
      </c>
      <c r="S127" s="211">
        <f>IF('Indicator Date hidden'!T128="x","x",$S$2-'Indicator Date hidden'!T128)</f>
        <v>0</v>
      </c>
      <c r="T127" s="211">
        <f>IF('Indicator Date hidden'!U128="x","x",$T$2-'Indicator Date hidden'!U128)</f>
        <v>0</v>
      </c>
      <c r="U127" s="211">
        <f>IF('Indicator Date hidden'!V128="x","x",$U$2-'Indicator Date hidden'!V128)</f>
        <v>0</v>
      </c>
      <c r="V127" s="211">
        <f>IF('Indicator Date hidden'!W128="x","x",$V$2-'Indicator Date hidden'!W128)</f>
        <v>0</v>
      </c>
      <c r="W127" s="211">
        <f>IF('Indicator Date hidden'!X128="x","x",$W$2-'Indicator Date hidden'!X128)</f>
        <v>0</v>
      </c>
      <c r="X127" s="211">
        <f>IF('Indicator Date hidden'!Y128="x","x",$X$2-'Indicator Date hidden'!Y128)</f>
        <v>4</v>
      </c>
      <c r="Y127" s="211">
        <f>IF('Indicator Date hidden'!Z128="x","x",$Y$2-'Indicator Date hidden'!Z128)</f>
        <v>0</v>
      </c>
      <c r="Z127" s="211">
        <f>IF('Indicator Date hidden'!AA128="x","x",$Z$2-'Indicator Date hidden'!AA128)</f>
        <v>0</v>
      </c>
      <c r="AA127" s="211">
        <f>IF('Indicator Date hidden'!AB128="x","x",$AA$2-'Indicator Date hidden'!AB128)</f>
        <v>0</v>
      </c>
      <c r="AB127" s="211">
        <f>IF('Indicator Date hidden'!AC128="x","x",$AB$2-'Indicator Date hidden'!AC128)</f>
        <v>0</v>
      </c>
      <c r="AC127" s="211">
        <f>IF('Indicator Date hidden'!AD128="x","x",$AC$2-'Indicator Date hidden'!AD128)</f>
        <v>0</v>
      </c>
      <c r="AD127" s="211">
        <f>IF('Indicator Date hidden'!AE128="x","x",$AD$2-'Indicator Date hidden'!AE128)</f>
        <v>0</v>
      </c>
      <c r="AE127" s="211" t="str">
        <f>IF('Indicator Date hidden'!AF128="x","x",$AE$2-'Indicator Date hidden'!AF128)</f>
        <v>x</v>
      </c>
      <c r="AF127" s="211">
        <f>IF('Indicator Date hidden'!AG128="x","x",$AF$2-'Indicator Date hidden'!AG128)</f>
        <v>3</v>
      </c>
      <c r="AG127" s="211">
        <f>IF('Indicator Date hidden'!AH128="x","x",$AG$2-'Indicator Date hidden'!AH128)</f>
        <v>0</v>
      </c>
      <c r="AH127" s="211">
        <f>IF('Indicator Date hidden'!AI128="x","x",$AH$2-'Indicator Date hidden'!AI128)</f>
        <v>0</v>
      </c>
      <c r="AI127" s="211">
        <f>IF('Indicator Date hidden'!AJ128="x","x",$AI$2-'Indicator Date hidden'!AJ128)</f>
        <v>0</v>
      </c>
      <c r="AJ127" s="211">
        <f>IF('Indicator Date hidden'!AK128="x","x",$AJ$2-'Indicator Date hidden'!AK128)</f>
        <v>0</v>
      </c>
      <c r="AK127" s="211">
        <f>IF('Indicator Date hidden'!AL128="x","x",$AK$2-'Indicator Date hidden'!AL128)</f>
        <v>1</v>
      </c>
      <c r="AL127" s="211">
        <f>IF('Indicator Date hidden'!AM128="x","x",$AL$2-'Indicator Date hidden'!AM128)</f>
        <v>0</v>
      </c>
      <c r="AM127" s="211">
        <f>IF('Indicator Date hidden'!AN128="x","x",$AM$2-'Indicator Date hidden'!AN128)</f>
        <v>0</v>
      </c>
      <c r="AN127" s="211">
        <f>IF('Indicator Date hidden'!AO128="x","x",$AN$2-'Indicator Date hidden'!AO128)</f>
        <v>0</v>
      </c>
      <c r="AO127" s="211">
        <f>IF('Indicator Date hidden'!AP128="x","x",$AO$2-'Indicator Date hidden'!AP128)</f>
        <v>1</v>
      </c>
      <c r="AP127" s="211">
        <f>IF('Indicator Date hidden'!AQ128="x","x",$AP$2-'Indicator Date hidden'!AQ128)</f>
        <v>1</v>
      </c>
      <c r="AQ127" s="211">
        <f>IF('Indicator Date hidden'!AR128="x","x",$AQ$2-'Indicator Date hidden'!AR128)</f>
        <v>0</v>
      </c>
      <c r="AR127" s="211">
        <f>IF('Indicator Date hidden'!AS128="x","x",$AR$2-'Indicator Date hidden'!AS128)</f>
        <v>0</v>
      </c>
      <c r="AS127" s="211">
        <f>IF('Indicator Date hidden'!AT128="x","x",$AS$2-'Indicator Date hidden'!AT128)</f>
        <v>0</v>
      </c>
      <c r="AT127" s="211">
        <f>IF('Indicator Date hidden'!AU128="x","x",$AT$2-'Indicator Date hidden'!AU128)</f>
        <v>0</v>
      </c>
      <c r="AU127" s="211">
        <f>IF('Indicator Date hidden'!AV128="x","x",$AU$2-'Indicator Date hidden'!AV128)</f>
        <v>6</v>
      </c>
      <c r="AV127" s="211">
        <f>IF('Indicator Date hidden'!AW128="x","x",$AV$2-'Indicator Date hidden'!AW128)</f>
        <v>0</v>
      </c>
      <c r="AW127" s="211">
        <f>IF('Indicator Date hidden'!AX128="x","x",$AW$2-'Indicator Date hidden'!AX128)</f>
        <v>0</v>
      </c>
      <c r="AX127" s="211">
        <f>IF('Indicator Date hidden'!AY128="x","x",$AX$2-'Indicator Date hidden'!AY128)</f>
        <v>0</v>
      </c>
      <c r="AY127" s="211">
        <f>IF('Indicator Date hidden'!AZ128="x","x",$AY$2-'Indicator Date hidden'!AZ128)</f>
        <v>0</v>
      </c>
      <c r="AZ127" s="211">
        <f>IF('Indicator Date hidden'!BA128="x","x",$AZ$2-'Indicator Date hidden'!BA128)</f>
        <v>0</v>
      </c>
      <c r="BA127">
        <f t="shared" si="15"/>
        <v>17</v>
      </c>
      <c r="BB127" s="21">
        <f t="shared" si="16"/>
        <v>0.34</v>
      </c>
      <c r="BC127">
        <f t="shared" si="17"/>
        <v>7</v>
      </c>
      <c r="BD127" s="21">
        <f t="shared" si="18"/>
        <v>1.0883014288330233</v>
      </c>
      <c r="BE127" s="280">
        <f t="shared" si="19"/>
        <v>0</v>
      </c>
    </row>
    <row r="128" spans="1:57" x14ac:dyDescent="0.25">
      <c r="A128" t="s">
        <v>8906</v>
      </c>
      <c r="B128" s="211">
        <f>IF('Indicator Date hidden'!C129="x","x",$B$2-'Indicator Date hidden'!C129)</f>
        <v>0</v>
      </c>
      <c r="C128" s="211">
        <f>IF('Indicator Date hidden'!D129="x","x",$C$2-'Indicator Date hidden'!D129)</f>
        <v>0</v>
      </c>
      <c r="D128" s="211">
        <f>IF('Indicator Date hidden'!E129="x","x",$D$2-'Indicator Date hidden'!E129)</f>
        <v>0</v>
      </c>
      <c r="E128" s="211">
        <f>IF('Indicator Date hidden'!F129="x","x",$E$2-'Indicator Date hidden'!F129)</f>
        <v>0</v>
      </c>
      <c r="F128" s="211">
        <f>IF('Indicator Date hidden'!G129="x","x",$F$2-'Indicator Date hidden'!G129)</f>
        <v>0</v>
      </c>
      <c r="G128" s="211">
        <f>IF('Indicator Date hidden'!H129="x","x",$G$2-'Indicator Date hidden'!H129)</f>
        <v>0</v>
      </c>
      <c r="H128" s="211">
        <f>IF('Indicator Date hidden'!I129="x","x",$H$2-'Indicator Date hidden'!I129)</f>
        <v>0</v>
      </c>
      <c r="I128" s="211">
        <f>IF('Indicator Date hidden'!J129="x","x",$I$2-'Indicator Date hidden'!J129)</f>
        <v>0</v>
      </c>
      <c r="J128" s="211">
        <f>IF('Indicator Date hidden'!K129="x","x",$J$2-'Indicator Date hidden'!K129)</f>
        <v>0</v>
      </c>
      <c r="K128" s="211">
        <f>IF('Indicator Date hidden'!L129="x","x",$K$2-'Indicator Date hidden'!L129)</f>
        <v>0</v>
      </c>
      <c r="L128" s="211">
        <f>IF('Indicator Date hidden'!M129="x","x",$L$2-'Indicator Date hidden'!M129)</f>
        <v>0</v>
      </c>
      <c r="M128" s="211">
        <f>IF('Indicator Date hidden'!N129="x","x",$M$2-'Indicator Date hidden'!N129)</f>
        <v>0</v>
      </c>
      <c r="N128" s="211">
        <f>IF('Indicator Date hidden'!O129="x","x",$N$2-'Indicator Date hidden'!O129)</f>
        <v>0</v>
      </c>
      <c r="O128" s="211">
        <f>IF('Indicator Date hidden'!P129="x","x",$O$2-'Indicator Date hidden'!P129)</f>
        <v>0</v>
      </c>
      <c r="P128" s="211">
        <f>IF('Indicator Date hidden'!Q129="x","x",$P$2-'Indicator Date hidden'!Q129)</f>
        <v>0</v>
      </c>
      <c r="Q128" s="211" t="str">
        <f>IF('Indicator Date hidden'!R129="x","x",$Q$2-'Indicator Date hidden'!R129)</f>
        <v>x</v>
      </c>
      <c r="R128" s="211">
        <f>IF('Indicator Date hidden'!S129="x","x",$R$2-'Indicator Date hidden'!S129)</f>
        <v>0</v>
      </c>
      <c r="S128" s="211">
        <f>IF('Indicator Date hidden'!T129="x","x",$S$2-'Indicator Date hidden'!T129)</f>
        <v>0</v>
      </c>
      <c r="T128" s="211">
        <f>IF('Indicator Date hidden'!U129="x","x",$T$2-'Indicator Date hidden'!U129)</f>
        <v>0</v>
      </c>
      <c r="U128" s="211" t="str">
        <f>IF('Indicator Date hidden'!V129="x","x",$U$2-'Indicator Date hidden'!V129)</f>
        <v>x</v>
      </c>
      <c r="V128" s="211">
        <f>IF('Indicator Date hidden'!W129="x","x",$V$2-'Indicator Date hidden'!W129)</f>
        <v>0</v>
      </c>
      <c r="W128" s="211" t="str">
        <f>IF('Indicator Date hidden'!X129="x","x",$W$2-'Indicator Date hidden'!X129)</f>
        <v>x</v>
      </c>
      <c r="X128" s="211">
        <f>IF('Indicator Date hidden'!Y129="x","x",$X$2-'Indicator Date hidden'!Y129)</f>
        <v>2</v>
      </c>
      <c r="Y128" s="211">
        <f>IF('Indicator Date hidden'!Z129="x","x",$Y$2-'Indicator Date hidden'!Z129)</f>
        <v>0</v>
      </c>
      <c r="Z128" s="211">
        <f>IF('Indicator Date hidden'!AA129="x","x",$Z$2-'Indicator Date hidden'!AA129)</f>
        <v>0</v>
      </c>
      <c r="AA128" s="211">
        <f>IF('Indicator Date hidden'!AB129="x","x",$AA$2-'Indicator Date hidden'!AB129)</f>
        <v>0</v>
      </c>
      <c r="AB128" s="211">
        <f>IF('Indicator Date hidden'!AC129="x","x",$AB$2-'Indicator Date hidden'!AC129)</f>
        <v>0</v>
      </c>
      <c r="AC128" s="211">
        <f>IF('Indicator Date hidden'!AD129="x","x",$AC$2-'Indicator Date hidden'!AD129)</f>
        <v>0</v>
      </c>
      <c r="AD128" s="211" t="str">
        <f>IF('Indicator Date hidden'!AE129="x","x",$AD$2-'Indicator Date hidden'!AE129)</f>
        <v>x</v>
      </c>
      <c r="AE128" s="211">
        <f>IF('Indicator Date hidden'!AF129="x","x",$AE$2-'Indicator Date hidden'!AF129)</f>
        <v>0</v>
      </c>
      <c r="AF128" s="211">
        <f>IF('Indicator Date hidden'!AG129="x","x",$AF$2-'Indicator Date hidden'!AG129)</f>
        <v>1</v>
      </c>
      <c r="AG128" s="211">
        <f>IF('Indicator Date hidden'!AH129="x","x",$AG$2-'Indicator Date hidden'!AH129)</f>
        <v>0</v>
      </c>
      <c r="AH128" s="211">
        <f>IF('Indicator Date hidden'!AI129="x","x",$AH$2-'Indicator Date hidden'!AI129)</f>
        <v>0</v>
      </c>
      <c r="AI128" s="211">
        <f>IF('Indicator Date hidden'!AJ129="x","x",$AI$2-'Indicator Date hidden'!AJ129)</f>
        <v>0</v>
      </c>
      <c r="AJ128" s="211" t="str">
        <f>IF('Indicator Date hidden'!AK129="x","x",$AJ$2-'Indicator Date hidden'!AK129)</f>
        <v>x</v>
      </c>
      <c r="AK128" s="211">
        <f>IF('Indicator Date hidden'!AL129="x","x",$AK$2-'Indicator Date hidden'!AL129)</f>
        <v>1</v>
      </c>
      <c r="AL128" s="211">
        <f>IF('Indicator Date hidden'!AM129="x","x",$AL$2-'Indicator Date hidden'!AM129)</f>
        <v>0</v>
      </c>
      <c r="AM128" s="211">
        <f>IF('Indicator Date hidden'!AN129="x","x",$AM$2-'Indicator Date hidden'!AN129)</f>
        <v>0</v>
      </c>
      <c r="AN128" s="211">
        <f>IF('Indicator Date hidden'!AO129="x","x",$AN$2-'Indicator Date hidden'!AO129)</f>
        <v>0</v>
      </c>
      <c r="AO128" s="211">
        <f>IF('Indicator Date hidden'!AP129="x","x",$AO$2-'Indicator Date hidden'!AP129)</f>
        <v>0</v>
      </c>
      <c r="AP128" s="211">
        <f>IF('Indicator Date hidden'!AQ129="x","x",$AP$2-'Indicator Date hidden'!AQ129)</f>
        <v>0</v>
      </c>
      <c r="AQ128" s="211">
        <f>IF('Indicator Date hidden'!AR129="x","x",$AQ$2-'Indicator Date hidden'!AR129)</f>
        <v>0</v>
      </c>
      <c r="AR128" s="211">
        <f>IF('Indicator Date hidden'!AS129="x","x",$AR$2-'Indicator Date hidden'!AS129)</f>
        <v>0</v>
      </c>
      <c r="AS128" s="211">
        <f>IF('Indicator Date hidden'!AT129="x","x",$AS$2-'Indicator Date hidden'!AT129)</f>
        <v>0</v>
      </c>
      <c r="AT128" s="211">
        <f>IF('Indicator Date hidden'!AU129="x","x",$AT$2-'Indicator Date hidden'!AU129)</f>
        <v>0</v>
      </c>
      <c r="AU128" s="211" t="str">
        <f>IF('Indicator Date hidden'!AV129="x","x",$AU$2-'Indicator Date hidden'!AV129)</f>
        <v>x</v>
      </c>
      <c r="AV128" s="211">
        <f>IF('Indicator Date hidden'!AW129="x","x",$AV$2-'Indicator Date hidden'!AW129)</f>
        <v>0</v>
      </c>
      <c r="AW128" s="211">
        <f>IF('Indicator Date hidden'!AX129="x","x",$AW$2-'Indicator Date hidden'!AX129)</f>
        <v>0</v>
      </c>
      <c r="AX128" s="211">
        <f>IF('Indicator Date hidden'!AY129="x","x",$AX$2-'Indicator Date hidden'!AY129)</f>
        <v>0</v>
      </c>
      <c r="AY128" s="211">
        <f>IF('Indicator Date hidden'!AZ129="x","x",$AY$2-'Indicator Date hidden'!AZ129)</f>
        <v>0</v>
      </c>
      <c r="AZ128" s="211">
        <f>IF('Indicator Date hidden'!BA129="x","x",$AZ$2-'Indicator Date hidden'!BA129)</f>
        <v>0</v>
      </c>
      <c r="BA128">
        <f t="shared" si="15"/>
        <v>4</v>
      </c>
      <c r="BB128" s="21">
        <f t="shared" si="16"/>
        <v>8.8888888888888892E-2</v>
      </c>
      <c r="BC128">
        <f t="shared" si="17"/>
        <v>3</v>
      </c>
      <c r="BD128" s="21">
        <f t="shared" si="18"/>
        <v>0.35416394334464951</v>
      </c>
      <c r="BE128" s="280">
        <f t="shared" si="19"/>
        <v>0</v>
      </c>
    </row>
    <row r="129" spans="1:57" x14ac:dyDescent="0.25">
      <c r="A129" t="s">
        <v>8914</v>
      </c>
      <c r="B129" s="211">
        <f>IF('Indicator Date hidden'!C130="x","x",$B$2-'Indicator Date hidden'!C130)</f>
        <v>0</v>
      </c>
      <c r="C129" s="211">
        <f>IF('Indicator Date hidden'!D130="x","x",$C$2-'Indicator Date hidden'!D130)</f>
        <v>0</v>
      </c>
      <c r="D129" s="211">
        <f>IF('Indicator Date hidden'!E130="x","x",$D$2-'Indicator Date hidden'!E130)</f>
        <v>0</v>
      </c>
      <c r="E129" s="211">
        <f>IF('Indicator Date hidden'!F130="x","x",$E$2-'Indicator Date hidden'!F130)</f>
        <v>0</v>
      </c>
      <c r="F129" s="211">
        <f>IF('Indicator Date hidden'!G130="x","x",$F$2-'Indicator Date hidden'!G130)</f>
        <v>0</v>
      </c>
      <c r="G129" s="211">
        <f>IF('Indicator Date hidden'!H130="x","x",$G$2-'Indicator Date hidden'!H130)</f>
        <v>0</v>
      </c>
      <c r="H129" s="211">
        <f>IF('Indicator Date hidden'!I130="x","x",$H$2-'Indicator Date hidden'!I130)</f>
        <v>0</v>
      </c>
      <c r="I129" s="211">
        <f>IF('Indicator Date hidden'!J130="x","x",$I$2-'Indicator Date hidden'!J130)</f>
        <v>0</v>
      </c>
      <c r="J129" s="211">
        <f>IF('Indicator Date hidden'!K130="x","x",$J$2-'Indicator Date hidden'!K130)</f>
        <v>0</v>
      </c>
      <c r="K129" s="211">
        <f>IF('Indicator Date hidden'!L130="x","x",$K$2-'Indicator Date hidden'!L130)</f>
        <v>0</v>
      </c>
      <c r="L129" s="211">
        <f>IF('Indicator Date hidden'!M130="x","x",$L$2-'Indicator Date hidden'!M130)</f>
        <v>0</v>
      </c>
      <c r="M129" s="211">
        <f>IF('Indicator Date hidden'!N130="x","x",$M$2-'Indicator Date hidden'!N130)</f>
        <v>0</v>
      </c>
      <c r="N129" s="211">
        <f>IF('Indicator Date hidden'!O130="x","x",$N$2-'Indicator Date hidden'!O130)</f>
        <v>0</v>
      </c>
      <c r="O129" s="211">
        <f>IF('Indicator Date hidden'!P130="x","x",$O$2-'Indicator Date hidden'!P130)</f>
        <v>0</v>
      </c>
      <c r="P129" s="211">
        <f>IF('Indicator Date hidden'!Q130="x","x",$P$2-'Indicator Date hidden'!Q130)</f>
        <v>0</v>
      </c>
      <c r="Q129" s="211" t="str">
        <f>IF('Indicator Date hidden'!R130="x","x",$Q$2-'Indicator Date hidden'!R130)</f>
        <v>x</v>
      </c>
      <c r="R129" s="211">
        <f>IF('Indicator Date hidden'!S130="x","x",$R$2-'Indicator Date hidden'!S130)</f>
        <v>0</v>
      </c>
      <c r="S129" s="211">
        <f>IF('Indicator Date hidden'!T130="x","x",$S$2-'Indicator Date hidden'!T130)</f>
        <v>0</v>
      </c>
      <c r="T129" s="211">
        <f>IF('Indicator Date hidden'!U130="x","x",$T$2-'Indicator Date hidden'!U130)</f>
        <v>0</v>
      </c>
      <c r="U129" s="211" t="str">
        <f>IF('Indicator Date hidden'!V130="x","x",$U$2-'Indicator Date hidden'!V130)</f>
        <v>x</v>
      </c>
      <c r="V129" s="211">
        <f>IF('Indicator Date hidden'!W130="x","x",$V$2-'Indicator Date hidden'!W130)</f>
        <v>0</v>
      </c>
      <c r="W129" s="211">
        <f>IF('Indicator Date hidden'!X130="x","x",$W$2-'Indicator Date hidden'!X130)</f>
        <v>5</v>
      </c>
      <c r="X129" s="211">
        <f>IF('Indicator Date hidden'!Y130="x","x",$X$2-'Indicator Date hidden'!Y130)</f>
        <v>2</v>
      </c>
      <c r="Y129" s="211">
        <f>IF('Indicator Date hidden'!Z130="x","x",$Y$2-'Indicator Date hidden'!Z130)</f>
        <v>0</v>
      </c>
      <c r="Z129" s="211">
        <f>IF('Indicator Date hidden'!AA130="x","x",$Z$2-'Indicator Date hidden'!AA130)</f>
        <v>0</v>
      </c>
      <c r="AA129" s="211">
        <f>IF('Indicator Date hidden'!AB130="x","x",$AA$2-'Indicator Date hidden'!AB130)</f>
        <v>0</v>
      </c>
      <c r="AB129" s="211">
        <f>IF('Indicator Date hidden'!AC130="x","x",$AB$2-'Indicator Date hidden'!AC130)</f>
        <v>0</v>
      </c>
      <c r="AC129" s="211">
        <f>IF('Indicator Date hidden'!AD130="x","x",$AC$2-'Indicator Date hidden'!AD130)</f>
        <v>0</v>
      </c>
      <c r="AD129" s="211" t="str">
        <f>IF('Indicator Date hidden'!AE130="x","x",$AD$2-'Indicator Date hidden'!AE130)</f>
        <v>x</v>
      </c>
      <c r="AE129" s="211">
        <f>IF('Indicator Date hidden'!AF130="x","x",$AE$2-'Indicator Date hidden'!AF130)</f>
        <v>0</v>
      </c>
      <c r="AF129" s="211" t="str">
        <f>IF('Indicator Date hidden'!AG130="x","x",$AF$2-'Indicator Date hidden'!AG130)</f>
        <v>x</v>
      </c>
      <c r="AG129" s="211">
        <f>IF('Indicator Date hidden'!AH130="x","x",$AG$2-'Indicator Date hidden'!AH130)</f>
        <v>0</v>
      </c>
      <c r="AH129" s="211">
        <f>IF('Indicator Date hidden'!AI130="x","x",$AH$2-'Indicator Date hidden'!AI130)</f>
        <v>0</v>
      </c>
      <c r="AI129" s="211">
        <f>IF('Indicator Date hidden'!AJ130="x","x",$AI$2-'Indicator Date hidden'!AJ130)</f>
        <v>0</v>
      </c>
      <c r="AJ129" s="211" t="str">
        <f>IF('Indicator Date hidden'!AK130="x","x",$AJ$2-'Indicator Date hidden'!AK130)</f>
        <v>x</v>
      </c>
      <c r="AK129" s="211">
        <f>IF('Indicator Date hidden'!AL130="x","x",$AK$2-'Indicator Date hidden'!AL130)</f>
        <v>1</v>
      </c>
      <c r="AL129" s="211">
        <f>IF('Indicator Date hidden'!AM130="x","x",$AL$2-'Indicator Date hidden'!AM130)</f>
        <v>0</v>
      </c>
      <c r="AM129" s="211">
        <f>IF('Indicator Date hidden'!AN130="x","x",$AM$2-'Indicator Date hidden'!AN130)</f>
        <v>0</v>
      </c>
      <c r="AN129" s="211">
        <f>IF('Indicator Date hidden'!AO130="x","x",$AN$2-'Indicator Date hidden'!AO130)</f>
        <v>0</v>
      </c>
      <c r="AO129" s="211">
        <f>IF('Indicator Date hidden'!AP130="x","x",$AO$2-'Indicator Date hidden'!AP130)</f>
        <v>0</v>
      </c>
      <c r="AP129" s="211">
        <f>IF('Indicator Date hidden'!AQ130="x","x",$AP$2-'Indicator Date hidden'!AQ130)</f>
        <v>0</v>
      </c>
      <c r="AQ129" s="211" t="str">
        <f>IF('Indicator Date hidden'!AR130="x","x",$AQ$2-'Indicator Date hidden'!AR130)</f>
        <v>x</v>
      </c>
      <c r="AR129" s="211">
        <f>IF('Indicator Date hidden'!AS130="x","x",$AR$2-'Indicator Date hidden'!AS130)</f>
        <v>0</v>
      </c>
      <c r="AS129" s="211">
        <f>IF('Indicator Date hidden'!AT130="x","x",$AS$2-'Indicator Date hidden'!AT130)</f>
        <v>0</v>
      </c>
      <c r="AT129" s="211">
        <f>IF('Indicator Date hidden'!AU130="x","x",$AT$2-'Indicator Date hidden'!AU130)</f>
        <v>0</v>
      </c>
      <c r="AU129" s="211">
        <f>IF('Indicator Date hidden'!AV130="x","x",$AU$2-'Indicator Date hidden'!AV130)</f>
        <v>0</v>
      </c>
      <c r="AV129" s="211">
        <f>IF('Indicator Date hidden'!AW130="x","x",$AV$2-'Indicator Date hidden'!AW130)</f>
        <v>0</v>
      </c>
      <c r="AW129" s="211">
        <f>IF('Indicator Date hidden'!AX130="x","x",$AW$2-'Indicator Date hidden'!AX130)</f>
        <v>0</v>
      </c>
      <c r="AX129" s="211">
        <f>IF('Indicator Date hidden'!AY130="x","x",$AX$2-'Indicator Date hidden'!AY130)</f>
        <v>0</v>
      </c>
      <c r="AY129" s="211">
        <f>IF('Indicator Date hidden'!AZ130="x","x",$AY$2-'Indicator Date hidden'!AZ130)</f>
        <v>0</v>
      </c>
      <c r="AZ129" s="211">
        <f>IF('Indicator Date hidden'!BA130="x","x",$AZ$2-'Indicator Date hidden'!BA130)</f>
        <v>0</v>
      </c>
      <c r="BA129">
        <f t="shared" si="15"/>
        <v>8</v>
      </c>
      <c r="BB129" s="21">
        <f t="shared" si="16"/>
        <v>0.17777777777777778</v>
      </c>
      <c r="BC129">
        <f t="shared" si="17"/>
        <v>3</v>
      </c>
      <c r="BD129" s="21">
        <f t="shared" si="18"/>
        <v>0.7969076034240492</v>
      </c>
      <c r="BE129" s="280">
        <f t="shared" si="19"/>
        <v>0</v>
      </c>
    </row>
    <row r="130" spans="1:57" x14ac:dyDescent="0.25">
      <c r="A130" t="s">
        <v>8915</v>
      </c>
      <c r="B130" s="211">
        <f>IF('Indicator Date hidden'!C131="x","x",$B$2-'Indicator Date hidden'!C131)</f>
        <v>0</v>
      </c>
      <c r="C130" s="211">
        <f>IF('Indicator Date hidden'!D131="x","x",$C$2-'Indicator Date hidden'!D131)</f>
        <v>0</v>
      </c>
      <c r="D130" s="211">
        <f>IF('Indicator Date hidden'!E131="x","x",$D$2-'Indicator Date hidden'!E131)</f>
        <v>0</v>
      </c>
      <c r="E130" s="211">
        <f>IF('Indicator Date hidden'!F131="x","x",$E$2-'Indicator Date hidden'!F131)</f>
        <v>0</v>
      </c>
      <c r="F130" s="211">
        <f>IF('Indicator Date hidden'!G131="x","x",$F$2-'Indicator Date hidden'!G131)</f>
        <v>0</v>
      </c>
      <c r="G130" s="211">
        <f>IF('Indicator Date hidden'!H131="x","x",$G$2-'Indicator Date hidden'!H131)</f>
        <v>0</v>
      </c>
      <c r="H130" s="211">
        <f>IF('Indicator Date hidden'!I131="x","x",$H$2-'Indicator Date hidden'!I131)</f>
        <v>0</v>
      </c>
      <c r="I130" s="211">
        <f>IF('Indicator Date hidden'!J131="x","x",$I$2-'Indicator Date hidden'!J131)</f>
        <v>0</v>
      </c>
      <c r="J130" s="211">
        <f>IF('Indicator Date hidden'!K131="x","x",$J$2-'Indicator Date hidden'!K131)</f>
        <v>0</v>
      </c>
      <c r="K130" s="211">
        <f>IF('Indicator Date hidden'!L131="x","x",$K$2-'Indicator Date hidden'!L131)</f>
        <v>0</v>
      </c>
      <c r="L130" s="211">
        <f>IF('Indicator Date hidden'!M131="x","x",$L$2-'Indicator Date hidden'!M131)</f>
        <v>0</v>
      </c>
      <c r="M130" s="211">
        <f>IF('Indicator Date hidden'!N131="x","x",$M$2-'Indicator Date hidden'!N131)</f>
        <v>0</v>
      </c>
      <c r="N130" s="211">
        <f>IF('Indicator Date hidden'!O131="x","x",$N$2-'Indicator Date hidden'!O131)</f>
        <v>0</v>
      </c>
      <c r="O130" s="211">
        <f>IF('Indicator Date hidden'!P131="x","x",$O$2-'Indicator Date hidden'!P131)</f>
        <v>0</v>
      </c>
      <c r="P130" s="211">
        <f>IF('Indicator Date hidden'!Q131="x","x",$P$2-'Indicator Date hidden'!Q131)</f>
        <v>0</v>
      </c>
      <c r="Q130" s="211">
        <f>IF('Indicator Date hidden'!R131="x","x",$Q$2-'Indicator Date hidden'!R131)</f>
        <v>1</v>
      </c>
      <c r="R130" s="211">
        <f>IF('Indicator Date hidden'!S131="x","x",$R$2-'Indicator Date hidden'!S131)</f>
        <v>0</v>
      </c>
      <c r="S130" s="211">
        <f>IF('Indicator Date hidden'!T131="x","x",$S$2-'Indicator Date hidden'!T131)</f>
        <v>0</v>
      </c>
      <c r="T130" s="211">
        <f>IF('Indicator Date hidden'!U131="x","x",$T$2-'Indicator Date hidden'!U131)</f>
        <v>0</v>
      </c>
      <c r="U130" s="211">
        <f>IF('Indicator Date hidden'!V131="x","x",$U$2-'Indicator Date hidden'!V131)</f>
        <v>0</v>
      </c>
      <c r="V130" s="211">
        <f>IF('Indicator Date hidden'!W131="x","x",$V$2-'Indicator Date hidden'!W131)</f>
        <v>0</v>
      </c>
      <c r="W130" s="211">
        <f>IF('Indicator Date hidden'!X131="x","x",$W$2-'Indicator Date hidden'!X131)</f>
        <v>2</v>
      </c>
      <c r="X130" s="211">
        <f>IF('Indicator Date hidden'!Y131="x","x",$X$2-'Indicator Date hidden'!Y131)</f>
        <v>4</v>
      </c>
      <c r="Y130" s="211">
        <f>IF('Indicator Date hidden'!Z131="x","x",$Y$2-'Indicator Date hidden'!Z131)</f>
        <v>0</v>
      </c>
      <c r="Z130" s="211">
        <f>IF('Indicator Date hidden'!AA131="x","x",$Z$2-'Indicator Date hidden'!AA131)</f>
        <v>0</v>
      </c>
      <c r="AA130" s="211">
        <f>IF('Indicator Date hidden'!AB131="x","x",$AA$2-'Indicator Date hidden'!AB131)</f>
        <v>0</v>
      </c>
      <c r="AB130" s="211">
        <f>IF('Indicator Date hidden'!AC131="x","x",$AB$2-'Indicator Date hidden'!AC131)</f>
        <v>0</v>
      </c>
      <c r="AC130" s="211">
        <f>IF('Indicator Date hidden'!AD131="x","x",$AC$2-'Indicator Date hidden'!AD131)</f>
        <v>0</v>
      </c>
      <c r="AD130" s="211">
        <f>IF('Indicator Date hidden'!AE131="x","x",$AD$2-'Indicator Date hidden'!AE131)</f>
        <v>0</v>
      </c>
      <c r="AE130" s="211">
        <f>IF('Indicator Date hidden'!AF131="x","x",$AE$2-'Indicator Date hidden'!AF131)</f>
        <v>0</v>
      </c>
      <c r="AF130" s="211">
        <f>IF('Indicator Date hidden'!AG131="x","x",$AF$2-'Indicator Date hidden'!AG131)</f>
        <v>3</v>
      </c>
      <c r="AG130" s="211">
        <f>IF('Indicator Date hidden'!AH131="x","x",$AG$2-'Indicator Date hidden'!AH131)</f>
        <v>0</v>
      </c>
      <c r="AH130" s="211">
        <f>IF('Indicator Date hidden'!AI131="x","x",$AH$2-'Indicator Date hidden'!AI131)</f>
        <v>0</v>
      </c>
      <c r="AI130" s="211">
        <f>IF('Indicator Date hidden'!AJ131="x","x",$AI$2-'Indicator Date hidden'!AJ131)</f>
        <v>0</v>
      </c>
      <c r="AJ130" s="211">
        <f>IF('Indicator Date hidden'!AK131="x","x",$AJ$2-'Indicator Date hidden'!AK131)</f>
        <v>1</v>
      </c>
      <c r="AK130" s="211">
        <f>IF('Indicator Date hidden'!AL131="x","x",$AK$2-'Indicator Date hidden'!AL131)</f>
        <v>1</v>
      </c>
      <c r="AL130" s="211">
        <f>IF('Indicator Date hidden'!AM131="x","x",$AL$2-'Indicator Date hidden'!AM131)</f>
        <v>0</v>
      </c>
      <c r="AM130" s="211">
        <f>IF('Indicator Date hidden'!AN131="x","x",$AM$2-'Indicator Date hidden'!AN131)</f>
        <v>0</v>
      </c>
      <c r="AN130" s="211">
        <f>IF('Indicator Date hidden'!AO131="x","x",$AN$2-'Indicator Date hidden'!AO131)</f>
        <v>0</v>
      </c>
      <c r="AO130" s="211">
        <f>IF('Indicator Date hidden'!AP131="x","x",$AO$2-'Indicator Date hidden'!AP131)</f>
        <v>0</v>
      </c>
      <c r="AP130" s="211">
        <f>IF('Indicator Date hidden'!AQ131="x","x",$AP$2-'Indicator Date hidden'!AQ131)</f>
        <v>0</v>
      </c>
      <c r="AQ130" s="211">
        <f>IF('Indicator Date hidden'!AR131="x","x",$AQ$2-'Indicator Date hidden'!AR131)</f>
        <v>0</v>
      </c>
      <c r="AR130" s="211">
        <f>IF('Indicator Date hidden'!AS131="x","x",$AR$2-'Indicator Date hidden'!AS131)</f>
        <v>0</v>
      </c>
      <c r="AS130" s="211">
        <f>IF('Indicator Date hidden'!AT131="x","x",$AS$2-'Indicator Date hidden'!AT131)</f>
        <v>0</v>
      </c>
      <c r="AT130" s="211">
        <f>IF('Indicator Date hidden'!AU131="x","x",$AT$2-'Indicator Date hidden'!AU131)</f>
        <v>0</v>
      </c>
      <c r="AU130" s="211">
        <f>IF('Indicator Date hidden'!AV131="x","x",$AU$2-'Indicator Date hidden'!AV131)</f>
        <v>2</v>
      </c>
      <c r="AV130" s="211">
        <f>IF('Indicator Date hidden'!AW131="x","x",$AV$2-'Indicator Date hidden'!AW131)</f>
        <v>0</v>
      </c>
      <c r="AW130" s="211">
        <f>IF('Indicator Date hidden'!AX131="x","x",$AW$2-'Indicator Date hidden'!AX131)</f>
        <v>0</v>
      </c>
      <c r="AX130" s="211">
        <f>IF('Indicator Date hidden'!AY131="x","x",$AX$2-'Indicator Date hidden'!AY131)</f>
        <v>0</v>
      </c>
      <c r="AY130" s="211">
        <f>IF('Indicator Date hidden'!AZ131="x","x",$AY$2-'Indicator Date hidden'!AZ131)</f>
        <v>0</v>
      </c>
      <c r="AZ130" s="211">
        <f>IF('Indicator Date hidden'!BA131="x","x",$AZ$2-'Indicator Date hidden'!BA131)</f>
        <v>0</v>
      </c>
      <c r="BA130">
        <f t="shared" si="15"/>
        <v>14</v>
      </c>
      <c r="BB130" s="21">
        <f t="shared" si="16"/>
        <v>0.27450980392156865</v>
      </c>
      <c r="BC130">
        <f t="shared" si="17"/>
        <v>7</v>
      </c>
      <c r="BD130" s="21">
        <f t="shared" si="18"/>
        <v>0.79405712671829753</v>
      </c>
      <c r="BE130" s="280">
        <f t="shared" si="19"/>
        <v>0</v>
      </c>
    </row>
    <row r="131" spans="1:57" x14ac:dyDescent="0.25">
      <c r="A131" t="s">
        <v>8920</v>
      </c>
      <c r="B131" s="211">
        <f>IF('Indicator Date hidden'!C132="x","x",$B$2-'Indicator Date hidden'!C132)</f>
        <v>0</v>
      </c>
      <c r="C131" s="211">
        <f>IF('Indicator Date hidden'!D132="x","x",$C$2-'Indicator Date hidden'!D132)</f>
        <v>0</v>
      </c>
      <c r="D131" s="211">
        <f>IF('Indicator Date hidden'!E132="x","x",$D$2-'Indicator Date hidden'!E132)</f>
        <v>0</v>
      </c>
      <c r="E131" s="211">
        <f>IF('Indicator Date hidden'!F132="x","x",$E$2-'Indicator Date hidden'!F132)</f>
        <v>0</v>
      </c>
      <c r="F131" s="211">
        <f>IF('Indicator Date hidden'!G132="x","x",$F$2-'Indicator Date hidden'!G132)</f>
        <v>0</v>
      </c>
      <c r="G131" s="211">
        <f>IF('Indicator Date hidden'!H132="x","x",$G$2-'Indicator Date hidden'!H132)</f>
        <v>0</v>
      </c>
      <c r="H131" s="211">
        <f>IF('Indicator Date hidden'!I132="x","x",$H$2-'Indicator Date hidden'!I132)</f>
        <v>0</v>
      </c>
      <c r="I131" s="211">
        <f>IF('Indicator Date hidden'!J132="x","x",$I$2-'Indicator Date hidden'!J132)</f>
        <v>0</v>
      </c>
      <c r="J131" s="211">
        <f>IF('Indicator Date hidden'!K132="x","x",$J$2-'Indicator Date hidden'!K132)</f>
        <v>0</v>
      </c>
      <c r="K131" s="211">
        <f>IF('Indicator Date hidden'!L132="x","x",$K$2-'Indicator Date hidden'!L132)</f>
        <v>0</v>
      </c>
      <c r="L131" s="211">
        <f>IF('Indicator Date hidden'!M132="x","x",$L$2-'Indicator Date hidden'!M132)</f>
        <v>0</v>
      </c>
      <c r="M131" s="211">
        <f>IF('Indicator Date hidden'!N132="x","x",$M$2-'Indicator Date hidden'!N132)</f>
        <v>0</v>
      </c>
      <c r="N131" s="211">
        <f>IF('Indicator Date hidden'!O132="x","x",$N$2-'Indicator Date hidden'!O132)</f>
        <v>0</v>
      </c>
      <c r="O131" s="211">
        <f>IF('Indicator Date hidden'!P132="x","x",$O$2-'Indicator Date hidden'!P132)</f>
        <v>0</v>
      </c>
      <c r="P131" s="211">
        <f>IF('Indicator Date hidden'!Q132="x","x",$P$2-'Indicator Date hidden'!Q132)</f>
        <v>0</v>
      </c>
      <c r="Q131" s="211" t="str">
        <f>IF('Indicator Date hidden'!R132="x","x",$Q$2-'Indicator Date hidden'!R132)</f>
        <v>x</v>
      </c>
      <c r="R131" s="211">
        <f>IF('Indicator Date hidden'!S132="x","x",$R$2-'Indicator Date hidden'!S132)</f>
        <v>0</v>
      </c>
      <c r="S131" s="211">
        <f>IF('Indicator Date hidden'!T132="x","x",$S$2-'Indicator Date hidden'!T132)</f>
        <v>0</v>
      </c>
      <c r="T131" s="211">
        <f>IF('Indicator Date hidden'!U132="x","x",$T$2-'Indicator Date hidden'!U132)</f>
        <v>0</v>
      </c>
      <c r="U131" s="211">
        <f>IF('Indicator Date hidden'!V132="x","x",$U$2-'Indicator Date hidden'!V132)</f>
        <v>0</v>
      </c>
      <c r="V131" s="211">
        <f>IF('Indicator Date hidden'!W132="x","x",$V$2-'Indicator Date hidden'!W132)</f>
        <v>0</v>
      </c>
      <c r="W131" s="211">
        <f>IF('Indicator Date hidden'!X132="x","x",$W$2-'Indicator Date hidden'!X132)</f>
        <v>4</v>
      </c>
      <c r="X131" s="211">
        <f>IF('Indicator Date hidden'!Y132="x","x",$X$2-'Indicator Date hidden'!Y132)</f>
        <v>4</v>
      </c>
      <c r="Y131" s="211">
        <f>IF('Indicator Date hidden'!Z132="x","x",$Y$2-'Indicator Date hidden'!Z132)</f>
        <v>0</v>
      </c>
      <c r="Z131" s="211">
        <f>IF('Indicator Date hidden'!AA132="x","x",$Z$2-'Indicator Date hidden'!AA132)</f>
        <v>0</v>
      </c>
      <c r="AA131" s="211">
        <f>IF('Indicator Date hidden'!AB132="x","x",$AA$2-'Indicator Date hidden'!AB132)</f>
        <v>4</v>
      </c>
      <c r="AB131" s="211">
        <f>IF('Indicator Date hidden'!AC132="x","x",$AB$2-'Indicator Date hidden'!AC132)</f>
        <v>0</v>
      </c>
      <c r="AC131" s="211">
        <f>IF('Indicator Date hidden'!AD132="x","x",$AC$2-'Indicator Date hidden'!AD132)</f>
        <v>0</v>
      </c>
      <c r="AD131" s="211" t="str">
        <f>IF('Indicator Date hidden'!AE132="x","x",$AD$2-'Indicator Date hidden'!AE132)</f>
        <v>x</v>
      </c>
      <c r="AE131" s="211" t="str">
        <f>IF('Indicator Date hidden'!AF132="x","x",$AE$2-'Indicator Date hidden'!AF132)</f>
        <v>x</v>
      </c>
      <c r="AF131" s="211" t="str">
        <f>IF('Indicator Date hidden'!AG132="x","x",$AF$2-'Indicator Date hidden'!AG132)</f>
        <v>x</v>
      </c>
      <c r="AG131" s="211">
        <f>IF('Indicator Date hidden'!AH132="x","x",$AG$2-'Indicator Date hidden'!AH132)</f>
        <v>0</v>
      </c>
      <c r="AH131" s="211">
        <f>IF('Indicator Date hidden'!AI132="x","x",$AH$2-'Indicator Date hidden'!AI132)</f>
        <v>0</v>
      </c>
      <c r="AI131" s="211">
        <f>IF('Indicator Date hidden'!AJ132="x","x",$AI$2-'Indicator Date hidden'!AJ132)</f>
        <v>0</v>
      </c>
      <c r="AJ131" s="211" t="str">
        <f>IF('Indicator Date hidden'!AK132="x","x",$AJ$2-'Indicator Date hidden'!AK132)</f>
        <v>x</v>
      </c>
      <c r="AK131" s="211">
        <f>IF('Indicator Date hidden'!AL132="x","x",$AK$2-'Indicator Date hidden'!AL132)</f>
        <v>1</v>
      </c>
      <c r="AL131" s="211">
        <f>IF('Indicator Date hidden'!AM132="x","x",$AL$2-'Indicator Date hidden'!AM132)</f>
        <v>0</v>
      </c>
      <c r="AM131" s="211">
        <f>IF('Indicator Date hidden'!AN132="x","x",$AM$2-'Indicator Date hidden'!AN132)</f>
        <v>0</v>
      </c>
      <c r="AN131" s="211">
        <f>IF('Indicator Date hidden'!AO132="x","x",$AN$2-'Indicator Date hidden'!AO132)</f>
        <v>0</v>
      </c>
      <c r="AO131" s="211" t="str">
        <f>IF('Indicator Date hidden'!AP132="x","x",$AO$2-'Indicator Date hidden'!AP132)</f>
        <v>x</v>
      </c>
      <c r="AP131" s="211" t="str">
        <f>IF('Indicator Date hidden'!AQ132="x","x",$AP$2-'Indicator Date hidden'!AQ132)</f>
        <v>x</v>
      </c>
      <c r="AQ131" s="211">
        <f>IF('Indicator Date hidden'!AR132="x","x",$AQ$2-'Indicator Date hidden'!AR132)</f>
        <v>4</v>
      </c>
      <c r="AR131" s="211">
        <f>IF('Indicator Date hidden'!AS132="x","x",$AR$2-'Indicator Date hidden'!AS132)</f>
        <v>0</v>
      </c>
      <c r="AS131" s="211" t="str">
        <f>IF('Indicator Date hidden'!AT132="x","x",$AS$2-'Indicator Date hidden'!AT132)</f>
        <v>x</v>
      </c>
      <c r="AT131" s="211">
        <f>IF('Indicator Date hidden'!AU132="x","x",$AT$2-'Indicator Date hidden'!AU132)</f>
        <v>0</v>
      </c>
      <c r="AU131" s="211">
        <f>IF('Indicator Date hidden'!AV132="x","x",$AU$2-'Indicator Date hidden'!AV132)</f>
        <v>1</v>
      </c>
      <c r="AV131" s="211" t="str">
        <f>IF('Indicator Date hidden'!AW132="x","x",$AV$2-'Indicator Date hidden'!AW132)</f>
        <v>x</v>
      </c>
      <c r="AW131" s="211">
        <f>IF('Indicator Date hidden'!AX132="x","x",$AW$2-'Indicator Date hidden'!AX132)</f>
        <v>0</v>
      </c>
      <c r="AX131" s="211">
        <f>IF('Indicator Date hidden'!AY132="x","x",$AX$2-'Indicator Date hidden'!AY132)</f>
        <v>0</v>
      </c>
      <c r="AY131" s="211">
        <f>IF('Indicator Date hidden'!AZ132="x","x",$AY$2-'Indicator Date hidden'!AZ132)</f>
        <v>0</v>
      </c>
      <c r="AZ131" s="211">
        <f>IF('Indicator Date hidden'!BA132="x","x",$AZ$2-'Indicator Date hidden'!BA132)</f>
        <v>4</v>
      </c>
      <c r="BA131">
        <f t="shared" ref="BA131:BA162" si="20">SUM(B131:AZ131)</f>
        <v>22</v>
      </c>
      <c r="BB131" s="21">
        <f t="shared" ref="BB131:BB162" si="21">BA131/COUNT(B131:AZ131)</f>
        <v>0.52380952380952384</v>
      </c>
      <c r="BC131">
        <f t="shared" ref="BC131:BC162" si="22">COUNTIF(B131:AZ131,"&gt;0")</f>
        <v>7</v>
      </c>
      <c r="BD131" s="21">
        <f t="shared" ref="BD131:BD162" si="23">_xlfn.STDEV.P(B131:AZ131)</f>
        <v>1.2953781436890899</v>
      </c>
      <c r="BE131" s="280">
        <f t="shared" ref="BE131:BE162" si="24">MEDIAN(B131:AZ131)</f>
        <v>0</v>
      </c>
    </row>
    <row r="132" spans="1:57" x14ac:dyDescent="0.25">
      <c r="A132" t="s">
        <v>8928</v>
      </c>
      <c r="B132" s="211">
        <f>IF('Indicator Date hidden'!C133="x","x",$B$2-'Indicator Date hidden'!C133)</f>
        <v>0</v>
      </c>
      <c r="C132" s="211">
        <f>IF('Indicator Date hidden'!D133="x","x",$C$2-'Indicator Date hidden'!D133)</f>
        <v>0</v>
      </c>
      <c r="D132" s="211">
        <f>IF('Indicator Date hidden'!E133="x","x",$D$2-'Indicator Date hidden'!E133)</f>
        <v>0</v>
      </c>
      <c r="E132" s="211">
        <f>IF('Indicator Date hidden'!F133="x","x",$E$2-'Indicator Date hidden'!F133)</f>
        <v>0</v>
      </c>
      <c r="F132" s="211">
        <f>IF('Indicator Date hidden'!G133="x","x",$F$2-'Indicator Date hidden'!G133)</f>
        <v>0</v>
      </c>
      <c r="G132" s="211">
        <f>IF('Indicator Date hidden'!H133="x","x",$G$2-'Indicator Date hidden'!H133)</f>
        <v>0</v>
      </c>
      <c r="H132" s="211">
        <f>IF('Indicator Date hidden'!I133="x","x",$H$2-'Indicator Date hidden'!I133)</f>
        <v>0</v>
      </c>
      <c r="I132" s="211">
        <f>IF('Indicator Date hidden'!J133="x","x",$I$2-'Indicator Date hidden'!J133)</f>
        <v>0</v>
      </c>
      <c r="J132" s="211">
        <f>IF('Indicator Date hidden'!K133="x","x",$J$2-'Indicator Date hidden'!K133)</f>
        <v>0</v>
      </c>
      <c r="K132" s="211">
        <f>IF('Indicator Date hidden'!L133="x","x",$K$2-'Indicator Date hidden'!L133)</f>
        <v>2</v>
      </c>
      <c r="L132" s="211">
        <f>IF('Indicator Date hidden'!M133="x","x",$L$2-'Indicator Date hidden'!M133)</f>
        <v>0</v>
      </c>
      <c r="M132" s="211">
        <f>IF('Indicator Date hidden'!N133="x","x",$M$2-'Indicator Date hidden'!N133)</f>
        <v>0</v>
      </c>
      <c r="N132" s="211">
        <f>IF('Indicator Date hidden'!O133="x","x",$N$2-'Indicator Date hidden'!O133)</f>
        <v>0</v>
      </c>
      <c r="O132" s="211">
        <f>IF('Indicator Date hidden'!P133="x","x",$O$2-'Indicator Date hidden'!P133)</f>
        <v>0</v>
      </c>
      <c r="P132" s="211">
        <f>IF('Indicator Date hidden'!Q133="x","x",$P$2-'Indicator Date hidden'!Q133)</f>
        <v>0</v>
      </c>
      <c r="Q132" s="211">
        <f>IF('Indicator Date hidden'!R133="x","x",$Q$2-'Indicator Date hidden'!R133)</f>
        <v>4</v>
      </c>
      <c r="R132" s="211">
        <f>IF('Indicator Date hidden'!S133="x","x",$R$2-'Indicator Date hidden'!S133)</f>
        <v>0</v>
      </c>
      <c r="S132" s="211">
        <f>IF('Indicator Date hidden'!T133="x","x",$S$2-'Indicator Date hidden'!T133)</f>
        <v>0</v>
      </c>
      <c r="T132" s="211">
        <f>IF('Indicator Date hidden'!U133="x","x",$T$2-'Indicator Date hidden'!U133)</f>
        <v>0</v>
      </c>
      <c r="U132" s="211">
        <f>IF('Indicator Date hidden'!V133="x","x",$U$2-'Indicator Date hidden'!V133)</f>
        <v>0</v>
      </c>
      <c r="V132" s="211">
        <f>IF('Indicator Date hidden'!W133="x","x",$V$2-'Indicator Date hidden'!W133)</f>
        <v>0</v>
      </c>
      <c r="W132" s="211">
        <f>IF('Indicator Date hidden'!X133="x","x",$W$2-'Indicator Date hidden'!X133)</f>
        <v>0</v>
      </c>
      <c r="X132" s="211">
        <f>IF('Indicator Date hidden'!Y133="x","x",$X$2-'Indicator Date hidden'!Y133)</f>
        <v>2</v>
      </c>
      <c r="Y132" s="211">
        <f>IF('Indicator Date hidden'!Z133="x","x",$Y$2-'Indicator Date hidden'!Z133)</f>
        <v>2</v>
      </c>
      <c r="Z132" s="211">
        <f>IF('Indicator Date hidden'!AA133="x","x",$Z$2-'Indicator Date hidden'!AA133)</f>
        <v>0</v>
      </c>
      <c r="AA132" s="211" t="str">
        <f>IF('Indicator Date hidden'!AB133="x","x",$AA$2-'Indicator Date hidden'!AB133)</f>
        <v>x</v>
      </c>
      <c r="AB132" s="211" t="str">
        <f>IF('Indicator Date hidden'!AC133="x","x",$AB$2-'Indicator Date hidden'!AC133)</f>
        <v>x</v>
      </c>
      <c r="AC132" s="211">
        <f>IF('Indicator Date hidden'!AD133="x","x",$AC$2-'Indicator Date hidden'!AD133)</f>
        <v>0</v>
      </c>
      <c r="AD132" s="211" t="str">
        <f>IF('Indicator Date hidden'!AE133="x","x",$AD$2-'Indicator Date hidden'!AE133)</f>
        <v>x</v>
      </c>
      <c r="AE132" s="211" t="str">
        <f>IF('Indicator Date hidden'!AF133="x","x",$AE$2-'Indicator Date hidden'!AF133)</f>
        <v>x</v>
      </c>
      <c r="AF132" s="211">
        <f>IF('Indicator Date hidden'!AG133="x","x",$AF$2-'Indicator Date hidden'!AG133)</f>
        <v>4</v>
      </c>
      <c r="AG132" s="211">
        <f>IF('Indicator Date hidden'!AH133="x","x",$AG$2-'Indicator Date hidden'!AH133)</f>
        <v>0</v>
      </c>
      <c r="AH132" s="211">
        <f>IF('Indicator Date hidden'!AI133="x","x",$AH$2-'Indicator Date hidden'!AI133)</f>
        <v>0</v>
      </c>
      <c r="AI132" s="211">
        <f>IF('Indicator Date hidden'!AJ133="x","x",$AI$2-'Indicator Date hidden'!AJ133)</f>
        <v>0</v>
      </c>
      <c r="AJ132" s="211">
        <f>IF('Indicator Date hidden'!AK133="x","x",$AJ$2-'Indicator Date hidden'!AK133)</f>
        <v>1</v>
      </c>
      <c r="AK132" s="211">
        <f>IF('Indicator Date hidden'!AL133="x","x",$AK$2-'Indicator Date hidden'!AL133)</f>
        <v>1</v>
      </c>
      <c r="AL132" s="211">
        <f>IF('Indicator Date hidden'!AM133="x","x",$AL$2-'Indicator Date hidden'!AM133)</f>
        <v>0</v>
      </c>
      <c r="AM132" s="211">
        <f>IF('Indicator Date hidden'!AN133="x","x",$AM$2-'Indicator Date hidden'!AN133)</f>
        <v>0</v>
      </c>
      <c r="AN132" s="211">
        <f>IF('Indicator Date hidden'!AO133="x","x",$AN$2-'Indicator Date hidden'!AO133)</f>
        <v>0</v>
      </c>
      <c r="AO132" s="211" t="str">
        <f>IF('Indicator Date hidden'!AP133="x","x",$AO$2-'Indicator Date hidden'!AP133)</f>
        <v>x</v>
      </c>
      <c r="AP132" s="211" t="str">
        <f>IF('Indicator Date hidden'!AQ133="x","x",$AP$2-'Indicator Date hidden'!AQ133)</f>
        <v>x</v>
      </c>
      <c r="AQ132" s="211">
        <f>IF('Indicator Date hidden'!AR133="x","x",$AQ$2-'Indicator Date hidden'!AR133)</f>
        <v>0</v>
      </c>
      <c r="AR132" s="211">
        <f>IF('Indicator Date hidden'!AS133="x","x",$AR$2-'Indicator Date hidden'!AS133)</f>
        <v>0</v>
      </c>
      <c r="AS132" s="211" t="str">
        <f>IF('Indicator Date hidden'!AT133="x","x",$AS$2-'Indicator Date hidden'!AT133)</f>
        <v>x</v>
      </c>
      <c r="AT132" s="211">
        <f>IF('Indicator Date hidden'!AU133="x","x",$AT$2-'Indicator Date hidden'!AU133)</f>
        <v>0</v>
      </c>
      <c r="AU132" s="211">
        <f>IF('Indicator Date hidden'!AV133="x","x",$AU$2-'Indicator Date hidden'!AV133)</f>
        <v>0</v>
      </c>
      <c r="AV132" s="211">
        <f>IF('Indicator Date hidden'!AW133="x","x",$AV$2-'Indicator Date hidden'!AW133)</f>
        <v>0</v>
      </c>
      <c r="AW132" s="211">
        <f>IF('Indicator Date hidden'!AX133="x","x",$AW$2-'Indicator Date hidden'!AX133)</f>
        <v>0</v>
      </c>
      <c r="AX132" s="211">
        <f>IF('Indicator Date hidden'!AY133="x","x",$AX$2-'Indicator Date hidden'!AY133)</f>
        <v>0</v>
      </c>
      <c r="AY132" s="211">
        <f>IF('Indicator Date hidden'!AZ133="x","x",$AY$2-'Indicator Date hidden'!AZ133)</f>
        <v>0</v>
      </c>
      <c r="AZ132" s="211">
        <f>IF('Indicator Date hidden'!BA133="x","x",$AZ$2-'Indicator Date hidden'!BA133)</f>
        <v>0</v>
      </c>
      <c r="BA132">
        <f t="shared" si="20"/>
        <v>16</v>
      </c>
      <c r="BB132" s="21">
        <f t="shared" si="21"/>
        <v>0.36363636363636365</v>
      </c>
      <c r="BC132">
        <f t="shared" si="22"/>
        <v>7</v>
      </c>
      <c r="BD132" s="21">
        <f t="shared" si="23"/>
        <v>0.95562709280130176</v>
      </c>
      <c r="BE132" s="280">
        <f t="shared" si="24"/>
        <v>0</v>
      </c>
    </row>
    <row r="133" spans="1:57" x14ac:dyDescent="0.25">
      <c r="A133" t="s">
        <v>8916</v>
      </c>
      <c r="B133" s="211">
        <f>IF('Indicator Date hidden'!C134="x","x",$B$2-'Indicator Date hidden'!C134)</f>
        <v>0</v>
      </c>
      <c r="C133" s="211">
        <f>IF('Indicator Date hidden'!D134="x","x",$C$2-'Indicator Date hidden'!D134)</f>
        <v>0</v>
      </c>
      <c r="D133" s="211">
        <f>IF('Indicator Date hidden'!E134="x","x",$D$2-'Indicator Date hidden'!E134)</f>
        <v>0</v>
      </c>
      <c r="E133" s="211">
        <f>IF('Indicator Date hidden'!F134="x","x",$E$2-'Indicator Date hidden'!F134)</f>
        <v>0</v>
      </c>
      <c r="F133" s="211">
        <f>IF('Indicator Date hidden'!G134="x","x",$F$2-'Indicator Date hidden'!G134)</f>
        <v>0</v>
      </c>
      <c r="G133" s="211">
        <f>IF('Indicator Date hidden'!H134="x","x",$G$2-'Indicator Date hidden'!H134)</f>
        <v>0</v>
      </c>
      <c r="H133" s="211">
        <f>IF('Indicator Date hidden'!I134="x","x",$H$2-'Indicator Date hidden'!I134)</f>
        <v>0</v>
      </c>
      <c r="I133" s="211">
        <f>IF('Indicator Date hidden'!J134="x","x",$I$2-'Indicator Date hidden'!J134)</f>
        <v>0</v>
      </c>
      <c r="J133" s="211">
        <f>IF('Indicator Date hidden'!K134="x","x",$J$2-'Indicator Date hidden'!K134)</f>
        <v>0</v>
      </c>
      <c r="K133" s="211">
        <f>IF('Indicator Date hidden'!L134="x","x",$K$2-'Indicator Date hidden'!L134)</f>
        <v>0</v>
      </c>
      <c r="L133" s="211">
        <f>IF('Indicator Date hidden'!M134="x","x",$L$2-'Indicator Date hidden'!M134)</f>
        <v>0</v>
      </c>
      <c r="M133" s="211">
        <f>IF('Indicator Date hidden'!N134="x","x",$M$2-'Indicator Date hidden'!N134)</f>
        <v>0</v>
      </c>
      <c r="N133" s="211">
        <f>IF('Indicator Date hidden'!O134="x","x",$N$2-'Indicator Date hidden'!O134)</f>
        <v>0</v>
      </c>
      <c r="O133" s="211">
        <f>IF('Indicator Date hidden'!P134="x","x",$O$2-'Indicator Date hidden'!P134)</f>
        <v>0</v>
      </c>
      <c r="P133" s="211">
        <f>IF('Indicator Date hidden'!Q134="x","x",$P$2-'Indicator Date hidden'!Q134)</f>
        <v>0</v>
      </c>
      <c r="Q133" s="211" t="str">
        <f>IF('Indicator Date hidden'!R134="x","x",$Q$2-'Indicator Date hidden'!R134)</f>
        <v>x</v>
      </c>
      <c r="R133" s="211">
        <f>IF('Indicator Date hidden'!S134="x","x",$R$2-'Indicator Date hidden'!S134)</f>
        <v>0</v>
      </c>
      <c r="S133" s="211">
        <f>IF('Indicator Date hidden'!T134="x","x",$S$2-'Indicator Date hidden'!T134)</f>
        <v>0</v>
      </c>
      <c r="T133" s="211">
        <f>IF('Indicator Date hidden'!U134="x","x",$T$2-'Indicator Date hidden'!U134)</f>
        <v>0</v>
      </c>
      <c r="U133" s="211">
        <f>IF('Indicator Date hidden'!V134="x","x",$U$2-'Indicator Date hidden'!V134)</f>
        <v>0</v>
      </c>
      <c r="V133" s="211">
        <f>IF('Indicator Date hidden'!W134="x","x",$V$2-'Indicator Date hidden'!W134)</f>
        <v>0</v>
      </c>
      <c r="W133" s="211">
        <f>IF('Indicator Date hidden'!X134="x","x",$W$2-'Indicator Date hidden'!X134)</f>
        <v>6</v>
      </c>
      <c r="X133" s="211">
        <f>IF('Indicator Date hidden'!Y134="x","x",$X$2-'Indicator Date hidden'!Y134)</f>
        <v>1</v>
      </c>
      <c r="Y133" s="211">
        <f>IF('Indicator Date hidden'!Z134="x","x",$Y$2-'Indicator Date hidden'!Z134)</f>
        <v>0</v>
      </c>
      <c r="Z133" s="211">
        <f>IF('Indicator Date hidden'!AA134="x","x",$Z$2-'Indicator Date hidden'!AA134)</f>
        <v>0</v>
      </c>
      <c r="AA133" s="211">
        <f>IF('Indicator Date hidden'!AB134="x","x",$AA$2-'Indicator Date hidden'!AB134)</f>
        <v>0</v>
      </c>
      <c r="AB133" s="211">
        <f>IF('Indicator Date hidden'!AC134="x","x",$AB$2-'Indicator Date hidden'!AC134)</f>
        <v>0</v>
      </c>
      <c r="AC133" s="211">
        <f>IF('Indicator Date hidden'!AD134="x","x",$AC$2-'Indicator Date hidden'!AD134)</f>
        <v>0</v>
      </c>
      <c r="AD133" s="211">
        <f>IF('Indicator Date hidden'!AE134="x","x",$AD$2-'Indicator Date hidden'!AE134)</f>
        <v>0</v>
      </c>
      <c r="AE133" s="211">
        <f>IF('Indicator Date hidden'!AF134="x","x",$AE$2-'Indicator Date hidden'!AF134)</f>
        <v>0</v>
      </c>
      <c r="AF133" s="211">
        <f>IF('Indicator Date hidden'!AG134="x","x",$AF$2-'Indicator Date hidden'!AG134)</f>
        <v>0</v>
      </c>
      <c r="AG133" s="211">
        <f>IF('Indicator Date hidden'!AH134="x","x",$AG$2-'Indicator Date hidden'!AH134)</f>
        <v>0</v>
      </c>
      <c r="AH133" s="211">
        <f>IF('Indicator Date hidden'!AI134="x","x",$AH$2-'Indicator Date hidden'!AI134)</f>
        <v>0</v>
      </c>
      <c r="AI133" s="211">
        <f>IF('Indicator Date hidden'!AJ134="x","x",$AI$2-'Indicator Date hidden'!AJ134)</f>
        <v>0</v>
      </c>
      <c r="AJ133" s="211" t="str">
        <f>IF('Indicator Date hidden'!AK134="x","x",$AJ$2-'Indicator Date hidden'!AK134)</f>
        <v>x</v>
      </c>
      <c r="AK133" s="211">
        <f>IF('Indicator Date hidden'!AL134="x","x",$AK$2-'Indicator Date hidden'!AL134)</f>
        <v>1</v>
      </c>
      <c r="AL133" s="211">
        <f>IF('Indicator Date hidden'!AM134="x","x",$AL$2-'Indicator Date hidden'!AM134)</f>
        <v>0</v>
      </c>
      <c r="AM133" s="211">
        <f>IF('Indicator Date hidden'!AN134="x","x",$AM$2-'Indicator Date hidden'!AN134)</f>
        <v>0</v>
      </c>
      <c r="AN133" s="211">
        <f>IF('Indicator Date hidden'!AO134="x","x",$AN$2-'Indicator Date hidden'!AO134)</f>
        <v>0</v>
      </c>
      <c r="AO133" s="211">
        <f>IF('Indicator Date hidden'!AP134="x","x",$AO$2-'Indicator Date hidden'!AP134)</f>
        <v>0</v>
      </c>
      <c r="AP133" s="211">
        <f>IF('Indicator Date hidden'!AQ134="x","x",$AP$2-'Indicator Date hidden'!AQ134)</f>
        <v>0</v>
      </c>
      <c r="AQ133" s="211">
        <f>IF('Indicator Date hidden'!AR134="x","x",$AQ$2-'Indicator Date hidden'!AR134)</f>
        <v>4</v>
      </c>
      <c r="AR133" s="211">
        <f>IF('Indicator Date hidden'!AS134="x","x",$AR$2-'Indicator Date hidden'!AS134)</f>
        <v>0</v>
      </c>
      <c r="AS133" s="211">
        <f>IF('Indicator Date hidden'!AT134="x","x",$AS$2-'Indicator Date hidden'!AT134)</f>
        <v>0</v>
      </c>
      <c r="AT133" s="211">
        <f>IF('Indicator Date hidden'!AU134="x","x",$AT$2-'Indicator Date hidden'!AU134)</f>
        <v>0</v>
      </c>
      <c r="AU133" s="211">
        <f>IF('Indicator Date hidden'!AV134="x","x",$AU$2-'Indicator Date hidden'!AV134)</f>
        <v>4</v>
      </c>
      <c r="AV133" s="211">
        <f>IF('Indicator Date hidden'!AW134="x","x",$AV$2-'Indicator Date hidden'!AW134)</f>
        <v>0</v>
      </c>
      <c r="AW133" s="211">
        <f>IF('Indicator Date hidden'!AX134="x","x",$AW$2-'Indicator Date hidden'!AX134)</f>
        <v>0</v>
      </c>
      <c r="AX133" s="211">
        <f>IF('Indicator Date hidden'!AY134="x","x",$AX$2-'Indicator Date hidden'!AY134)</f>
        <v>0</v>
      </c>
      <c r="AY133" s="211">
        <f>IF('Indicator Date hidden'!AZ134="x","x",$AY$2-'Indicator Date hidden'!AZ134)</f>
        <v>0</v>
      </c>
      <c r="AZ133" s="211">
        <f>IF('Indicator Date hidden'!BA134="x","x",$AZ$2-'Indicator Date hidden'!BA134)</f>
        <v>0</v>
      </c>
      <c r="BA133">
        <f t="shared" si="20"/>
        <v>16</v>
      </c>
      <c r="BB133" s="21">
        <f t="shared" si="21"/>
        <v>0.32653061224489793</v>
      </c>
      <c r="BC133">
        <f t="shared" si="22"/>
        <v>5</v>
      </c>
      <c r="BD133" s="21">
        <f t="shared" si="23"/>
        <v>1.1497604915104713</v>
      </c>
      <c r="BE133" s="280">
        <f t="shared" si="24"/>
        <v>0</v>
      </c>
    </row>
    <row r="134" spans="1:57" x14ac:dyDescent="0.25">
      <c r="A134" t="s">
        <v>8921</v>
      </c>
      <c r="B134" s="211">
        <f>IF('Indicator Date hidden'!C135="x","x",$B$2-'Indicator Date hidden'!C135)</f>
        <v>0</v>
      </c>
      <c r="C134" s="211">
        <f>IF('Indicator Date hidden'!D135="x","x",$C$2-'Indicator Date hidden'!D135)</f>
        <v>0</v>
      </c>
      <c r="D134" s="211">
        <f>IF('Indicator Date hidden'!E135="x","x",$D$2-'Indicator Date hidden'!E135)</f>
        <v>0</v>
      </c>
      <c r="E134" s="211">
        <f>IF('Indicator Date hidden'!F135="x","x",$E$2-'Indicator Date hidden'!F135)</f>
        <v>0</v>
      </c>
      <c r="F134" s="211">
        <f>IF('Indicator Date hidden'!G135="x","x",$F$2-'Indicator Date hidden'!G135)</f>
        <v>0</v>
      </c>
      <c r="G134" s="211">
        <f>IF('Indicator Date hidden'!H135="x","x",$G$2-'Indicator Date hidden'!H135)</f>
        <v>0</v>
      </c>
      <c r="H134" s="211">
        <f>IF('Indicator Date hidden'!I135="x","x",$H$2-'Indicator Date hidden'!I135)</f>
        <v>0</v>
      </c>
      <c r="I134" s="211">
        <f>IF('Indicator Date hidden'!J135="x","x",$I$2-'Indicator Date hidden'!J135)</f>
        <v>0</v>
      </c>
      <c r="J134" s="211">
        <f>IF('Indicator Date hidden'!K135="x","x",$J$2-'Indicator Date hidden'!K135)</f>
        <v>0</v>
      </c>
      <c r="K134" s="211">
        <f>IF('Indicator Date hidden'!L135="x","x",$K$2-'Indicator Date hidden'!L135)</f>
        <v>0</v>
      </c>
      <c r="L134" s="211">
        <f>IF('Indicator Date hidden'!M135="x","x",$L$2-'Indicator Date hidden'!M135)</f>
        <v>0</v>
      </c>
      <c r="M134" s="211">
        <f>IF('Indicator Date hidden'!N135="x","x",$M$2-'Indicator Date hidden'!N135)</f>
        <v>0</v>
      </c>
      <c r="N134" s="211">
        <f>IF('Indicator Date hidden'!O135="x","x",$N$2-'Indicator Date hidden'!O135)</f>
        <v>0</v>
      </c>
      <c r="O134" s="211">
        <f>IF('Indicator Date hidden'!P135="x","x",$O$2-'Indicator Date hidden'!P135)</f>
        <v>0</v>
      </c>
      <c r="P134" s="211">
        <f>IF('Indicator Date hidden'!Q135="x","x",$P$2-'Indicator Date hidden'!Q135)</f>
        <v>0</v>
      </c>
      <c r="Q134" s="211" t="str">
        <f>IF('Indicator Date hidden'!R135="x","x",$Q$2-'Indicator Date hidden'!R135)</f>
        <v>x</v>
      </c>
      <c r="R134" s="211">
        <f>IF('Indicator Date hidden'!S135="x","x",$R$2-'Indicator Date hidden'!S135)</f>
        <v>0</v>
      </c>
      <c r="S134" s="211">
        <f>IF('Indicator Date hidden'!T135="x","x",$S$2-'Indicator Date hidden'!T135)</f>
        <v>0</v>
      </c>
      <c r="T134" s="211">
        <f>IF('Indicator Date hidden'!U135="x","x",$T$2-'Indicator Date hidden'!U135)</f>
        <v>0</v>
      </c>
      <c r="U134" s="211">
        <f>IF('Indicator Date hidden'!V135="x","x",$U$2-'Indicator Date hidden'!V135)</f>
        <v>0</v>
      </c>
      <c r="V134" s="211">
        <f>IF('Indicator Date hidden'!W135="x","x",$V$2-'Indicator Date hidden'!W135)</f>
        <v>0</v>
      </c>
      <c r="W134" s="211">
        <f>IF('Indicator Date hidden'!X135="x","x",$W$2-'Indicator Date hidden'!X135)</f>
        <v>3</v>
      </c>
      <c r="X134" s="211">
        <f>IF('Indicator Date hidden'!Y135="x","x",$X$2-'Indicator Date hidden'!Y135)</f>
        <v>4</v>
      </c>
      <c r="Y134" s="211">
        <f>IF('Indicator Date hidden'!Z135="x","x",$Y$2-'Indicator Date hidden'!Z135)</f>
        <v>0</v>
      </c>
      <c r="Z134" s="211">
        <f>IF('Indicator Date hidden'!AA135="x","x",$Z$2-'Indicator Date hidden'!AA135)</f>
        <v>0</v>
      </c>
      <c r="AA134" s="211">
        <f>IF('Indicator Date hidden'!AB135="x","x",$AA$2-'Indicator Date hidden'!AB135)</f>
        <v>0</v>
      </c>
      <c r="AB134" s="211">
        <f>IF('Indicator Date hidden'!AC135="x","x",$AB$2-'Indicator Date hidden'!AC135)</f>
        <v>0</v>
      </c>
      <c r="AC134" s="211">
        <f>IF('Indicator Date hidden'!AD135="x","x",$AC$2-'Indicator Date hidden'!AD135)</f>
        <v>0</v>
      </c>
      <c r="AD134" s="211">
        <f>IF('Indicator Date hidden'!AE135="x","x",$AD$2-'Indicator Date hidden'!AE135)</f>
        <v>0</v>
      </c>
      <c r="AE134" s="211">
        <f>IF('Indicator Date hidden'!AF135="x","x",$AE$2-'Indicator Date hidden'!AF135)</f>
        <v>0</v>
      </c>
      <c r="AF134" s="211">
        <f>IF('Indicator Date hidden'!AG135="x","x",$AF$2-'Indicator Date hidden'!AG135)</f>
        <v>4</v>
      </c>
      <c r="AG134" s="211">
        <f>IF('Indicator Date hidden'!AH135="x","x",$AG$2-'Indicator Date hidden'!AH135)</f>
        <v>0</v>
      </c>
      <c r="AH134" s="211">
        <f>IF('Indicator Date hidden'!AI135="x","x",$AH$2-'Indicator Date hidden'!AI135)</f>
        <v>0</v>
      </c>
      <c r="AI134" s="211">
        <f>IF('Indicator Date hidden'!AJ135="x","x",$AI$2-'Indicator Date hidden'!AJ135)</f>
        <v>0</v>
      </c>
      <c r="AJ134" s="211">
        <f>IF('Indicator Date hidden'!AK135="x","x",$AJ$2-'Indicator Date hidden'!AK135)</f>
        <v>1</v>
      </c>
      <c r="AK134" s="211">
        <f>IF('Indicator Date hidden'!AL135="x","x",$AK$2-'Indicator Date hidden'!AL135)</f>
        <v>1</v>
      </c>
      <c r="AL134" s="211">
        <f>IF('Indicator Date hidden'!AM135="x","x",$AL$2-'Indicator Date hidden'!AM135)</f>
        <v>0</v>
      </c>
      <c r="AM134" s="211">
        <f>IF('Indicator Date hidden'!AN135="x","x",$AM$2-'Indicator Date hidden'!AN135)</f>
        <v>0</v>
      </c>
      <c r="AN134" s="211">
        <f>IF('Indicator Date hidden'!AO135="x","x",$AN$2-'Indicator Date hidden'!AO135)</f>
        <v>0</v>
      </c>
      <c r="AO134" s="211" t="str">
        <f>IF('Indicator Date hidden'!AP135="x","x",$AO$2-'Indicator Date hidden'!AP135)</f>
        <v>x</v>
      </c>
      <c r="AP134" s="211" t="str">
        <f>IF('Indicator Date hidden'!AQ135="x","x",$AP$2-'Indicator Date hidden'!AQ135)</f>
        <v>x</v>
      </c>
      <c r="AQ134" s="211">
        <f>IF('Indicator Date hidden'!AR135="x","x",$AQ$2-'Indicator Date hidden'!AR135)</f>
        <v>4</v>
      </c>
      <c r="AR134" s="211">
        <f>IF('Indicator Date hidden'!AS135="x","x",$AR$2-'Indicator Date hidden'!AS135)</f>
        <v>0</v>
      </c>
      <c r="AS134" s="211">
        <f>IF('Indicator Date hidden'!AT135="x","x",$AS$2-'Indicator Date hidden'!AT135)</f>
        <v>0</v>
      </c>
      <c r="AT134" s="211">
        <f>IF('Indicator Date hidden'!AU135="x","x",$AT$2-'Indicator Date hidden'!AU135)</f>
        <v>0</v>
      </c>
      <c r="AU134" s="211">
        <f>IF('Indicator Date hidden'!AV135="x","x",$AU$2-'Indicator Date hidden'!AV135)</f>
        <v>1</v>
      </c>
      <c r="AV134" s="211">
        <f>IF('Indicator Date hidden'!AW135="x","x",$AV$2-'Indicator Date hidden'!AW135)</f>
        <v>0</v>
      </c>
      <c r="AW134" s="211">
        <f>IF('Indicator Date hidden'!AX135="x","x",$AW$2-'Indicator Date hidden'!AX135)</f>
        <v>0</v>
      </c>
      <c r="AX134" s="211">
        <f>IF('Indicator Date hidden'!AY135="x","x",$AX$2-'Indicator Date hidden'!AY135)</f>
        <v>0</v>
      </c>
      <c r="AY134" s="211">
        <f>IF('Indicator Date hidden'!AZ135="x","x",$AY$2-'Indicator Date hidden'!AZ135)</f>
        <v>0</v>
      </c>
      <c r="AZ134" s="211">
        <f>IF('Indicator Date hidden'!BA135="x","x",$AZ$2-'Indicator Date hidden'!BA135)</f>
        <v>0</v>
      </c>
      <c r="BA134">
        <f t="shared" si="20"/>
        <v>18</v>
      </c>
      <c r="BB134" s="21">
        <f t="shared" si="21"/>
        <v>0.375</v>
      </c>
      <c r="BC134">
        <f t="shared" si="22"/>
        <v>7</v>
      </c>
      <c r="BD134" s="21">
        <f t="shared" si="23"/>
        <v>1.0532687216470449</v>
      </c>
      <c r="BE134" s="280">
        <f t="shared" si="24"/>
        <v>0</v>
      </c>
    </row>
    <row r="135" spans="1:57" x14ac:dyDescent="0.25">
      <c r="A135" t="s">
        <v>8927</v>
      </c>
      <c r="B135" s="211">
        <f>IF('Indicator Date hidden'!C136="x","x",$B$2-'Indicator Date hidden'!C136)</f>
        <v>0</v>
      </c>
      <c r="C135" s="211">
        <f>IF('Indicator Date hidden'!D136="x","x",$C$2-'Indicator Date hidden'!D136)</f>
        <v>0</v>
      </c>
      <c r="D135" s="211">
        <f>IF('Indicator Date hidden'!E136="x","x",$D$2-'Indicator Date hidden'!E136)</f>
        <v>0</v>
      </c>
      <c r="E135" s="211">
        <f>IF('Indicator Date hidden'!F136="x","x",$E$2-'Indicator Date hidden'!F136)</f>
        <v>0</v>
      </c>
      <c r="F135" s="211">
        <f>IF('Indicator Date hidden'!G136="x","x",$F$2-'Indicator Date hidden'!G136)</f>
        <v>0</v>
      </c>
      <c r="G135" s="211">
        <f>IF('Indicator Date hidden'!H136="x","x",$G$2-'Indicator Date hidden'!H136)</f>
        <v>0</v>
      </c>
      <c r="H135" s="211">
        <f>IF('Indicator Date hidden'!I136="x","x",$H$2-'Indicator Date hidden'!I136)</f>
        <v>0</v>
      </c>
      <c r="I135" s="211">
        <f>IF('Indicator Date hidden'!J136="x","x",$I$2-'Indicator Date hidden'!J136)</f>
        <v>0</v>
      </c>
      <c r="J135" s="211">
        <f>IF('Indicator Date hidden'!K136="x","x",$J$2-'Indicator Date hidden'!K136)</f>
        <v>0</v>
      </c>
      <c r="K135" s="211">
        <f>IF('Indicator Date hidden'!L136="x","x",$K$2-'Indicator Date hidden'!L136)</f>
        <v>0</v>
      </c>
      <c r="L135" s="211">
        <f>IF('Indicator Date hidden'!M136="x","x",$L$2-'Indicator Date hidden'!M136)</f>
        <v>0</v>
      </c>
      <c r="M135" s="211">
        <f>IF('Indicator Date hidden'!N136="x","x",$M$2-'Indicator Date hidden'!N136)</f>
        <v>0</v>
      </c>
      <c r="N135" s="211">
        <f>IF('Indicator Date hidden'!O136="x","x",$N$2-'Indicator Date hidden'!O136)</f>
        <v>0</v>
      </c>
      <c r="O135" s="211">
        <f>IF('Indicator Date hidden'!P136="x","x",$O$2-'Indicator Date hidden'!P136)</f>
        <v>0</v>
      </c>
      <c r="P135" s="211">
        <f>IF('Indicator Date hidden'!Q136="x","x",$P$2-'Indicator Date hidden'!Q136)</f>
        <v>0</v>
      </c>
      <c r="Q135" s="211" t="str">
        <f>IF('Indicator Date hidden'!R136="x","x",$Q$2-'Indicator Date hidden'!R136)</f>
        <v>x</v>
      </c>
      <c r="R135" s="211">
        <f>IF('Indicator Date hidden'!S136="x","x",$R$2-'Indicator Date hidden'!S136)</f>
        <v>0</v>
      </c>
      <c r="S135" s="211">
        <f>IF('Indicator Date hidden'!T136="x","x",$S$2-'Indicator Date hidden'!T136)</f>
        <v>0</v>
      </c>
      <c r="T135" s="211">
        <f>IF('Indicator Date hidden'!U136="x","x",$T$2-'Indicator Date hidden'!U136)</f>
        <v>0</v>
      </c>
      <c r="U135" s="211">
        <f>IF('Indicator Date hidden'!V136="x","x",$U$2-'Indicator Date hidden'!V136)</f>
        <v>0</v>
      </c>
      <c r="V135" s="211">
        <f>IF('Indicator Date hidden'!W136="x","x",$V$2-'Indicator Date hidden'!W136)</f>
        <v>0</v>
      </c>
      <c r="W135" s="211">
        <f>IF('Indicator Date hidden'!X136="x","x",$W$2-'Indicator Date hidden'!X136)</f>
        <v>2</v>
      </c>
      <c r="X135" s="211">
        <f>IF('Indicator Date hidden'!Y136="x","x",$X$2-'Indicator Date hidden'!Y136)</f>
        <v>2</v>
      </c>
      <c r="Y135" s="211">
        <f>IF('Indicator Date hidden'!Z136="x","x",$Y$2-'Indicator Date hidden'!Z136)</f>
        <v>0</v>
      </c>
      <c r="Z135" s="211">
        <f>IF('Indicator Date hidden'!AA136="x","x",$Z$2-'Indicator Date hidden'!AA136)</f>
        <v>0</v>
      </c>
      <c r="AA135" s="211">
        <f>IF('Indicator Date hidden'!AB136="x","x",$AA$2-'Indicator Date hidden'!AB136)</f>
        <v>0</v>
      </c>
      <c r="AB135" s="211">
        <f>IF('Indicator Date hidden'!AC136="x","x",$AB$2-'Indicator Date hidden'!AC136)</f>
        <v>0</v>
      </c>
      <c r="AC135" s="211">
        <f>IF('Indicator Date hidden'!AD136="x","x",$AC$2-'Indicator Date hidden'!AD136)</f>
        <v>0</v>
      </c>
      <c r="AD135" s="211">
        <f>IF('Indicator Date hidden'!AE136="x","x",$AD$2-'Indicator Date hidden'!AE136)</f>
        <v>0</v>
      </c>
      <c r="AE135" s="211">
        <f>IF('Indicator Date hidden'!AF136="x","x",$AE$2-'Indicator Date hidden'!AF136)</f>
        <v>0</v>
      </c>
      <c r="AF135" s="211">
        <f>IF('Indicator Date hidden'!AG136="x","x",$AF$2-'Indicator Date hidden'!AG136)</f>
        <v>0</v>
      </c>
      <c r="AG135" s="211">
        <f>IF('Indicator Date hidden'!AH136="x","x",$AG$2-'Indicator Date hidden'!AH136)</f>
        <v>0</v>
      </c>
      <c r="AH135" s="211">
        <f>IF('Indicator Date hidden'!AI136="x","x",$AH$2-'Indicator Date hidden'!AI136)</f>
        <v>0</v>
      </c>
      <c r="AI135" s="211">
        <f>IF('Indicator Date hidden'!AJ136="x","x",$AI$2-'Indicator Date hidden'!AJ136)</f>
        <v>0</v>
      </c>
      <c r="AJ135" s="211" t="str">
        <f>IF('Indicator Date hidden'!AK136="x","x",$AJ$2-'Indicator Date hidden'!AK136)</f>
        <v>x</v>
      </c>
      <c r="AK135" s="211">
        <f>IF('Indicator Date hidden'!AL136="x","x",$AK$2-'Indicator Date hidden'!AL136)</f>
        <v>1</v>
      </c>
      <c r="AL135" s="211">
        <f>IF('Indicator Date hidden'!AM136="x","x",$AL$2-'Indicator Date hidden'!AM136)</f>
        <v>0</v>
      </c>
      <c r="AM135" s="211">
        <f>IF('Indicator Date hidden'!AN136="x","x",$AM$2-'Indicator Date hidden'!AN136)</f>
        <v>0</v>
      </c>
      <c r="AN135" s="211">
        <f>IF('Indicator Date hidden'!AO136="x","x",$AN$2-'Indicator Date hidden'!AO136)</f>
        <v>0</v>
      </c>
      <c r="AO135" s="211">
        <f>IF('Indicator Date hidden'!AP136="x","x",$AO$2-'Indicator Date hidden'!AP136)</f>
        <v>1</v>
      </c>
      <c r="AP135" s="211">
        <f>IF('Indicator Date hidden'!AQ136="x","x",$AP$2-'Indicator Date hidden'!AQ136)</f>
        <v>1</v>
      </c>
      <c r="AQ135" s="211">
        <f>IF('Indicator Date hidden'!AR136="x","x",$AQ$2-'Indicator Date hidden'!AR136)</f>
        <v>6</v>
      </c>
      <c r="AR135" s="211">
        <f>IF('Indicator Date hidden'!AS136="x","x",$AR$2-'Indicator Date hidden'!AS136)</f>
        <v>0</v>
      </c>
      <c r="AS135" s="211">
        <f>IF('Indicator Date hidden'!AT136="x","x",$AS$2-'Indicator Date hidden'!AT136)</f>
        <v>0</v>
      </c>
      <c r="AT135" s="211">
        <f>IF('Indicator Date hidden'!AU136="x","x",$AT$2-'Indicator Date hidden'!AU136)</f>
        <v>0</v>
      </c>
      <c r="AU135" s="211">
        <f>IF('Indicator Date hidden'!AV136="x","x",$AU$2-'Indicator Date hidden'!AV136)</f>
        <v>0</v>
      </c>
      <c r="AV135" s="211">
        <f>IF('Indicator Date hidden'!AW136="x","x",$AV$2-'Indicator Date hidden'!AW136)</f>
        <v>0</v>
      </c>
      <c r="AW135" s="211">
        <f>IF('Indicator Date hidden'!AX136="x","x",$AW$2-'Indicator Date hidden'!AX136)</f>
        <v>0</v>
      </c>
      <c r="AX135" s="211">
        <f>IF('Indicator Date hidden'!AY136="x","x",$AX$2-'Indicator Date hidden'!AY136)</f>
        <v>0</v>
      </c>
      <c r="AY135" s="211">
        <f>IF('Indicator Date hidden'!AZ136="x","x",$AY$2-'Indicator Date hidden'!AZ136)</f>
        <v>0</v>
      </c>
      <c r="AZ135" s="211">
        <f>IF('Indicator Date hidden'!BA136="x","x",$AZ$2-'Indicator Date hidden'!BA136)</f>
        <v>0</v>
      </c>
      <c r="BA135">
        <f t="shared" si="20"/>
        <v>13</v>
      </c>
      <c r="BB135" s="21">
        <f t="shared" si="21"/>
        <v>0.26530612244897961</v>
      </c>
      <c r="BC135">
        <f t="shared" si="22"/>
        <v>6</v>
      </c>
      <c r="BD135" s="21">
        <f t="shared" si="23"/>
        <v>0.94275995611845698</v>
      </c>
      <c r="BE135" s="280">
        <f t="shared" si="24"/>
        <v>0</v>
      </c>
    </row>
    <row r="136" spans="1:57" x14ac:dyDescent="0.25">
      <c r="A136" t="s">
        <v>8917</v>
      </c>
      <c r="B136" s="211">
        <f>IF('Indicator Date hidden'!C137="x","x",$B$2-'Indicator Date hidden'!C137)</f>
        <v>0</v>
      </c>
      <c r="C136" s="211">
        <f>IF('Indicator Date hidden'!D137="x","x",$C$2-'Indicator Date hidden'!D137)</f>
        <v>0</v>
      </c>
      <c r="D136" s="211">
        <f>IF('Indicator Date hidden'!E137="x","x",$D$2-'Indicator Date hidden'!E137)</f>
        <v>0</v>
      </c>
      <c r="E136" s="211">
        <f>IF('Indicator Date hidden'!F137="x","x",$E$2-'Indicator Date hidden'!F137)</f>
        <v>0</v>
      </c>
      <c r="F136" s="211">
        <f>IF('Indicator Date hidden'!G137="x","x",$F$2-'Indicator Date hidden'!G137)</f>
        <v>0</v>
      </c>
      <c r="G136" s="211">
        <f>IF('Indicator Date hidden'!H137="x","x",$G$2-'Indicator Date hidden'!H137)</f>
        <v>0</v>
      </c>
      <c r="H136" s="211">
        <f>IF('Indicator Date hidden'!I137="x","x",$H$2-'Indicator Date hidden'!I137)</f>
        <v>0</v>
      </c>
      <c r="I136" s="211">
        <f>IF('Indicator Date hidden'!J137="x","x",$I$2-'Indicator Date hidden'!J137)</f>
        <v>0</v>
      </c>
      <c r="J136" s="211">
        <f>IF('Indicator Date hidden'!K137="x","x",$J$2-'Indicator Date hidden'!K137)</f>
        <v>0</v>
      </c>
      <c r="K136" s="211">
        <f>IF('Indicator Date hidden'!L137="x","x",$K$2-'Indicator Date hidden'!L137)</f>
        <v>0</v>
      </c>
      <c r="L136" s="211">
        <f>IF('Indicator Date hidden'!M137="x","x",$L$2-'Indicator Date hidden'!M137)</f>
        <v>0</v>
      </c>
      <c r="M136" s="211">
        <f>IF('Indicator Date hidden'!N137="x","x",$M$2-'Indicator Date hidden'!N137)</f>
        <v>0</v>
      </c>
      <c r="N136" s="211">
        <f>IF('Indicator Date hidden'!O137="x","x",$N$2-'Indicator Date hidden'!O137)</f>
        <v>0</v>
      </c>
      <c r="O136" s="211">
        <f>IF('Indicator Date hidden'!P137="x","x",$O$2-'Indicator Date hidden'!P137)</f>
        <v>0</v>
      </c>
      <c r="P136" s="211">
        <f>IF('Indicator Date hidden'!Q137="x","x",$P$2-'Indicator Date hidden'!Q137)</f>
        <v>0</v>
      </c>
      <c r="Q136" s="211">
        <f>IF('Indicator Date hidden'!R137="x","x",$Q$2-'Indicator Date hidden'!R137)</f>
        <v>2</v>
      </c>
      <c r="R136" s="211">
        <f>IF('Indicator Date hidden'!S137="x","x",$R$2-'Indicator Date hidden'!S137)</f>
        <v>0</v>
      </c>
      <c r="S136" s="211">
        <f>IF('Indicator Date hidden'!T137="x","x",$S$2-'Indicator Date hidden'!T137)</f>
        <v>0</v>
      </c>
      <c r="T136" s="211">
        <f>IF('Indicator Date hidden'!U137="x","x",$T$2-'Indicator Date hidden'!U137)</f>
        <v>0</v>
      </c>
      <c r="U136" s="211">
        <f>IF('Indicator Date hidden'!V137="x","x",$U$2-'Indicator Date hidden'!V137)</f>
        <v>0</v>
      </c>
      <c r="V136" s="211">
        <f>IF('Indicator Date hidden'!W137="x","x",$V$2-'Indicator Date hidden'!W137)</f>
        <v>0</v>
      </c>
      <c r="W136" s="211">
        <f>IF('Indicator Date hidden'!X137="x","x",$W$2-'Indicator Date hidden'!X137)</f>
        <v>2</v>
      </c>
      <c r="X136" s="211">
        <f>IF('Indicator Date hidden'!Y137="x","x",$X$2-'Indicator Date hidden'!Y137)</f>
        <v>2</v>
      </c>
      <c r="Y136" s="211">
        <f>IF('Indicator Date hidden'!Z137="x","x",$Y$2-'Indicator Date hidden'!Z137)</f>
        <v>0</v>
      </c>
      <c r="Z136" s="211">
        <f>IF('Indicator Date hidden'!AA137="x","x",$Z$2-'Indicator Date hidden'!AA137)</f>
        <v>0</v>
      </c>
      <c r="AA136" s="211">
        <f>IF('Indicator Date hidden'!AB137="x","x",$AA$2-'Indicator Date hidden'!AB137)</f>
        <v>0</v>
      </c>
      <c r="AB136" s="211">
        <f>IF('Indicator Date hidden'!AC137="x","x",$AB$2-'Indicator Date hidden'!AC137)</f>
        <v>0</v>
      </c>
      <c r="AC136" s="211">
        <f>IF('Indicator Date hidden'!AD137="x","x",$AC$2-'Indicator Date hidden'!AD137)</f>
        <v>0</v>
      </c>
      <c r="AD136" s="211">
        <f>IF('Indicator Date hidden'!AE137="x","x",$AD$2-'Indicator Date hidden'!AE137)</f>
        <v>0</v>
      </c>
      <c r="AE136" s="211">
        <f>IF('Indicator Date hidden'!AF137="x","x",$AE$2-'Indicator Date hidden'!AF137)</f>
        <v>0</v>
      </c>
      <c r="AF136" s="211">
        <f>IF('Indicator Date hidden'!AG137="x","x",$AF$2-'Indicator Date hidden'!AG137)</f>
        <v>0</v>
      </c>
      <c r="AG136" s="211">
        <f>IF('Indicator Date hidden'!AH137="x","x",$AG$2-'Indicator Date hidden'!AH137)</f>
        <v>0</v>
      </c>
      <c r="AH136" s="211">
        <f>IF('Indicator Date hidden'!AI137="x","x",$AH$2-'Indicator Date hidden'!AI137)</f>
        <v>0</v>
      </c>
      <c r="AI136" s="211">
        <f>IF('Indicator Date hidden'!AJ137="x","x",$AI$2-'Indicator Date hidden'!AJ137)</f>
        <v>0</v>
      </c>
      <c r="AJ136" s="211">
        <f>IF('Indicator Date hidden'!AK137="x","x",$AJ$2-'Indicator Date hidden'!AK137)</f>
        <v>1</v>
      </c>
      <c r="AK136" s="211">
        <f>IF('Indicator Date hidden'!AL137="x","x",$AK$2-'Indicator Date hidden'!AL137)</f>
        <v>1</v>
      </c>
      <c r="AL136" s="211">
        <f>IF('Indicator Date hidden'!AM137="x","x",$AL$2-'Indicator Date hidden'!AM137)</f>
        <v>0</v>
      </c>
      <c r="AM136" s="211">
        <f>IF('Indicator Date hidden'!AN137="x","x",$AM$2-'Indicator Date hidden'!AN137)</f>
        <v>0</v>
      </c>
      <c r="AN136" s="211">
        <f>IF('Indicator Date hidden'!AO137="x","x",$AN$2-'Indicator Date hidden'!AO137)</f>
        <v>0</v>
      </c>
      <c r="AO136" s="211">
        <f>IF('Indicator Date hidden'!AP137="x","x",$AO$2-'Indicator Date hidden'!AP137)</f>
        <v>0</v>
      </c>
      <c r="AP136" s="211">
        <f>IF('Indicator Date hidden'!AQ137="x","x",$AP$2-'Indicator Date hidden'!AQ137)</f>
        <v>0</v>
      </c>
      <c r="AQ136" s="211">
        <f>IF('Indicator Date hidden'!AR137="x","x",$AQ$2-'Indicator Date hidden'!AR137)</f>
        <v>0</v>
      </c>
      <c r="AR136" s="211">
        <f>IF('Indicator Date hidden'!AS137="x","x",$AR$2-'Indicator Date hidden'!AS137)</f>
        <v>0</v>
      </c>
      <c r="AS136" s="211">
        <f>IF('Indicator Date hidden'!AT137="x","x",$AS$2-'Indicator Date hidden'!AT137)</f>
        <v>0</v>
      </c>
      <c r="AT136" s="211">
        <f>IF('Indicator Date hidden'!AU137="x","x",$AT$2-'Indicator Date hidden'!AU137)</f>
        <v>0</v>
      </c>
      <c r="AU136" s="211">
        <f>IF('Indicator Date hidden'!AV137="x","x",$AU$2-'Indicator Date hidden'!AV137)</f>
        <v>2</v>
      </c>
      <c r="AV136" s="211">
        <f>IF('Indicator Date hidden'!AW137="x","x",$AV$2-'Indicator Date hidden'!AW137)</f>
        <v>0</v>
      </c>
      <c r="AW136" s="211">
        <f>IF('Indicator Date hidden'!AX137="x","x",$AW$2-'Indicator Date hidden'!AX137)</f>
        <v>0</v>
      </c>
      <c r="AX136" s="211">
        <f>IF('Indicator Date hidden'!AY137="x","x",$AX$2-'Indicator Date hidden'!AY137)</f>
        <v>0</v>
      </c>
      <c r="AY136" s="211">
        <f>IF('Indicator Date hidden'!AZ137="x","x",$AY$2-'Indicator Date hidden'!AZ137)</f>
        <v>0</v>
      </c>
      <c r="AZ136" s="211">
        <f>IF('Indicator Date hidden'!BA137="x","x",$AZ$2-'Indicator Date hidden'!BA137)</f>
        <v>0</v>
      </c>
      <c r="BA136">
        <f t="shared" si="20"/>
        <v>10</v>
      </c>
      <c r="BB136" s="21">
        <f t="shared" si="21"/>
        <v>0.19607843137254902</v>
      </c>
      <c r="BC136">
        <f t="shared" si="22"/>
        <v>6</v>
      </c>
      <c r="BD136" s="21">
        <f t="shared" si="23"/>
        <v>0.56079802533627809</v>
      </c>
      <c r="BE136" s="280">
        <f t="shared" si="24"/>
        <v>0</v>
      </c>
    </row>
    <row r="137" spans="1:57" x14ac:dyDescent="0.25">
      <c r="A137" t="s">
        <v>8918</v>
      </c>
      <c r="B137" s="211">
        <f>IF('Indicator Date hidden'!C138="x","x",$B$2-'Indicator Date hidden'!C138)</f>
        <v>0</v>
      </c>
      <c r="C137" s="211">
        <f>IF('Indicator Date hidden'!D138="x","x",$C$2-'Indicator Date hidden'!D138)</f>
        <v>0</v>
      </c>
      <c r="D137" s="211">
        <f>IF('Indicator Date hidden'!E138="x","x",$D$2-'Indicator Date hidden'!E138)</f>
        <v>0</v>
      </c>
      <c r="E137" s="211">
        <f>IF('Indicator Date hidden'!F138="x","x",$E$2-'Indicator Date hidden'!F138)</f>
        <v>0</v>
      </c>
      <c r="F137" s="211">
        <f>IF('Indicator Date hidden'!G138="x","x",$F$2-'Indicator Date hidden'!G138)</f>
        <v>0</v>
      </c>
      <c r="G137" s="211">
        <f>IF('Indicator Date hidden'!H138="x","x",$G$2-'Indicator Date hidden'!H138)</f>
        <v>0</v>
      </c>
      <c r="H137" s="211">
        <f>IF('Indicator Date hidden'!I138="x","x",$H$2-'Indicator Date hidden'!I138)</f>
        <v>0</v>
      </c>
      <c r="I137" s="211">
        <f>IF('Indicator Date hidden'!J138="x","x",$I$2-'Indicator Date hidden'!J138)</f>
        <v>0</v>
      </c>
      <c r="J137" s="211">
        <f>IF('Indicator Date hidden'!K138="x","x",$J$2-'Indicator Date hidden'!K138)</f>
        <v>0</v>
      </c>
      <c r="K137" s="211">
        <f>IF('Indicator Date hidden'!L138="x","x",$K$2-'Indicator Date hidden'!L138)</f>
        <v>0</v>
      </c>
      <c r="L137" s="211">
        <f>IF('Indicator Date hidden'!M138="x","x",$L$2-'Indicator Date hidden'!M138)</f>
        <v>0</v>
      </c>
      <c r="M137" s="211">
        <f>IF('Indicator Date hidden'!N138="x","x",$M$2-'Indicator Date hidden'!N138)</f>
        <v>0</v>
      </c>
      <c r="N137" s="211">
        <f>IF('Indicator Date hidden'!O138="x","x",$N$2-'Indicator Date hidden'!O138)</f>
        <v>0</v>
      </c>
      <c r="O137" s="211">
        <f>IF('Indicator Date hidden'!P138="x","x",$O$2-'Indicator Date hidden'!P138)</f>
        <v>0</v>
      </c>
      <c r="P137" s="211">
        <f>IF('Indicator Date hidden'!Q138="x","x",$P$2-'Indicator Date hidden'!Q138)</f>
        <v>0</v>
      </c>
      <c r="Q137" s="211">
        <f>IF('Indicator Date hidden'!R138="x","x",$Q$2-'Indicator Date hidden'!R138)</f>
        <v>1</v>
      </c>
      <c r="R137" s="211">
        <f>IF('Indicator Date hidden'!S138="x","x",$R$2-'Indicator Date hidden'!S138)</f>
        <v>0</v>
      </c>
      <c r="S137" s="211">
        <f>IF('Indicator Date hidden'!T138="x","x",$S$2-'Indicator Date hidden'!T138)</f>
        <v>0</v>
      </c>
      <c r="T137" s="211">
        <f>IF('Indicator Date hidden'!U138="x","x",$T$2-'Indicator Date hidden'!U138)</f>
        <v>0</v>
      </c>
      <c r="U137" s="211">
        <f>IF('Indicator Date hidden'!V138="x","x",$U$2-'Indicator Date hidden'!V138)</f>
        <v>0</v>
      </c>
      <c r="V137" s="211">
        <f>IF('Indicator Date hidden'!W138="x","x",$V$2-'Indicator Date hidden'!W138)</f>
        <v>0</v>
      </c>
      <c r="W137" s="211">
        <f>IF('Indicator Date hidden'!X138="x","x",$W$2-'Indicator Date hidden'!X138)</f>
        <v>3</v>
      </c>
      <c r="X137" s="211" t="str">
        <f>IF('Indicator Date hidden'!Y138="x","x",$X$2-'Indicator Date hidden'!Y138)</f>
        <v>x</v>
      </c>
      <c r="Y137" s="211">
        <f>IF('Indicator Date hidden'!Z138="x","x",$Y$2-'Indicator Date hidden'!Z138)</f>
        <v>0</v>
      </c>
      <c r="Z137" s="211">
        <f>IF('Indicator Date hidden'!AA138="x","x",$Z$2-'Indicator Date hidden'!AA138)</f>
        <v>0</v>
      </c>
      <c r="AA137" s="211">
        <f>IF('Indicator Date hidden'!AB138="x","x",$AA$2-'Indicator Date hidden'!AB138)</f>
        <v>0</v>
      </c>
      <c r="AB137" s="211">
        <f>IF('Indicator Date hidden'!AC138="x","x",$AB$2-'Indicator Date hidden'!AC138)</f>
        <v>0</v>
      </c>
      <c r="AC137" s="211">
        <f>IF('Indicator Date hidden'!AD138="x","x",$AC$2-'Indicator Date hidden'!AD138)</f>
        <v>0</v>
      </c>
      <c r="AD137" s="211">
        <f>IF('Indicator Date hidden'!AE138="x","x",$AD$2-'Indicator Date hidden'!AE138)</f>
        <v>0</v>
      </c>
      <c r="AE137" s="211">
        <f>IF('Indicator Date hidden'!AF138="x","x",$AE$2-'Indicator Date hidden'!AF138)</f>
        <v>0</v>
      </c>
      <c r="AF137" s="211">
        <f>IF('Indicator Date hidden'!AG138="x","x",$AF$2-'Indicator Date hidden'!AG138)</f>
        <v>1</v>
      </c>
      <c r="AG137" s="211">
        <f>IF('Indicator Date hidden'!AH138="x","x",$AG$2-'Indicator Date hidden'!AH138)</f>
        <v>0</v>
      </c>
      <c r="AH137" s="211">
        <f>IF('Indicator Date hidden'!AI138="x","x",$AH$2-'Indicator Date hidden'!AI138)</f>
        <v>0</v>
      </c>
      <c r="AI137" s="211">
        <f>IF('Indicator Date hidden'!AJ138="x","x",$AI$2-'Indicator Date hidden'!AJ138)</f>
        <v>0</v>
      </c>
      <c r="AJ137" s="211">
        <f>IF('Indicator Date hidden'!AK138="x","x",$AJ$2-'Indicator Date hidden'!AK138)</f>
        <v>1</v>
      </c>
      <c r="AK137" s="211">
        <f>IF('Indicator Date hidden'!AL138="x","x",$AK$2-'Indicator Date hidden'!AL138)</f>
        <v>1</v>
      </c>
      <c r="AL137" s="211">
        <f>IF('Indicator Date hidden'!AM138="x","x",$AL$2-'Indicator Date hidden'!AM138)</f>
        <v>0</v>
      </c>
      <c r="AM137" s="211">
        <f>IF('Indicator Date hidden'!AN138="x","x",$AM$2-'Indicator Date hidden'!AN138)</f>
        <v>0</v>
      </c>
      <c r="AN137" s="211">
        <f>IF('Indicator Date hidden'!AO138="x","x",$AN$2-'Indicator Date hidden'!AO138)</f>
        <v>0</v>
      </c>
      <c r="AO137" s="211">
        <f>IF('Indicator Date hidden'!AP138="x","x",$AO$2-'Indicator Date hidden'!AP138)</f>
        <v>0</v>
      </c>
      <c r="AP137" s="211">
        <f>IF('Indicator Date hidden'!AQ138="x","x",$AP$2-'Indicator Date hidden'!AQ138)</f>
        <v>0</v>
      </c>
      <c r="AQ137" s="211">
        <f>IF('Indicator Date hidden'!AR138="x","x",$AQ$2-'Indicator Date hidden'!AR138)</f>
        <v>0</v>
      </c>
      <c r="AR137" s="211">
        <f>IF('Indicator Date hidden'!AS138="x","x",$AR$2-'Indicator Date hidden'!AS138)</f>
        <v>0</v>
      </c>
      <c r="AS137" s="211">
        <f>IF('Indicator Date hidden'!AT138="x","x",$AS$2-'Indicator Date hidden'!AT138)</f>
        <v>0</v>
      </c>
      <c r="AT137" s="211">
        <f>IF('Indicator Date hidden'!AU138="x","x",$AT$2-'Indicator Date hidden'!AU138)</f>
        <v>0</v>
      </c>
      <c r="AU137" s="211">
        <f>IF('Indicator Date hidden'!AV138="x","x",$AU$2-'Indicator Date hidden'!AV138)</f>
        <v>6</v>
      </c>
      <c r="AV137" s="211">
        <f>IF('Indicator Date hidden'!AW138="x","x",$AV$2-'Indicator Date hidden'!AW138)</f>
        <v>0</v>
      </c>
      <c r="AW137" s="211">
        <f>IF('Indicator Date hidden'!AX138="x","x",$AW$2-'Indicator Date hidden'!AX138)</f>
        <v>0</v>
      </c>
      <c r="AX137" s="211">
        <f>IF('Indicator Date hidden'!AY138="x","x",$AX$2-'Indicator Date hidden'!AY138)</f>
        <v>0</v>
      </c>
      <c r="AY137" s="211">
        <f>IF('Indicator Date hidden'!AZ138="x","x",$AY$2-'Indicator Date hidden'!AZ138)</f>
        <v>0</v>
      </c>
      <c r="AZ137" s="211">
        <f>IF('Indicator Date hidden'!BA138="x","x",$AZ$2-'Indicator Date hidden'!BA138)</f>
        <v>0</v>
      </c>
      <c r="BA137">
        <f t="shared" si="20"/>
        <v>13</v>
      </c>
      <c r="BB137" s="21">
        <f t="shared" si="21"/>
        <v>0.26</v>
      </c>
      <c r="BC137">
        <f t="shared" si="22"/>
        <v>6</v>
      </c>
      <c r="BD137" s="21">
        <f t="shared" si="23"/>
        <v>0.95519631490076429</v>
      </c>
      <c r="BE137" s="280">
        <f t="shared" si="24"/>
        <v>0</v>
      </c>
    </row>
    <row r="138" spans="1:57" x14ac:dyDescent="0.25">
      <c r="A138" t="s">
        <v>8922</v>
      </c>
      <c r="B138" s="211">
        <f>IF('Indicator Date hidden'!C139="x","x",$B$2-'Indicator Date hidden'!C139)</f>
        <v>0</v>
      </c>
      <c r="C138" s="211">
        <f>IF('Indicator Date hidden'!D139="x","x",$C$2-'Indicator Date hidden'!D139)</f>
        <v>0</v>
      </c>
      <c r="D138" s="211">
        <f>IF('Indicator Date hidden'!E139="x","x",$D$2-'Indicator Date hidden'!E139)</f>
        <v>0</v>
      </c>
      <c r="E138" s="211">
        <f>IF('Indicator Date hidden'!F139="x","x",$E$2-'Indicator Date hidden'!F139)</f>
        <v>0</v>
      </c>
      <c r="F138" s="211">
        <f>IF('Indicator Date hidden'!G139="x","x",$F$2-'Indicator Date hidden'!G139)</f>
        <v>0</v>
      </c>
      <c r="G138" s="211">
        <f>IF('Indicator Date hidden'!H139="x","x",$G$2-'Indicator Date hidden'!H139)</f>
        <v>0</v>
      </c>
      <c r="H138" s="211">
        <f>IF('Indicator Date hidden'!I139="x","x",$H$2-'Indicator Date hidden'!I139)</f>
        <v>0</v>
      </c>
      <c r="I138" s="211">
        <f>IF('Indicator Date hidden'!J139="x","x",$I$2-'Indicator Date hidden'!J139)</f>
        <v>0</v>
      </c>
      <c r="J138" s="211">
        <f>IF('Indicator Date hidden'!K139="x","x",$J$2-'Indicator Date hidden'!K139)</f>
        <v>0</v>
      </c>
      <c r="K138" s="211">
        <f>IF('Indicator Date hidden'!L139="x","x",$K$2-'Indicator Date hidden'!L139)</f>
        <v>0</v>
      </c>
      <c r="L138" s="211">
        <f>IF('Indicator Date hidden'!M139="x","x",$L$2-'Indicator Date hidden'!M139)</f>
        <v>0</v>
      </c>
      <c r="M138" s="211">
        <f>IF('Indicator Date hidden'!N139="x","x",$M$2-'Indicator Date hidden'!N139)</f>
        <v>0</v>
      </c>
      <c r="N138" s="211">
        <f>IF('Indicator Date hidden'!O139="x","x",$N$2-'Indicator Date hidden'!O139)</f>
        <v>0</v>
      </c>
      <c r="O138" s="211">
        <f>IF('Indicator Date hidden'!P139="x","x",$O$2-'Indicator Date hidden'!P139)</f>
        <v>0</v>
      </c>
      <c r="P138" s="211">
        <f>IF('Indicator Date hidden'!Q139="x","x",$P$2-'Indicator Date hidden'!Q139)</f>
        <v>0</v>
      </c>
      <c r="Q138" s="211" t="str">
        <f>IF('Indicator Date hidden'!R139="x","x",$Q$2-'Indicator Date hidden'!R139)</f>
        <v>x</v>
      </c>
      <c r="R138" s="211">
        <f>IF('Indicator Date hidden'!S139="x","x",$R$2-'Indicator Date hidden'!S139)</f>
        <v>0</v>
      </c>
      <c r="S138" s="211">
        <f>IF('Indicator Date hidden'!T139="x","x",$S$2-'Indicator Date hidden'!T139)</f>
        <v>0</v>
      </c>
      <c r="T138" s="211">
        <f>IF('Indicator Date hidden'!U139="x","x",$T$2-'Indicator Date hidden'!U139)</f>
        <v>0</v>
      </c>
      <c r="U138" s="211" t="str">
        <f>IF('Indicator Date hidden'!V139="x","x",$U$2-'Indicator Date hidden'!V139)</f>
        <v>x</v>
      </c>
      <c r="V138" s="211">
        <f>IF('Indicator Date hidden'!W139="x","x",$V$2-'Indicator Date hidden'!W139)</f>
        <v>0</v>
      </c>
      <c r="W138" s="211" t="str">
        <f>IF('Indicator Date hidden'!X139="x","x",$W$2-'Indicator Date hidden'!X139)</f>
        <v>x</v>
      </c>
      <c r="X138" s="211">
        <f>IF('Indicator Date hidden'!Y139="x","x",$X$2-'Indicator Date hidden'!Y139)</f>
        <v>2</v>
      </c>
      <c r="Y138" s="211">
        <f>IF('Indicator Date hidden'!Z139="x","x",$Y$2-'Indicator Date hidden'!Z139)</f>
        <v>0</v>
      </c>
      <c r="Z138" s="211">
        <f>IF('Indicator Date hidden'!AA139="x","x",$Z$2-'Indicator Date hidden'!AA139)</f>
        <v>0</v>
      </c>
      <c r="AA138" s="211">
        <f>IF('Indicator Date hidden'!AB139="x","x",$AA$2-'Indicator Date hidden'!AB139)</f>
        <v>0</v>
      </c>
      <c r="AB138" s="211">
        <f>IF('Indicator Date hidden'!AC139="x","x",$AB$2-'Indicator Date hidden'!AC139)</f>
        <v>0</v>
      </c>
      <c r="AC138" s="211">
        <f>IF('Indicator Date hidden'!AD139="x","x",$AC$2-'Indicator Date hidden'!AD139)</f>
        <v>0</v>
      </c>
      <c r="AD138" s="211" t="str">
        <f>IF('Indicator Date hidden'!AE139="x","x",$AD$2-'Indicator Date hidden'!AE139)</f>
        <v>x</v>
      </c>
      <c r="AE138" s="211">
        <f>IF('Indicator Date hidden'!AF139="x","x",$AE$2-'Indicator Date hidden'!AF139)</f>
        <v>0</v>
      </c>
      <c r="AF138" s="211">
        <f>IF('Indicator Date hidden'!AG139="x","x",$AF$2-'Indicator Date hidden'!AG139)</f>
        <v>1</v>
      </c>
      <c r="AG138" s="211">
        <f>IF('Indicator Date hidden'!AH139="x","x",$AG$2-'Indicator Date hidden'!AH139)</f>
        <v>0</v>
      </c>
      <c r="AH138" s="211">
        <f>IF('Indicator Date hidden'!AI139="x","x",$AH$2-'Indicator Date hidden'!AI139)</f>
        <v>0</v>
      </c>
      <c r="AI138" s="211">
        <f>IF('Indicator Date hidden'!AJ139="x","x",$AI$2-'Indicator Date hidden'!AJ139)</f>
        <v>0</v>
      </c>
      <c r="AJ138" s="211" t="str">
        <f>IF('Indicator Date hidden'!AK139="x","x",$AJ$2-'Indicator Date hidden'!AK139)</f>
        <v>x</v>
      </c>
      <c r="AK138" s="211">
        <f>IF('Indicator Date hidden'!AL139="x","x",$AK$2-'Indicator Date hidden'!AL139)</f>
        <v>1</v>
      </c>
      <c r="AL138" s="211">
        <f>IF('Indicator Date hidden'!AM139="x","x",$AL$2-'Indicator Date hidden'!AM139)</f>
        <v>0</v>
      </c>
      <c r="AM138" s="211">
        <f>IF('Indicator Date hidden'!AN139="x","x",$AM$2-'Indicator Date hidden'!AN139)</f>
        <v>0</v>
      </c>
      <c r="AN138" s="211">
        <f>IF('Indicator Date hidden'!AO139="x","x",$AN$2-'Indicator Date hidden'!AO139)</f>
        <v>0</v>
      </c>
      <c r="AO138" s="211">
        <f>IF('Indicator Date hidden'!AP139="x","x",$AO$2-'Indicator Date hidden'!AP139)</f>
        <v>0</v>
      </c>
      <c r="AP138" s="211">
        <f>IF('Indicator Date hidden'!AQ139="x","x",$AP$2-'Indicator Date hidden'!AQ139)</f>
        <v>0</v>
      </c>
      <c r="AQ138" s="211">
        <f>IF('Indicator Date hidden'!AR139="x","x",$AQ$2-'Indicator Date hidden'!AR139)</f>
        <v>0</v>
      </c>
      <c r="AR138" s="211">
        <f>IF('Indicator Date hidden'!AS139="x","x",$AR$2-'Indicator Date hidden'!AS139)</f>
        <v>0</v>
      </c>
      <c r="AS138" s="211">
        <f>IF('Indicator Date hidden'!AT139="x","x",$AS$2-'Indicator Date hidden'!AT139)</f>
        <v>0</v>
      </c>
      <c r="AT138" s="211">
        <f>IF('Indicator Date hidden'!AU139="x","x",$AT$2-'Indicator Date hidden'!AU139)</f>
        <v>0</v>
      </c>
      <c r="AU138" s="211">
        <f>IF('Indicator Date hidden'!AV139="x","x",$AU$2-'Indicator Date hidden'!AV139)</f>
        <v>1</v>
      </c>
      <c r="AV138" s="211">
        <f>IF('Indicator Date hidden'!AW139="x","x",$AV$2-'Indicator Date hidden'!AW139)</f>
        <v>0</v>
      </c>
      <c r="AW138" s="211">
        <f>IF('Indicator Date hidden'!AX139="x","x",$AW$2-'Indicator Date hidden'!AX139)</f>
        <v>0</v>
      </c>
      <c r="AX138" s="211">
        <f>IF('Indicator Date hidden'!AY139="x","x",$AX$2-'Indicator Date hidden'!AY139)</f>
        <v>0</v>
      </c>
      <c r="AY138" s="211">
        <f>IF('Indicator Date hidden'!AZ139="x","x",$AY$2-'Indicator Date hidden'!AZ139)</f>
        <v>0</v>
      </c>
      <c r="AZ138" s="211">
        <f>IF('Indicator Date hidden'!BA139="x","x",$AZ$2-'Indicator Date hidden'!BA139)</f>
        <v>0</v>
      </c>
      <c r="BA138">
        <f t="shared" si="20"/>
        <v>5</v>
      </c>
      <c r="BB138" s="21">
        <f t="shared" si="21"/>
        <v>0.10869565217391304</v>
      </c>
      <c r="BC138">
        <f t="shared" si="22"/>
        <v>4</v>
      </c>
      <c r="BD138" s="21">
        <f t="shared" si="23"/>
        <v>0.37464538999161057</v>
      </c>
      <c r="BE138" s="280">
        <f t="shared" si="24"/>
        <v>0</v>
      </c>
    </row>
    <row r="139" spans="1:57" x14ac:dyDescent="0.25">
      <c r="A139" t="s">
        <v>8925</v>
      </c>
      <c r="B139" s="211">
        <f>IF('Indicator Date hidden'!C140="x","x",$B$2-'Indicator Date hidden'!C140)</f>
        <v>0</v>
      </c>
      <c r="C139" s="211">
        <f>IF('Indicator Date hidden'!D140="x","x",$C$2-'Indicator Date hidden'!D140)</f>
        <v>0</v>
      </c>
      <c r="D139" s="211">
        <f>IF('Indicator Date hidden'!E140="x","x",$D$2-'Indicator Date hidden'!E140)</f>
        <v>0</v>
      </c>
      <c r="E139" s="211">
        <f>IF('Indicator Date hidden'!F140="x","x",$E$2-'Indicator Date hidden'!F140)</f>
        <v>0</v>
      </c>
      <c r="F139" s="211">
        <f>IF('Indicator Date hidden'!G140="x","x",$F$2-'Indicator Date hidden'!G140)</f>
        <v>0</v>
      </c>
      <c r="G139" s="211">
        <f>IF('Indicator Date hidden'!H140="x","x",$G$2-'Indicator Date hidden'!H140)</f>
        <v>0</v>
      </c>
      <c r="H139" s="211">
        <f>IF('Indicator Date hidden'!I140="x","x",$H$2-'Indicator Date hidden'!I140)</f>
        <v>0</v>
      </c>
      <c r="I139" s="211">
        <f>IF('Indicator Date hidden'!J140="x","x",$I$2-'Indicator Date hidden'!J140)</f>
        <v>0</v>
      </c>
      <c r="J139" s="211">
        <f>IF('Indicator Date hidden'!K140="x","x",$J$2-'Indicator Date hidden'!K140)</f>
        <v>0</v>
      </c>
      <c r="K139" s="211">
        <f>IF('Indicator Date hidden'!L140="x","x",$K$2-'Indicator Date hidden'!L140)</f>
        <v>0</v>
      </c>
      <c r="L139" s="211">
        <f>IF('Indicator Date hidden'!M140="x","x",$L$2-'Indicator Date hidden'!M140)</f>
        <v>0</v>
      </c>
      <c r="M139" s="211">
        <f>IF('Indicator Date hidden'!N140="x","x",$M$2-'Indicator Date hidden'!N140)</f>
        <v>0</v>
      </c>
      <c r="N139" s="211">
        <f>IF('Indicator Date hidden'!O140="x","x",$N$2-'Indicator Date hidden'!O140)</f>
        <v>0</v>
      </c>
      <c r="O139" s="211">
        <f>IF('Indicator Date hidden'!P140="x","x",$O$2-'Indicator Date hidden'!P140)</f>
        <v>0</v>
      </c>
      <c r="P139" s="211">
        <f>IF('Indicator Date hidden'!Q140="x","x",$P$2-'Indicator Date hidden'!Q140)</f>
        <v>0</v>
      </c>
      <c r="Q139" s="211" t="str">
        <f>IF('Indicator Date hidden'!R140="x","x",$Q$2-'Indicator Date hidden'!R140)</f>
        <v>x</v>
      </c>
      <c r="R139" s="211">
        <f>IF('Indicator Date hidden'!S140="x","x",$R$2-'Indicator Date hidden'!S140)</f>
        <v>0</v>
      </c>
      <c r="S139" s="211">
        <f>IF('Indicator Date hidden'!T140="x","x",$S$2-'Indicator Date hidden'!T140)</f>
        <v>0</v>
      </c>
      <c r="T139" s="211">
        <f>IF('Indicator Date hidden'!U140="x","x",$T$2-'Indicator Date hidden'!U140)</f>
        <v>0</v>
      </c>
      <c r="U139" s="211" t="str">
        <f>IF('Indicator Date hidden'!V140="x","x",$U$2-'Indicator Date hidden'!V140)</f>
        <v>x</v>
      </c>
      <c r="V139" s="211">
        <f>IF('Indicator Date hidden'!W140="x","x",$V$2-'Indicator Date hidden'!W140)</f>
        <v>0</v>
      </c>
      <c r="W139" s="211" t="str">
        <f>IF('Indicator Date hidden'!X140="x","x",$W$2-'Indicator Date hidden'!X140)</f>
        <v>x</v>
      </c>
      <c r="X139" s="211">
        <f>IF('Indicator Date hidden'!Y140="x","x",$X$2-'Indicator Date hidden'!Y140)</f>
        <v>2</v>
      </c>
      <c r="Y139" s="211">
        <f>IF('Indicator Date hidden'!Z140="x","x",$Y$2-'Indicator Date hidden'!Z140)</f>
        <v>0</v>
      </c>
      <c r="Z139" s="211">
        <f>IF('Indicator Date hidden'!AA140="x","x",$Z$2-'Indicator Date hidden'!AA140)</f>
        <v>0</v>
      </c>
      <c r="AA139" s="211" t="str">
        <f>IF('Indicator Date hidden'!AB140="x","x",$AA$2-'Indicator Date hidden'!AB140)</f>
        <v>x</v>
      </c>
      <c r="AB139" s="211">
        <f>IF('Indicator Date hidden'!AC140="x","x",$AB$2-'Indicator Date hidden'!AC140)</f>
        <v>0</v>
      </c>
      <c r="AC139" s="211">
        <f>IF('Indicator Date hidden'!AD140="x","x",$AC$2-'Indicator Date hidden'!AD140)</f>
        <v>0</v>
      </c>
      <c r="AD139" s="211" t="str">
        <f>IF('Indicator Date hidden'!AE140="x","x",$AD$2-'Indicator Date hidden'!AE140)</f>
        <v>x</v>
      </c>
      <c r="AE139" s="211">
        <f>IF('Indicator Date hidden'!AF140="x","x",$AE$2-'Indicator Date hidden'!AF140)</f>
        <v>0</v>
      </c>
      <c r="AF139" s="211">
        <f>IF('Indicator Date hidden'!AG140="x","x",$AF$2-'Indicator Date hidden'!AG140)</f>
        <v>1</v>
      </c>
      <c r="AG139" s="211">
        <f>IF('Indicator Date hidden'!AH140="x","x",$AG$2-'Indicator Date hidden'!AH140)</f>
        <v>0</v>
      </c>
      <c r="AH139" s="211">
        <f>IF('Indicator Date hidden'!AI140="x","x",$AH$2-'Indicator Date hidden'!AI140)</f>
        <v>0</v>
      </c>
      <c r="AI139" s="211">
        <f>IF('Indicator Date hidden'!AJ140="x","x",$AI$2-'Indicator Date hidden'!AJ140)</f>
        <v>0</v>
      </c>
      <c r="AJ139" s="211" t="str">
        <f>IF('Indicator Date hidden'!AK140="x","x",$AJ$2-'Indicator Date hidden'!AK140)</f>
        <v>x</v>
      </c>
      <c r="AK139" s="211">
        <f>IF('Indicator Date hidden'!AL140="x","x",$AK$2-'Indicator Date hidden'!AL140)</f>
        <v>1</v>
      </c>
      <c r="AL139" s="211">
        <f>IF('Indicator Date hidden'!AM140="x","x",$AL$2-'Indicator Date hidden'!AM140)</f>
        <v>0</v>
      </c>
      <c r="AM139" s="211">
        <f>IF('Indicator Date hidden'!AN140="x","x",$AM$2-'Indicator Date hidden'!AN140)</f>
        <v>0</v>
      </c>
      <c r="AN139" s="211">
        <f>IF('Indicator Date hidden'!AO140="x","x",$AN$2-'Indicator Date hidden'!AO140)</f>
        <v>0</v>
      </c>
      <c r="AO139" s="211">
        <f>IF('Indicator Date hidden'!AP140="x","x",$AO$2-'Indicator Date hidden'!AP140)</f>
        <v>0</v>
      </c>
      <c r="AP139" s="211">
        <f>IF('Indicator Date hidden'!AQ140="x","x",$AP$2-'Indicator Date hidden'!AQ140)</f>
        <v>0</v>
      </c>
      <c r="AQ139" s="211">
        <f>IF('Indicator Date hidden'!AR140="x","x",$AQ$2-'Indicator Date hidden'!AR140)</f>
        <v>0</v>
      </c>
      <c r="AR139" s="211">
        <f>IF('Indicator Date hidden'!AS140="x","x",$AR$2-'Indicator Date hidden'!AS140)</f>
        <v>0</v>
      </c>
      <c r="AS139" s="211">
        <f>IF('Indicator Date hidden'!AT140="x","x",$AS$2-'Indicator Date hidden'!AT140)</f>
        <v>0</v>
      </c>
      <c r="AT139" s="211">
        <f>IF('Indicator Date hidden'!AU140="x","x",$AT$2-'Indicator Date hidden'!AU140)</f>
        <v>0</v>
      </c>
      <c r="AU139" s="211">
        <f>IF('Indicator Date hidden'!AV140="x","x",$AU$2-'Indicator Date hidden'!AV140)</f>
        <v>3</v>
      </c>
      <c r="AV139" s="211">
        <f>IF('Indicator Date hidden'!AW140="x","x",$AV$2-'Indicator Date hidden'!AW140)</f>
        <v>0</v>
      </c>
      <c r="AW139" s="211">
        <f>IF('Indicator Date hidden'!AX140="x","x",$AW$2-'Indicator Date hidden'!AX140)</f>
        <v>0</v>
      </c>
      <c r="AX139" s="211">
        <f>IF('Indicator Date hidden'!AY140="x","x",$AX$2-'Indicator Date hidden'!AY140)</f>
        <v>0</v>
      </c>
      <c r="AY139" s="211">
        <f>IF('Indicator Date hidden'!AZ140="x","x",$AY$2-'Indicator Date hidden'!AZ140)</f>
        <v>0</v>
      </c>
      <c r="AZ139" s="211">
        <f>IF('Indicator Date hidden'!BA140="x","x",$AZ$2-'Indicator Date hidden'!BA140)</f>
        <v>0</v>
      </c>
      <c r="BA139">
        <f t="shared" si="20"/>
        <v>7</v>
      </c>
      <c r="BB139" s="21">
        <f t="shared" si="21"/>
        <v>0.15555555555555556</v>
      </c>
      <c r="BC139">
        <f t="shared" si="22"/>
        <v>4</v>
      </c>
      <c r="BD139" s="21">
        <f t="shared" si="23"/>
        <v>0.55599982236430234</v>
      </c>
      <c r="BE139" s="280">
        <f t="shared" si="24"/>
        <v>0</v>
      </c>
    </row>
    <row r="140" spans="1:57" x14ac:dyDescent="0.25">
      <c r="A140" t="s">
        <v>8930</v>
      </c>
      <c r="B140" s="211">
        <f>IF('Indicator Date hidden'!C141="x","x",$B$2-'Indicator Date hidden'!C141)</f>
        <v>0</v>
      </c>
      <c r="C140" s="211">
        <f>IF('Indicator Date hidden'!D141="x","x",$C$2-'Indicator Date hidden'!D141)</f>
        <v>0</v>
      </c>
      <c r="D140" s="211">
        <f>IF('Indicator Date hidden'!E141="x","x",$D$2-'Indicator Date hidden'!E141)</f>
        <v>0</v>
      </c>
      <c r="E140" s="211">
        <f>IF('Indicator Date hidden'!F141="x","x",$E$2-'Indicator Date hidden'!F141)</f>
        <v>0</v>
      </c>
      <c r="F140" s="211">
        <f>IF('Indicator Date hidden'!G141="x","x",$F$2-'Indicator Date hidden'!G141)</f>
        <v>0</v>
      </c>
      <c r="G140" s="211">
        <f>IF('Indicator Date hidden'!H141="x","x",$G$2-'Indicator Date hidden'!H141)</f>
        <v>0</v>
      </c>
      <c r="H140" s="211">
        <f>IF('Indicator Date hidden'!I141="x","x",$H$2-'Indicator Date hidden'!I141)</f>
        <v>0</v>
      </c>
      <c r="I140" s="211">
        <f>IF('Indicator Date hidden'!J141="x","x",$I$2-'Indicator Date hidden'!J141)</f>
        <v>0</v>
      </c>
      <c r="J140" s="211">
        <f>IF('Indicator Date hidden'!K141="x","x",$J$2-'Indicator Date hidden'!K141)</f>
        <v>0</v>
      </c>
      <c r="K140" s="211">
        <f>IF('Indicator Date hidden'!L141="x","x",$K$2-'Indicator Date hidden'!L141)</f>
        <v>0</v>
      </c>
      <c r="L140" s="211">
        <f>IF('Indicator Date hidden'!M141="x","x",$L$2-'Indicator Date hidden'!M141)</f>
        <v>0</v>
      </c>
      <c r="M140" s="211">
        <f>IF('Indicator Date hidden'!N141="x","x",$M$2-'Indicator Date hidden'!N141)</f>
        <v>0</v>
      </c>
      <c r="N140" s="211">
        <f>IF('Indicator Date hidden'!O141="x","x",$N$2-'Indicator Date hidden'!O141)</f>
        <v>0</v>
      </c>
      <c r="O140" s="211">
        <f>IF('Indicator Date hidden'!P141="x","x",$O$2-'Indicator Date hidden'!P141)</f>
        <v>0</v>
      </c>
      <c r="P140" s="211">
        <f>IF('Indicator Date hidden'!Q141="x","x",$P$2-'Indicator Date hidden'!Q141)</f>
        <v>0</v>
      </c>
      <c r="Q140" s="211" t="str">
        <f>IF('Indicator Date hidden'!R141="x","x",$Q$2-'Indicator Date hidden'!R141)</f>
        <v>x</v>
      </c>
      <c r="R140" s="211">
        <f>IF('Indicator Date hidden'!S141="x","x",$R$2-'Indicator Date hidden'!S141)</f>
        <v>0</v>
      </c>
      <c r="S140" s="211">
        <f>IF('Indicator Date hidden'!T141="x","x",$S$2-'Indicator Date hidden'!T141)</f>
        <v>0</v>
      </c>
      <c r="T140" s="211">
        <f>IF('Indicator Date hidden'!U141="x","x",$T$2-'Indicator Date hidden'!U141)</f>
        <v>0</v>
      </c>
      <c r="U140" s="211" t="str">
        <f>IF('Indicator Date hidden'!V141="x","x",$U$2-'Indicator Date hidden'!V141)</f>
        <v>x</v>
      </c>
      <c r="V140" s="211">
        <f>IF('Indicator Date hidden'!W141="x","x",$V$2-'Indicator Date hidden'!W141)</f>
        <v>0</v>
      </c>
      <c r="W140" s="211" t="str">
        <f>IF('Indicator Date hidden'!X141="x","x",$W$2-'Indicator Date hidden'!X141)</f>
        <v>x</v>
      </c>
      <c r="X140" s="211">
        <f>IF('Indicator Date hidden'!Y141="x","x",$X$2-'Indicator Date hidden'!Y141)</f>
        <v>4</v>
      </c>
      <c r="Y140" s="211">
        <f>IF('Indicator Date hidden'!Z141="x","x",$Y$2-'Indicator Date hidden'!Z141)</f>
        <v>0</v>
      </c>
      <c r="Z140" s="211">
        <f>IF('Indicator Date hidden'!AA141="x","x",$Z$2-'Indicator Date hidden'!AA141)</f>
        <v>0</v>
      </c>
      <c r="AA140" s="211" t="str">
        <f>IF('Indicator Date hidden'!AB141="x","x",$AA$2-'Indicator Date hidden'!AB141)</f>
        <v>x</v>
      </c>
      <c r="AB140" s="211">
        <f>IF('Indicator Date hidden'!AC141="x","x",$AB$2-'Indicator Date hidden'!AC141)</f>
        <v>0</v>
      </c>
      <c r="AC140" s="211">
        <f>IF('Indicator Date hidden'!AD141="x","x",$AC$2-'Indicator Date hidden'!AD141)</f>
        <v>0</v>
      </c>
      <c r="AD140" s="211" t="str">
        <f>IF('Indicator Date hidden'!AE141="x","x",$AD$2-'Indicator Date hidden'!AE141)</f>
        <v>x</v>
      </c>
      <c r="AE140" s="211">
        <f>IF('Indicator Date hidden'!AF141="x","x",$AE$2-'Indicator Date hidden'!AF141)</f>
        <v>0</v>
      </c>
      <c r="AF140" s="211" t="str">
        <f>IF('Indicator Date hidden'!AG141="x","x",$AF$2-'Indicator Date hidden'!AG141)</f>
        <v>x</v>
      </c>
      <c r="AG140" s="211">
        <f>IF('Indicator Date hidden'!AH141="x","x",$AG$2-'Indicator Date hidden'!AH141)</f>
        <v>0</v>
      </c>
      <c r="AH140" s="211">
        <f>IF('Indicator Date hidden'!AI141="x","x",$AH$2-'Indicator Date hidden'!AI141)</f>
        <v>0</v>
      </c>
      <c r="AI140" s="211">
        <f>IF('Indicator Date hidden'!AJ141="x","x",$AI$2-'Indicator Date hidden'!AJ141)</f>
        <v>0</v>
      </c>
      <c r="AJ140" s="211" t="str">
        <f>IF('Indicator Date hidden'!AK141="x","x",$AJ$2-'Indicator Date hidden'!AK141)</f>
        <v>x</v>
      </c>
      <c r="AK140" s="211">
        <f>IF('Indicator Date hidden'!AL141="x","x",$AK$2-'Indicator Date hidden'!AL141)</f>
        <v>1</v>
      </c>
      <c r="AL140" s="211">
        <f>IF('Indicator Date hidden'!AM141="x","x",$AL$2-'Indicator Date hidden'!AM141)</f>
        <v>0</v>
      </c>
      <c r="AM140" s="211">
        <f>IF('Indicator Date hidden'!AN141="x","x",$AM$2-'Indicator Date hidden'!AN141)</f>
        <v>0</v>
      </c>
      <c r="AN140" s="211">
        <f>IF('Indicator Date hidden'!AO141="x","x",$AN$2-'Indicator Date hidden'!AO141)</f>
        <v>0</v>
      </c>
      <c r="AO140" s="211">
        <f>IF('Indicator Date hidden'!AP141="x","x",$AO$2-'Indicator Date hidden'!AP141)</f>
        <v>0</v>
      </c>
      <c r="AP140" s="211">
        <f>IF('Indicator Date hidden'!AQ141="x","x",$AP$2-'Indicator Date hidden'!AQ141)</f>
        <v>0</v>
      </c>
      <c r="AQ140" s="211">
        <f>IF('Indicator Date hidden'!AR141="x","x",$AQ$2-'Indicator Date hidden'!AR141)</f>
        <v>0</v>
      </c>
      <c r="AR140" s="211">
        <f>IF('Indicator Date hidden'!AS141="x","x",$AR$2-'Indicator Date hidden'!AS141)</f>
        <v>0</v>
      </c>
      <c r="AS140" s="211">
        <f>IF('Indicator Date hidden'!AT141="x","x",$AS$2-'Indicator Date hidden'!AT141)</f>
        <v>0</v>
      </c>
      <c r="AT140" s="211">
        <f>IF('Indicator Date hidden'!AU141="x","x",$AT$2-'Indicator Date hidden'!AU141)</f>
        <v>0</v>
      </c>
      <c r="AU140" s="211">
        <f>IF('Indicator Date hidden'!AV141="x","x",$AU$2-'Indicator Date hidden'!AV141)</f>
        <v>0</v>
      </c>
      <c r="AV140" s="211">
        <f>IF('Indicator Date hidden'!AW141="x","x",$AV$2-'Indicator Date hidden'!AW141)</f>
        <v>0</v>
      </c>
      <c r="AW140" s="211">
        <f>IF('Indicator Date hidden'!AX141="x","x",$AW$2-'Indicator Date hidden'!AX141)</f>
        <v>0</v>
      </c>
      <c r="AX140" s="211">
        <f>IF('Indicator Date hidden'!AY141="x","x",$AX$2-'Indicator Date hidden'!AY141)</f>
        <v>0</v>
      </c>
      <c r="AY140" s="211">
        <f>IF('Indicator Date hidden'!AZ141="x","x",$AY$2-'Indicator Date hidden'!AZ141)</f>
        <v>0</v>
      </c>
      <c r="AZ140" s="211">
        <f>IF('Indicator Date hidden'!BA141="x","x",$AZ$2-'Indicator Date hidden'!BA141)</f>
        <v>0</v>
      </c>
      <c r="BA140">
        <f t="shared" si="20"/>
        <v>5</v>
      </c>
      <c r="BB140" s="21">
        <f t="shared" si="21"/>
        <v>0.11363636363636363</v>
      </c>
      <c r="BC140">
        <f t="shared" si="22"/>
        <v>2</v>
      </c>
      <c r="BD140" s="21">
        <f t="shared" si="23"/>
        <v>0.61110589362494327</v>
      </c>
      <c r="BE140" s="280">
        <f t="shared" si="24"/>
        <v>0</v>
      </c>
    </row>
    <row r="141" spans="1:57" x14ac:dyDescent="0.25">
      <c r="A141" t="s">
        <v>8933</v>
      </c>
      <c r="B141" s="211">
        <f>IF('Indicator Date hidden'!C142="x","x",$B$2-'Indicator Date hidden'!C142)</f>
        <v>0</v>
      </c>
      <c r="C141" s="211">
        <f>IF('Indicator Date hidden'!D142="x","x",$C$2-'Indicator Date hidden'!D142)</f>
        <v>0</v>
      </c>
      <c r="D141" s="211">
        <f>IF('Indicator Date hidden'!E142="x","x",$D$2-'Indicator Date hidden'!E142)</f>
        <v>0</v>
      </c>
      <c r="E141" s="211">
        <f>IF('Indicator Date hidden'!F142="x","x",$E$2-'Indicator Date hidden'!F142)</f>
        <v>0</v>
      </c>
      <c r="F141" s="211">
        <f>IF('Indicator Date hidden'!G142="x","x",$F$2-'Indicator Date hidden'!G142)</f>
        <v>0</v>
      </c>
      <c r="G141" s="211">
        <f>IF('Indicator Date hidden'!H142="x","x",$G$2-'Indicator Date hidden'!H142)</f>
        <v>0</v>
      </c>
      <c r="H141" s="211">
        <f>IF('Indicator Date hidden'!I142="x","x",$H$2-'Indicator Date hidden'!I142)</f>
        <v>0</v>
      </c>
      <c r="I141" s="211">
        <f>IF('Indicator Date hidden'!J142="x","x",$I$2-'Indicator Date hidden'!J142)</f>
        <v>0</v>
      </c>
      <c r="J141" s="211">
        <f>IF('Indicator Date hidden'!K142="x","x",$J$2-'Indicator Date hidden'!K142)</f>
        <v>0</v>
      </c>
      <c r="K141" s="211">
        <f>IF('Indicator Date hidden'!L142="x","x",$K$2-'Indicator Date hidden'!L142)</f>
        <v>0</v>
      </c>
      <c r="L141" s="211">
        <f>IF('Indicator Date hidden'!M142="x","x",$L$2-'Indicator Date hidden'!M142)</f>
        <v>0</v>
      </c>
      <c r="M141" s="211">
        <f>IF('Indicator Date hidden'!N142="x","x",$M$2-'Indicator Date hidden'!N142)</f>
        <v>0</v>
      </c>
      <c r="N141" s="211">
        <f>IF('Indicator Date hidden'!O142="x","x",$N$2-'Indicator Date hidden'!O142)</f>
        <v>0</v>
      </c>
      <c r="O141" s="211">
        <f>IF('Indicator Date hidden'!P142="x","x",$O$2-'Indicator Date hidden'!P142)</f>
        <v>0</v>
      </c>
      <c r="P141" s="211">
        <f>IF('Indicator Date hidden'!Q142="x","x",$P$2-'Indicator Date hidden'!Q142)</f>
        <v>0</v>
      </c>
      <c r="Q141" s="211" t="str">
        <f>IF('Indicator Date hidden'!R142="x","x",$Q$2-'Indicator Date hidden'!R142)</f>
        <v>x</v>
      </c>
      <c r="R141" s="211">
        <f>IF('Indicator Date hidden'!S142="x","x",$R$2-'Indicator Date hidden'!S142)</f>
        <v>0</v>
      </c>
      <c r="S141" s="211">
        <f>IF('Indicator Date hidden'!T142="x","x",$S$2-'Indicator Date hidden'!T142)</f>
        <v>0</v>
      </c>
      <c r="T141" s="211">
        <f>IF('Indicator Date hidden'!U142="x","x",$T$2-'Indicator Date hidden'!U142)</f>
        <v>0</v>
      </c>
      <c r="U141" s="211" t="str">
        <f>IF('Indicator Date hidden'!V142="x","x",$U$2-'Indicator Date hidden'!V142)</f>
        <v>x</v>
      </c>
      <c r="V141" s="211">
        <f>IF('Indicator Date hidden'!W142="x","x",$V$2-'Indicator Date hidden'!W142)</f>
        <v>0</v>
      </c>
      <c r="W141" s="211" t="str">
        <f>IF('Indicator Date hidden'!X142="x","x",$W$2-'Indicator Date hidden'!X142)</f>
        <v>x</v>
      </c>
      <c r="X141" s="211">
        <f>IF('Indicator Date hidden'!Y142="x","x",$X$2-'Indicator Date hidden'!Y142)</f>
        <v>2</v>
      </c>
      <c r="Y141" s="211">
        <f>IF('Indicator Date hidden'!Z142="x","x",$Y$2-'Indicator Date hidden'!Z142)</f>
        <v>0</v>
      </c>
      <c r="Z141" s="211">
        <f>IF('Indicator Date hidden'!AA142="x","x",$Z$2-'Indicator Date hidden'!AA142)</f>
        <v>0</v>
      </c>
      <c r="AA141" s="211">
        <f>IF('Indicator Date hidden'!AB142="x","x",$AA$2-'Indicator Date hidden'!AB142)</f>
        <v>1</v>
      </c>
      <c r="AB141" s="211">
        <f>IF('Indicator Date hidden'!AC142="x","x",$AB$2-'Indicator Date hidden'!AC142)</f>
        <v>0</v>
      </c>
      <c r="AC141" s="211">
        <f>IF('Indicator Date hidden'!AD142="x","x",$AC$2-'Indicator Date hidden'!AD142)</f>
        <v>0</v>
      </c>
      <c r="AD141" s="211" t="str">
        <f>IF('Indicator Date hidden'!AE142="x","x",$AD$2-'Indicator Date hidden'!AE142)</f>
        <v>x</v>
      </c>
      <c r="AE141" s="211">
        <f>IF('Indicator Date hidden'!AF142="x","x",$AE$2-'Indicator Date hidden'!AF142)</f>
        <v>0</v>
      </c>
      <c r="AF141" s="211">
        <f>IF('Indicator Date hidden'!AG142="x","x",$AF$2-'Indicator Date hidden'!AG142)</f>
        <v>1</v>
      </c>
      <c r="AG141" s="211">
        <f>IF('Indicator Date hidden'!AH142="x","x",$AG$2-'Indicator Date hidden'!AH142)</f>
        <v>0</v>
      </c>
      <c r="AH141" s="211">
        <f>IF('Indicator Date hidden'!AI142="x","x",$AH$2-'Indicator Date hidden'!AI142)</f>
        <v>0</v>
      </c>
      <c r="AI141" s="211">
        <f>IF('Indicator Date hidden'!AJ142="x","x",$AI$2-'Indicator Date hidden'!AJ142)</f>
        <v>0</v>
      </c>
      <c r="AJ141" s="211" t="str">
        <f>IF('Indicator Date hidden'!AK142="x","x",$AJ$2-'Indicator Date hidden'!AK142)</f>
        <v>x</v>
      </c>
      <c r="AK141" s="211">
        <f>IF('Indicator Date hidden'!AL142="x","x",$AK$2-'Indicator Date hidden'!AL142)</f>
        <v>1</v>
      </c>
      <c r="AL141" s="211">
        <f>IF('Indicator Date hidden'!AM142="x","x",$AL$2-'Indicator Date hidden'!AM142)</f>
        <v>0</v>
      </c>
      <c r="AM141" s="211">
        <f>IF('Indicator Date hidden'!AN142="x","x",$AM$2-'Indicator Date hidden'!AN142)</f>
        <v>0</v>
      </c>
      <c r="AN141" s="211">
        <f>IF('Indicator Date hidden'!AO142="x","x",$AN$2-'Indicator Date hidden'!AO142)</f>
        <v>0</v>
      </c>
      <c r="AO141" s="211">
        <f>IF('Indicator Date hidden'!AP142="x","x",$AO$2-'Indicator Date hidden'!AP142)</f>
        <v>0</v>
      </c>
      <c r="AP141" s="211">
        <f>IF('Indicator Date hidden'!AQ142="x","x",$AP$2-'Indicator Date hidden'!AQ142)</f>
        <v>0</v>
      </c>
      <c r="AQ141" s="211">
        <f>IF('Indicator Date hidden'!AR142="x","x",$AQ$2-'Indicator Date hidden'!AR142)</f>
        <v>0</v>
      </c>
      <c r="AR141" s="211">
        <f>IF('Indicator Date hidden'!AS142="x","x",$AR$2-'Indicator Date hidden'!AS142)</f>
        <v>0</v>
      </c>
      <c r="AS141" s="211">
        <f>IF('Indicator Date hidden'!AT142="x","x",$AS$2-'Indicator Date hidden'!AT142)</f>
        <v>0</v>
      </c>
      <c r="AT141" s="211">
        <f>IF('Indicator Date hidden'!AU142="x","x",$AT$2-'Indicator Date hidden'!AU142)</f>
        <v>0</v>
      </c>
      <c r="AU141" s="211">
        <f>IF('Indicator Date hidden'!AV142="x","x",$AU$2-'Indicator Date hidden'!AV142)</f>
        <v>3</v>
      </c>
      <c r="AV141" s="211">
        <f>IF('Indicator Date hidden'!AW142="x","x",$AV$2-'Indicator Date hidden'!AW142)</f>
        <v>0</v>
      </c>
      <c r="AW141" s="211">
        <f>IF('Indicator Date hidden'!AX142="x","x",$AW$2-'Indicator Date hidden'!AX142)</f>
        <v>0</v>
      </c>
      <c r="AX141" s="211">
        <f>IF('Indicator Date hidden'!AY142="x","x",$AX$2-'Indicator Date hidden'!AY142)</f>
        <v>0</v>
      </c>
      <c r="AY141" s="211">
        <f>IF('Indicator Date hidden'!AZ142="x","x",$AY$2-'Indicator Date hidden'!AZ142)</f>
        <v>0</v>
      </c>
      <c r="AZ141" s="211">
        <f>IF('Indicator Date hidden'!BA142="x","x",$AZ$2-'Indicator Date hidden'!BA142)</f>
        <v>0</v>
      </c>
      <c r="BA141">
        <f t="shared" si="20"/>
        <v>8</v>
      </c>
      <c r="BB141" s="21">
        <f t="shared" si="21"/>
        <v>0.17391304347826086</v>
      </c>
      <c r="BC141">
        <f t="shared" si="22"/>
        <v>5</v>
      </c>
      <c r="BD141" s="21">
        <f t="shared" si="23"/>
        <v>0.56354266942677045</v>
      </c>
      <c r="BE141" s="280">
        <f t="shared" si="24"/>
        <v>0</v>
      </c>
    </row>
    <row r="142" spans="1:57" x14ac:dyDescent="0.25">
      <c r="A142" t="s">
        <v>8935</v>
      </c>
      <c r="B142" s="211">
        <f>IF('Indicator Date hidden'!C143="x","x",$B$2-'Indicator Date hidden'!C143)</f>
        <v>0</v>
      </c>
      <c r="C142" s="211">
        <f>IF('Indicator Date hidden'!D143="x","x",$C$2-'Indicator Date hidden'!D143)</f>
        <v>0</v>
      </c>
      <c r="D142" s="211">
        <f>IF('Indicator Date hidden'!E143="x","x",$D$2-'Indicator Date hidden'!E143)</f>
        <v>0</v>
      </c>
      <c r="E142" s="211">
        <f>IF('Indicator Date hidden'!F143="x","x",$E$2-'Indicator Date hidden'!F143)</f>
        <v>0</v>
      </c>
      <c r="F142" s="211">
        <f>IF('Indicator Date hidden'!G143="x","x",$F$2-'Indicator Date hidden'!G143)</f>
        <v>0</v>
      </c>
      <c r="G142" s="211">
        <f>IF('Indicator Date hidden'!H143="x","x",$G$2-'Indicator Date hidden'!H143)</f>
        <v>0</v>
      </c>
      <c r="H142" s="211">
        <f>IF('Indicator Date hidden'!I143="x","x",$H$2-'Indicator Date hidden'!I143)</f>
        <v>0</v>
      </c>
      <c r="I142" s="211">
        <f>IF('Indicator Date hidden'!J143="x","x",$I$2-'Indicator Date hidden'!J143)</f>
        <v>0</v>
      </c>
      <c r="J142" s="211">
        <f>IF('Indicator Date hidden'!K143="x","x",$J$2-'Indicator Date hidden'!K143)</f>
        <v>0</v>
      </c>
      <c r="K142" s="211">
        <f>IF('Indicator Date hidden'!L143="x","x",$K$2-'Indicator Date hidden'!L143)</f>
        <v>0</v>
      </c>
      <c r="L142" s="211">
        <f>IF('Indicator Date hidden'!M143="x","x",$L$2-'Indicator Date hidden'!M143)</f>
        <v>0</v>
      </c>
      <c r="M142" s="211">
        <f>IF('Indicator Date hidden'!N143="x","x",$M$2-'Indicator Date hidden'!N143)</f>
        <v>0</v>
      </c>
      <c r="N142" s="211">
        <f>IF('Indicator Date hidden'!O143="x","x",$N$2-'Indicator Date hidden'!O143)</f>
        <v>0</v>
      </c>
      <c r="O142" s="211">
        <f>IF('Indicator Date hidden'!P143="x","x",$O$2-'Indicator Date hidden'!P143)</f>
        <v>0</v>
      </c>
      <c r="P142" s="211">
        <f>IF('Indicator Date hidden'!Q143="x","x",$P$2-'Indicator Date hidden'!Q143)</f>
        <v>0</v>
      </c>
      <c r="Q142" s="211" t="str">
        <f>IF('Indicator Date hidden'!R143="x","x",$Q$2-'Indicator Date hidden'!R143)</f>
        <v>x</v>
      </c>
      <c r="R142" s="211">
        <f>IF('Indicator Date hidden'!S143="x","x",$R$2-'Indicator Date hidden'!S143)</f>
        <v>0</v>
      </c>
      <c r="S142" s="211">
        <f>IF('Indicator Date hidden'!T143="x","x",$S$2-'Indicator Date hidden'!T143)</f>
        <v>0</v>
      </c>
      <c r="T142" s="211">
        <f>IF('Indicator Date hidden'!U143="x","x",$T$2-'Indicator Date hidden'!U143)</f>
        <v>0</v>
      </c>
      <c r="U142" s="211" t="str">
        <f>IF('Indicator Date hidden'!V143="x","x",$U$2-'Indicator Date hidden'!V143)</f>
        <v>x</v>
      </c>
      <c r="V142" s="211">
        <f>IF('Indicator Date hidden'!W143="x","x",$V$2-'Indicator Date hidden'!W143)</f>
        <v>0</v>
      </c>
      <c r="W142" s="211" t="str">
        <f>IF('Indicator Date hidden'!X143="x","x",$W$2-'Indicator Date hidden'!X143)</f>
        <v>x</v>
      </c>
      <c r="X142" s="211">
        <f>IF('Indicator Date hidden'!Y143="x","x",$X$2-'Indicator Date hidden'!Y143)</f>
        <v>4</v>
      </c>
      <c r="Y142" s="211">
        <f>IF('Indicator Date hidden'!Z143="x","x",$Y$2-'Indicator Date hidden'!Z143)</f>
        <v>0</v>
      </c>
      <c r="Z142" s="211">
        <f>IF('Indicator Date hidden'!AA143="x","x",$Z$2-'Indicator Date hidden'!AA143)</f>
        <v>0</v>
      </c>
      <c r="AA142" s="211" t="str">
        <f>IF('Indicator Date hidden'!AB143="x","x",$AA$2-'Indicator Date hidden'!AB143)</f>
        <v>x</v>
      </c>
      <c r="AB142" s="211">
        <f>IF('Indicator Date hidden'!AC143="x","x",$AB$2-'Indicator Date hidden'!AC143)</f>
        <v>0</v>
      </c>
      <c r="AC142" s="211">
        <f>IF('Indicator Date hidden'!AD143="x","x",$AC$2-'Indicator Date hidden'!AD143)</f>
        <v>0</v>
      </c>
      <c r="AD142" s="211" t="str">
        <f>IF('Indicator Date hidden'!AE143="x","x",$AD$2-'Indicator Date hidden'!AE143)</f>
        <v>x</v>
      </c>
      <c r="AE142" s="211">
        <f>IF('Indicator Date hidden'!AF143="x","x",$AE$2-'Indicator Date hidden'!AF143)</f>
        <v>0</v>
      </c>
      <c r="AF142" s="211">
        <f>IF('Indicator Date hidden'!AG143="x","x",$AF$2-'Indicator Date hidden'!AG143)</f>
        <v>1</v>
      </c>
      <c r="AG142" s="211">
        <f>IF('Indicator Date hidden'!AH143="x","x",$AG$2-'Indicator Date hidden'!AH143)</f>
        <v>0</v>
      </c>
      <c r="AH142" s="211">
        <f>IF('Indicator Date hidden'!AI143="x","x",$AH$2-'Indicator Date hidden'!AI143)</f>
        <v>0</v>
      </c>
      <c r="AI142" s="211">
        <f>IF('Indicator Date hidden'!AJ143="x","x",$AI$2-'Indicator Date hidden'!AJ143)</f>
        <v>0</v>
      </c>
      <c r="AJ142" s="211">
        <f>IF('Indicator Date hidden'!AK143="x","x",$AJ$2-'Indicator Date hidden'!AK143)</f>
        <v>1</v>
      </c>
      <c r="AK142" s="211">
        <f>IF('Indicator Date hidden'!AL143="x","x",$AK$2-'Indicator Date hidden'!AL143)</f>
        <v>1</v>
      </c>
      <c r="AL142" s="211">
        <f>IF('Indicator Date hidden'!AM143="x","x",$AL$2-'Indicator Date hidden'!AM143)</f>
        <v>0</v>
      </c>
      <c r="AM142" s="211">
        <f>IF('Indicator Date hidden'!AN143="x","x",$AM$2-'Indicator Date hidden'!AN143)</f>
        <v>0</v>
      </c>
      <c r="AN142" s="211">
        <f>IF('Indicator Date hidden'!AO143="x","x",$AN$2-'Indicator Date hidden'!AO143)</f>
        <v>0</v>
      </c>
      <c r="AO142" s="211">
        <f>IF('Indicator Date hidden'!AP143="x","x",$AO$2-'Indicator Date hidden'!AP143)</f>
        <v>0</v>
      </c>
      <c r="AP142" s="211">
        <f>IF('Indicator Date hidden'!AQ143="x","x",$AP$2-'Indicator Date hidden'!AQ143)</f>
        <v>0</v>
      </c>
      <c r="AQ142" s="211" t="str">
        <f>IF('Indicator Date hidden'!AR143="x","x",$AQ$2-'Indicator Date hidden'!AR143)</f>
        <v>x</v>
      </c>
      <c r="AR142" s="211">
        <f>IF('Indicator Date hidden'!AS143="x","x",$AR$2-'Indicator Date hidden'!AS143)</f>
        <v>0</v>
      </c>
      <c r="AS142" s="211">
        <f>IF('Indicator Date hidden'!AT143="x","x",$AS$2-'Indicator Date hidden'!AT143)</f>
        <v>0</v>
      </c>
      <c r="AT142" s="211">
        <f>IF('Indicator Date hidden'!AU143="x","x",$AT$2-'Indicator Date hidden'!AU143)</f>
        <v>0</v>
      </c>
      <c r="AU142" s="211">
        <f>IF('Indicator Date hidden'!AV143="x","x",$AU$2-'Indicator Date hidden'!AV143)</f>
        <v>4</v>
      </c>
      <c r="AV142" s="211">
        <f>IF('Indicator Date hidden'!AW143="x","x",$AV$2-'Indicator Date hidden'!AW143)</f>
        <v>0</v>
      </c>
      <c r="AW142" s="211">
        <f>IF('Indicator Date hidden'!AX143="x","x",$AW$2-'Indicator Date hidden'!AX143)</f>
        <v>0</v>
      </c>
      <c r="AX142" s="211">
        <f>IF('Indicator Date hidden'!AY143="x","x",$AX$2-'Indicator Date hidden'!AY143)</f>
        <v>0</v>
      </c>
      <c r="AY142" s="211">
        <f>IF('Indicator Date hidden'!AZ143="x","x",$AY$2-'Indicator Date hidden'!AZ143)</f>
        <v>0</v>
      </c>
      <c r="AZ142" s="211">
        <f>IF('Indicator Date hidden'!BA143="x","x",$AZ$2-'Indicator Date hidden'!BA143)</f>
        <v>0</v>
      </c>
      <c r="BA142">
        <f t="shared" si="20"/>
        <v>11</v>
      </c>
      <c r="BB142" s="21">
        <f t="shared" si="21"/>
        <v>0.24444444444444444</v>
      </c>
      <c r="BC142">
        <f t="shared" si="22"/>
        <v>5</v>
      </c>
      <c r="BD142" s="21">
        <f t="shared" si="23"/>
        <v>0.84736337621944968</v>
      </c>
      <c r="BE142" s="280">
        <f t="shared" si="24"/>
        <v>0</v>
      </c>
    </row>
    <row r="143" spans="1:57" x14ac:dyDescent="0.25">
      <c r="A143" t="s">
        <v>8936</v>
      </c>
      <c r="B143" s="211">
        <f>IF('Indicator Date hidden'!C144="x","x",$B$2-'Indicator Date hidden'!C144)</f>
        <v>0</v>
      </c>
      <c r="C143" s="211">
        <f>IF('Indicator Date hidden'!D144="x","x",$C$2-'Indicator Date hidden'!D144)</f>
        <v>0</v>
      </c>
      <c r="D143" s="211">
        <f>IF('Indicator Date hidden'!E144="x","x",$D$2-'Indicator Date hidden'!E144)</f>
        <v>0</v>
      </c>
      <c r="E143" s="211">
        <f>IF('Indicator Date hidden'!F144="x","x",$E$2-'Indicator Date hidden'!F144)</f>
        <v>0</v>
      </c>
      <c r="F143" s="211">
        <f>IF('Indicator Date hidden'!G144="x","x",$F$2-'Indicator Date hidden'!G144)</f>
        <v>0</v>
      </c>
      <c r="G143" s="211">
        <f>IF('Indicator Date hidden'!H144="x","x",$G$2-'Indicator Date hidden'!H144)</f>
        <v>0</v>
      </c>
      <c r="H143" s="211">
        <f>IF('Indicator Date hidden'!I144="x","x",$H$2-'Indicator Date hidden'!I144)</f>
        <v>0</v>
      </c>
      <c r="I143" s="211">
        <f>IF('Indicator Date hidden'!J144="x","x",$I$2-'Indicator Date hidden'!J144)</f>
        <v>0</v>
      </c>
      <c r="J143" s="211">
        <f>IF('Indicator Date hidden'!K144="x","x",$J$2-'Indicator Date hidden'!K144)</f>
        <v>0</v>
      </c>
      <c r="K143" s="211">
        <f>IF('Indicator Date hidden'!L144="x","x",$K$2-'Indicator Date hidden'!L144)</f>
        <v>0</v>
      </c>
      <c r="L143" s="211">
        <f>IF('Indicator Date hidden'!M144="x","x",$L$2-'Indicator Date hidden'!M144)</f>
        <v>0</v>
      </c>
      <c r="M143" s="211">
        <f>IF('Indicator Date hidden'!N144="x","x",$M$2-'Indicator Date hidden'!N144)</f>
        <v>0</v>
      </c>
      <c r="N143" s="211">
        <f>IF('Indicator Date hidden'!O144="x","x",$N$2-'Indicator Date hidden'!O144)</f>
        <v>0</v>
      </c>
      <c r="O143" s="211">
        <f>IF('Indicator Date hidden'!P144="x","x",$O$2-'Indicator Date hidden'!P144)</f>
        <v>0</v>
      </c>
      <c r="P143" s="211">
        <f>IF('Indicator Date hidden'!Q144="x","x",$P$2-'Indicator Date hidden'!Q144)</f>
        <v>0</v>
      </c>
      <c r="Q143" s="211">
        <f>IF('Indicator Date hidden'!R144="x","x",$Q$2-'Indicator Date hidden'!R144)</f>
        <v>4</v>
      </c>
      <c r="R143" s="211">
        <f>IF('Indicator Date hidden'!S144="x","x",$R$2-'Indicator Date hidden'!S144)</f>
        <v>0</v>
      </c>
      <c r="S143" s="211">
        <f>IF('Indicator Date hidden'!T144="x","x",$S$2-'Indicator Date hidden'!T144)</f>
        <v>0</v>
      </c>
      <c r="T143" s="211">
        <f>IF('Indicator Date hidden'!U144="x","x",$T$2-'Indicator Date hidden'!U144)</f>
        <v>0</v>
      </c>
      <c r="U143" s="211">
        <f>IF('Indicator Date hidden'!V144="x","x",$U$2-'Indicator Date hidden'!V144)</f>
        <v>0</v>
      </c>
      <c r="V143" s="211">
        <f>IF('Indicator Date hidden'!W144="x","x",$V$2-'Indicator Date hidden'!W144)</f>
        <v>0</v>
      </c>
      <c r="W143" s="211">
        <f>IF('Indicator Date hidden'!X144="x","x",$W$2-'Indicator Date hidden'!X144)</f>
        <v>4</v>
      </c>
      <c r="X143" s="211">
        <f>IF('Indicator Date hidden'!Y144="x","x",$X$2-'Indicator Date hidden'!Y144)</f>
        <v>4</v>
      </c>
      <c r="Y143" s="211">
        <f>IF('Indicator Date hidden'!Z144="x","x",$Y$2-'Indicator Date hidden'!Z144)</f>
        <v>0</v>
      </c>
      <c r="Z143" s="211">
        <f>IF('Indicator Date hidden'!AA144="x","x",$Z$2-'Indicator Date hidden'!AA144)</f>
        <v>0</v>
      </c>
      <c r="AA143" s="211">
        <f>IF('Indicator Date hidden'!AB144="x","x",$AA$2-'Indicator Date hidden'!AB144)</f>
        <v>0</v>
      </c>
      <c r="AB143" s="211">
        <f>IF('Indicator Date hidden'!AC144="x","x",$AB$2-'Indicator Date hidden'!AC144)</f>
        <v>0</v>
      </c>
      <c r="AC143" s="211">
        <f>IF('Indicator Date hidden'!AD144="x","x",$AC$2-'Indicator Date hidden'!AD144)</f>
        <v>0</v>
      </c>
      <c r="AD143" s="211">
        <f>IF('Indicator Date hidden'!AE144="x","x",$AD$2-'Indicator Date hidden'!AE144)</f>
        <v>0</v>
      </c>
      <c r="AE143" s="211">
        <f>IF('Indicator Date hidden'!AF144="x","x",$AE$2-'Indicator Date hidden'!AF144)</f>
        <v>0</v>
      </c>
      <c r="AF143" s="211">
        <f>IF('Indicator Date hidden'!AG144="x","x",$AF$2-'Indicator Date hidden'!AG144)</f>
        <v>2</v>
      </c>
      <c r="AG143" s="211">
        <f>IF('Indicator Date hidden'!AH144="x","x",$AG$2-'Indicator Date hidden'!AH144)</f>
        <v>0</v>
      </c>
      <c r="AH143" s="211">
        <f>IF('Indicator Date hidden'!AI144="x","x",$AH$2-'Indicator Date hidden'!AI144)</f>
        <v>0</v>
      </c>
      <c r="AI143" s="211">
        <f>IF('Indicator Date hidden'!AJ144="x","x",$AI$2-'Indicator Date hidden'!AJ144)</f>
        <v>0</v>
      </c>
      <c r="AJ143" s="211" t="str">
        <f>IF('Indicator Date hidden'!AK144="x","x",$AJ$2-'Indicator Date hidden'!AK144)</f>
        <v>x</v>
      </c>
      <c r="AK143" s="211">
        <f>IF('Indicator Date hidden'!AL144="x","x",$AK$2-'Indicator Date hidden'!AL144)</f>
        <v>0</v>
      </c>
      <c r="AL143" s="211">
        <f>IF('Indicator Date hidden'!AM144="x","x",$AL$2-'Indicator Date hidden'!AM144)</f>
        <v>0</v>
      </c>
      <c r="AM143" s="211">
        <f>IF('Indicator Date hidden'!AN144="x","x",$AM$2-'Indicator Date hidden'!AN144)</f>
        <v>0</v>
      </c>
      <c r="AN143" s="211">
        <f>IF('Indicator Date hidden'!AO144="x","x",$AN$2-'Indicator Date hidden'!AO144)</f>
        <v>0</v>
      </c>
      <c r="AO143" s="211">
        <f>IF('Indicator Date hidden'!AP144="x","x",$AO$2-'Indicator Date hidden'!AP144)</f>
        <v>1</v>
      </c>
      <c r="AP143" s="211">
        <f>IF('Indicator Date hidden'!AQ144="x","x",$AP$2-'Indicator Date hidden'!AQ144)</f>
        <v>1</v>
      </c>
      <c r="AQ143" s="211">
        <f>IF('Indicator Date hidden'!AR144="x","x",$AQ$2-'Indicator Date hidden'!AR144)</f>
        <v>0</v>
      </c>
      <c r="AR143" s="211">
        <f>IF('Indicator Date hidden'!AS144="x","x",$AR$2-'Indicator Date hidden'!AS144)</f>
        <v>0</v>
      </c>
      <c r="AS143" s="211">
        <f>IF('Indicator Date hidden'!AT144="x","x",$AS$2-'Indicator Date hidden'!AT144)</f>
        <v>0</v>
      </c>
      <c r="AT143" s="211">
        <f>IF('Indicator Date hidden'!AU144="x","x",$AT$2-'Indicator Date hidden'!AU144)</f>
        <v>0</v>
      </c>
      <c r="AU143" s="211">
        <f>IF('Indicator Date hidden'!AV144="x","x",$AU$2-'Indicator Date hidden'!AV144)</f>
        <v>2</v>
      </c>
      <c r="AV143" s="211">
        <f>IF('Indicator Date hidden'!AW144="x","x",$AV$2-'Indicator Date hidden'!AW144)</f>
        <v>0</v>
      </c>
      <c r="AW143" s="211">
        <f>IF('Indicator Date hidden'!AX144="x","x",$AW$2-'Indicator Date hidden'!AX144)</f>
        <v>0</v>
      </c>
      <c r="AX143" s="211">
        <f>IF('Indicator Date hidden'!AY144="x","x",$AX$2-'Indicator Date hidden'!AY144)</f>
        <v>0</v>
      </c>
      <c r="AY143" s="211">
        <f>IF('Indicator Date hidden'!AZ144="x","x",$AY$2-'Indicator Date hidden'!AZ144)</f>
        <v>0</v>
      </c>
      <c r="AZ143" s="211">
        <f>IF('Indicator Date hidden'!BA144="x","x",$AZ$2-'Indicator Date hidden'!BA144)</f>
        <v>0</v>
      </c>
      <c r="BA143">
        <f t="shared" si="20"/>
        <v>18</v>
      </c>
      <c r="BB143" s="21">
        <f t="shared" si="21"/>
        <v>0.36</v>
      </c>
      <c r="BC143">
        <f t="shared" si="22"/>
        <v>7</v>
      </c>
      <c r="BD143" s="21">
        <f t="shared" si="23"/>
        <v>1.0150862032359615</v>
      </c>
      <c r="BE143" s="280">
        <f t="shared" si="24"/>
        <v>0</v>
      </c>
    </row>
    <row r="144" spans="1:57" x14ac:dyDescent="0.25">
      <c r="A144" t="s">
        <v>8852</v>
      </c>
      <c r="B144" s="211">
        <f>IF('Indicator Date hidden'!C145="x","x",$B$2-'Indicator Date hidden'!C145)</f>
        <v>0</v>
      </c>
      <c r="C144" s="211">
        <f>IF('Indicator Date hidden'!D145="x","x",$C$2-'Indicator Date hidden'!D145)</f>
        <v>0</v>
      </c>
      <c r="D144" s="211">
        <f>IF('Indicator Date hidden'!E145="x","x",$D$2-'Indicator Date hidden'!E145)</f>
        <v>0</v>
      </c>
      <c r="E144" s="211">
        <f>IF('Indicator Date hidden'!F145="x","x",$E$2-'Indicator Date hidden'!F145)</f>
        <v>0</v>
      </c>
      <c r="F144" s="211">
        <f>IF('Indicator Date hidden'!G145="x","x",$F$2-'Indicator Date hidden'!G145)</f>
        <v>0</v>
      </c>
      <c r="G144" s="211">
        <f>IF('Indicator Date hidden'!H145="x","x",$G$2-'Indicator Date hidden'!H145)</f>
        <v>0</v>
      </c>
      <c r="H144" s="211">
        <f>IF('Indicator Date hidden'!I145="x","x",$H$2-'Indicator Date hidden'!I145)</f>
        <v>0</v>
      </c>
      <c r="I144" s="211">
        <f>IF('Indicator Date hidden'!J145="x","x",$I$2-'Indicator Date hidden'!J145)</f>
        <v>0</v>
      </c>
      <c r="J144" s="211">
        <f>IF('Indicator Date hidden'!K145="x","x",$J$2-'Indicator Date hidden'!K145)</f>
        <v>0</v>
      </c>
      <c r="K144" s="211">
        <f>IF('Indicator Date hidden'!L145="x","x",$K$2-'Indicator Date hidden'!L145)</f>
        <v>0</v>
      </c>
      <c r="L144" s="211">
        <f>IF('Indicator Date hidden'!M145="x","x",$L$2-'Indicator Date hidden'!M145)</f>
        <v>0</v>
      </c>
      <c r="M144" s="211">
        <f>IF('Indicator Date hidden'!N145="x","x",$M$2-'Indicator Date hidden'!N145)</f>
        <v>0</v>
      </c>
      <c r="N144" s="211">
        <f>IF('Indicator Date hidden'!O145="x","x",$N$2-'Indicator Date hidden'!O145)</f>
        <v>0</v>
      </c>
      <c r="O144" s="211">
        <f>IF('Indicator Date hidden'!P145="x","x",$O$2-'Indicator Date hidden'!P145)</f>
        <v>0</v>
      </c>
      <c r="P144" s="211">
        <f>IF('Indicator Date hidden'!Q145="x","x",$P$2-'Indicator Date hidden'!Q145)</f>
        <v>0</v>
      </c>
      <c r="Q144" s="211" t="str">
        <f>IF('Indicator Date hidden'!R145="x","x",$Q$2-'Indicator Date hidden'!R145)</f>
        <v>x</v>
      </c>
      <c r="R144" s="211">
        <f>IF('Indicator Date hidden'!S145="x","x",$R$2-'Indicator Date hidden'!S145)</f>
        <v>0</v>
      </c>
      <c r="S144" s="211">
        <f>IF('Indicator Date hidden'!T145="x","x",$S$2-'Indicator Date hidden'!T145)</f>
        <v>0</v>
      </c>
      <c r="T144" s="211">
        <f>IF('Indicator Date hidden'!U145="x","x",$T$2-'Indicator Date hidden'!U145)</f>
        <v>0</v>
      </c>
      <c r="U144" s="211" t="str">
        <f>IF('Indicator Date hidden'!V145="x","x",$U$2-'Indicator Date hidden'!V145)</f>
        <v>x</v>
      </c>
      <c r="V144" s="211">
        <f>IF('Indicator Date hidden'!W145="x","x",$V$2-'Indicator Date hidden'!W145)</f>
        <v>0</v>
      </c>
      <c r="W144" s="211" t="str">
        <f>IF('Indicator Date hidden'!X145="x","x",$W$2-'Indicator Date hidden'!X145)</f>
        <v>x</v>
      </c>
      <c r="X144" s="211" t="str">
        <f>IF('Indicator Date hidden'!Y145="x","x",$X$2-'Indicator Date hidden'!Y145)</f>
        <v>x</v>
      </c>
      <c r="Y144" s="211">
        <f>IF('Indicator Date hidden'!Z145="x","x",$Y$2-'Indicator Date hidden'!Z145)</f>
        <v>0</v>
      </c>
      <c r="Z144" s="211">
        <f>IF('Indicator Date hidden'!AA145="x","x",$Z$2-'Indicator Date hidden'!AA145)</f>
        <v>0</v>
      </c>
      <c r="AA144" s="211" t="str">
        <f>IF('Indicator Date hidden'!AB145="x","x",$AA$2-'Indicator Date hidden'!AB145)</f>
        <v>x</v>
      </c>
      <c r="AB144" s="211">
        <f>IF('Indicator Date hidden'!AC145="x","x",$AB$2-'Indicator Date hidden'!AC145)</f>
        <v>0</v>
      </c>
      <c r="AC144" s="211">
        <f>IF('Indicator Date hidden'!AD145="x","x",$AC$2-'Indicator Date hidden'!AD145)</f>
        <v>0</v>
      </c>
      <c r="AD144" s="211" t="str">
        <f>IF('Indicator Date hidden'!AE145="x","x",$AD$2-'Indicator Date hidden'!AE145)</f>
        <v>x</v>
      </c>
      <c r="AE144" s="211" t="str">
        <f>IF('Indicator Date hidden'!AF145="x","x",$AE$2-'Indicator Date hidden'!AF145)</f>
        <v>x</v>
      </c>
      <c r="AF144" s="211" t="str">
        <f>IF('Indicator Date hidden'!AG145="x","x",$AF$2-'Indicator Date hidden'!AG145)</f>
        <v>x</v>
      </c>
      <c r="AG144" s="211">
        <f>IF('Indicator Date hidden'!AH145="x","x",$AG$2-'Indicator Date hidden'!AH145)</f>
        <v>0</v>
      </c>
      <c r="AH144" s="211">
        <f>IF('Indicator Date hidden'!AI145="x","x",$AH$2-'Indicator Date hidden'!AI145)</f>
        <v>0</v>
      </c>
      <c r="AI144" s="211">
        <f>IF('Indicator Date hidden'!AJ145="x","x",$AI$2-'Indicator Date hidden'!AJ145)</f>
        <v>0</v>
      </c>
      <c r="AJ144" s="211" t="str">
        <f>IF('Indicator Date hidden'!AK145="x","x",$AJ$2-'Indicator Date hidden'!AK145)</f>
        <v>x</v>
      </c>
      <c r="AK144" s="211">
        <f>IF('Indicator Date hidden'!AL145="x","x",$AK$2-'Indicator Date hidden'!AL145)</f>
        <v>1</v>
      </c>
      <c r="AL144" s="211">
        <f>IF('Indicator Date hidden'!AM145="x","x",$AL$2-'Indicator Date hidden'!AM145)</f>
        <v>0</v>
      </c>
      <c r="AM144" s="211">
        <f>IF('Indicator Date hidden'!AN145="x","x",$AM$2-'Indicator Date hidden'!AN145)</f>
        <v>0</v>
      </c>
      <c r="AN144" s="211">
        <f>IF('Indicator Date hidden'!AO145="x","x",$AN$2-'Indicator Date hidden'!AO145)</f>
        <v>0</v>
      </c>
      <c r="AO144" s="211">
        <f>IF('Indicator Date hidden'!AP145="x","x",$AO$2-'Indicator Date hidden'!AP145)</f>
        <v>0</v>
      </c>
      <c r="AP144" s="211" t="str">
        <f>IF('Indicator Date hidden'!AQ145="x","x",$AP$2-'Indicator Date hidden'!AQ145)</f>
        <v>x</v>
      </c>
      <c r="AQ144" s="211">
        <f>IF('Indicator Date hidden'!AR145="x","x",$AQ$2-'Indicator Date hidden'!AR145)</f>
        <v>0</v>
      </c>
      <c r="AR144" s="211">
        <f>IF('Indicator Date hidden'!AS145="x","x",$AR$2-'Indicator Date hidden'!AS145)</f>
        <v>0</v>
      </c>
      <c r="AS144" s="211" t="str">
        <f>IF('Indicator Date hidden'!AT145="x","x",$AS$2-'Indicator Date hidden'!AT145)</f>
        <v>x</v>
      </c>
      <c r="AT144" s="211">
        <f>IF('Indicator Date hidden'!AU145="x","x",$AT$2-'Indicator Date hidden'!AU145)</f>
        <v>0</v>
      </c>
      <c r="AU144" s="211" t="str">
        <f>IF('Indicator Date hidden'!AV145="x","x",$AU$2-'Indicator Date hidden'!AV145)</f>
        <v>x</v>
      </c>
      <c r="AV144" s="211">
        <f>IF('Indicator Date hidden'!AW145="x","x",$AV$2-'Indicator Date hidden'!AW145)</f>
        <v>0</v>
      </c>
      <c r="AW144" s="211">
        <f>IF('Indicator Date hidden'!AX145="x","x",$AW$2-'Indicator Date hidden'!AX145)</f>
        <v>0</v>
      </c>
      <c r="AX144" s="211">
        <f>IF('Indicator Date hidden'!AY145="x","x",$AX$2-'Indicator Date hidden'!AY145)</f>
        <v>0</v>
      </c>
      <c r="AY144" s="211">
        <f>IF('Indicator Date hidden'!AZ145="x","x",$AY$2-'Indicator Date hidden'!AZ145)</f>
        <v>8</v>
      </c>
      <c r="AZ144" s="211">
        <f>IF('Indicator Date hidden'!BA145="x","x",$AZ$2-'Indicator Date hidden'!BA145)</f>
        <v>0</v>
      </c>
      <c r="BA144">
        <f t="shared" si="20"/>
        <v>9</v>
      </c>
      <c r="BB144" s="21">
        <f t="shared" si="21"/>
        <v>0.23076923076923078</v>
      </c>
      <c r="BC144">
        <f t="shared" si="22"/>
        <v>2</v>
      </c>
      <c r="BD144" s="21">
        <f t="shared" si="23"/>
        <v>1.2702016488718806</v>
      </c>
      <c r="BE144" s="280">
        <f t="shared" si="24"/>
        <v>0</v>
      </c>
    </row>
    <row r="145" spans="1:57" x14ac:dyDescent="0.25">
      <c r="A145" t="s">
        <v>8864</v>
      </c>
      <c r="B145" s="211">
        <f>IF('Indicator Date hidden'!C146="x","x",$B$2-'Indicator Date hidden'!C146)</f>
        <v>0</v>
      </c>
      <c r="C145" s="211">
        <f>IF('Indicator Date hidden'!D146="x","x",$C$2-'Indicator Date hidden'!D146)</f>
        <v>0</v>
      </c>
      <c r="D145" s="211">
        <f>IF('Indicator Date hidden'!E146="x","x",$D$2-'Indicator Date hidden'!E146)</f>
        <v>0</v>
      </c>
      <c r="E145" s="211">
        <f>IF('Indicator Date hidden'!F146="x","x",$E$2-'Indicator Date hidden'!F146)</f>
        <v>0</v>
      </c>
      <c r="F145" s="211">
        <f>IF('Indicator Date hidden'!G146="x","x",$F$2-'Indicator Date hidden'!G146)</f>
        <v>0</v>
      </c>
      <c r="G145" s="211">
        <f>IF('Indicator Date hidden'!H146="x","x",$G$2-'Indicator Date hidden'!H146)</f>
        <v>0</v>
      </c>
      <c r="H145" s="211">
        <f>IF('Indicator Date hidden'!I146="x","x",$H$2-'Indicator Date hidden'!I146)</f>
        <v>0</v>
      </c>
      <c r="I145" s="211">
        <f>IF('Indicator Date hidden'!J146="x","x",$I$2-'Indicator Date hidden'!J146)</f>
        <v>0</v>
      </c>
      <c r="J145" s="211">
        <f>IF('Indicator Date hidden'!K146="x","x",$J$2-'Indicator Date hidden'!K146)</f>
        <v>0</v>
      </c>
      <c r="K145" s="211">
        <f>IF('Indicator Date hidden'!L146="x","x",$K$2-'Indicator Date hidden'!L146)</f>
        <v>0</v>
      </c>
      <c r="L145" s="211">
        <f>IF('Indicator Date hidden'!M146="x","x",$L$2-'Indicator Date hidden'!M146)</f>
        <v>0</v>
      </c>
      <c r="M145" s="211">
        <f>IF('Indicator Date hidden'!N146="x","x",$M$2-'Indicator Date hidden'!N146)</f>
        <v>0</v>
      </c>
      <c r="N145" s="211">
        <f>IF('Indicator Date hidden'!O146="x","x",$N$2-'Indicator Date hidden'!O146)</f>
        <v>0</v>
      </c>
      <c r="O145" s="211">
        <f>IF('Indicator Date hidden'!P146="x","x",$O$2-'Indicator Date hidden'!P146)</f>
        <v>0</v>
      </c>
      <c r="P145" s="211">
        <f>IF('Indicator Date hidden'!Q146="x","x",$P$2-'Indicator Date hidden'!Q146)</f>
        <v>0</v>
      </c>
      <c r="Q145" s="211">
        <f>IF('Indicator Date hidden'!R146="x","x",$Q$2-'Indicator Date hidden'!R146)</f>
        <v>2</v>
      </c>
      <c r="R145" s="211">
        <f>IF('Indicator Date hidden'!S146="x","x",$R$2-'Indicator Date hidden'!S146)</f>
        <v>0</v>
      </c>
      <c r="S145" s="211">
        <f>IF('Indicator Date hidden'!T146="x","x",$S$2-'Indicator Date hidden'!T146)</f>
        <v>0</v>
      </c>
      <c r="T145" s="211">
        <f>IF('Indicator Date hidden'!U146="x","x",$T$2-'Indicator Date hidden'!U146)</f>
        <v>0</v>
      </c>
      <c r="U145" s="211">
        <f>IF('Indicator Date hidden'!V146="x","x",$U$2-'Indicator Date hidden'!V146)</f>
        <v>0</v>
      </c>
      <c r="V145" s="211">
        <f>IF('Indicator Date hidden'!W146="x","x",$V$2-'Indicator Date hidden'!W146)</f>
        <v>0</v>
      </c>
      <c r="W145" s="211">
        <f>IF('Indicator Date hidden'!X146="x","x",$W$2-'Indicator Date hidden'!X146)</f>
        <v>2</v>
      </c>
      <c r="X145" s="211">
        <f>IF('Indicator Date hidden'!Y146="x","x",$X$2-'Indicator Date hidden'!Y146)</f>
        <v>2</v>
      </c>
      <c r="Y145" s="211">
        <f>IF('Indicator Date hidden'!Z146="x","x",$Y$2-'Indicator Date hidden'!Z146)</f>
        <v>0</v>
      </c>
      <c r="Z145" s="211">
        <f>IF('Indicator Date hidden'!AA146="x","x",$Z$2-'Indicator Date hidden'!AA146)</f>
        <v>0</v>
      </c>
      <c r="AA145" s="211" t="str">
        <f>IF('Indicator Date hidden'!AB146="x","x",$AA$2-'Indicator Date hidden'!AB146)</f>
        <v>x</v>
      </c>
      <c r="AB145" s="211">
        <f>IF('Indicator Date hidden'!AC146="x","x",$AB$2-'Indicator Date hidden'!AC146)</f>
        <v>0</v>
      </c>
      <c r="AC145" s="211">
        <f>IF('Indicator Date hidden'!AD146="x","x",$AC$2-'Indicator Date hidden'!AD146)</f>
        <v>0</v>
      </c>
      <c r="AD145" s="211" t="str">
        <f>IF('Indicator Date hidden'!AE146="x","x",$AD$2-'Indicator Date hidden'!AE146)</f>
        <v>x</v>
      </c>
      <c r="AE145" s="211" t="str">
        <f>IF('Indicator Date hidden'!AF146="x","x",$AE$2-'Indicator Date hidden'!AF146)</f>
        <v>x</v>
      </c>
      <c r="AF145" s="211" t="str">
        <f>IF('Indicator Date hidden'!AG146="x","x",$AF$2-'Indicator Date hidden'!AG146)</f>
        <v>x</v>
      </c>
      <c r="AG145" s="211">
        <f>IF('Indicator Date hidden'!AH146="x","x",$AG$2-'Indicator Date hidden'!AH146)</f>
        <v>0</v>
      </c>
      <c r="AH145" s="211">
        <f>IF('Indicator Date hidden'!AI146="x","x",$AH$2-'Indicator Date hidden'!AI146)</f>
        <v>0</v>
      </c>
      <c r="AI145" s="211">
        <f>IF('Indicator Date hidden'!AJ146="x","x",$AI$2-'Indicator Date hidden'!AJ146)</f>
        <v>0</v>
      </c>
      <c r="AJ145" s="211" t="str">
        <f>IF('Indicator Date hidden'!AK146="x","x",$AJ$2-'Indicator Date hidden'!AK146)</f>
        <v>x</v>
      </c>
      <c r="AK145" s="211">
        <f>IF('Indicator Date hidden'!AL146="x","x",$AK$2-'Indicator Date hidden'!AL146)</f>
        <v>1</v>
      </c>
      <c r="AL145" s="211">
        <f>IF('Indicator Date hidden'!AM146="x","x",$AL$2-'Indicator Date hidden'!AM146)</f>
        <v>0</v>
      </c>
      <c r="AM145" s="211">
        <f>IF('Indicator Date hidden'!AN146="x","x",$AM$2-'Indicator Date hidden'!AN146)</f>
        <v>0</v>
      </c>
      <c r="AN145" s="211">
        <f>IF('Indicator Date hidden'!AO146="x","x",$AN$2-'Indicator Date hidden'!AO146)</f>
        <v>0</v>
      </c>
      <c r="AO145" s="211">
        <f>IF('Indicator Date hidden'!AP146="x","x",$AO$2-'Indicator Date hidden'!AP146)</f>
        <v>0</v>
      </c>
      <c r="AP145" s="211">
        <f>IF('Indicator Date hidden'!AQ146="x","x",$AP$2-'Indicator Date hidden'!AQ146)</f>
        <v>0</v>
      </c>
      <c r="AQ145" s="211">
        <f>IF('Indicator Date hidden'!AR146="x","x",$AQ$2-'Indicator Date hidden'!AR146)</f>
        <v>6</v>
      </c>
      <c r="AR145" s="211">
        <f>IF('Indicator Date hidden'!AS146="x","x",$AR$2-'Indicator Date hidden'!AS146)</f>
        <v>0</v>
      </c>
      <c r="AS145" s="211">
        <f>IF('Indicator Date hidden'!AT146="x","x",$AS$2-'Indicator Date hidden'!AT146)</f>
        <v>2</v>
      </c>
      <c r="AT145" s="211">
        <f>IF('Indicator Date hidden'!AU146="x","x",$AT$2-'Indicator Date hidden'!AU146)</f>
        <v>0</v>
      </c>
      <c r="AU145" s="211" t="str">
        <f>IF('Indicator Date hidden'!AV146="x","x",$AU$2-'Indicator Date hidden'!AV146)</f>
        <v>x</v>
      </c>
      <c r="AV145" s="211">
        <f>IF('Indicator Date hidden'!AW146="x","x",$AV$2-'Indicator Date hidden'!AW146)</f>
        <v>0</v>
      </c>
      <c r="AW145" s="211">
        <f>IF('Indicator Date hidden'!AX146="x","x",$AW$2-'Indicator Date hidden'!AX146)</f>
        <v>0</v>
      </c>
      <c r="AX145" s="211">
        <f>IF('Indicator Date hidden'!AY146="x","x",$AX$2-'Indicator Date hidden'!AY146)</f>
        <v>0</v>
      </c>
      <c r="AY145" s="211">
        <f>IF('Indicator Date hidden'!AZ146="x","x",$AY$2-'Indicator Date hidden'!AZ146)</f>
        <v>0</v>
      </c>
      <c r="AZ145" s="211">
        <f>IF('Indicator Date hidden'!BA146="x","x",$AZ$2-'Indicator Date hidden'!BA146)</f>
        <v>0</v>
      </c>
      <c r="BA145">
        <f t="shared" si="20"/>
        <v>15</v>
      </c>
      <c r="BB145" s="21">
        <f t="shared" si="21"/>
        <v>0.33333333333333331</v>
      </c>
      <c r="BC145">
        <f t="shared" si="22"/>
        <v>6</v>
      </c>
      <c r="BD145" s="21">
        <f t="shared" si="23"/>
        <v>1.0327955589886444</v>
      </c>
      <c r="BE145" s="280">
        <f t="shared" si="24"/>
        <v>0</v>
      </c>
    </row>
    <row r="146" spans="1:57" x14ac:dyDescent="0.25">
      <c r="A146" t="s">
        <v>8992</v>
      </c>
      <c r="B146" s="211">
        <f>IF('Indicator Date hidden'!C147="x","x",$B$2-'Indicator Date hidden'!C147)</f>
        <v>0</v>
      </c>
      <c r="C146" s="211">
        <f>IF('Indicator Date hidden'!D147="x","x",$C$2-'Indicator Date hidden'!D147)</f>
        <v>0</v>
      </c>
      <c r="D146" s="211">
        <f>IF('Indicator Date hidden'!E147="x","x",$D$2-'Indicator Date hidden'!E147)</f>
        <v>0</v>
      </c>
      <c r="E146" s="211">
        <f>IF('Indicator Date hidden'!F147="x","x",$E$2-'Indicator Date hidden'!F147)</f>
        <v>0</v>
      </c>
      <c r="F146" s="211">
        <f>IF('Indicator Date hidden'!G147="x","x",$F$2-'Indicator Date hidden'!G147)</f>
        <v>0</v>
      </c>
      <c r="G146" s="211">
        <f>IF('Indicator Date hidden'!H147="x","x",$G$2-'Indicator Date hidden'!H147)</f>
        <v>0</v>
      </c>
      <c r="H146" s="211">
        <f>IF('Indicator Date hidden'!I147="x","x",$H$2-'Indicator Date hidden'!I147)</f>
        <v>0</v>
      </c>
      <c r="I146" s="211">
        <f>IF('Indicator Date hidden'!J147="x","x",$I$2-'Indicator Date hidden'!J147)</f>
        <v>0</v>
      </c>
      <c r="J146" s="211">
        <f>IF('Indicator Date hidden'!K147="x","x",$J$2-'Indicator Date hidden'!K147)</f>
        <v>0</v>
      </c>
      <c r="K146" s="211">
        <f>IF('Indicator Date hidden'!L147="x","x",$K$2-'Indicator Date hidden'!L147)</f>
        <v>0</v>
      </c>
      <c r="L146" s="211">
        <f>IF('Indicator Date hidden'!M147="x","x",$L$2-'Indicator Date hidden'!M147)</f>
        <v>0</v>
      </c>
      <c r="M146" s="211">
        <f>IF('Indicator Date hidden'!N147="x","x",$M$2-'Indicator Date hidden'!N147)</f>
        <v>0</v>
      </c>
      <c r="N146" s="211">
        <f>IF('Indicator Date hidden'!O147="x","x",$N$2-'Indicator Date hidden'!O147)</f>
        <v>0</v>
      </c>
      <c r="O146" s="211">
        <f>IF('Indicator Date hidden'!P147="x","x",$O$2-'Indicator Date hidden'!P147)</f>
        <v>0</v>
      </c>
      <c r="P146" s="211">
        <f>IF('Indicator Date hidden'!Q147="x","x",$P$2-'Indicator Date hidden'!Q147)</f>
        <v>0</v>
      </c>
      <c r="Q146" s="211" t="str">
        <f>IF('Indicator Date hidden'!R147="x","x",$Q$2-'Indicator Date hidden'!R147)</f>
        <v>x</v>
      </c>
      <c r="R146" s="211">
        <f>IF('Indicator Date hidden'!S147="x","x",$R$2-'Indicator Date hidden'!S147)</f>
        <v>0</v>
      </c>
      <c r="S146" s="211">
        <f>IF('Indicator Date hidden'!T147="x","x",$S$2-'Indicator Date hidden'!T147)</f>
        <v>0</v>
      </c>
      <c r="T146" s="211">
        <f>IF('Indicator Date hidden'!U147="x","x",$T$2-'Indicator Date hidden'!U147)</f>
        <v>0</v>
      </c>
      <c r="U146" s="211">
        <f>IF('Indicator Date hidden'!V147="x","x",$U$2-'Indicator Date hidden'!V147)</f>
        <v>0</v>
      </c>
      <c r="V146" s="211">
        <f>IF('Indicator Date hidden'!W147="x","x",$V$2-'Indicator Date hidden'!W147)</f>
        <v>0</v>
      </c>
      <c r="W146" s="211" t="str">
        <f>IF('Indicator Date hidden'!X147="x","x",$W$2-'Indicator Date hidden'!X147)</f>
        <v>x</v>
      </c>
      <c r="X146" s="211">
        <f>IF('Indicator Date hidden'!Y147="x","x",$X$2-'Indicator Date hidden'!Y147)</f>
        <v>2</v>
      </c>
      <c r="Y146" s="211">
        <f>IF('Indicator Date hidden'!Z147="x","x",$Y$2-'Indicator Date hidden'!Z147)</f>
        <v>0</v>
      </c>
      <c r="Z146" s="211">
        <f>IF('Indicator Date hidden'!AA147="x","x",$Z$2-'Indicator Date hidden'!AA147)</f>
        <v>0</v>
      </c>
      <c r="AA146" s="211" t="str">
        <f>IF('Indicator Date hidden'!AB147="x","x",$AA$2-'Indicator Date hidden'!AB147)</f>
        <v>x</v>
      </c>
      <c r="AB146" s="211">
        <f>IF('Indicator Date hidden'!AC147="x","x",$AB$2-'Indicator Date hidden'!AC147)</f>
        <v>0</v>
      </c>
      <c r="AC146" s="211">
        <f>IF('Indicator Date hidden'!AD147="x","x",$AC$2-'Indicator Date hidden'!AD147)</f>
        <v>0</v>
      </c>
      <c r="AD146" s="211" t="str">
        <f>IF('Indicator Date hidden'!AE147="x","x",$AD$2-'Indicator Date hidden'!AE147)</f>
        <v>x</v>
      </c>
      <c r="AE146" s="211" t="str">
        <f>IF('Indicator Date hidden'!AF147="x","x",$AE$2-'Indicator Date hidden'!AF147)</f>
        <v>x</v>
      </c>
      <c r="AF146" s="211" t="str">
        <f>IF('Indicator Date hidden'!AG147="x","x",$AF$2-'Indicator Date hidden'!AG147)</f>
        <v>x</v>
      </c>
      <c r="AG146" s="211">
        <f>IF('Indicator Date hidden'!AH147="x","x",$AG$2-'Indicator Date hidden'!AH147)</f>
        <v>0</v>
      </c>
      <c r="AH146" s="211">
        <f>IF('Indicator Date hidden'!AI147="x","x",$AH$2-'Indicator Date hidden'!AI147)</f>
        <v>0</v>
      </c>
      <c r="AI146" s="211">
        <f>IF('Indicator Date hidden'!AJ147="x","x",$AI$2-'Indicator Date hidden'!AJ147)</f>
        <v>0</v>
      </c>
      <c r="AJ146" s="211" t="str">
        <f>IF('Indicator Date hidden'!AK147="x","x",$AJ$2-'Indicator Date hidden'!AK147)</f>
        <v>x</v>
      </c>
      <c r="AK146" s="211">
        <f>IF('Indicator Date hidden'!AL147="x","x",$AK$2-'Indicator Date hidden'!AL147)</f>
        <v>1</v>
      </c>
      <c r="AL146" s="211">
        <f>IF('Indicator Date hidden'!AM147="x","x",$AL$2-'Indicator Date hidden'!AM147)</f>
        <v>0</v>
      </c>
      <c r="AM146" s="211">
        <f>IF('Indicator Date hidden'!AN147="x","x",$AM$2-'Indicator Date hidden'!AN147)</f>
        <v>0</v>
      </c>
      <c r="AN146" s="211">
        <f>IF('Indicator Date hidden'!AO147="x","x",$AN$2-'Indicator Date hidden'!AO147)</f>
        <v>0</v>
      </c>
      <c r="AO146" s="211">
        <f>IF('Indicator Date hidden'!AP147="x","x",$AO$2-'Indicator Date hidden'!AP147)</f>
        <v>0</v>
      </c>
      <c r="AP146" s="211">
        <f>IF('Indicator Date hidden'!AQ147="x","x",$AP$2-'Indicator Date hidden'!AQ147)</f>
        <v>0</v>
      </c>
      <c r="AQ146" s="211" t="str">
        <f>IF('Indicator Date hidden'!AR147="x","x",$AQ$2-'Indicator Date hidden'!AR147)</f>
        <v>x</v>
      </c>
      <c r="AR146" s="211">
        <f>IF('Indicator Date hidden'!AS147="x","x",$AR$2-'Indicator Date hidden'!AS147)</f>
        <v>0</v>
      </c>
      <c r="AS146" s="211">
        <f>IF('Indicator Date hidden'!AT147="x","x",$AS$2-'Indicator Date hidden'!AT147)</f>
        <v>0</v>
      </c>
      <c r="AT146" s="211">
        <f>IF('Indicator Date hidden'!AU147="x","x",$AT$2-'Indicator Date hidden'!AU147)</f>
        <v>0</v>
      </c>
      <c r="AU146" s="211" t="str">
        <f>IF('Indicator Date hidden'!AV147="x","x",$AU$2-'Indicator Date hidden'!AV147)</f>
        <v>x</v>
      </c>
      <c r="AV146" s="211">
        <f>IF('Indicator Date hidden'!AW147="x","x",$AV$2-'Indicator Date hidden'!AW147)</f>
        <v>0</v>
      </c>
      <c r="AW146" s="211">
        <f>IF('Indicator Date hidden'!AX147="x","x",$AW$2-'Indicator Date hidden'!AX147)</f>
        <v>0</v>
      </c>
      <c r="AX146" s="211">
        <f>IF('Indicator Date hidden'!AY147="x","x",$AX$2-'Indicator Date hidden'!AY147)</f>
        <v>0</v>
      </c>
      <c r="AY146" s="211">
        <f>IF('Indicator Date hidden'!AZ147="x","x",$AY$2-'Indicator Date hidden'!AZ147)</f>
        <v>8</v>
      </c>
      <c r="AZ146" s="211">
        <f>IF('Indicator Date hidden'!BA147="x","x",$AZ$2-'Indicator Date hidden'!BA147)</f>
        <v>0</v>
      </c>
      <c r="BA146">
        <f t="shared" si="20"/>
        <v>11</v>
      </c>
      <c r="BB146" s="21">
        <f t="shared" si="21"/>
        <v>0.26190476190476192</v>
      </c>
      <c r="BC146">
        <f t="shared" si="22"/>
        <v>3</v>
      </c>
      <c r="BD146" s="21">
        <f t="shared" si="23"/>
        <v>1.2546963929767045</v>
      </c>
      <c r="BE146" s="280">
        <f t="shared" si="24"/>
        <v>0</v>
      </c>
    </row>
    <row r="147" spans="1:57" x14ac:dyDescent="0.25">
      <c r="A147" t="s">
        <v>8999</v>
      </c>
      <c r="B147" s="211">
        <f>IF('Indicator Date hidden'!C148="x","x",$B$2-'Indicator Date hidden'!C148)</f>
        <v>0</v>
      </c>
      <c r="C147" s="211">
        <f>IF('Indicator Date hidden'!D148="x","x",$C$2-'Indicator Date hidden'!D148)</f>
        <v>0</v>
      </c>
      <c r="D147" s="211">
        <f>IF('Indicator Date hidden'!E148="x","x",$D$2-'Indicator Date hidden'!E148)</f>
        <v>0</v>
      </c>
      <c r="E147" s="211">
        <f>IF('Indicator Date hidden'!F148="x","x",$E$2-'Indicator Date hidden'!F148)</f>
        <v>0</v>
      </c>
      <c r="F147" s="211">
        <f>IF('Indicator Date hidden'!G148="x","x",$F$2-'Indicator Date hidden'!G148)</f>
        <v>0</v>
      </c>
      <c r="G147" s="211">
        <f>IF('Indicator Date hidden'!H148="x","x",$G$2-'Indicator Date hidden'!H148)</f>
        <v>0</v>
      </c>
      <c r="H147" s="211">
        <f>IF('Indicator Date hidden'!I148="x","x",$H$2-'Indicator Date hidden'!I148)</f>
        <v>0</v>
      </c>
      <c r="I147" s="211">
        <f>IF('Indicator Date hidden'!J148="x","x",$I$2-'Indicator Date hidden'!J148)</f>
        <v>0</v>
      </c>
      <c r="J147" s="211">
        <f>IF('Indicator Date hidden'!K148="x","x",$J$2-'Indicator Date hidden'!K148)</f>
        <v>0</v>
      </c>
      <c r="K147" s="211">
        <f>IF('Indicator Date hidden'!L148="x","x",$K$2-'Indicator Date hidden'!L148)</f>
        <v>0</v>
      </c>
      <c r="L147" s="211">
        <f>IF('Indicator Date hidden'!M148="x","x",$L$2-'Indicator Date hidden'!M148)</f>
        <v>0</v>
      </c>
      <c r="M147" s="211">
        <f>IF('Indicator Date hidden'!N148="x","x",$M$2-'Indicator Date hidden'!N148)</f>
        <v>0</v>
      </c>
      <c r="N147" s="211">
        <f>IF('Indicator Date hidden'!O148="x","x",$N$2-'Indicator Date hidden'!O148)</f>
        <v>0</v>
      </c>
      <c r="O147" s="211">
        <f>IF('Indicator Date hidden'!P148="x","x",$O$2-'Indicator Date hidden'!P148)</f>
        <v>0</v>
      </c>
      <c r="P147" s="211">
        <f>IF('Indicator Date hidden'!Q148="x","x",$P$2-'Indicator Date hidden'!Q148)</f>
        <v>0</v>
      </c>
      <c r="Q147" s="211" t="str">
        <f>IF('Indicator Date hidden'!R148="x","x",$Q$2-'Indicator Date hidden'!R148)</f>
        <v>x</v>
      </c>
      <c r="R147" s="211">
        <f>IF('Indicator Date hidden'!S148="x","x",$R$2-'Indicator Date hidden'!S148)</f>
        <v>0</v>
      </c>
      <c r="S147" s="211">
        <f>IF('Indicator Date hidden'!T148="x","x",$S$2-'Indicator Date hidden'!T148)</f>
        <v>0</v>
      </c>
      <c r="T147" s="211">
        <f>IF('Indicator Date hidden'!U148="x","x",$T$2-'Indicator Date hidden'!U148)</f>
        <v>0</v>
      </c>
      <c r="U147" s="211">
        <f>IF('Indicator Date hidden'!V148="x","x",$U$2-'Indicator Date hidden'!V148)</f>
        <v>0</v>
      </c>
      <c r="V147" s="211">
        <f>IF('Indicator Date hidden'!W148="x","x",$V$2-'Indicator Date hidden'!W148)</f>
        <v>0</v>
      </c>
      <c r="W147" s="211">
        <f>IF('Indicator Date hidden'!X148="x","x",$W$2-'Indicator Date hidden'!X148)</f>
        <v>0</v>
      </c>
      <c r="X147" s="211">
        <f>IF('Indicator Date hidden'!Y148="x","x",$X$2-'Indicator Date hidden'!Y148)</f>
        <v>4</v>
      </c>
      <c r="Y147" s="211">
        <f>IF('Indicator Date hidden'!Z148="x","x",$Y$2-'Indicator Date hidden'!Z148)</f>
        <v>0</v>
      </c>
      <c r="Z147" s="211">
        <f>IF('Indicator Date hidden'!AA148="x","x",$Z$2-'Indicator Date hidden'!AA148)</f>
        <v>0</v>
      </c>
      <c r="AA147" s="211" t="str">
        <f>IF('Indicator Date hidden'!AB148="x","x",$AA$2-'Indicator Date hidden'!AB148)</f>
        <v>x</v>
      </c>
      <c r="AB147" s="211">
        <f>IF('Indicator Date hidden'!AC148="x","x",$AB$2-'Indicator Date hidden'!AC148)</f>
        <v>0</v>
      </c>
      <c r="AC147" s="211">
        <f>IF('Indicator Date hidden'!AD148="x","x",$AC$2-'Indicator Date hidden'!AD148)</f>
        <v>0</v>
      </c>
      <c r="AD147" s="211" t="str">
        <f>IF('Indicator Date hidden'!AE148="x","x",$AD$2-'Indicator Date hidden'!AE148)</f>
        <v>x</v>
      </c>
      <c r="AE147" s="211">
        <f>IF('Indicator Date hidden'!AF148="x","x",$AE$2-'Indicator Date hidden'!AF148)</f>
        <v>0</v>
      </c>
      <c r="AF147" s="211">
        <f>IF('Indicator Date hidden'!AG148="x","x",$AF$2-'Indicator Date hidden'!AG148)</f>
        <v>5</v>
      </c>
      <c r="AG147" s="211">
        <f>IF('Indicator Date hidden'!AH148="x","x",$AG$2-'Indicator Date hidden'!AH148)</f>
        <v>0</v>
      </c>
      <c r="AH147" s="211">
        <f>IF('Indicator Date hidden'!AI148="x","x",$AH$2-'Indicator Date hidden'!AI148)</f>
        <v>0</v>
      </c>
      <c r="AI147" s="211">
        <f>IF('Indicator Date hidden'!AJ148="x","x",$AI$2-'Indicator Date hidden'!AJ148)</f>
        <v>0</v>
      </c>
      <c r="AJ147" s="211" t="str">
        <f>IF('Indicator Date hidden'!AK148="x","x",$AJ$2-'Indicator Date hidden'!AK148)</f>
        <v>x</v>
      </c>
      <c r="AK147" s="211" t="str">
        <f>IF('Indicator Date hidden'!AL148="x","x",$AK$2-'Indicator Date hidden'!AL148)</f>
        <v>x</v>
      </c>
      <c r="AL147" s="211">
        <f>IF('Indicator Date hidden'!AM148="x","x",$AL$2-'Indicator Date hidden'!AM148)</f>
        <v>0</v>
      </c>
      <c r="AM147" s="211">
        <f>IF('Indicator Date hidden'!AN148="x","x",$AM$2-'Indicator Date hidden'!AN148)</f>
        <v>0</v>
      </c>
      <c r="AN147" s="211">
        <f>IF('Indicator Date hidden'!AO148="x","x",$AN$2-'Indicator Date hidden'!AO148)</f>
        <v>0</v>
      </c>
      <c r="AO147" s="211" t="str">
        <f>IF('Indicator Date hidden'!AP148="x","x",$AO$2-'Indicator Date hidden'!AP148)</f>
        <v>x</v>
      </c>
      <c r="AP147" s="211" t="str">
        <f>IF('Indicator Date hidden'!AQ148="x","x",$AP$2-'Indicator Date hidden'!AQ148)</f>
        <v>x</v>
      </c>
      <c r="AQ147" s="211">
        <f>IF('Indicator Date hidden'!AR148="x","x",$AQ$2-'Indicator Date hidden'!AR148)</f>
        <v>4</v>
      </c>
      <c r="AR147" s="211">
        <f>IF('Indicator Date hidden'!AS148="x","x",$AR$2-'Indicator Date hidden'!AS148)</f>
        <v>0</v>
      </c>
      <c r="AS147" s="211">
        <f>IF('Indicator Date hidden'!AT148="x","x",$AS$2-'Indicator Date hidden'!AT148)</f>
        <v>0</v>
      </c>
      <c r="AT147" s="211">
        <f>IF('Indicator Date hidden'!AU148="x","x",$AT$2-'Indicator Date hidden'!AU148)</f>
        <v>0</v>
      </c>
      <c r="AU147" s="211">
        <f>IF('Indicator Date hidden'!AV148="x","x",$AU$2-'Indicator Date hidden'!AV148)</f>
        <v>3</v>
      </c>
      <c r="AV147" s="211">
        <f>IF('Indicator Date hidden'!AW148="x","x",$AV$2-'Indicator Date hidden'!AW148)</f>
        <v>0</v>
      </c>
      <c r="AW147" s="211">
        <f>IF('Indicator Date hidden'!AX148="x","x",$AW$2-'Indicator Date hidden'!AX148)</f>
        <v>0</v>
      </c>
      <c r="AX147" s="211">
        <f>IF('Indicator Date hidden'!AY148="x","x",$AX$2-'Indicator Date hidden'!AY148)</f>
        <v>0</v>
      </c>
      <c r="AY147" s="211">
        <f>IF('Indicator Date hidden'!AZ148="x","x",$AY$2-'Indicator Date hidden'!AZ148)</f>
        <v>0</v>
      </c>
      <c r="AZ147" s="211">
        <f>IF('Indicator Date hidden'!BA148="x","x",$AZ$2-'Indicator Date hidden'!BA148)</f>
        <v>0</v>
      </c>
      <c r="BA147">
        <f t="shared" si="20"/>
        <v>16</v>
      </c>
      <c r="BB147" s="21">
        <f t="shared" si="21"/>
        <v>0.36363636363636365</v>
      </c>
      <c r="BC147">
        <f t="shared" si="22"/>
        <v>4</v>
      </c>
      <c r="BD147" s="21">
        <f t="shared" si="23"/>
        <v>1.1695163936607824</v>
      </c>
      <c r="BE147" s="280">
        <f t="shared" si="24"/>
        <v>0</v>
      </c>
    </row>
    <row r="148" spans="1:57" x14ac:dyDescent="0.25">
      <c r="A148" t="s">
        <v>8953</v>
      </c>
      <c r="B148" s="211">
        <f>IF('Indicator Date hidden'!C149="x","x",$B$2-'Indicator Date hidden'!C149)</f>
        <v>0</v>
      </c>
      <c r="C148" s="211">
        <f>IF('Indicator Date hidden'!D149="x","x",$C$2-'Indicator Date hidden'!D149)</f>
        <v>0</v>
      </c>
      <c r="D148" s="211">
        <f>IF('Indicator Date hidden'!E149="x","x",$D$2-'Indicator Date hidden'!E149)</f>
        <v>0</v>
      </c>
      <c r="E148" s="211">
        <f>IF('Indicator Date hidden'!F149="x","x",$E$2-'Indicator Date hidden'!F149)</f>
        <v>0</v>
      </c>
      <c r="F148" s="211">
        <f>IF('Indicator Date hidden'!G149="x","x",$F$2-'Indicator Date hidden'!G149)</f>
        <v>0</v>
      </c>
      <c r="G148" s="211">
        <f>IF('Indicator Date hidden'!H149="x","x",$G$2-'Indicator Date hidden'!H149)</f>
        <v>0</v>
      </c>
      <c r="H148" s="211">
        <f>IF('Indicator Date hidden'!I149="x","x",$H$2-'Indicator Date hidden'!I149)</f>
        <v>0</v>
      </c>
      <c r="I148" s="211">
        <f>IF('Indicator Date hidden'!J149="x","x",$I$2-'Indicator Date hidden'!J149)</f>
        <v>0</v>
      </c>
      <c r="J148" s="211">
        <f>IF('Indicator Date hidden'!K149="x","x",$J$2-'Indicator Date hidden'!K149)</f>
        <v>0</v>
      </c>
      <c r="K148" s="211">
        <f>IF('Indicator Date hidden'!L149="x","x",$K$2-'Indicator Date hidden'!L149)</f>
        <v>0</v>
      </c>
      <c r="L148" s="211">
        <f>IF('Indicator Date hidden'!M149="x","x",$L$2-'Indicator Date hidden'!M149)</f>
        <v>0</v>
      </c>
      <c r="M148" s="211">
        <f>IF('Indicator Date hidden'!N149="x","x",$M$2-'Indicator Date hidden'!N149)</f>
        <v>0</v>
      </c>
      <c r="N148" s="211">
        <f>IF('Indicator Date hidden'!O149="x","x",$N$2-'Indicator Date hidden'!O149)</f>
        <v>0</v>
      </c>
      <c r="O148" s="211">
        <f>IF('Indicator Date hidden'!P149="x","x",$O$2-'Indicator Date hidden'!P149)</f>
        <v>0</v>
      </c>
      <c r="P148" s="211">
        <f>IF('Indicator Date hidden'!Q149="x","x",$P$2-'Indicator Date hidden'!Q149)</f>
        <v>0</v>
      </c>
      <c r="Q148" s="211">
        <f>IF('Indicator Date hidden'!R149="x","x",$Q$2-'Indicator Date hidden'!R149)</f>
        <v>5</v>
      </c>
      <c r="R148" s="211">
        <f>IF('Indicator Date hidden'!S149="x","x",$R$2-'Indicator Date hidden'!S149)</f>
        <v>0</v>
      </c>
      <c r="S148" s="211">
        <f>IF('Indicator Date hidden'!T149="x","x",$S$2-'Indicator Date hidden'!T149)</f>
        <v>0</v>
      </c>
      <c r="T148" s="211">
        <f>IF('Indicator Date hidden'!U149="x","x",$T$2-'Indicator Date hidden'!U149)</f>
        <v>0</v>
      </c>
      <c r="U148" s="211">
        <f>IF('Indicator Date hidden'!V149="x","x",$U$2-'Indicator Date hidden'!V149)</f>
        <v>0</v>
      </c>
      <c r="V148" s="211">
        <f>IF('Indicator Date hidden'!W149="x","x",$V$2-'Indicator Date hidden'!W149)</f>
        <v>0</v>
      </c>
      <c r="W148" s="211">
        <f>IF('Indicator Date hidden'!X149="x","x",$W$2-'Indicator Date hidden'!X149)</f>
        <v>6</v>
      </c>
      <c r="X148" s="211" t="str">
        <f>IF('Indicator Date hidden'!Y149="x","x",$X$2-'Indicator Date hidden'!Y149)</f>
        <v>x</v>
      </c>
      <c r="Y148" s="211">
        <f>IF('Indicator Date hidden'!Z149="x","x",$Y$2-'Indicator Date hidden'!Z149)</f>
        <v>0</v>
      </c>
      <c r="Z148" s="211">
        <f>IF('Indicator Date hidden'!AA149="x","x",$Z$2-'Indicator Date hidden'!AA149)</f>
        <v>0</v>
      </c>
      <c r="AA148" s="211">
        <f>IF('Indicator Date hidden'!AB149="x","x",$AA$2-'Indicator Date hidden'!AB149)</f>
        <v>0</v>
      </c>
      <c r="AB148" s="211">
        <f>IF('Indicator Date hidden'!AC149="x","x",$AB$2-'Indicator Date hidden'!AC149)</f>
        <v>0</v>
      </c>
      <c r="AC148" s="211">
        <f>IF('Indicator Date hidden'!AD149="x","x",$AC$2-'Indicator Date hidden'!AD149)</f>
        <v>0</v>
      </c>
      <c r="AD148" s="211">
        <f>IF('Indicator Date hidden'!AE149="x","x",$AD$2-'Indicator Date hidden'!AE149)</f>
        <v>0</v>
      </c>
      <c r="AE148" s="211" t="str">
        <f>IF('Indicator Date hidden'!AF149="x","x",$AE$2-'Indicator Date hidden'!AF149)</f>
        <v>x</v>
      </c>
      <c r="AF148" s="211">
        <f>IF('Indicator Date hidden'!AG149="x","x",$AF$2-'Indicator Date hidden'!AG149)</f>
        <v>3</v>
      </c>
      <c r="AG148" s="211">
        <f>IF('Indicator Date hidden'!AH149="x","x",$AG$2-'Indicator Date hidden'!AH149)</f>
        <v>0</v>
      </c>
      <c r="AH148" s="211">
        <f>IF('Indicator Date hidden'!AI149="x","x",$AH$2-'Indicator Date hidden'!AI149)</f>
        <v>0</v>
      </c>
      <c r="AI148" s="211">
        <f>IF('Indicator Date hidden'!AJ149="x","x",$AI$2-'Indicator Date hidden'!AJ149)</f>
        <v>0</v>
      </c>
      <c r="AJ148" s="211" t="str">
        <f>IF('Indicator Date hidden'!AK149="x","x",$AJ$2-'Indicator Date hidden'!AK149)</f>
        <v>x</v>
      </c>
      <c r="AK148" s="211">
        <f>IF('Indicator Date hidden'!AL149="x","x",$AK$2-'Indicator Date hidden'!AL149)</f>
        <v>1</v>
      </c>
      <c r="AL148" s="211">
        <f>IF('Indicator Date hidden'!AM149="x","x",$AL$2-'Indicator Date hidden'!AM149)</f>
        <v>0</v>
      </c>
      <c r="AM148" s="211">
        <f>IF('Indicator Date hidden'!AN149="x","x",$AM$2-'Indicator Date hidden'!AN149)</f>
        <v>0</v>
      </c>
      <c r="AN148" s="211">
        <f>IF('Indicator Date hidden'!AO149="x","x",$AN$2-'Indicator Date hidden'!AO149)</f>
        <v>0</v>
      </c>
      <c r="AO148" s="211" t="str">
        <f>IF('Indicator Date hidden'!AP149="x","x",$AO$2-'Indicator Date hidden'!AP149)</f>
        <v>x</v>
      </c>
      <c r="AP148" s="211" t="str">
        <f>IF('Indicator Date hidden'!AQ149="x","x",$AP$2-'Indicator Date hidden'!AQ149)</f>
        <v>x</v>
      </c>
      <c r="AQ148" s="211" t="str">
        <f>IF('Indicator Date hidden'!AR149="x","x",$AQ$2-'Indicator Date hidden'!AR149)</f>
        <v>x</v>
      </c>
      <c r="AR148" s="211">
        <f>IF('Indicator Date hidden'!AS149="x","x",$AR$2-'Indicator Date hidden'!AS149)</f>
        <v>0</v>
      </c>
      <c r="AS148" s="211">
        <f>IF('Indicator Date hidden'!AT149="x","x",$AS$2-'Indicator Date hidden'!AT149)</f>
        <v>0</v>
      </c>
      <c r="AT148" s="211">
        <f>IF('Indicator Date hidden'!AU149="x","x",$AT$2-'Indicator Date hidden'!AU149)</f>
        <v>0</v>
      </c>
      <c r="AU148" s="211">
        <f>IF('Indicator Date hidden'!AV149="x","x",$AU$2-'Indicator Date hidden'!AV149)</f>
        <v>6</v>
      </c>
      <c r="AV148" s="211">
        <f>IF('Indicator Date hidden'!AW149="x","x",$AV$2-'Indicator Date hidden'!AW149)</f>
        <v>0</v>
      </c>
      <c r="AW148" s="211">
        <f>IF('Indicator Date hidden'!AX149="x","x",$AW$2-'Indicator Date hidden'!AX149)</f>
        <v>0</v>
      </c>
      <c r="AX148" s="211">
        <f>IF('Indicator Date hidden'!AY149="x","x",$AX$2-'Indicator Date hidden'!AY149)</f>
        <v>0</v>
      </c>
      <c r="AY148" s="211">
        <f>IF('Indicator Date hidden'!AZ149="x","x",$AY$2-'Indicator Date hidden'!AZ149)</f>
        <v>0</v>
      </c>
      <c r="AZ148" s="211">
        <f>IF('Indicator Date hidden'!BA149="x","x",$AZ$2-'Indicator Date hidden'!BA149)</f>
        <v>0</v>
      </c>
      <c r="BA148">
        <f t="shared" si="20"/>
        <v>21</v>
      </c>
      <c r="BB148" s="21">
        <f t="shared" si="21"/>
        <v>0.46666666666666667</v>
      </c>
      <c r="BC148">
        <f t="shared" si="22"/>
        <v>5</v>
      </c>
      <c r="BD148" s="21">
        <f t="shared" si="23"/>
        <v>1.4696938456699069</v>
      </c>
      <c r="BE148" s="280">
        <f t="shared" si="24"/>
        <v>0</v>
      </c>
    </row>
    <row r="149" spans="1:57" x14ac:dyDescent="0.25">
      <c r="A149" t="s">
        <v>8938</v>
      </c>
      <c r="B149" s="211">
        <f>IF('Indicator Date hidden'!C150="x","x",$B$2-'Indicator Date hidden'!C150)</f>
        <v>0</v>
      </c>
      <c r="C149" s="211">
        <f>IF('Indicator Date hidden'!D150="x","x",$C$2-'Indicator Date hidden'!D150)</f>
        <v>0</v>
      </c>
      <c r="D149" s="211">
        <f>IF('Indicator Date hidden'!E150="x","x",$D$2-'Indicator Date hidden'!E150)</f>
        <v>0</v>
      </c>
      <c r="E149" s="211">
        <f>IF('Indicator Date hidden'!F150="x","x",$E$2-'Indicator Date hidden'!F150)</f>
        <v>0</v>
      </c>
      <c r="F149" s="211">
        <f>IF('Indicator Date hidden'!G150="x","x",$F$2-'Indicator Date hidden'!G150)</f>
        <v>0</v>
      </c>
      <c r="G149" s="211">
        <f>IF('Indicator Date hidden'!H150="x","x",$G$2-'Indicator Date hidden'!H150)</f>
        <v>0</v>
      </c>
      <c r="H149" s="211">
        <f>IF('Indicator Date hidden'!I150="x","x",$H$2-'Indicator Date hidden'!I150)</f>
        <v>0</v>
      </c>
      <c r="I149" s="211">
        <f>IF('Indicator Date hidden'!J150="x","x",$I$2-'Indicator Date hidden'!J150)</f>
        <v>0</v>
      </c>
      <c r="J149" s="211">
        <f>IF('Indicator Date hidden'!K150="x","x",$J$2-'Indicator Date hidden'!K150)</f>
        <v>0</v>
      </c>
      <c r="K149" s="211">
        <f>IF('Indicator Date hidden'!L150="x","x",$K$2-'Indicator Date hidden'!L150)</f>
        <v>0</v>
      </c>
      <c r="L149" s="211">
        <f>IF('Indicator Date hidden'!M150="x","x",$L$2-'Indicator Date hidden'!M150)</f>
        <v>0</v>
      </c>
      <c r="M149" s="211">
        <f>IF('Indicator Date hidden'!N150="x","x",$M$2-'Indicator Date hidden'!N150)</f>
        <v>0</v>
      </c>
      <c r="N149" s="211">
        <f>IF('Indicator Date hidden'!O150="x","x",$N$2-'Indicator Date hidden'!O150)</f>
        <v>0</v>
      </c>
      <c r="O149" s="211">
        <f>IF('Indicator Date hidden'!P150="x","x",$O$2-'Indicator Date hidden'!P150)</f>
        <v>0</v>
      </c>
      <c r="P149" s="211">
        <f>IF('Indicator Date hidden'!Q150="x","x",$P$2-'Indicator Date hidden'!Q150)</f>
        <v>0</v>
      </c>
      <c r="Q149" s="211" t="str">
        <f>IF('Indicator Date hidden'!R150="x","x",$Q$2-'Indicator Date hidden'!R150)</f>
        <v>x</v>
      </c>
      <c r="R149" s="211">
        <f>IF('Indicator Date hidden'!S150="x","x",$R$2-'Indicator Date hidden'!S150)</f>
        <v>0</v>
      </c>
      <c r="S149" s="211">
        <f>IF('Indicator Date hidden'!T150="x","x",$S$2-'Indicator Date hidden'!T150)</f>
        <v>0</v>
      </c>
      <c r="T149" s="211">
        <f>IF('Indicator Date hidden'!U150="x","x",$T$2-'Indicator Date hidden'!U150)</f>
        <v>0</v>
      </c>
      <c r="U149" s="211" t="str">
        <f>IF('Indicator Date hidden'!V150="x","x",$U$2-'Indicator Date hidden'!V150)</f>
        <v>x</v>
      </c>
      <c r="V149" s="211">
        <f>IF('Indicator Date hidden'!W150="x","x",$V$2-'Indicator Date hidden'!W150)</f>
        <v>0</v>
      </c>
      <c r="W149" s="211">
        <f>IF('Indicator Date hidden'!X150="x","x",$W$2-'Indicator Date hidden'!X150)</f>
        <v>9</v>
      </c>
      <c r="X149" s="211">
        <f>IF('Indicator Date hidden'!Y150="x","x",$X$2-'Indicator Date hidden'!Y150)</f>
        <v>2</v>
      </c>
      <c r="Y149" s="211">
        <f>IF('Indicator Date hidden'!Z150="x","x",$Y$2-'Indicator Date hidden'!Z150)</f>
        <v>0</v>
      </c>
      <c r="Z149" s="211">
        <f>IF('Indicator Date hidden'!AA150="x","x",$Z$2-'Indicator Date hidden'!AA150)</f>
        <v>0</v>
      </c>
      <c r="AA149" s="211" t="str">
        <f>IF('Indicator Date hidden'!AB150="x","x",$AA$2-'Indicator Date hidden'!AB150)</f>
        <v>x</v>
      </c>
      <c r="AB149" s="211">
        <f>IF('Indicator Date hidden'!AC150="x","x",$AB$2-'Indicator Date hidden'!AC150)</f>
        <v>0</v>
      </c>
      <c r="AC149" s="211">
        <f>IF('Indicator Date hidden'!AD150="x","x",$AC$2-'Indicator Date hidden'!AD150)</f>
        <v>0</v>
      </c>
      <c r="AD149" s="211">
        <f>IF('Indicator Date hidden'!AE150="x","x",$AD$2-'Indicator Date hidden'!AE150)</f>
        <v>0</v>
      </c>
      <c r="AE149" s="211">
        <f>IF('Indicator Date hidden'!AF150="x","x",$AE$2-'Indicator Date hidden'!AF150)</f>
        <v>0</v>
      </c>
      <c r="AF149" s="211" t="str">
        <f>IF('Indicator Date hidden'!AG150="x","x",$AF$2-'Indicator Date hidden'!AG150)</f>
        <v>x</v>
      </c>
      <c r="AG149" s="211">
        <f>IF('Indicator Date hidden'!AH150="x","x",$AG$2-'Indicator Date hidden'!AH150)</f>
        <v>0</v>
      </c>
      <c r="AH149" s="211">
        <f>IF('Indicator Date hidden'!AI150="x","x",$AH$2-'Indicator Date hidden'!AI150)</f>
        <v>0</v>
      </c>
      <c r="AI149" s="211">
        <f>IF('Indicator Date hidden'!AJ150="x","x",$AI$2-'Indicator Date hidden'!AJ150)</f>
        <v>0</v>
      </c>
      <c r="AJ149" s="211" t="str">
        <f>IF('Indicator Date hidden'!AK150="x","x",$AJ$2-'Indicator Date hidden'!AK150)</f>
        <v>x</v>
      </c>
      <c r="AK149" s="211">
        <f>IF('Indicator Date hidden'!AL150="x","x",$AK$2-'Indicator Date hidden'!AL150)</f>
        <v>1</v>
      </c>
      <c r="AL149" s="211">
        <f>IF('Indicator Date hidden'!AM150="x","x",$AL$2-'Indicator Date hidden'!AM150)</f>
        <v>0</v>
      </c>
      <c r="AM149" s="211">
        <f>IF('Indicator Date hidden'!AN150="x","x",$AM$2-'Indicator Date hidden'!AN150)</f>
        <v>0</v>
      </c>
      <c r="AN149" s="211">
        <f>IF('Indicator Date hidden'!AO150="x","x",$AN$2-'Indicator Date hidden'!AO150)</f>
        <v>0</v>
      </c>
      <c r="AO149" s="211">
        <f>IF('Indicator Date hidden'!AP150="x","x",$AO$2-'Indicator Date hidden'!AP150)</f>
        <v>1</v>
      </c>
      <c r="AP149" s="211">
        <f>IF('Indicator Date hidden'!AQ150="x","x",$AP$2-'Indicator Date hidden'!AQ150)</f>
        <v>0</v>
      </c>
      <c r="AQ149" s="211" t="str">
        <f>IF('Indicator Date hidden'!AR150="x","x",$AQ$2-'Indicator Date hidden'!AR150)</f>
        <v>x</v>
      </c>
      <c r="AR149" s="211">
        <f>IF('Indicator Date hidden'!AS150="x","x",$AR$2-'Indicator Date hidden'!AS150)</f>
        <v>0</v>
      </c>
      <c r="AS149" s="211">
        <f>IF('Indicator Date hidden'!AT150="x","x",$AS$2-'Indicator Date hidden'!AT150)</f>
        <v>0</v>
      </c>
      <c r="AT149" s="211">
        <f>IF('Indicator Date hidden'!AU150="x","x",$AT$2-'Indicator Date hidden'!AU150)</f>
        <v>0</v>
      </c>
      <c r="AU149" s="211">
        <f>IF('Indicator Date hidden'!AV150="x","x",$AU$2-'Indicator Date hidden'!AV150)</f>
        <v>1</v>
      </c>
      <c r="AV149" s="211">
        <f>IF('Indicator Date hidden'!AW150="x","x",$AV$2-'Indicator Date hidden'!AW150)</f>
        <v>0</v>
      </c>
      <c r="AW149" s="211">
        <f>IF('Indicator Date hidden'!AX150="x","x",$AW$2-'Indicator Date hidden'!AX150)</f>
        <v>0</v>
      </c>
      <c r="AX149" s="211">
        <f>IF('Indicator Date hidden'!AY150="x","x",$AX$2-'Indicator Date hidden'!AY150)</f>
        <v>0</v>
      </c>
      <c r="AY149" s="211">
        <f>IF('Indicator Date hidden'!AZ150="x","x",$AY$2-'Indicator Date hidden'!AZ150)</f>
        <v>0</v>
      </c>
      <c r="AZ149" s="211">
        <f>IF('Indicator Date hidden'!BA150="x","x",$AZ$2-'Indicator Date hidden'!BA150)</f>
        <v>0</v>
      </c>
      <c r="BA149">
        <f t="shared" si="20"/>
        <v>14</v>
      </c>
      <c r="BB149" s="21">
        <f t="shared" si="21"/>
        <v>0.31111111111111112</v>
      </c>
      <c r="BC149">
        <f t="shared" si="22"/>
        <v>5</v>
      </c>
      <c r="BD149" s="21">
        <f t="shared" si="23"/>
        <v>1.3633654800158193</v>
      </c>
      <c r="BE149" s="280">
        <f t="shared" si="24"/>
        <v>0</v>
      </c>
    </row>
    <row r="150" spans="1:57" x14ac:dyDescent="0.25">
      <c r="A150" t="s">
        <v>8940</v>
      </c>
      <c r="B150" s="211">
        <f>IF('Indicator Date hidden'!C151="x","x",$B$2-'Indicator Date hidden'!C151)</f>
        <v>0</v>
      </c>
      <c r="C150" s="211">
        <f>IF('Indicator Date hidden'!D151="x","x",$C$2-'Indicator Date hidden'!D151)</f>
        <v>0</v>
      </c>
      <c r="D150" s="211">
        <f>IF('Indicator Date hidden'!E151="x","x",$D$2-'Indicator Date hidden'!E151)</f>
        <v>0</v>
      </c>
      <c r="E150" s="211">
        <f>IF('Indicator Date hidden'!F151="x","x",$E$2-'Indicator Date hidden'!F151)</f>
        <v>0</v>
      </c>
      <c r="F150" s="211">
        <f>IF('Indicator Date hidden'!G151="x","x",$F$2-'Indicator Date hidden'!G151)</f>
        <v>0</v>
      </c>
      <c r="G150" s="211">
        <f>IF('Indicator Date hidden'!H151="x","x",$G$2-'Indicator Date hidden'!H151)</f>
        <v>0</v>
      </c>
      <c r="H150" s="211">
        <f>IF('Indicator Date hidden'!I151="x","x",$H$2-'Indicator Date hidden'!I151)</f>
        <v>0</v>
      </c>
      <c r="I150" s="211">
        <f>IF('Indicator Date hidden'!J151="x","x",$I$2-'Indicator Date hidden'!J151)</f>
        <v>0</v>
      </c>
      <c r="J150" s="211">
        <f>IF('Indicator Date hidden'!K151="x","x",$J$2-'Indicator Date hidden'!K151)</f>
        <v>0</v>
      </c>
      <c r="K150" s="211">
        <f>IF('Indicator Date hidden'!L151="x","x",$K$2-'Indicator Date hidden'!L151)</f>
        <v>0</v>
      </c>
      <c r="L150" s="211">
        <f>IF('Indicator Date hidden'!M151="x","x",$L$2-'Indicator Date hidden'!M151)</f>
        <v>0</v>
      </c>
      <c r="M150" s="211">
        <f>IF('Indicator Date hidden'!N151="x","x",$M$2-'Indicator Date hidden'!N151)</f>
        <v>0</v>
      </c>
      <c r="N150" s="211">
        <f>IF('Indicator Date hidden'!O151="x","x",$N$2-'Indicator Date hidden'!O151)</f>
        <v>0</v>
      </c>
      <c r="O150" s="211">
        <f>IF('Indicator Date hidden'!P151="x","x",$O$2-'Indicator Date hidden'!P151)</f>
        <v>0</v>
      </c>
      <c r="P150" s="211">
        <f>IF('Indicator Date hidden'!Q151="x","x",$P$2-'Indicator Date hidden'!Q151)</f>
        <v>0</v>
      </c>
      <c r="Q150" s="211">
        <f>IF('Indicator Date hidden'!R151="x","x",$Q$2-'Indicator Date hidden'!R151)</f>
        <v>0</v>
      </c>
      <c r="R150" s="211">
        <f>IF('Indicator Date hidden'!S151="x","x",$R$2-'Indicator Date hidden'!S151)</f>
        <v>0</v>
      </c>
      <c r="S150" s="211">
        <f>IF('Indicator Date hidden'!T151="x","x",$S$2-'Indicator Date hidden'!T151)</f>
        <v>0</v>
      </c>
      <c r="T150" s="211">
        <f>IF('Indicator Date hidden'!U151="x","x",$T$2-'Indicator Date hidden'!U151)</f>
        <v>0</v>
      </c>
      <c r="U150" s="211">
        <f>IF('Indicator Date hidden'!V151="x","x",$U$2-'Indicator Date hidden'!V151)</f>
        <v>0</v>
      </c>
      <c r="V150" s="211">
        <f>IF('Indicator Date hidden'!W151="x","x",$V$2-'Indicator Date hidden'!W151)</f>
        <v>0</v>
      </c>
      <c r="W150" s="211">
        <f>IF('Indicator Date hidden'!X151="x","x",$W$2-'Indicator Date hidden'!X151)</f>
        <v>0</v>
      </c>
      <c r="X150" s="211">
        <f>IF('Indicator Date hidden'!Y151="x","x",$X$2-'Indicator Date hidden'!Y151)</f>
        <v>4</v>
      </c>
      <c r="Y150" s="211">
        <f>IF('Indicator Date hidden'!Z151="x","x",$Y$2-'Indicator Date hidden'!Z151)</f>
        <v>0</v>
      </c>
      <c r="Z150" s="211">
        <f>IF('Indicator Date hidden'!AA151="x","x",$Z$2-'Indicator Date hidden'!AA151)</f>
        <v>0</v>
      </c>
      <c r="AA150" s="211">
        <f>IF('Indicator Date hidden'!AB151="x","x",$AA$2-'Indicator Date hidden'!AB151)</f>
        <v>0</v>
      </c>
      <c r="AB150" s="211">
        <f>IF('Indicator Date hidden'!AC151="x","x",$AB$2-'Indicator Date hidden'!AC151)</f>
        <v>0</v>
      </c>
      <c r="AC150" s="211">
        <f>IF('Indicator Date hidden'!AD151="x","x",$AC$2-'Indicator Date hidden'!AD151)</f>
        <v>0</v>
      </c>
      <c r="AD150" s="211">
        <f>IF('Indicator Date hidden'!AE151="x","x",$AD$2-'Indicator Date hidden'!AE151)</f>
        <v>0</v>
      </c>
      <c r="AE150" s="211">
        <f>IF('Indicator Date hidden'!AF151="x","x",$AE$2-'Indicator Date hidden'!AF151)</f>
        <v>0</v>
      </c>
      <c r="AF150" s="211">
        <f>IF('Indicator Date hidden'!AG151="x","x",$AF$2-'Indicator Date hidden'!AG151)</f>
        <v>2</v>
      </c>
      <c r="AG150" s="211">
        <f>IF('Indicator Date hidden'!AH151="x","x",$AG$2-'Indicator Date hidden'!AH151)</f>
        <v>0</v>
      </c>
      <c r="AH150" s="211">
        <f>IF('Indicator Date hidden'!AI151="x","x",$AH$2-'Indicator Date hidden'!AI151)</f>
        <v>0</v>
      </c>
      <c r="AI150" s="211">
        <f>IF('Indicator Date hidden'!AJ151="x","x",$AI$2-'Indicator Date hidden'!AJ151)</f>
        <v>0</v>
      </c>
      <c r="AJ150" s="211">
        <f>IF('Indicator Date hidden'!AK151="x","x",$AJ$2-'Indicator Date hidden'!AK151)</f>
        <v>1</v>
      </c>
      <c r="AK150" s="211">
        <f>IF('Indicator Date hidden'!AL151="x","x",$AK$2-'Indicator Date hidden'!AL151)</f>
        <v>1</v>
      </c>
      <c r="AL150" s="211">
        <f>IF('Indicator Date hidden'!AM151="x","x",$AL$2-'Indicator Date hidden'!AM151)</f>
        <v>0</v>
      </c>
      <c r="AM150" s="211">
        <f>IF('Indicator Date hidden'!AN151="x","x",$AM$2-'Indicator Date hidden'!AN151)</f>
        <v>0</v>
      </c>
      <c r="AN150" s="211">
        <f>IF('Indicator Date hidden'!AO151="x","x",$AN$2-'Indicator Date hidden'!AO151)</f>
        <v>0</v>
      </c>
      <c r="AO150" s="211">
        <f>IF('Indicator Date hidden'!AP151="x","x",$AO$2-'Indicator Date hidden'!AP151)</f>
        <v>0</v>
      </c>
      <c r="AP150" s="211">
        <f>IF('Indicator Date hidden'!AQ151="x","x",$AP$2-'Indicator Date hidden'!AQ151)</f>
        <v>0</v>
      </c>
      <c r="AQ150" s="211">
        <f>IF('Indicator Date hidden'!AR151="x","x",$AQ$2-'Indicator Date hidden'!AR151)</f>
        <v>0</v>
      </c>
      <c r="AR150" s="211">
        <f>IF('Indicator Date hidden'!AS151="x","x",$AR$2-'Indicator Date hidden'!AS151)</f>
        <v>0</v>
      </c>
      <c r="AS150" s="211">
        <f>IF('Indicator Date hidden'!AT151="x","x",$AS$2-'Indicator Date hidden'!AT151)</f>
        <v>0</v>
      </c>
      <c r="AT150" s="211">
        <f>IF('Indicator Date hidden'!AU151="x","x",$AT$2-'Indicator Date hidden'!AU151)</f>
        <v>0</v>
      </c>
      <c r="AU150" s="211">
        <f>IF('Indicator Date hidden'!AV151="x","x",$AU$2-'Indicator Date hidden'!AV151)</f>
        <v>1</v>
      </c>
      <c r="AV150" s="211">
        <f>IF('Indicator Date hidden'!AW151="x","x",$AV$2-'Indicator Date hidden'!AW151)</f>
        <v>0</v>
      </c>
      <c r="AW150" s="211">
        <f>IF('Indicator Date hidden'!AX151="x","x",$AW$2-'Indicator Date hidden'!AX151)</f>
        <v>0</v>
      </c>
      <c r="AX150" s="211">
        <f>IF('Indicator Date hidden'!AY151="x","x",$AX$2-'Indicator Date hidden'!AY151)</f>
        <v>0</v>
      </c>
      <c r="AY150" s="211">
        <f>IF('Indicator Date hidden'!AZ151="x","x",$AY$2-'Indicator Date hidden'!AZ151)</f>
        <v>0</v>
      </c>
      <c r="AZ150" s="211">
        <f>IF('Indicator Date hidden'!BA151="x","x",$AZ$2-'Indicator Date hidden'!BA151)</f>
        <v>0</v>
      </c>
      <c r="BA150">
        <f t="shared" si="20"/>
        <v>9</v>
      </c>
      <c r="BB150" s="21">
        <f t="shared" si="21"/>
        <v>0.17647058823529413</v>
      </c>
      <c r="BC150">
        <f t="shared" si="22"/>
        <v>5</v>
      </c>
      <c r="BD150" s="21">
        <f t="shared" si="23"/>
        <v>0.64794947615130605</v>
      </c>
      <c r="BE150" s="280">
        <f t="shared" si="24"/>
        <v>0</v>
      </c>
    </row>
    <row r="151" spans="1:57" x14ac:dyDescent="0.25">
      <c r="A151" t="s">
        <v>8950</v>
      </c>
      <c r="B151" s="211">
        <f>IF('Indicator Date hidden'!C152="x","x",$B$2-'Indicator Date hidden'!C152)</f>
        <v>0</v>
      </c>
      <c r="C151" s="211">
        <f>IF('Indicator Date hidden'!D152="x","x",$C$2-'Indicator Date hidden'!D152)</f>
        <v>0</v>
      </c>
      <c r="D151" s="211">
        <f>IF('Indicator Date hidden'!E152="x","x",$D$2-'Indicator Date hidden'!E152)</f>
        <v>0</v>
      </c>
      <c r="E151" s="211">
        <f>IF('Indicator Date hidden'!F152="x","x",$E$2-'Indicator Date hidden'!F152)</f>
        <v>0</v>
      </c>
      <c r="F151" s="211">
        <f>IF('Indicator Date hidden'!G152="x","x",$F$2-'Indicator Date hidden'!G152)</f>
        <v>0</v>
      </c>
      <c r="G151" s="211">
        <f>IF('Indicator Date hidden'!H152="x","x",$G$2-'Indicator Date hidden'!H152)</f>
        <v>0</v>
      </c>
      <c r="H151" s="211">
        <f>IF('Indicator Date hidden'!I152="x","x",$H$2-'Indicator Date hidden'!I152)</f>
        <v>0</v>
      </c>
      <c r="I151" s="211">
        <f>IF('Indicator Date hidden'!J152="x","x",$I$2-'Indicator Date hidden'!J152)</f>
        <v>0</v>
      </c>
      <c r="J151" s="211">
        <f>IF('Indicator Date hidden'!K152="x","x",$J$2-'Indicator Date hidden'!K152)</f>
        <v>0</v>
      </c>
      <c r="K151" s="211">
        <f>IF('Indicator Date hidden'!L152="x","x",$K$2-'Indicator Date hidden'!L152)</f>
        <v>0</v>
      </c>
      <c r="L151" s="211">
        <f>IF('Indicator Date hidden'!M152="x","x",$L$2-'Indicator Date hidden'!M152)</f>
        <v>0</v>
      </c>
      <c r="M151" s="211">
        <f>IF('Indicator Date hidden'!N152="x","x",$M$2-'Indicator Date hidden'!N152)</f>
        <v>0</v>
      </c>
      <c r="N151" s="211">
        <f>IF('Indicator Date hidden'!O152="x","x",$N$2-'Indicator Date hidden'!O152)</f>
        <v>0</v>
      </c>
      <c r="O151" s="211">
        <f>IF('Indicator Date hidden'!P152="x","x",$O$2-'Indicator Date hidden'!P152)</f>
        <v>0</v>
      </c>
      <c r="P151" s="211">
        <f>IF('Indicator Date hidden'!Q152="x","x",$P$2-'Indicator Date hidden'!Q152)</f>
        <v>0</v>
      </c>
      <c r="Q151" s="211">
        <f>IF('Indicator Date hidden'!R152="x","x",$Q$2-'Indicator Date hidden'!R152)</f>
        <v>0</v>
      </c>
      <c r="R151" s="211">
        <f>IF('Indicator Date hidden'!S152="x","x",$R$2-'Indicator Date hidden'!S152)</f>
        <v>0</v>
      </c>
      <c r="S151" s="211">
        <f>IF('Indicator Date hidden'!T152="x","x",$S$2-'Indicator Date hidden'!T152)</f>
        <v>0</v>
      </c>
      <c r="T151" s="211">
        <f>IF('Indicator Date hidden'!U152="x","x",$T$2-'Indicator Date hidden'!U152)</f>
        <v>0</v>
      </c>
      <c r="U151" s="211">
        <f>IF('Indicator Date hidden'!V152="x","x",$U$2-'Indicator Date hidden'!V152)</f>
        <v>0</v>
      </c>
      <c r="V151" s="211">
        <f>IF('Indicator Date hidden'!W152="x","x",$V$2-'Indicator Date hidden'!W152)</f>
        <v>0</v>
      </c>
      <c r="W151" s="211">
        <f>IF('Indicator Date hidden'!X152="x","x",$W$2-'Indicator Date hidden'!X152)</f>
        <v>0</v>
      </c>
      <c r="X151" s="211">
        <f>IF('Indicator Date hidden'!Y152="x","x",$X$2-'Indicator Date hidden'!Y152)</f>
        <v>4</v>
      </c>
      <c r="Y151" s="211">
        <f>IF('Indicator Date hidden'!Z152="x","x",$Y$2-'Indicator Date hidden'!Z152)</f>
        <v>0</v>
      </c>
      <c r="Z151" s="211">
        <f>IF('Indicator Date hidden'!AA152="x","x",$Z$2-'Indicator Date hidden'!AA152)</f>
        <v>0</v>
      </c>
      <c r="AA151" s="211">
        <f>IF('Indicator Date hidden'!AB152="x","x",$AA$2-'Indicator Date hidden'!AB152)</f>
        <v>1</v>
      </c>
      <c r="AB151" s="211">
        <f>IF('Indicator Date hidden'!AC152="x","x",$AB$2-'Indicator Date hidden'!AC152)</f>
        <v>0</v>
      </c>
      <c r="AC151" s="211">
        <f>IF('Indicator Date hidden'!AD152="x","x",$AC$2-'Indicator Date hidden'!AD152)</f>
        <v>0</v>
      </c>
      <c r="AD151" s="211" t="str">
        <f>IF('Indicator Date hidden'!AE152="x","x",$AD$2-'Indicator Date hidden'!AE152)</f>
        <v>x</v>
      </c>
      <c r="AE151" s="211">
        <f>IF('Indicator Date hidden'!AF152="x","x",$AE$2-'Indicator Date hidden'!AF152)</f>
        <v>0</v>
      </c>
      <c r="AF151" s="211">
        <f>IF('Indicator Date hidden'!AG152="x","x",$AF$2-'Indicator Date hidden'!AG152)</f>
        <v>3</v>
      </c>
      <c r="AG151" s="211">
        <f>IF('Indicator Date hidden'!AH152="x","x",$AG$2-'Indicator Date hidden'!AH152)</f>
        <v>0</v>
      </c>
      <c r="AH151" s="211">
        <f>IF('Indicator Date hidden'!AI152="x","x",$AH$2-'Indicator Date hidden'!AI152)</f>
        <v>0</v>
      </c>
      <c r="AI151" s="211">
        <f>IF('Indicator Date hidden'!AJ152="x","x",$AI$2-'Indicator Date hidden'!AJ152)</f>
        <v>0</v>
      </c>
      <c r="AJ151" s="211" t="str">
        <f>IF('Indicator Date hidden'!AK152="x","x",$AJ$2-'Indicator Date hidden'!AK152)</f>
        <v>x</v>
      </c>
      <c r="AK151" s="211">
        <f>IF('Indicator Date hidden'!AL152="x","x",$AK$2-'Indicator Date hidden'!AL152)</f>
        <v>1</v>
      </c>
      <c r="AL151" s="211">
        <f>IF('Indicator Date hidden'!AM152="x","x",$AL$2-'Indicator Date hidden'!AM152)</f>
        <v>0</v>
      </c>
      <c r="AM151" s="211">
        <f>IF('Indicator Date hidden'!AN152="x","x",$AM$2-'Indicator Date hidden'!AN152)</f>
        <v>0</v>
      </c>
      <c r="AN151" s="211">
        <f>IF('Indicator Date hidden'!AO152="x","x",$AN$2-'Indicator Date hidden'!AO152)</f>
        <v>0</v>
      </c>
      <c r="AO151" s="211" t="str">
        <f>IF('Indicator Date hidden'!AP152="x","x",$AO$2-'Indicator Date hidden'!AP152)</f>
        <v>x</v>
      </c>
      <c r="AP151" s="211">
        <f>IF('Indicator Date hidden'!AQ152="x","x",$AP$2-'Indicator Date hidden'!AQ152)</f>
        <v>2</v>
      </c>
      <c r="AQ151" s="211">
        <f>IF('Indicator Date hidden'!AR152="x","x",$AQ$2-'Indicator Date hidden'!AR152)</f>
        <v>0</v>
      </c>
      <c r="AR151" s="211">
        <f>IF('Indicator Date hidden'!AS152="x","x",$AR$2-'Indicator Date hidden'!AS152)</f>
        <v>0</v>
      </c>
      <c r="AS151" s="211">
        <f>IF('Indicator Date hidden'!AT152="x","x",$AS$2-'Indicator Date hidden'!AT152)</f>
        <v>0</v>
      </c>
      <c r="AT151" s="211">
        <f>IF('Indicator Date hidden'!AU152="x","x",$AT$2-'Indicator Date hidden'!AU152)</f>
        <v>0</v>
      </c>
      <c r="AU151" s="211">
        <f>IF('Indicator Date hidden'!AV152="x","x",$AU$2-'Indicator Date hidden'!AV152)</f>
        <v>3</v>
      </c>
      <c r="AV151" s="211">
        <f>IF('Indicator Date hidden'!AW152="x","x",$AV$2-'Indicator Date hidden'!AW152)</f>
        <v>0</v>
      </c>
      <c r="AW151" s="211">
        <f>IF('Indicator Date hidden'!AX152="x","x",$AW$2-'Indicator Date hidden'!AX152)</f>
        <v>0</v>
      </c>
      <c r="AX151" s="211">
        <f>IF('Indicator Date hidden'!AY152="x","x",$AX$2-'Indicator Date hidden'!AY152)</f>
        <v>0</v>
      </c>
      <c r="AY151" s="211">
        <f>IF('Indicator Date hidden'!AZ152="x","x",$AY$2-'Indicator Date hidden'!AZ152)</f>
        <v>0</v>
      </c>
      <c r="AZ151" s="211">
        <f>IF('Indicator Date hidden'!BA152="x","x",$AZ$2-'Indicator Date hidden'!BA152)</f>
        <v>0</v>
      </c>
      <c r="BA151">
        <f t="shared" si="20"/>
        <v>14</v>
      </c>
      <c r="BB151" s="21">
        <f t="shared" si="21"/>
        <v>0.29166666666666669</v>
      </c>
      <c r="BC151">
        <f t="shared" si="22"/>
        <v>6</v>
      </c>
      <c r="BD151" s="21">
        <f t="shared" si="23"/>
        <v>0.86502247883444561</v>
      </c>
      <c r="BE151" s="280">
        <f t="shared" si="24"/>
        <v>0</v>
      </c>
    </row>
    <row r="152" spans="1:57" x14ac:dyDescent="0.25">
      <c r="A152" t="s">
        <v>8963</v>
      </c>
      <c r="B152" s="211">
        <f>IF('Indicator Date hidden'!C153="x","x",$B$2-'Indicator Date hidden'!C153)</f>
        <v>0</v>
      </c>
      <c r="C152" s="211">
        <f>IF('Indicator Date hidden'!D153="x","x",$C$2-'Indicator Date hidden'!D153)</f>
        <v>0</v>
      </c>
      <c r="D152" s="211">
        <f>IF('Indicator Date hidden'!E153="x","x",$D$2-'Indicator Date hidden'!E153)</f>
        <v>0</v>
      </c>
      <c r="E152" s="211">
        <f>IF('Indicator Date hidden'!F153="x","x",$E$2-'Indicator Date hidden'!F153)</f>
        <v>0</v>
      </c>
      <c r="F152" s="211">
        <f>IF('Indicator Date hidden'!G153="x","x",$F$2-'Indicator Date hidden'!G153)</f>
        <v>0</v>
      </c>
      <c r="G152" s="211">
        <f>IF('Indicator Date hidden'!H153="x","x",$G$2-'Indicator Date hidden'!H153)</f>
        <v>0</v>
      </c>
      <c r="H152" s="211">
        <f>IF('Indicator Date hidden'!I153="x","x",$H$2-'Indicator Date hidden'!I153)</f>
        <v>0</v>
      </c>
      <c r="I152" s="211">
        <f>IF('Indicator Date hidden'!J153="x","x",$I$2-'Indicator Date hidden'!J153)</f>
        <v>0</v>
      </c>
      <c r="J152" s="211">
        <f>IF('Indicator Date hidden'!K153="x","x",$J$2-'Indicator Date hidden'!K153)</f>
        <v>0</v>
      </c>
      <c r="K152" s="211">
        <f>IF('Indicator Date hidden'!L153="x","x",$K$2-'Indicator Date hidden'!L153)</f>
        <v>0</v>
      </c>
      <c r="L152" s="211">
        <f>IF('Indicator Date hidden'!M153="x","x",$L$2-'Indicator Date hidden'!M153)</f>
        <v>0</v>
      </c>
      <c r="M152" s="211">
        <f>IF('Indicator Date hidden'!N153="x","x",$M$2-'Indicator Date hidden'!N153)</f>
        <v>0</v>
      </c>
      <c r="N152" s="211">
        <f>IF('Indicator Date hidden'!O153="x","x",$N$2-'Indicator Date hidden'!O153)</f>
        <v>0</v>
      </c>
      <c r="O152" s="211">
        <f>IF('Indicator Date hidden'!P153="x","x",$O$2-'Indicator Date hidden'!P153)</f>
        <v>0</v>
      </c>
      <c r="P152" s="211">
        <f>IF('Indicator Date hidden'!Q153="x","x",$P$2-'Indicator Date hidden'!Q153)</f>
        <v>0</v>
      </c>
      <c r="Q152" s="211" t="str">
        <f>IF('Indicator Date hidden'!R153="x","x",$Q$2-'Indicator Date hidden'!R153)</f>
        <v>x</v>
      </c>
      <c r="R152" s="211">
        <f>IF('Indicator Date hidden'!S153="x","x",$R$2-'Indicator Date hidden'!S153)</f>
        <v>0</v>
      </c>
      <c r="S152" s="211">
        <f>IF('Indicator Date hidden'!T153="x","x",$S$2-'Indicator Date hidden'!T153)</f>
        <v>0</v>
      </c>
      <c r="T152" s="211">
        <f>IF('Indicator Date hidden'!U153="x","x",$T$2-'Indicator Date hidden'!U153)</f>
        <v>0</v>
      </c>
      <c r="U152" s="211">
        <f>IF('Indicator Date hidden'!V153="x","x",$U$2-'Indicator Date hidden'!V153)</f>
        <v>0</v>
      </c>
      <c r="V152" s="211">
        <f>IF('Indicator Date hidden'!W153="x","x",$V$2-'Indicator Date hidden'!W153)</f>
        <v>0</v>
      </c>
      <c r="W152" s="211">
        <f>IF('Indicator Date hidden'!X153="x","x",$W$2-'Indicator Date hidden'!X153)</f>
        <v>2</v>
      </c>
      <c r="X152" s="211">
        <f>IF('Indicator Date hidden'!Y153="x","x",$X$2-'Indicator Date hidden'!Y153)</f>
        <v>2</v>
      </c>
      <c r="Y152" s="211">
        <f>IF('Indicator Date hidden'!Z153="x","x",$Y$2-'Indicator Date hidden'!Z153)</f>
        <v>0</v>
      </c>
      <c r="Z152" s="211">
        <f>IF('Indicator Date hidden'!AA153="x","x",$Z$2-'Indicator Date hidden'!AA153)</f>
        <v>0</v>
      </c>
      <c r="AA152" s="211" t="str">
        <f>IF('Indicator Date hidden'!AB153="x","x",$AA$2-'Indicator Date hidden'!AB153)</f>
        <v>x</v>
      </c>
      <c r="AB152" s="211">
        <f>IF('Indicator Date hidden'!AC153="x","x",$AB$2-'Indicator Date hidden'!AC153)</f>
        <v>0</v>
      </c>
      <c r="AC152" s="211">
        <f>IF('Indicator Date hidden'!AD153="x","x",$AC$2-'Indicator Date hidden'!AD153)</f>
        <v>0</v>
      </c>
      <c r="AD152" s="211" t="str">
        <f>IF('Indicator Date hidden'!AE153="x","x",$AD$2-'Indicator Date hidden'!AE153)</f>
        <v>x</v>
      </c>
      <c r="AE152" s="211" t="str">
        <f>IF('Indicator Date hidden'!AF153="x","x",$AE$2-'Indicator Date hidden'!AF153)</f>
        <v>x</v>
      </c>
      <c r="AF152" s="211">
        <f>IF('Indicator Date hidden'!AG153="x","x",$AF$2-'Indicator Date hidden'!AG153)</f>
        <v>7</v>
      </c>
      <c r="AG152" s="211">
        <f>IF('Indicator Date hidden'!AH153="x","x",$AG$2-'Indicator Date hidden'!AH153)</f>
        <v>0</v>
      </c>
      <c r="AH152" s="211">
        <f>IF('Indicator Date hidden'!AI153="x","x",$AH$2-'Indicator Date hidden'!AI153)</f>
        <v>0</v>
      </c>
      <c r="AI152" s="211">
        <f>IF('Indicator Date hidden'!AJ153="x","x",$AI$2-'Indicator Date hidden'!AJ153)</f>
        <v>0</v>
      </c>
      <c r="AJ152" s="211" t="str">
        <f>IF('Indicator Date hidden'!AK153="x","x",$AJ$2-'Indicator Date hidden'!AK153)</f>
        <v>x</v>
      </c>
      <c r="AK152" s="211" t="str">
        <f>IF('Indicator Date hidden'!AL153="x","x",$AK$2-'Indicator Date hidden'!AL153)</f>
        <v>x</v>
      </c>
      <c r="AL152" s="211">
        <f>IF('Indicator Date hidden'!AM153="x","x",$AL$2-'Indicator Date hidden'!AM153)</f>
        <v>0</v>
      </c>
      <c r="AM152" s="211">
        <f>IF('Indicator Date hidden'!AN153="x","x",$AM$2-'Indicator Date hidden'!AN153)</f>
        <v>0</v>
      </c>
      <c r="AN152" s="211">
        <f>IF('Indicator Date hidden'!AO153="x","x",$AN$2-'Indicator Date hidden'!AO153)</f>
        <v>0</v>
      </c>
      <c r="AO152" s="211">
        <f>IF('Indicator Date hidden'!AP153="x","x",$AO$2-'Indicator Date hidden'!AP153)</f>
        <v>1</v>
      </c>
      <c r="AP152" s="211">
        <f>IF('Indicator Date hidden'!AQ153="x","x",$AP$2-'Indicator Date hidden'!AQ153)</f>
        <v>1</v>
      </c>
      <c r="AQ152" s="211">
        <f>IF('Indicator Date hidden'!AR153="x","x",$AQ$2-'Indicator Date hidden'!AR153)</f>
        <v>0</v>
      </c>
      <c r="AR152" s="211">
        <f>IF('Indicator Date hidden'!AS153="x","x",$AR$2-'Indicator Date hidden'!AS153)</f>
        <v>0</v>
      </c>
      <c r="AS152" s="211">
        <f>IF('Indicator Date hidden'!AT153="x","x",$AS$2-'Indicator Date hidden'!AT153)</f>
        <v>0</v>
      </c>
      <c r="AT152" s="211">
        <f>IF('Indicator Date hidden'!AU153="x","x",$AT$2-'Indicator Date hidden'!AU153)</f>
        <v>0</v>
      </c>
      <c r="AU152" s="211">
        <f>IF('Indicator Date hidden'!AV153="x","x",$AU$2-'Indicator Date hidden'!AV153)</f>
        <v>4</v>
      </c>
      <c r="AV152" s="211">
        <f>IF('Indicator Date hidden'!AW153="x","x",$AV$2-'Indicator Date hidden'!AW153)</f>
        <v>0</v>
      </c>
      <c r="AW152" s="211">
        <f>IF('Indicator Date hidden'!AX153="x","x",$AW$2-'Indicator Date hidden'!AX153)</f>
        <v>0</v>
      </c>
      <c r="AX152" s="211">
        <f>IF('Indicator Date hidden'!AY153="x","x",$AX$2-'Indicator Date hidden'!AY153)</f>
        <v>0</v>
      </c>
      <c r="AY152" s="211">
        <f>IF('Indicator Date hidden'!AZ153="x","x",$AY$2-'Indicator Date hidden'!AZ153)</f>
        <v>0</v>
      </c>
      <c r="AZ152" s="211">
        <f>IF('Indicator Date hidden'!BA153="x","x",$AZ$2-'Indicator Date hidden'!BA153)</f>
        <v>0</v>
      </c>
      <c r="BA152">
        <f t="shared" si="20"/>
        <v>17</v>
      </c>
      <c r="BB152" s="21">
        <f t="shared" si="21"/>
        <v>0.37777777777777777</v>
      </c>
      <c r="BC152">
        <f t="shared" si="22"/>
        <v>6</v>
      </c>
      <c r="BD152" s="21">
        <f t="shared" si="23"/>
        <v>1.2344839477627689</v>
      </c>
      <c r="BE152" s="280">
        <f t="shared" si="24"/>
        <v>0</v>
      </c>
    </row>
    <row r="153" spans="1:57" x14ac:dyDescent="0.25">
      <c r="A153" t="s">
        <v>8946</v>
      </c>
      <c r="B153" s="211">
        <f>IF('Indicator Date hidden'!C154="x","x",$B$2-'Indicator Date hidden'!C154)</f>
        <v>0</v>
      </c>
      <c r="C153" s="211">
        <f>IF('Indicator Date hidden'!D154="x","x",$C$2-'Indicator Date hidden'!D154)</f>
        <v>0</v>
      </c>
      <c r="D153" s="211">
        <f>IF('Indicator Date hidden'!E154="x","x",$D$2-'Indicator Date hidden'!E154)</f>
        <v>0</v>
      </c>
      <c r="E153" s="211">
        <f>IF('Indicator Date hidden'!F154="x","x",$E$2-'Indicator Date hidden'!F154)</f>
        <v>0</v>
      </c>
      <c r="F153" s="211">
        <f>IF('Indicator Date hidden'!G154="x","x",$F$2-'Indicator Date hidden'!G154)</f>
        <v>0</v>
      </c>
      <c r="G153" s="211">
        <f>IF('Indicator Date hidden'!H154="x","x",$G$2-'Indicator Date hidden'!H154)</f>
        <v>0</v>
      </c>
      <c r="H153" s="211">
        <f>IF('Indicator Date hidden'!I154="x","x",$H$2-'Indicator Date hidden'!I154)</f>
        <v>0</v>
      </c>
      <c r="I153" s="211">
        <f>IF('Indicator Date hidden'!J154="x","x",$I$2-'Indicator Date hidden'!J154)</f>
        <v>0</v>
      </c>
      <c r="J153" s="211">
        <f>IF('Indicator Date hidden'!K154="x","x",$J$2-'Indicator Date hidden'!K154)</f>
        <v>0</v>
      </c>
      <c r="K153" s="211">
        <f>IF('Indicator Date hidden'!L154="x","x",$K$2-'Indicator Date hidden'!L154)</f>
        <v>0</v>
      </c>
      <c r="L153" s="211">
        <f>IF('Indicator Date hidden'!M154="x","x",$L$2-'Indicator Date hidden'!M154)</f>
        <v>0</v>
      </c>
      <c r="M153" s="211">
        <f>IF('Indicator Date hidden'!N154="x","x",$M$2-'Indicator Date hidden'!N154)</f>
        <v>0</v>
      </c>
      <c r="N153" s="211">
        <f>IF('Indicator Date hidden'!O154="x","x",$N$2-'Indicator Date hidden'!O154)</f>
        <v>0</v>
      </c>
      <c r="O153" s="211">
        <f>IF('Indicator Date hidden'!P154="x","x",$O$2-'Indicator Date hidden'!P154)</f>
        <v>0</v>
      </c>
      <c r="P153" s="211">
        <f>IF('Indicator Date hidden'!Q154="x","x",$P$2-'Indicator Date hidden'!Q154)</f>
        <v>0</v>
      </c>
      <c r="Q153" s="211">
        <f>IF('Indicator Date hidden'!R154="x","x",$Q$2-'Indicator Date hidden'!R154)</f>
        <v>1</v>
      </c>
      <c r="R153" s="211">
        <f>IF('Indicator Date hidden'!S154="x","x",$R$2-'Indicator Date hidden'!S154)</f>
        <v>0</v>
      </c>
      <c r="S153" s="211">
        <f>IF('Indicator Date hidden'!T154="x","x",$S$2-'Indicator Date hidden'!T154)</f>
        <v>0</v>
      </c>
      <c r="T153" s="211">
        <f>IF('Indicator Date hidden'!U154="x","x",$T$2-'Indicator Date hidden'!U154)</f>
        <v>0</v>
      </c>
      <c r="U153" s="211">
        <f>IF('Indicator Date hidden'!V154="x","x",$U$2-'Indicator Date hidden'!V154)</f>
        <v>0</v>
      </c>
      <c r="V153" s="211">
        <f>IF('Indicator Date hidden'!W154="x","x",$V$2-'Indicator Date hidden'!W154)</f>
        <v>0</v>
      </c>
      <c r="W153" s="211">
        <f>IF('Indicator Date hidden'!X154="x","x",$W$2-'Indicator Date hidden'!X154)</f>
        <v>1</v>
      </c>
      <c r="X153" s="211">
        <f>IF('Indicator Date hidden'!Y154="x","x",$X$2-'Indicator Date hidden'!Y154)</f>
        <v>4</v>
      </c>
      <c r="Y153" s="211">
        <f>IF('Indicator Date hidden'!Z154="x","x",$Y$2-'Indicator Date hidden'!Z154)</f>
        <v>0</v>
      </c>
      <c r="Z153" s="211">
        <f>IF('Indicator Date hidden'!AA154="x","x",$Z$2-'Indicator Date hidden'!AA154)</f>
        <v>0</v>
      </c>
      <c r="AA153" s="211">
        <f>IF('Indicator Date hidden'!AB154="x","x",$AA$2-'Indicator Date hidden'!AB154)</f>
        <v>0</v>
      </c>
      <c r="AB153" s="211">
        <f>IF('Indicator Date hidden'!AC154="x","x",$AB$2-'Indicator Date hidden'!AC154)</f>
        <v>0</v>
      </c>
      <c r="AC153" s="211">
        <f>IF('Indicator Date hidden'!AD154="x","x",$AC$2-'Indicator Date hidden'!AD154)</f>
        <v>0</v>
      </c>
      <c r="AD153" s="211">
        <f>IF('Indicator Date hidden'!AE154="x","x",$AD$2-'Indicator Date hidden'!AE154)</f>
        <v>0</v>
      </c>
      <c r="AE153" s="211">
        <f>IF('Indicator Date hidden'!AF154="x","x",$AE$2-'Indicator Date hidden'!AF154)</f>
        <v>0</v>
      </c>
      <c r="AF153" s="211">
        <f>IF('Indicator Date hidden'!AG154="x","x",$AF$2-'Indicator Date hidden'!AG154)</f>
        <v>2</v>
      </c>
      <c r="AG153" s="211">
        <f>IF('Indicator Date hidden'!AH154="x","x",$AG$2-'Indicator Date hidden'!AH154)</f>
        <v>0</v>
      </c>
      <c r="AH153" s="211">
        <f>IF('Indicator Date hidden'!AI154="x","x",$AH$2-'Indicator Date hidden'!AI154)</f>
        <v>0</v>
      </c>
      <c r="AI153" s="211">
        <f>IF('Indicator Date hidden'!AJ154="x","x",$AI$2-'Indicator Date hidden'!AJ154)</f>
        <v>0</v>
      </c>
      <c r="AJ153" s="211" t="str">
        <f>IF('Indicator Date hidden'!AK154="x","x",$AJ$2-'Indicator Date hidden'!AK154)</f>
        <v>x</v>
      </c>
      <c r="AK153" s="211">
        <f>IF('Indicator Date hidden'!AL154="x","x",$AK$2-'Indicator Date hidden'!AL154)</f>
        <v>1</v>
      </c>
      <c r="AL153" s="211">
        <f>IF('Indicator Date hidden'!AM154="x","x",$AL$2-'Indicator Date hidden'!AM154)</f>
        <v>0</v>
      </c>
      <c r="AM153" s="211">
        <f>IF('Indicator Date hidden'!AN154="x","x",$AM$2-'Indicator Date hidden'!AN154)</f>
        <v>0</v>
      </c>
      <c r="AN153" s="211">
        <f>IF('Indicator Date hidden'!AO154="x","x",$AN$2-'Indicator Date hidden'!AO154)</f>
        <v>0</v>
      </c>
      <c r="AO153" s="211">
        <f>IF('Indicator Date hidden'!AP154="x","x",$AO$2-'Indicator Date hidden'!AP154)</f>
        <v>0</v>
      </c>
      <c r="AP153" s="211">
        <f>IF('Indicator Date hidden'!AQ154="x","x",$AP$2-'Indicator Date hidden'!AQ154)</f>
        <v>0</v>
      </c>
      <c r="AQ153" s="211">
        <f>IF('Indicator Date hidden'!AR154="x","x",$AQ$2-'Indicator Date hidden'!AR154)</f>
        <v>6</v>
      </c>
      <c r="AR153" s="211">
        <f>IF('Indicator Date hidden'!AS154="x","x",$AR$2-'Indicator Date hidden'!AS154)</f>
        <v>0</v>
      </c>
      <c r="AS153" s="211">
        <f>IF('Indicator Date hidden'!AT154="x","x",$AS$2-'Indicator Date hidden'!AT154)</f>
        <v>0</v>
      </c>
      <c r="AT153" s="211">
        <f>IF('Indicator Date hidden'!AU154="x","x",$AT$2-'Indicator Date hidden'!AU154)</f>
        <v>0</v>
      </c>
      <c r="AU153" s="211">
        <f>IF('Indicator Date hidden'!AV154="x","x",$AU$2-'Indicator Date hidden'!AV154)</f>
        <v>1</v>
      </c>
      <c r="AV153" s="211">
        <f>IF('Indicator Date hidden'!AW154="x","x",$AV$2-'Indicator Date hidden'!AW154)</f>
        <v>0</v>
      </c>
      <c r="AW153" s="211">
        <f>IF('Indicator Date hidden'!AX154="x","x",$AW$2-'Indicator Date hidden'!AX154)</f>
        <v>0</v>
      </c>
      <c r="AX153" s="211">
        <f>IF('Indicator Date hidden'!AY154="x","x",$AX$2-'Indicator Date hidden'!AY154)</f>
        <v>0</v>
      </c>
      <c r="AY153" s="211">
        <f>IF('Indicator Date hidden'!AZ154="x","x",$AY$2-'Indicator Date hidden'!AZ154)</f>
        <v>0</v>
      </c>
      <c r="AZ153" s="211">
        <f>IF('Indicator Date hidden'!BA154="x","x",$AZ$2-'Indicator Date hidden'!BA154)</f>
        <v>0</v>
      </c>
      <c r="BA153">
        <f t="shared" si="20"/>
        <v>16</v>
      </c>
      <c r="BB153" s="21">
        <f t="shared" si="21"/>
        <v>0.32</v>
      </c>
      <c r="BC153">
        <f t="shared" si="22"/>
        <v>7</v>
      </c>
      <c r="BD153" s="21">
        <f t="shared" si="23"/>
        <v>1.0476640682967036</v>
      </c>
      <c r="BE153" s="280">
        <f t="shared" si="24"/>
        <v>0</v>
      </c>
    </row>
    <row r="154" spans="1:57" x14ac:dyDescent="0.25">
      <c r="A154" t="s">
        <v>8942</v>
      </c>
      <c r="B154" s="211">
        <f>IF('Indicator Date hidden'!C155="x","x",$B$2-'Indicator Date hidden'!C155)</f>
        <v>0</v>
      </c>
      <c r="C154" s="211">
        <f>IF('Indicator Date hidden'!D155="x","x",$C$2-'Indicator Date hidden'!D155)</f>
        <v>0</v>
      </c>
      <c r="D154" s="211">
        <f>IF('Indicator Date hidden'!E155="x","x",$D$2-'Indicator Date hidden'!E155)</f>
        <v>0</v>
      </c>
      <c r="E154" s="211">
        <f>IF('Indicator Date hidden'!F155="x","x",$E$2-'Indicator Date hidden'!F155)</f>
        <v>0</v>
      </c>
      <c r="F154" s="211">
        <f>IF('Indicator Date hidden'!G155="x","x",$F$2-'Indicator Date hidden'!G155)</f>
        <v>0</v>
      </c>
      <c r="G154" s="211">
        <f>IF('Indicator Date hidden'!H155="x","x",$G$2-'Indicator Date hidden'!H155)</f>
        <v>0</v>
      </c>
      <c r="H154" s="211">
        <f>IF('Indicator Date hidden'!I155="x","x",$H$2-'Indicator Date hidden'!I155)</f>
        <v>0</v>
      </c>
      <c r="I154" s="211">
        <f>IF('Indicator Date hidden'!J155="x","x",$I$2-'Indicator Date hidden'!J155)</f>
        <v>0</v>
      </c>
      <c r="J154" s="211">
        <f>IF('Indicator Date hidden'!K155="x","x",$J$2-'Indicator Date hidden'!K155)</f>
        <v>0</v>
      </c>
      <c r="K154" s="211">
        <f>IF('Indicator Date hidden'!L155="x","x",$K$2-'Indicator Date hidden'!L155)</f>
        <v>0</v>
      </c>
      <c r="L154" s="211">
        <f>IF('Indicator Date hidden'!M155="x","x",$L$2-'Indicator Date hidden'!M155)</f>
        <v>0</v>
      </c>
      <c r="M154" s="211">
        <f>IF('Indicator Date hidden'!N155="x","x",$M$2-'Indicator Date hidden'!N155)</f>
        <v>0</v>
      </c>
      <c r="N154" s="211">
        <f>IF('Indicator Date hidden'!O155="x","x",$N$2-'Indicator Date hidden'!O155)</f>
        <v>0</v>
      </c>
      <c r="O154" s="211">
        <f>IF('Indicator Date hidden'!P155="x","x",$O$2-'Indicator Date hidden'!P155)</f>
        <v>0</v>
      </c>
      <c r="P154" s="211">
        <f>IF('Indicator Date hidden'!Q155="x","x",$P$2-'Indicator Date hidden'!Q155)</f>
        <v>0</v>
      </c>
      <c r="Q154" s="211" t="str">
        <f>IF('Indicator Date hidden'!R155="x","x",$Q$2-'Indicator Date hidden'!R155)</f>
        <v>x</v>
      </c>
      <c r="R154" s="211">
        <f>IF('Indicator Date hidden'!S155="x","x",$R$2-'Indicator Date hidden'!S155)</f>
        <v>0</v>
      </c>
      <c r="S154" s="211">
        <f>IF('Indicator Date hidden'!T155="x","x",$S$2-'Indicator Date hidden'!T155)</f>
        <v>0</v>
      </c>
      <c r="T154" s="211">
        <f>IF('Indicator Date hidden'!U155="x","x",$T$2-'Indicator Date hidden'!U155)</f>
        <v>0</v>
      </c>
      <c r="U154" s="211" t="str">
        <f>IF('Indicator Date hidden'!V155="x","x",$U$2-'Indicator Date hidden'!V155)</f>
        <v>x</v>
      </c>
      <c r="V154" s="211">
        <f>IF('Indicator Date hidden'!W155="x","x",$V$2-'Indicator Date hidden'!W155)</f>
        <v>0</v>
      </c>
      <c r="W154" s="211" t="str">
        <f>IF('Indicator Date hidden'!X155="x","x",$W$2-'Indicator Date hidden'!X155)</f>
        <v>x</v>
      </c>
      <c r="X154" s="211">
        <f>IF('Indicator Date hidden'!Y155="x","x",$X$2-'Indicator Date hidden'!Y155)</f>
        <v>1</v>
      </c>
      <c r="Y154" s="211">
        <f>IF('Indicator Date hidden'!Z155="x","x",$Y$2-'Indicator Date hidden'!Z155)</f>
        <v>0</v>
      </c>
      <c r="Z154" s="211">
        <f>IF('Indicator Date hidden'!AA155="x","x",$Z$2-'Indicator Date hidden'!AA155)</f>
        <v>0</v>
      </c>
      <c r="AA154" s="211" t="str">
        <f>IF('Indicator Date hidden'!AB155="x","x",$AA$2-'Indicator Date hidden'!AB155)</f>
        <v>x</v>
      </c>
      <c r="AB154" s="211">
        <f>IF('Indicator Date hidden'!AC155="x","x",$AB$2-'Indicator Date hidden'!AC155)</f>
        <v>0</v>
      </c>
      <c r="AC154" s="211">
        <f>IF('Indicator Date hidden'!AD155="x","x",$AC$2-'Indicator Date hidden'!AD155)</f>
        <v>0</v>
      </c>
      <c r="AD154" s="211" t="str">
        <f>IF('Indicator Date hidden'!AE155="x","x",$AD$2-'Indicator Date hidden'!AE155)</f>
        <v>x</v>
      </c>
      <c r="AE154" s="211">
        <f>IF('Indicator Date hidden'!AF155="x","x",$AE$2-'Indicator Date hidden'!AF155)</f>
        <v>0</v>
      </c>
      <c r="AF154" s="211" t="str">
        <f>IF('Indicator Date hidden'!AG155="x","x",$AF$2-'Indicator Date hidden'!AG155)</f>
        <v>x</v>
      </c>
      <c r="AG154" s="211">
        <f>IF('Indicator Date hidden'!AH155="x","x",$AG$2-'Indicator Date hidden'!AH155)</f>
        <v>0</v>
      </c>
      <c r="AH154" s="211">
        <f>IF('Indicator Date hidden'!AI155="x","x",$AH$2-'Indicator Date hidden'!AI155)</f>
        <v>0</v>
      </c>
      <c r="AI154" s="211">
        <f>IF('Indicator Date hidden'!AJ155="x","x",$AI$2-'Indicator Date hidden'!AJ155)</f>
        <v>0</v>
      </c>
      <c r="AJ154" s="211" t="str">
        <f>IF('Indicator Date hidden'!AK155="x","x",$AJ$2-'Indicator Date hidden'!AK155)</f>
        <v>x</v>
      </c>
      <c r="AK154" s="211">
        <f>IF('Indicator Date hidden'!AL155="x","x",$AK$2-'Indicator Date hidden'!AL155)</f>
        <v>1</v>
      </c>
      <c r="AL154" s="211">
        <f>IF('Indicator Date hidden'!AM155="x","x",$AL$2-'Indicator Date hidden'!AM155)</f>
        <v>0</v>
      </c>
      <c r="AM154" s="211">
        <f>IF('Indicator Date hidden'!AN155="x","x",$AM$2-'Indicator Date hidden'!AN155)</f>
        <v>0</v>
      </c>
      <c r="AN154" s="211">
        <f>IF('Indicator Date hidden'!AO155="x","x",$AN$2-'Indicator Date hidden'!AO155)</f>
        <v>0</v>
      </c>
      <c r="AO154" s="211">
        <f>IF('Indicator Date hidden'!AP155="x","x",$AO$2-'Indicator Date hidden'!AP155)</f>
        <v>0</v>
      </c>
      <c r="AP154" s="211">
        <f>IF('Indicator Date hidden'!AQ155="x","x",$AP$2-'Indicator Date hidden'!AQ155)</f>
        <v>0</v>
      </c>
      <c r="AQ154" s="211">
        <f>IF('Indicator Date hidden'!AR155="x","x",$AQ$2-'Indicator Date hidden'!AR155)</f>
        <v>8</v>
      </c>
      <c r="AR154" s="211">
        <f>IF('Indicator Date hidden'!AS155="x","x",$AR$2-'Indicator Date hidden'!AS155)</f>
        <v>0</v>
      </c>
      <c r="AS154" s="211">
        <f>IF('Indicator Date hidden'!AT155="x","x",$AS$2-'Indicator Date hidden'!AT155)</f>
        <v>0</v>
      </c>
      <c r="AT154" s="211">
        <f>IF('Indicator Date hidden'!AU155="x","x",$AT$2-'Indicator Date hidden'!AU155)</f>
        <v>0</v>
      </c>
      <c r="AU154" s="211">
        <f>IF('Indicator Date hidden'!AV155="x","x",$AU$2-'Indicator Date hidden'!AV155)</f>
        <v>1</v>
      </c>
      <c r="AV154" s="211">
        <f>IF('Indicator Date hidden'!AW155="x","x",$AV$2-'Indicator Date hidden'!AW155)</f>
        <v>0</v>
      </c>
      <c r="AW154" s="211">
        <f>IF('Indicator Date hidden'!AX155="x","x",$AW$2-'Indicator Date hidden'!AX155)</f>
        <v>0</v>
      </c>
      <c r="AX154" s="211">
        <f>IF('Indicator Date hidden'!AY155="x","x",$AX$2-'Indicator Date hidden'!AY155)</f>
        <v>0</v>
      </c>
      <c r="AY154" s="211">
        <f>IF('Indicator Date hidden'!AZ155="x","x",$AY$2-'Indicator Date hidden'!AZ155)</f>
        <v>0</v>
      </c>
      <c r="AZ154" s="211">
        <f>IF('Indicator Date hidden'!BA155="x","x",$AZ$2-'Indicator Date hidden'!BA155)</f>
        <v>0</v>
      </c>
      <c r="BA154">
        <f t="shared" si="20"/>
        <v>11</v>
      </c>
      <c r="BB154" s="21">
        <f t="shared" si="21"/>
        <v>0.25</v>
      </c>
      <c r="BC154">
        <f t="shared" si="22"/>
        <v>4</v>
      </c>
      <c r="BD154" s="21">
        <f t="shared" si="23"/>
        <v>1.2083986398234949</v>
      </c>
      <c r="BE154" s="280">
        <f t="shared" si="24"/>
        <v>0</v>
      </c>
    </row>
    <row r="155" spans="1:57" x14ac:dyDescent="0.25">
      <c r="A155" t="s">
        <v>8956</v>
      </c>
      <c r="B155" s="211">
        <f>IF('Indicator Date hidden'!C156="x","x",$B$2-'Indicator Date hidden'!C156)</f>
        <v>0</v>
      </c>
      <c r="C155" s="211">
        <f>IF('Indicator Date hidden'!D156="x","x",$C$2-'Indicator Date hidden'!D156)</f>
        <v>0</v>
      </c>
      <c r="D155" s="211">
        <f>IF('Indicator Date hidden'!E156="x","x",$D$2-'Indicator Date hidden'!E156)</f>
        <v>0</v>
      </c>
      <c r="E155" s="211">
        <f>IF('Indicator Date hidden'!F156="x","x",$E$2-'Indicator Date hidden'!F156)</f>
        <v>0</v>
      </c>
      <c r="F155" s="211">
        <f>IF('Indicator Date hidden'!G156="x","x",$F$2-'Indicator Date hidden'!G156)</f>
        <v>0</v>
      </c>
      <c r="G155" s="211">
        <f>IF('Indicator Date hidden'!H156="x","x",$G$2-'Indicator Date hidden'!H156)</f>
        <v>0</v>
      </c>
      <c r="H155" s="211">
        <f>IF('Indicator Date hidden'!I156="x","x",$H$2-'Indicator Date hidden'!I156)</f>
        <v>0</v>
      </c>
      <c r="I155" s="211">
        <f>IF('Indicator Date hidden'!J156="x","x",$I$2-'Indicator Date hidden'!J156)</f>
        <v>0</v>
      </c>
      <c r="J155" s="211">
        <f>IF('Indicator Date hidden'!K156="x","x",$J$2-'Indicator Date hidden'!K156)</f>
        <v>0</v>
      </c>
      <c r="K155" s="211">
        <f>IF('Indicator Date hidden'!L156="x","x",$K$2-'Indicator Date hidden'!L156)</f>
        <v>0</v>
      </c>
      <c r="L155" s="211">
        <f>IF('Indicator Date hidden'!M156="x","x",$L$2-'Indicator Date hidden'!M156)</f>
        <v>0</v>
      </c>
      <c r="M155" s="211">
        <f>IF('Indicator Date hidden'!N156="x","x",$M$2-'Indicator Date hidden'!N156)</f>
        <v>0</v>
      </c>
      <c r="N155" s="211">
        <f>IF('Indicator Date hidden'!O156="x","x",$N$2-'Indicator Date hidden'!O156)</f>
        <v>0</v>
      </c>
      <c r="O155" s="211">
        <f>IF('Indicator Date hidden'!P156="x","x",$O$2-'Indicator Date hidden'!P156)</f>
        <v>0</v>
      </c>
      <c r="P155" s="211">
        <f>IF('Indicator Date hidden'!Q156="x","x",$P$2-'Indicator Date hidden'!Q156)</f>
        <v>0</v>
      </c>
      <c r="Q155" s="211" t="str">
        <f>IF('Indicator Date hidden'!R156="x","x",$Q$2-'Indicator Date hidden'!R156)</f>
        <v>x</v>
      </c>
      <c r="R155" s="211">
        <f>IF('Indicator Date hidden'!S156="x","x",$R$2-'Indicator Date hidden'!S156)</f>
        <v>0</v>
      </c>
      <c r="S155" s="211">
        <f>IF('Indicator Date hidden'!T156="x","x",$S$2-'Indicator Date hidden'!T156)</f>
        <v>0</v>
      </c>
      <c r="T155" s="211">
        <f>IF('Indicator Date hidden'!U156="x","x",$T$2-'Indicator Date hidden'!U156)</f>
        <v>0</v>
      </c>
      <c r="U155" s="211" t="str">
        <f>IF('Indicator Date hidden'!V156="x","x",$U$2-'Indicator Date hidden'!V156)</f>
        <v>x</v>
      </c>
      <c r="V155" s="211">
        <f>IF('Indicator Date hidden'!W156="x","x",$V$2-'Indicator Date hidden'!W156)</f>
        <v>0</v>
      </c>
      <c r="W155" s="211" t="str">
        <f>IF('Indicator Date hidden'!X156="x","x",$W$2-'Indicator Date hidden'!X156)</f>
        <v>x</v>
      </c>
      <c r="X155" s="211">
        <f>IF('Indicator Date hidden'!Y156="x","x",$X$2-'Indicator Date hidden'!Y156)</f>
        <v>2</v>
      </c>
      <c r="Y155" s="211">
        <f>IF('Indicator Date hidden'!Z156="x","x",$Y$2-'Indicator Date hidden'!Z156)</f>
        <v>0</v>
      </c>
      <c r="Z155" s="211">
        <f>IF('Indicator Date hidden'!AA156="x","x",$Z$2-'Indicator Date hidden'!AA156)</f>
        <v>0</v>
      </c>
      <c r="AA155" s="211">
        <f>IF('Indicator Date hidden'!AB156="x","x",$AA$2-'Indicator Date hidden'!AB156)</f>
        <v>0</v>
      </c>
      <c r="AB155" s="211">
        <f>IF('Indicator Date hidden'!AC156="x","x",$AB$2-'Indicator Date hidden'!AC156)</f>
        <v>0</v>
      </c>
      <c r="AC155" s="211">
        <f>IF('Indicator Date hidden'!AD156="x","x",$AC$2-'Indicator Date hidden'!AD156)</f>
        <v>0</v>
      </c>
      <c r="AD155" s="211" t="str">
        <f>IF('Indicator Date hidden'!AE156="x","x",$AD$2-'Indicator Date hidden'!AE156)</f>
        <v>x</v>
      </c>
      <c r="AE155" s="211">
        <f>IF('Indicator Date hidden'!AF156="x","x",$AE$2-'Indicator Date hidden'!AF156)</f>
        <v>0</v>
      </c>
      <c r="AF155" s="211">
        <f>IF('Indicator Date hidden'!AG156="x","x",$AF$2-'Indicator Date hidden'!AG156)</f>
        <v>1</v>
      </c>
      <c r="AG155" s="211">
        <f>IF('Indicator Date hidden'!AH156="x","x",$AG$2-'Indicator Date hidden'!AH156)</f>
        <v>0</v>
      </c>
      <c r="AH155" s="211">
        <f>IF('Indicator Date hidden'!AI156="x","x",$AH$2-'Indicator Date hidden'!AI156)</f>
        <v>0</v>
      </c>
      <c r="AI155" s="211">
        <f>IF('Indicator Date hidden'!AJ156="x","x",$AI$2-'Indicator Date hidden'!AJ156)</f>
        <v>0</v>
      </c>
      <c r="AJ155" s="211" t="str">
        <f>IF('Indicator Date hidden'!AK156="x","x",$AJ$2-'Indicator Date hidden'!AK156)</f>
        <v>x</v>
      </c>
      <c r="AK155" s="211">
        <f>IF('Indicator Date hidden'!AL156="x","x",$AK$2-'Indicator Date hidden'!AL156)</f>
        <v>1</v>
      </c>
      <c r="AL155" s="211">
        <f>IF('Indicator Date hidden'!AM156="x","x",$AL$2-'Indicator Date hidden'!AM156)</f>
        <v>0</v>
      </c>
      <c r="AM155" s="211">
        <f>IF('Indicator Date hidden'!AN156="x","x",$AM$2-'Indicator Date hidden'!AN156)</f>
        <v>0</v>
      </c>
      <c r="AN155" s="211">
        <f>IF('Indicator Date hidden'!AO156="x","x",$AN$2-'Indicator Date hidden'!AO156)</f>
        <v>0</v>
      </c>
      <c r="AO155" s="211">
        <f>IF('Indicator Date hidden'!AP156="x","x",$AO$2-'Indicator Date hidden'!AP156)</f>
        <v>0</v>
      </c>
      <c r="AP155" s="211">
        <f>IF('Indicator Date hidden'!AQ156="x","x",$AP$2-'Indicator Date hidden'!AQ156)</f>
        <v>0</v>
      </c>
      <c r="AQ155" s="211">
        <f>IF('Indicator Date hidden'!AR156="x","x",$AQ$2-'Indicator Date hidden'!AR156)</f>
        <v>0</v>
      </c>
      <c r="AR155" s="211">
        <f>IF('Indicator Date hidden'!AS156="x","x",$AR$2-'Indicator Date hidden'!AS156)</f>
        <v>0</v>
      </c>
      <c r="AS155" s="211">
        <f>IF('Indicator Date hidden'!AT156="x","x",$AS$2-'Indicator Date hidden'!AT156)</f>
        <v>0</v>
      </c>
      <c r="AT155" s="211">
        <f>IF('Indicator Date hidden'!AU156="x","x",$AT$2-'Indicator Date hidden'!AU156)</f>
        <v>0</v>
      </c>
      <c r="AU155" s="211" t="str">
        <f>IF('Indicator Date hidden'!AV156="x","x",$AU$2-'Indicator Date hidden'!AV156)</f>
        <v>x</v>
      </c>
      <c r="AV155" s="211">
        <f>IF('Indicator Date hidden'!AW156="x","x",$AV$2-'Indicator Date hidden'!AW156)</f>
        <v>0</v>
      </c>
      <c r="AW155" s="211">
        <f>IF('Indicator Date hidden'!AX156="x","x",$AW$2-'Indicator Date hidden'!AX156)</f>
        <v>0</v>
      </c>
      <c r="AX155" s="211">
        <f>IF('Indicator Date hidden'!AY156="x","x",$AX$2-'Indicator Date hidden'!AY156)</f>
        <v>0</v>
      </c>
      <c r="AY155" s="211">
        <f>IF('Indicator Date hidden'!AZ156="x","x",$AY$2-'Indicator Date hidden'!AZ156)</f>
        <v>0</v>
      </c>
      <c r="AZ155" s="211">
        <f>IF('Indicator Date hidden'!BA156="x","x",$AZ$2-'Indicator Date hidden'!BA156)</f>
        <v>0</v>
      </c>
      <c r="BA155">
        <f t="shared" si="20"/>
        <v>4</v>
      </c>
      <c r="BB155" s="21">
        <f t="shared" si="21"/>
        <v>8.8888888888888892E-2</v>
      </c>
      <c r="BC155">
        <f t="shared" si="22"/>
        <v>3</v>
      </c>
      <c r="BD155" s="21">
        <f t="shared" si="23"/>
        <v>0.35416394334464951</v>
      </c>
      <c r="BE155" s="280">
        <f t="shared" si="24"/>
        <v>0</v>
      </c>
    </row>
    <row r="156" spans="1:57" x14ac:dyDescent="0.25">
      <c r="A156" t="s">
        <v>8958</v>
      </c>
      <c r="B156" s="211">
        <f>IF('Indicator Date hidden'!C157="x","x",$B$2-'Indicator Date hidden'!C157)</f>
        <v>0</v>
      </c>
      <c r="C156" s="211">
        <f>IF('Indicator Date hidden'!D157="x","x",$C$2-'Indicator Date hidden'!D157)</f>
        <v>0</v>
      </c>
      <c r="D156" s="211">
        <f>IF('Indicator Date hidden'!E157="x","x",$D$2-'Indicator Date hidden'!E157)</f>
        <v>0</v>
      </c>
      <c r="E156" s="211">
        <f>IF('Indicator Date hidden'!F157="x","x",$E$2-'Indicator Date hidden'!F157)</f>
        <v>0</v>
      </c>
      <c r="F156" s="211">
        <f>IF('Indicator Date hidden'!G157="x","x",$F$2-'Indicator Date hidden'!G157)</f>
        <v>0</v>
      </c>
      <c r="G156" s="211">
        <f>IF('Indicator Date hidden'!H157="x","x",$G$2-'Indicator Date hidden'!H157)</f>
        <v>0</v>
      </c>
      <c r="H156" s="211">
        <f>IF('Indicator Date hidden'!I157="x","x",$H$2-'Indicator Date hidden'!I157)</f>
        <v>0</v>
      </c>
      <c r="I156" s="211">
        <f>IF('Indicator Date hidden'!J157="x","x",$I$2-'Indicator Date hidden'!J157)</f>
        <v>0</v>
      </c>
      <c r="J156" s="211">
        <f>IF('Indicator Date hidden'!K157="x","x",$J$2-'Indicator Date hidden'!K157)</f>
        <v>0</v>
      </c>
      <c r="K156" s="211">
        <f>IF('Indicator Date hidden'!L157="x","x",$K$2-'Indicator Date hidden'!L157)</f>
        <v>0</v>
      </c>
      <c r="L156" s="211">
        <f>IF('Indicator Date hidden'!M157="x","x",$L$2-'Indicator Date hidden'!M157)</f>
        <v>0</v>
      </c>
      <c r="M156" s="211">
        <f>IF('Indicator Date hidden'!N157="x","x",$M$2-'Indicator Date hidden'!N157)</f>
        <v>0</v>
      </c>
      <c r="N156" s="211">
        <f>IF('Indicator Date hidden'!O157="x","x",$N$2-'Indicator Date hidden'!O157)</f>
        <v>0</v>
      </c>
      <c r="O156" s="211">
        <f>IF('Indicator Date hidden'!P157="x","x",$O$2-'Indicator Date hidden'!P157)</f>
        <v>0</v>
      </c>
      <c r="P156" s="211">
        <f>IF('Indicator Date hidden'!Q157="x","x",$P$2-'Indicator Date hidden'!Q157)</f>
        <v>0</v>
      </c>
      <c r="Q156" s="211" t="str">
        <f>IF('Indicator Date hidden'!R157="x","x",$Q$2-'Indicator Date hidden'!R157)</f>
        <v>x</v>
      </c>
      <c r="R156" s="211">
        <f>IF('Indicator Date hidden'!S157="x","x",$R$2-'Indicator Date hidden'!S157)</f>
        <v>0</v>
      </c>
      <c r="S156" s="211">
        <f>IF('Indicator Date hidden'!T157="x","x",$S$2-'Indicator Date hidden'!T157)</f>
        <v>0</v>
      </c>
      <c r="T156" s="211">
        <f>IF('Indicator Date hidden'!U157="x","x",$T$2-'Indicator Date hidden'!U157)</f>
        <v>0</v>
      </c>
      <c r="U156" s="211" t="str">
        <f>IF('Indicator Date hidden'!V157="x","x",$U$2-'Indicator Date hidden'!V157)</f>
        <v>x</v>
      </c>
      <c r="V156" s="211">
        <f>IF('Indicator Date hidden'!W157="x","x",$V$2-'Indicator Date hidden'!W157)</f>
        <v>0</v>
      </c>
      <c r="W156" s="211" t="str">
        <f>IF('Indicator Date hidden'!X157="x","x",$W$2-'Indicator Date hidden'!X157)</f>
        <v>x</v>
      </c>
      <c r="X156" s="211">
        <f>IF('Indicator Date hidden'!Y157="x","x",$X$2-'Indicator Date hidden'!Y157)</f>
        <v>3</v>
      </c>
      <c r="Y156" s="211">
        <f>IF('Indicator Date hidden'!Z157="x","x",$Y$2-'Indicator Date hidden'!Z157)</f>
        <v>0</v>
      </c>
      <c r="Z156" s="211">
        <f>IF('Indicator Date hidden'!AA157="x","x",$Z$2-'Indicator Date hidden'!AA157)</f>
        <v>0</v>
      </c>
      <c r="AA156" s="211">
        <f>IF('Indicator Date hidden'!AB157="x","x",$AA$2-'Indicator Date hidden'!AB157)</f>
        <v>0</v>
      </c>
      <c r="AB156" s="211">
        <f>IF('Indicator Date hidden'!AC157="x","x",$AB$2-'Indicator Date hidden'!AC157)</f>
        <v>0</v>
      </c>
      <c r="AC156" s="211">
        <f>IF('Indicator Date hidden'!AD157="x","x",$AC$2-'Indicator Date hidden'!AD157)</f>
        <v>0</v>
      </c>
      <c r="AD156" s="211" t="str">
        <f>IF('Indicator Date hidden'!AE157="x","x",$AD$2-'Indicator Date hidden'!AE157)</f>
        <v>x</v>
      </c>
      <c r="AE156" s="211">
        <f>IF('Indicator Date hidden'!AF157="x","x",$AE$2-'Indicator Date hidden'!AF157)</f>
        <v>0</v>
      </c>
      <c r="AF156" s="211">
        <f>IF('Indicator Date hidden'!AG157="x","x",$AF$2-'Indicator Date hidden'!AG157)</f>
        <v>1</v>
      </c>
      <c r="AG156" s="211">
        <f>IF('Indicator Date hidden'!AH157="x","x",$AG$2-'Indicator Date hidden'!AH157)</f>
        <v>0</v>
      </c>
      <c r="AH156" s="211">
        <f>IF('Indicator Date hidden'!AI157="x","x",$AH$2-'Indicator Date hidden'!AI157)</f>
        <v>0</v>
      </c>
      <c r="AI156" s="211">
        <f>IF('Indicator Date hidden'!AJ157="x","x",$AI$2-'Indicator Date hidden'!AJ157)</f>
        <v>0</v>
      </c>
      <c r="AJ156" s="211" t="str">
        <f>IF('Indicator Date hidden'!AK157="x","x",$AJ$2-'Indicator Date hidden'!AK157)</f>
        <v>x</v>
      </c>
      <c r="AK156" s="211">
        <f>IF('Indicator Date hidden'!AL157="x","x",$AK$2-'Indicator Date hidden'!AL157)</f>
        <v>1</v>
      </c>
      <c r="AL156" s="211">
        <f>IF('Indicator Date hidden'!AM157="x","x",$AL$2-'Indicator Date hidden'!AM157)</f>
        <v>0</v>
      </c>
      <c r="AM156" s="211">
        <f>IF('Indicator Date hidden'!AN157="x","x",$AM$2-'Indicator Date hidden'!AN157)</f>
        <v>0</v>
      </c>
      <c r="AN156" s="211">
        <f>IF('Indicator Date hidden'!AO157="x","x",$AN$2-'Indicator Date hidden'!AO157)</f>
        <v>0</v>
      </c>
      <c r="AO156" s="211">
        <f>IF('Indicator Date hidden'!AP157="x","x",$AO$2-'Indicator Date hidden'!AP157)</f>
        <v>0</v>
      </c>
      <c r="AP156" s="211">
        <f>IF('Indicator Date hidden'!AQ157="x","x",$AP$2-'Indicator Date hidden'!AQ157)</f>
        <v>0</v>
      </c>
      <c r="AQ156" s="211">
        <f>IF('Indicator Date hidden'!AR157="x","x",$AQ$2-'Indicator Date hidden'!AR157)</f>
        <v>0</v>
      </c>
      <c r="AR156" s="211">
        <f>IF('Indicator Date hidden'!AS157="x","x",$AR$2-'Indicator Date hidden'!AS157)</f>
        <v>0</v>
      </c>
      <c r="AS156" s="211">
        <f>IF('Indicator Date hidden'!AT157="x","x",$AS$2-'Indicator Date hidden'!AT157)</f>
        <v>0</v>
      </c>
      <c r="AT156" s="211">
        <f>IF('Indicator Date hidden'!AU157="x","x",$AT$2-'Indicator Date hidden'!AU157)</f>
        <v>0</v>
      </c>
      <c r="AU156" s="211">
        <f>IF('Indicator Date hidden'!AV157="x","x",$AU$2-'Indicator Date hidden'!AV157)</f>
        <v>1</v>
      </c>
      <c r="AV156" s="211">
        <f>IF('Indicator Date hidden'!AW157="x","x",$AV$2-'Indicator Date hidden'!AW157)</f>
        <v>0</v>
      </c>
      <c r="AW156" s="211">
        <f>IF('Indicator Date hidden'!AX157="x","x",$AW$2-'Indicator Date hidden'!AX157)</f>
        <v>0</v>
      </c>
      <c r="AX156" s="211">
        <f>IF('Indicator Date hidden'!AY157="x","x",$AX$2-'Indicator Date hidden'!AY157)</f>
        <v>0</v>
      </c>
      <c r="AY156" s="211">
        <f>IF('Indicator Date hidden'!AZ157="x","x",$AY$2-'Indicator Date hidden'!AZ157)</f>
        <v>0</v>
      </c>
      <c r="AZ156" s="211">
        <f>IF('Indicator Date hidden'!BA157="x","x",$AZ$2-'Indicator Date hidden'!BA157)</f>
        <v>0</v>
      </c>
      <c r="BA156">
        <f t="shared" si="20"/>
        <v>6</v>
      </c>
      <c r="BB156" s="21">
        <f t="shared" si="21"/>
        <v>0.13043478260869565</v>
      </c>
      <c r="BC156">
        <f t="shared" si="22"/>
        <v>4</v>
      </c>
      <c r="BD156" s="21">
        <f t="shared" si="23"/>
        <v>0.49381811702611073</v>
      </c>
      <c r="BE156" s="280">
        <f t="shared" si="24"/>
        <v>0</v>
      </c>
    </row>
    <row r="157" spans="1:57" x14ac:dyDescent="0.25">
      <c r="A157" t="s">
        <v>8944</v>
      </c>
      <c r="B157" s="211">
        <f>IF('Indicator Date hidden'!C158="x","x",$B$2-'Indicator Date hidden'!C158)</f>
        <v>0</v>
      </c>
      <c r="C157" s="211">
        <f>IF('Indicator Date hidden'!D158="x","x",$C$2-'Indicator Date hidden'!D158)</f>
        <v>0</v>
      </c>
      <c r="D157" s="211">
        <f>IF('Indicator Date hidden'!E158="x","x",$D$2-'Indicator Date hidden'!E158)</f>
        <v>0</v>
      </c>
      <c r="E157" s="211">
        <f>IF('Indicator Date hidden'!F158="x","x",$E$2-'Indicator Date hidden'!F158)</f>
        <v>0</v>
      </c>
      <c r="F157" s="211">
        <f>IF('Indicator Date hidden'!G158="x","x",$F$2-'Indicator Date hidden'!G158)</f>
        <v>0</v>
      </c>
      <c r="G157" s="211">
        <f>IF('Indicator Date hidden'!H158="x","x",$G$2-'Indicator Date hidden'!H158)</f>
        <v>0</v>
      </c>
      <c r="H157" s="211">
        <f>IF('Indicator Date hidden'!I158="x","x",$H$2-'Indicator Date hidden'!I158)</f>
        <v>0</v>
      </c>
      <c r="I157" s="211">
        <f>IF('Indicator Date hidden'!J158="x","x",$I$2-'Indicator Date hidden'!J158)</f>
        <v>0</v>
      </c>
      <c r="J157" s="211">
        <f>IF('Indicator Date hidden'!K158="x","x",$J$2-'Indicator Date hidden'!K158)</f>
        <v>0</v>
      </c>
      <c r="K157" s="211">
        <f>IF('Indicator Date hidden'!L158="x","x",$K$2-'Indicator Date hidden'!L158)</f>
        <v>0</v>
      </c>
      <c r="L157" s="211">
        <f>IF('Indicator Date hidden'!M158="x","x",$L$2-'Indicator Date hidden'!M158)</f>
        <v>0</v>
      </c>
      <c r="M157" s="211">
        <f>IF('Indicator Date hidden'!N158="x","x",$M$2-'Indicator Date hidden'!N158)</f>
        <v>0</v>
      </c>
      <c r="N157" s="211">
        <f>IF('Indicator Date hidden'!O158="x","x",$N$2-'Indicator Date hidden'!O158)</f>
        <v>0</v>
      </c>
      <c r="O157" s="211">
        <f>IF('Indicator Date hidden'!P158="x","x",$O$2-'Indicator Date hidden'!P158)</f>
        <v>0</v>
      </c>
      <c r="P157" s="211">
        <f>IF('Indicator Date hidden'!Q158="x","x",$P$2-'Indicator Date hidden'!Q158)</f>
        <v>0</v>
      </c>
      <c r="Q157" s="211" t="str">
        <f>IF('Indicator Date hidden'!R158="x","x",$Q$2-'Indicator Date hidden'!R158)</f>
        <v>x</v>
      </c>
      <c r="R157" s="211">
        <f>IF('Indicator Date hidden'!S158="x","x",$R$2-'Indicator Date hidden'!S158)</f>
        <v>0</v>
      </c>
      <c r="S157" s="211">
        <f>IF('Indicator Date hidden'!T158="x","x",$S$2-'Indicator Date hidden'!T158)</f>
        <v>0</v>
      </c>
      <c r="T157" s="211">
        <f>IF('Indicator Date hidden'!U158="x","x",$T$2-'Indicator Date hidden'!U158)</f>
        <v>0</v>
      </c>
      <c r="U157" s="211">
        <f>IF('Indicator Date hidden'!V158="x","x",$U$2-'Indicator Date hidden'!V158)</f>
        <v>0</v>
      </c>
      <c r="V157" s="211">
        <f>IF('Indicator Date hidden'!W158="x","x",$V$2-'Indicator Date hidden'!W158)</f>
        <v>0</v>
      </c>
      <c r="W157" s="211">
        <f>IF('Indicator Date hidden'!X158="x","x",$W$2-'Indicator Date hidden'!X158)</f>
        <v>7</v>
      </c>
      <c r="X157" s="211">
        <f>IF('Indicator Date hidden'!Y158="x","x",$X$2-'Indicator Date hidden'!Y158)</f>
        <v>4</v>
      </c>
      <c r="Y157" s="211">
        <f>IF('Indicator Date hidden'!Z158="x","x",$Y$2-'Indicator Date hidden'!Z158)</f>
        <v>0</v>
      </c>
      <c r="Z157" s="211">
        <f>IF('Indicator Date hidden'!AA158="x","x",$Z$2-'Indicator Date hidden'!AA158)</f>
        <v>0</v>
      </c>
      <c r="AA157" s="211" t="str">
        <f>IF('Indicator Date hidden'!AB158="x","x",$AA$2-'Indicator Date hidden'!AB158)</f>
        <v>x</v>
      </c>
      <c r="AB157" s="211">
        <f>IF('Indicator Date hidden'!AC158="x","x",$AB$2-'Indicator Date hidden'!AC158)</f>
        <v>0</v>
      </c>
      <c r="AC157" s="211">
        <f>IF('Indicator Date hidden'!AD158="x","x",$AC$2-'Indicator Date hidden'!AD158)</f>
        <v>0</v>
      </c>
      <c r="AD157" s="211">
        <f>IF('Indicator Date hidden'!AE158="x","x",$AD$2-'Indicator Date hidden'!AE158)</f>
        <v>0</v>
      </c>
      <c r="AE157" s="211" t="str">
        <f>IF('Indicator Date hidden'!AF158="x","x",$AE$2-'Indicator Date hidden'!AF158)</f>
        <v>x</v>
      </c>
      <c r="AF157" s="211">
        <f>IF('Indicator Date hidden'!AG158="x","x",$AF$2-'Indicator Date hidden'!AG158)</f>
        <v>8</v>
      </c>
      <c r="AG157" s="211">
        <f>IF('Indicator Date hidden'!AH158="x","x",$AG$2-'Indicator Date hidden'!AH158)</f>
        <v>0</v>
      </c>
      <c r="AH157" s="211">
        <f>IF('Indicator Date hidden'!AI158="x","x",$AH$2-'Indicator Date hidden'!AI158)</f>
        <v>0</v>
      </c>
      <c r="AI157" s="211">
        <f>IF('Indicator Date hidden'!AJ158="x","x",$AI$2-'Indicator Date hidden'!AJ158)</f>
        <v>0</v>
      </c>
      <c r="AJ157" s="211" t="str">
        <f>IF('Indicator Date hidden'!AK158="x","x",$AJ$2-'Indicator Date hidden'!AK158)</f>
        <v>x</v>
      </c>
      <c r="AK157" s="211">
        <f>IF('Indicator Date hidden'!AL158="x","x",$AK$2-'Indicator Date hidden'!AL158)</f>
        <v>1</v>
      </c>
      <c r="AL157" s="211">
        <f>IF('Indicator Date hidden'!AM158="x","x",$AL$2-'Indicator Date hidden'!AM158)</f>
        <v>0</v>
      </c>
      <c r="AM157" s="211">
        <f>IF('Indicator Date hidden'!AN158="x","x",$AM$2-'Indicator Date hidden'!AN158)</f>
        <v>0</v>
      </c>
      <c r="AN157" s="211">
        <f>IF('Indicator Date hidden'!AO158="x","x",$AN$2-'Indicator Date hidden'!AO158)</f>
        <v>0</v>
      </c>
      <c r="AO157" s="211" t="str">
        <f>IF('Indicator Date hidden'!AP158="x","x",$AO$2-'Indicator Date hidden'!AP158)</f>
        <v>x</v>
      </c>
      <c r="AP157" s="211" t="str">
        <f>IF('Indicator Date hidden'!AQ158="x","x",$AP$2-'Indicator Date hidden'!AQ158)</f>
        <v>x</v>
      </c>
      <c r="AQ157" s="211">
        <f>IF('Indicator Date hidden'!AR158="x","x",$AQ$2-'Indicator Date hidden'!AR158)</f>
        <v>6</v>
      </c>
      <c r="AR157" s="211">
        <f>IF('Indicator Date hidden'!AS158="x","x",$AR$2-'Indicator Date hidden'!AS158)</f>
        <v>0</v>
      </c>
      <c r="AS157" s="211" t="str">
        <f>IF('Indicator Date hidden'!AT158="x","x",$AS$2-'Indicator Date hidden'!AT158)</f>
        <v>x</v>
      </c>
      <c r="AT157" s="211">
        <f>IF('Indicator Date hidden'!AU158="x","x",$AT$2-'Indicator Date hidden'!AU158)</f>
        <v>0</v>
      </c>
      <c r="AU157" s="211" t="str">
        <f>IF('Indicator Date hidden'!AV158="x","x",$AU$2-'Indicator Date hidden'!AV158)</f>
        <v>x</v>
      </c>
      <c r="AV157" s="211">
        <f>IF('Indicator Date hidden'!AW158="x","x",$AV$2-'Indicator Date hidden'!AW158)</f>
        <v>0</v>
      </c>
      <c r="AW157" s="211">
        <f>IF('Indicator Date hidden'!AX158="x","x",$AW$2-'Indicator Date hidden'!AX158)</f>
        <v>0</v>
      </c>
      <c r="AX157" s="211">
        <f>IF('Indicator Date hidden'!AY158="x","x",$AX$2-'Indicator Date hidden'!AY158)</f>
        <v>0</v>
      </c>
      <c r="AY157" s="211">
        <f>IF('Indicator Date hidden'!AZ158="x","x",$AY$2-'Indicator Date hidden'!AZ158)</f>
        <v>0</v>
      </c>
      <c r="AZ157" s="211">
        <f>IF('Indicator Date hidden'!BA158="x","x",$AZ$2-'Indicator Date hidden'!BA158)</f>
        <v>0</v>
      </c>
      <c r="BA157">
        <f t="shared" si="20"/>
        <v>26</v>
      </c>
      <c r="BB157" s="21">
        <f t="shared" si="21"/>
        <v>0.60465116279069764</v>
      </c>
      <c r="BC157">
        <f t="shared" si="22"/>
        <v>5</v>
      </c>
      <c r="BD157" s="21">
        <f t="shared" si="23"/>
        <v>1.8694550242289667</v>
      </c>
      <c r="BE157" s="280">
        <f t="shared" si="24"/>
        <v>0</v>
      </c>
    </row>
    <row r="158" spans="1:57" x14ac:dyDescent="0.25">
      <c r="A158" t="s">
        <v>8948</v>
      </c>
      <c r="B158" s="211">
        <f>IF('Indicator Date hidden'!C159="x","x",$B$2-'Indicator Date hidden'!C159)</f>
        <v>0</v>
      </c>
      <c r="C158" s="211">
        <f>IF('Indicator Date hidden'!D159="x","x",$C$2-'Indicator Date hidden'!D159)</f>
        <v>0</v>
      </c>
      <c r="D158" s="211">
        <f>IF('Indicator Date hidden'!E159="x","x",$D$2-'Indicator Date hidden'!E159)</f>
        <v>0</v>
      </c>
      <c r="E158" s="211">
        <f>IF('Indicator Date hidden'!F159="x","x",$E$2-'Indicator Date hidden'!F159)</f>
        <v>0</v>
      </c>
      <c r="F158" s="211">
        <f>IF('Indicator Date hidden'!G159="x","x",$F$2-'Indicator Date hidden'!G159)</f>
        <v>0</v>
      </c>
      <c r="G158" s="211">
        <f>IF('Indicator Date hidden'!H159="x","x",$G$2-'Indicator Date hidden'!H159)</f>
        <v>0</v>
      </c>
      <c r="H158" s="211">
        <f>IF('Indicator Date hidden'!I159="x","x",$H$2-'Indicator Date hidden'!I159)</f>
        <v>0</v>
      </c>
      <c r="I158" s="211">
        <f>IF('Indicator Date hidden'!J159="x","x",$I$2-'Indicator Date hidden'!J159)</f>
        <v>0</v>
      </c>
      <c r="J158" s="211">
        <f>IF('Indicator Date hidden'!K159="x","x",$J$2-'Indicator Date hidden'!K159)</f>
        <v>0</v>
      </c>
      <c r="K158" s="211">
        <f>IF('Indicator Date hidden'!L159="x","x",$K$2-'Indicator Date hidden'!L159)</f>
        <v>0</v>
      </c>
      <c r="L158" s="211">
        <f>IF('Indicator Date hidden'!M159="x","x",$L$2-'Indicator Date hidden'!M159)</f>
        <v>0</v>
      </c>
      <c r="M158" s="211">
        <f>IF('Indicator Date hidden'!N159="x","x",$M$2-'Indicator Date hidden'!N159)</f>
        <v>0</v>
      </c>
      <c r="N158" s="211">
        <f>IF('Indicator Date hidden'!O159="x","x",$N$2-'Indicator Date hidden'!O159)</f>
        <v>0</v>
      </c>
      <c r="O158" s="211">
        <f>IF('Indicator Date hidden'!P159="x","x",$O$2-'Indicator Date hidden'!P159)</f>
        <v>0</v>
      </c>
      <c r="P158" s="211" t="str">
        <f>IF('Indicator Date hidden'!Q159="x","x",$P$2-'Indicator Date hidden'!Q159)</f>
        <v>x</v>
      </c>
      <c r="Q158" s="211">
        <f>IF('Indicator Date hidden'!R159="x","x",$Q$2-'Indicator Date hidden'!R159)</f>
        <v>8</v>
      </c>
      <c r="R158" s="211">
        <f>IF('Indicator Date hidden'!S159="x","x",$R$2-'Indicator Date hidden'!S159)</f>
        <v>0</v>
      </c>
      <c r="S158" s="211">
        <f>IF('Indicator Date hidden'!T159="x","x",$S$2-'Indicator Date hidden'!T159)</f>
        <v>0</v>
      </c>
      <c r="T158" s="211">
        <f>IF('Indicator Date hidden'!U159="x","x",$T$2-'Indicator Date hidden'!U159)</f>
        <v>0</v>
      </c>
      <c r="U158" s="211">
        <f>IF('Indicator Date hidden'!V159="x","x",$U$2-'Indicator Date hidden'!V159)</f>
        <v>0</v>
      </c>
      <c r="V158" s="211">
        <f>IF('Indicator Date hidden'!W159="x","x",$V$2-'Indicator Date hidden'!W159)</f>
        <v>0</v>
      </c>
      <c r="W158" s="211">
        <f>IF('Indicator Date hidden'!X159="x","x",$W$2-'Indicator Date hidden'!X159)</f>
        <v>5</v>
      </c>
      <c r="X158" s="211">
        <f>IF('Indicator Date hidden'!Y159="x","x",$X$2-'Indicator Date hidden'!Y159)</f>
        <v>4</v>
      </c>
      <c r="Y158" s="211">
        <f>IF('Indicator Date hidden'!Z159="x","x",$Y$2-'Indicator Date hidden'!Z159)</f>
        <v>0</v>
      </c>
      <c r="Z158" s="211">
        <f>IF('Indicator Date hidden'!AA159="x","x",$Z$2-'Indicator Date hidden'!AA159)</f>
        <v>0</v>
      </c>
      <c r="AA158" s="211">
        <f>IF('Indicator Date hidden'!AB159="x","x",$AA$2-'Indicator Date hidden'!AB159)</f>
        <v>0</v>
      </c>
      <c r="AB158" s="211" t="str">
        <f>IF('Indicator Date hidden'!AC159="x","x",$AB$2-'Indicator Date hidden'!AC159)</f>
        <v>x</v>
      </c>
      <c r="AC158" s="211">
        <f>IF('Indicator Date hidden'!AD159="x","x",$AC$2-'Indicator Date hidden'!AD159)</f>
        <v>0</v>
      </c>
      <c r="AD158" s="211">
        <f>IF('Indicator Date hidden'!AE159="x","x",$AD$2-'Indicator Date hidden'!AE159)</f>
        <v>0</v>
      </c>
      <c r="AE158" s="211">
        <f>IF('Indicator Date hidden'!AF159="x","x",$AE$2-'Indicator Date hidden'!AF159)</f>
        <v>2</v>
      </c>
      <c r="AF158" s="211" t="str">
        <f>IF('Indicator Date hidden'!AG159="x","x",$AF$2-'Indicator Date hidden'!AG159)</f>
        <v>x</v>
      </c>
      <c r="AG158" s="211">
        <f>IF('Indicator Date hidden'!AH159="x","x",$AG$2-'Indicator Date hidden'!AH159)</f>
        <v>0</v>
      </c>
      <c r="AH158" s="211">
        <f>IF('Indicator Date hidden'!AI159="x","x",$AH$2-'Indicator Date hidden'!AI159)</f>
        <v>0</v>
      </c>
      <c r="AI158" s="211">
        <f>IF('Indicator Date hidden'!AJ159="x","x",$AI$2-'Indicator Date hidden'!AJ159)</f>
        <v>0</v>
      </c>
      <c r="AJ158" s="211">
        <f>IF('Indicator Date hidden'!AK159="x","x",$AJ$2-'Indicator Date hidden'!AK159)</f>
        <v>1</v>
      </c>
      <c r="AK158" s="211">
        <f>IF('Indicator Date hidden'!AL159="x","x",$AK$2-'Indicator Date hidden'!AL159)</f>
        <v>1</v>
      </c>
      <c r="AL158" s="211">
        <f>IF('Indicator Date hidden'!AM159="x","x",$AL$2-'Indicator Date hidden'!AM159)</f>
        <v>0</v>
      </c>
      <c r="AM158" s="211">
        <f>IF('Indicator Date hidden'!AN159="x","x",$AM$2-'Indicator Date hidden'!AN159)</f>
        <v>0</v>
      </c>
      <c r="AN158" s="211">
        <f>IF('Indicator Date hidden'!AO159="x","x",$AN$2-'Indicator Date hidden'!AO159)</f>
        <v>0</v>
      </c>
      <c r="AO158" s="211" t="str">
        <f>IF('Indicator Date hidden'!AP159="x","x",$AO$2-'Indicator Date hidden'!AP159)</f>
        <v>x</v>
      </c>
      <c r="AP158" s="211" t="str">
        <f>IF('Indicator Date hidden'!AQ159="x","x",$AP$2-'Indicator Date hidden'!AQ159)</f>
        <v>x</v>
      </c>
      <c r="AQ158" s="211" t="str">
        <f>IF('Indicator Date hidden'!AR159="x","x",$AQ$2-'Indicator Date hidden'!AR159)</f>
        <v>x</v>
      </c>
      <c r="AR158" s="211">
        <f>IF('Indicator Date hidden'!AS159="x","x",$AR$2-'Indicator Date hidden'!AS159)</f>
        <v>0</v>
      </c>
      <c r="AS158" s="211">
        <f>IF('Indicator Date hidden'!AT159="x","x",$AS$2-'Indicator Date hidden'!AT159)</f>
        <v>0</v>
      </c>
      <c r="AT158" s="211">
        <f>IF('Indicator Date hidden'!AU159="x","x",$AT$2-'Indicator Date hidden'!AU159)</f>
        <v>0</v>
      </c>
      <c r="AU158" s="211" t="str">
        <f>IF('Indicator Date hidden'!AV159="x","x",$AU$2-'Indicator Date hidden'!AV159)</f>
        <v>x</v>
      </c>
      <c r="AV158" s="211">
        <f>IF('Indicator Date hidden'!AW159="x","x",$AV$2-'Indicator Date hidden'!AW159)</f>
        <v>0</v>
      </c>
      <c r="AW158" s="211">
        <f>IF('Indicator Date hidden'!AX159="x","x",$AW$2-'Indicator Date hidden'!AX159)</f>
        <v>0</v>
      </c>
      <c r="AX158" s="211">
        <f>IF('Indicator Date hidden'!AY159="x","x",$AX$2-'Indicator Date hidden'!AY159)</f>
        <v>0</v>
      </c>
      <c r="AY158" s="211">
        <f>IF('Indicator Date hidden'!AZ159="x","x",$AY$2-'Indicator Date hidden'!AZ159)</f>
        <v>4</v>
      </c>
      <c r="AZ158" s="211">
        <f>IF('Indicator Date hidden'!BA159="x","x",$AZ$2-'Indicator Date hidden'!BA159)</f>
        <v>4</v>
      </c>
      <c r="BA158">
        <f t="shared" si="20"/>
        <v>29</v>
      </c>
      <c r="BB158" s="21">
        <f t="shared" si="21"/>
        <v>0.65909090909090906</v>
      </c>
      <c r="BC158">
        <f t="shared" si="22"/>
        <v>8</v>
      </c>
      <c r="BD158" s="21">
        <f t="shared" si="23"/>
        <v>1.6779747237529292</v>
      </c>
      <c r="BE158" s="280">
        <f t="shared" si="24"/>
        <v>0</v>
      </c>
    </row>
    <row r="159" spans="1:57" x14ac:dyDescent="0.25">
      <c r="A159" t="s">
        <v>9002</v>
      </c>
      <c r="B159" s="211">
        <f>IF('Indicator Date hidden'!C160="x","x",$B$2-'Indicator Date hidden'!C160)</f>
        <v>0</v>
      </c>
      <c r="C159" s="211">
        <f>IF('Indicator Date hidden'!D160="x","x",$C$2-'Indicator Date hidden'!D160)</f>
        <v>0</v>
      </c>
      <c r="D159" s="211">
        <f>IF('Indicator Date hidden'!E160="x","x",$D$2-'Indicator Date hidden'!E160)</f>
        <v>0</v>
      </c>
      <c r="E159" s="211">
        <f>IF('Indicator Date hidden'!F160="x","x",$E$2-'Indicator Date hidden'!F160)</f>
        <v>0</v>
      </c>
      <c r="F159" s="211">
        <f>IF('Indicator Date hidden'!G160="x","x",$F$2-'Indicator Date hidden'!G160)</f>
        <v>0</v>
      </c>
      <c r="G159" s="211">
        <f>IF('Indicator Date hidden'!H160="x","x",$G$2-'Indicator Date hidden'!H160)</f>
        <v>0</v>
      </c>
      <c r="H159" s="211">
        <f>IF('Indicator Date hidden'!I160="x","x",$H$2-'Indicator Date hidden'!I160)</f>
        <v>0</v>
      </c>
      <c r="I159" s="211">
        <f>IF('Indicator Date hidden'!J160="x","x",$I$2-'Indicator Date hidden'!J160)</f>
        <v>0</v>
      </c>
      <c r="J159" s="211">
        <f>IF('Indicator Date hidden'!K160="x","x",$J$2-'Indicator Date hidden'!K160)</f>
        <v>0</v>
      </c>
      <c r="K159" s="211">
        <f>IF('Indicator Date hidden'!L160="x","x",$K$2-'Indicator Date hidden'!L160)</f>
        <v>0</v>
      </c>
      <c r="L159" s="211">
        <f>IF('Indicator Date hidden'!M160="x","x",$L$2-'Indicator Date hidden'!M160)</f>
        <v>0</v>
      </c>
      <c r="M159" s="211">
        <f>IF('Indicator Date hidden'!N160="x","x",$M$2-'Indicator Date hidden'!N160)</f>
        <v>0</v>
      </c>
      <c r="N159" s="211">
        <f>IF('Indicator Date hidden'!O160="x","x",$N$2-'Indicator Date hidden'!O160)</f>
        <v>0</v>
      </c>
      <c r="O159" s="211">
        <f>IF('Indicator Date hidden'!P160="x","x",$O$2-'Indicator Date hidden'!P160)</f>
        <v>0</v>
      </c>
      <c r="P159" s="211">
        <f>IF('Indicator Date hidden'!Q160="x","x",$P$2-'Indicator Date hidden'!Q160)</f>
        <v>0</v>
      </c>
      <c r="Q159" s="211">
        <f>IF('Indicator Date hidden'!R160="x","x",$Q$2-'Indicator Date hidden'!R160)</f>
        <v>2</v>
      </c>
      <c r="R159" s="211">
        <f>IF('Indicator Date hidden'!S160="x","x",$R$2-'Indicator Date hidden'!S160)</f>
        <v>0</v>
      </c>
      <c r="S159" s="211">
        <f>IF('Indicator Date hidden'!T160="x","x",$S$2-'Indicator Date hidden'!T160)</f>
        <v>0</v>
      </c>
      <c r="T159" s="211">
        <f>IF('Indicator Date hidden'!U160="x","x",$T$2-'Indicator Date hidden'!U160)</f>
        <v>0</v>
      </c>
      <c r="U159" s="211">
        <f>IF('Indicator Date hidden'!V160="x","x",$U$2-'Indicator Date hidden'!V160)</f>
        <v>0</v>
      </c>
      <c r="V159" s="211">
        <f>IF('Indicator Date hidden'!W160="x","x",$V$2-'Indicator Date hidden'!W160)</f>
        <v>0</v>
      </c>
      <c r="W159" s="211">
        <f>IF('Indicator Date hidden'!X160="x","x",$W$2-'Indicator Date hidden'!X160)</f>
        <v>6</v>
      </c>
      <c r="X159" s="211">
        <f>IF('Indicator Date hidden'!Y160="x","x",$X$2-'Indicator Date hidden'!Y160)</f>
        <v>1</v>
      </c>
      <c r="Y159" s="211">
        <f>IF('Indicator Date hidden'!Z160="x","x",$Y$2-'Indicator Date hidden'!Z160)</f>
        <v>0</v>
      </c>
      <c r="Z159" s="211">
        <f>IF('Indicator Date hidden'!AA160="x","x",$Z$2-'Indicator Date hidden'!AA160)</f>
        <v>0</v>
      </c>
      <c r="AA159" s="211">
        <f>IF('Indicator Date hidden'!AB160="x","x",$AA$2-'Indicator Date hidden'!AB160)</f>
        <v>0</v>
      </c>
      <c r="AB159" s="211">
        <f>IF('Indicator Date hidden'!AC160="x","x",$AB$2-'Indicator Date hidden'!AC160)</f>
        <v>0</v>
      </c>
      <c r="AC159" s="211">
        <f>IF('Indicator Date hidden'!AD160="x","x",$AC$2-'Indicator Date hidden'!AD160)</f>
        <v>0</v>
      </c>
      <c r="AD159" s="211">
        <f>IF('Indicator Date hidden'!AE160="x","x",$AD$2-'Indicator Date hidden'!AE160)</f>
        <v>0</v>
      </c>
      <c r="AE159" s="211">
        <f>IF('Indicator Date hidden'!AF160="x","x",$AE$2-'Indicator Date hidden'!AF160)</f>
        <v>0</v>
      </c>
      <c r="AF159" s="211">
        <f>IF('Indicator Date hidden'!AG160="x","x",$AF$2-'Indicator Date hidden'!AG160)</f>
        <v>2</v>
      </c>
      <c r="AG159" s="211">
        <f>IF('Indicator Date hidden'!AH160="x","x",$AG$2-'Indicator Date hidden'!AH160)</f>
        <v>0</v>
      </c>
      <c r="AH159" s="211">
        <f>IF('Indicator Date hidden'!AI160="x","x",$AH$2-'Indicator Date hidden'!AI160)</f>
        <v>0</v>
      </c>
      <c r="AI159" s="211">
        <f>IF('Indicator Date hidden'!AJ160="x","x",$AI$2-'Indicator Date hidden'!AJ160)</f>
        <v>0</v>
      </c>
      <c r="AJ159" s="211" t="str">
        <f>IF('Indicator Date hidden'!AK160="x","x",$AJ$2-'Indicator Date hidden'!AK160)</f>
        <v>x</v>
      </c>
      <c r="AK159" s="211">
        <f>IF('Indicator Date hidden'!AL160="x","x",$AK$2-'Indicator Date hidden'!AL160)</f>
        <v>1</v>
      </c>
      <c r="AL159" s="211">
        <f>IF('Indicator Date hidden'!AM160="x","x",$AL$2-'Indicator Date hidden'!AM160)</f>
        <v>0</v>
      </c>
      <c r="AM159" s="211">
        <f>IF('Indicator Date hidden'!AN160="x","x",$AM$2-'Indicator Date hidden'!AN160)</f>
        <v>0</v>
      </c>
      <c r="AN159" s="211">
        <f>IF('Indicator Date hidden'!AO160="x","x",$AN$2-'Indicator Date hidden'!AO160)</f>
        <v>0</v>
      </c>
      <c r="AO159" s="211">
        <f>IF('Indicator Date hidden'!AP160="x","x",$AO$2-'Indicator Date hidden'!AP160)</f>
        <v>0</v>
      </c>
      <c r="AP159" s="211">
        <f>IF('Indicator Date hidden'!AQ160="x","x",$AP$2-'Indicator Date hidden'!AQ160)</f>
        <v>0</v>
      </c>
      <c r="AQ159" s="211">
        <f>IF('Indicator Date hidden'!AR160="x","x",$AQ$2-'Indicator Date hidden'!AR160)</f>
        <v>0</v>
      </c>
      <c r="AR159" s="211">
        <f>IF('Indicator Date hidden'!AS160="x","x",$AR$2-'Indicator Date hidden'!AS160)</f>
        <v>0</v>
      </c>
      <c r="AS159" s="211">
        <f>IF('Indicator Date hidden'!AT160="x","x",$AS$2-'Indicator Date hidden'!AT160)</f>
        <v>0</v>
      </c>
      <c r="AT159" s="211">
        <f>IF('Indicator Date hidden'!AU160="x","x",$AT$2-'Indicator Date hidden'!AU160)</f>
        <v>0</v>
      </c>
      <c r="AU159" s="211">
        <f>IF('Indicator Date hidden'!AV160="x","x",$AU$2-'Indicator Date hidden'!AV160)</f>
        <v>2</v>
      </c>
      <c r="AV159" s="211">
        <f>IF('Indicator Date hidden'!AW160="x","x",$AV$2-'Indicator Date hidden'!AW160)</f>
        <v>0</v>
      </c>
      <c r="AW159" s="211">
        <f>IF('Indicator Date hidden'!AX160="x","x",$AW$2-'Indicator Date hidden'!AX160)</f>
        <v>0</v>
      </c>
      <c r="AX159" s="211">
        <f>IF('Indicator Date hidden'!AY160="x","x",$AX$2-'Indicator Date hidden'!AY160)</f>
        <v>0</v>
      </c>
      <c r="AY159" s="211">
        <f>IF('Indicator Date hidden'!AZ160="x","x",$AY$2-'Indicator Date hidden'!AZ160)</f>
        <v>0</v>
      </c>
      <c r="AZ159" s="211">
        <f>IF('Indicator Date hidden'!BA160="x","x",$AZ$2-'Indicator Date hidden'!BA160)</f>
        <v>0</v>
      </c>
      <c r="BA159">
        <f t="shared" si="20"/>
        <v>14</v>
      </c>
      <c r="BB159" s="21">
        <f t="shared" si="21"/>
        <v>0.28000000000000003</v>
      </c>
      <c r="BC159">
        <f t="shared" si="22"/>
        <v>6</v>
      </c>
      <c r="BD159" s="21">
        <f t="shared" si="23"/>
        <v>0.96</v>
      </c>
      <c r="BE159" s="280">
        <f t="shared" si="24"/>
        <v>0</v>
      </c>
    </row>
    <row r="160" spans="1:57" x14ac:dyDescent="0.25">
      <c r="A160" t="s">
        <v>8951</v>
      </c>
      <c r="B160" s="211">
        <f>IF('Indicator Date hidden'!C161="x","x",$B$2-'Indicator Date hidden'!C161)</f>
        <v>0</v>
      </c>
      <c r="C160" s="211">
        <f>IF('Indicator Date hidden'!D161="x","x",$C$2-'Indicator Date hidden'!D161)</f>
        <v>0</v>
      </c>
      <c r="D160" s="211">
        <f>IF('Indicator Date hidden'!E161="x","x",$D$2-'Indicator Date hidden'!E161)</f>
        <v>0</v>
      </c>
      <c r="E160" s="211">
        <f>IF('Indicator Date hidden'!F161="x","x",$E$2-'Indicator Date hidden'!F161)</f>
        <v>0</v>
      </c>
      <c r="F160" s="211">
        <f>IF('Indicator Date hidden'!G161="x","x",$F$2-'Indicator Date hidden'!G161)</f>
        <v>0</v>
      </c>
      <c r="G160" s="211">
        <f>IF('Indicator Date hidden'!H161="x","x",$G$2-'Indicator Date hidden'!H161)</f>
        <v>0</v>
      </c>
      <c r="H160" s="211">
        <f>IF('Indicator Date hidden'!I161="x","x",$H$2-'Indicator Date hidden'!I161)</f>
        <v>0</v>
      </c>
      <c r="I160" s="211">
        <f>IF('Indicator Date hidden'!J161="x","x",$I$2-'Indicator Date hidden'!J161)</f>
        <v>0</v>
      </c>
      <c r="J160" s="211">
        <f>IF('Indicator Date hidden'!K161="x","x",$J$2-'Indicator Date hidden'!K161)</f>
        <v>0</v>
      </c>
      <c r="K160" s="211">
        <f>IF('Indicator Date hidden'!L161="x","x",$K$2-'Indicator Date hidden'!L161)</f>
        <v>0</v>
      </c>
      <c r="L160" s="211">
        <f>IF('Indicator Date hidden'!M161="x","x",$L$2-'Indicator Date hidden'!M161)</f>
        <v>0</v>
      </c>
      <c r="M160" s="211">
        <f>IF('Indicator Date hidden'!N161="x","x",$M$2-'Indicator Date hidden'!N161)</f>
        <v>0</v>
      </c>
      <c r="N160" s="211">
        <f>IF('Indicator Date hidden'!O161="x","x",$N$2-'Indicator Date hidden'!O161)</f>
        <v>0</v>
      </c>
      <c r="O160" s="211">
        <f>IF('Indicator Date hidden'!P161="x","x",$O$2-'Indicator Date hidden'!P161)</f>
        <v>0</v>
      </c>
      <c r="P160" s="211">
        <f>IF('Indicator Date hidden'!Q161="x","x",$P$2-'Indicator Date hidden'!Q161)</f>
        <v>0</v>
      </c>
      <c r="Q160" s="211">
        <f>IF('Indicator Date hidden'!R161="x","x",$Q$2-'Indicator Date hidden'!R161)</f>
        <v>4</v>
      </c>
      <c r="R160" s="211">
        <f>IF('Indicator Date hidden'!S161="x","x",$R$2-'Indicator Date hidden'!S161)</f>
        <v>0</v>
      </c>
      <c r="S160" s="211">
        <f>IF('Indicator Date hidden'!T161="x","x",$S$2-'Indicator Date hidden'!T161)</f>
        <v>0</v>
      </c>
      <c r="T160" s="211">
        <f>IF('Indicator Date hidden'!U161="x","x",$T$2-'Indicator Date hidden'!U161)</f>
        <v>0</v>
      </c>
      <c r="U160" s="211">
        <f>IF('Indicator Date hidden'!V161="x","x",$U$2-'Indicator Date hidden'!V161)</f>
        <v>0</v>
      </c>
      <c r="V160" s="211">
        <f>IF('Indicator Date hidden'!W161="x","x",$V$2-'Indicator Date hidden'!W161)</f>
        <v>0</v>
      </c>
      <c r="W160" s="211">
        <f>IF('Indicator Date hidden'!X161="x","x",$W$2-'Indicator Date hidden'!X161)</f>
        <v>4</v>
      </c>
      <c r="X160" s="211" t="str">
        <f>IF('Indicator Date hidden'!Y161="x","x",$X$2-'Indicator Date hidden'!Y161)</f>
        <v>x</v>
      </c>
      <c r="Y160" s="211">
        <f>IF('Indicator Date hidden'!Z161="x","x",$Y$2-'Indicator Date hidden'!Z161)</f>
        <v>0</v>
      </c>
      <c r="Z160" s="211">
        <f>IF('Indicator Date hidden'!AA161="x","x",$Z$2-'Indicator Date hidden'!AA161)</f>
        <v>0</v>
      </c>
      <c r="AA160" s="211">
        <f>IF('Indicator Date hidden'!AB161="x","x",$AA$2-'Indicator Date hidden'!AB161)</f>
        <v>0</v>
      </c>
      <c r="AB160" s="211">
        <f>IF('Indicator Date hidden'!AC161="x","x",$AB$2-'Indicator Date hidden'!AC161)</f>
        <v>0</v>
      </c>
      <c r="AC160" s="211">
        <f>IF('Indicator Date hidden'!AD161="x","x",$AC$2-'Indicator Date hidden'!AD161)</f>
        <v>0</v>
      </c>
      <c r="AD160" s="211">
        <f>IF('Indicator Date hidden'!AE161="x","x",$AD$2-'Indicator Date hidden'!AE161)</f>
        <v>0</v>
      </c>
      <c r="AE160" s="211" t="str">
        <f>IF('Indicator Date hidden'!AF161="x","x",$AE$2-'Indicator Date hidden'!AF161)</f>
        <v>x</v>
      </c>
      <c r="AF160" s="211" t="str">
        <f>IF('Indicator Date hidden'!AG161="x","x",$AF$2-'Indicator Date hidden'!AG161)</f>
        <v>x</v>
      </c>
      <c r="AG160" s="211">
        <f>IF('Indicator Date hidden'!AH161="x","x",$AG$2-'Indicator Date hidden'!AH161)</f>
        <v>0</v>
      </c>
      <c r="AH160" s="211">
        <f>IF('Indicator Date hidden'!AI161="x","x",$AH$2-'Indicator Date hidden'!AI161)</f>
        <v>0</v>
      </c>
      <c r="AI160" s="211">
        <f>IF('Indicator Date hidden'!AJ161="x","x",$AI$2-'Indicator Date hidden'!AJ161)</f>
        <v>0</v>
      </c>
      <c r="AJ160" s="211">
        <f>IF('Indicator Date hidden'!AK161="x","x",$AJ$2-'Indicator Date hidden'!AK161)</f>
        <v>1</v>
      </c>
      <c r="AK160" s="211">
        <f>IF('Indicator Date hidden'!AL161="x","x",$AK$2-'Indicator Date hidden'!AL161)</f>
        <v>0</v>
      </c>
      <c r="AL160" s="211">
        <f>IF('Indicator Date hidden'!AM161="x","x",$AL$2-'Indicator Date hidden'!AM161)</f>
        <v>0</v>
      </c>
      <c r="AM160" s="211">
        <f>IF('Indicator Date hidden'!AN161="x","x",$AM$2-'Indicator Date hidden'!AN161)</f>
        <v>0</v>
      </c>
      <c r="AN160" s="211">
        <f>IF('Indicator Date hidden'!AO161="x","x",$AN$2-'Indicator Date hidden'!AO161)</f>
        <v>0</v>
      </c>
      <c r="AO160" s="211" t="str">
        <f>IF('Indicator Date hidden'!AP161="x","x",$AO$2-'Indicator Date hidden'!AP161)</f>
        <v>x</v>
      </c>
      <c r="AP160" s="211" t="str">
        <f>IF('Indicator Date hidden'!AQ161="x","x",$AP$2-'Indicator Date hidden'!AQ161)</f>
        <v>x</v>
      </c>
      <c r="AQ160" s="211" t="str">
        <f>IF('Indicator Date hidden'!AR161="x","x",$AQ$2-'Indicator Date hidden'!AR161)</f>
        <v>x</v>
      </c>
      <c r="AR160" s="211">
        <f>IF('Indicator Date hidden'!AS161="x","x",$AR$2-'Indicator Date hidden'!AS161)</f>
        <v>0</v>
      </c>
      <c r="AS160" s="211">
        <f>IF('Indicator Date hidden'!AT161="x","x",$AS$2-'Indicator Date hidden'!AT161)</f>
        <v>0</v>
      </c>
      <c r="AT160" s="211">
        <f>IF('Indicator Date hidden'!AU161="x","x",$AT$2-'Indicator Date hidden'!AU161)</f>
        <v>0</v>
      </c>
      <c r="AU160" s="211">
        <f>IF('Indicator Date hidden'!AV161="x","x",$AU$2-'Indicator Date hidden'!AV161)</f>
        <v>6</v>
      </c>
      <c r="AV160" s="211">
        <f>IF('Indicator Date hidden'!AW161="x","x",$AV$2-'Indicator Date hidden'!AW161)</f>
        <v>0</v>
      </c>
      <c r="AW160" s="211">
        <f>IF('Indicator Date hidden'!AX161="x","x",$AW$2-'Indicator Date hidden'!AX161)</f>
        <v>0</v>
      </c>
      <c r="AX160" s="211">
        <f>IF('Indicator Date hidden'!AY161="x","x",$AX$2-'Indicator Date hidden'!AY161)</f>
        <v>0</v>
      </c>
      <c r="AY160" s="211">
        <f>IF('Indicator Date hidden'!AZ161="x","x",$AY$2-'Indicator Date hidden'!AZ161)</f>
        <v>0</v>
      </c>
      <c r="AZ160" s="211">
        <f>IF('Indicator Date hidden'!BA161="x","x",$AZ$2-'Indicator Date hidden'!BA161)</f>
        <v>0</v>
      </c>
      <c r="BA160">
        <f t="shared" si="20"/>
        <v>15</v>
      </c>
      <c r="BB160" s="21">
        <f t="shared" si="21"/>
        <v>0.33333333333333331</v>
      </c>
      <c r="BC160">
        <f t="shared" si="22"/>
        <v>4</v>
      </c>
      <c r="BD160" s="21">
        <f t="shared" si="23"/>
        <v>1.1925695879998879</v>
      </c>
      <c r="BE160" s="280">
        <f t="shared" si="24"/>
        <v>0</v>
      </c>
    </row>
    <row r="161" spans="1:57" x14ac:dyDescent="0.25">
      <c r="A161" t="s">
        <v>8788</v>
      </c>
      <c r="B161" s="211">
        <f>IF('Indicator Date hidden'!C162="x","x",$B$2-'Indicator Date hidden'!C162)</f>
        <v>0</v>
      </c>
      <c r="C161" s="211">
        <f>IF('Indicator Date hidden'!D162="x","x",$C$2-'Indicator Date hidden'!D162)</f>
        <v>0</v>
      </c>
      <c r="D161" s="211">
        <f>IF('Indicator Date hidden'!E162="x","x",$D$2-'Indicator Date hidden'!E162)</f>
        <v>0</v>
      </c>
      <c r="E161" s="211">
        <f>IF('Indicator Date hidden'!F162="x","x",$E$2-'Indicator Date hidden'!F162)</f>
        <v>0</v>
      </c>
      <c r="F161" s="211">
        <f>IF('Indicator Date hidden'!G162="x","x",$F$2-'Indicator Date hidden'!G162)</f>
        <v>0</v>
      </c>
      <c r="G161" s="211">
        <f>IF('Indicator Date hidden'!H162="x","x",$G$2-'Indicator Date hidden'!H162)</f>
        <v>0</v>
      </c>
      <c r="H161" s="211">
        <f>IF('Indicator Date hidden'!I162="x","x",$H$2-'Indicator Date hidden'!I162)</f>
        <v>0</v>
      </c>
      <c r="I161" s="211">
        <f>IF('Indicator Date hidden'!J162="x","x",$I$2-'Indicator Date hidden'!J162)</f>
        <v>0</v>
      </c>
      <c r="J161" s="211">
        <f>IF('Indicator Date hidden'!K162="x","x",$J$2-'Indicator Date hidden'!K162)</f>
        <v>0</v>
      </c>
      <c r="K161" s="211">
        <f>IF('Indicator Date hidden'!L162="x","x",$K$2-'Indicator Date hidden'!L162)</f>
        <v>0</v>
      </c>
      <c r="L161" s="211">
        <f>IF('Indicator Date hidden'!M162="x","x",$L$2-'Indicator Date hidden'!M162)</f>
        <v>0</v>
      </c>
      <c r="M161" s="211">
        <f>IF('Indicator Date hidden'!N162="x","x",$M$2-'Indicator Date hidden'!N162)</f>
        <v>0</v>
      </c>
      <c r="N161" s="211">
        <f>IF('Indicator Date hidden'!O162="x","x",$N$2-'Indicator Date hidden'!O162)</f>
        <v>0</v>
      </c>
      <c r="O161" s="211">
        <f>IF('Indicator Date hidden'!P162="x","x",$O$2-'Indicator Date hidden'!P162)</f>
        <v>0</v>
      </c>
      <c r="P161" s="211">
        <f>IF('Indicator Date hidden'!Q162="x","x",$P$2-'Indicator Date hidden'!Q162)</f>
        <v>0</v>
      </c>
      <c r="Q161" s="211" t="str">
        <f>IF('Indicator Date hidden'!R162="x","x",$Q$2-'Indicator Date hidden'!R162)</f>
        <v>x</v>
      </c>
      <c r="R161" s="211">
        <f>IF('Indicator Date hidden'!S162="x","x",$R$2-'Indicator Date hidden'!S162)</f>
        <v>0</v>
      </c>
      <c r="S161" s="211">
        <f>IF('Indicator Date hidden'!T162="x","x",$S$2-'Indicator Date hidden'!T162)</f>
        <v>0</v>
      </c>
      <c r="T161" s="211">
        <f>IF('Indicator Date hidden'!U162="x","x",$T$2-'Indicator Date hidden'!U162)</f>
        <v>0</v>
      </c>
      <c r="U161" s="211" t="str">
        <f>IF('Indicator Date hidden'!V162="x","x",$U$2-'Indicator Date hidden'!V162)</f>
        <v>x</v>
      </c>
      <c r="V161" s="211">
        <f>IF('Indicator Date hidden'!W162="x","x",$V$2-'Indicator Date hidden'!W162)</f>
        <v>0</v>
      </c>
      <c r="W161" s="211" t="str">
        <f>IF('Indicator Date hidden'!X162="x","x",$W$2-'Indicator Date hidden'!X162)</f>
        <v>x</v>
      </c>
      <c r="X161" s="211">
        <f>IF('Indicator Date hidden'!Y162="x","x",$X$2-'Indicator Date hidden'!Y162)</f>
        <v>1</v>
      </c>
      <c r="Y161" s="211">
        <f>IF('Indicator Date hidden'!Z162="x","x",$Y$2-'Indicator Date hidden'!Z162)</f>
        <v>0</v>
      </c>
      <c r="Z161" s="211">
        <f>IF('Indicator Date hidden'!AA162="x","x",$Z$2-'Indicator Date hidden'!AA162)</f>
        <v>0</v>
      </c>
      <c r="AA161" s="211">
        <f>IF('Indicator Date hidden'!AB162="x","x",$AA$2-'Indicator Date hidden'!AB162)</f>
        <v>1</v>
      </c>
      <c r="AB161" s="211">
        <f>IF('Indicator Date hidden'!AC162="x","x",$AB$2-'Indicator Date hidden'!AC162)</f>
        <v>0</v>
      </c>
      <c r="AC161" s="211">
        <f>IF('Indicator Date hidden'!AD162="x","x",$AC$2-'Indicator Date hidden'!AD162)</f>
        <v>0</v>
      </c>
      <c r="AD161" s="211" t="str">
        <f>IF('Indicator Date hidden'!AE162="x","x",$AD$2-'Indicator Date hidden'!AE162)</f>
        <v>x</v>
      </c>
      <c r="AE161" s="211">
        <f>IF('Indicator Date hidden'!AF162="x","x",$AE$2-'Indicator Date hidden'!AF162)</f>
        <v>0</v>
      </c>
      <c r="AF161" s="211">
        <f>IF('Indicator Date hidden'!AG162="x","x",$AF$2-'Indicator Date hidden'!AG162)</f>
        <v>1</v>
      </c>
      <c r="AG161" s="211">
        <f>IF('Indicator Date hidden'!AH162="x","x",$AG$2-'Indicator Date hidden'!AH162)</f>
        <v>0</v>
      </c>
      <c r="AH161" s="211">
        <f>IF('Indicator Date hidden'!AI162="x","x",$AH$2-'Indicator Date hidden'!AI162)</f>
        <v>0</v>
      </c>
      <c r="AI161" s="211">
        <f>IF('Indicator Date hidden'!AJ162="x","x",$AI$2-'Indicator Date hidden'!AJ162)</f>
        <v>0</v>
      </c>
      <c r="AJ161" s="211" t="str">
        <f>IF('Indicator Date hidden'!AK162="x","x",$AJ$2-'Indicator Date hidden'!AK162)</f>
        <v>x</v>
      </c>
      <c r="AK161" s="211">
        <f>IF('Indicator Date hidden'!AL162="x","x",$AK$2-'Indicator Date hidden'!AL162)</f>
        <v>1</v>
      </c>
      <c r="AL161" s="211">
        <f>IF('Indicator Date hidden'!AM162="x","x",$AL$2-'Indicator Date hidden'!AM162)</f>
        <v>0</v>
      </c>
      <c r="AM161" s="211">
        <f>IF('Indicator Date hidden'!AN162="x","x",$AM$2-'Indicator Date hidden'!AN162)</f>
        <v>0</v>
      </c>
      <c r="AN161" s="211">
        <f>IF('Indicator Date hidden'!AO162="x","x",$AN$2-'Indicator Date hidden'!AO162)</f>
        <v>0</v>
      </c>
      <c r="AO161" s="211">
        <f>IF('Indicator Date hidden'!AP162="x","x",$AO$2-'Indicator Date hidden'!AP162)</f>
        <v>0</v>
      </c>
      <c r="AP161" s="211">
        <f>IF('Indicator Date hidden'!AQ162="x","x",$AP$2-'Indicator Date hidden'!AQ162)</f>
        <v>0</v>
      </c>
      <c r="AQ161" s="211">
        <f>IF('Indicator Date hidden'!AR162="x","x",$AQ$2-'Indicator Date hidden'!AR162)</f>
        <v>0</v>
      </c>
      <c r="AR161" s="211">
        <f>IF('Indicator Date hidden'!AS162="x","x",$AR$2-'Indicator Date hidden'!AS162)</f>
        <v>0</v>
      </c>
      <c r="AS161" s="211">
        <f>IF('Indicator Date hidden'!AT162="x","x",$AS$2-'Indicator Date hidden'!AT162)</f>
        <v>0</v>
      </c>
      <c r="AT161" s="211">
        <f>IF('Indicator Date hidden'!AU162="x","x",$AT$2-'Indicator Date hidden'!AU162)</f>
        <v>0</v>
      </c>
      <c r="AU161" s="211">
        <f>IF('Indicator Date hidden'!AV162="x","x",$AU$2-'Indicator Date hidden'!AV162)</f>
        <v>1</v>
      </c>
      <c r="AV161" s="211">
        <f>IF('Indicator Date hidden'!AW162="x","x",$AV$2-'Indicator Date hidden'!AW162)</f>
        <v>0</v>
      </c>
      <c r="AW161" s="211">
        <f>IF('Indicator Date hidden'!AX162="x","x",$AW$2-'Indicator Date hidden'!AX162)</f>
        <v>0</v>
      </c>
      <c r="AX161" s="211">
        <f>IF('Indicator Date hidden'!AY162="x","x",$AX$2-'Indicator Date hidden'!AY162)</f>
        <v>0</v>
      </c>
      <c r="AY161" s="211">
        <f>IF('Indicator Date hidden'!AZ162="x","x",$AY$2-'Indicator Date hidden'!AZ162)</f>
        <v>0</v>
      </c>
      <c r="AZ161" s="211">
        <f>IF('Indicator Date hidden'!BA162="x","x",$AZ$2-'Indicator Date hidden'!BA162)</f>
        <v>0</v>
      </c>
      <c r="BA161">
        <f t="shared" si="20"/>
        <v>5</v>
      </c>
      <c r="BB161" s="21">
        <f t="shared" si="21"/>
        <v>0.10869565217391304</v>
      </c>
      <c r="BC161">
        <f t="shared" si="22"/>
        <v>5</v>
      </c>
      <c r="BD161" s="21">
        <f t="shared" si="23"/>
        <v>0.31125697963644244</v>
      </c>
      <c r="BE161" s="280">
        <f t="shared" si="24"/>
        <v>0</v>
      </c>
    </row>
    <row r="162" spans="1:57" x14ac:dyDescent="0.25">
      <c r="A162" t="s">
        <v>8867</v>
      </c>
      <c r="B162" s="211">
        <f>IF('Indicator Date hidden'!C163="x","x",$B$2-'Indicator Date hidden'!C163)</f>
        <v>0</v>
      </c>
      <c r="C162" s="211">
        <f>IF('Indicator Date hidden'!D163="x","x",$C$2-'Indicator Date hidden'!D163)</f>
        <v>0</v>
      </c>
      <c r="D162" s="211">
        <f>IF('Indicator Date hidden'!E163="x","x",$D$2-'Indicator Date hidden'!E163)</f>
        <v>0</v>
      </c>
      <c r="E162" s="211">
        <f>IF('Indicator Date hidden'!F163="x","x",$E$2-'Indicator Date hidden'!F163)</f>
        <v>0</v>
      </c>
      <c r="F162" s="211">
        <f>IF('Indicator Date hidden'!G163="x","x",$F$2-'Indicator Date hidden'!G163)</f>
        <v>0</v>
      </c>
      <c r="G162" s="211">
        <f>IF('Indicator Date hidden'!H163="x","x",$G$2-'Indicator Date hidden'!H163)</f>
        <v>0</v>
      </c>
      <c r="H162" s="211">
        <f>IF('Indicator Date hidden'!I163="x","x",$H$2-'Indicator Date hidden'!I163)</f>
        <v>0</v>
      </c>
      <c r="I162" s="211">
        <f>IF('Indicator Date hidden'!J163="x","x",$I$2-'Indicator Date hidden'!J163)</f>
        <v>0</v>
      </c>
      <c r="J162" s="211">
        <f>IF('Indicator Date hidden'!K163="x","x",$J$2-'Indicator Date hidden'!K163)</f>
        <v>0</v>
      </c>
      <c r="K162" s="211">
        <f>IF('Indicator Date hidden'!L163="x","x",$K$2-'Indicator Date hidden'!L163)</f>
        <v>0</v>
      </c>
      <c r="L162" s="211">
        <f>IF('Indicator Date hidden'!M163="x","x",$L$2-'Indicator Date hidden'!M163)</f>
        <v>0</v>
      </c>
      <c r="M162" s="211">
        <f>IF('Indicator Date hidden'!N163="x","x",$M$2-'Indicator Date hidden'!N163)</f>
        <v>0</v>
      </c>
      <c r="N162" s="211">
        <f>IF('Indicator Date hidden'!O163="x","x",$N$2-'Indicator Date hidden'!O163)</f>
        <v>0</v>
      </c>
      <c r="O162" s="211">
        <f>IF('Indicator Date hidden'!P163="x","x",$O$2-'Indicator Date hidden'!P163)</f>
        <v>0</v>
      </c>
      <c r="P162" s="211">
        <f>IF('Indicator Date hidden'!Q163="x","x",$P$2-'Indicator Date hidden'!Q163)</f>
        <v>0</v>
      </c>
      <c r="Q162" s="211" t="str">
        <f>IF('Indicator Date hidden'!R163="x","x",$Q$2-'Indicator Date hidden'!R163)</f>
        <v>x</v>
      </c>
      <c r="R162" s="211">
        <f>IF('Indicator Date hidden'!S163="x","x",$R$2-'Indicator Date hidden'!S163)</f>
        <v>0</v>
      </c>
      <c r="S162" s="211">
        <f>IF('Indicator Date hidden'!T163="x","x",$S$2-'Indicator Date hidden'!T163)</f>
        <v>0</v>
      </c>
      <c r="T162" s="211">
        <f>IF('Indicator Date hidden'!U163="x","x",$T$2-'Indicator Date hidden'!U163)</f>
        <v>0</v>
      </c>
      <c r="U162" s="211">
        <f>IF('Indicator Date hidden'!V163="x","x",$U$2-'Indicator Date hidden'!V163)</f>
        <v>0</v>
      </c>
      <c r="V162" s="211">
        <f>IF('Indicator Date hidden'!W163="x","x",$V$2-'Indicator Date hidden'!W163)</f>
        <v>0</v>
      </c>
      <c r="W162" s="211">
        <f>IF('Indicator Date hidden'!X163="x","x",$W$2-'Indicator Date hidden'!X163)</f>
        <v>2</v>
      </c>
      <c r="X162" s="211">
        <f>IF('Indicator Date hidden'!Y163="x","x",$X$2-'Indicator Date hidden'!Y163)</f>
        <v>4</v>
      </c>
      <c r="Y162" s="211">
        <f>IF('Indicator Date hidden'!Z163="x","x",$Y$2-'Indicator Date hidden'!Z163)</f>
        <v>0</v>
      </c>
      <c r="Z162" s="211">
        <f>IF('Indicator Date hidden'!AA163="x","x",$Z$2-'Indicator Date hidden'!AA163)</f>
        <v>0</v>
      </c>
      <c r="AA162" s="211">
        <f>IF('Indicator Date hidden'!AB163="x","x",$AA$2-'Indicator Date hidden'!AB163)</f>
        <v>0</v>
      </c>
      <c r="AB162" s="211">
        <f>IF('Indicator Date hidden'!AC163="x","x",$AB$2-'Indicator Date hidden'!AC163)</f>
        <v>0</v>
      </c>
      <c r="AC162" s="211">
        <f>IF('Indicator Date hidden'!AD163="x","x",$AC$2-'Indicator Date hidden'!AD163)</f>
        <v>0</v>
      </c>
      <c r="AD162" s="211">
        <f>IF('Indicator Date hidden'!AE163="x","x",$AD$2-'Indicator Date hidden'!AE163)</f>
        <v>0</v>
      </c>
      <c r="AE162" s="211">
        <f>IF('Indicator Date hidden'!AF163="x","x",$AE$2-'Indicator Date hidden'!AF163)</f>
        <v>0</v>
      </c>
      <c r="AF162" s="211">
        <f>IF('Indicator Date hidden'!AG163="x","x",$AF$2-'Indicator Date hidden'!AG163)</f>
        <v>1</v>
      </c>
      <c r="AG162" s="211">
        <f>IF('Indicator Date hidden'!AH163="x","x",$AG$2-'Indicator Date hidden'!AH163)</f>
        <v>0</v>
      </c>
      <c r="AH162" s="211">
        <f>IF('Indicator Date hidden'!AI163="x","x",$AH$2-'Indicator Date hidden'!AI163)</f>
        <v>0</v>
      </c>
      <c r="AI162" s="211">
        <f>IF('Indicator Date hidden'!AJ163="x","x",$AI$2-'Indicator Date hidden'!AJ163)</f>
        <v>0</v>
      </c>
      <c r="AJ162" s="211">
        <f>IF('Indicator Date hidden'!AK163="x","x",$AJ$2-'Indicator Date hidden'!AK163)</f>
        <v>1</v>
      </c>
      <c r="AK162" s="211">
        <f>IF('Indicator Date hidden'!AL163="x","x",$AK$2-'Indicator Date hidden'!AL163)</f>
        <v>1</v>
      </c>
      <c r="AL162" s="211">
        <f>IF('Indicator Date hidden'!AM163="x","x",$AL$2-'Indicator Date hidden'!AM163)</f>
        <v>0</v>
      </c>
      <c r="AM162" s="211">
        <f>IF('Indicator Date hidden'!AN163="x","x",$AM$2-'Indicator Date hidden'!AN163)</f>
        <v>0</v>
      </c>
      <c r="AN162" s="211">
        <f>IF('Indicator Date hidden'!AO163="x","x",$AN$2-'Indicator Date hidden'!AO163)</f>
        <v>0</v>
      </c>
      <c r="AO162" s="211">
        <f>IF('Indicator Date hidden'!AP163="x","x",$AO$2-'Indicator Date hidden'!AP163)</f>
        <v>0</v>
      </c>
      <c r="AP162" s="211">
        <f>IF('Indicator Date hidden'!AQ163="x","x",$AP$2-'Indicator Date hidden'!AQ163)</f>
        <v>0</v>
      </c>
      <c r="AQ162" s="211">
        <f>IF('Indicator Date hidden'!AR163="x","x",$AQ$2-'Indicator Date hidden'!AR163)</f>
        <v>0</v>
      </c>
      <c r="AR162" s="211">
        <f>IF('Indicator Date hidden'!AS163="x","x",$AR$2-'Indicator Date hidden'!AS163)</f>
        <v>0</v>
      </c>
      <c r="AS162" s="211">
        <f>IF('Indicator Date hidden'!AT163="x","x",$AS$2-'Indicator Date hidden'!AT163)</f>
        <v>0</v>
      </c>
      <c r="AT162" s="211">
        <f>IF('Indicator Date hidden'!AU163="x","x",$AT$2-'Indicator Date hidden'!AU163)</f>
        <v>0</v>
      </c>
      <c r="AU162" s="211">
        <f>IF('Indicator Date hidden'!AV163="x","x",$AU$2-'Indicator Date hidden'!AV163)</f>
        <v>4</v>
      </c>
      <c r="AV162" s="211">
        <f>IF('Indicator Date hidden'!AW163="x","x",$AV$2-'Indicator Date hidden'!AW163)</f>
        <v>0</v>
      </c>
      <c r="AW162" s="211">
        <f>IF('Indicator Date hidden'!AX163="x","x",$AW$2-'Indicator Date hidden'!AX163)</f>
        <v>0</v>
      </c>
      <c r="AX162" s="211">
        <f>IF('Indicator Date hidden'!AY163="x","x",$AX$2-'Indicator Date hidden'!AY163)</f>
        <v>0</v>
      </c>
      <c r="AY162" s="211">
        <f>IF('Indicator Date hidden'!AZ163="x","x",$AY$2-'Indicator Date hidden'!AZ163)</f>
        <v>0</v>
      </c>
      <c r="AZ162" s="211">
        <f>IF('Indicator Date hidden'!BA163="x","x",$AZ$2-'Indicator Date hidden'!BA163)</f>
        <v>0</v>
      </c>
      <c r="BA162">
        <f t="shared" si="20"/>
        <v>13</v>
      </c>
      <c r="BB162" s="21">
        <f t="shared" si="21"/>
        <v>0.26</v>
      </c>
      <c r="BC162">
        <f t="shared" si="22"/>
        <v>6</v>
      </c>
      <c r="BD162" s="21">
        <f t="shared" si="23"/>
        <v>0.84403791384036775</v>
      </c>
      <c r="BE162" s="280">
        <f t="shared" si="24"/>
        <v>0</v>
      </c>
    </row>
    <row r="163" spans="1:57" x14ac:dyDescent="0.25">
      <c r="A163" t="s">
        <v>8939</v>
      </c>
      <c r="B163" s="211">
        <f>IF('Indicator Date hidden'!C164="x","x",$B$2-'Indicator Date hidden'!C164)</f>
        <v>0</v>
      </c>
      <c r="C163" s="211">
        <f>IF('Indicator Date hidden'!D164="x","x",$C$2-'Indicator Date hidden'!D164)</f>
        <v>0</v>
      </c>
      <c r="D163" s="211">
        <f>IF('Indicator Date hidden'!E164="x","x",$D$2-'Indicator Date hidden'!E164)</f>
        <v>0</v>
      </c>
      <c r="E163" s="211">
        <f>IF('Indicator Date hidden'!F164="x","x",$E$2-'Indicator Date hidden'!F164)</f>
        <v>0</v>
      </c>
      <c r="F163" s="211">
        <f>IF('Indicator Date hidden'!G164="x","x",$F$2-'Indicator Date hidden'!G164)</f>
        <v>0</v>
      </c>
      <c r="G163" s="211">
        <f>IF('Indicator Date hidden'!H164="x","x",$G$2-'Indicator Date hidden'!H164)</f>
        <v>0</v>
      </c>
      <c r="H163" s="211">
        <f>IF('Indicator Date hidden'!I164="x","x",$H$2-'Indicator Date hidden'!I164)</f>
        <v>0</v>
      </c>
      <c r="I163" s="211">
        <f>IF('Indicator Date hidden'!J164="x","x",$I$2-'Indicator Date hidden'!J164)</f>
        <v>0</v>
      </c>
      <c r="J163" s="211">
        <f>IF('Indicator Date hidden'!K164="x","x",$J$2-'Indicator Date hidden'!K164)</f>
        <v>0</v>
      </c>
      <c r="K163" s="211">
        <f>IF('Indicator Date hidden'!L164="x","x",$K$2-'Indicator Date hidden'!L164)</f>
        <v>0</v>
      </c>
      <c r="L163" s="211">
        <f>IF('Indicator Date hidden'!M164="x","x",$L$2-'Indicator Date hidden'!M164)</f>
        <v>0</v>
      </c>
      <c r="M163" s="211">
        <f>IF('Indicator Date hidden'!N164="x","x",$M$2-'Indicator Date hidden'!N164)</f>
        <v>0</v>
      </c>
      <c r="N163" s="211">
        <f>IF('Indicator Date hidden'!O164="x","x",$N$2-'Indicator Date hidden'!O164)</f>
        <v>0</v>
      </c>
      <c r="O163" s="211">
        <f>IF('Indicator Date hidden'!P164="x","x",$O$2-'Indicator Date hidden'!P164)</f>
        <v>0</v>
      </c>
      <c r="P163" s="211">
        <f>IF('Indicator Date hidden'!Q164="x","x",$P$2-'Indicator Date hidden'!Q164)</f>
        <v>0</v>
      </c>
      <c r="Q163" s="211">
        <f>IF('Indicator Date hidden'!R164="x","x",$Q$2-'Indicator Date hidden'!R164)</f>
        <v>4</v>
      </c>
      <c r="R163" s="211">
        <f>IF('Indicator Date hidden'!S164="x","x",$R$2-'Indicator Date hidden'!S164)</f>
        <v>0</v>
      </c>
      <c r="S163" s="211">
        <f>IF('Indicator Date hidden'!T164="x","x",$S$2-'Indicator Date hidden'!T164)</f>
        <v>0</v>
      </c>
      <c r="T163" s="211">
        <f>IF('Indicator Date hidden'!U164="x","x",$T$2-'Indicator Date hidden'!U164)</f>
        <v>0</v>
      </c>
      <c r="U163" s="211">
        <f>IF('Indicator Date hidden'!V164="x","x",$U$2-'Indicator Date hidden'!V164)</f>
        <v>0</v>
      </c>
      <c r="V163" s="211">
        <f>IF('Indicator Date hidden'!W164="x","x",$V$2-'Indicator Date hidden'!W164)</f>
        <v>0</v>
      </c>
      <c r="W163" s="211">
        <f>IF('Indicator Date hidden'!X164="x","x",$W$2-'Indicator Date hidden'!X164)</f>
        <v>0</v>
      </c>
      <c r="X163" s="211">
        <f>IF('Indicator Date hidden'!Y164="x","x",$X$2-'Indicator Date hidden'!Y164)</f>
        <v>4</v>
      </c>
      <c r="Y163" s="211">
        <f>IF('Indicator Date hidden'!Z164="x","x",$Y$2-'Indicator Date hidden'!Z164)</f>
        <v>0</v>
      </c>
      <c r="Z163" s="211">
        <f>IF('Indicator Date hidden'!AA164="x","x",$Z$2-'Indicator Date hidden'!AA164)</f>
        <v>0</v>
      </c>
      <c r="AA163" s="211">
        <f>IF('Indicator Date hidden'!AB164="x","x",$AA$2-'Indicator Date hidden'!AB164)</f>
        <v>0</v>
      </c>
      <c r="AB163" s="211">
        <f>IF('Indicator Date hidden'!AC164="x","x",$AB$2-'Indicator Date hidden'!AC164)</f>
        <v>0</v>
      </c>
      <c r="AC163" s="211">
        <f>IF('Indicator Date hidden'!AD164="x","x",$AC$2-'Indicator Date hidden'!AD164)</f>
        <v>0</v>
      </c>
      <c r="AD163" s="211">
        <f>IF('Indicator Date hidden'!AE164="x","x",$AD$2-'Indicator Date hidden'!AE164)</f>
        <v>0</v>
      </c>
      <c r="AE163" s="211">
        <f>IF('Indicator Date hidden'!AF164="x","x",$AE$2-'Indicator Date hidden'!AF164)</f>
        <v>0</v>
      </c>
      <c r="AF163" s="211">
        <f>IF('Indicator Date hidden'!AG164="x","x",$AF$2-'Indicator Date hidden'!AG164)</f>
        <v>4</v>
      </c>
      <c r="AG163" s="211">
        <f>IF('Indicator Date hidden'!AH164="x","x",$AG$2-'Indicator Date hidden'!AH164)</f>
        <v>0</v>
      </c>
      <c r="AH163" s="211">
        <f>IF('Indicator Date hidden'!AI164="x","x",$AH$2-'Indicator Date hidden'!AI164)</f>
        <v>0</v>
      </c>
      <c r="AI163" s="211">
        <f>IF('Indicator Date hidden'!AJ164="x","x",$AI$2-'Indicator Date hidden'!AJ164)</f>
        <v>0</v>
      </c>
      <c r="AJ163" s="211">
        <f>IF('Indicator Date hidden'!AK164="x","x",$AJ$2-'Indicator Date hidden'!AK164)</f>
        <v>1</v>
      </c>
      <c r="AK163" s="211">
        <f>IF('Indicator Date hidden'!AL164="x","x",$AK$2-'Indicator Date hidden'!AL164)</f>
        <v>0</v>
      </c>
      <c r="AL163" s="211">
        <f>IF('Indicator Date hidden'!AM164="x","x",$AL$2-'Indicator Date hidden'!AM164)</f>
        <v>0</v>
      </c>
      <c r="AM163" s="211">
        <f>IF('Indicator Date hidden'!AN164="x","x",$AM$2-'Indicator Date hidden'!AN164)</f>
        <v>0</v>
      </c>
      <c r="AN163" s="211">
        <f>IF('Indicator Date hidden'!AO164="x","x",$AN$2-'Indicator Date hidden'!AO164)</f>
        <v>0</v>
      </c>
      <c r="AO163" s="211" t="str">
        <f>IF('Indicator Date hidden'!AP164="x","x",$AO$2-'Indicator Date hidden'!AP164)</f>
        <v>x</v>
      </c>
      <c r="AP163" s="211" t="str">
        <f>IF('Indicator Date hidden'!AQ164="x","x",$AP$2-'Indicator Date hidden'!AQ164)</f>
        <v>x</v>
      </c>
      <c r="AQ163" s="211">
        <f>IF('Indicator Date hidden'!AR164="x","x",$AQ$2-'Indicator Date hidden'!AR164)</f>
        <v>4</v>
      </c>
      <c r="AR163" s="211">
        <f>IF('Indicator Date hidden'!AS164="x","x",$AR$2-'Indicator Date hidden'!AS164)</f>
        <v>0</v>
      </c>
      <c r="AS163" s="211">
        <f>IF('Indicator Date hidden'!AT164="x","x",$AS$2-'Indicator Date hidden'!AT164)</f>
        <v>0</v>
      </c>
      <c r="AT163" s="211">
        <f>IF('Indicator Date hidden'!AU164="x","x",$AT$2-'Indicator Date hidden'!AU164)</f>
        <v>0</v>
      </c>
      <c r="AU163" s="211">
        <f>IF('Indicator Date hidden'!AV164="x","x",$AU$2-'Indicator Date hidden'!AV164)</f>
        <v>1</v>
      </c>
      <c r="AV163" s="211">
        <f>IF('Indicator Date hidden'!AW164="x","x",$AV$2-'Indicator Date hidden'!AW164)</f>
        <v>0</v>
      </c>
      <c r="AW163" s="211">
        <f>IF('Indicator Date hidden'!AX164="x","x",$AW$2-'Indicator Date hidden'!AX164)</f>
        <v>0</v>
      </c>
      <c r="AX163" s="211">
        <f>IF('Indicator Date hidden'!AY164="x","x",$AX$2-'Indicator Date hidden'!AY164)</f>
        <v>0</v>
      </c>
      <c r="AY163" s="211">
        <f>IF('Indicator Date hidden'!AZ164="x","x",$AY$2-'Indicator Date hidden'!AZ164)</f>
        <v>1</v>
      </c>
      <c r="AZ163" s="211">
        <f>IF('Indicator Date hidden'!BA164="x","x",$AZ$2-'Indicator Date hidden'!BA164)</f>
        <v>1</v>
      </c>
      <c r="BA163">
        <f t="shared" ref="BA163:BA193" si="25">SUM(B163:AZ163)</f>
        <v>20</v>
      </c>
      <c r="BB163" s="21">
        <f t="shared" ref="BB163:BB193" si="26">BA163/COUNT(B163:AZ163)</f>
        <v>0.40816326530612246</v>
      </c>
      <c r="BC163">
        <f t="shared" ref="BC163:BC193" si="27">COUNTIF(B163:AZ163,"&gt;0")</f>
        <v>8</v>
      </c>
      <c r="BD163" s="21">
        <f t="shared" ref="BD163:BD193" si="28">_xlfn.STDEV.P(B163:AZ163)</f>
        <v>1.1050601118923169</v>
      </c>
      <c r="BE163" s="280">
        <f t="shared" ref="BE163:BE193" si="29">MEDIAN(B163:AZ163)</f>
        <v>0</v>
      </c>
    </row>
    <row r="164" spans="1:57" x14ac:dyDescent="0.25">
      <c r="A164" t="s">
        <v>8955</v>
      </c>
      <c r="B164" s="211">
        <f>IF('Indicator Date hidden'!C165="x","x",$B$2-'Indicator Date hidden'!C165)</f>
        <v>0</v>
      </c>
      <c r="C164" s="211">
        <f>IF('Indicator Date hidden'!D165="x","x",$C$2-'Indicator Date hidden'!D165)</f>
        <v>0</v>
      </c>
      <c r="D164" s="211">
        <f>IF('Indicator Date hidden'!E165="x","x",$D$2-'Indicator Date hidden'!E165)</f>
        <v>0</v>
      </c>
      <c r="E164" s="211">
        <f>IF('Indicator Date hidden'!F165="x","x",$E$2-'Indicator Date hidden'!F165)</f>
        <v>0</v>
      </c>
      <c r="F164" s="211">
        <f>IF('Indicator Date hidden'!G165="x","x",$F$2-'Indicator Date hidden'!G165)</f>
        <v>0</v>
      </c>
      <c r="G164" s="211">
        <f>IF('Indicator Date hidden'!H165="x","x",$G$2-'Indicator Date hidden'!H165)</f>
        <v>0</v>
      </c>
      <c r="H164" s="211">
        <f>IF('Indicator Date hidden'!I165="x","x",$H$2-'Indicator Date hidden'!I165)</f>
        <v>0</v>
      </c>
      <c r="I164" s="211">
        <f>IF('Indicator Date hidden'!J165="x","x",$I$2-'Indicator Date hidden'!J165)</f>
        <v>0</v>
      </c>
      <c r="J164" s="211">
        <f>IF('Indicator Date hidden'!K165="x","x",$J$2-'Indicator Date hidden'!K165)</f>
        <v>0</v>
      </c>
      <c r="K164" s="211">
        <f>IF('Indicator Date hidden'!L165="x","x",$K$2-'Indicator Date hidden'!L165)</f>
        <v>0</v>
      </c>
      <c r="L164" s="211">
        <f>IF('Indicator Date hidden'!M165="x","x",$L$2-'Indicator Date hidden'!M165)</f>
        <v>0</v>
      </c>
      <c r="M164" s="211">
        <f>IF('Indicator Date hidden'!N165="x","x",$M$2-'Indicator Date hidden'!N165)</f>
        <v>0</v>
      </c>
      <c r="N164" s="211">
        <f>IF('Indicator Date hidden'!O165="x","x",$N$2-'Indicator Date hidden'!O165)</f>
        <v>0</v>
      </c>
      <c r="O164" s="211">
        <f>IF('Indicator Date hidden'!P165="x","x",$O$2-'Indicator Date hidden'!P165)</f>
        <v>0</v>
      </c>
      <c r="P164" s="211">
        <f>IF('Indicator Date hidden'!Q165="x","x",$P$2-'Indicator Date hidden'!Q165)</f>
        <v>0</v>
      </c>
      <c r="Q164" s="211">
        <f>IF('Indicator Date hidden'!R165="x","x",$Q$2-'Indicator Date hidden'!R165)</f>
        <v>4</v>
      </c>
      <c r="R164" s="211">
        <f>IF('Indicator Date hidden'!S165="x","x",$R$2-'Indicator Date hidden'!S165)</f>
        <v>0</v>
      </c>
      <c r="S164" s="211">
        <f>IF('Indicator Date hidden'!T165="x","x",$S$2-'Indicator Date hidden'!T165)</f>
        <v>0</v>
      </c>
      <c r="T164" s="211">
        <f>IF('Indicator Date hidden'!U165="x","x",$T$2-'Indicator Date hidden'!U165)</f>
        <v>0</v>
      </c>
      <c r="U164" s="211">
        <f>IF('Indicator Date hidden'!V165="x","x",$U$2-'Indicator Date hidden'!V165)</f>
        <v>0</v>
      </c>
      <c r="V164" s="211">
        <f>IF('Indicator Date hidden'!W165="x","x",$V$2-'Indicator Date hidden'!W165)</f>
        <v>0</v>
      </c>
      <c r="W164" s="211">
        <f>IF('Indicator Date hidden'!X165="x","x",$W$2-'Indicator Date hidden'!X165)</f>
        <v>4</v>
      </c>
      <c r="X164" s="211">
        <f>IF('Indicator Date hidden'!Y165="x","x",$X$2-'Indicator Date hidden'!Y165)</f>
        <v>2</v>
      </c>
      <c r="Y164" s="211">
        <f>IF('Indicator Date hidden'!Z165="x","x",$Y$2-'Indicator Date hidden'!Z165)</f>
        <v>0</v>
      </c>
      <c r="Z164" s="211">
        <f>IF('Indicator Date hidden'!AA165="x","x",$Z$2-'Indicator Date hidden'!AA165)</f>
        <v>0</v>
      </c>
      <c r="AA164" s="211">
        <f>IF('Indicator Date hidden'!AB165="x","x",$AA$2-'Indicator Date hidden'!AB165)</f>
        <v>0</v>
      </c>
      <c r="AB164" s="211">
        <f>IF('Indicator Date hidden'!AC165="x","x",$AB$2-'Indicator Date hidden'!AC165)</f>
        <v>0</v>
      </c>
      <c r="AC164" s="211">
        <f>IF('Indicator Date hidden'!AD165="x","x",$AC$2-'Indicator Date hidden'!AD165)</f>
        <v>0</v>
      </c>
      <c r="AD164" s="211">
        <f>IF('Indicator Date hidden'!AE165="x","x",$AD$2-'Indicator Date hidden'!AE165)</f>
        <v>0</v>
      </c>
      <c r="AE164" s="211">
        <f>IF('Indicator Date hidden'!AF165="x","x",$AE$2-'Indicator Date hidden'!AF165)</f>
        <v>0</v>
      </c>
      <c r="AF164" s="211" t="str">
        <f>IF('Indicator Date hidden'!AG165="x","x",$AF$2-'Indicator Date hidden'!AG165)</f>
        <v>x</v>
      </c>
      <c r="AG164" s="211">
        <f>IF('Indicator Date hidden'!AH165="x","x",$AG$2-'Indicator Date hidden'!AH165)</f>
        <v>0</v>
      </c>
      <c r="AH164" s="211">
        <f>IF('Indicator Date hidden'!AI165="x","x",$AH$2-'Indicator Date hidden'!AI165)</f>
        <v>0</v>
      </c>
      <c r="AI164" s="211">
        <f>IF('Indicator Date hidden'!AJ165="x","x",$AI$2-'Indicator Date hidden'!AJ165)</f>
        <v>0</v>
      </c>
      <c r="AJ164" s="211" t="str">
        <f>IF('Indicator Date hidden'!AK165="x","x",$AJ$2-'Indicator Date hidden'!AK165)</f>
        <v>x</v>
      </c>
      <c r="AK164" s="211">
        <f>IF('Indicator Date hidden'!AL165="x","x",$AK$2-'Indicator Date hidden'!AL165)</f>
        <v>1</v>
      </c>
      <c r="AL164" s="211">
        <f>IF('Indicator Date hidden'!AM165="x","x",$AL$2-'Indicator Date hidden'!AM165)</f>
        <v>0</v>
      </c>
      <c r="AM164" s="211">
        <f>IF('Indicator Date hidden'!AN165="x","x",$AM$2-'Indicator Date hidden'!AN165)</f>
        <v>0</v>
      </c>
      <c r="AN164" s="211">
        <f>IF('Indicator Date hidden'!AO165="x","x",$AN$2-'Indicator Date hidden'!AO165)</f>
        <v>0</v>
      </c>
      <c r="AO164" s="211">
        <f>IF('Indicator Date hidden'!AP165="x","x",$AO$2-'Indicator Date hidden'!AP165)</f>
        <v>1</v>
      </c>
      <c r="AP164" s="211">
        <f>IF('Indicator Date hidden'!AQ165="x","x",$AP$2-'Indicator Date hidden'!AQ165)</f>
        <v>1</v>
      </c>
      <c r="AQ164" s="211" t="str">
        <f>IF('Indicator Date hidden'!AR165="x","x",$AQ$2-'Indicator Date hidden'!AR165)</f>
        <v>x</v>
      </c>
      <c r="AR164" s="211">
        <f>IF('Indicator Date hidden'!AS165="x","x",$AR$2-'Indicator Date hidden'!AS165)</f>
        <v>0</v>
      </c>
      <c r="AS164" s="211">
        <f>IF('Indicator Date hidden'!AT165="x","x",$AS$2-'Indicator Date hidden'!AT165)</f>
        <v>0</v>
      </c>
      <c r="AT164" s="211">
        <f>IF('Indicator Date hidden'!AU165="x","x",$AT$2-'Indicator Date hidden'!AU165)</f>
        <v>0</v>
      </c>
      <c r="AU164" s="211">
        <f>IF('Indicator Date hidden'!AV165="x","x",$AU$2-'Indicator Date hidden'!AV165)</f>
        <v>4</v>
      </c>
      <c r="AV164" s="211">
        <f>IF('Indicator Date hidden'!AW165="x","x",$AV$2-'Indicator Date hidden'!AW165)</f>
        <v>0</v>
      </c>
      <c r="AW164" s="211">
        <f>IF('Indicator Date hidden'!AX165="x","x",$AW$2-'Indicator Date hidden'!AX165)</f>
        <v>0</v>
      </c>
      <c r="AX164" s="211">
        <f>IF('Indicator Date hidden'!AY165="x","x",$AX$2-'Indicator Date hidden'!AY165)</f>
        <v>0</v>
      </c>
      <c r="AY164" s="211">
        <f>IF('Indicator Date hidden'!AZ165="x","x",$AY$2-'Indicator Date hidden'!AZ165)</f>
        <v>0</v>
      </c>
      <c r="AZ164" s="211">
        <f>IF('Indicator Date hidden'!BA165="x","x",$AZ$2-'Indicator Date hidden'!BA165)</f>
        <v>0</v>
      </c>
      <c r="BA164">
        <f t="shared" si="25"/>
        <v>17</v>
      </c>
      <c r="BB164" s="21">
        <f t="shared" si="26"/>
        <v>0.35416666666666669</v>
      </c>
      <c r="BC164">
        <f t="shared" si="27"/>
        <v>7</v>
      </c>
      <c r="BD164" s="21">
        <f t="shared" si="28"/>
        <v>1.0101481602000548</v>
      </c>
      <c r="BE164" s="280">
        <f t="shared" si="29"/>
        <v>0</v>
      </c>
    </row>
    <row r="165" spans="1:57" x14ac:dyDescent="0.25">
      <c r="A165" t="s">
        <v>8961</v>
      </c>
      <c r="B165" s="211">
        <f>IF('Indicator Date hidden'!C166="x","x",$B$2-'Indicator Date hidden'!C166)</f>
        <v>0</v>
      </c>
      <c r="C165" s="211">
        <f>IF('Indicator Date hidden'!D166="x","x",$C$2-'Indicator Date hidden'!D166)</f>
        <v>0</v>
      </c>
      <c r="D165" s="211">
        <f>IF('Indicator Date hidden'!E166="x","x",$D$2-'Indicator Date hidden'!E166)</f>
        <v>0</v>
      </c>
      <c r="E165" s="211">
        <f>IF('Indicator Date hidden'!F166="x","x",$E$2-'Indicator Date hidden'!F166)</f>
        <v>0</v>
      </c>
      <c r="F165" s="211">
        <f>IF('Indicator Date hidden'!G166="x","x",$F$2-'Indicator Date hidden'!G166)</f>
        <v>0</v>
      </c>
      <c r="G165" s="211">
        <f>IF('Indicator Date hidden'!H166="x","x",$G$2-'Indicator Date hidden'!H166)</f>
        <v>0</v>
      </c>
      <c r="H165" s="211">
        <f>IF('Indicator Date hidden'!I166="x","x",$H$2-'Indicator Date hidden'!I166)</f>
        <v>0</v>
      </c>
      <c r="I165" s="211">
        <f>IF('Indicator Date hidden'!J166="x","x",$I$2-'Indicator Date hidden'!J166)</f>
        <v>0</v>
      </c>
      <c r="J165" s="211">
        <f>IF('Indicator Date hidden'!K166="x","x",$J$2-'Indicator Date hidden'!K166)</f>
        <v>0</v>
      </c>
      <c r="K165" s="211">
        <f>IF('Indicator Date hidden'!L166="x","x",$K$2-'Indicator Date hidden'!L166)</f>
        <v>0</v>
      </c>
      <c r="L165" s="211">
        <f>IF('Indicator Date hidden'!M166="x","x",$L$2-'Indicator Date hidden'!M166)</f>
        <v>0</v>
      </c>
      <c r="M165" s="211">
        <f>IF('Indicator Date hidden'!N166="x","x",$M$2-'Indicator Date hidden'!N166)</f>
        <v>0</v>
      </c>
      <c r="N165" s="211">
        <f>IF('Indicator Date hidden'!O166="x","x",$N$2-'Indicator Date hidden'!O166)</f>
        <v>0</v>
      </c>
      <c r="O165" s="211">
        <f>IF('Indicator Date hidden'!P166="x","x",$O$2-'Indicator Date hidden'!P166)</f>
        <v>0</v>
      </c>
      <c r="P165" s="211">
        <f>IF('Indicator Date hidden'!Q166="x","x",$P$2-'Indicator Date hidden'!Q166)</f>
        <v>0</v>
      </c>
      <c r="Q165" s="211">
        <f>IF('Indicator Date hidden'!R166="x","x",$Q$2-'Indicator Date hidden'!R166)</f>
        <v>4</v>
      </c>
      <c r="R165" s="211">
        <f>IF('Indicator Date hidden'!S166="x","x",$R$2-'Indicator Date hidden'!S166)</f>
        <v>0</v>
      </c>
      <c r="S165" s="211">
        <f>IF('Indicator Date hidden'!T166="x","x",$S$2-'Indicator Date hidden'!T166)</f>
        <v>0</v>
      </c>
      <c r="T165" s="211">
        <f>IF('Indicator Date hidden'!U166="x","x",$T$2-'Indicator Date hidden'!U166)</f>
        <v>0</v>
      </c>
      <c r="U165" s="211">
        <f>IF('Indicator Date hidden'!V166="x","x",$U$2-'Indicator Date hidden'!V166)</f>
        <v>0</v>
      </c>
      <c r="V165" s="211">
        <f>IF('Indicator Date hidden'!W166="x","x",$V$2-'Indicator Date hidden'!W166)</f>
        <v>0</v>
      </c>
      <c r="W165" s="211">
        <f>IF('Indicator Date hidden'!X166="x","x",$W$2-'Indicator Date hidden'!X166)</f>
        <v>4</v>
      </c>
      <c r="X165" s="211">
        <f>IF('Indicator Date hidden'!Y166="x","x",$X$2-'Indicator Date hidden'!Y166)</f>
        <v>5</v>
      </c>
      <c r="Y165" s="211">
        <f>IF('Indicator Date hidden'!Z166="x","x",$Y$2-'Indicator Date hidden'!Z166)</f>
        <v>0</v>
      </c>
      <c r="Z165" s="211">
        <f>IF('Indicator Date hidden'!AA166="x","x",$Z$2-'Indicator Date hidden'!AA166)</f>
        <v>0</v>
      </c>
      <c r="AA165" s="211">
        <f>IF('Indicator Date hidden'!AB166="x","x",$AA$2-'Indicator Date hidden'!AB166)</f>
        <v>0</v>
      </c>
      <c r="AB165" s="211">
        <f>IF('Indicator Date hidden'!AC166="x","x",$AB$2-'Indicator Date hidden'!AC166)</f>
        <v>0</v>
      </c>
      <c r="AC165" s="211">
        <f>IF('Indicator Date hidden'!AD166="x","x",$AC$2-'Indicator Date hidden'!AD166)</f>
        <v>0</v>
      </c>
      <c r="AD165" s="211">
        <f>IF('Indicator Date hidden'!AE166="x","x",$AD$2-'Indicator Date hidden'!AE166)</f>
        <v>0</v>
      </c>
      <c r="AE165" s="211">
        <f>IF('Indicator Date hidden'!AF166="x","x",$AE$2-'Indicator Date hidden'!AF166)</f>
        <v>0</v>
      </c>
      <c r="AF165" s="211">
        <f>IF('Indicator Date hidden'!AG166="x","x",$AF$2-'Indicator Date hidden'!AG166)</f>
        <v>4</v>
      </c>
      <c r="AG165" s="211">
        <f>IF('Indicator Date hidden'!AH166="x","x",$AG$2-'Indicator Date hidden'!AH166)</f>
        <v>0</v>
      </c>
      <c r="AH165" s="211">
        <f>IF('Indicator Date hidden'!AI166="x","x",$AH$2-'Indicator Date hidden'!AI166)</f>
        <v>0</v>
      </c>
      <c r="AI165" s="211">
        <f>IF('Indicator Date hidden'!AJ166="x","x",$AI$2-'Indicator Date hidden'!AJ166)</f>
        <v>0</v>
      </c>
      <c r="AJ165" s="211" t="str">
        <f>IF('Indicator Date hidden'!AK166="x","x",$AJ$2-'Indicator Date hidden'!AK166)</f>
        <v>x</v>
      </c>
      <c r="AK165" s="211">
        <f>IF('Indicator Date hidden'!AL166="x","x",$AK$2-'Indicator Date hidden'!AL166)</f>
        <v>1</v>
      </c>
      <c r="AL165" s="211">
        <f>IF('Indicator Date hidden'!AM166="x","x",$AL$2-'Indicator Date hidden'!AM166)</f>
        <v>0</v>
      </c>
      <c r="AM165" s="211">
        <f>IF('Indicator Date hidden'!AN166="x","x",$AM$2-'Indicator Date hidden'!AN166)</f>
        <v>0</v>
      </c>
      <c r="AN165" s="211">
        <f>IF('Indicator Date hidden'!AO166="x","x",$AN$2-'Indicator Date hidden'!AO166)</f>
        <v>0</v>
      </c>
      <c r="AO165" s="211" t="str">
        <f>IF('Indicator Date hidden'!AP166="x","x",$AO$2-'Indicator Date hidden'!AP166)</f>
        <v>x</v>
      </c>
      <c r="AP165" s="211" t="str">
        <f>IF('Indicator Date hidden'!AQ166="x","x",$AP$2-'Indicator Date hidden'!AQ166)</f>
        <v>x</v>
      </c>
      <c r="AQ165" s="211">
        <f>IF('Indicator Date hidden'!AR166="x","x",$AQ$2-'Indicator Date hidden'!AR166)</f>
        <v>0</v>
      </c>
      <c r="AR165" s="211">
        <f>IF('Indicator Date hidden'!AS166="x","x",$AR$2-'Indicator Date hidden'!AS166)</f>
        <v>0</v>
      </c>
      <c r="AS165" s="211">
        <f>IF('Indicator Date hidden'!AT166="x","x",$AS$2-'Indicator Date hidden'!AT166)</f>
        <v>0</v>
      </c>
      <c r="AT165" s="211">
        <f>IF('Indicator Date hidden'!AU166="x","x",$AT$2-'Indicator Date hidden'!AU166)</f>
        <v>0</v>
      </c>
      <c r="AU165" s="211">
        <f>IF('Indicator Date hidden'!AV166="x","x",$AU$2-'Indicator Date hidden'!AV166)</f>
        <v>4</v>
      </c>
      <c r="AV165" s="211">
        <f>IF('Indicator Date hidden'!AW166="x","x",$AV$2-'Indicator Date hidden'!AW166)</f>
        <v>0</v>
      </c>
      <c r="AW165" s="211">
        <f>IF('Indicator Date hidden'!AX166="x","x",$AW$2-'Indicator Date hidden'!AX166)</f>
        <v>0</v>
      </c>
      <c r="AX165" s="211">
        <f>IF('Indicator Date hidden'!AY166="x","x",$AX$2-'Indicator Date hidden'!AY166)</f>
        <v>0</v>
      </c>
      <c r="AY165" s="211">
        <f>IF('Indicator Date hidden'!AZ166="x","x",$AY$2-'Indicator Date hidden'!AZ166)</f>
        <v>0</v>
      </c>
      <c r="AZ165" s="211">
        <f>IF('Indicator Date hidden'!BA166="x","x",$AZ$2-'Indicator Date hidden'!BA166)</f>
        <v>0</v>
      </c>
      <c r="BA165">
        <f t="shared" si="25"/>
        <v>22</v>
      </c>
      <c r="BB165" s="21">
        <f t="shared" si="26"/>
        <v>0.45833333333333331</v>
      </c>
      <c r="BC165">
        <f t="shared" si="27"/>
        <v>6</v>
      </c>
      <c r="BD165" s="21">
        <f t="shared" si="28"/>
        <v>1.2903218806001686</v>
      </c>
      <c r="BE165" s="280">
        <f t="shared" si="29"/>
        <v>0</v>
      </c>
    </row>
    <row r="166" spans="1:57" x14ac:dyDescent="0.25">
      <c r="A166" t="s">
        <v>8960</v>
      </c>
      <c r="B166" s="211">
        <f>IF('Indicator Date hidden'!C167="x","x",$B$2-'Indicator Date hidden'!C167)</f>
        <v>0</v>
      </c>
      <c r="C166" s="211">
        <f>IF('Indicator Date hidden'!D167="x","x",$C$2-'Indicator Date hidden'!D167)</f>
        <v>0</v>
      </c>
      <c r="D166" s="211">
        <f>IF('Indicator Date hidden'!E167="x","x",$D$2-'Indicator Date hidden'!E167)</f>
        <v>0</v>
      </c>
      <c r="E166" s="211">
        <f>IF('Indicator Date hidden'!F167="x","x",$E$2-'Indicator Date hidden'!F167)</f>
        <v>0</v>
      </c>
      <c r="F166" s="211">
        <f>IF('Indicator Date hidden'!G167="x","x",$F$2-'Indicator Date hidden'!G167)</f>
        <v>0</v>
      </c>
      <c r="G166" s="211">
        <f>IF('Indicator Date hidden'!H167="x","x",$G$2-'Indicator Date hidden'!H167)</f>
        <v>0</v>
      </c>
      <c r="H166" s="211">
        <f>IF('Indicator Date hidden'!I167="x","x",$H$2-'Indicator Date hidden'!I167)</f>
        <v>0</v>
      </c>
      <c r="I166" s="211">
        <f>IF('Indicator Date hidden'!J167="x","x",$I$2-'Indicator Date hidden'!J167)</f>
        <v>0</v>
      </c>
      <c r="J166" s="211">
        <f>IF('Indicator Date hidden'!K167="x","x",$J$2-'Indicator Date hidden'!K167)</f>
        <v>0</v>
      </c>
      <c r="K166" s="211">
        <f>IF('Indicator Date hidden'!L167="x","x",$K$2-'Indicator Date hidden'!L167)</f>
        <v>0</v>
      </c>
      <c r="L166" s="211">
        <f>IF('Indicator Date hidden'!M167="x","x",$L$2-'Indicator Date hidden'!M167)</f>
        <v>0</v>
      </c>
      <c r="M166" s="211">
        <f>IF('Indicator Date hidden'!N167="x","x",$M$2-'Indicator Date hidden'!N167)</f>
        <v>0</v>
      </c>
      <c r="N166" s="211">
        <f>IF('Indicator Date hidden'!O167="x","x",$N$2-'Indicator Date hidden'!O167)</f>
        <v>0</v>
      </c>
      <c r="O166" s="211">
        <f>IF('Indicator Date hidden'!P167="x","x",$O$2-'Indicator Date hidden'!P167)</f>
        <v>0</v>
      </c>
      <c r="P166" s="211">
        <f>IF('Indicator Date hidden'!Q167="x","x",$P$2-'Indicator Date hidden'!Q167)</f>
        <v>0</v>
      </c>
      <c r="Q166" s="211" t="str">
        <f>IF('Indicator Date hidden'!R167="x","x",$Q$2-'Indicator Date hidden'!R167)</f>
        <v>x</v>
      </c>
      <c r="R166" s="211">
        <f>IF('Indicator Date hidden'!S167="x","x",$R$2-'Indicator Date hidden'!S167)</f>
        <v>0</v>
      </c>
      <c r="S166" s="211">
        <f>IF('Indicator Date hidden'!T167="x","x",$S$2-'Indicator Date hidden'!T167)</f>
        <v>0</v>
      </c>
      <c r="T166" s="211">
        <f>IF('Indicator Date hidden'!U167="x","x",$T$2-'Indicator Date hidden'!U167)</f>
        <v>0</v>
      </c>
      <c r="U166" s="211" t="str">
        <f>IF('Indicator Date hidden'!V167="x","x",$U$2-'Indicator Date hidden'!V167)</f>
        <v>x</v>
      </c>
      <c r="V166" s="211">
        <f>IF('Indicator Date hidden'!W167="x","x",$V$2-'Indicator Date hidden'!W167)</f>
        <v>0</v>
      </c>
      <c r="W166" s="211" t="str">
        <f>IF('Indicator Date hidden'!X167="x","x",$W$2-'Indicator Date hidden'!X167)</f>
        <v>x</v>
      </c>
      <c r="X166" s="211">
        <f>IF('Indicator Date hidden'!Y167="x","x",$X$2-'Indicator Date hidden'!Y167)</f>
        <v>3</v>
      </c>
      <c r="Y166" s="211">
        <f>IF('Indicator Date hidden'!Z167="x","x",$Y$2-'Indicator Date hidden'!Z167)</f>
        <v>0</v>
      </c>
      <c r="Z166" s="211">
        <f>IF('Indicator Date hidden'!AA167="x","x",$Z$2-'Indicator Date hidden'!AA167)</f>
        <v>0</v>
      </c>
      <c r="AA166" s="211">
        <f>IF('Indicator Date hidden'!AB167="x","x",$AA$2-'Indicator Date hidden'!AB167)</f>
        <v>0</v>
      </c>
      <c r="AB166" s="211">
        <f>IF('Indicator Date hidden'!AC167="x","x",$AB$2-'Indicator Date hidden'!AC167)</f>
        <v>0</v>
      </c>
      <c r="AC166" s="211">
        <f>IF('Indicator Date hidden'!AD167="x","x",$AC$2-'Indicator Date hidden'!AD167)</f>
        <v>0</v>
      </c>
      <c r="AD166" s="211" t="str">
        <f>IF('Indicator Date hidden'!AE167="x","x",$AD$2-'Indicator Date hidden'!AE167)</f>
        <v>x</v>
      </c>
      <c r="AE166" s="211">
        <f>IF('Indicator Date hidden'!AF167="x","x",$AE$2-'Indicator Date hidden'!AF167)</f>
        <v>0</v>
      </c>
      <c r="AF166" s="211">
        <f>IF('Indicator Date hidden'!AG167="x","x",$AF$2-'Indicator Date hidden'!AG167)</f>
        <v>1</v>
      </c>
      <c r="AG166" s="211">
        <f>IF('Indicator Date hidden'!AH167="x","x",$AG$2-'Indicator Date hidden'!AH167)</f>
        <v>0</v>
      </c>
      <c r="AH166" s="211">
        <f>IF('Indicator Date hidden'!AI167="x","x",$AH$2-'Indicator Date hidden'!AI167)</f>
        <v>0</v>
      </c>
      <c r="AI166" s="211">
        <f>IF('Indicator Date hidden'!AJ167="x","x",$AI$2-'Indicator Date hidden'!AJ167)</f>
        <v>0</v>
      </c>
      <c r="AJ166" s="211" t="str">
        <f>IF('Indicator Date hidden'!AK167="x","x",$AJ$2-'Indicator Date hidden'!AK167)</f>
        <v>x</v>
      </c>
      <c r="AK166" s="211">
        <f>IF('Indicator Date hidden'!AL167="x","x",$AK$2-'Indicator Date hidden'!AL167)</f>
        <v>1</v>
      </c>
      <c r="AL166" s="211">
        <f>IF('Indicator Date hidden'!AM167="x","x",$AL$2-'Indicator Date hidden'!AM167)</f>
        <v>0</v>
      </c>
      <c r="AM166" s="211">
        <f>IF('Indicator Date hidden'!AN167="x","x",$AM$2-'Indicator Date hidden'!AN167)</f>
        <v>0</v>
      </c>
      <c r="AN166" s="211">
        <f>IF('Indicator Date hidden'!AO167="x","x",$AN$2-'Indicator Date hidden'!AO167)</f>
        <v>0</v>
      </c>
      <c r="AO166" s="211">
        <f>IF('Indicator Date hidden'!AP167="x","x",$AO$2-'Indicator Date hidden'!AP167)</f>
        <v>0</v>
      </c>
      <c r="AP166" s="211">
        <f>IF('Indicator Date hidden'!AQ167="x","x",$AP$2-'Indicator Date hidden'!AQ167)</f>
        <v>0</v>
      </c>
      <c r="AQ166" s="211">
        <f>IF('Indicator Date hidden'!AR167="x","x",$AQ$2-'Indicator Date hidden'!AR167)</f>
        <v>0</v>
      </c>
      <c r="AR166" s="211">
        <f>IF('Indicator Date hidden'!AS167="x","x",$AR$2-'Indicator Date hidden'!AS167)</f>
        <v>0</v>
      </c>
      <c r="AS166" s="211">
        <f>IF('Indicator Date hidden'!AT167="x","x",$AS$2-'Indicator Date hidden'!AT167)</f>
        <v>0</v>
      </c>
      <c r="AT166" s="211">
        <f>IF('Indicator Date hidden'!AU167="x","x",$AT$2-'Indicator Date hidden'!AU167)</f>
        <v>0</v>
      </c>
      <c r="AU166" s="211" t="str">
        <f>IF('Indicator Date hidden'!AV167="x","x",$AU$2-'Indicator Date hidden'!AV167)</f>
        <v>x</v>
      </c>
      <c r="AV166" s="211">
        <f>IF('Indicator Date hidden'!AW167="x","x",$AV$2-'Indicator Date hidden'!AW167)</f>
        <v>0</v>
      </c>
      <c r="AW166" s="211">
        <f>IF('Indicator Date hidden'!AX167="x","x",$AW$2-'Indicator Date hidden'!AX167)</f>
        <v>0</v>
      </c>
      <c r="AX166" s="211">
        <f>IF('Indicator Date hidden'!AY167="x","x",$AX$2-'Indicator Date hidden'!AY167)</f>
        <v>0</v>
      </c>
      <c r="AY166" s="211">
        <f>IF('Indicator Date hidden'!AZ167="x","x",$AY$2-'Indicator Date hidden'!AZ167)</f>
        <v>0</v>
      </c>
      <c r="AZ166" s="211">
        <f>IF('Indicator Date hidden'!BA167="x","x",$AZ$2-'Indicator Date hidden'!BA167)</f>
        <v>0</v>
      </c>
      <c r="BA166">
        <f t="shared" si="25"/>
        <v>5</v>
      </c>
      <c r="BB166" s="21">
        <f t="shared" si="26"/>
        <v>0.1111111111111111</v>
      </c>
      <c r="BC166">
        <f t="shared" si="27"/>
        <v>3</v>
      </c>
      <c r="BD166" s="21">
        <f t="shared" si="28"/>
        <v>0.48176629752619554</v>
      </c>
      <c r="BE166" s="280">
        <f t="shared" si="29"/>
        <v>0</v>
      </c>
    </row>
    <row r="167" spans="1:57" x14ac:dyDescent="0.25">
      <c r="A167" t="s">
        <v>8755</v>
      </c>
      <c r="B167" s="211">
        <f>IF('Indicator Date hidden'!C168="x","x",$B$2-'Indicator Date hidden'!C168)</f>
        <v>0</v>
      </c>
      <c r="C167" s="211">
        <f>IF('Indicator Date hidden'!D168="x","x",$C$2-'Indicator Date hidden'!D168)</f>
        <v>0</v>
      </c>
      <c r="D167" s="211">
        <f>IF('Indicator Date hidden'!E168="x","x",$D$2-'Indicator Date hidden'!E168)</f>
        <v>0</v>
      </c>
      <c r="E167" s="211">
        <f>IF('Indicator Date hidden'!F168="x","x",$E$2-'Indicator Date hidden'!F168)</f>
        <v>0</v>
      </c>
      <c r="F167" s="211">
        <f>IF('Indicator Date hidden'!G168="x","x",$F$2-'Indicator Date hidden'!G168)</f>
        <v>0</v>
      </c>
      <c r="G167" s="211">
        <f>IF('Indicator Date hidden'!H168="x","x",$G$2-'Indicator Date hidden'!H168)</f>
        <v>0</v>
      </c>
      <c r="H167" s="211">
        <f>IF('Indicator Date hidden'!I168="x","x",$H$2-'Indicator Date hidden'!I168)</f>
        <v>0</v>
      </c>
      <c r="I167" s="211">
        <f>IF('Indicator Date hidden'!J168="x","x",$I$2-'Indicator Date hidden'!J168)</f>
        <v>0</v>
      </c>
      <c r="J167" s="211">
        <f>IF('Indicator Date hidden'!K168="x","x",$J$2-'Indicator Date hidden'!K168)</f>
        <v>0</v>
      </c>
      <c r="K167" s="211">
        <f>IF('Indicator Date hidden'!L168="x","x",$K$2-'Indicator Date hidden'!L168)</f>
        <v>0</v>
      </c>
      <c r="L167" s="211">
        <f>IF('Indicator Date hidden'!M168="x","x",$L$2-'Indicator Date hidden'!M168)</f>
        <v>0</v>
      </c>
      <c r="M167" s="211">
        <f>IF('Indicator Date hidden'!N168="x","x",$M$2-'Indicator Date hidden'!N168)</f>
        <v>0</v>
      </c>
      <c r="N167" s="211">
        <f>IF('Indicator Date hidden'!O168="x","x",$N$2-'Indicator Date hidden'!O168)</f>
        <v>0</v>
      </c>
      <c r="O167" s="211">
        <f>IF('Indicator Date hidden'!P168="x","x",$O$2-'Indicator Date hidden'!P168)</f>
        <v>0</v>
      </c>
      <c r="P167" s="211">
        <f>IF('Indicator Date hidden'!Q168="x","x",$P$2-'Indicator Date hidden'!Q168)</f>
        <v>0</v>
      </c>
      <c r="Q167" s="211" t="str">
        <f>IF('Indicator Date hidden'!R168="x","x",$Q$2-'Indicator Date hidden'!R168)</f>
        <v>x</v>
      </c>
      <c r="R167" s="211">
        <f>IF('Indicator Date hidden'!S168="x","x",$R$2-'Indicator Date hidden'!S168)</f>
        <v>0</v>
      </c>
      <c r="S167" s="211">
        <f>IF('Indicator Date hidden'!T168="x","x",$S$2-'Indicator Date hidden'!T168)</f>
        <v>0</v>
      </c>
      <c r="T167" s="211">
        <f>IF('Indicator Date hidden'!U168="x","x",$T$2-'Indicator Date hidden'!U168)</f>
        <v>0</v>
      </c>
      <c r="U167" s="211" t="str">
        <f>IF('Indicator Date hidden'!V168="x","x",$U$2-'Indicator Date hidden'!V168)</f>
        <v>x</v>
      </c>
      <c r="V167" s="211">
        <f>IF('Indicator Date hidden'!W168="x","x",$V$2-'Indicator Date hidden'!W168)</f>
        <v>0</v>
      </c>
      <c r="W167" s="211" t="str">
        <f>IF('Indicator Date hidden'!X168="x","x",$W$2-'Indicator Date hidden'!X168)</f>
        <v>x</v>
      </c>
      <c r="X167" s="211">
        <f>IF('Indicator Date hidden'!Y168="x","x",$X$2-'Indicator Date hidden'!Y168)</f>
        <v>2</v>
      </c>
      <c r="Y167" s="211">
        <f>IF('Indicator Date hidden'!Z168="x","x",$Y$2-'Indicator Date hidden'!Z168)</f>
        <v>0</v>
      </c>
      <c r="Z167" s="211">
        <f>IF('Indicator Date hidden'!AA168="x","x",$Z$2-'Indicator Date hidden'!AA168)</f>
        <v>0</v>
      </c>
      <c r="AA167" s="211">
        <f>IF('Indicator Date hidden'!AB168="x","x",$AA$2-'Indicator Date hidden'!AB168)</f>
        <v>1</v>
      </c>
      <c r="AB167" s="211">
        <f>IF('Indicator Date hidden'!AC168="x","x",$AB$2-'Indicator Date hidden'!AC168)</f>
        <v>0</v>
      </c>
      <c r="AC167" s="211">
        <f>IF('Indicator Date hidden'!AD168="x","x",$AC$2-'Indicator Date hidden'!AD168)</f>
        <v>0</v>
      </c>
      <c r="AD167" s="211" t="str">
        <f>IF('Indicator Date hidden'!AE168="x","x",$AD$2-'Indicator Date hidden'!AE168)</f>
        <v>x</v>
      </c>
      <c r="AE167" s="211">
        <f>IF('Indicator Date hidden'!AF168="x","x",$AE$2-'Indicator Date hidden'!AF168)</f>
        <v>0</v>
      </c>
      <c r="AF167" s="211">
        <f>IF('Indicator Date hidden'!AG168="x","x",$AF$2-'Indicator Date hidden'!AG168)</f>
        <v>1</v>
      </c>
      <c r="AG167" s="211">
        <f>IF('Indicator Date hidden'!AH168="x","x",$AG$2-'Indicator Date hidden'!AH168)</f>
        <v>0</v>
      </c>
      <c r="AH167" s="211">
        <f>IF('Indicator Date hidden'!AI168="x","x",$AH$2-'Indicator Date hidden'!AI168)</f>
        <v>0</v>
      </c>
      <c r="AI167" s="211">
        <f>IF('Indicator Date hidden'!AJ168="x","x",$AI$2-'Indicator Date hidden'!AJ168)</f>
        <v>0</v>
      </c>
      <c r="AJ167" s="211" t="str">
        <f>IF('Indicator Date hidden'!AK168="x","x",$AJ$2-'Indicator Date hidden'!AK168)</f>
        <v>x</v>
      </c>
      <c r="AK167" s="211">
        <f>IF('Indicator Date hidden'!AL168="x","x",$AK$2-'Indicator Date hidden'!AL168)</f>
        <v>1</v>
      </c>
      <c r="AL167" s="211">
        <f>IF('Indicator Date hidden'!AM168="x","x",$AL$2-'Indicator Date hidden'!AM168)</f>
        <v>0</v>
      </c>
      <c r="AM167" s="211">
        <f>IF('Indicator Date hidden'!AN168="x","x",$AM$2-'Indicator Date hidden'!AN168)</f>
        <v>0</v>
      </c>
      <c r="AN167" s="211">
        <f>IF('Indicator Date hidden'!AO168="x","x",$AN$2-'Indicator Date hidden'!AO168)</f>
        <v>0</v>
      </c>
      <c r="AO167" s="211">
        <f>IF('Indicator Date hidden'!AP168="x","x",$AO$2-'Indicator Date hidden'!AP168)</f>
        <v>0</v>
      </c>
      <c r="AP167" s="211">
        <f>IF('Indicator Date hidden'!AQ168="x","x",$AP$2-'Indicator Date hidden'!AQ168)</f>
        <v>0</v>
      </c>
      <c r="AQ167" s="211">
        <f>IF('Indicator Date hidden'!AR168="x","x",$AQ$2-'Indicator Date hidden'!AR168)</f>
        <v>0</v>
      </c>
      <c r="AR167" s="211">
        <f>IF('Indicator Date hidden'!AS168="x","x",$AR$2-'Indicator Date hidden'!AS168)</f>
        <v>0</v>
      </c>
      <c r="AS167" s="211">
        <f>IF('Indicator Date hidden'!AT168="x","x",$AS$2-'Indicator Date hidden'!AT168)</f>
        <v>0</v>
      </c>
      <c r="AT167" s="211">
        <f>IF('Indicator Date hidden'!AU168="x","x",$AT$2-'Indicator Date hidden'!AU168)</f>
        <v>0</v>
      </c>
      <c r="AU167" s="211" t="str">
        <f>IF('Indicator Date hidden'!AV168="x","x",$AU$2-'Indicator Date hidden'!AV168)</f>
        <v>x</v>
      </c>
      <c r="AV167" s="211">
        <f>IF('Indicator Date hidden'!AW168="x","x",$AV$2-'Indicator Date hidden'!AW168)</f>
        <v>0</v>
      </c>
      <c r="AW167" s="211">
        <f>IF('Indicator Date hidden'!AX168="x","x",$AW$2-'Indicator Date hidden'!AX168)</f>
        <v>0</v>
      </c>
      <c r="AX167" s="211">
        <f>IF('Indicator Date hidden'!AY168="x","x",$AX$2-'Indicator Date hidden'!AY168)</f>
        <v>0</v>
      </c>
      <c r="AY167" s="211">
        <f>IF('Indicator Date hidden'!AZ168="x","x",$AY$2-'Indicator Date hidden'!AZ168)</f>
        <v>0</v>
      </c>
      <c r="AZ167" s="211">
        <f>IF('Indicator Date hidden'!BA168="x","x",$AZ$2-'Indicator Date hidden'!BA168)</f>
        <v>0</v>
      </c>
      <c r="BA167">
        <f t="shared" si="25"/>
        <v>5</v>
      </c>
      <c r="BB167" s="21">
        <f t="shared" si="26"/>
        <v>0.1111111111111111</v>
      </c>
      <c r="BC167">
        <f t="shared" si="27"/>
        <v>4</v>
      </c>
      <c r="BD167" s="21">
        <f t="shared" si="28"/>
        <v>0.37843080813169783</v>
      </c>
      <c r="BE167" s="280">
        <f t="shared" si="29"/>
        <v>0</v>
      </c>
    </row>
    <row r="168" spans="1:57" x14ac:dyDescent="0.25">
      <c r="A168" t="s">
        <v>8964</v>
      </c>
      <c r="B168" s="211">
        <f>IF('Indicator Date hidden'!C169="x","x",$B$2-'Indicator Date hidden'!C169)</f>
        <v>0</v>
      </c>
      <c r="C168" s="211">
        <f>IF('Indicator Date hidden'!D169="x","x",$C$2-'Indicator Date hidden'!D169)</f>
        <v>0</v>
      </c>
      <c r="D168" s="211">
        <f>IF('Indicator Date hidden'!E169="x","x",$D$2-'Indicator Date hidden'!E169)</f>
        <v>0</v>
      </c>
      <c r="E168" s="211">
        <f>IF('Indicator Date hidden'!F169="x","x",$E$2-'Indicator Date hidden'!F169)</f>
        <v>0</v>
      </c>
      <c r="F168" s="211">
        <f>IF('Indicator Date hidden'!G169="x","x",$F$2-'Indicator Date hidden'!G169)</f>
        <v>0</v>
      </c>
      <c r="G168" s="211">
        <f>IF('Indicator Date hidden'!H169="x","x",$G$2-'Indicator Date hidden'!H169)</f>
        <v>0</v>
      </c>
      <c r="H168" s="211">
        <f>IF('Indicator Date hidden'!I169="x","x",$H$2-'Indicator Date hidden'!I169)</f>
        <v>0</v>
      </c>
      <c r="I168" s="211">
        <f>IF('Indicator Date hidden'!J169="x","x",$I$2-'Indicator Date hidden'!J169)</f>
        <v>0</v>
      </c>
      <c r="J168" s="211">
        <f>IF('Indicator Date hidden'!K169="x","x",$J$2-'Indicator Date hidden'!K169)</f>
        <v>0</v>
      </c>
      <c r="K168" s="211">
        <f>IF('Indicator Date hidden'!L169="x","x",$K$2-'Indicator Date hidden'!L169)</f>
        <v>0</v>
      </c>
      <c r="L168" s="211">
        <f>IF('Indicator Date hidden'!M169="x","x",$L$2-'Indicator Date hidden'!M169)</f>
        <v>0</v>
      </c>
      <c r="M168" s="211">
        <f>IF('Indicator Date hidden'!N169="x","x",$M$2-'Indicator Date hidden'!N169)</f>
        <v>0</v>
      </c>
      <c r="N168" s="211">
        <f>IF('Indicator Date hidden'!O169="x","x",$N$2-'Indicator Date hidden'!O169)</f>
        <v>0</v>
      </c>
      <c r="O168" s="211">
        <f>IF('Indicator Date hidden'!P169="x","x",$O$2-'Indicator Date hidden'!P169)</f>
        <v>0</v>
      </c>
      <c r="P168" s="211">
        <f>IF('Indicator Date hidden'!Q169="x","x",$P$2-'Indicator Date hidden'!Q169)</f>
        <v>0</v>
      </c>
      <c r="Q168" s="211">
        <f>IF('Indicator Date hidden'!R169="x","x",$Q$2-'Indicator Date hidden'!R169)</f>
        <v>5</v>
      </c>
      <c r="R168" s="211">
        <f>IF('Indicator Date hidden'!S169="x","x",$R$2-'Indicator Date hidden'!S169)</f>
        <v>0</v>
      </c>
      <c r="S168" s="211">
        <f>IF('Indicator Date hidden'!T169="x","x",$S$2-'Indicator Date hidden'!T169)</f>
        <v>0</v>
      </c>
      <c r="T168" s="211">
        <f>IF('Indicator Date hidden'!U169="x","x",$T$2-'Indicator Date hidden'!U169)</f>
        <v>0</v>
      </c>
      <c r="U168" s="211" t="str">
        <f>IF('Indicator Date hidden'!V169="x","x",$U$2-'Indicator Date hidden'!V169)</f>
        <v>x</v>
      </c>
      <c r="V168" s="211">
        <f>IF('Indicator Date hidden'!W169="x","x",$V$2-'Indicator Date hidden'!W169)</f>
        <v>0</v>
      </c>
      <c r="W168" s="211">
        <f>IF('Indicator Date hidden'!X169="x","x",$W$2-'Indicator Date hidden'!X169)</f>
        <v>5</v>
      </c>
      <c r="X168" s="211">
        <f>IF('Indicator Date hidden'!Y169="x","x",$X$2-'Indicator Date hidden'!Y169)</f>
        <v>4</v>
      </c>
      <c r="Y168" s="211">
        <f>IF('Indicator Date hidden'!Z169="x","x",$Y$2-'Indicator Date hidden'!Z169)</f>
        <v>0</v>
      </c>
      <c r="Z168" s="211">
        <f>IF('Indicator Date hidden'!AA169="x","x",$Z$2-'Indicator Date hidden'!AA169)</f>
        <v>0</v>
      </c>
      <c r="AA168" s="211">
        <f>IF('Indicator Date hidden'!AB169="x","x",$AA$2-'Indicator Date hidden'!AB169)</f>
        <v>0</v>
      </c>
      <c r="AB168" s="211">
        <f>IF('Indicator Date hidden'!AC169="x","x",$AB$2-'Indicator Date hidden'!AC169)</f>
        <v>0</v>
      </c>
      <c r="AC168" s="211">
        <f>IF('Indicator Date hidden'!AD169="x","x",$AC$2-'Indicator Date hidden'!AD169)</f>
        <v>0</v>
      </c>
      <c r="AD168" s="211" t="str">
        <f>IF('Indicator Date hidden'!AE169="x","x",$AD$2-'Indicator Date hidden'!AE169)</f>
        <v>x</v>
      </c>
      <c r="AE168" s="211">
        <f>IF('Indicator Date hidden'!AF169="x","x",$AE$2-'Indicator Date hidden'!AF169)</f>
        <v>0</v>
      </c>
      <c r="AF168" s="211">
        <f>IF('Indicator Date hidden'!AG169="x","x",$AF$2-'Indicator Date hidden'!AG169)</f>
        <v>9</v>
      </c>
      <c r="AG168" s="211">
        <f>IF('Indicator Date hidden'!AH169="x","x",$AG$2-'Indicator Date hidden'!AH169)</f>
        <v>0</v>
      </c>
      <c r="AH168" s="211">
        <f>IF('Indicator Date hidden'!AI169="x","x",$AH$2-'Indicator Date hidden'!AI169)</f>
        <v>0</v>
      </c>
      <c r="AI168" s="211">
        <f>IF('Indicator Date hidden'!AJ169="x","x",$AI$2-'Indicator Date hidden'!AJ169)</f>
        <v>0</v>
      </c>
      <c r="AJ168" s="211">
        <f>IF('Indicator Date hidden'!AK169="x","x",$AJ$2-'Indicator Date hidden'!AK169)</f>
        <v>1</v>
      </c>
      <c r="AK168" s="211">
        <f>IF('Indicator Date hidden'!AL169="x","x",$AK$2-'Indicator Date hidden'!AL169)</f>
        <v>1</v>
      </c>
      <c r="AL168" s="211">
        <f>IF('Indicator Date hidden'!AM169="x","x",$AL$2-'Indicator Date hidden'!AM169)</f>
        <v>0</v>
      </c>
      <c r="AM168" s="211">
        <f>IF('Indicator Date hidden'!AN169="x","x",$AM$2-'Indicator Date hidden'!AN169)</f>
        <v>0</v>
      </c>
      <c r="AN168" s="211">
        <f>IF('Indicator Date hidden'!AO169="x","x",$AN$2-'Indicator Date hidden'!AO169)</f>
        <v>0</v>
      </c>
      <c r="AO168" s="211" t="str">
        <f>IF('Indicator Date hidden'!AP169="x","x",$AO$2-'Indicator Date hidden'!AP169)</f>
        <v>x</v>
      </c>
      <c r="AP168" s="211" t="str">
        <f>IF('Indicator Date hidden'!AQ169="x","x",$AP$2-'Indicator Date hidden'!AQ169)</f>
        <v>x</v>
      </c>
      <c r="AQ168" s="211">
        <f>IF('Indicator Date hidden'!AR169="x","x",$AQ$2-'Indicator Date hidden'!AR169)</f>
        <v>6</v>
      </c>
      <c r="AR168" s="211">
        <f>IF('Indicator Date hidden'!AS169="x","x",$AR$2-'Indicator Date hidden'!AS169)</f>
        <v>0</v>
      </c>
      <c r="AS168" s="211">
        <f>IF('Indicator Date hidden'!AT169="x","x",$AS$2-'Indicator Date hidden'!AT169)</f>
        <v>0</v>
      </c>
      <c r="AT168" s="211">
        <f>IF('Indicator Date hidden'!AU169="x","x",$AT$2-'Indicator Date hidden'!AU169)</f>
        <v>0</v>
      </c>
      <c r="AU168" s="211">
        <f>IF('Indicator Date hidden'!AV169="x","x",$AU$2-'Indicator Date hidden'!AV169)</f>
        <v>1</v>
      </c>
      <c r="AV168" s="211">
        <f>IF('Indicator Date hidden'!AW169="x","x",$AV$2-'Indicator Date hidden'!AW169)</f>
        <v>0</v>
      </c>
      <c r="AW168" s="211">
        <f>IF('Indicator Date hidden'!AX169="x","x",$AW$2-'Indicator Date hidden'!AX169)</f>
        <v>0</v>
      </c>
      <c r="AX168" s="211">
        <f>IF('Indicator Date hidden'!AY169="x","x",$AX$2-'Indicator Date hidden'!AY169)</f>
        <v>0</v>
      </c>
      <c r="AY168" s="211">
        <f>IF('Indicator Date hidden'!AZ169="x","x",$AY$2-'Indicator Date hidden'!AZ169)</f>
        <v>0</v>
      </c>
      <c r="AZ168" s="211">
        <f>IF('Indicator Date hidden'!BA169="x","x",$AZ$2-'Indicator Date hidden'!BA169)</f>
        <v>0</v>
      </c>
      <c r="BA168">
        <f t="shared" si="25"/>
        <v>32</v>
      </c>
      <c r="BB168" s="21">
        <f t="shared" si="26"/>
        <v>0.68085106382978722</v>
      </c>
      <c r="BC168">
        <f t="shared" si="27"/>
        <v>8</v>
      </c>
      <c r="BD168" s="21">
        <f t="shared" si="28"/>
        <v>1.8691946494125444</v>
      </c>
      <c r="BE168" s="280">
        <f t="shared" si="29"/>
        <v>0</v>
      </c>
    </row>
    <row r="169" spans="1:57" x14ac:dyDescent="0.25">
      <c r="A169" t="s">
        <v>8970</v>
      </c>
      <c r="B169" s="211">
        <f>IF('Indicator Date hidden'!C170="x","x",$B$2-'Indicator Date hidden'!C170)</f>
        <v>0</v>
      </c>
      <c r="C169" s="211">
        <f>IF('Indicator Date hidden'!D170="x","x",$C$2-'Indicator Date hidden'!D170)</f>
        <v>0</v>
      </c>
      <c r="D169" s="211">
        <f>IF('Indicator Date hidden'!E170="x","x",$D$2-'Indicator Date hidden'!E170)</f>
        <v>0</v>
      </c>
      <c r="E169" s="211">
        <f>IF('Indicator Date hidden'!F170="x","x",$E$2-'Indicator Date hidden'!F170)</f>
        <v>0</v>
      </c>
      <c r="F169" s="211">
        <f>IF('Indicator Date hidden'!G170="x","x",$F$2-'Indicator Date hidden'!G170)</f>
        <v>0</v>
      </c>
      <c r="G169" s="211">
        <f>IF('Indicator Date hidden'!H170="x","x",$G$2-'Indicator Date hidden'!H170)</f>
        <v>0</v>
      </c>
      <c r="H169" s="211">
        <f>IF('Indicator Date hidden'!I170="x","x",$H$2-'Indicator Date hidden'!I170)</f>
        <v>0</v>
      </c>
      <c r="I169" s="211">
        <f>IF('Indicator Date hidden'!J170="x","x",$I$2-'Indicator Date hidden'!J170)</f>
        <v>0</v>
      </c>
      <c r="J169" s="211">
        <f>IF('Indicator Date hidden'!K170="x","x",$J$2-'Indicator Date hidden'!K170)</f>
        <v>0</v>
      </c>
      <c r="K169" s="211">
        <f>IF('Indicator Date hidden'!L170="x","x",$K$2-'Indicator Date hidden'!L170)</f>
        <v>0</v>
      </c>
      <c r="L169" s="211">
        <f>IF('Indicator Date hidden'!M170="x","x",$L$2-'Indicator Date hidden'!M170)</f>
        <v>0</v>
      </c>
      <c r="M169" s="211">
        <f>IF('Indicator Date hidden'!N170="x","x",$M$2-'Indicator Date hidden'!N170)</f>
        <v>0</v>
      </c>
      <c r="N169" s="211">
        <f>IF('Indicator Date hidden'!O170="x","x",$N$2-'Indicator Date hidden'!O170)</f>
        <v>0</v>
      </c>
      <c r="O169" s="211">
        <f>IF('Indicator Date hidden'!P170="x","x",$O$2-'Indicator Date hidden'!P170)</f>
        <v>0</v>
      </c>
      <c r="P169" s="211">
        <f>IF('Indicator Date hidden'!Q170="x","x",$P$2-'Indicator Date hidden'!Q170)</f>
        <v>0</v>
      </c>
      <c r="Q169" s="211">
        <f>IF('Indicator Date hidden'!R170="x","x",$Q$2-'Indicator Date hidden'!R170)</f>
        <v>2</v>
      </c>
      <c r="R169" s="211">
        <f>IF('Indicator Date hidden'!S170="x","x",$R$2-'Indicator Date hidden'!S170)</f>
        <v>0</v>
      </c>
      <c r="S169" s="211">
        <f>IF('Indicator Date hidden'!T170="x","x",$S$2-'Indicator Date hidden'!T170)</f>
        <v>0</v>
      </c>
      <c r="T169" s="211">
        <f>IF('Indicator Date hidden'!U170="x","x",$T$2-'Indicator Date hidden'!U170)</f>
        <v>0</v>
      </c>
      <c r="U169" s="211">
        <f>IF('Indicator Date hidden'!V170="x","x",$U$2-'Indicator Date hidden'!V170)</f>
        <v>0</v>
      </c>
      <c r="V169" s="211">
        <f>IF('Indicator Date hidden'!W170="x","x",$V$2-'Indicator Date hidden'!W170)</f>
        <v>0</v>
      </c>
      <c r="W169" s="211">
        <f>IF('Indicator Date hidden'!X170="x","x",$W$2-'Indicator Date hidden'!X170)</f>
        <v>2</v>
      </c>
      <c r="X169" s="211">
        <f>IF('Indicator Date hidden'!Y170="x","x",$X$2-'Indicator Date hidden'!Y170)</f>
        <v>1</v>
      </c>
      <c r="Y169" s="211">
        <f>IF('Indicator Date hidden'!Z170="x","x",$Y$2-'Indicator Date hidden'!Z170)</f>
        <v>0</v>
      </c>
      <c r="Z169" s="211">
        <f>IF('Indicator Date hidden'!AA170="x","x",$Z$2-'Indicator Date hidden'!AA170)</f>
        <v>0</v>
      </c>
      <c r="AA169" s="211">
        <f>IF('Indicator Date hidden'!AB170="x","x",$AA$2-'Indicator Date hidden'!AB170)</f>
        <v>0</v>
      </c>
      <c r="AB169" s="211">
        <f>IF('Indicator Date hidden'!AC170="x","x",$AB$2-'Indicator Date hidden'!AC170)</f>
        <v>0</v>
      </c>
      <c r="AC169" s="211">
        <f>IF('Indicator Date hidden'!AD170="x","x",$AC$2-'Indicator Date hidden'!AD170)</f>
        <v>0</v>
      </c>
      <c r="AD169" s="211">
        <f>IF('Indicator Date hidden'!AE170="x","x",$AD$2-'Indicator Date hidden'!AE170)</f>
        <v>0</v>
      </c>
      <c r="AE169" s="211">
        <f>IF('Indicator Date hidden'!AF170="x","x",$AE$2-'Indicator Date hidden'!AF170)</f>
        <v>0</v>
      </c>
      <c r="AF169" s="211">
        <f>IF('Indicator Date hidden'!AG170="x","x",$AF$2-'Indicator Date hidden'!AG170)</f>
        <v>4</v>
      </c>
      <c r="AG169" s="211">
        <f>IF('Indicator Date hidden'!AH170="x","x",$AG$2-'Indicator Date hidden'!AH170)</f>
        <v>0</v>
      </c>
      <c r="AH169" s="211">
        <f>IF('Indicator Date hidden'!AI170="x","x",$AH$2-'Indicator Date hidden'!AI170)</f>
        <v>0</v>
      </c>
      <c r="AI169" s="211">
        <f>IF('Indicator Date hidden'!AJ170="x","x",$AI$2-'Indicator Date hidden'!AJ170)</f>
        <v>0</v>
      </c>
      <c r="AJ169" s="211" t="str">
        <f>IF('Indicator Date hidden'!AK170="x","x",$AJ$2-'Indicator Date hidden'!AK170)</f>
        <v>x</v>
      </c>
      <c r="AK169" s="211">
        <f>IF('Indicator Date hidden'!AL170="x","x",$AK$2-'Indicator Date hidden'!AL170)</f>
        <v>1</v>
      </c>
      <c r="AL169" s="211">
        <f>IF('Indicator Date hidden'!AM170="x","x",$AL$2-'Indicator Date hidden'!AM170)</f>
        <v>0</v>
      </c>
      <c r="AM169" s="211">
        <f>IF('Indicator Date hidden'!AN170="x","x",$AM$2-'Indicator Date hidden'!AN170)</f>
        <v>0</v>
      </c>
      <c r="AN169" s="211">
        <f>IF('Indicator Date hidden'!AO170="x","x",$AN$2-'Indicator Date hidden'!AO170)</f>
        <v>0</v>
      </c>
      <c r="AO169" s="211" t="str">
        <f>IF('Indicator Date hidden'!AP170="x","x",$AO$2-'Indicator Date hidden'!AP170)</f>
        <v>x</v>
      </c>
      <c r="AP169" s="211" t="str">
        <f>IF('Indicator Date hidden'!AQ170="x","x",$AP$2-'Indicator Date hidden'!AQ170)</f>
        <v>x</v>
      </c>
      <c r="AQ169" s="211">
        <f>IF('Indicator Date hidden'!AR170="x","x",$AQ$2-'Indicator Date hidden'!AR170)</f>
        <v>6</v>
      </c>
      <c r="AR169" s="211">
        <f>IF('Indicator Date hidden'!AS170="x","x",$AR$2-'Indicator Date hidden'!AS170)</f>
        <v>0</v>
      </c>
      <c r="AS169" s="211">
        <f>IF('Indicator Date hidden'!AT170="x","x",$AS$2-'Indicator Date hidden'!AT170)</f>
        <v>0</v>
      </c>
      <c r="AT169" s="211">
        <f>IF('Indicator Date hidden'!AU170="x","x",$AT$2-'Indicator Date hidden'!AU170)</f>
        <v>0</v>
      </c>
      <c r="AU169" s="211">
        <f>IF('Indicator Date hidden'!AV170="x","x",$AU$2-'Indicator Date hidden'!AV170)</f>
        <v>1</v>
      </c>
      <c r="AV169" s="211">
        <f>IF('Indicator Date hidden'!AW170="x","x",$AV$2-'Indicator Date hidden'!AW170)</f>
        <v>0</v>
      </c>
      <c r="AW169" s="211">
        <f>IF('Indicator Date hidden'!AX170="x","x",$AW$2-'Indicator Date hidden'!AX170)</f>
        <v>0</v>
      </c>
      <c r="AX169" s="211">
        <f>IF('Indicator Date hidden'!AY170="x","x",$AX$2-'Indicator Date hidden'!AY170)</f>
        <v>0</v>
      </c>
      <c r="AY169" s="211">
        <f>IF('Indicator Date hidden'!AZ170="x","x",$AY$2-'Indicator Date hidden'!AZ170)</f>
        <v>0</v>
      </c>
      <c r="AZ169" s="211">
        <f>IF('Indicator Date hidden'!BA170="x","x",$AZ$2-'Indicator Date hidden'!BA170)</f>
        <v>0</v>
      </c>
      <c r="BA169">
        <f t="shared" si="25"/>
        <v>17</v>
      </c>
      <c r="BB169" s="21">
        <f t="shared" si="26"/>
        <v>0.35416666666666669</v>
      </c>
      <c r="BC169">
        <f t="shared" si="27"/>
        <v>7</v>
      </c>
      <c r="BD169" s="21">
        <f t="shared" si="28"/>
        <v>1.0895255720827401</v>
      </c>
      <c r="BE169" s="280">
        <f t="shared" si="29"/>
        <v>0</v>
      </c>
    </row>
    <row r="170" spans="1:57" x14ac:dyDescent="0.25">
      <c r="A170" t="s">
        <v>8982</v>
      </c>
      <c r="B170" s="211">
        <f>IF('Indicator Date hidden'!C171="x","x",$B$2-'Indicator Date hidden'!C171)</f>
        <v>0</v>
      </c>
      <c r="C170" s="211">
        <f>IF('Indicator Date hidden'!D171="x","x",$C$2-'Indicator Date hidden'!D171)</f>
        <v>0</v>
      </c>
      <c r="D170" s="211">
        <f>IF('Indicator Date hidden'!E171="x","x",$D$2-'Indicator Date hidden'!E171)</f>
        <v>0</v>
      </c>
      <c r="E170" s="211">
        <f>IF('Indicator Date hidden'!F171="x","x",$E$2-'Indicator Date hidden'!F171)</f>
        <v>0</v>
      </c>
      <c r="F170" s="211">
        <f>IF('Indicator Date hidden'!G171="x","x",$F$2-'Indicator Date hidden'!G171)</f>
        <v>0</v>
      </c>
      <c r="G170" s="211">
        <f>IF('Indicator Date hidden'!H171="x","x",$G$2-'Indicator Date hidden'!H171)</f>
        <v>0</v>
      </c>
      <c r="H170" s="211">
        <f>IF('Indicator Date hidden'!I171="x","x",$H$2-'Indicator Date hidden'!I171)</f>
        <v>0</v>
      </c>
      <c r="I170" s="211">
        <f>IF('Indicator Date hidden'!J171="x","x",$I$2-'Indicator Date hidden'!J171)</f>
        <v>0</v>
      </c>
      <c r="J170" s="211">
        <f>IF('Indicator Date hidden'!K171="x","x",$J$2-'Indicator Date hidden'!K171)</f>
        <v>0</v>
      </c>
      <c r="K170" s="211">
        <f>IF('Indicator Date hidden'!L171="x","x",$K$2-'Indicator Date hidden'!L171)</f>
        <v>0</v>
      </c>
      <c r="L170" s="211">
        <f>IF('Indicator Date hidden'!M171="x","x",$L$2-'Indicator Date hidden'!M171)</f>
        <v>0</v>
      </c>
      <c r="M170" s="211">
        <f>IF('Indicator Date hidden'!N171="x","x",$M$2-'Indicator Date hidden'!N171)</f>
        <v>0</v>
      </c>
      <c r="N170" s="211">
        <f>IF('Indicator Date hidden'!O171="x","x",$N$2-'Indicator Date hidden'!O171)</f>
        <v>0</v>
      </c>
      <c r="O170" s="211">
        <f>IF('Indicator Date hidden'!P171="x","x",$O$2-'Indicator Date hidden'!P171)</f>
        <v>0</v>
      </c>
      <c r="P170" s="211">
        <f>IF('Indicator Date hidden'!Q171="x","x",$P$2-'Indicator Date hidden'!Q171)</f>
        <v>0</v>
      </c>
      <c r="Q170" s="211">
        <f>IF('Indicator Date hidden'!R171="x","x",$Q$2-'Indicator Date hidden'!R171)</f>
        <v>4</v>
      </c>
      <c r="R170" s="211">
        <f>IF('Indicator Date hidden'!S171="x","x",$R$2-'Indicator Date hidden'!S171)</f>
        <v>0</v>
      </c>
      <c r="S170" s="211">
        <f>IF('Indicator Date hidden'!T171="x","x",$S$2-'Indicator Date hidden'!T171)</f>
        <v>0</v>
      </c>
      <c r="T170" s="211">
        <f>IF('Indicator Date hidden'!U171="x","x",$T$2-'Indicator Date hidden'!U171)</f>
        <v>0</v>
      </c>
      <c r="U170" s="211">
        <f>IF('Indicator Date hidden'!V171="x","x",$U$2-'Indicator Date hidden'!V171)</f>
        <v>0</v>
      </c>
      <c r="V170" s="211">
        <f>IF('Indicator Date hidden'!W171="x","x",$V$2-'Indicator Date hidden'!W171)</f>
        <v>0</v>
      </c>
      <c r="W170" s="211">
        <f>IF('Indicator Date hidden'!X171="x","x",$W$2-'Indicator Date hidden'!X171)</f>
        <v>3</v>
      </c>
      <c r="X170" s="211">
        <f>IF('Indicator Date hidden'!Y171="x","x",$X$2-'Indicator Date hidden'!Y171)</f>
        <v>2</v>
      </c>
      <c r="Y170" s="211">
        <f>IF('Indicator Date hidden'!Z171="x","x",$Y$2-'Indicator Date hidden'!Z171)</f>
        <v>0</v>
      </c>
      <c r="Z170" s="211">
        <f>IF('Indicator Date hidden'!AA171="x","x",$Z$2-'Indicator Date hidden'!AA171)</f>
        <v>0</v>
      </c>
      <c r="AA170" s="211">
        <f>IF('Indicator Date hidden'!AB171="x","x",$AA$2-'Indicator Date hidden'!AB171)</f>
        <v>0</v>
      </c>
      <c r="AB170" s="211">
        <f>IF('Indicator Date hidden'!AC171="x","x",$AB$2-'Indicator Date hidden'!AC171)</f>
        <v>0</v>
      </c>
      <c r="AC170" s="211">
        <f>IF('Indicator Date hidden'!AD171="x","x",$AC$2-'Indicator Date hidden'!AD171)</f>
        <v>0</v>
      </c>
      <c r="AD170" s="211">
        <f>IF('Indicator Date hidden'!AE171="x","x",$AD$2-'Indicator Date hidden'!AE171)</f>
        <v>0</v>
      </c>
      <c r="AE170" s="211">
        <f>IF('Indicator Date hidden'!AF171="x","x",$AE$2-'Indicator Date hidden'!AF171)</f>
        <v>0</v>
      </c>
      <c r="AF170" s="211">
        <f>IF('Indicator Date hidden'!AG171="x","x",$AF$2-'Indicator Date hidden'!AG171)</f>
        <v>1</v>
      </c>
      <c r="AG170" s="211">
        <f>IF('Indicator Date hidden'!AH171="x","x",$AG$2-'Indicator Date hidden'!AH171)</f>
        <v>0</v>
      </c>
      <c r="AH170" s="211">
        <f>IF('Indicator Date hidden'!AI171="x","x",$AH$2-'Indicator Date hidden'!AI171)</f>
        <v>0</v>
      </c>
      <c r="AI170" s="211">
        <f>IF('Indicator Date hidden'!AJ171="x","x",$AI$2-'Indicator Date hidden'!AJ171)</f>
        <v>0</v>
      </c>
      <c r="AJ170" s="211" t="str">
        <f>IF('Indicator Date hidden'!AK171="x","x",$AJ$2-'Indicator Date hidden'!AK171)</f>
        <v>x</v>
      </c>
      <c r="AK170" s="211">
        <f>IF('Indicator Date hidden'!AL171="x","x",$AK$2-'Indicator Date hidden'!AL171)</f>
        <v>0</v>
      </c>
      <c r="AL170" s="211">
        <f>IF('Indicator Date hidden'!AM171="x","x",$AL$2-'Indicator Date hidden'!AM171)</f>
        <v>0</v>
      </c>
      <c r="AM170" s="211">
        <f>IF('Indicator Date hidden'!AN171="x","x",$AM$2-'Indicator Date hidden'!AN171)</f>
        <v>0</v>
      </c>
      <c r="AN170" s="211">
        <f>IF('Indicator Date hidden'!AO171="x","x",$AN$2-'Indicator Date hidden'!AO171)</f>
        <v>0</v>
      </c>
      <c r="AO170" s="211">
        <f>IF('Indicator Date hidden'!AP171="x","x",$AO$2-'Indicator Date hidden'!AP171)</f>
        <v>1</v>
      </c>
      <c r="AP170" s="211">
        <f>IF('Indicator Date hidden'!AQ171="x","x",$AP$2-'Indicator Date hidden'!AQ171)</f>
        <v>0</v>
      </c>
      <c r="AQ170" s="211">
        <f>IF('Indicator Date hidden'!AR171="x","x",$AQ$2-'Indicator Date hidden'!AR171)</f>
        <v>0</v>
      </c>
      <c r="AR170" s="211">
        <f>IF('Indicator Date hidden'!AS171="x","x",$AR$2-'Indicator Date hidden'!AS171)</f>
        <v>0</v>
      </c>
      <c r="AS170" s="211">
        <f>IF('Indicator Date hidden'!AT171="x","x",$AS$2-'Indicator Date hidden'!AT171)</f>
        <v>0</v>
      </c>
      <c r="AT170" s="211">
        <f>IF('Indicator Date hidden'!AU171="x","x",$AT$2-'Indicator Date hidden'!AU171)</f>
        <v>0</v>
      </c>
      <c r="AU170" s="211">
        <f>IF('Indicator Date hidden'!AV171="x","x",$AU$2-'Indicator Date hidden'!AV171)</f>
        <v>2</v>
      </c>
      <c r="AV170" s="211">
        <f>IF('Indicator Date hidden'!AW171="x","x",$AV$2-'Indicator Date hidden'!AW171)</f>
        <v>0</v>
      </c>
      <c r="AW170" s="211">
        <f>IF('Indicator Date hidden'!AX171="x","x",$AW$2-'Indicator Date hidden'!AX171)</f>
        <v>0</v>
      </c>
      <c r="AX170" s="211">
        <f>IF('Indicator Date hidden'!AY171="x","x",$AX$2-'Indicator Date hidden'!AY171)</f>
        <v>0</v>
      </c>
      <c r="AY170" s="211">
        <f>IF('Indicator Date hidden'!AZ171="x","x",$AY$2-'Indicator Date hidden'!AZ171)</f>
        <v>0</v>
      </c>
      <c r="AZ170" s="211">
        <f>IF('Indicator Date hidden'!BA171="x","x",$AZ$2-'Indicator Date hidden'!BA171)</f>
        <v>0</v>
      </c>
      <c r="BA170">
        <f t="shared" si="25"/>
        <v>13</v>
      </c>
      <c r="BB170" s="21">
        <f t="shared" si="26"/>
        <v>0.26</v>
      </c>
      <c r="BC170">
        <f t="shared" si="27"/>
        <v>6</v>
      </c>
      <c r="BD170" s="21">
        <f t="shared" si="28"/>
        <v>0.79523581408284172</v>
      </c>
      <c r="BE170" s="280">
        <f t="shared" si="29"/>
        <v>0</v>
      </c>
    </row>
    <row r="171" spans="1:57" x14ac:dyDescent="0.25">
      <c r="A171" t="s">
        <v>8968</v>
      </c>
      <c r="B171" s="211">
        <f>IF('Indicator Date hidden'!C172="x","x",$B$2-'Indicator Date hidden'!C172)</f>
        <v>0</v>
      </c>
      <c r="C171" s="211">
        <f>IF('Indicator Date hidden'!D172="x","x",$C$2-'Indicator Date hidden'!D172)</f>
        <v>0</v>
      </c>
      <c r="D171" s="211">
        <f>IF('Indicator Date hidden'!E172="x","x",$D$2-'Indicator Date hidden'!E172)</f>
        <v>0</v>
      </c>
      <c r="E171" s="211">
        <f>IF('Indicator Date hidden'!F172="x","x",$E$2-'Indicator Date hidden'!F172)</f>
        <v>0</v>
      </c>
      <c r="F171" s="211">
        <f>IF('Indicator Date hidden'!G172="x","x",$F$2-'Indicator Date hidden'!G172)</f>
        <v>0</v>
      </c>
      <c r="G171" s="211">
        <f>IF('Indicator Date hidden'!H172="x","x",$G$2-'Indicator Date hidden'!H172)</f>
        <v>0</v>
      </c>
      <c r="H171" s="211">
        <f>IF('Indicator Date hidden'!I172="x","x",$H$2-'Indicator Date hidden'!I172)</f>
        <v>0</v>
      </c>
      <c r="I171" s="211">
        <f>IF('Indicator Date hidden'!J172="x","x",$I$2-'Indicator Date hidden'!J172)</f>
        <v>0</v>
      </c>
      <c r="J171" s="211">
        <f>IF('Indicator Date hidden'!K172="x","x",$J$2-'Indicator Date hidden'!K172)</f>
        <v>0</v>
      </c>
      <c r="K171" s="211">
        <f>IF('Indicator Date hidden'!L172="x","x",$K$2-'Indicator Date hidden'!L172)</f>
        <v>0</v>
      </c>
      <c r="L171" s="211">
        <f>IF('Indicator Date hidden'!M172="x","x",$L$2-'Indicator Date hidden'!M172)</f>
        <v>0</v>
      </c>
      <c r="M171" s="211">
        <f>IF('Indicator Date hidden'!N172="x","x",$M$2-'Indicator Date hidden'!N172)</f>
        <v>0</v>
      </c>
      <c r="N171" s="211">
        <f>IF('Indicator Date hidden'!O172="x","x",$N$2-'Indicator Date hidden'!O172)</f>
        <v>0</v>
      </c>
      <c r="O171" s="211">
        <f>IF('Indicator Date hidden'!P172="x","x",$O$2-'Indicator Date hidden'!P172)</f>
        <v>0</v>
      </c>
      <c r="P171" s="211">
        <f>IF('Indicator Date hidden'!Q172="x","x",$P$2-'Indicator Date hidden'!Q172)</f>
        <v>0</v>
      </c>
      <c r="Q171" s="211">
        <f>IF('Indicator Date hidden'!R172="x","x",$Q$2-'Indicator Date hidden'!R172)</f>
        <v>8</v>
      </c>
      <c r="R171" s="211">
        <f>IF('Indicator Date hidden'!S172="x","x",$R$2-'Indicator Date hidden'!S172)</f>
        <v>0</v>
      </c>
      <c r="S171" s="211">
        <f>IF('Indicator Date hidden'!T172="x","x",$S$2-'Indicator Date hidden'!T172)</f>
        <v>0</v>
      </c>
      <c r="T171" s="211">
        <f>IF('Indicator Date hidden'!U172="x","x",$T$2-'Indicator Date hidden'!U172)</f>
        <v>0</v>
      </c>
      <c r="U171" s="211">
        <f>IF('Indicator Date hidden'!V172="x","x",$U$2-'Indicator Date hidden'!V172)</f>
        <v>0</v>
      </c>
      <c r="V171" s="211">
        <f>IF('Indicator Date hidden'!W172="x","x",$V$2-'Indicator Date hidden'!W172)</f>
        <v>0</v>
      </c>
      <c r="W171" s="211">
        <f>IF('Indicator Date hidden'!X172="x","x",$W$2-'Indicator Date hidden'!X172)</f>
        <v>2</v>
      </c>
      <c r="X171" s="211">
        <f>IF('Indicator Date hidden'!Y172="x","x",$X$2-'Indicator Date hidden'!Y172)</f>
        <v>4</v>
      </c>
      <c r="Y171" s="211">
        <f>IF('Indicator Date hidden'!Z172="x","x",$Y$2-'Indicator Date hidden'!Z172)</f>
        <v>0</v>
      </c>
      <c r="Z171" s="211">
        <f>IF('Indicator Date hidden'!AA172="x","x",$Z$2-'Indicator Date hidden'!AA172)</f>
        <v>0</v>
      </c>
      <c r="AA171" s="211">
        <f>IF('Indicator Date hidden'!AB172="x","x",$AA$2-'Indicator Date hidden'!AB172)</f>
        <v>0</v>
      </c>
      <c r="AB171" s="211">
        <f>IF('Indicator Date hidden'!AC172="x","x",$AB$2-'Indicator Date hidden'!AC172)</f>
        <v>0</v>
      </c>
      <c r="AC171" s="211">
        <f>IF('Indicator Date hidden'!AD172="x","x",$AC$2-'Indicator Date hidden'!AD172)</f>
        <v>0</v>
      </c>
      <c r="AD171" s="211">
        <f>IF('Indicator Date hidden'!AE172="x","x",$AD$2-'Indicator Date hidden'!AE172)</f>
        <v>0</v>
      </c>
      <c r="AE171" s="211">
        <f>IF('Indicator Date hidden'!AF172="x","x",$AE$2-'Indicator Date hidden'!AF172)</f>
        <v>0</v>
      </c>
      <c r="AF171" s="211">
        <f>IF('Indicator Date hidden'!AG172="x","x",$AF$2-'Indicator Date hidden'!AG172)</f>
        <v>1</v>
      </c>
      <c r="AG171" s="211">
        <f>IF('Indicator Date hidden'!AH172="x","x",$AG$2-'Indicator Date hidden'!AH172)</f>
        <v>0</v>
      </c>
      <c r="AH171" s="211">
        <f>IF('Indicator Date hidden'!AI172="x","x",$AH$2-'Indicator Date hidden'!AI172)</f>
        <v>0</v>
      </c>
      <c r="AI171" s="211">
        <f>IF('Indicator Date hidden'!AJ172="x","x",$AI$2-'Indicator Date hidden'!AJ172)</f>
        <v>0</v>
      </c>
      <c r="AJ171" s="211">
        <f>IF('Indicator Date hidden'!AK172="x","x",$AJ$2-'Indicator Date hidden'!AK172)</f>
        <v>1</v>
      </c>
      <c r="AK171" s="211">
        <f>IF('Indicator Date hidden'!AL172="x","x",$AK$2-'Indicator Date hidden'!AL172)</f>
        <v>1</v>
      </c>
      <c r="AL171" s="211">
        <f>IF('Indicator Date hidden'!AM172="x","x",$AL$2-'Indicator Date hidden'!AM172)</f>
        <v>0</v>
      </c>
      <c r="AM171" s="211">
        <f>IF('Indicator Date hidden'!AN172="x","x",$AM$2-'Indicator Date hidden'!AN172)</f>
        <v>0</v>
      </c>
      <c r="AN171" s="211">
        <f>IF('Indicator Date hidden'!AO172="x","x",$AN$2-'Indicator Date hidden'!AO172)</f>
        <v>0</v>
      </c>
      <c r="AO171" s="211">
        <f>IF('Indicator Date hidden'!AP172="x","x",$AO$2-'Indicator Date hidden'!AP172)</f>
        <v>0</v>
      </c>
      <c r="AP171" s="211">
        <f>IF('Indicator Date hidden'!AQ172="x","x",$AP$2-'Indicator Date hidden'!AQ172)</f>
        <v>0</v>
      </c>
      <c r="AQ171" s="211">
        <f>IF('Indicator Date hidden'!AR172="x","x",$AQ$2-'Indicator Date hidden'!AR172)</f>
        <v>0</v>
      </c>
      <c r="AR171" s="211">
        <f>IF('Indicator Date hidden'!AS172="x","x",$AR$2-'Indicator Date hidden'!AS172)</f>
        <v>0</v>
      </c>
      <c r="AS171" s="211">
        <f>IF('Indicator Date hidden'!AT172="x","x",$AS$2-'Indicator Date hidden'!AT172)</f>
        <v>0</v>
      </c>
      <c r="AT171" s="211">
        <f>IF('Indicator Date hidden'!AU172="x","x",$AT$2-'Indicator Date hidden'!AU172)</f>
        <v>0</v>
      </c>
      <c r="AU171" s="211">
        <f>IF('Indicator Date hidden'!AV172="x","x",$AU$2-'Indicator Date hidden'!AV172)</f>
        <v>4</v>
      </c>
      <c r="AV171" s="211">
        <f>IF('Indicator Date hidden'!AW172="x","x",$AV$2-'Indicator Date hidden'!AW172)</f>
        <v>0</v>
      </c>
      <c r="AW171" s="211">
        <f>IF('Indicator Date hidden'!AX172="x","x",$AW$2-'Indicator Date hidden'!AX172)</f>
        <v>0</v>
      </c>
      <c r="AX171" s="211">
        <f>IF('Indicator Date hidden'!AY172="x","x",$AX$2-'Indicator Date hidden'!AY172)</f>
        <v>0</v>
      </c>
      <c r="AY171" s="211">
        <f>IF('Indicator Date hidden'!AZ172="x","x",$AY$2-'Indicator Date hidden'!AZ172)</f>
        <v>0</v>
      </c>
      <c r="AZ171" s="211">
        <f>IF('Indicator Date hidden'!BA172="x","x",$AZ$2-'Indicator Date hidden'!BA172)</f>
        <v>0</v>
      </c>
      <c r="BA171">
        <f t="shared" si="25"/>
        <v>21</v>
      </c>
      <c r="BB171" s="21">
        <f t="shared" si="26"/>
        <v>0.41176470588235292</v>
      </c>
      <c r="BC171">
        <f t="shared" si="27"/>
        <v>7</v>
      </c>
      <c r="BD171" s="21">
        <f t="shared" si="28"/>
        <v>1.3601682506685981</v>
      </c>
      <c r="BE171" s="280">
        <f t="shared" si="29"/>
        <v>0</v>
      </c>
    </row>
    <row r="172" spans="1:57" x14ac:dyDescent="0.25">
      <c r="A172" t="s">
        <v>8884</v>
      </c>
      <c r="B172" s="211">
        <f>IF('Indicator Date hidden'!C173="x","x",$B$2-'Indicator Date hidden'!C173)</f>
        <v>0</v>
      </c>
      <c r="C172" s="211">
        <f>IF('Indicator Date hidden'!D173="x","x",$C$2-'Indicator Date hidden'!D173)</f>
        <v>0</v>
      </c>
      <c r="D172" s="211">
        <f>IF('Indicator Date hidden'!E173="x","x",$D$2-'Indicator Date hidden'!E173)</f>
        <v>0</v>
      </c>
      <c r="E172" s="211">
        <f>IF('Indicator Date hidden'!F173="x","x",$E$2-'Indicator Date hidden'!F173)</f>
        <v>0</v>
      </c>
      <c r="F172" s="211">
        <f>IF('Indicator Date hidden'!G173="x","x",$F$2-'Indicator Date hidden'!G173)</f>
        <v>0</v>
      </c>
      <c r="G172" s="211">
        <f>IF('Indicator Date hidden'!H173="x","x",$G$2-'Indicator Date hidden'!H173)</f>
        <v>0</v>
      </c>
      <c r="H172" s="211">
        <f>IF('Indicator Date hidden'!I173="x","x",$H$2-'Indicator Date hidden'!I173)</f>
        <v>0</v>
      </c>
      <c r="I172" s="211">
        <f>IF('Indicator Date hidden'!J173="x","x",$I$2-'Indicator Date hidden'!J173)</f>
        <v>0</v>
      </c>
      <c r="J172" s="211">
        <f>IF('Indicator Date hidden'!K173="x","x",$J$2-'Indicator Date hidden'!K173)</f>
        <v>0</v>
      </c>
      <c r="K172" s="211">
        <f>IF('Indicator Date hidden'!L173="x","x",$K$2-'Indicator Date hidden'!L173)</f>
        <v>0</v>
      </c>
      <c r="L172" s="211">
        <f>IF('Indicator Date hidden'!M173="x","x",$L$2-'Indicator Date hidden'!M173)</f>
        <v>0</v>
      </c>
      <c r="M172" s="211">
        <f>IF('Indicator Date hidden'!N173="x","x",$M$2-'Indicator Date hidden'!N173)</f>
        <v>0</v>
      </c>
      <c r="N172" s="211">
        <f>IF('Indicator Date hidden'!O173="x","x",$N$2-'Indicator Date hidden'!O173)</f>
        <v>0</v>
      </c>
      <c r="O172" s="211">
        <f>IF('Indicator Date hidden'!P173="x","x",$O$2-'Indicator Date hidden'!P173)</f>
        <v>0</v>
      </c>
      <c r="P172" s="211">
        <f>IF('Indicator Date hidden'!Q173="x","x",$P$2-'Indicator Date hidden'!Q173)</f>
        <v>0</v>
      </c>
      <c r="Q172" s="211">
        <f>IF('Indicator Date hidden'!R173="x","x",$Q$2-'Indicator Date hidden'!R173)</f>
        <v>3</v>
      </c>
      <c r="R172" s="211">
        <f>IF('Indicator Date hidden'!S173="x","x",$R$2-'Indicator Date hidden'!S173)</f>
        <v>0</v>
      </c>
      <c r="S172" s="211">
        <f>IF('Indicator Date hidden'!T173="x","x",$S$2-'Indicator Date hidden'!T173)</f>
        <v>0</v>
      </c>
      <c r="T172" s="211">
        <f>IF('Indicator Date hidden'!U173="x","x",$T$2-'Indicator Date hidden'!U173)</f>
        <v>0</v>
      </c>
      <c r="U172" s="211">
        <f>IF('Indicator Date hidden'!V173="x","x",$U$2-'Indicator Date hidden'!V173)</f>
        <v>0</v>
      </c>
      <c r="V172" s="211">
        <f>IF('Indicator Date hidden'!W173="x","x",$V$2-'Indicator Date hidden'!W173)</f>
        <v>0</v>
      </c>
      <c r="W172" s="211">
        <f>IF('Indicator Date hidden'!X173="x","x",$W$2-'Indicator Date hidden'!X173)</f>
        <v>3</v>
      </c>
      <c r="X172" s="211">
        <f>IF('Indicator Date hidden'!Y173="x","x",$X$2-'Indicator Date hidden'!Y173)</f>
        <v>4</v>
      </c>
      <c r="Y172" s="211">
        <f>IF('Indicator Date hidden'!Z173="x","x",$Y$2-'Indicator Date hidden'!Z173)</f>
        <v>0</v>
      </c>
      <c r="Z172" s="211">
        <f>IF('Indicator Date hidden'!AA173="x","x",$Z$2-'Indicator Date hidden'!AA173)</f>
        <v>0</v>
      </c>
      <c r="AA172" s="211">
        <f>IF('Indicator Date hidden'!AB173="x","x",$AA$2-'Indicator Date hidden'!AB173)</f>
        <v>1</v>
      </c>
      <c r="AB172" s="211">
        <f>IF('Indicator Date hidden'!AC173="x","x",$AB$2-'Indicator Date hidden'!AC173)</f>
        <v>0</v>
      </c>
      <c r="AC172" s="211">
        <f>IF('Indicator Date hidden'!AD173="x","x",$AC$2-'Indicator Date hidden'!AD173)</f>
        <v>0</v>
      </c>
      <c r="AD172" s="211" t="str">
        <f>IF('Indicator Date hidden'!AE173="x","x",$AD$2-'Indicator Date hidden'!AE173)</f>
        <v>x</v>
      </c>
      <c r="AE172" s="211">
        <f>IF('Indicator Date hidden'!AF173="x","x",$AE$2-'Indicator Date hidden'!AF173)</f>
        <v>0</v>
      </c>
      <c r="AF172" s="211">
        <f>IF('Indicator Date hidden'!AG173="x","x",$AF$2-'Indicator Date hidden'!AG173)</f>
        <v>5</v>
      </c>
      <c r="AG172" s="211">
        <f>IF('Indicator Date hidden'!AH173="x","x",$AG$2-'Indicator Date hidden'!AH173)</f>
        <v>0</v>
      </c>
      <c r="AH172" s="211">
        <f>IF('Indicator Date hidden'!AI173="x","x",$AH$2-'Indicator Date hidden'!AI173)</f>
        <v>0</v>
      </c>
      <c r="AI172" s="211">
        <f>IF('Indicator Date hidden'!AJ173="x","x",$AI$2-'Indicator Date hidden'!AJ173)</f>
        <v>0</v>
      </c>
      <c r="AJ172" s="211">
        <f>IF('Indicator Date hidden'!AK173="x","x",$AJ$2-'Indicator Date hidden'!AK173)</f>
        <v>1</v>
      </c>
      <c r="AK172" s="211">
        <f>IF('Indicator Date hidden'!AL173="x","x",$AK$2-'Indicator Date hidden'!AL173)</f>
        <v>1</v>
      </c>
      <c r="AL172" s="211">
        <f>IF('Indicator Date hidden'!AM173="x","x",$AL$2-'Indicator Date hidden'!AM173)</f>
        <v>0</v>
      </c>
      <c r="AM172" s="211">
        <f>IF('Indicator Date hidden'!AN173="x","x",$AM$2-'Indicator Date hidden'!AN173)</f>
        <v>0</v>
      </c>
      <c r="AN172" s="211">
        <f>IF('Indicator Date hidden'!AO173="x","x",$AN$2-'Indicator Date hidden'!AO173)</f>
        <v>0</v>
      </c>
      <c r="AO172" s="211">
        <f>IF('Indicator Date hidden'!AP173="x","x",$AO$2-'Indicator Date hidden'!AP173)</f>
        <v>1</v>
      </c>
      <c r="AP172" s="211">
        <f>IF('Indicator Date hidden'!AQ173="x","x",$AP$2-'Indicator Date hidden'!AQ173)</f>
        <v>1</v>
      </c>
      <c r="AQ172" s="211">
        <f>IF('Indicator Date hidden'!AR173="x","x",$AQ$2-'Indicator Date hidden'!AR173)</f>
        <v>0</v>
      </c>
      <c r="AR172" s="211">
        <f>IF('Indicator Date hidden'!AS173="x","x",$AR$2-'Indicator Date hidden'!AS173)</f>
        <v>0</v>
      </c>
      <c r="AS172" s="211">
        <f>IF('Indicator Date hidden'!AT173="x","x",$AS$2-'Indicator Date hidden'!AT173)</f>
        <v>0</v>
      </c>
      <c r="AT172" s="211">
        <f>IF('Indicator Date hidden'!AU173="x","x",$AT$2-'Indicator Date hidden'!AU173)</f>
        <v>0</v>
      </c>
      <c r="AU172" s="211">
        <f>IF('Indicator Date hidden'!AV173="x","x",$AU$2-'Indicator Date hidden'!AV173)</f>
        <v>1</v>
      </c>
      <c r="AV172" s="211">
        <f>IF('Indicator Date hidden'!AW173="x","x",$AV$2-'Indicator Date hidden'!AW173)</f>
        <v>0</v>
      </c>
      <c r="AW172" s="211">
        <f>IF('Indicator Date hidden'!AX173="x","x",$AW$2-'Indicator Date hidden'!AX173)</f>
        <v>0</v>
      </c>
      <c r="AX172" s="211">
        <f>IF('Indicator Date hidden'!AY173="x","x",$AX$2-'Indicator Date hidden'!AY173)</f>
        <v>0</v>
      </c>
      <c r="AY172" s="211">
        <f>IF('Indicator Date hidden'!AZ173="x","x",$AY$2-'Indicator Date hidden'!AZ173)</f>
        <v>0</v>
      </c>
      <c r="AZ172" s="211">
        <f>IF('Indicator Date hidden'!BA173="x","x",$AZ$2-'Indicator Date hidden'!BA173)</f>
        <v>0</v>
      </c>
      <c r="BA172">
        <f t="shared" si="25"/>
        <v>21</v>
      </c>
      <c r="BB172" s="21">
        <f t="shared" si="26"/>
        <v>0.42</v>
      </c>
      <c r="BC172">
        <f t="shared" si="27"/>
        <v>10</v>
      </c>
      <c r="BD172" s="21">
        <f t="shared" si="28"/>
        <v>1.06</v>
      </c>
      <c r="BE172" s="280">
        <f t="shared" si="29"/>
        <v>0</v>
      </c>
    </row>
    <row r="173" spans="1:57" x14ac:dyDescent="0.25">
      <c r="A173" t="s">
        <v>8974</v>
      </c>
      <c r="B173" s="211">
        <f>IF('Indicator Date hidden'!C174="x","x",$B$2-'Indicator Date hidden'!C174)</f>
        <v>0</v>
      </c>
      <c r="C173" s="211">
        <f>IF('Indicator Date hidden'!D174="x","x",$C$2-'Indicator Date hidden'!D174)</f>
        <v>0</v>
      </c>
      <c r="D173" s="211">
        <f>IF('Indicator Date hidden'!E174="x","x",$D$2-'Indicator Date hidden'!E174)</f>
        <v>0</v>
      </c>
      <c r="E173" s="211">
        <f>IF('Indicator Date hidden'!F174="x","x",$E$2-'Indicator Date hidden'!F174)</f>
        <v>0</v>
      </c>
      <c r="F173" s="211">
        <f>IF('Indicator Date hidden'!G174="x","x",$F$2-'Indicator Date hidden'!G174)</f>
        <v>0</v>
      </c>
      <c r="G173" s="211">
        <f>IF('Indicator Date hidden'!H174="x","x",$G$2-'Indicator Date hidden'!H174)</f>
        <v>0</v>
      </c>
      <c r="H173" s="211">
        <f>IF('Indicator Date hidden'!I174="x","x",$H$2-'Indicator Date hidden'!I174)</f>
        <v>0</v>
      </c>
      <c r="I173" s="211">
        <f>IF('Indicator Date hidden'!J174="x","x",$I$2-'Indicator Date hidden'!J174)</f>
        <v>0</v>
      </c>
      <c r="J173" s="211">
        <f>IF('Indicator Date hidden'!K174="x","x",$J$2-'Indicator Date hidden'!K174)</f>
        <v>0</v>
      </c>
      <c r="K173" s="211">
        <f>IF('Indicator Date hidden'!L174="x","x",$K$2-'Indicator Date hidden'!L174)</f>
        <v>0</v>
      </c>
      <c r="L173" s="211">
        <f>IF('Indicator Date hidden'!M174="x","x",$L$2-'Indicator Date hidden'!M174)</f>
        <v>0</v>
      </c>
      <c r="M173" s="211">
        <f>IF('Indicator Date hidden'!N174="x","x",$M$2-'Indicator Date hidden'!N174)</f>
        <v>0</v>
      </c>
      <c r="N173" s="211">
        <f>IF('Indicator Date hidden'!O174="x","x",$N$2-'Indicator Date hidden'!O174)</f>
        <v>0</v>
      </c>
      <c r="O173" s="211">
        <f>IF('Indicator Date hidden'!P174="x","x",$O$2-'Indicator Date hidden'!P174)</f>
        <v>0</v>
      </c>
      <c r="P173" s="211">
        <f>IF('Indicator Date hidden'!Q174="x","x",$P$2-'Indicator Date hidden'!Q174)</f>
        <v>0</v>
      </c>
      <c r="Q173" s="211">
        <f>IF('Indicator Date hidden'!R174="x","x",$Q$2-'Indicator Date hidden'!R174)</f>
        <v>4</v>
      </c>
      <c r="R173" s="211">
        <f>IF('Indicator Date hidden'!S174="x","x",$R$2-'Indicator Date hidden'!S174)</f>
        <v>0</v>
      </c>
      <c r="S173" s="211">
        <f>IF('Indicator Date hidden'!T174="x","x",$S$2-'Indicator Date hidden'!T174)</f>
        <v>0</v>
      </c>
      <c r="T173" s="211">
        <f>IF('Indicator Date hidden'!U174="x","x",$T$2-'Indicator Date hidden'!U174)</f>
        <v>0</v>
      </c>
      <c r="U173" s="211">
        <f>IF('Indicator Date hidden'!V174="x","x",$U$2-'Indicator Date hidden'!V174)</f>
        <v>0</v>
      </c>
      <c r="V173" s="211">
        <f>IF('Indicator Date hidden'!W174="x","x",$V$2-'Indicator Date hidden'!W174)</f>
        <v>0</v>
      </c>
      <c r="W173" s="211">
        <f>IF('Indicator Date hidden'!X174="x","x",$W$2-'Indicator Date hidden'!X174)</f>
        <v>5</v>
      </c>
      <c r="X173" s="211">
        <f>IF('Indicator Date hidden'!Y174="x","x",$X$2-'Indicator Date hidden'!Y174)</f>
        <v>3</v>
      </c>
      <c r="Y173" s="211">
        <f>IF('Indicator Date hidden'!Z174="x","x",$Y$2-'Indicator Date hidden'!Z174)</f>
        <v>0</v>
      </c>
      <c r="Z173" s="211">
        <f>IF('Indicator Date hidden'!AA174="x","x",$Z$2-'Indicator Date hidden'!AA174)</f>
        <v>0</v>
      </c>
      <c r="AA173" s="211" t="str">
        <f>IF('Indicator Date hidden'!AB174="x","x",$AA$2-'Indicator Date hidden'!AB174)</f>
        <v>x</v>
      </c>
      <c r="AB173" s="211">
        <f>IF('Indicator Date hidden'!AC174="x","x",$AB$2-'Indicator Date hidden'!AC174)</f>
        <v>0</v>
      </c>
      <c r="AC173" s="211">
        <f>IF('Indicator Date hidden'!AD174="x","x",$AC$2-'Indicator Date hidden'!AD174)</f>
        <v>0</v>
      </c>
      <c r="AD173" s="211">
        <f>IF('Indicator Date hidden'!AE174="x","x",$AD$2-'Indicator Date hidden'!AE174)</f>
        <v>0</v>
      </c>
      <c r="AE173" s="211" t="str">
        <f>IF('Indicator Date hidden'!AF174="x","x",$AE$2-'Indicator Date hidden'!AF174)</f>
        <v>x</v>
      </c>
      <c r="AF173" s="211">
        <f>IF('Indicator Date hidden'!AG174="x","x",$AF$2-'Indicator Date hidden'!AG174)</f>
        <v>6</v>
      </c>
      <c r="AG173" s="211">
        <f>IF('Indicator Date hidden'!AH174="x","x",$AG$2-'Indicator Date hidden'!AH174)</f>
        <v>0</v>
      </c>
      <c r="AH173" s="211">
        <f>IF('Indicator Date hidden'!AI174="x","x",$AH$2-'Indicator Date hidden'!AI174)</f>
        <v>0</v>
      </c>
      <c r="AI173" s="211">
        <f>IF('Indicator Date hidden'!AJ174="x","x",$AI$2-'Indicator Date hidden'!AJ174)</f>
        <v>0</v>
      </c>
      <c r="AJ173" s="211">
        <f>IF('Indicator Date hidden'!AK174="x","x",$AJ$2-'Indicator Date hidden'!AK174)</f>
        <v>1</v>
      </c>
      <c r="AK173" s="211">
        <f>IF('Indicator Date hidden'!AL174="x","x",$AK$2-'Indicator Date hidden'!AL174)</f>
        <v>1</v>
      </c>
      <c r="AL173" s="211">
        <f>IF('Indicator Date hidden'!AM174="x","x",$AL$2-'Indicator Date hidden'!AM174)</f>
        <v>0</v>
      </c>
      <c r="AM173" s="211">
        <f>IF('Indicator Date hidden'!AN174="x","x",$AM$2-'Indicator Date hidden'!AN174)</f>
        <v>0</v>
      </c>
      <c r="AN173" s="211">
        <f>IF('Indicator Date hidden'!AO174="x","x",$AN$2-'Indicator Date hidden'!AO174)</f>
        <v>0</v>
      </c>
      <c r="AO173" s="211" t="str">
        <f>IF('Indicator Date hidden'!AP174="x","x",$AO$2-'Indicator Date hidden'!AP174)</f>
        <v>x</v>
      </c>
      <c r="AP173" s="211" t="str">
        <f>IF('Indicator Date hidden'!AQ174="x","x",$AP$2-'Indicator Date hidden'!AQ174)</f>
        <v>x</v>
      </c>
      <c r="AQ173" s="211">
        <f>IF('Indicator Date hidden'!AR174="x","x",$AQ$2-'Indicator Date hidden'!AR174)</f>
        <v>6</v>
      </c>
      <c r="AR173" s="211">
        <f>IF('Indicator Date hidden'!AS174="x","x",$AR$2-'Indicator Date hidden'!AS174)</f>
        <v>0</v>
      </c>
      <c r="AS173" s="211">
        <f>IF('Indicator Date hidden'!AT174="x","x",$AS$2-'Indicator Date hidden'!AT174)</f>
        <v>0</v>
      </c>
      <c r="AT173" s="211">
        <f>IF('Indicator Date hidden'!AU174="x","x",$AT$2-'Indicator Date hidden'!AU174)</f>
        <v>0</v>
      </c>
      <c r="AU173" s="211">
        <f>IF('Indicator Date hidden'!AV174="x","x",$AU$2-'Indicator Date hidden'!AV174)</f>
        <v>4</v>
      </c>
      <c r="AV173" s="211">
        <f>IF('Indicator Date hidden'!AW174="x","x",$AV$2-'Indicator Date hidden'!AW174)</f>
        <v>0</v>
      </c>
      <c r="AW173" s="211">
        <f>IF('Indicator Date hidden'!AX174="x","x",$AW$2-'Indicator Date hidden'!AX174)</f>
        <v>0</v>
      </c>
      <c r="AX173" s="211">
        <f>IF('Indicator Date hidden'!AY174="x","x",$AX$2-'Indicator Date hidden'!AY174)</f>
        <v>0</v>
      </c>
      <c r="AY173" s="211">
        <f>IF('Indicator Date hidden'!AZ174="x","x",$AY$2-'Indicator Date hidden'!AZ174)</f>
        <v>0</v>
      </c>
      <c r="AZ173" s="211">
        <f>IF('Indicator Date hidden'!BA174="x","x",$AZ$2-'Indicator Date hidden'!BA174)</f>
        <v>0</v>
      </c>
      <c r="BA173">
        <f t="shared" si="25"/>
        <v>30</v>
      </c>
      <c r="BB173" s="21">
        <f t="shared" si="26"/>
        <v>0.63829787234042556</v>
      </c>
      <c r="BC173">
        <f t="shared" si="27"/>
        <v>8</v>
      </c>
      <c r="BD173" s="21">
        <f t="shared" si="28"/>
        <v>1.6035271218227041</v>
      </c>
      <c r="BE173" s="280">
        <f t="shared" si="29"/>
        <v>0</v>
      </c>
    </row>
    <row r="174" spans="1:57" x14ac:dyDescent="0.25">
      <c r="A174" t="s">
        <v>8967</v>
      </c>
      <c r="B174" s="211">
        <f>IF('Indicator Date hidden'!C175="x","x",$B$2-'Indicator Date hidden'!C175)</f>
        <v>0</v>
      </c>
      <c r="C174" s="211">
        <f>IF('Indicator Date hidden'!D175="x","x",$C$2-'Indicator Date hidden'!D175)</f>
        <v>0</v>
      </c>
      <c r="D174" s="211">
        <f>IF('Indicator Date hidden'!E175="x","x",$D$2-'Indicator Date hidden'!E175)</f>
        <v>0</v>
      </c>
      <c r="E174" s="211">
        <f>IF('Indicator Date hidden'!F175="x","x",$E$2-'Indicator Date hidden'!F175)</f>
        <v>0</v>
      </c>
      <c r="F174" s="211">
        <f>IF('Indicator Date hidden'!G175="x","x",$F$2-'Indicator Date hidden'!G175)</f>
        <v>0</v>
      </c>
      <c r="G174" s="211">
        <f>IF('Indicator Date hidden'!H175="x","x",$G$2-'Indicator Date hidden'!H175)</f>
        <v>0</v>
      </c>
      <c r="H174" s="211">
        <f>IF('Indicator Date hidden'!I175="x","x",$H$2-'Indicator Date hidden'!I175)</f>
        <v>0</v>
      </c>
      <c r="I174" s="211">
        <f>IF('Indicator Date hidden'!J175="x","x",$I$2-'Indicator Date hidden'!J175)</f>
        <v>0</v>
      </c>
      <c r="J174" s="211">
        <f>IF('Indicator Date hidden'!K175="x","x",$J$2-'Indicator Date hidden'!K175)</f>
        <v>0</v>
      </c>
      <c r="K174" s="211">
        <f>IF('Indicator Date hidden'!L175="x","x",$K$2-'Indicator Date hidden'!L175)</f>
        <v>0</v>
      </c>
      <c r="L174" s="211">
        <f>IF('Indicator Date hidden'!M175="x","x",$L$2-'Indicator Date hidden'!M175)</f>
        <v>0</v>
      </c>
      <c r="M174" s="211">
        <f>IF('Indicator Date hidden'!N175="x","x",$M$2-'Indicator Date hidden'!N175)</f>
        <v>0</v>
      </c>
      <c r="N174" s="211">
        <f>IF('Indicator Date hidden'!O175="x","x",$N$2-'Indicator Date hidden'!O175)</f>
        <v>0</v>
      </c>
      <c r="O174" s="211">
        <f>IF('Indicator Date hidden'!P175="x","x",$O$2-'Indicator Date hidden'!P175)</f>
        <v>0</v>
      </c>
      <c r="P174" s="211">
        <f>IF('Indicator Date hidden'!Q175="x","x",$P$2-'Indicator Date hidden'!Q175)</f>
        <v>0</v>
      </c>
      <c r="Q174" s="211">
        <f>IF('Indicator Date hidden'!R175="x","x",$Q$2-'Indicator Date hidden'!R175)</f>
        <v>0</v>
      </c>
      <c r="R174" s="211">
        <f>IF('Indicator Date hidden'!S175="x","x",$R$2-'Indicator Date hidden'!S175)</f>
        <v>0</v>
      </c>
      <c r="S174" s="211">
        <f>IF('Indicator Date hidden'!T175="x","x",$S$2-'Indicator Date hidden'!T175)</f>
        <v>0</v>
      </c>
      <c r="T174" s="211">
        <f>IF('Indicator Date hidden'!U175="x","x",$T$2-'Indicator Date hidden'!U175)</f>
        <v>0</v>
      </c>
      <c r="U174" s="211">
        <f>IF('Indicator Date hidden'!V175="x","x",$U$2-'Indicator Date hidden'!V175)</f>
        <v>0</v>
      </c>
      <c r="V174" s="211">
        <f>IF('Indicator Date hidden'!W175="x","x",$V$2-'Indicator Date hidden'!W175)</f>
        <v>0</v>
      </c>
      <c r="W174" s="211">
        <f>IF('Indicator Date hidden'!X175="x","x",$W$2-'Indicator Date hidden'!X175)</f>
        <v>0</v>
      </c>
      <c r="X174" s="211">
        <f>IF('Indicator Date hidden'!Y175="x","x",$X$2-'Indicator Date hidden'!Y175)</f>
        <v>4</v>
      </c>
      <c r="Y174" s="211">
        <f>IF('Indicator Date hidden'!Z175="x","x",$Y$2-'Indicator Date hidden'!Z175)</f>
        <v>0</v>
      </c>
      <c r="Z174" s="211">
        <f>IF('Indicator Date hidden'!AA175="x","x",$Z$2-'Indicator Date hidden'!AA175)</f>
        <v>0</v>
      </c>
      <c r="AA174" s="211">
        <f>IF('Indicator Date hidden'!AB175="x","x",$AA$2-'Indicator Date hidden'!AB175)</f>
        <v>0</v>
      </c>
      <c r="AB174" s="211">
        <f>IF('Indicator Date hidden'!AC175="x","x",$AB$2-'Indicator Date hidden'!AC175)</f>
        <v>0</v>
      </c>
      <c r="AC174" s="211">
        <f>IF('Indicator Date hidden'!AD175="x","x",$AC$2-'Indicator Date hidden'!AD175)</f>
        <v>0</v>
      </c>
      <c r="AD174" s="211">
        <f>IF('Indicator Date hidden'!AE175="x","x",$AD$2-'Indicator Date hidden'!AE175)</f>
        <v>0</v>
      </c>
      <c r="AE174" s="211">
        <f>IF('Indicator Date hidden'!AF175="x","x",$AE$2-'Indicator Date hidden'!AF175)</f>
        <v>0</v>
      </c>
      <c r="AF174" s="211">
        <f>IF('Indicator Date hidden'!AG175="x","x",$AF$2-'Indicator Date hidden'!AG175)</f>
        <v>2</v>
      </c>
      <c r="AG174" s="211">
        <f>IF('Indicator Date hidden'!AH175="x","x",$AG$2-'Indicator Date hidden'!AH175)</f>
        <v>0</v>
      </c>
      <c r="AH174" s="211">
        <f>IF('Indicator Date hidden'!AI175="x","x",$AH$2-'Indicator Date hidden'!AI175)</f>
        <v>0</v>
      </c>
      <c r="AI174" s="211">
        <f>IF('Indicator Date hidden'!AJ175="x","x",$AI$2-'Indicator Date hidden'!AJ175)</f>
        <v>0</v>
      </c>
      <c r="AJ174" s="211">
        <f>IF('Indicator Date hidden'!AK175="x","x",$AJ$2-'Indicator Date hidden'!AK175)</f>
        <v>1</v>
      </c>
      <c r="AK174" s="211">
        <f>IF('Indicator Date hidden'!AL175="x","x",$AK$2-'Indicator Date hidden'!AL175)</f>
        <v>1</v>
      </c>
      <c r="AL174" s="211">
        <f>IF('Indicator Date hidden'!AM175="x","x",$AL$2-'Indicator Date hidden'!AM175)</f>
        <v>0</v>
      </c>
      <c r="AM174" s="211">
        <f>IF('Indicator Date hidden'!AN175="x","x",$AM$2-'Indicator Date hidden'!AN175)</f>
        <v>0</v>
      </c>
      <c r="AN174" s="211">
        <f>IF('Indicator Date hidden'!AO175="x","x",$AN$2-'Indicator Date hidden'!AO175)</f>
        <v>0</v>
      </c>
      <c r="AO174" s="211">
        <f>IF('Indicator Date hidden'!AP175="x","x",$AO$2-'Indicator Date hidden'!AP175)</f>
        <v>0</v>
      </c>
      <c r="AP174" s="211">
        <f>IF('Indicator Date hidden'!AQ175="x","x",$AP$2-'Indicator Date hidden'!AQ175)</f>
        <v>0</v>
      </c>
      <c r="AQ174" s="211">
        <f>IF('Indicator Date hidden'!AR175="x","x",$AQ$2-'Indicator Date hidden'!AR175)</f>
        <v>0</v>
      </c>
      <c r="AR174" s="211">
        <f>IF('Indicator Date hidden'!AS175="x","x",$AR$2-'Indicator Date hidden'!AS175)</f>
        <v>0</v>
      </c>
      <c r="AS174" s="211">
        <f>IF('Indicator Date hidden'!AT175="x","x",$AS$2-'Indicator Date hidden'!AT175)</f>
        <v>0</v>
      </c>
      <c r="AT174" s="211">
        <f>IF('Indicator Date hidden'!AU175="x","x",$AT$2-'Indicator Date hidden'!AU175)</f>
        <v>0</v>
      </c>
      <c r="AU174" s="211">
        <f>IF('Indicator Date hidden'!AV175="x","x",$AU$2-'Indicator Date hidden'!AV175)</f>
        <v>3</v>
      </c>
      <c r="AV174" s="211">
        <f>IF('Indicator Date hidden'!AW175="x","x",$AV$2-'Indicator Date hidden'!AW175)</f>
        <v>0</v>
      </c>
      <c r="AW174" s="211">
        <f>IF('Indicator Date hidden'!AX175="x","x",$AW$2-'Indicator Date hidden'!AX175)</f>
        <v>0</v>
      </c>
      <c r="AX174" s="211">
        <f>IF('Indicator Date hidden'!AY175="x","x",$AX$2-'Indicator Date hidden'!AY175)</f>
        <v>0</v>
      </c>
      <c r="AY174" s="211">
        <f>IF('Indicator Date hidden'!AZ175="x","x",$AY$2-'Indicator Date hidden'!AZ175)</f>
        <v>0</v>
      </c>
      <c r="AZ174" s="211">
        <f>IF('Indicator Date hidden'!BA175="x","x",$AZ$2-'Indicator Date hidden'!BA175)</f>
        <v>0</v>
      </c>
      <c r="BA174">
        <f t="shared" si="25"/>
        <v>11</v>
      </c>
      <c r="BB174" s="21">
        <f t="shared" si="26"/>
        <v>0.21568627450980393</v>
      </c>
      <c r="BC174">
        <f t="shared" si="27"/>
        <v>5</v>
      </c>
      <c r="BD174" s="21">
        <f t="shared" si="28"/>
        <v>0.74921463429579604</v>
      </c>
      <c r="BE174" s="280">
        <f t="shared" si="29"/>
        <v>0</v>
      </c>
    </row>
    <row r="175" spans="1:57" x14ac:dyDescent="0.25">
      <c r="A175" t="s">
        <v>8976</v>
      </c>
      <c r="B175" s="211">
        <f>IF('Indicator Date hidden'!C176="x","x",$B$2-'Indicator Date hidden'!C176)</f>
        <v>0</v>
      </c>
      <c r="C175" s="211">
        <f>IF('Indicator Date hidden'!D176="x","x",$C$2-'Indicator Date hidden'!D176)</f>
        <v>0</v>
      </c>
      <c r="D175" s="211">
        <f>IF('Indicator Date hidden'!E176="x","x",$D$2-'Indicator Date hidden'!E176)</f>
        <v>0</v>
      </c>
      <c r="E175" s="211">
        <f>IF('Indicator Date hidden'!F176="x","x",$E$2-'Indicator Date hidden'!F176)</f>
        <v>0</v>
      </c>
      <c r="F175" s="211">
        <f>IF('Indicator Date hidden'!G176="x","x",$F$2-'Indicator Date hidden'!G176)</f>
        <v>0</v>
      </c>
      <c r="G175" s="211">
        <f>IF('Indicator Date hidden'!H176="x","x",$G$2-'Indicator Date hidden'!H176)</f>
        <v>0</v>
      </c>
      <c r="H175" s="211">
        <f>IF('Indicator Date hidden'!I176="x","x",$H$2-'Indicator Date hidden'!I176)</f>
        <v>0</v>
      </c>
      <c r="I175" s="211">
        <f>IF('Indicator Date hidden'!J176="x","x",$I$2-'Indicator Date hidden'!J176)</f>
        <v>0</v>
      </c>
      <c r="J175" s="211">
        <f>IF('Indicator Date hidden'!K176="x","x",$J$2-'Indicator Date hidden'!K176)</f>
        <v>0</v>
      </c>
      <c r="K175" s="211">
        <f>IF('Indicator Date hidden'!L176="x","x",$K$2-'Indicator Date hidden'!L176)</f>
        <v>0</v>
      </c>
      <c r="L175" s="211">
        <f>IF('Indicator Date hidden'!M176="x","x",$L$2-'Indicator Date hidden'!M176)</f>
        <v>0</v>
      </c>
      <c r="M175" s="211">
        <f>IF('Indicator Date hidden'!N176="x","x",$M$2-'Indicator Date hidden'!N176)</f>
        <v>0</v>
      </c>
      <c r="N175" s="211">
        <f>IF('Indicator Date hidden'!O176="x","x",$N$2-'Indicator Date hidden'!O176)</f>
        <v>0</v>
      </c>
      <c r="O175" s="211">
        <f>IF('Indicator Date hidden'!P176="x","x",$O$2-'Indicator Date hidden'!P176)</f>
        <v>0</v>
      </c>
      <c r="P175" s="211">
        <f>IF('Indicator Date hidden'!Q176="x","x",$P$2-'Indicator Date hidden'!Q176)</f>
        <v>0</v>
      </c>
      <c r="Q175" s="211" t="str">
        <f>IF('Indicator Date hidden'!R176="x","x",$Q$2-'Indicator Date hidden'!R176)</f>
        <v>x</v>
      </c>
      <c r="R175" s="211">
        <f>IF('Indicator Date hidden'!S176="x","x",$R$2-'Indicator Date hidden'!S176)</f>
        <v>0</v>
      </c>
      <c r="S175" s="211">
        <f>IF('Indicator Date hidden'!T176="x","x",$S$2-'Indicator Date hidden'!T176)</f>
        <v>0</v>
      </c>
      <c r="T175" s="211">
        <f>IF('Indicator Date hidden'!U176="x","x",$T$2-'Indicator Date hidden'!U176)</f>
        <v>0</v>
      </c>
      <c r="U175" s="211">
        <f>IF('Indicator Date hidden'!V176="x","x",$U$2-'Indicator Date hidden'!V176)</f>
        <v>0</v>
      </c>
      <c r="V175" s="211">
        <f>IF('Indicator Date hidden'!W176="x","x",$V$2-'Indicator Date hidden'!W176)</f>
        <v>0</v>
      </c>
      <c r="W175" s="211">
        <f>IF('Indicator Date hidden'!X176="x","x",$W$2-'Indicator Date hidden'!X176)</f>
        <v>2</v>
      </c>
      <c r="X175" s="211">
        <f>IF('Indicator Date hidden'!Y176="x","x",$X$2-'Indicator Date hidden'!Y176)</f>
        <v>4</v>
      </c>
      <c r="Y175" s="211">
        <f>IF('Indicator Date hidden'!Z176="x","x",$Y$2-'Indicator Date hidden'!Z176)</f>
        <v>0</v>
      </c>
      <c r="Z175" s="211">
        <f>IF('Indicator Date hidden'!AA176="x","x",$Z$2-'Indicator Date hidden'!AA176)</f>
        <v>0</v>
      </c>
      <c r="AA175" s="211" t="str">
        <f>IF('Indicator Date hidden'!AB176="x","x",$AA$2-'Indicator Date hidden'!AB176)</f>
        <v>x</v>
      </c>
      <c r="AB175" s="211">
        <f>IF('Indicator Date hidden'!AC176="x","x",$AB$2-'Indicator Date hidden'!AC176)</f>
        <v>0</v>
      </c>
      <c r="AC175" s="211">
        <f>IF('Indicator Date hidden'!AD176="x","x",$AC$2-'Indicator Date hidden'!AD176)</f>
        <v>0</v>
      </c>
      <c r="AD175" s="211" t="str">
        <f>IF('Indicator Date hidden'!AE176="x","x",$AD$2-'Indicator Date hidden'!AE176)</f>
        <v>x</v>
      </c>
      <c r="AE175" s="211">
        <f>IF('Indicator Date hidden'!AF176="x","x",$AE$2-'Indicator Date hidden'!AF176)</f>
        <v>0</v>
      </c>
      <c r="AF175" s="211">
        <f>IF('Indicator Date hidden'!AG176="x","x",$AF$2-'Indicator Date hidden'!AG176)</f>
        <v>4</v>
      </c>
      <c r="AG175" s="211">
        <f>IF('Indicator Date hidden'!AH176="x","x",$AG$2-'Indicator Date hidden'!AH176)</f>
        <v>0</v>
      </c>
      <c r="AH175" s="211">
        <f>IF('Indicator Date hidden'!AI176="x","x",$AH$2-'Indicator Date hidden'!AI176)</f>
        <v>0</v>
      </c>
      <c r="AI175" s="211">
        <f>IF('Indicator Date hidden'!AJ176="x","x",$AI$2-'Indicator Date hidden'!AJ176)</f>
        <v>0</v>
      </c>
      <c r="AJ175" s="211" t="str">
        <f>IF('Indicator Date hidden'!AK176="x","x",$AJ$2-'Indicator Date hidden'!AK176)</f>
        <v>x</v>
      </c>
      <c r="AK175" s="211">
        <f>IF('Indicator Date hidden'!AL176="x","x",$AK$2-'Indicator Date hidden'!AL176)</f>
        <v>1</v>
      </c>
      <c r="AL175" s="211">
        <f>IF('Indicator Date hidden'!AM176="x","x",$AL$2-'Indicator Date hidden'!AM176)</f>
        <v>0</v>
      </c>
      <c r="AM175" s="211">
        <f>IF('Indicator Date hidden'!AN176="x","x",$AM$2-'Indicator Date hidden'!AN176)</f>
        <v>0</v>
      </c>
      <c r="AN175" s="211">
        <f>IF('Indicator Date hidden'!AO176="x","x",$AN$2-'Indicator Date hidden'!AO176)</f>
        <v>0</v>
      </c>
      <c r="AO175" s="211" t="str">
        <f>IF('Indicator Date hidden'!AP176="x","x",$AO$2-'Indicator Date hidden'!AP176)</f>
        <v>x</v>
      </c>
      <c r="AP175" s="211" t="str">
        <f>IF('Indicator Date hidden'!AQ176="x","x",$AP$2-'Indicator Date hidden'!AQ176)</f>
        <v>x</v>
      </c>
      <c r="AQ175" s="211">
        <f>IF('Indicator Date hidden'!AR176="x","x",$AQ$2-'Indicator Date hidden'!AR176)</f>
        <v>4</v>
      </c>
      <c r="AR175" s="211">
        <f>IF('Indicator Date hidden'!AS176="x","x",$AR$2-'Indicator Date hidden'!AS176)</f>
        <v>0</v>
      </c>
      <c r="AS175" s="211" t="str">
        <f>IF('Indicator Date hidden'!AT176="x","x",$AS$2-'Indicator Date hidden'!AT176)</f>
        <v>x</v>
      </c>
      <c r="AT175" s="211">
        <f>IF('Indicator Date hidden'!AU176="x","x",$AT$2-'Indicator Date hidden'!AU176)</f>
        <v>0</v>
      </c>
      <c r="AU175" s="211">
        <f>IF('Indicator Date hidden'!AV176="x","x",$AU$2-'Indicator Date hidden'!AV176)</f>
        <v>3</v>
      </c>
      <c r="AV175" s="211">
        <f>IF('Indicator Date hidden'!AW176="x","x",$AV$2-'Indicator Date hidden'!AW176)</f>
        <v>0</v>
      </c>
      <c r="AW175" s="211">
        <f>IF('Indicator Date hidden'!AX176="x","x",$AW$2-'Indicator Date hidden'!AX176)</f>
        <v>0</v>
      </c>
      <c r="AX175" s="211">
        <f>IF('Indicator Date hidden'!AY176="x","x",$AX$2-'Indicator Date hidden'!AY176)</f>
        <v>0</v>
      </c>
      <c r="AY175" s="211">
        <f>IF('Indicator Date hidden'!AZ176="x","x",$AY$2-'Indicator Date hidden'!AZ176)</f>
        <v>0</v>
      </c>
      <c r="AZ175" s="211">
        <f>IF('Indicator Date hidden'!BA176="x","x",$AZ$2-'Indicator Date hidden'!BA176)</f>
        <v>0</v>
      </c>
      <c r="BA175">
        <f t="shared" si="25"/>
        <v>18</v>
      </c>
      <c r="BB175" s="21">
        <f t="shared" si="26"/>
        <v>0.40909090909090912</v>
      </c>
      <c r="BC175">
        <f t="shared" si="27"/>
        <v>6</v>
      </c>
      <c r="BD175" s="21">
        <f t="shared" si="28"/>
        <v>1.1143318792846604</v>
      </c>
      <c r="BE175" s="280">
        <f t="shared" si="29"/>
        <v>0</v>
      </c>
    </row>
    <row r="176" spans="1:57" x14ac:dyDescent="0.25">
      <c r="A176" t="s">
        <v>8977</v>
      </c>
      <c r="B176" s="211">
        <f>IF('Indicator Date hidden'!C177="x","x",$B$2-'Indicator Date hidden'!C177)</f>
        <v>0</v>
      </c>
      <c r="C176" s="211">
        <f>IF('Indicator Date hidden'!D177="x","x",$C$2-'Indicator Date hidden'!D177)</f>
        <v>0</v>
      </c>
      <c r="D176" s="211">
        <f>IF('Indicator Date hidden'!E177="x","x",$D$2-'Indicator Date hidden'!E177)</f>
        <v>0</v>
      </c>
      <c r="E176" s="211">
        <f>IF('Indicator Date hidden'!F177="x","x",$E$2-'Indicator Date hidden'!F177)</f>
        <v>0</v>
      </c>
      <c r="F176" s="211">
        <f>IF('Indicator Date hidden'!G177="x","x",$F$2-'Indicator Date hidden'!G177)</f>
        <v>0</v>
      </c>
      <c r="G176" s="211">
        <f>IF('Indicator Date hidden'!H177="x","x",$G$2-'Indicator Date hidden'!H177)</f>
        <v>0</v>
      </c>
      <c r="H176" s="211">
        <f>IF('Indicator Date hidden'!I177="x","x",$H$2-'Indicator Date hidden'!I177)</f>
        <v>0</v>
      </c>
      <c r="I176" s="211">
        <f>IF('Indicator Date hidden'!J177="x","x",$I$2-'Indicator Date hidden'!J177)</f>
        <v>0</v>
      </c>
      <c r="J176" s="211">
        <f>IF('Indicator Date hidden'!K177="x","x",$J$2-'Indicator Date hidden'!K177)</f>
        <v>0</v>
      </c>
      <c r="K176" s="211">
        <f>IF('Indicator Date hidden'!L177="x","x",$K$2-'Indicator Date hidden'!L177)</f>
        <v>0</v>
      </c>
      <c r="L176" s="211">
        <f>IF('Indicator Date hidden'!M177="x","x",$L$2-'Indicator Date hidden'!M177)</f>
        <v>0</v>
      </c>
      <c r="M176" s="211">
        <f>IF('Indicator Date hidden'!N177="x","x",$M$2-'Indicator Date hidden'!N177)</f>
        <v>0</v>
      </c>
      <c r="N176" s="211">
        <f>IF('Indicator Date hidden'!O177="x","x",$N$2-'Indicator Date hidden'!O177)</f>
        <v>0</v>
      </c>
      <c r="O176" s="211">
        <f>IF('Indicator Date hidden'!P177="x","x",$O$2-'Indicator Date hidden'!P177)</f>
        <v>0</v>
      </c>
      <c r="P176" s="211">
        <f>IF('Indicator Date hidden'!Q177="x","x",$P$2-'Indicator Date hidden'!Q177)</f>
        <v>0</v>
      </c>
      <c r="Q176" s="211">
        <f>IF('Indicator Date hidden'!R177="x","x",$Q$2-'Indicator Date hidden'!R177)</f>
        <v>8</v>
      </c>
      <c r="R176" s="211">
        <f>IF('Indicator Date hidden'!S177="x","x",$R$2-'Indicator Date hidden'!S177)</f>
        <v>0</v>
      </c>
      <c r="S176" s="211">
        <f>IF('Indicator Date hidden'!T177="x","x",$S$2-'Indicator Date hidden'!T177)</f>
        <v>0</v>
      </c>
      <c r="T176" s="211">
        <f>IF('Indicator Date hidden'!U177="x","x",$T$2-'Indicator Date hidden'!U177)</f>
        <v>0</v>
      </c>
      <c r="U176" s="211" t="str">
        <f>IF('Indicator Date hidden'!V177="x","x",$U$2-'Indicator Date hidden'!V177)</f>
        <v>x</v>
      </c>
      <c r="V176" s="211">
        <f>IF('Indicator Date hidden'!W177="x","x",$V$2-'Indicator Date hidden'!W177)</f>
        <v>0</v>
      </c>
      <c r="W176" s="211" t="str">
        <f>IF('Indicator Date hidden'!X177="x","x",$W$2-'Indicator Date hidden'!X177)</f>
        <v>x</v>
      </c>
      <c r="X176" s="211">
        <f>IF('Indicator Date hidden'!Y177="x","x",$X$2-'Indicator Date hidden'!Y177)</f>
        <v>4</v>
      </c>
      <c r="Y176" s="211">
        <f>IF('Indicator Date hidden'!Z177="x","x",$Y$2-'Indicator Date hidden'!Z177)</f>
        <v>0</v>
      </c>
      <c r="Z176" s="211">
        <f>IF('Indicator Date hidden'!AA177="x","x",$Z$2-'Indicator Date hidden'!AA177)</f>
        <v>0</v>
      </c>
      <c r="AA176" s="211">
        <f>IF('Indicator Date hidden'!AB177="x","x",$AA$2-'Indicator Date hidden'!AB177)</f>
        <v>1</v>
      </c>
      <c r="AB176" s="211">
        <f>IF('Indicator Date hidden'!AC177="x","x",$AB$2-'Indicator Date hidden'!AC177)</f>
        <v>0</v>
      </c>
      <c r="AC176" s="211">
        <f>IF('Indicator Date hidden'!AD177="x","x",$AC$2-'Indicator Date hidden'!AD177)</f>
        <v>0</v>
      </c>
      <c r="AD176" s="211" t="str">
        <f>IF('Indicator Date hidden'!AE177="x","x",$AD$2-'Indicator Date hidden'!AE177)</f>
        <v>x</v>
      </c>
      <c r="AE176" s="211">
        <f>IF('Indicator Date hidden'!AF177="x","x",$AE$2-'Indicator Date hidden'!AF177)</f>
        <v>0</v>
      </c>
      <c r="AF176" s="211" t="str">
        <f>IF('Indicator Date hidden'!AG177="x","x",$AF$2-'Indicator Date hidden'!AG177)</f>
        <v>x</v>
      </c>
      <c r="AG176" s="211">
        <f>IF('Indicator Date hidden'!AH177="x","x",$AG$2-'Indicator Date hidden'!AH177)</f>
        <v>0</v>
      </c>
      <c r="AH176" s="211">
        <f>IF('Indicator Date hidden'!AI177="x","x",$AH$2-'Indicator Date hidden'!AI177)</f>
        <v>0</v>
      </c>
      <c r="AI176" s="211">
        <f>IF('Indicator Date hidden'!AJ177="x","x",$AI$2-'Indicator Date hidden'!AJ177)</f>
        <v>0</v>
      </c>
      <c r="AJ176" s="211" t="str">
        <f>IF('Indicator Date hidden'!AK177="x","x",$AJ$2-'Indicator Date hidden'!AK177)</f>
        <v>x</v>
      </c>
      <c r="AK176" s="211">
        <f>IF('Indicator Date hidden'!AL177="x","x",$AK$2-'Indicator Date hidden'!AL177)</f>
        <v>1</v>
      </c>
      <c r="AL176" s="211">
        <f>IF('Indicator Date hidden'!AM177="x","x",$AL$2-'Indicator Date hidden'!AM177)</f>
        <v>0</v>
      </c>
      <c r="AM176" s="211">
        <f>IF('Indicator Date hidden'!AN177="x","x",$AM$2-'Indicator Date hidden'!AN177)</f>
        <v>0</v>
      </c>
      <c r="AN176" s="211">
        <f>IF('Indicator Date hidden'!AO177="x","x",$AN$2-'Indicator Date hidden'!AO177)</f>
        <v>0</v>
      </c>
      <c r="AO176" s="211">
        <f>IF('Indicator Date hidden'!AP177="x","x",$AO$2-'Indicator Date hidden'!AP177)</f>
        <v>1</v>
      </c>
      <c r="AP176" s="211">
        <f>IF('Indicator Date hidden'!AQ177="x","x",$AP$2-'Indicator Date hidden'!AQ177)</f>
        <v>1</v>
      </c>
      <c r="AQ176" s="211">
        <f>IF('Indicator Date hidden'!AR177="x","x",$AQ$2-'Indicator Date hidden'!AR177)</f>
        <v>4</v>
      </c>
      <c r="AR176" s="211">
        <f>IF('Indicator Date hidden'!AS177="x","x",$AR$2-'Indicator Date hidden'!AS177)</f>
        <v>0</v>
      </c>
      <c r="AS176" s="211">
        <f>IF('Indicator Date hidden'!AT177="x","x",$AS$2-'Indicator Date hidden'!AT177)</f>
        <v>0</v>
      </c>
      <c r="AT176" s="211">
        <f>IF('Indicator Date hidden'!AU177="x","x",$AT$2-'Indicator Date hidden'!AU177)</f>
        <v>0</v>
      </c>
      <c r="AU176" s="211">
        <f>IF('Indicator Date hidden'!AV177="x","x",$AU$2-'Indicator Date hidden'!AV177)</f>
        <v>1</v>
      </c>
      <c r="AV176" s="211">
        <f>IF('Indicator Date hidden'!AW177="x","x",$AV$2-'Indicator Date hidden'!AW177)</f>
        <v>0</v>
      </c>
      <c r="AW176" s="211">
        <f>IF('Indicator Date hidden'!AX177="x","x",$AW$2-'Indicator Date hidden'!AX177)</f>
        <v>0</v>
      </c>
      <c r="AX176" s="211">
        <f>IF('Indicator Date hidden'!AY177="x","x",$AX$2-'Indicator Date hidden'!AY177)</f>
        <v>0</v>
      </c>
      <c r="AY176" s="211">
        <f>IF('Indicator Date hidden'!AZ177="x","x",$AY$2-'Indicator Date hidden'!AZ177)</f>
        <v>0</v>
      </c>
      <c r="AZ176" s="211">
        <f>IF('Indicator Date hidden'!BA177="x","x",$AZ$2-'Indicator Date hidden'!BA177)</f>
        <v>0</v>
      </c>
      <c r="BA176">
        <f t="shared" si="25"/>
        <v>21</v>
      </c>
      <c r="BB176" s="21">
        <f t="shared" si="26"/>
        <v>0.45652173913043476</v>
      </c>
      <c r="BC176">
        <f t="shared" si="27"/>
        <v>8</v>
      </c>
      <c r="BD176" s="21">
        <f t="shared" si="28"/>
        <v>1.4096950292933457</v>
      </c>
      <c r="BE176" s="280">
        <f t="shared" si="29"/>
        <v>0</v>
      </c>
    </row>
    <row r="177" spans="1:57" x14ac:dyDescent="0.25">
      <c r="A177" t="s">
        <v>8978</v>
      </c>
      <c r="B177" s="211">
        <f>IF('Indicator Date hidden'!C178="x","x",$B$2-'Indicator Date hidden'!C178)</f>
        <v>0</v>
      </c>
      <c r="C177" s="211">
        <f>IF('Indicator Date hidden'!D178="x","x",$C$2-'Indicator Date hidden'!D178)</f>
        <v>0</v>
      </c>
      <c r="D177" s="211">
        <f>IF('Indicator Date hidden'!E178="x","x",$D$2-'Indicator Date hidden'!E178)</f>
        <v>0</v>
      </c>
      <c r="E177" s="211">
        <f>IF('Indicator Date hidden'!F178="x","x",$E$2-'Indicator Date hidden'!F178)</f>
        <v>0</v>
      </c>
      <c r="F177" s="211">
        <f>IF('Indicator Date hidden'!G178="x","x",$F$2-'Indicator Date hidden'!G178)</f>
        <v>0</v>
      </c>
      <c r="G177" s="211">
        <f>IF('Indicator Date hidden'!H178="x","x",$G$2-'Indicator Date hidden'!H178)</f>
        <v>0</v>
      </c>
      <c r="H177" s="211">
        <f>IF('Indicator Date hidden'!I178="x","x",$H$2-'Indicator Date hidden'!I178)</f>
        <v>0</v>
      </c>
      <c r="I177" s="211">
        <f>IF('Indicator Date hidden'!J178="x","x",$I$2-'Indicator Date hidden'!J178)</f>
        <v>0</v>
      </c>
      <c r="J177" s="211">
        <f>IF('Indicator Date hidden'!K178="x","x",$J$2-'Indicator Date hidden'!K178)</f>
        <v>0</v>
      </c>
      <c r="K177" s="211">
        <f>IF('Indicator Date hidden'!L178="x","x",$K$2-'Indicator Date hidden'!L178)</f>
        <v>0</v>
      </c>
      <c r="L177" s="211">
        <f>IF('Indicator Date hidden'!M178="x","x",$L$2-'Indicator Date hidden'!M178)</f>
        <v>0</v>
      </c>
      <c r="M177" s="211">
        <f>IF('Indicator Date hidden'!N178="x","x",$M$2-'Indicator Date hidden'!N178)</f>
        <v>0</v>
      </c>
      <c r="N177" s="211">
        <f>IF('Indicator Date hidden'!O178="x","x",$N$2-'Indicator Date hidden'!O178)</f>
        <v>0</v>
      </c>
      <c r="O177" s="211">
        <f>IF('Indicator Date hidden'!P178="x","x",$O$2-'Indicator Date hidden'!P178)</f>
        <v>0</v>
      </c>
      <c r="P177" s="211">
        <f>IF('Indicator Date hidden'!Q178="x","x",$P$2-'Indicator Date hidden'!Q178)</f>
        <v>0</v>
      </c>
      <c r="Q177" s="211">
        <f>IF('Indicator Date hidden'!R178="x","x",$Q$2-'Indicator Date hidden'!R178)</f>
        <v>2</v>
      </c>
      <c r="R177" s="211">
        <f>IF('Indicator Date hidden'!S178="x","x",$R$2-'Indicator Date hidden'!S178)</f>
        <v>0</v>
      </c>
      <c r="S177" s="211">
        <f>IF('Indicator Date hidden'!T178="x","x",$S$2-'Indicator Date hidden'!T178)</f>
        <v>0</v>
      </c>
      <c r="T177" s="211">
        <f>IF('Indicator Date hidden'!U178="x","x",$T$2-'Indicator Date hidden'!U178)</f>
        <v>0</v>
      </c>
      <c r="U177" s="211">
        <f>IF('Indicator Date hidden'!V178="x","x",$U$2-'Indicator Date hidden'!V178)</f>
        <v>0</v>
      </c>
      <c r="V177" s="211">
        <f>IF('Indicator Date hidden'!W178="x","x",$V$2-'Indicator Date hidden'!W178)</f>
        <v>0</v>
      </c>
      <c r="W177" s="211">
        <f>IF('Indicator Date hidden'!X178="x","x",$W$2-'Indicator Date hidden'!X178)</f>
        <v>2</v>
      </c>
      <c r="X177" s="211">
        <f>IF('Indicator Date hidden'!Y178="x","x",$X$2-'Indicator Date hidden'!Y178)</f>
        <v>4</v>
      </c>
      <c r="Y177" s="211">
        <f>IF('Indicator Date hidden'!Z178="x","x",$Y$2-'Indicator Date hidden'!Z178)</f>
        <v>0</v>
      </c>
      <c r="Z177" s="211">
        <f>IF('Indicator Date hidden'!AA178="x","x",$Z$2-'Indicator Date hidden'!AA178)</f>
        <v>0</v>
      </c>
      <c r="AA177" s="211">
        <f>IF('Indicator Date hidden'!AB178="x","x",$AA$2-'Indicator Date hidden'!AB178)</f>
        <v>0</v>
      </c>
      <c r="AB177" s="211">
        <f>IF('Indicator Date hidden'!AC178="x","x",$AB$2-'Indicator Date hidden'!AC178)</f>
        <v>0</v>
      </c>
      <c r="AC177" s="211">
        <f>IF('Indicator Date hidden'!AD178="x","x",$AC$2-'Indicator Date hidden'!AD178)</f>
        <v>0</v>
      </c>
      <c r="AD177" s="211" t="str">
        <f>IF('Indicator Date hidden'!AE178="x","x",$AD$2-'Indicator Date hidden'!AE178)</f>
        <v>x</v>
      </c>
      <c r="AE177" s="211">
        <f>IF('Indicator Date hidden'!AF178="x","x",$AE$2-'Indicator Date hidden'!AF178)</f>
        <v>0</v>
      </c>
      <c r="AF177" s="211">
        <f>IF('Indicator Date hidden'!AG178="x","x",$AF$2-'Indicator Date hidden'!AG178)</f>
        <v>3</v>
      </c>
      <c r="AG177" s="211">
        <f>IF('Indicator Date hidden'!AH178="x","x",$AG$2-'Indicator Date hidden'!AH178)</f>
        <v>0</v>
      </c>
      <c r="AH177" s="211">
        <f>IF('Indicator Date hidden'!AI178="x","x",$AH$2-'Indicator Date hidden'!AI178)</f>
        <v>0</v>
      </c>
      <c r="AI177" s="211">
        <f>IF('Indicator Date hidden'!AJ178="x","x",$AI$2-'Indicator Date hidden'!AJ178)</f>
        <v>0</v>
      </c>
      <c r="AJ177" s="211" t="str">
        <f>IF('Indicator Date hidden'!AK178="x","x",$AJ$2-'Indicator Date hidden'!AK178)</f>
        <v>x</v>
      </c>
      <c r="AK177" s="211">
        <f>IF('Indicator Date hidden'!AL178="x","x",$AK$2-'Indicator Date hidden'!AL178)</f>
        <v>1</v>
      </c>
      <c r="AL177" s="211">
        <f>IF('Indicator Date hidden'!AM178="x","x",$AL$2-'Indicator Date hidden'!AM178)</f>
        <v>0</v>
      </c>
      <c r="AM177" s="211">
        <f>IF('Indicator Date hidden'!AN178="x","x",$AM$2-'Indicator Date hidden'!AN178)</f>
        <v>0</v>
      </c>
      <c r="AN177" s="211">
        <f>IF('Indicator Date hidden'!AO178="x","x",$AN$2-'Indicator Date hidden'!AO178)</f>
        <v>0</v>
      </c>
      <c r="AO177" s="211">
        <f>IF('Indicator Date hidden'!AP178="x","x",$AO$2-'Indicator Date hidden'!AP178)</f>
        <v>0</v>
      </c>
      <c r="AP177" s="211">
        <f>IF('Indicator Date hidden'!AQ178="x","x",$AP$2-'Indicator Date hidden'!AQ178)</f>
        <v>0</v>
      </c>
      <c r="AQ177" s="211">
        <f>IF('Indicator Date hidden'!AR178="x","x",$AQ$2-'Indicator Date hidden'!AR178)</f>
        <v>4</v>
      </c>
      <c r="AR177" s="211">
        <f>IF('Indicator Date hidden'!AS178="x","x",$AR$2-'Indicator Date hidden'!AS178)</f>
        <v>0</v>
      </c>
      <c r="AS177" s="211">
        <f>IF('Indicator Date hidden'!AT178="x","x",$AS$2-'Indicator Date hidden'!AT178)</f>
        <v>0</v>
      </c>
      <c r="AT177" s="211">
        <f>IF('Indicator Date hidden'!AU178="x","x",$AT$2-'Indicator Date hidden'!AU178)</f>
        <v>0</v>
      </c>
      <c r="AU177" s="211">
        <f>IF('Indicator Date hidden'!AV178="x","x",$AU$2-'Indicator Date hidden'!AV178)</f>
        <v>3</v>
      </c>
      <c r="AV177" s="211">
        <f>IF('Indicator Date hidden'!AW178="x","x",$AV$2-'Indicator Date hidden'!AW178)</f>
        <v>0</v>
      </c>
      <c r="AW177" s="211">
        <f>IF('Indicator Date hidden'!AX178="x","x",$AW$2-'Indicator Date hidden'!AX178)</f>
        <v>0</v>
      </c>
      <c r="AX177" s="211">
        <f>IF('Indicator Date hidden'!AY178="x","x",$AX$2-'Indicator Date hidden'!AY178)</f>
        <v>0</v>
      </c>
      <c r="AY177" s="211">
        <f>IF('Indicator Date hidden'!AZ178="x","x",$AY$2-'Indicator Date hidden'!AZ178)</f>
        <v>0</v>
      </c>
      <c r="AZ177" s="211">
        <f>IF('Indicator Date hidden'!BA178="x","x",$AZ$2-'Indicator Date hidden'!BA178)</f>
        <v>0</v>
      </c>
      <c r="BA177">
        <f t="shared" si="25"/>
        <v>19</v>
      </c>
      <c r="BB177" s="21">
        <f t="shared" si="26"/>
        <v>0.38775510204081631</v>
      </c>
      <c r="BC177">
        <f t="shared" si="27"/>
        <v>7</v>
      </c>
      <c r="BD177" s="21">
        <f t="shared" si="28"/>
        <v>1.0265123542823911</v>
      </c>
      <c r="BE177" s="280">
        <f t="shared" si="29"/>
        <v>0</v>
      </c>
    </row>
    <row r="178" spans="1:57" x14ac:dyDescent="0.25">
      <c r="A178" t="s">
        <v>8979</v>
      </c>
      <c r="B178" s="211">
        <f>IF('Indicator Date hidden'!C179="x","x",$B$2-'Indicator Date hidden'!C179)</f>
        <v>0</v>
      </c>
      <c r="C178" s="211">
        <f>IF('Indicator Date hidden'!D179="x","x",$C$2-'Indicator Date hidden'!D179)</f>
        <v>0</v>
      </c>
      <c r="D178" s="211">
        <f>IF('Indicator Date hidden'!E179="x","x",$D$2-'Indicator Date hidden'!E179)</f>
        <v>0</v>
      </c>
      <c r="E178" s="211">
        <f>IF('Indicator Date hidden'!F179="x","x",$E$2-'Indicator Date hidden'!F179)</f>
        <v>0</v>
      </c>
      <c r="F178" s="211">
        <f>IF('Indicator Date hidden'!G179="x","x",$F$2-'Indicator Date hidden'!G179)</f>
        <v>0</v>
      </c>
      <c r="G178" s="211">
        <f>IF('Indicator Date hidden'!H179="x","x",$G$2-'Indicator Date hidden'!H179)</f>
        <v>0</v>
      </c>
      <c r="H178" s="211">
        <f>IF('Indicator Date hidden'!I179="x","x",$H$2-'Indicator Date hidden'!I179)</f>
        <v>0</v>
      </c>
      <c r="I178" s="211">
        <f>IF('Indicator Date hidden'!J179="x","x",$I$2-'Indicator Date hidden'!J179)</f>
        <v>0</v>
      </c>
      <c r="J178" s="211">
        <f>IF('Indicator Date hidden'!K179="x","x",$J$2-'Indicator Date hidden'!K179)</f>
        <v>0</v>
      </c>
      <c r="K178" s="211">
        <f>IF('Indicator Date hidden'!L179="x","x",$K$2-'Indicator Date hidden'!L179)</f>
        <v>0</v>
      </c>
      <c r="L178" s="211">
        <f>IF('Indicator Date hidden'!M179="x","x",$L$2-'Indicator Date hidden'!M179)</f>
        <v>0</v>
      </c>
      <c r="M178" s="211">
        <f>IF('Indicator Date hidden'!N179="x","x",$M$2-'Indicator Date hidden'!N179)</f>
        <v>0</v>
      </c>
      <c r="N178" s="211">
        <f>IF('Indicator Date hidden'!O179="x","x",$N$2-'Indicator Date hidden'!O179)</f>
        <v>0</v>
      </c>
      <c r="O178" s="211">
        <f>IF('Indicator Date hidden'!P179="x","x",$O$2-'Indicator Date hidden'!P179)</f>
        <v>0</v>
      </c>
      <c r="P178" s="211">
        <f>IF('Indicator Date hidden'!Q179="x","x",$P$2-'Indicator Date hidden'!Q179)</f>
        <v>0</v>
      </c>
      <c r="Q178" s="211" t="str">
        <f>IF('Indicator Date hidden'!R179="x","x",$Q$2-'Indicator Date hidden'!R179)</f>
        <v>x</v>
      </c>
      <c r="R178" s="211">
        <f>IF('Indicator Date hidden'!S179="x","x",$R$2-'Indicator Date hidden'!S179)</f>
        <v>0</v>
      </c>
      <c r="S178" s="211">
        <f>IF('Indicator Date hidden'!T179="x","x",$S$2-'Indicator Date hidden'!T179)</f>
        <v>0</v>
      </c>
      <c r="T178" s="211">
        <f>IF('Indicator Date hidden'!U179="x","x",$T$2-'Indicator Date hidden'!U179)</f>
        <v>0</v>
      </c>
      <c r="U178" s="211">
        <f>IF('Indicator Date hidden'!V179="x","x",$U$2-'Indicator Date hidden'!V179)</f>
        <v>0</v>
      </c>
      <c r="V178" s="211">
        <f>IF('Indicator Date hidden'!W179="x","x",$V$2-'Indicator Date hidden'!W179)</f>
        <v>0</v>
      </c>
      <c r="W178" s="211">
        <f>IF('Indicator Date hidden'!X179="x","x",$W$2-'Indicator Date hidden'!X179)</f>
        <v>1</v>
      </c>
      <c r="X178" s="211">
        <f>IF('Indicator Date hidden'!Y179="x","x",$X$2-'Indicator Date hidden'!Y179)</f>
        <v>3</v>
      </c>
      <c r="Y178" s="211">
        <f>IF('Indicator Date hidden'!Z179="x","x",$Y$2-'Indicator Date hidden'!Z179)</f>
        <v>0</v>
      </c>
      <c r="Z178" s="211">
        <f>IF('Indicator Date hidden'!AA179="x","x",$Z$2-'Indicator Date hidden'!AA179)</f>
        <v>0</v>
      </c>
      <c r="AA178" s="211" t="str">
        <f>IF('Indicator Date hidden'!AB179="x","x",$AA$2-'Indicator Date hidden'!AB179)</f>
        <v>x</v>
      </c>
      <c r="AB178" s="211">
        <f>IF('Indicator Date hidden'!AC179="x","x",$AB$2-'Indicator Date hidden'!AC179)</f>
        <v>0</v>
      </c>
      <c r="AC178" s="211">
        <f>IF('Indicator Date hidden'!AD179="x","x",$AC$2-'Indicator Date hidden'!AD179)</f>
        <v>0</v>
      </c>
      <c r="AD178" s="211">
        <f>IF('Indicator Date hidden'!AE179="x","x",$AD$2-'Indicator Date hidden'!AE179)</f>
        <v>0</v>
      </c>
      <c r="AE178" s="211">
        <f>IF('Indicator Date hidden'!AF179="x","x",$AE$2-'Indicator Date hidden'!AF179)</f>
        <v>0</v>
      </c>
      <c r="AF178" s="211">
        <f>IF('Indicator Date hidden'!AG179="x","x",$AF$2-'Indicator Date hidden'!AG179)</f>
        <v>1</v>
      </c>
      <c r="AG178" s="211">
        <f>IF('Indicator Date hidden'!AH179="x","x",$AG$2-'Indicator Date hidden'!AH179)</f>
        <v>0</v>
      </c>
      <c r="AH178" s="211">
        <f>IF('Indicator Date hidden'!AI179="x","x",$AH$2-'Indicator Date hidden'!AI179)</f>
        <v>0</v>
      </c>
      <c r="AI178" s="211">
        <f>IF('Indicator Date hidden'!AJ179="x","x",$AI$2-'Indicator Date hidden'!AJ179)</f>
        <v>0</v>
      </c>
      <c r="AJ178" s="211">
        <f>IF('Indicator Date hidden'!AK179="x","x",$AJ$2-'Indicator Date hidden'!AK179)</f>
        <v>1</v>
      </c>
      <c r="AK178" s="211">
        <f>IF('Indicator Date hidden'!AL179="x","x",$AK$2-'Indicator Date hidden'!AL179)</f>
        <v>0</v>
      </c>
      <c r="AL178" s="211">
        <f>IF('Indicator Date hidden'!AM179="x","x",$AL$2-'Indicator Date hidden'!AM179)</f>
        <v>0</v>
      </c>
      <c r="AM178" s="211">
        <f>IF('Indicator Date hidden'!AN179="x","x",$AM$2-'Indicator Date hidden'!AN179)</f>
        <v>0</v>
      </c>
      <c r="AN178" s="211">
        <f>IF('Indicator Date hidden'!AO179="x","x",$AN$2-'Indicator Date hidden'!AO179)</f>
        <v>0</v>
      </c>
      <c r="AO178" s="211">
        <f>IF('Indicator Date hidden'!AP179="x","x",$AO$2-'Indicator Date hidden'!AP179)</f>
        <v>0</v>
      </c>
      <c r="AP178" s="211">
        <f>IF('Indicator Date hidden'!AQ179="x","x",$AP$2-'Indicator Date hidden'!AQ179)</f>
        <v>0</v>
      </c>
      <c r="AQ178" s="211">
        <f>IF('Indicator Date hidden'!AR179="x","x",$AQ$2-'Indicator Date hidden'!AR179)</f>
        <v>0</v>
      </c>
      <c r="AR178" s="211">
        <f>IF('Indicator Date hidden'!AS179="x","x",$AR$2-'Indicator Date hidden'!AS179)</f>
        <v>0</v>
      </c>
      <c r="AS178" s="211">
        <f>IF('Indicator Date hidden'!AT179="x","x",$AS$2-'Indicator Date hidden'!AT179)</f>
        <v>0</v>
      </c>
      <c r="AT178" s="211">
        <f>IF('Indicator Date hidden'!AU179="x","x",$AT$2-'Indicator Date hidden'!AU179)</f>
        <v>0</v>
      </c>
      <c r="AU178" s="211">
        <f>IF('Indicator Date hidden'!AV179="x","x",$AU$2-'Indicator Date hidden'!AV179)</f>
        <v>1</v>
      </c>
      <c r="AV178" s="211">
        <f>IF('Indicator Date hidden'!AW179="x","x",$AV$2-'Indicator Date hidden'!AW179)</f>
        <v>0</v>
      </c>
      <c r="AW178" s="211">
        <f>IF('Indicator Date hidden'!AX179="x","x",$AW$2-'Indicator Date hidden'!AX179)</f>
        <v>0</v>
      </c>
      <c r="AX178" s="211">
        <f>IF('Indicator Date hidden'!AY179="x","x",$AX$2-'Indicator Date hidden'!AY179)</f>
        <v>0</v>
      </c>
      <c r="AY178" s="211">
        <f>IF('Indicator Date hidden'!AZ179="x","x",$AY$2-'Indicator Date hidden'!AZ179)</f>
        <v>0</v>
      </c>
      <c r="AZ178" s="211">
        <f>IF('Indicator Date hidden'!BA179="x","x",$AZ$2-'Indicator Date hidden'!BA179)</f>
        <v>0</v>
      </c>
      <c r="BA178">
        <f t="shared" si="25"/>
        <v>7</v>
      </c>
      <c r="BB178" s="21">
        <f t="shared" si="26"/>
        <v>0.14285714285714285</v>
      </c>
      <c r="BC178">
        <f t="shared" si="27"/>
        <v>5</v>
      </c>
      <c r="BD178" s="21">
        <f t="shared" si="28"/>
        <v>0.49487165930539351</v>
      </c>
      <c r="BE178" s="280">
        <f t="shared" si="29"/>
        <v>0</v>
      </c>
    </row>
    <row r="179" spans="1:57" x14ac:dyDescent="0.25">
      <c r="A179" t="s">
        <v>8972</v>
      </c>
      <c r="B179" s="211">
        <f>IF('Indicator Date hidden'!C180="x","x",$B$2-'Indicator Date hidden'!C180)</f>
        <v>0</v>
      </c>
      <c r="C179" s="211">
        <f>IF('Indicator Date hidden'!D180="x","x",$C$2-'Indicator Date hidden'!D180)</f>
        <v>0</v>
      </c>
      <c r="D179" s="211">
        <f>IF('Indicator Date hidden'!E180="x","x",$D$2-'Indicator Date hidden'!E180)</f>
        <v>0</v>
      </c>
      <c r="E179" s="211">
        <f>IF('Indicator Date hidden'!F180="x","x",$E$2-'Indicator Date hidden'!F180)</f>
        <v>0</v>
      </c>
      <c r="F179" s="211">
        <f>IF('Indicator Date hidden'!G180="x","x",$F$2-'Indicator Date hidden'!G180)</f>
        <v>0</v>
      </c>
      <c r="G179" s="211">
        <f>IF('Indicator Date hidden'!H180="x","x",$G$2-'Indicator Date hidden'!H180)</f>
        <v>0</v>
      </c>
      <c r="H179" s="211">
        <f>IF('Indicator Date hidden'!I180="x","x",$H$2-'Indicator Date hidden'!I180)</f>
        <v>0</v>
      </c>
      <c r="I179" s="211">
        <f>IF('Indicator Date hidden'!J180="x","x",$I$2-'Indicator Date hidden'!J180)</f>
        <v>0</v>
      </c>
      <c r="J179" s="211">
        <f>IF('Indicator Date hidden'!K180="x","x",$J$2-'Indicator Date hidden'!K180)</f>
        <v>0</v>
      </c>
      <c r="K179" s="211">
        <f>IF('Indicator Date hidden'!L180="x","x",$K$2-'Indicator Date hidden'!L180)</f>
        <v>0</v>
      </c>
      <c r="L179" s="211">
        <f>IF('Indicator Date hidden'!M180="x","x",$L$2-'Indicator Date hidden'!M180)</f>
        <v>0</v>
      </c>
      <c r="M179" s="211">
        <f>IF('Indicator Date hidden'!N180="x","x",$M$2-'Indicator Date hidden'!N180)</f>
        <v>0</v>
      </c>
      <c r="N179" s="211">
        <f>IF('Indicator Date hidden'!O180="x","x",$N$2-'Indicator Date hidden'!O180)</f>
        <v>0</v>
      </c>
      <c r="O179" s="211">
        <f>IF('Indicator Date hidden'!P180="x","x",$O$2-'Indicator Date hidden'!P180)</f>
        <v>0</v>
      </c>
      <c r="P179" s="211">
        <f>IF('Indicator Date hidden'!Q180="x","x",$P$2-'Indicator Date hidden'!Q180)</f>
        <v>0</v>
      </c>
      <c r="Q179" s="211" t="str">
        <f>IF('Indicator Date hidden'!R180="x","x",$Q$2-'Indicator Date hidden'!R180)</f>
        <v>x</v>
      </c>
      <c r="R179" s="211">
        <f>IF('Indicator Date hidden'!S180="x","x",$R$2-'Indicator Date hidden'!S180)</f>
        <v>0</v>
      </c>
      <c r="S179" s="211">
        <f>IF('Indicator Date hidden'!T180="x","x",$S$2-'Indicator Date hidden'!T180)</f>
        <v>0</v>
      </c>
      <c r="T179" s="211">
        <f>IF('Indicator Date hidden'!U180="x","x",$T$2-'Indicator Date hidden'!U180)</f>
        <v>0</v>
      </c>
      <c r="U179" s="211">
        <f>IF('Indicator Date hidden'!V180="x","x",$U$2-'Indicator Date hidden'!V180)</f>
        <v>0</v>
      </c>
      <c r="V179" s="211">
        <f>IF('Indicator Date hidden'!W180="x","x",$V$2-'Indicator Date hidden'!W180)</f>
        <v>0</v>
      </c>
      <c r="W179" s="211" t="str">
        <f>IF('Indicator Date hidden'!X180="x","x",$W$2-'Indicator Date hidden'!X180)</f>
        <v>x</v>
      </c>
      <c r="X179" s="211">
        <f>IF('Indicator Date hidden'!Y180="x","x",$X$2-'Indicator Date hidden'!Y180)</f>
        <v>4</v>
      </c>
      <c r="Y179" s="211">
        <f>IF('Indicator Date hidden'!Z180="x","x",$Y$2-'Indicator Date hidden'!Z180)</f>
        <v>0</v>
      </c>
      <c r="Z179" s="211">
        <f>IF('Indicator Date hidden'!AA180="x","x",$Z$2-'Indicator Date hidden'!AA180)</f>
        <v>0</v>
      </c>
      <c r="AA179" s="211" t="str">
        <f>IF('Indicator Date hidden'!AB180="x","x",$AA$2-'Indicator Date hidden'!AB180)</f>
        <v>x</v>
      </c>
      <c r="AB179" s="211">
        <f>IF('Indicator Date hidden'!AC180="x","x",$AB$2-'Indicator Date hidden'!AC180)</f>
        <v>0</v>
      </c>
      <c r="AC179" s="211">
        <f>IF('Indicator Date hidden'!AD180="x","x",$AC$2-'Indicator Date hidden'!AD180)</f>
        <v>0</v>
      </c>
      <c r="AD179" s="211" t="str">
        <f>IF('Indicator Date hidden'!AE180="x","x",$AD$2-'Indicator Date hidden'!AE180)</f>
        <v>x</v>
      </c>
      <c r="AE179" s="211" t="str">
        <f>IF('Indicator Date hidden'!AF180="x","x",$AE$2-'Indicator Date hidden'!AF180)</f>
        <v>x</v>
      </c>
      <c r="AF179" s="211" t="str">
        <f>IF('Indicator Date hidden'!AG180="x","x",$AF$2-'Indicator Date hidden'!AG180)</f>
        <v>x</v>
      </c>
      <c r="AG179" s="211">
        <f>IF('Indicator Date hidden'!AH180="x","x",$AG$2-'Indicator Date hidden'!AH180)</f>
        <v>0</v>
      </c>
      <c r="AH179" s="211">
        <f>IF('Indicator Date hidden'!AI180="x","x",$AH$2-'Indicator Date hidden'!AI180)</f>
        <v>0</v>
      </c>
      <c r="AI179" s="211">
        <f>IF('Indicator Date hidden'!AJ180="x","x",$AI$2-'Indicator Date hidden'!AJ180)</f>
        <v>0</v>
      </c>
      <c r="AJ179" s="211" t="str">
        <f>IF('Indicator Date hidden'!AK180="x","x",$AJ$2-'Indicator Date hidden'!AK180)</f>
        <v>x</v>
      </c>
      <c r="AK179" s="211">
        <f>IF('Indicator Date hidden'!AL180="x","x",$AK$2-'Indicator Date hidden'!AL180)</f>
        <v>1</v>
      </c>
      <c r="AL179" s="211">
        <f>IF('Indicator Date hidden'!AM180="x","x",$AL$2-'Indicator Date hidden'!AM180)</f>
        <v>0</v>
      </c>
      <c r="AM179" s="211">
        <f>IF('Indicator Date hidden'!AN180="x","x",$AM$2-'Indicator Date hidden'!AN180)</f>
        <v>0</v>
      </c>
      <c r="AN179" s="211">
        <f>IF('Indicator Date hidden'!AO180="x","x",$AN$2-'Indicator Date hidden'!AO180)</f>
        <v>0</v>
      </c>
      <c r="AO179" s="211" t="str">
        <f>IF('Indicator Date hidden'!AP180="x","x",$AO$2-'Indicator Date hidden'!AP180)</f>
        <v>x</v>
      </c>
      <c r="AP179" s="211" t="str">
        <f>IF('Indicator Date hidden'!AQ180="x","x",$AP$2-'Indicator Date hidden'!AQ180)</f>
        <v>x</v>
      </c>
      <c r="AQ179" s="211" t="str">
        <f>IF('Indicator Date hidden'!AR180="x","x",$AQ$2-'Indicator Date hidden'!AR180)</f>
        <v>x</v>
      </c>
      <c r="AR179" s="211">
        <f>IF('Indicator Date hidden'!AS180="x","x",$AR$2-'Indicator Date hidden'!AS180)</f>
        <v>0</v>
      </c>
      <c r="AS179" s="211">
        <f>IF('Indicator Date hidden'!AT180="x","x",$AS$2-'Indicator Date hidden'!AT180)</f>
        <v>0</v>
      </c>
      <c r="AT179" s="211">
        <f>IF('Indicator Date hidden'!AU180="x","x",$AT$2-'Indicator Date hidden'!AU180)</f>
        <v>0</v>
      </c>
      <c r="AU179" s="211">
        <f>IF('Indicator Date hidden'!AV180="x","x",$AU$2-'Indicator Date hidden'!AV180)</f>
        <v>1</v>
      </c>
      <c r="AV179" s="211">
        <f>IF('Indicator Date hidden'!AW180="x","x",$AV$2-'Indicator Date hidden'!AW180)</f>
        <v>0</v>
      </c>
      <c r="AW179" s="211">
        <f>IF('Indicator Date hidden'!AX180="x","x",$AW$2-'Indicator Date hidden'!AX180)</f>
        <v>0</v>
      </c>
      <c r="AX179" s="211">
        <f>IF('Indicator Date hidden'!AY180="x","x",$AX$2-'Indicator Date hidden'!AY180)</f>
        <v>0</v>
      </c>
      <c r="AY179" s="211">
        <f>IF('Indicator Date hidden'!AZ180="x","x",$AY$2-'Indicator Date hidden'!AZ180)</f>
        <v>9</v>
      </c>
      <c r="AZ179" s="211">
        <f>IF('Indicator Date hidden'!BA180="x","x",$AZ$2-'Indicator Date hidden'!BA180)</f>
        <v>9</v>
      </c>
      <c r="BA179">
        <f t="shared" si="25"/>
        <v>24</v>
      </c>
      <c r="BB179" s="21">
        <f t="shared" si="26"/>
        <v>0.58536585365853655</v>
      </c>
      <c r="BC179">
        <f t="shared" si="27"/>
        <v>5</v>
      </c>
      <c r="BD179" s="21">
        <f t="shared" si="28"/>
        <v>2.011862500224515</v>
      </c>
      <c r="BE179" s="280">
        <f t="shared" si="29"/>
        <v>0</v>
      </c>
    </row>
    <row r="180" spans="1:57" x14ac:dyDescent="0.25">
      <c r="A180" t="s">
        <v>8981</v>
      </c>
      <c r="B180" s="211">
        <f>IF('Indicator Date hidden'!C181="x","x",$B$2-'Indicator Date hidden'!C181)</f>
        <v>0</v>
      </c>
      <c r="C180" s="211">
        <f>IF('Indicator Date hidden'!D181="x","x",$C$2-'Indicator Date hidden'!D181)</f>
        <v>0</v>
      </c>
      <c r="D180" s="211">
        <f>IF('Indicator Date hidden'!E181="x","x",$D$2-'Indicator Date hidden'!E181)</f>
        <v>0</v>
      </c>
      <c r="E180" s="211">
        <f>IF('Indicator Date hidden'!F181="x","x",$E$2-'Indicator Date hidden'!F181)</f>
        <v>0</v>
      </c>
      <c r="F180" s="211">
        <f>IF('Indicator Date hidden'!G181="x","x",$F$2-'Indicator Date hidden'!G181)</f>
        <v>0</v>
      </c>
      <c r="G180" s="211">
        <f>IF('Indicator Date hidden'!H181="x","x",$G$2-'Indicator Date hidden'!H181)</f>
        <v>0</v>
      </c>
      <c r="H180" s="211">
        <f>IF('Indicator Date hidden'!I181="x","x",$H$2-'Indicator Date hidden'!I181)</f>
        <v>0</v>
      </c>
      <c r="I180" s="211">
        <f>IF('Indicator Date hidden'!J181="x","x",$I$2-'Indicator Date hidden'!J181)</f>
        <v>0</v>
      </c>
      <c r="J180" s="211">
        <f>IF('Indicator Date hidden'!K181="x","x",$J$2-'Indicator Date hidden'!K181)</f>
        <v>0</v>
      </c>
      <c r="K180" s="211">
        <f>IF('Indicator Date hidden'!L181="x","x",$K$2-'Indicator Date hidden'!L181)</f>
        <v>0</v>
      </c>
      <c r="L180" s="211">
        <f>IF('Indicator Date hidden'!M181="x","x",$L$2-'Indicator Date hidden'!M181)</f>
        <v>0</v>
      </c>
      <c r="M180" s="211">
        <f>IF('Indicator Date hidden'!N181="x","x",$M$2-'Indicator Date hidden'!N181)</f>
        <v>0</v>
      </c>
      <c r="N180" s="211">
        <f>IF('Indicator Date hidden'!O181="x","x",$N$2-'Indicator Date hidden'!O181)</f>
        <v>0</v>
      </c>
      <c r="O180" s="211">
        <f>IF('Indicator Date hidden'!P181="x","x",$O$2-'Indicator Date hidden'!P181)</f>
        <v>0</v>
      </c>
      <c r="P180" s="211" t="str">
        <f>IF('Indicator Date hidden'!Q181="x","x",$P$2-'Indicator Date hidden'!Q181)</f>
        <v>x</v>
      </c>
      <c r="Q180" s="211" t="str">
        <f>IF('Indicator Date hidden'!R181="x","x",$Q$2-'Indicator Date hidden'!R181)</f>
        <v>x</v>
      </c>
      <c r="R180" s="211">
        <f>IF('Indicator Date hidden'!S181="x","x",$R$2-'Indicator Date hidden'!S181)</f>
        <v>0</v>
      </c>
      <c r="S180" s="211">
        <f>IF('Indicator Date hidden'!T181="x","x",$S$2-'Indicator Date hidden'!T181)</f>
        <v>0</v>
      </c>
      <c r="T180" s="211">
        <f>IF('Indicator Date hidden'!U181="x","x",$T$2-'Indicator Date hidden'!U181)</f>
        <v>0</v>
      </c>
      <c r="U180" s="211">
        <f>IF('Indicator Date hidden'!V181="x","x",$U$2-'Indicator Date hidden'!V181)</f>
        <v>0</v>
      </c>
      <c r="V180" s="211">
        <f>IF('Indicator Date hidden'!W181="x","x",$V$2-'Indicator Date hidden'!W181)</f>
        <v>0</v>
      </c>
      <c r="W180" s="211">
        <f>IF('Indicator Date hidden'!X181="x","x",$W$2-'Indicator Date hidden'!X181)</f>
        <v>7</v>
      </c>
      <c r="X180" s="211">
        <f>IF('Indicator Date hidden'!Y181="x","x",$X$2-'Indicator Date hidden'!Y181)</f>
        <v>4</v>
      </c>
      <c r="Y180" s="211">
        <f>IF('Indicator Date hidden'!Z181="x","x",$Y$2-'Indicator Date hidden'!Z181)</f>
        <v>0</v>
      </c>
      <c r="Z180" s="211">
        <f>IF('Indicator Date hidden'!AA181="x","x",$Z$2-'Indicator Date hidden'!AA181)</f>
        <v>0</v>
      </c>
      <c r="AA180" s="211" t="str">
        <f>IF('Indicator Date hidden'!AB181="x","x",$AA$2-'Indicator Date hidden'!AB181)</f>
        <v>x</v>
      </c>
      <c r="AB180" s="211">
        <f>IF('Indicator Date hidden'!AC181="x","x",$AB$2-'Indicator Date hidden'!AC181)</f>
        <v>0</v>
      </c>
      <c r="AC180" s="211">
        <f>IF('Indicator Date hidden'!AD181="x","x",$AC$2-'Indicator Date hidden'!AD181)</f>
        <v>0</v>
      </c>
      <c r="AD180" s="211" t="str">
        <f>IF('Indicator Date hidden'!AE181="x","x",$AD$2-'Indicator Date hidden'!AE181)</f>
        <v>x</v>
      </c>
      <c r="AE180" s="211" t="str">
        <f>IF('Indicator Date hidden'!AF181="x","x",$AE$2-'Indicator Date hidden'!AF181)</f>
        <v>x</v>
      </c>
      <c r="AF180" s="211" t="str">
        <f>IF('Indicator Date hidden'!AG181="x","x",$AF$2-'Indicator Date hidden'!AG181)</f>
        <v>x</v>
      </c>
      <c r="AG180" s="211">
        <f>IF('Indicator Date hidden'!AH181="x","x",$AG$2-'Indicator Date hidden'!AH181)</f>
        <v>0</v>
      </c>
      <c r="AH180" s="211">
        <f>IF('Indicator Date hidden'!AI181="x","x",$AH$2-'Indicator Date hidden'!AI181)</f>
        <v>0</v>
      </c>
      <c r="AI180" s="211">
        <f>IF('Indicator Date hidden'!AJ181="x","x",$AI$2-'Indicator Date hidden'!AJ181)</f>
        <v>0</v>
      </c>
      <c r="AJ180" s="211" t="str">
        <f>IF('Indicator Date hidden'!AK181="x","x",$AJ$2-'Indicator Date hidden'!AK181)</f>
        <v>x</v>
      </c>
      <c r="AK180" s="211" t="str">
        <f>IF('Indicator Date hidden'!AL181="x","x",$AK$2-'Indicator Date hidden'!AL181)</f>
        <v>x</v>
      </c>
      <c r="AL180" s="211">
        <f>IF('Indicator Date hidden'!AM181="x","x",$AL$2-'Indicator Date hidden'!AM181)</f>
        <v>0</v>
      </c>
      <c r="AM180" s="211">
        <f>IF('Indicator Date hidden'!AN181="x","x",$AM$2-'Indicator Date hidden'!AN181)</f>
        <v>0</v>
      </c>
      <c r="AN180" s="211">
        <f>IF('Indicator Date hidden'!AO181="x","x",$AN$2-'Indicator Date hidden'!AO181)</f>
        <v>0</v>
      </c>
      <c r="AO180" s="211" t="str">
        <f>IF('Indicator Date hidden'!AP181="x","x",$AO$2-'Indicator Date hidden'!AP181)</f>
        <v>x</v>
      </c>
      <c r="AP180" s="211" t="str">
        <f>IF('Indicator Date hidden'!AQ181="x","x",$AP$2-'Indicator Date hidden'!AQ181)</f>
        <v>x</v>
      </c>
      <c r="AQ180" s="211" t="str">
        <f>IF('Indicator Date hidden'!AR181="x","x",$AQ$2-'Indicator Date hidden'!AR181)</f>
        <v>x</v>
      </c>
      <c r="AR180" s="211">
        <f>IF('Indicator Date hidden'!AS181="x","x",$AR$2-'Indicator Date hidden'!AS181)</f>
        <v>0</v>
      </c>
      <c r="AS180" s="211" t="str">
        <f>IF('Indicator Date hidden'!AT181="x","x",$AS$2-'Indicator Date hidden'!AT181)</f>
        <v>x</v>
      </c>
      <c r="AT180" s="211">
        <f>IF('Indicator Date hidden'!AU181="x","x",$AT$2-'Indicator Date hidden'!AU181)</f>
        <v>0</v>
      </c>
      <c r="AU180" s="211" t="str">
        <f>IF('Indicator Date hidden'!AV181="x","x",$AU$2-'Indicator Date hidden'!AV181)</f>
        <v>x</v>
      </c>
      <c r="AV180" s="211">
        <f>IF('Indicator Date hidden'!AW181="x","x",$AV$2-'Indicator Date hidden'!AW181)</f>
        <v>1</v>
      </c>
      <c r="AW180" s="211">
        <f>IF('Indicator Date hidden'!AX181="x","x",$AW$2-'Indicator Date hidden'!AX181)</f>
        <v>0</v>
      </c>
      <c r="AX180" s="211">
        <f>IF('Indicator Date hidden'!AY181="x","x",$AX$2-'Indicator Date hidden'!AY181)</f>
        <v>0</v>
      </c>
      <c r="AY180" s="211">
        <f>IF('Indicator Date hidden'!AZ181="x","x",$AY$2-'Indicator Date hidden'!AZ181)</f>
        <v>2</v>
      </c>
      <c r="AZ180" s="211">
        <f>IF('Indicator Date hidden'!BA181="x","x",$AZ$2-'Indicator Date hidden'!BA181)</f>
        <v>0</v>
      </c>
      <c r="BA180">
        <f t="shared" si="25"/>
        <v>14</v>
      </c>
      <c r="BB180" s="21">
        <f t="shared" si="26"/>
        <v>0.36842105263157893</v>
      </c>
      <c r="BC180">
        <f t="shared" si="27"/>
        <v>4</v>
      </c>
      <c r="BD180" s="21">
        <f t="shared" si="28"/>
        <v>1.3062814364200901</v>
      </c>
      <c r="BE180" s="280">
        <f t="shared" si="29"/>
        <v>0</v>
      </c>
    </row>
    <row r="181" spans="1:57" x14ac:dyDescent="0.25">
      <c r="A181" t="s">
        <v>8983</v>
      </c>
      <c r="B181" s="211">
        <f>IF('Indicator Date hidden'!C182="x","x",$B$2-'Indicator Date hidden'!C182)</f>
        <v>0</v>
      </c>
      <c r="C181" s="211">
        <f>IF('Indicator Date hidden'!D182="x","x",$C$2-'Indicator Date hidden'!D182)</f>
        <v>0</v>
      </c>
      <c r="D181" s="211">
        <f>IF('Indicator Date hidden'!E182="x","x",$D$2-'Indicator Date hidden'!E182)</f>
        <v>0</v>
      </c>
      <c r="E181" s="211">
        <f>IF('Indicator Date hidden'!F182="x","x",$E$2-'Indicator Date hidden'!F182)</f>
        <v>0</v>
      </c>
      <c r="F181" s="211">
        <f>IF('Indicator Date hidden'!G182="x","x",$F$2-'Indicator Date hidden'!G182)</f>
        <v>0</v>
      </c>
      <c r="G181" s="211">
        <f>IF('Indicator Date hidden'!H182="x","x",$G$2-'Indicator Date hidden'!H182)</f>
        <v>0</v>
      </c>
      <c r="H181" s="211">
        <f>IF('Indicator Date hidden'!I182="x","x",$H$2-'Indicator Date hidden'!I182)</f>
        <v>0</v>
      </c>
      <c r="I181" s="211">
        <f>IF('Indicator Date hidden'!J182="x","x",$I$2-'Indicator Date hidden'!J182)</f>
        <v>0</v>
      </c>
      <c r="J181" s="211">
        <f>IF('Indicator Date hidden'!K182="x","x",$J$2-'Indicator Date hidden'!K182)</f>
        <v>0</v>
      </c>
      <c r="K181" s="211">
        <f>IF('Indicator Date hidden'!L182="x","x",$K$2-'Indicator Date hidden'!L182)</f>
        <v>0</v>
      </c>
      <c r="L181" s="211">
        <f>IF('Indicator Date hidden'!M182="x","x",$L$2-'Indicator Date hidden'!M182)</f>
        <v>0</v>
      </c>
      <c r="M181" s="211">
        <f>IF('Indicator Date hidden'!N182="x","x",$M$2-'Indicator Date hidden'!N182)</f>
        <v>0</v>
      </c>
      <c r="N181" s="211">
        <f>IF('Indicator Date hidden'!O182="x","x",$N$2-'Indicator Date hidden'!O182)</f>
        <v>0</v>
      </c>
      <c r="O181" s="211">
        <f>IF('Indicator Date hidden'!P182="x","x",$O$2-'Indicator Date hidden'!P182)</f>
        <v>0</v>
      </c>
      <c r="P181" s="211">
        <f>IF('Indicator Date hidden'!Q182="x","x",$P$2-'Indicator Date hidden'!Q182)</f>
        <v>0</v>
      </c>
      <c r="Q181" s="211">
        <f>IF('Indicator Date hidden'!R182="x","x",$Q$2-'Indicator Date hidden'!R182)</f>
        <v>3</v>
      </c>
      <c r="R181" s="211">
        <f>IF('Indicator Date hidden'!S182="x","x",$R$2-'Indicator Date hidden'!S182)</f>
        <v>0</v>
      </c>
      <c r="S181" s="211">
        <f>IF('Indicator Date hidden'!T182="x","x",$S$2-'Indicator Date hidden'!T182)</f>
        <v>0</v>
      </c>
      <c r="T181" s="211">
        <f>IF('Indicator Date hidden'!U182="x","x",$T$2-'Indicator Date hidden'!U182)</f>
        <v>0</v>
      </c>
      <c r="U181" s="211">
        <f>IF('Indicator Date hidden'!V182="x","x",$U$2-'Indicator Date hidden'!V182)</f>
        <v>0</v>
      </c>
      <c r="V181" s="211">
        <f>IF('Indicator Date hidden'!W182="x","x",$V$2-'Indicator Date hidden'!W182)</f>
        <v>0</v>
      </c>
      <c r="W181" s="211">
        <f>IF('Indicator Date hidden'!X182="x","x",$W$2-'Indicator Date hidden'!X182)</f>
        <v>3</v>
      </c>
      <c r="X181" s="211">
        <f>IF('Indicator Date hidden'!Y182="x","x",$X$2-'Indicator Date hidden'!Y182)</f>
        <v>4</v>
      </c>
      <c r="Y181" s="211">
        <f>IF('Indicator Date hidden'!Z182="x","x",$Y$2-'Indicator Date hidden'!Z182)</f>
        <v>0</v>
      </c>
      <c r="Z181" s="211">
        <f>IF('Indicator Date hidden'!AA182="x","x",$Z$2-'Indicator Date hidden'!AA182)</f>
        <v>0</v>
      </c>
      <c r="AA181" s="211">
        <f>IF('Indicator Date hidden'!AB182="x","x",$AA$2-'Indicator Date hidden'!AB182)</f>
        <v>0</v>
      </c>
      <c r="AB181" s="211">
        <f>IF('Indicator Date hidden'!AC182="x","x",$AB$2-'Indicator Date hidden'!AC182)</f>
        <v>0</v>
      </c>
      <c r="AC181" s="211">
        <f>IF('Indicator Date hidden'!AD182="x","x",$AC$2-'Indicator Date hidden'!AD182)</f>
        <v>0</v>
      </c>
      <c r="AD181" s="211">
        <f>IF('Indicator Date hidden'!AE182="x","x",$AD$2-'Indicator Date hidden'!AE182)</f>
        <v>0</v>
      </c>
      <c r="AE181" s="211">
        <f>IF('Indicator Date hidden'!AF182="x","x",$AE$2-'Indicator Date hidden'!AF182)</f>
        <v>0</v>
      </c>
      <c r="AF181" s="211">
        <f>IF('Indicator Date hidden'!AG182="x","x",$AF$2-'Indicator Date hidden'!AG182)</f>
        <v>1</v>
      </c>
      <c r="AG181" s="211">
        <f>IF('Indicator Date hidden'!AH182="x","x",$AG$2-'Indicator Date hidden'!AH182)</f>
        <v>0</v>
      </c>
      <c r="AH181" s="211">
        <f>IF('Indicator Date hidden'!AI182="x","x",$AH$2-'Indicator Date hidden'!AI182)</f>
        <v>0</v>
      </c>
      <c r="AI181" s="211">
        <f>IF('Indicator Date hidden'!AJ182="x","x",$AI$2-'Indicator Date hidden'!AJ182)</f>
        <v>0</v>
      </c>
      <c r="AJ181" s="211">
        <f>IF('Indicator Date hidden'!AK182="x","x",$AJ$2-'Indicator Date hidden'!AK182)</f>
        <v>1</v>
      </c>
      <c r="AK181" s="211">
        <f>IF('Indicator Date hidden'!AL182="x","x",$AK$2-'Indicator Date hidden'!AL182)</f>
        <v>0</v>
      </c>
      <c r="AL181" s="211">
        <f>IF('Indicator Date hidden'!AM182="x","x",$AL$2-'Indicator Date hidden'!AM182)</f>
        <v>0</v>
      </c>
      <c r="AM181" s="211">
        <f>IF('Indicator Date hidden'!AN182="x","x",$AM$2-'Indicator Date hidden'!AN182)</f>
        <v>0</v>
      </c>
      <c r="AN181" s="211">
        <f>IF('Indicator Date hidden'!AO182="x","x",$AN$2-'Indicator Date hidden'!AO182)</f>
        <v>0</v>
      </c>
      <c r="AO181" s="211">
        <f>IF('Indicator Date hidden'!AP182="x","x",$AO$2-'Indicator Date hidden'!AP182)</f>
        <v>1</v>
      </c>
      <c r="AP181" s="211">
        <f>IF('Indicator Date hidden'!AQ182="x","x",$AP$2-'Indicator Date hidden'!AQ182)</f>
        <v>0</v>
      </c>
      <c r="AQ181" s="211" t="str">
        <f>IF('Indicator Date hidden'!AR182="x","x",$AQ$2-'Indicator Date hidden'!AR182)</f>
        <v>x</v>
      </c>
      <c r="AR181" s="211">
        <f>IF('Indicator Date hidden'!AS182="x","x",$AR$2-'Indicator Date hidden'!AS182)</f>
        <v>0</v>
      </c>
      <c r="AS181" s="211">
        <f>IF('Indicator Date hidden'!AT182="x","x",$AS$2-'Indicator Date hidden'!AT182)</f>
        <v>0</v>
      </c>
      <c r="AT181" s="211">
        <f>IF('Indicator Date hidden'!AU182="x","x",$AT$2-'Indicator Date hidden'!AU182)</f>
        <v>0</v>
      </c>
      <c r="AU181" s="211">
        <f>IF('Indicator Date hidden'!AV182="x","x",$AU$2-'Indicator Date hidden'!AV182)</f>
        <v>2</v>
      </c>
      <c r="AV181" s="211">
        <f>IF('Indicator Date hidden'!AW182="x","x",$AV$2-'Indicator Date hidden'!AW182)</f>
        <v>0</v>
      </c>
      <c r="AW181" s="211">
        <f>IF('Indicator Date hidden'!AX182="x","x",$AW$2-'Indicator Date hidden'!AX182)</f>
        <v>0</v>
      </c>
      <c r="AX181" s="211">
        <f>IF('Indicator Date hidden'!AY182="x","x",$AX$2-'Indicator Date hidden'!AY182)</f>
        <v>0</v>
      </c>
      <c r="AY181" s="211">
        <f>IF('Indicator Date hidden'!AZ182="x","x",$AY$2-'Indicator Date hidden'!AZ182)</f>
        <v>0</v>
      </c>
      <c r="AZ181" s="211">
        <f>IF('Indicator Date hidden'!BA182="x","x",$AZ$2-'Indicator Date hidden'!BA182)</f>
        <v>0</v>
      </c>
      <c r="BA181">
        <f t="shared" si="25"/>
        <v>15</v>
      </c>
      <c r="BB181" s="21">
        <f t="shared" si="26"/>
        <v>0.3</v>
      </c>
      <c r="BC181">
        <f t="shared" si="27"/>
        <v>7</v>
      </c>
      <c r="BD181" s="21">
        <f t="shared" si="28"/>
        <v>0.8544003745317531</v>
      </c>
      <c r="BE181" s="280">
        <f t="shared" si="29"/>
        <v>0</v>
      </c>
    </row>
    <row r="182" spans="1:57" x14ac:dyDescent="0.25">
      <c r="A182" t="s">
        <v>8984</v>
      </c>
      <c r="B182" s="211">
        <f>IF('Indicator Date hidden'!C183="x","x",$B$2-'Indicator Date hidden'!C183)</f>
        <v>0</v>
      </c>
      <c r="C182" s="211">
        <f>IF('Indicator Date hidden'!D183="x","x",$C$2-'Indicator Date hidden'!D183)</f>
        <v>0</v>
      </c>
      <c r="D182" s="211">
        <f>IF('Indicator Date hidden'!E183="x","x",$D$2-'Indicator Date hidden'!E183)</f>
        <v>0</v>
      </c>
      <c r="E182" s="211">
        <f>IF('Indicator Date hidden'!F183="x","x",$E$2-'Indicator Date hidden'!F183)</f>
        <v>0</v>
      </c>
      <c r="F182" s="211">
        <f>IF('Indicator Date hidden'!G183="x","x",$F$2-'Indicator Date hidden'!G183)</f>
        <v>0</v>
      </c>
      <c r="G182" s="211">
        <f>IF('Indicator Date hidden'!H183="x","x",$G$2-'Indicator Date hidden'!H183)</f>
        <v>0</v>
      </c>
      <c r="H182" s="211">
        <f>IF('Indicator Date hidden'!I183="x","x",$H$2-'Indicator Date hidden'!I183)</f>
        <v>0</v>
      </c>
      <c r="I182" s="211">
        <f>IF('Indicator Date hidden'!J183="x","x",$I$2-'Indicator Date hidden'!J183)</f>
        <v>0</v>
      </c>
      <c r="J182" s="211">
        <f>IF('Indicator Date hidden'!K183="x","x",$J$2-'Indicator Date hidden'!K183)</f>
        <v>0</v>
      </c>
      <c r="K182" s="211">
        <f>IF('Indicator Date hidden'!L183="x","x",$K$2-'Indicator Date hidden'!L183)</f>
        <v>0</v>
      </c>
      <c r="L182" s="211">
        <f>IF('Indicator Date hidden'!M183="x","x",$L$2-'Indicator Date hidden'!M183)</f>
        <v>0</v>
      </c>
      <c r="M182" s="211">
        <f>IF('Indicator Date hidden'!N183="x","x",$M$2-'Indicator Date hidden'!N183)</f>
        <v>0</v>
      </c>
      <c r="N182" s="211">
        <f>IF('Indicator Date hidden'!O183="x","x",$N$2-'Indicator Date hidden'!O183)</f>
        <v>0</v>
      </c>
      <c r="O182" s="211">
        <f>IF('Indicator Date hidden'!P183="x","x",$O$2-'Indicator Date hidden'!P183)</f>
        <v>0</v>
      </c>
      <c r="P182" s="211">
        <f>IF('Indicator Date hidden'!Q183="x","x",$P$2-'Indicator Date hidden'!Q183)</f>
        <v>0</v>
      </c>
      <c r="Q182" s="211">
        <f>IF('Indicator Date hidden'!R183="x","x",$Q$2-'Indicator Date hidden'!R183)</f>
        <v>2</v>
      </c>
      <c r="R182" s="211">
        <f>IF('Indicator Date hidden'!S183="x","x",$R$2-'Indicator Date hidden'!S183)</f>
        <v>0</v>
      </c>
      <c r="S182" s="211">
        <f>IF('Indicator Date hidden'!T183="x","x",$S$2-'Indicator Date hidden'!T183)</f>
        <v>0</v>
      </c>
      <c r="T182" s="211">
        <f>IF('Indicator Date hidden'!U183="x","x",$T$2-'Indicator Date hidden'!U183)</f>
        <v>0</v>
      </c>
      <c r="U182" s="211">
        <f>IF('Indicator Date hidden'!V183="x","x",$U$2-'Indicator Date hidden'!V183)</f>
        <v>0</v>
      </c>
      <c r="V182" s="211">
        <f>IF('Indicator Date hidden'!W183="x","x",$V$2-'Indicator Date hidden'!W183)</f>
        <v>0</v>
      </c>
      <c r="W182" s="211" t="str">
        <f>IF('Indicator Date hidden'!X183="x","x",$W$2-'Indicator Date hidden'!X183)</f>
        <v>x</v>
      </c>
      <c r="X182" s="211">
        <f>IF('Indicator Date hidden'!Y183="x","x",$X$2-'Indicator Date hidden'!Y183)</f>
        <v>1</v>
      </c>
      <c r="Y182" s="211">
        <f>IF('Indicator Date hidden'!Z183="x","x",$Y$2-'Indicator Date hidden'!Z183)</f>
        <v>0</v>
      </c>
      <c r="Z182" s="211">
        <f>IF('Indicator Date hidden'!AA183="x","x",$Z$2-'Indicator Date hidden'!AA183)</f>
        <v>0</v>
      </c>
      <c r="AA182" s="211">
        <f>IF('Indicator Date hidden'!AB183="x","x",$AA$2-'Indicator Date hidden'!AB183)</f>
        <v>0</v>
      </c>
      <c r="AB182" s="211">
        <f>IF('Indicator Date hidden'!AC183="x","x",$AB$2-'Indicator Date hidden'!AC183)</f>
        <v>0</v>
      </c>
      <c r="AC182" s="211">
        <f>IF('Indicator Date hidden'!AD183="x","x",$AC$2-'Indicator Date hidden'!AD183)</f>
        <v>0</v>
      </c>
      <c r="AD182" s="211" t="str">
        <f>IF('Indicator Date hidden'!AE183="x","x",$AD$2-'Indicator Date hidden'!AE183)</f>
        <v>x</v>
      </c>
      <c r="AE182" s="211">
        <f>IF('Indicator Date hidden'!AF183="x","x",$AE$2-'Indicator Date hidden'!AF183)</f>
        <v>0</v>
      </c>
      <c r="AF182" s="211">
        <f>IF('Indicator Date hidden'!AG183="x","x",$AF$2-'Indicator Date hidden'!AG183)</f>
        <v>0</v>
      </c>
      <c r="AG182" s="211">
        <f>IF('Indicator Date hidden'!AH183="x","x",$AG$2-'Indicator Date hidden'!AH183)</f>
        <v>0</v>
      </c>
      <c r="AH182" s="211">
        <f>IF('Indicator Date hidden'!AI183="x","x",$AH$2-'Indicator Date hidden'!AI183)</f>
        <v>0</v>
      </c>
      <c r="AI182" s="211">
        <f>IF('Indicator Date hidden'!AJ183="x","x",$AI$2-'Indicator Date hidden'!AJ183)</f>
        <v>0</v>
      </c>
      <c r="AJ182" s="211">
        <f>IF('Indicator Date hidden'!AK183="x","x",$AJ$2-'Indicator Date hidden'!AK183)</f>
        <v>1</v>
      </c>
      <c r="AK182" s="211">
        <f>IF('Indicator Date hidden'!AL183="x","x",$AK$2-'Indicator Date hidden'!AL183)</f>
        <v>1</v>
      </c>
      <c r="AL182" s="211">
        <f>IF('Indicator Date hidden'!AM183="x","x",$AL$2-'Indicator Date hidden'!AM183)</f>
        <v>0</v>
      </c>
      <c r="AM182" s="211">
        <f>IF('Indicator Date hidden'!AN183="x","x",$AM$2-'Indicator Date hidden'!AN183)</f>
        <v>0</v>
      </c>
      <c r="AN182" s="211">
        <f>IF('Indicator Date hidden'!AO183="x","x",$AN$2-'Indicator Date hidden'!AO183)</f>
        <v>0</v>
      </c>
      <c r="AO182" s="211">
        <f>IF('Indicator Date hidden'!AP183="x","x",$AO$2-'Indicator Date hidden'!AP183)</f>
        <v>1</v>
      </c>
      <c r="AP182" s="211">
        <f>IF('Indicator Date hidden'!AQ183="x","x",$AP$2-'Indicator Date hidden'!AQ183)</f>
        <v>0</v>
      </c>
      <c r="AQ182" s="211" t="str">
        <f>IF('Indicator Date hidden'!AR183="x","x",$AQ$2-'Indicator Date hidden'!AR183)</f>
        <v>x</v>
      </c>
      <c r="AR182" s="211">
        <f>IF('Indicator Date hidden'!AS183="x","x",$AR$2-'Indicator Date hidden'!AS183)</f>
        <v>0</v>
      </c>
      <c r="AS182" s="211">
        <f>IF('Indicator Date hidden'!AT183="x","x",$AS$2-'Indicator Date hidden'!AT183)</f>
        <v>0</v>
      </c>
      <c r="AT182" s="211">
        <f>IF('Indicator Date hidden'!AU183="x","x",$AT$2-'Indicator Date hidden'!AU183)</f>
        <v>0</v>
      </c>
      <c r="AU182" s="211">
        <f>IF('Indicator Date hidden'!AV183="x","x",$AU$2-'Indicator Date hidden'!AV183)</f>
        <v>1</v>
      </c>
      <c r="AV182" s="211">
        <f>IF('Indicator Date hidden'!AW183="x","x",$AV$2-'Indicator Date hidden'!AW183)</f>
        <v>0</v>
      </c>
      <c r="AW182" s="211">
        <f>IF('Indicator Date hidden'!AX183="x","x",$AW$2-'Indicator Date hidden'!AX183)</f>
        <v>0</v>
      </c>
      <c r="AX182" s="211">
        <f>IF('Indicator Date hidden'!AY183="x","x",$AX$2-'Indicator Date hidden'!AY183)</f>
        <v>0</v>
      </c>
      <c r="AY182" s="211">
        <f>IF('Indicator Date hidden'!AZ183="x","x",$AY$2-'Indicator Date hidden'!AZ183)</f>
        <v>0</v>
      </c>
      <c r="AZ182" s="211">
        <f>IF('Indicator Date hidden'!BA183="x","x",$AZ$2-'Indicator Date hidden'!BA183)</f>
        <v>0</v>
      </c>
      <c r="BA182">
        <f t="shared" si="25"/>
        <v>7</v>
      </c>
      <c r="BB182" s="21">
        <f t="shared" si="26"/>
        <v>0.14583333333333334</v>
      </c>
      <c r="BC182">
        <f t="shared" si="27"/>
        <v>6</v>
      </c>
      <c r="BD182" s="21">
        <f t="shared" si="28"/>
        <v>0.40771637064126931</v>
      </c>
      <c r="BE182" s="280">
        <f t="shared" si="29"/>
        <v>0</v>
      </c>
    </row>
    <row r="183" spans="1:57" x14ac:dyDescent="0.25">
      <c r="A183" t="s">
        <v>8710</v>
      </c>
      <c r="B183" s="211">
        <f>IF('Indicator Date hidden'!C184="x","x",$B$2-'Indicator Date hidden'!C184)</f>
        <v>0</v>
      </c>
      <c r="C183" s="211">
        <f>IF('Indicator Date hidden'!D184="x","x",$C$2-'Indicator Date hidden'!D184)</f>
        <v>0</v>
      </c>
      <c r="D183" s="211">
        <f>IF('Indicator Date hidden'!E184="x","x",$D$2-'Indicator Date hidden'!E184)</f>
        <v>0</v>
      </c>
      <c r="E183" s="211">
        <f>IF('Indicator Date hidden'!F184="x","x",$E$2-'Indicator Date hidden'!F184)</f>
        <v>0</v>
      </c>
      <c r="F183" s="211">
        <f>IF('Indicator Date hidden'!G184="x","x",$F$2-'Indicator Date hidden'!G184)</f>
        <v>0</v>
      </c>
      <c r="G183" s="211">
        <f>IF('Indicator Date hidden'!H184="x","x",$G$2-'Indicator Date hidden'!H184)</f>
        <v>0</v>
      </c>
      <c r="H183" s="211">
        <f>IF('Indicator Date hidden'!I184="x","x",$H$2-'Indicator Date hidden'!I184)</f>
        <v>0</v>
      </c>
      <c r="I183" s="211">
        <f>IF('Indicator Date hidden'!J184="x","x",$I$2-'Indicator Date hidden'!J184)</f>
        <v>0</v>
      </c>
      <c r="J183" s="211">
        <f>IF('Indicator Date hidden'!K184="x","x",$J$2-'Indicator Date hidden'!K184)</f>
        <v>0</v>
      </c>
      <c r="K183" s="211">
        <f>IF('Indicator Date hidden'!L184="x","x",$K$2-'Indicator Date hidden'!L184)</f>
        <v>0</v>
      </c>
      <c r="L183" s="211">
        <f>IF('Indicator Date hidden'!M184="x","x",$L$2-'Indicator Date hidden'!M184)</f>
        <v>0</v>
      </c>
      <c r="M183" s="211">
        <f>IF('Indicator Date hidden'!N184="x","x",$M$2-'Indicator Date hidden'!N184)</f>
        <v>0</v>
      </c>
      <c r="N183" s="211">
        <f>IF('Indicator Date hidden'!O184="x","x",$N$2-'Indicator Date hidden'!O184)</f>
        <v>0</v>
      </c>
      <c r="O183" s="211">
        <f>IF('Indicator Date hidden'!P184="x","x",$O$2-'Indicator Date hidden'!P184)</f>
        <v>0</v>
      </c>
      <c r="P183" s="211">
        <f>IF('Indicator Date hidden'!Q184="x","x",$P$2-'Indicator Date hidden'!Q184)</f>
        <v>0</v>
      </c>
      <c r="Q183" s="211" t="str">
        <f>IF('Indicator Date hidden'!R184="x","x",$Q$2-'Indicator Date hidden'!R184)</f>
        <v>x</v>
      </c>
      <c r="R183" s="211">
        <f>IF('Indicator Date hidden'!S184="x","x",$R$2-'Indicator Date hidden'!S184)</f>
        <v>0</v>
      </c>
      <c r="S183" s="211">
        <f>IF('Indicator Date hidden'!T184="x","x",$S$2-'Indicator Date hidden'!T184)</f>
        <v>0</v>
      </c>
      <c r="T183" s="211">
        <f>IF('Indicator Date hidden'!U184="x","x",$T$2-'Indicator Date hidden'!U184)</f>
        <v>0</v>
      </c>
      <c r="U183" s="211" t="str">
        <f>IF('Indicator Date hidden'!V184="x","x",$U$2-'Indicator Date hidden'!V184)</f>
        <v>x</v>
      </c>
      <c r="V183" s="211">
        <f>IF('Indicator Date hidden'!W184="x","x",$V$2-'Indicator Date hidden'!W184)</f>
        <v>0</v>
      </c>
      <c r="W183" s="211" t="str">
        <f>IF('Indicator Date hidden'!X184="x","x",$W$2-'Indicator Date hidden'!X184)</f>
        <v>x</v>
      </c>
      <c r="X183" s="211">
        <f>IF('Indicator Date hidden'!Y184="x","x",$X$2-'Indicator Date hidden'!Y184)</f>
        <v>4</v>
      </c>
      <c r="Y183" s="211">
        <f>IF('Indicator Date hidden'!Z184="x","x",$Y$2-'Indicator Date hidden'!Z184)</f>
        <v>0</v>
      </c>
      <c r="Z183" s="211">
        <f>IF('Indicator Date hidden'!AA184="x","x",$Z$2-'Indicator Date hidden'!AA184)</f>
        <v>0</v>
      </c>
      <c r="AA183" s="211" t="str">
        <f>IF('Indicator Date hidden'!AB184="x","x",$AA$2-'Indicator Date hidden'!AB184)</f>
        <v>x</v>
      </c>
      <c r="AB183" s="211">
        <f>IF('Indicator Date hidden'!AC184="x","x",$AB$2-'Indicator Date hidden'!AC184)</f>
        <v>0</v>
      </c>
      <c r="AC183" s="211">
        <f>IF('Indicator Date hidden'!AD184="x","x",$AC$2-'Indicator Date hidden'!AD184)</f>
        <v>0</v>
      </c>
      <c r="AD183" s="211" t="str">
        <f>IF('Indicator Date hidden'!AE184="x","x",$AD$2-'Indicator Date hidden'!AE184)</f>
        <v>x</v>
      </c>
      <c r="AE183" s="211">
        <f>IF('Indicator Date hidden'!AF184="x","x",$AE$2-'Indicator Date hidden'!AF184)</f>
        <v>0</v>
      </c>
      <c r="AF183" s="211" t="str">
        <f>IF('Indicator Date hidden'!AG184="x","x",$AF$2-'Indicator Date hidden'!AG184)</f>
        <v>x</v>
      </c>
      <c r="AG183" s="211">
        <f>IF('Indicator Date hidden'!AH184="x","x",$AG$2-'Indicator Date hidden'!AH184)</f>
        <v>0</v>
      </c>
      <c r="AH183" s="211">
        <f>IF('Indicator Date hidden'!AI184="x","x",$AH$2-'Indicator Date hidden'!AI184)</f>
        <v>0</v>
      </c>
      <c r="AI183" s="211">
        <f>IF('Indicator Date hidden'!AJ184="x","x",$AI$2-'Indicator Date hidden'!AJ184)</f>
        <v>0</v>
      </c>
      <c r="AJ183" s="211" t="str">
        <f>IF('Indicator Date hidden'!AK184="x","x",$AJ$2-'Indicator Date hidden'!AK184)</f>
        <v>x</v>
      </c>
      <c r="AK183" s="211">
        <f>IF('Indicator Date hidden'!AL184="x","x",$AK$2-'Indicator Date hidden'!AL184)</f>
        <v>1</v>
      </c>
      <c r="AL183" s="211">
        <f>IF('Indicator Date hidden'!AM184="x","x",$AL$2-'Indicator Date hidden'!AM184)</f>
        <v>0</v>
      </c>
      <c r="AM183" s="211">
        <f>IF('Indicator Date hidden'!AN184="x","x",$AM$2-'Indicator Date hidden'!AN184)</f>
        <v>0</v>
      </c>
      <c r="AN183" s="211">
        <f>IF('Indicator Date hidden'!AO184="x","x",$AN$2-'Indicator Date hidden'!AO184)</f>
        <v>0</v>
      </c>
      <c r="AO183" s="211" t="str">
        <f>IF('Indicator Date hidden'!AP184="x","x",$AO$2-'Indicator Date hidden'!AP184)</f>
        <v>x</v>
      </c>
      <c r="AP183" s="211" t="str">
        <f>IF('Indicator Date hidden'!AQ184="x","x",$AP$2-'Indicator Date hidden'!AQ184)</f>
        <v>x</v>
      </c>
      <c r="AQ183" s="211">
        <f>IF('Indicator Date hidden'!AR184="x","x",$AQ$2-'Indicator Date hidden'!AR184)</f>
        <v>0</v>
      </c>
      <c r="AR183" s="211">
        <f>IF('Indicator Date hidden'!AS184="x","x",$AR$2-'Indicator Date hidden'!AS184)</f>
        <v>0</v>
      </c>
      <c r="AS183" s="211">
        <f>IF('Indicator Date hidden'!AT184="x","x",$AS$2-'Indicator Date hidden'!AT184)</f>
        <v>0</v>
      </c>
      <c r="AT183" s="211">
        <f>IF('Indicator Date hidden'!AU184="x","x",$AT$2-'Indicator Date hidden'!AU184)</f>
        <v>0</v>
      </c>
      <c r="AU183" s="211" t="str">
        <f>IF('Indicator Date hidden'!AV184="x","x",$AU$2-'Indicator Date hidden'!AV184)</f>
        <v>x</v>
      </c>
      <c r="AV183" s="211">
        <f>IF('Indicator Date hidden'!AW184="x","x",$AV$2-'Indicator Date hidden'!AW184)</f>
        <v>0</v>
      </c>
      <c r="AW183" s="211">
        <f>IF('Indicator Date hidden'!AX184="x","x",$AW$2-'Indicator Date hidden'!AX184)</f>
        <v>0</v>
      </c>
      <c r="AX183" s="211">
        <f>IF('Indicator Date hidden'!AY184="x","x",$AX$2-'Indicator Date hidden'!AY184)</f>
        <v>0</v>
      </c>
      <c r="AY183" s="211">
        <f>IF('Indicator Date hidden'!AZ184="x","x",$AY$2-'Indicator Date hidden'!AZ184)</f>
        <v>0</v>
      </c>
      <c r="AZ183" s="211">
        <f>IF('Indicator Date hidden'!BA184="x","x",$AZ$2-'Indicator Date hidden'!BA184)</f>
        <v>0</v>
      </c>
      <c r="BA183">
        <f t="shared" si="25"/>
        <v>5</v>
      </c>
      <c r="BB183" s="21">
        <f t="shared" si="26"/>
        <v>0.12195121951219512</v>
      </c>
      <c r="BC183">
        <f t="shared" si="27"/>
        <v>2</v>
      </c>
      <c r="BD183" s="21">
        <f t="shared" si="28"/>
        <v>0.63226738521052295</v>
      </c>
      <c r="BE183" s="280">
        <f t="shared" si="29"/>
        <v>0</v>
      </c>
    </row>
    <row r="184" spans="1:57" x14ac:dyDescent="0.25">
      <c r="A184" t="s">
        <v>8803</v>
      </c>
      <c r="B184" s="211">
        <f>IF('Indicator Date hidden'!C185="x","x",$B$2-'Indicator Date hidden'!C185)</f>
        <v>0</v>
      </c>
      <c r="C184" s="211">
        <f>IF('Indicator Date hidden'!D185="x","x",$C$2-'Indicator Date hidden'!D185)</f>
        <v>0</v>
      </c>
      <c r="D184" s="211">
        <f>IF('Indicator Date hidden'!E185="x","x",$D$2-'Indicator Date hidden'!E185)</f>
        <v>0</v>
      </c>
      <c r="E184" s="211">
        <f>IF('Indicator Date hidden'!F185="x","x",$E$2-'Indicator Date hidden'!F185)</f>
        <v>0</v>
      </c>
      <c r="F184" s="211">
        <f>IF('Indicator Date hidden'!G185="x","x",$F$2-'Indicator Date hidden'!G185)</f>
        <v>0</v>
      </c>
      <c r="G184" s="211">
        <f>IF('Indicator Date hidden'!H185="x","x",$G$2-'Indicator Date hidden'!H185)</f>
        <v>0</v>
      </c>
      <c r="H184" s="211">
        <f>IF('Indicator Date hidden'!I185="x","x",$H$2-'Indicator Date hidden'!I185)</f>
        <v>0</v>
      </c>
      <c r="I184" s="211">
        <f>IF('Indicator Date hidden'!J185="x","x",$I$2-'Indicator Date hidden'!J185)</f>
        <v>0</v>
      </c>
      <c r="J184" s="211">
        <f>IF('Indicator Date hidden'!K185="x","x",$J$2-'Indicator Date hidden'!K185)</f>
        <v>0</v>
      </c>
      <c r="K184" s="211">
        <f>IF('Indicator Date hidden'!L185="x","x",$K$2-'Indicator Date hidden'!L185)</f>
        <v>0</v>
      </c>
      <c r="L184" s="211">
        <f>IF('Indicator Date hidden'!M185="x","x",$L$2-'Indicator Date hidden'!M185)</f>
        <v>0</v>
      </c>
      <c r="M184" s="211">
        <f>IF('Indicator Date hidden'!N185="x","x",$M$2-'Indicator Date hidden'!N185)</f>
        <v>0</v>
      </c>
      <c r="N184" s="211">
        <f>IF('Indicator Date hidden'!O185="x","x",$N$2-'Indicator Date hidden'!O185)</f>
        <v>0</v>
      </c>
      <c r="O184" s="211">
        <f>IF('Indicator Date hidden'!P185="x","x",$O$2-'Indicator Date hidden'!P185)</f>
        <v>0</v>
      </c>
      <c r="P184" s="211">
        <f>IF('Indicator Date hidden'!Q185="x","x",$P$2-'Indicator Date hidden'!Q185)</f>
        <v>0</v>
      </c>
      <c r="Q184" s="211" t="str">
        <f>IF('Indicator Date hidden'!R185="x","x",$Q$2-'Indicator Date hidden'!R185)</f>
        <v>x</v>
      </c>
      <c r="R184" s="211">
        <f>IF('Indicator Date hidden'!S185="x","x",$R$2-'Indicator Date hidden'!S185)</f>
        <v>0</v>
      </c>
      <c r="S184" s="211">
        <f>IF('Indicator Date hidden'!T185="x","x",$S$2-'Indicator Date hidden'!T185)</f>
        <v>0</v>
      </c>
      <c r="T184" s="211">
        <f>IF('Indicator Date hidden'!U185="x","x",$T$2-'Indicator Date hidden'!U185)</f>
        <v>0</v>
      </c>
      <c r="U184" s="211" t="str">
        <f>IF('Indicator Date hidden'!V185="x","x",$U$2-'Indicator Date hidden'!V185)</f>
        <v>x</v>
      </c>
      <c r="V184" s="211">
        <f>IF('Indicator Date hidden'!W185="x","x",$V$2-'Indicator Date hidden'!W185)</f>
        <v>0</v>
      </c>
      <c r="W184" s="211" t="str">
        <f>IF('Indicator Date hidden'!X185="x","x",$W$2-'Indicator Date hidden'!X185)</f>
        <v>x</v>
      </c>
      <c r="X184" s="211">
        <f>IF('Indicator Date hidden'!Y185="x","x",$X$2-'Indicator Date hidden'!Y185)</f>
        <v>1</v>
      </c>
      <c r="Y184" s="211">
        <f>IF('Indicator Date hidden'!Z185="x","x",$Y$2-'Indicator Date hidden'!Z185)</f>
        <v>0</v>
      </c>
      <c r="Z184" s="211">
        <f>IF('Indicator Date hidden'!AA185="x","x",$Z$2-'Indicator Date hidden'!AA185)</f>
        <v>0</v>
      </c>
      <c r="AA184" s="211">
        <f>IF('Indicator Date hidden'!AB185="x","x",$AA$2-'Indicator Date hidden'!AB185)</f>
        <v>1</v>
      </c>
      <c r="AB184" s="211">
        <f>IF('Indicator Date hidden'!AC185="x","x",$AB$2-'Indicator Date hidden'!AC185)</f>
        <v>0</v>
      </c>
      <c r="AC184" s="211">
        <f>IF('Indicator Date hidden'!AD185="x","x",$AC$2-'Indicator Date hidden'!AD185)</f>
        <v>0</v>
      </c>
      <c r="AD184" s="211" t="str">
        <f>IF('Indicator Date hidden'!AE185="x","x",$AD$2-'Indicator Date hidden'!AE185)</f>
        <v>x</v>
      </c>
      <c r="AE184" s="211">
        <f>IF('Indicator Date hidden'!AF185="x","x",$AE$2-'Indicator Date hidden'!AF185)</f>
        <v>0</v>
      </c>
      <c r="AF184" s="211">
        <f>IF('Indicator Date hidden'!AG185="x","x",$AF$2-'Indicator Date hidden'!AG185)</f>
        <v>1</v>
      </c>
      <c r="AG184" s="211">
        <f>IF('Indicator Date hidden'!AH185="x","x",$AG$2-'Indicator Date hidden'!AH185)</f>
        <v>0</v>
      </c>
      <c r="AH184" s="211">
        <f>IF('Indicator Date hidden'!AI185="x","x",$AH$2-'Indicator Date hidden'!AI185)</f>
        <v>0</v>
      </c>
      <c r="AI184" s="211">
        <f>IF('Indicator Date hidden'!AJ185="x","x",$AI$2-'Indicator Date hidden'!AJ185)</f>
        <v>0</v>
      </c>
      <c r="AJ184" s="211" t="str">
        <f>IF('Indicator Date hidden'!AK185="x","x",$AJ$2-'Indicator Date hidden'!AK185)</f>
        <v>x</v>
      </c>
      <c r="AK184" s="211">
        <f>IF('Indicator Date hidden'!AL185="x","x",$AK$2-'Indicator Date hidden'!AL185)</f>
        <v>1</v>
      </c>
      <c r="AL184" s="211">
        <f>IF('Indicator Date hidden'!AM185="x","x",$AL$2-'Indicator Date hidden'!AM185)</f>
        <v>0</v>
      </c>
      <c r="AM184" s="211">
        <f>IF('Indicator Date hidden'!AN185="x","x",$AM$2-'Indicator Date hidden'!AN185)</f>
        <v>0</v>
      </c>
      <c r="AN184" s="211">
        <f>IF('Indicator Date hidden'!AO185="x","x",$AN$2-'Indicator Date hidden'!AO185)</f>
        <v>0</v>
      </c>
      <c r="AO184" s="211">
        <f>IF('Indicator Date hidden'!AP185="x","x",$AO$2-'Indicator Date hidden'!AP185)</f>
        <v>0</v>
      </c>
      <c r="AP184" s="211">
        <f>IF('Indicator Date hidden'!AQ185="x","x",$AP$2-'Indicator Date hidden'!AQ185)</f>
        <v>0</v>
      </c>
      <c r="AQ184" s="211">
        <f>IF('Indicator Date hidden'!AR185="x","x",$AQ$2-'Indicator Date hidden'!AR185)</f>
        <v>0</v>
      </c>
      <c r="AR184" s="211">
        <f>IF('Indicator Date hidden'!AS185="x","x",$AR$2-'Indicator Date hidden'!AS185)</f>
        <v>0</v>
      </c>
      <c r="AS184" s="211">
        <f>IF('Indicator Date hidden'!AT185="x","x",$AS$2-'Indicator Date hidden'!AT185)</f>
        <v>0</v>
      </c>
      <c r="AT184" s="211">
        <f>IF('Indicator Date hidden'!AU185="x","x",$AT$2-'Indicator Date hidden'!AU185)</f>
        <v>0</v>
      </c>
      <c r="AU184" s="211" t="str">
        <f>IF('Indicator Date hidden'!AV185="x","x",$AU$2-'Indicator Date hidden'!AV185)</f>
        <v>x</v>
      </c>
      <c r="AV184" s="211">
        <f>IF('Indicator Date hidden'!AW185="x","x",$AV$2-'Indicator Date hidden'!AW185)</f>
        <v>0</v>
      </c>
      <c r="AW184" s="211">
        <f>IF('Indicator Date hidden'!AX185="x","x",$AW$2-'Indicator Date hidden'!AX185)</f>
        <v>0</v>
      </c>
      <c r="AX184" s="211">
        <f>IF('Indicator Date hidden'!AY185="x","x",$AX$2-'Indicator Date hidden'!AY185)</f>
        <v>0</v>
      </c>
      <c r="AY184" s="211">
        <f>IF('Indicator Date hidden'!AZ185="x","x",$AY$2-'Indicator Date hidden'!AZ185)</f>
        <v>0</v>
      </c>
      <c r="AZ184" s="211">
        <f>IF('Indicator Date hidden'!BA185="x","x",$AZ$2-'Indicator Date hidden'!BA185)</f>
        <v>0</v>
      </c>
      <c r="BA184">
        <f t="shared" si="25"/>
        <v>4</v>
      </c>
      <c r="BB184" s="21">
        <f t="shared" si="26"/>
        <v>8.8888888888888892E-2</v>
      </c>
      <c r="BC184">
        <f t="shared" si="27"/>
        <v>4</v>
      </c>
      <c r="BD184" s="21">
        <f t="shared" si="28"/>
        <v>0.28458329944145994</v>
      </c>
      <c r="BE184" s="280">
        <f t="shared" si="29"/>
        <v>0</v>
      </c>
    </row>
    <row r="185" spans="1:57" x14ac:dyDescent="0.25">
      <c r="A185" t="s">
        <v>8988</v>
      </c>
      <c r="B185" s="211">
        <f>IF('Indicator Date hidden'!C186="x","x",$B$2-'Indicator Date hidden'!C186)</f>
        <v>0</v>
      </c>
      <c r="C185" s="211">
        <f>IF('Indicator Date hidden'!D186="x","x",$C$2-'Indicator Date hidden'!D186)</f>
        <v>0</v>
      </c>
      <c r="D185" s="211">
        <f>IF('Indicator Date hidden'!E186="x","x",$D$2-'Indicator Date hidden'!E186)</f>
        <v>0</v>
      </c>
      <c r="E185" s="211">
        <f>IF('Indicator Date hidden'!F186="x","x",$E$2-'Indicator Date hidden'!F186)</f>
        <v>0</v>
      </c>
      <c r="F185" s="211">
        <f>IF('Indicator Date hidden'!G186="x","x",$F$2-'Indicator Date hidden'!G186)</f>
        <v>0</v>
      </c>
      <c r="G185" s="211">
        <f>IF('Indicator Date hidden'!H186="x","x",$G$2-'Indicator Date hidden'!H186)</f>
        <v>0</v>
      </c>
      <c r="H185" s="211">
        <f>IF('Indicator Date hidden'!I186="x","x",$H$2-'Indicator Date hidden'!I186)</f>
        <v>0</v>
      </c>
      <c r="I185" s="211">
        <f>IF('Indicator Date hidden'!J186="x","x",$I$2-'Indicator Date hidden'!J186)</f>
        <v>0</v>
      </c>
      <c r="J185" s="211">
        <f>IF('Indicator Date hidden'!K186="x","x",$J$2-'Indicator Date hidden'!K186)</f>
        <v>0</v>
      </c>
      <c r="K185" s="211">
        <f>IF('Indicator Date hidden'!L186="x","x",$K$2-'Indicator Date hidden'!L186)</f>
        <v>0</v>
      </c>
      <c r="L185" s="211">
        <f>IF('Indicator Date hidden'!M186="x","x",$L$2-'Indicator Date hidden'!M186)</f>
        <v>0</v>
      </c>
      <c r="M185" s="211">
        <f>IF('Indicator Date hidden'!N186="x","x",$M$2-'Indicator Date hidden'!N186)</f>
        <v>0</v>
      </c>
      <c r="N185" s="211">
        <f>IF('Indicator Date hidden'!O186="x","x",$N$2-'Indicator Date hidden'!O186)</f>
        <v>0</v>
      </c>
      <c r="O185" s="211">
        <f>IF('Indicator Date hidden'!P186="x","x",$O$2-'Indicator Date hidden'!P186)</f>
        <v>0</v>
      </c>
      <c r="P185" s="211">
        <f>IF('Indicator Date hidden'!Q186="x","x",$P$2-'Indicator Date hidden'!Q186)</f>
        <v>0</v>
      </c>
      <c r="Q185" s="211" t="str">
        <f>IF('Indicator Date hidden'!R186="x","x",$Q$2-'Indicator Date hidden'!R186)</f>
        <v>x</v>
      </c>
      <c r="R185" s="211">
        <f>IF('Indicator Date hidden'!S186="x","x",$R$2-'Indicator Date hidden'!S186)</f>
        <v>0</v>
      </c>
      <c r="S185" s="211">
        <f>IF('Indicator Date hidden'!T186="x","x",$S$2-'Indicator Date hidden'!T186)</f>
        <v>0</v>
      </c>
      <c r="T185" s="211">
        <f>IF('Indicator Date hidden'!U186="x","x",$T$2-'Indicator Date hidden'!U186)</f>
        <v>0</v>
      </c>
      <c r="U185" s="211" t="str">
        <f>IF('Indicator Date hidden'!V186="x","x",$U$2-'Indicator Date hidden'!V186)</f>
        <v>x</v>
      </c>
      <c r="V185" s="211">
        <f>IF('Indicator Date hidden'!W186="x","x",$V$2-'Indicator Date hidden'!W186)</f>
        <v>0</v>
      </c>
      <c r="W185" s="211">
        <f>IF('Indicator Date hidden'!X186="x","x",$W$2-'Indicator Date hidden'!X186)</f>
        <v>2</v>
      </c>
      <c r="X185" s="211">
        <f>IF('Indicator Date hidden'!Y186="x","x",$X$2-'Indicator Date hidden'!Y186)</f>
        <v>3</v>
      </c>
      <c r="Y185" s="211">
        <f>IF('Indicator Date hidden'!Z186="x","x",$Y$2-'Indicator Date hidden'!Z186)</f>
        <v>0</v>
      </c>
      <c r="Z185" s="211">
        <f>IF('Indicator Date hidden'!AA186="x","x",$Z$2-'Indicator Date hidden'!AA186)</f>
        <v>0</v>
      </c>
      <c r="AA185" s="211" t="str">
        <f>IF('Indicator Date hidden'!AB186="x","x",$AA$2-'Indicator Date hidden'!AB186)</f>
        <v>x</v>
      </c>
      <c r="AB185" s="211">
        <f>IF('Indicator Date hidden'!AC186="x","x",$AB$2-'Indicator Date hidden'!AC186)</f>
        <v>0</v>
      </c>
      <c r="AC185" s="211">
        <f>IF('Indicator Date hidden'!AD186="x","x",$AC$2-'Indicator Date hidden'!AD186)</f>
        <v>0</v>
      </c>
      <c r="AD185" s="211" t="str">
        <f>IF('Indicator Date hidden'!AE186="x","x",$AD$2-'Indicator Date hidden'!AE186)</f>
        <v>x</v>
      </c>
      <c r="AE185" s="211">
        <f>IF('Indicator Date hidden'!AF186="x","x",$AE$2-'Indicator Date hidden'!AF186)</f>
        <v>0</v>
      </c>
      <c r="AF185" s="211">
        <f>IF('Indicator Date hidden'!AG186="x","x",$AF$2-'Indicator Date hidden'!AG186)</f>
        <v>0</v>
      </c>
      <c r="AG185" s="211">
        <f>IF('Indicator Date hidden'!AH186="x","x",$AG$2-'Indicator Date hidden'!AH186)</f>
        <v>0</v>
      </c>
      <c r="AH185" s="211">
        <f>IF('Indicator Date hidden'!AI186="x","x",$AH$2-'Indicator Date hidden'!AI186)</f>
        <v>0</v>
      </c>
      <c r="AI185" s="211">
        <f>IF('Indicator Date hidden'!AJ186="x","x",$AI$2-'Indicator Date hidden'!AJ186)</f>
        <v>0</v>
      </c>
      <c r="AJ185" s="211" t="str">
        <f>IF('Indicator Date hidden'!AK186="x","x",$AJ$2-'Indicator Date hidden'!AK186)</f>
        <v>x</v>
      </c>
      <c r="AK185" s="211">
        <f>IF('Indicator Date hidden'!AL186="x","x",$AK$2-'Indicator Date hidden'!AL186)</f>
        <v>1</v>
      </c>
      <c r="AL185" s="211">
        <f>IF('Indicator Date hidden'!AM186="x","x",$AL$2-'Indicator Date hidden'!AM186)</f>
        <v>0</v>
      </c>
      <c r="AM185" s="211">
        <f>IF('Indicator Date hidden'!AN186="x","x",$AM$2-'Indicator Date hidden'!AN186)</f>
        <v>0</v>
      </c>
      <c r="AN185" s="211">
        <f>IF('Indicator Date hidden'!AO186="x","x",$AN$2-'Indicator Date hidden'!AO186)</f>
        <v>0</v>
      </c>
      <c r="AO185" s="211">
        <f>IF('Indicator Date hidden'!AP186="x","x",$AO$2-'Indicator Date hidden'!AP186)</f>
        <v>0</v>
      </c>
      <c r="AP185" s="211">
        <f>IF('Indicator Date hidden'!AQ186="x","x",$AP$2-'Indicator Date hidden'!AQ186)</f>
        <v>0</v>
      </c>
      <c r="AQ185" s="211">
        <f>IF('Indicator Date hidden'!AR186="x","x",$AQ$2-'Indicator Date hidden'!AR186)</f>
        <v>4</v>
      </c>
      <c r="AR185" s="211">
        <f>IF('Indicator Date hidden'!AS186="x","x",$AR$2-'Indicator Date hidden'!AS186)</f>
        <v>0</v>
      </c>
      <c r="AS185" s="211">
        <f>IF('Indicator Date hidden'!AT186="x","x",$AS$2-'Indicator Date hidden'!AT186)</f>
        <v>0</v>
      </c>
      <c r="AT185" s="211">
        <f>IF('Indicator Date hidden'!AU186="x","x",$AT$2-'Indicator Date hidden'!AU186)</f>
        <v>0</v>
      </c>
      <c r="AU185" s="211" t="str">
        <f>IF('Indicator Date hidden'!AV186="x","x",$AU$2-'Indicator Date hidden'!AV186)</f>
        <v>x</v>
      </c>
      <c r="AV185" s="211">
        <f>IF('Indicator Date hidden'!AW186="x","x",$AV$2-'Indicator Date hidden'!AW186)</f>
        <v>0</v>
      </c>
      <c r="AW185" s="211">
        <f>IF('Indicator Date hidden'!AX186="x","x",$AW$2-'Indicator Date hidden'!AX186)</f>
        <v>0</v>
      </c>
      <c r="AX185" s="211">
        <f>IF('Indicator Date hidden'!AY186="x","x",$AX$2-'Indicator Date hidden'!AY186)</f>
        <v>1</v>
      </c>
      <c r="AY185" s="211">
        <f>IF('Indicator Date hidden'!AZ186="x","x",$AY$2-'Indicator Date hidden'!AZ186)</f>
        <v>0</v>
      </c>
      <c r="AZ185" s="211">
        <f>IF('Indicator Date hidden'!BA186="x","x",$AZ$2-'Indicator Date hidden'!BA186)</f>
        <v>0</v>
      </c>
      <c r="BA185">
        <f t="shared" si="25"/>
        <v>11</v>
      </c>
      <c r="BB185" s="21">
        <f t="shared" si="26"/>
        <v>0.24444444444444444</v>
      </c>
      <c r="BC185">
        <f t="shared" si="27"/>
        <v>5</v>
      </c>
      <c r="BD185" s="21">
        <f t="shared" si="28"/>
        <v>0.79318081322554435</v>
      </c>
      <c r="BE185" s="280">
        <f t="shared" si="29"/>
        <v>0</v>
      </c>
    </row>
    <row r="186" spans="1:57" x14ac:dyDescent="0.25">
      <c r="A186" t="s">
        <v>8986</v>
      </c>
      <c r="B186" s="211">
        <f>IF('Indicator Date hidden'!C187="x","x",$B$2-'Indicator Date hidden'!C187)</f>
        <v>0</v>
      </c>
      <c r="C186" s="211">
        <f>IF('Indicator Date hidden'!D187="x","x",$C$2-'Indicator Date hidden'!D187)</f>
        <v>0</v>
      </c>
      <c r="D186" s="211">
        <f>IF('Indicator Date hidden'!E187="x","x",$D$2-'Indicator Date hidden'!E187)</f>
        <v>0</v>
      </c>
      <c r="E186" s="211">
        <f>IF('Indicator Date hidden'!F187="x","x",$E$2-'Indicator Date hidden'!F187)</f>
        <v>0</v>
      </c>
      <c r="F186" s="211">
        <f>IF('Indicator Date hidden'!G187="x","x",$F$2-'Indicator Date hidden'!G187)</f>
        <v>0</v>
      </c>
      <c r="G186" s="211">
        <f>IF('Indicator Date hidden'!H187="x","x",$G$2-'Indicator Date hidden'!H187)</f>
        <v>0</v>
      </c>
      <c r="H186" s="211">
        <f>IF('Indicator Date hidden'!I187="x","x",$H$2-'Indicator Date hidden'!I187)</f>
        <v>0</v>
      </c>
      <c r="I186" s="211">
        <f>IF('Indicator Date hidden'!J187="x","x",$I$2-'Indicator Date hidden'!J187)</f>
        <v>0</v>
      </c>
      <c r="J186" s="211">
        <f>IF('Indicator Date hidden'!K187="x","x",$J$2-'Indicator Date hidden'!K187)</f>
        <v>0</v>
      </c>
      <c r="K186" s="211">
        <f>IF('Indicator Date hidden'!L187="x","x",$K$2-'Indicator Date hidden'!L187)</f>
        <v>0</v>
      </c>
      <c r="L186" s="211">
        <f>IF('Indicator Date hidden'!M187="x","x",$L$2-'Indicator Date hidden'!M187)</f>
        <v>0</v>
      </c>
      <c r="M186" s="211">
        <f>IF('Indicator Date hidden'!N187="x","x",$M$2-'Indicator Date hidden'!N187)</f>
        <v>0</v>
      </c>
      <c r="N186" s="211">
        <f>IF('Indicator Date hidden'!O187="x","x",$N$2-'Indicator Date hidden'!O187)</f>
        <v>0</v>
      </c>
      <c r="O186" s="211">
        <f>IF('Indicator Date hidden'!P187="x","x",$O$2-'Indicator Date hidden'!P187)</f>
        <v>0</v>
      </c>
      <c r="P186" s="211">
        <f>IF('Indicator Date hidden'!Q187="x","x",$P$2-'Indicator Date hidden'!Q187)</f>
        <v>0</v>
      </c>
      <c r="Q186" s="211" t="str">
        <f>IF('Indicator Date hidden'!R187="x","x",$Q$2-'Indicator Date hidden'!R187)</f>
        <v>x</v>
      </c>
      <c r="R186" s="211">
        <f>IF('Indicator Date hidden'!S187="x","x",$R$2-'Indicator Date hidden'!S187)</f>
        <v>0</v>
      </c>
      <c r="S186" s="211">
        <f>IF('Indicator Date hidden'!T187="x","x",$S$2-'Indicator Date hidden'!T187)</f>
        <v>0</v>
      </c>
      <c r="T186" s="211">
        <f>IF('Indicator Date hidden'!U187="x","x",$T$2-'Indicator Date hidden'!U187)</f>
        <v>0</v>
      </c>
      <c r="U186" s="211">
        <f>IF('Indicator Date hidden'!V187="x","x",$U$2-'Indicator Date hidden'!V187)</f>
        <v>0</v>
      </c>
      <c r="V186" s="211">
        <f>IF('Indicator Date hidden'!W187="x","x",$V$2-'Indicator Date hidden'!W187)</f>
        <v>0</v>
      </c>
      <c r="W186" s="211">
        <f>IF('Indicator Date hidden'!X187="x","x",$W$2-'Indicator Date hidden'!X187)</f>
        <v>3</v>
      </c>
      <c r="X186" s="211">
        <f>IF('Indicator Date hidden'!Y187="x","x",$X$2-'Indicator Date hidden'!Y187)</f>
        <v>4</v>
      </c>
      <c r="Y186" s="211">
        <f>IF('Indicator Date hidden'!Z187="x","x",$Y$2-'Indicator Date hidden'!Z187)</f>
        <v>0</v>
      </c>
      <c r="Z186" s="211">
        <f>IF('Indicator Date hidden'!AA187="x","x",$Z$2-'Indicator Date hidden'!AA187)</f>
        <v>0</v>
      </c>
      <c r="AA186" s="211">
        <f>IF('Indicator Date hidden'!AB187="x","x",$AA$2-'Indicator Date hidden'!AB187)</f>
        <v>0</v>
      </c>
      <c r="AB186" s="211">
        <f>IF('Indicator Date hidden'!AC187="x","x",$AB$2-'Indicator Date hidden'!AC187)</f>
        <v>0</v>
      </c>
      <c r="AC186" s="211">
        <f>IF('Indicator Date hidden'!AD187="x","x",$AC$2-'Indicator Date hidden'!AD187)</f>
        <v>0</v>
      </c>
      <c r="AD186" s="211" t="str">
        <f>IF('Indicator Date hidden'!AE187="x","x",$AD$2-'Indicator Date hidden'!AE187)</f>
        <v>x</v>
      </c>
      <c r="AE186" s="211">
        <f>IF('Indicator Date hidden'!AF187="x","x",$AE$2-'Indicator Date hidden'!AF187)</f>
        <v>0</v>
      </c>
      <c r="AF186" s="211">
        <f>IF('Indicator Date hidden'!AG187="x","x",$AF$2-'Indicator Date hidden'!AG187)</f>
        <v>0</v>
      </c>
      <c r="AG186" s="211">
        <f>IF('Indicator Date hidden'!AH187="x","x",$AG$2-'Indicator Date hidden'!AH187)</f>
        <v>0</v>
      </c>
      <c r="AH186" s="211">
        <f>IF('Indicator Date hidden'!AI187="x","x",$AH$2-'Indicator Date hidden'!AI187)</f>
        <v>0</v>
      </c>
      <c r="AI186" s="211">
        <f>IF('Indicator Date hidden'!AJ187="x","x",$AI$2-'Indicator Date hidden'!AJ187)</f>
        <v>0</v>
      </c>
      <c r="AJ186" s="211" t="str">
        <f>IF('Indicator Date hidden'!AK187="x","x",$AJ$2-'Indicator Date hidden'!AK187)</f>
        <v>x</v>
      </c>
      <c r="AK186" s="211">
        <f>IF('Indicator Date hidden'!AL187="x","x",$AK$2-'Indicator Date hidden'!AL187)</f>
        <v>1</v>
      </c>
      <c r="AL186" s="211">
        <f>IF('Indicator Date hidden'!AM187="x","x",$AL$2-'Indicator Date hidden'!AM187)</f>
        <v>0</v>
      </c>
      <c r="AM186" s="211">
        <f>IF('Indicator Date hidden'!AN187="x","x",$AM$2-'Indicator Date hidden'!AN187)</f>
        <v>0</v>
      </c>
      <c r="AN186" s="211">
        <f>IF('Indicator Date hidden'!AO187="x","x",$AN$2-'Indicator Date hidden'!AO187)</f>
        <v>0</v>
      </c>
      <c r="AO186" s="211">
        <f>IF('Indicator Date hidden'!AP187="x","x",$AO$2-'Indicator Date hidden'!AP187)</f>
        <v>0</v>
      </c>
      <c r="AP186" s="211">
        <f>IF('Indicator Date hidden'!AQ187="x","x",$AP$2-'Indicator Date hidden'!AQ187)</f>
        <v>0</v>
      </c>
      <c r="AQ186" s="211">
        <f>IF('Indicator Date hidden'!AR187="x","x",$AQ$2-'Indicator Date hidden'!AR187)</f>
        <v>4</v>
      </c>
      <c r="AR186" s="211">
        <f>IF('Indicator Date hidden'!AS187="x","x",$AR$2-'Indicator Date hidden'!AS187)</f>
        <v>0</v>
      </c>
      <c r="AS186" s="211">
        <f>IF('Indicator Date hidden'!AT187="x","x",$AS$2-'Indicator Date hidden'!AT187)</f>
        <v>0</v>
      </c>
      <c r="AT186" s="211">
        <f>IF('Indicator Date hidden'!AU187="x","x",$AT$2-'Indicator Date hidden'!AU187)</f>
        <v>0</v>
      </c>
      <c r="AU186" s="211">
        <f>IF('Indicator Date hidden'!AV187="x","x",$AU$2-'Indicator Date hidden'!AV187)</f>
        <v>1</v>
      </c>
      <c r="AV186" s="211">
        <f>IF('Indicator Date hidden'!AW187="x","x",$AV$2-'Indicator Date hidden'!AW187)</f>
        <v>0</v>
      </c>
      <c r="AW186" s="211">
        <f>IF('Indicator Date hidden'!AX187="x","x",$AW$2-'Indicator Date hidden'!AX187)</f>
        <v>0</v>
      </c>
      <c r="AX186" s="211">
        <f>IF('Indicator Date hidden'!AY187="x","x",$AX$2-'Indicator Date hidden'!AY187)</f>
        <v>0</v>
      </c>
      <c r="AY186" s="211">
        <f>IF('Indicator Date hidden'!AZ187="x","x",$AY$2-'Indicator Date hidden'!AZ187)</f>
        <v>0</v>
      </c>
      <c r="AZ186" s="211">
        <f>IF('Indicator Date hidden'!BA187="x","x",$AZ$2-'Indicator Date hidden'!BA187)</f>
        <v>0</v>
      </c>
      <c r="BA186">
        <f t="shared" si="25"/>
        <v>13</v>
      </c>
      <c r="BB186" s="21">
        <f t="shared" si="26"/>
        <v>0.27083333333333331</v>
      </c>
      <c r="BC186">
        <f t="shared" si="27"/>
        <v>5</v>
      </c>
      <c r="BD186" s="21">
        <f t="shared" si="28"/>
        <v>0.90690828581995475</v>
      </c>
      <c r="BE186" s="280">
        <f t="shared" si="29"/>
        <v>0</v>
      </c>
    </row>
    <row r="187" spans="1:57" x14ac:dyDescent="0.25">
      <c r="A187" t="s">
        <v>8990</v>
      </c>
      <c r="B187" s="211">
        <f>IF('Indicator Date hidden'!C188="x","x",$B$2-'Indicator Date hidden'!C188)</f>
        <v>0</v>
      </c>
      <c r="C187" s="211">
        <f>IF('Indicator Date hidden'!D188="x","x",$C$2-'Indicator Date hidden'!D188)</f>
        <v>0</v>
      </c>
      <c r="D187" s="211">
        <f>IF('Indicator Date hidden'!E188="x","x",$D$2-'Indicator Date hidden'!E188)</f>
        <v>0</v>
      </c>
      <c r="E187" s="211">
        <f>IF('Indicator Date hidden'!F188="x","x",$E$2-'Indicator Date hidden'!F188)</f>
        <v>0</v>
      </c>
      <c r="F187" s="211">
        <f>IF('Indicator Date hidden'!G188="x","x",$F$2-'Indicator Date hidden'!G188)</f>
        <v>0</v>
      </c>
      <c r="G187" s="211">
        <f>IF('Indicator Date hidden'!H188="x","x",$G$2-'Indicator Date hidden'!H188)</f>
        <v>0</v>
      </c>
      <c r="H187" s="211">
        <f>IF('Indicator Date hidden'!I188="x","x",$H$2-'Indicator Date hidden'!I188)</f>
        <v>0</v>
      </c>
      <c r="I187" s="211">
        <f>IF('Indicator Date hidden'!J188="x","x",$I$2-'Indicator Date hidden'!J188)</f>
        <v>0</v>
      </c>
      <c r="J187" s="211">
        <f>IF('Indicator Date hidden'!K188="x","x",$J$2-'Indicator Date hidden'!K188)</f>
        <v>0</v>
      </c>
      <c r="K187" s="211">
        <f>IF('Indicator Date hidden'!L188="x","x",$K$2-'Indicator Date hidden'!L188)</f>
        <v>0</v>
      </c>
      <c r="L187" s="211">
        <f>IF('Indicator Date hidden'!M188="x","x",$L$2-'Indicator Date hidden'!M188)</f>
        <v>0</v>
      </c>
      <c r="M187" s="211">
        <f>IF('Indicator Date hidden'!N188="x","x",$M$2-'Indicator Date hidden'!N188)</f>
        <v>0</v>
      </c>
      <c r="N187" s="211">
        <f>IF('Indicator Date hidden'!O188="x","x",$N$2-'Indicator Date hidden'!O188)</f>
        <v>0</v>
      </c>
      <c r="O187" s="211">
        <f>IF('Indicator Date hidden'!P188="x","x",$O$2-'Indicator Date hidden'!P188)</f>
        <v>0</v>
      </c>
      <c r="P187" s="211">
        <f>IF('Indicator Date hidden'!Q188="x","x",$P$2-'Indicator Date hidden'!Q188)</f>
        <v>0</v>
      </c>
      <c r="Q187" s="211">
        <f>IF('Indicator Date hidden'!R188="x","x",$Q$2-'Indicator Date hidden'!R188)</f>
        <v>8</v>
      </c>
      <c r="R187" s="211">
        <f>IF('Indicator Date hidden'!S188="x","x",$R$2-'Indicator Date hidden'!S188)</f>
        <v>0</v>
      </c>
      <c r="S187" s="211">
        <f>IF('Indicator Date hidden'!T188="x","x",$S$2-'Indicator Date hidden'!T188)</f>
        <v>0</v>
      </c>
      <c r="T187" s="211">
        <f>IF('Indicator Date hidden'!U188="x","x",$T$2-'Indicator Date hidden'!U188)</f>
        <v>0</v>
      </c>
      <c r="U187" s="211">
        <f>IF('Indicator Date hidden'!V188="x","x",$U$2-'Indicator Date hidden'!V188)</f>
        <v>0</v>
      </c>
      <c r="V187" s="211">
        <f>IF('Indicator Date hidden'!W188="x","x",$V$2-'Indicator Date hidden'!W188)</f>
        <v>0</v>
      </c>
      <c r="W187" s="211">
        <f>IF('Indicator Date hidden'!X188="x","x",$W$2-'Indicator Date hidden'!X188)</f>
        <v>8</v>
      </c>
      <c r="X187" s="211">
        <f>IF('Indicator Date hidden'!Y188="x","x",$X$2-'Indicator Date hidden'!Y188)</f>
        <v>1</v>
      </c>
      <c r="Y187" s="211">
        <f>IF('Indicator Date hidden'!Z188="x","x",$Y$2-'Indicator Date hidden'!Z188)</f>
        <v>0</v>
      </c>
      <c r="Z187" s="211">
        <f>IF('Indicator Date hidden'!AA188="x","x",$Z$2-'Indicator Date hidden'!AA188)</f>
        <v>0</v>
      </c>
      <c r="AA187" s="211">
        <f>IF('Indicator Date hidden'!AB188="x","x",$AA$2-'Indicator Date hidden'!AB188)</f>
        <v>0</v>
      </c>
      <c r="AB187" s="211">
        <f>IF('Indicator Date hidden'!AC188="x","x",$AB$2-'Indicator Date hidden'!AC188)</f>
        <v>0</v>
      </c>
      <c r="AC187" s="211">
        <f>IF('Indicator Date hidden'!AD188="x","x",$AC$2-'Indicator Date hidden'!AD188)</f>
        <v>0</v>
      </c>
      <c r="AD187" s="211" t="str">
        <f>IF('Indicator Date hidden'!AE188="x","x",$AD$2-'Indicator Date hidden'!AE188)</f>
        <v>x</v>
      </c>
      <c r="AE187" s="211" t="str">
        <f>IF('Indicator Date hidden'!AF188="x","x",$AE$2-'Indicator Date hidden'!AF188)</f>
        <v>x</v>
      </c>
      <c r="AF187" s="211">
        <f>IF('Indicator Date hidden'!AG188="x","x",$AF$2-'Indicator Date hidden'!AG188)</f>
        <v>10</v>
      </c>
      <c r="AG187" s="211">
        <f>IF('Indicator Date hidden'!AH188="x","x",$AG$2-'Indicator Date hidden'!AH188)</f>
        <v>0</v>
      </c>
      <c r="AH187" s="211">
        <f>IF('Indicator Date hidden'!AI188="x","x",$AH$2-'Indicator Date hidden'!AI188)</f>
        <v>0</v>
      </c>
      <c r="AI187" s="211">
        <f>IF('Indicator Date hidden'!AJ188="x","x",$AI$2-'Indicator Date hidden'!AJ188)</f>
        <v>0</v>
      </c>
      <c r="AJ187" s="211" t="str">
        <f>IF('Indicator Date hidden'!AK188="x","x",$AJ$2-'Indicator Date hidden'!AK188)</f>
        <v>x</v>
      </c>
      <c r="AK187" s="211">
        <f>IF('Indicator Date hidden'!AL188="x","x",$AK$2-'Indicator Date hidden'!AL188)</f>
        <v>1</v>
      </c>
      <c r="AL187" s="211">
        <f>IF('Indicator Date hidden'!AM188="x","x",$AL$2-'Indicator Date hidden'!AM188)</f>
        <v>0</v>
      </c>
      <c r="AM187" s="211">
        <f>IF('Indicator Date hidden'!AN188="x","x",$AM$2-'Indicator Date hidden'!AN188)</f>
        <v>0</v>
      </c>
      <c r="AN187" s="211">
        <f>IF('Indicator Date hidden'!AO188="x","x",$AN$2-'Indicator Date hidden'!AO188)</f>
        <v>0</v>
      </c>
      <c r="AO187" s="211" t="str">
        <f>IF('Indicator Date hidden'!AP188="x","x",$AO$2-'Indicator Date hidden'!AP188)</f>
        <v>x</v>
      </c>
      <c r="AP187" s="211" t="str">
        <f>IF('Indicator Date hidden'!AQ188="x","x",$AP$2-'Indicator Date hidden'!AQ188)</f>
        <v>x</v>
      </c>
      <c r="AQ187" s="211">
        <f>IF('Indicator Date hidden'!AR188="x","x",$AQ$2-'Indicator Date hidden'!AR188)</f>
        <v>8</v>
      </c>
      <c r="AR187" s="211">
        <f>IF('Indicator Date hidden'!AS188="x","x",$AR$2-'Indicator Date hidden'!AS188)</f>
        <v>0</v>
      </c>
      <c r="AS187" s="211">
        <f>IF('Indicator Date hidden'!AT188="x","x",$AS$2-'Indicator Date hidden'!AT188)</f>
        <v>0</v>
      </c>
      <c r="AT187" s="211">
        <f>IF('Indicator Date hidden'!AU188="x","x",$AT$2-'Indicator Date hidden'!AU188)</f>
        <v>0</v>
      </c>
      <c r="AU187" s="211">
        <f>IF('Indicator Date hidden'!AV188="x","x",$AU$2-'Indicator Date hidden'!AV188)</f>
        <v>1</v>
      </c>
      <c r="AV187" s="211">
        <f>IF('Indicator Date hidden'!AW188="x","x",$AV$2-'Indicator Date hidden'!AW188)</f>
        <v>0</v>
      </c>
      <c r="AW187" s="211">
        <f>IF('Indicator Date hidden'!AX188="x","x",$AW$2-'Indicator Date hidden'!AX188)</f>
        <v>0</v>
      </c>
      <c r="AX187" s="211">
        <f>IF('Indicator Date hidden'!AY188="x","x",$AX$2-'Indicator Date hidden'!AY188)</f>
        <v>0</v>
      </c>
      <c r="AY187" s="211">
        <f>IF('Indicator Date hidden'!AZ188="x","x",$AY$2-'Indicator Date hidden'!AZ188)</f>
        <v>0</v>
      </c>
      <c r="AZ187" s="211">
        <f>IF('Indicator Date hidden'!BA188="x","x",$AZ$2-'Indicator Date hidden'!BA188)</f>
        <v>3</v>
      </c>
      <c r="BA187">
        <f t="shared" si="25"/>
        <v>40</v>
      </c>
      <c r="BB187" s="21">
        <f t="shared" si="26"/>
        <v>0.86956521739130432</v>
      </c>
      <c r="BC187">
        <f t="shared" si="27"/>
        <v>8</v>
      </c>
      <c r="BD187" s="21">
        <f t="shared" si="28"/>
        <v>2.4192048249119229</v>
      </c>
      <c r="BE187" s="280">
        <f t="shared" si="29"/>
        <v>0</v>
      </c>
    </row>
    <row r="188" spans="1:57" x14ac:dyDescent="0.25">
      <c r="A188" t="s">
        <v>8997</v>
      </c>
      <c r="B188" s="211">
        <f>IF('Indicator Date hidden'!C189="x","x",$B$2-'Indicator Date hidden'!C189)</f>
        <v>0</v>
      </c>
      <c r="C188" s="211">
        <f>IF('Indicator Date hidden'!D189="x","x",$C$2-'Indicator Date hidden'!D189)</f>
        <v>0</v>
      </c>
      <c r="D188" s="211">
        <f>IF('Indicator Date hidden'!E189="x","x",$D$2-'Indicator Date hidden'!E189)</f>
        <v>0</v>
      </c>
      <c r="E188" s="211">
        <f>IF('Indicator Date hidden'!F189="x","x",$E$2-'Indicator Date hidden'!F189)</f>
        <v>0</v>
      </c>
      <c r="F188" s="211">
        <f>IF('Indicator Date hidden'!G189="x","x",$F$2-'Indicator Date hidden'!G189)</f>
        <v>0</v>
      </c>
      <c r="G188" s="211">
        <f>IF('Indicator Date hidden'!H189="x","x",$G$2-'Indicator Date hidden'!H189)</f>
        <v>0</v>
      </c>
      <c r="H188" s="211">
        <f>IF('Indicator Date hidden'!I189="x","x",$H$2-'Indicator Date hidden'!I189)</f>
        <v>0</v>
      </c>
      <c r="I188" s="211">
        <f>IF('Indicator Date hidden'!J189="x","x",$I$2-'Indicator Date hidden'!J189)</f>
        <v>0</v>
      </c>
      <c r="J188" s="211">
        <f>IF('Indicator Date hidden'!K189="x","x",$J$2-'Indicator Date hidden'!K189)</f>
        <v>0</v>
      </c>
      <c r="K188" s="211">
        <f>IF('Indicator Date hidden'!L189="x","x",$K$2-'Indicator Date hidden'!L189)</f>
        <v>0</v>
      </c>
      <c r="L188" s="211">
        <f>IF('Indicator Date hidden'!M189="x","x",$L$2-'Indicator Date hidden'!M189)</f>
        <v>0</v>
      </c>
      <c r="M188" s="211">
        <f>IF('Indicator Date hidden'!N189="x","x",$M$2-'Indicator Date hidden'!N189)</f>
        <v>0</v>
      </c>
      <c r="N188" s="211">
        <f>IF('Indicator Date hidden'!O189="x","x",$N$2-'Indicator Date hidden'!O189)</f>
        <v>0</v>
      </c>
      <c r="O188" s="211">
        <f>IF('Indicator Date hidden'!P189="x","x",$O$2-'Indicator Date hidden'!P189)</f>
        <v>0</v>
      </c>
      <c r="P188" s="211">
        <f>IF('Indicator Date hidden'!Q189="x","x",$P$2-'Indicator Date hidden'!Q189)</f>
        <v>0</v>
      </c>
      <c r="Q188" s="211">
        <f>IF('Indicator Date hidden'!R189="x","x",$Q$2-'Indicator Date hidden'!R189)</f>
        <v>7</v>
      </c>
      <c r="R188" s="211">
        <f>IF('Indicator Date hidden'!S189="x","x",$R$2-'Indicator Date hidden'!S189)</f>
        <v>0</v>
      </c>
      <c r="S188" s="211">
        <f>IF('Indicator Date hidden'!T189="x","x",$S$2-'Indicator Date hidden'!T189)</f>
        <v>0</v>
      </c>
      <c r="T188" s="211">
        <f>IF('Indicator Date hidden'!U189="x","x",$T$2-'Indicator Date hidden'!U189)</f>
        <v>0</v>
      </c>
      <c r="U188" s="211">
        <f>IF('Indicator Date hidden'!V189="x","x",$U$2-'Indicator Date hidden'!V189)</f>
        <v>0</v>
      </c>
      <c r="V188" s="211">
        <f>IF('Indicator Date hidden'!W189="x","x",$V$2-'Indicator Date hidden'!W189)</f>
        <v>0</v>
      </c>
      <c r="W188" s="211">
        <f>IF('Indicator Date hidden'!X189="x","x",$W$2-'Indicator Date hidden'!X189)</f>
        <v>1</v>
      </c>
      <c r="X188" s="211">
        <f>IF('Indicator Date hidden'!Y189="x","x",$X$2-'Indicator Date hidden'!Y189)</f>
        <v>4</v>
      </c>
      <c r="Y188" s="211">
        <f>IF('Indicator Date hidden'!Z189="x","x",$Y$2-'Indicator Date hidden'!Z189)</f>
        <v>0</v>
      </c>
      <c r="Z188" s="211">
        <f>IF('Indicator Date hidden'!AA189="x","x",$Z$2-'Indicator Date hidden'!AA189)</f>
        <v>0</v>
      </c>
      <c r="AA188" s="211" t="str">
        <f>IF('Indicator Date hidden'!AB189="x","x",$AA$2-'Indicator Date hidden'!AB189)</f>
        <v>x</v>
      </c>
      <c r="AB188" s="211">
        <f>IF('Indicator Date hidden'!AC189="x","x",$AB$2-'Indicator Date hidden'!AC189)</f>
        <v>0</v>
      </c>
      <c r="AC188" s="211">
        <f>IF('Indicator Date hidden'!AD189="x","x",$AC$2-'Indicator Date hidden'!AD189)</f>
        <v>0</v>
      </c>
      <c r="AD188" s="211">
        <f>IF('Indicator Date hidden'!AE189="x","x",$AD$2-'Indicator Date hidden'!AE189)</f>
        <v>0</v>
      </c>
      <c r="AE188" s="211" t="str">
        <f>IF('Indicator Date hidden'!AF189="x","x",$AE$2-'Indicator Date hidden'!AF189)</f>
        <v>x</v>
      </c>
      <c r="AF188" s="211">
        <f>IF('Indicator Date hidden'!AG189="x","x",$AF$2-'Indicator Date hidden'!AG189)</f>
        <v>3</v>
      </c>
      <c r="AG188" s="211">
        <f>IF('Indicator Date hidden'!AH189="x","x",$AG$2-'Indicator Date hidden'!AH189)</f>
        <v>0</v>
      </c>
      <c r="AH188" s="211">
        <f>IF('Indicator Date hidden'!AI189="x","x",$AH$2-'Indicator Date hidden'!AI189)</f>
        <v>0</v>
      </c>
      <c r="AI188" s="211">
        <f>IF('Indicator Date hidden'!AJ189="x","x",$AI$2-'Indicator Date hidden'!AJ189)</f>
        <v>0</v>
      </c>
      <c r="AJ188" s="211" t="str">
        <f>IF('Indicator Date hidden'!AK189="x","x",$AJ$2-'Indicator Date hidden'!AK189)</f>
        <v>x</v>
      </c>
      <c r="AK188" s="211">
        <f>IF('Indicator Date hidden'!AL189="x","x",$AK$2-'Indicator Date hidden'!AL189)</f>
        <v>1</v>
      </c>
      <c r="AL188" s="211">
        <f>IF('Indicator Date hidden'!AM189="x","x",$AL$2-'Indicator Date hidden'!AM189)</f>
        <v>0</v>
      </c>
      <c r="AM188" s="211">
        <f>IF('Indicator Date hidden'!AN189="x","x",$AM$2-'Indicator Date hidden'!AN189)</f>
        <v>0</v>
      </c>
      <c r="AN188" s="211">
        <f>IF('Indicator Date hidden'!AO189="x","x",$AN$2-'Indicator Date hidden'!AO189)</f>
        <v>0</v>
      </c>
      <c r="AO188" s="211" t="str">
        <f>IF('Indicator Date hidden'!AP189="x","x",$AO$2-'Indicator Date hidden'!AP189)</f>
        <v>x</v>
      </c>
      <c r="AP188" s="211" t="str">
        <f>IF('Indicator Date hidden'!AQ189="x","x",$AP$2-'Indicator Date hidden'!AQ189)</f>
        <v>x</v>
      </c>
      <c r="AQ188" s="211">
        <f>IF('Indicator Date hidden'!AR189="x","x",$AQ$2-'Indicator Date hidden'!AR189)</f>
        <v>4</v>
      </c>
      <c r="AR188" s="211">
        <f>IF('Indicator Date hidden'!AS189="x","x",$AR$2-'Indicator Date hidden'!AS189)</f>
        <v>0</v>
      </c>
      <c r="AS188" s="211" t="str">
        <f>IF('Indicator Date hidden'!AT189="x","x",$AS$2-'Indicator Date hidden'!AT189)</f>
        <v>x</v>
      </c>
      <c r="AT188" s="211">
        <f>IF('Indicator Date hidden'!AU189="x","x",$AT$2-'Indicator Date hidden'!AU189)</f>
        <v>0</v>
      </c>
      <c r="AU188" s="211">
        <f>IF('Indicator Date hidden'!AV189="x","x",$AU$2-'Indicator Date hidden'!AV189)</f>
        <v>1</v>
      </c>
      <c r="AV188" s="211">
        <f>IF('Indicator Date hidden'!AW189="x","x",$AV$2-'Indicator Date hidden'!AW189)</f>
        <v>0</v>
      </c>
      <c r="AW188" s="211">
        <f>IF('Indicator Date hidden'!AX189="x","x",$AW$2-'Indicator Date hidden'!AX189)</f>
        <v>0</v>
      </c>
      <c r="AX188" s="211">
        <f>IF('Indicator Date hidden'!AY189="x","x",$AX$2-'Indicator Date hidden'!AY189)</f>
        <v>0</v>
      </c>
      <c r="AY188" s="211">
        <f>IF('Indicator Date hidden'!AZ189="x","x",$AY$2-'Indicator Date hidden'!AZ189)</f>
        <v>0</v>
      </c>
      <c r="AZ188" s="211">
        <f>IF('Indicator Date hidden'!BA189="x","x",$AZ$2-'Indicator Date hidden'!BA189)</f>
        <v>0</v>
      </c>
      <c r="BA188">
        <f t="shared" si="25"/>
        <v>21</v>
      </c>
      <c r="BB188" s="21">
        <f t="shared" si="26"/>
        <v>0.46666666666666667</v>
      </c>
      <c r="BC188">
        <f t="shared" si="27"/>
        <v>7</v>
      </c>
      <c r="BD188" s="21">
        <f t="shared" si="28"/>
        <v>1.3597385369580759</v>
      </c>
      <c r="BE188" s="280">
        <f t="shared" si="29"/>
        <v>0</v>
      </c>
    </row>
    <row r="189" spans="1:57" x14ac:dyDescent="0.25">
      <c r="A189" t="s">
        <v>8993</v>
      </c>
      <c r="B189" s="211">
        <f>IF('Indicator Date hidden'!C190="x","x",$B$2-'Indicator Date hidden'!C190)</f>
        <v>0</v>
      </c>
      <c r="C189" s="211">
        <f>IF('Indicator Date hidden'!D190="x","x",$C$2-'Indicator Date hidden'!D190)</f>
        <v>0</v>
      </c>
      <c r="D189" s="211">
        <f>IF('Indicator Date hidden'!E190="x","x",$D$2-'Indicator Date hidden'!E190)</f>
        <v>0</v>
      </c>
      <c r="E189" s="211">
        <f>IF('Indicator Date hidden'!F190="x","x",$E$2-'Indicator Date hidden'!F190)</f>
        <v>0</v>
      </c>
      <c r="F189" s="211">
        <f>IF('Indicator Date hidden'!G190="x","x",$F$2-'Indicator Date hidden'!G190)</f>
        <v>0</v>
      </c>
      <c r="G189" s="211">
        <f>IF('Indicator Date hidden'!H190="x","x",$G$2-'Indicator Date hidden'!H190)</f>
        <v>0</v>
      </c>
      <c r="H189" s="211">
        <f>IF('Indicator Date hidden'!I190="x","x",$H$2-'Indicator Date hidden'!I190)</f>
        <v>0</v>
      </c>
      <c r="I189" s="211">
        <f>IF('Indicator Date hidden'!J190="x","x",$I$2-'Indicator Date hidden'!J190)</f>
        <v>0</v>
      </c>
      <c r="J189" s="211">
        <f>IF('Indicator Date hidden'!K190="x","x",$J$2-'Indicator Date hidden'!K190)</f>
        <v>0</v>
      </c>
      <c r="K189" s="211">
        <f>IF('Indicator Date hidden'!L190="x","x",$K$2-'Indicator Date hidden'!L190)</f>
        <v>0</v>
      </c>
      <c r="L189" s="211">
        <f>IF('Indicator Date hidden'!M190="x","x",$L$2-'Indicator Date hidden'!M190)</f>
        <v>0</v>
      </c>
      <c r="M189" s="211">
        <f>IF('Indicator Date hidden'!N190="x","x",$M$2-'Indicator Date hidden'!N190)</f>
        <v>0</v>
      </c>
      <c r="N189" s="211">
        <f>IF('Indicator Date hidden'!O190="x","x",$N$2-'Indicator Date hidden'!O190)</f>
        <v>0</v>
      </c>
      <c r="O189" s="211">
        <f>IF('Indicator Date hidden'!P190="x","x",$O$2-'Indicator Date hidden'!P190)</f>
        <v>0</v>
      </c>
      <c r="P189" s="211">
        <f>IF('Indicator Date hidden'!Q190="x","x",$P$2-'Indicator Date hidden'!Q190)</f>
        <v>0</v>
      </c>
      <c r="Q189" s="211" t="str">
        <f>IF('Indicator Date hidden'!R190="x","x",$Q$2-'Indicator Date hidden'!R190)</f>
        <v>x</v>
      </c>
      <c r="R189" s="211">
        <f>IF('Indicator Date hidden'!S190="x","x",$R$2-'Indicator Date hidden'!S190)</f>
        <v>0</v>
      </c>
      <c r="S189" s="211">
        <f>IF('Indicator Date hidden'!T190="x","x",$S$2-'Indicator Date hidden'!T190)</f>
        <v>0</v>
      </c>
      <c r="T189" s="211">
        <f>IF('Indicator Date hidden'!U190="x","x",$T$2-'Indicator Date hidden'!U190)</f>
        <v>0</v>
      </c>
      <c r="U189" s="211" t="str">
        <f>IF('Indicator Date hidden'!V190="x","x",$U$2-'Indicator Date hidden'!V190)</f>
        <v>x</v>
      </c>
      <c r="V189" s="211">
        <f>IF('Indicator Date hidden'!W190="x","x",$V$2-'Indicator Date hidden'!W190)</f>
        <v>0</v>
      </c>
      <c r="W189" s="211">
        <f>IF('Indicator Date hidden'!X190="x","x",$W$2-'Indicator Date hidden'!X190)</f>
        <v>5</v>
      </c>
      <c r="X189" s="211" t="str">
        <f>IF('Indicator Date hidden'!Y190="x","x",$X$2-'Indicator Date hidden'!Y190)</f>
        <v>x</v>
      </c>
      <c r="Y189" s="211">
        <f>IF('Indicator Date hidden'!Z190="x","x",$Y$2-'Indicator Date hidden'!Z190)</f>
        <v>0</v>
      </c>
      <c r="Z189" s="211">
        <f>IF('Indicator Date hidden'!AA190="x","x",$Z$2-'Indicator Date hidden'!AA190)</f>
        <v>0</v>
      </c>
      <c r="AA189" s="211">
        <f>IF('Indicator Date hidden'!AB190="x","x",$AA$2-'Indicator Date hidden'!AB190)</f>
        <v>0</v>
      </c>
      <c r="AB189" s="211">
        <f>IF('Indicator Date hidden'!AC190="x","x",$AB$2-'Indicator Date hidden'!AC190)</f>
        <v>0</v>
      </c>
      <c r="AC189" s="211">
        <f>IF('Indicator Date hidden'!AD190="x","x",$AC$2-'Indicator Date hidden'!AD190)</f>
        <v>0</v>
      </c>
      <c r="AD189" s="211">
        <f>IF('Indicator Date hidden'!AE190="x","x",$AD$2-'Indicator Date hidden'!AE190)</f>
        <v>0</v>
      </c>
      <c r="AE189" s="211">
        <f>IF('Indicator Date hidden'!AF190="x","x",$AE$2-'Indicator Date hidden'!AF190)</f>
        <v>0</v>
      </c>
      <c r="AF189" s="211">
        <f>IF('Indicator Date hidden'!AG190="x","x",$AF$2-'Indicator Date hidden'!AG190)</f>
        <v>7</v>
      </c>
      <c r="AG189" s="211">
        <f>IF('Indicator Date hidden'!AH190="x","x",$AG$2-'Indicator Date hidden'!AH190)</f>
        <v>0</v>
      </c>
      <c r="AH189" s="211">
        <f>IF('Indicator Date hidden'!AI190="x","x",$AH$2-'Indicator Date hidden'!AI190)</f>
        <v>0</v>
      </c>
      <c r="AI189" s="211">
        <f>IF('Indicator Date hidden'!AJ190="x","x",$AI$2-'Indicator Date hidden'!AJ190)</f>
        <v>0</v>
      </c>
      <c r="AJ189" s="211" t="str">
        <f>IF('Indicator Date hidden'!AK190="x","x",$AJ$2-'Indicator Date hidden'!AK190)</f>
        <v>x</v>
      </c>
      <c r="AK189" s="211">
        <f>IF('Indicator Date hidden'!AL190="x","x",$AK$2-'Indicator Date hidden'!AL190)</f>
        <v>1</v>
      </c>
      <c r="AL189" s="211">
        <f>IF('Indicator Date hidden'!AM190="x","x",$AL$2-'Indicator Date hidden'!AM190)</f>
        <v>0</v>
      </c>
      <c r="AM189" s="211">
        <f>IF('Indicator Date hidden'!AN190="x","x",$AM$2-'Indicator Date hidden'!AN190)</f>
        <v>0</v>
      </c>
      <c r="AN189" s="211">
        <f>IF('Indicator Date hidden'!AO190="x","x",$AN$2-'Indicator Date hidden'!AO190)</f>
        <v>0</v>
      </c>
      <c r="AO189" s="211">
        <f>IF('Indicator Date hidden'!AP190="x","x",$AO$2-'Indicator Date hidden'!AP190)</f>
        <v>0</v>
      </c>
      <c r="AP189" s="211">
        <f>IF('Indicator Date hidden'!AQ190="x","x",$AP$2-'Indicator Date hidden'!AQ190)</f>
        <v>0</v>
      </c>
      <c r="AQ189" s="211">
        <f>IF('Indicator Date hidden'!AR190="x","x",$AQ$2-'Indicator Date hidden'!AR190)</f>
        <v>0</v>
      </c>
      <c r="AR189" s="211">
        <f>IF('Indicator Date hidden'!AS190="x","x",$AR$2-'Indicator Date hidden'!AS190)</f>
        <v>0</v>
      </c>
      <c r="AS189" s="211">
        <f>IF('Indicator Date hidden'!AT190="x","x",$AS$2-'Indicator Date hidden'!AT190)</f>
        <v>0</v>
      </c>
      <c r="AT189" s="211">
        <f>IF('Indicator Date hidden'!AU190="x","x",$AT$2-'Indicator Date hidden'!AU190)</f>
        <v>0</v>
      </c>
      <c r="AU189" s="211">
        <f>IF('Indicator Date hidden'!AV190="x","x",$AU$2-'Indicator Date hidden'!AV190)</f>
        <v>3</v>
      </c>
      <c r="AV189" s="211">
        <f>IF('Indicator Date hidden'!AW190="x","x",$AV$2-'Indicator Date hidden'!AW190)</f>
        <v>0</v>
      </c>
      <c r="AW189" s="211">
        <f>IF('Indicator Date hidden'!AX190="x","x",$AW$2-'Indicator Date hidden'!AX190)</f>
        <v>0</v>
      </c>
      <c r="AX189" s="211">
        <f>IF('Indicator Date hidden'!AY190="x","x",$AX$2-'Indicator Date hidden'!AY190)</f>
        <v>0</v>
      </c>
      <c r="AY189" s="211">
        <f>IF('Indicator Date hidden'!AZ190="x","x",$AY$2-'Indicator Date hidden'!AZ190)</f>
        <v>0</v>
      </c>
      <c r="AZ189" s="211">
        <f>IF('Indicator Date hidden'!BA190="x","x",$AZ$2-'Indicator Date hidden'!BA190)</f>
        <v>0</v>
      </c>
      <c r="BA189">
        <f t="shared" si="25"/>
        <v>16</v>
      </c>
      <c r="BB189" s="21">
        <f t="shared" si="26"/>
        <v>0.34042553191489361</v>
      </c>
      <c r="BC189">
        <f t="shared" si="27"/>
        <v>4</v>
      </c>
      <c r="BD189" s="21">
        <f t="shared" si="28"/>
        <v>1.2928048962521967</v>
      </c>
      <c r="BE189" s="280">
        <f t="shared" si="29"/>
        <v>0</v>
      </c>
    </row>
    <row r="190" spans="1:57" x14ac:dyDescent="0.25">
      <c r="A190" t="s">
        <v>8995</v>
      </c>
      <c r="B190" s="211">
        <f>IF('Indicator Date hidden'!C191="x","x",$B$2-'Indicator Date hidden'!C191)</f>
        <v>0</v>
      </c>
      <c r="C190" s="211">
        <f>IF('Indicator Date hidden'!D191="x","x",$C$2-'Indicator Date hidden'!D191)</f>
        <v>0</v>
      </c>
      <c r="D190" s="211">
        <f>IF('Indicator Date hidden'!E191="x","x",$D$2-'Indicator Date hidden'!E191)</f>
        <v>0</v>
      </c>
      <c r="E190" s="211">
        <f>IF('Indicator Date hidden'!F191="x","x",$E$2-'Indicator Date hidden'!F191)</f>
        <v>0</v>
      </c>
      <c r="F190" s="211">
        <f>IF('Indicator Date hidden'!G191="x","x",$F$2-'Indicator Date hidden'!G191)</f>
        <v>0</v>
      </c>
      <c r="G190" s="211">
        <f>IF('Indicator Date hidden'!H191="x","x",$G$2-'Indicator Date hidden'!H191)</f>
        <v>0</v>
      </c>
      <c r="H190" s="211">
        <f>IF('Indicator Date hidden'!I191="x","x",$H$2-'Indicator Date hidden'!I191)</f>
        <v>0</v>
      </c>
      <c r="I190" s="211">
        <f>IF('Indicator Date hidden'!J191="x","x",$I$2-'Indicator Date hidden'!J191)</f>
        <v>0</v>
      </c>
      <c r="J190" s="211">
        <f>IF('Indicator Date hidden'!K191="x","x",$J$2-'Indicator Date hidden'!K191)</f>
        <v>0</v>
      </c>
      <c r="K190" s="211">
        <f>IF('Indicator Date hidden'!L191="x","x",$K$2-'Indicator Date hidden'!L191)</f>
        <v>0</v>
      </c>
      <c r="L190" s="211">
        <f>IF('Indicator Date hidden'!M191="x","x",$L$2-'Indicator Date hidden'!M191)</f>
        <v>0</v>
      </c>
      <c r="M190" s="211">
        <f>IF('Indicator Date hidden'!N191="x","x",$M$2-'Indicator Date hidden'!N191)</f>
        <v>0</v>
      </c>
      <c r="N190" s="211">
        <f>IF('Indicator Date hidden'!O191="x","x",$N$2-'Indicator Date hidden'!O191)</f>
        <v>0</v>
      </c>
      <c r="O190" s="211">
        <f>IF('Indicator Date hidden'!P191="x","x",$O$2-'Indicator Date hidden'!P191)</f>
        <v>0</v>
      </c>
      <c r="P190" s="211">
        <f>IF('Indicator Date hidden'!Q191="x","x",$P$2-'Indicator Date hidden'!Q191)</f>
        <v>0</v>
      </c>
      <c r="Q190" s="211">
        <f>IF('Indicator Date hidden'!R191="x","x",$Q$2-'Indicator Date hidden'!R191)</f>
        <v>3</v>
      </c>
      <c r="R190" s="211">
        <f>IF('Indicator Date hidden'!S191="x","x",$R$2-'Indicator Date hidden'!S191)</f>
        <v>0</v>
      </c>
      <c r="S190" s="211">
        <f>IF('Indicator Date hidden'!T191="x","x",$S$2-'Indicator Date hidden'!T191)</f>
        <v>0</v>
      </c>
      <c r="T190" s="211">
        <f>IF('Indicator Date hidden'!U191="x","x",$T$2-'Indicator Date hidden'!U191)</f>
        <v>0</v>
      </c>
      <c r="U190" s="211">
        <f>IF('Indicator Date hidden'!V191="x","x",$U$2-'Indicator Date hidden'!V191)</f>
        <v>0</v>
      </c>
      <c r="V190" s="211">
        <f>IF('Indicator Date hidden'!W191="x","x",$V$2-'Indicator Date hidden'!W191)</f>
        <v>0</v>
      </c>
      <c r="W190" s="211">
        <f>IF('Indicator Date hidden'!X191="x","x",$W$2-'Indicator Date hidden'!X191)</f>
        <v>1</v>
      </c>
      <c r="X190" s="211">
        <f>IF('Indicator Date hidden'!Y191="x","x",$X$2-'Indicator Date hidden'!Y191)</f>
        <v>1</v>
      </c>
      <c r="Y190" s="211">
        <f>IF('Indicator Date hidden'!Z191="x","x",$Y$2-'Indicator Date hidden'!Z191)</f>
        <v>0</v>
      </c>
      <c r="Z190" s="211">
        <f>IF('Indicator Date hidden'!AA191="x","x",$Z$2-'Indicator Date hidden'!AA191)</f>
        <v>0</v>
      </c>
      <c r="AA190" s="211">
        <f>IF('Indicator Date hidden'!AB191="x","x",$AA$2-'Indicator Date hidden'!AB191)</f>
        <v>0</v>
      </c>
      <c r="AB190" s="211">
        <f>IF('Indicator Date hidden'!AC191="x","x",$AB$2-'Indicator Date hidden'!AC191)</f>
        <v>0</v>
      </c>
      <c r="AC190" s="211">
        <f>IF('Indicator Date hidden'!AD191="x","x",$AC$2-'Indicator Date hidden'!AD191)</f>
        <v>0</v>
      </c>
      <c r="AD190" s="211">
        <f>IF('Indicator Date hidden'!AE191="x","x",$AD$2-'Indicator Date hidden'!AE191)</f>
        <v>0</v>
      </c>
      <c r="AE190" s="211">
        <f>IF('Indicator Date hidden'!AF191="x","x",$AE$2-'Indicator Date hidden'!AF191)</f>
        <v>0</v>
      </c>
      <c r="AF190" s="211">
        <f>IF('Indicator Date hidden'!AG191="x","x",$AF$2-'Indicator Date hidden'!AG191)</f>
        <v>1</v>
      </c>
      <c r="AG190" s="211">
        <f>IF('Indicator Date hidden'!AH191="x","x",$AG$2-'Indicator Date hidden'!AH191)</f>
        <v>0</v>
      </c>
      <c r="AH190" s="211">
        <f>IF('Indicator Date hidden'!AI191="x","x",$AH$2-'Indicator Date hidden'!AI191)</f>
        <v>0</v>
      </c>
      <c r="AI190" s="211">
        <f>IF('Indicator Date hidden'!AJ191="x","x",$AI$2-'Indicator Date hidden'!AJ191)</f>
        <v>0</v>
      </c>
      <c r="AJ190" s="211" t="str">
        <f>IF('Indicator Date hidden'!AK191="x","x",$AJ$2-'Indicator Date hidden'!AK191)</f>
        <v>x</v>
      </c>
      <c r="AK190" s="211">
        <f>IF('Indicator Date hidden'!AL191="x","x",$AK$2-'Indicator Date hidden'!AL191)</f>
        <v>1</v>
      </c>
      <c r="AL190" s="211">
        <f>IF('Indicator Date hidden'!AM191="x","x",$AL$2-'Indicator Date hidden'!AM191)</f>
        <v>0</v>
      </c>
      <c r="AM190" s="211">
        <f>IF('Indicator Date hidden'!AN191="x","x",$AM$2-'Indicator Date hidden'!AN191)</f>
        <v>0</v>
      </c>
      <c r="AN190" s="211">
        <f>IF('Indicator Date hidden'!AO191="x","x",$AN$2-'Indicator Date hidden'!AO191)</f>
        <v>0</v>
      </c>
      <c r="AO190" s="211" t="str">
        <f>IF('Indicator Date hidden'!AP191="x","x",$AO$2-'Indicator Date hidden'!AP191)</f>
        <v>x</v>
      </c>
      <c r="AP190" s="211" t="str">
        <f>IF('Indicator Date hidden'!AQ191="x","x",$AP$2-'Indicator Date hidden'!AQ191)</f>
        <v>x</v>
      </c>
      <c r="AQ190" s="211">
        <f>IF('Indicator Date hidden'!AR191="x","x",$AQ$2-'Indicator Date hidden'!AR191)</f>
        <v>0</v>
      </c>
      <c r="AR190" s="211">
        <f>IF('Indicator Date hidden'!AS191="x","x",$AR$2-'Indicator Date hidden'!AS191)</f>
        <v>0</v>
      </c>
      <c r="AS190" s="211">
        <f>IF('Indicator Date hidden'!AT191="x","x",$AS$2-'Indicator Date hidden'!AT191)</f>
        <v>0</v>
      </c>
      <c r="AT190" s="211">
        <f>IF('Indicator Date hidden'!AU191="x","x",$AT$2-'Indicator Date hidden'!AU191)</f>
        <v>0</v>
      </c>
      <c r="AU190" s="211">
        <f>IF('Indicator Date hidden'!AV191="x","x",$AU$2-'Indicator Date hidden'!AV191)</f>
        <v>5</v>
      </c>
      <c r="AV190" s="211">
        <f>IF('Indicator Date hidden'!AW191="x","x",$AV$2-'Indicator Date hidden'!AW191)</f>
        <v>0</v>
      </c>
      <c r="AW190" s="211">
        <f>IF('Indicator Date hidden'!AX191="x","x",$AW$2-'Indicator Date hidden'!AX191)</f>
        <v>0</v>
      </c>
      <c r="AX190" s="211">
        <f>IF('Indicator Date hidden'!AY191="x","x",$AX$2-'Indicator Date hidden'!AY191)</f>
        <v>0</v>
      </c>
      <c r="AY190" s="211">
        <f>IF('Indicator Date hidden'!AZ191="x","x",$AY$2-'Indicator Date hidden'!AZ191)</f>
        <v>0</v>
      </c>
      <c r="AZ190" s="211">
        <f>IF('Indicator Date hidden'!BA191="x","x",$AZ$2-'Indicator Date hidden'!BA191)</f>
        <v>0</v>
      </c>
      <c r="BA190">
        <f t="shared" si="25"/>
        <v>12</v>
      </c>
      <c r="BB190" s="21">
        <f t="shared" si="26"/>
        <v>0.25</v>
      </c>
      <c r="BC190">
        <f t="shared" si="27"/>
        <v>6</v>
      </c>
      <c r="BD190" s="21">
        <f t="shared" si="28"/>
        <v>0.8539125638299665</v>
      </c>
      <c r="BE190" s="280">
        <f t="shared" si="29"/>
        <v>0</v>
      </c>
    </row>
    <row r="191" spans="1:57" x14ac:dyDescent="0.25">
      <c r="A191" t="s">
        <v>9000</v>
      </c>
      <c r="B191" s="211">
        <f>IF('Indicator Date hidden'!C192="x","x",$B$2-'Indicator Date hidden'!C192)</f>
        <v>0</v>
      </c>
      <c r="C191" s="211">
        <f>IF('Indicator Date hidden'!D192="x","x",$C$2-'Indicator Date hidden'!D192)</f>
        <v>0</v>
      </c>
      <c r="D191" s="211">
        <f>IF('Indicator Date hidden'!E192="x","x",$D$2-'Indicator Date hidden'!E192)</f>
        <v>0</v>
      </c>
      <c r="E191" s="211">
        <f>IF('Indicator Date hidden'!F192="x","x",$E$2-'Indicator Date hidden'!F192)</f>
        <v>0</v>
      </c>
      <c r="F191" s="211">
        <f>IF('Indicator Date hidden'!G192="x","x",$F$2-'Indicator Date hidden'!G192)</f>
        <v>0</v>
      </c>
      <c r="G191" s="211">
        <f>IF('Indicator Date hidden'!H192="x","x",$G$2-'Indicator Date hidden'!H192)</f>
        <v>0</v>
      </c>
      <c r="H191" s="211">
        <f>IF('Indicator Date hidden'!I192="x","x",$H$2-'Indicator Date hidden'!I192)</f>
        <v>0</v>
      </c>
      <c r="I191" s="211">
        <f>IF('Indicator Date hidden'!J192="x","x",$I$2-'Indicator Date hidden'!J192)</f>
        <v>0</v>
      </c>
      <c r="J191" s="211">
        <f>IF('Indicator Date hidden'!K192="x","x",$J$2-'Indicator Date hidden'!K192)</f>
        <v>0</v>
      </c>
      <c r="K191" s="211">
        <f>IF('Indicator Date hidden'!L192="x","x",$K$2-'Indicator Date hidden'!L192)</f>
        <v>0</v>
      </c>
      <c r="L191" s="211">
        <f>IF('Indicator Date hidden'!M192="x","x",$L$2-'Indicator Date hidden'!M192)</f>
        <v>0</v>
      </c>
      <c r="M191" s="211">
        <f>IF('Indicator Date hidden'!N192="x","x",$M$2-'Indicator Date hidden'!N192)</f>
        <v>0</v>
      </c>
      <c r="N191" s="211">
        <f>IF('Indicator Date hidden'!O192="x","x",$N$2-'Indicator Date hidden'!O192)</f>
        <v>0</v>
      </c>
      <c r="O191" s="211">
        <f>IF('Indicator Date hidden'!P192="x","x",$O$2-'Indicator Date hidden'!P192)</f>
        <v>0</v>
      </c>
      <c r="P191" s="211">
        <f>IF('Indicator Date hidden'!Q192="x","x",$P$2-'Indicator Date hidden'!Q192)</f>
        <v>0</v>
      </c>
      <c r="Q191" s="211">
        <f>IF('Indicator Date hidden'!R192="x","x",$Q$2-'Indicator Date hidden'!R192)</f>
        <v>1</v>
      </c>
      <c r="R191" s="211">
        <f>IF('Indicator Date hidden'!S192="x","x",$R$2-'Indicator Date hidden'!S192)</f>
        <v>0</v>
      </c>
      <c r="S191" s="211">
        <f>IF('Indicator Date hidden'!T192="x","x",$S$2-'Indicator Date hidden'!T192)</f>
        <v>0</v>
      </c>
      <c r="T191" s="211">
        <f>IF('Indicator Date hidden'!U192="x","x",$T$2-'Indicator Date hidden'!U192)</f>
        <v>0</v>
      </c>
      <c r="U191" s="211" t="str">
        <f>IF('Indicator Date hidden'!V192="x","x",$U$2-'Indicator Date hidden'!V192)</f>
        <v>x</v>
      </c>
      <c r="V191" s="211">
        <f>IF('Indicator Date hidden'!W192="x","x",$V$2-'Indicator Date hidden'!W192)</f>
        <v>0</v>
      </c>
      <c r="W191" s="211">
        <f>IF('Indicator Date hidden'!X192="x","x",$W$2-'Indicator Date hidden'!X192)</f>
        <v>1</v>
      </c>
      <c r="X191" s="211">
        <f>IF('Indicator Date hidden'!Y192="x","x",$X$2-'Indicator Date hidden'!Y192)</f>
        <v>4</v>
      </c>
      <c r="Y191" s="211">
        <f>IF('Indicator Date hidden'!Z192="x","x",$Y$2-'Indicator Date hidden'!Z192)</f>
        <v>0</v>
      </c>
      <c r="Z191" s="211">
        <f>IF('Indicator Date hidden'!AA192="x","x",$Z$2-'Indicator Date hidden'!AA192)</f>
        <v>0</v>
      </c>
      <c r="AA191" s="211">
        <f>IF('Indicator Date hidden'!AB192="x","x",$AA$2-'Indicator Date hidden'!AB192)</f>
        <v>0</v>
      </c>
      <c r="AB191" s="211">
        <f>IF('Indicator Date hidden'!AC192="x","x",$AB$2-'Indicator Date hidden'!AC192)</f>
        <v>0</v>
      </c>
      <c r="AC191" s="211">
        <f>IF('Indicator Date hidden'!AD192="x","x",$AC$2-'Indicator Date hidden'!AD192)</f>
        <v>0</v>
      </c>
      <c r="AD191" s="211">
        <f>IF('Indicator Date hidden'!AE192="x","x",$AD$2-'Indicator Date hidden'!AE192)</f>
        <v>0</v>
      </c>
      <c r="AE191" s="211">
        <f>IF('Indicator Date hidden'!AF192="x","x",$AE$2-'Indicator Date hidden'!AF192)</f>
        <v>0</v>
      </c>
      <c r="AF191" s="211">
        <f>IF('Indicator Date hidden'!AG192="x","x",$AF$2-'Indicator Date hidden'!AG192)</f>
        <v>8</v>
      </c>
      <c r="AG191" s="211">
        <f>IF('Indicator Date hidden'!AH192="x","x",$AG$2-'Indicator Date hidden'!AH192)</f>
        <v>0</v>
      </c>
      <c r="AH191" s="211">
        <f>IF('Indicator Date hidden'!AI192="x","x",$AH$2-'Indicator Date hidden'!AI192)</f>
        <v>0</v>
      </c>
      <c r="AI191" s="211">
        <f>IF('Indicator Date hidden'!AJ192="x","x",$AI$2-'Indicator Date hidden'!AJ192)</f>
        <v>0</v>
      </c>
      <c r="AJ191" s="211">
        <f>IF('Indicator Date hidden'!AK192="x","x",$AJ$2-'Indicator Date hidden'!AK192)</f>
        <v>0</v>
      </c>
      <c r="AK191" s="211">
        <f>IF('Indicator Date hidden'!AL192="x","x",$AK$2-'Indicator Date hidden'!AL192)</f>
        <v>0</v>
      </c>
      <c r="AL191" s="211">
        <f>IF('Indicator Date hidden'!AM192="x","x",$AL$2-'Indicator Date hidden'!AM192)</f>
        <v>0</v>
      </c>
      <c r="AM191" s="211">
        <f>IF('Indicator Date hidden'!AN192="x","x",$AM$2-'Indicator Date hidden'!AN192)</f>
        <v>0</v>
      </c>
      <c r="AN191" s="211">
        <f>IF('Indicator Date hidden'!AO192="x","x",$AN$2-'Indicator Date hidden'!AO192)</f>
        <v>0</v>
      </c>
      <c r="AO191" s="211">
        <f>IF('Indicator Date hidden'!AP192="x","x",$AO$2-'Indicator Date hidden'!AP192)</f>
        <v>1</v>
      </c>
      <c r="AP191" s="211">
        <f>IF('Indicator Date hidden'!AQ192="x","x",$AP$2-'Indicator Date hidden'!AQ192)</f>
        <v>1</v>
      </c>
      <c r="AQ191" s="211">
        <f>IF('Indicator Date hidden'!AR192="x","x",$AQ$2-'Indicator Date hidden'!AR192)</f>
        <v>0</v>
      </c>
      <c r="AR191" s="211">
        <f>IF('Indicator Date hidden'!AS192="x","x",$AR$2-'Indicator Date hidden'!AS192)</f>
        <v>0</v>
      </c>
      <c r="AS191" s="211">
        <f>IF('Indicator Date hidden'!AT192="x","x",$AS$2-'Indicator Date hidden'!AT192)</f>
        <v>0</v>
      </c>
      <c r="AT191" s="211">
        <f>IF('Indicator Date hidden'!AU192="x","x",$AT$2-'Indicator Date hidden'!AU192)</f>
        <v>0</v>
      </c>
      <c r="AU191" s="211">
        <f>IF('Indicator Date hidden'!AV192="x","x",$AU$2-'Indicator Date hidden'!AV192)</f>
        <v>1</v>
      </c>
      <c r="AV191" s="211">
        <f>IF('Indicator Date hidden'!AW192="x","x",$AV$2-'Indicator Date hidden'!AW192)</f>
        <v>0</v>
      </c>
      <c r="AW191" s="211">
        <f>IF('Indicator Date hidden'!AX192="x","x",$AW$2-'Indicator Date hidden'!AX192)</f>
        <v>0</v>
      </c>
      <c r="AX191" s="211">
        <f>IF('Indicator Date hidden'!AY192="x","x",$AX$2-'Indicator Date hidden'!AY192)</f>
        <v>0</v>
      </c>
      <c r="AY191" s="211">
        <f>IF('Indicator Date hidden'!AZ192="x","x",$AY$2-'Indicator Date hidden'!AZ192)</f>
        <v>3</v>
      </c>
      <c r="AZ191" s="211">
        <f>IF('Indicator Date hidden'!BA192="x","x",$AZ$2-'Indicator Date hidden'!BA192)</f>
        <v>3</v>
      </c>
      <c r="BA191">
        <f t="shared" si="25"/>
        <v>23</v>
      </c>
      <c r="BB191" s="21">
        <f t="shared" si="26"/>
        <v>0.46</v>
      </c>
      <c r="BC191">
        <f t="shared" si="27"/>
        <v>9</v>
      </c>
      <c r="BD191" s="21">
        <f t="shared" si="28"/>
        <v>1.3595587519485872</v>
      </c>
      <c r="BE191" s="280">
        <f t="shared" si="29"/>
        <v>0</v>
      </c>
    </row>
    <row r="192" spans="1:57" x14ac:dyDescent="0.25">
      <c r="A192" t="s">
        <v>9003</v>
      </c>
      <c r="B192" s="211">
        <f>IF('Indicator Date hidden'!C193="x","x",$B$2-'Indicator Date hidden'!C193)</f>
        <v>0</v>
      </c>
      <c r="C192" s="211">
        <f>IF('Indicator Date hidden'!D193="x","x",$C$2-'Indicator Date hidden'!D193)</f>
        <v>0</v>
      </c>
      <c r="D192" s="211">
        <f>IF('Indicator Date hidden'!E193="x","x",$D$2-'Indicator Date hidden'!E193)</f>
        <v>0</v>
      </c>
      <c r="E192" s="211">
        <f>IF('Indicator Date hidden'!F193="x","x",$E$2-'Indicator Date hidden'!F193)</f>
        <v>0</v>
      </c>
      <c r="F192" s="211">
        <f>IF('Indicator Date hidden'!G193="x","x",$F$2-'Indicator Date hidden'!G193)</f>
        <v>0</v>
      </c>
      <c r="G192" s="211">
        <f>IF('Indicator Date hidden'!H193="x","x",$G$2-'Indicator Date hidden'!H193)</f>
        <v>0</v>
      </c>
      <c r="H192" s="211">
        <f>IF('Indicator Date hidden'!I193="x","x",$H$2-'Indicator Date hidden'!I193)</f>
        <v>0</v>
      </c>
      <c r="I192" s="211">
        <f>IF('Indicator Date hidden'!J193="x","x",$I$2-'Indicator Date hidden'!J193)</f>
        <v>0</v>
      </c>
      <c r="J192" s="211">
        <f>IF('Indicator Date hidden'!K193="x","x",$J$2-'Indicator Date hidden'!K193)</f>
        <v>0</v>
      </c>
      <c r="K192" s="211">
        <f>IF('Indicator Date hidden'!L193="x","x",$K$2-'Indicator Date hidden'!L193)</f>
        <v>0</v>
      </c>
      <c r="L192" s="211">
        <f>IF('Indicator Date hidden'!M193="x","x",$L$2-'Indicator Date hidden'!M193)</f>
        <v>0</v>
      </c>
      <c r="M192" s="211">
        <f>IF('Indicator Date hidden'!N193="x","x",$M$2-'Indicator Date hidden'!N193)</f>
        <v>0</v>
      </c>
      <c r="N192" s="211">
        <f>IF('Indicator Date hidden'!O193="x","x",$N$2-'Indicator Date hidden'!O193)</f>
        <v>0</v>
      </c>
      <c r="O192" s="211">
        <f>IF('Indicator Date hidden'!P193="x","x",$O$2-'Indicator Date hidden'!P193)</f>
        <v>0</v>
      </c>
      <c r="P192" s="211">
        <f>IF('Indicator Date hidden'!Q193="x","x",$P$2-'Indicator Date hidden'!Q193)</f>
        <v>0</v>
      </c>
      <c r="Q192" s="211">
        <f>IF('Indicator Date hidden'!R193="x","x",$Q$2-'Indicator Date hidden'!R193)</f>
        <v>0</v>
      </c>
      <c r="R192" s="211">
        <f>IF('Indicator Date hidden'!S193="x","x",$R$2-'Indicator Date hidden'!S193)</f>
        <v>0</v>
      </c>
      <c r="S192" s="211">
        <f>IF('Indicator Date hidden'!T193="x","x",$S$2-'Indicator Date hidden'!T193)</f>
        <v>0</v>
      </c>
      <c r="T192" s="211">
        <f>IF('Indicator Date hidden'!U193="x","x",$T$2-'Indicator Date hidden'!U193)</f>
        <v>0</v>
      </c>
      <c r="U192" s="211">
        <f>IF('Indicator Date hidden'!V193="x","x",$U$2-'Indicator Date hidden'!V193)</f>
        <v>0</v>
      </c>
      <c r="V192" s="211">
        <f>IF('Indicator Date hidden'!W193="x","x",$V$2-'Indicator Date hidden'!W193)</f>
        <v>0</v>
      </c>
      <c r="W192" s="211">
        <f>IF('Indicator Date hidden'!X193="x","x",$W$2-'Indicator Date hidden'!X193)</f>
        <v>1</v>
      </c>
      <c r="X192" s="211">
        <f>IF('Indicator Date hidden'!Y193="x","x",$X$2-'Indicator Date hidden'!Y193)</f>
        <v>2</v>
      </c>
      <c r="Y192" s="211">
        <f>IF('Indicator Date hidden'!Z193="x","x",$Y$2-'Indicator Date hidden'!Z193)</f>
        <v>0</v>
      </c>
      <c r="Z192" s="211">
        <f>IF('Indicator Date hidden'!AA193="x","x",$Z$2-'Indicator Date hidden'!AA193)</f>
        <v>0</v>
      </c>
      <c r="AA192" s="211">
        <f>IF('Indicator Date hidden'!AB193="x","x",$AA$2-'Indicator Date hidden'!AB193)</f>
        <v>0</v>
      </c>
      <c r="AB192" s="211">
        <f>IF('Indicator Date hidden'!AC193="x","x",$AB$2-'Indicator Date hidden'!AC193)</f>
        <v>0</v>
      </c>
      <c r="AC192" s="211">
        <f>IF('Indicator Date hidden'!AD193="x","x",$AC$2-'Indicator Date hidden'!AD193)</f>
        <v>0</v>
      </c>
      <c r="AD192" s="211">
        <f>IF('Indicator Date hidden'!AE193="x","x",$AD$2-'Indicator Date hidden'!AE193)</f>
        <v>0</v>
      </c>
      <c r="AE192" s="211">
        <f>IF('Indicator Date hidden'!AF193="x","x",$AE$2-'Indicator Date hidden'!AF193)</f>
        <v>0</v>
      </c>
      <c r="AF192" s="211">
        <f>IF('Indicator Date hidden'!AG193="x","x",$AF$2-'Indicator Date hidden'!AG193)</f>
        <v>3</v>
      </c>
      <c r="AG192" s="211">
        <f>IF('Indicator Date hidden'!AH193="x","x",$AG$2-'Indicator Date hidden'!AH193)</f>
        <v>0</v>
      </c>
      <c r="AH192" s="211">
        <f>IF('Indicator Date hidden'!AI193="x","x",$AH$2-'Indicator Date hidden'!AI193)</f>
        <v>0</v>
      </c>
      <c r="AI192" s="211">
        <f>IF('Indicator Date hidden'!AJ193="x","x",$AI$2-'Indicator Date hidden'!AJ193)</f>
        <v>0</v>
      </c>
      <c r="AJ192" s="211" t="str">
        <f>IF('Indicator Date hidden'!AK193="x","x",$AJ$2-'Indicator Date hidden'!AK193)</f>
        <v>x</v>
      </c>
      <c r="AK192" s="211">
        <f>IF('Indicator Date hidden'!AL193="x","x",$AK$2-'Indicator Date hidden'!AL193)</f>
        <v>1</v>
      </c>
      <c r="AL192" s="211">
        <f>IF('Indicator Date hidden'!AM193="x","x",$AL$2-'Indicator Date hidden'!AM193)</f>
        <v>0</v>
      </c>
      <c r="AM192" s="211">
        <f>IF('Indicator Date hidden'!AN193="x","x",$AM$2-'Indicator Date hidden'!AN193)</f>
        <v>0</v>
      </c>
      <c r="AN192" s="211">
        <f>IF('Indicator Date hidden'!AO193="x","x",$AN$2-'Indicator Date hidden'!AO193)</f>
        <v>0</v>
      </c>
      <c r="AO192" s="211">
        <f>IF('Indicator Date hidden'!AP193="x","x",$AO$2-'Indicator Date hidden'!AP193)</f>
        <v>1</v>
      </c>
      <c r="AP192" s="211">
        <f>IF('Indicator Date hidden'!AQ193="x","x",$AP$2-'Indicator Date hidden'!AQ193)</f>
        <v>1</v>
      </c>
      <c r="AQ192" s="211">
        <f>IF('Indicator Date hidden'!AR193="x","x",$AQ$2-'Indicator Date hidden'!AR193)</f>
        <v>6</v>
      </c>
      <c r="AR192" s="211">
        <f>IF('Indicator Date hidden'!AS193="x","x",$AR$2-'Indicator Date hidden'!AS193)</f>
        <v>0</v>
      </c>
      <c r="AS192" s="211">
        <f>IF('Indicator Date hidden'!AT193="x","x",$AS$2-'Indicator Date hidden'!AT193)</f>
        <v>0</v>
      </c>
      <c r="AT192" s="211">
        <f>IF('Indicator Date hidden'!AU193="x","x",$AT$2-'Indicator Date hidden'!AU193)</f>
        <v>0</v>
      </c>
      <c r="AU192" s="211">
        <f>IF('Indicator Date hidden'!AV193="x","x",$AU$2-'Indicator Date hidden'!AV193)</f>
        <v>7</v>
      </c>
      <c r="AV192" s="211">
        <f>IF('Indicator Date hidden'!AW193="x","x",$AV$2-'Indicator Date hidden'!AW193)</f>
        <v>0</v>
      </c>
      <c r="AW192" s="211">
        <f>IF('Indicator Date hidden'!AX193="x","x",$AW$2-'Indicator Date hidden'!AX193)</f>
        <v>0</v>
      </c>
      <c r="AX192" s="211">
        <f>IF('Indicator Date hidden'!AY193="x","x",$AX$2-'Indicator Date hidden'!AY193)</f>
        <v>0</v>
      </c>
      <c r="AY192" s="211">
        <f>IF('Indicator Date hidden'!AZ193="x","x",$AY$2-'Indicator Date hidden'!AZ193)</f>
        <v>0</v>
      </c>
      <c r="AZ192" s="211">
        <f>IF('Indicator Date hidden'!BA193="x","x",$AZ$2-'Indicator Date hidden'!BA193)</f>
        <v>0</v>
      </c>
      <c r="BA192">
        <f t="shared" si="25"/>
        <v>22</v>
      </c>
      <c r="BB192" s="21">
        <f t="shared" si="26"/>
        <v>0.44</v>
      </c>
      <c r="BC192">
        <f t="shared" si="27"/>
        <v>8</v>
      </c>
      <c r="BD192" s="21">
        <f t="shared" si="28"/>
        <v>1.3588230201170424</v>
      </c>
      <c r="BE192" s="280">
        <f t="shared" si="29"/>
        <v>0</v>
      </c>
    </row>
    <row r="193" spans="1:57" x14ac:dyDescent="0.25">
      <c r="A193" t="s">
        <v>9004</v>
      </c>
      <c r="B193" s="211">
        <f>IF('Indicator Date hidden'!C194="x","x",$B$2-'Indicator Date hidden'!C194)</f>
        <v>0</v>
      </c>
      <c r="C193" s="211">
        <f>IF('Indicator Date hidden'!D194="x","x",$C$2-'Indicator Date hidden'!D194)</f>
        <v>0</v>
      </c>
      <c r="D193" s="211">
        <f>IF('Indicator Date hidden'!E194="x","x",$D$2-'Indicator Date hidden'!E194)</f>
        <v>0</v>
      </c>
      <c r="E193" s="211">
        <f>IF('Indicator Date hidden'!F194="x","x",$E$2-'Indicator Date hidden'!F194)</f>
        <v>0</v>
      </c>
      <c r="F193" s="211">
        <f>IF('Indicator Date hidden'!G194="x","x",$F$2-'Indicator Date hidden'!G194)</f>
        <v>0</v>
      </c>
      <c r="G193" s="211">
        <f>IF('Indicator Date hidden'!H194="x","x",$G$2-'Indicator Date hidden'!H194)</f>
        <v>0</v>
      </c>
      <c r="H193" s="211">
        <f>IF('Indicator Date hidden'!I194="x","x",$H$2-'Indicator Date hidden'!I194)</f>
        <v>0</v>
      </c>
      <c r="I193" s="211">
        <f>IF('Indicator Date hidden'!J194="x","x",$I$2-'Indicator Date hidden'!J194)</f>
        <v>0</v>
      </c>
      <c r="J193" s="211">
        <f>IF('Indicator Date hidden'!K194="x","x",$J$2-'Indicator Date hidden'!K194)</f>
        <v>0</v>
      </c>
      <c r="K193" s="211">
        <f>IF('Indicator Date hidden'!L194="x","x",$K$2-'Indicator Date hidden'!L194)</f>
        <v>0</v>
      </c>
      <c r="L193" s="211">
        <f>IF('Indicator Date hidden'!M194="x","x",$L$2-'Indicator Date hidden'!M194)</f>
        <v>0</v>
      </c>
      <c r="M193" s="211">
        <f>IF('Indicator Date hidden'!N194="x","x",$M$2-'Indicator Date hidden'!N194)</f>
        <v>0</v>
      </c>
      <c r="N193" s="211">
        <f>IF('Indicator Date hidden'!O194="x","x",$N$2-'Indicator Date hidden'!O194)</f>
        <v>0</v>
      </c>
      <c r="O193" s="211">
        <f>IF('Indicator Date hidden'!P194="x","x",$O$2-'Indicator Date hidden'!P194)</f>
        <v>0</v>
      </c>
      <c r="P193" s="211">
        <f>IF('Indicator Date hidden'!Q194="x","x",$P$2-'Indicator Date hidden'!Q194)</f>
        <v>0</v>
      </c>
      <c r="Q193" s="211">
        <f>IF('Indicator Date hidden'!R194="x","x",$Q$2-'Indicator Date hidden'!R194)</f>
        <v>0</v>
      </c>
      <c r="R193" s="211">
        <f>IF('Indicator Date hidden'!S194="x","x",$R$2-'Indicator Date hidden'!S194)</f>
        <v>0</v>
      </c>
      <c r="S193" s="211">
        <f>IF('Indicator Date hidden'!T194="x","x",$S$2-'Indicator Date hidden'!T194)</f>
        <v>0</v>
      </c>
      <c r="T193" s="211">
        <f>IF('Indicator Date hidden'!U194="x","x",$T$2-'Indicator Date hidden'!U194)</f>
        <v>0</v>
      </c>
      <c r="U193" s="211">
        <f>IF('Indicator Date hidden'!V194="x","x",$U$2-'Indicator Date hidden'!V194)</f>
        <v>0</v>
      </c>
      <c r="V193" s="211">
        <f>IF('Indicator Date hidden'!W194="x","x",$V$2-'Indicator Date hidden'!W194)</f>
        <v>0</v>
      </c>
      <c r="W193" s="211">
        <f>IF('Indicator Date hidden'!X194="x","x",$W$2-'Indicator Date hidden'!X194)</f>
        <v>0</v>
      </c>
      <c r="X193" s="211">
        <f>IF('Indicator Date hidden'!Y194="x","x",$X$2-'Indicator Date hidden'!Y194)</f>
        <v>3</v>
      </c>
      <c r="Y193" s="211">
        <f>IF('Indicator Date hidden'!Z194="x","x",$Y$2-'Indicator Date hidden'!Z194)</f>
        <v>0</v>
      </c>
      <c r="Z193" s="211">
        <f>IF('Indicator Date hidden'!AA194="x","x",$Z$2-'Indicator Date hidden'!AA194)</f>
        <v>0</v>
      </c>
      <c r="AA193" s="211">
        <f>IF('Indicator Date hidden'!AB194="x","x",$AA$2-'Indicator Date hidden'!AB194)</f>
        <v>0</v>
      </c>
      <c r="AB193" s="211">
        <f>IF('Indicator Date hidden'!AC194="x","x",$AB$2-'Indicator Date hidden'!AC194)</f>
        <v>0</v>
      </c>
      <c r="AC193" s="211">
        <f>IF('Indicator Date hidden'!AD194="x","x",$AC$2-'Indicator Date hidden'!AD194)</f>
        <v>0</v>
      </c>
      <c r="AD193" s="211">
        <f>IF('Indicator Date hidden'!AE194="x","x",$AD$2-'Indicator Date hidden'!AE194)</f>
        <v>0</v>
      </c>
      <c r="AE193" s="211">
        <f>IF('Indicator Date hidden'!AF194="x","x",$AE$2-'Indicator Date hidden'!AF194)</f>
        <v>0</v>
      </c>
      <c r="AF193" s="211" t="str">
        <f>IF('Indicator Date hidden'!AG194="x","x",$AF$2-'Indicator Date hidden'!AG194)</f>
        <v>x</v>
      </c>
      <c r="AG193" s="211">
        <f>IF('Indicator Date hidden'!AH194="x","x",$AG$2-'Indicator Date hidden'!AH194)</f>
        <v>0</v>
      </c>
      <c r="AH193" s="211">
        <f>IF('Indicator Date hidden'!AI194="x","x",$AH$2-'Indicator Date hidden'!AI194)</f>
        <v>0</v>
      </c>
      <c r="AI193" s="211">
        <f>IF('Indicator Date hidden'!AJ194="x","x",$AI$2-'Indicator Date hidden'!AJ194)</f>
        <v>0</v>
      </c>
      <c r="AJ193" s="211">
        <f>IF('Indicator Date hidden'!AK194="x","x",$AJ$2-'Indicator Date hidden'!AK194)</f>
        <v>1</v>
      </c>
      <c r="AK193" s="211">
        <f>IF('Indicator Date hidden'!AL194="x","x",$AK$2-'Indicator Date hidden'!AL194)</f>
        <v>1</v>
      </c>
      <c r="AL193" s="211">
        <f>IF('Indicator Date hidden'!AM194="x","x",$AL$2-'Indicator Date hidden'!AM194)</f>
        <v>0</v>
      </c>
      <c r="AM193" s="211">
        <f>IF('Indicator Date hidden'!AN194="x","x",$AM$2-'Indicator Date hidden'!AN194)</f>
        <v>0</v>
      </c>
      <c r="AN193" s="211">
        <f>IF('Indicator Date hidden'!AO194="x","x",$AN$2-'Indicator Date hidden'!AO194)</f>
        <v>0</v>
      </c>
      <c r="AO193" s="211" t="str">
        <f>IF('Indicator Date hidden'!AP194="x","x",$AO$2-'Indicator Date hidden'!AP194)</f>
        <v>x</v>
      </c>
      <c r="AP193" s="211" t="str">
        <f>IF('Indicator Date hidden'!AQ194="x","x",$AP$2-'Indicator Date hidden'!AQ194)</f>
        <v>x</v>
      </c>
      <c r="AQ193" s="211">
        <f>IF('Indicator Date hidden'!AR194="x","x",$AQ$2-'Indicator Date hidden'!AR194)</f>
        <v>0</v>
      </c>
      <c r="AR193" s="211">
        <f>IF('Indicator Date hidden'!AS194="x","x",$AR$2-'Indicator Date hidden'!AS194)</f>
        <v>0</v>
      </c>
      <c r="AS193" s="211">
        <f>IF('Indicator Date hidden'!AT194="x","x",$AS$2-'Indicator Date hidden'!AT194)</f>
        <v>0</v>
      </c>
      <c r="AT193" s="211">
        <f>IF('Indicator Date hidden'!AU194="x","x",$AT$2-'Indicator Date hidden'!AU194)</f>
        <v>0</v>
      </c>
      <c r="AU193" s="211">
        <f>IF('Indicator Date hidden'!AV194="x","x",$AU$2-'Indicator Date hidden'!AV194)</f>
        <v>3</v>
      </c>
      <c r="AV193" s="211">
        <f>IF('Indicator Date hidden'!AW194="x","x",$AV$2-'Indicator Date hidden'!AW194)</f>
        <v>0</v>
      </c>
      <c r="AW193" s="211">
        <f>IF('Indicator Date hidden'!AX194="x","x",$AW$2-'Indicator Date hidden'!AX194)</f>
        <v>0</v>
      </c>
      <c r="AX193" s="211">
        <f>IF('Indicator Date hidden'!AY194="x","x",$AX$2-'Indicator Date hidden'!AY194)</f>
        <v>0</v>
      </c>
      <c r="AY193" s="211">
        <f>IF('Indicator Date hidden'!AZ194="x","x",$AY$2-'Indicator Date hidden'!AZ194)</f>
        <v>0</v>
      </c>
      <c r="AZ193" s="211">
        <f>IF('Indicator Date hidden'!BA194="x","x",$AZ$2-'Indicator Date hidden'!BA194)</f>
        <v>0</v>
      </c>
      <c r="BA193">
        <f t="shared" si="25"/>
        <v>8</v>
      </c>
      <c r="BB193" s="21">
        <f t="shared" si="26"/>
        <v>0.16666666666666666</v>
      </c>
      <c r="BC193">
        <f t="shared" si="27"/>
        <v>4</v>
      </c>
      <c r="BD193" s="21">
        <f t="shared" si="28"/>
        <v>0.62360956446232352</v>
      </c>
      <c r="BE193" s="280">
        <f t="shared" si="29"/>
        <v>0</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13"/>
  <dimension ref="A1:BB192"/>
  <sheetViews>
    <sheetView workbookViewId="0"/>
  </sheetViews>
  <sheetFormatPr defaultColWidth="9.42578125" defaultRowHeight="15" x14ac:dyDescent="0.25"/>
  <cols>
    <col min="2" max="52" width="5" style="214" bestFit="1" customWidth="1"/>
  </cols>
  <sheetData>
    <row r="1" spans="1:54" ht="284.85000000000002" customHeight="1" x14ac:dyDescent="0.25">
      <c r="A1" t="s">
        <v>8542</v>
      </c>
      <c r="B1" s="209" t="s">
        <v>9810</v>
      </c>
      <c r="C1" s="209" t="s">
        <v>9811</v>
      </c>
      <c r="D1" s="209" t="s">
        <v>9812</v>
      </c>
      <c r="E1" s="209" t="s">
        <v>9813</v>
      </c>
      <c r="F1" s="209" t="s">
        <v>9814</v>
      </c>
      <c r="G1" s="209" t="s">
        <v>9815</v>
      </c>
      <c r="H1" s="209" t="s">
        <v>9816</v>
      </c>
      <c r="I1" s="209" t="s">
        <v>9817</v>
      </c>
      <c r="J1" s="209" t="s">
        <v>9818</v>
      </c>
      <c r="K1" s="209" t="s">
        <v>9819</v>
      </c>
      <c r="L1" s="209" t="s">
        <v>9820</v>
      </c>
      <c r="M1" s="209" t="s">
        <v>9821</v>
      </c>
      <c r="N1" s="209" t="s">
        <v>9822</v>
      </c>
      <c r="O1" s="209" t="s">
        <v>9823</v>
      </c>
      <c r="P1" s="209" t="s">
        <v>9824</v>
      </c>
      <c r="Q1" s="209" t="s">
        <v>9825</v>
      </c>
      <c r="R1" s="209" t="s">
        <v>9826</v>
      </c>
      <c r="S1" s="209" t="s">
        <v>9827</v>
      </c>
      <c r="T1" s="209" t="s">
        <v>9827</v>
      </c>
      <c r="U1" s="209" t="s">
        <v>9828</v>
      </c>
      <c r="V1" s="209" t="s">
        <v>9829</v>
      </c>
      <c r="W1" s="209" t="s">
        <v>9830</v>
      </c>
      <c r="X1" s="209" t="s">
        <v>9831</v>
      </c>
      <c r="Y1" s="209" t="s">
        <v>9832</v>
      </c>
      <c r="Z1" s="209" t="s">
        <v>9833</v>
      </c>
      <c r="AA1" s="209" t="s">
        <v>9834</v>
      </c>
      <c r="AB1" s="209" t="s">
        <v>9835</v>
      </c>
      <c r="AC1" s="209" t="s">
        <v>9836</v>
      </c>
      <c r="AD1" s="209" t="s">
        <v>9837</v>
      </c>
      <c r="AE1" s="209" t="s">
        <v>8687</v>
      </c>
      <c r="AF1" s="209" t="s">
        <v>8603</v>
      </c>
      <c r="AG1" s="209" t="s">
        <v>9838</v>
      </c>
      <c r="AH1" s="209" t="s">
        <v>9838</v>
      </c>
      <c r="AI1" s="209" t="s">
        <v>9838</v>
      </c>
      <c r="AJ1" s="209" t="s">
        <v>9839</v>
      </c>
      <c r="AK1" s="209" t="s">
        <v>9840</v>
      </c>
      <c r="AL1" s="209" t="s">
        <v>9841</v>
      </c>
      <c r="AM1" s="209" t="s">
        <v>9842</v>
      </c>
      <c r="AN1" s="209" t="s">
        <v>9843</v>
      </c>
      <c r="AO1" s="209" t="s">
        <v>9844</v>
      </c>
      <c r="AP1" s="209" t="s">
        <v>9845</v>
      </c>
      <c r="AQ1" s="209" t="s">
        <v>9846</v>
      </c>
      <c r="AR1" s="209" t="s">
        <v>9847</v>
      </c>
      <c r="AS1" s="209" t="s">
        <v>9848</v>
      </c>
      <c r="AT1" s="209" t="s">
        <v>9849</v>
      </c>
      <c r="AU1" s="209" t="s">
        <v>9850</v>
      </c>
      <c r="AV1" s="209" t="s">
        <v>9851</v>
      </c>
      <c r="AW1" s="209" t="s">
        <v>9852</v>
      </c>
      <c r="AX1" s="209" t="s">
        <v>9853</v>
      </c>
      <c r="AY1" s="209" t="s">
        <v>9854</v>
      </c>
      <c r="AZ1" s="209" t="s">
        <v>9855</v>
      </c>
      <c r="BA1" s="209" t="s">
        <v>9881</v>
      </c>
      <c r="BB1" s="209" t="s">
        <v>9882</v>
      </c>
    </row>
    <row r="2" spans="1:54" x14ac:dyDescent="0.25">
      <c r="A2" t="s">
        <v>8705</v>
      </c>
      <c r="B2" s="211" t="e">
        <f>IF('Crisis Indicator Data'!#REF!="No Data",1,IF(#REF!&lt;&gt;"",1,0))</f>
        <v>#REF!</v>
      </c>
      <c r="C2" s="211" t="e">
        <f>IF('Crisis Indicator Data'!#REF!="No Data",1,IF(#REF!&lt;&gt;"",1,0))</f>
        <v>#REF!</v>
      </c>
      <c r="D2" s="211" t="e">
        <f>IF('Crisis Indicator Data'!#REF!="No Data",1,IF(#REF!&lt;&gt;"",1,0))</f>
        <v>#REF!</v>
      </c>
      <c r="E2" s="211" t="e">
        <f>IF('Crisis Indicator Data'!#REF!="No Data",1,IF(#REF!&lt;&gt;"",1,0))</f>
        <v>#REF!</v>
      </c>
      <c r="F2" s="211" t="e">
        <f>IF('Crisis Indicator Data'!#REF!="No Data",1,IF(#REF!&lt;&gt;"",1,0))</f>
        <v>#REF!</v>
      </c>
      <c r="G2" s="211" t="e">
        <f>IF('Crisis Indicator Data'!#REF!="No Data",1,IF(#REF!&lt;&gt;"",1,0))</f>
        <v>#REF!</v>
      </c>
      <c r="H2" s="211" t="e">
        <f>IF('Crisis Indicator Data'!#REF!="No Data",1,IF(#REF!&lt;&gt;"",1,0))</f>
        <v>#REF!</v>
      </c>
      <c r="I2" s="211" t="e">
        <f>IF('Crisis Indicator Data'!#REF!="No Data",1,IF(#REF!&lt;&gt;"",1,0))</f>
        <v>#REF!</v>
      </c>
      <c r="J2" s="211" t="e">
        <f>IF('Crisis Indicator Data'!#REF!="No Data",1,IF(#REF!&lt;&gt;"",1,0))</f>
        <v>#REF!</v>
      </c>
      <c r="K2" s="211" t="e">
        <f>IF('Crisis Indicator Data'!#REF!="No Data",1,IF(#REF!&lt;&gt;"",1,0))</f>
        <v>#REF!</v>
      </c>
      <c r="L2" s="211" t="e">
        <f>IF('Crisis Indicator Data'!#REF!="No Data",1,IF(#REF!&lt;&gt;"",1,0))</f>
        <v>#REF!</v>
      </c>
      <c r="M2" s="211" t="e">
        <f>IF('Crisis Indicator Data'!#REF!="No Data",1,IF(#REF!&lt;&gt;"",1,0))</f>
        <v>#REF!</v>
      </c>
      <c r="N2" s="211" t="e">
        <f>IF('Crisis Indicator Data'!#REF!="No Data",1,IF(#REF!&lt;&gt;"",1,0))</f>
        <v>#REF!</v>
      </c>
      <c r="O2" s="211" t="e">
        <f>IF('Crisis Indicator Data'!#REF!="No Data",1,IF(#REF!&lt;&gt;"",1,0))</f>
        <v>#REF!</v>
      </c>
      <c r="P2" s="211" t="e">
        <f>IF('Crisis Indicator Data'!#REF!="No Data",1,IF(#REF!&lt;&gt;"",1,0))</f>
        <v>#REF!</v>
      </c>
      <c r="Q2" s="211" t="e">
        <f>IF('Crisis Indicator Data'!#REF!="No Data",1,IF(#REF!&lt;&gt;"",1,0))</f>
        <v>#REF!</v>
      </c>
      <c r="R2" s="211" t="e">
        <f>IF('Crisis Indicator Data'!#REF!="No Data",1,IF(#REF!&lt;&gt;"",1,0))</f>
        <v>#REF!</v>
      </c>
      <c r="S2" s="211" t="e">
        <f>IF('Crisis Indicator Data'!#REF!="No Data",1,IF(#REF!&lt;&gt;"",1,0))</f>
        <v>#REF!</v>
      </c>
      <c r="T2" s="211" t="e">
        <f>IF('Crisis Indicator Data'!#REF!="No Data",1,IF(#REF!&lt;&gt;"",1,0))</f>
        <v>#REF!</v>
      </c>
      <c r="U2" s="211" t="e">
        <f>IF('Crisis Indicator Data'!#REF!="No Data",1,IF(#REF!&lt;&gt;"",1,0))</f>
        <v>#REF!</v>
      </c>
      <c r="V2" s="211" t="e">
        <f>IF('Crisis Indicator Data'!#REF!="No Data",1,IF(#REF!&lt;&gt;"",1,0))</f>
        <v>#REF!</v>
      </c>
      <c r="W2" s="211" t="e">
        <f>IF('Crisis Indicator Data'!#REF!="No Data",1,IF(#REF!&lt;&gt;"",1,0))</f>
        <v>#REF!</v>
      </c>
      <c r="X2" s="211" t="e">
        <f>IF('Crisis Indicator Data'!#REF!="No Data",1,IF(#REF!&lt;&gt;"",1,0))</f>
        <v>#REF!</v>
      </c>
      <c r="Y2" s="211" t="e">
        <f>IF('Crisis Indicator Data'!#REF!="No Data",1,IF(#REF!&lt;&gt;"",1,0))</f>
        <v>#REF!</v>
      </c>
      <c r="Z2" s="211" t="e">
        <f>IF('Crisis Indicator Data'!#REF!="No Data",1,IF(#REF!&lt;&gt;"",1,0))</f>
        <v>#REF!</v>
      </c>
      <c r="AA2" s="211" t="e">
        <f>IF('Crisis Indicator Data'!#REF!="No Data",1,IF(#REF!&lt;&gt;"",1,0))</f>
        <v>#REF!</v>
      </c>
      <c r="AB2" s="211" t="e">
        <f>IF('Crisis Indicator Data'!#REF!="No Data",1,IF(#REF!&lt;&gt;"",1,0))</f>
        <v>#REF!</v>
      </c>
      <c r="AC2" s="211" t="e">
        <f>IF('Crisis Indicator Data'!#REF!="No Data",1,IF(#REF!&lt;&gt;"",1,0))</f>
        <v>#REF!</v>
      </c>
      <c r="AD2" s="211" t="e">
        <f>IF('Crisis Indicator Data'!#REF!="No Data",1,IF(#REF!&lt;&gt;"",1,0))</f>
        <v>#REF!</v>
      </c>
      <c r="AE2" s="211" t="e">
        <f>IF('Crisis Indicator Data'!#REF!="No Data",1,IF(#REF!&lt;&gt;"",1,0))</f>
        <v>#REF!</v>
      </c>
      <c r="AF2" s="211" t="e">
        <f>IF('Crisis Indicator Data'!#REF!="No Data",1,IF(#REF!&lt;&gt;"",1,0))</f>
        <v>#REF!</v>
      </c>
      <c r="AG2" s="211" t="e">
        <f>IF('Crisis Indicator Data'!#REF!="No Data",1,IF(#REF!&lt;&gt;"",1,0))</f>
        <v>#REF!</v>
      </c>
      <c r="AH2" s="211" t="e">
        <f>IF('Crisis Indicator Data'!#REF!="No Data",1,IF(#REF!&lt;&gt;"",1,0))</f>
        <v>#REF!</v>
      </c>
      <c r="AI2" s="211" t="e">
        <f>IF('Crisis Indicator Data'!#REF!="No Data",1,IF(#REF!&lt;&gt;"",1,0))</f>
        <v>#REF!</v>
      </c>
      <c r="AJ2" s="211" t="e">
        <f>IF('Crisis Indicator Data'!#REF!="No Data",1,IF(#REF!&lt;&gt;"",1,0))</f>
        <v>#REF!</v>
      </c>
      <c r="AK2" s="211" t="e">
        <f>IF('Crisis Indicator Data'!#REF!="No Data",1,IF(#REF!&lt;&gt;"",1,0))</f>
        <v>#REF!</v>
      </c>
      <c r="AL2" s="211" t="e">
        <f>IF('Crisis Indicator Data'!#REF!="No Data",1,IF(#REF!&lt;&gt;"",1,0))</f>
        <v>#REF!</v>
      </c>
      <c r="AM2" s="211" t="e">
        <f>IF('Crisis Indicator Data'!#REF!="No Data",1,IF(#REF!&lt;&gt;"",1,0))</f>
        <v>#REF!</v>
      </c>
      <c r="AN2" s="211" t="e">
        <f>IF('Crisis Indicator Data'!#REF!="No Data",1,IF(#REF!&lt;&gt;"",1,0))</f>
        <v>#REF!</v>
      </c>
      <c r="AO2" s="211" t="e">
        <f>IF('Crisis Indicator Data'!#REF!="No Data",1,IF(#REF!&lt;&gt;"",1,0))</f>
        <v>#REF!</v>
      </c>
      <c r="AP2" s="211" t="e">
        <f>IF('Crisis Indicator Data'!#REF!="No Data",1,IF(#REF!&lt;&gt;"",1,0))</f>
        <v>#REF!</v>
      </c>
      <c r="AQ2" s="211" t="e">
        <f>IF('Crisis Indicator Data'!#REF!="No Data",1,IF(#REF!&lt;&gt;"",1,0))</f>
        <v>#REF!</v>
      </c>
      <c r="AR2" s="211" t="e">
        <f>IF('Crisis Indicator Data'!#REF!="No Data",1,IF(#REF!&lt;&gt;"",1,0))</f>
        <v>#REF!</v>
      </c>
      <c r="AS2" s="211" t="e">
        <f>IF('Crisis Indicator Data'!#REF!="No Data",1,IF(#REF!&lt;&gt;"",1,0))</f>
        <v>#REF!</v>
      </c>
      <c r="AT2" s="211" t="e">
        <f>IF('Crisis Indicator Data'!#REF!="No Data",1,IF(#REF!&lt;&gt;"",1,0))</f>
        <v>#REF!</v>
      </c>
      <c r="AU2" s="211" t="e">
        <f>IF('Crisis Indicator Data'!#REF!="No Data",1,IF(#REF!&lt;&gt;"",1,0))</f>
        <v>#REF!</v>
      </c>
      <c r="AV2" s="211" t="e">
        <f>IF('Crisis Indicator Data'!#REF!="No Data",1,IF(#REF!&lt;&gt;"",1,0))</f>
        <v>#REF!</v>
      </c>
      <c r="AW2" s="211" t="e">
        <f>IF('Crisis Indicator Data'!#REF!="No Data",1,IF(#REF!&lt;&gt;"",1,0))</f>
        <v>#REF!</v>
      </c>
      <c r="AX2" s="211" t="e">
        <f>IF('Crisis Indicator Data'!#REF!="No Data",1,IF(#REF!&lt;&gt;"",1,0))</f>
        <v>#REF!</v>
      </c>
      <c r="AY2" s="211" t="e">
        <f>IF('Crisis Indicator Data'!#REF!="No Data",1,IF(#REF!&lt;&gt;"",1,0))</f>
        <v>#REF!</v>
      </c>
      <c r="AZ2" s="211" t="e">
        <f>IF('Crisis Indicator Data'!#REF!="No Data",1,IF(#REF!&lt;&gt;"",1,0))</f>
        <v>#REF!</v>
      </c>
      <c r="BA2" t="e">
        <f t="shared" ref="BA2:BA33" si="0">SUM(B2:AZ2)</f>
        <v>#REF!</v>
      </c>
      <c r="BB2" s="22" t="e">
        <f t="shared" ref="BB2:BB33" si="1">BA2/51</f>
        <v>#REF!</v>
      </c>
    </row>
    <row r="3" spans="1:54" x14ac:dyDescent="0.25">
      <c r="A3" t="s">
        <v>8708</v>
      </c>
      <c r="B3" s="211" t="e">
        <f>IF('Crisis Indicator Data'!#REF!="No Data",1,IF(#REF!&lt;&gt;"",1,0))</f>
        <v>#REF!</v>
      </c>
      <c r="C3" s="211" t="e">
        <f>IF('Crisis Indicator Data'!#REF!="No Data",1,IF(#REF!&lt;&gt;"",1,0))</f>
        <v>#REF!</v>
      </c>
      <c r="D3" s="211" t="e">
        <f>IF('Crisis Indicator Data'!#REF!="No Data",1,IF(#REF!&lt;&gt;"",1,0))</f>
        <v>#REF!</v>
      </c>
      <c r="E3" s="211" t="e">
        <f>IF('Crisis Indicator Data'!#REF!="No Data",1,IF(#REF!&lt;&gt;"",1,0))</f>
        <v>#REF!</v>
      </c>
      <c r="F3" s="211" t="e">
        <f>IF('Crisis Indicator Data'!#REF!="No Data",1,IF(#REF!&lt;&gt;"",1,0))</f>
        <v>#REF!</v>
      </c>
      <c r="G3" s="211" t="e">
        <f>IF('Crisis Indicator Data'!#REF!="No Data",1,IF(#REF!&lt;&gt;"",1,0))</f>
        <v>#REF!</v>
      </c>
      <c r="H3" s="211" t="e">
        <f>IF('Crisis Indicator Data'!#REF!="No Data",1,IF(#REF!&lt;&gt;"",1,0))</f>
        <v>#REF!</v>
      </c>
      <c r="I3" s="211" t="e">
        <f>IF('Crisis Indicator Data'!#REF!="No Data",1,IF(#REF!&lt;&gt;"",1,0))</f>
        <v>#REF!</v>
      </c>
      <c r="J3" s="211" t="e">
        <f>IF('Crisis Indicator Data'!#REF!="No Data",1,IF(#REF!&lt;&gt;"",1,0))</f>
        <v>#REF!</v>
      </c>
      <c r="K3" s="211" t="e">
        <f>IF('Crisis Indicator Data'!#REF!="No Data",1,IF(#REF!&lt;&gt;"",1,0))</f>
        <v>#REF!</v>
      </c>
      <c r="L3" s="211" t="e">
        <f>IF('Crisis Indicator Data'!#REF!="No Data",1,IF(#REF!&lt;&gt;"",1,0))</f>
        <v>#REF!</v>
      </c>
      <c r="M3" s="211" t="e">
        <f>IF('Crisis Indicator Data'!#REF!="No Data",1,IF(#REF!&lt;&gt;"",1,0))</f>
        <v>#REF!</v>
      </c>
      <c r="N3" s="211" t="e">
        <f>IF('Crisis Indicator Data'!#REF!="No Data",1,IF(#REF!&lt;&gt;"",1,0))</f>
        <v>#REF!</v>
      </c>
      <c r="O3" s="211" t="e">
        <f>IF('Crisis Indicator Data'!#REF!="No Data",1,IF(#REF!&lt;&gt;"",1,0))</f>
        <v>#REF!</v>
      </c>
      <c r="P3" s="211" t="e">
        <f>IF('Crisis Indicator Data'!#REF!="No Data",1,IF(#REF!&lt;&gt;"",1,0))</f>
        <v>#REF!</v>
      </c>
      <c r="Q3" s="211" t="e">
        <f>IF('Crisis Indicator Data'!#REF!="No Data",1,IF(#REF!&lt;&gt;"",1,0))</f>
        <v>#REF!</v>
      </c>
      <c r="R3" s="211" t="e">
        <f>IF('Crisis Indicator Data'!#REF!="No Data",1,IF(#REF!&lt;&gt;"",1,0))</f>
        <v>#REF!</v>
      </c>
      <c r="S3" s="211" t="e">
        <f>IF('Crisis Indicator Data'!#REF!="No Data",1,IF(#REF!&lt;&gt;"",1,0))</f>
        <v>#REF!</v>
      </c>
      <c r="T3" s="211" t="e">
        <f>IF('Crisis Indicator Data'!#REF!="No Data",1,IF(#REF!&lt;&gt;"",1,0))</f>
        <v>#REF!</v>
      </c>
      <c r="U3" s="211" t="e">
        <f>IF('Crisis Indicator Data'!#REF!="No Data",1,IF(#REF!&lt;&gt;"",1,0))</f>
        <v>#REF!</v>
      </c>
      <c r="V3" s="211" t="e">
        <f>IF('Crisis Indicator Data'!#REF!="No Data",1,IF(#REF!&lt;&gt;"",1,0))</f>
        <v>#REF!</v>
      </c>
      <c r="W3" s="211" t="e">
        <f>IF('Crisis Indicator Data'!#REF!="No Data",1,IF(#REF!&lt;&gt;"",1,0))</f>
        <v>#REF!</v>
      </c>
      <c r="X3" s="211" t="e">
        <f>IF('Crisis Indicator Data'!#REF!="No Data",1,IF(#REF!&lt;&gt;"",1,0))</f>
        <v>#REF!</v>
      </c>
      <c r="Y3" s="211" t="e">
        <f>IF('Crisis Indicator Data'!#REF!="No Data",1,IF(#REF!&lt;&gt;"",1,0))</f>
        <v>#REF!</v>
      </c>
      <c r="Z3" s="211" t="e">
        <f>IF('Crisis Indicator Data'!#REF!="No Data",1,IF(#REF!&lt;&gt;"",1,0))</f>
        <v>#REF!</v>
      </c>
      <c r="AA3" s="211" t="e">
        <f>IF('Crisis Indicator Data'!#REF!="No Data",1,IF(#REF!&lt;&gt;"",1,0))</f>
        <v>#REF!</v>
      </c>
      <c r="AB3" s="211" t="e">
        <f>IF('Crisis Indicator Data'!#REF!="No Data",1,IF(#REF!&lt;&gt;"",1,0))</f>
        <v>#REF!</v>
      </c>
      <c r="AC3" s="211" t="e">
        <f>IF('Crisis Indicator Data'!#REF!="No Data",1,IF(#REF!&lt;&gt;"",1,0))</f>
        <v>#REF!</v>
      </c>
      <c r="AD3" s="211" t="e">
        <f>IF('Crisis Indicator Data'!#REF!="No Data",1,IF(#REF!&lt;&gt;"",1,0))</f>
        <v>#REF!</v>
      </c>
      <c r="AE3" s="211" t="e">
        <f>IF('Crisis Indicator Data'!#REF!="No Data",1,IF(#REF!&lt;&gt;"",1,0))</f>
        <v>#REF!</v>
      </c>
      <c r="AF3" s="211" t="e">
        <f>IF('Crisis Indicator Data'!#REF!="No Data",1,IF(#REF!&lt;&gt;"",1,0))</f>
        <v>#REF!</v>
      </c>
      <c r="AG3" s="211" t="e">
        <f>IF('Crisis Indicator Data'!#REF!="No Data",1,IF(#REF!&lt;&gt;"",1,0))</f>
        <v>#REF!</v>
      </c>
      <c r="AH3" s="211" t="e">
        <f>IF('Crisis Indicator Data'!#REF!="No Data",1,IF(#REF!&lt;&gt;"",1,0))</f>
        <v>#REF!</v>
      </c>
      <c r="AI3" s="211" t="e">
        <f>IF('Crisis Indicator Data'!#REF!="No Data",1,IF(#REF!&lt;&gt;"",1,0))</f>
        <v>#REF!</v>
      </c>
      <c r="AJ3" s="211" t="e">
        <f>IF('Crisis Indicator Data'!#REF!="No Data",1,IF(#REF!&lt;&gt;"",1,0))</f>
        <v>#REF!</v>
      </c>
      <c r="AK3" s="211" t="e">
        <f>IF('Crisis Indicator Data'!#REF!="No Data",1,IF(#REF!&lt;&gt;"",1,0))</f>
        <v>#REF!</v>
      </c>
      <c r="AL3" s="211" t="e">
        <f>IF('Crisis Indicator Data'!#REF!="No Data",1,IF(#REF!&lt;&gt;"",1,0))</f>
        <v>#REF!</v>
      </c>
      <c r="AM3" s="211" t="e">
        <f>IF('Crisis Indicator Data'!#REF!="No Data",1,IF(#REF!&lt;&gt;"",1,0))</f>
        <v>#REF!</v>
      </c>
      <c r="AN3" s="211" t="e">
        <f>IF('Crisis Indicator Data'!#REF!="No Data",1,IF(#REF!&lt;&gt;"",1,0))</f>
        <v>#REF!</v>
      </c>
      <c r="AO3" s="211" t="e">
        <f>IF('Crisis Indicator Data'!#REF!="No Data",1,IF(#REF!&lt;&gt;"",1,0))</f>
        <v>#REF!</v>
      </c>
      <c r="AP3" s="211" t="e">
        <f>IF('Crisis Indicator Data'!#REF!="No Data",1,IF(#REF!&lt;&gt;"",1,0))</f>
        <v>#REF!</v>
      </c>
      <c r="AQ3" s="211" t="e">
        <f>IF('Crisis Indicator Data'!#REF!="No Data",1,IF(#REF!&lt;&gt;"",1,0))</f>
        <v>#REF!</v>
      </c>
      <c r="AR3" s="211" t="e">
        <f>IF('Crisis Indicator Data'!#REF!="No Data",1,IF(#REF!&lt;&gt;"",1,0))</f>
        <v>#REF!</v>
      </c>
      <c r="AS3" s="211" t="e">
        <f>IF('Crisis Indicator Data'!#REF!="No Data",1,IF(#REF!&lt;&gt;"",1,0))</f>
        <v>#REF!</v>
      </c>
      <c r="AT3" s="211" t="e">
        <f>IF('Crisis Indicator Data'!#REF!="No Data",1,IF(#REF!&lt;&gt;"",1,0))</f>
        <v>#REF!</v>
      </c>
      <c r="AU3" s="211" t="e">
        <f>IF('Crisis Indicator Data'!#REF!="No Data",1,IF(#REF!&lt;&gt;"",1,0))</f>
        <v>#REF!</v>
      </c>
      <c r="AV3" s="211" t="e">
        <f>IF('Crisis Indicator Data'!#REF!="No Data",1,IF(#REF!&lt;&gt;"",1,0))</f>
        <v>#REF!</v>
      </c>
      <c r="AW3" s="211" t="e">
        <f>IF('Crisis Indicator Data'!#REF!="No Data",1,IF(#REF!&lt;&gt;"",1,0))</f>
        <v>#REF!</v>
      </c>
      <c r="AX3" s="211" t="e">
        <f>IF('Crisis Indicator Data'!#REF!="No Data",1,IF(#REF!&lt;&gt;"",1,0))</f>
        <v>#REF!</v>
      </c>
      <c r="AY3" s="211" t="e">
        <f>IF('Crisis Indicator Data'!#REF!="No Data",1,IF(#REF!&lt;&gt;"",1,0))</f>
        <v>#REF!</v>
      </c>
      <c r="AZ3" s="211" t="e">
        <f>IF('Crisis Indicator Data'!#REF!="No Data",1,IF(#REF!&lt;&gt;"",1,0))</f>
        <v>#REF!</v>
      </c>
      <c r="BA3" t="e">
        <f t="shared" si="0"/>
        <v>#REF!</v>
      </c>
      <c r="BB3" s="22" t="e">
        <f t="shared" si="1"/>
        <v>#REF!</v>
      </c>
    </row>
    <row r="4" spans="1:54" x14ac:dyDescent="0.25">
      <c r="A4" t="s">
        <v>8784</v>
      </c>
      <c r="B4" s="211" t="e">
        <f>IF('Crisis Indicator Data'!#REF!="No Data",1,IF(#REF!&lt;&gt;"",1,0))</f>
        <v>#REF!</v>
      </c>
      <c r="C4" s="211" t="e">
        <f>IF('Crisis Indicator Data'!#REF!="No Data",1,IF(#REF!&lt;&gt;"",1,0))</f>
        <v>#REF!</v>
      </c>
      <c r="D4" s="211" t="e">
        <f>IF('Crisis Indicator Data'!#REF!="No Data",1,IF(#REF!&lt;&gt;"",1,0))</f>
        <v>#REF!</v>
      </c>
      <c r="E4" s="211" t="e">
        <f>IF('Crisis Indicator Data'!#REF!="No Data",1,IF(#REF!&lt;&gt;"",1,0))</f>
        <v>#REF!</v>
      </c>
      <c r="F4" s="211" t="e">
        <f>IF('Crisis Indicator Data'!#REF!="No Data",1,IF(#REF!&lt;&gt;"",1,0))</f>
        <v>#REF!</v>
      </c>
      <c r="G4" s="211" t="e">
        <f>IF('Crisis Indicator Data'!#REF!="No Data",1,IF(#REF!&lt;&gt;"",1,0))</f>
        <v>#REF!</v>
      </c>
      <c r="H4" s="211" t="e">
        <f>IF('Crisis Indicator Data'!#REF!="No Data",1,IF(#REF!&lt;&gt;"",1,0))</f>
        <v>#REF!</v>
      </c>
      <c r="I4" s="211" t="e">
        <f>IF('Crisis Indicator Data'!#REF!="No Data",1,IF(#REF!&lt;&gt;"",1,0))</f>
        <v>#REF!</v>
      </c>
      <c r="J4" s="211" t="e">
        <f>IF('Crisis Indicator Data'!#REF!="No Data",1,IF(#REF!&lt;&gt;"",1,0))</f>
        <v>#REF!</v>
      </c>
      <c r="K4" s="211" t="e">
        <f>IF('Crisis Indicator Data'!#REF!="No Data",1,IF(#REF!&lt;&gt;"",1,0))</f>
        <v>#REF!</v>
      </c>
      <c r="L4" s="211" t="e">
        <f>IF('Crisis Indicator Data'!#REF!="No Data",1,IF(#REF!&lt;&gt;"",1,0))</f>
        <v>#REF!</v>
      </c>
      <c r="M4" s="211" t="e">
        <f>IF('Crisis Indicator Data'!#REF!="No Data",1,IF(#REF!&lt;&gt;"",1,0))</f>
        <v>#REF!</v>
      </c>
      <c r="N4" s="211" t="e">
        <f>IF('Crisis Indicator Data'!#REF!="No Data",1,IF(#REF!&lt;&gt;"",1,0))</f>
        <v>#REF!</v>
      </c>
      <c r="O4" s="211" t="e">
        <f>IF('Crisis Indicator Data'!#REF!="No Data",1,IF(#REF!&lt;&gt;"",1,0))</f>
        <v>#REF!</v>
      </c>
      <c r="P4" s="211" t="e">
        <f>IF('Crisis Indicator Data'!#REF!="No Data",1,IF(#REF!&lt;&gt;"",1,0))</f>
        <v>#REF!</v>
      </c>
      <c r="Q4" s="211" t="e">
        <f>IF('Crisis Indicator Data'!#REF!="No Data",1,IF(#REF!&lt;&gt;"",1,0))</f>
        <v>#REF!</v>
      </c>
      <c r="R4" s="211" t="e">
        <f>IF('Crisis Indicator Data'!#REF!="No Data",1,IF(#REF!&lt;&gt;"",1,0))</f>
        <v>#REF!</v>
      </c>
      <c r="S4" s="211" t="e">
        <f>IF('Crisis Indicator Data'!#REF!="No Data",1,IF(#REF!&lt;&gt;"",1,0))</f>
        <v>#REF!</v>
      </c>
      <c r="T4" s="211" t="e">
        <f>IF('Crisis Indicator Data'!#REF!="No Data",1,IF(#REF!&lt;&gt;"",1,0))</f>
        <v>#REF!</v>
      </c>
      <c r="U4" s="211" t="e">
        <f>IF('Crisis Indicator Data'!#REF!="No Data",1,IF(#REF!&lt;&gt;"",1,0))</f>
        <v>#REF!</v>
      </c>
      <c r="V4" s="211" t="e">
        <f>IF('Crisis Indicator Data'!#REF!="No Data",1,IF(#REF!&lt;&gt;"",1,0))</f>
        <v>#REF!</v>
      </c>
      <c r="W4" s="211" t="e">
        <f>IF('Crisis Indicator Data'!#REF!="No Data",1,IF(#REF!&lt;&gt;"",1,0))</f>
        <v>#REF!</v>
      </c>
      <c r="X4" s="211" t="e">
        <f>IF('Crisis Indicator Data'!#REF!="No Data",1,IF(#REF!&lt;&gt;"",1,0))</f>
        <v>#REF!</v>
      </c>
      <c r="Y4" s="211" t="e">
        <f>IF('Crisis Indicator Data'!#REF!="No Data",1,IF(#REF!&lt;&gt;"",1,0))</f>
        <v>#REF!</v>
      </c>
      <c r="Z4" s="211" t="e">
        <f>IF('Crisis Indicator Data'!#REF!="No Data",1,IF(#REF!&lt;&gt;"",1,0))</f>
        <v>#REF!</v>
      </c>
      <c r="AA4" s="211" t="e">
        <f>IF('Crisis Indicator Data'!#REF!="No Data",1,IF(#REF!&lt;&gt;"",1,0))</f>
        <v>#REF!</v>
      </c>
      <c r="AB4" s="211" t="e">
        <f>IF('Crisis Indicator Data'!#REF!="No Data",1,IF(#REF!&lt;&gt;"",1,0))</f>
        <v>#REF!</v>
      </c>
      <c r="AC4" s="211" t="e">
        <f>IF('Crisis Indicator Data'!#REF!="No Data",1,IF(#REF!&lt;&gt;"",1,0))</f>
        <v>#REF!</v>
      </c>
      <c r="AD4" s="211" t="e">
        <f>IF('Crisis Indicator Data'!#REF!="No Data",1,IF(#REF!&lt;&gt;"",1,0))</f>
        <v>#REF!</v>
      </c>
      <c r="AE4" s="211" t="e">
        <f>IF('Crisis Indicator Data'!#REF!="No Data",1,IF(#REF!&lt;&gt;"",1,0))</f>
        <v>#REF!</v>
      </c>
      <c r="AF4" s="211" t="e">
        <f>IF('Crisis Indicator Data'!#REF!="No Data",1,IF(#REF!&lt;&gt;"",1,0))</f>
        <v>#REF!</v>
      </c>
      <c r="AG4" s="211" t="e">
        <f>IF('Crisis Indicator Data'!#REF!="No Data",1,IF(#REF!&lt;&gt;"",1,0))</f>
        <v>#REF!</v>
      </c>
      <c r="AH4" s="211" t="e">
        <f>IF('Crisis Indicator Data'!#REF!="No Data",1,IF(#REF!&lt;&gt;"",1,0))</f>
        <v>#REF!</v>
      </c>
      <c r="AI4" s="211" t="e">
        <f>IF('Crisis Indicator Data'!#REF!="No Data",1,IF(#REF!&lt;&gt;"",1,0))</f>
        <v>#REF!</v>
      </c>
      <c r="AJ4" s="211" t="e">
        <f>IF('Crisis Indicator Data'!#REF!="No Data",1,IF(#REF!&lt;&gt;"",1,0))</f>
        <v>#REF!</v>
      </c>
      <c r="AK4" s="211" t="e">
        <f>IF('Crisis Indicator Data'!#REF!="No Data",1,IF(#REF!&lt;&gt;"",1,0))</f>
        <v>#REF!</v>
      </c>
      <c r="AL4" s="211" t="e">
        <f>IF('Crisis Indicator Data'!#REF!="No Data",1,IF(#REF!&lt;&gt;"",1,0))</f>
        <v>#REF!</v>
      </c>
      <c r="AM4" s="211" t="e">
        <f>IF('Crisis Indicator Data'!#REF!="No Data",1,IF(#REF!&lt;&gt;"",1,0))</f>
        <v>#REF!</v>
      </c>
      <c r="AN4" s="211" t="e">
        <f>IF('Crisis Indicator Data'!#REF!="No Data",1,IF(#REF!&lt;&gt;"",1,0))</f>
        <v>#REF!</v>
      </c>
      <c r="AO4" s="211" t="e">
        <f>IF('Crisis Indicator Data'!#REF!="No Data",1,IF(#REF!&lt;&gt;"",1,0))</f>
        <v>#REF!</v>
      </c>
      <c r="AP4" s="211" t="e">
        <f>IF('Crisis Indicator Data'!#REF!="No Data",1,IF(#REF!&lt;&gt;"",1,0))</f>
        <v>#REF!</v>
      </c>
      <c r="AQ4" s="211" t="e">
        <f>IF('Crisis Indicator Data'!#REF!="No Data",1,IF(#REF!&lt;&gt;"",1,0))</f>
        <v>#REF!</v>
      </c>
      <c r="AR4" s="211" t="e">
        <f>IF('Crisis Indicator Data'!#REF!="No Data",1,IF(#REF!&lt;&gt;"",1,0))</f>
        <v>#REF!</v>
      </c>
      <c r="AS4" s="211" t="e">
        <f>IF('Crisis Indicator Data'!#REF!="No Data",1,IF(#REF!&lt;&gt;"",1,0))</f>
        <v>#REF!</v>
      </c>
      <c r="AT4" s="211" t="e">
        <f>IF('Crisis Indicator Data'!#REF!="No Data",1,IF(#REF!&lt;&gt;"",1,0))</f>
        <v>#REF!</v>
      </c>
      <c r="AU4" s="211" t="e">
        <f>IF('Crisis Indicator Data'!#REF!="No Data",1,IF(#REF!&lt;&gt;"",1,0))</f>
        <v>#REF!</v>
      </c>
      <c r="AV4" s="211" t="e">
        <f>IF('Crisis Indicator Data'!#REF!="No Data",1,IF(#REF!&lt;&gt;"",1,0))</f>
        <v>#REF!</v>
      </c>
      <c r="AW4" s="211" t="e">
        <f>IF('Crisis Indicator Data'!#REF!="No Data",1,IF(#REF!&lt;&gt;"",1,0))</f>
        <v>#REF!</v>
      </c>
      <c r="AX4" s="211" t="e">
        <f>IF('Crisis Indicator Data'!#REF!="No Data",1,IF(#REF!&lt;&gt;"",1,0))</f>
        <v>#REF!</v>
      </c>
      <c r="AY4" s="211" t="e">
        <f>IF('Crisis Indicator Data'!#REF!="No Data",1,IF(#REF!&lt;&gt;"",1,0))</f>
        <v>#REF!</v>
      </c>
      <c r="AZ4" s="211" t="e">
        <f>IF('Crisis Indicator Data'!#REF!="No Data",1,IF(#REF!&lt;&gt;"",1,0))</f>
        <v>#REF!</v>
      </c>
      <c r="BA4" t="e">
        <f t="shared" si="0"/>
        <v>#REF!</v>
      </c>
      <c r="BB4" s="22" t="e">
        <f t="shared" si="1"/>
        <v>#REF!</v>
      </c>
    </row>
    <row r="5" spans="1:54" x14ac:dyDescent="0.25">
      <c r="A5" t="s">
        <v>8706</v>
      </c>
      <c r="B5" s="211" t="e">
        <f>IF('Crisis Indicator Data'!#REF!="No Data",1,IF(#REF!&lt;&gt;"",1,0))</f>
        <v>#REF!</v>
      </c>
      <c r="C5" s="211" t="e">
        <f>IF('Crisis Indicator Data'!#REF!="No Data",1,IF(#REF!&lt;&gt;"",1,0))</f>
        <v>#REF!</v>
      </c>
      <c r="D5" s="211" t="e">
        <f>IF('Crisis Indicator Data'!#REF!="No Data",1,IF(#REF!&lt;&gt;"",1,0))</f>
        <v>#REF!</v>
      </c>
      <c r="E5" s="211" t="e">
        <f>IF('Crisis Indicator Data'!#REF!="No Data",1,IF(#REF!&lt;&gt;"",1,0))</f>
        <v>#REF!</v>
      </c>
      <c r="F5" s="211" t="e">
        <f>IF('Crisis Indicator Data'!#REF!="No Data",1,IF(#REF!&lt;&gt;"",1,0))</f>
        <v>#REF!</v>
      </c>
      <c r="G5" s="211" t="e">
        <f>IF('Crisis Indicator Data'!#REF!="No Data",1,IF(#REF!&lt;&gt;"",1,0))</f>
        <v>#REF!</v>
      </c>
      <c r="H5" s="211" t="e">
        <f>IF('Crisis Indicator Data'!#REF!="No Data",1,IF(#REF!&lt;&gt;"",1,0))</f>
        <v>#REF!</v>
      </c>
      <c r="I5" s="211" t="e">
        <f>IF('Crisis Indicator Data'!#REF!="No Data",1,IF(#REF!&lt;&gt;"",1,0))</f>
        <v>#REF!</v>
      </c>
      <c r="J5" s="211" t="e">
        <f>IF('Crisis Indicator Data'!#REF!="No Data",1,IF(#REF!&lt;&gt;"",1,0))</f>
        <v>#REF!</v>
      </c>
      <c r="K5" s="211" t="e">
        <f>IF('Crisis Indicator Data'!#REF!="No Data",1,IF(#REF!&lt;&gt;"",1,0))</f>
        <v>#REF!</v>
      </c>
      <c r="L5" s="211" t="e">
        <f>IF('Crisis Indicator Data'!#REF!="No Data",1,IF(#REF!&lt;&gt;"",1,0))</f>
        <v>#REF!</v>
      </c>
      <c r="M5" s="211" t="e">
        <f>IF('Crisis Indicator Data'!#REF!="No Data",1,IF(#REF!&lt;&gt;"",1,0))</f>
        <v>#REF!</v>
      </c>
      <c r="N5" s="211" t="e">
        <f>IF('Crisis Indicator Data'!#REF!="No Data",1,IF(#REF!&lt;&gt;"",1,0))</f>
        <v>#REF!</v>
      </c>
      <c r="O5" s="211" t="e">
        <f>IF('Crisis Indicator Data'!#REF!="No Data",1,IF(#REF!&lt;&gt;"",1,0))</f>
        <v>#REF!</v>
      </c>
      <c r="P5" s="211" t="e">
        <f>IF('Crisis Indicator Data'!#REF!="No Data",1,IF(#REF!&lt;&gt;"",1,0))</f>
        <v>#REF!</v>
      </c>
      <c r="Q5" s="211" t="e">
        <f>IF('Crisis Indicator Data'!#REF!="No Data",1,IF(#REF!&lt;&gt;"",1,0))</f>
        <v>#REF!</v>
      </c>
      <c r="R5" s="211" t="e">
        <f>IF('Crisis Indicator Data'!#REF!="No Data",1,IF(#REF!&lt;&gt;"",1,0))</f>
        <v>#REF!</v>
      </c>
      <c r="S5" s="211" t="e">
        <f>IF('Crisis Indicator Data'!#REF!="No Data",1,IF(#REF!&lt;&gt;"",1,0))</f>
        <v>#REF!</v>
      </c>
      <c r="T5" s="211" t="e">
        <f>IF('Crisis Indicator Data'!#REF!="No Data",1,IF(#REF!&lt;&gt;"",1,0))</f>
        <v>#REF!</v>
      </c>
      <c r="U5" s="211" t="e">
        <f>IF('Crisis Indicator Data'!#REF!="No Data",1,IF(#REF!&lt;&gt;"",1,0))</f>
        <v>#REF!</v>
      </c>
      <c r="V5" s="211" t="e">
        <f>IF('Crisis Indicator Data'!#REF!="No Data",1,IF(#REF!&lt;&gt;"",1,0))</f>
        <v>#REF!</v>
      </c>
      <c r="W5" s="211" t="e">
        <f>IF('Crisis Indicator Data'!#REF!="No Data",1,IF(#REF!&lt;&gt;"",1,0))</f>
        <v>#REF!</v>
      </c>
      <c r="X5" s="211" t="e">
        <f>IF('Crisis Indicator Data'!#REF!="No Data",1,IF(#REF!&lt;&gt;"",1,0))</f>
        <v>#REF!</v>
      </c>
      <c r="Y5" s="211" t="e">
        <f>IF('Crisis Indicator Data'!#REF!="No Data",1,IF(#REF!&lt;&gt;"",1,0))</f>
        <v>#REF!</v>
      </c>
      <c r="Z5" s="211" t="e">
        <f>IF('Crisis Indicator Data'!#REF!="No Data",1,IF(#REF!&lt;&gt;"",1,0))</f>
        <v>#REF!</v>
      </c>
      <c r="AA5" s="211" t="e">
        <f>IF('Crisis Indicator Data'!#REF!="No Data",1,IF(#REF!&lt;&gt;"",1,0))</f>
        <v>#REF!</v>
      </c>
      <c r="AB5" s="211" t="e">
        <f>IF('Crisis Indicator Data'!#REF!="No Data",1,IF(#REF!&lt;&gt;"",1,0))</f>
        <v>#REF!</v>
      </c>
      <c r="AC5" s="211" t="e">
        <f>IF('Crisis Indicator Data'!#REF!="No Data",1,IF(#REF!&lt;&gt;"",1,0))</f>
        <v>#REF!</v>
      </c>
      <c r="AD5" s="211" t="e">
        <f>IF('Crisis Indicator Data'!#REF!="No Data",1,IF(#REF!&lt;&gt;"",1,0))</f>
        <v>#REF!</v>
      </c>
      <c r="AE5" s="211" t="e">
        <f>IF('Crisis Indicator Data'!#REF!="No Data",1,IF(#REF!&lt;&gt;"",1,0))</f>
        <v>#REF!</v>
      </c>
      <c r="AF5" s="211" t="e">
        <f>IF('Crisis Indicator Data'!#REF!="No Data",1,IF(#REF!&lt;&gt;"",1,0))</f>
        <v>#REF!</v>
      </c>
      <c r="AG5" s="211" t="e">
        <f>IF('Crisis Indicator Data'!#REF!="No Data",1,IF(#REF!&lt;&gt;"",1,0))</f>
        <v>#REF!</v>
      </c>
      <c r="AH5" s="211" t="e">
        <f>IF('Crisis Indicator Data'!#REF!="No Data",1,IF(#REF!&lt;&gt;"",1,0))</f>
        <v>#REF!</v>
      </c>
      <c r="AI5" s="211" t="e">
        <f>IF('Crisis Indicator Data'!#REF!="No Data",1,IF(#REF!&lt;&gt;"",1,0))</f>
        <v>#REF!</v>
      </c>
      <c r="AJ5" s="211" t="e">
        <f>IF('Crisis Indicator Data'!#REF!="No Data",1,IF(#REF!&lt;&gt;"",1,0))</f>
        <v>#REF!</v>
      </c>
      <c r="AK5" s="211" t="e">
        <f>IF('Crisis Indicator Data'!#REF!="No Data",1,IF(#REF!&lt;&gt;"",1,0))</f>
        <v>#REF!</v>
      </c>
      <c r="AL5" s="211" t="e">
        <f>IF('Crisis Indicator Data'!#REF!="No Data",1,IF(#REF!&lt;&gt;"",1,0))</f>
        <v>#REF!</v>
      </c>
      <c r="AM5" s="211" t="e">
        <f>IF('Crisis Indicator Data'!#REF!="No Data",1,IF(#REF!&lt;&gt;"",1,0))</f>
        <v>#REF!</v>
      </c>
      <c r="AN5" s="211" t="e">
        <f>IF('Crisis Indicator Data'!#REF!="No Data",1,IF(#REF!&lt;&gt;"",1,0))</f>
        <v>#REF!</v>
      </c>
      <c r="AO5" s="211" t="e">
        <f>IF('Crisis Indicator Data'!#REF!="No Data",1,IF(#REF!&lt;&gt;"",1,0))</f>
        <v>#REF!</v>
      </c>
      <c r="AP5" s="211" t="e">
        <f>IF('Crisis Indicator Data'!#REF!="No Data",1,IF(#REF!&lt;&gt;"",1,0))</f>
        <v>#REF!</v>
      </c>
      <c r="AQ5" s="211" t="e">
        <f>IF('Crisis Indicator Data'!#REF!="No Data",1,IF(#REF!&lt;&gt;"",1,0))</f>
        <v>#REF!</v>
      </c>
      <c r="AR5" s="211" t="e">
        <f>IF('Crisis Indicator Data'!#REF!="No Data",1,IF(#REF!&lt;&gt;"",1,0))</f>
        <v>#REF!</v>
      </c>
      <c r="AS5" s="211" t="e">
        <f>IF('Crisis Indicator Data'!#REF!="No Data",1,IF(#REF!&lt;&gt;"",1,0))</f>
        <v>#REF!</v>
      </c>
      <c r="AT5" s="211" t="e">
        <f>IF('Crisis Indicator Data'!#REF!="No Data",1,IF(#REF!&lt;&gt;"",1,0))</f>
        <v>#REF!</v>
      </c>
      <c r="AU5" s="211" t="e">
        <f>IF('Crisis Indicator Data'!#REF!="No Data",1,IF(#REF!&lt;&gt;"",1,0))</f>
        <v>#REF!</v>
      </c>
      <c r="AV5" s="211" t="e">
        <f>IF('Crisis Indicator Data'!#REF!="No Data",1,IF(#REF!&lt;&gt;"",1,0))</f>
        <v>#REF!</v>
      </c>
      <c r="AW5" s="211" t="e">
        <f>IF('Crisis Indicator Data'!#REF!="No Data",1,IF(#REF!&lt;&gt;"",1,0))</f>
        <v>#REF!</v>
      </c>
      <c r="AX5" s="211" t="e">
        <f>IF('Crisis Indicator Data'!#REF!="No Data",1,IF(#REF!&lt;&gt;"",1,0))</f>
        <v>#REF!</v>
      </c>
      <c r="AY5" s="211" t="e">
        <f>IF('Crisis Indicator Data'!#REF!="No Data",1,IF(#REF!&lt;&gt;"",1,0))</f>
        <v>#REF!</v>
      </c>
      <c r="AZ5" s="211" t="e">
        <f>IF('Crisis Indicator Data'!#REF!="No Data",1,IF(#REF!&lt;&gt;"",1,0))</f>
        <v>#REF!</v>
      </c>
      <c r="BA5" t="e">
        <f t="shared" si="0"/>
        <v>#REF!</v>
      </c>
      <c r="BB5" s="22" t="e">
        <f t="shared" si="1"/>
        <v>#REF!</v>
      </c>
    </row>
    <row r="6" spans="1:54" x14ac:dyDescent="0.25">
      <c r="A6" t="s">
        <v>8715</v>
      </c>
      <c r="B6" s="211" t="e">
        <f>IF('Crisis Indicator Data'!#REF!="No Data",1,IF(#REF!&lt;&gt;"",1,0))</f>
        <v>#REF!</v>
      </c>
      <c r="C6" s="211" t="e">
        <f>IF('Crisis Indicator Data'!#REF!="No Data",1,IF(#REF!&lt;&gt;"",1,0))</f>
        <v>#REF!</v>
      </c>
      <c r="D6" s="211" t="e">
        <f>IF('Crisis Indicator Data'!#REF!="No Data",1,IF(#REF!&lt;&gt;"",1,0))</f>
        <v>#REF!</v>
      </c>
      <c r="E6" s="211" t="e">
        <f>IF('Crisis Indicator Data'!#REF!="No Data",1,IF(#REF!&lt;&gt;"",1,0))</f>
        <v>#REF!</v>
      </c>
      <c r="F6" s="211" t="e">
        <f>IF('Crisis Indicator Data'!#REF!="No Data",1,IF(#REF!&lt;&gt;"",1,0))</f>
        <v>#REF!</v>
      </c>
      <c r="G6" s="211" t="e">
        <f>IF('Crisis Indicator Data'!#REF!="No Data",1,IF(#REF!&lt;&gt;"",1,0))</f>
        <v>#REF!</v>
      </c>
      <c r="H6" s="211" t="e">
        <f>IF('Crisis Indicator Data'!#REF!="No Data",1,IF(#REF!&lt;&gt;"",1,0))</f>
        <v>#REF!</v>
      </c>
      <c r="I6" s="211" t="e">
        <f>IF('Crisis Indicator Data'!#REF!="No Data",1,IF(#REF!&lt;&gt;"",1,0))</f>
        <v>#REF!</v>
      </c>
      <c r="J6" s="211" t="e">
        <f>IF('Crisis Indicator Data'!#REF!="No Data",1,IF(#REF!&lt;&gt;"",1,0))</f>
        <v>#REF!</v>
      </c>
      <c r="K6" s="211" t="e">
        <f>IF('Crisis Indicator Data'!#REF!="No Data",1,IF(#REF!&lt;&gt;"",1,0))</f>
        <v>#REF!</v>
      </c>
      <c r="L6" s="211" t="e">
        <f>IF('Crisis Indicator Data'!#REF!="No Data",1,IF(#REF!&lt;&gt;"",1,0))</f>
        <v>#REF!</v>
      </c>
      <c r="M6" s="211" t="e">
        <f>IF('Crisis Indicator Data'!#REF!="No Data",1,IF(#REF!&lt;&gt;"",1,0))</f>
        <v>#REF!</v>
      </c>
      <c r="N6" s="211" t="e">
        <f>IF('Crisis Indicator Data'!#REF!="No Data",1,IF(#REF!&lt;&gt;"",1,0))</f>
        <v>#REF!</v>
      </c>
      <c r="O6" s="211" t="e">
        <f>IF('Crisis Indicator Data'!#REF!="No Data",1,IF(#REF!&lt;&gt;"",1,0))</f>
        <v>#REF!</v>
      </c>
      <c r="P6" s="211" t="e">
        <f>IF('Crisis Indicator Data'!#REF!="No Data",1,IF(#REF!&lt;&gt;"",1,0))</f>
        <v>#REF!</v>
      </c>
      <c r="Q6" s="211" t="e">
        <f>IF('Crisis Indicator Data'!#REF!="No Data",1,IF(#REF!&lt;&gt;"",1,0))</f>
        <v>#REF!</v>
      </c>
      <c r="R6" s="211" t="e">
        <f>IF('Crisis Indicator Data'!#REF!="No Data",1,IF(#REF!&lt;&gt;"",1,0))</f>
        <v>#REF!</v>
      </c>
      <c r="S6" s="211" t="e">
        <f>IF('Crisis Indicator Data'!#REF!="No Data",1,IF(#REF!&lt;&gt;"",1,0))</f>
        <v>#REF!</v>
      </c>
      <c r="T6" s="211" t="e">
        <f>IF('Crisis Indicator Data'!#REF!="No Data",1,IF(#REF!&lt;&gt;"",1,0))</f>
        <v>#REF!</v>
      </c>
      <c r="U6" s="211" t="e">
        <f>IF('Crisis Indicator Data'!#REF!="No Data",1,IF(#REF!&lt;&gt;"",1,0))</f>
        <v>#REF!</v>
      </c>
      <c r="V6" s="211" t="e">
        <f>IF('Crisis Indicator Data'!#REF!="No Data",1,IF(#REF!&lt;&gt;"",1,0))</f>
        <v>#REF!</v>
      </c>
      <c r="W6" s="211" t="e">
        <f>IF('Crisis Indicator Data'!#REF!="No Data",1,IF(#REF!&lt;&gt;"",1,0))</f>
        <v>#REF!</v>
      </c>
      <c r="X6" s="211" t="e">
        <f>IF('Crisis Indicator Data'!#REF!="No Data",1,IF(#REF!&lt;&gt;"",1,0))</f>
        <v>#REF!</v>
      </c>
      <c r="Y6" s="211" t="e">
        <f>IF('Crisis Indicator Data'!#REF!="No Data",1,IF(#REF!&lt;&gt;"",1,0))</f>
        <v>#REF!</v>
      </c>
      <c r="Z6" s="211" t="e">
        <f>IF('Crisis Indicator Data'!#REF!="No Data",1,IF(#REF!&lt;&gt;"",1,0))</f>
        <v>#REF!</v>
      </c>
      <c r="AA6" s="211" t="e">
        <f>IF('Crisis Indicator Data'!#REF!="No Data",1,IF(#REF!&lt;&gt;"",1,0))</f>
        <v>#REF!</v>
      </c>
      <c r="AB6" s="211" t="e">
        <f>IF('Crisis Indicator Data'!#REF!="No Data",1,IF(#REF!&lt;&gt;"",1,0))</f>
        <v>#REF!</v>
      </c>
      <c r="AC6" s="211" t="e">
        <f>IF('Crisis Indicator Data'!#REF!="No Data",1,IF(#REF!&lt;&gt;"",1,0))</f>
        <v>#REF!</v>
      </c>
      <c r="AD6" s="211" t="e">
        <f>IF('Crisis Indicator Data'!#REF!="No Data",1,IF(#REF!&lt;&gt;"",1,0))</f>
        <v>#REF!</v>
      </c>
      <c r="AE6" s="211" t="e">
        <f>IF('Crisis Indicator Data'!#REF!="No Data",1,IF(#REF!&lt;&gt;"",1,0))</f>
        <v>#REF!</v>
      </c>
      <c r="AF6" s="211" t="e">
        <f>IF('Crisis Indicator Data'!#REF!="No Data",1,IF(#REF!&lt;&gt;"",1,0))</f>
        <v>#REF!</v>
      </c>
      <c r="AG6" s="211" t="e">
        <f>IF('Crisis Indicator Data'!#REF!="No Data",1,IF(#REF!&lt;&gt;"",1,0))</f>
        <v>#REF!</v>
      </c>
      <c r="AH6" s="211" t="e">
        <f>IF('Crisis Indicator Data'!#REF!="No Data",1,IF(#REF!&lt;&gt;"",1,0))</f>
        <v>#REF!</v>
      </c>
      <c r="AI6" s="211" t="e">
        <f>IF('Crisis Indicator Data'!#REF!="No Data",1,IF(#REF!&lt;&gt;"",1,0))</f>
        <v>#REF!</v>
      </c>
      <c r="AJ6" s="211" t="e">
        <f>IF('Crisis Indicator Data'!#REF!="No Data",1,IF(#REF!&lt;&gt;"",1,0))</f>
        <v>#REF!</v>
      </c>
      <c r="AK6" s="211" t="e">
        <f>IF('Crisis Indicator Data'!#REF!="No Data",1,IF(#REF!&lt;&gt;"",1,0))</f>
        <v>#REF!</v>
      </c>
      <c r="AL6" s="211" t="e">
        <f>IF('Crisis Indicator Data'!#REF!="No Data",1,IF(#REF!&lt;&gt;"",1,0))</f>
        <v>#REF!</v>
      </c>
      <c r="AM6" s="211" t="e">
        <f>IF('Crisis Indicator Data'!#REF!="No Data",1,IF(#REF!&lt;&gt;"",1,0))</f>
        <v>#REF!</v>
      </c>
      <c r="AN6" s="211" t="e">
        <f>IF('Crisis Indicator Data'!#REF!="No Data",1,IF(#REF!&lt;&gt;"",1,0))</f>
        <v>#REF!</v>
      </c>
      <c r="AO6" s="211" t="e">
        <f>IF('Crisis Indicator Data'!#REF!="No Data",1,IF(#REF!&lt;&gt;"",1,0))</f>
        <v>#REF!</v>
      </c>
      <c r="AP6" s="211" t="e">
        <f>IF('Crisis Indicator Data'!#REF!="No Data",1,IF(#REF!&lt;&gt;"",1,0))</f>
        <v>#REF!</v>
      </c>
      <c r="AQ6" s="211" t="e">
        <f>IF('Crisis Indicator Data'!#REF!="No Data",1,IF(#REF!&lt;&gt;"",1,0))</f>
        <v>#REF!</v>
      </c>
      <c r="AR6" s="211" t="e">
        <f>IF('Crisis Indicator Data'!#REF!="No Data",1,IF(#REF!&lt;&gt;"",1,0))</f>
        <v>#REF!</v>
      </c>
      <c r="AS6" s="211" t="e">
        <f>IF('Crisis Indicator Data'!#REF!="No Data",1,IF(#REF!&lt;&gt;"",1,0))</f>
        <v>#REF!</v>
      </c>
      <c r="AT6" s="211" t="e">
        <f>IF('Crisis Indicator Data'!#REF!="No Data",1,IF(#REF!&lt;&gt;"",1,0))</f>
        <v>#REF!</v>
      </c>
      <c r="AU6" s="211" t="e">
        <f>IF('Crisis Indicator Data'!#REF!="No Data",1,IF(#REF!&lt;&gt;"",1,0))</f>
        <v>#REF!</v>
      </c>
      <c r="AV6" s="211" t="e">
        <f>IF('Crisis Indicator Data'!#REF!="No Data",1,IF(#REF!&lt;&gt;"",1,0))</f>
        <v>#REF!</v>
      </c>
      <c r="AW6" s="211" t="e">
        <f>IF('Crisis Indicator Data'!#REF!="No Data",1,IF(#REF!&lt;&gt;"",1,0))</f>
        <v>#REF!</v>
      </c>
      <c r="AX6" s="211" t="e">
        <f>IF('Crisis Indicator Data'!#REF!="No Data",1,IF(#REF!&lt;&gt;"",1,0))</f>
        <v>#REF!</v>
      </c>
      <c r="AY6" s="211" t="e">
        <f>IF('Crisis Indicator Data'!#REF!="No Data",1,IF(#REF!&lt;&gt;"",1,0))</f>
        <v>#REF!</v>
      </c>
      <c r="AZ6" s="211" t="e">
        <f>IF('Crisis Indicator Data'!#REF!="No Data",1,IF(#REF!&lt;&gt;"",1,0))</f>
        <v>#REF!</v>
      </c>
      <c r="BA6" t="e">
        <f t="shared" si="0"/>
        <v>#REF!</v>
      </c>
      <c r="BB6" s="22" t="e">
        <f t="shared" si="1"/>
        <v>#REF!</v>
      </c>
    </row>
    <row r="7" spans="1:54" x14ac:dyDescent="0.25">
      <c r="A7" t="s">
        <v>8712</v>
      </c>
      <c r="B7" s="211" t="e">
        <f>IF('Crisis Indicator Data'!#REF!="No Data",1,IF(#REF!&lt;&gt;"",1,0))</f>
        <v>#REF!</v>
      </c>
      <c r="C7" s="211" t="e">
        <f>IF('Crisis Indicator Data'!#REF!="No Data",1,IF(#REF!&lt;&gt;"",1,0))</f>
        <v>#REF!</v>
      </c>
      <c r="D7" s="211" t="e">
        <f>IF('Crisis Indicator Data'!#REF!="No Data",1,IF(#REF!&lt;&gt;"",1,0))</f>
        <v>#REF!</v>
      </c>
      <c r="E7" s="211" t="e">
        <f>IF('Crisis Indicator Data'!#REF!="No Data",1,IF(#REF!&lt;&gt;"",1,0))</f>
        <v>#REF!</v>
      </c>
      <c r="F7" s="211" t="e">
        <f>IF('Crisis Indicator Data'!#REF!="No Data",1,IF(#REF!&lt;&gt;"",1,0))</f>
        <v>#REF!</v>
      </c>
      <c r="G7" s="211" t="e">
        <f>IF('Crisis Indicator Data'!#REF!="No Data",1,IF(#REF!&lt;&gt;"",1,0))</f>
        <v>#REF!</v>
      </c>
      <c r="H7" s="211" t="e">
        <f>IF('Crisis Indicator Data'!#REF!="No Data",1,IF(#REF!&lt;&gt;"",1,0))</f>
        <v>#REF!</v>
      </c>
      <c r="I7" s="211" t="e">
        <f>IF('Crisis Indicator Data'!#REF!="No Data",1,IF(#REF!&lt;&gt;"",1,0))</f>
        <v>#REF!</v>
      </c>
      <c r="J7" s="211" t="e">
        <f>IF('Crisis Indicator Data'!#REF!="No Data",1,IF(#REF!&lt;&gt;"",1,0))</f>
        <v>#REF!</v>
      </c>
      <c r="K7" s="211" t="e">
        <f>IF('Crisis Indicator Data'!#REF!="No Data",1,IF(#REF!&lt;&gt;"",1,0))</f>
        <v>#REF!</v>
      </c>
      <c r="L7" s="211" t="e">
        <f>IF('Crisis Indicator Data'!#REF!="No Data",1,IF(#REF!&lt;&gt;"",1,0))</f>
        <v>#REF!</v>
      </c>
      <c r="M7" s="211" t="e">
        <f>IF('Crisis Indicator Data'!#REF!="No Data",1,IF(#REF!&lt;&gt;"",1,0))</f>
        <v>#REF!</v>
      </c>
      <c r="N7" s="211" t="e">
        <f>IF('Crisis Indicator Data'!#REF!="No Data",1,IF(#REF!&lt;&gt;"",1,0))</f>
        <v>#REF!</v>
      </c>
      <c r="O7" s="211" t="e">
        <f>IF('Crisis Indicator Data'!#REF!="No Data",1,IF(#REF!&lt;&gt;"",1,0))</f>
        <v>#REF!</v>
      </c>
      <c r="P7" s="211" t="e">
        <f>IF('Crisis Indicator Data'!#REF!="No Data",1,IF(#REF!&lt;&gt;"",1,0))</f>
        <v>#REF!</v>
      </c>
      <c r="Q7" s="211" t="e">
        <f>IF('Crisis Indicator Data'!#REF!="No Data",1,IF(#REF!&lt;&gt;"",1,0))</f>
        <v>#REF!</v>
      </c>
      <c r="R7" s="211" t="e">
        <f>IF('Crisis Indicator Data'!#REF!="No Data",1,IF(#REF!&lt;&gt;"",1,0))</f>
        <v>#REF!</v>
      </c>
      <c r="S7" s="211" t="e">
        <f>IF('Crisis Indicator Data'!#REF!="No Data",1,IF(#REF!&lt;&gt;"",1,0))</f>
        <v>#REF!</v>
      </c>
      <c r="T7" s="211" t="e">
        <f>IF('Crisis Indicator Data'!#REF!="No Data",1,IF(#REF!&lt;&gt;"",1,0))</f>
        <v>#REF!</v>
      </c>
      <c r="U7" s="211" t="e">
        <f>IF('Crisis Indicator Data'!#REF!="No Data",1,IF(#REF!&lt;&gt;"",1,0))</f>
        <v>#REF!</v>
      </c>
      <c r="V7" s="211" t="e">
        <f>IF('Crisis Indicator Data'!#REF!="No Data",1,IF(#REF!&lt;&gt;"",1,0))</f>
        <v>#REF!</v>
      </c>
      <c r="W7" s="211" t="e">
        <f>IF('Crisis Indicator Data'!#REF!="No Data",1,IF(#REF!&lt;&gt;"",1,0))</f>
        <v>#REF!</v>
      </c>
      <c r="X7" s="211" t="e">
        <f>IF('Crisis Indicator Data'!#REF!="No Data",1,IF(#REF!&lt;&gt;"",1,0))</f>
        <v>#REF!</v>
      </c>
      <c r="Y7" s="211" t="e">
        <f>IF('Crisis Indicator Data'!#REF!="No Data",1,IF(#REF!&lt;&gt;"",1,0))</f>
        <v>#REF!</v>
      </c>
      <c r="Z7" s="211" t="e">
        <f>IF('Crisis Indicator Data'!#REF!="No Data",1,IF(#REF!&lt;&gt;"",1,0))</f>
        <v>#REF!</v>
      </c>
      <c r="AA7" s="211" t="e">
        <f>IF('Crisis Indicator Data'!#REF!="No Data",1,IF(#REF!&lt;&gt;"",1,0))</f>
        <v>#REF!</v>
      </c>
      <c r="AB7" s="211" t="e">
        <f>IF('Crisis Indicator Data'!#REF!="No Data",1,IF(#REF!&lt;&gt;"",1,0))</f>
        <v>#REF!</v>
      </c>
      <c r="AC7" s="211" t="e">
        <f>IF('Crisis Indicator Data'!#REF!="No Data",1,IF(#REF!&lt;&gt;"",1,0))</f>
        <v>#REF!</v>
      </c>
      <c r="AD7" s="211" t="e">
        <f>IF('Crisis Indicator Data'!#REF!="No Data",1,IF(#REF!&lt;&gt;"",1,0))</f>
        <v>#REF!</v>
      </c>
      <c r="AE7" s="211" t="e">
        <f>IF('Crisis Indicator Data'!#REF!="No Data",1,IF(#REF!&lt;&gt;"",1,0))</f>
        <v>#REF!</v>
      </c>
      <c r="AF7" s="211" t="e">
        <f>IF('Crisis Indicator Data'!#REF!="No Data",1,IF(#REF!&lt;&gt;"",1,0))</f>
        <v>#REF!</v>
      </c>
      <c r="AG7" s="211" t="e">
        <f>IF('Crisis Indicator Data'!#REF!="No Data",1,IF(#REF!&lt;&gt;"",1,0))</f>
        <v>#REF!</v>
      </c>
      <c r="AH7" s="211" t="e">
        <f>IF('Crisis Indicator Data'!#REF!="No Data",1,IF(#REF!&lt;&gt;"",1,0))</f>
        <v>#REF!</v>
      </c>
      <c r="AI7" s="211" t="e">
        <f>IF('Crisis Indicator Data'!#REF!="No Data",1,IF(#REF!&lt;&gt;"",1,0))</f>
        <v>#REF!</v>
      </c>
      <c r="AJ7" s="211" t="e">
        <f>IF('Crisis Indicator Data'!#REF!="No Data",1,IF(#REF!&lt;&gt;"",1,0))</f>
        <v>#REF!</v>
      </c>
      <c r="AK7" s="211" t="e">
        <f>IF('Crisis Indicator Data'!#REF!="No Data",1,IF(#REF!&lt;&gt;"",1,0))</f>
        <v>#REF!</v>
      </c>
      <c r="AL7" s="211" t="e">
        <f>IF('Crisis Indicator Data'!#REF!="No Data",1,IF(#REF!&lt;&gt;"",1,0))</f>
        <v>#REF!</v>
      </c>
      <c r="AM7" s="211" t="e">
        <f>IF('Crisis Indicator Data'!#REF!="No Data",1,IF(#REF!&lt;&gt;"",1,0))</f>
        <v>#REF!</v>
      </c>
      <c r="AN7" s="211" t="e">
        <f>IF('Crisis Indicator Data'!#REF!="No Data",1,IF(#REF!&lt;&gt;"",1,0))</f>
        <v>#REF!</v>
      </c>
      <c r="AO7" s="211" t="e">
        <f>IF('Crisis Indicator Data'!#REF!="No Data",1,IF(#REF!&lt;&gt;"",1,0))</f>
        <v>#REF!</v>
      </c>
      <c r="AP7" s="211" t="e">
        <f>IF('Crisis Indicator Data'!#REF!="No Data",1,IF(#REF!&lt;&gt;"",1,0))</f>
        <v>#REF!</v>
      </c>
      <c r="AQ7" s="211" t="e">
        <f>IF('Crisis Indicator Data'!#REF!="No Data",1,IF(#REF!&lt;&gt;"",1,0))</f>
        <v>#REF!</v>
      </c>
      <c r="AR7" s="211" t="e">
        <f>IF('Crisis Indicator Data'!#REF!="No Data",1,IF(#REF!&lt;&gt;"",1,0))</f>
        <v>#REF!</v>
      </c>
      <c r="AS7" s="211" t="e">
        <f>IF('Crisis Indicator Data'!#REF!="No Data",1,IF(#REF!&lt;&gt;"",1,0))</f>
        <v>#REF!</v>
      </c>
      <c r="AT7" s="211" t="e">
        <f>IF('Crisis Indicator Data'!#REF!="No Data",1,IF(#REF!&lt;&gt;"",1,0))</f>
        <v>#REF!</v>
      </c>
      <c r="AU7" s="211" t="e">
        <f>IF('Crisis Indicator Data'!#REF!="No Data",1,IF(#REF!&lt;&gt;"",1,0))</f>
        <v>#REF!</v>
      </c>
      <c r="AV7" s="211" t="e">
        <f>IF('Crisis Indicator Data'!#REF!="No Data",1,IF(#REF!&lt;&gt;"",1,0))</f>
        <v>#REF!</v>
      </c>
      <c r="AW7" s="211" t="e">
        <f>IF('Crisis Indicator Data'!#REF!="No Data",1,IF(#REF!&lt;&gt;"",1,0))</f>
        <v>#REF!</v>
      </c>
      <c r="AX7" s="211" t="e">
        <f>IF('Crisis Indicator Data'!#REF!="No Data",1,IF(#REF!&lt;&gt;"",1,0))</f>
        <v>#REF!</v>
      </c>
      <c r="AY7" s="211" t="e">
        <f>IF('Crisis Indicator Data'!#REF!="No Data",1,IF(#REF!&lt;&gt;"",1,0))</f>
        <v>#REF!</v>
      </c>
      <c r="AZ7" s="211" t="e">
        <f>IF('Crisis Indicator Data'!#REF!="No Data",1,IF(#REF!&lt;&gt;"",1,0))</f>
        <v>#REF!</v>
      </c>
      <c r="BA7" t="e">
        <f t="shared" si="0"/>
        <v>#REF!</v>
      </c>
      <c r="BB7" s="22" t="e">
        <f t="shared" si="1"/>
        <v>#REF!</v>
      </c>
    </row>
    <row r="8" spans="1:54" x14ac:dyDescent="0.25">
      <c r="A8" t="s">
        <v>8713</v>
      </c>
      <c r="B8" s="211" t="e">
        <f>IF('Crisis Indicator Data'!#REF!="No Data",1,IF(#REF!&lt;&gt;"",1,0))</f>
        <v>#REF!</v>
      </c>
      <c r="C8" s="211" t="e">
        <f>IF('Crisis Indicator Data'!#REF!="No Data",1,IF(#REF!&lt;&gt;"",1,0))</f>
        <v>#REF!</v>
      </c>
      <c r="D8" s="211" t="e">
        <f>IF('Crisis Indicator Data'!#REF!="No Data",1,IF(#REF!&lt;&gt;"",1,0))</f>
        <v>#REF!</v>
      </c>
      <c r="E8" s="211" t="e">
        <f>IF('Crisis Indicator Data'!#REF!="No Data",1,IF(#REF!&lt;&gt;"",1,0))</f>
        <v>#REF!</v>
      </c>
      <c r="F8" s="211" t="e">
        <f>IF('Crisis Indicator Data'!#REF!="No Data",1,IF(#REF!&lt;&gt;"",1,0))</f>
        <v>#REF!</v>
      </c>
      <c r="G8" s="211" t="e">
        <f>IF('Crisis Indicator Data'!#REF!="No Data",1,IF(#REF!&lt;&gt;"",1,0))</f>
        <v>#REF!</v>
      </c>
      <c r="H8" s="211" t="e">
        <f>IF('Crisis Indicator Data'!#REF!="No Data",1,IF(#REF!&lt;&gt;"",1,0))</f>
        <v>#REF!</v>
      </c>
      <c r="I8" s="211" t="e">
        <f>IF('Crisis Indicator Data'!#REF!="No Data",1,IF(#REF!&lt;&gt;"",1,0))</f>
        <v>#REF!</v>
      </c>
      <c r="J8" s="211" t="e">
        <f>IF('Crisis Indicator Data'!#REF!="No Data",1,IF(#REF!&lt;&gt;"",1,0))</f>
        <v>#REF!</v>
      </c>
      <c r="K8" s="211" t="e">
        <f>IF('Crisis Indicator Data'!#REF!="No Data",1,IF(#REF!&lt;&gt;"",1,0))</f>
        <v>#REF!</v>
      </c>
      <c r="L8" s="211" t="e">
        <f>IF('Crisis Indicator Data'!#REF!="No Data",1,IF(#REF!&lt;&gt;"",1,0))</f>
        <v>#REF!</v>
      </c>
      <c r="M8" s="211" t="e">
        <f>IF('Crisis Indicator Data'!#REF!="No Data",1,IF(#REF!&lt;&gt;"",1,0))</f>
        <v>#REF!</v>
      </c>
      <c r="N8" s="211" t="e">
        <f>IF('Crisis Indicator Data'!#REF!="No Data",1,IF(#REF!&lt;&gt;"",1,0))</f>
        <v>#REF!</v>
      </c>
      <c r="O8" s="211" t="e">
        <f>IF('Crisis Indicator Data'!#REF!="No Data",1,IF(#REF!&lt;&gt;"",1,0))</f>
        <v>#REF!</v>
      </c>
      <c r="P8" s="211" t="e">
        <f>IF('Crisis Indicator Data'!#REF!="No Data",1,IF(#REF!&lt;&gt;"",1,0))</f>
        <v>#REF!</v>
      </c>
      <c r="Q8" s="211" t="e">
        <f>IF('Crisis Indicator Data'!#REF!="No Data",1,IF(#REF!&lt;&gt;"",1,0))</f>
        <v>#REF!</v>
      </c>
      <c r="R8" s="211" t="e">
        <f>IF('Crisis Indicator Data'!#REF!="No Data",1,IF(#REF!&lt;&gt;"",1,0))</f>
        <v>#REF!</v>
      </c>
      <c r="S8" s="211" t="e">
        <f>IF('Crisis Indicator Data'!#REF!="No Data",1,IF(#REF!&lt;&gt;"",1,0))</f>
        <v>#REF!</v>
      </c>
      <c r="T8" s="211" t="e">
        <f>IF('Crisis Indicator Data'!#REF!="No Data",1,IF(#REF!&lt;&gt;"",1,0))</f>
        <v>#REF!</v>
      </c>
      <c r="U8" s="211" t="e">
        <f>IF('Crisis Indicator Data'!#REF!="No Data",1,IF(#REF!&lt;&gt;"",1,0))</f>
        <v>#REF!</v>
      </c>
      <c r="V8" s="211" t="e">
        <f>IF('Crisis Indicator Data'!#REF!="No Data",1,IF(#REF!&lt;&gt;"",1,0))</f>
        <v>#REF!</v>
      </c>
      <c r="W8" s="211" t="e">
        <f>IF('Crisis Indicator Data'!#REF!="No Data",1,IF(#REF!&lt;&gt;"",1,0))</f>
        <v>#REF!</v>
      </c>
      <c r="X8" s="211" t="e">
        <f>IF('Crisis Indicator Data'!#REF!="No Data",1,IF(#REF!&lt;&gt;"",1,0))</f>
        <v>#REF!</v>
      </c>
      <c r="Y8" s="211" t="e">
        <f>IF('Crisis Indicator Data'!#REF!="No Data",1,IF(#REF!&lt;&gt;"",1,0))</f>
        <v>#REF!</v>
      </c>
      <c r="Z8" s="211" t="e">
        <f>IF('Crisis Indicator Data'!#REF!="No Data",1,IF(#REF!&lt;&gt;"",1,0))</f>
        <v>#REF!</v>
      </c>
      <c r="AA8" s="211" t="e">
        <f>IF('Crisis Indicator Data'!#REF!="No Data",1,IF(#REF!&lt;&gt;"",1,0))</f>
        <v>#REF!</v>
      </c>
      <c r="AB8" s="211" t="e">
        <f>IF('Crisis Indicator Data'!#REF!="No Data",1,IF(#REF!&lt;&gt;"",1,0))</f>
        <v>#REF!</v>
      </c>
      <c r="AC8" s="211" t="e">
        <f>IF('Crisis Indicator Data'!#REF!="No Data",1,IF(#REF!&lt;&gt;"",1,0))</f>
        <v>#REF!</v>
      </c>
      <c r="AD8" s="211" t="e">
        <f>IF('Crisis Indicator Data'!#REF!="No Data",1,IF(#REF!&lt;&gt;"",1,0))</f>
        <v>#REF!</v>
      </c>
      <c r="AE8" s="211" t="e">
        <f>IF('Crisis Indicator Data'!#REF!="No Data",1,IF(#REF!&lt;&gt;"",1,0))</f>
        <v>#REF!</v>
      </c>
      <c r="AF8" s="211" t="e">
        <f>IF('Crisis Indicator Data'!#REF!="No Data",1,IF(#REF!&lt;&gt;"",1,0))</f>
        <v>#REF!</v>
      </c>
      <c r="AG8" s="211" t="e">
        <f>IF('Crisis Indicator Data'!#REF!="No Data",1,IF(#REF!&lt;&gt;"",1,0))</f>
        <v>#REF!</v>
      </c>
      <c r="AH8" s="211" t="e">
        <f>IF('Crisis Indicator Data'!#REF!="No Data",1,IF(#REF!&lt;&gt;"",1,0))</f>
        <v>#REF!</v>
      </c>
      <c r="AI8" s="211" t="e">
        <f>IF('Crisis Indicator Data'!#REF!="No Data",1,IF(#REF!&lt;&gt;"",1,0))</f>
        <v>#REF!</v>
      </c>
      <c r="AJ8" s="211" t="e">
        <f>IF('Crisis Indicator Data'!#REF!="No Data",1,IF(#REF!&lt;&gt;"",1,0))</f>
        <v>#REF!</v>
      </c>
      <c r="AK8" s="211" t="e">
        <f>IF('Crisis Indicator Data'!#REF!="No Data",1,IF(#REF!&lt;&gt;"",1,0))</f>
        <v>#REF!</v>
      </c>
      <c r="AL8" s="211" t="e">
        <f>IF('Crisis Indicator Data'!#REF!="No Data",1,IF(#REF!&lt;&gt;"",1,0))</f>
        <v>#REF!</v>
      </c>
      <c r="AM8" s="211" t="e">
        <f>IF('Crisis Indicator Data'!#REF!="No Data",1,IF(#REF!&lt;&gt;"",1,0))</f>
        <v>#REF!</v>
      </c>
      <c r="AN8" s="211" t="e">
        <f>IF('Crisis Indicator Data'!#REF!="No Data",1,IF(#REF!&lt;&gt;"",1,0))</f>
        <v>#REF!</v>
      </c>
      <c r="AO8" s="211" t="e">
        <f>IF('Crisis Indicator Data'!#REF!="No Data",1,IF(#REF!&lt;&gt;"",1,0))</f>
        <v>#REF!</v>
      </c>
      <c r="AP8" s="211" t="e">
        <f>IF('Crisis Indicator Data'!#REF!="No Data",1,IF(#REF!&lt;&gt;"",1,0))</f>
        <v>#REF!</v>
      </c>
      <c r="AQ8" s="211" t="e">
        <f>IF('Crisis Indicator Data'!#REF!="No Data",1,IF(#REF!&lt;&gt;"",1,0))</f>
        <v>#REF!</v>
      </c>
      <c r="AR8" s="211" t="e">
        <f>IF('Crisis Indicator Data'!#REF!="No Data",1,IF(#REF!&lt;&gt;"",1,0))</f>
        <v>#REF!</v>
      </c>
      <c r="AS8" s="211" t="e">
        <f>IF('Crisis Indicator Data'!#REF!="No Data",1,IF(#REF!&lt;&gt;"",1,0))</f>
        <v>#REF!</v>
      </c>
      <c r="AT8" s="211" t="e">
        <f>IF('Crisis Indicator Data'!#REF!="No Data",1,IF(#REF!&lt;&gt;"",1,0))</f>
        <v>#REF!</v>
      </c>
      <c r="AU8" s="211" t="e">
        <f>IF('Crisis Indicator Data'!#REF!="No Data",1,IF(#REF!&lt;&gt;"",1,0))</f>
        <v>#REF!</v>
      </c>
      <c r="AV8" s="211" t="e">
        <f>IF('Crisis Indicator Data'!#REF!="No Data",1,IF(#REF!&lt;&gt;"",1,0))</f>
        <v>#REF!</v>
      </c>
      <c r="AW8" s="211" t="e">
        <f>IF('Crisis Indicator Data'!#REF!="No Data",1,IF(#REF!&lt;&gt;"",1,0))</f>
        <v>#REF!</v>
      </c>
      <c r="AX8" s="211" t="e">
        <f>IF('Crisis Indicator Data'!#REF!="No Data",1,IF(#REF!&lt;&gt;"",1,0))</f>
        <v>#REF!</v>
      </c>
      <c r="AY8" s="211" t="e">
        <f>IF('Crisis Indicator Data'!#REF!="No Data",1,IF(#REF!&lt;&gt;"",1,0))</f>
        <v>#REF!</v>
      </c>
      <c r="AZ8" s="211" t="e">
        <f>IF('Crisis Indicator Data'!#REF!="No Data",1,IF(#REF!&lt;&gt;"",1,0))</f>
        <v>#REF!</v>
      </c>
      <c r="BA8" t="e">
        <f t="shared" si="0"/>
        <v>#REF!</v>
      </c>
      <c r="BB8" s="22" t="e">
        <f t="shared" si="1"/>
        <v>#REF!</v>
      </c>
    </row>
    <row r="9" spans="1:54" x14ac:dyDescent="0.25">
      <c r="A9" t="s">
        <v>8717</v>
      </c>
      <c r="B9" s="211" t="e">
        <f>IF('Crisis Indicator Data'!#REF!="No Data",1,IF(#REF!&lt;&gt;"",1,0))</f>
        <v>#REF!</v>
      </c>
      <c r="C9" s="211" t="e">
        <f>IF('Crisis Indicator Data'!#REF!="No Data",1,IF(#REF!&lt;&gt;"",1,0))</f>
        <v>#REF!</v>
      </c>
      <c r="D9" s="211" t="e">
        <f>IF('Crisis Indicator Data'!#REF!="No Data",1,IF(#REF!&lt;&gt;"",1,0))</f>
        <v>#REF!</v>
      </c>
      <c r="E9" s="211" t="e">
        <f>IF('Crisis Indicator Data'!#REF!="No Data",1,IF(#REF!&lt;&gt;"",1,0))</f>
        <v>#REF!</v>
      </c>
      <c r="F9" s="211" t="e">
        <f>IF('Crisis Indicator Data'!#REF!="No Data",1,IF(#REF!&lt;&gt;"",1,0))</f>
        <v>#REF!</v>
      </c>
      <c r="G9" s="211" t="e">
        <f>IF('Crisis Indicator Data'!#REF!="No Data",1,IF(#REF!&lt;&gt;"",1,0))</f>
        <v>#REF!</v>
      </c>
      <c r="H9" s="211" t="e">
        <f>IF('Crisis Indicator Data'!#REF!="No Data",1,IF(#REF!&lt;&gt;"",1,0))</f>
        <v>#REF!</v>
      </c>
      <c r="I9" s="211" t="e">
        <f>IF('Crisis Indicator Data'!#REF!="No Data",1,IF(#REF!&lt;&gt;"",1,0))</f>
        <v>#REF!</v>
      </c>
      <c r="J9" s="211" t="e">
        <f>IF('Crisis Indicator Data'!#REF!="No Data",1,IF(#REF!&lt;&gt;"",1,0))</f>
        <v>#REF!</v>
      </c>
      <c r="K9" s="211" t="e">
        <f>IF('Crisis Indicator Data'!#REF!="No Data",1,IF(#REF!&lt;&gt;"",1,0))</f>
        <v>#REF!</v>
      </c>
      <c r="L9" s="211" t="e">
        <f>IF('Crisis Indicator Data'!#REF!="No Data",1,IF(#REF!&lt;&gt;"",1,0))</f>
        <v>#REF!</v>
      </c>
      <c r="M9" s="211" t="e">
        <f>IF('Crisis Indicator Data'!#REF!="No Data",1,IF(#REF!&lt;&gt;"",1,0))</f>
        <v>#REF!</v>
      </c>
      <c r="N9" s="211" t="e">
        <f>IF('Crisis Indicator Data'!#REF!="No Data",1,IF(#REF!&lt;&gt;"",1,0))</f>
        <v>#REF!</v>
      </c>
      <c r="O9" s="211" t="e">
        <f>IF('Crisis Indicator Data'!#REF!="No Data",1,IF(#REF!&lt;&gt;"",1,0))</f>
        <v>#REF!</v>
      </c>
      <c r="P9" s="211" t="e">
        <f>IF('Crisis Indicator Data'!#REF!="No Data",1,IF(#REF!&lt;&gt;"",1,0))</f>
        <v>#REF!</v>
      </c>
      <c r="Q9" s="211" t="e">
        <f>IF('Crisis Indicator Data'!#REF!="No Data",1,IF(#REF!&lt;&gt;"",1,0))</f>
        <v>#REF!</v>
      </c>
      <c r="R9" s="211" t="e">
        <f>IF('Crisis Indicator Data'!#REF!="No Data",1,IF(#REF!&lt;&gt;"",1,0))</f>
        <v>#REF!</v>
      </c>
      <c r="S9" s="211" t="e">
        <f>IF('Crisis Indicator Data'!#REF!="No Data",1,IF(#REF!&lt;&gt;"",1,0))</f>
        <v>#REF!</v>
      </c>
      <c r="T9" s="211" t="e">
        <f>IF('Crisis Indicator Data'!#REF!="No Data",1,IF(#REF!&lt;&gt;"",1,0))</f>
        <v>#REF!</v>
      </c>
      <c r="U9" s="211" t="e">
        <f>IF('Crisis Indicator Data'!#REF!="No Data",1,IF(#REF!&lt;&gt;"",1,0))</f>
        <v>#REF!</v>
      </c>
      <c r="V9" s="211" t="e">
        <f>IF('Crisis Indicator Data'!#REF!="No Data",1,IF(#REF!&lt;&gt;"",1,0))</f>
        <v>#REF!</v>
      </c>
      <c r="W9" s="211" t="e">
        <f>IF('Crisis Indicator Data'!#REF!="No Data",1,IF(#REF!&lt;&gt;"",1,0))</f>
        <v>#REF!</v>
      </c>
      <c r="X9" s="211" t="e">
        <f>IF('Crisis Indicator Data'!#REF!="No Data",1,IF(#REF!&lt;&gt;"",1,0))</f>
        <v>#REF!</v>
      </c>
      <c r="Y9" s="211" t="e">
        <f>IF('Crisis Indicator Data'!#REF!="No Data",1,IF(#REF!&lt;&gt;"",1,0))</f>
        <v>#REF!</v>
      </c>
      <c r="Z9" s="211" t="e">
        <f>IF('Crisis Indicator Data'!#REF!="No Data",1,IF(#REF!&lt;&gt;"",1,0))</f>
        <v>#REF!</v>
      </c>
      <c r="AA9" s="211" t="e">
        <f>IF('Crisis Indicator Data'!#REF!="No Data",1,IF(#REF!&lt;&gt;"",1,0))</f>
        <v>#REF!</v>
      </c>
      <c r="AB9" s="211" t="e">
        <f>IF('Crisis Indicator Data'!#REF!="No Data",1,IF(#REF!&lt;&gt;"",1,0))</f>
        <v>#REF!</v>
      </c>
      <c r="AC9" s="211" t="e">
        <f>IF('Crisis Indicator Data'!#REF!="No Data",1,IF(#REF!&lt;&gt;"",1,0))</f>
        <v>#REF!</v>
      </c>
      <c r="AD9" s="211" t="e">
        <f>IF('Crisis Indicator Data'!#REF!="No Data",1,IF(#REF!&lt;&gt;"",1,0))</f>
        <v>#REF!</v>
      </c>
      <c r="AE9" s="211" t="e">
        <f>IF('Crisis Indicator Data'!#REF!="No Data",1,IF(#REF!&lt;&gt;"",1,0))</f>
        <v>#REF!</v>
      </c>
      <c r="AF9" s="211" t="e">
        <f>IF('Crisis Indicator Data'!#REF!="No Data",1,IF(#REF!&lt;&gt;"",1,0))</f>
        <v>#REF!</v>
      </c>
      <c r="AG9" s="211" t="e">
        <f>IF('Crisis Indicator Data'!#REF!="No Data",1,IF(#REF!&lt;&gt;"",1,0))</f>
        <v>#REF!</v>
      </c>
      <c r="AH9" s="211" t="e">
        <f>IF('Crisis Indicator Data'!#REF!="No Data",1,IF(#REF!&lt;&gt;"",1,0))</f>
        <v>#REF!</v>
      </c>
      <c r="AI9" s="211" t="e">
        <f>IF('Crisis Indicator Data'!#REF!="No Data",1,IF(#REF!&lt;&gt;"",1,0))</f>
        <v>#REF!</v>
      </c>
      <c r="AJ9" s="211" t="e">
        <f>IF('Crisis Indicator Data'!#REF!="No Data",1,IF(#REF!&lt;&gt;"",1,0))</f>
        <v>#REF!</v>
      </c>
      <c r="AK9" s="211" t="e">
        <f>IF('Crisis Indicator Data'!#REF!="No Data",1,IF(#REF!&lt;&gt;"",1,0))</f>
        <v>#REF!</v>
      </c>
      <c r="AL9" s="211" t="e">
        <f>IF('Crisis Indicator Data'!#REF!="No Data",1,IF(#REF!&lt;&gt;"",1,0))</f>
        <v>#REF!</v>
      </c>
      <c r="AM9" s="211" t="e">
        <f>IF('Crisis Indicator Data'!#REF!="No Data",1,IF(#REF!&lt;&gt;"",1,0))</f>
        <v>#REF!</v>
      </c>
      <c r="AN9" s="211" t="e">
        <f>IF('Crisis Indicator Data'!#REF!="No Data",1,IF(#REF!&lt;&gt;"",1,0))</f>
        <v>#REF!</v>
      </c>
      <c r="AO9" s="211" t="e">
        <f>IF('Crisis Indicator Data'!#REF!="No Data",1,IF(#REF!&lt;&gt;"",1,0))</f>
        <v>#REF!</v>
      </c>
      <c r="AP9" s="211" t="e">
        <f>IF('Crisis Indicator Data'!#REF!="No Data",1,IF(#REF!&lt;&gt;"",1,0))</f>
        <v>#REF!</v>
      </c>
      <c r="AQ9" s="211" t="e">
        <f>IF('Crisis Indicator Data'!#REF!="No Data",1,IF(#REF!&lt;&gt;"",1,0))</f>
        <v>#REF!</v>
      </c>
      <c r="AR9" s="211" t="e">
        <f>IF('Crisis Indicator Data'!#REF!="No Data",1,IF(#REF!&lt;&gt;"",1,0))</f>
        <v>#REF!</v>
      </c>
      <c r="AS9" s="211" t="e">
        <f>IF('Crisis Indicator Data'!#REF!="No Data",1,IF(#REF!&lt;&gt;"",1,0))</f>
        <v>#REF!</v>
      </c>
      <c r="AT9" s="211" t="e">
        <f>IF('Crisis Indicator Data'!#REF!="No Data",1,IF(#REF!&lt;&gt;"",1,0))</f>
        <v>#REF!</v>
      </c>
      <c r="AU9" s="211" t="e">
        <f>IF('Crisis Indicator Data'!#REF!="No Data",1,IF(#REF!&lt;&gt;"",1,0))</f>
        <v>#REF!</v>
      </c>
      <c r="AV9" s="211" t="e">
        <f>IF('Crisis Indicator Data'!#REF!="No Data",1,IF(#REF!&lt;&gt;"",1,0))</f>
        <v>#REF!</v>
      </c>
      <c r="AW9" s="211" t="e">
        <f>IF('Crisis Indicator Data'!#REF!="No Data",1,IF(#REF!&lt;&gt;"",1,0))</f>
        <v>#REF!</v>
      </c>
      <c r="AX9" s="211" t="e">
        <f>IF('Crisis Indicator Data'!#REF!="No Data",1,IF(#REF!&lt;&gt;"",1,0))</f>
        <v>#REF!</v>
      </c>
      <c r="AY9" s="211" t="e">
        <f>IF('Crisis Indicator Data'!#REF!="No Data",1,IF(#REF!&lt;&gt;"",1,0))</f>
        <v>#REF!</v>
      </c>
      <c r="AZ9" s="211" t="e">
        <f>IF('Crisis Indicator Data'!#REF!="No Data",1,IF(#REF!&lt;&gt;"",1,0))</f>
        <v>#REF!</v>
      </c>
      <c r="BA9" t="e">
        <f t="shared" si="0"/>
        <v>#REF!</v>
      </c>
      <c r="BB9" s="22" t="e">
        <f t="shared" si="1"/>
        <v>#REF!</v>
      </c>
    </row>
    <row r="10" spans="1:54" x14ac:dyDescent="0.25">
      <c r="A10" t="s">
        <v>8719</v>
      </c>
      <c r="B10" s="211" t="e">
        <f>IF('Crisis Indicator Data'!#REF!="No Data",1,IF(#REF!&lt;&gt;"",1,0))</f>
        <v>#REF!</v>
      </c>
      <c r="C10" s="211" t="e">
        <f>IF('Crisis Indicator Data'!#REF!="No Data",1,IF(#REF!&lt;&gt;"",1,0))</f>
        <v>#REF!</v>
      </c>
      <c r="D10" s="211" t="e">
        <f>IF('Crisis Indicator Data'!#REF!="No Data",1,IF(#REF!&lt;&gt;"",1,0))</f>
        <v>#REF!</v>
      </c>
      <c r="E10" s="211" t="e">
        <f>IF('Crisis Indicator Data'!#REF!="No Data",1,IF(#REF!&lt;&gt;"",1,0))</f>
        <v>#REF!</v>
      </c>
      <c r="F10" s="211" t="e">
        <f>IF('Crisis Indicator Data'!#REF!="No Data",1,IF(#REF!&lt;&gt;"",1,0))</f>
        <v>#REF!</v>
      </c>
      <c r="G10" s="211" t="e">
        <f>IF('Crisis Indicator Data'!#REF!="No Data",1,IF(#REF!&lt;&gt;"",1,0))</f>
        <v>#REF!</v>
      </c>
      <c r="H10" s="211" t="e">
        <f>IF('Crisis Indicator Data'!#REF!="No Data",1,IF(#REF!&lt;&gt;"",1,0))</f>
        <v>#REF!</v>
      </c>
      <c r="I10" s="211" t="e">
        <f>IF('Crisis Indicator Data'!#REF!="No Data",1,IF(#REF!&lt;&gt;"",1,0))</f>
        <v>#REF!</v>
      </c>
      <c r="J10" s="211" t="e">
        <f>IF('Crisis Indicator Data'!#REF!="No Data",1,IF(#REF!&lt;&gt;"",1,0))</f>
        <v>#REF!</v>
      </c>
      <c r="K10" s="211" t="e">
        <f>IF('Crisis Indicator Data'!#REF!="No Data",1,IF(#REF!&lt;&gt;"",1,0))</f>
        <v>#REF!</v>
      </c>
      <c r="L10" s="211" t="e">
        <f>IF('Crisis Indicator Data'!#REF!="No Data",1,IF(#REF!&lt;&gt;"",1,0))</f>
        <v>#REF!</v>
      </c>
      <c r="M10" s="211" t="e">
        <f>IF('Crisis Indicator Data'!#REF!="No Data",1,IF(#REF!&lt;&gt;"",1,0))</f>
        <v>#REF!</v>
      </c>
      <c r="N10" s="211" t="e">
        <f>IF('Crisis Indicator Data'!#REF!="No Data",1,IF(#REF!&lt;&gt;"",1,0))</f>
        <v>#REF!</v>
      </c>
      <c r="O10" s="211" t="e">
        <f>IF('Crisis Indicator Data'!#REF!="No Data",1,IF(#REF!&lt;&gt;"",1,0))</f>
        <v>#REF!</v>
      </c>
      <c r="P10" s="211" t="e">
        <f>IF('Crisis Indicator Data'!#REF!="No Data",1,IF(#REF!&lt;&gt;"",1,0))</f>
        <v>#REF!</v>
      </c>
      <c r="Q10" s="211" t="e">
        <f>IF('Crisis Indicator Data'!#REF!="No Data",1,IF(#REF!&lt;&gt;"",1,0))</f>
        <v>#REF!</v>
      </c>
      <c r="R10" s="211" t="e">
        <f>IF('Crisis Indicator Data'!#REF!="No Data",1,IF(#REF!&lt;&gt;"",1,0))</f>
        <v>#REF!</v>
      </c>
      <c r="S10" s="211" t="e">
        <f>IF('Crisis Indicator Data'!#REF!="No Data",1,IF(#REF!&lt;&gt;"",1,0))</f>
        <v>#REF!</v>
      </c>
      <c r="T10" s="211" t="e">
        <f>IF('Crisis Indicator Data'!#REF!="No Data",1,IF(#REF!&lt;&gt;"",1,0))</f>
        <v>#REF!</v>
      </c>
      <c r="U10" s="211" t="e">
        <f>IF('Crisis Indicator Data'!#REF!="No Data",1,IF(#REF!&lt;&gt;"",1,0))</f>
        <v>#REF!</v>
      </c>
      <c r="V10" s="211" t="e">
        <f>IF('Crisis Indicator Data'!#REF!="No Data",1,IF(#REF!&lt;&gt;"",1,0))</f>
        <v>#REF!</v>
      </c>
      <c r="W10" s="211" t="e">
        <f>IF('Crisis Indicator Data'!#REF!="No Data",1,IF(#REF!&lt;&gt;"",1,0))</f>
        <v>#REF!</v>
      </c>
      <c r="X10" s="211" t="e">
        <f>IF('Crisis Indicator Data'!#REF!="No Data",1,IF(#REF!&lt;&gt;"",1,0))</f>
        <v>#REF!</v>
      </c>
      <c r="Y10" s="211" t="e">
        <f>IF('Crisis Indicator Data'!#REF!="No Data",1,IF(#REF!&lt;&gt;"",1,0))</f>
        <v>#REF!</v>
      </c>
      <c r="Z10" s="211" t="e">
        <f>IF('Crisis Indicator Data'!#REF!="No Data",1,IF(#REF!&lt;&gt;"",1,0))</f>
        <v>#REF!</v>
      </c>
      <c r="AA10" s="211" t="e">
        <f>IF('Crisis Indicator Data'!#REF!="No Data",1,IF(#REF!&lt;&gt;"",1,0))</f>
        <v>#REF!</v>
      </c>
      <c r="AB10" s="211" t="e">
        <f>IF('Crisis Indicator Data'!#REF!="No Data",1,IF(#REF!&lt;&gt;"",1,0))</f>
        <v>#REF!</v>
      </c>
      <c r="AC10" s="211" t="e">
        <f>IF('Crisis Indicator Data'!#REF!="No Data",1,IF(#REF!&lt;&gt;"",1,0))</f>
        <v>#REF!</v>
      </c>
      <c r="AD10" s="211" t="e">
        <f>IF('Crisis Indicator Data'!#REF!="No Data",1,IF(#REF!&lt;&gt;"",1,0))</f>
        <v>#REF!</v>
      </c>
      <c r="AE10" s="211" t="e">
        <f>IF('Crisis Indicator Data'!#REF!="No Data",1,IF(#REF!&lt;&gt;"",1,0))</f>
        <v>#REF!</v>
      </c>
      <c r="AF10" s="211" t="e">
        <f>IF('Crisis Indicator Data'!#REF!="No Data",1,IF(#REF!&lt;&gt;"",1,0))</f>
        <v>#REF!</v>
      </c>
      <c r="AG10" s="211" t="e">
        <f>IF('Crisis Indicator Data'!#REF!="No Data",1,IF(#REF!&lt;&gt;"",1,0))</f>
        <v>#REF!</v>
      </c>
      <c r="AH10" s="211" t="e">
        <f>IF('Crisis Indicator Data'!#REF!="No Data",1,IF(#REF!&lt;&gt;"",1,0))</f>
        <v>#REF!</v>
      </c>
      <c r="AI10" s="211" t="e">
        <f>IF('Crisis Indicator Data'!#REF!="No Data",1,IF(#REF!&lt;&gt;"",1,0))</f>
        <v>#REF!</v>
      </c>
      <c r="AJ10" s="211" t="e">
        <f>IF('Crisis Indicator Data'!#REF!="No Data",1,IF(#REF!&lt;&gt;"",1,0))</f>
        <v>#REF!</v>
      </c>
      <c r="AK10" s="211" t="e">
        <f>IF('Crisis Indicator Data'!#REF!="No Data",1,IF(#REF!&lt;&gt;"",1,0))</f>
        <v>#REF!</v>
      </c>
      <c r="AL10" s="211" t="e">
        <f>IF('Crisis Indicator Data'!#REF!="No Data",1,IF(#REF!&lt;&gt;"",1,0))</f>
        <v>#REF!</v>
      </c>
      <c r="AM10" s="211" t="e">
        <f>IF('Crisis Indicator Data'!#REF!="No Data",1,IF(#REF!&lt;&gt;"",1,0))</f>
        <v>#REF!</v>
      </c>
      <c r="AN10" s="211" t="e">
        <f>IF('Crisis Indicator Data'!#REF!="No Data",1,IF(#REF!&lt;&gt;"",1,0))</f>
        <v>#REF!</v>
      </c>
      <c r="AO10" s="211" t="e">
        <f>IF('Crisis Indicator Data'!#REF!="No Data",1,IF(#REF!&lt;&gt;"",1,0))</f>
        <v>#REF!</v>
      </c>
      <c r="AP10" s="211" t="e">
        <f>IF('Crisis Indicator Data'!#REF!="No Data",1,IF(#REF!&lt;&gt;"",1,0))</f>
        <v>#REF!</v>
      </c>
      <c r="AQ10" s="211" t="e">
        <f>IF('Crisis Indicator Data'!#REF!="No Data",1,IF(#REF!&lt;&gt;"",1,0))</f>
        <v>#REF!</v>
      </c>
      <c r="AR10" s="211" t="e">
        <f>IF('Crisis Indicator Data'!#REF!="No Data",1,IF(#REF!&lt;&gt;"",1,0))</f>
        <v>#REF!</v>
      </c>
      <c r="AS10" s="211" t="e">
        <f>IF('Crisis Indicator Data'!#REF!="No Data",1,IF(#REF!&lt;&gt;"",1,0))</f>
        <v>#REF!</v>
      </c>
      <c r="AT10" s="211" t="e">
        <f>IF('Crisis Indicator Data'!#REF!="No Data",1,IF(#REF!&lt;&gt;"",1,0))</f>
        <v>#REF!</v>
      </c>
      <c r="AU10" s="211" t="e">
        <f>IF('Crisis Indicator Data'!#REF!="No Data",1,IF(#REF!&lt;&gt;"",1,0))</f>
        <v>#REF!</v>
      </c>
      <c r="AV10" s="211" t="e">
        <f>IF('Crisis Indicator Data'!#REF!="No Data",1,IF(#REF!&lt;&gt;"",1,0))</f>
        <v>#REF!</v>
      </c>
      <c r="AW10" s="211" t="e">
        <f>IF('Crisis Indicator Data'!#REF!="No Data",1,IF(#REF!&lt;&gt;"",1,0))</f>
        <v>#REF!</v>
      </c>
      <c r="AX10" s="211" t="e">
        <f>IF('Crisis Indicator Data'!#REF!="No Data",1,IF(#REF!&lt;&gt;"",1,0))</f>
        <v>#REF!</v>
      </c>
      <c r="AY10" s="211" t="e">
        <f>IF('Crisis Indicator Data'!#REF!="No Data",1,IF(#REF!&lt;&gt;"",1,0))</f>
        <v>#REF!</v>
      </c>
      <c r="AZ10" s="211" t="e">
        <f>IF('Crisis Indicator Data'!#REF!="No Data",1,IF(#REF!&lt;&gt;"",1,0))</f>
        <v>#REF!</v>
      </c>
      <c r="BA10" t="e">
        <f t="shared" si="0"/>
        <v>#REF!</v>
      </c>
      <c r="BB10" s="22" t="e">
        <f t="shared" si="1"/>
        <v>#REF!</v>
      </c>
    </row>
    <row r="11" spans="1:54" x14ac:dyDescent="0.25">
      <c r="A11" t="s">
        <v>8720</v>
      </c>
      <c r="B11" s="211" t="e">
        <f>IF('Crisis Indicator Data'!#REF!="No Data",1,IF(#REF!&lt;&gt;"",1,0))</f>
        <v>#REF!</v>
      </c>
      <c r="C11" s="211" t="e">
        <f>IF('Crisis Indicator Data'!#REF!="No Data",1,IF(#REF!&lt;&gt;"",1,0))</f>
        <v>#REF!</v>
      </c>
      <c r="D11" s="211" t="e">
        <f>IF('Crisis Indicator Data'!#REF!="No Data",1,IF(#REF!&lt;&gt;"",1,0))</f>
        <v>#REF!</v>
      </c>
      <c r="E11" s="211" t="e">
        <f>IF('Crisis Indicator Data'!#REF!="No Data",1,IF(#REF!&lt;&gt;"",1,0))</f>
        <v>#REF!</v>
      </c>
      <c r="F11" s="211" t="e">
        <f>IF('Crisis Indicator Data'!#REF!="No Data",1,IF(#REF!&lt;&gt;"",1,0))</f>
        <v>#REF!</v>
      </c>
      <c r="G11" s="211" t="e">
        <f>IF('Crisis Indicator Data'!#REF!="No Data",1,IF(#REF!&lt;&gt;"",1,0))</f>
        <v>#REF!</v>
      </c>
      <c r="H11" s="211" t="e">
        <f>IF('Crisis Indicator Data'!#REF!="No Data",1,IF(#REF!&lt;&gt;"",1,0))</f>
        <v>#REF!</v>
      </c>
      <c r="I11" s="211" t="e">
        <f>IF('Crisis Indicator Data'!#REF!="No Data",1,IF(#REF!&lt;&gt;"",1,0))</f>
        <v>#REF!</v>
      </c>
      <c r="J11" s="211" t="e">
        <f>IF('Crisis Indicator Data'!#REF!="No Data",1,IF(#REF!&lt;&gt;"",1,0))</f>
        <v>#REF!</v>
      </c>
      <c r="K11" s="211" t="e">
        <f>IF('Crisis Indicator Data'!#REF!="No Data",1,IF(#REF!&lt;&gt;"",1,0))</f>
        <v>#REF!</v>
      </c>
      <c r="L11" s="211" t="e">
        <f>IF('Crisis Indicator Data'!#REF!="No Data",1,IF(#REF!&lt;&gt;"",1,0))</f>
        <v>#REF!</v>
      </c>
      <c r="M11" s="211" t="e">
        <f>IF('Crisis Indicator Data'!#REF!="No Data",1,IF(#REF!&lt;&gt;"",1,0))</f>
        <v>#REF!</v>
      </c>
      <c r="N11" s="211" t="e">
        <f>IF('Crisis Indicator Data'!#REF!="No Data",1,IF(#REF!&lt;&gt;"",1,0))</f>
        <v>#REF!</v>
      </c>
      <c r="O11" s="211" t="e">
        <f>IF('Crisis Indicator Data'!#REF!="No Data",1,IF(#REF!&lt;&gt;"",1,0))</f>
        <v>#REF!</v>
      </c>
      <c r="P11" s="211" t="e">
        <f>IF('Crisis Indicator Data'!#REF!="No Data",1,IF(#REF!&lt;&gt;"",1,0))</f>
        <v>#REF!</v>
      </c>
      <c r="Q11" s="211" t="e">
        <f>IF('Crisis Indicator Data'!#REF!="No Data",1,IF(#REF!&lt;&gt;"",1,0))</f>
        <v>#REF!</v>
      </c>
      <c r="R11" s="211" t="e">
        <f>IF('Crisis Indicator Data'!#REF!="No Data",1,IF(#REF!&lt;&gt;"",1,0))</f>
        <v>#REF!</v>
      </c>
      <c r="S11" s="211" t="e">
        <f>IF('Crisis Indicator Data'!#REF!="No Data",1,IF(#REF!&lt;&gt;"",1,0))</f>
        <v>#REF!</v>
      </c>
      <c r="T11" s="211" t="e">
        <f>IF('Crisis Indicator Data'!#REF!="No Data",1,IF(#REF!&lt;&gt;"",1,0))</f>
        <v>#REF!</v>
      </c>
      <c r="U11" s="211" t="e">
        <f>IF('Crisis Indicator Data'!#REF!="No Data",1,IF(#REF!&lt;&gt;"",1,0))</f>
        <v>#REF!</v>
      </c>
      <c r="V11" s="211" t="e">
        <f>IF('Crisis Indicator Data'!#REF!="No Data",1,IF(#REF!&lt;&gt;"",1,0))</f>
        <v>#REF!</v>
      </c>
      <c r="W11" s="211" t="e">
        <f>IF('Crisis Indicator Data'!#REF!="No Data",1,IF(#REF!&lt;&gt;"",1,0))</f>
        <v>#REF!</v>
      </c>
      <c r="X11" s="211" t="e">
        <f>IF('Crisis Indicator Data'!#REF!="No Data",1,IF(#REF!&lt;&gt;"",1,0))</f>
        <v>#REF!</v>
      </c>
      <c r="Y11" s="211" t="e">
        <f>IF('Crisis Indicator Data'!#REF!="No Data",1,IF(#REF!&lt;&gt;"",1,0))</f>
        <v>#REF!</v>
      </c>
      <c r="Z11" s="211" t="e">
        <f>IF('Crisis Indicator Data'!#REF!="No Data",1,IF(#REF!&lt;&gt;"",1,0))</f>
        <v>#REF!</v>
      </c>
      <c r="AA11" s="211" t="e">
        <f>IF('Crisis Indicator Data'!#REF!="No Data",1,IF(#REF!&lt;&gt;"",1,0))</f>
        <v>#REF!</v>
      </c>
      <c r="AB11" s="211" t="e">
        <f>IF('Crisis Indicator Data'!#REF!="No Data",1,IF(#REF!&lt;&gt;"",1,0))</f>
        <v>#REF!</v>
      </c>
      <c r="AC11" s="211" t="e">
        <f>IF('Crisis Indicator Data'!#REF!="No Data",1,IF(#REF!&lt;&gt;"",1,0))</f>
        <v>#REF!</v>
      </c>
      <c r="AD11" s="211" t="e">
        <f>IF('Crisis Indicator Data'!#REF!="No Data",1,IF(#REF!&lt;&gt;"",1,0))</f>
        <v>#REF!</v>
      </c>
      <c r="AE11" s="211" t="e">
        <f>IF('Crisis Indicator Data'!#REF!="No Data",1,IF(#REF!&lt;&gt;"",1,0))</f>
        <v>#REF!</v>
      </c>
      <c r="AF11" s="211" t="e">
        <f>IF('Crisis Indicator Data'!#REF!="No Data",1,IF(#REF!&lt;&gt;"",1,0))</f>
        <v>#REF!</v>
      </c>
      <c r="AG11" s="211" t="e">
        <f>IF('Crisis Indicator Data'!#REF!="No Data",1,IF(#REF!&lt;&gt;"",1,0))</f>
        <v>#REF!</v>
      </c>
      <c r="AH11" s="211" t="e">
        <f>IF('Crisis Indicator Data'!#REF!="No Data",1,IF(#REF!&lt;&gt;"",1,0))</f>
        <v>#REF!</v>
      </c>
      <c r="AI11" s="211" t="e">
        <f>IF('Crisis Indicator Data'!#REF!="No Data",1,IF(#REF!&lt;&gt;"",1,0))</f>
        <v>#REF!</v>
      </c>
      <c r="AJ11" s="211" t="e">
        <f>IF('Crisis Indicator Data'!#REF!="No Data",1,IF(#REF!&lt;&gt;"",1,0))</f>
        <v>#REF!</v>
      </c>
      <c r="AK11" s="211" t="e">
        <f>IF('Crisis Indicator Data'!#REF!="No Data",1,IF(#REF!&lt;&gt;"",1,0))</f>
        <v>#REF!</v>
      </c>
      <c r="AL11" s="211" t="e">
        <f>IF('Crisis Indicator Data'!#REF!="No Data",1,IF(#REF!&lt;&gt;"",1,0))</f>
        <v>#REF!</v>
      </c>
      <c r="AM11" s="211" t="e">
        <f>IF('Crisis Indicator Data'!#REF!="No Data",1,IF(#REF!&lt;&gt;"",1,0))</f>
        <v>#REF!</v>
      </c>
      <c r="AN11" s="211" t="e">
        <f>IF('Crisis Indicator Data'!#REF!="No Data",1,IF(#REF!&lt;&gt;"",1,0))</f>
        <v>#REF!</v>
      </c>
      <c r="AO11" s="211" t="e">
        <f>IF('Crisis Indicator Data'!#REF!="No Data",1,IF(#REF!&lt;&gt;"",1,0))</f>
        <v>#REF!</v>
      </c>
      <c r="AP11" s="211" t="e">
        <f>IF('Crisis Indicator Data'!#REF!="No Data",1,IF(#REF!&lt;&gt;"",1,0))</f>
        <v>#REF!</v>
      </c>
      <c r="AQ11" s="211" t="e">
        <f>IF('Crisis Indicator Data'!#REF!="No Data",1,IF(#REF!&lt;&gt;"",1,0))</f>
        <v>#REF!</v>
      </c>
      <c r="AR11" s="211" t="e">
        <f>IF('Crisis Indicator Data'!#REF!="No Data",1,IF(#REF!&lt;&gt;"",1,0))</f>
        <v>#REF!</v>
      </c>
      <c r="AS11" s="211" t="e">
        <f>IF('Crisis Indicator Data'!#REF!="No Data",1,IF(#REF!&lt;&gt;"",1,0))</f>
        <v>#REF!</v>
      </c>
      <c r="AT11" s="211" t="e">
        <f>IF('Crisis Indicator Data'!#REF!="No Data",1,IF(#REF!&lt;&gt;"",1,0))</f>
        <v>#REF!</v>
      </c>
      <c r="AU11" s="211" t="e">
        <f>IF('Crisis Indicator Data'!#REF!="No Data",1,IF(#REF!&lt;&gt;"",1,0))</f>
        <v>#REF!</v>
      </c>
      <c r="AV11" s="211" t="e">
        <f>IF('Crisis Indicator Data'!#REF!="No Data",1,IF(#REF!&lt;&gt;"",1,0))</f>
        <v>#REF!</v>
      </c>
      <c r="AW11" s="211" t="e">
        <f>IF('Crisis Indicator Data'!#REF!="No Data",1,IF(#REF!&lt;&gt;"",1,0))</f>
        <v>#REF!</v>
      </c>
      <c r="AX11" s="211" t="e">
        <f>IF('Crisis Indicator Data'!#REF!="No Data",1,IF(#REF!&lt;&gt;"",1,0))</f>
        <v>#REF!</v>
      </c>
      <c r="AY11" s="211" t="e">
        <f>IF('Crisis Indicator Data'!#REF!="No Data",1,IF(#REF!&lt;&gt;"",1,0))</f>
        <v>#REF!</v>
      </c>
      <c r="AZ11" s="211" t="e">
        <f>IF('Crisis Indicator Data'!#REF!="No Data",1,IF(#REF!&lt;&gt;"",1,0))</f>
        <v>#REF!</v>
      </c>
      <c r="BA11" t="e">
        <f t="shared" si="0"/>
        <v>#REF!</v>
      </c>
      <c r="BB11" s="22" t="e">
        <f t="shared" si="1"/>
        <v>#REF!</v>
      </c>
    </row>
    <row r="12" spans="1:54" x14ac:dyDescent="0.25">
      <c r="A12" t="s">
        <v>8733</v>
      </c>
      <c r="B12" s="211" t="e">
        <f>IF('Crisis Indicator Data'!#REF!="No Data",1,IF(#REF!&lt;&gt;"",1,0))</f>
        <v>#REF!</v>
      </c>
      <c r="C12" s="211" t="e">
        <f>IF('Crisis Indicator Data'!#REF!="No Data",1,IF(#REF!&lt;&gt;"",1,0))</f>
        <v>#REF!</v>
      </c>
      <c r="D12" s="211" t="e">
        <f>IF('Crisis Indicator Data'!#REF!="No Data",1,IF(#REF!&lt;&gt;"",1,0))</f>
        <v>#REF!</v>
      </c>
      <c r="E12" s="211" t="e">
        <f>IF('Crisis Indicator Data'!#REF!="No Data",1,IF(#REF!&lt;&gt;"",1,0))</f>
        <v>#REF!</v>
      </c>
      <c r="F12" s="211" t="e">
        <f>IF('Crisis Indicator Data'!#REF!="No Data",1,IF(#REF!&lt;&gt;"",1,0))</f>
        <v>#REF!</v>
      </c>
      <c r="G12" s="211" t="e">
        <f>IF('Crisis Indicator Data'!#REF!="No Data",1,IF(#REF!&lt;&gt;"",1,0))</f>
        <v>#REF!</v>
      </c>
      <c r="H12" s="211" t="e">
        <f>IF('Crisis Indicator Data'!#REF!="No Data",1,IF(#REF!&lt;&gt;"",1,0))</f>
        <v>#REF!</v>
      </c>
      <c r="I12" s="211" t="e">
        <f>IF('Crisis Indicator Data'!#REF!="No Data",1,IF(#REF!&lt;&gt;"",1,0))</f>
        <v>#REF!</v>
      </c>
      <c r="J12" s="211" t="e">
        <f>IF('Crisis Indicator Data'!#REF!="No Data",1,IF(#REF!&lt;&gt;"",1,0))</f>
        <v>#REF!</v>
      </c>
      <c r="K12" s="211" t="e">
        <f>IF('Crisis Indicator Data'!#REF!="No Data",1,IF(#REF!&lt;&gt;"",1,0))</f>
        <v>#REF!</v>
      </c>
      <c r="L12" s="211" t="e">
        <f>IF('Crisis Indicator Data'!#REF!="No Data",1,IF(#REF!&lt;&gt;"",1,0))</f>
        <v>#REF!</v>
      </c>
      <c r="M12" s="211" t="e">
        <f>IF('Crisis Indicator Data'!#REF!="No Data",1,IF(#REF!&lt;&gt;"",1,0))</f>
        <v>#REF!</v>
      </c>
      <c r="N12" s="211" t="e">
        <f>IF('Crisis Indicator Data'!#REF!="No Data",1,IF(#REF!&lt;&gt;"",1,0))</f>
        <v>#REF!</v>
      </c>
      <c r="O12" s="211" t="e">
        <f>IF('Crisis Indicator Data'!#REF!="No Data",1,IF(#REF!&lt;&gt;"",1,0))</f>
        <v>#REF!</v>
      </c>
      <c r="P12" s="211" t="e">
        <f>IF('Crisis Indicator Data'!#REF!="No Data",1,IF(#REF!&lt;&gt;"",1,0))</f>
        <v>#REF!</v>
      </c>
      <c r="Q12" s="211" t="e">
        <f>IF('Crisis Indicator Data'!#REF!="No Data",1,IF(#REF!&lt;&gt;"",1,0))</f>
        <v>#REF!</v>
      </c>
      <c r="R12" s="211" t="e">
        <f>IF('Crisis Indicator Data'!#REF!="No Data",1,IF(#REF!&lt;&gt;"",1,0))</f>
        <v>#REF!</v>
      </c>
      <c r="S12" s="211" t="e">
        <f>IF('Crisis Indicator Data'!#REF!="No Data",1,IF(#REF!&lt;&gt;"",1,0))</f>
        <v>#REF!</v>
      </c>
      <c r="T12" s="211" t="e">
        <f>IF('Crisis Indicator Data'!#REF!="No Data",1,IF(#REF!&lt;&gt;"",1,0))</f>
        <v>#REF!</v>
      </c>
      <c r="U12" s="211" t="e">
        <f>IF('Crisis Indicator Data'!#REF!="No Data",1,IF(#REF!&lt;&gt;"",1,0))</f>
        <v>#REF!</v>
      </c>
      <c r="V12" s="211" t="e">
        <f>IF('Crisis Indicator Data'!#REF!="No Data",1,IF(#REF!&lt;&gt;"",1,0))</f>
        <v>#REF!</v>
      </c>
      <c r="W12" s="211" t="e">
        <f>IF('Crisis Indicator Data'!#REF!="No Data",1,IF(#REF!&lt;&gt;"",1,0))</f>
        <v>#REF!</v>
      </c>
      <c r="X12" s="211" t="e">
        <f>IF('Crisis Indicator Data'!#REF!="No Data",1,IF(#REF!&lt;&gt;"",1,0))</f>
        <v>#REF!</v>
      </c>
      <c r="Y12" s="211" t="e">
        <f>IF('Crisis Indicator Data'!#REF!="No Data",1,IF(#REF!&lt;&gt;"",1,0))</f>
        <v>#REF!</v>
      </c>
      <c r="Z12" s="211" t="e">
        <f>IF('Crisis Indicator Data'!#REF!="No Data",1,IF(#REF!&lt;&gt;"",1,0))</f>
        <v>#REF!</v>
      </c>
      <c r="AA12" s="211" t="e">
        <f>IF('Crisis Indicator Data'!#REF!="No Data",1,IF(#REF!&lt;&gt;"",1,0))</f>
        <v>#REF!</v>
      </c>
      <c r="AB12" s="211" t="e">
        <f>IF('Crisis Indicator Data'!#REF!="No Data",1,IF(#REF!&lt;&gt;"",1,0))</f>
        <v>#REF!</v>
      </c>
      <c r="AC12" s="211" t="e">
        <f>IF('Crisis Indicator Data'!#REF!="No Data",1,IF(#REF!&lt;&gt;"",1,0))</f>
        <v>#REF!</v>
      </c>
      <c r="AD12" s="211" t="e">
        <f>IF('Crisis Indicator Data'!#REF!="No Data",1,IF(#REF!&lt;&gt;"",1,0))</f>
        <v>#REF!</v>
      </c>
      <c r="AE12" s="211" t="e">
        <f>IF('Crisis Indicator Data'!#REF!="No Data",1,IF(#REF!&lt;&gt;"",1,0))</f>
        <v>#REF!</v>
      </c>
      <c r="AF12" s="211" t="e">
        <f>IF('Crisis Indicator Data'!#REF!="No Data",1,IF(#REF!&lt;&gt;"",1,0))</f>
        <v>#REF!</v>
      </c>
      <c r="AG12" s="211" t="e">
        <f>IF('Crisis Indicator Data'!#REF!="No Data",1,IF(#REF!&lt;&gt;"",1,0))</f>
        <v>#REF!</v>
      </c>
      <c r="AH12" s="211" t="e">
        <f>IF('Crisis Indicator Data'!#REF!="No Data",1,IF(#REF!&lt;&gt;"",1,0))</f>
        <v>#REF!</v>
      </c>
      <c r="AI12" s="211" t="e">
        <f>IF('Crisis Indicator Data'!#REF!="No Data",1,IF(#REF!&lt;&gt;"",1,0))</f>
        <v>#REF!</v>
      </c>
      <c r="AJ12" s="211" t="e">
        <f>IF('Crisis Indicator Data'!#REF!="No Data",1,IF(#REF!&lt;&gt;"",1,0))</f>
        <v>#REF!</v>
      </c>
      <c r="AK12" s="211" t="e">
        <f>IF('Crisis Indicator Data'!#REF!="No Data",1,IF(#REF!&lt;&gt;"",1,0))</f>
        <v>#REF!</v>
      </c>
      <c r="AL12" s="211" t="e">
        <f>IF('Crisis Indicator Data'!#REF!="No Data",1,IF(#REF!&lt;&gt;"",1,0))</f>
        <v>#REF!</v>
      </c>
      <c r="AM12" s="211" t="e">
        <f>IF('Crisis Indicator Data'!#REF!="No Data",1,IF(#REF!&lt;&gt;"",1,0))</f>
        <v>#REF!</v>
      </c>
      <c r="AN12" s="211" t="e">
        <f>IF('Crisis Indicator Data'!#REF!="No Data",1,IF(#REF!&lt;&gt;"",1,0))</f>
        <v>#REF!</v>
      </c>
      <c r="AO12" s="211" t="e">
        <f>IF('Crisis Indicator Data'!#REF!="No Data",1,IF(#REF!&lt;&gt;"",1,0))</f>
        <v>#REF!</v>
      </c>
      <c r="AP12" s="211" t="e">
        <f>IF('Crisis Indicator Data'!#REF!="No Data",1,IF(#REF!&lt;&gt;"",1,0))</f>
        <v>#REF!</v>
      </c>
      <c r="AQ12" s="211" t="e">
        <f>IF('Crisis Indicator Data'!#REF!="No Data",1,IF(#REF!&lt;&gt;"",1,0))</f>
        <v>#REF!</v>
      </c>
      <c r="AR12" s="211" t="e">
        <f>IF('Crisis Indicator Data'!#REF!="No Data",1,IF(#REF!&lt;&gt;"",1,0))</f>
        <v>#REF!</v>
      </c>
      <c r="AS12" s="211" t="e">
        <f>IF('Crisis Indicator Data'!#REF!="No Data",1,IF(#REF!&lt;&gt;"",1,0))</f>
        <v>#REF!</v>
      </c>
      <c r="AT12" s="211" t="e">
        <f>IF('Crisis Indicator Data'!#REF!="No Data",1,IF(#REF!&lt;&gt;"",1,0))</f>
        <v>#REF!</v>
      </c>
      <c r="AU12" s="211" t="e">
        <f>IF('Crisis Indicator Data'!#REF!="No Data",1,IF(#REF!&lt;&gt;"",1,0))</f>
        <v>#REF!</v>
      </c>
      <c r="AV12" s="211" t="e">
        <f>IF('Crisis Indicator Data'!#REF!="No Data",1,IF(#REF!&lt;&gt;"",1,0))</f>
        <v>#REF!</v>
      </c>
      <c r="AW12" s="211" t="e">
        <f>IF('Crisis Indicator Data'!#REF!="No Data",1,IF(#REF!&lt;&gt;"",1,0))</f>
        <v>#REF!</v>
      </c>
      <c r="AX12" s="211" t="e">
        <f>IF('Crisis Indicator Data'!#REF!="No Data",1,IF(#REF!&lt;&gt;"",1,0))</f>
        <v>#REF!</v>
      </c>
      <c r="AY12" s="211" t="e">
        <f>IF('Crisis Indicator Data'!#REF!="No Data",1,IF(#REF!&lt;&gt;"",1,0))</f>
        <v>#REF!</v>
      </c>
      <c r="AZ12" s="211" t="e">
        <f>IF('Crisis Indicator Data'!#REF!="No Data",1,IF(#REF!&lt;&gt;"",1,0))</f>
        <v>#REF!</v>
      </c>
      <c r="BA12" t="e">
        <f t="shared" si="0"/>
        <v>#REF!</v>
      </c>
      <c r="BB12" s="22" t="e">
        <f t="shared" si="1"/>
        <v>#REF!</v>
      </c>
    </row>
    <row r="13" spans="1:54" x14ac:dyDescent="0.25">
      <c r="A13" t="s">
        <v>8731</v>
      </c>
      <c r="B13" s="211" t="e">
        <f>IF('Crisis Indicator Data'!#REF!="No Data",1,IF(#REF!&lt;&gt;"",1,0))</f>
        <v>#REF!</v>
      </c>
      <c r="C13" s="211" t="e">
        <f>IF('Crisis Indicator Data'!#REF!="No Data",1,IF(#REF!&lt;&gt;"",1,0))</f>
        <v>#REF!</v>
      </c>
      <c r="D13" s="211" t="e">
        <f>IF('Crisis Indicator Data'!#REF!="No Data",1,IF(#REF!&lt;&gt;"",1,0))</f>
        <v>#REF!</v>
      </c>
      <c r="E13" s="211" t="e">
        <f>IF('Crisis Indicator Data'!#REF!="No Data",1,IF(#REF!&lt;&gt;"",1,0))</f>
        <v>#REF!</v>
      </c>
      <c r="F13" s="211" t="e">
        <f>IF('Crisis Indicator Data'!#REF!="No Data",1,IF(#REF!&lt;&gt;"",1,0))</f>
        <v>#REF!</v>
      </c>
      <c r="G13" s="211" t="e">
        <f>IF('Crisis Indicator Data'!#REF!="No Data",1,IF(#REF!&lt;&gt;"",1,0))</f>
        <v>#REF!</v>
      </c>
      <c r="H13" s="211" t="e">
        <f>IF('Crisis Indicator Data'!#REF!="No Data",1,IF(#REF!&lt;&gt;"",1,0))</f>
        <v>#REF!</v>
      </c>
      <c r="I13" s="211" t="e">
        <f>IF('Crisis Indicator Data'!#REF!="No Data",1,IF(#REF!&lt;&gt;"",1,0))</f>
        <v>#REF!</v>
      </c>
      <c r="J13" s="211" t="e">
        <f>IF('Crisis Indicator Data'!#REF!="No Data",1,IF(#REF!&lt;&gt;"",1,0))</f>
        <v>#REF!</v>
      </c>
      <c r="K13" s="211" t="e">
        <f>IF('Crisis Indicator Data'!#REF!="No Data",1,IF(#REF!&lt;&gt;"",1,0))</f>
        <v>#REF!</v>
      </c>
      <c r="L13" s="211" t="e">
        <f>IF('Crisis Indicator Data'!#REF!="No Data",1,IF(#REF!&lt;&gt;"",1,0))</f>
        <v>#REF!</v>
      </c>
      <c r="M13" s="211" t="e">
        <f>IF('Crisis Indicator Data'!#REF!="No Data",1,IF(#REF!&lt;&gt;"",1,0))</f>
        <v>#REF!</v>
      </c>
      <c r="N13" s="211" t="e">
        <f>IF('Crisis Indicator Data'!#REF!="No Data",1,IF(#REF!&lt;&gt;"",1,0))</f>
        <v>#REF!</v>
      </c>
      <c r="O13" s="211" t="e">
        <f>IF('Crisis Indicator Data'!#REF!="No Data",1,IF(#REF!&lt;&gt;"",1,0))</f>
        <v>#REF!</v>
      </c>
      <c r="P13" s="211" t="e">
        <f>IF('Crisis Indicator Data'!#REF!="No Data",1,IF(#REF!&lt;&gt;"",1,0))</f>
        <v>#REF!</v>
      </c>
      <c r="Q13" s="211" t="e">
        <f>IF('Crisis Indicator Data'!#REF!="No Data",1,IF(#REF!&lt;&gt;"",1,0))</f>
        <v>#REF!</v>
      </c>
      <c r="R13" s="211" t="e">
        <f>IF('Crisis Indicator Data'!#REF!="No Data",1,IF(#REF!&lt;&gt;"",1,0))</f>
        <v>#REF!</v>
      </c>
      <c r="S13" s="211" t="e">
        <f>IF('Crisis Indicator Data'!#REF!="No Data",1,IF(#REF!&lt;&gt;"",1,0))</f>
        <v>#REF!</v>
      </c>
      <c r="T13" s="211" t="e">
        <f>IF('Crisis Indicator Data'!#REF!="No Data",1,IF(#REF!&lt;&gt;"",1,0))</f>
        <v>#REF!</v>
      </c>
      <c r="U13" s="211" t="e">
        <f>IF('Crisis Indicator Data'!#REF!="No Data",1,IF(#REF!&lt;&gt;"",1,0))</f>
        <v>#REF!</v>
      </c>
      <c r="V13" s="211" t="e">
        <f>IF('Crisis Indicator Data'!#REF!="No Data",1,IF(#REF!&lt;&gt;"",1,0))</f>
        <v>#REF!</v>
      </c>
      <c r="W13" s="211" t="e">
        <f>IF('Crisis Indicator Data'!#REF!="No Data",1,IF(#REF!&lt;&gt;"",1,0))</f>
        <v>#REF!</v>
      </c>
      <c r="X13" s="211" t="e">
        <f>IF('Crisis Indicator Data'!#REF!="No Data",1,IF(#REF!&lt;&gt;"",1,0))</f>
        <v>#REF!</v>
      </c>
      <c r="Y13" s="211" t="e">
        <f>IF('Crisis Indicator Data'!#REF!="No Data",1,IF(#REF!&lt;&gt;"",1,0))</f>
        <v>#REF!</v>
      </c>
      <c r="Z13" s="211" t="e">
        <f>IF('Crisis Indicator Data'!#REF!="No Data",1,IF(#REF!&lt;&gt;"",1,0))</f>
        <v>#REF!</v>
      </c>
      <c r="AA13" s="211" t="e">
        <f>IF('Crisis Indicator Data'!#REF!="No Data",1,IF(#REF!&lt;&gt;"",1,0))</f>
        <v>#REF!</v>
      </c>
      <c r="AB13" s="211" t="e">
        <f>IF('Crisis Indicator Data'!#REF!="No Data",1,IF(#REF!&lt;&gt;"",1,0))</f>
        <v>#REF!</v>
      </c>
      <c r="AC13" s="211" t="e">
        <f>IF('Crisis Indicator Data'!#REF!="No Data",1,IF(#REF!&lt;&gt;"",1,0))</f>
        <v>#REF!</v>
      </c>
      <c r="AD13" s="211" t="e">
        <f>IF('Crisis Indicator Data'!#REF!="No Data",1,IF(#REF!&lt;&gt;"",1,0))</f>
        <v>#REF!</v>
      </c>
      <c r="AE13" s="211" t="e">
        <f>IF('Crisis Indicator Data'!#REF!="No Data",1,IF(#REF!&lt;&gt;"",1,0))</f>
        <v>#REF!</v>
      </c>
      <c r="AF13" s="211" t="e">
        <f>IF('Crisis Indicator Data'!#REF!="No Data",1,IF(#REF!&lt;&gt;"",1,0))</f>
        <v>#REF!</v>
      </c>
      <c r="AG13" s="211" t="e">
        <f>IF('Crisis Indicator Data'!#REF!="No Data",1,IF(#REF!&lt;&gt;"",1,0))</f>
        <v>#REF!</v>
      </c>
      <c r="AH13" s="211" t="e">
        <f>IF('Crisis Indicator Data'!#REF!="No Data",1,IF(#REF!&lt;&gt;"",1,0))</f>
        <v>#REF!</v>
      </c>
      <c r="AI13" s="211" t="e">
        <f>IF('Crisis Indicator Data'!#REF!="No Data",1,IF(#REF!&lt;&gt;"",1,0))</f>
        <v>#REF!</v>
      </c>
      <c r="AJ13" s="211" t="e">
        <f>IF('Crisis Indicator Data'!#REF!="No Data",1,IF(#REF!&lt;&gt;"",1,0))</f>
        <v>#REF!</v>
      </c>
      <c r="AK13" s="211" t="e">
        <f>IF('Crisis Indicator Data'!#REF!="No Data",1,IF(#REF!&lt;&gt;"",1,0))</f>
        <v>#REF!</v>
      </c>
      <c r="AL13" s="211" t="e">
        <f>IF('Crisis Indicator Data'!#REF!="No Data",1,IF(#REF!&lt;&gt;"",1,0))</f>
        <v>#REF!</v>
      </c>
      <c r="AM13" s="211" t="e">
        <f>IF('Crisis Indicator Data'!#REF!="No Data",1,IF(#REF!&lt;&gt;"",1,0))</f>
        <v>#REF!</v>
      </c>
      <c r="AN13" s="211" t="e">
        <f>IF('Crisis Indicator Data'!#REF!="No Data",1,IF(#REF!&lt;&gt;"",1,0))</f>
        <v>#REF!</v>
      </c>
      <c r="AO13" s="211" t="e">
        <f>IF('Crisis Indicator Data'!#REF!="No Data",1,IF(#REF!&lt;&gt;"",1,0))</f>
        <v>#REF!</v>
      </c>
      <c r="AP13" s="211" t="e">
        <f>IF('Crisis Indicator Data'!#REF!="No Data",1,IF(#REF!&lt;&gt;"",1,0))</f>
        <v>#REF!</v>
      </c>
      <c r="AQ13" s="211" t="e">
        <f>IF('Crisis Indicator Data'!#REF!="No Data",1,IF(#REF!&lt;&gt;"",1,0))</f>
        <v>#REF!</v>
      </c>
      <c r="AR13" s="211" t="e">
        <f>IF('Crisis Indicator Data'!#REF!="No Data",1,IF(#REF!&lt;&gt;"",1,0))</f>
        <v>#REF!</v>
      </c>
      <c r="AS13" s="211" t="e">
        <f>IF('Crisis Indicator Data'!#REF!="No Data",1,IF(#REF!&lt;&gt;"",1,0))</f>
        <v>#REF!</v>
      </c>
      <c r="AT13" s="211" t="e">
        <f>IF('Crisis Indicator Data'!#REF!="No Data",1,IF(#REF!&lt;&gt;"",1,0))</f>
        <v>#REF!</v>
      </c>
      <c r="AU13" s="211" t="e">
        <f>IF('Crisis Indicator Data'!#REF!="No Data",1,IF(#REF!&lt;&gt;"",1,0))</f>
        <v>#REF!</v>
      </c>
      <c r="AV13" s="211" t="e">
        <f>IF('Crisis Indicator Data'!#REF!="No Data",1,IF(#REF!&lt;&gt;"",1,0))</f>
        <v>#REF!</v>
      </c>
      <c r="AW13" s="211" t="e">
        <f>IF('Crisis Indicator Data'!#REF!="No Data",1,IF(#REF!&lt;&gt;"",1,0))</f>
        <v>#REF!</v>
      </c>
      <c r="AX13" s="211" t="e">
        <f>IF('Crisis Indicator Data'!#REF!="No Data",1,IF(#REF!&lt;&gt;"",1,0))</f>
        <v>#REF!</v>
      </c>
      <c r="AY13" s="211" t="e">
        <f>IF('Crisis Indicator Data'!#REF!="No Data",1,IF(#REF!&lt;&gt;"",1,0))</f>
        <v>#REF!</v>
      </c>
      <c r="AZ13" s="211" t="e">
        <f>IF('Crisis Indicator Data'!#REF!="No Data",1,IF(#REF!&lt;&gt;"",1,0))</f>
        <v>#REF!</v>
      </c>
      <c r="BA13" t="e">
        <f t="shared" si="0"/>
        <v>#REF!</v>
      </c>
      <c r="BB13" s="22" t="e">
        <f t="shared" si="1"/>
        <v>#REF!</v>
      </c>
    </row>
    <row r="14" spans="1:54" x14ac:dyDescent="0.25">
      <c r="A14" t="s">
        <v>8727</v>
      </c>
      <c r="B14" s="211" t="e">
        <f>IF('Crisis Indicator Data'!#REF!="No Data",1,IF(#REF!&lt;&gt;"",1,0))</f>
        <v>#REF!</v>
      </c>
      <c r="C14" s="211" t="e">
        <f>IF('Crisis Indicator Data'!#REF!="No Data",1,IF(#REF!&lt;&gt;"",1,0))</f>
        <v>#REF!</v>
      </c>
      <c r="D14" s="211" t="e">
        <f>IF('Crisis Indicator Data'!#REF!="No Data",1,IF(#REF!&lt;&gt;"",1,0))</f>
        <v>#REF!</v>
      </c>
      <c r="E14" s="211" t="e">
        <f>IF('Crisis Indicator Data'!#REF!="No Data",1,IF(#REF!&lt;&gt;"",1,0))</f>
        <v>#REF!</v>
      </c>
      <c r="F14" s="211" t="e">
        <f>IF('Crisis Indicator Data'!#REF!="No Data",1,IF(#REF!&lt;&gt;"",1,0))</f>
        <v>#REF!</v>
      </c>
      <c r="G14" s="211" t="e">
        <f>IF('Crisis Indicator Data'!#REF!="No Data",1,IF(#REF!&lt;&gt;"",1,0))</f>
        <v>#REF!</v>
      </c>
      <c r="H14" s="211" t="e">
        <f>IF('Crisis Indicator Data'!#REF!="No Data",1,IF(#REF!&lt;&gt;"",1,0))</f>
        <v>#REF!</v>
      </c>
      <c r="I14" s="211" t="e">
        <f>IF('Crisis Indicator Data'!#REF!="No Data",1,IF(#REF!&lt;&gt;"",1,0))</f>
        <v>#REF!</v>
      </c>
      <c r="J14" s="211" t="e">
        <f>IF('Crisis Indicator Data'!#REF!="No Data",1,IF(#REF!&lt;&gt;"",1,0))</f>
        <v>#REF!</v>
      </c>
      <c r="K14" s="211" t="e">
        <f>IF('Crisis Indicator Data'!#REF!="No Data",1,IF(#REF!&lt;&gt;"",1,0))</f>
        <v>#REF!</v>
      </c>
      <c r="L14" s="211" t="e">
        <f>IF('Crisis Indicator Data'!#REF!="No Data",1,IF(#REF!&lt;&gt;"",1,0))</f>
        <v>#REF!</v>
      </c>
      <c r="M14" s="211" t="e">
        <f>IF('Crisis Indicator Data'!#REF!="No Data",1,IF(#REF!&lt;&gt;"",1,0))</f>
        <v>#REF!</v>
      </c>
      <c r="N14" s="211" t="e">
        <f>IF('Crisis Indicator Data'!#REF!="No Data",1,IF(#REF!&lt;&gt;"",1,0))</f>
        <v>#REF!</v>
      </c>
      <c r="O14" s="211" t="e">
        <f>IF('Crisis Indicator Data'!#REF!="No Data",1,IF(#REF!&lt;&gt;"",1,0))</f>
        <v>#REF!</v>
      </c>
      <c r="P14" s="211" t="e">
        <f>IF('Crisis Indicator Data'!#REF!="No Data",1,IF(#REF!&lt;&gt;"",1,0))</f>
        <v>#REF!</v>
      </c>
      <c r="Q14" s="211" t="e">
        <f>IF('Crisis Indicator Data'!#REF!="No Data",1,IF(#REF!&lt;&gt;"",1,0))</f>
        <v>#REF!</v>
      </c>
      <c r="R14" s="211" t="e">
        <f>IF('Crisis Indicator Data'!#REF!="No Data",1,IF(#REF!&lt;&gt;"",1,0))</f>
        <v>#REF!</v>
      </c>
      <c r="S14" s="211" t="e">
        <f>IF('Crisis Indicator Data'!#REF!="No Data",1,IF(#REF!&lt;&gt;"",1,0))</f>
        <v>#REF!</v>
      </c>
      <c r="T14" s="211" t="e">
        <f>IF('Crisis Indicator Data'!#REF!="No Data",1,IF(#REF!&lt;&gt;"",1,0))</f>
        <v>#REF!</v>
      </c>
      <c r="U14" s="211" t="e">
        <f>IF('Crisis Indicator Data'!#REF!="No Data",1,IF(#REF!&lt;&gt;"",1,0))</f>
        <v>#REF!</v>
      </c>
      <c r="V14" s="211" t="e">
        <f>IF('Crisis Indicator Data'!#REF!="No Data",1,IF(#REF!&lt;&gt;"",1,0))</f>
        <v>#REF!</v>
      </c>
      <c r="W14" s="211" t="e">
        <f>IF('Crisis Indicator Data'!#REF!="No Data",1,IF(#REF!&lt;&gt;"",1,0))</f>
        <v>#REF!</v>
      </c>
      <c r="X14" s="211" t="e">
        <f>IF('Crisis Indicator Data'!#REF!="No Data",1,IF(#REF!&lt;&gt;"",1,0))</f>
        <v>#REF!</v>
      </c>
      <c r="Y14" s="211" t="e">
        <f>IF('Crisis Indicator Data'!#REF!="No Data",1,IF(#REF!&lt;&gt;"",1,0))</f>
        <v>#REF!</v>
      </c>
      <c r="Z14" s="211" t="e">
        <f>IF('Crisis Indicator Data'!#REF!="No Data",1,IF(#REF!&lt;&gt;"",1,0))</f>
        <v>#REF!</v>
      </c>
      <c r="AA14" s="211" t="e">
        <f>IF('Crisis Indicator Data'!#REF!="No Data",1,IF(#REF!&lt;&gt;"",1,0))</f>
        <v>#REF!</v>
      </c>
      <c r="AB14" s="211" t="e">
        <f>IF('Crisis Indicator Data'!#REF!="No Data",1,IF(#REF!&lt;&gt;"",1,0))</f>
        <v>#REF!</v>
      </c>
      <c r="AC14" s="211" t="e">
        <f>IF('Crisis Indicator Data'!#REF!="No Data",1,IF(#REF!&lt;&gt;"",1,0))</f>
        <v>#REF!</v>
      </c>
      <c r="AD14" s="211" t="e">
        <f>IF('Crisis Indicator Data'!#REF!="No Data",1,IF(#REF!&lt;&gt;"",1,0))</f>
        <v>#REF!</v>
      </c>
      <c r="AE14" s="211" t="e">
        <f>IF('Crisis Indicator Data'!#REF!="No Data",1,IF(#REF!&lt;&gt;"",1,0))</f>
        <v>#REF!</v>
      </c>
      <c r="AF14" s="211" t="e">
        <f>IF('Crisis Indicator Data'!#REF!="No Data",1,IF(#REF!&lt;&gt;"",1,0))</f>
        <v>#REF!</v>
      </c>
      <c r="AG14" s="211" t="e">
        <f>IF('Crisis Indicator Data'!#REF!="No Data",1,IF(#REF!&lt;&gt;"",1,0))</f>
        <v>#REF!</v>
      </c>
      <c r="AH14" s="211" t="e">
        <f>IF('Crisis Indicator Data'!#REF!="No Data",1,IF(#REF!&lt;&gt;"",1,0))</f>
        <v>#REF!</v>
      </c>
      <c r="AI14" s="211" t="e">
        <f>IF('Crisis Indicator Data'!#REF!="No Data",1,IF(#REF!&lt;&gt;"",1,0))</f>
        <v>#REF!</v>
      </c>
      <c r="AJ14" s="211" t="e">
        <f>IF('Crisis Indicator Data'!#REF!="No Data",1,IF(#REF!&lt;&gt;"",1,0))</f>
        <v>#REF!</v>
      </c>
      <c r="AK14" s="211" t="e">
        <f>IF('Crisis Indicator Data'!#REF!="No Data",1,IF(#REF!&lt;&gt;"",1,0))</f>
        <v>#REF!</v>
      </c>
      <c r="AL14" s="211" t="e">
        <f>IF('Crisis Indicator Data'!#REF!="No Data",1,IF(#REF!&lt;&gt;"",1,0))</f>
        <v>#REF!</v>
      </c>
      <c r="AM14" s="211" t="e">
        <f>IF('Crisis Indicator Data'!#REF!="No Data",1,IF(#REF!&lt;&gt;"",1,0))</f>
        <v>#REF!</v>
      </c>
      <c r="AN14" s="211" t="e">
        <f>IF('Crisis Indicator Data'!#REF!="No Data",1,IF(#REF!&lt;&gt;"",1,0))</f>
        <v>#REF!</v>
      </c>
      <c r="AO14" s="211" t="e">
        <f>IF('Crisis Indicator Data'!#REF!="No Data",1,IF(#REF!&lt;&gt;"",1,0))</f>
        <v>#REF!</v>
      </c>
      <c r="AP14" s="211" t="e">
        <f>IF('Crisis Indicator Data'!#REF!="No Data",1,IF(#REF!&lt;&gt;"",1,0))</f>
        <v>#REF!</v>
      </c>
      <c r="AQ14" s="211" t="e">
        <f>IF('Crisis Indicator Data'!#REF!="No Data",1,IF(#REF!&lt;&gt;"",1,0))</f>
        <v>#REF!</v>
      </c>
      <c r="AR14" s="211" t="e">
        <f>IF('Crisis Indicator Data'!#REF!="No Data",1,IF(#REF!&lt;&gt;"",1,0))</f>
        <v>#REF!</v>
      </c>
      <c r="AS14" s="211" t="e">
        <f>IF('Crisis Indicator Data'!#REF!="No Data",1,IF(#REF!&lt;&gt;"",1,0))</f>
        <v>#REF!</v>
      </c>
      <c r="AT14" s="211" t="e">
        <f>IF('Crisis Indicator Data'!#REF!="No Data",1,IF(#REF!&lt;&gt;"",1,0))</f>
        <v>#REF!</v>
      </c>
      <c r="AU14" s="211" t="e">
        <f>IF('Crisis Indicator Data'!#REF!="No Data",1,IF(#REF!&lt;&gt;"",1,0))</f>
        <v>#REF!</v>
      </c>
      <c r="AV14" s="211" t="e">
        <f>IF('Crisis Indicator Data'!#REF!="No Data",1,IF(#REF!&lt;&gt;"",1,0))</f>
        <v>#REF!</v>
      </c>
      <c r="AW14" s="211" t="e">
        <f>IF('Crisis Indicator Data'!#REF!="No Data",1,IF(#REF!&lt;&gt;"",1,0))</f>
        <v>#REF!</v>
      </c>
      <c r="AX14" s="211" t="e">
        <f>IF('Crisis Indicator Data'!#REF!="No Data",1,IF(#REF!&lt;&gt;"",1,0))</f>
        <v>#REF!</v>
      </c>
      <c r="AY14" s="211" t="e">
        <f>IF('Crisis Indicator Data'!#REF!="No Data",1,IF(#REF!&lt;&gt;"",1,0))</f>
        <v>#REF!</v>
      </c>
      <c r="AZ14" s="211" t="e">
        <f>IF('Crisis Indicator Data'!#REF!="No Data",1,IF(#REF!&lt;&gt;"",1,0))</f>
        <v>#REF!</v>
      </c>
      <c r="BA14" t="e">
        <f t="shared" si="0"/>
        <v>#REF!</v>
      </c>
      <c r="BB14" s="22" t="e">
        <f t="shared" si="1"/>
        <v>#REF!</v>
      </c>
    </row>
    <row r="15" spans="1:54" x14ac:dyDescent="0.25">
      <c r="A15" t="s">
        <v>8744</v>
      </c>
      <c r="B15" s="211" t="e">
        <f>IF('Crisis Indicator Data'!#REF!="No Data",1,IF(#REF!&lt;&gt;"",1,0))</f>
        <v>#REF!</v>
      </c>
      <c r="C15" s="211" t="e">
        <f>IF('Crisis Indicator Data'!#REF!="No Data",1,IF(#REF!&lt;&gt;"",1,0))</f>
        <v>#REF!</v>
      </c>
      <c r="D15" s="211" t="e">
        <f>IF('Crisis Indicator Data'!#REF!="No Data",1,IF(#REF!&lt;&gt;"",1,0))</f>
        <v>#REF!</v>
      </c>
      <c r="E15" s="211" t="e">
        <f>IF('Crisis Indicator Data'!#REF!="No Data",1,IF(#REF!&lt;&gt;"",1,0))</f>
        <v>#REF!</v>
      </c>
      <c r="F15" s="211" t="e">
        <f>IF('Crisis Indicator Data'!#REF!="No Data",1,IF(#REF!&lt;&gt;"",1,0))</f>
        <v>#REF!</v>
      </c>
      <c r="G15" s="211" t="e">
        <f>IF('Crisis Indicator Data'!#REF!="No Data",1,IF(#REF!&lt;&gt;"",1,0))</f>
        <v>#REF!</v>
      </c>
      <c r="H15" s="211" t="e">
        <f>IF('Crisis Indicator Data'!#REF!="No Data",1,IF(#REF!&lt;&gt;"",1,0))</f>
        <v>#REF!</v>
      </c>
      <c r="I15" s="211" t="e">
        <f>IF('Crisis Indicator Data'!#REF!="No Data",1,IF(#REF!&lt;&gt;"",1,0))</f>
        <v>#REF!</v>
      </c>
      <c r="J15" s="211" t="e">
        <f>IF('Crisis Indicator Data'!#REF!="No Data",1,IF(#REF!&lt;&gt;"",1,0))</f>
        <v>#REF!</v>
      </c>
      <c r="K15" s="211" t="e">
        <f>IF('Crisis Indicator Data'!#REF!="No Data",1,IF(#REF!&lt;&gt;"",1,0))</f>
        <v>#REF!</v>
      </c>
      <c r="L15" s="211" t="e">
        <f>IF('Crisis Indicator Data'!#REF!="No Data",1,IF(#REF!&lt;&gt;"",1,0))</f>
        <v>#REF!</v>
      </c>
      <c r="M15" s="211" t="e">
        <f>IF('Crisis Indicator Data'!#REF!="No Data",1,IF(#REF!&lt;&gt;"",1,0))</f>
        <v>#REF!</v>
      </c>
      <c r="N15" s="211" t="e">
        <f>IF('Crisis Indicator Data'!#REF!="No Data",1,IF(#REF!&lt;&gt;"",1,0))</f>
        <v>#REF!</v>
      </c>
      <c r="O15" s="211" t="e">
        <f>IF('Crisis Indicator Data'!#REF!="No Data",1,IF(#REF!&lt;&gt;"",1,0))</f>
        <v>#REF!</v>
      </c>
      <c r="P15" s="211" t="e">
        <f>IF('Crisis Indicator Data'!#REF!="No Data",1,IF(#REF!&lt;&gt;"",1,0))</f>
        <v>#REF!</v>
      </c>
      <c r="Q15" s="211" t="e">
        <f>IF('Crisis Indicator Data'!#REF!="No Data",1,IF(#REF!&lt;&gt;"",1,0))</f>
        <v>#REF!</v>
      </c>
      <c r="R15" s="211" t="e">
        <f>IF('Crisis Indicator Data'!#REF!="No Data",1,IF(#REF!&lt;&gt;"",1,0))</f>
        <v>#REF!</v>
      </c>
      <c r="S15" s="211" t="e">
        <f>IF('Crisis Indicator Data'!#REF!="No Data",1,IF(#REF!&lt;&gt;"",1,0))</f>
        <v>#REF!</v>
      </c>
      <c r="T15" s="211" t="e">
        <f>IF('Crisis Indicator Data'!#REF!="No Data",1,IF(#REF!&lt;&gt;"",1,0))</f>
        <v>#REF!</v>
      </c>
      <c r="U15" s="211" t="e">
        <f>IF('Crisis Indicator Data'!#REF!="No Data",1,IF(#REF!&lt;&gt;"",1,0))</f>
        <v>#REF!</v>
      </c>
      <c r="V15" s="211" t="e">
        <f>IF('Crisis Indicator Data'!#REF!="No Data",1,IF(#REF!&lt;&gt;"",1,0))</f>
        <v>#REF!</v>
      </c>
      <c r="W15" s="211" t="e">
        <f>IF('Crisis Indicator Data'!#REF!="No Data",1,IF(#REF!&lt;&gt;"",1,0))</f>
        <v>#REF!</v>
      </c>
      <c r="X15" s="211" t="e">
        <f>IF('Crisis Indicator Data'!#REF!="No Data",1,IF(#REF!&lt;&gt;"",1,0))</f>
        <v>#REF!</v>
      </c>
      <c r="Y15" s="211" t="e">
        <f>IF('Crisis Indicator Data'!#REF!="No Data",1,IF(#REF!&lt;&gt;"",1,0))</f>
        <v>#REF!</v>
      </c>
      <c r="Z15" s="211" t="e">
        <f>IF('Crisis Indicator Data'!#REF!="No Data",1,IF(#REF!&lt;&gt;"",1,0))</f>
        <v>#REF!</v>
      </c>
      <c r="AA15" s="211" t="e">
        <f>IF('Crisis Indicator Data'!#REF!="No Data",1,IF(#REF!&lt;&gt;"",1,0))</f>
        <v>#REF!</v>
      </c>
      <c r="AB15" s="211" t="e">
        <f>IF('Crisis Indicator Data'!#REF!="No Data",1,IF(#REF!&lt;&gt;"",1,0))</f>
        <v>#REF!</v>
      </c>
      <c r="AC15" s="211" t="e">
        <f>IF('Crisis Indicator Data'!#REF!="No Data",1,IF(#REF!&lt;&gt;"",1,0))</f>
        <v>#REF!</v>
      </c>
      <c r="AD15" s="211" t="e">
        <f>IF('Crisis Indicator Data'!#REF!="No Data",1,IF(#REF!&lt;&gt;"",1,0))</f>
        <v>#REF!</v>
      </c>
      <c r="AE15" s="211" t="e">
        <f>IF('Crisis Indicator Data'!#REF!="No Data",1,IF(#REF!&lt;&gt;"",1,0))</f>
        <v>#REF!</v>
      </c>
      <c r="AF15" s="211" t="e">
        <f>IF('Crisis Indicator Data'!#REF!="No Data",1,IF(#REF!&lt;&gt;"",1,0))</f>
        <v>#REF!</v>
      </c>
      <c r="AG15" s="211" t="e">
        <f>IF('Crisis Indicator Data'!#REF!="No Data",1,IF(#REF!&lt;&gt;"",1,0))</f>
        <v>#REF!</v>
      </c>
      <c r="AH15" s="211" t="e">
        <f>IF('Crisis Indicator Data'!#REF!="No Data",1,IF(#REF!&lt;&gt;"",1,0))</f>
        <v>#REF!</v>
      </c>
      <c r="AI15" s="211" t="e">
        <f>IF('Crisis Indicator Data'!#REF!="No Data",1,IF(#REF!&lt;&gt;"",1,0))</f>
        <v>#REF!</v>
      </c>
      <c r="AJ15" s="211" t="e">
        <f>IF('Crisis Indicator Data'!#REF!="No Data",1,IF(#REF!&lt;&gt;"",1,0))</f>
        <v>#REF!</v>
      </c>
      <c r="AK15" s="211" t="e">
        <f>IF('Crisis Indicator Data'!#REF!="No Data",1,IF(#REF!&lt;&gt;"",1,0))</f>
        <v>#REF!</v>
      </c>
      <c r="AL15" s="211" t="e">
        <f>IF('Crisis Indicator Data'!#REF!="No Data",1,IF(#REF!&lt;&gt;"",1,0))</f>
        <v>#REF!</v>
      </c>
      <c r="AM15" s="211" t="e">
        <f>IF('Crisis Indicator Data'!#REF!="No Data",1,IF(#REF!&lt;&gt;"",1,0))</f>
        <v>#REF!</v>
      </c>
      <c r="AN15" s="211" t="e">
        <f>IF('Crisis Indicator Data'!#REF!="No Data",1,IF(#REF!&lt;&gt;"",1,0))</f>
        <v>#REF!</v>
      </c>
      <c r="AO15" s="211" t="e">
        <f>IF('Crisis Indicator Data'!#REF!="No Data",1,IF(#REF!&lt;&gt;"",1,0))</f>
        <v>#REF!</v>
      </c>
      <c r="AP15" s="211" t="e">
        <f>IF('Crisis Indicator Data'!#REF!="No Data",1,IF(#REF!&lt;&gt;"",1,0))</f>
        <v>#REF!</v>
      </c>
      <c r="AQ15" s="211" t="e">
        <f>IF('Crisis Indicator Data'!#REF!="No Data",1,IF(#REF!&lt;&gt;"",1,0))</f>
        <v>#REF!</v>
      </c>
      <c r="AR15" s="211" t="e">
        <f>IF('Crisis Indicator Data'!#REF!="No Data",1,IF(#REF!&lt;&gt;"",1,0))</f>
        <v>#REF!</v>
      </c>
      <c r="AS15" s="211" t="e">
        <f>IF('Crisis Indicator Data'!#REF!="No Data",1,IF(#REF!&lt;&gt;"",1,0))</f>
        <v>#REF!</v>
      </c>
      <c r="AT15" s="211" t="e">
        <f>IF('Crisis Indicator Data'!#REF!="No Data",1,IF(#REF!&lt;&gt;"",1,0))</f>
        <v>#REF!</v>
      </c>
      <c r="AU15" s="211" t="e">
        <f>IF('Crisis Indicator Data'!#REF!="No Data",1,IF(#REF!&lt;&gt;"",1,0))</f>
        <v>#REF!</v>
      </c>
      <c r="AV15" s="211" t="e">
        <f>IF('Crisis Indicator Data'!#REF!="No Data",1,IF(#REF!&lt;&gt;"",1,0))</f>
        <v>#REF!</v>
      </c>
      <c r="AW15" s="211" t="e">
        <f>IF('Crisis Indicator Data'!#REF!="No Data",1,IF(#REF!&lt;&gt;"",1,0))</f>
        <v>#REF!</v>
      </c>
      <c r="AX15" s="211" t="e">
        <f>IF('Crisis Indicator Data'!#REF!="No Data",1,IF(#REF!&lt;&gt;"",1,0))</f>
        <v>#REF!</v>
      </c>
      <c r="AY15" s="211" t="e">
        <f>IF('Crisis Indicator Data'!#REF!="No Data",1,IF(#REF!&lt;&gt;"",1,0))</f>
        <v>#REF!</v>
      </c>
      <c r="AZ15" s="211" t="e">
        <f>IF('Crisis Indicator Data'!#REF!="No Data",1,IF(#REF!&lt;&gt;"",1,0))</f>
        <v>#REF!</v>
      </c>
      <c r="BA15" t="e">
        <f t="shared" si="0"/>
        <v>#REF!</v>
      </c>
      <c r="BB15" s="22" t="e">
        <f t="shared" si="1"/>
        <v>#REF!</v>
      </c>
    </row>
    <row r="16" spans="1:54" x14ac:dyDescent="0.25">
      <c r="A16" t="s">
        <v>8737</v>
      </c>
      <c r="B16" s="211" t="e">
        <f>IF('Crisis Indicator Data'!#REF!="No Data",1,IF(#REF!&lt;&gt;"",1,0))</f>
        <v>#REF!</v>
      </c>
      <c r="C16" s="211" t="e">
        <f>IF('Crisis Indicator Data'!#REF!="No Data",1,IF(#REF!&lt;&gt;"",1,0))</f>
        <v>#REF!</v>
      </c>
      <c r="D16" s="211" t="e">
        <f>IF('Crisis Indicator Data'!#REF!="No Data",1,IF(#REF!&lt;&gt;"",1,0))</f>
        <v>#REF!</v>
      </c>
      <c r="E16" s="211" t="e">
        <f>IF('Crisis Indicator Data'!#REF!="No Data",1,IF(#REF!&lt;&gt;"",1,0))</f>
        <v>#REF!</v>
      </c>
      <c r="F16" s="211" t="e">
        <f>IF('Crisis Indicator Data'!#REF!="No Data",1,IF(#REF!&lt;&gt;"",1,0))</f>
        <v>#REF!</v>
      </c>
      <c r="G16" s="211" t="e">
        <f>IF('Crisis Indicator Data'!#REF!="No Data",1,IF(#REF!&lt;&gt;"",1,0))</f>
        <v>#REF!</v>
      </c>
      <c r="H16" s="211" t="e">
        <f>IF('Crisis Indicator Data'!#REF!="No Data",1,IF(#REF!&lt;&gt;"",1,0))</f>
        <v>#REF!</v>
      </c>
      <c r="I16" s="211" t="e">
        <f>IF('Crisis Indicator Data'!#REF!="No Data",1,IF(#REF!&lt;&gt;"",1,0))</f>
        <v>#REF!</v>
      </c>
      <c r="J16" s="211" t="e">
        <f>IF('Crisis Indicator Data'!#REF!="No Data",1,IF(#REF!&lt;&gt;"",1,0))</f>
        <v>#REF!</v>
      </c>
      <c r="K16" s="211" t="e">
        <f>IF('Crisis Indicator Data'!#REF!="No Data",1,IF(#REF!&lt;&gt;"",1,0))</f>
        <v>#REF!</v>
      </c>
      <c r="L16" s="211" t="e">
        <f>IF('Crisis Indicator Data'!#REF!="No Data",1,IF(#REF!&lt;&gt;"",1,0))</f>
        <v>#REF!</v>
      </c>
      <c r="M16" s="211" t="e">
        <f>IF('Crisis Indicator Data'!#REF!="No Data",1,IF(#REF!&lt;&gt;"",1,0))</f>
        <v>#REF!</v>
      </c>
      <c r="N16" s="211" t="e">
        <f>IF('Crisis Indicator Data'!#REF!="No Data",1,IF(#REF!&lt;&gt;"",1,0))</f>
        <v>#REF!</v>
      </c>
      <c r="O16" s="211" t="e">
        <f>IF('Crisis Indicator Data'!#REF!="No Data",1,IF(#REF!&lt;&gt;"",1,0))</f>
        <v>#REF!</v>
      </c>
      <c r="P16" s="211" t="e">
        <f>IF('Crisis Indicator Data'!#REF!="No Data",1,IF(#REF!&lt;&gt;"",1,0))</f>
        <v>#REF!</v>
      </c>
      <c r="Q16" s="211" t="e">
        <f>IF('Crisis Indicator Data'!#REF!="No Data",1,IF(#REF!&lt;&gt;"",1,0))</f>
        <v>#REF!</v>
      </c>
      <c r="R16" s="211" t="e">
        <f>IF('Crisis Indicator Data'!#REF!="No Data",1,IF(#REF!&lt;&gt;"",1,0))</f>
        <v>#REF!</v>
      </c>
      <c r="S16" s="211" t="e">
        <f>IF('Crisis Indicator Data'!#REF!="No Data",1,IF(#REF!&lt;&gt;"",1,0))</f>
        <v>#REF!</v>
      </c>
      <c r="T16" s="211" t="e">
        <f>IF('Crisis Indicator Data'!#REF!="No Data",1,IF(#REF!&lt;&gt;"",1,0))</f>
        <v>#REF!</v>
      </c>
      <c r="U16" s="211" t="e">
        <f>IF('Crisis Indicator Data'!#REF!="No Data",1,IF(#REF!&lt;&gt;"",1,0))</f>
        <v>#REF!</v>
      </c>
      <c r="V16" s="211" t="e">
        <f>IF('Crisis Indicator Data'!#REF!="No Data",1,IF(#REF!&lt;&gt;"",1,0))</f>
        <v>#REF!</v>
      </c>
      <c r="W16" s="211" t="e">
        <f>IF('Crisis Indicator Data'!#REF!="No Data",1,IF(#REF!&lt;&gt;"",1,0))</f>
        <v>#REF!</v>
      </c>
      <c r="X16" s="211" t="e">
        <f>IF('Crisis Indicator Data'!#REF!="No Data",1,IF(#REF!&lt;&gt;"",1,0))</f>
        <v>#REF!</v>
      </c>
      <c r="Y16" s="211" t="e">
        <f>IF('Crisis Indicator Data'!#REF!="No Data",1,IF(#REF!&lt;&gt;"",1,0))</f>
        <v>#REF!</v>
      </c>
      <c r="Z16" s="211" t="e">
        <f>IF('Crisis Indicator Data'!#REF!="No Data",1,IF(#REF!&lt;&gt;"",1,0))</f>
        <v>#REF!</v>
      </c>
      <c r="AA16" s="211" t="e">
        <f>IF('Crisis Indicator Data'!#REF!="No Data",1,IF(#REF!&lt;&gt;"",1,0))</f>
        <v>#REF!</v>
      </c>
      <c r="AB16" s="211" t="e">
        <f>IF('Crisis Indicator Data'!#REF!="No Data",1,IF(#REF!&lt;&gt;"",1,0))</f>
        <v>#REF!</v>
      </c>
      <c r="AC16" s="211" t="e">
        <f>IF('Crisis Indicator Data'!#REF!="No Data",1,IF(#REF!&lt;&gt;"",1,0))</f>
        <v>#REF!</v>
      </c>
      <c r="AD16" s="211" t="e">
        <f>IF('Crisis Indicator Data'!#REF!="No Data",1,IF(#REF!&lt;&gt;"",1,0))</f>
        <v>#REF!</v>
      </c>
      <c r="AE16" s="211" t="e">
        <f>IF('Crisis Indicator Data'!#REF!="No Data",1,IF(#REF!&lt;&gt;"",1,0))</f>
        <v>#REF!</v>
      </c>
      <c r="AF16" s="211" t="e">
        <f>IF('Crisis Indicator Data'!#REF!="No Data",1,IF(#REF!&lt;&gt;"",1,0))</f>
        <v>#REF!</v>
      </c>
      <c r="AG16" s="211" t="e">
        <f>IF('Crisis Indicator Data'!#REF!="No Data",1,IF(#REF!&lt;&gt;"",1,0))</f>
        <v>#REF!</v>
      </c>
      <c r="AH16" s="211" t="e">
        <f>IF('Crisis Indicator Data'!#REF!="No Data",1,IF(#REF!&lt;&gt;"",1,0))</f>
        <v>#REF!</v>
      </c>
      <c r="AI16" s="211" t="e">
        <f>IF('Crisis Indicator Data'!#REF!="No Data",1,IF(#REF!&lt;&gt;"",1,0))</f>
        <v>#REF!</v>
      </c>
      <c r="AJ16" s="211" t="e">
        <f>IF('Crisis Indicator Data'!#REF!="No Data",1,IF(#REF!&lt;&gt;"",1,0))</f>
        <v>#REF!</v>
      </c>
      <c r="AK16" s="211" t="e">
        <f>IF('Crisis Indicator Data'!#REF!="No Data",1,IF(#REF!&lt;&gt;"",1,0))</f>
        <v>#REF!</v>
      </c>
      <c r="AL16" s="211" t="e">
        <f>IF('Crisis Indicator Data'!#REF!="No Data",1,IF(#REF!&lt;&gt;"",1,0))</f>
        <v>#REF!</v>
      </c>
      <c r="AM16" s="211" t="e">
        <f>IF('Crisis Indicator Data'!#REF!="No Data",1,IF(#REF!&lt;&gt;"",1,0))</f>
        <v>#REF!</v>
      </c>
      <c r="AN16" s="211" t="e">
        <f>IF('Crisis Indicator Data'!#REF!="No Data",1,IF(#REF!&lt;&gt;"",1,0))</f>
        <v>#REF!</v>
      </c>
      <c r="AO16" s="211" t="e">
        <f>IF('Crisis Indicator Data'!#REF!="No Data",1,IF(#REF!&lt;&gt;"",1,0))</f>
        <v>#REF!</v>
      </c>
      <c r="AP16" s="211" t="e">
        <f>IF('Crisis Indicator Data'!#REF!="No Data",1,IF(#REF!&lt;&gt;"",1,0))</f>
        <v>#REF!</v>
      </c>
      <c r="AQ16" s="211" t="e">
        <f>IF('Crisis Indicator Data'!#REF!="No Data",1,IF(#REF!&lt;&gt;"",1,0))</f>
        <v>#REF!</v>
      </c>
      <c r="AR16" s="211" t="e">
        <f>IF('Crisis Indicator Data'!#REF!="No Data",1,IF(#REF!&lt;&gt;"",1,0))</f>
        <v>#REF!</v>
      </c>
      <c r="AS16" s="211" t="e">
        <f>IF('Crisis Indicator Data'!#REF!="No Data",1,IF(#REF!&lt;&gt;"",1,0))</f>
        <v>#REF!</v>
      </c>
      <c r="AT16" s="211" t="e">
        <f>IF('Crisis Indicator Data'!#REF!="No Data",1,IF(#REF!&lt;&gt;"",1,0))</f>
        <v>#REF!</v>
      </c>
      <c r="AU16" s="211" t="e">
        <f>IF('Crisis Indicator Data'!#REF!="No Data",1,IF(#REF!&lt;&gt;"",1,0))</f>
        <v>#REF!</v>
      </c>
      <c r="AV16" s="211" t="e">
        <f>IF('Crisis Indicator Data'!#REF!="No Data",1,IF(#REF!&lt;&gt;"",1,0))</f>
        <v>#REF!</v>
      </c>
      <c r="AW16" s="211" t="e">
        <f>IF('Crisis Indicator Data'!#REF!="No Data",1,IF(#REF!&lt;&gt;"",1,0))</f>
        <v>#REF!</v>
      </c>
      <c r="AX16" s="211" t="e">
        <f>IF('Crisis Indicator Data'!#REF!="No Data",1,IF(#REF!&lt;&gt;"",1,0))</f>
        <v>#REF!</v>
      </c>
      <c r="AY16" s="211" t="e">
        <f>IF('Crisis Indicator Data'!#REF!="No Data",1,IF(#REF!&lt;&gt;"",1,0))</f>
        <v>#REF!</v>
      </c>
      <c r="AZ16" s="211" t="e">
        <f>IF('Crisis Indicator Data'!#REF!="No Data",1,IF(#REF!&lt;&gt;"",1,0))</f>
        <v>#REF!</v>
      </c>
      <c r="BA16" t="e">
        <f t="shared" si="0"/>
        <v>#REF!</v>
      </c>
      <c r="BB16" s="22" t="e">
        <f t="shared" si="1"/>
        <v>#REF!</v>
      </c>
    </row>
    <row r="17" spans="1:54" x14ac:dyDescent="0.25">
      <c r="A17" t="s">
        <v>8723</v>
      </c>
      <c r="B17" s="211" t="e">
        <f>IF('Crisis Indicator Data'!#REF!="No Data",1,IF(#REF!&lt;&gt;"",1,0))</f>
        <v>#REF!</v>
      </c>
      <c r="C17" s="211" t="e">
        <f>IF('Crisis Indicator Data'!#REF!="No Data",1,IF(#REF!&lt;&gt;"",1,0))</f>
        <v>#REF!</v>
      </c>
      <c r="D17" s="211" t="e">
        <f>IF('Crisis Indicator Data'!#REF!="No Data",1,IF(#REF!&lt;&gt;"",1,0))</f>
        <v>#REF!</v>
      </c>
      <c r="E17" s="211" t="e">
        <f>IF('Crisis Indicator Data'!#REF!="No Data",1,IF(#REF!&lt;&gt;"",1,0))</f>
        <v>#REF!</v>
      </c>
      <c r="F17" s="211" t="e">
        <f>IF('Crisis Indicator Data'!#REF!="No Data",1,IF(#REF!&lt;&gt;"",1,0))</f>
        <v>#REF!</v>
      </c>
      <c r="G17" s="211" t="e">
        <f>IF('Crisis Indicator Data'!#REF!="No Data",1,IF(#REF!&lt;&gt;"",1,0))</f>
        <v>#REF!</v>
      </c>
      <c r="H17" s="211" t="e">
        <f>IF('Crisis Indicator Data'!#REF!="No Data",1,IF(#REF!&lt;&gt;"",1,0))</f>
        <v>#REF!</v>
      </c>
      <c r="I17" s="211" t="e">
        <f>IF('Crisis Indicator Data'!#REF!="No Data",1,IF(#REF!&lt;&gt;"",1,0))</f>
        <v>#REF!</v>
      </c>
      <c r="J17" s="211" t="e">
        <f>IF('Crisis Indicator Data'!#REF!="No Data",1,IF(#REF!&lt;&gt;"",1,0))</f>
        <v>#REF!</v>
      </c>
      <c r="K17" s="211" t="e">
        <f>IF('Crisis Indicator Data'!#REF!="No Data",1,IF(#REF!&lt;&gt;"",1,0))</f>
        <v>#REF!</v>
      </c>
      <c r="L17" s="211" t="e">
        <f>IF('Crisis Indicator Data'!#REF!="No Data",1,IF(#REF!&lt;&gt;"",1,0))</f>
        <v>#REF!</v>
      </c>
      <c r="M17" s="211" t="e">
        <f>IF('Crisis Indicator Data'!#REF!="No Data",1,IF(#REF!&lt;&gt;"",1,0))</f>
        <v>#REF!</v>
      </c>
      <c r="N17" s="211" t="e">
        <f>IF('Crisis Indicator Data'!#REF!="No Data",1,IF(#REF!&lt;&gt;"",1,0))</f>
        <v>#REF!</v>
      </c>
      <c r="O17" s="211" t="e">
        <f>IF('Crisis Indicator Data'!#REF!="No Data",1,IF(#REF!&lt;&gt;"",1,0))</f>
        <v>#REF!</v>
      </c>
      <c r="P17" s="211" t="e">
        <f>IF('Crisis Indicator Data'!#REF!="No Data",1,IF(#REF!&lt;&gt;"",1,0))</f>
        <v>#REF!</v>
      </c>
      <c r="Q17" s="211" t="e">
        <f>IF('Crisis Indicator Data'!#REF!="No Data",1,IF(#REF!&lt;&gt;"",1,0))</f>
        <v>#REF!</v>
      </c>
      <c r="R17" s="211" t="e">
        <f>IF('Crisis Indicator Data'!#REF!="No Data",1,IF(#REF!&lt;&gt;"",1,0))</f>
        <v>#REF!</v>
      </c>
      <c r="S17" s="211" t="e">
        <f>IF('Crisis Indicator Data'!#REF!="No Data",1,IF(#REF!&lt;&gt;"",1,0))</f>
        <v>#REF!</v>
      </c>
      <c r="T17" s="211" t="e">
        <f>IF('Crisis Indicator Data'!#REF!="No Data",1,IF(#REF!&lt;&gt;"",1,0))</f>
        <v>#REF!</v>
      </c>
      <c r="U17" s="211" t="e">
        <f>IF('Crisis Indicator Data'!#REF!="No Data",1,IF(#REF!&lt;&gt;"",1,0))</f>
        <v>#REF!</v>
      </c>
      <c r="V17" s="211" t="e">
        <f>IF('Crisis Indicator Data'!#REF!="No Data",1,IF(#REF!&lt;&gt;"",1,0))</f>
        <v>#REF!</v>
      </c>
      <c r="W17" s="211" t="e">
        <f>IF('Crisis Indicator Data'!#REF!="No Data",1,IF(#REF!&lt;&gt;"",1,0))</f>
        <v>#REF!</v>
      </c>
      <c r="X17" s="211" t="e">
        <f>IF('Crisis Indicator Data'!#REF!="No Data",1,IF(#REF!&lt;&gt;"",1,0))</f>
        <v>#REF!</v>
      </c>
      <c r="Y17" s="211" t="e">
        <f>IF('Crisis Indicator Data'!#REF!="No Data",1,IF(#REF!&lt;&gt;"",1,0))</f>
        <v>#REF!</v>
      </c>
      <c r="Z17" s="211" t="e">
        <f>IF('Crisis Indicator Data'!#REF!="No Data",1,IF(#REF!&lt;&gt;"",1,0))</f>
        <v>#REF!</v>
      </c>
      <c r="AA17" s="211" t="e">
        <f>IF('Crisis Indicator Data'!#REF!="No Data",1,IF(#REF!&lt;&gt;"",1,0))</f>
        <v>#REF!</v>
      </c>
      <c r="AB17" s="211" t="e">
        <f>IF('Crisis Indicator Data'!#REF!="No Data",1,IF(#REF!&lt;&gt;"",1,0))</f>
        <v>#REF!</v>
      </c>
      <c r="AC17" s="211" t="e">
        <f>IF('Crisis Indicator Data'!#REF!="No Data",1,IF(#REF!&lt;&gt;"",1,0))</f>
        <v>#REF!</v>
      </c>
      <c r="AD17" s="211" t="e">
        <f>IF('Crisis Indicator Data'!#REF!="No Data",1,IF(#REF!&lt;&gt;"",1,0))</f>
        <v>#REF!</v>
      </c>
      <c r="AE17" s="211" t="e">
        <f>IF('Crisis Indicator Data'!#REF!="No Data",1,IF(#REF!&lt;&gt;"",1,0))</f>
        <v>#REF!</v>
      </c>
      <c r="AF17" s="211" t="e">
        <f>IF('Crisis Indicator Data'!#REF!="No Data",1,IF(#REF!&lt;&gt;"",1,0))</f>
        <v>#REF!</v>
      </c>
      <c r="AG17" s="211" t="e">
        <f>IF('Crisis Indicator Data'!#REF!="No Data",1,IF(#REF!&lt;&gt;"",1,0))</f>
        <v>#REF!</v>
      </c>
      <c r="AH17" s="211" t="e">
        <f>IF('Crisis Indicator Data'!#REF!="No Data",1,IF(#REF!&lt;&gt;"",1,0))</f>
        <v>#REF!</v>
      </c>
      <c r="AI17" s="211" t="e">
        <f>IF('Crisis Indicator Data'!#REF!="No Data",1,IF(#REF!&lt;&gt;"",1,0))</f>
        <v>#REF!</v>
      </c>
      <c r="AJ17" s="211" t="e">
        <f>IF('Crisis Indicator Data'!#REF!="No Data",1,IF(#REF!&lt;&gt;"",1,0))</f>
        <v>#REF!</v>
      </c>
      <c r="AK17" s="211" t="e">
        <f>IF('Crisis Indicator Data'!#REF!="No Data",1,IF(#REF!&lt;&gt;"",1,0))</f>
        <v>#REF!</v>
      </c>
      <c r="AL17" s="211" t="e">
        <f>IF('Crisis Indicator Data'!#REF!="No Data",1,IF(#REF!&lt;&gt;"",1,0))</f>
        <v>#REF!</v>
      </c>
      <c r="AM17" s="211" t="e">
        <f>IF('Crisis Indicator Data'!#REF!="No Data",1,IF(#REF!&lt;&gt;"",1,0))</f>
        <v>#REF!</v>
      </c>
      <c r="AN17" s="211" t="e">
        <f>IF('Crisis Indicator Data'!#REF!="No Data",1,IF(#REF!&lt;&gt;"",1,0))</f>
        <v>#REF!</v>
      </c>
      <c r="AO17" s="211" t="e">
        <f>IF('Crisis Indicator Data'!#REF!="No Data",1,IF(#REF!&lt;&gt;"",1,0))</f>
        <v>#REF!</v>
      </c>
      <c r="AP17" s="211" t="e">
        <f>IF('Crisis Indicator Data'!#REF!="No Data",1,IF(#REF!&lt;&gt;"",1,0))</f>
        <v>#REF!</v>
      </c>
      <c r="AQ17" s="211" t="e">
        <f>IF('Crisis Indicator Data'!#REF!="No Data",1,IF(#REF!&lt;&gt;"",1,0))</f>
        <v>#REF!</v>
      </c>
      <c r="AR17" s="211" t="e">
        <f>IF('Crisis Indicator Data'!#REF!="No Data",1,IF(#REF!&lt;&gt;"",1,0))</f>
        <v>#REF!</v>
      </c>
      <c r="AS17" s="211" t="e">
        <f>IF('Crisis Indicator Data'!#REF!="No Data",1,IF(#REF!&lt;&gt;"",1,0))</f>
        <v>#REF!</v>
      </c>
      <c r="AT17" s="211" t="e">
        <f>IF('Crisis Indicator Data'!#REF!="No Data",1,IF(#REF!&lt;&gt;"",1,0))</f>
        <v>#REF!</v>
      </c>
      <c r="AU17" s="211" t="e">
        <f>IF('Crisis Indicator Data'!#REF!="No Data",1,IF(#REF!&lt;&gt;"",1,0))</f>
        <v>#REF!</v>
      </c>
      <c r="AV17" s="211" t="e">
        <f>IF('Crisis Indicator Data'!#REF!="No Data",1,IF(#REF!&lt;&gt;"",1,0))</f>
        <v>#REF!</v>
      </c>
      <c r="AW17" s="211" t="e">
        <f>IF('Crisis Indicator Data'!#REF!="No Data",1,IF(#REF!&lt;&gt;"",1,0))</f>
        <v>#REF!</v>
      </c>
      <c r="AX17" s="211" t="e">
        <f>IF('Crisis Indicator Data'!#REF!="No Data",1,IF(#REF!&lt;&gt;"",1,0))</f>
        <v>#REF!</v>
      </c>
      <c r="AY17" s="211" t="e">
        <f>IF('Crisis Indicator Data'!#REF!="No Data",1,IF(#REF!&lt;&gt;"",1,0))</f>
        <v>#REF!</v>
      </c>
      <c r="AZ17" s="211" t="e">
        <f>IF('Crisis Indicator Data'!#REF!="No Data",1,IF(#REF!&lt;&gt;"",1,0))</f>
        <v>#REF!</v>
      </c>
      <c r="BA17" t="e">
        <f t="shared" si="0"/>
        <v>#REF!</v>
      </c>
      <c r="BB17" s="22" t="e">
        <f t="shared" si="1"/>
        <v>#REF!</v>
      </c>
    </row>
    <row r="18" spans="1:54" x14ac:dyDescent="0.25">
      <c r="A18" t="s">
        <v>8739</v>
      </c>
      <c r="B18" s="211" t="e">
        <f>IF('Crisis Indicator Data'!#REF!="No Data",1,IF(#REF!&lt;&gt;"",1,0))</f>
        <v>#REF!</v>
      </c>
      <c r="C18" s="211" t="e">
        <f>IF('Crisis Indicator Data'!#REF!="No Data",1,IF(#REF!&lt;&gt;"",1,0))</f>
        <v>#REF!</v>
      </c>
      <c r="D18" s="211" t="e">
        <f>IF('Crisis Indicator Data'!#REF!="No Data",1,IF(#REF!&lt;&gt;"",1,0))</f>
        <v>#REF!</v>
      </c>
      <c r="E18" s="211" t="e">
        <f>IF('Crisis Indicator Data'!#REF!="No Data",1,IF(#REF!&lt;&gt;"",1,0))</f>
        <v>#REF!</v>
      </c>
      <c r="F18" s="211" t="e">
        <f>IF('Crisis Indicator Data'!#REF!="No Data",1,IF(#REF!&lt;&gt;"",1,0))</f>
        <v>#REF!</v>
      </c>
      <c r="G18" s="211" t="e">
        <f>IF('Crisis Indicator Data'!#REF!="No Data",1,IF(#REF!&lt;&gt;"",1,0))</f>
        <v>#REF!</v>
      </c>
      <c r="H18" s="211" t="e">
        <f>IF('Crisis Indicator Data'!#REF!="No Data",1,IF(#REF!&lt;&gt;"",1,0))</f>
        <v>#REF!</v>
      </c>
      <c r="I18" s="211" t="e">
        <f>IF('Crisis Indicator Data'!#REF!="No Data",1,IF(#REF!&lt;&gt;"",1,0))</f>
        <v>#REF!</v>
      </c>
      <c r="J18" s="211" t="e">
        <f>IF('Crisis Indicator Data'!#REF!="No Data",1,IF(#REF!&lt;&gt;"",1,0))</f>
        <v>#REF!</v>
      </c>
      <c r="K18" s="211" t="e">
        <f>IF('Crisis Indicator Data'!#REF!="No Data",1,IF(#REF!&lt;&gt;"",1,0))</f>
        <v>#REF!</v>
      </c>
      <c r="L18" s="211" t="e">
        <f>IF('Crisis Indicator Data'!#REF!="No Data",1,IF(#REF!&lt;&gt;"",1,0))</f>
        <v>#REF!</v>
      </c>
      <c r="M18" s="211" t="e">
        <f>IF('Crisis Indicator Data'!#REF!="No Data",1,IF(#REF!&lt;&gt;"",1,0))</f>
        <v>#REF!</v>
      </c>
      <c r="N18" s="211" t="e">
        <f>IF('Crisis Indicator Data'!#REF!="No Data",1,IF(#REF!&lt;&gt;"",1,0))</f>
        <v>#REF!</v>
      </c>
      <c r="O18" s="211" t="e">
        <f>IF('Crisis Indicator Data'!#REF!="No Data",1,IF(#REF!&lt;&gt;"",1,0))</f>
        <v>#REF!</v>
      </c>
      <c r="P18" s="211" t="e">
        <f>IF('Crisis Indicator Data'!#REF!="No Data",1,IF(#REF!&lt;&gt;"",1,0))</f>
        <v>#REF!</v>
      </c>
      <c r="Q18" s="211" t="e">
        <f>IF('Crisis Indicator Data'!#REF!="No Data",1,IF(#REF!&lt;&gt;"",1,0))</f>
        <v>#REF!</v>
      </c>
      <c r="R18" s="211" t="e">
        <f>IF('Crisis Indicator Data'!#REF!="No Data",1,IF(#REF!&lt;&gt;"",1,0))</f>
        <v>#REF!</v>
      </c>
      <c r="S18" s="211" t="e">
        <f>IF('Crisis Indicator Data'!#REF!="No Data",1,IF(#REF!&lt;&gt;"",1,0))</f>
        <v>#REF!</v>
      </c>
      <c r="T18" s="211" t="e">
        <f>IF('Crisis Indicator Data'!#REF!="No Data",1,IF(#REF!&lt;&gt;"",1,0))</f>
        <v>#REF!</v>
      </c>
      <c r="U18" s="211" t="e">
        <f>IF('Crisis Indicator Data'!#REF!="No Data",1,IF(#REF!&lt;&gt;"",1,0))</f>
        <v>#REF!</v>
      </c>
      <c r="V18" s="211" t="e">
        <f>IF('Crisis Indicator Data'!#REF!="No Data",1,IF(#REF!&lt;&gt;"",1,0))</f>
        <v>#REF!</v>
      </c>
      <c r="W18" s="211" t="e">
        <f>IF('Crisis Indicator Data'!#REF!="No Data",1,IF(#REF!&lt;&gt;"",1,0))</f>
        <v>#REF!</v>
      </c>
      <c r="X18" s="211" t="e">
        <f>IF('Crisis Indicator Data'!#REF!="No Data",1,IF(#REF!&lt;&gt;"",1,0))</f>
        <v>#REF!</v>
      </c>
      <c r="Y18" s="211" t="e">
        <f>IF('Crisis Indicator Data'!#REF!="No Data",1,IF(#REF!&lt;&gt;"",1,0))</f>
        <v>#REF!</v>
      </c>
      <c r="Z18" s="211" t="e">
        <f>IF('Crisis Indicator Data'!#REF!="No Data",1,IF(#REF!&lt;&gt;"",1,0))</f>
        <v>#REF!</v>
      </c>
      <c r="AA18" s="211" t="e">
        <f>IF('Crisis Indicator Data'!#REF!="No Data",1,IF(#REF!&lt;&gt;"",1,0))</f>
        <v>#REF!</v>
      </c>
      <c r="AB18" s="211" t="e">
        <f>IF('Crisis Indicator Data'!#REF!="No Data",1,IF(#REF!&lt;&gt;"",1,0))</f>
        <v>#REF!</v>
      </c>
      <c r="AC18" s="211" t="e">
        <f>IF('Crisis Indicator Data'!#REF!="No Data",1,IF(#REF!&lt;&gt;"",1,0))</f>
        <v>#REF!</v>
      </c>
      <c r="AD18" s="211" t="e">
        <f>IF('Crisis Indicator Data'!#REF!="No Data",1,IF(#REF!&lt;&gt;"",1,0))</f>
        <v>#REF!</v>
      </c>
      <c r="AE18" s="211" t="e">
        <f>IF('Crisis Indicator Data'!#REF!="No Data",1,IF(#REF!&lt;&gt;"",1,0))</f>
        <v>#REF!</v>
      </c>
      <c r="AF18" s="211" t="e">
        <f>IF('Crisis Indicator Data'!#REF!="No Data",1,IF(#REF!&lt;&gt;"",1,0))</f>
        <v>#REF!</v>
      </c>
      <c r="AG18" s="211" t="e">
        <f>IF('Crisis Indicator Data'!#REF!="No Data",1,IF(#REF!&lt;&gt;"",1,0))</f>
        <v>#REF!</v>
      </c>
      <c r="AH18" s="211" t="e">
        <f>IF('Crisis Indicator Data'!#REF!="No Data",1,IF(#REF!&lt;&gt;"",1,0))</f>
        <v>#REF!</v>
      </c>
      <c r="AI18" s="211" t="e">
        <f>IF('Crisis Indicator Data'!#REF!="No Data",1,IF(#REF!&lt;&gt;"",1,0))</f>
        <v>#REF!</v>
      </c>
      <c r="AJ18" s="211" t="e">
        <f>IF('Crisis Indicator Data'!#REF!="No Data",1,IF(#REF!&lt;&gt;"",1,0))</f>
        <v>#REF!</v>
      </c>
      <c r="AK18" s="211" t="e">
        <f>IF('Crisis Indicator Data'!#REF!="No Data",1,IF(#REF!&lt;&gt;"",1,0))</f>
        <v>#REF!</v>
      </c>
      <c r="AL18" s="211" t="e">
        <f>IF('Crisis Indicator Data'!#REF!="No Data",1,IF(#REF!&lt;&gt;"",1,0))</f>
        <v>#REF!</v>
      </c>
      <c r="AM18" s="211" t="e">
        <f>IF('Crisis Indicator Data'!#REF!="No Data",1,IF(#REF!&lt;&gt;"",1,0))</f>
        <v>#REF!</v>
      </c>
      <c r="AN18" s="211" t="e">
        <f>IF('Crisis Indicator Data'!#REF!="No Data",1,IF(#REF!&lt;&gt;"",1,0))</f>
        <v>#REF!</v>
      </c>
      <c r="AO18" s="211" t="e">
        <f>IF('Crisis Indicator Data'!#REF!="No Data",1,IF(#REF!&lt;&gt;"",1,0))</f>
        <v>#REF!</v>
      </c>
      <c r="AP18" s="211" t="e">
        <f>IF('Crisis Indicator Data'!#REF!="No Data",1,IF(#REF!&lt;&gt;"",1,0))</f>
        <v>#REF!</v>
      </c>
      <c r="AQ18" s="211" t="e">
        <f>IF('Crisis Indicator Data'!#REF!="No Data",1,IF(#REF!&lt;&gt;"",1,0))</f>
        <v>#REF!</v>
      </c>
      <c r="AR18" s="211" t="e">
        <f>IF('Crisis Indicator Data'!#REF!="No Data",1,IF(#REF!&lt;&gt;"",1,0))</f>
        <v>#REF!</v>
      </c>
      <c r="AS18" s="211" t="e">
        <f>IF('Crisis Indicator Data'!#REF!="No Data",1,IF(#REF!&lt;&gt;"",1,0))</f>
        <v>#REF!</v>
      </c>
      <c r="AT18" s="211" t="e">
        <f>IF('Crisis Indicator Data'!#REF!="No Data",1,IF(#REF!&lt;&gt;"",1,0))</f>
        <v>#REF!</v>
      </c>
      <c r="AU18" s="211" t="e">
        <f>IF('Crisis Indicator Data'!#REF!="No Data",1,IF(#REF!&lt;&gt;"",1,0))</f>
        <v>#REF!</v>
      </c>
      <c r="AV18" s="211" t="e">
        <f>IF('Crisis Indicator Data'!#REF!="No Data",1,IF(#REF!&lt;&gt;"",1,0))</f>
        <v>#REF!</v>
      </c>
      <c r="AW18" s="211" t="e">
        <f>IF('Crisis Indicator Data'!#REF!="No Data",1,IF(#REF!&lt;&gt;"",1,0))</f>
        <v>#REF!</v>
      </c>
      <c r="AX18" s="211" t="e">
        <f>IF('Crisis Indicator Data'!#REF!="No Data",1,IF(#REF!&lt;&gt;"",1,0))</f>
        <v>#REF!</v>
      </c>
      <c r="AY18" s="211" t="e">
        <f>IF('Crisis Indicator Data'!#REF!="No Data",1,IF(#REF!&lt;&gt;"",1,0))</f>
        <v>#REF!</v>
      </c>
      <c r="AZ18" s="211" t="e">
        <f>IF('Crisis Indicator Data'!#REF!="No Data",1,IF(#REF!&lt;&gt;"",1,0))</f>
        <v>#REF!</v>
      </c>
      <c r="BA18" t="e">
        <f t="shared" si="0"/>
        <v>#REF!</v>
      </c>
      <c r="BB18" s="22" t="e">
        <f t="shared" si="1"/>
        <v>#REF!</v>
      </c>
    </row>
    <row r="19" spans="1:54" x14ac:dyDescent="0.25">
      <c r="A19" t="s">
        <v>8725</v>
      </c>
      <c r="B19" s="211" t="e">
        <f>IF('Crisis Indicator Data'!#REF!="No Data",1,IF(#REF!&lt;&gt;"",1,0))</f>
        <v>#REF!</v>
      </c>
      <c r="C19" s="211" t="e">
        <f>IF('Crisis Indicator Data'!#REF!="No Data",1,IF(#REF!&lt;&gt;"",1,0))</f>
        <v>#REF!</v>
      </c>
      <c r="D19" s="211" t="e">
        <f>IF('Crisis Indicator Data'!#REF!="No Data",1,IF(#REF!&lt;&gt;"",1,0))</f>
        <v>#REF!</v>
      </c>
      <c r="E19" s="211" t="e">
        <f>IF('Crisis Indicator Data'!#REF!="No Data",1,IF(#REF!&lt;&gt;"",1,0))</f>
        <v>#REF!</v>
      </c>
      <c r="F19" s="211" t="e">
        <f>IF('Crisis Indicator Data'!#REF!="No Data",1,IF(#REF!&lt;&gt;"",1,0))</f>
        <v>#REF!</v>
      </c>
      <c r="G19" s="211" t="e">
        <f>IF('Crisis Indicator Data'!#REF!="No Data",1,IF(#REF!&lt;&gt;"",1,0))</f>
        <v>#REF!</v>
      </c>
      <c r="H19" s="211" t="e">
        <f>IF('Crisis Indicator Data'!#REF!="No Data",1,IF(#REF!&lt;&gt;"",1,0))</f>
        <v>#REF!</v>
      </c>
      <c r="I19" s="211" t="e">
        <f>IF('Crisis Indicator Data'!#REF!="No Data",1,IF(#REF!&lt;&gt;"",1,0))</f>
        <v>#REF!</v>
      </c>
      <c r="J19" s="211" t="e">
        <f>IF('Crisis Indicator Data'!#REF!="No Data",1,IF(#REF!&lt;&gt;"",1,0))</f>
        <v>#REF!</v>
      </c>
      <c r="K19" s="211" t="e">
        <f>IF('Crisis Indicator Data'!#REF!="No Data",1,IF(#REF!&lt;&gt;"",1,0))</f>
        <v>#REF!</v>
      </c>
      <c r="L19" s="211" t="e">
        <f>IF('Crisis Indicator Data'!#REF!="No Data",1,IF(#REF!&lt;&gt;"",1,0))</f>
        <v>#REF!</v>
      </c>
      <c r="M19" s="211" t="e">
        <f>IF('Crisis Indicator Data'!#REF!="No Data",1,IF(#REF!&lt;&gt;"",1,0))</f>
        <v>#REF!</v>
      </c>
      <c r="N19" s="211" t="e">
        <f>IF('Crisis Indicator Data'!#REF!="No Data",1,IF(#REF!&lt;&gt;"",1,0))</f>
        <v>#REF!</v>
      </c>
      <c r="O19" s="211" t="e">
        <f>IF('Crisis Indicator Data'!#REF!="No Data",1,IF(#REF!&lt;&gt;"",1,0))</f>
        <v>#REF!</v>
      </c>
      <c r="P19" s="211" t="e">
        <f>IF('Crisis Indicator Data'!#REF!="No Data",1,IF(#REF!&lt;&gt;"",1,0))</f>
        <v>#REF!</v>
      </c>
      <c r="Q19" s="211" t="e">
        <f>IF('Crisis Indicator Data'!#REF!="No Data",1,IF(#REF!&lt;&gt;"",1,0))</f>
        <v>#REF!</v>
      </c>
      <c r="R19" s="211" t="e">
        <f>IF('Crisis Indicator Data'!#REF!="No Data",1,IF(#REF!&lt;&gt;"",1,0))</f>
        <v>#REF!</v>
      </c>
      <c r="S19" s="211" t="e">
        <f>IF('Crisis Indicator Data'!#REF!="No Data",1,IF(#REF!&lt;&gt;"",1,0))</f>
        <v>#REF!</v>
      </c>
      <c r="T19" s="211" t="e">
        <f>IF('Crisis Indicator Data'!#REF!="No Data",1,IF(#REF!&lt;&gt;"",1,0))</f>
        <v>#REF!</v>
      </c>
      <c r="U19" s="211" t="e">
        <f>IF('Crisis Indicator Data'!#REF!="No Data",1,IF(#REF!&lt;&gt;"",1,0))</f>
        <v>#REF!</v>
      </c>
      <c r="V19" s="211" t="e">
        <f>IF('Crisis Indicator Data'!#REF!="No Data",1,IF(#REF!&lt;&gt;"",1,0))</f>
        <v>#REF!</v>
      </c>
      <c r="W19" s="211" t="e">
        <f>IF('Crisis Indicator Data'!#REF!="No Data",1,IF(#REF!&lt;&gt;"",1,0))</f>
        <v>#REF!</v>
      </c>
      <c r="X19" s="211" t="e">
        <f>IF('Crisis Indicator Data'!#REF!="No Data",1,IF(#REF!&lt;&gt;"",1,0))</f>
        <v>#REF!</v>
      </c>
      <c r="Y19" s="211" t="e">
        <f>IF('Crisis Indicator Data'!#REF!="No Data",1,IF(#REF!&lt;&gt;"",1,0))</f>
        <v>#REF!</v>
      </c>
      <c r="Z19" s="211" t="e">
        <f>IF('Crisis Indicator Data'!#REF!="No Data",1,IF(#REF!&lt;&gt;"",1,0))</f>
        <v>#REF!</v>
      </c>
      <c r="AA19" s="211" t="e">
        <f>IF('Crisis Indicator Data'!#REF!="No Data",1,IF(#REF!&lt;&gt;"",1,0))</f>
        <v>#REF!</v>
      </c>
      <c r="AB19" s="211" t="e">
        <f>IF('Crisis Indicator Data'!#REF!="No Data",1,IF(#REF!&lt;&gt;"",1,0))</f>
        <v>#REF!</v>
      </c>
      <c r="AC19" s="211" t="e">
        <f>IF('Crisis Indicator Data'!#REF!="No Data",1,IF(#REF!&lt;&gt;"",1,0))</f>
        <v>#REF!</v>
      </c>
      <c r="AD19" s="211" t="e">
        <f>IF('Crisis Indicator Data'!#REF!="No Data",1,IF(#REF!&lt;&gt;"",1,0))</f>
        <v>#REF!</v>
      </c>
      <c r="AE19" s="211" t="e">
        <f>IF('Crisis Indicator Data'!#REF!="No Data",1,IF(#REF!&lt;&gt;"",1,0))</f>
        <v>#REF!</v>
      </c>
      <c r="AF19" s="211" t="e">
        <f>IF('Crisis Indicator Data'!#REF!="No Data",1,IF(#REF!&lt;&gt;"",1,0))</f>
        <v>#REF!</v>
      </c>
      <c r="AG19" s="211" t="e">
        <f>IF('Crisis Indicator Data'!#REF!="No Data",1,IF(#REF!&lt;&gt;"",1,0))</f>
        <v>#REF!</v>
      </c>
      <c r="AH19" s="211" t="e">
        <f>IF('Crisis Indicator Data'!#REF!="No Data",1,IF(#REF!&lt;&gt;"",1,0))</f>
        <v>#REF!</v>
      </c>
      <c r="AI19" s="211" t="e">
        <f>IF('Crisis Indicator Data'!#REF!="No Data",1,IF(#REF!&lt;&gt;"",1,0))</f>
        <v>#REF!</v>
      </c>
      <c r="AJ19" s="211" t="e">
        <f>IF('Crisis Indicator Data'!#REF!="No Data",1,IF(#REF!&lt;&gt;"",1,0))</f>
        <v>#REF!</v>
      </c>
      <c r="AK19" s="211" t="e">
        <f>IF('Crisis Indicator Data'!#REF!="No Data",1,IF(#REF!&lt;&gt;"",1,0))</f>
        <v>#REF!</v>
      </c>
      <c r="AL19" s="211" t="e">
        <f>IF('Crisis Indicator Data'!#REF!="No Data",1,IF(#REF!&lt;&gt;"",1,0))</f>
        <v>#REF!</v>
      </c>
      <c r="AM19" s="211" t="e">
        <f>IF('Crisis Indicator Data'!#REF!="No Data",1,IF(#REF!&lt;&gt;"",1,0))</f>
        <v>#REF!</v>
      </c>
      <c r="AN19" s="211" t="e">
        <f>IF('Crisis Indicator Data'!#REF!="No Data",1,IF(#REF!&lt;&gt;"",1,0))</f>
        <v>#REF!</v>
      </c>
      <c r="AO19" s="211" t="e">
        <f>IF('Crisis Indicator Data'!#REF!="No Data",1,IF(#REF!&lt;&gt;"",1,0))</f>
        <v>#REF!</v>
      </c>
      <c r="AP19" s="211" t="e">
        <f>IF('Crisis Indicator Data'!#REF!="No Data",1,IF(#REF!&lt;&gt;"",1,0))</f>
        <v>#REF!</v>
      </c>
      <c r="AQ19" s="211" t="e">
        <f>IF('Crisis Indicator Data'!#REF!="No Data",1,IF(#REF!&lt;&gt;"",1,0))</f>
        <v>#REF!</v>
      </c>
      <c r="AR19" s="211" t="e">
        <f>IF('Crisis Indicator Data'!#REF!="No Data",1,IF(#REF!&lt;&gt;"",1,0))</f>
        <v>#REF!</v>
      </c>
      <c r="AS19" s="211" t="e">
        <f>IF('Crisis Indicator Data'!#REF!="No Data",1,IF(#REF!&lt;&gt;"",1,0))</f>
        <v>#REF!</v>
      </c>
      <c r="AT19" s="211" t="e">
        <f>IF('Crisis Indicator Data'!#REF!="No Data",1,IF(#REF!&lt;&gt;"",1,0))</f>
        <v>#REF!</v>
      </c>
      <c r="AU19" s="211" t="e">
        <f>IF('Crisis Indicator Data'!#REF!="No Data",1,IF(#REF!&lt;&gt;"",1,0))</f>
        <v>#REF!</v>
      </c>
      <c r="AV19" s="211" t="e">
        <f>IF('Crisis Indicator Data'!#REF!="No Data",1,IF(#REF!&lt;&gt;"",1,0))</f>
        <v>#REF!</v>
      </c>
      <c r="AW19" s="211" t="e">
        <f>IF('Crisis Indicator Data'!#REF!="No Data",1,IF(#REF!&lt;&gt;"",1,0))</f>
        <v>#REF!</v>
      </c>
      <c r="AX19" s="211" t="e">
        <f>IF('Crisis Indicator Data'!#REF!="No Data",1,IF(#REF!&lt;&gt;"",1,0))</f>
        <v>#REF!</v>
      </c>
      <c r="AY19" s="211" t="e">
        <f>IF('Crisis Indicator Data'!#REF!="No Data",1,IF(#REF!&lt;&gt;"",1,0))</f>
        <v>#REF!</v>
      </c>
      <c r="AZ19" s="211" t="e">
        <f>IF('Crisis Indicator Data'!#REF!="No Data",1,IF(#REF!&lt;&gt;"",1,0))</f>
        <v>#REF!</v>
      </c>
      <c r="BA19" t="e">
        <f t="shared" si="0"/>
        <v>#REF!</v>
      </c>
      <c r="BB19" s="22" t="e">
        <f t="shared" si="1"/>
        <v>#REF!</v>
      </c>
    </row>
    <row r="20" spans="1:54" x14ac:dyDescent="0.25">
      <c r="A20" t="s">
        <v>8748</v>
      </c>
      <c r="B20" s="211" t="e">
        <f>IF('Crisis Indicator Data'!#REF!="No Data",1,IF(#REF!&lt;&gt;"",1,0))</f>
        <v>#REF!</v>
      </c>
      <c r="C20" s="211" t="e">
        <f>IF('Crisis Indicator Data'!#REF!="No Data",1,IF(#REF!&lt;&gt;"",1,0))</f>
        <v>#REF!</v>
      </c>
      <c r="D20" s="211" t="e">
        <f>IF('Crisis Indicator Data'!#REF!="No Data",1,IF(#REF!&lt;&gt;"",1,0))</f>
        <v>#REF!</v>
      </c>
      <c r="E20" s="211" t="e">
        <f>IF('Crisis Indicator Data'!#REF!="No Data",1,IF(#REF!&lt;&gt;"",1,0))</f>
        <v>#REF!</v>
      </c>
      <c r="F20" s="211" t="e">
        <f>IF('Crisis Indicator Data'!#REF!="No Data",1,IF(#REF!&lt;&gt;"",1,0))</f>
        <v>#REF!</v>
      </c>
      <c r="G20" s="211" t="e">
        <f>IF('Crisis Indicator Data'!#REF!="No Data",1,IF(#REF!&lt;&gt;"",1,0))</f>
        <v>#REF!</v>
      </c>
      <c r="H20" s="211" t="e">
        <f>IF('Crisis Indicator Data'!#REF!="No Data",1,IF(#REF!&lt;&gt;"",1,0))</f>
        <v>#REF!</v>
      </c>
      <c r="I20" s="211" t="e">
        <f>IF('Crisis Indicator Data'!#REF!="No Data",1,IF(#REF!&lt;&gt;"",1,0))</f>
        <v>#REF!</v>
      </c>
      <c r="J20" s="211" t="e">
        <f>IF('Crisis Indicator Data'!#REF!="No Data",1,IF(#REF!&lt;&gt;"",1,0))</f>
        <v>#REF!</v>
      </c>
      <c r="K20" s="211" t="e">
        <f>IF('Crisis Indicator Data'!#REF!="No Data",1,IF(#REF!&lt;&gt;"",1,0))</f>
        <v>#REF!</v>
      </c>
      <c r="L20" s="211" t="e">
        <f>IF('Crisis Indicator Data'!#REF!="No Data",1,IF(#REF!&lt;&gt;"",1,0))</f>
        <v>#REF!</v>
      </c>
      <c r="M20" s="211" t="e">
        <f>IF('Crisis Indicator Data'!#REF!="No Data",1,IF(#REF!&lt;&gt;"",1,0))</f>
        <v>#REF!</v>
      </c>
      <c r="N20" s="211" t="e">
        <f>IF('Crisis Indicator Data'!#REF!="No Data",1,IF(#REF!&lt;&gt;"",1,0))</f>
        <v>#REF!</v>
      </c>
      <c r="O20" s="211" t="e">
        <f>IF('Crisis Indicator Data'!#REF!="No Data",1,IF(#REF!&lt;&gt;"",1,0))</f>
        <v>#REF!</v>
      </c>
      <c r="P20" s="211" t="e">
        <f>IF('Crisis Indicator Data'!#REF!="No Data",1,IF(#REF!&lt;&gt;"",1,0))</f>
        <v>#REF!</v>
      </c>
      <c r="Q20" s="211" t="e">
        <f>IF('Crisis Indicator Data'!#REF!="No Data",1,IF(#REF!&lt;&gt;"",1,0))</f>
        <v>#REF!</v>
      </c>
      <c r="R20" s="211" t="e">
        <f>IF('Crisis Indicator Data'!#REF!="No Data",1,IF(#REF!&lt;&gt;"",1,0))</f>
        <v>#REF!</v>
      </c>
      <c r="S20" s="211" t="e">
        <f>IF('Crisis Indicator Data'!#REF!="No Data",1,IF(#REF!&lt;&gt;"",1,0))</f>
        <v>#REF!</v>
      </c>
      <c r="T20" s="211" t="e">
        <f>IF('Crisis Indicator Data'!#REF!="No Data",1,IF(#REF!&lt;&gt;"",1,0))</f>
        <v>#REF!</v>
      </c>
      <c r="U20" s="211" t="e">
        <f>IF('Crisis Indicator Data'!#REF!="No Data",1,IF(#REF!&lt;&gt;"",1,0))</f>
        <v>#REF!</v>
      </c>
      <c r="V20" s="211" t="e">
        <f>IF('Crisis Indicator Data'!#REF!="No Data",1,IF(#REF!&lt;&gt;"",1,0))</f>
        <v>#REF!</v>
      </c>
      <c r="W20" s="211" t="e">
        <f>IF('Crisis Indicator Data'!#REF!="No Data",1,IF(#REF!&lt;&gt;"",1,0))</f>
        <v>#REF!</v>
      </c>
      <c r="X20" s="211" t="e">
        <f>IF('Crisis Indicator Data'!#REF!="No Data",1,IF(#REF!&lt;&gt;"",1,0))</f>
        <v>#REF!</v>
      </c>
      <c r="Y20" s="211" t="e">
        <f>IF('Crisis Indicator Data'!#REF!="No Data",1,IF(#REF!&lt;&gt;"",1,0))</f>
        <v>#REF!</v>
      </c>
      <c r="Z20" s="211" t="e">
        <f>IF('Crisis Indicator Data'!#REF!="No Data",1,IF(#REF!&lt;&gt;"",1,0))</f>
        <v>#REF!</v>
      </c>
      <c r="AA20" s="211" t="e">
        <f>IF('Crisis Indicator Data'!#REF!="No Data",1,IF(#REF!&lt;&gt;"",1,0))</f>
        <v>#REF!</v>
      </c>
      <c r="AB20" s="211" t="e">
        <f>IF('Crisis Indicator Data'!#REF!="No Data",1,IF(#REF!&lt;&gt;"",1,0))</f>
        <v>#REF!</v>
      </c>
      <c r="AC20" s="211" t="e">
        <f>IF('Crisis Indicator Data'!#REF!="No Data",1,IF(#REF!&lt;&gt;"",1,0))</f>
        <v>#REF!</v>
      </c>
      <c r="AD20" s="211" t="e">
        <f>IF('Crisis Indicator Data'!#REF!="No Data",1,IF(#REF!&lt;&gt;"",1,0))</f>
        <v>#REF!</v>
      </c>
      <c r="AE20" s="211" t="e">
        <f>IF('Crisis Indicator Data'!#REF!="No Data",1,IF(#REF!&lt;&gt;"",1,0))</f>
        <v>#REF!</v>
      </c>
      <c r="AF20" s="211" t="e">
        <f>IF('Crisis Indicator Data'!#REF!="No Data",1,IF(#REF!&lt;&gt;"",1,0))</f>
        <v>#REF!</v>
      </c>
      <c r="AG20" s="211" t="e">
        <f>IF('Crisis Indicator Data'!#REF!="No Data",1,IF(#REF!&lt;&gt;"",1,0))</f>
        <v>#REF!</v>
      </c>
      <c r="AH20" s="211" t="e">
        <f>IF('Crisis Indicator Data'!#REF!="No Data",1,IF(#REF!&lt;&gt;"",1,0))</f>
        <v>#REF!</v>
      </c>
      <c r="AI20" s="211" t="e">
        <f>IF('Crisis Indicator Data'!#REF!="No Data",1,IF(#REF!&lt;&gt;"",1,0))</f>
        <v>#REF!</v>
      </c>
      <c r="AJ20" s="211" t="e">
        <f>IF('Crisis Indicator Data'!#REF!="No Data",1,IF(#REF!&lt;&gt;"",1,0))</f>
        <v>#REF!</v>
      </c>
      <c r="AK20" s="211" t="e">
        <f>IF('Crisis Indicator Data'!#REF!="No Data",1,IF(#REF!&lt;&gt;"",1,0))</f>
        <v>#REF!</v>
      </c>
      <c r="AL20" s="211" t="e">
        <f>IF('Crisis Indicator Data'!#REF!="No Data",1,IF(#REF!&lt;&gt;"",1,0))</f>
        <v>#REF!</v>
      </c>
      <c r="AM20" s="211" t="e">
        <f>IF('Crisis Indicator Data'!#REF!="No Data",1,IF(#REF!&lt;&gt;"",1,0))</f>
        <v>#REF!</v>
      </c>
      <c r="AN20" s="211" t="e">
        <f>IF('Crisis Indicator Data'!#REF!="No Data",1,IF(#REF!&lt;&gt;"",1,0))</f>
        <v>#REF!</v>
      </c>
      <c r="AO20" s="211" t="e">
        <f>IF('Crisis Indicator Data'!#REF!="No Data",1,IF(#REF!&lt;&gt;"",1,0))</f>
        <v>#REF!</v>
      </c>
      <c r="AP20" s="211" t="e">
        <f>IF('Crisis Indicator Data'!#REF!="No Data",1,IF(#REF!&lt;&gt;"",1,0))</f>
        <v>#REF!</v>
      </c>
      <c r="AQ20" s="211" t="e">
        <f>IF('Crisis Indicator Data'!#REF!="No Data",1,IF(#REF!&lt;&gt;"",1,0))</f>
        <v>#REF!</v>
      </c>
      <c r="AR20" s="211" t="e">
        <f>IF('Crisis Indicator Data'!#REF!="No Data",1,IF(#REF!&lt;&gt;"",1,0))</f>
        <v>#REF!</v>
      </c>
      <c r="AS20" s="211" t="e">
        <f>IF('Crisis Indicator Data'!#REF!="No Data",1,IF(#REF!&lt;&gt;"",1,0))</f>
        <v>#REF!</v>
      </c>
      <c r="AT20" s="211" t="e">
        <f>IF('Crisis Indicator Data'!#REF!="No Data",1,IF(#REF!&lt;&gt;"",1,0))</f>
        <v>#REF!</v>
      </c>
      <c r="AU20" s="211" t="e">
        <f>IF('Crisis Indicator Data'!#REF!="No Data",1,IF(#REF!&lt;&gt;"",1,0))</f>
        <v>#REF!</v>
      </c>
      <c r="AV20" s="211" t="e">
        <f>IF('Crisis Indicator Data'!#REF!="No Data",1,IF(#REF!&lt;&gt;"",1,0))</f>
        <v>#REF!</v>
      </c>
      <c r="AW20" s="211" t="e">
        <f>IF('Crisis Indicator Data'!#REF!="No Data",1,IF(#REF!&lt;&gt;"",1,0))</f>
        <v>#REF!</v>
      </c>
      <c r="AX20" s="211" t="e">
        <f>IF('Crisis Indicator Data'!#REF!="No Data",1,IF(#REF!&lt;&gt;"",1,0))</f>
        <v>#REF!</v>
      </c>
      <c r="AY20" s="211" t="e">
        <f>IF('Crisis Indicator Data'!#REF!="No Data",1,IF(#REF!&lt;&gt;"",1,0))</f>
        <v>#REF!</v>
      </c>
      <c r="AZ20" s="211" t="e">
        <f>IF('Crisis Indicator Data'!#REF!="No Data",1,IF(#REF!&lt;&gt;"",1,0))</f>
        <v>#REF!</v>
      </c>
      <c r="BA20" t="e">
        <f t="shared" si="0"/>
        <v>#REF!</v>
      </c>
      <c r="BB20" s="22" t="e">
        <f t="shared" si="1"/>
        <v>#REF!</v>
      </c>
    </row>
    <row r="21" spans="1:54" x14ac:dyDescent="0.25">
      <c r="A21" t="s">
        <v>8741</v>
      </c>
      <c r="B21" s="211" t="e">
        <f>IF('Crisis Indicator Data'!#REF!="No Data",1,IF(#REF!&lt;&gt;"",1,0))</f>
        <v>#REF!</v>
      </c>
      <c r="C21" s="211" t="e">
        <f>IF('Crisis Indicator Data'!#REF!="No Data",1,IF(#REF!&lt;&gt;"",1,0))</f>
        <v>#REF!</v>
      </c>
      <c r="D21" s="211" t="e">
        <f>IF('Crisis Indicator Data'!#REF!="No Data",1,IF(#REF!&lt;&gt;"",1,0))</f>
        <v>#REF!</v>
      </c>
      <c r="E21" s="211" t="e">
        <f>IF('Crisis Indicator Data'!#REF!="No Data",1,IF(#REF!&lt;&gt;"",1,0))</f>
        <v>#REF!</v>
      </c>
      <c r="F21" s="211" t="e">
        <f>IF('Crisis Indicator Data'!#REF!="No Data",1,IF(#REF!&lt;&gt;"",1,0))</f>
        <v>#REF!</v>
      </c>
      <c r="G21" s="211" t="e">
        <f>IF('Crisis Indicator Data'!#REF!="No Data",1,IF(#REF!&lt;&gt;"",1,0))</f>
        <v>#REF!</v>
      </c>
      <c r="H21" s="211" t="e">
        <f>IF('Crisis Indicator Data'!#REF!="No Data",1,IF(#REF!&lt;&gt;"",1,0))</f>
        <v>#REF!</v>
      </c>
      <c r="I21" s="211" t="e">
        <f>IF('Crisis Indicator Data'!#REF!="No Data",1,IF(#REF!&lt;&gt;"",1,0))</f>
        <v>#REF!</v>
      </c>
      <c r="J21" s="211" t="e">
        <f>IF('Crisis Indicator Data'!#REF!="No Data",1,IF(#REF!&lt;&gt;"",1,0))</f>
        <v>#REF!</v>
      </c>
      <c r="K21" s="211" t="e">
        <f>IF('Crisis Indicator Data'!#REF!="No Data",1,IF(#REF!&lt;&gt;"",1,0))</f>
        <v>#REF!</v>
      </c>
      <c r="L21" s="211" t="e">
        <f>IF('Crisis Indicator Data'!#REF!="No Data",1,IF(#REF!&lt;&gt;"",1,0))</f>
        <v>#REF!</v>
      </c>
      <c r="M21" s="211" t="e">
        <f>IF('Crisis Indicator Data'!#REF!="No Data",1,IF(#REF!&lt;&gt;"",1,0))</f>
        <v>#REF!</v>
      </c>
      <c r="N21" s="211" t="e">
        <f>IF('Crisis Indicator Data'!#REF!="No Data",1,IF(#REF!&lt;&gt;"",1,0))</f>
        <v>#REF!</v>
      </c>
      <c r="O21" s="211" t="e">
        <f>IF('Crisis Indicator Data'!#REF!="No Data",1,IF(#REF!&lt;&gt;"",1,0))</f>
        <v>#REF!</v>
      </c>
      <c r="P21" s="211" t="e">
        <f>IF('Crisis Indicator Data'!#REF!="No Data",1,IF(#REF!&lt;&gt;"",1,0))</f>
        <v>#REF!</v>
      </c>
      <c r="Q21" s="211" t="e">
        <f>IF('Crisis Indicator Data'!#REF!="No Data",1,IF(#REF!&lt;&gt;"",1,0))</f>
        <v>#REF!</v>
      </c>
      <c r="R21" s="211" t="e">
        <f>IF('Crisis Indicator Data'!#REF!="No Data",1,IF(#REF!&lt;&gt;"",1,0))</f>
        <v>#REF!</v>
      </c>
      <c r="S21" s="211" t="e">
        <f>IF('Crisis Indicator Data'!#REF!="No Data",1,IF(#REF!&lt;&gt;"",1,0))</f>
        <v>#REF!</v>
      </c>
      <c r="T21" s="211" t="e">
        <f>IF('Crisis Indicator Data'!#REF!="No Data",1,IF(#REF!&lt;&gt;"",1,0))</f>
        <v>#REF!</v>
      </c>
      <c r="U21" s="211" t="e">
        <f>IF('Crisis Indicator Data'!#REF!="No Data",1,IF(#REF!&lt;&gt;"",1,0))</f>
        <v>#REF!</v>
      </c>
      <c r="V21" s="211" t="e">
        <f>IF('Crisis Indicator Data'!#REF!="No Data",1,IF(#REF!&lt;&gt;"",1,0))</f>
        <v>#REF!</v>
      </c>
      <c r="W21" s="211" t="e">
        <f>IF('Crisis Indicator Data'!#REF!="No Data",1,IF(#REF!&lt;&gt;"",1,0))</f>
        <v>#REF!</v>
      </c>
      <c r="X21" s="211" t="e">
        <f>IF('Crisis Indicator Data'!#REF!="No Data",1,IF(#REF!&lt;&gt;"",1,0))</f>
        <v>#REF!</v>
      </c>
      <c r="Y21" s="211" t="e">
        <f>IF('Crisis Indicator Data'!#REF!="No Data",1,IF(#REF!&lt;&gt;"",1,0))</f>
        <v>#REF!</v>
      </c>
      <c r="Z21" s="211" t="e">
        <f>IF('Crisis Indicator Data'!#REF!="No Data",1,IF(#REF!&lt;&gt;"",1,0))</f>
        <v>#REF!</v>
      </c>
      <c r="AA21" s="211" t="e">
        <f>IF('Crisis Indicator Data'!#REF!="No Data",1,IF(#REF!&lt;&gt;"",1,0))</f>
        <v>#REF!</v>
      </c>
      <c r="AB21" s="211" t="e">
        <f>IF('Crisis Indicator Data'!#REF!="No Data",1,IF(#REF!&lt;&gt;"",1,0))</f>
        <v>#REF!</v>
      </c>
      <c r="AC21" s="211" t="e">
        <f>IF('Crisis Indicator Data'!#REF!="No Data",1,IF(#REF!&lt;&gt;"",1,0))</f>
        <v>#REF!</v>
      </c>
      <c r="AD21" s="211" t="e">
        <f>IF('Crisis Indicator Data'!#REF!="No Data",1,IF(#REF!&lt;&gt;"",1,0))</f>
        <v>#REF!</v>
      </c>
      <c r="AE21" s="211" t="e">
        <f>IF('Crisis Indicator Data'!#REF!="No Data",1,IF(#REF!&lt;&gt;"",1,0))</f>
        <v>#REF!</v>
      </c>
      <c r="AF21" s="211" t="e">
        <f>IF('Crisis Indicator Data'!#REF!="No Data",1,IF(#REF!&lt;&gt;"",1,0))</f>
        <v>#REF!</v>
      </c>
      <c r="AG21" s="211" t="e">
        <f>IF('Crisis Indicator Data'!#REF!="No Data",1,IF(#REF!&lt;&gt;"",1,0))</f>
        <v>#REF!</v>
      </c>
      <c r="AH21" s="211" t="e">
        <f>IF('Crisis Indicator Data'!#REF!="No Data",1,IF(#REF!&lt;&gt;"",1,0))</f>
        <v>#REF!</v>
      </c>
      <c r="AI21" s="211" t="e">
        <f>IF('Crisis Indicator Data'!#REF!="No Data",1,IF(#REF!&lt;&gt;"",1,0))</f>
        <v>#REF!</v>
      </c>
      <c r="AJ21" s="211" t="e">
        <f>IF('Crisis Indicator Data'!#REF!="No Data",1,IF(#REF!&lt;&gt;"",1,0))</f>
        <v>#REF!</v>
      </c>
      <c r="AK21" s="211" t="e">
        <f>IF('Crisis Indicator Data'!#REF!="No Data",1,IF(#REF!&lt;&gt;"",1,0))</f>
        <v>#REF!</v>
      </c>
      <c r="AL21" s="211" t="e">
        <f>IF('Crisis Indicator Data'!#REF!="No Data",1,IF(#REF!&lt;&gt;"",1,0))</f>
        <v>#REF!</v>
      </c>
      <c r="AM21" s="211" t="e">
        <f>IF('Crisis Indicator Data'!#REF!="No Data",1,IF(#REF!&lt;&gt;"",1,0))</f>
        <v>#REF!</v>
      </c>
      <c r="AN21" s="211" t="e">
        <f>IF('Crisis Indicator Data'!#REF!="No Data",1,IF(#REF!&lt;&gt;"",1,0))</f>
        <v>#REF!</v>
      </c>
      <c r="AO21" s="211" t="e">
        <f>IF('Crisis Indicator Data'!#REF!="No Data",1,IF(#REF!&lt;&gt;"",1,0))</f>
        <v>#REF!</v>
      </c>
      <c r="AP21" s="211" t="e">
        <f>IF('Crisis Indicator Data'!#REF!="No Data",1,IF(#REF!&lt;&gt;"",1,0))</f>
        <v>#REF!</v>
      </c>
      <c r="AQ21" s="211" t="e">
        <f>IF('Crisis Indicator Data'!#REF!="No Data",1,IF(#REF!&lt;&gt;"",1,0))</f>
        <v>#REF!</v>
      </c>
      <c r="AR21" s="211" t="e">
        <f>IF('Crisis Indicator Data'!#REF!="No Data",1,IF(#REF!&lt;&gt;"",1,0))</f>
        <v>#REF!</v>
      </c>
      <c r="AS21" s="211" t="e">
        <f>IF('Crisis Indicator Data'!#REF!="No Data",1,IF(#REF!&lt;&gt;"",1,0))</f>
        <v>#REF!</v>
      </c>
      <c r="AT21" s="211" t="e">
        <f>IF('Crisis Indicator Data'!#REF!="No Data",1,IF(#REF!&lt;&gt;"",1,0))</f>
        <v>#REF!</v>
      </c>
      <c r="AU21" s="211" t="e">
        <f>IF('Crisis Indicator Data'!#REF!="No Data",1,IF(#REF!&lt;&gt;"",1,0))</f>
        <v>#REF!</v>
      </c>
      <c r="AV21" s="211" t="e">
        <f>IF('Crisis Indicator Data'!#REF!="No Data",1,IF(#REF!&lt;&gt;"",1,0))</f>
        <v>#REF!</v>
      </c>
      <c r="AW21" s="211" t="e">
        <f>IF('Crisis Indicator Data'!#REF!="No Data",1,IF(#REF!&lt;&gt;"",1,0))</f>
        <v>#REF!</v>
      </c>
      <c r="AX21" s="211" t="e">
        <f>IF('Crisis Indicator Data'!#REF!="No Data",1,IF(#REF!&lt;&gt;"",1,0))</f>
        <v>#REF!</v>
      </c>
      <c r="AY21" s="211" t="e">
        <f>IF('Crisis Indicator Data'!#REF!="No Data",1,IF(#REF!&lt;&gt;"",1,0))</f>
        <v>#REF!</v>
      </c>
      <c r="AZ21" s="211" t="e">
        <f>IF('Crisis Indicator Data'!#REF!="No Data",1,IF(#REF!&lt;&gt;"",1,0))</f>
        <v>#REF!</v>
      </c>
      <c r="BA21" t="e">
        <f t="shared" si="0"/>
        <v>#REF!</v>
      </c>
      <c r="BB21" s="22" t="e">
        <f t="shared" si="1"/>
        <v>#REF!</v>
      </c>
    </row>
    <row r="22" spans="1:54" x14ac:dyDescent="0.25">
      <c r="A22" t="s">
        <v>8735</v>
      </c>
      <c r="B22" s="211" t="e">
        <f>IF('Crisis Indicator Data'!#REF!="No Data",1,IF(#REF!&lt;&gt;"",1,0))</f>
        <v>#REF!</v>
      </c>
      <c r="C22" s="211" t="e">
        <f>IF('Crisis Indicator Data'!#REF!="No Data",1,IF(#REF!&lt;&gt;"",1,0))</f>
        <v>#REF!</v>
      </c>
      <c r="D22" s="211" t="e">
        <f>IF('Crisis Indicator Data'!#REF!="No Data",1,IF(#REF!&lt;&gt;"",1,0))</f>
        <v>#REF!</v>
      </c>
      <c r="E22" s="211" t="e">
        <f>IF('Crisis Indicator Data'!#REF!="No Data",1,IF(#REF!&lt;&gt;"",1,0))</f>
        <v>#REF!</v>
      </c>
      <c r="F22" s="211" t="e">
        <f>IF('Crisis Indicator Data'!#REF!="No Data",1,IF(#REF!&lt;&gt;"",1,0))</f>
        <v>#REF!</v>
      </c>
      <c r="G22" s="211" t="e">
        <f>IF('Crisis Indicator Data'!#REF!="No Data",1,IF(#REF!&lt;&gt;"",1,0))</f>
        <v>#REF!</v>
      </c>
      <c r="H22" s="211" t="e">
        <f>IF('Crisis Indicator Data'!#REF!="No Data",1,IF(#REF!&lt;&gt;"",1,0))</f>
        <v>#REF!</v>
      </c>
      <c r="I22" s="211" t="e">
        <f>IF('Crisis Indicator Data'!#REF!="No Data",1,IF(#REF!&lt;&gt;"",1,0))</f>
        <v>#REF!</v>
      </c>
      <c r="J22" s="211" t="e">
        <f>IF('Crisis Indicator Data'!#REF!="No Data",1,IF(#REF!&lt;&gt;"",1,0))</f>
        <v>#REF!</v>
      </c>
      <c r="K22" s="211" t="e">
        <f>IF('Crisis Indicator Data'!#REF!="No Data",1,IF(#REF!&lt;&gt;"",1,0))</f>
        <v>#REF!</v>
      </c>
      <c r="L22" s="211" t="e">
        <f>IF('Crisis Indicator Data'!#REF!="No Data",1,IF(#REF!&lt;&gt;"",1,0))</f>
        <v>#REF!</v>
      </c>
      <c r="M22" s="211" t="e">
        <f>IF('Crisis Indicator Data'!#REF!="No Data",1,IF(#REF!&lt;&gt;"",1,0))</f>
        <v>#REF!</v>
      </c>
      <c r="N22" s="211" t="e">
        <f>IF('Crisis Indicator Data'!#REF!="No Data",1,IF(#REF!&lt;&gt;"",1,0))</f>
        <v>#REF!</v>
      </c>
      <c r="O22" s="211" t="e">
        <f>IF('Crisis Indicator Data'!#REF!="No Data",1,IF(#REF!&lt;&gt;"",1,0))</f>
        <v>#REF!</v>
      </c>
      <c r="P22" s="211" t="e">
        <f>IF('Crisis Indicator Data'!#REF!="No Data",1,IF(#REF!&lt;&gt;"",1,0))</f>
        <v>#REF!</v>
      </c>
      <c r="Q22" s="211" t="e">
        <f>IF('Crisis Indicator Data'!#REF!="No Data",1,IF(#REF!&lt;&gt;"",1,0))</f>
        <v>#REF!</v>
      </c>
      <c r="R22" s="211" t="e">
        <f>IF('Crisis Indicator Data'!#REF!="No Data",1,IF(#REF!&lt;&gt;"",1,0))</f>
        <v>#REF!</v>
      </c>
      <c r="S22" s="211" t="e">
        <f>IF('Crisis Indicator Data'!#REF!="No Data",1,IF(#REF!&lt;&gt;"",1,0))</f>
        <v>#REF!</v>
      </c>
      <c r="T22" s="211" t="e">
        <f>IF('Crisis Indicator Data'!#REF!="No Data",1,IF(#REF!&lt;&gt;"",1,0))</f>
        <v>#REF!</v>
      </c>
      <c r="U22" s="211" t="e">
        <f>IF('Crisis Indicator Data'!#REF!="No Data",1,IF(#REF!&lt;&gt;"",1,0))</f>
        <v>#REF!</v>
      </c>
      <c r="V22" s="211" t="e">
        <f>IF('Crisis Indicator Data'!#REF!="No Data",1,IF(#REF!&lt;&gt;"",1,0))</f>
        <v>#REF!</v>
      </c>
      <c r="W22" s="211" t="e">
        <f>IF('Crisis Indicator Data'!#REF!="No Data",1,IF(#REF!&lt;&gt;"",1,0))</f>
        <v>#REF!</v>
      </c>
      <c r="X22" s="211" t="e">
        <f>IF('Crisis Indicator Data'!#REF!="No Data",1,IF(#REF!&lt;&gt;"",1,0))</f>
        <v>#REF!</v>
      </c>
      <c r="Y22" s="211" t="e">
        <f>IF('Crisis Indicator Data'!#REF!="No Data",1,IF(#REF!&lt;&gt;"",1,0))</f>
        <v>#REF!</v>
      </c>
      <c r="Z22" s="211" t="e">
        <f>IF('Crisis Indicator Data'!#REF!="No Data",1,IF(#REF!&lt;&gt;"",1,0))</f>
        <v>#REF!</v>
      </c>
      <c r="AA22" s="211" t="e">
        <f>IF('Crisis Indicator Data'!#REF!="No Data",1,IF(#REF!&lt;&gt;"",1,0))</f>
        <v>#REF!</v>
      </c>
      <c r="AB22" s="211" t="e">
        <f>IF('Crisis Indicator Data'!#REF!="No Data",1,IF(#REF!&lt;&gt;"",1,0))</f>
        <v>#REF!</v>
      </c>
      <c r="AC22" s="211" t="e">
        <f>IF('Crisis Indicator Data'!#REF!="No Data",1,IF(#REF!&lt;&gt;"",1,0))</f>
        <v>#REF!</v>
      </c>
      <c r="AD22" s="211" t="e">
        <f>IF('Crisis Indicator Data'!#REF!="No Data",1,IF(#REF!&lt;&gt;"",1,0))</f>
        <v>#REF!</v>
      </c>
      <c r="AE22" s="211" t="e">
        <f>IF('Crisis Indicator Data'!#REF!="No Data",1,IF(#REF!&lt;&gt;"",1,0))</f>
        <v>#REF!</v>
      </c>
      <c r="AF22" s="211" t="e">
        <f>IF('Crisis Indicator Data'!#REF!="No Data",1,IF(#REF!&lt;&gt;"",1,0))</f>
        <v>#REF!</v>
      </c>
      <c r="AG22" s="211" t="e">
        <f>IF('Crisis Indicator Data'!#REF!="No Data",1,IF(#REF!&lt;&gt;"",1,0))</f>
        <v>#REF!</v>
      </c>
      <c r="AH22" s="211" t="e">
        <f>IF('Crisis Indicator Data'!#REF!="No Data",1,IF(#REF!&lt;&gt;"",1,0))</f>
        <v>#REF!</v>
      </c>
      <c r="AI22" s="211" t="e">
        <f>IF('Crisis Indicator Data'!#REF!="No Data",1,IF(#REF!&lt;&gt;"",1,0))</f>
        <v>#REF!</v>
      </c>
      <c r="AJ22" s="211" t="e">
        <f>IF('Crisis Indicator Data'!#REF!="No Data",1,IF(#REF!&lt;&gt;"",1,0))</f>
        <v>#REF!</v>
      </c>
      <c r="AK22" s="211" t="e">
        <f>IF('Crisis Indicator Data'!#REF!="No Data",1,IF(#REF!&lt;&gt;"",1,0))</f>
        <v>#REF!</v>
      </c>
      <c r="AL22" s="211" t="e">
        <f>IF('Crisis Indicator Data'!#REF!="No Data",1,IF(#REF!&lt;&gt;"",1,0))</f>
        <v>#REF!</v>
      </c>
      <c r="AM22" s="211" t="e">
        <f>IF('Crisis Indicator Data'!#REF!="No Data",1,IF(#REF!&lt;&gt;"",1,0))</f>
        <v>#REF!</v>
      </c>
      <c r="AN22" s="211" t="e">
        <f>IF('Crisis Indicator Data'!#REF!="No Data",1,IF(#REF!&lt;&gt;"",1,0))</f>
        <v>#REF!</v>
      </c>
      <c r="AO22" s="211" t="e">
        <f>IF('Crisis Indicator Data'!#REF!="No Data",1,IF(#REF!&lt;&gt;"",1,0))</f>
        <v>#REF!</v>
      </c>
      <c r="AP22" s="211" t="e">
        <f>IF('Crisis Indicator Data'!#REF!="No Data",1,IF(#REF!&lt;&gt;"",1,0))</f>
        <v>#REF!</v>
      </c>
      <c r="AQ22" s="211" t="e">
        <f>IF('Crisis Indicator Data'!#REF!="No Data",1,IF(#REF!&lt;&gt;"",1,0))</f>
        <v>#REF!</v>
      </c>
      <c r="AR22" s="211" t="e">
        <f>IF('Crisis Indicator Data'!#REF!="No Data",1,IF(#REF!&lt;&gt;"",1,0))</f>
        <v>#REF!</v>
      </c>
      <c r="AS22" s="211" t="e">
        <f>IF('Crisis Indicator Data'!#REF!="No Data",1,IF(#REF!&lt;&gt;"",1,0))</f>
        <v>#REF!</v>
      </c>
      <c r="AT22" s="211" t="e">
        <f>IF('Crisis Indicator Data'!#REF!="No Data",1,IF(#REF!&lt;&gt;"",1,0))</f>
        <v>#REF!</v>
      </c>
      <c r="AU22" s="211" t="e">
        <f>IF('Crisis Indicator Data'!#REF!="No Data",1,IF(#REF!&lt;&gt;"",1,0))</f>
        <v>#REF!</v>
      </c>
      <c r="AV22" s="211" t="e">
        <f>IF('Crisis Indicator Data'!#REF!="No Data",1,IF(#REF!&lt;&gt;"",1,0))</f>
        <v>#REF!</v>
      </c>
      <c r="AW22" s="211" t="e">
        <f>IF('Crisis Indicator Data'!#REF!="No Data",1,IF(#REF!&lt;&gt;"",1,0))</f>
        <v>#REF!</v>
      </c>
      <c r="AX22" s="211" t="e">
        <f>IF('Crisis Indicator Data'!#REF!="No Data",1,IF(#REF!&lt;&gt;"",1,0))</f>
        <v>#REF!</v>
      </c>
      <c r="AY22" s="211" t="e">
        <f>IF('Crisis Indicator Data'!#REF!="No Data",1,IF(#REF!&lt;&gt;"",1,0))</f>
        <v>#REF!</v>
      </c>
      <c r="AZ22" s="211" t="e">
        <f>IF('Crisis Indicator Data'!#REF!="No Data",1,IF(#REF!&lt;&gt;"",1,0))</f>
        <v>#REF!</v>
      </c>
      <c r="BA22" t="e">
        <f t="shared" si="0"/>
        <v>#REF!</v>
      </c>
      <c r="BB22" s="22" t="e">
        <f t="shared" si="1"/>
        <v>#REF!</v>
      </c>
    </row>
    <row r="23" spans="1:54" x14ac:dyDescent="0.25">
      <c r="A23" t="s">
        <v>8750</v>
      </c>
      <c r="B23" s="211" t="e">
        <f>IF('Crisis Indicator Data'!#REF!="No Data",1,IF(#REF!&lt;&gt;"",1,0))</f>
        <v>#REF!</v>
      </c>
      <c r="C23" s="211" t="e">
        <f>IF('Crisis Indicator Data'!#REF!="No Data",1,IF(#REF!&lt;&gt;"",1,0))</f>
        <v>#REF!</v>
      </c>
      <c r="D23" s="211" t="e">
        <f>IF('Crisis Indicator Data'!#REF!="No Data",1,IF(#REF!&lt;&gt;"",1,0))</f>
        <v>#REF!</v>
      </c>
      <c r="E23" s="211" t="e">
        <f>IF('Crisis Indicator Data'!#REF!="No Data",1,IF(#REF!&lt;&gt;"",1,0))</f>
        <v>#REF!</v>
      </c>
      <c r="F23" s="211" t="e">
        <f>IF('Crisis Indicator Data'!#REF!="No Data",1,IF(#REF!&lt;&gt;"",1,0))</f>
        <v>#REF!</v>
      </c>
      <c r="G23" s="211" t="e">
        <f>IF('Crisis Indicator Data'!#REF!="No Data",1,IF(#REF!&lt;&gt;"",1,0))</f>
        <v>#REF!</v>
      </c>
      <c r="H23" s="211" t="e">
        <f>IF('Crisis Indicator Data'!#REF!="No Data",1,IF(#REF!&lt;&gt;"",1,0))</f>
        <v>#REF!</v>
      </c>
      <c r="I23" s="211" t="e">
        <f>IF('Crisis Indicator Data'!#REF!="No Data",1,IF(#REF!&lt;&gt;"",1,0))</f>
        <v>#REF!</v>
      </c>
      <c r="J23" s="211" t="e">
        <f>IF('Crisis Indicator Data'!#REF!="No Data",1,IF(#REF!&lt;&gt;"",1,0))</f>
        <v>#REF!</v>
      </c>
      <c r="K23" s="211" t="e">
        <f>IF('Crisis Indicator Data'!#REF!="No Data",1,IF(#REF!&lt;&gt;"",1,0))</f>
        <v>#REF!</v>
      </c>
      <c r="L23" s="211" t="e">
        <f>IF('Crisis Indicator Data'!#REF!="No Data",1,IF(#REF!&lt;&gt;"",1,0))</f>
        <v>#REF!</v>
      </c>
      <c r="M23" s="211" t="e">
        <f>IF('Crisis Indicator Data'!#REF!="No Data",1,IF(#REF!&lt;&gt;"",1,0))</f>
        <v>#REF!</v>
      </c>
      <c r="N23" s="211" t="e">
        <f>IF('Crisis Indicator Data'!#REF!="No Data",1,IF(#REF!&lt;&gt;"",1,0))</f>
        <v>#REF!</v>
      </c>
      <c r="O23" s="211" t="e">
        <f>IF('Crisis Indicator Data'!#REF!="No Data",1,IF(#REF!&lt;&gt;"",1,0))</f>
        <v>#REF!</v>
      </c>
      <c r="P23" s="211" t="e">
        <f>IF('Crisis Indicator Data'!#REF!="No Data",1,IF(#REF!&lt;&gt;"",1,0))</f>
        <v>#REF!</v>
      </c>
      <c r="Q23" s="211" t="e">
        <f>IF('Crisis Indicator Data'!#REF!="No Data",1,IF(#REF!&lt;&gt;"",1,0))</f>
        <v>#REF!</v>
      </c>
      <c r="R23" s="211" t="e">
        <f>IF('Crisis Indicator Data'!#REF!="No Data",1,IF(#REF!&lt;&gt;"",1,0))</f>
        <v>#REF!</v>
      </c>
      <c r="S23" s="211" t="e">
        <f>IF('Crisis Indicator Data'!#REF!="No Data",1,IF(#REF!&lt;&gt;"",1,0))</f>
        <v>#REF!</v>
      </c>
      <c r="T23" s="211" t="e">
        <f>IF('Crisis Indicator Data'!#REF!="No Data",1,IF(#REF!&lt;&gt;"",1,0))</f>
        <v>#REF!</v>
      </c>
      <c r="U23" s="211" t="e">
        <f>IF('Crisis Indicator Data'!#REF!="No Data",1,IF(#REF!&lt;&gt;"",1,0))</f>
        <v>#REF!</v>
      </c>
      <c r="V23" s="211" t="e">
        <f>IF('Crisis Indicator Data'!#REF!="No Data",1,IF(#REF!&lt;&gt;"",1,0))</f>
        <v>#REF!</v>
      </c>
      <c r="W23" s="211" t="e">
        <f>IF('Crisis Indicator Data'!#REF!="No Data",1,IF(#REF!&lt;&gt;"",1,0))</f>
        <v>#REF!</v>
      </c>
      <c r="X23" s="211" t="e">
        <f>IF('Crisis Indicator Data'!#REF!="No Data",1,IF(#REF!&lt;&gt;"",1,0))</f>
        <v>#REF!</v>
      </c>
      <c r="Y23" s="211" t="e">
        <f>IF('Crisis Indicator Data'!#REF!="No Data",1,IF(#REF!&lt;&gt;"",1,0))</f>
        <v>#REF!</v>
      </c>
      <c r="Z23" s="211" t="e">
        <f>IF('Crisis Indicator Data'!#REF!="No Data",1,IF(#REF!&lt;&gt;"",1,0))</f>
        <v>#REF!</v>
      </c>
      <c r="AA23" s="211" t="e">
        <f>IF('Crisis Indicator Data'!#REF!="No Data",1,IF(#REF!&lt;&gt;"",1,0))</f>
        <v>#REF!</v>
      </c>
      <c r="AB23" s="211" t="e">
        <f>IF('Crisis Indicator Data'!#REF!="No Data",1,IF(#REF!&lt;&gt;"",1,0))</f>
        <v>#REF!</v>
      </c>
      <c r="AC23" s="211" t="e">
        <f>IF('Crisis Indicator Data'!#REF!="No Data",1,IF(#REF!&lt;&gt;"",1,0))</f>
        <v>#REF!</v>
      </c>
      <c r="AD23" s="211" t="e">
        <f>IF('Crisis Indicator Data'!#REF!="No Data",1,IF(#REF!&lt;&gt;"",1,0))</f>
        <v>#REF!</v>
      </c>
      <c r="AE23" s="211" t="e">
        <f>IF('Crisis Indicator Data'!#REF!="No Data",1,IF(#REF!&lt;&gt;"",1,0))</f>
        <v>#REF!</v>
      </c>
      <c r="AF23" s="211" t="e">
        <f>IF('Crisis Indicator Data'!#REF!="No Data",1,IF(#REF!&lt;&gt;"",1,0))</f>
        <v>#REF!</v>
      </c>
      <c r="AG23" s="211" t="e">
        <f>IF('Crisis Indicator Data'!#REF!="No Data",1,IF(#REF!&lt;&gt;"",1,0))</f>
        <v>#REF!</v>
      </c>
      <c r="AH23" s="211" t="e">
        <f>IF('Crisis Indicator Data'!#REF!="No Data",1,IF(#REF!&lt;&gt;"",1,0))</f>
        <v>#REF!</v>
      </c>
      <c r="AI23" s="211" t="e">
        <f>IF('Crisis Indicator Data'!#REF!="No Data",1,IF(#REF!&lt;&gt;"",1,0))</f>
        <v>#REF!</v>
      </c>
      <c r="AJ23" s="211" t="e">
        <f>IF('Crisis Indicator Data'!#REF!="No Data",1,IF(#REF!&lt;&gt;"",1,0))</f>
        <v>#REF!</v>
      </c>
      <c r="AK23" s="211" t="e">
        <f>IF('Crisis Indicator Data'!#REF!="No Data",1,IF(#REF!&lt;&gt;"",1,0))</f>
        <v>#REF!</v>
      </c>
      <c r="AL23" s="211" t="e">
        <f>IF('Crisis Indicator Data'!#REF!="No Data",1,IF(#REF!&lt;&gt;"",1,0))</f>
        <v>#REF!</v>
      </c>
      <c r="AM23" s="211" t="e">
        <f>IF('Crisis Indicator Data'!#REF!="No Data",1,IF(#REF!&lt;&gt;"",1,0))</f>
        <v>#REF!</v>
      </c>
      <c r="AN23" s="211" t="e">
        <f>IF('Crisis Indicator Data'!#REF!="No Data",1,IF(#REF!&lt;&gt;"",1,0))</f>
        <v>#REF!</v>
      </c>
      <c r="AO23" s="211" t="e">
        <f>IF('Crisis Indicator Data'!#REF!="No Data",1,IF(#REF!&lt;&gt;"",1,0))</f>
        <v>#REF!</v>
      </c>
      <c r="AP23" s="211" t="e">
        <f>IF('Crisis Indicator Data'!#REF!="No Data",1,IF(#REF!&lt;&gt;"",1,0))</f>
        <v>#REF!</v>
      </c>
      <c r="AQ23" s="211" t="e">
        <f>IF('Crisis Indicator Data'!#REF!="No Data",1,IF(#REF!&lt;&gt;"",1,0))</f>
        <v>#REF!</v>
      </c>
      <c r="AR23" s="211" t="e">
        <f>IF('Crisis Indicator Data'!#REF!="No Data",1,IF(#REF!&lt;&gt;"",1,0))</f>
        <v>#REF!</v>
      </c>
      <c r="AS23" s="211" t="e">
        <f>IF('Crisis Indicator Data'!#REF!="No Data",1,IF(#REF!&lt;&gt;"",1,0))</f>
        <v>#REF!</v>
      </c>
      <c r="AT23" s="211" t="e">
        <f>IF('Crisis Indicator Data'!#REF!="No Data",1,IF(#REF!&lt;&gt;"",1,0))</f>
        <v>#REF!</v>
      </c>
      <c r="AU23" s="211" t="e">
        <f>IF('Crisis Indicator Data'!#REF!="No Data",1,IF(#REF!&lt;&gt;"",1,0))</f>
        <v>#REF!</v>
      </c>
      <c r="AV23" s="211" t="e">
        <f>IF('Crisis Indicator Data'!#REF!="No Data",1,IF(#REF!&lt;&gt;"",1,0))</f>
        <v>#REF!</v>
      </c>
      <c r="AW23" s="211" t="e">
        <f>IF('Crisis Indicator Data'!#REF!="No Data",1,IF(#REF!&lt;&gt;"",1,0))</f>
        <v>#REF!</v>
      </c>
      <c r="AX23" s="211" t="e">
        <f>IF('Crisis Indicator Data'!#REF!="No Data",1,IF(#REF!&lt;&gt;"",1,0))</f>
        <v>#REF!</v>
      </c>
      <c r="AY23" s="211" t="e">
        <f>IF('Crisis Indicator Data'!#REF!="No Data",1,IF(#REF!&lt;&gt;"",1,0))</f>
        <v>#REF!</v>
      </c>
      <c r="AZ23" s="211" t="e">
        <f>IF('Crisis Indicator Data'!#REF!="No Data",1,IF(#REF!&lt;&gt;"",1,0))</f>
        <v>#REF!</v>
      </c>
      <c r="BA23" t="e">
        <f t="shared" si="0"/>
        <v>#REF!</v>
      </c>
      <c r="BB23" s="22" t="e">
        <f t="shared" si="1"/>
        <v>#REF!</v>
      </c>
    </row>
    <row r="24" spans="1:54" x14ac:dyDescent="0.25">
      <c r="A24" t="s">
        <v>8742</v>
      </c>
      <c r="B24" s="211" t="e">
        <f>IF('Crisis Indicator Data'!#REF!="No Data",1,IF(#REF!&lt;&gt;"",1,0))</f>
        <v>#REF!</v>
      </c>
      <c r="C24" s="211" t="e">
        <f>IF('Crisis Indicator Data'!#REF!="No Data",1,IF(#REF!&lt;&gt;"",1,0))</f>
        <v>#REF!</v>
      </c>
      <c r="D24" s="211" t="e">
        <f>IF('Crisis Indicator Data'!#REF!="No Data",1,IF(#REF!&lt;&gt;"",1,0))</f>
        <v>#REF!</v>
      </c>
      <c r="E24" s="211" t="e">
        <f>IF('Crisis Indicator Data'!#REF!="No Data",1,IF(#REF!&lt;&gt;"",1,0))</f>
        <v>#REF!</v>
      </c>
      <c r="F24" s="211" t="e">
        <f>IF('Crisis Indicator Data'!#REF!="No Data",1,IF(#REF!&lt;&gt;"",1,0))</f>
        <v>#REF!</v>
      </c>
      <c r="G24" s="211" t="e">
        <f>IF('Crisis Indicator Data'!#REF!="No Data",1,IF(#REF!&lt;&gt;"",1,0))</f>
        <v>#REF!</v>
      </c>
      <c r="H24" s="211" t="e">
        <f>IF('Crisis Indicator Data'!#REF!="No Data",1,IF(#REF!&lt;&gt;"",1,0))</f>
        <v>#REF!</v>
      </c>
      <c r="I24" s="211" t="e">
        <f>IF('Crisis Indicator Data'!#REF!="No Data",1,IF(#REF!&lt;&gt;"",1,0))</f>
        <v>#REF!</v>
      </c>
      <c r="J24" s="211" t="e">
        <f>IF('Crisis Indicator Data'!#REF!="No Data",1,IF(#REF!&lt;&gt;"",1,0))</f>
        <v>#REF!</v>
      </c>
      <c r="K24" s="211" t="e">
        <f>IF('Crisis Indicator Data'!#REF!="No Data",1,IF(#REF!&lt;&gt;"",1,0))</f>
        <v>#REF!</v>
      </c>
      <c r="L24" s="211" t="e">
        <f>IF('Crisis Indicator Data'!#REF!="No Data",1,IF(#REF!&lt;&gt;"",1,0))</f>
        <v>#REF!</v>
      </c>
      <c r="M24" s="211" t="e">
        <f>IF('Crisis Indicator Data'!#REF!="No Data",1,IF(#REF!&lt;&gt;"",1,0))</f>
        <v>#REF!</v>
      </c>
      <c r="N24" s="211" t="e">
        <f>IF('Crisis Indicator Data'!#REF!="No Data",1,IF(#REF!&lt;&gt;"",1,0))</f>
        <v>#REF!</v>
      </c>
      <c r="O24" s="211" t="e">
        <f>IF('Crisis Indicator Data'!#REF!="No Data",1,IF(#REF!&lt;&gt;"",1,0))</f>
        <v>#REF!</v>
      </c>
      <c r="P24" s="211" t="e">
        <f>IF('Crisis Indicator Data'!#REF!="No Data",1,IF(#REF!&lt;&gt;"",1,0))</f>
        <v>#REF!</v>
      </c>
      <c r="Q24" s="211" t="e">
        <f>IF('Crisis Indicator Data'!#REF!="No Data",1,IF(#REF!&lt;&gt;"",1,0))</f>
        <v>#REF!</v>
      </c>
      <c r="R24" s="211" t="e">
        <f>IF('Crisis Indicator Data'!#REF!="No Data",1,IF(#REF!&lt;&gt;"",1,0))</f>
        <v>#REF!</v>
      </c>
      <c r="S24" s="211" t="e">
        <f>IF('Crisis Indicator Data'!#REF!="No Data",1,IF(#REF!&lt;&gt;"",1,0))</f>
        <v>#REF!</v>
      </c>
      <c r="T24" s="211" t="e">
        <f>IF('Crisis Indicator Data'!#REF!="No Data",1,IF(#REF!&lt;&gt;"",1,0))</f>
        <v>#REF!</v>
      </c>
      <c r="U24" s="211" t="e">
        <f>IF('Crisis Indicator Data'!#REF!="No Data",1,IF(#REF!&lt;&gt;"",1,0))</f>
        <v>#REF!</v>
      </c>
      <c r="V24" s="211" t="e">
        <f>IF('Crisis Indicator Data'!#REF!="No Data",1,IF(#REF!&lt;&gt;"",1,0))</f>
        <v>#REF!</v>
      </c>
      <c r="W24" s="211" t="e">
        <f>IF('Crisis Indicator Data'!#REF!="No Data",1,IF(#REF!&lt;&gt;"",1,0))</f>
        <v>#REF!</v>
      </c>
      <c r="X24" s="211" t="e">
        <f>IF('Crisis Indicator Data'!#REF!="No Data",1,IF(#REF!&lt;&gt;"",1,0))</f>
        <v>#REF!</v>
      </c>
      <c r="Y24" s="211" t="e">
        <f>IF('Crisis Indicator Data'!#REF!="No Data",1,IF(#REF!&lt;&gt;"",1,0))</f>
        <v>#REF!</v>
      </c>
      <c r="Z24" s="211" t="e">
        <f>IF('Crisis Indicator Data'!#REF!="No Data",1,IF(#REF!&lt;&gt;"",1,0))</f>
        <v>#REF!</v>
      </c>
      <c r="AA24" s="211" t="e">
        <f>IF('Crisis Indicator Data'!#REF!="No Data",1,IF(#REF!&lt;&gt;"",1,0))</f>
        <v>#REF!</v>
      </c>
      <c r="AB24" s="211" t="e">
        <f>IF('Crisis Indicator Data'!#REF!="No Data",1,IF(#REF!&lt;&gt;"",1,0))</f>
        <v>#REF!</v>
      </c>
      <c r="AC24" s="211" t="e">
        <f>IF('Crisis Indicator Data'!#REF!="No Data",1,IF(#REF!&lt;&gt;"",1,0))</f>
        <v>#REF!</v>
      </c>
      <c r="AD24" s="211" t="e">
        <f>IF('Crisis Indicator Data'!#REF!="No Data",1,IF(#REF!&lt;&gt;"",1,0))</f>
        <v>#REF!</v>
      </c>
      <c r="AE24" s="211" t="e">
        <f>IF('Crisis Indicator Data'!#REF!="No Data",1,IF(#REF!&lt;&gt;"",1,0))</f>
        <v>#REF!</v>
      </c>
      <c r="AF24" s="211" t="e">
        <f>IF('Crisis Indicator Data'!#REF!="No Data",1,IF(#REF!&lt;&gt;"",1,0))</f>
        <v>#REF!</v>
      </c>
      <c r="AG24" s="211" t="e">
        <f>IF('Crisis Indicator Data'!#REF!="No Data",1,IF(#REF!&lt;&gt;"",1,0))</f>
        <v>#REF!</v>
      </c>
      <c r="AH24" s="211" t="e">
        <f>IF('Crisis Indicator Data'!#REF!="No Data",1,IF(#REF!&lt;&gt;"",1,0))</f>
        <v>#REF!</v>
      </c>
      <c r="AI24" s="211" t="e">
        <f>IF('Crisis Indicator Data'!#REF!="No Data",1,IF(#REF!&lt;&gt;"",1,0))</f>
        <v>#REF!</v>
      </c>
      <c r="AJ24" s="211" t="e">
        <f>IF('Crisis Indicator Data'!#REF!="No Data",1,IF(#REF!&lt;&gt;"",1,0))</f>
        <v>#REF!</v>
      </c>
      <c r="AK24" s="211" t="e">
        <f>IF('Crisis Indicator Data'!#REF!="No Data",1,IF(#REF!&lt;&gt;"",1,0))</f>
        <v>#REF!</v>
      </c>
      <c r="AL24" s="211" t="e">
        <f>IF('Crisis Indicator Data'!#REF!="No Data",1,IF(#REF!&lt;&gt;"",1,0))</f>
        <v>#REF!</v>
      </c>
      <c r="AM24" s="211" t="e">
        <f>IF('Crisis Indicator Data'!#REF!="No Data",1,IF(#REF!&lt;&gt;"",1,0))</f>
        <v>#REF!</v>
      </c>
      <c r="AN24" s="211" t="e">
        <f>IF('Crisis Indicator Data'!#REF!="No Data",1,IF(#REF!&lt;&gt;"",1,0))</f>
        <v>#REF!</v>
      </c>
      <c r="AO24" s="211" t="e">
        <f>IF('Crisis Indicator Data'!#REF!="No Data",1,IF(#REF!&lt;&gt;"",1,0))</f>
        <v>#REF!</v>
      </c>
      <c r="AP24" s="211" t="e">
        <f>IF('Crisis Indicator Data'!#REF!="No Data",1,IF(#REF!&lt;&gt;"",1,0))</f>
        <v>#REF!</v>
      </c>
      <c r="AQ24" s="211" t="e">
        <f>IF('Crisis Indicator Data'!#REF!="No Data",1,IF(#REF!&lt;&gt;"",1,0))</f>
        <v>#REF!</v>
      </c>
      <c r="AR24" s="211" t="e">
        <f>IF('Crisis Indicator Data'!#REF!="No Data",1,IF(#REF!&lt;&gt;"",1,0))</f>
        <v>#REF!</v>
      </c>
      <c r="AS24" s="211" t="e">
        <f>IF('Crisis Indicator Data'!#REF!="No Data",1,IF(#REF!&lt;&gt;"",1,0))</f>
        <v>#REF!</v>
      </c>
      <c r="AT24" s="211" t="e">
        <f>IF('Crisis Indicator Data'!#REF!="No Data",1,IF(#REF!&lt;&gt;"",1,0))</f>
        <v>#REF!</v>
      </c>
      <c r="AU24" s="211" t="e">
        <f>IF('Crisis Indicator Data'!#REF!="No Data",1,IF(#REF!&lt;&gt;"",1,0))</f>
        <v>#REF!</v>
      </c>
      <c r="AV24" s="211" t="e">
        <f>IF('Crisis Indicator Data'!#REF!="No Data",1,IF(#REF!&lt;&gt;"",1,0))</f>
        <v>#REF!</v>
      </c>
      <c r="AW24" s="211" t="e">
        <f>IF('Crisis Indicator Data'!#REF!="No Data",1,IF(#REF!&lt;&gt;"",1,0))</f>
        <v>#REF!</v>
      </c>
      <c r="AX24" s="211" t="e">
        <f>IF('Crisis Indicator Data'!#REF!="No Data",1,IF(#REF!&lt;&gt;"",1,0))</f>
        <v>#REF!</v>
      </c>
      <c r="AY24" s="211" t="e">
        <f>IF('Crisis Indicator Data'!#REF!="No Data",1,IF(#REF!&lt;&gt;"",1,0))</f>
        <v>#REF!</v>
      </c>
      <c r="AZ24" s="211" t="e">
        <f>IF('Crisis Indicator Data'!#REF!="No Data",1,IF(#REF!&lt;&gt;"",1,0))</f>
        <v>#REF!</v>
      </c>
      <c r="BA24" t="e">
        <f t="shared" si="0"/>
        <v>#REF!</v>
      </c>
      <c r="BB24" s="22" t="e">
        <f t="shared" si="1"/>
        <v>#REF!</v>
      </c>
    </row>
    <row r="25" spans="1:54" x14ac:dyDescent="0.25">
      <c r="A25" t="s">
        <v>8746</v>
      </c>
      <c r="B25" s="211" t="e">
        <f>IF('Crisis Indicator Data'!#REF!="No Data",1,IF(#REF!&lt;&gt;"",1,0))</f>
        <v>#REF!</v>
      </c>
      <c r="C25" s="211" t="e">
        <f>IF('Crisis Indicator Data'!#REF!="No Data",1,IF(#REF!&lt;&gt;"",1,0))</f>
        <v>#REF!</v>
      </c>
      <c r="D25" s="211" t="e">
        <f>IF('Crisis Indicator Data'!#REF!="No Data",1,IF(#REF!&lt;&gt;"",1,0))</f>
        <v>#REF!</v>
      </c>
      <c r="E25" s="211" t="e">
        <f>IF('Crisis Indicator Data'!#REF!="No Data",1,IF(#REF!&lt;&gt;"",1,0))</f>
        <v>#REF!</v>
      </c>
      <c r="F25" s="211" t="e">
        <f>IF('Crisis Indicator Data'!#REF!="No Data",1,IF(#REF!&lt;&gt;"",1,0))</f>
        <v>#REF!</v>
      </c>
      <c r="G25" s="211" t="e">
        <f>IF('Crisis Indicator Data'!#REF!="No Data",1,IF(#REF!&lt;&gt;"",1,0))</f>
        <v>#REF!</v>
      </c>
      <c r="H25" s="211" t="e">
        <f>IF('Crisis Indicator Data'!#REF!="No Data",1,IF(#REF!&lt;&gt;"",1,0))</f>
        <v>#REF!</v>
      </c>
      <c r="I25" s="211" t="e">
        <f>IF('Crisis Indicator Data'!#REF!="No Data",1,IF(#REF!&lt;&gt;"",1,0))</f>
        <v>#REF!</v>
      </c>
      <c r="J25" s="211" t="e">
        <f>IF('Crisis Indicator Data'!#REF!="No Data",1,IF(#REF!&lt;&gt;"",1,0))</f>
        <v>#REF!</v>
      </c>
      <c r="K25" s="211" t="e">
        <f>IF('Crisis Indicator Data'!#REF!="No Data",1,IF(#REF!&lt;&gt;"",1,0))</f>
        <v>#REF!</v>
      </c>
      <c r="L25" s="211" t="e">
        <f>IF('Crisis Indicator Data'!#REF!="No Data",1,IF(#REF!&lt;&gt;"",1,0))</f>
        <v>#REF!</v>
      </c>
      <c r="M25" s="211" t="e">
        <f>IF('Crisis Indicator Data'!#REF!="No Data",1,IF(#REF!&lt;&gt;"",1,0))</f>
        <v>#REF!</v>
      </c>
      <c r="N25" s="211" t="e">
        <f>IF('Crisis Indicator Data'!#REF!="No Data",1,IF(#REF!&lt;&gt;"",1,0))</f>
        <v>#REF!</v>
      </c>
      <c r="O25" s="211" t="e">
        <f>IF('Crisis Indicator Data'!#REF!="No Data",1,IF(#REF!&lt;&gt;"",1,0))</f>
        <v>#REF!</v>
      </c>
      <c r="P25" s="211" t="e">
        <f>IF('Crisis Indicator Data'!#REF!="No Data",1,IF(#REF!&lt;&gt;"",1,0))</f>
        <v>#REF!</v>
      </c>
      <c r="Q25" s="211" t="e">
        <f>IF('Crisis Indicator Data'!#REF!="No Data",1,IF(#REF!&lt;&gt;"",1,0))</f>
        <v>#REF!</v>
      </c>
      <c r="R25" s="211" t="e">
        <f>IF('Crisis Indicator Data'!#REF!="No Data",1,IF(#REF!&lt;&gt;"",1,0))</f>
        <v>#REF!</v>
      </c>
      <c r="S25" s="211" t="e">
        <f>IF('Crisis Indicator Data'!#REF!="No Data",1,IF(#REF!&lt;&gt;"",1,0))</f>
        <v>#REF!</v>
      </c>
      <c r="T25" s="211" t="e">
        <f>IF('Crisis Indicator Data'!#REF!="No Data",1,IF(#REF!&lt;&gt;"",1,0))</f>
        <v>#REF!</v>
      </c>
      <c r="U25" s="211" t="e">
        <f>IF('Crisis Indicator Data'!#REF!="No Data",1,IF(#REF!&lt;&gt;"",1,0))</f>
        <v>#REF!</v>
      </c>
      <c r="V25" s="211" t="e">
        <f>IF('Crisis Indicator Data'!#REF!="No Data",1,IF(#REF!&lt;&gt;"",1,0))</f>
        <v>#REF!</v>
      </c>
      <c r="W25" s="211" t="e">
        <f>IF('Crisis Indicator Data'!#REF!="No Data",1,IF(#REF!&lt;&gt;"",1,0))</f>
        <v>#REF!</v>
      </c>
      <c r="X25" s="211" t="e">
        <f>IF('Crisis Indicator Data'!#REF!="No Data",1,IF(#REF!&lt;&gt;"",1,0))</f>
        <v>#REF!</v>
      </c>
      <c r="Y25" s="211" t="e">
        <f>IF('Crisis Indicator Data'!#REF!="No Data",1,IF(#REF!&lt;&gt;"",1,0))</f>
        <v>#REF!</v>
      </c>
      <c r="Z25" s="211" t="e">
        <f>IF('Crisis Indicator Data'!#REF!="No Data",1,IF(#REF!&lt;&gt;"",1,0))</f>
        <v>#REF!</v>
      </c>
      <c r="AA25" s="211" t="e">
        <f>IF('Crisis Indicator Data'!#REF!="No Data",1,IF(#REF!&lt;&gt;"",1,0))</f>
        <v>#REF!</v>
      </c>
      <c r="AB25" s="211" t="e">
        <f>IF('Crisis Indicator Data'!#REF!="No Data",1,IF(#REF!&lt;&gt;"",1,0))</f>
        <v>#REF!</v>
      </c>
      <c r="AC25" s="211" t="e">
        <f>IF('Crisis Indicator Data'!#REF!="No Data",1,IF(#REF!&lt;&gt;"",1,0))</f>
        <v>#REF!</v>
      </c>
      <c r="AD25" s="211" t="e">
        <f>IF('Crisis Indicator Data'!#REF!="No Data",1,IF(#REF!&lt;&gt;"",1,0))</f>
        <v>#REF!</v>
      </c>
      <c r="AE25" s="211" t="e">
        <f>IF('Crisis Indicator Data'!#REF!="No Data",1,IF(#REF!&lt;&gt;"",1,0))</f>
        <v>#REF!</v>
      </c>
      <c r="AF25" s="211" t="e">
        <f>IF('Crisis Indicator Data'!#REF!="No Data",1,IF(#REF!&lt;&gt;"",1,0))</f>
        <v>#REF!</v>
      </c>
      <c r="AG25" s="211" t="e">
        <f>IF('Crisis Indicator Data'!#REF!="No Data",1,IF(#REF!&lt;&gt;"",1,0))</f>
        <v>#REF!</v>
      </c>
      <c r="AH25" s="211" t="e">
        <f>IF('Crisis Indicator Data'!#REF!="No Data",1,IF(#REF!&lt;&gt;"",1,0))</f>
        <v>#REF!</v>
      </c>
      <c r="AI25" s="211" t="e">
        <f>IF('Crisis Indicator Data'!#REF!="No Data",1,IF(#REF!&lt;&gt;"",1,0))</f>
        <v>#REF!</v>
      </c>
      <c r="AJ25" s="211" t="e">
        <f>IF('Crisis Indicator Data'!#REF!="No Data",1,IF(#REF!&lt;&gt;"",1,0))</f>
        <v>#REF!</v>
      </c>
      <c r="AK25" s="211" t="e">
        <f>IF('Crisis Indicator Data'!#REF!="No Data",1,IF(#REF!&lt;&gt;"",1,0))</f>
        <v>#REF!</v>
      </c>
      <c r="AL25" s="211" t="e">
        <f>IF('Crisis Indicator Data'!#REF!="No Data",1,IF(#REF!&lt;&gt;"",1,0))</f>
        <v>#REF!</v>
      </c>
      <c r="AM25" s="211" t="e">
        <f>IF('Crisis Indicator Data'!#REF!="No Data",1,IF(#REF!&lt;&gt;"",1,0))</f>
        <v>#REF!</v>
      </c>
      <c r="AN25" s="211" t="e">
        <f>IF('Crisis Indicator Data'!#REF!="No Data",1,IF(#REF!&lt;&gt;"",1,0))</f>
        <v>#REF!</v>
      </c>
      <c r="AO25" s="211" t="e">
        <f>IF('Crisis Indicator Data'!#REF!="No Data",1,IF(#REF!&lt;&gt;"",1,0))</f>
        <v>#REF!</v>
      </c>
      <c r="AP25" s="211" t="e">
        <f>IF('Crisis Indicator Data'!#REF!="No Data",1,IF(#REF!&lt;&gt;"",1,0))</f>
        <v>#REF!</v>
      </c>
      <c r="AQ25" s="211" t="e">
        <f>IF('Crisis Indicator Data'!#REF!="No Data",1,IF(#REF!&lt;&gt;"",1,0))</f>
        <v>#REF!</v>
      </c>
      <c r="AR25" s="211" t="e">
        <f>IF('Crisis Indicator Data'!#REF!="No Data",1,IF(#REF!&lt;&gt;"",1,0))</f>
        <v>#REF!</v>
      </c>
      <c r="AS25" s="211" t="e">
        <f>IF('Crisis Indicator Data'!#REF!="No Data",1,IF(#REF!&lt;&gt;"",1,0))</f>
        <v>#REF!</v>
      </c>
      <c r="AT25" s="211" t="e">
        <f>IF('Crisis Indicator Data'!#REF!="No Data",1,IF(#REF!&lt;&gt;"",1,0))</f>
        <v>#REF!</v>
      </c>
      <c r="AU25" s="211" t="e">
        <f>IF('Crisis Indicator Data'!#REF!="No Data",1,IF(#REF!&lt;&gt;"",1,0))</f>
        <v>#REF!</v>
      </c>
      <c r="AV25" s="211" t="e">
        <f>IF('Crisis Indicator Data'!#REF!="No Data",1,IF(#REF!&lt;&gt;"",1,0))</f>
        <v>#REF!</v>
      </c>
      <c r="AW25" s="211" t="e">
        <f>IF('Crisis Indicator Data'!#REF!="No Data",1,IF(#REF!&lt;&gt;"",1,0))</f>
        <v>#REF!</v>
      </c>
      <c r="AX25" s="211" t="e">
        <f>IF('Crisis Indicator Data'!#REF!="No Data",1,IF(#REF!&lt;&gt;"",1,0))</f>
        <v>#REF!</v>
      </c>
      <c r="AY25" s="211" t="e">
        <f>IF('Crisis Indicator Data'!#REF!="No Data",1,IF(#REF!&lt;&gt;"",1,0))</f>
        <v>#REF!</v>
      </c>
      <c r="AZ25" s="211" t="e">
        <f>IF('Crisis Indicator Data'!#REF!="No Data",1,IF(#REF!&lt;&gt;"",1,0))</f>
        <v>#REF!</v>
      </c>
      <c r="BA25" t="e">
        <f t="shared" si="0"/>
        <v>#REF!</v>
      </c>
      <c r="BB25" s="22" t="e">
        <f t="shared" si="1"/>
        <v>#REF!</v>
      </c>
    </row>
    <row r="26" spans="1:54" x14ac:dyDescent="0.25">
      <c r="A26" t="s">
        <v>8729</v>
      </c>
      <c r="B26" s="211" t="e">
        <f>IF('Crisis Indicator Data'!#REF!="No Data",1,IF(#REF!&lt;&gt;"",1,0))</f>
        <v>#REF!</v>
      </c>
      <c r="C26" s="211" t="e">
        <f>IF('Crisis Indicator Data'!#REF!="No Data",1,IF(#REF!&lt;&gt;"",1,0))</f>
        <v>#REF!</v>
      </c>
      <c r="D26" s="211" t="e">
        <f>IF('Crisis Indicator Data'!#REF!="No Data",1,IF(#REF!&lt;&gt;"",1,0))</f>
        <v>#REF!</v>
      </c>
      <c r="E26" s="211" t="e">
        <f>IF('Crisis Indicator Data'!#REF!="No Data",1,IF(#REF!&lt;&gt;"",1,0))</f>
        <v>#REF!</v>
      </c>
      <c r="F26" s="211" t="e">
        <f>IF('Crisis Indicator Data'!#REF!="No Data",1,IF(#REF!&lt;&gt;"",1,0))</f>
        <v>#REF!</v>
      </c>
      <c r="G26" s="211" t="e">
        <f>IF('Crisis Indicator Data'!#REF!="No Data",1,IF(#REF!&lt;&gt;"",1,0))</f>
        <v>#REF!</v>
      </c>
      <c r="H26" s="211" t="e">
        <f>IF('Crisis Indicator Data'!#REF!="No Data",1,IF(#REF!&lt;&gt;"",1,0))</f>
        <v>#REF!</v>
      </c>
      <c r="I26" s="211" t="e">
        <f>IF('Crisis Indicator Data'!#REF!="No Data",1,IF(#REF!&lt;&gt;"",1,0))</f>
        <v>#REF!</v>
      </c>
      <c r="J26" s="211" t="e">
        <f>IF('Crisis Indicator Data'!#REF!="No Data",1,IF(#REF!&lt;&gt;"",1,0))</f>
        <v>#REF!</v>
      </c>
      <c r="K26" s="211" t="e">
        <f>IF('Crisis Indicator Data'!#REF!="No Data",1,IF(#REF!&lt;&gt;"",1,0))</f>
        <v>#REF!</v>
      </c>
      <c r="L26" s="211" t="e">
        <f>IF('Crisis Indicator Data'!#REF!="No Data",1,IF(#REF!&lt;&gt;"",1,0))</f>
        <v>#REF!</v>
      </c>
      <c r="M26" s="211" t="e">
        <f>IF('Crisis Indicator Data'!#REF!="No Data",1,IF(#REF!&lt;&gt;"",1,0))</f>
        <v>#REF!</v>
      </c>
      <c r="N26" s="211" t="e">
        <f>IF('Crisis Indicator Data'!#REF!="No Data",1,IF(#REF!&lt;&gt;"",1,0))</f>
        <v>#REF!</v>
      </c>
      <c r="O26" s="211" t="e">
        <f>IF('Crisis Indicator Data'!#REF!="No Data",1,IF(#REF!&lt;&gt;"",1,0))</f>
        <v>#REF!</v>
      </c>
      <c r="P26" s="211" t="e">
        <f>IF('Crisis Indicator Data'!#REF!="No Data",1,IF(#REF!&lt;&gt;"",1,0))</f>
        <v>#REF!</v>
      </c>
      <c r="Q26" s="211" t="e">
        <f>IF('Crisis Indicator Data'!#REF!="No Data",1,IF(#REF!&lt;&gt;"",1,0))</f>
        <v>#REF!</v>
      </c>
      <c r="R26" s="211" t="e">
        <f>IF('Crisis Indicator Data'!#REF!="No Data",1,IF(#REF!&lt;&gt;"",1,0))</f>
        <v>#REF!</v>
      </c>
      <c r="S26" s="211" t="e">
        <f>IF('Crisis Indicator Data'!#REF!="No Data",1,IF(#REF!&lt;&gt;"",1,0))</f>
        <v>#REF!</v>
      </c>
      <c r="T26" s="211" t="e">
        <f>IF('Crisis Indicator Data'!#REF!="No Data",1,IF(#REF!&lt;&gt;"",1,0))</f>
        <v>#REF!</v>
      </c>
      <c r="U26" s="211" t="e">
        <f>IF('Crisis Indicator Data'!#REF!="No Data",1,IF(#REF!&lt;&gt;"",1,0))</f>
        <v>#REF!</v>
      </c>
      <c r="V26" s="211" t="e">
        <f>IF('Crisis Indicator Data'!#REF!="No Data",1,IF(#REF!&lt;&gt;"",1,0))</f>
        <v>#REF!</v>
      </c>
      <c r="W26" s="211" t="e">
        <f>IF('Crisis Indicator Data'!#REF!="No Data",1,IF(#REF!&lt;&gt;"",1,0))</f>
        <v>#REF!</v>
      </c>
      <c r="X26" s="211" t="e">
        <f>IF('Crisis Indicator Data'!#REF!="No Data",1,IF(#REF!&lt;&gt;"",1,0))</f>
        <v>#REF!</v>
      </c>
      <c r="Y26" s="211" t="e">
        <f>IF('Crisis Indicator Data'!#REF!="No Data",1,IF(#REF!&lt;&gt;"",1,0))</f>
        <v>#REF!</v>
      </c>
      <c r="Z26" s="211" t="e">
        <f>IF('Crisis Indicator Data'!#REF!="No Data",1,IF(#REF!&lt;&gt;"",1,0))</f>
        <v>#REF!</v>
      </c>
      <c r="AA26" s="211" t="e">
        <f>IF('Crisis Indicator Data'!#REF!="No Data",1,IF(#REF!&lt;&gt;"",1,0))</f>
        <v>#REF!</v>
      </c>
      <c r="AB26" s="211" t="e">
        <f>IF('Crisis Indicator Data'!#REF!="No Data",1,IF(#REF!&lt;&gt;"",1,0))</f>
        <v>#REF!</v>
      </c>
      <c r="AC26" s="211" t="e">
        <f>IF('Crisis Indicator Data'!#REF!="No Data",1,IF(#REF!&lt;&gt;"",1,0))</f>
        <v>#REF!</v>
      </c>
      <c r="AD26" s="211" t="e">
        <f>IF('Crisis Indicator Data'!#REF!="No Data",1,IF(#REF!&lt;&gt;"",1,0))</f>
        <v>#REF!</v>
      </c>
      <c r="AE26" s="211" t="e">
        <f>IF('Crisis Indicator Data'!#REF!="No Data",1,IF(#REF!&lt;&gt;"",1,0))</f>
        <v>#REF!</v>
      </c>
      <c r="AF26" s="211" t="e">
        <f>IF('Crisis Indicator Data'!#REF!="No Data",1,IF(#REF!&lt;&gt;"",1,0))</f>
        <v>#REF!</v>
      </c>
      <c r="AG26" s="211" t="e">
        <f>IF('Crisis Indicator Data'!#REF!="No Data",1,IF(#REF!&lt;&gt;"",1,0))</f>
        <v>#REF!</v>
      </c>
      <c r="AH26" s="211" t="e">
        <f>IF('Crisis Indicator Data'!#REF!="No Data",1,IF(#REF!&lt;&gt;"",1,0))</f>
        <v>#REF!</v>
      </c>
      <c r="AI26" s="211" t="e">
        <f>IF('Crisis Indicator Data'!#REF!="No Data",1,IF(#REF!&lt;&gt;"",1,0))</f>
        <v>#REF!</v>
      </c>
      <c r="AJ26" s="211" t="e">
        <f>IF('Crisis Indicator Data'!#REF!="No Data",1,IF(#REF!&lt;&gt;"",1,0))</f>
        <v>#REF!</v>
      </c>
      <c r="AK26" s="211" t="e">
        <f>IF('Crisis Indicator Data'!#REF!="No Data",1,IF(#REF!&lt;&gt;"",1,0))</f>
        <v>#REF!</v>
      </c>
      <c r="AL26" s="211" t="e">
        <f>IF('Crisis Indicator Data'!#REF!="No Data",1,IF(#REF!&lt;&gt;"",1,0))</f>
        <v>#REF!</v>
      </c>
      <c r="AM26" s="211" t="e">
        <f>IF('Crisis Indicator Data'!#REF!="No Data",1,IF(#REF!&lt;&gt;"",1,0))</f>
        <v>#REF!</v>
      </c>
      <c r="AN26" s="211" t="e">
        <f>IF('Crisis Indicator Data'!#REF!="No Data",1,IF(#REF!&lt;&gt;"",1,0))</f>
        <v>#REF!</v>
      </c>
      <c r="AO26" s="211" t="e">
        <f>IF('Crisis Indicator Data'!#REF!="No Data",1,IF(#REF!&lt;&gt;"",1,0))</f>
        <v>#REF!</v>
      </c>
      <c r="AP26" s="211" t="e">
        <f>IF('Crisis Indicator Data'!#REF!="No Data",1,IF(#REF!&lt;&gt;"",1,0))</f>
        <v>#REF!</v>
      </c>
      <c r="AQ26" s="211" t="e">
        <f>IF('Crisis Indicator Data'!#REF!="No Data",1,IF(#REF!&lt;&gt;"",1,0))</f>
        <v>#REF!</v>
      </c>
      <c r="AR26" s="211" t="e">
        <f>IF('Crisis Indicator Data'!#REF!="No Data",1,IF(#REF!&lt;&gt;"",1,0))</f>
        <v>#REF!</v>
      </c>
      <c r="AS26" s="211" t="e">
        <f>IF('Crisis Indicator Data'!#REF!="No Data",1,IF(#REF!&lt;&gt;"",1,0))</f>
        <v>#REF!</v>
      </c>
      <c r="AT26" s="211" t="e">
        <f>IF('Crisis Indicator Data'!#REF!="No Data",1,IF(#REF!&lt;&gt;"",1,0))</f>
        <v>#REF!</v>
      </c>
      <c r="AU26" s="211" t="e">
        <f>IF('Crisis Indicator Data'!#REF!="No Data",1,IF(#REF!&lt;&gt;"",1,0))</f>
        <v>#REF!</v>
      </c>
      <c r="AV26" s="211" t="e">
        <f>IF('Crisis Indicator Data'!#REF!="No Data",1,IF(#REF!&lt;&gt;"",1,0))</f>
        <v>#REF!</v>
      </c>
      <c r="AW26" s="211" t="e">
        <f>IF('Crisis Indicator Data'!#REF!="No Data",1,IF(#REF!&lt;&gt;"",1,0))</f>
        <v>#REF!</v>
      </c>
      <c r="AX26" s="211" t="e">
        <f>IF('Crisis Indicator Data'!#REF!="No Data",1,IF(#REF!&lt;&gt;"",1,0))</f>
        <v>#REF!</v>
      </c>
      <c r="AY26" s="211" t="e">
        <f>IF('Crisis Indicator Data'!#REF!="No Data",1,IF(#REF!&lt;&gt;"",1,0))</f>
        <v>#REF!</v>
      </c>
      <c r="AZ26" s="211" t="e">
        <f>IF('Crisis Indicator Data'!#REF!="No Data",1,IF(#REF!&lt;&gt;"",1,0))</f>
        <v>#REF!</v>
      </c>
      <c r="BA26" t="e">
        <f t="shared" si="0"/>
        <v>#REF!</v>
      </c>
      <c r="BB26" s="22" t="e">
        <f t="shared" si="1"/>
        <v>#REF!</v>
      </c>
    </row>
    <row r="27" spans="1:54" x14ac:dyDescent="0.25">
      <c r="A27" t="s">
        <v>8726</v>
      </c>
      <c r="B27" s="211" t="e">
        <f>IF('Crisis Indicator Data'!#REF!="No Data",1,IF(#REF!&lt;&gt;"",1,0))</f>
        <v>#REF!</v>
      </c>
      <c r="C27" s="211" t="e">
        <f>IF('Crisis Indicator Data'!#REF!="No Data",1,IF(#REF!&lt;&gt;"",1,0))</f>
        <v>#REF!</v>
      </c>
      <c r="D27" s="211" t="e">
        <f>IF('Crisis Indicator Data'!#REF!="No Data",1,IF(#REF!&lt;&gt;"",1,0))</f>
        <v>#REF!</v>
      </c>
      <c r="E27" s="211" t="e">
        <f>IF('Crisis Indicator Data'!#REF!="No Data",1,IF(#REF!&lt;&gt;"",1,0))</f>
        <v>#REF!</v>
      </c>
      <c r="F27" s="211" t="e">
        <f>IF('Crisis Indicator Data'!#REF!="No Data",1,IF(#REF!&lt;&gt;"",1,0))</f>
        <v>#REF!</v>
      </c>
      <c r="G27" s="211" t="e">
        <f>IF('Crisis Indicator Data'!#REF!="No Data",1,IF(#REF!&lt;&gt;"",1,0))</f>
        <v>#REF!</v>
      </c>
      <c r="H27" s="211" t="e">
        <f>IF('Crisis Indicator Data'!#REF!="No Data",1,IF(#REF!&lt;&gt;"",1,0))</f>
        <v>#REF!</v>
      </c>
      <c r="I27" s="211" t="e">
        <f>IF('Crisis Indicator Data'!#REF!="No Data",1,IF(#REF!&lt;&gt;"",1,0))</f>
        <v>#REF!</v>
      </c>
      <c r="J27" s="211" t="e">
        <f>IF('Crisis Indicator Data'!#REF!="No Data",1,IF(#REF!&lt;&gt;"",1,0))</f>
        <v>#REF!</v>
      </c>
      <c r="K27" s="211" t="e">
        <f>IF('Crisis Indicator Data'!#REF!="No Data",1,IF(#REF!&lt;&gt;"",1,0))</f>
        <v>#REF!</v>
      </c>
      <c r="L27" s="211" t="e">
        <f>IF('Crisis Indicator Data'!#REF!="No Data",1,IF(#REF!&lt;&gt;"",1,0))</f>
        <v>#REF!</v>
      </c>
      <c r="M27" s="211" t="e">
        <f>IF('Crisis Indicator Data'!#REF!="No Data",1,IF(#REF!&lt;&gt;"",1,0))</f>
        <v>#REF!</v>
      </c>
      <c r="N27" s="211" t="e">
        <f>IF('Crisis Indicator Data'!#REF!="No Data",1,IF(#REF!&lt;&gt;"",1,0))</f>
        <v>#REF!</v>
      </c>
      <c r="O27" s="211" t="e">
        <f>IF('Crisis Indicator Data'!#REF!="No Data",1,IF(#REF!&lt;&gt;"",1,0))</f>
        <v>#REF!</v>
      </c>
      <c r="P27" s="211" t="e">
        <f>IF('Crisis Indicator Data'!#REF!="No Data",1,IF(#REF!&lt;&gt;"",1,0))</f>
        <v>#REF!</v>
      </c>
      <c r="Q27" s="211" t="e">
        <f>IF('Crisis Indicator Data'!#REF!="No Data",1,IF(#REF!&lt;&gt;"",1,0))</f>
        <v>#REF!</v>
      </c>
      <c r="R27" s="211" t="e">
        <f>IF('Crisis Indicator Data'!#REF!="No Data",1,IF(#REF!&lt;&gt;"",1,0))</f>
        <v>#REF!</v>
      </c>
      <c r="S27" s="211" t="e">
        <f>IF('Crisis Indicator Data'!#REF!="No Data",1,IF(#REF!&lt;&gt;"",1,0))</f>
        <v>#REF!</v>
      </c>
      <c r="T27" s="211" t="e">
        <f>IF('Crisis Indicator Data'!#REF!="No Data",1,IF(#REF!&lt;&gt;"",1,0))</f>
        <v>#REF!</v>
      </c>
      <c r="U27" s="211" t="e">
        <f>IF('Crisis Indicator Data'!#REF!="No Data",1,IF(#REF!&lt;&gt;"",1,0))</f>
        <v>#REF!</v>
      </c>
      <c r="V27" s="211" t="e">
        <f>IF('Crisis Indicator Data'!#REF!="No Data",1,IF(#REF!&lt;&gt;"",1,0))</f>
        <v>#REF!</v>
      </c>
      <c r="W27" s="211" t="e">
        <f>IF('Crisis Indicator Data'!#REF!="No Data",1,IF(#REF!&lt;&gt;"",1,0))</f>
        <v>#REF!</v>
      </c>
      <c r="X27" s="211" t="e">
        <f>IF('Crisis Indicator Data'!#REF!="No Data",1,IF(#REF!&lt;&gt;"",1,0))</f>
        <v>#REF!</v>
      </c>
      <c r="Y27" s="211" t="e">
        <f>IF('Crisis Indicator Data'!#REF!="No Data",1,IF(#REF!&lt;&gt;"",1,0))</f>
        <v>#REF!</v>
      </c>
      <c r="Z27" s="211" t="e">
        <f>IF('Crisis Indicator Data'!#REF!="No Data",1,IF(#REF!&lt;&gt;"",1,0))</f>
        <v>#REF!</v>
      </c>
      <c r="AA27" s="211" t="e">
        <f>IF('Crisis Indicator Data'!#REF!="No Data",1,IF(#REF!&lt;&gt;"",1,0))</f>
        <v>#REF!</v>
      </c>
      <c r="AB27" s="211" t="e">
        <f>IF('Crisis Indicator Data'!#REF!="No Data",1,IF(#REF!&lt;&gt;"",1,0))</f>
        <v>#REF!</v>
      </c>
      <c r="AC27" s="211" t="e">
        <f>IF('Crisis Indicator Data'!#REF!="No Data",1,IF(#REF!&lt;&gt;"",1,0))</f>
        <v>#REF!</v>
      </c>
      <c r="AD27" s="211" t="e">
        <f>IF('Crisis Indicator Data'!#REF!="No Data",1,IF(#REF!&lt;&gt;"",1,0))</f>
        <v>#REF!</v>
      </c>
      <c r="AE27" s="211" t="e">
        <f>IF('Crisis Indicator Data'!#REF!="No Data",1,IF(#REF!&lt;&gt;"",1,0))</f>
        <v>#REF!</v>
      </c>
      <c r="AF27" s="211" t="e">
        <f>IF('Crisis Indicator Data'!#REF!="No Data",1,IF(#REF!&lt;&gt;"",1,0))</f>
        <v>#REF!</v>
      </c>
      <c r="AG27" s="211" t="e">
        <f>IF('Crisis Indicator Data'!#REF!="No Data",1,IF(#REF!&lt;&gt;"",1,0))</f>
        <v>#REF!</v>
      </c>
      <c r="AH27" s="211" t="e">
        <f>IF('Crisis Indicator Data'!#REF!="No Data",1,IF(#REF!&lt;&gt;"",1,0))</f>
        <v>#REF!</v>
      </c>
      <c r="AI27" s="211" t="e">
        <f>IF('Crisis Indicator Data'!#REF!="No Data",1,IF(#REF!&lt;&gt;"",1,0))</f>
        <v>#REF!</v>
      </c>
      <c r="AJ27" s="211" t="e">
        <f>IF('Crisis Indicator Data'!#REF!="No Data",1,IF(#REF!&lt;&gt;"",1,0))</f>
        <v>#REF!</v>
      </c>
      <c r="AK27" s="211" t="e">
        <f>IF('Crisis Indicator Data'!#REF!="No Data",1,IF(#REF!&lt;&gt;"",1,0))</f>
        <v>#REF!</v>
      </c>
      <c r="AL27" s="211" t="e">
        <f>IF('Crisis Indicator Data'!#REF!="No Data",1,IF(#REF!&lt;&gt;"",1,0))</f>
        <v>#REF!</v>
      </c>
      <c r="AM27" s="211" t="e">
        <f>IF('Crisis Indicator Data'!#REF!="No Data",1,IF(#REF!&lt;&gt;"",1,0))</f>
        <v>#REF!</v>
      </c>
      <c r="AN27" s="211" t="e">
        <f>IF('Crisis Indicator Data'!#REF!="No Data",1,IF(#REF!&lt;&gt;"",1,0))</f>
        <v>#REF!</v>
      </c>
      <c r="AO27" s="211" t="e">
        <f>IF('Crisis Indicator Data'!#REF!="No Data",1,IF(#REF!&lt;&gt;"",1,0))</f>
        <v>#REF!</v>
      </c>
      <c r="AP27" s="211" t="e">
        <f>IF('Crisis Indicator Data'!#REF!="No Data",1,IF(#REF!&lt;&gt;"",1,0))</f>
        <v>#REF!</v>
      </c>
      <c r="AQ27" s="211" t="e">
        <f>IF('Crisis Indicator Data'!#REF!="No Data",1,IF(#REF!&lt;&gt;"",1,0))</f>
        <v>#REF!</v>
      </c>
      <c r="AR27" s="211" t="e">
        <f>IF('Crisis Indicator Data'!#REF!="No Data",1,IF(#REF!&lt;&gt;"",1,0))</f>
        <v>#REF!</v>
      </c>
      <c r="AS27" s="211" t="e">
        <f>IF('Crisis Indicator Data'!#REF!="No Data",1,IF(#REF!&lt;&gt;"",1,0))</f>
        <v>#REF!</v>
      </c>
      <c r="AT27" s="211" t="e">
        <f>IF('Crisis Indicator Data'!#REF!="No Data",1,IF(#REF!&lt;&gt;"",1,0))</f>
        <v>#REF!</v>
      </c>
      <c r="AU27" s="211" t="e">
        <f>IF('Crisis Indicator Data'!#REF!="No Data",1,IF(#REF!&lt;&gt;"",1,0))</f>
        <v>#REF!</v>
      </c>
      <c r="AV27" s="211" t="e">
        <f>IF('Crisis Indicator Data'!#REF!="No Data",1,IF(#REF!&lt;&gt;"",1,0))</f>
        <v>#REF!</v>
      </c>
      <c r="AW27" s="211" t="e">
        <f>IF('Crisis Indicator Data'!#REF!="No Data",1,IF(#REF!&lt;&gt;"",1,0))</f>
        <v>#REF!</v>
      </c>
      <c r="AX27" s="211" t="e">
        <f>IF('Crisis Indicator Data'!#REF!="No Data",1,IF(#REF!&lt;&gt;"",1,0))</f>
        <v>#REF!</v>
      </c>
      <c r="AY27" s="211" t="e">
        <f>IF('Crisis Indicator Data'!#REF!="No Data",1,IF(#REF!&lt;&gt;"",1,0))</f>
        <v>#REF!</v>
      </c>
      <c r="AZ27" s="211" t="e">
        <f>IF('Crisis Indicator Data'!#REF!="No Data",1,IF(#REF!&lt;&gt;"",1,0))</f>
        <v>#REF!</v>
      </c>
      <c r="BA27" t="e">
        <f t="shared" si="0"/>
        <v>#REF!</v>
      </c>
      <c r="BB27" s="22" t="e">
        <f t="shared" si="1"/>
        <v>#REF!</v>
      </c>
    </row>
    <row r="28" spans="1:54" x14ac:dyDescent="0.25">
      <c r="A28" t="s">
        <v>8721</v>
      </c>
      <c r="B28" s="211" t="e">
        <f>IF('Crisis Indicator Data'!#REF!="No Data",1,IF(#REF!&lt;&gt;"",1,0))</f>
        <v>#REF!</v>
      </c>
      <c r="C28" s="211" t="e">
        <f>IF('Crisis Indicator Data'!#REF!="No Data",1,IF(#REF!&lt;&gt;"",1,0))</f>
        <v>#REF!</v>
      </c>
      <c r="D28" s="211" t="e">
        <f>IF('Crisis Indicator Data'!#REF!="No Data",1,IF(#REF!&lt;&gt;"",1,0))</f>
        <v>#REF!</v>
      </c>
      <c r="E28" s="211" t="e">
        <f>IF('Crisis Indicator Data'!#REF!="No Data",1,IF(#REF!&lt;&gt;"",1,0))</f>
        <v>#REF!</v>
      </c>
      <c r="F28" s="211" t="e">
        <f>IF('Crisis Indicator Data'!#REF!="No Data",1,IF(#REF!&lt;&gt;"",1,0))</f>
        <v>#REF!</v>
      </c>
      <c r="G28" s="211" t="e">
        <f>IF('Crisis Indicator Data'!#REF!="No Data",1,IF(#REF!&lt;&gt;"",1,0))</f>
        <v>#REF!</v>
      </c>
      <c r="H28" s="211" t="e">
        <f>IF('Crisis Indicator Data'!#REF!="No Data",1,IF(#REF!&lt;&gt;"",1,0))</f>
        <v>#REF!</v>
      </c>
      <c r="I28" s="211" t="e">
        <f>IF('Crisis Indicator Data'!#REF!="No Data",1,IF(#REF!&lt;&gt;"",1,0))</f>
        <v>#REF!</v>
      </c>
      <c r="J28" s="211" t="e">
        <f>IF('Crisis Indicator Data'!#REF!="No Data",1,IF(#REF!&lt;&gt;"",1,0))</f>
        <v>#REF!</v>
      </c>
      <c r="K28" s="211" t="e">
        <f>IF('Crisis Indicator Data'!#REF!="No Data",1,IF(#REF!&lt;&gt;"",1,0))</f>
        <v>#REF!</v>
      </c>
      <c r="L28" s="211" t="e">
        <f>IF('Crisis Indicator Data'!#REF!="No Data",1,IF(#REF!&lt;&gt;"",1,0))</f>
        <v>#REF!</v>
      </c>
      <c r="M28" s="211" t="e">
        <f>IF('Crisis Indicator Data'!#REF!="No Data",1,IF(#REF!&lt;&gt;"",1,0))</f>
        <v>#REF!</v>
      </c>
      <c r="N28" s="211" t="e">
        <f>IF('Crisis Indicator Data'!#REF!="No Data",1,IF(#REF!&lt;&gt;"",1,0))</f>
        <v>#REF!</v>
      </c>
      <c r="O28" s="211" t="e">
        <f>IF('Crisis Indicator Data'!#REF!="No Data",1,IF(#REF!&lt;&gt;"",1,0))</f>
        <v>#REF!</v>
      </c>
      <c r="P28" s="211" t="e">
        <f>IF('Crisis Indicator Data'!#REF!="No Data",1,IF(#REF!&lt;&gt;"",1,0))</f>
        <v>#REF!</v>
      </c>
      <c r="Q28" s="211" t="e">
        <f>IF('Crisis Indicator Data'!#REF!="No Data",1,IF(#REF!&lt;&gt;"",1,0))</f>
        <v>#REF!</v>
      </c>
      <c r="R28" s="211" t="e">
        <f>IF('Crisis Indicator Data'!#REF!="No Data",1,IF(#REF!&lt;&gt;"",1,0))</f>
        <v>#REF!</v>
      </c>
      <c r="S28" s="211" t="e">
        <f>IF('Crisis Indicator Data'!#REF!="No Data",1,IF(#REF!&lt;&gt;"",1,0))</f>
        <v>#REF!</v>
      </c>
      <c r="T28" s="211" t="e">
        <f>IF('Crisis Indicator Data'!#REF!="No Data",1,IF(#REF!&lt;&gt;"",1,0))</f>
        <v>#REF!</v>
      </c>
      <c r="U28" s="211" t="e">
        <f>IF('Crisis Indicator Data'!#REF!="No Data",1,IF(#REF!&lt;&gt;"",1,0))</f>
        <v>#REF!</v>
      </c>
      <c r="V28" s="211" t="e">
        <f>IF('Crisis Indicator Data'!#REF!="No Data",1,IF(#REF!&lt;&gt;"",1,0))</f>
        <v>#REF!</v>
      </c>
      <c r="W28" s="211" t="e">
        <f>IF('Crisis Indicator Data'!#REF!="No Data",1,IF(#REF!&lt;&gt;"",1,0))</f>
        <v>#REF!</v>
      </c>
      <c r="X28" s="211" t="e">
        <f>IF('Crisis Indicator Data'!#REF!="No Data",1,IF(#REF!&lt;&gt;"",1,0))</f>
        <v>#REF!</v>
      </c>
      <c r="Y28" s="211" t="e">
        <f>IF('Crisis Indicator Data'!#REF!="No Data",1,IF(#REF!&lt;&gt;"",1,0))</f>
        <v>#REF!</v>
      </c>
      <c r="Z28" s="211" t="e">
        <f>IF('Crisis Indicator Data'!#REF!="No Data",1,IF(#REF!&lt;&gt;"",1,0))</f>
        <v>#REF!</v>
      </c>
      <c r="AA28" s="211" t="e">
        <f>IF('Crisis Indicator Data'!#REF!="No Data",1,IF(#REF!&lt;&gt;"",1,0))</f>
        <v>#REF!</v>
      </c>
      <c r="AB28" s="211" t="e">
        <f>IF('Crisis Indicator Data'!#REF!="No Data",1,IF(#REF!&lt;&gt;"",1,0))</f>
        <v>#REF!</v>
      </c>
      <c r="AC28" s="211" t="e">
        <f>IF('Crisis Indicator Data'!#REF!="No Data",1,IF(#REF!&lt;&gt;"",1,0))</f>
        <v>#REF!</v>
      </c>
      <c r="AD28" s="211" t="e">
        <f>IF('Crisis Indicator Data'!#REF!="No Data",1,IF(#REF!&lt;&gt;"",1,0))</f>
        <v>#REF!</v>
      </c>
      <c r="AE28" s="211" t="e">
        <f>IF('Crisis Indicator Data'!#REF!="No Data",1,IF(#REF!&lt;&gt;"",1,0))</f>
        <v>#REF!</v>
      </c>
      <c r="AF28" s="211" t="e">
        <f>IF('Crisis Indicator Data'!#REF!="No Data",1,IF(#REF!&lt;&gt;"",1,0))</f>
        <v>#REF!</v>
      </c>
      <c r="AG28" s="211" t="e">
        <f>IF('Crisis Indicator Data'!#REF!="No Data",1,IF(#REF!&lt;&gt;"",1,0))</f>
        <v>#REF!</v>
      </c>
      <c r="AH28" s="211" t="e">
        <f>IF('Crisis Indicator Data'!#REF!="No Data",1,IF(#REF!&lt;&gt;"",1,0))</f>
        <v>#REF!</v>
      </c>
      <c r="AI28" s="211" t="e">
        <f>IF('Crisis Indicator Data'!#REF!="No Data",1,IF(#REF!&lt;&gt;"",1,0))</f>
        <v>#REF!</v>
      </c>
      <c r="AJ28" s="211" t="e">
        <f>IF('Crisis Indicator Data'!#REF!="No Data",1,IF(#REF!&lt;&gt;"",1,0))</f>
        <v>#REF!</v>
      </c>
      <c r="AK28" s="211" t="e">
        <f>IF('Crisis Indicator Data'!#REF!="No Data",1,IF(#REF!&lt;&gt;"",1,0))</f>
        <v>#REF!</v>
      </c>
      <c r="AL28" s="211" t="e">
        <f>IF('Crisis Indicator Data'!#REF!="No Data",1,IF(#REF!&lt;&gt;"",1,0))</f>
        <v>#REF!</v>
      </c>
      <c r="AM28" s="211" t="e">
        <f>IF('Crisis Indicator Data'!#REF!="No Data",1,IF(#REF!&lt;&gt;"",1,0))</f>
        <v>#REF!</v>
      </c>
      <c r="AN28" s="211" t="e">
        <f>IF('Crisis Indicator Data'!#REF!="No Data",1,IF(#REF!&lt;&gt;"",1,0))</f>
        <v>#REF!</v>
      </c>
      <c r="AO28" s="211" t="e">
        <f>IF('Crisis Indicator Data'!#REF!="No Data",1,IF(#REF!&lt;&gt;"",1,0))</f>
        <v>#REF!</v>
      </c>
      <c r="AP28" s="211" t="e">
        <f>IF('Crisis Indicator Data'!#REF!="No Data",1,IF(#REF!&lt;&gt;"",1,0))</f>
        <v>#REF!</v>
      </c>
      <c r="AQ28" s="211" t="e">
        <f>IF('Crisis Indicator Data'!#REF!="No Data",1,IF(#REF!&lt;&gt;"",1,0))</f>
        <v>#REF!</v>
      </c>
      <c r="AR28" s="211" t="e">
        <f>IF('Crisis Indicator Data'!#REF!="No Data",1,IF(#REF!&lt;&gt;"",1,0))</f>
        <v>#REF!</v>
      </c>
      <c r="AS28" s="211" t="e">
        <f>IF('Crisis Indicator Data'!#REF!="No Data",1,IF(#REF!&lt;&gt;"",1,0))</f>
        <v>#REF!</v>
      </c>
      <c r="AT28" s="211" t="e">
        <f>IF('Crisis Indicator Data'!#REF!="No Data",1,IF(#REF!&lt;&gt;"",1,0))</f>
        <v>#REF!</v>
      </c>
      <c r="AU28" s="211" t="e">
        <f>IF('Crisis Indicator Data'!#REF!="No Data",1,IF(#REF!&lt;&gt;"",1,0))</f>
        <v>#REF!</v>
      </c>
      <c r="AV28" s="211" t="e">
        <f>IF('Crisis Indicator Data'!#REF!="No Data",1,IF(#REF!&lt;&gt;"",1,0))</f>
        <v>#REF!</v>
      </c>
      <c r="AW28" s="211" t="e">
        <f>IF('Crisis Indicator Data'!#REF!="No Data",1,IF(#REF!&lt;&gt;"",1,0))</f>
        <v>#REF!</v>
      </c>
      <c r="AX28" s="211" t="e">
        <f>IF('Crisis Indicator Data'!#REF!="No Data",1,IF(#REF!&lt;&gt;"",1,0))</f>
        <v>#REF!</v>
      </c>
      <c r="AY28" s="211" t="e">
        <f>IF('Crisis Indicator Data'!#REF!="No Data",1,IF(#REF!&lt;&gt;"",1,0))</f>
        <v>#REF!</v>
      </c>
      <c r="AZ28" s="211" t="e">
        <f>IF('Crisis Indicator Data'!#REF!="No Data",1,IF(#REF!&lt;&gt;"",1,0))</f>
        <v>#REF!</v>
      </c>
      <c r="BA28" t="e">
        <f t="shared" si="0"/>
        <v>#REF!</v>
      </c>
      <c r="BB28" s="22" t="e">
        <f t="shared" si="1"/>
        <v>#REF!</v>
      </c>
    </row>
    <row r="29" spans="1:54" x14ac:dyDescent="0.25">
      <c r="A29" t="s">
        <v>8768</v>
      </c>
      <c r="B29" s="211" t="e">
        <f>IF('Crisis Indicator Data'!#REF!="No Data",1,IF(#REF!&lt;&gt;"",1,0))</f>
        <v>#REF!</v>
      </c>
      <c r="C29" s="211" t="e">
        <f>IF('Crisis Indicator Data'!#REF!="No Data",1,IF(#REF!&lt;&gt;"",1,0))</f>
        <v>#REF!</v>
      </c>
      <c r="D29" s="211" t="e">
        <f>IF('Crisis Indicator Data'!#REF!="No Data",1,IF(#REF!&lt;&gt;"",1,0))</f>
        <v>#REF!</v>
      </c>
      <c r="E29" s="211" t="e">
        <f>IF('Crisis Indicator Data'!#REF!="No Data",1,IF(#REF!&lt;&gt;"",1,0))</f>
        <v>#REF!</v>
      </c>
      <c r="F29" s="211" t="e">
        <f>IF('Crisis Indicator Data'!#REF!="No Data",1,IF(#REF!&lt;&gt;"",1,0))</f>
        <v>#REF!</v>
      </c>
      <c r="G29" s="211" t="e">
        <f>IF('Crisis Indicator Data'!#REF!="No Data",1,IF(#REF!&lt;&gt;"",1,0))</f>
        <v>#REF!</v>
      </c>
      <c r="H29" s="211" t="e">
        <f>IF('Crisis Indicator Data'!#REF!="No Data",1,IF(#REF!&lt;&gt;"",1,0))</f>
        <v>#REF!</v>
      </c>
      <c r="I29" s="211" t="e">
        <f>IF('Crisis Indicator Data'!#REF!="No Data",1,IF(#REF!&lt;&gt;"",1,0))</f>
        <v>#REF!</v>
      </c>
      <c r="J29" s="211" t="e">
        <f>IF('Crisis Indicator Data'!#REF!="No Data",1,IF(#REF!&lt;&gt;"",1,0))</f>
        <v>#REF!</v>
      </c>
      <c r="K29" s="211" t="e">
        <f>IF('Crisis Indicator Data'!#REF!="No Data",1,IF(#REF!&lt;&gt;"",1,0))</f>
        <v>#REF!</v>
      </c>
      <c r="L29" s="211" t="e">
        <f>IF('Crisis Indicator Data'!#REF!="No Data",1,IF(#REF!&lt;&gt;"",1,0))</f>
        <v>#REF!</v>
      </c>
      <c r="M29" s="211" t="e">
        <f>IF('Crisis Indicator Data'!#REF!="No Data",1,IF(#REF!&lt;&gt;"",1,0))</f>
        <v>#REF!</v>
      </c>
      <c r="N29" s="211" t="e">
        <f>IF('Crisis Indicator Data'!#REF!="No Data",1,IF(#REF!&lt;&gt;"",1,0))</f>
        <v>#REF!</v>
      </c>
      <c r="O29" s="211" t="e">
        <f>IF('Crisis Indicator Data'!#REF!="No Data",1,IF(#REF!&lt;&gt;"",1,0))</f>
        <v>#REF!</v>
      </c>
      <c r="P29" s="211" t="e">
        <f>IF('Crisis Indicator Data'!#REF!="No Data",1,IF(#REF!&lt;&gt;"",1,0))</f>
        <v>#REF!</v>
      </c>
      <c r="Q29" s="211" t="e">
        <f>IF('Crisis Indicator Data'!#REF!="No Data",1,IF(#REF!&lt;&gt;"",1,0))</f>
        <v>#REF!</v>
      </c>
      <c r="R29" s="211" t="e">
        <f>IF('Crisis Indicator Data'!#REF!="No Data",1,IF(#REF!&lt;&gt;"",1,0))</f>
        <v>#REF!</v>
      </c>
      <c r="S29" s="211" t="e">
        <f>IF('Crisis Indicator Data'!#REF!="No Data",1,IF(#REF!&lt;&gt;"",1,0))</f>
        <v>#REF!</v>
      </c>
      <c r="T29" s="211" t="e">
        <f>IF('Crisis Indicator Data'!#REF!="No Data",1,IF(#REF!&lt;&gt;"",1,0))</f>
        <v>#REF!</v>
      </c>
      <c r="U29" s="211" t="e">
        <f>IF('Crisis Indicator Data'!#REF!="No Data",1,IF(#REF!&lt;&gt;"",1,0))</f>
        <v>#REF!</v>
      </c>
      <c r="V29" s="211" t="e">
        <f>IF('Crisis Indicator Data'!#REF!="No Data",1,IF(#REF!&lt;&gt;"",1,0))</f>
        <v>#REF!</v>
      </c>
      <c r="W29" s="211" t="e">
        <f>IF('Crisis Indicator Data'!#REF!="No Data",1,IF(#REF!&lt;&gt;"",1,0))</f>
        <v>#REF!</v>
      </c>
      <c r="X29" s="211" t="e">
        <f>IF('Crisis Indicator Data'!#REF!="No Data",1,IF(#REF!&lt;&gt;"",1,0))</f>
        <v>#REF!</v>
      </c>
      <c r="Y29" s="211" t="e">
        <f>IF('Crisis Indicator Data'!#REF!="No Data",1,IF(#REF!&lt;&gt;"",1,0))</f>
        <v>#REF!</v>
      </c>
      <c r="Z29" s="211" t="e">
        <f>IF('Crisis Indicator Data'!#REF!="No Data",1,IF(#REF!&lt;&gt;"",1,0))</f>
        <v>#REF!</v>
      </c>
      <c r="AA29" s="211" t="e">
        <f>IF('Crisis Indicator Data'!#REF!="No Data",1,IF(#REF!&lt;&gt;"",1,0))</f>
        <v>#REF!</v>
      </c>
      <c r="AB29" s="211" t="e">
        <f>IF('Crisis Indicator Data'!#REF!="No Data",1,IF(#REF!&lt;&gt;"",1,0))</f>
        <v>#REF!</v>
      </c>
      <c r="AC29" s="211" t="e">
        <f>IF('Crisis Indicator Data'!#REF!="No Data",1,IF(#REF!&lt;&gt;"",1,0))</f>
        <v>#REF!</v>
      </c>
      <c r="AD29" s="211" t="e">
        <f>IF('Crisis Indicator Data'!#REF!="No Data",1,IF(#REF!&lt;&gt;"",1,0))</f>
        <v>#REF!</v>
      </c>
      <c r="AE29" s="211" t="e">
        <f>IF('Crisis Indicator Data'!#REF!="No Data",1,IF(#REF!&lt;&gt;"",1,0))</f>
        <v>#REF!</v>
      </c>
      <c r="AF29" s="211" t="e">
        <f>IF('Crisis Indicator Data'!#REF!="No Data",1,IF(#REF!&lt;&gt;"",1,0))</f>
        <v>#REF!</v>
      </c>
      <c r="AG29" s="211" t="e">
        <f>IF('Crisis Indicator Data'!#REF!="No Data",1,IF(#REF!&lt;&gt;"",1,0))</f>
        <v>#REF!</v>
      </c>
      <c r="AH29" s="211" t="e">
        <f>IF('Crisis Indicator Data'!#REF!="No Data",1,IF(#REF!&lt;&gt;"",1,0))</f>
        <v>#REF!</v>
      </c>
      <c r="AI29" s="211" t="e">
        <f>IF('Crisis Indicator Data'!#REF!="No Data",1,IF(#REF!&lt;&gt;"",1,0))</f>
        <v>#REF!</v>
      </c>
      <c r="AJ29" s="211" t="e">
        <f>IF('Crisis Indicator Data'!#REF!="No Data",1,IF(#REF!&lt;&gt;"",1,0))</f>
        <v>#REF!</v>
      </c>
      <c r="AK29" s="211" t="e">
        <f>IF('Crisis Indicator Data'!#REF!="No Data",1,IF(#REF!&lt;&gt;"",1,0))</f>
        <v>#REF!</v>
      </c>
      <c r="AL29" s="211" t="e">
        <f>IF('Crisis Indicator Data'!#REF!="No Data",1,IF(#REF!&lt;&gt;"",1,0))</f>
        <v>#REF!</v>
      </c>
      <c r="AM29" s="211" t="e">
        <f>IF('Crisis Indicator Data'!#REF!="No Data",1,IF(#REF!&lt;&gt;"",1,0))</f>
        <v>#REF!</v>
      </c>
      <c r="AN29" s="211" t="e">
        <f>IF('Crisis Indicator Data'!#REF!="No Data",1,IF(#REF!&lt;&gt;"",1,0))</f>
        <v>#REF!</v>
      </c>
      <c r="AO29" s="211" t="e">
        <f>IF('Crisis Indicator Data'!#REF!="No Data",1,IF(#REF!&lt;&gt;"",1,0))</f>
        <v>#REF!</v>
      </c>
      <c r="AP29" s="211" t="e">
        <f>IF('Crisis Indicator Data'!#REF!="No Data",1,IF(#REF!&lt;&gt;"",1,0))</f>
        <v>#REF!</v>
      </c>
      <c r="AQ29" s="211" t="e">
        <f>IF('Crisis Indicator Data'!#REF!="No Data",1,IF(#REF!&lt;&gt;"",1,0))</f>
        <v>#REF!</v>
      </c>
      <c r="AR29" s="211" t="e">
        <f>IF('Crisis Indicator Data'!#REF!="No Data",1,IF(#REF!&lt;&gt;"",1,0))</f>
        <v>#REF!</v>
      </c>
      <c r="AS29" s="211" t="e">
        <f>IF('Crisis Indicator Data'!#REF!="No Data",1,IF(#REF!&lt;&gt;"",1,0))</f>
        <v>#REF!</v>
      </c>
      <c r="AT29" s="211" t="e">
        <f>IF('Crisis Indicator Data'!#REF!="No Data",1,IF(#REF!&lt;&gt;"",1,0))</f>
        <v>#REF!</v>
      </c>
      <c r="AU29" s="211" t="e">
        <f>IF('Crisis Indicator Data'!#REF!="No Data",1,IF(#REF!&lt;&gt;"",1,0))</f>
        <v>#REF!</v>
      </c>
      <c r="AV29" s="211" t="e">
        <f>IF('Crisis Indicator Data'!#REF!="No Data",1,IF(#REF!&lt;&gt;"",1,0))</f>
        <v>#REF!</v>
      </c>
      <c r="AW29" s="211" t="e">
        <f>IF('Crisis Indicator Data'!#REF!="No Data",1,IF(#REF!&lt;&gt;"",1,0))</f>
        <v>#REF!</v>
      </c>
      <c r="AX29" s="211" t="e">
        <f>IF('Crisis Indicator Data'!#REF!="No Data",1,IF(#REF!&lt;&gt;"",1,0))</f>
        <v>#REF!</v>
      </c>
      <c r="AY29" s="211" t="e">
        <f>IF('Crisis Indicator Data'!#REF!="No Data",1,IF(#REF!&lt;&gt;"",1,0))</f>
        <v>#REF!</v>
      </c>
      <c r="AZ29" s="211" t="e">
        <f>IF('Crisis Indicator Data'!#REF!="No Data",1,IF(#REF!&lt;&gt;"",1,0))</f>
        <v>#REF!</v>
      </c>
      <c r="BA29" t="e">
        <f t="shared" si="0"/>
        <v>#REF!</v>
      </c>
      <c r="BB29" s="22" t="e">
        <f t="shared" si="1"/>
        <v>#REF!</v>
      </c>
    </row>
    <row r="30" spans="1:54" x14ac:dyDescent="0.25">
      <c r="A30" t="s">
        <v>8848</v>
      </c>
      <c r="B30" s="211" t="e">
        <f>IF('Crisis Indicator Data'!#REF!="No Data",1,IF(#REF!&lt;&gt;"",1,0))</f>
        <v>#REF!</v>
      </c>
      <c r="C30" s="211" t="e">
        <f>IF('Crisis Indicator Data'!#REF!="No Data",1,IF(#REF!&lt;&gt;"",1,0))</f>
        <v>#REF!</v>
      </c>
      <c r="D30" s="211" t="e">
        <f>IF('Crisis Indicator Data'!#REF!="No Data",1,IF(#REF!&lt;&gt;"",1,0))</f>
        <v>#REF!</v>
      </c>
      <c r="E30" s="211" t="e">
        <f>IF('Crisis Indicator Data'!#REF!="No Data",1,IF(#REF!&lt;&gt;"",1,0))</f>
        <v>#REF!</v>
      </c>
      <c r="F30" s="211" t="e">
        <f>IF('Crisis Indicator Data'!#REF!="No Data",1,IF(#REF!&lt;&gt;"",1,0))</f>
        <v>#REF!</v>
      </c>
      <c r="G30" s="211" t="e">
        <f>IF('Crisis Indicator Data'!#REF!="No Data",1,IF(#REF!&lt;&gt;"",1,0))</f>
        <v>#REF!</v>
      </c>
      <c r="H30" s="211" t="e">
        <f>IF('Crisis Indicator Data'!#REF!="No Data",1,IF(#REF!&lt;&gt;"",1,0))</f>
        <v>#REF!</v>
      </c>
      <c r="I30" s="211" t="e">
        <f>IF('Crisis Indicator Data'!#REF!="No Data",1,IF(#REF!&lt;&gt;"",1,0))</f>
        <v>#REF!</v>
      </c>
      <c r="J30" s="211" t="e">
        <f>IF('Crisis Indicator Data'!#REF!="No Data",1,IF(#REF!&lt;&gt;"",1,0))</f>
        <v>#REF!</v>
      </c>
      <c r="K30" s="211" t="e">
        <f>IF('Crisis Indicator Data'!#REF!="No Data",1,IF(#REF!&lt;&gt;"",1,0))</f>
        <v>#REF!</v>
      </c>
      <c r="L30" s="211" t="e">
        <f>IF('Crisis Indicator Data'!#REF!="No Data",1,IF(#REF!&lt;&gt;"",1,0))</f>
        <v>#REF!</v>
      </c>
      <c r="M30" s="211" t="e">
        <f>IF('Crisis Indicator Data'!#REF!="No Data",1,IF(#REF!&lt;&gt;"",1,0))</f>
        <v>#REF!</v>
      </c>
      <c r="N30" s="211" t="e">
        <f>IF('Crisis Indicator Data'!#REF!="No Data",1,IF(#REF!&lt;&gt;"",1,0))</f>
        <v>#REF!</v>
      </c>
      <c r="O30" s="211" t="e">
        <f>IF('Crisis Indicator Data'!#REF!="No Data",1,IF(#REF!&lt;&gt;"",1,0))</f>
        <v>#REF!</v>
      </c>
      <c r="P30" s="211" t="e">
        <f>IF('Crisis Indicator Data'!#REF!="No Data",1,IF(#REF!&lt;&gt;"",1,0))</f>
        <v>#REF!</v>
      </c>
      <c r="Q30" s="211" t="e">
        <f>IF('Crisis Indicator Data'!#REF!="No Data",1,IF(#REF!&lt;&gt;"",1,0))</f>
        <v>#REF!</v>
      </c>
      <c r="R30" s="211" t="e">
        <f>IF('Crisis Indicator Data'!#REF!="No Data",1,IF(#REF!&lt;&gt;"",1,0))</f>
        <v>#REF!</v>
      </c>
      <c r="S30" s="211" t="e">
        <f>IF('Crisis Indicator Data'!#REF!="No Data",1,IF(#REF!&lt;&gt;"",1,0))</f>
        <v>#REF!</v>
      </c>
      <c r="T30" s="211" t="e">
        <f>IF('Crisis Indicator Data'!#REF!="No Data",1,IF(#REF!&lt;&gt;"",1,0))</f>
        <v>#REF!</v>
      </c>
      <c r="U30" s="211" t="e">
        <f>IF('Crisis Indicator Data'!#REF!="No Data",1,IF(#REF!&lt;&gt;"",1,0))</f>
        <v>#REF!</v>
      </c>
      <c r="V30" s="211" t="e">
        <f>IF('Crisis Indicator Data'!#REF!="No Data",1,IF(#REF!&lt;&gt;"",1,0))</f>
        <v>#REF!</v>
      </c>
      <c r="W30" s="211" t="e">
        <f>IF('Crisis Indicator Data'!#REF!="No Data",1,IF(#REF!&lt;&gt;"",1,0))</f>
        <v>#REF!</v>
      </c>
      <c r="X30" s="211" t="e">
        <f>IF('Crisis Indicator Data'!#REF!="No Data",1,IF(#REF!&lt;&gt;"",1,0))</f>
        <v>#REF!</v>
      </c>
      <c r="Y30" s="211" t="e">
        <f>IF('Crisis Indicator Data'!#REF!="No Data",1,IF(#REF!&lt;&gt;"",1,0))</f>
        <v>#REF!</v>
      </c>
      <c r="Z30" s="211" t="e">
        <f>IF('Crisis Indicator Data'!#REF!="No Data",1,IF(#REF!&lt;&gt;"",1,0))</f>
        <v>#REF!</v>
      </c>
      <c r="AA30" s="211" t="e">
        <f>IF('Crisis Indicator Data'!#REF!="No Data",1,IF(#REF!&lt;&gt;"",1,0))</f>
        <v>#REF!</v>
      </c>
      <c r="AB30" s="211" t="e">
        <f>IF('Crisis Indicator Data'!#REF!="No Data",1,IF(#REF!&lt;&gt;"",1,0))</f>
        <v>#REF!</v>
      </c>
      <c r="AC30" s="211" t="e">
        <f>IF('Crisis Indicator Data'!#REF!="No Data",1,IF(#REF!&lt;&gt;"",1,0))</f>
        <v>#REF!</v>
      </c>
      <c r="AD30" s="211" t="e">
        <f>IF('Crisis Indicator Data'!#REF!="No Data",1,IF(#REF!&lt;&gt;"",1,0))</f>
        <v>#REF!</v>
      </c>
      <c r="AE30" s="211" t="e">
        <f>IF('Crisis Indicator Data'!#REF!="No Data",1,IF(#REF!&lt;&gt;"",1,0))</f>
        <v>#REF!</v>
      </c>
      <c r="AF30" s="211" t="e">
        <f>IF('Crisis Indicator Data'!#REF!="No Data",1,IF(#REF!&lt;&gt;"",1,0))</f>
        <v>#REF!</v>
      </c>
      <c r="AG30" s="211" t="e">
        <f>IF('Crisis Indicator Data'!#REF!="No Data",1,IF(#REF!&lt;&gt;"",1,0))</f>
        <v>#REF!</v>
      </c>
      <c r="AH30" s="211" t="e">
        <f>IF('Crisis Indicator Data'!#REF!="No Data",1,IF(#REF!&lt;&gt;"",1,0))</f>
        <v>#REF!</v>
      </c>
      <c r="AI30" s="211" t="e">
        <f>IF('Crisis Indicator Data'!#REF!="No Data",1,IF(#REF!&lt;&gt;"",1,0))</f>
        <v>#REF!</v>
      </c>
      <c r="AJ30" s="211" t="e">
        <f>IF('Crisis Indicator Data'!#REF!="No Data",1,IF(#REF!&lt;&gt;"",1,0))</f>
        <v>#REF!</v>
      </c>
      <c r="AK30" s="211" t="e">
        <f>IF('Crisis Indicator Data'!#REF!="No Data",1,IF(#REF!&lt;&gt;"",1,0))</f>
        <v>#REF!</v>
      </c>
      <c r="AL30" s="211" t="e">
        <f>IF('Crisis Indicator Data'!#REF!="No Data",1,IF(#REF!&lt;&gt;"",1,0))</f>
        <v>#REF!</v>
      </c>
      <c r="AM30" s="211" t="e">
        <f>IF('Crisis Indicator Data'!#REF!="No Data",1,IF(#REF!&lt;&gt;"",1,0))</f>
        <v>#REF!</v>
      </c>
      <c r="AN30" s="211" t="e">
        <f>IF('Crisis Indicator Data'!#REF!="No Data",1,IF(#REF!&lt;&gt;"",1,0))</f>
        <v>#REF!</v>
      </c>
      <c r="AO30" s="211" t="e">
        <f>IF('Crisis Indicator Data'!#REF!="No Data",1,IF(#REF!&lt;&gt;"",1,0))</f>
        <v>#REF!</v>
      </c>
      <c r="AP30" s="211" t="e">
        <f>IF('Crisis Indicator Data'!#REF!="No Data",1,IF(#REF!&lt;&gt;"",1,0))</f>
        <v>#REF!</v>
      </c>
      <c r="AQ30" s="211" t="e">
        <f>IF('Crisis Indicator Data'!#REF!="No Data",1,IF(#REF!&lt;&gt;"",1,0))</f>
        <v>#REF!</v>
      </c>
      <c r="AR30" s="211" t="e">
        <f>IF('Crisis Indicator Data'!#REF!="No Data",1,IF(#REF!&lt;&gt;"",1,0))</f>
        <v>#REF!</v>
      </c>
      <c r="AS30" s="211" t="e">
        <f>IF('Crisis Indicator Data'!#REF!="No Data",1,IF(#REF!&lt;&gt;"",1,0))</f>
        <v>#REF!</v>
      </c>
      <c r="AT30" s="211" t="e">
        <f>IF('Crisis Indicator Data'!#REF!="No Data",1,IF(#REF!&lt;&gt;"",1,0))</f>
        <v>#REF!</v>
      </c>
      <c r="AU30" s="211" t="e">
        <f>IF('Crisis Indicator Data'!#REF!="No Data",1,IF(#REF!&lt;&gt;"",1,0))</f>
        <v>#REF!</v>
      </c>
      <c r="AV30" s="211" t="e">
        <f>IF('Crisis Indicator Data'!#REF!="No Data",1,IF(#REF!&lt;&gt;"",1,0))</f>
        <v>#REF!</v>
      </c>
      <c r="AW30" s="211" t="e">
        <f>IF('Crisis Indicator Data'!#REF!="No Data",1,IF(#REF!&lt;&gt;"",1,0))</f>
        <v>#REF!</v>
      </c>
      <c r="AX30" s="211" t="e">
        <f>IF('Crisis Indicator Data'!#REF!="No Data",1,IF(#REF!&lt;&gt;"",1,0))</f>
        <v>#REF!</v>
      </c>
      <c r="AY30" s="211" t="e">
        <f>IF('Crisis Indicator Data'!#REF!="No Data",1,IF(#REF!&lt;&gt;"",1,0))</f>
        <v>#REF!</v>
      </c>
      <c r="AZ30" s="211" t="e">
        <f>IF('Crisis Indicator Data'!#REF!="No Data",1,IF(#REF!&lt;&gt;"",1,0))</f>
        <v>#REF!</v>
      </c>
      <c r="BA30" t="e">
        <f t="shared" si="0"/>
        <v>#REF!</v>
      </c>
      <c r="BB30" s="22" t="e">
        <f t="shared" si="1"/>
        <v>#REF!</v>
      </c>
    </row>
    <row r="31" spans="1:54" x14ac:dyDescent="0.25">
      <c r="A31" t="s">
        <v>8761</v>
      </c>
      <c r="B31" s="211" t="e">
        <f>IF('Crisis Indicator Data'!#REF!="No Data",1,IF(#REF!&lt;&gt;"",1,0))</f>
        <v>#REF!</v>
      </c>
      <c r="C31" s="211" t="e">
        <f>IF('Crisis Indicator Data'!#REF!="No Data",1,IF(#REF!&lt;&gt;"",1,0))</f>
        <v>#REF!</v>
      </c>
      <c r="D31" s="211" t="e">
        <f>IF('Crisis Indicator Data'!#REF!="No Data",1,IF(#REF!&lt;&gt;"",1,0))</f>
        <v>#REF!</v>
      </c>
      <c r="E31" s="211" t="e">
        <f>IF('Crisis Indicator Data'!#REF!="No Data",1,IF(#REF!&lt;&gt;"",1,0))</f>
        <v>#REF!</v>
      </c>
      <c r="F31" s="211" t="e">
        <f>IF('Crisis Indicator Data'!#REF!="No Data",1,IF(#REF!&lt;&gt;"",1,0))</f>
        <v>#REF!</v>
      </c>
      <c r="G31" s="211" t="e">
        <f>IF('Crisis Indicator Data'!#REF!="No Data",1,IF(#REF!&lt;&gt;"",1,0))</f>
        <v>#REF!</v>
      </c>
      <c r="H31" s="211" t="e">
        <f>IF('Crisis Indicator Data'!#REF!="No Data",1,IF(#REF!&lt;&gt;"",1,0))</f>
        <v>#REF!</v>
      </c>
      <c r="I31" s="211" t="e">
        <f>IF('Crisis Indicator Data'!#REF!="No Data",1,IF(#REF!&lt;&gt;"",1,0))</f>
        <v>#REF!</v>
      </c>
      <c r="J31" s="211" t="e">
        <f>IF('Crisis Indicator Data'!#REF!="No Data",1,IF(#REF!&lt;&gt;"",1,0))</f>
        <v>#REF!</v>
      </c>
      <c r="K31" s="211" t="e">
        <f>IF('Crisis Indicator Data'!#REF!="No Data",1,IF(#REF!&lt;&gt;"",1,0))</f>
        <v>#REF!</v>
      </c>
      <c r="L31" s="211" t="e">
        <f>IF('Crisis Indicator Data'!#REF!="No Data",1,IF(#REF!&lt;&gt;"",1,0))</f>
        <v>#REF!</v>
      </c>
      <c r="M31" s="211" t="e">
        <f>IF('Crisis Indicator Data'!#REF!="No Data",1,IF(#REF!&lt;&gt;"",1,0))</f>
        <v>#REF!</v>
      </c>
      <c r="N31" s="211" t="e">
        <f>IF('Crisis Indicator Data'!#REF!="No Data",1,IF(#REF!&lt;&gt;"",1,0))</f>
        <v>#REF!</v>
      </c>
      <c r="O31" s="211" t="e">
        <f>IF('Crisis Indicator Data'!#REF!="No Data",1,IF(#REF!&lt;&gt;"",1,0))</f>
        <v>#REF!</v>
      </c>
      <c r="P31" s="211" t="e">
        <f>IF('Crisis Indicator Data'!#REF!="No Data",1,IF(#REF!&lt;&gt;"",1,0))</f>
        <v>#REF!</v>
      </c>
      <c r="Q31" s="211" t="e">
        <f>IF('Crisis Indicator Data'!#REF!="No Data",1,IF(#REF!&lt;&gt;"",1,0))</f>
        <v>#REF!</v>
      </c>
      <c r="R31" s="211" t="e">
        <f>IF('Crisis Indicator Data'!#REF!="No Data",1,IF(#REF!&lt;&gt;"",1,0))</f>
        <v>#REF!</v>
      </c>
      <c r="S31" s="211" t="e">
        <f>IF('Crisis Indicator Data'!#REF!="No Data",1,IF(#REF!&lt;&gt;"",1,0))</f>
        <v>#REF!</v>
      </c>
      <c r="T31" s="211" t="e">
        <f>IF('Crisis Indicator Data'!#REF!="No Data",1,IF(#REF!&lt;&gt;"",1,0))</f>
        <v>#REF!</v>
      </c>
      <c r="U31" s="211" t="e">
        <f>IF('Crisis Indicator Data'!#REF!="No Data",1,IF(#REF!&lt;&gt;"",1,0))</f>
        <v>#REF!</v>
      </c>
      <c r="V31" s="211" t="e">
        <f>IF('Crisis Indicator Data'!#REF!="No Data",1,IF(#REF!&lt;&gt;"",1,0))</f>
        <v>#REF!</v>
      </c>
      <c r="W31" s="211" t="e">
        <f>IF('Crisis Indicator Data'!#REF!="No Data",1,IF(#REF!&lt;&gt;"",1,0))</f>
        <v>#REF!</v>
      </c>
      <c r="X31" s="211" t="e">
        <f>IF('Crisis Indicator Data'!#REF!="No Data",1,IF(#REF!&lt;&gt;"",1,0))</f>
        <v>#REF!</v>
      </c>
      <c r="Y31" s="211" t="e">
        <f>IF('Crisis Indicator Data'!#REF!="No Data",1,IF(#REF!&lt;&gt;"",1,0))</f>
        <v>#REF!</v>
      </c>
      <c r="Z31" s="211" t="e">
        <f>IF('Crisis Indicator Data'!#REF!="No Data",1,IF(#REF!&lt;&gt;"",1,0))</f>
        <v>#REF!</v>
      </c>
      <c r="AA31" s="211" t="e">
        <f>IF('Crisis Indicator Data'!#REF!="No Data",1,IF(#REF!&lt;&gt;"",1,0))</f>
        <v>#REF!</v>
      </c>
      <c r="AB31" s="211" t="e">
        <f>IF('Crisis Indicator Data'!#REF!="No Data",1,IF(#REF!&lt;&gt;"",1,0))</f>
        <v>#REF!</v>
      </c>
      <c r="AC31" s="211" t="e">
        <f>IF('Crisis Indicator Data'!#REF!="No Data",1,IF(#REF!&lt;&gt;"",1,0))</f>
        <v>#REF!</v>
      </c>
      <c r="AD31" s="211" t="e">
        <f>IF('Crisis Indicator Data'!#REF!="No Data",1,IF(#REF!&lt;&gt;"",1,0))</f>
        <v>#REF!</v>
      </c>
      <c r="AE31" s="211" t="e">
        <f>IF('Crisis Indicator Data'!#REF!="No Data",1,IF(#REF!&lt;&gt;"",1,0))</f>
        <v>#REF!</v>
      </c>
      <c r="AF31" s="211" t="e">
        <f>IF('Crisis Indicator Data'!#REF!="No Data",1,IF(#REF!&lt;&gt;"",1,0))</f>
        <v>#REF!</v>
      </c>
      <c r="AG31" s="211" t="e">
        <f>IF('Crisis Indicator Data'!#REF!="No Data",1,IF(#REF!&lt;&gt;"",1,0))</f>
        <v>#REF!</v>
      </c>
      <c r="AH31" s="211" t="e">
        <f>IF('Crisis Indicator Data'!#REF!="No Data",1,IF(#REF!&lt;&gt;"",1,0))</f>
        <v>#REF!</v>
      </c>
      <c r="AI31" s="211" t="e">
        <f>IF('Crisis Indicator Data'!#REF!="No Data",1,IF(#REF!&lt;&gt;"",1,0))</f>
        <v>#REF!</v>
      </c>
      <c r="AJ31" s="211" t="e">
        <f>IF('Crisis Indicator Data'!#REF!="No Data",1,IF(#REF!&lt;&gt;"",1,0))</f>
        <v>#REF!</v>
      </c>
      <c r="AK31" s="211" t="e">
        <f>IF('Crisis Indicator Data'!#REF!="No Data",1,IF(#REF!&lt;&gt;"",1,0))</f>
        <v>#REF!</v>
      </c>
      <c r="AL31" s="211" t="e">
        <f>IF('Crisis Indicator Data'!#REF!="No Data",1,IF(#REF!&lt;&gt;"",1,0))</f>
        <v>#REF!</v>
      </c>
      <c r="AM31" s="211" t="e">
        <f>IF('Crisis Indicator Data'!#REF!="No Data",1,IF(#REF!&lt;&gt;"",1,0))</f>
        <v>#REF!</v>
      </c>
      <c r="AN31" s="211" t="e">
        <f>IF('Crisis Indicator Data'!#REF!="No Data",1,IF(#REF!&lt;&gt;"",1,0))</f>
        <v>#REF!</v>
      </c>
      <c r="AO31" s="211" t="e">
        <f>IF('Crisis Indicator Data'!#REF!="No Data",1,IF(#REF!&lt;&gt;"",1,0))</f>
        <v>#REF!</v>
      </c>
      <c r="AP31" s="211" t="e">
        <f>IF('Crisis Indicator Data'!#REF!="No Data",1,IF(#REF!&lt;&gt;"",1,0))</f>
        <v>#REF!</v>
      </c>
      <c r="AQ31" s="211" t="e">
        <f>IF('Crisis Indicator Data'!#REF!="No Data",1,IF(#REF!&lt;&gt;"",1,0))</f>
        <v>#REF!</v>
      </c>
      <c r="AR31" s="211" t="e">
        <f>IF('Crisis Indicator Data'!#REF!="No Data",1,IF(#REF!&lt;&gt;"",1,0))</f>
        <v>#REF!</v>
      </c>
      <c r="AS31" s="211" t="e">
        <f>IF('Crisis Indicator Data'!#REF!="No Data",1,IF(#REF!&lt;&gt;"",1,0))</f>
        <v>#REF!</v>
      </c>
      <c r="AT31" s="211" t="e">
        <f>IF('Crisis Indicator Data'!#REF!="No Data",1,IF(#REF!&lt;&gt;"",1,0))</f>
        <v>#REF!</v>
      </c>
      <c r="AU31" s="211" t="e">
        <f>IF('Crisis Indicator Data'!#REF!="No Data",1,IF(#REF!&lt;&gt;"",1,0))</f>
        <v>#REF!</v>
      </c>
      <c r="AV31" s="211" t="e">
        <f>IF('Crisis Indicator Data'!#REF!="No Data",1,IF(#REF!&lt;&gt;"",1,0))</f>
        <v>#REF!</v>
      </c>
      <c r="AW31" s="211" t="e">
        <f>IF('Crisis Indicator Data'!#REF!="No Data",1,IF(#REF!&lt;&gt;"",1,0))</f>
        <v>#REF!</v>
      </c>
      <c r="AX31" s="211" t="e">
        <f>IF('Crisis Indicator Data'!#REF!="No Data",1,IF(#REF!&lt;&gt;"",1,0))</f>
        <v>#REF!</v>
      </c>
      <c r="AY31" s="211" t="e">
        <f>IF('Crisis Indicator Data'!#REF!="No Data",1,IF(#REF!&lt;&gt;"",1,0))</f>
        <v>#REF!</v>
      </c>
      <c r="AZ31" s="211" t="e">
        <f>IF('Crisis Indicator Data'!#REF!="No Data",1,IF(#REF!&lt;&gt;"",1,0))</f>
        <v>#REF!</v>
      </c>
      <c r="BA31" t="e">
        <f t="shared" si="0"/>
        <v>#REF!</v>
      </c>
      <c r="BB31" s="22" t="e">
        <f t="shared" si="1"/>
        <v>#REF!</v>
      </c>
    </row>
    <row r="32" spans="1:54" x14ac:dyDescent="0.25">
      <c r="A32" t="s">
        <v>8753</v>
      </c>
      <c r="B32" s="211" t="e">
        <f>IF('Crisis Indicator Data'!#REF!="No Data",1,IF(#REF!&lt;&gt;"",1,0))</f>
        <v>#REF!</v>
      </c>
      <c r="C32" s="211" t="e">
        <f>IF('Crisis Indicator Data'!#REF!="No Data",1,IF(#REF!&lt;&gt;"",1,0))</f>
        <v>#REF!</v>
      </c>
      <c r="D32" s="211" t="e">
        <f>IF('Crisis Indicator Data'!#REF!="No Data",1,IF(#REF!&lt;&gt;"",1,0))</f>
        <v>#REF!</v>
      </c>
      <c r="E32" s="211" t="e">
        <f>IF('Crisis Indicator Data'!#REF!="No Data",1,IF(#REF!&lt;&gt;"",1,0))</f>
        <v>#REF!</v>
      </c>
      <c r="F32" s="211" t="e">
        <f>IF('Crisis Indicator Data'!#REF!="No Data",1,IF(#REF!&lt;&gt;"",1,0))</f>
        <v>#REF!</v>
      </c>
      <c r="G32" s="211" t="e">
        <f>IF('Crisis Indicator Data'!#REF!="No Data",1,IF(#REF!&lt;&gt;"",1,0))</f>
        <v>#REF!</v>
      </c>
      <c r="H32" s="211" t="e">
        <f>IF('Crisis Indicator Data'!#REF!="No Data",1,IF(#REF!&lt;&gt;"",1,0))</f>
        <v>#REF!</v>
      </c>
      <c r="I32" s="211" t="e">
        <f>IF('Crisis Indicator Data'!#REF!="No Data",1,IF(#REF!&lt;&gt;"",1,0))</f>
        <v>#REF!</v>
      </c>
      <c r="J32" s="211" t="e">
        <f>IF('Crisis Indicator Data'!#REF!="No Data",1,IF(#REF!&lt;&gt;"",1,0))</f>
        <v>#REF!</v>
      </c>
      <c r="K32" s="211" t="e">
        <f>IF('Crisis Indicator Data'!#REF!="No Data",1,IF(#REF!&lt;&gt;"",1,0))</f>
        <v>#REF!</v>
      </c>
      <c r="L32" s="211" t="e">
        <f>IF('Crisis Indicator Data'!#REF!="No Data",1,IF(#REF!&lt;&gt;"",1,0))</f>
        <v>#REF!</v>
      </c>
      <c r="M32" s="211" t="e">
        <f>IF('Crisis Indicator Data'!#REF!="No Data",1,IF(#REF!&lt;&gt;"",1,0))</f>
        <v>#REF!</v>
      </c>
      <c r="N32" s="211" t="e">
        <f>IF('Crisis Indicator Data'!#REF!="No Data",1,IF(#REF!&lt;&gt;"",1,0))</f>
        <v>#REF!</v>
      </c>
      <c r="O32" s="211" t="e">
        <f>IF('Crisis Indicator Data'!#REF!="No Data",1,IF(#REF!&lt;&gt;"",1,0))</f>
        <v>#REF!</v>
      </c>
      <c r="P32" s="211" t="e">
        <f>IF('Crisis Indicator Data'!#REF!="No Data",1,IF(#REF!&lt;&gt;"",1,0))</f>
        <v>#REF!</v>
      </c>
      <c r="Q32" s="211" t="e">
        <f>IF('Crisis Indicator Data'!#REF!="No Data",1,IF(#REF!&lt;&gt;"",1,0))</f>
        <v>#REF!</v>
      </c>
      <c r="R32" s="211" t="e">
        <f>IF('Crisis Indicator Data'!#REF!="No Data",1,IF(#REF!&lt;&gt;"",1,0))</f>
        <v>#REF!</v>
      </c>
      <c r="S32" s="211" t="e">
        <f>IF('Crisis Indicator Data'!#REF!="No Data",1,IF(#REF!&lt;&gt;"",1,0))</f>
        <v>#REF!</v>
      </c>
      <c r="T32" s="211" t="e">
        <f>IF('Crisis Indicator Data'!#REF!="No Data",1,IF(#REF!&lt;&gt;"",1,0))</f>
        <v>#REF!</v>
      </c>
      <c r="U32" s="211" t="e">
        <f>IF('Crisis Indicator Data'!#REF!="No Data",1,IF(#REF!&lt;&gt;"",1,0))</f>
        <v>#REF!</v>
      </c>
      <c r="V32" s="211" t="e">
        <f>IF('Crisis Indicator Data'!#REF!="No Data",1,IF(#REF!&lt;&gt;"",1,0))</f>
        <v>#REF!</v>
      </c>
      <c r="W32" s="211" t="e">
        <f>IF('Crisis Indicator Data'!#REF!="No Data",1,IF(#REF!&lt;&gt;"",1,0))</f>
        <v>#REF!</v>
      </c>
      <c r="X32" s="211" t="e">
        <f>IF('Crisis Indicator Data'!#REF!="No Data",1,IF(#REF!&lt;&gt;"",1,0))</f>
        <v>#REF!</v>
      </c>
      <c r="Y32" s="211" t="e">
        <f>IF('Crisis Indicator Data'!#REF!="No Data",1,IF(#REF!&lt;&gt;"",1,0))</f>
        <v>#REF!</v>
      </c>
      <c r="Z32" s="211" t="e">
        <f>IF('Crisis Indicator Data'!#REF!="No Data",1,IF(#REF!&lt;&gt;"",1,0))</f>
        <v>#REF!</v>
      </c>
      <c r="AA32" s="211" t="e">
        <f>IF('Crisis Indicator Data'!#REF!="No Data",1,IF(#REF!&lt;&gt;"",1,0))</f>
        <v>#REF!</v>
      </c>
      <c r="AB32" s="211" t="e">
        <f>IF('Crisis Indicator Data'!#REF!="No Data",1,IF(#REF!&lt;&gt;"",1,0))</f>
        <v>#REF!</v>
      </c>
      <c r="AC32" s="211" t="e">
        <f>IF('Crisis Indicator Data'!#REF!="No Data",1,IF(#REF!&lt;&gt;"",1,0))</f>
        <v>#REF!</v>
      </c>
      <c r="AD32" s="211" t="e">
        <f>IF('Crisis Indicator Data'!#REF!="No Data",1,IF(#REF!&lt;&gt;"",1,0))</f>
        <v>#REF!</v>
      </c>
      <c r="AE32" s="211" t="e">
        <f>IF('Crisis Indicator Data'!#REF!="No Data",1,IF(#REF!&lt;&gt;"",1,0))</f>
        <v>#REF!</v>
      </c>
      <c r="AF32" s="211" t="e">
        <f>IF('Crisis Indicator Data'!#REF!="No Data",1,IF(#REF!&lt;&gt;"",1,0))</f>
        <v>#REF!</v>
      </c>
      <c r="AG32" s="211" t="e">
        <f>IF('Crisis Indicator Data'!#REF!="No Data",1,IF(#REF!&lt;&gt;"",1,0))</f>
        <v>#REF!</v>
      </c>
      <c r="AH32" s="211" t="e">
        <f>IF('Crisis Indicator Data'!#REF!="No Data",1,IF(#REF!&lt;&gt;"",1,0))</f>
        <v>#REF!</v>
      </c>
      <c r="AI32" s="211" t="e">
        <f>IF('Crisis Indicator Data'!#REF!="No Data",1,IF(#REF!&lt;&gt;"",1,0))</f>
        <v>#REF!</v>
      </c>
      <c r="AJ32" s="211" t="e">
        <f>IF('Crisis Indicator Data'!#REF!="No Data",1,IF(#REF!&lt;&gt;"",1,0))</f>
        <v>#REF!</v>
      </c>
      <c r="AK32" s="211" t="e">
        <f>IF('Crisis Indicator Data'!#REF!="No Data",1,IF(#REF!&lt;&gt;"",1,0))</f>
        <v>#REF!</v>
      </c>
      <c r="AL32" s="211" t="e">
        <f>IF('Crisis Indicator Data'!#REF!="No Data",1,IF(#REF!&lt;&gt;"",1,0))</f>
        <v>#REF!</v>
      </c>
      <c r="AM32" s="211" t="e">
        <f>IF('Crisis Indicator Data'!#REF!="No Data",1,IF(#REF!&lt;&gt;"",1,0))</f>
        <v>#REF!</v>
      </c>
      <c r="AN32" s="211" t="e">
        <f>IF('Crisis Indicator Data'!#REF!="No Data",1,IF(#REF!&lt;&gt;"",1,0))</f>
        <v>#REF!</v>
      </c>
      <c r="AO32" s="211" t="e">
        <f>IF('Crisis Indicator Data'!#REF!="No Data",1,IF(#REF!&lt;&gt;"",1,0))</f>
        <v>#REF!</v>
      </c>
      <c r="AP32" s="211" t="e">
        <f>IF('Crisis Indicator Data'!#REF!="No Data",1,IF(#REF!&lt;&gt;"",1,0))</f>
        <v>#REF!</v>
      </c>
      <c r="AQ32" s="211" t="e">
        <f>IF('Crisis Indicator Data'!#REF!="No Data",1,IF(#REF!&lt;&gt;"",1,0))</f>
        <v>#REF!</v>
      </c>
      <c r="AR32" s="211" t="e">
        <f>IF('Crisis Indicator Data'!#REF!="No Data",1,IF(#REF!&lt;&gt;"",1,0))</f>
        <v>#REF!</v>
      </c>
      <c r="AS32" s="211" t="e">
        <f>IF('Crisis Indicator Data'!#REF!="No Data",1,IF(#REF!&lt;&gt;"",1,0))</f>
        <v>#REF!</v>
      </c>
      <c r="AT32" s="211" t="e">
        <f>IF('Crisis Indicator Data'!#REF!="No Data",1,IF(#REF!&lt;&gt;"",1,0))</f>
        <v>#REF!</v>
      </c>
      <c r="AU32" s="211" t="e">
        <f>IF('Crisis Indicator Data'!#REF!="No Data",1,IF(#REF!&lt;&gt;"",1,0))</f>
        <v>#REF!</v>
      </c>
      <c r="AV32" s="211" t="e">
        <f>IF('Crisis Indicator Data'!#REF!="No Data",1,IF(#REF!&lt;&gt;"",1,0))</f>
        <v>#REF!</v>
      </c>
      <c r="AW32" s="211" t="e">
        <f>IF('Crisis Indicator Data'!#REF!="No Data",1,IF(#REF!&lt;&gt;"",1,0))</f>
        <v>#REF!</v>
      </c>
      <c r="AX32" s="211" t="e">
        <f>IF('Crisis Indicator Data'!#REF!="No Data",1,IF(#REF!&lt;&gt;"",1,0))</f>
        <v>#REF!</v>
      </c>
      <c r="AY32" s="211" t="e">
        <f>IF('Crisis Indicator Data'!#REF!="No Data",1,IF(#REF!&lt;&gt;"",1,0))</f>
        <v>#REF!</v>
      </c>
      <c r="AZ32" s="211" t="e">
        <f>IF('Crisis Indicator Data'!#REF!="No Data",1,IF(#REF!&lt;&gt;"",1,0))</f>
        <v>#REF!</v>
      </c>
      <c r="BA32" t="e">
        <f t="shared" si="0"/>
        <v>#REF!</v>
      </c>
      <c r="BB32" s="22" t="e">
        <f t="shared" si="1"/>
        <v>#REF!</v>
      </c>
    </row>
    <row r="33" spans="1:54" x14ac:dyDescent="0.25">
      <c r="A33" t="s">
        <v>8751</v>
      </c>
      <c r="B33" s="211" t="e">
        <f>IF('Crisis Indicator Data'!#REF!="No Data",1,IF(#REF!&lt;&gt;"",1,0))</f>
        <v>#REF!</v>
      </c>
      <c r="C33" s="211" t="e">
        <f>IF('Crisis Indicator Data'!#REF!="No Data",1,IF(#REF!&lt;&gt;"",1,0))</f>
        <v>#REF!</v>
      </c>
      <c r="D33" s="211" t="e">
        <f>IF('Crisis Indicator Data'!#REF!="No Data",1,IF(#REF!&lt;&gt;"",1,0))</f>
        <v>#REF!</v>
      </c>
      <c r="E33" s="211" t="e">
        <f>IF('Crisis Indicator Data'!#REF!="No Data",1,IF(#REF!&lt;&gt;"",1,0))</f>
        <v>#REF!</v>
      </c>
      <c r="F33" s="211" t="e">
        <f>IF('Crisis Indicator Data'!#REF!="No Data",1,IF(#REF!&lt;&gt;"",1,0))</f>
        <v>#REF!</v>
      </c>
      <c r="G33" s="211" t="e">
        <f>IF('Crisis Indicator Data'!#REF!="No Data",1,IF(#REF!&lt;&gt;"",1,0))</f>
        <v>#REF!</v>
      </c>
      <c r="H33" s="211" t="e">
        <f>IF('Crisis Indicator Data'!#REF!="No Data",1,IF(#REF!&lt;&gt;"",1,0))</f>
        <v>#REF!</v>
      </c>
      <c r="I33" s="211" t="e">
        <f>IF('Crisis Indicator Data'!#REF!="No Data",1,IF(#REF!&lt;&gt;"",1,0))</f>
        <v>#REF!</v>
      </c>
      <c r="J33" s="211" t="e">
        <f>IF('Crisis Indicator Data'!#REF!="No Data",1,IF(#REF!&lt;&gt;"",1,0))</f>
        <v>#REF!</v>
      </c>
      <c r="K33" s="211" t="e">
        <f>IF('Crisis Indicator Data'!#REF!="No Data",1,IF(#REF!&lt;&gt;"",1,0))</f>
        <v>#REF!</v>
      </c>
      <c r="L33" s="211" t="e">
        <f>IF('Crisis Indicator Data'!#REF!="No Data",1,IF(#REF!&lt;&gt;"",1,0))</f>
        <v>#REF!</v>
      </c>
      <c r="M33" s="211" t="e">
        <f>IF('Crisis Indicator Data'!#REF!="No Data",1,IF(#REF!&lt;&gt;"",1,0))</f>
        <v>#REF!</v>
      </c>
      <c r="N33" s="211" t="e">
        <f>IF('Crisis Indicator Data'!#REF!="No Data",1,IF(#REF!&lt;&gt;"",1,0))</f>
        <v>#REF!</v>
      </c>
      <c r="O33" s="211" t="e">
        <f>IF('Crisis Indicator Data'!#REF!="No Data",1,IF(#REF!&lt;&gt;"",1,0))</f>
        <v>#REF!</v>
      </c>
      <c r="P33" s="211" t="e">
        <f>IF('Crisis Indicator Data'!#REF!="No Data",1,IF(#REF!&lt;&gt;"",1,0))</f>
        <v>#REF!</v>
      </c>
      <c r="Q33" s="211" t="e">
        <f>IF('Crisis Indicator Data'!#REF!="No Data",1,IF(#REF!&lt;&gt;"",1,0))</f>
        <v>#REF!</v>
      </c>
      <c r="R33" s="211" t="e">
        <f>IF('Crisis Indicator Data'!#REF!="No Data",1,IF(#REF!&lt;&gt;"",1,0))</f>
        <v>#REF!</v>
      </c>
      <c r="S33" s="211" t="e">
        <f>IF('Crisis Indicator Data'!#REF!="No Data",1,IF(#REF!&lt;&gt;"",1,0))</f>
        <v>#REF!</v>
      </c>
      <c r="T33" s="211" t="e">
        <f>IF('Crisis Indicator Data'!#REF!="No Data",1,IF(#REF!&lt;&gt;"",1,0))</f>
        <v>#REF!</v>
      </c>
      <c r="U33" s="211" t="e">
        <f>IF('Crisis Indicator Data'!#REF!="No Data",1,IF(#REF!&lt;&gt;"",1,0))</f>
        <v>#REF!</v>
      </c>
      <c r="V33" s="211" t="e">
        <f>IF('Crisis Indicator Data'!#REF!="No Data",1,IF(#REF!&lt;&gt;"",1,0))</f>
        <v>#REF!</v>
      </c>
      <c r="W33" s="211" t="e">
        <f>IF('Crisis Indicator Data'!#REF!="No Data",1,IF(#REF!&lt;&gt;"",1,0))</f>
        <v>#REF!</v>
      </c>
      <c r="X33" s="211" t="e">
        <f>IF('Crisis Indicator Data'!#REF!="No Data",1,IF(#REF!&lt;&gt;"",1,0))</f>
        <v>#REF!</v>
      </c>
      <c r="Y33" s="211" t="e">
        <f>IF('Crisis Indicator Data'!#REF!="No Data",1,IF(#REF!&lt;&gt;"",1,0))</f>
        <v>#REF!</v>
      </c>
      <c r="Z33" s="211" t="e">
        <f>IF('Crisis Indicator Data'!#REF!="No Data",1,IF(#REF!&lt;&gt;"",1,0))</f>
        <v>#REF!</v>
      </c>
      <c r="AA33" s="211" t="e">
        <f>IF('Crisis Indicator Data'!#REF!="No Data",1,IF(#REF!&lt;&gt;"",1,0))</f>
        <v>#REF!</v>
      </c>
      <c r="AB33" s="211" t="e">
        <f>IF('Crisis Indicator Data'!#REF!="No Data",1,IF(#REF!&lt;&gt;"",1,0))</f>
        <v>#REF!</v>
      </c>
      <c r="AC33" s="211" t="e">
        <f>IF('Crisis Indicator Data'!#REF!="No Data",1,IF(#REF!&lt;&gt;"",1,0))</f>
        <v>#REF!</v>
      </c>
      <c r="AD33" s="211" t="e">
        <f>IF('Crisis Indicator Data'!#REF!="No Data",1,IF(#REF!&lt;&gt;"",1,0))</f>
        <v>#REF!</v>
      </c>
      <c r="AE33" s="211" t="e">
        <f>IF('Crisis Indicator Data'!#REF!="No Data",1,IF(#REF!&lt;&gt;"",1,0))</f>
        <v>#REF!</v>
      </c>
      <c r="AF33" s="211" t="e">
        <f>IF('Crisis Indicator Data'!#REF!="No Data",1,IF(#REF!&lt;&gt;"",1,0))</f>
        <v>#REF!</v>
      </c>
      <c r="AG33" s="211" t="e">
        <f>IF('Crisis Indicator Data'!#REF!="No Data",1,IF(#REF!&lt;&gt;"",1,0))</f>
        <v>#REF!</v>
      </c>
      <c r="AH33" s="211" t="e">
        <f>IF('Crisis Indicator Data'!#REF!="No Data",1,IF(#REF!&lt;&gt;"",1,0))</f>
        <v>#REF!</v>
      </c>
      <c r="AI33" s="211" t="e">
        <f>IF('Crisis Indicator Data'!#REF!="No Data",1,IF(#REF!&lt;&gt;"",1,0))</f>
        <v>#REF!</v>
      </c>
      <c r="AJ33" s="211" t="e">
        <f>IF('Crisis Indicator Data'!#REF!="No Data",1,IF(#REF!&lt;&gt;"",1,0))</f>
        <v>#REF!</v>
      </c>
      <c r="AK33" s="211" t="e">
        <f>IF('Crisis Indicator Data'!#REF!="No Data",1,IF(#REF!&lt;&gt;"",1,0))</f>
        <v>#REF!</v>
      </c>
      <c r="AL33" s="211" t="e">
        <f>IF('Crisis Indicator Data'!#REF!="No Data",1,IF(#REF!&lt;&gt;"",1,0))</f>
        <v>#REF!</v>
      </c>
      <c r="AM33" s="211" t="e">
        <f>IF('Crisis Indicator Data'!#REF!="No Data",1,IF(#REF!&lt;&gt;"",1,0))</f>
        <v>#REF!</v>
      </c>
      <c r="AN33" s="211" t="e">
        <f>IF('Crisis Indicator Data'!#REF!="No Data",1,IF(#REF!&lt;&gt;"",1,0))</f>
        <v>#REF!</v>
      </c>
      <c r="AO33" s="211" t="e">
        <f>IF('Crisis Indicator Data'!#REF!="No Data",1,IF(#REF!&lt;&gt;"",1,0))</f>
        <v>#REF!</v>
      </c>
      <c r="AP33" s="211" t="e">
        <f>IF('Crisis Indicator Data'!#REF!="No Data",1,IF(#REF!&lt;&gt;"",1,0))</f>
        <v>#REF!</v>
      </c>
      <c r="AQ33" s="211" t="e">
        <f>IF('Crisis Indicator Data'!#REF!="No Data",1,IF(#REF!&lt;&gt;"",1,0))</f>
        <v>#REF!</v>
      </c>
      <c r="AR33" s="211" t="e">
        <f>IF('Crisis Indicator Data'!#REF!="No Data",1,IF(#REF!&lt;&gt;"",1,0))</f>
        <v>#REF!</v>
      </c>
      <c r="AS33" s="211" t="e">
        <f>IF('Crisis Indicator Data'!#REF!="No Data",1,IF(#REF!&lt;&gt;"",1,0))</f>
        <v>#REF!</v>
      </c>
      <c r="AT33" s="211" t="e">
        <f>IF('Crisis Indicator Data'!#REF!="No Data",1,IF(#REF!&lt;&gt;"",1,0))</f>
        <v>#REF!</v>
      </c>
      <c r="AU33" s="211" t="e">
        <f>IF('Crisis Indicator Data'!#REF!="No Data",1,IF(#REF!&lt;&gt;"",1,0))</f>
        <v>#REF!</v>
      </c>
      <c r="AV33" s="211" t="e">
        <f>IF('Crisis Indicator Data'!#REF!="No Data",1,IF(#REF!&lt;&gt;"",1,0))</f>
        <v>#REF!</v>
      </c>
      <c r="AW33" s="211" t="e">
        <f>IF('Crisis Indicator Data'!#REF!="No Data",1,IF(#REF!&lt;&gt;"",1,0))</f>
        <v>#REF!</v>
      </c>
      <c r="AX33" s="211" t="e">
        <f>IF('Crisis Indicator Data'!#REF!="No Data",1,IF(#REF!&lt;&gt;"",1,0))</f>
        <v>#REF!</v>
      </c>
      <c r="AY33" s="211" t="e">
        <f>IF('Crisis Indicator Data'!#REF!="No Data",1,IF(#REF!&lt;&gt;"",1,0))</f>
        <v>#REF!</v>
      </c>
      <c r="AZ33" s="211" t="e">
        <f>IF('Crisis Indicator Data'!#REF!="No Data",1,IF(#REF!&lt;&gt;"",1,0))</f>
        <v>#REF!</v>
      </c>
      <c r="BA33" t="e">
        <f t="shared" si="0"/>
        <v>#REF!</v>
      </c>
      <c r="BB33" s="22" t="e">
        <f t="shared" si="1"/>
        <v>#REF!</v>
      </c>
    </row>
    <row r="34" spans="1:54" x14ac:dyDescent="0.25">
      <c r="A34" t="s">
        <v>8965</v>
      </c>
      <c r="B34" s="211" t="e">
        <f>IF('Crisis Indicator Data'!#REF!="No Data",1,IF(#REF!&lt;&gt;"",1,0))</f>
        <v>#REF!</v>
      </c>
      <c r="C34" s="211" t="e">
        <f>IF('Crisis Indicator Data'!#REF!="No Data",1,IF(#REF!&lt;&gt;"",1,0))</f>
        <v>#REF!</v>
      </c>
      <c r="D34" s="211" t="e">
        <f>IF('Crisis Indicator Data'!#REF!="No Data",1,IF(#REF!&lt;&gt;"",1,0))</f>
        <v>#REF!</v>
      </c>
      <c r="E34" s="211" t="e">
        <f>IF('Crisis Indicator Data'!#REF!="No Data",1,IF(#REF!&lt;&gt;"",1,0))</f>
        <v>#REF!</v>
      </c>
      <c r="F34" s="211" t="e">
        <f>IF('Crisis Indicator Data'!#REF!="No Data",1,IF(#REF!&lt;&gt;"",1,0))</f>
        <v>#REF!</v>
      </c>
      <c r="G34" s="211" t="e">
        <f>IF('Crisis Indicator Data'!#REF!="No Data",1,IF(#REF!&lt;&gt;"",1,0))</f>
        <v>#REF!</v>
      </c>
      <c r="H34" s="211" t="e">
        <f>IF('Crisis Indicator Data'!#REF!="No Data",1,IF(#REF!&lt;&gt;"",1,0))</f>
        <v>#REF!</v>
      </c>
      <c r="I34" s="211" t="e">
        <f>IF('Crisis Indicator Data'!#REF!="No Data",1,IF(#REF!&lt;&gt;"",1,0))</f>
        <v>#REF!</v>
      </c>
      <c r="J34" s="211" t="e">
        <f>IF('Crisis Indicator Data'!#REF!="No Data",1,IF(#REF!&lt;&gt;"",1,0))</f>
        <v>#REF!</v>
      </c>
      <c r="K34" s="211" t="e">
        <f>IF('Crisis Indicator Data'!#REF!="No Data",1,IF(#REF!&lt;&gt;"",1,0))</f>
        <v>#REF!</v>
      </c>
      <c r="L34" s="211" t="e">
        <f>IF('Crisis Indicator Data'!#REF!="No Data",1,IF(#REF!&lt;&gt;"",1,0))</f>
        <v>#REF!</v>
      </c>
      <c r="M34" s="211" t="e">
        <f>IF('Crisis Indicator Data'!#REF!="No Data",1,IF(#REF!&lt;&gt;"",1,0))</f>
        <v>#REF!</v>
      </c>
      <c r="N34" s="211" t="e">
        <f>IF('Crisis Indicator Data'!#REF!="No Data",1,IF(#REF!&lt;&gt;"",1,0))</f>
        <v>#REF!</v>
      </c>
      <c r="O34" s="211" t="e">
        <f>IF('Crisis Indicator Data'!#REF!="No Data",1,IF(#REF!&lt;&gt;"",1,0))</f>
        <v>#REF!</v>
      </c>
      <c r="P34" s="211" t="e">
        <f>IF('Crisis Indicator Data'!#REF!="No Data",1,IF(#REF!&lt;&gt;"",1,0))</f>
        <v>#REF!</v>
      </c>
      <c r="Q34" s="211" t="e">
        <f>IF('Crisis Indicator Data'!#REF!="No Data",1,IF(#REF!&lt;&gt;"",1,0))</f>
        <v>#REF!</v>
      </c>
      <c r="R34" s="211" t="e">
        <f>IF('Crisis Indicator Data'!#REF!="No Data",1,IF(#REF!&lt;&gt;"",1,0))</f>
        <v>#REF!</v>
      </c>
      <c r="S34" s="211" t="e">
        <f>IF('Crisis Indicator Data'!#REF!="No Data",1,IF(#REF!&lt;&gt;"",1,0))</f>
        <v>#REF!</v>
      </c>
      <c r="T34" s="211" t="e">
        <f>IF('Crisis Indicator Data'!#REF!="No Data",1,IF(#REF!&lt;&gt;"",1,0))</f>
        <v>#REF!</v>
      </c>
      <c r="U34" s="211" t="e">
        <f>IF('Crisis Indicator Data'!#REF!="No Data",1,IF(#REF!&lt;&gt;"",1,0))</f>
        <v>#REF!</v>
      </c>
      <c r="V34" s="211" t="e">
        <f>IF('Crisis Indicator Data'!#REF!="No Data",1,IF(#REF!&lt;&gt;"",1,0))</f>
        <v>#REF!</v>
      </c>
      <c r="W34" s="211" t="e">
        <f>IF('Crisis Indicator Data'!#REF!="No Data",1,IF(#REF!&lt;&gt;"",1,0))</f>
        <v>#REF!</v>
      </c>
      <c r="X34" s="211" t="e">
        <f>IF('Crisis Indicator Data'!#REF!="No Data",1,IF(#REF!&lt;&gt;"",1,0))</f>
        <v>#REF!</v>
      </c>
      <c r="Y34" s="211" t="e">
        <f>IF('Crisis Indicator Data'!#REF!="No Data",1,IF(#REF!&lt;&gt;"",1,0))</f>
        <v>#REF!</v>
      </c>
      <c r="Z34" s="211" t="e">
        <f>IF('Crisis Indicator Data'!#REF!="No Data",1,IF(#REF!&lt;&gt;"",1,0))</f>
        <v>#REF!</v>
      </c>
      <c r="AA34" s="211" t="e">
        <f>IF('Crisis Indicator Data'!#REF!="No Data",1,IF(#REF!&lt;&gt;"",1,0))</f>
        <v>#REF!</v>
      </c>
      <c r="AB34" s="211" t="e">
        <f>IF('Crisis Indicator Data'!#REF!="No Data",1,IF(#REF!&lt;&gt;"",1,0))</f>
        <v>#REF!</v>
      </c>
      <c r="AC34" s="211" t="e">
        <f>IF('Crisis Indicator Data'!#REF!="No Data",1,IF(#REF!&lt;&gt;"",1,0))</f>
        <v>#REF!</v>
      </c>
      <c r="AD34" s="211" t="e">
        <f>IF('Crisis Indicator Data'!#REF!="No Data",1,IF(#REF!&lt;&gt;"",1,0))</f>
        <v>#REF!</v>
      </c>
      <c r="AE34" s="211" t="e">
        <f>IF('Crisis Indicator Data'!#REF!="No Data",1,IF(#REF!&lt;&gt;"",1,0))</f>
        <v>#REF!</v>
      </c>
      <c r="AF34" s="211" t="e">
        <f>IF('Crisis Indicator Data'!#REF!="No Data",1,IF(#REF!&lt;&gt;"",1,0))</f>
        <v>#REF!</v>
      </c>
      <c r="AG34" s="211" t="e">
        <f>IF('Crisis Indicator Data'!#REF!="No Data",1,IF(#REF!&lt;&gt;"",1,0))</f>
        <v>#REF!</v>
      </c>
      <c r="AH34" s="211" t="e">
        <f>IF('Crisis Indicator Data'!#REF!="No Data",1,IF(#REF!&lt;&gt;"",1,0))</f>
        <v>#REF!</v>
      </c>
      <c r="AI34" s="211" t="e">
        <f>IF('Crisis Indicator Data'!#REF!="No Data",1,IF(#REF!&lt;&gt;"",1,0))</f>
        <v>#REF!</v>
      </c>
      <c r="AJ34" s="211" t="e">
        <f>IF('Crisis Indicator Data'!#REF!="No Data",1,IF(#REF!&lt;&gt;"",1,0))</f>
        <v>#REF!</v>
      </c>
      <c r="AK34" s="211" t="e">
        <f>IF('Crisis Indicator Data'!#REF!="No Data",1,IF(#REF!&lt;&gt;"",1,0))</f>
        <v>#REF!</v>
      </c>
      <c r="AL34" s="211" t="e">
        <f>IF('Crisis Indicator Data'!#REF!="No Data",1,IF(#REF!&lt;&gt;"",1,0))</f>
        <v>#REF!</v>
      </c>
      <c r="AM34" s="211" t="e">
        <f>IF('Crisis Indicator Data'!#REF!="No Data",1,IF(#REF!&lt;&gt;"",1,0))</f>
        <v>#REF!</v>
      </c>
      <c r="AN34" s="211" t="e">
        <f>IF('Crisis Indicator Data'!#REF!="No Data",1,IF(#REF!&lt;&gt;"",1,0))</f>
        <v>#REF!</v>
      </c>
      <c r="AO34" s="211" t="e">
        <f>IF('Crisis Indicator Data'!#REF!="No Data",1,IF(#REF!&lt;&gt;"",1,0))</f>
        <v>#REF!</v>
      </c>
      <c r="AP34" s="211" t="e">
        <f>IF('Crisis Indicator Data'!#REF!="No Data",1,IF(#REF!&lt;&gt;"",1,0))</f>
        <v>#REF!</v>
      </c>
      <c r="AQ34" s="211" t="e">
        <f>IF('Crisis Indicator Data'!#REF!="No Data",1,IF(#REF!&lt;&gt;"",1,0))</f>
        <v>#REF!</v>
      </c>
      <c r="AR34" s="211" t="e">
        <f>IF('Crisis Indicator Data'!#REF!="No Data",1,IF(#REF!&lt;&gt;"",1,0))</f>
        <v>#REF!</v>
      </c>
      <c r="AS34" s="211" t="e">
        <f>IF('Crisis Indicator Data'!#REF!="No Data",1,IF(#REF!&lt;&gt;"",1,0))</f>
        <v>#REF!</v>
      </c>
      <c r="AT34" s="211" t="e">
        <f>IF('Crisis Indicator Data'!#REF!="No Data",1,IF(#REF!&lt;&gt;"",1,0))</f>
        <v>#REF!</v>
      </c>
      <c r="AU34" s="211" t="e">
        <f>IF('Crisis Indicator Data'!#REF!="No Data",1,IF(#REF!&lt;&gt;"",1,0))</f>
        <v>#REF!</v>
      </c>
      <c r="AV34" s="211" t="e">
        <f>IF('Crisis Indicator Data'!#REF!="No Data",1,IF(#REF!&lt;&gt;"",1,0))</f>
        <v>#REF!</v>
      </c>
      <c r="AW34" s="211" t="e">
        <f>IF('Crisis Indicator Data'!#REF!="No Data",1,IF(#REF!&lt;&gt;"",1,0))</f>
        <v>#REF!</v>
      </c>
      <c r="AX34" s="211" t="e">
        <f>IF('Crisis Indicator Data'!#REF!="No Data",1,IF(#REF!&lt;&gt;"",1,0))</f>
        <v>#REF!</v>
      </c>
      <c r="AY34" s="211" t="e">
        <f>IF('Crisis Indicator Data'!#REF!="No Data",1,IF(#REF!&lt;&gt;"",1,0))</f>
        <v>#REF!</v>
      </c>
      <c r="AZ34" s="211" t="e">
        <f>IF('Crisis Indicator Data'!#REF!="No Data",1,IF(#REF!&lt;&gt;"",1,0))</f>
        <v>#REF!</v>
      </c>
      <c r="BA34" t="e">
        <f t="shared" ref="BA34:BA65" si="2">SUM(B34:AZ34)</f>
        <v>#REF!</v>
      </c>
      <c r="BB34" s="22" t="e">
        <f t="shared" ref="BB34:BB65" si="3">BA34/51</f>
        <v>#REF!</v>
      </c>
    </row>
    <row r="35" spans="1:54" x14ac:dyDescent="0.25">
      <c r="A35" t="s">
        <v>8756</v>
      </c>
      <c r="B35" s="211" t="e">
        <f>IF('Crisis Indicator Data'!#REF!="No Data",1,IF(#REF!&lt;&gt;"",1,0))</f>
        <v>#REF!</v>
      </c>
      <c r="C35" s="211" t="e">
        <f>IF('Crisis Indicator Data'!#REF!="No Data",1,IF(#REF!&lt;&gt;"",1,0))</f>
        <v>#REF!</v>
      </c>
      <c r="D35" s="211" t="e">
        <f>IF('Crisis Indicator Data'!#REF!="No Data",1,IF(#REF!&lt;&gt;"",1,0))</f>
        <v>#REF!</v>
      </c>
      <c r="E35" s="211" t="e">
        <f>IF('Crisis Indicator Data'!#REF!="No Data",1,IF(#REF!&lt;&gt;"",1,0))</f>
        <v>#REF!</v>
      </c>
      <c r="F35" s="211" t="e">
        <f>IF('Crisis Indicator Data'!#REF!="No Data",1,IF(#REF!&lt;&gt;"",1,0))</f>
        <v>#REF!</v>
      </c>
      <c r="G35" s="211" t="e">
        <f>IF('Crisis Indicator Data'!#REF!="No Data",1,IF(#REF!&lt;&gt;"",1,0))</f>
        <v>#REF!</v>
      </c>
      <c r="H35" s="211" t="e">
        <f>IF('Crisis Indicator Data'!#REF!="No Data",1,IF(#REF!&lt;&gt;"",1,0))</f>
        <v>#REF!</v>
      </c>
      <c r="I35" s="211" t="e">
        <f>IF('Crisis Indicator Data'!#REF!="No Data",1,IF(#REF!&lt;&gt;"",1,0))</f>
        <v>#REF!</v>
      </c>
      <c r="J35" s="211" t="e">
        <f>IF('Crisis Indicator Data'!#REF!="No Data",1,IF(#REF!&lt;&gt;"",1,0))</f>
        <v>#REF!</v>
      </c>
      <c r="K35" s="211" t="e">
        <f>IF('Crisis Indicator Data'!#REF!="No Data",1,IF(#REF!&lt;&gt;"",1,0))</f>
        <v>#REF!</v>
      </c>
      <c r="L35" s="211" t="e">
        <f>IF('Crisis Indicator Data'!#REF!="No Data",1,IF(#REF!&lt;&gt;"",1,0))</f>
        <v>#REF!</v>
      </c>
      <c r="M35" s="211" t="e">
        <f>IF('Crisis Indicator Data'!#REF!="No Data",1,IF(#REF!&lt;&gt;"",1,0))</f>
        <v>#REF!</v>
      </c>
      <c r="N35" s="211" t="e">
        <f>IF('Crisis Indicator Data'!#REF!="No Data",1,IF(#REF!&lt;&gt;"",1,0))</f>
        <v>#REF!</v>
      </c>
      <c r="O35" s="211" t="e">
        <f>IF('Crisis Indicator Data'!#REF!="No Data",1,IF(#REF!&lt;&gt;"",1,0))</f>
        <v>#REF!</v>
      </c>
      <c r="P35" s="211" t="e">
        <f>IF('Crisis Indicator Data'!#REF!="No Data",1,IF(#REF!&lt;&gt;"",1,0))</f>
        <v>#REF!</v>
      </c>
      <c r="Q35" s="211" t="e">
        <f>IF('Crisis Indicator Data'!#REF!="No Data",1,IF(#REF!&lt;&gt;"",1,0))</f>
        <v>#REF!</v>
      </c>
      <c r="R35" s="211" t="e">
        <f>IF('Crisis Indicator Data'!#REF!="No Data",1,IF(#REF!&lt;&gt;"",1,0))</f>
        <v>#REF!</v>
      </c>
      <c r="S35" s="211" t="e">
        <f>IF('Crisis Indicator Data'!#REF!="No Data",1,IF(#REF!&lt;&gt;"",1,0))</f>
        <v>#REF!</v>
      </c>
      <c r="T35" s="211" t="e">
        <f>IF('Crisis Indicator Data'!#REF!="No Data",1,IF(#REF!&lt;&gt;"",1,0))</f>
        <v>#REF!</v>
      </c>
      <c r="U35" s="211" t="e">
        <f>IF('Crisis Indicator Data'!#REF!="No Data",1,IF(#REF!&lt;&gt;"",1,0))</f>
        <v>#REF!</v>
      </c>
      <c r="V35" s="211" t="e">
        <f>IF('Crisis Indicator Data'!#REF!="No Data",1,IF(#REF!&lt;&gt;"",1,0))</f>
        <v>#REF!</v>
      </c>
      <c r="W35" s="211" t="e">
        <f>IF('Crisis Indicator Data'!#REF!="No Data",1,IF(#REF!&lt;&gt;"",1,0))</f>
        <v>#REF!</v>
      </c>
      <c r="X35" s="211" t="e">
        <f>IF('Crisis Indicator Data'!#REF!="No Data",1,IF(#REF!&lt;&gt;"",1,0))</f>
        <v>#REF!</v>
      </c>
      <c r="Y35" s="211" t="e">
        <f>IF('Crisis Indicator Data'!#REF!="No Data",1,IF(#REF!&lt;&gt;"",1,0))</f>
        <v>#REF!</v>
      </c>
      <c r="Z35" s="211" t="e">
        <f>IF('Crisis Indicator Data'!#REF!="No Data",1,IF(#REF!&lt;&gt;"",1,0))</f>
        <v>#REF!</v>
      </c>
      <c r="AA35" s="211" t="e">
        <f>IF('Crisis Indicator Data'!#REF!="No Data",1,IF(#REF!&lt;&gt;"",1,0))</f>
        <v>#REF!</v>
      </c>
      <c r="AB35" s="211" t="e">
        <f>IF('Crisis Indicator Data'!#REF!="No Data",1,IF(#REF!&lt;&gt;"",1,0))</f>
        <v>#REF!</v>
      </c>
      <c r="AC35" s="211" t="e">
        <f>IF('Crisis Indicator Data'!#REF!="No Data",1,IF(#REF!&lt;&gt;"",1,0))</f>
        <v>#REF!</v>
      </c>
      <c r="AD35" s="211" t="e">
        <f>IF('Crisis Indicator Data'!#REF!="No Data",1,IF(#REF!&lt;&gt;"",1,0))</f>
        <v>#REF!</v>
      </c>
      <c r="AE35" s="211" t="e">
        <f>IF('Crisis Indicator Data'!#REF!="No Data",1,IF(#REF!&lt;&gt;"",1,0))</f>
        <v>#REF!</v>
      </c>
      <c r="AF35" s="211" t="e">
        <f>IF('Crisis Indicator Data'!#REF!="No Data",1,IF(#REF!&lt;&gt;"",1,0))</f>
        <v>#REF!</v>
      </c>
      <c r="AG35" s="211" t="e">
        <f>IF('Crisis Indicator Data'!#REF!="No Data",1,IF(#REF!&lt;&gt;"",1,0))</f>
        <v>#REF!</v>
      </c>
      <c r="AH35" s="211" t="e">
        <f>IF('Crisis Indicator Data'!#REF!="No Data",1,IF(#REF!&lt;&gt;"",1,0))</f>
        <v>#REF!</v>
      </c>
      <c r="AI35" s="211" t="e">
        <f>IF('Crisis Indicator Data'!#REF!="No Data",1,IF(#REF!&lt;&gt;"",1,0))</f>
        <v>#REF!</v>
      </c>
      <c r="AJ35" s="211" t="e">
        <f>IF('Crisis Indicator Data'!#REF!="No Data",1,IF(#REF!&lt;&gt;"",1,0))</f>
        <v>#REF!</v>
      </c>
      <c r="AK35" s="211" t="e">
        <f>IF('Crisis Indicator Data'!#REF!="No Data",1,IF(#REF!&lt;&gt;"",1,0))</f>
        <v>#REF!</v>
      </c>
      <c r="AL35" s="211" t="e">
        <f>IF('Crisis Indicator Data'!#REF!="No Data",1,IF(#REF!&lt;&gt;"",1,0))</f>
        <v>#REF!</v>
      </c>
      <c r="AM35" s="211" t="e">
        <f>IF('Crisis Indicator Data'!#REF!="No Data",1,IF(#REF!&lt;&gt;"",1,0))</f>
        <v>#REF!</v>
      </c>
      <c r="AN35" s="211" t="e">
        <f>IF('Crisis Indicator Data'!#REF!="No Data",1,IF(#REF!&lt;&gt;"",1,0))</f>
        <v>#REF!</v>
      </c>
      <c r="AO35" s="211" t="e">
        <f>IF('Crisis Indicator Data'!#REF!="No Data",1,IF(#REF!&lt;&gt;"",1,0))</f>
        <v>#REF!</v>
      </c>
      <c r="AP35" s="211" t="e">
        <f>IF('Crisis Indicator Data'!#REF!="No Data",1,IF(#REF!&lt;&gt;"",1,0))</f>
        <v>#REF!</v>
      </c>
      <c r="AQ35" s="211" t="e">
        <f>IF('Crisis Indicator Data'!#REF!="No Data",1,IF(#REF!&lt;&gt;"",1,0))</f>
        <v>#REF!</v>
      </c>
      <c r="AR35" s="211" t="e">
        <f>IF('Crisis Indicator Data'!#REF!="No Data",1,IF(#REF!&lt;&gt;"",1,0))</f>
        <v>#REF!</v>
      </c>
      <c r="AS35" s="211" t="e">
        <f>IF('Crisis Indicator Data'!#REF!="No Data",1,IF(#REF!&lt;&gt;"",1,0))</f>
        <v>#REF!</v>
      </c>
      <c r="AT35" s="211" t="e">
        <f>IF('Crisis Indicator Data'!#REF!="No Data",1,IF(#REF!&lt;&gt;"",1,0))</f>
        <v>#REF!</v>
      </c>
      <c r="AU35" s="211" t="e">
        <f>IF('Crisis Indicator Data'!#REF!="No Data",1,IF(#REF!&lt;&gt;"",1,0))</f>
        <v>#REF!</v>
      </c>
      <c r="AV35" s="211" t="e">
        <f>IF('Crisis Indicator Data'!#REF!="No Data",1,IF(#REF!&lt;&gt;"",1,0))</f>
        <v>#REF!</v>
      </c>
      <c r="AW35" s="211" t="e">
        <f>IF('Crisis Indicator Data'!#REF!="No Data",1,IF(#REF!&lt;&gt;"",1,0))</f>
        <v>#REF!</v>
      </c>
      <c r="AX35" s="211" t="e">
        <f>IF('Crisis Indicator Data'!#REF!="No Data",1,IF(#REF!&lt;&gt;"",1,0))</f>
        <v>#REF!</v>
      </c>
      <c r="AY35" s="211" t="e">
        <f>IF('Crisis Indicator Data'!#REF!="No Data",1,IF(#REF!&lt;&gt;"",1,0))</f>
        <v>#REF!</v>
      </c>
      <c r="AZ35" s="211" t="e">
        <f>IF('Crisis Indicator Data'!#REF!="No Data",1,IF(#REF!&lt;&gt;"",1,0))</f>
        <v>#REF!</v>
      </c>
      <c r="BA35" t="e">
        <f t="shared" si="2"/>
        <v>#REF!</v>
      </c>
      <c r="BB35" s="22" t="e">
        <f t="shared" si="3"/>
        <v>#REF!</v>
      </c>
    </row>
    <row r="36" spans="1:54" x14ac:dyDescent="0.25">
      <c r="A36" t="s">
        <v>8758</v>
      </c>
      <c r="B36" s="211" t="e">
        <f>IF('Crisis Indicator Data'!#REF!="No Data",1,IF(#REF!&lt;&gt;"",1,0))</f>
        <v>#REF!</v>
      </c>
      <c r="C36" s="211" t="e">
        <f>IF('Crisis Indicator Data'!#REF!="No Data",1,IF(#REF!&lt;&gt;"",1,0))</f>
        <v>#REF!</v>
      </c>
      <c r="D36" s="211" t="e">
        <f>IF('Crisis Indicator Data'!#REF!="No Data",1,IF(#REF!&lt;&gt;"",1,0))</f>
        <v>#REF!</v>
      </c>
      <c r="E36" s="211" t="e">
        <f>IF('Crisis Indicator Data'!#REF!="No Data",1,IF(#REF!&lt;&gt;"",1,0))</f>
        <v>#REF!</v>
      </c>
      <c r="F36" s="211" t="e">
        <f>IF('Crisis Indicator Data'!#REF!="No Data",1,IF(#REF!&lt;&gt;"",1,0))</f>
        <v>#REF!</v>
      </c>
      <c r="G36" s="211" t="e">
        <f>IF('Crisis Indicator Data'!#REF!="No Data",1,IF(#REF!&lt;&gt;"",1,0))</f>
        <v>#REF!</v>
      </c>
      <c r="H36" s="211" t="e">
        <f>IF('Crisis Indicator Data'!#REF!="No Data",1,IF(#REF!&lt;&gt;"",1,0))</f>
        <v>#REF!</v>
      </c>
      <c r="I36" s="211" t="e">
        <f>IF('Crisis Indicator Data'!#REF!="No Data",1,IF(#REF!&lt;&gt;"",1,0))</f>
        <v>#REF!</v>
      </c>
      <c r="J36" s="211" t="e">
        <f>IF('Crisis Indicator Data'!#REF!="No Data",1,IF(#REF!&lt;&gt;"",1,0))</f>
        <v>#REF!</v>
      </c>
      <c r="K36" s="211" t="e">
        <f>IF('Crisis Indicator Data'!#REF!="No Data",1,IF(#REF!&lt;&gt;"",1,0))</f>
        <v>#REF!</v>
      </c>
      <c r="L36" s="211" t="e">
        <f>IF('Crisis Indicator Data'!#REF!="No Data",1,IF(#REF!&lt;&gt;"",1,0))</f>
        <v>#REF!</v>
      </c>
      <c r="M36" s="211" t="e">
        <f>IF('Crisis Indicator Data'!#REF!="No Data",1,IF(#REF!&lt;&gt;"",1,0))</f>
        <v>#REF!</v>
      </c>
      <c r="N36" s="211" t="e">
        <f>IF('Crisis Indicator Data'!#REF!="No Data",1,IF(#REF!&lt;&gt;"",1,0))</f>
        <v>#REF!</v>
      </c>
      <c r="O36" s="211" t="e">
        <f>IF('Crisis Indicator Data'!#REF!="No Data",1,IF(#REF!&lt;&gt;"",1,0))</f>
        <v>#REF!</v>
      </c>
      <c r="P36" s="211" t="e">
        <f>IF('Crisis Indicator Data'!#REF!="No Data",1,IF(#REF!&lt;&gt;"",1,0))</f>
        <v>#REF!</v>
      </c>
      <c r="Q36" s="211" t="e">
        <f>IF('Crisis Indicator Data'!#REF!="No Data",1,IF(#REF!&lt;&gt;"",1,0))</f>
        <v>#REF!</v>
      </c>
      <c r="R36" s="211" t="e">
        <f>IF('Crisis Indicator Data'!#REF!="No Data",1,IF(#REF!&lt;&gt;"",1,0))</f>
        <v>#REF!</v>
      </c>
      <c r="S36" s="211" t="e">
        <f>IF('Crisis Indicator Data'!#REF!="No Data",1,IF(#REF!&lt;&gt;"",1,0))</f>
        <v>#REF!</v>
      </c>
      <c r="T36" s="211" t="e">
        <f>IF('Crisis Indicator Data'!#REF!="No Data",1,IF(#REF!&lt;&gt;"",1,0))</f>
        <v>#REF!</v>
      </c>
      <c r="U36" s="211" t="e">
        <f>IF('Crisis Indicator Data'!#REF!="No Data",1,IF(#REF!&lt;&gt;"",1,0))</f>
        <v>#REF!</v>
      </c>
      <c r="V36" s="211" t="e">
        <f>IF('Crisis Indicator Data'!#REF!="No Data",1,IF(#REF!&lt;&gt;"",1,0))</f>
        <v>#REF!</v>
      </c>
      <c r="W36" s="211" t="e">
        <f>IF('Crisis Indicator Data'!#REF!="No Data",1,IF(#REF!&lt;&gt;"",1,0))</f>
        <v>#REF!</v>
      </c>
      <c r="X36" s="211" t="e">
        <f>IF('Crisis Indicator Data'!#REF!="No Data",1,IF(#REF!&lt;&gt;"",1,0))</f>
        <v>#REF!</v>
      </c>
      <c r="Y36" s="211" t="e">
        <f>IF('Crisis Indicator Data'!#REF!="No Data",1,IF(#REF!&lt;&gt;"",1,0))</f>
        <v>#REF!</v>
      </c>
      <c r="Z36" s="211" t="e">
        <f>IF('Crisis Indicator Data'!#REF!="No Data",1,IF(#REF!&lt;&gt;"",1,0))</f>
        <v>#REF!</v>
      </c>
      <c r="AA36" s="211" t="e">
        <f>IF('Crisis Indicator Data'!#REF!="No Data",1,IF(#REF!&lt;&gt;"",1,0))</f>
        <v>#REF!</v>
      </c>
      <c r="AB36" s="211" t="e">
        <f>IF('Crisis Indicator Data'!#REF!="No Data",1,IF(#REF!&lt;&gt;"",1,0))</f>
        <v>#REF!</v>
      </c>
      <c r="AC36" s="211" t="e">
        <f>IF('Crisis Indicator Data'!#REF!="No Data",1,IF(#REF!&lt;&gt;"",1,0))</f>
        <v>#REF!</v>
      </c>
      <c r="AD36" s="211" t="e">
        <f>IF('Crisis Indicator Data'!#REF!="No Data",1,IF(#REF!&lt;&gt;"",1,0))</f>
        <v>#REF!</v>
      </c>
      <c r="AE36" s="211" t="e">
        <f>IF('Crisis Indicator Data'!#REF!="No Data",1,IF(#REF!&lt;&gt;"",1,0))</f>
        <v>#REF!</v>
      </c>
      <c r="AF36" s="211" t="e">
        <f>IF('Crisis Indicator Data'!#REF!="No Data",1,IF(#REF!&lt;&gt;"",1,0))</f>
        <v>#REF!</v>
      </c>
      <c r="AG36" s="211" t="e">
        <f>IF('Crisis Indicator Data'!#REF!="No Data",1,IF(#REF!&lt;&gt;"",1,0))</f>
        <v>#REF!</v>
      </c>
      <c r="AH36" s="211" t="e">
        <f>IF('Crisis Indicator Data'!#REF!="No Data",1,IF(#REF!&lt;&gt;"",1,0))</f>
        <v>#REF!</v>
      </c>
      <c r="AI36" s="211" t="e">
        <f>IF('Crisis Indicator Data'!#REF!="No Data",1,IF(#REF!&lt;&gt;"",1,0))</f>
        <v>#REF!</v>
      </c>
      <c r="AJ36" s="211" t="e">
        <f>IF('Crisis Indicator Data'!#REF!="No Data",1,IF(#REF!&lt;&gt;"",1,0))</f>
        <v>#REF!</v>
      </c>
      <c r="AK36" s="211" t="e">
        <f>IF('Crisis Indicator Data'!#REF!="No Data",1,IF(#REF!&lt;&gt;"",1,0))</f>
        <v>#REF!</v>
      </c>
      <c r="AL36" s="211" t="e">
        <f>IF('Crisis Indicator Data'!#REF!="No Data",1,IF(#REF!&lt;&gt;"",1,0))</f>
        <v>#REF!</v>
      </c>
      <c r="AM36" s="211" t="e">
        <f>IF('Crisis Indicator Data'!#REF!="No Data",1,IF(#REF!&lt;&gt;"",1,0))</f>
        <v>#REF!</v>
      </c>
      <c r="AN36" s="211" t="e">
        <f>IF('Crisis Indicator Data'!#REF!="No Data",1,IF(#REF!&lt;&gt;"",1,0))</f>
        <v>#REF!</v>
      </c>
      <c r="AO36" s="211" t="e">
        <f>IF('Crisis Indicator Data'!#REF!="No Data",1,IF(#REF!&lt;&gt;"",1,0))</f>
        <v>#REF!</v>
      </c>
      <c r="AP36" s="211" t="e">
        <f>IF('Crisis Indicator Data'!#REF!="No Data",1,IF(#REF!&lt;&gt;"",1,0))</f>
        <v>#REF!</v>
      </c>
      <c r="AQ36" s="211" t="e">
        <f>IF('Crisis Indicator Data'!#REF!="No Data",1,IF(#REF!&lt;&gt;"",1,0))</f>
        <v>#REF!</v>
      </c>
      <c r="AR36" s="211" t="e">
        <f>IF('Crisis Indicator Data'!#REF!="No Data",1,IF(#REF!&lt;&gt;"",1,0))</f>
        <v>#REF!</v>
      </c>
      <c r="AS36" s="211" t="e">
        <f>IF('Crisis Indicator Data'!#REF!="No Data",1,IF(#REF!&lt;&gt;"",1,0))</f>
        <v>#REF!</v>
      </c>
      <c r="AT36" s="211" t="e">
        <f>IF('Crisis Indicator Data'!#REF!="No Data",1,IF(#REF!&lt;&gt;"",1,0))</f>
        <v>#REF!</v>
      </c>
      <c r="AU36" s="211" t="e">
        <f>IF('Crisis Indicator Data'!#REF!="No Data",1,IF(#REF!&lt;&gt;"",1,0))</f>
        <v>#REF!</v>
      </c>
      <c r="AV36" s="211" t="e">
        <f>IF('Crisis Indicator Data'!#REF!="No Data",1,IF(#REF!&lt;&gt;"",1,0))</f>
        <v>#REF!</v>
      </c>
      <c r="AW36" s="211" t="e">
        <f>IF('Crisis Indicator Data'!#REF!="No Data",1,IF(#REF!&lt;&gt;"",1,0))</f>
        <v>#REF!</v>
      </c>
      <c r="AX36" s="211" t="e">
        <f>IF('Crisis Indicator Data'!#REF!="No Data",1,IF(#REF!&lt;&gt;"",1,0))</f>
        <v>#REF!</v>
      </c>
      <c r="AY36" s="211" t="e">
        <f>IF('Crisis Indicator Data'!#REF!="No Data",1,IF(#REF!&lt;&gt;"",1,0))</f>
        <v>#REF!</v>
      </c>
      <c r="AZ36" s="211" t="e">
        <f>IF('Crisis Indicator Data'!#REF!="No Data",1,IF(#REF!&lt;&gt;"",1,0))</f>
        <v>#REF!</v>
      </c>
      <c r="BA36" t="e">
        <f t="shared" si="2"/>
        <v>#REF!</v>
      </c>
      <c r="BB36" s="22" t="e">
        <f t="shared" si="3"/>
        <v>#REF!</v>
      </c>
    </row>
    <row r="37" spans="1:54" x14ac:dyDescent="0.25">
      <c r="A37" t="s">
        <v>8764</v>
      </c>
      <c r="B37" s="211" t="e">
        <f>IF('Crisis Indicator Data'!#REF!="No Data",1,IF(#REF!&lt;&gt;"",1,0))</f>
        <v>#REF!</v>
      </c>
      <c r="C37" s="211" t="e">
        <f>IF('Crisis Indicator Data'!#REF!="No Data",1,IF(#REF!&lt;&gt;"",1,0))</f>
        <v>#REF!</v>
      </c>
      <c r="D37" s="211" t="e">
        <f>IF('Crisis Indicator Data'!#REF!="No Data",1,IF(#REF!&lt;&gt;"",1,0))</f>
        <v>#REF!</v>
      </c>
      <c r="E37" s="211" t="e">
        <f>IF('Crisis Indicator Data'!#REF!="No Data",1,IF(#REF!&lt;&gt;"",1,0))</f>
        <v>#REF!</v>
      </c>
      <c r="F37" s="211" t="e">
        <f>IF('Crisis Indicator Data'!#REF!="No Data",1,IF(#REF!&lt;&gt;"",1,0))</f>
        <v>#REF!</v>
      </c>
      <c r="G37" s="211" t="e">
        <f>IF('Crisis Indicator Data'!#REF!="No Data",1,IF(#REF!&lt;&gt;"",1,0))</f>
        <v>#REF!</v>
      </c>
      <c r="H37" s="211" t="e">
        <f>IF('Crisis Indicator Data'!#REF!="No Data",1,IF(#REF!&lt;&gt;"",1,0))</f>
        <v>#REF!</v>
      </c>
      <c r="I37" s="211" t="e">
        <f>IF('Crisis Indicator Data'!#REF!="No Data",1,IF(#REF!&lt;&gt;"",1,0))</f>
        <v>#REF!</v>
      </c>
      <c r="J37" s="211" t="e">
        <f>IF('Crisis Indicator Data'!#REF!="No Data",1,IF(#REF!&lt;&gt;"",1,0))</f>
        <v>#REF!</v>
      </c>
      <c r="K37" s="211" t="e">
        <f>IF('Crisis Indicator Data'!#REF!="No Data",1,IF(#REF!&lt;&gt;"",1,0))</f>
        <v>#REF!</v>
      </c>
      <c r="L37" s="211" t="e">
        <f>IF('Crisis Indicator Data'!#REF!="No Data",1,IF(#REF!&lt;&gt;"",1,0))</f>
        <v>#REF!</v>
      </c>
      <c r="M37" s="211" t="e">
        <f>IF('Crisis Indicator Data'!#REF!="No Data",1,IF(#REF!&lt;&gt;"",1,0))</f>
        <v>#REF!</v>
      </c>
      <c r="N37" s="211" t="e">
        <f>IF('Crisis Indicator Data'!#REF!="No Data",1,IF(#REF!&lt;&gt;"",1,0))</f>
        <v>#REF!</v>
      </c>
      <c r="O37" s="211" t="e">
        <f>IF('Crisis Indicator Data'!#REF!="No Data",1,IF(#REF!&lt;&gt;"",1,0))</f>
        <v>#REF!</v>
      </c>
      <c r="P37" s="211" t="e">
        <f>IF('Crisis Indicator Data'!#REF!="No Data",1,IF(#REF!&lt;&gt;"",1,0))</f>
        <v>#REF!</v>
      </c>
      <c r="Q37" s="211" t="e">
        <f>IF('Crisis Indicator Data'!#REF!="No Data",1,IF(#REF!&lt;&gt;"",1,0))</f>
        <v>#REF!</v>
      </c>
      <c r="R37" s="211" t="e">
        <f>IF('Crisis Indicator Data'!#REF!="No Data",1,IF(#REF!&lt;&gt;"",1,0))</f>
        <v>#REF!</v>
      </c>
      <c r="S37" s="211" t="e">
        <f>IF('Crisis Indicator Data'!#REF!="No Data",1,IF(#REF!&lt;&gt;"",1,0))</f>
        <v>#REF!</v>
      </c>
      <c r="T37" s="211" t="e">
        <f>IF('Crisis Indicator Data'!#REF!="No Data",1,IF(#REF!&lt;&gt;"",1,0))</f>
        <v>#REF!</v>
      </c>
      <c r="U37" s="211" t="e">
        <f>IF('Crisis Indicator Data'!#REF!="No Data",1,IF(#REF!&lt;&gt;"",1,0))</f>
        <v>#REF!</v>
      </c>
      <c r="V37" s="211" t="e">
        <f>IF('Crisis Indicator Data'!#REF!="No Data",1,IF(#REF!&lt;&gt;"",1,0))</f>
        <v>#REF!</v>
      </c>
      <c r="W37" s="211" t="e">
        <f>IF('Crisis Indicator Data'!#REF!="No Data",1,IF(#REF!&lt;&gt;"",1,0))</f>
        <v>#REF!</v>
      </c>
      <c r="X37" s="211" t="e">
        <f>IF('Crisis Indicator Data'!#REF!="No Data",1,IF(#REF!&lt;&gt;"",1,0))</f>
        <v>#REF!</v>
      </c>
      <c r="Y37" s="211" t="e">
        <f>IF('Crisis Indicator Data'!#REF!="No Data",1,IF(#REF!&lt;&gt;"",1,0))</f>
        <v>#REF!</v>
      </c>
      <c r="Z37" s="211" t="e">
        <f>IF('Crisis Indicator Data'!#REF!="No Data",1,IF(#REF!&lt;&gt;"",1,0))</f>
        <v>#REF!</v>
      </c>
      <c r="AA37" s="211" t="e">
        <f>IF('Crisis Indicator Data'!#REF!="No Data",1,IF(#REF!&lt;&gt;"",1,0))</f>
        <v>#REF!</v>
      </c>
      <c r="AB37" s="211" t="e">
        <f>IF('Crisis Indicator Data'!#REF!="No Data",1,IF(#REF!&lt;&gt;"",1,0))</f>
        <v>#REF!</v>
      </c>
      <c r="AC37" s="211" t="e">
        <f>IF('Crisis Indicator Data'!#REF!="No Data",1,IF(#REF!&lt;&gt;"",1,0))</f>
        <v>#REF!</v>
      </c>
      <c r="AD37" s="211" t="e">
        <f>IF('Crisis Indicator Data'!#REF!="No Data",1,IF(#REF!&lt;&gt;"",1,0))</f>
        <v>#REF!</v>
      </c>
      <c r="AE37" s="211" t="e">
        <f>IF('Crisis Indicator Data'!#REF!="No Data",1,IF(#REF!&lt;&gt;"",1,0))</f>
        <v>#REF!</v>
      </c>
      <c r="AF37" s="211" t="e">
        <f>IF('Crisis Indicator Data'!#REF!="No Data",1,IF(#REF!&lt;&gt;"",1,0))</f>
        <v>#REF!</v>
      </c>
      <c r="AG37" s="211" t="e">
        <f>IF('Crisis Indicator Data'!#REF!="No Data",1,IF(#REF!&lt;&gt;"",1,0))</f>
        <v>#REF!</v>
      </c>
      <c r="AH37" s="211" t="e">
        <f>IF('Crisis Indicator Data'!#REF!="No Data",1,IF(#REF!&lt;&gt;"",1,0))</f>
        <v>#REF!</v>
      </c>
      <c r="AI37" s="211" t="e">
        <f>IF('Crisis Indicator Data'!#REF!="No Data",1,IF(#REF!&lt;&gt;"",1,0))</f>
        <v>#REF!</v>
      </c>
      <c r="AJ37" s="211" t="e">
        <f>IF('Crisis Indicator Data'!#REF!="No Data",1,IF(#REF!&lt;&gt;"",1,0))</f>
        <v>#REF!</v>
      </c>
      <c r="AK37" s="211" t="e">
        <f>IF('Crisis Indicator Data'!#REF!="No Data",1,IF(#REF!&lt;&gt;"",1,0))</f>
        <v>#REF!</v>
      </c>
      <c r="AL37" s="211" t="e">
        <f>IF('Crisis Indicator Data'!#REF!="No Data",1,IF(#REF!&lt;&gt;"",1,0))</f>
        <v>#REF!</v>
      </c>
      <c r="AM37" s="211" t="e">
        <f>IF('Crisis Indicator Data'!#REF!="No Data",1,IF(#REF!&lt;&gt;"",1,0))</f>
        <v>#REF!</v>
      </c>
      <c r="AN37" s="211" t="e">
        <f>IF('Crisis Indicator Data'!#REF!="No Data",1,IF(#REF!&lt;&gt;"",1,0))</f>
        <v>#REF!</v>
      </c>
      <c r="AO37" s="211" t="e">
        <f>IF('Crisis Indicator Data'!#REF!="No Data",1,IF(#REF!&lt;&gt;"",1,0))</f>
        <v>#REF!</v>
      </c>
      <c r="AP37" s="211" t="e">
        <f>IF('Crisis Indicator Data'!#REF!="No Data",1,IF(#REF!&lt;&gt;"",1,0))</f>
        <v>#REF!</v>
      </c>
      <c r="AQ37" s="211" t="e">
        <f>IF('Crisis Indicator Data'!#REF!="No Data",1,IF(#REF!&lt;&gt;"",1,0))</f>
        <v>#REF!</v>
      </c>
      <c r="AR37" s="211" t="e">
        <f>IF('Crisis Indicator Data'!#REF!="No Data",1,IF(#REF!&lt;&gt;"",1,0))</f>
        <v>#REF!</v>
      </c>
      <c r="AS37" s="211" t="e">
        <f>IF('Crisis Indicator Data'!#REF!="No Data",1,IF(#REF!&lt;&gt;"",1,0))</f>
        <v>#REF!</v>
      </c>
      <c r="AT37" s="211" t="e">
        <f>IF('Crisis Indicator Data'!#REF!="No Data",1,IF(#REF!&lt;&gt;"",1,0))</f>
        <v>#REF!</v>
      </c>
      <c r="AU37" s="211" t="e">
        <f>IF('Crisis Indicator Data'!#REF!="No Data",1,IF(#REF!&lt;&gt;"",1,0))</f>
        <v>#REF!</v>
      </c>
      <c r="AV37" s="211" t="e">
        <f>IF('Crisis Indicator Data'!#REF!="No Data",1,IF(#REF!&lt;&gt;"",1,0))</f>
        <v>#REF!</v>
      </c>
      <c r="AW37" s="211" t="e">
        <f>IF('Crisis Indicator Data'!#REF!="No Data",1,IF(#REF!&lt;&gt;"",1,0))</f>
        <v>#REF!</v>
      </c>
      <c r="AX37" s="211" t="e">
        <f>IF('Crisis Indicator Data'!#REF!="No Data",1,IF(#REF!&lt;&gt;"",1,0))</f>
        <v>#REF!</v>
      </c>
      <c r="AY37" s="211" t="e">
        <f>IF('Crisis Indicator Data'!#REF!="No Data",1,IF(#REF!&lt;&gt;"",1,0))</f>
        <v>#REF!</v>
      </c>
      <c r="AZ37" s="211" t="e">
        <f>IF('Crisis Indicator Data'!#REF!="No Data",1,IF(#REF!&lt;&gt;"",1,0))</f>
        <v>#REF!</v>
      </c>
      <c r="BA37" t="e">
        <f t="shared" si="2"/>
        <v>#REF!</v>
      </c>
      <c r="BB37" s="22" t="e">
        <f t="shared" si="3"/>
        <v>#REF!</v>
      </c>
    </row>
    <row r="38" spans="1:54" x14ac:dyDescent="0.25">
      <c r="A38" t="s">
        <v>8766</v>
      </c>
      <c r="B38" s="211" t="e">
        <f>IF('Crisis Indicator Data'!#REF!="No Data",1,IF(#REF!&lt;&gt;"",1,0))</f>
        <v>#REF!</v>
      </c>
      <c r="C38" s="211" t="e">
        <f>IF('Crisis Indicator Data'!#REF!="No Data",1,IF(#REF!&lt;&gt;"",1,0))</f>
        <v>#REF!</v>
      </c>
      <c r="D38" s="211" t="e">
        <f>IF('Crisis Indicator Data'!#REF!="No Data",1,IF(#REF!&lt;&gt;"",1,0))</f>
        <v>#REF!</v>
      </c>
      <c r="E38" s="211" t="e">
        <f>IF('Crisis Indicator Data'!#REF!="No Data",1,IF(#REF!&lt;&gt;"",1,0))</f>
        <v>#REF!</v>
      </c>
      <c r="F38" s="211" t="e">
        <f>IF('Crisis Indicator Data'!#REF!="No Data",1,IF(#REF!&lt;&gt;"",1,0))</f>
        <v>#REF!</v>
      </c>
      <c r="G38" s="211" t="e">
        <f>IF('Crisis Indicator Data'!#REF!="No Data",1,IF(#REF!&lt;&gt;"",1,0))</f>
        <v>#REF!</v>
      </c>
      <c r="H38" s="211" t="e">
        <f>IF('Crisis Indicator Data'!#REF!="No Data",1,IF(#REF!&lt;&gt;"",1,0))</f>
        <v>#REF!</v>
      </c>
      <c r="I38" s="211" t="e">
        <f>IF('Crisis Indicator Data'!#REF!="No Data",1,IF(#REF!&lt;&gt;"",1,0))</f>
        <v>#REF!</v>
      </c>
      <c r="J38" s="211" t="e">
        <f>IF('Crisis Indicator Data'!#REF!="No Data",1,IF(#REF!&lt;&gt;"",1,0))</f>
        <v>#REF!</v>
      </c>
      <c r="K38" s="211" t="e">
        <f>IF('Crisis Indicator Data'!#REF!="No Data",1,IF(#REF!&lt;&gt;"",1,0))</f>
        <v>#REF!</v>
      </c>
      <c r="L38" s="211" t="e">
        <f>IF('Crisis Indicator Data'!#REF!="No Data",1,IF(#REF!&lt;&gt;"",1,0))</f>
        <v>#REF!</v>
      </c>
      <c r="M38" s="211" t="e">
        <f>IF('Crisis Indicator Data'!#REF!="No Data",1,IF(#REF!&lt;&gt;"",1,0))</f>
        <v>#REF!</v>
      </c>
      <c r="N38" s="211" t="e">
        <f>IF('Crisis Indicator Data'!#REF!="No Data",1,IF(#REF!&lt;&gt;"",1,0))</f>
        <v>#REF!</v>
      </c>
      <c r="O38" s="211" t="e">
        <f>IF('Crisis Indicator Data'!#REF!="No Data",1,IF(#REF!&lt;&gt;"",1,0))</f>
        <v>#REF!</v>
      </c>
      <c r="P38" s="211" t="e">
        <f>IF('Crisis Indicator Data'!#REF!="No Data",1,IF(#REF!&lt;&gt;"",1,0))</f>
        <v>#REF!</v>
      </c>
      <c r="Q38" s="211" t="e">
        <f>IF('Crisis Indicator Data'!#REF!="No Data",1,IF(#REF!&lt;&gt;"",1,0))</f>
        <v>#REF!</v>
      </c>
      <c r="R38" s="211" t="e">
        <f>IF('Crisis Indicator Data'!#REF!="No Data",1,IF(#REF!&lt;&gt;"",1,0))</f>
        <v>#REF!</v>
      </c>
      <c r="S38" s="211" t="e">
        <f>IF('Crisis Indicator Data'!#REF!="No Data",1,IF(#REF!&lt;&gt;"",1,0))</f>
        <v>#REF!</v>
      </c>
      <c r="T38" s="211" t="e">
        <f>IF('Crisis Indicator Data'!#REF!="No Data",1,IF(#REF!&lt;&gt;"",1,0))</f>
        <v>#REF!</v>
      </c>
      <c r="U38" s="211" t="e">
        <f>IF('Crisis Indicator Data'!#REF!="No Data",1,IF(#REF!&lt;&gt;"",1,0))</f>
        <v>#REF!</v>
      </c>
      <c r="V38" s="211" t="e">
        <f>IF('Crisis Indicator Data'!#REF!="No Data",1,IF(#REF!&lt;&gt;"",1,0))</f>
        <v>#REF!</v>
      </c>
      <c r="W38" s="211" t="e">
        <f>IF('Crisis Indicator Data'!#REF!="No Data",1,IF(#REF!&lt;&gt;"",1,0))</f>
        <v>#REF!</v>
      </c>
      <c r="X38" s="211" t="e">
        <f>IF('Crisis Indicator Data'!#REF!="No Data",1,IF(#REF!&lt;&gt;"",1,0))</f>
        <v>#REF!</v>
      </c>
      <c r="Y38" s="211" t="e">
        <f>IF('Crisis Indicator Data'!#REF!="No Data",1,IF(#REF!&lt;&gt;"",1,0))</f>
        <v>#REF!</v>
      </c>
      <c r="Z38" s="211" t="e">
        <f>IF('Crisis Indicator Data'!#REF!="No Data",1,IF(#REF!&lt;&gt;"",1,0))</f>
        <v>#REF!</v>
      </c>
      <c r="AA38" s="211" t="e">
        <f>IF('Crisis Indicator Data'!#REF!="No Data",1,IF(#REF!&lt;&gt;"",1,0))</f>
        <v>#REF!</v>
      </c>
      <c r="AB38" s="211" t="e">
        <f>IF('Crisis Indicator Data'!#REF!="No Data",1,IF(#REF!&lt;&gt;"",1,0))</f>
        <v>#REF!</v>
      </c>
      <c r="AC38" s="211" t="e">
        <f>IF('Crisis Indicator Data'!#REF!="No Data",1,IF(#REF!&lt;&gt;"",1,0))</f>
        <v>#REF!</v>
      </c>
      <c r="AD38" s="211" t="e">
        <f>IF('Crisis Indicator Data'!#REF!="No Data",1,IF(#REF!&lt;&gt;"",1,0))</f>
        <v>#REF!</v>
      </c>
      <c r="AE38" s="211" t="e">
        <f>IF('Crisis Indicator Data'!#REF!="No Data",1,IF(#REF!&lt;&gt;"",1,0))</f>
        <v>#REF!</v>
      </c>
      <c r="AF38" s="211" t="e">
        <f>IF('Crisis Indicator Data'!#REF!="No Data",1,IF(#REF!&lt;&gt;"",1,0))</f>
        <v>#REF!</v>
      </c>
      <c r="AG38" s="211" t="e">
        <f>IF('Crisis Indicator Data'!#REF!="No Data",1,IF(#REF!&lt;&gt;"",1,0))</f>
        <v>#REF!</v>
      </c>
      <c r="AH38" s="211" t="e">
        <f>IF('Crisis Indicator Data'!#REF!="No Data",1,IF(#REF!&lt;&gt;"",1,0))</f>
        <v>#REF!</v>
      </c>
      <c r="AI38" s="211" t="e">
        <f>IF('Crisis Indicator Data'!#REF!="No Data",1,IF(#REF!&lt;&gt;"",1,0))</f>
        <v>#REF!</v>
      </c>
      <c r="AJ38" s="211" t="e">
        <f>IF('Crisis Indicator Data'!#REF!="No Data",1,IF(#REF!&lt;&gt;"",1,0))</f>
        <v>#REF!</v>
      </c>
      <c r="AK38" s="211" t="e">
        <f>IF('Crisis Indicator Data'!#REF!="No Data",1,IF(#REF!&lt;&gt;"",1,0))</f>
        <v>#REF!</v>
      </c>
      <c r="AL38" s="211" t="e">
        <f>IF('Crisis Indicator Data'!#REF!="No Data",1,IF(#REF!&lt;&gt;"",1,0))</f>
        <v>#REF!</v>
      </c>
      <c r="AM38" s="211" t="e">
        <f>IF('Crisis Indicator Data'!#REF!="No Data",1,IF(#REF!&lt;&gt;"",1,0))</f>
        <v>#REF!</v>
      </c>
      <c r="AN38" s="211" t="e">
        <f>IF('Crisis Indicator Data'!#REF!="No Data",1,IF(#REF!&lt;&gt;"",1,0))</f>
        <v>#REF!</v>
      </c>
      <c r="AO38" s="211" t="e">
        <f>IF('Crisis Indicator Data'!#REF!="No Data",1,IF(#REF!&lt;&gt;"",1,0))</f>
        <v>#REF!</v>
      </c>
      <c r="AP38" s="211" t="e">
        <f>IF('Crisis Indicator Data'!#REF!="No Data",1,IF(#REF!&lt;&gt;"",1,0))</f>
        <v>#REF!</v>
      </c>
      <c r="AQ38" s="211" t="e">
        <f>IF('Crisis Indicator Data'!#REF!="No Data",1,IF(#REF!&lt;&gt;"",1,0))</f>
        <v>#REF!</v>
      </c>
      <c r="AR38" s="211" t="e">
        <f>IF('Crisis Indicator Data'!#REF!="No Data",1,IF(#REF!&lt;&gt;"",1,0))</f>
        <v>#REF!</v>
      </c>
      <c r="AS38" s="211" t="e">
        <f>IF('Crisis Indicator Data'!#REF!="No Data",1,IF(#REF!&lt;&gt;"",1,0))</f>
        <v>#REF!</v>
      </c>
      <c r="AT38" s="211" t="e">
        <f>IF('Crisis Indicator Data'!#REF!="No Data",1,IF(#REF!&lt;&gt;"",1,0))</f>
        <v>#REF!</v>
      </c>
      <c r="AU38" s="211" t="e">
        <f>IF('Crisis Indicator Data'!#REF!="No Data",1,IF(#REF!&lt;&gt;"",1,0))</f>
        <v>#REF!</v>
      </c>
      <c r="AV38" s="211" t="e">
        <f>IF('Crisis Indicator Data'!#REF!="No Data",1,IF(#REF!&lt;&gt;"",1,0))</f>
        <v>#REF!</v>
      </c>
      <c r="AW38" s="211" t="e">
        <f>IF('Crisis Indicator Data'!#REF!="No Data",1,IF(#REF!&lt;&gt;"",1,0))</f>
        <v>#REF!</v>
      </c>
      <c r="AX38" s="211" t="e">
        <f>IF('Crisis Indicator Data'!#REF!="No Data",1,IF(#REF!&lt;&gt;"",1,0))</f>
        <v>#REF!</v>
      </c>
      <c r="AY38" s="211" t="e">
        <f>IF('Crisis Indicator Data'!#REF!="No Data",1,IF(#REF!&lt;&gt;"",1,0))</f>
        <v>#REF!</v>
      </c>
      <c r="AZ38" s="211" t="e">
        <f>IF('Crisis Indicator Data'!#REF!="No Data",1,IF(#REF!&lt;&gt;"",1,0))</f>
        <v>#REF!</v>
      </c>
      <c r="BA38" t="e">
        <f t="shared" si="2"/>
        <v>#REF!</v>
      </c>
      <c r="BB38" s="22" t="e">
        <f t="shared" si="3"/>
        <v>#REF!</v>
      </c>
    </row>
    <row r="39" spans="1:54" x14ac:dyDescent="0.25">
      <c r="A39" t="s">
        <v>8763</v>
      </c>
      <c r="B39" s="211" t="e">
        <f>IF('Crisis Indicator Data'!#REF!="No Data",1,IF(#REF!&lt;&gt;"",1,0))</f>
        <v>#REF!</v>
      </c>
      <c r="C39" s="211" t="e">
        <f>IF('Crisis Indicator Data'!#REF!="No Data",1,IF(#REF!&lt;&gt;"",1,0))</f>
        <v>#REF!</v>
      </c>
      <c r="D39" s="211" t="e">
        <f>IF('Crisis Indicator Data'!#REF!="No Data",1,IF(#REF!&lt;&gt;"",1,0))</f>
        <v>#REF!</v>
      </c>
      <c r="E39" s="211" t="e">
        <f>IF('Crisis Indicator Data'!#REF!="No Data",1,IF(#REF!&lt;&gt;"",1,0))</f>
        <v>#REF!</v>
      </c>
      <c r="F39" s="211" t="e">
        <f>IF('Crisis Indicator Data'!#REF!="No Data",1,IF(#REF!&lt;&gt;"",1,0))</f>
        <v>#REF!</v>
      </c>
      <c r="G39" s="211" t="e">
        <f>IF('Crisis Indicator Data'!#REF!="No Data",1,IF(#REF!&lt;&gt;"",1,0))</f>
        <v>#REF!</v>
      </c>
      <c r="H39" s="211" t="e">
        <f>IF('Crisis Indicator Data'!#REF!="No Data",1,IF(#REF!&lt;&gt;"",1,0))</f>
        <v>#REF!</v>
      </c>
      <c r="I39" s="211" t="e">
        <f>IF('Crisis Indicator Data'!#REF!="No Data",1,IF(#REF!&lt;&gt;"",1,0))</f>
        <v>#REF!</v>
      </c>
      <c r="J39" s="211" t="e">
        <f>IF('Crisis Indicator Data'!#REF!="No Data",1,IF(#REF!&lt;&gt;"",1,0))</f>
        <v>#REF!</v>
      </c>
      <c r="K39" s="211" t="e">
        <f>IF('Crisis Indicator Data'!#REF!="No Data",1,IF(#REF!&lt;&gt;"",1,0))</f>
        <v>#REF!</v>
      </c>
      <c r="L39" s="211" t="e">
        <f>IF('Crisis Indicator Data'!#REF!="No Data",1,IF(#REF!&lt;&gt;"",1,0))</f>
        <v>#REF!</v>
      </c>
      <c r="M39" s="211" t="e">
        <f>IF('Crisis Indicator Data'!#REF!="No Data",1,IF(#REF!&lt;&gt;"",1,0))</f>
        <v>#REF!</v>
      </c>
      <c r="N39" s="211" t="e">
        <f>IF('Crisis Indicator Data'!#REF!="No Data",1,IF(#REF!&lt;&gt;"",1,0))</f>
        <v>#REF!</v>
      </c>
      <c r="O39" s="211" t="e">
        <f>IF('Crisis Indicator Data'!#REF!="No Data",1,IF(#REF!&lt;&gt;"",1,0))</f>
        <v>#REF!</v>
      </c>
      <c r="P39" s="211" t="e">
        <f>IF('Crisis Indicator Data'!#REF!="No Data",1,IF(#REF!&lt;&gt;"",1,0))</f>
        <v>#REF!</v>
      </c>
      <c r="Q39" s="211" t="e">
        <f>IF('Crisis Indicator Data'!#REF!="No Data",1,IF(#REF!&lt;&gt;"",1,0))</f>
        <v>#REF!</v>
      </c>
      <c r="R39" s="211" t="e">
        <f>IF('Crisis Indicator Data'!#REF!="No Data",1,IF(#REF!&lt;&gt;"",1,0))</f>
        <v>#REF!</v>
      </c>
      <c r="S39" s="211" t="e">
        <f>IF('Crisis Indicator Data'!#REF!="No Data",1,IF(#REF!&lt;&gt;"",1,0))</f>
        <v>#REF!</v>
      </c>
      <c r="T39" s="211" t="e">
        <f>IF('Crisis Indicator Data'!#REF!="No Data",1,IF(#REF!&lt;&gt;"",1,0))</f>
        <v>#REF!</v>
      </c>
      <c r="U39" s="211" t="e">
        <f>IF('Crisis Indicator Data'!#REF!="No Data",1,IF(#REF!&lt;&gt;"",1,0))</f>
        <v>#REF!</v>
      </c>
      <c r="V39" s="211" t="e">
        <f>IF('Crisis Indicator Data'!#REF!="No Data",1,IF(#REF!&lt;&gt;"",1,0))</f>
        <v>#REF!</v>
      </c>
      <c r="W39" s="211" t="e">
        <f>IF('Crisis Indicator Data'!#REF!="No Data",1,IF(#REF!&lt;&gt;"",1,0))</f>
        <v>#REF!</v>
      </c>
      <c r="X39" s="211" t="e">
        <f>IF('Crisis Indicator Data'!#REF!="No Data",1,IF(#REF!&lt;&gt;"",1,0))</f>
        <v>#REF!</v>
      </c>
      <c r="Y39" s="211" t="e">
        <f>IF('Crisis Indicator Data'!#REF!="No Data",1,IF(#REF!&lt;&gt;"",1,0))</f>
        <v>#REF!</v>
      </c>
      <c r="Z39" s="211" t="e">
        <f>IF('Crisis Indicator Data'!#REF!="No Data",1,IF(#REF!&lt;&gt;"",1,0))</f>
        <v>#REF!</v>
      </c>
      <c r="AA39" s="211" t="e">
        <f>IF('Crisis Indicator Data'!#REF!="No Data",1,IF(#REF!&lt;&gt;"",1,0))</f>
        <v>#REF!</v>
      </c>
      <c r="AB39" s="211" t="e">
        <f>IF('Crisis Indicator Data'!#REF!="No Data",1,IF(#REF!&lt;&gt;"",1,0))</f>
        <v>#REF!</v>
      </c>
      <c r="AC39" s="211" t="e">
        <f>IF('Crisis Indicator Data'!#REF!="No Data",1,IF(#REF!&lt;&gt;"",1,0))</f>
        <v>#REF!</v>
      </c>
      <c r="AD39" s="211" t="e">
        <f>IF('Crisis Indicator Data'!#REF!="No Data",1,IF(#REF!&lt;&gt;"",1,0))</f>
        <v>#REF!</v>
      </c>
      <c r="AE39" s="211" t="e">
        <f>IF('Crisis Indicator Data'!#REF!="No Data",1,IF(#REF!&lt;&gt;"",1,0))</f>
        <v>#REF!</v>
      </c>
      <c r="AF39" s="211" t="e">
        <f>IF('Crisis Indicator Data'!#REF!="No Data",1,IF(#REF!&lt;&gt;"",1,0))</f>
        <v>#REF!</v>
      </c>
      <c r="AG39" s="211" t="e">
        <f>IF('Crisis Indicator Data'!#REF!="No Data",1,IF(#REF!&lt;&gt;"",1,0))</f>
        <v>#REF!</v>
      </c>
      <c r="AH39" s="211" t="e">
        <f>IF('Crisis Indicator Data'!#REF!="No Data",1,IF(#REF!&lt;&gt;"",1,0))</f>
        <v>#REF!</v>
      </c>
      <c r="AI39" s="211" t="e">
        <f>IF('Crisis Indicator Data'!#REF!="No Data",1,IF(#REF!&lt;&gt;"",1,0))</f>
        <v>#REF!</v>
      </c>
      <c r="AJ39" s="211" t="e">
        <f>IF('Crisis Indicator Data'!#REF!="No Data",1,IF(#REF!&lt;&gt;"",1,0))</f>
        <v>#REF!</v>
      </c>
      <c r="AK39" s="211" t="e">
        <f>IF('Crisis Indicator Data'!#REF!="No Data",1,IF(#REF!&lt;&gt;"",1,0))</f>
        <v>#REF!</v>
      </c>
      <c r="AL39" s="211" t="e">
        <f>IF('Crisis Indicator Data'!#REF!="No Data",1,IF(#REF!&lt;&gt;"",1,0))</f>
        <v>#REF!</v>
      </c>
      <c r="AM39" s="211" t="e">
        <f>IF('Crisis Indicator Data'!#REF!="No Data",1,IF(#REF!&lt;&gt;"",1,0))</f>
        <v>#REF!</v>
      </c>
      <c r="AN39" s="211" t="e">
        <f>IF('Crisis Indicator Data'!#REF!="No Data",1,IF(#REF!&lt;&gt;"",1,0))</f>
        <v>#REF!</v>
      </c>
      <c r="AO39" s="211" t="e">
        <f>IF('Crisis Indicator Data'!#REF!="No Data",1,IF(#REF!&lt;&gt;"",1,0))</f>
        <v>#REF!</v>
      </c>
      <c r="AP39" s="211" t="e">
        <f>IF('Crisis Indicator Data'!#REF!="No Data",1,IF(#REF!&lt;&gt;"",1,0))</f>
        <v>#REF!</v>
      </c>
      <c r="AQ39" s="211" t="e">
        <f>IF('Crisis Indicator Data'!#REF!="No Data",1,IF(#REF!&lt;&gt;"",1,0))</f>
        <v>#REF!</v>
      </c>
      <c r="AR39" s="211" t="e">
        <f>IF('Crisis Indicator Data'!#REF!="No Data",1,IF(#REF!&lt;&gt;"",1,0))</f>
        <v>#REF!</v>
      </c>
      <c r="AS39" s="211" t="e">
        <f>IF('Crisis Indicator Data'!#REF!="No Data",1,IF(#REF!&lt;&gt;"",1,0))</f>
        <v>#REF!</v>
      </c>
      <c r="AT39" s="211" t="e">
        <f>IF('Crisis Indicator Data'!#REF!="No Data",1,IF(#REF!&lt;&gt;"",1,0))</f>
        <v>#REF!</v>
      </c>
      <c r="AU39" s="211" t="e">
        <f>IF('Crisis Indicator Data'!#REF!="No Data",1,IF(#REF!&lt;&gt;"",1,0))</f>
        <v>#REF!</v>
      </c>
      <c r="AV39" s="211" t="e">
        <f>IF('Crisis Indicator Data'!#REF!="No Data",1,IF(#REF!&lt;&gt;"",1,0))</f>
        <v>#REF!</v>
      </c>
      <c r="AW39" s="211" t="e">
        <f>IF('Crisis Indicator Data'!#REF!="No Data",1,IF(#REF!&lt;&gt;"",1,0))</f>
        <v>#REF!</v>
      </c>
      <c r="AX39" s="211" t="e">
        <f>IF('Crisis Indicator Data'!#REF!="No Data",1,IF(#REF!&lt;&gt;"",1,0))</f>
        <v>#REF!</v>
      </c>
      <c r="AY39" s="211" t="e">
        <f>IF('Crisis Indicator Data'!#REF!="No Data",1,IF(#REF!&lt;&gt;"",1,0))</f>
        <v>#REF!</v>
      </c>
      <c r="AZ39" s="211" t="e">
        <f>IF('Crisis Indicator Data'!#REF!="No Data",1,IF(#REF!&lt;&gt;"",1,0))</f>
        <v>#REF!</v>
      </c>
      <c r="BA39" t="e">
        <f t="shared" si="2"/>
        <v>#REF!</v>
      </c>
      <c r="BB39" s="22" t="e">
        <f t="shared" si="3"/>
        <v>#REF!</v>
      </c>
    </row>
    <row r="40" spans="1:54" x14ac:dyDescent="0.25">
      <c r="A40" t="s">
        <v>8762</v>
      </c>
      <c r="B40" s="211" t="e">
        <f>IF('Crisis Indicator Data'!#REF!="No Data",1,IF(#REF!&lt;&gt;"",1,0))</f>
        <v>#REF!</v>
      </c>
      <c r="C40" s="211" t="e">
        <f>IF('Crisis Indicator Data'!#REF!="No Data",1,IF(#REF!&lt;&gt;"",1,0))</f>
        <v>#REF!</v>
      </c>
      <c r="D40" s="211" t="e">
        <f>IF('Crisis Indicator Data'!#REF!="No Data",1,IF(#REF!&lt;&gt;"",1,0))</f>
        <v>#REF!</v>
      </c>
      <c r="E40" s="211" t="e">
        <f>IF('Crisis Indicator Data'!#REF!="No Data",1,IF(#REF!&lt;&gt;"",1,0))</f>
        <v>#REF!</v>
      </c>
      <c r="F40" s="211" t="e">
        <f>IF('Crisis Indicator Data'!#REF!="No Data",1,IF(#REF!&lt;&gt;"",1,0))</f>
        <v>#REF!</v>
      </c>
      <c r="G40" s="211" t="e">
        <f>IF('Crisis Indicator Data'!#REF!="No Data",1,IF(#REF!&lt;&gt;"",1,0))</f>
        <v>#REF!</v>
      </c>
      <c r="H40" s="211" t="e">
        <f>IF('Crisis Indicator Data'!#REF!="No Data",1,IF(#REF!&lt;&gt;"",1,0))</f>
        <v>#REF!</v>
      </c>
      <c r="I40" s="211" t="e">
        <f>IF('Crisis Indicator Data'!#REF!="No Data",1,IF(#REF!&lt;&gt;"",1,0))</f>
        <v>#REF!</v>
      </c>
      <c r="J40" s="211" t="e">
        <f>IF('Crisis Indicator Data'!#REF!="No Data",1,IF(#REF!&lt;&gt;"",1,0))</f>
        <v>#REF!</v>
      </c>
      <c r="K40" s="211" t="e">
        <f>IF('Crisis Indicator Data'!#REF!="No Data",1,IF(#REF!&lt;&gt;"",1,0))</f>
        <v>#REF!</v>
      </c>
      <c r="L40" s="211" t="e">
        <f>IF('Crisis Indicator Data'!#REF!="No Data",1,IF(#REF!&lt;&gt;"",1,0))</f>
        <v>#REF!</v>
      </c>
      <c r="M40" s="211" t="e">
        <f>IF('Crisis Indicator Data'!#REF!="No Data",1,IF(#REF!&lt;&gt;"",1,0))</f>
        <v>#REF!</v>
      </c>
      <c r="N40" s="211" t="e">
        <f>IF('Crisis Indicator Data'!#REF!="No Data",1,IF(#REF!&lt;&gt;"",1,0))</f>
        <v>#REF!</v>
      </c>
      <c r="O40" s="211" t="e">
        <f>IF('Crisis Indicator Data'!#REF!="No Data",1,IF(#REF!&lt;&gt;"",1,0))</f>
        <v>#REF!</v>
      </c>
      <c r="P40" s="211" t="e">
        <f>IF('Crisis Indicator Data'!#REF!="No Data",1,IF(#REF!&lt;&gt;"",1,0))</f>
        <v>#REF!</v>
      </c>
      <c r="Q40" s="211" t="e">
        <f>IF('Crisis Indicator Data'!#REF!="No Data",1,IF(#REF!&lt;&gt;"",1,0))</f>
        <v>#REF!</v>
      </c>
      <c r="R40" s="211" t="e">
        <f>IF('Crisis Indicator Data'!#REF!="No Data",1,IF(#REF!&lt;&gt;"",1,0))</f>
        <v>#REF!</v>
      </c>
      <c r="S40" s="211" t="e">
        <f>IF('Crisis Indicator Data'!#REF!="No Data",1,IF(#REF!&lt;&gt;"",1,0))</f>
        <v>#REF!</v>
      </c>
      <c r="T40" s="211" t="e">
        <f>IF('Crisis Indicator Data'!#REF!="No Data",1,IF(#REF!&lt;&gt;"",1,0))</f>
        <v>#REF!</v>
      </c>
      <c r="U40" s="211" t="e">
        <f>IF('Crisis Indicator Data'!#REF!="No Data",1,IF(#REF!&lt;&gt;"",1,0))</f>
        <v>#REF!</v>
      </c>
      <c r="V40" s="211" t="e">
        <f>IF('Crisis Indicator Data'!#REF!="No Data",1,IF(#REF!&lt;&gt;"",1,0))</f>
        <v>#REF!</v>
      </c>
      <c r="W40" s="211" t="e">
        <f>IF('Crisis Indicator Data'!#REF!="No Data",1,IF(#REF!&lt;&gt;"",1,0))</f>
        <v>#REF!</v>
      </c>
      <c r="X40" s="211" t="e">
        <f>IF('Crisis Indicator Data'!#REF!="No Data",1,IF(#REF!&lt;&gt;"",1,0))</f>
        <v>#REF!</v>
      </c>
      <c r="Y40" s="211" t="e">
        <f>IF('Crisis Indicator Data'!#REF!="No Data",1,IF(#REF!&lt;&gt;"",1,0))</f>
        <v>#REF!</v>
      </c>
      <c r="Z40" s="211" t="e">
        <f>IF('Crisis Indicator Data'!#REF!="No Data",1,IF(#REF!&lt;&gt;"",1,0))</f>
        <v>#REF!</v>
      </c>
      <c r="AA40" s="211" t="e">
        <f>IF('Crisis Indicator Data'!#REF!="No Data",1,IF(#REF!&lt;&gt;"",1,0))</f>
        <v>#REF!</v>
      </c>
      <c r="AB40" s="211" t="e">
        <f>IF('Crisis Indicator Data'!#REF!="No Data",1,IF(#REF!&lt;&gt;"",1,0))</f>
        <v>#REF!</v>
      </c>
      <c r="AC40" s="211" t="e">
        <f>IF('Crisis Indicator Data'!#REF!="No Data",1,IF(#REF!&lt;&gt;"",1,0))</f>
        <v>#REF!</v>
      </c>
      <c r="AD40" s="211" t="e">
        <f>IF('Crisis Indicator Data'!#REF!="No Data",1,IF(#REF!&lt;&gt;"",1,0))</f>
        <v>#REF!</v>
      </c>
      <c r="AE40" s="211" t="e">
        <f>IF('Crisis Indicator Data'!#REF!="No Data",1,IF(#REF!&lt;&gt;"",1,0))</f>
        <v>#REF!</v>
      </c>
      <c r="AF40" s="211" t="e">
        <f>IF('Crisis Indicator Data'!#REF!="No Data",1,IF(#REF!&lt;&gt;"",1,0))</f>
        <v>#REF!</v>
      </c>
      <c r="AG40" s="211" t="e">
        <f>IF('Crisis Indicator Data'!#REF!="No Data",1,IF(#REF!&lt;&gt;"",1,0))</f>
        <v>#REF!</v>
      </c>
      <c r="AH40" s="211" t="e">
        <f>IF('Crisis Indicator Data'!#REF!="No Data",1,IF(#REF!&lt;&gt;"",1,0))</f>
        <v>#REF!</v>
      </c>
      <c r="AI40" s="211" t="e">
        <f>IF('Crisis Indicator Data'!#REF!="No Data",1,IF(#REF!&lt;&gt;"",1,0))</f>
        <v>#REF!</v>
      </c>
      <c r="AJ40" s="211" t="e">
        <f>IF('Crisis Indicator Data'!#REF!="No Data",1,IF(#REF!&lt;&gt;"",1,0))</f>
        <v>#REF!</v>
      </c>
      <c r="AK40" s="211" t="e">
        <f>IF('Crisis Indicator Data'!#REF!="No Data",1,IF(#REF!&lt;&gt;"",1,0))</f>
        <v>#REF!</v>
      </c>
      <c r="AL40" s="211" t="e">
        <f>IF('Crisis Indicator Data'!#REF!="No Data",1,IF(#REF!&lt;&gt;"",1,0))</f>
        <v>#REF!</v>
      </c>
      <c r="AM40" s="211" t="e">
        <f>IF('Crisis Indicator Data'!#REF!="No Data",1,IF(#REF!&lt;&gt;"",1,0))</f>
        <v>#REF!</v>
      </c>
      <c r="AN40" s="211" t="e">
        <f>IF('Crisis Indicator Data'!#REF!="No Data",1,IF(#REF!&lt;&gt;"",1,0))</f>
        <v>#REF!</v>
      </c>
      <c r="AO40" s="211" t="e">
        <f>IF('Crisis Indicator Data'!#REF!="No Data",1,IF(#REF!&lt;&gt;"",1,0))</f>
        <v>#REF!</v>
      </c>
      <c r="AP40" s="211" t="e">
        <f>IF('Crisis Indicator Data'!#REF!="No Data",1,IF(#REF!&lt;&gt;"",1,0))</f>
        <v>#REF!</v>
      </c>
      <c r="AQ40" s="211" t="e">
        <f>IF('Crisis Indicator Data'!#REF!="No Data",1,IF(#REF!&lt;&gt;"",1,0))</f>
        <v>#REF!</v>
      </c>
      <c r="AR40" s="211" t="e">
        <f>IF('Crisis Indicator Data'!#REF!="No Data",1,IF(#REF!&lt;&gt;"",1,0))</f>
        <v>#REF!</v>
      </c>
      <c r="AS40" s="211" t="e">
        <f>IF('Crisis Indicator Data'!#REF!="No Data",1,IF(#REF!&lt;&gt;"",1,0))</f>
        <v>#REF!</v>
      </c>
      <c r="AT40" s="211" t="e">
        <f>IF('Crisis Indicator Data'!#REF!="No Data",1,IF(#REF!&lt;&gt;"",1,0))</f>
        <v>#REF!</v>
      </c>
      <c r="AU40" s="211" t="e">
        <f>IF('Crisis Indicator Data'!#REF!="No Data",1,IF(#REF!&lt;&gt;"",1,0))</f>
        <v>#REF!</v>
      </c>
      <c r="AV40" s="211" t="e">
        <f>IF('Crisis Indicator Data'!#REF!="No Data",1,IF(#REF!&lt;&gt;"",1,0))</f>
        <v>#REF!</v>
      </c>
      <c r="AW40" s="211" t="e">
        <f>IF('Crisis Indicator Data'!#REF!="No Data",1,IF(#REF!&lt;&gt;"",1,0))</f>
        <v>#REF!</v>
      </c>
      <c r="AX40" s="211" t="e">
        <f>IF('Crisis Indicator Data'!#REF!="No Data",1,IF(#REF!&lt;&gt;"",1,0))</f>
        <v>#REF!</v>
      </c>
      <c r="AY40" s="211" t="e">
        <f>IF('Crisis Indicator Data'!#REF!="No Data",1,IF(#REF!&lt;&gt;"",1,0))</f>
        <v>#REF!</v>
      </c>
      <c r="AZ40" s="211" t="e">
        <f>IF('Crisis Indicator Data'!#REF!="No Data",1,IF(#REF!&lt;&gt;"",1,0))</f>
        <v>#REF!</v>
      </c>
      <c r="BA40" t="e">
        <f t="shared" si="2"/>
        <v>#REF!</v>
      </c>
      <c r="BB40" s="22" t="e">
        <f t="shared" si="3"/>
        <v>#REF!</v>
      </c>
    </row>
    <row r="41" spans="1:54" x14ac:dyDescent="0.25">
      <c r="A41" t="s">
        <v>8769</v>
      </c>
      <c r="B41" s="211" t="e">
        <f>IF('Crisis Indicator Data'!#REF!="No Data",1,IF(#REF!&lt;&gt;"",1,0))</f>
        <v>#REF!</v>
      </c>
      <c r="C41" s="211" t="e">
        <f>IF('Crisis Indicator Data'!#REF!="No Data",1,IF(#REF!&lt;&gt;"",1,0))</f>
        <v>#REF!</v>
      </c>
      <c r="D41" s="211" t="e">
        <f>IF('Crisis Indicator Data'!#REF!="No Data",1,IF(#REF!&lt;&gt;"",1,0))</f>
        <v>#REF!</v>
      </c>
      <c r="E41" s="211" t="e">
        <f>IF('Crisis Indicator Data'!#REF!="No Data",1,IF(#REF!&lt;&gt;"",1,0))</f>
        <v>#REF!</v>
      </c>
      <c r="F41" s="211" t="e">
        <f>IF('Crisis Indicator Data'!#REF!="No Data",1,IF(#REF!&lt;&gt;"",1,0))</f>
        <v>#REF!</v>
      </c>
      <c r="G41" s="211" t="e">
        <f>IF('Crisis Indicator Data'!#REF!="No Data",1,IF(#REF!&lt;&gt;"",1,0))</f>
        <v>#REF!</v>
      </c>
      <c r="H41" s="211" t="e">
        <f>IF('Crisis Indicator Data'!#REF!="No Data",1,IF(#REF!&lt;&gt;"",1,0))</f>
        <v>#REF!</v>
      </c>
      <c r="I41" s="211" t="e">
        <f>IF('Crisis Indicator Data'!#REF!="No Data",1,IF(#REF!&lt;&gt;"",1,0))</f>
        <v>#REF!</v>
      </c>
      <c r="J41" s="211" t="e">
        <f>IF('Crisis Indicator Data'!#REF!="No Data",1,IF(#REF!&lt;&gt;"",1,0))</f>
        <v>#REF!</v>
      </c>
      <c r="K41" s="211" t="e">
        <f>IF('Crisis Indicator Data'!#REF!="No Data",1,IF(#REF!&lt;&gt;"",1,0))</f>
        <v>#REF!</v>
      </c>
      <c r="L41" s="211" t="e">
        <f>IF('Crisis Indicator Data'!#REF!="No Data",1,IF(#REF!&lt;&gt;"",1,0))</f>
        <v>#REF!</v>
      </c>
      <c r="M41" s="211" t="e">
        <f>IF('Crisis Indicator Data'!#REF!="No Data",1,IF(#REF!&lt;&gt;"",1,0))</f>
        <v>#REF!</v>
      </c>
      <c r="N41" s="211" t="e">
        <f>IF('Crisis Indicator Data'!#REF!="No Data",1,IF(#REF!&lt;&gt;"",1,0))</f>
        <v>#REF!</v>
      </c>
      <c r="O41" s="211" t="e">
        <f>IF('Crisis Indicator Data'!#REF!="No Data",1,IF(#REF!&lt;&gt;"",1,0))</f>
        <v>#REF!</v>
      </c>
      <c r="P41" s="211" t="e">
        <f>IF('Crisis Indicator Data'!#REF!="No Data",1,IF(#REF!&lt;&gt;"",1,0))</f>
        <v>#REF!</v>
      </c>
      <c r="Q41" s="211" t="e">
        <f>IF('Crisis Indicator Data'!#REF!="No Data",1,IF(#REF!&lt;&gt;"",1,0))</f>
        <v>#REF!</v>
      </c>
      <c r="R41" s="211" t="e">
        <f>IF('Crisis Indicator Data'!#REF!="No Data",1,IF(#REF!&lt;&gt;"",1,0))</f>
        <v>#REF!</v>
      </c>
      <c r="S41" s="211" t="e">
        <f>IF('Crisis Indicator Data'!#REF!="No Data",1,IF(#REF!&lt;&gt;"",1,0))</f>
        <v>#REF!</v>
      </c>
      <c r="T41" s="211" t="e">
        <f>IF('Crisis Indicator Data'!#REF!="No Data",1,IF(#REF!&lt;&gt;"",1,0))</f>
        <v>#REF!</v>
      </c>
      <c r="U41" s="211" t="e">
        <f>IF('Crisis Indicator Data'!#REF!="No Data",1,IF(#REF!&lt;&gt;"",1,0))</f>
        <v>#REF!</v>
      </c>
      <c r="V41" s="211" t="e">
        <f>IF('Crisis Indicator Data'!#REF!="No Data",1,IF(#REF!&lt;&gt;"",1,0))</f>
        <v>#REF!</v>
      </c>
      <c r="W41" s="211" t="e">
        <f>IF('Crisis Indicator Data'!#REF!="No Data",1,IF(#REF!&lt;&gt;"",1,0))</f>
        <v>#REF!</v>
      </c>
      <c r="X41" s="211" t="e">
        <f>IF('Crisis Indicator Data'!#REF!="No Data",1,IF(#REF!&lt;&gt;"",1,0))</f>
        <v>#REF!</v>
      </c>
      <c r="Y41" s="211" t="e">
        <f>IF('Crisis Indicator Data'!#REF!="No Data",1,IF(#REF!&lt;&gt;"",1,0))</f>
        <v>#REF!</v>
      </c>
      <c r="Z41" s="211" t="e">
        <f>IF('Crisis Indicator Data'!#REF!="No Data",1,IF(#REF!&lt;&gt;"",1,0))</f>
        <v>#REF!</v>
      </c>
      <c r="AA41" s="211" t="e">
        <f>IF('Crisis Indicator Data'!#REF!="No Data",1,IF(#REF!&lt;&gt;"",1,0))</f>
        <v>#REF!</v>
      </c>
      <c r="AB41" s="211" t="e">
        <f>IF('Crisis Indicator Data'!#REF!="No Data",1,IF(#REF!&lt;&gt;"",1,0))</f>
        <v>#REF!</v>
      </c>
      <c r="AC41" s="211" t="e">
        <f>IF('Crisis Indicator Data'!#REF!="No Data",1,IF(#REF!&lt;&gt;"",1,0))</f>
        <v>#REF!</v>
      </c>
      <c r="AD41" s="211" t="e">
        <f>IF('Crisis Indicator Data'!#REF!="No Data",1,IF(#REF!&lt;&gt;"",1,0))</f>
        <v>#REF!</v>
      </c>
      <c r="AE41" s="211" t="e">
        <f>IF('Crisis Indicator Data'!#REF!="No Data",1,IF(#REF!&lt;&gt;"",1,0))</f>
        <v>#REF!</v>
      </c>
      <c r="AF41" s="211" t="e">
        <f>IF('Crisis Indicator Data'!#REF!="No Data",1,IF(#REF!&lt;&gt;"",1,0))</f>
        <v>#REF!</v>
      </c>
      <c r="AG41" s="211" t="e">
        <f>IF('Crisis Indicator Data'!#REF!="No Data",1,IF(#REF!&lt;&gt;"",1,0))</f>
        <v>#REF!</v>
      </c>
      <c r="AH41" s="211" t="e">
        <f>IF('Crisis Indicator Data'!#REF!="No Data",1,IF(#REF!&lt;&gt;"",1,0))</f>
        <v>#REF!</v>
      </c>
      <c r="AI41" s="211" t="e">
        <f>IF('Crisis Indicator Data'!#REF!="No Data",1,IF(#REF!&lt;&gt;"",1,0))</f>
        <v>#REF!</v>
      </c>
      <c r="AJ41" s="211" t="e">
        <f>IF('Crisis Indicator Data'!#REF!="No Data",1,IF(#REF!&lt;&gt;"",1,0))</f>
        <v>#REF!</v>
      </c>
      <c r="AK41" s="211" t="e">
        <f>IF('Crisis Indicator Data'!#REF!="No Data",1,IF(#REF!&lt;&gt;"",1,0))</f>
        <v>#REF!</v>
      </c>
      <c r="AL41" s="211" t="e">
        <f>IF('Crisis Indicator Data'!#REF!="No Data",1,IF(#REF!&lt;&gt;"",1,0))</f>
        <v>#REF!</v>
      </c>
      <c r="AM41" s="211" t="e">
        <f>IF('Crisis Indicator Data'!#REF!="No Data",1,IF(#REF!&lt;&gt;"",1,0))</f>
        <v>#REF!</v>
      </c>
      <c r="AN41" s="211" t="e">
        <f>IF('Crisis Indicator Data'!#REF!="No Data",1,IF(#REF!&lt;&gt;"",1,0))</f>
        <v>#REF!</v>
      </c>
      <c r="AO41" s="211" t="e">
        <f>IF('Crisis Indicator Data'!#REF!="No Data",1,IF(#REF!&lt;&gt;"",1,0))</f>
        <v>#REF!</v>
      </c>
      <c r="AP41" s="211" t="e">
        <f>IF('Crisis Indicator Data'!#REF!="No Data",1,IF(#REF!&lt;&gt;"",1,0))</f>
        <v>#REF!</v>
      </c>
      <c r="AQ41" s="211" t="e">
        <f>IF('Crisis Indicator Data'!#REF!="No Data",1,IF(#REF!&lt;&gt;"",1,0))</f>
        <v>#REF!</v>
      </c>
      <c r="AR41" s="211" t="e">
        <f>IF('Crisis Indicator Data'!#REF!="No Data",1,IF(#REF!&lt;&gt;"",1,0))</f>
        <v>#REF!</v>
      </c>
      <c r="AS41" s="211" t="e">
        <f>IF('Crisis Indicator Data'!#REF!="No Data",1,IF(#REF!&lt;&gt;"",1,0))</f>
        <v>#REF!</v>
      </c>
      <c r="AT41" s="211" t="e">
        <f>IF('Crisis Indicator Data'!#REF!="No Data",1,IF(#REF!&lt;&gt;"",1,0))</f>
        <v>#REF!</v>
      </c>
      <c r="AU41" s="211" t="e">
        <f>IF('Crisis Indicator Data'!#REF!="No Data",1,IF(#REF!&lt;&gt;"",1,0))</f>
        <v>#REF!</v>
      </c>
      <c r="AV41" s="211" t="e">
        <f>IF('Crisis Indicator Data'!#REF!="No Data",1,IF(#REF!&lt;&gt;"",1,0))</f>
        <v>#REF!</v>
      </c>
      <c r="AW41" s="211" t="e">
        <f>IF('Crisis Indicator Data'!#REF!="No Data",1,IF(#REF!&lt;&gt;"",1,0))</f>
        <v>#REF!</v>
      </c>
      <c r="AX41" s="211" t="e">
        <f>IF('Crisis Indicator Data'!#REF!="No Data",1,IF(#REF!&lt;&gt;"",1,0))</f>
        <v>#REF!</v>
      </c>
      <c r="AY41" s="211" t="e">
        <f>IF('Crisis Indicator Data'!#REF!="No Data",1,IF(#REF!&lt;&gt;"",1,0))</f>
        <v>#REF!</v>
      </c>
      <c r="AZ41" s="211" t="e">
        <f>IF('Crisis Indicator Data'!#REF!="No Data",1,IF(#REF!&lt;&gt;"",1,0))</f>
        <v>#REF!</v>
      </c>
      <c r="BA41" t="e">
        <f t="shared" si="2"/>
        <v>#REF!</v>
      </c>
      <c r="BB41" s="22" t="e">
        <f t="shared" si="3"/>
        <v>#REF!</v>
      </c>
    </row>
    <row r="42" spans="1:54" x14ac:dyDescent="0.25">
      <c r="A42" t="s">
        <v>8760</v>
      </c>
      <c r="B42" s="211" t="e">
        <f>IF('Crisis Indicator Data'!#REF!="No Data",1,IF(#REF!&lt;&gt;"",1,0))</f>
        <v>#REF!</v>
      </c>
      <c r="C42" s="211" t="e">
        <f>IF('Crisis Indicator Data'!#REF!="No Data",1,IF(#REF!&lt;&gt;"",1,0))</f>
        <v>#REF!</v>
      </c>
      <c r="D42" s="211" t="e">
        <f>IF('Crisis Indicator Data'!#REF!="No Data",1,IF(#REF!&lt;&gt;"",1,0))</f>
        <v>#REF!</v>
      </c>
      <c r="E42" s="211" t="e">
        <f>IF('Crisis Indicator Data'!#REF!="No Data",1,IF(#REF!&lt;&gt;"",1,0))</f>
        <v>#REF!</v>
      </c>
      <c r="F42" s="211" t="e">
        <f>IF('Crisis Indicator Data'!#REF!="No Data",1,IF(#REF!&lt;&gt;"",1,0))</f>
        <v>#REF!</v>
      </c>
      <c r="G42" s="211" t="e">
        <f>IF('Crisis Indicator Data'!#REF!="No Data",1,IF(#REF!&lt;&gt;"",1,0))</f>
        <v>#REF!</v>
      </c>
      <c r="H42" s="211" t="e">
        <f>IF('Crisis Indicator Data'!#REF!="No Data",1,IF(#REF!&lt;&gt;"",1,0))</f>
        <v>#REF!</v>
      </c>
      <c r="I42" s="211" t="e">
        <f>IF('Crisis Indicator Data'!#REF!="No Data",1,IF(#REF!&lt;&gt;"",1,0))</f>
        <v>#REF!</v>
      </c>
      <c r="J42" s="211" t="e">
        <f>IF('Crisis Indicator Data'!#REF!="No Data",1,IF(#REF!&lt;&gt;"",1,0))</f>
        <v>#REF!</v>
      </c>
      <c r="K42" s="211" t="e">
        <f>IF('Crisis Indicator Data'!#REF!="No Data",1,IF(#REF!&lt;&gt;"",1,0))</f>
        <v>#REF!</v>
      </c>
      <c r="L42" s="211" t="e">
        <f>IF('Crisis Indicator Data'!#REF!="No Data",1,IF(#REF!&lt;&gt;"",1,0))</f>
        <v>#REF!</v>
      </c>
      <c r="M42" s="211" t="e">
        <f>IF('Crisis Indicator Data'!#REF!="No Data",1,IF(#REF!&lt;&gt;"",1,0))</f>
        <v>#REF!</v>
      </c>
      <c r="N42" s="211" t="e">
        <f>IF('Crisis Indicator Data'!#REF!="No Data",1,IF(#REF!&lt;&gt;"",1,0))</f>
        <v>#REF!</v>
      </c>
      <c r="O42" s="211" t="e">
        <f>IF('Crisis Indicator Data'!#REF!="No Data",1,IF(#REF!&lt;&gt;"",1,0))</f>
        <v>#REF!</v>
      </c>
      <c r="P42" s="211" t="e">
        <f>IF('Crisis Indicator Data'!#REF!="No Data",1,IF(#REF!&lt;&gt;"",1,0))</f>
        <v>#REF!</v>
      </c>
      <c r="Q42" s="211" t="e">
        <f>IF('Crisis Indicator Data'!#REF!="No Data",1,IF(#REF!&lt;&gt;"",1,0))</f>
        <v>#REF!</v>
      </c>
      <c r="R42" s="211" t="e">
        <f>IF('Crisis Indicator Data'!#REF!="No Data",1,IF(#REF!&lt;&gt;"",1,0))</f>
        <v>#REF!</v>
      </c>
      <c r="S42" s="211" t="e">
        <f>IF('Crisis Indicator Data'!#REF!="No Data",1,IF(#REF!&lt;&gt;"",1,0))</f>
        <v>#REF!</v>
      </c>
      <c r="T42" s="211" t="e">
        <f>IF('Crisis Indicator Data'!#REF!="No Data",1,IF(#REF!&lt;&gt;"",1,0))</f>
        <v>#REF!</v>
      </c>
      <c r="U42" s="211" t="e">
        <f>IF('Crisis Indicator Data'!#REF!="No Data",1,IF(#REF!&lt;&gt;"",1,0))</f>
        <v>#REF!</v>
      </c>
      <c r="V42" s="211" t="e">
        <f>IF('Crisis Indicator Data'!#REF!="No Data",1,IF(#REF!&lt;&gt;"",1,0))</f>
        <v>#REF!</v>
      </c>
      <c r="W42" s="211" t="e">
        <f>IF('Crisis Indicator Data'!#REF!="No Data",1,IF(#REF!&lt;&gt;"",1,0))</f>
        <v>#REF!</v>
      </c>
      <c r="X42" s="211" t="e">
        <f>IF('Crisis Indicator Data'!#REF!="No Data",1,IF(#REF!&lt;&gt;"",1,0))</f>
        <v>#REF!</v>
      </c>
      <c r="Y42" s="211" t="e">
        <f>IF('Crisis Indicator Data'!#REF!="No Data",1,IF(#REF!&lt;&gt;"",1,0))</f>
        <v>#REF!</v>
      </c>
      <c r="Z42" s="211" t="e">
        <f>IF('Crisis Indicator Data'!#REF!="No Data",1,IF(#REF!&lt;&gt;"",1,0))</f>
        <v>#REF!</v>
      </c>
      <c r="AA42" s="211" t="e">
        <f>IF('Crisis Indicator Data'!#REF!="No Data",1,IF(#REF!&lt;&gt;"",1,0))</f>
        <v>#REF!</v>
      </c>
      <c r="AB42" s="211" t="e">
        <f>IF('Crisis Indicator Data'!#REF!="No Data",1,IF(#REF!&lt;&gt;"",1,0))</f>
        <v>#REF!</v>
      </c>
      <c r="AC42" s="211" t="e">
        <f>IF('Crisis Indicator Data'!#REF!="No Data",1,IF(#REF!&lt;&gt;"",1,0))</f>
        <v>#REF!</v>
      </c>
      <c r="AD42" s="211" t="e">
        <f>IF('Crisis Indicator Data'!#REF!="No Data",1,IF(#REF!&lt;&gt;"",1,0))</f>
        <v>#REF!</v>
      </c>
      <c r="AE42" s="211" t="e">
        <f>IF('Crisis Indicator Data'!#REF!="No Data",1,IF(#REF!&lt;&gt;"",1,0))</f>
        <v>#REF!</v>
      </c>
      <c r="AF42" s="211" t="e">
        <f>IF('Crisis Indicator Data'!#REF!="No Data",1,IF(#REF!&lt;&gt;"",1,0))</f>
        <v>#REF!</v>
      </c>
      <c r="AG42" s="211" t="e">
        <f>IF('Crisis Indicator Data'!#REF!="No Data",1,IF(#REF!&lt;&gt;"",1,0))</f>
        <v>#REF!</v>
      </c>
      <c r="AH42" s="211" t="e">
        <f>IF('Crisis Indicator Data'!#REF!="No Data",1,IF(#REF!&lt;&gt;"",1,0))</f>
        <v>#REF!</v>
      </c>
      <c r="AI42" s="211" t="e">
        <f>IF('Crisis Indicator Data'!#REF!="No Data",1,IF(#REF!&lt;&gt;"",1,0))</f>
        <v>#REF!</v>
      </c>
      <c r="AJ42" s="211" t="e">
        <f>IF('Crisis Indicator Data'!#REF!="No Data",1,IF(#REF!&lt;&gt;"",1,0))</f>
        <v>#REF!</v>
      </c>
      <c r="AK42" s="211" t="e">
        <f>IF('Crisis Indicator Data'!#REF!="No Data",1,IF(#REF!&lt;&gt;"",1,0))</f>
        <v>#REF!</v>
      </c>
      <c r="AL42" s="211" t="e">
        <f>IF('Crisis Indicator Data'!#REF!="No Data",1,IF(#REF!&lt;&gt;"",1,0))</f>
        <v>#REF!</v>
      </c>
      <c r="AM42" s="211" t="e">
        <f>IF('Crisis Indicator Data'!#REF!="No Data",1,IF(#REF!&lt;&gt;"",1,0))</f>
        <v>#REF!</v>
      </c>
      <c r="AN42" s="211" t="e">
        <f>IF('Crisis Indicator Data'!#REF!="No Data",1,IF(#REF!&lt;&gt;"",1,0))</f>
        <v>#REF!</v>
      </c>
      <c r="AO42" s="211" t="e">
        <f>IF('Crisis Indicator Data'!#REF!="No Data",1,IF(#REF!&lt;&gt;"",1,0))</f>
        <v>#REF!</v>
      </c>
      <c r="AP42" s="211" t="e">
        <f>IF('Crisis Indicator Data'!#REF!="No Data",1,IF(#REF!&lt;&gt;"",1,0))</f>
        <v>#REF!</v>
      </c>
      <c r="AQ42" s="211" t="e">
        <f>IF('Crisis Indicator Data'!#REF!="No Data",1,IF(#REF!&lt;&gt;"",1,0))</f>
        <v>#REF!</v>
      </c>
      <c r="AR42" s="211" t="e">
        <f>IF('Crisis Indicator Data'!#REF!="No Data",1,IF(#REF!&lt;&gt;"",1,0))</f>
        <v>#REF!</v>
      </c>
      <c r="AS42" s="211" t="e">
        <f>IF('Crisis Indicator Data'!#REF!="No Data",1,IF(#REF!&lt;&gt;"",1,0))</f>
        <v>#REF!</v>
      </c>
      <c r="AT42" s="211" t="e">
        <f>IF('Crisis Indicator Data'!#REF!="No Data",1,IF(#REF!&lt;&gt;"",1,0))</f>
        <v>#REF!</v>
      </c>
      <c r="AU42" s="211" t="e">
        <f>IF('Crisis Indicator Data'!#REF!="No Data",1,IF(#REF!&lt;&gt;"",1,0))</f>
        <v>#REF!</v>
      </c>
      <c r="AV42" s="211" t="e">
        <f>IF('Crisis Indicator Data'!#REF!="No Data",1,IF(#REF!&lt;&gt;"",1,0))</f>
        <v>#REF!</v>
      </c>
      <c r="AW42" s="211" t="e">
        <f>IF('Crisis Indicator Data'!#REF!="No Data",1,IF(#REF!&lt;&gt;"",1,0))</f>
        <v>#REF!</v>
      </c>
      <c r="AX42" s="211" t="e">
        <f>IF('Crisis Indicator Data'!#REF!="No Data",1,IF(#REF!&lt;&gt;"",1,0))</f>
        <v>#REF!</v>
      </c>
      <c r="AY42" s="211" t="e">
        <f>IF('Crisis Indicator Data'!#REF!="No Data",1,IF(#REF!&lt;&gt;"",1,0))</f>
        <v>#REF!</v>
      </c>
      <c r="AZ42" s="211" t="e">
        <f>IF('Crisis Indicator Data'!#REF!="No Data",1,IF(#REF!&lt;&gt;"",1,0))</f>
        <v>#REF!</v>
      </c>
      <c r="BA42" t="e">
        <f t="shared" si="2"/>
        <v>#REF!</v>
      </c>
      <c r="BB42" s="22" t="e">
        <f t="shared" si="3"/>
        <v>#REF!</v>
      </c>
    </row>
    <row r="43" spans="1:54" x14ac:dyDescent="0.25">
      <c r="A43" t="s">
        <v>8823</v>
      </c>
      <c r="B43" s="211" t="e">
        <f>IF('Crisis Indicator Data'!#REF!="No Data",1,IF(#REF!&lt;&gt;"",1,0))</f>
        <v>#REF!</v>
      </c>
      <c r="C43" s="211" t="e">
        <f>IF('Crisis Indicator Data'!#REF!="No Data",1,IF(#REF!&lt;&gt;"",1,0))</f>
        <v>#REF!</v>
      </c>
      <c r="D43" s="211" t="e">
        <f>IF('Crisis Indicator Data'!#REF!="No Data",1,IF(#REF!&lt;&gt;"",1,0))</f>
        <v>#REF!</v>
      </c>
      <c r="E43" s="211" t="e">
        <f>IF('Crisis Indicator Data'!#REF!="No Data",1,IF(#REF!&lt;&gt;"",1,0))</f>
        <v>#REF!</v>
      </c>
      <c r="F43" s="211" t="e">
        <f>IF('Crisis Indicator Data'!#REF!="No Data",1,IF(#REF!&lt;&gt;"",1,0))</f>
        <v>#REF!</v>
      </c>
      <c r="G43" s="211" t="e">
        <f>IF('Crisis Indicator Data'!#REF!="No Data",1,IF(#REF!&lt;&gt;"",1,0))</f>
        <v>#REF!</v>
      </c>
      <c r="H43" s="211" t="e">
        <f>IF('Crisis Indicator Data'!#REF!="No Data",1,IF(#REF!&lt;&gt;"",1,0))</f>
        <v>#REF!</v>
      </c>
      <c r="I43" s="211" t="e">
        <f>IF('Crisis Indicator Data'!#REF!="No Data",1,IF(#REF!&lt;&gt;"",1,0))</f>
        <v>#REF!</v>
      </c>
      <c r="J43" s="211" t="e">
        <f>IF('Crisis Indicator Data'!#REF!="No Data",1,IF(#REF!&lt;&gt;"",1,0))</f>
        <v>#REF!</v>
      </c>
      <c r="K43" s="211" t="e">
        <f>IF('Crisis Indicator Data'!#REF!="No Data",1,IF(#REF!&lt;&gt;"",1,0))</f>
        <v>#REF!</v>
      </c>
      <c r="L43" s="211" t="e">
        <f>IF('Crisis Indicator Data'!#REF!="No Data",1,IF(#REF!&lt;&gt;"",1,0))</f>
        <v>#REF!</v>
      </c>
      <c r="M43" s="211" t="e">
        <f>IF('Crisis Indicator Data'!#REF!="No Data",1,IF(#REF!&lt;&gt;"",1,0))</f>
        <v>#REF!</v>
      </c>
      <c r="N43" s="211" t="e">
        <f>IF('Crisis Indicator Data'!#REF!="No Data",1,IF(#REF!&lt;&gt;"",1,0))</f>
        <v>#REF!</v>
      </c>
      <c r="O43" s="211" t="e">
        <f>IF('Crisis Indicator Data'!#REF!="No Data",1,IF(#REF!&lt;&gt;"",1,0))</f>
        <v>#REF!</v>
      </c>
      <c r="P43" s="211" t="e">
        <f>IF('Crisis Indicator Data'!#REF!="No Data",1,IF(#REF!&lt;&gt;"",1,0))</f>
        <v>#REF!</v>
      </c>
      <c r="Q43" s="211" t="e">
        <f>IF('Crisis Indicator Data'!#REF!="No Data",1,IF(#REF!&lt;&gt;"",1,0))</f>
        <v>#REF!</v>
      </c>
      <c r="R43" s="211" t="e">
        <f>IF('Crisis Indicator Data'!#REF!="No Data",1,IF(#REF!&lt;&gt;"",1,0))</f>
        <v>#REF!</v>
      </c>
      <c r="S43" s="211" t="e">
        <f>IF('Crisis Indicator Data'!#REF!="No Data",1,IF(#REF!&lt;&gt;"",1,0))</f>
        <v>#REF!</v>
      </c>
      <c r="T43" s="211" t="e">
        <f>IF('Crisis Indicator Data'!#REF!="No Data",1,IF(#REF!&lt;&gt;"",1,0))</f>
        <v>#REF!</v>
      </c>
      <c r="U43" s="211" t="e">
        <f>IF('Crisis Indicator Data'!#REF!="No Data",1,IF(#REF!&lt;&gt;"",1,0))</f>
        <v>#REF!</v>
      </c>
      <c r="V43" s="211" t="e">
        <f>IF('Crisis Indicator Data'!#REF!="No Data",1,IF(#REF!&lt;&gt;"",1,0))</f>
        <v>#REF!</v>
      </c>
      <c r="W43" s="211" t="e">
        <f>IF('Crisis Indicator Data'!#REF!="No Data",1,IF(#REF!&lt;&gt;"",1,0))</f>
        <v>#REF!</v>
      </c>
      <c r="X43" s="211" t="e">
        <f>IF('Crisis Indicator Data'!#REF!="No Data",1,IF(#REF!&lt;&gt;"",1,0))</f>
        <v>#REF!</v>
      </c>
      <c r="Y43" s="211" t="e">
        <f>IF('Crisis Indicator Data'!#REF!="No Data",1,IF(#REF!&lt;&gt;"",1,0))</f>
        <v>#REF!</v>
      </c>
      <c r="Z43" s="211" t="e">
        <f>IF('Crisis Indicator Data'!#REF!="No Data",1,IF(#REF!&lt;&gt;"",1,0))</f>
        <v>#REF!</v>
      </c>
      <c r="AA43" s="211" t="e">
        <f>IF('Crisis Indicator Data'!#REF!="No Data",1,IF(#REF!&lt;&gt;"",1,0))</f>
        <v>#REF!</v>
      </c>
      <c r="AB43" s="211" t="e">
        <f>IF('Crisis Indicator Data'!#REF!="No Data",1,IF(#REF!&lt;&gt;"",1,0))</f>
        <v>#REF!</v>
      </c>
      <c r="AC43" s="211" t="e">
        <f>IF('Crisis Indicator Data'!#REF!="No Data",1,IF(#REF!&lt;&gt;"",1,0))</f>
        <v>#REF!</v>
      </c>
      <c r="AD43" s="211" t="e">
        <f>IF('Crisis Indicator Data'!#REF!="No Data",1,IF(#REF!&lt;&gt;"",1,0))</f>
        <v>#REF!</v>
      </c>
      <c r="AE43" s="211" t="e">
        <f>IF('Crisis Indicator Data'!#REF!="No Data",1,IF(#REF!&lt;&gt;"",1,0))</f>
        <v>#REF!</v>
      </c>
      <c r="AF43" s="211" t="e">
        <f>IF('Crisis Indicator Data'!#REF!="No Data",1,IF(#REF!&lt;&gt;"",1,0))</f>
        <v>#REF!</v>
      </c>
      <c r="AG43" s="211" t="e">
        <f>IF('Crisis Indicator Data'!#REF!="No Data",1,IF(#REF!&lt;&gt;"",1,0))</f>
        <v>#REF!</v>
      </c>
      <c r="AH43" s="211" t="e">
        <f>IF('Crisis Indicator Data'!#REF!="No Data",1,IF(#REF!&lt;&gt;"",1,0))</f>
        <v>#REF!</v>
      </c>
      <c r="AI43" s="211" t="e">
        <f>IF('Crisis Indicator Data'!#REF!="No Data",1,IF(#REF!&lt;&gt;"",1,0))</f>
        <v>#REF!</v>
      </c>
      <c r="AJ43" s="211" t="e">
        <f>IF('Crisis Indicator Data'!#REF!="No Data",1,IF(#REF!&lt;&gt;"",1,0))</f>
        <v>#REF!</v>
      </c>
      <c r="AK43" s="211" t="e">
        <f>IF('Crisis Indicator Data'!#REF!="No Data",1,IF(#REF!&lt;&gt;"",1,0))</f>
        <v>#REF!</v>
      </c>
      <c r="AL43" s="211" t="e">
        <f>IF('Crisis Indicator Data'!#REF!="No Data",1,IF(#REF!&lt;&gt;"",1,0))</f>
        <v>#REF!</v>
      </c>
      <c r="AM43" s="211" t="e">
        <f>IF('Crisis Indicator Data'!#REF!="No Data",1,IF(#REF!&lt;&gt;"",1,0))</f>
        <v>#REF!</v>
      </c>
      <c r="AN43" s="211" t="e">
        <f>IF('Crisis Indicator Data'!#REF!="No Data",1,IF(#REF!&lt;&gt;"",1,0))</f>
        <v>#REF!</v>
      </c>
      <c r="AO43" s="211" t="e">
        <f>IF('Crisis Indicator Data'!#REF!="No Data",1,IF(#REF!&lt;&gt;"",1,0))</f>
        <v>#REF!</v>
      </c>
      <c r="AP43" s="211" t="e">
        <f>IF('Crisis Indicator Data'!#REF!="No Data",1,IF(#REF!&lt;&gt;"",1,0))</f>
        <v>#REF!</v>
      </c>
      <c r="AQ43" s="211" t="e">
        <f>IF('Crisis Indicator Data'!#REF!="No Data",1,IF(#REF!&lt;&gt;"",1,0))</f>
        <v>#REF!</v>
      </c>
      <c r="AR43" s="211" t="e">
        <f>IF('Crisis Indicator Data'!#REF!="No Data",1,IF(#REF!&lt;&gt;"",1,0))</f>
        <v>#REF!</v>
      </c>
      <c r="AS43" s="211" t="e">
        <f>IF('Crisis Indicator Data'!#REF!="No Data",1,IF(#REF!&lt;&gt;"",1,0))</f>
        <v>#REF!</v>
      </c>
      <c r="AT43" s="211" t="e">
        <f>IF('Crisis Indicator Data'!#REF!="No Data",1,IF(#REF!&lt;&gt;"",1,0))</f>
        <v>#REF!</v>
      </c>
      <c r="AU43" s="211" t="e">
        <f>IF('Crisis Indicator Data'!#REF!="No Data",1,IF(#REF!&lt;&gt;"",1,0))</f>
        <v>#REF!</v>
      </c>
      <c r="AV43" s="211" t="e">
        <f>IF('Crisis Indicator Data'!#REF!="No Data",1,IF(#REF!&lt;&gt;"",1,0))</f>
        <v>#REF!</v>
      </c>
      <c r="AW43" s="211" t="e">
        <f>IF('Crisis Indicator Data'!#REF!="No Data",1,IF(#REF!&lt;&gt;"",1,0))</f>
        <v>#REF!</v>
      </c>
      <c r="AX43" s="211" t="e">
        <f>IF('Crisis Indicator Data'!#REF!="No Data",1,IF(#REF!&lt;&gt;"",1,0))</f>
        <v>#REF!</v>
      </c>
      <c r="AY43" s="211" t="e">
        <f>IF('Crisis Indicator Data'!#REF!="No Data",1,IF(#REF!&lt;&gt;"",1,0))</f>
        <v>#REF!</v>
      </c>
      <c r="AZ43" s="211" t="e">
        <f>IF('Crisis Indicator Data'!#REF!="No Data",1,IF(#REF!&lt;&gt;"",1,0))</f>
        <v>#REF!</v>
      </c>
      <c r="BA43" t="e">
        <f t="shared" si="2"/>
        <v>#REF!</v>
      </c>
      <c r="BB43" s="22" t="e">
        <f t="shared" si="3"/>
        <v>#REF!</v>
      </c>
    </row>
    <row r="44" spans="1:54" x14ac:dyDescent="0.25">
      <c r="A44" t="s">
        <v>8771</v>
      </c>
      <c r="B44" s="211" t="e">
        <f>IF('Crisis Indicator Data'!#REF!="No Data",1,IF(#REF!&lt;&gt;"",1,0))</f>
        <v>#REF!</v>
      </c>
      <c r="C44" s="211" t="e">
        <f>IF('Crisis Indicator Data'!#REF!="No Data",1,IF(#REF!&lt;&gt;"",1,0))</f>
        <v>#REF!</v>
      </c>
      <c r="D44" s="211" t="e">
        <f>IF('Crisis Indicator Data'!#REF!="No Data",1,IF(#REF!&lt;&gt;"",1,0))</f>
        <v>#REF!</v>
      </c>
      <c r="E44" s="211" t="e">
        <f>IF('Crisis Indicator Data'!#REF!="No Data",1,IF(#REF!&lt;&gt;"",1,0))</f>
        <v>#REF!</v>
      </c>
      <c r="F44" s="211" t="e">
        <f>IF('Crisis Indicator Data'!#REF!="No Data",1,IF(#REF!&lt;&gt;"",1,0))</f>
        <v>#REF!</v>
      </c>
      <c r="G44" s="211" t="e">
        <f>IF('Crisis Indicator Data'!#REF!="No Data",1,IF(#REF!&lt;&gt;"",1,0))</f>
        <v>#REF!</v>
      </c>
      <c r="H44" s="211" t="e">
        <f>IF('Crisis Indicator Data'!#REF!="No Data",1,IF(#REF!&lt;&gt;"",1,0))</f>
        <v>#REF!</v>
      </c>
      <c r="I44" s="211" t="e">
        <f>IF('Crisis Indicator Data'!#REF!="No Data",1,IF(#REF!&lt;&gt;"",1,0))</f>
        <v>#REF!</v>
      </c>
      <c r="J44" s="211" t="e">
        <f>IF('Crisis Indicator Data'!#REF!="No Data",1,IF(#REF!&lt;&gt;"",1,0))</f>
        <v>#REF!</v>
      </c>
      <c r="K44" s="211" t="e">
        <f>IF('Crisis Indicator Data'!#REF!="No Data",1,IF(#REF!&lt;&gt;"",1,0))</f>
        <v>#REF!</v>
      </c>
      <c r="L44" s="211" t="e">
        <f>IF('Crisis Indicator Data'!#REF!="No Data",1,IF(#REF!&lt;&gt;"",1,0))</f>
        <v>#REF!</v>
      </c>
      <c r="M44" s="211" t="e">
        <f>IF('Crisis Indicator Data'!#REF!="No Data",1,IF(#REF!&lt;&gt;"",1,0))</f>
        <v>#REF!</v>
      </c>
      <c r="N44" s="211" t="e">
        <f>IF('Crisis Indicator Data'!#REF!="No Data",1,IF(#REF!&lt;&gt;"",1,0))</f>
        <v>#REF!</v>
      </c>
      <c r="O44" s="211" t="e">
        <f>IF('Crisis Indicator Data'!#REF!="No Data",1,IF(#REF!&lt;&gt;"",1,0))</f>
        <v>#REF!</v>
      </c>
      <c r="P44" s="211" t="e">
        <f>IF('Crisis Indicator Data'!#REF!="No Data",1,IF(#REF!&lt;&gt;"",1,0))</f>
        <v>#REF!</v>
      </c>
      <c r="Q44" s="211" t="e">
        <f>IF('Crisis Indicator Data'!#REF!="No Data",1,IF(#REF!&lt;&gt;"",1,0))</f>
        <v>#REF!</v>
      </c>
      <c r="R44" s="211" t="e">
        <f>IF('Crisis Indicator Data'!#REF!="No Data",1,IF(#REF!&lt;&gt;"",1,0))</f>
        <v>#REF!</v>
      </c>
      <c r="S44" s="211" t="e">
        <f>IF('Crisis Indicator Data'!#REF!="No Data",1,IF(#REF!&lt;&gt;"",1,0))</f>
        <v>#REF!</v>
      </c>
      <c r="T44" s="211" t="e">
        <f>IF('Crisis Indicator Data'!#REF!="No Data",1,IF(#REF!&lt;&gt;"",1,0))</f>
        <v>#REF!</v>
      </c>
      <c r="U44" s="211" t="e">
        <f>IF('Crisis Indicator Data'!#REF!="No Data",1,IF(#REF!&lt;&gt;"",1,0))</f>
        <v>#REF!</v>
      </c>
      <c r="V44" s="211" t="e">
        <f>IF('Crisis Indicator Data'!#REF!="No Data",1,IF(#REF!&lt;&gt;"",1,0))</f>
        <v>#REF!</v>
      </c>
      <c r="W44" s="211" t="e">
        <f>IF('Crisis Indicator Data'!#REF!="No Data",1,IF(#REF!&lt;&gt;"",1,0))</f>
        <v>#REF!</v>
      </c>
      <c r="X44" s="211" t="e">
        <f>IF('Crisis Indicator Data'!#REF!="No Data",1,IF(#REF!&lt;&gt;"",1,0))</f>
        <v>#REF!</v>
      </c>
      <c r="Y44" s="211" t="e">
        <f>IF('Crisis Indicator Data'!#REF!="No Data",1,IF(#REF!&lt;&gt;"",1,0))</f>
        <v>#REF!</v>
      </c>
      <c r="Z44" s="211" t="e">
        <f>IF('Crisis Indicator Data'!#REF!="No Data",1,IF(#REF!&lt;&gt;"",1,0))</f>
        <v>#REF!</v>
      </c>
      <c r="AA44" s="211" t="e">
        <f>IF('Crisis Indicator Data'!#REF!="No Data",1,IF(#REF!&lt;&gt;"",1,0))</f>
        <v>#REF!</v>
      </c>
      <c r="AB44" s="211" t="e">
        <f>IF('Crisis Indicator Data'!#REF!="No Data",1,IF(#REF!&lt;&gt;"",1,0))</f>
        <v>#REF!</v>
      </c>
      <c r="AC44" s="211" t="e">
        <f>IF('Crisis Indicator Data'!#REF!="No Data",1,IF(#REF!&lt;&gt;"",1,0))</f>
        <v>#REF!</v>
      </c>
      <c r="AD44" s="211" t="e">
        <f>IF('Crisis Indicator Data'!#REF!="No Data",1,IF(#REF!&lt;&gt;"",1,0))</f>
        <v>#REF!</v>
      </c>
      <c r="AE44" s="211" t="e">
        <f>IF('Crisis Indicator Data'!#REF!="No Data",1,IF(#REF!&lt;&gt;"",1,0))</f>
        <v>#REF!</v>
      </c>
      <c r="AF44" s="211" t="e">
        <f>IF('Crisis Indicator Data'!#REF!="No Data",1,IF(#REF!&lt;&gt;"",1,0))</f>
        <v>#REF!</v>
      </c>
      <c r="AG44" s="211" t="e">
        <f>IF('Crisis Indicator Data'!#REF!="No Data",1,IF(#REF!&lt;&gt;"",1,0))</f>
        <v>#REF!</v>
      </c>
      <c r="AH44" s="211" t="e">
        <f>IF('Crisis Indicator Data'!#REF!="No Data",1,IF(#REF!&lt;&gt;"",1,0))</f>
        <v>#REF!</v>
      </c>
      <c r="AI44" s="211" t="e">
        <f>IF('Crisis Indicator Data'!#REF!="No Data",1,IF(#REF!&lt;&gt;"",1,0))</f>
        <v>#REF!</v>
      </c>
      <c r="AJ44" s="211" t="e">
        <f>IF('Crisis Indicator Data'!#REF!="No Data",1,IF(#REF!&lt;&gt;"",1,0))</f>
        <v>#REF!</v>
      </c>
      <c r="AK44" s="211" t="e">
        <f>IF('Crisis Indicator Data'!#REF!="No Data",1,IF(#REF!&lt;&gt;"",1,0))</f>
        <v>#REF!</v>
      </c>
      <c r="AL44" s="211" t="e">
        <f>IF('Crisis Indicator Data'!#REF!="No Data",1,IF(#REF!&lt;&gt;"",1,0))</f>
        <v>#REF!</v>
      </c>
      <c r="AM44" s="211" t="e">
        <f>IF('Crisis Indicator Data'!#REF!="No Data",1,IF(#REF!&lt;&gt;"",1,0))</f>
        <v>#REF!</v>
      </c>
      <c r="AN44" s="211" t="e">
        <f>IF('Crisis Indicator Data'!#REF!="No Data",1,IF(#REF!&lt;&gt;"",1,0))</f>
        <v>#REF!</v>
      </c>
      <c r="AO44" s="211" t="e">
        <f>IF('Crisis Indicator Data'!#REF!="No Data",1,IF(#REF!&lt;&gt;"",1,0))</f>
        <v>#REF!</v>
      </c>
      <c r="AP44" s="211" t="e">
        <f>IF('Crisis Indicator Data'!#REF!="No Data",1,IF(#REF!&lt;&gt;"",1,0))</f>
        <v>#REF!</v>
      </c>
      <c r="AQ44" s="211" t="e">
        <f>IF('Crisis Indicator Data'!#REF!="No Data",1,IF(#REF!&lt;&gt;"",1,0))</f>
        <v>#REF!</v>
      </c>
      <c r="AR44" s="211" t="e">
        <f>IF('Crisis Indicator Data'!#REF!="No Data",1,IF(#REF!&lt;&gt;"",1,0))</f>
        <v>#REF!</v>
      </c>
      <c r="AS44" s="211" t="e">
        <f>IF('Crisis Indicator Data'!#REF!="No Data",1,IF(#REF!&lt;&gt;"",1,0))</f>
        <v>#REF!</v>
      </c>
      <c r="AT44" s="211" t="e">
        <f>IF('Crisis Indicator Data'!#REF!="No Data",1,IF(#REF!&lt;&gt;"",1,0))</f>
        <v>#REF!</v>
      </c>
      <c r="AU44" s="211" t="e">
        <f>IF('Crisis Indicator Data'!#REF!="No Data",1,IF(#REF!&lt;&gt;"",1,0))</f>
        <v>#REF!</v>
      </c>
      <c r="AV44" s="211" t="e">
        <f>IF('Crisis Indicator Data'!#REF!="No Data",1,IF(#REF!&lt;&gt;"",1,0))</f>
        <v>#REF!</v>
      </c>
      <c r="AW44" s="211" t="e">
        <f>IF('Crisis Indicator Data'!#REF!="No Data",1,IF(#REF!&lt;&gt;"",1,0))</f>
        <v>#REF!</v>
      </c>
      <c r="AX44" s="211" t="e">
        <f>IF('Crisis Indicator Data'!#REF!="No Data",1,IF(#REF!&lt;&gt;"",1,0))</f>
        <v>#REF!</v>
      </c>
      <c r="AY44" s="211" t="e">
        <f>IF('Crisis Indicator Data'!#REF!="No Data",1,IF(#REF!&lt;&gt;"",1,0))</f>
        <v>#REF!</v>
      </c>
      <c r="AZ44" s="211" t="e">
        <f>IF('Crisis Indicator Data'!#REF!="No Data",1,IF(#REF!&lt;&gt;"",1,0))</f>
        <v>#REF!</v>
      </c>
      <c r="BA44" t="e">
        <f t="shared" si="2"/>
        <v>#REF!</v>
      </c>
      <c r="BB44" s="22" t="e">
        <f t="shared" si="3"/>
        <v>#REF!</v>
      </c>
    </row>
    <row r="45" spans="1:54" x14ac:dyDescent="0.25">
      <c r="A45" t="s">
        <v>8773</v>
      </c>
      <c r="B45" s="211" t="e">
        <f>IF('Crisis Indicator Data'!#REF!="No Data",1,IF(#REF!&lt;&gt;"",1,0))</f>
        <v>#REF!</v>
      </c>
      <c r="C45" s="211" t="e">
        <f>IF('Crisis Indicator Data'!#REF!="No Data",1,IF(#REF!&lt;&gt;"",1,0))</f>
        <v>#REF!</v>
      </c>
      <c r="D45" s="211" t="e">
        <f>IF('Crisis Indicator Data'!#REF!="No Data",1,IF(#REF!&lt;&gt;"",1,0))</f>
        <v>#REF!</v>
      </c>
      <c r="E45" s="211" t="e">
        <f>IF('Crisis Indicator Data'!#REF!="No Data",1,IF(#REF!&lt;&gt;"",1,0))</f>
        <v>#REF!</v>
      </c>
      <c r="F45" s="211" t="e">
        <f>IF('Crisis Indicator Data'!#REF!="No Data",1,IF(#REF!&lt;&gt;"",1,0))</f>
        <v>#REF!</v>
      </c>
      <c r="G45" s="211" t="e">
        <f>IF('Crisis Indicator Data'!#REF!="No Data",1,IF(#REF!&lt;&gt;"",1,0))</f>
        <v>#REF!</v>
      </c>
      <c r="H45" s="211" t="e">
        <f>IF('Crisis Indicator Data'!#REF!="No Data",1,IF(#REF!&lt;&gt;"",1,0))</f>
        <v>#REF!</v>
      </c>
      <c r="I45" s="211" t="e">
        <f>IF('Crisis Indicator Data'!#REF!="No Data",1,IF(#REF!&lt;&gt;"",1,0))</f>
        <v>#REF!</v>
      </c>
      <c r="J45" s="211" t="e">
        <f>IF('Crisis Indicator Data'!#REF!="No Data",1,IF(#REF!&lt;&gt;"",1,0))</f>
        <v>#REF!</v>
      </c>
      <c r="K45" s="211" t="e">
        <f>IF('Crisis Indicator Data'!#REF!="No Data",1,IF(#REF!&lt;&gt;"",1,0))</f>
        <v>#REF!</v>
      </c>
      <c r="L45" s="211" t="e">
        <f>IF('Crisis Indicator Data'!#REF!="No Data",1,IF(#REF!&lt;&gt;"",1,0))</f>
        <v>#REF!</v>
      </c>
      <c r="M45" s="211" t="e">
        <f>IF('Crisis Indicator Data'!#REF!="No Data",1,IF(#REF!&lt;&gt;"",1,0))</f>
        <v>#REF!</v>
      </c>
      <c r="N45" s="211" t="e">
        <f>IF('Crisis Indicator Data'!#REF!="No Data",1,IF(#REF!&lt;&gt;"",1,0))</f>
        <v>#REF!</v>
      </c>
      <c r="O45" s="211" t="e">
        <f>IF('Crisis Indicator Data'!#REF!="No Data",1,IF(#REF!&lt;&gt;"",1,0))</f>
        <v>#REF!</v>
      </c>
      <c r="P45" s="211" t="e">
        <f>IF('Crisis Indicator Data'!#REF!="No Data",1,IF(#REF!&lt;&gt;"",1,0))</f>
        <v>#REF!</v>
      </c>
      <c r="Q45" s="211" t="e">
        <f>IF('Crisis Indicator Data'!#REF!="No Data",1,IF(#REF!&lt;&gt;"",1,0))</f>
        <v>#REF!</v>
      </c>
      <c r="R45" s="211" t="e">
        <f>IF('Crisis Indicator Data'!#REF!="No Data",1,IF(#REF!&lt;&gt;"",1,0))</f>
        <v>#REF!</v>
      </c>
      <c r="S45" s="211" t="e">
        <f>IF('Crisis Indicator Data'!#REF!="No Data",1,IF(#REF!&lt;&gt;"",1,0))</f>
        <v>#REF!</v>
      </c>
      <c r="T45" s="211" t="e">
        <f>IF('Crisis Indicator Data'!#REF!="No Data",1,IF(#REF!&lt;&gt;"",1,0))</f>
        <v>#REF!</v>
      </c>
      <c r="U45" s="211" t="e">
        <f>IF('Crisis Indicator Data'!#REF!="No Data",1,IF(#REF!&lt;&gt;"",1,0))</f>
        <v>#REF!</v>
      </c>
      <c r="V45" s="211" t="e">
        <f>IF('Crisis Indicator Data'!#REF!="No Data",1,IF(#REF!&lt;&gt;"",1,0))</f>
        <v>#REF!</v>
      </c>
      <c r="W45" s="211" t="e">
        <f>IF('Crisis Indicator Data'!#REF!="No Data",1,IF(#REF!&lt;&gt;"",1,0))</f>
        <v>#REF!</v>
      </c>
      <c r="X45" s="211" t="e">
        <f>IF('Crisis Indicator Data'!#REF!="No Data",1,IF(#REF!&lt;&gt;"",1,0))</f>
        <v>#REF!</v>
      </c>
      <c r="Y45" s="211" t="e">
        <f>IF('Crisis Indicator Data'!#REF!="No Data",1,IF(#REF!&lt;&gt;"",1,0))</f>
        <v>#REF!</v>
      </c>
      <c r="Z45" s="211" t="e">
        <f>IF('Crisis Indicator Data'!#REF!="No Data",1,IF(#REF!&lt;&gt;"",1,0))</f>
        <v>#REF!</v>
      </c>
      <c r="AA45" s="211" t="e">
        <f>IF('Crisis Indicator Data'!#REF!="No Data",1,IF(#REF!&lt;&gt;"",1,0))</f>
        <v>#REF!</v>
      </c>
      <c r="AB45" s="211" t="e">
        <f>IF('Crisis Indicator Data'!#REF!="No Data",1,IF(#REF!&lt;&gt;"",1,0))</f>
        <v>#REF!</v>
      </c>
      <c r="AC45" s="211" t="e">
        <f>IF('Crisis Indicator Data'!#REF!="No Data",1,IF(#REF!&lt;&gt;"",1,0))</f>
        <v>#REF!</v>
      </c>
      <c r="AD45" s="211" t="e">
        <f>IF('Crisis Indicator Data'!#REF!="No Data",1,IF(#REF!&lt;&gt;"",1,0))</f>
        <v>#REF!</v>
      </c>
      <c r="AE45" s="211" t="e">
        <f>IF('Crisis Indicator Data'!#REF!="No Data",1,IF(#REF!&lt;&gt;"",1,0))</f>
        <v>#REF!</v>
      </c>
      <c r="AF45" s="211" t="e">
        <f>IF('Crisis Indicator Data'!#REF!="No Data",1,IF(#REF!&lt;&gt;"",1,0))</f>
        <v>#REF!</v>
      </c>
      <c r="AG45" s="211" t="e">
        <f>IF('Crisis Indicator Data'!#REF!="No Data",1,IF(#REF!&lt;&gt;"",1,0))</f>
        <v>#REF!</v>
      </c>
      <c r="AH45" s="211" t="e">
        <f>IF('Crisis Indicator Data'!#REF!="No Data",1,IF(#REF!&lt;&gt;"",1,0))</f>
        <v>#REF!</v>
      </c>
      <c r="AI45" s="211" t="e">
        <f>IF('Crisis Indicator Data'!#REF!="No Data",1,IF(#REF!&lt;&gt;"",1,0))</f>
        <v>#REF!</v>
      </c>
      <c r="AJ45" s="211" t="e">
        <f>IF('Crisis Indicator Data'!#REF!="No Data",1,IF(#REF!&lt;&gt;"",1,0))</f>
        <v>#REF!</v>
      </c>
      <c r="AK45" s="211" t="e">
        <f>IF('Crisis Indicator Data'!#REF!="No Data",1,IF(#REF!&lt;&gt;"",1,0))</f>
        <v>#REF!</v>
      </c>
      <c r="AL45" s="211" t="e">
        <f>IF('Crisis Indicator Data'!#REF!="No Data",1,IF(#REF!&lt;&gt;"",1,0))</f>
        <v>#REF!</v>
      </c>
      <c r="AM45" s="211" t="e">
        <f>IF('Crisis Indicator Data'!#REF!="No Data",1,IF(#REF!&lt;&gt;"",1,0))</f>
        <v>#REF!</v>
      </c>
      <c r="AN45" s="211" t="e">
        <f>IF('Crisis Indicator Data'!#REF!="No Data",1,IF(#REF!&lt;&gt;"",1,0))</f>
        <v>#REF!</v>
      </c>
      <c r="AO45" s="211" t="e">
        <f>IF('Crisis Indicator Data'!#REF!="No Data",1,IF(#REF!&lt;&gt;"",1,0))</f>
        <v>#REF!</v>
      </c>
      <c r="AP45" s="211" t="e">
        <f>IF('Crisis Indicator Data'!#REF!="No Data",1,IF(#REF!&lt;&gt;"",1,0))</f>
        <v>#REF!</v>
      </c>
      <c r="AQ45" s="211" t="e">
        <f>IF('Crisis Indicator Data'!#REF!="No Data",1,IF(#REF!&lt;&gt;"",1,0))</f>
        <v>#REF!</v>
      </c>
      <c r="AR45" s="211" t="e">
        <f>IF('Crisis Indicator Data'!#REF!="No Data",1,IF(#REF!&lt;&gt;"",1,0))</f>
        <v>#REF!</v>
      </c>
      <c r="AS45" s="211" t="e">
        <f>IF('Crisis Indicator Data'!#REF!="No Data",1,IF(#REF!&lt;&gt;"",1,0))</f>
        <v>#REF!</v>
      </c>
      <c r="AT45" s="211" t="e">
        <f>IF('Crisis Indicator Data'!#REF!="No Data",1,IF(#REF!&lt;&gt;"",1,0))</f>
        <v>#REF!</v>
      </c>
      <c r="AU45" s="211" t="e">
        <f>IF('Crisis Indicator Data'!#REF!="No Data",1,IF(#REF!&lt;&gt;"",1,0))</f>
        <v>#REF!</v>
      </c>
      <c r="AV45" s="211" t="e">
        <f>IF('Crisis Indicator Data'!#REF!="No Data",1,IF(#REF!&lt;&gt;"",1,0))</f>
        <v>#REF!</v>
      </c>
      <c r="AW45" s="211" t="e">
        <f>IF('Crisis Indicator Data'!#REF!="No Data",1,IF(#REF!&lt;&gt;"",1,0))</f>
        <v>#REF!</v>
      </c>
      <c r="AX45" s="211" t="e">
        <f>IF('Crisis Indicator Data'!#REF!="No Data",1,IF(#REF!&lt;&gt;"",1,0))</f>
        <v>#REF!</v>
      </c>
      <c r="AY45" s="211" t="e">
        <f>IF('Crisis Indicator Data'!#REF!="No Data",1,IF(#REF!&lt;&gt;"",1,0))</f>
        <v>#REF!</v>
      </c>
      <c r="AZ45" s="211" t="e">
        <f>IF('Crisis Indicator Data'!#REF!="No Data",1,IF(#REF!&lt;&gt;"",1,0))</f>
        <v>#REF!</v>
      </c>
      <c r="BA45" t="e">
        <f t="shared" si="2"/>
        <v>#REF!</v>
      </c>
      <c r="BB45" s="22" t="e">
        <f t="shared" si="3"/>
        <v>#REF!</v>
      </c>
    </row>
    <row r="46" spans="1:54" x14ac:dyDescent="0.25">
      <c r="A46" t="s">
        <v>8775</v>
      </c>
      <c r="B46" s="211" t="e">
        <f>IF('Crisis Indicator Data'!#REF!="No Data",1,IF(#REF!&lt;&gt;"",1,0))</f>
        <v>#REF!</v>
      </c>
      <c r="C46" s="211" t="e">
        <f>IF('Crisis Indicator Data'!#REF!="No Data",1,IF(#REF!&lt;&gt;"",1,0))</f>
        <v>#REF!</v>
      </c>
      <c r="D46" s="211" t="e">
        <f>IF('Crisis Indicator Data'!#REF!="No Data",1,IF(#REF!&lt;&gt;"",1,0))</f>
        <v>#REF!</v>
      </c>
      <c r="E46" s="211" t="e">
        <f>IF('Crisis Indicator Data'!#REF!="No Data",1,IF(#REF!&lt;&gt;"",1,0))</f>
        <v>#REF!</v>
      </c>
      <c r="F46" s="211" t="e">
        <f>IF('Crisis Indicator Data'!#REF!="No Data",1,IF(#REF!&lt;&gt;"",1,0))</f>
        <v>#REF!</v>
      </c>
      <c r="G46" s="211" t="e">
        <f>IF('Crisis Indicator Data'!#REF!="No Data",1,IF(#REF!&lt;&gt;"",1,0))</f>
        <v>#REF!</v>
      </c>
      <c r="H46" s="211" t="e">
        <f>IF('Crisis Indicator Data'!#REF!="No Data",1,IF(#REF!&lt;&gt;"",1,0))</f>
        <v>#REF!</v>
      </c>
      <c r="I46" s="211" t="e">
        <f>IF('Crisis Indicator Data'!#REF!="No Data",1,IF(#REF!&lt;&gt;"",1,0))</f>
        <v>#REF!</v>
      </c>
      <c r="J46" s="211" t="e">
        <f>IF('Crisis Indicator Data'!#REF!="No Data",1,IF(#REF!&lt;&gt;"",1,0))</f>
        <v>#REF!</v>
      </c>
      <c r="K46" s="211" t="e">
        <f>IF('Crisis Indicator Data'!#REF!="No Data",1,IF(#REF!&lt;&gt;"",1,0))</f>
        <v>#REF!</v>
      </c>
      <c r="L46" s="211" t="e">
        <f>IF('Crisis Indicator Data'!#REF!="No Data",1,IF(#REF!&lt;&gt;"",1,0))</f>
        <v>#REF!</v>
      </c>
      <c r="M46" s="211" t="e">
        <f>IF('Crisis Indicator Data'!#REF!="No Data",1,IF(#REF!&lt;&gt;"",1,0))</f>
        <v>#REF!</v>
      </c>
      <c r="N46" s="211" t="e">
        <f>IF('Crisis Indicator Data'!#REF!="No Data",1,IF(#REF!&lt;&gt;"",1,0))</f>
        <v>#REF!</v>
      </c>
      <c r="O46" s="211" t="e">
        <f>IF('Crisis Indicator Data'!#REF!="No Data",1,IF(#REF!&lt;&gt;"",1,0))</f>
        <v>#REF!</v>
      </c>
      <c r="P46" s="211" t="e">
        <f>IF('Crisis Indicator Data'!#REF!="No Data",1,IF(#REF!&lt;&gt;"",1,0))</f>
        <v>#REF!</v>
      </c>
      <c r="Q46" s="211" t="e">
        <f>IF('Crisis Indicator Data'!#REF!="No Data",1,IF(#REF!&lt;&gt;"",1,0))</f>
        <v>#REF!</v>
      </c>
      <c r="R46" s="211" t="e">
        <f>IF('Crisis Indicator Data'!#REF!="No Data",1,IF(#REF!&lt;&gt;"",1,0))</f>
        <v>#REF!</v>
      </c>
      <c r="S46" s="211" t="e">
        <f>IF('Crisis Indicator Data'!#REF!="No Data",1,IF(#REF!&lt;&gt;"",1,0))</f>
        <v>#REF!</v>
      </c>
      <c r="T46" s="211" t="e">
        <f>IF('Crisis Indicator Data'!#REF!="No Data",1,IF(#REF!&lt;&gt;"",1,0))</f>
        <v>#REF!</v>
      </c>
      <c r="U46" s="211" t="e">
        <f>IF('Crisis Indicator Data'!#REF!="No Data",1,IF(#REF!&lt;&gt;"",1,0))</f>
        <v>#REF!</v>
      </c>
      <c r="V46" s="211" t="e">
        <f>IF('Crisis Indicator Data'!#REF!="No Data",1,IF(#REF!&lt;&gt;"",1,0))</f>
        <v>#REF!</v>
      </c>
      <c r="W46" s="211" t="e">
        <f>IF('Crisis Indicator Data'!#REF!="No Data",1,IF(#REF!&lt;&gt;"",1,0))</f>
        <v>#REF!</v>
      </c>
      <c r="X46" s="211" t="e">
        <f>IF('Crisis Indicator Data'!#REF!="No Data",1,IF(#REF!&lt;&gt;"",1,0))</f>
        <v>#REF!</v>
      </c>
      <c r="Y46" s="211" t="e">
        <f>IF('Crisis Indicator Data'!#REF!="No Data",1,IF(#REF!&lt;&gt;"",1,0))</f>
        <v>#REF!</v>
      </c>
      <c r="Z46" s="211" t="e">
        <f>IF('Crisis Indicator Data'!#REF!="No Data",1,IF(#REF!&lt;&gt;"",1,0))</f>
        <v>#REF!</v>
      </c>
      <c r="AA46" s="211" t="e">
        <f>IF('Crisis Indicator Data'!#REF!="No Data",1,IF(#REF!&lt;&gt;"",1,0))</f>
        <v>#REF!</v>
      </c>
      <c r="AB46" s="211" t="e">
        <f>IF('Crisis Indicator Data'!#REF!="No Data",1,IF(#REF!&lt;&gt;"",1,0))</f>
        <v>#REF!</v>
      </c>
      <c r="AC46" s="211" t="e">
        <f>IF('Crisis Indicator Data'!#REF!="No Data",1,IF(#REF!&lt;&gt;"",1,0))</f>
        <v>#REF!</v>
      </c>
      <c r="AD46" s="211" t="e">
        <f>IF('Crisis Indicator Data'!#REF!="No Data",1,IF(#REF!&lt;&gt;"",1,0))</f>
        <v>#REF!</v>
      </c>
      <c r="AE46" s="211" t="e">
        <f>IF('Crisis Indicator Data'!#REF!="No Data",1,IF(#REF!&lt;&gt;"",1,0))</f>
        <v>#REF!</v>
      </c>
      <c r="AF46" s="211" t="e">
        <f>IF('Crisis Indicator Data'!#REF!="No Data",1,IF(#REF!&lt;&gt;"",1,0))</f>
        <v>#REF!</v>
      </c>
      <c r="AG46" s="211" t="e">
        <f>IF('Crisis Indicator Data'!#REF!="No Data",1,IF(#REF!&lt;&gt;"",1,0))</f>
        <v>#REF!</v>
      </c>
      <c r="AH46" s="211" t="e">
        <f>IF('Crisis Indicator Data'!#REF!="No Data",1,IF(#REF!&lt;&gt;"",1,0))</f>
        <v>#REF!</v>
      </c>
      <c r="AI46" s="211" t="e">
        <f>IF('Crisis Indicator Data'!#REF!="No Data",1,IF(#REF!&lt;&gt;"",1,0))</f>
        <v>#REF!</v>
      </c>
      <c r="AJ46" s="211" t="e">
        <f>IF('Crisis Indicator Data'!#REF!="No Data",1,IF(#REF!&lt;&gt;"",1,0))</f>
        <v>#REF!</v>
      </c>
      <c r="AK46" s="211" t="e">
        <f>IF('Crisis Indicator Data'!#REF!="No Data",1,IF(#REF!&lt;&gt;"",1,0))</f>
        <v>#REF!</v>
      </c>
      <c r="AL46" s="211" t="e">
        <f>IF('Crisis Indicator Data'!#REF!="No Data",1,IF(#REF!&lt;&gt;"",1,0))</f>
        <v>#REF!</v>
      </c>
      <c r="AM46" s="211" t="e">
        <f>IF('Crisis Indicator Data'!#REF!="No Data",1,IF(#REF!&lt;&gt;"",1,0))</f>
        <v>#REF!</v>
      </c>
      <c r="AN46" s="211" t="e">
        <f>IF('Crisis Indicator Data'!#REF!="No Data",1,IF(#REF!&lt;&gt;"",1,0))</f>
        <v>#REF!</v>
      </c>
      <c r="AO46" s="211" t="e">
        <f>IF('Crisis Indicator Data'!#REF!="No Data",1,IF(#REF!&lt;&gt;"",1,0))</f>
        <v>#REF!</v>
      </c>
      <c r="AP46" s="211" t="e">
        <f>IF('Crisis Indicator Data'!#REF!="No Data",1,IF(#REF!&lt;&gt;"",1,0))</f>
        <v>#REF!</v>
      </c>
      <c r="AQ46" s="211" t="e">
        <f>IF('Crisis Indicator Data'!#REF!="No Data",1,IF(#REF!&lt;&gt;"",1,0))</f>
        <v>#REF!</v>
      </c>
      <c r="AR46" s="211" t="e">
        <f>IF('Crisis Indicator Data'!#REF!="No Data",1,IF(#REF!&lt;&gt;"",1,0))</f>
        <v>#REF!</v>
      </c>
      <c r="AS46" s="211" t="e">
        <f>IF('Crisis Indicator Data'!#REF!="No Data",1,IF(#REF!&lt;&gt;"",1,0))</f>
        <v>#REF!</v>
      </c>
      <c r="AT46" s="211" t="e">
        <f>IF('Crisis Indicator Data'!#REF!="No Data",1,IF(#REF!&lt;&gt;"",1,0))</f>
        <v>#REF!</v>
      </c>
      <c r="AU46" s="211" t="e">
        <f>IF('Crisis Indicator Data'!#REF!="No Data",1,IF(#REF!&lt;&gt;"",1,0))</f>
        <v>#REF!</v>
      </c>
      <c r="AV46" s="211" t="e">
        <f>IF('Crisis Indicator Data'!#REF!="No Data",1,IF(#REF!&lt;&gt;"",1,0))</f>
        <v>#REF!</v>
      </c>
      <c r="AW46" s="211" t="e">
        <f>IF('Crisis Indicator Data'!#REF!="No Data",1,IF(#REF!&lt;&gt;"",1,0))</f>
        <v>#REF!</v>
      </c>
      <c r="AX46" s="211" t="e">
        <f>IF('Crisis Indicator Data'!#REF!="No Data",1,IF(#REF!&lt;&gt;"",1,0))</f>
        <v>#REF!</v>
      </c>
      <c r="AY46" s="211" t="e">
        <f>IF('Crisis Indicator Data'!#REF!="No Data",1,IF(#REF!&lt;&gt;"",1,0))</f>
        <v>#REF!</v>
      </c>
      <c r="AZ46" s="211" t="e">
        <f>IF('Crisis Indicator Data'!#REF!="No Data",1,IF(#REF!&lt;&gt;"",1,0))</f>
        <v>#REF!</v>
      </c>
      <c r="BA46" t="e">
        <f t="shared" si="2"/>
        <v>#REF!</v>
      </c>
      <c r="BB46" s="22" t="e">
        <f t="shared" si="3"/>
        <v>#REF!</v>
      </c>
    </row>
    <row r="47" spans="1:54" x14ac:dyDescent="0.25">
      <c r="A47" t="s">
        <v>8782</v>
      </c>
      <c r="B47" s="211" t="e">
        <f>IF('Crisis Indicator Data'!#REF!="No Data",1,IF(#REF!&lt;&gt;"",1,0))</f>
        <v>#REF!</v>
      </c>
      <c r="C47" s="211" t="e">
        <f>IF('Crisis Indicator Data'!#REF!="No Data",1,IF(#REF!&lt;&gt;"",1,0))</f>
        <v>#REF!</v>
      </c>
      <c r="D47" s="211" t="e">
        <f>IF('Crisis Indicator Data'!#REF!="No Data",1,IF(#REF!&lt;&gt;"",1,0))</f>
        <v>#REF!</v>
      </c>
      <c r="E47" s="211" t="e">
        <f>IF('Crisis Indicator Data'!#REF!="No Data",1,IF(#REF!&lt;&gt;"",1,0))</f>
        <v>#REF!</v>
      </c>
      <c r="F47" s="211" t="e">
        <f>IF('Crisis Indicator Data'!#REF!="No Data",1,IF(#REF!&lt;&gt;"",1,0))</f>
        <v>#REF!</v>
      </c>
      <c r="G47" s="211" t="e">
        <f>IF('Crisis Indicator Data'!#REF!="No Data",1,IF(#REF!&lt;&gt;"",1,0))</f>
        <v>#REF!</v>
      </c>
      <c r="H47" s="211" t="e">
        <f>IF('Crisis Indicator Data'!#REF!="No Data",1,IF(#REF!&lt;&gt;"",1,0))</f>
        <v>#REF!</v>
      </c>
      <c r="I47" s="211" t="e">
        <f>IF('Crisis Indicator Data'!#REF!="No Data",1,IF(#REF!&lt;&gt;"",1,0))</f>
        <v>#REF!</v>
      </c>
      <c r="J47" s="211" t="e">
        <f>IF('Crisis Indicator Data'!#REF!="No Data",1,IF(#REF!&lt;&gt;"",1,0))</f>
        <v>#REF!</v>
      </c>
      <c r="K47" s="211" t="e">
        <f>IF('Crisis Indicator Data'!#REF!="No Data",1,IF(#REF!&lt;&gt;"",1,0))</f>
        <v>#REF!</v>
      </c>
      <c r="L47" s="211" t="e">
        <f>IF('Crisis Indicator Data'!#REF!="No Data",1,IF(#REF!&lt;&gt;"",1,0))</f>
        <v>#REF!</v>
      </c>
      <c r="M47" s="211" t="e">
        <f>IF('Crisis Indicator Data'!#REF!="No Data",1,IF(#REF!&lt;&gt;"",1,0))</f>
        <v>#REF!</v>
      </c>
      <c r="N47" s="211" t="e">
        <f>IF('Crisis Indicator Data'!#REF!="No Data",1,IF(#REF!&lt;&gt;"",1,0))</f>
        <v>#REF!</v>
      </c>
      <c r="O47" s="211" t="e">
        <f>IF('Crisis Indicator Data'!#REF!="No Data",1,IF(#REF!&lt;&gt;"",1,0))</f>
        <v>#REF!</v>
      </c>
      <c r="P47" s="211" t="e">
        <f>IF('Crisis Indicator Data'!#REF!="No Data",1,IF(#REF!&lt;&gt;"",1,0))</f>
        <v>#REF!</v>
      </c>
      <c r="Q47" s="211" t="e">
        <f>IF('Crisis Indicator Data'!#REF!="No Data",1,IF(#REF!&lt;&gt;"",1,0))</f>
        <v>#REF!</v>
      </c>
      <c r="R47" s="211" t="e">
        <f>IF('Crisis Indicator Data'!#REF!="No Data",1,IF(#REF!&lt;&gt;"",1,0))</f>
        <v>#REF!</v>
      </c>
      <c r="S47" s="211" t="e">
        <f>IF('Crisis Indicator Data'!#REF!="No Data",1,IF(#REF!&lt;&gt;"",1,0))</f>
        <v>#REF!</v>
      </c>
      <c r="T47" s="211" t="e">
        <f>IF('Crisis Indicator Data'!#REF!="No Data",1,IF(#REF!&lt;&gt;"",1,0))</f>
        <v>#REF!</v>
      </c>
      <c r="U47" s="211" t="e">
        <f>IF('Crisis Indicator Data'!#REF!="No Data",1,IF(#REF!&lt;&gt;"",1,0))</f>
        <v>#REF!</v>
      </c>
      <c r="V47" s="211" t="e">
        <f>IF('Crisis Indicator Data'!#REF!="No Data",1,IF(#REF!&lt;&gt;"",1,0))</f>
        <v>#REF!</v>
      </c>
      <c r="W47" s="211" t="e">
        <f>IF('Crisis Indicator Data'!#REF!="No Data",1,IF(#REF!&lt;&gt;"",1,0))</f>
        <v>#REF!</v>
      </c>
      <c r="X47" s="211" t="e">
        <f>IF('Crisis Indicator Data'!#REF!="No Data",1,IF(#REF!&lt;&gt;"",1,0))</f>
        <v>#REF!</v>
      </c>
      <c r="Y47" s="211" t="e">
        <f>IF('Crisis Indicator Data'!#REF!="No Data",1,IF(#REF!&lt;&gt;"",1,0))</f>
        <v>#REF!</v>
      </c>
      <c r="Z47" s="211" t="e">
        <f>IF('Crisis Indicator Data'!#REF!="No Data",1,IF(#REF!&lt;&gt;"",1,0))</f>
        <v>#REF!</v>
      </c>
      <c r="AA47" s="211" t="e">
        <f>IF('Crisis Indicator Data'!#REF!="No Data",1,IF(#REF!&lt;&gt;"",1,0))</f>
        <v>#REF!</v>
      </c>
      <c r="AB47" s="211" t="e">
        <f>IF('Crisis Indicator Data'!#REF!="No Data",1,IF(#REF!&lt;&gt;"",1,0))</f>
        <v>#REF!</v>
      </c>
      <c r="AC47" s="211" t="e">
        <f>IF('Crisis Indicator Data'!#REF!="No Data",1,IF(#REF!&lt;&gt;"",1,0))</f>
        <v>#REF!</v>
      </c>
      <c r="AD47" s="211" t="e">
        <f>IF('Crisis Indicator Data'!#REF!="No Data",1,IF(#REF!&lt;&gt;"",1,0))</f>
        <v>#REF!</v>
      </c>
      <c r="AE47" s="211" t="e">
        <f>IF('Crisis Indicator Data'!#REF!="No Data",1,IF(#REF!&lt;&gt;"",1,0))</f>
        <v>#REF!</v>
      </c>
      <c r="AF47" s="211" t="e">
        <f>IF('Crisis Indicator Data'!#REF!="No Data",1,IF(#REF!&lt;&gt;"",1,0))</f>
        <v>#REF!</v>
      </c>
      <c r="AG47" s="211" t="e">
        <f>IF('Crisis Indicator Data'!#REF!="No Data",1,IF(#REF!&lt;&gt;"",1,0))</f>
        <v>#REF!</v>
      </c>
      <c r="AH47" s="211" t="e">
        <f>IF('Crisis Indicator Data'!#REF!="No Data",1,IF(#REF!&lt;&gt;"",1,0))</f>
        <v>#REF!</v>
      </c>
      <c r="AI47" s="211" t="e">
        <f>IF('Crisis Indicator Data'!#REF!="No Data",1,IF(#REF!&lt;&gt;"",1,0))</f>
        <v>#REF!</v>
      </c>
      <c r="AJ47" s="211" t="e">
        <f>IF('Crisis Indicator Data'!#REF!="No Data",1,IF(#REF!&lt;&gt;"",1,0))</f>
        <v>#REF!</v>
      </c>
      <c r="AK47" s="211" t="e">
        <f>IF('Crisis Indicator Data'!#REF!="No Data",1,IF(#REF!&lt;&gt;"",1,0))</f>
        <v>#REF!</v>
      </c>
      <c r="AL47" s="211" t="e">
        <f>IF('Crisis Indicator Data'!#REF!="No Data",1,IF(#REF!&lt;&gt;"",1,0))</f>
        <v>#REF!</v>
      </c>
      <c r="AM47" s="211" t="e">
        <f>IF('Crisis Indicator Data'!#REF!="No Data",1,IF(#REF!&lt;&gt;"",1,0))</f>
        <v>#REF!</v>
      </c>
      <c r="AN47" s="211" t="e">
        <f>IF('Crisis Indicator Data'!#REF!="No Data",1,IF(#REF!&lt;&gt;"",1,0))</f>
        <v>#REF!</v>
      </c>
      <c r="AO47" s="211" t="e">
        <f>IF('Crisis Indicator Data'!#REF!="No Data",1,IF(#REF!&lt;&gt;"",1,0))</f>
        <v>#REF!</v>
      </c>
      <c r="AP47" s="211" t="e">
        <f>IF('Crisis Indicator Data'!#REF!="No Data",1,IF(#REF!&lt;&gt;"",1,0))</f>
        <v>#REF!</v>
      </c>
      <c r="AQ47" s="211" t="e">
        <f>IF('Crisis Indicator Data'!#REF!="No Data",1,IF(#REF!&lt;&gt;"",1,0))</f>
        <v>#REF!</v>
      </c>
      <c r="AR47" s="211" t="e">
        <f>IF('Crisis Indicator Data'!#REF!="No Data",1,IF(#REF!&lt;&gt;"",1,0))</f>
        <v>#REF!</v>
      </c>
      <c r="AS47" s="211" t="e">
        <f>IF('Crisis Indicator Data'!#REF!="No Data",1,IF(#REF!&lt;&gt;"",1,0))</f>
        <v>#REF!</v>
      </c>
      <c r="AT47" s="211" t="e">
        <f>IF('Crisis Indicator Data'!#REF!="No Data",1,IF(#REF!&lt;&gt;"",1,0))</f>
        <v>#REF!</v>
      </c>
      <c r="AU47" s="211" t="e">
        <f>IF('Crisis Indicator Data'!#REF!="No Data",1,IF(#REF!&lt;&gt;"",1,0))</f>
        <v>#REF!</v>
      </c>
      <c r="AV47" s="211" t="e">
        <f>IF('Crisis Indicator Data'!#REF!="No Data",1,IF(#REF!&lt;&gt;"",1,0))</f>
        <v>#REF!</v>
      </c>
      <c r="AW47" s="211" t="e">
        <f>IF('Crisis Indicator Data'!#REF!="No Data",1,IF(#REF!&lt;&gt;"",1,0))</f>
        <v>#REF!</v>
      </c>
      <c r="AX47" s="211" t="e">
        <f>IF('Crisis Indicator Data'!#REF!="No Data",1,IF(#REF!&lt;&gt;"",1,0))</f>
        <v>#REF!</v>
      </c>
      <c r="AY47" s="211" t="e">
        <f>IF('Crisis Indicator Data'!#REF!="No Data",1,IF(#REF!&lt;&gt;"",1,0))</f>
        <v>#REF!</v>
      </c>
      <c r="AZ47" s="211" t="e">
        <f>IF('Crisis Indicator Data'!#REF!="No Data",1,IF(#REF!&lt;&gt;"",1,0))</f>
        <v>#REF!</v>
      </c>
      <c r="BA47" t="e">
        <f t="shared" si="2"/>
        <v>#REF!</v>
      </c>
      <c r="BB47" s="22" t="e">
        <f t="shared" si="3"/>
        <v>#REF!</v>
      </c>
    </row>
    <row r="48" spans="1:54" x14ac:dyDescent="0.25">
      <c r="A48" t="s">
        <v>8778</v>
      </c>
      <c r="B48" s="211" t="e">
        <f>IF('Crisis Indicator Data'!#REF!="No Data",1,IF(#REF!&lt;&gt;"",1,0))</f>
        <v>#REF!</v>
      </c>
      <c r="C48" s="211" t="e">
        <f>IF('Crisis Indicator Data'!#REF!="No Data",1,IF(#REF!&lt;&gt;"",1,0))</f>
        <v>#REF!</v>
      </c>
      <c r="D48" s="211" t="e">
        <f>IF('Crisis Indicator Data'!#REF!="No Data",1,IF(#REF!&lt;&gt;"",1,0))</f>
        <v>#REF!</v>
      </c>
      <c r="E48" s="211" t="e">
        <f>IF('Crisis Indicator Data'!#REF!="No Data",1,IF(#REF!&lt;&gt;"",1,0))</f>
        <v>#REF!</v>
      </c>
      <c r="F48" s="211" t="e">
        <f>IF('Crisis Indicator Data'!#REF!="No Data",1,IF(#REF!&lt;&gt;"",1,0))</f>
        <v>#REF!</v>
      </c>
      <c r="G48" s="211" t="e">
        <f>IF('Crisis Indicator Data'!#REF!="No Data",1,IF(#REF!&lt;&gt;"",1,0))</f>
        <v>#REF!</v>
      </c>
      <c r="H48" s="211" t="e">
        <f>IF('Crisis Indicator Data'!#REF!="No Data",1,IF(#REF!&lt;&gt;"",1,0))</f>
        <v>#REF!</v>
      </c>
      <c r="I48" s="211" t="e">
        <f>IF('Crisis Indicator Data'!#REF!="No Data",1,IF(#REF!&lt;&gt;"",1,0))</f>
        <v>#REF!</v>
      </c>
      <c r="J48" s="211" t="e">
        <f>IF('Crisis Indicator Data'!#REF!="No Data",1,IF(#REF!&lt;&gt;"",1,0))</f>
        <v>#REF!</v>
      </c>
      <c r="K48" s="211" t="e">
        <f>IF('Crisis Indicator Data'!#REF!="No Data",1,IF(#REF!&lt;&gt;"",1,0))</f>
        <v>#REF!</v>
      </c>
      <c r="L48" s="211" t="e">
        <f>IF('Crisis Indicator Data'!#REF!="No Data",1,IF(#REF!&lt;&gt;"",1,0))</f>
        <v>#REF!</v>
      </c>
      <c r="M48" s="211" t="e">
        <f>IF('Crisis Indicator Data'!#REF!="No Data",1,IF(#REF!&lt;&gt;"",1,0))</f>
        <v>#REF!</v>
      </c>
      <c r="N48" s="211" t="e">
        <f>IF('Crisis Indicator Data'!#REF!="No Data",1,IF(#REF!&lt;&gt;"",1,0))</f>
        <v>#REF!</v>
      </c>
      <c r="O48" s="211" t="e">
        <f>IF('Crisis Indicator Data'!#REF!="No Data",1,IF(#REF!&lt;&gt;"",1,0))</f>
        <v>#REF!</v>
      </c>
      <c r="P48" s="211" t="e">
        <f>IF('Crisis Indicator Data'!#REF!="No Data",1,IF(#REF!&lt;&gt;"",1,0))</f>
        <v>#REF!</v>
      </c>
      <c r="Q48" s="211" t="e">
        <f>IF('Crisis Indicator Data'!#REF!="No Data",1,IF(#REF!&lt;&gt;"",1,0))</f>
        <v>#REF!</v>
      </c>
      <c r="R48" s="211" t="e">
        <f>IF('Crisis Indicator Data'!#REF!="No Data",1,IF(#REF!&lt;&gt;"",1,0))</f>
        <v>#REF!</v>
      </c>
      <c r="S48" s="211" t="e">
        <f>IF('Crisis Indicator Data'!#REF!="No Data",1,IF(#REF!&lt;&gt;"",1,0))</f>
        <v>#REF!</v>
      </c>
      <c r="T48" s="211" t="e">
        <f>IF('Crisis Indicator Data'!#REF!="No Data",1,IF(#REF!&lt;&gt;"",1,0))</f>
        <v>#REF!</v>
      </c>
      <c r="U48" s="211" t="e">
        <f>IF('Crisis Indicator Data'!#REF!="No Data",1,IF(#REF!&lt;&gt;"",1,0))</f>
        <v>#REF!</v>
      </c>
      <c r="V48" s="211" t="e">
        <f>IF('Crisis Indicator Data'!#REF!="No Data",1,IF(#REF!&lt;&gt;"",1,0))</f>
        <v>#REF!</v>
      </c>
      <c r="W48" s="211" t="e">
        <f>IF('Crisis Indicator Data'!#REF!="No Data",1,IF(#REF!&lt;&gt;"",1,0))</f>
        <v>#REF!</v>
      </c>
      <c r="X48" s="211" t="e">
        <f>IF('Crisis Indicator Data'!#REF!="No Data",1,IF(#REF!&lt;&gt;"",1,0))</f>
        <v>#REF!</v>
      </c>
      <c r="Y48" s="211" t="e">
        <f>IF('Crisis Indicator Data'!#REF!="No Data",1,IF(#REF!&lt;&gt;"",1,0))</f>
        <v>#REF!</v>
      </c>
      <c r="Z48" s="211" t="e">
        <f>IF('Crisis Indicator Data'!#REF!="No Data",1,IF(#REF!&lt;&gt;"",1,0))</f>
        <v>#REF!</v>
      </c>
      <c r="AA48" s="211" t="e">
        <f>IF('Crisis Indicator Data'!#REF!="No Data",1,IF(#REF!&lt;&gt;"",1,0))</f>
        <v>#REF!</v>
      </c>
      <c r="AB48" s="211" t="e">
        <f>IF('Crisis Indicator Data'!#REF!="No Data",1,IF(#REF!&lt;&gt;"",1,0))</f>
        <v>#REF!</v>
      </c>
      <c r="AC48" s="211" t="e">
        <f>IF('Crisis Indicator Data'!#REF!="No Data",1,IF(#REF!&lt;&gt;"",1,0))</f>
        <v>#REF!</v>
      </c>
      <c r="AD48" s="211" t="e">
        <f>IF('Crisis Indicator Data'!#REF!="No Data",1,IF(#REF!&lt;&gt;"",1,0))</f>
        <v>#REF!</v>
      </c>
      <c r="AE48" s="211" t="e">
        <f>IF('Crisis Indicator Data'!#REF!="No Data",1,IF(#REF!&lt;&gt;"",1,0))</f>
        <v>#REF!</v>
      </c>
      <c r="AF48" s="211" t="e">
        <f>IF('Crisis Indicator Data'!#REF!="No Data",1,IF(#REF!&lt;&gt;"",1,0))</f>
        <v>#REF!</v>
      </c>
      <c r="AG48" s="211" t="e">
        <f>IF('Crisis Indicator Data'!#REF!="No Data",1,IF(#REF!&lt;&gt;"",1,0))</f>
        <v>#REF!</v>
      </c>
      <c r="AH48" s="211" t="e">
        <f>IF('Crisis Indicator Data'!#REF!="No Data",1,IF(#REF!&lt;&gt;"",1,0))</f>
        <v>#REF!</v>
      </c>
      <c r="AI48" s="211" t="e">
        <f>IF('Crisis Indicator Data'!#REF!="No Data",1,IF(#REF!&lt;&gt;"",1,0))</f>
        <v>#REF!</v>
      </c>
      <c r="AJ48" s="211" t="e">
        <f>IF('Crisis Indicator Data'!#REF!="No Data",1,IF(#REF!&lt;&gt;"",1,0))</f>
        <v>#REF!</v>
      </c>
      <c r="AK48" s="211" t="e">
        <f>IF('Crisis Indicator Data'!#REF!="No Data",1,IF(#REF!&lt;&gt;"",1,0))</f>
        <v>#REF!</v>
      </c>
      <c r="AL48" s="211" t="e">
        <f>IF('Crisis Indicator Data'!#REF!="No Data",1,IF(#REF!&lt;&gt;"",1,0))</f>
        <v>#REF!</v>
      </c>
      <c r="AM48" s="211" t="e">
        <f>IF('Crisis Indicator Data'!#REF!="No Data",1,IF(#REF!&lt;&gt;"",1,0))</f>
        <v>#REF!</v>
      </c>
      <c r="AN48" s="211" t="e">
        <f>IF('Crisis Indicator Data'!#REF!="No Data",1,IF(#REF!&lt;&gt;"",1,0))</f>
        <v>#REF!</v>
      </c>
      <c r="AO48" s="211" t="e">
        <f>IF('Crisis Indicator Data'!#REF!="No Data",1,IF(#REF!&lt;&gt;"",1,0))</f>
        <v>#REF!</v>
      </c>
      <c r="AP48" s="211" t="e">
        <f>IF('Crisis Indicator Data'!#REF!="No Data",1,IF(#REF!&lt;&gt;"",1,0))</f>
        <v>#REF!</v>
      </c>
      <c r="AQ48" s="211" t="e">
        <f>IF('Crisis Indicator Data'!#REF!="No Data",1,IF(#REF!&lt;&gt;"",1,0))</f>
        <v>#REF!</v>
      </c>
      <c r="AR48" s="211" t="e">
        <f>IF('Crisis Indicator Data'!#REF!="No Data",1,IF(#REF!&lt;&gt;"",1,0))</f>
        <v>#REF!</v>
      </c>
      <c r="AS48" s="211" t="e">
        <f>IF('Crisis Indicator Data'!#REF!="No Data",1,IF(#REF!&lt;&gt;"",1,0))</f>
        <v>#REF!</v>
      </c>
      <c r="AT48" s="211" t="e">
        <f>IF('Crisis Indicator Data'!#REF!="No Data",1,IF(#REF!&lt;&gt;"",1,0))</f>
        <v>#REF!</v>
      </c>
      <c r="AU48" s="211" t="e">
        <f>IF('Crisis Indicator Data'!#REF!="No Data",1,IF(#REF!&lt;&gt;"",1,0))</f>
        <v>#REF!</v>
      </c>
      <c r="AV48" s="211" t="e">
        <f>IF('Crisis Indicator Data'!#REF!="No Data",1,IF(#REF!&lt;&gt;"",1,0))</f>
        <v>#REF!</v>
      </c>
      <c r="AW48" s="211" t="e">
        <f>IF('Crisis Indicator Data'!#REF!="No Data",1,IF(#REF!&lt;&gt;"",1,0))</f>
        <v>#REF!</v>
      </c>
      <c r="AX48" s="211" t="e">
        <f>IF('Crisis Indicator Data'!#REF!="No Data",1,IF(#REF!&lt;&gt;"",1,0))</f>
        <v>#REF!</v>
      </c>
      <c r="AY48" s="211" t="e">
        <f>IF('Crisis Indicator Data'!#REF!="No Data",1,IF(#REF!&lt;&gt;"",1,0))</f>
        <v>#REF!</v>
      </c>
      <c r="AZ48" s="211" t="e">
        <f>IF('Crisis Indicator Data'!#REF!="No Data",1,IF(#REF!&lt;&gt;"",1,0))</f>
        <v>#REF!</v>
      </c>
      <c r="BA48" t="e">
        <f t="shared" si="2"/>
        <v>#REF!</v>
      </c>
      <c r="BB48" s="22" t="e">
        <f t="shared" si="3"/>
        <v>#REF!</v>
      </c>
    </row>
    <row r="49" spans="1:54" x14ac:dyDescent="0.25">
      <c r="A49" t="s">
        <v>8780</v>
      </c>
      <c r="B49" s="211" t="e">
        <f>IF('Crisis Indicator Data'!#REF!="No Data",1,IF(#REF!&lt;&gt;"",1,0))</f>
        <v>#REF!</v>
      </c>
      <c r="C49" s="211" t="e">
        <f>IF('Crisis Indicator Data'!#REF!="No Data",1,IF(#REF!&lt;&gt;"",1,0))</f>
        <v>#REF!</v>
      </c>
      <c r="D49" s="211" t="e">
        <f>IF('Crisis Indicator Data'!#REF!="No Data",1,IF(#REF!&lt;&gt;"",1,0))</f>
        <v>#REF!</v>
      </c>
      <c r="E49" s="211" t="e">
        <f>IF('Crisis Indicator Data'!#REF!="No Data",1,IF(#REF!&lt;&gt;"",1,0))</f>
        <v>#REF!</v>
      </c>
      <c r="F49" s="211" t="e">
        <f>IF('Crisis Indicator Data'!#REF!="No Data",1,IF(#REF!&lt;&gt;"",1,0))</f>
        <v>#REF!</v>
      </c>
      <c r="G49" s="211" t="e">
        <f>IF('Crisis Indicator Data'!#REF!="No Data",1,IF(#REF!&lt;&gt;"",1,0))</f>
        <v>#REF!</v>
      </c>
      <c r="H49" s="211" t="e">
        <f>IF('Crisis Indicator Data'!#REF!="No Data",1,IF(#REF!&lt;&gt;"",1,0))</f>
        <v>#REF!</v>
      </c>
      <c r="I49" s="211" t="e">
        <f>IF('Crisis Indicator Data'!#REF!="No Data",1,IF(#REF!&lt;&gt;"",1,0))</f>
        <v>#REF!</v>
      </c>
      <c r="J49" s="211" t="e">
        <f>IF('Crisis Indicator Data'!#REF!="No Data",1,IF(#REF!&lt;&gt;"",1,0))</f>
        <v>#REF!</v>
      </c>
      <c r="K49" s="211" t="e">
        <f>IF('Crisis Indicator Data'!#REF!="No Data",1,IF(#REF!&lt;&gt;"",1,0))</f>
        <v>#REF!</v>
      </c>
      <c r="L49" s="211" t="e">
        <f>IF('Crisis Indicator Data'!#REF!="No Data",1,IF(#REF!&lt;&gt;"",1,0))</f>
        <v>#REF!</v>
      </c>
      <c r="M49" s="211" t="e">
        <f>IF('Crisis Indicator Data'!#REF!="No Data",1,IF(#REF!&lt;&gt;"",1,0))</f>
        <v>#REF!</v>
      </c>
      <c r="N49" s="211" t="e">
        <f>IF('Crisis Indicator Data'!#REF!="No Data",1,IF(#REF!&lt;&gt;"",1,0))</f>
        <v>#REF!</v>
      </c>
      <c r="O49" s="211" t="e">
        <f>IF('Crisis Indicator Data'!#REF!="No Data",1,IF(#REF!&lt;&gt;"",1,0))</f>
        <v>#REF!</v>
      </c>
      <c r="P49" s="211" t="e">
        <f>IF('Crisis Indicator Data'!#REF!="No Data",1,IF(#REF!&lt;&gt;"",1,0))</f>
        <v>#REF!</v>
      </c>
      <c r="Q49" s="211" t="e">
        <f>IF('Crisis Indicator Data'!#REF!="No Data",1,IF(#REF!&lt;&gt;"",1,0))</f>
        <v>#REF!</v>
      </c>
      <c r="R49" s="211" t="e">
        <f>IF('Crisis Indicator Data'!#REF!="No Data",1,IF(#REF!&lt;&gt;"",1,0))</f>
        <v>#REF!</v>
      </c>
      <c r="S49" s="211" t="e">
        <f>IF('Crisis Indicator Data'!#REF!="No Data",1,IF(#REF!&lt;&gt;"",1,0))</f>
        <v>#REF!</v>
      </c>
      <c r="T49" s="211" t="e">
        <f>IF('Crisis Indicator Data'!#REF!="No Data",1,IF(#REF!&lt;&gt;"",1,0))</f>
        <v>#REF!</v>
      </c>
      <c r="U49" s="211" t="e">
        <f>IF('Crisis Indicator Data'!#REF!="No Data",1,IF(#REF!&lt;&gt;"",1,0))</f>
        <v>#REF!</v>
      </c>
      <c r="V49" s="211" t="e">
        <f>IF('Crisis Indicator Data'!#REF!="No Data",1,IF(#REF!&lt;&gt;"",1,0))</f>
        <v>#REF!</v>
      </c>
      <c r="W49" s="211" t="e">
        <f>IF('Crisis Indicator Data'!#REF!="No Data",1,IF(#REF!&lt;&gt;"",1,0))</f>
        <v>#REF!</v>
      </c>
      <c r="X49" s="211" t="e">
        <f>IF('Crisis Indicator Data'!#REF!="No Data",1,IF(#REF!&lt;&gt;"",1,0))</f>
        <v>#REF!</v>
      </c>
      <c r="Y49" s="211" t="e">
        <f>IF('Crisis Indicator Data'!#REF!="No Data",1,IF(#REF!&lt;&gt;"",1,0))</f>
        <v>#REF!</v>
      </c>
      <c r="Z49" s="211" t="e">
        <f>IF('Crisis Indicator Data'!#REF!="No Data",1,IF(#REF!&lt;&gt;"",1,0))</f>
        <v>#REF!</v>
      </c>
      <c r="AA49" s="211" t="e">
        <f>IF('Crisis Indicator Data'!#REF!="No Data",1,IF(#REF!&lt;&gt;"",1,0))</f>
        <v>#REF!</v>
      </c>
      <c r="AB49" s="211" t="e">
        <f>IF('Crisis Indicator Data'!#REF!="No Data",1,IF(#REF!&lt;&gt;"",1,0))</f>
        <v>#REF!</v>
      </c>
      <c r="AC49" s="211" t="e">
        <f>IF('Crisis Indicator Data'!#REF!="No Data",1,IF(#REF!&lt;&gt;"",1,0))</f>
        <v>#REF!</v>
      </c>
      <c r="AD49" s="211" t="e">
        <f>IF('Crisis Indicator Data'!#REF!="No Data",1,IF(#REF!&lt;&gt;"",1,0))</f>
        <v>#REF!</v>
      </c>
      <c r="AE49" s="211" t="e">
        <f>IF('Crisis Indicator Data'!#REF!="No Data",1,IF(#REF!&lt;&gt;"",1,0))</f>
        <v>#REF!</v>
      </c>
      <c r="AF49" s="211" t="e">
        <f>IF('Crisis Indicator Data'!#REF!="No Data",1,IF(#REF!&lt;&gt;"",1,0))</f>
        <v>#REF!</v>
      </c>
      <c r="AG49" s="211" t="e">
        <f>IF('Crisis Indicator Data'!#REF!="No Data",1,IF(#REF!&lt;&gt;"",1,0))</f>
        <v>#REF!</v>
      </c>
      <c r="AH49" s="211" t="e">
        <f>IF('Crisis Indicator Data'!#REF!="No Data",1,IF(#REF!&lt;&gt;"",1,0))</f>
        <v>#REF!</v>
      </c>
      <c r="AI49" s="211" t="e">
        <f>IF('Crisis Indicator Data'!#REF!="No Data",1,IF(#REF!&lt;&gt;"",1,0))</f>
        <v>#REF!</v>
      </c>
      <c r="AJ49" s="211" t="e">
        <f>IF('Crisis Indicator Data'!#REF!="No Data",1,IF(#REF!&lt;&gt;"",1,0))</f>
        <v>#REF!</v>
      </c>
      <c r="AK49" s="211" t="e">
        <f>IF('Crisis Indicator Data'!#REF!="No Data",1,IF(#REF!&lt;&gt;"",1,0))</f>
        <v>#REF!</v>
      </c>
      <c r="AL49" s="211" t="e">
        <f>IF('Crisis Indicator Data'!#REF!="No Data",1,IF(#REF!&lt;&gt;"",1,0))</f>
        <v>#REF!</v>
      </c>
      <c r="AM49" s="211" t="e">
        <f>IF('Crisis Indicator Data'!#REF!="No Data",1,IF(#REF!&lt;&gt;"",1,0))</f>
        <v>#REF!</v>
      </c>
      <c r="AN49" s="211" t="e">
        <f>IF('Crisis Indicator Data'!#REF!="No Data",1,IF(#REF!&lt;&gt;"",1,0))</f>
        <v>#REF!</v>
      </c>
      <c r="AO49" s="211" t="e">
        <f>IF('Crisis Indicator Data'!#REF!="No Data",1,IF(#REF!&lt;&gt;"",1,0))</f>
        <v>#REF!</v>
      </c>
      <c r="AP49" s="211" t="e">
        <f>IF('Crisis Indicator Data'!#REF!="No Data",1,IF(#REF!&lt;&gt;"",1,0))</f>
        <v>#REF!</v>
      </c>
      <c r="AQ49" s="211" t="e">
        <f>IF('Crisis Indicator Data'!#REF!="No Data",1,IF(#REF!&lt;&gt;"",1,0))</f>
        <v>#REF!</v>
      </c>
      <c r="AR49" s="211" t="e">
        <f>IF('Crisis Indicator Data'!#REF!="No Data",1,IF(#REF!&lt;&gt;"",1,0))</f>
        <v>#REF!</v>
      </c>
      <c r="AS49" s="211" t="e">
        <f>IF('Crisis Indicator Data'!#REF!="No Data",1,IF(#REF!&lt;&gt;"",1,0))</f>
        <v>#REF!</v>
      </c>
      <c r="AT49" s="211" t="e">
        <f>IF('Crisis Indicator Data'!#REF!="No Data",1,IF(#REF!&lt;&gt;"",1,0))</f>
        <v>#REF!</v>
      </c>
      <c r="AU49" s="211" t="e">
        <f>IF('Crisis Indicator Data'!#REF!="No Data",1,IF(#REF!&lt;&gt;"",1,0))</f>
        <v>#REF!</v>
      </c>
      <c r="AV49" s="211" t="e">
        <f>IF('Crisis Indicator Data'!#REF!="No Data",1,IF(#REF!&lt;&gt;"",1,0))</f>
        <v>#REF!</v>
      </c>
      <c r="AW49" s="211" t="e">
        <f>IF('Crisis Indicator Data'!#REF!="No Data",1,IF(#REF!&lt;&gt;"",1,0))</f>
        <v>#REF!</v>
      </c>
      <c r="AX49" s="211" t="e">
        <f>IF('Crisis Indicator Data'!#REF!="No Data",1,IF(#REF!&lt;&gt;"",1,0))</f>
        <v>#REF!</v>
      </c>
      <c r="AY49" s="211" t="e">
        <f>IF('Crisis Indicator Data'!#REF!="No Data",1,IF(#REF!&lt;&gt;"",1,0))</f>
        <v>#REF!</v>
      </c>
      <c r="AZ49" s="211" t="e">
        <f>IF('Crisis Indicator Data'!#REF!="No Data",1,IF(#REF!&lt;&gt;"",1,0))</f>
        <v>#REF!</v>
      </c>
      <c r="BA49" t="e">
        <f t="shared" si="2"/>
        <v>#REF!</v>
      </c>
      <c r="BB49" s="22" t="e">
        <f t="shared" si="3"/>
        <v>#REF!</v>
      </c>
    </row>
    <row r="50" spans="1:54" x14ac:dyDescent="0.25">
      <c r="A50" t="s">
        <v>8783</v>
      </c>
      <c r="B50" s="211" t="e">
        <f>IF('Crisis Indicator Data'!#REF!="No Data",1,IF(#REF!&lt;&gt;"",1,0))</f>
        <v>#REF!</v>
      </c>
      <c r="C50" s="211" t="e">
        <f>IF('Crisis Indicator Data'!#REF!="No Data",1,IF(#REF!&lt;&gt;"",1,0))</f>
        <v>#REF!</v>
      </c>
      <c r="D50" s="211" t="e">
        <f>IF('Crisis Indicator Data'!#REF!="No Data",1,IF(#REF!&lt;&gt;"",1,0))</f>
        <v>#REF!</v>
      </c>
      <c r="E50" s="211" t="e">
        <f>IF('Crisis Indicator Data'!#REF!="No Data",1,IF(#REF!&lt;&gt;"",1,0))</f>
        <v>#REF!</v>
      </c>
      <c r="F50" s="211" t="e">
        <f>IF('Crisis Indicator Data'!#REF!="No Data",1,IF(#REF!&lt;&gt;"",1,0))</f>
        <v>#REF!</v>
      </c>
      <c r="G50" s="211" t="e">
        <f>IF('Crisis Indicator Data'!#REF!="No Data",1,IF(#REF!&lt;&gt;"",1,0))</f>
        <v>#REF!</v>
      </c>
      <c r="H50" s="211" t="e">
        <f>IF('Crisis Indicator Data'!#REF!="No Data",1,IF(#REF!&lt;&gt;"",1,0))</f>
        <v>#REF!</v>
      </c>
      <c r="I50" s="211" t="e">
        <f>IF('Crisis Indicator Data'!#REF!="No Data",1,IF(#REF!&lt;&gt;"",1,0))</f>
        <v>#REF!</v>
      </c>
      <c r="J50" s="211" t="e">
        <f>IF('Crisis Indicator Data'!#REF!="No Data",1,IF(#REF!&lt;&gt;"",1,0))</f>
        <v>#REF!</v>
      </c>
      <c r="K50" s="211" t="e">
        <f>IF('Crisis Indicator Data'!#REF!="No Data",1,IF(#REF!&lt;&gt;"",1,0))</f>
        <v>#REF!</v>
      </c>
      <c r="L50" s="211" t="e">
        <f>IF('Crisis Indicator Data'!#REF!="No Data",1,IF(#REF!&lt;&gt;"",1,0))</f>
        <v>#REF!</v>
      </c>
      <c r="M50" s="211" t="e">
        <f>IF('Crisis Indicator Data'!#REF!="No Data",1,IF(#REF!&lt;&gt;"",1,0))</f>
        <v>#REF!</v>
      </c>
      <c r="N50" s="211" t="e">
        <f>IF('Crisis Indicator Data'!#REF!="No Data",1,IF(#REF!&lt;&gt;"",1,0))</f>
        <v>#REF!</v>
      </c>
      <c r="O50" s="211" t="e">
        <f>IF('Crisis Indicator Data'!#REF!="No Data",1,IF(#REF!&lt;&gt;"",1,0))</f>
        <v>#REF!</v>
      </c>
      <c r="P50" s="211" t="e">
        <f>IF('Crisis Indicator Data'!#REF!="No Data",1,IF(#REF!&lt;&gt;"",1,0))</f>
        <v>#REF!</v>
      </c>
      <c r="Q50" s="211" t="e">
        <f>IF('Crisis Indicator Data'!#REF!="No Data",1,IF(#REF!&lt;&gt;"",1,0))</f>
        <v>#REF!</v>
      </c>
      <c r="R50" s="211" t="e">
        <f>IF('Crisis Indicator Data'!#REF!="No Data",1,IF(#REF!&lt;&gt;"",1,0))</f>
        <v>#REF!</v>
      </c>
      <c r="S50" s="211" t="e">
        <f>IF('Crisis Indicator Data'!#REF!="No Data",1,IF(#REF!&lt;&gt;"",1,0))</f>
        <v>#REF!</v>
      </c>
      <c r="T50" s="211" t="e">
        <f>IF('Crisis Indicator Data'!#REF!="No Data",1,IF(#REF!&lt;&gt;"",1,0))</f>
        <v>#REF!</v>
      </c>
      <c r="U50" s="211" t="e">
        <f>IF('Crisis Indicator Data'!#REF!="No Data",1,IF(#REF!&lt;&gt;"",1,0))</f>
        <v>#REF!</v>
      </c>
      <c r="V50" s="211" t="e">
        <f>IF('Crisis Indicator Data'!#REF!="No Data",1,IF(#REF!&lt;&gt;"",1,0))</f>
        <v>#REF!</v>
      </c>
      <c r="W50" s="211" t="e">
        <f>IF('Crisis Indicator Data'!#REF!="No Data",1,IF(#REF!&lt;&gt;"",1,0))</f>
        <v>#REF!</v>
      </c>
      <c r="X50" s="211" t="e">
        <f>IF('Crisis Indicator Data'!#REF!="No Data",1,IF(#REF!&lt;&gt;"",1,0))</f>
        <v>#REF!</v>
      </c>
      <c r="Y50" s="211" t="e">
        <f>IF('Crisis Indicator Data'!#REF!="No Data",1,IF(#REF!&lt;&gt;"",1,0))</f>
        <v>#REF!</v>
      </c>
      <c r="Z50" s="211" t="e">
        <f>IF('Crisis Indicator Data'!#REF!="No Data",1,IF(#REF!&lt;&gt;"",1,0))</f>
        <v>#REF!</v>
      </c>
      <c r="AA50" s="211" t="e">
        <f>IF('Crisis Indicator Data'!#REF!="No Data",1,IF(#REF!&lt;&gt;"",1,0))</f>
        <v>#REF!</v>
      </c>
      <c r="AB50" s="211" t="e">
        <f>IF('Crisis Indicator Data'!#REF!="No Data",1,IF(#REF!&lt;&gt;"",1,0))</f>
        <v>#REF!</v>
      </c>
      <c r="AC50" s="211" t="e">
        <f>IF('Crisis Indicator Data'!#REF!="No Data",1,IF(#REF!&lt;&gt;"",1,0))</f>
        <v>#REF!</v>
      </c>
      <c r="AD50" s="211" t="e">
        <f>IF('Crisis Indicator Data'!#REF!="No Data",1,IF(#REF!&lt;&gt;"",1,0))</f>
        <v>#REF!</v>
      </c>
      <c r="AE50" s="211" t="e">
        <f>IF('Crisis Indicator Data'!#REF!="No Data",1,IF(#REF!&lt;&gt;"",1,0))</f>
        <v>#REF!</v>
      </c>
      <c r="AF50" s="211" t="e">
        <f>IF('Crisis Indicator Data'!#REF!="No Data",1,IF(#REF!&lt;&gt;"",1,0))</f>
        <v>#REF!</v>
      </c>
      <c r="AG50" s="211" t="e">
        <f>IF('Crisis Indicator Data'!#REF!="No Data",1,IF(#REF!&lt;&gt;"",1,0))</f>
        <v>#REF!</v>
      </c>
      <c r="AH50" s="211" t="e">
        <f>IF('Crisis Indicator Data'!#REF!="No Data",1,IF(#REF!&lt;&gt;"",1,0))</f>
        <v>#REF!</v>
      </c>
      <c r="AI50" s="211" t="e">
        <f>IF('Crisis Indicator Data'!#REF!="No Data",1,IF(#REF!&lt;&gt;"",1,0))</f>
        <v>#REF!</v>
      </c>
      <c r="AJ50" s="211" t="e">
        <f>IF('Crisis Indicator Data'!#REF!="No Data",1,IF(#REF!&lt;&gt;"",1,0))</f>
        <v>#REF!</v>
      </c>
      <c r="AK50" s="211" t="e">
        <f>IF('Crisis Indicator Data'!#REF!="No Data",1,IF(#REF!&lt;&gt;"",1,0))</f>
        <v>#REF!</v>
      </c>
      <c r="AL50" s="211" t="e">
        <f>IF('Crisis Indicator Data'!#REF!="No Data",1,IF(#REF!&lt;&gt;"",1,0))</f>
        <v>#REF!</v>
      </c>
      <c r="AM50" s="211" t="e">
        <f>IF('Crisis Indicator Data'!#REF!="No Data",1,IF(#REF!&lt;&gt;"",1,0))</f>
        <v>#REF!</v>
      </c>
      <c r="AN50" s="211" t="e">
        <f>IF('Crisis Indicator Data'!#REF!="No Data",1,IF(#REF!&lt;&gt;"",1,0))</f>
        <v>#REF!</v>
      </c>
      <c r="AO50" s="211" t="e">
        <f>IF('Crisis Indicator Data'!#REF!="No Data",1,IF(#REF!&lt;&gt;"",1,0))</f>
        <v>#REF!</v>
      </c>
      <c r="AP50" s="211" t="e">
        <f>IF('Crisis Indicator Data'!#REF!="No Data",1,IF(#REF!&lt;&gt;"",1,0))</f>
        <v>#REF!</v>
      </c>
      <c r="AQ50" s="211" t="e">
        <f>IF('Crisis Indicator Data'!#REF!="No Data",1,IF(#REF!&lt;&gt;"",1,0))</f>
        <v>#REF!</v>
      </c>
      <c r="AR50" s="211" t="e">
        <f>IF('Crisis Indicator Data'!#REF!="No Data",1,IF(#REF!&lt;&gt;"",1,0))</f>
        <v>#REF!</v>
      </c>
      <c r="AS50" s="211" t="e">
        <f>IF('Crisis Indicator Data'!#REF!="No Data",1,IF(#REF!&lt;&gt;"",1,0))</f>
        <v>#REF!</v>
      </c>
      <c r="AT50" s="211" t="e">
        <f>IF('Crisis Indicator Data'!#REF!="No Data",1,IF(#REF!&lt;&gt;"",1,0))</f>
        <v>#REF!</v>
      </c>
      <c r="AU50" s="211" t="e">
        <f>IF('Crisis Indicator Data'!#REF!="No Data",1,IF(#REF!&lt;&gt;"",1,0))</f>
        <v>#REF!</v>
      </c>
      <c r="AV50" s="211" t="e">
        <f>IF('Crisis Indicator Data'!#REF!="No Data",1,IF(#REF!&lt;&gt;"",1,0))</f>
        <v>#REF!</v>
      </c>
      <c r="AW50" s="211" t="e">
        <f>IF('Crisis Indicator Data'!#REF!="No Data",1,IF(#REF!&lt;&gt;"",1,0))</f>
        <v>#REF!</v>
      </c>
      <c r="AX50" s="211" t="e">
        <f>IF('Crisis Indicator Data'!#REF!="No Data",1,IF(#REF!&lt;&gt;"",1,0))</f>
        <v>#REF!</v>
      </c>
      <c r="AY50" s="211" t="e">
        <f>IF('Crisis Indicator Data'!#REF!="No Data",1,IF(#REF!&lt;&gt;"",1,0))</f>
        <v>#REF!</v>
      </c>
      <c r="AZ50" s="211" t="e">
        <f>IF('Crisis Indicator Data'!#REF!="No Data",1,IF(#REF!&lt;&gt;"",1,0))</f>
        <v>#REF!</v>
      </c>
      <c r="BA50" t="e">
        <f t="shared" si="2"/>
        <v>#REF!</v>
      </c>
      <c r="BB50" s="22" t="e">
        <f t="shared" si="3"/>
        <v>#REF!</v>
      </c>
    </row>
    <row r="51" spans="1:54" x14ac:dyDescent="0.25">
      <c r="A51" t="s">
        <v>8785</v>
      </c>
      <c r="B51" s="211" t="e">
        <f>IF('Crisis Indicator Data'!#REF!="No Data",1,IF(#REF!&lt;&gt;"",1,0))</f>
        <v>#REF!</v>
      </c>
      <c r="C51" s="211" t="e">
        <f>IF('Crisis Indicator Data'!#REF!="No Data",1,IF(#REF!&lt;&gt;"",1,0))</f>
        <v>#REF!</v>
      </c>
      <c r="D51" s="211" t="e">
        <f>IF('Crisis Indicator Data'!#REF!="No Data",1,IF(#REF!&lt;&gt;"",1,0))</f>
        <v>#REF!</v>
      </c>
      <c r="E51" s="211" t="e">
        <f>IF('Crisis Indicator Data'!#REF!="No Data",1,IF(#REF!&lt;&gt;"",1,0))</f>
        <v>#REF!</v>
      </c>
      <c r="F51" s="211" t="e">
        <f>IF('Crisis Indicator Data'!#REF!="No Data",1,IF(#REF!&lt;&gt;"",1,0))</f>
        <v>#REF!</v>
      </c>
      <c r="G51" s="211" t="e">
        <f>IF('Crisis Indicator Data'!#REF!="No Data",1,IF(#REF!&lt;&gt;"",1,0))</f>
        <v>#REF!</v>
      </c>
      <c r="H51" s="211" t="e">
        <f>IF('Crisis Indicator Data'!#REF!="No Data",1,IF(#REF!&lt;&gt;"",1,0))</f>
        <v>#REF!</v>
      </c>
      <c r="I51" s="211" t="e">
        <f>IF('Crisis Indicator Data'!#REF!="No Data",1,IF(#REF!&lt;&gt;"",1,0))</f>
        <v>#REF!</v>
      </c>
      <c r="J51" s="211" t="e">
        <f>IF('Crisis Indicator Data'!#REF!="No Data",1,IF(#REF!&lt;&gt;"",1,0))</f>
        <v>#REF!</v>
      </c>
      <c r="K51" s="211" t="e">
        <f>IF('Crisis Indicator Data'!#REF!="No Data",1,IF(#REF!&lt;&gt;"",1,0))</f>
        <v>#REF!</v>
      </c>
      <c r="L51" s="211" t="e">
        <f>IF('Crisis Indicator Data'!#REF!="No Data",1,IF(#REF!&lt;&gt;"",1,0))</f>
        <v>#REF!</v>
      </c>
      <c r="M51" s="211" t="e">
        <f>IF('Crisis Indicator Data'!#REF!="No Data",1,IF(#REF!&lt;&gt;"",1,0))</f>
        <v>#REF!</v>
      </c>
      <c r="N51" s="211" t="e">
        <f>IF('Crisis Indicator Data'!#REF!="No Data",1,IF(#REF!&lt;&gt;"",1,0))</f>
        <v>#REF!</v>
      </c>
      <c r="O51" s="211" t="e">
        <f>IF('Crisis Indicator Data'!#REF!="No Data",1,IF(#REF!&lt;&gt;"",1,0))</f>
        <v>#REF!</v>
      </c>
      <c r="P51" s="211" t="e">
        <f>IF('Crisis Indicator Data'!#REF!="No Data",1,IF(#REF!&lt;&gt;"",1,0))</f>
        <v>#REF!</v>
      </c>
      <c r="Q51" s="211" t="e">
        <f>IF('Crisis Indicator Data'!#REF!="No Data",1,IF(#REF!&lt;&gt;"",1,0))</f>
        <v>#REF!</v>
      </c>
      <c r="R51" s="211" t="e">
        <f>IF('Crisis Indicator Data'!#REF!="No Data",1,IF(#REF!&lt;&gt;"",1,0))</f>
        <v>#REF!</v>
      </c>
      <c r="S51" s="211" t="e">
        <f>IF('Crisis Indicator Data'!#REF!="No Data",1,IF(#REF!&lt;&gt;"",1,0))</f>
        <v>#REF!</v>
      </c>
      <c r="T51" s="211" t="e">
        <f>IF('Crisis Indicator Data'!#REF!="No Data",1,IF(#REF!&lt;&gt;"",1,0))</f>
        <v>#REF!</v>
      </c>
      <c r="U51" s="211" t="e">
        <f>IF('Crisis Indicator Data'!#REF!="No Data",1,IF(#REF!&lt;&gt;"",1,0))</f>
        <v>#REF!</v>
      </c>
      <c r="V51" s="211" t="e">
        <f>IF('Crisis Indicator Data'!#REF!="No Data",1,IF(#REF!&lt;&gt;"",1,0))</f>
        <v>#REF!</v>
      </c>
      <c r="W51" s="211" t="e">
        <f>IF('Crisis Indicator Data'!#REF!="No Data",1,IF(#REF!&lt;&gt;"",1,0))</f>
        <v>#REF!</v>
      </c>
      <c r="X51" s="211" t="e">
        <f>IF('Crisis Indicator Data'!#REF!="No Data",1,IF(#REF!&lt;&gt;"",1,0))</f>
        <v>#REF!</v>
      </c>
      <c r="Y51" s="211" t="e">
        <f>IF('Crisis Indicator Data'!#REF!="No Data",1,IF(#REF!&lt;&gt;"",1,0))</f>
        <v>#REF!</v>
      </c>
      <c r="Z51" s="211" t="e">
        <f>IF('Crisis Indicator Data'!#REF!="No Data",1,IF(#REF!&lt;&gt;"",1,0))</f>
        <v>#REF!</v>
      </c>
      <c r="AA51" s="211" t="e">
        <f>IF('Crisis Indicator Data'!#REF!="No Data",1,IF(#REF!&lt;&gt;"",1,0))</f>
        <v>#REF!</v>
      </c>
      <c r="AB51" s="211" t="e">
        <f>IF('Crisis Indicator Data'!#REF!="No Data",1,IF(#REF!&lt;&gt;"",1,0))</f>
        <v>#REF!</v>
      </c>
      <c r="AC51" s="211" t="e">
        <f>IF('Crisis Indicator Data'!#REF!="No Data",1,IF(#REF!&lt;&gt;"",1,0))</f>
        <v>#REF!</v>
      </c>
      <c r="AD51" s="211" t="e">
        <f>IF('Crisis Indicator Data'!#REF!="No Data",1,IF(#REF!&lt;&gt;"",1,0))</f>
        <v>#REF!</v>
      </c>
      <c r="AE51" s="211" t="e">
        <f>IF('Crisis Indicator Data'!#REF!="No Data",1,IF(#REF!&lt;&gt;"",1,0))</f>
        <v>#REF!</v>
      </c>
      <c r="AF51" s="211" t="e">
        <f>IF('Crisis Indicator Data'!#REF!="No Data",1,IF(#REF!&lt;&gt;"",1,0))</f>
        <v>#REF!</v>
      </c>
      <c r="AG51" s="211" t="e">
        <f>IF('Crisis Indicator Data'!#REF!="No Data",1,IF(#REF!&lt;&gt;"",1,0))</f>
        <v>#REF!</v>
      </c>
      <c r="AH51" s="211" t="e">
        <f>IF('Crisis Indicator Data'!#REF!="No Data",1,IF(#REF!&lt;&gt;"",1,0))</f>
        <v>#REF!</v>
      </c>
      <c r="AI51" s="211" t="e">
        <f>IF('Crisis Indicator Data'!#REF!="No Data",1,IF(#REF!&lt;&gt;"",1,0))</f>
        <v>#REF!</v>
      </c>
      <c r="AJ51" s="211" t="e">
        <f>IF('Crisis Indicator Data'!#REF!="No Data",1,IF(#REF!&lt;&gt;"",1,0))</f>
        <v>#REF!</v>
      </c>
      <c r="AK51" s="211" t="e">
        <f>IF('Crisis Indicator Data'!#REF!="No Data",1,IF(#REF!&lt;&gt;"",1,0))</f>
        <v>#REF!</v>
      </c>
      <c r="AL51" s="211" t="e">
        <f>IF('Crisis Indicator Data'!#REF!="No Data",1,IF(#REF!&lt;&gt;"",1,0))</f>
        <v>#REF!</v>
      </c>
      <c r="AM51" s="211" t="e">
        <f>IF('Crisis Indicator Data'!#REF!="No Data",1,IF(#REF!&lt;&gt;"",1,0))</f>
        <v>#REF!</v>
      </c>
      <c r="AN51" s="211" t="e">
        <f>IF('Crisis Indicator Data'!#REF!="No Data",1,IF(#REF!&lt;&gt;"",1,0))</f>
        <v>#REF!</v>
      </c>
      <c r="AO51" s="211" t="e">
        <f>IF('Crisis Indicator Data'!#REF!="No Data",1,IF(#REF!&lt;&gt;"",1,0))</f>
        <v>#REF!</v>
      </c>
      <c r="AP51" s="211" t="e">
        <f>IF('Crisis Indicator Data'!#REF!="No Data",1,IF(#REF!&lt;&gt;"",1,0))</f>
        <v>#REF!</v>
      </c>
      <c r="AQ51" s="211" t="e">
        <f>IF('Crisis Indicator Data'!#REF!="No Data",1,IF(#REF!&lt;&gt;"",1,0))</f>
        <v>#REF!</v>
      </c>
      <c r="AR51" s="211" t="e">
        <f>IF('Crisis Indicator Data'!#REF!="No Data",1,IF(#REF!&lt;&gt;"",1,0))</f>
        <v>#REF!</v>
      </c>
      <c r="AS51" s="211" t="e">
        <f>IF('Crisis Indicator Data'!#REF!="No Data",1,IF(#REF!&lt;&gt;"",1,0))</f>
        <v>#REF!</v>
      </c>
      <c r="AT51" s="211" t="e">
        <f>IF('Crisis Indicator Data'!#REF!="No Data",1,IF(#REF!&lt;&gt;"",1,0))</f>
        <v>#REF!</v>
      </c>
      <c r="AU51" s="211" t="e">
        <f>IF('Crisis Indicator Data'!#REF!="No Data",1,IF(#REF!&lt;&gt;"",1,0))</f>
        <v>#REF!</v>
      </c>
      <c r="AV51" s="211" t="e">
        <f>IF('Crisis Indicator Data'!#REF!="No Data",1,IF(#REF!&lt;&gt;"",1,0))</f>
        <v>#REF!</v>
      </c>
      <c r="AW51" s="211" t="e">
        <f>IF('Crisis Indicator Data'!#REF!="No Data",1,IF(#REF!&lt;&gt;"",1,0))</f>
        <v>#REF!</v>
      </c>
      <c r="AX51" s="211" t="e">
        <f>IF('Crisis Indicator Data'!#REF!="No Data",1,IF(#REF!&lt;&gt;"",1,0))</f>
        <v>#REF!</v>
      </c>
      <c r="AY51" s="211" t="e">
        <f>IF('Crisis Indicator Data'!#REF!="No Data",1,IF(#REF!&lt;&gt;"",1,0))</f>
        <v>#REF!</v>
      </c>
      <c r="AZ51" s="211" t="e">
        <f>IF('Crisis Indicator Data'!#REF!="No Data",1,IF(#REF!&lt;&gt;"",1,0))</f>
        <v>#REF!</v>
      </c>
      <c r="BA51" t="e">
        <f t="shared" si="2"/>
        <v>#REF!</v>
      </c>
      <c r="BB51" s="22" t="e">
        <f t="shared" si="3"/>
        <v>#REF!</v>
      </c>
    </row>
    <row r="52" spans="1:54" x14ac:dyDescent="0.25">
      <c r="A52" t="s">
        <v>8786</v>
      </c>
      <c r="B52" s="211" t="e">
        <f>IF('Crisis Indicator Data'!#REF!="No Data",1,IF(#REF!&lt;&gt;"",1,0))</f>
        <v>#REF!</v>
      </c>
      <c r="C52" s="211" t="e">
        <f>IF('Crisis Indicator Data'!#REF!="No Data",1,IF(#REF!&lt;&gt;"",1,0))</f>
        <v>#REF!</v>
      </c>
      <c r="D52" s="211" t="e">
        <f>IF('Crisis Indicator Data'!#REF!="No Data",1,IF(#REF!&lt;&gt;"",1,0))</f>
        <v>#REF!</v>
      </c>
      <c r="E52" s="211" t="e">
        <f>IF('Crisis Indicator Data'!#REF!="No Data",1,IF(#REF!&lt;&gt;"",1,0))</f>
        <v>#REF!</v>
      </c>
      <c r="F52" s="211" t="e">
        <f>IF('Crisis Indicator Data'!#REF!="No Data",1,IF(#REF!&lt;&gt;"",1,0))</f>
        <v>#REF!</v>
      </c>
      <c r="G52" s="211" t="e">
        <f>IF('Crisis Indicator Data'!#REF!="No Data",1,IF(#REF!&lt;&gt;"",1,0))</f>
        <v>#REF!</v>
      </c>
      <c r="H52" s="211" t="e">
        <f>IF('Crisis Indicator Data'!#REF!="No Data",1,IF(#REF!&lt;&gt;"",1,0))</f>
        <v>#REF!</v>
      </c>
      <c r="I52" s="211" t="e">
        <f>IF('Crisis Indicator Data'!#REF!="No Data",1,IF(#REF!&lt;&gt;"",1,0))</f>
        <v>#REF!</v>
      </c>
      <c r="J52" s="211" t="e">
        <f>IF('Crisis Indicator Data'!#REF!="No Data",1,IF(#REF!&lt;&gt;"",1,0))</f>
        <v>#REF!</v>
      </c>
      <c r="K52" s="211" t="e">
        <f>IF('Crisis Indicator Data'!#REF!="No Data",1,IF(#REF!&lt;&gt;"",1,0))</f>
        <v>#REF!</v>
      </c>
      <c r="L52" s="211" t="e">
        <f>IF('Crisis Indicator Data'!#REF!="No Data",1,IF(#REF!&lt;&gt;"",1,0))</f>
        <v>#REF!</v>
      </c>
      <c r="M52" s="211" t="e">
        <f>IF('Crisis Indicator Data'!#REF!="No Data",1,IF(#REF!&lt;&gt;"",1,0))</f>
        <v>#REF!</v>
      </c>
      <c r="N52" s="211" t="e">
        <f>IF('Crisis Indicator Data'!#REF!="No Data",1,IF(#REF!&lt;&gt;"",1,0))</f>
        <v>#REF!</v>
      </c>
      <c r="O52" s="211" t="e">
        <f>IF('Crisis Indicator Data'!#REF!="No Data",1,IF(#REF!&lt;&gt;"",1,0))</f>
        <v>#REF!</v>
      </c>
      <c r="P52" s="211" t="e">
        <f>IF('Crisis Indicator Data'!#REF!="No Data",1,IF(#REF!&lt;&gt;"",1,0))</f>
        <v>#REF!</v>
      </c>
      <c r="Q52" s="211" t="e">
        <f>IF('Crisis Indicator Data'!#REF!="No Data",1,IF(#REF!&lt;&gt;"",1,0))</f>
        <v>#REF!</v>
      </c>
      <c r="R52" s="211" t="e">
        <f>IF('Crisis Indicator Data'!#REF!="No Data",1,IF(#REF!&lt;&gt;"",1,0))</f>
        <v>#REF!</v>
      </c>
      <c r="S52" s="211" t="e">
        <f>IF('Crisis Indicator Data'!#REF!="No Data",1,IF(#REF!&lt;&gt;"",1,0))</f>
        <v>#REF!</v>
      </c>
      <c r="T52" s="211" t="e">
        <f>IF('Crisis Indicator Data'!#REF!="No Data",1,IF(#REF!&lt;&gt;"",1,0))</f>
        <v>#REF!</v>
      </c>
      <c r="U52" s="211" t="e">
        <f>IF('Crisis Indicator Data'!#REF!="No Data",1,IF(#REF!&lt;&gt;"",1,0))</f>
        <v>#REF!</v>
      </c>
      <c r="V52" s="211" t="e">
        <f>IF('Crisis Indicator Data'!#REF!="No Data",1,IF(#REF!&lt;&gt;"",1,0))</f>
        <v>#REF!</v>
      </c>
      <c r="W52" s="211" t="e">
        <f>IF('Crisis Indicator Data'!#REF!="No Data",1,IF(#REF!&lt;&gt;"",1,0))</f>
        <v>#REF!</v>
      </c>
      <c r="X52" s="211" t="e">
        <f>IF('Crisis Indicator Data'!#REF!="No Data",1,IF(#REF!&lt;&gt;"",1,0))</f>
        <v>#REF!</v>
      </c>
      <c r="Y52" s="211" t="e">
        <f>IF('Crisis Indicator Data'!#REF!="No Data",1,IF(#REF!&lt;&gt;"",1,0))</f>
        <v>#REF!</v>
      </c>
      <c r="Z52" s="211" t="e">
        <f>IF('Crisis Indicator Data'!#REF!="No Data",1,IF(#REF!&lt;&gt;"",1,0))</f>
        <v>#REF!</v>
      </c>
      <c r="AA52" s="211" t="e">
        <f>IF('Crisis Indicator Data'!#REF!="No Data",1,IF(#REF!&lt;&gt;"",1,0))</f>
        <v>#REF!</v>
      </c>
      <c r="AB52" s="211" t="e">
        <f>IF('Crisis Indicator Data'!#REF!="No Data",1,IF(#REF!&lt;&gt;"",1,0))</f>
        <v>#REF!</v>
      </c>
      <c r="AC52" s="211" t="e">
        <f>IF('Crisis Indicator Data'!#REF!="No Data",1,IF(#REF!&lt;&gt;"",1,0))</f>
        <v>#REF!</v>
      </c>
      <c r="AD52" s="211" t="e">
        <f>IF('Crisis Indicator Data'!#REF!="No Data",1,IF(#REF!&lt;&gt;"",1,0))</f>
        <v>#REF!</v>
      </c>
      <c r="AE52" s="211" t="e">
        <f>IF('Crisis Indicator Data'!#REF!="No Data",1,IF(#REF!&lt;&gt;"",1,0))</f>
        <v>#REF!</v>
      </c>
      <c r="AF52" s="211" t="e">
        <f>IF('Crisis Indicator Data'!#REF!="No Data",1,IF(#REF!&lt;&gt;"",1,0))</f>
        <v>#REF!</v>
      </c>
      <c r="AG52" s="211" t="e">
        <f>IF('Crisis Indicator Data'!#REF!="No Data",1,IF(#REF!&lt;&gt;"",1,0))</f>
        <v>#REF!</v>
      </c>
      <c r="AH52" s="211" t="e">
        <f>IF('Crisis Indicator Data'!#REF!="No Data",1,IF(#REF!&lt;&gt;"",1,0))</f>
        <v>#REF!</v>
      </c>
      <c r="AI52" s="211" t="e">
        <f>IF('Crisis Indicator Data'!#REF!="No Data",1,IF(#REF!&lt;&gt;"",1,0))</f>
        <v>#REF!</v>
      </c>
      <c r="AJ52" s="211" t="e">
        <f>IF('Crisis Indicator Data'!#REF!="No Data",1,IF(#REF!&lt;&gt;"",1,0))</f>
        <v>#REF!</v>
      </c>
      <c r="AK52" s="211" t="e">
        <f>IF('Crisis Indicator Data'!#REF!="No Data",1,IF(#REF!&lt;&gt;"",1,0))</f>
        <v>#REF!</v>
      </c>
      <c r="AL52" s="211" t="e">
        <f>IF('Crisis Indicator Data'!#REF!="No Data",1,IF(#REF!&lt;&gt;"",1,0))</f>
        <v>#REF!</v>
      </c>
      <c r="AM52" s="211" t="e">
        <f>IF('Crisis Indicator Data'!#REF!="No Data",1,IF(#REF!&lt;&gt;"",1,0))</f>
        <v>#REF!</v>
      </c>
      <c r="AN52" s="211" t="e">
        <f>IF('Crisis Indicator Data'!#REF!="No Data",1,IF(#REF!&lt;&gt;"",1,0))</f>
        <v>#REF!</v>
      </c>
      <c r="AO52" s="211" t="e">
        <f>IF('Crisis Indicator Data'!#REF!="No Data",1,IF(#REF!&lt;&gt;"",1,0))</f>
        <v>#REF!</v>
      </c>
      <c r="AP52" s="211" t="e">
        <f>IF('Crisis Indicator Data'!#REF!="No Data",1,IF(#REF!&lt;&gt;"",1,0))</f>
        <v>#REF!</v>
      </c>
      <c r="AQ52" s="211" t="e">
        <f>IF('Crisis Indicator Data'!#REF!="No Data",1,IF(#REF!&lt;&gt;"",1,0))</f>
        <v>#REF!</v>
      </c>
      <c r="AR52" s="211" t="e">
        <f>IF('Crisis Indicator Data'!#REF!="No Data",1,IF(#REF!&lt;&gt;"",1,0))</f>
        <v>#REF!</v>
      </c>
      <c r="AS52" s="211" t="e">
        <f>IF('Crisis Indicator Data'!#REF!="No Data",1,IF(#REF!&lt;&gt;"",1,0))</f>
        <v>#REF!</v>
      </c>
      <c r="AT52" s="211" t="e">
        <f>IF('Crisis Indicator Data'!#REF!="No Data",1,IF(#REF!&lt;&gt;"",1,0))</f>
        <v>#REF!</v>
      </c>
      <c r="AU52" s="211" t="e">
        <f>IF('Crisis Indicator Data'!#REF!="No Data",1,IF(#REF!&lt;&gt;"",1,0))</f>
        <v>#REF!</v>
      </c>
      <c r="AV52" s="211" t="e">
        <f>IF('Crisis Indicator Data'!#REF!="No Data",1,IF(#REF!&lt;&gt;"",1,0))</f>
        <v>#REF!</v>
      </c>
      <c r="AW52" s="211" t="e">
        <f>IF('Crisis Indicator Data'!#REF!="No Data",1,IF(#REF!&lt;&gt;"",1,0))</f>
        <v>#REF!</v>
      </c>
      <c r="AX52" s="211" t="e">
        <f>IF('Crisis Indicator Data'!#REF!="No Data",1,IF(#REF!&lt;&gt;"",1,0))</f>
        <v>#REF!</v>
      </c>
      <c r="AY52" s="211" t="e">
        <f>IF('Crisis Indicator Data'!#REF!="No Data",1,IF(#REF!&lt;&gt;"",1,0))</f>
        <v>#REF!</v>
      </c>
      <c r="AZ52" s="211" t="e">
        <f>IF('Crisis Indicator Data'!#REF!="No Data",1,IF(#REF!&lt;&gt;"",1,0))</f>
        <v>#REF!</v>
      </c>
      <c r="BA52" t="e">
        <f t="shared" si="2"/>
        <v>#REF!</v>
      </c>
      <c r="BB52" s="22" t="e">
        <f t="shared" si="3"/>
        <v>#REF!</v>
      </c>
    </row>
    <row r="53" spans="1:54" x14ac:dyDescent="0.25">
      <c r="A53" t="s">
        <v>8947</v>
      </c>
      <c r="B53" s="211" t="e">
        <f>IF('Crisis Indicator Data'!#REF!="No Data",1,IF(#REF!&lt;&gt;"",1,0))</f>
        <v>#REF!</v>
      </c>
      <c r="C53" s="211" t="e">
        <f>IF('Crisis Indicator Data'!#REF!="No Data",1,IF(#REF!&lt;&gt;"",1,0))</f>
        <v>#REF!</v>
      </c>
      <c r="D53" s="211" t="e">
        <f>IF('Crisis Indicator Data'!#REF!="No Data",1,IF(#REF!&lt;&gt;"",1,0))</f>
        <v>#REF!</v>
      </c>
      <c r="E53" s="211" t="e">
        <f>IF('Crisis Indicator Data'!#REF!="No Data",1,IF(#REF!&lt;&gt;"",1,0))</f>
        <v>#REF!</v>
      </c>
      <c r="F53" s="211" t="e">
        <f>IF('Crisis Indicator Data'!#REF!="No Data",1,IF(#REF!&lt;&gt;"",1,0))</f>
        <v>#REF!</v>
      </c>
      <c r="G53" s="211" t="e">
        <f>IF('Crisis Indicator Data'!#REF!="No Data",1,IF(#REF!&lt;&gt;"",1,0))</f>
        <v>#REF!</v>
      </c>
      <c r="H53" s="211" t="e">
        <f>IF('Crisis Indicator Data'!#REF!="No Data",1,IF(#REF!&lt;&gt;"",1,0))</f>
        <v>#REF!</v>
      </c>
      <c r="I53" s="211" t="e">
        <f>IF('Crisis Indicator Data'!#REF!="No Data",1,IF(#REF!&lt;&gt;"",1,0))</f>
        <v>#REF!</v>
      </c>
      <c r="J53" s="211" t="e">
        <f>IF('Crisis Indicator Data'!#REF!="No Data",1,IF(#REF!&lt;&gt;"",1,0))</f>
        <v>#REF!</v>
      </c>
      <c r="K53" s="211" t="e">
        <f>IF('Crisis Indicator Data'!#REF!="No Data",1,IF(#REF!&lt;&gt;"",1,0))</f>
        <v>#REF!</v>
      </c>
      <c r="L53" s="211" t="e">
        <f>IF('Crisis Indicator Data'!#REF!="No Data",1,IF(#REF!&lt;&gt;"",1,0))</f>
        <v>#REF!</v>
      </c>
      <c r="M53" s="211" t="e">
        <f>IF('Crisis Indicator Data'!#REF!="No Data",1,IF(#REF!&lt;&gt;"",1,0))</f>
        <v>#REF!</v>
      </c>
      <c r="N53" s="211" t="e">
        <f>IF('Crisis Indicator Data'!#REF!="No Data",1,IF(#REF!&lt;&gt;"",1,0))</f>
        <v>#REF!</v>
      </c>
      <c r="O53" s="211" t="e">
        <f>IF('Crisis Indicator Data'!#REF!="No Data",1,IF(#REF!&lt;&gt;"",1,0))</f>
        <v>#REF!</v>
      </c>
      <c r="P53" s="211" t="e">
        <f>IF('Crisis Indicator Data'!#REF!="No Data",1,IF(#REF!&lt;&gt;"",1,0))</f>
        <v>#REF!</v>
      </c>
      <c r="Q53" s="211" t="e">
        <f>IF('Crisis Indicator Data'!#REF!="No Data",1,IF(#REF!&lt;&gt;"",1,0))</f>
        <v>#REF!</v>
      </c>
      <c r="R53" s="211" t="e">
        <f>IF('Crisis Indicator Data'!#REF!="No Data",1,IF(#REF!&lt;&gt;"",1,0))</f>
        <v>#REF!</v>
      </c>
      <c r="S53" s="211" t="e">
        <f>IF('Crisis Indicator Data'!#REF!="No Data",1,IF(#REF!&lt;&gt;"",1,0))</f>
        <v>#REF!</v>
      </c>
      <c r="T53" s="211" t="e">
        <f>IF('Crisis Indicator Data'!#REF!="No Data",1,IF(#REF!&lt;&gt;"",1,0))</f>
        <v>#REF!</v>
      </c>
      <c r="U53" s="211" t="e">
        <f>IF('Crisis Indicator Data'!#REF!="No Data",1,IF(#REF!&lt;&gt;"",1,0))</f>
        <v>#REF!</v>
      </c>
      <c r="V53" s="211" t="e">
        <f>IF('Crisis Indicator Data'!#REF!="No Data",1,IF(#REF!&lt;&gt;"",1,0))</f>
        <v>#REF!</v>
      </c>
      <c r="W53" s="211" t="e">
        <f>IF('Crisis Indicator Data'!#REF!="No Data",1,IF(#REF!&lt;&gt;"",1,0))</f>
        <v>#REF!</v>
      </c>
      <c r="X53" s="211" t="e">
        <f>IF('Crisis Indicator Data'!#REF!="No Data",1,IF(#REF!&lt;&gt;"",1,0))</f>
        <v>#REF!</v>
      </c>
      <c r="Y53" s="211" t="e">
        <f>IF('Crisis Indicator Data'!#REF!="No Data",1,IF(#REF!&lt;&gt;"",1,0))</f>
        <v>#REF!</v>
      </c>
      <c r="Z53" s="211" t="e">
        <f>IF('Crisis Indicator Data'!#REF!="No Data",1,IF(#REF!&lt;&gt;"",1,0))</f>
        <v>#REF!</v>
      </c>
      <c r="AA53" s="211" t="e">
        <f>IF('Crisis Indicator Data'!#REF!="No Data",1,IF(#REF!&lt;&gt;"",1,0))</f>
        <v>#REF!</v>
      </c>
      <c r="AB53" s="211" t="e">
        <f>IF('Crisis Indicator Data'!#REF!="No Data",1,IF(#REF!&lt;&gt;"",1,0))</f>
        <v>#REF!</v>
      </c>
      <c r="AC53" s="211" t="e">
        <f>IF('Crisis Indicator Data'!#REF!="No Data",1,IF(#REF!&lt;&gt;"",1,0))</f>
        <v>#REF!</v>
      </c>
      <c r="AD53" s="211" t="e">
        <f>IF('Crisis Indicator Data'!#REF!="No Data",1,IF(#REF!&lt;&gt;"",1,0))</f>
        <v>#REF!</v>
      </c>
      <c r="AE53" s="211" t="e">
        <f>IF('Crisis Indicator Data'!#REF!="No Data",1,IF(#REF!&lt;&gt;"",1,0))</f>
        <v>#REF!</v>
      </c>
      <c r="AF53" s="211" t="e">
        <f>IF('Crisis Indicator Data'!#REF!="No Data",1,IF(#REF!&lt;&gt;"",1,0))</f>
        <v>#REF!</v>
      </c>
      <c r="AG53" s="211" t="e">
        <f>IF('Crisis Indicator Data'!#REF!="No Data",1,IF(#REF!&lt;&gt;"",1,0))</f>
        <v>#REF!</v>
      </c>
      <c r="AH53" s="211" t="e">
        <f>IF('Crisis Indicator Data'!#REF!="No Data",1,IF(#REF!&lt;&gt;"",1,0))</f>
        <v>#REF!</v>
      </c>
      <c r="AI53" s="211" t="e">
        <f>IF('Crisis Indicator Data'!#REF!="No Data",1,IF(#REF!&lt;&gt;"",1,0))</f>
        <v>#REF!</v>
      </c>
      <c r="AJ53" s="211" t="e">
        <f>IF('Crisis Indicator Data'!#REF!="No Data",1,IF(#REF!&lt;&gt;"",1,0))</f>
        <v>#REF!</v>
      </c>
      <c r="AK53" s="211" t="e">
        <f>IF('Crisis Indicator Data'!#REF!="No Data",1,IF(#REF!&lt;&gt;"",1,0))</f>
        <v>#REF!</v>
      </c>
      <c r="AL53" s="211" t="e">
        <f>IF('Crisis Indicator Data'!#REF!="No Data",1,IF(#REF!&lt;&gt;"",1,0))</f>
        <v>#REF!</v>
      </c>
      <c r="AM53" s="211" t="e">
        <f>IF('Crisis Indicator Data'!#REF!="No Data",1,IF(#REF!&lt;&gt;"",1,0))</f>
        <v>#REF!</v>
      </c>
      <c r="AN53" s="211" t="e">
        <f>IF('Crisis Indicator Data'!#REF!="No Data",1,IF(#REF!&lt;&gt;"",1,0))</f>
        <v>#REF!</v>
      </c>
      <c r="AO53" s="211" t="e">
        <f>IF('Crisis Indicator Data'!#REF!="No Data",1,IF(#REF!&lt;&gt;"",1,0))</f>
        <v>#REF!</v>
      </c>
      <c r="AP53" s="211" t="e">
        <f>IF('Crisis Indicator Data'!#REF!="No Data",1,IF(#REF!&lt;&gt;"",1,0))</f>
        <v>#REF!</v>
      </c>
      <c r="AQ53" s="211" t="e">
        <f>IF('Crisis Indicator Data'!#REF!="No Data",1,IF(#REF!&lt;&gt;"",1,0))</f>
        <v>#REF!</v>
      </c>
      <c r="AR53" s="211" t="e">
        <f>IF('Crisis Indicator Data'!#REF!="No Data",1,IF(#REF!&lt;&gt;"",1,0))</f>
        <v>#REF!</v>
      </c>
      <c r="AS53" s="211" t="e">
        <f>IF('Crisis Indicator Data'!#REF!="No Data",1,IF(#REF!&lt;&gt;"",1,0))</f>
        <v>#REF!</v>
      </c>
      <c r="AT53" s="211" t="e">
        <f>IF('Crisis Indicator Data'!#REF!="No Data",1,IF(#REF!&lt;&gt;"",1,0))</f>
        <v>#REF!</v>
      </c>
      <c r="AU53" s="211" t="e">
        <f>IF('Crisis Indicator Data'!#REF!="No Data",1,IF(#REF!&lt;&gt;"",1,0))</f>
        <v>#REF!</v>
      </c>
      <c r="AV53" s="211" t="e">
        <f>IF('Crisis Indicator Data'!#REF!="No Data",1,IF(#REF!&lt;&gt;"",1,0))</f>
        <v>#REF!</v>
      </c>
      <c r="AW53" s="211" t="e">
        <f>IF('Crisis Indicator Data'!#REF!="No Data",1,IF(#REF!&lt;&gt;"",1,0))</f>
        <v>#REF!</v>
      </c>
      <c r="AX53" s="211" t="e">
        <f>IF('Crisis Indicator Data'!#REF!="No Data",1,IF(#REF!&lt;&gt;"",1,0))</f>
        <v>#REF!</v>
      </c>
      <c r="AY53" s="211" t="e">
        <f>IF('Crisis Indicator Data'!#REF!="No Data",1,IF(#REF!&lt;&gt;"",1,0))</f>
        <v>#REF!</v>
      </c>
      <c r="AZ53" s="211" t="e">
        <f>IF('Crisis Indicator Data'!#REF!="No Data",1,IF(#REF!&lt;&gt;"",1,0))</f>
        <v>#REF!</v>
      </c>
      <c r="BA53" t="e">
        <f t="shared" si="2"/>
        <v>#REF!</v>
      </c>
      <c r="BB53" s="22" t="e">
        <f t="shared" si="3"/>
        <v>#REF!</v>
      </c>
    </row>
    <row r="54" spans="1:54" x14ac:dyDescent="0.25">
      <c r="A54" t="s">
        <v>8814</v>
      </c>
      <c r="B54" s="211" t="e">
        <f>IF('Crisis Indicator Data'!#REF!="No Data",1,IF(#REF!&lt;&gt;"",1,0))</f>
        <v>#REF!</v>
      </c>
      <c r="C54" s="211" t="e">
        <f>IF('Crisis Indicator Data'!#REF!="No Data",1,IF(#REF!&lt;&gt;"",1,0))</f>
        <v>#REF!</v>
      </c>
      <c r="D54" s="211" t="e">
        <f>IF('Crisis Indicator Data'!#REF!="No Data",1,IF(#REF!&lt;&gt;"",1,0))</f>
        <v>#REF!</v>
      </c>
      <c r="E54" s="211" t="e">
        <f>IF('Crisis Indicator Data'!#REF!="No Data",1,IF(#REF!&lt;&gt;"",1,0))</f>
        <v>#REF!</v>
      </c>
      <c r="F54" s="211" t="e">
        <f>IF('Crisis Indicator Data'!#REF!="No Data",1,IF(#REF!&lt;&gt;"",1,0))</f>
        <v>#REF!</v>
      </c>
      <c r="G54" s="211" t="e">
        <f>IF('Crisis Indicator Data'!#REF!="No Data",1,IF(#REF!&lt;&gt;"",1,0))</f>
        <v>#REF!</v>
      </c>
      <c r="H54" s="211" t="e">
        <f>IF('Crisis Indicator Data'!#REF!="No Data",1,IF(#REF!&lt;&gt;"",1,0))</f>
        <v>#REF!</v>
      </c>
      <c r="I54" s="211" t="e">
        <f>IF('Crisis Indicator Data'!#REF!="No Data",1,IF(#REF!&lt;&gt;"",1,0))</f>
        <v>#REF!</v>
      </c>
      <c r="J54" s="211" t="e">
        <f>IF('Crisis Indicator Data'!#REF!="No Data",1,IF(#REF!&lt;&gt;"",1,0))</f>
        <v>#REF!</v>
      </c>
      <c r="K54" s="211" t="e">
        <f>IF('Crisis Indicator Data'!#REF!="No Data",1,IF(#REF!&lt;&gt;"",1,0))</f>
        <v>#REF!</v>
      </c>
      <c r="L54" s="211" t="e">
        <f>IF('Crisis Indicator Data'!#REF!="No Data",1,IF(#REF!&lt;&gt;"",1,0))</f>
        <v>#REF!</v>
      </c>
      <c r="M54" s="211" t="e">
        <f>IF('Crisis Indicator Data'!#REF!="No Data",1,IF(#REF!&lt;&gt;"",1,0))</f>
        <v>#REF!</v>
      </c>
      <c r="N54" s="211" t="e">
        <f>IF('Crisis Indicator Data'!#REF!="No Data",1,IF(#REF!&lt;&gt;"",1,0))</f>
        <v>#REF!</v>
      </c>
      <c r="O54" s="211" t="e">
        <f>IF('Crisis Indicator Data'!#REF!="No Data",1,IF(#REF!&lt;&gt;"",1,0))</f>
        <v>#REF!</v>
      </c>
      <c r="P54" s="211" t="e">
        <f>IF('Crisis Indicator Data'!#REF!="No Data",1,IF(#REF!&lt;&gt;"",1,0))</f>
        <v>#REF!</v>
      </c>
      <c r="Q54" s="211" t="e">
        <f>IF('Crisis Indicator Data'!#REF!="No Data",1,IF(#REF!&lt;&gt;"",1,0))</f>
        <v>#REF!</v>
      </c>
      <c r="R54" s="211" t="e">
        <f>IF('Crisis Indicator Data'!#REF!="No Data",1,IF(#REF!&lt;&gt;"",1,0))</f>
        <v>#REF!</v>
      </c>
      <c r="S54" s="211" t="e">
        <f>IF('Crisis Indicator Data'!#REF!="No Data",1,IF(#REF!&lt;&gt;"",1,0))</f>
        <v>#REF!</v>
      </c>
      <c r="T54" s="211" t="e">
        <f>IF('Crisis Indicator Data'!#REF!="No Data",1,IF(#REF!&lt;&gt;"",1,0))</f>
        <v>#REF!</v>
      </c>
      <c r="U54" s="211" t="e">
        <f>IF('Crisis Indicator Data'!#REF!="No Data",1,IF(#REF!&lt;&gt;"",1,0))</f>
        <v>#REF!</v>
      </c>
      <c r="V54" s="211" t="e">
        <f>IF('Crisis Indicator Data'!#REF!="No Data",1,IF(#REF!&lt;&gt;"",1,0))</f>
        <v>#REF!</v>
      </c>
      <c r="W54" s="211" t="e">
        <f>IF('Crisis Indicator Data'!#REF!="No Data",1,IF(#REF!&lt;&gt;"",1,0))</f>
        <v>#REF!</v>
      </c>
      <c r="X54" s="211" t="e">
        <f>IF('Crisis Indicator Data'!#REF!="No Data",1,IF(#REF!&lt;&gt;"",1,0))</f>
        <v>#REF!</v>
      </c>
      <c r="Y54" s="211" t="e">
        <f>IF('Crisis Indicator Data'!#REF!="No Data",1,IF(#REF!&lt;&gt;"",1,0))</f>
        <v>#REF!</v>
      </c>
      <c r="Z54" s="211" t="e">
        <f>IF('Crisis Indicator Data'!#REF!="No Data",1,IF(#REF!&lt;&gt;"",1,0))</f>
        <v>#REF!</v>
      </c>
      <c r="AA54" s="211" t="e">
        <f>IF('Crisis Indicator Data'!#REF!="No Data",1,IF(#REF!&lt;&gt;"",1,0))</f>
        <v>#REF!</v>
      </c>
      <c r="AB54" s="211" t="e">
        <f>IF('Crisis Indicator Data'!#REF!="No Data",1,IF(#REF!&lt;&gt;"",1,0))</f>
        <v>#REF!</v>
      </c>
      <c r="AC54" s="211" t="e">
        <f>IF('Crisis Indicator Data'!#REF!="No Data",1,IF(#REF!&lt;&gt;"",1,0))</f>
        <v>#REF!</v>
      </c>
      <c r="AD54" s="211" t="e">
        <f>IF('Crisis Indicator Data'!#REF!="No Data",1,IF(#REF!&lt;&gt;"",1,0))</f>
        <v>#REF!</v>
      </c>
      <c r="AE54" s="211" t="e">
        <f>IF('Crisis Indicator Data'!#REF!="No Data",1,IF(#REF!&lt;&gt;"",1,0))</f>
        <v>#REF!</v>
      </c>
      <c r="AF54" s="211" t="e">
        <f>IF('Crisis Indicator Data'!#REF!="No Data",1,IF(#REF!&lt;&gt;"",1,0))</f>
        <v>#REF!</v>
      </c>
      <c r="AG54" s="211" t="e">
        <f>IF('Crisis Indicator Data'!#REF!="No Data",1,IF(#REF!&lt;&gt;"",1,0))</f>
        <v>#REF!</v>
      </c>
      <c r="AH54" s="211" t="e">
        <f>IF('Crisis Indicator Data'!#REF!="No Data",1,IF(#REF!&lt;&gt;"",1,0))</f>
        <v>#REF!</v>
      </c>
      <c r="AI54" s="211" t="e">
        <f>IF('Crisis Indicator Data'!#REF!="No Data",1,IF(#REF!&lt;&gt;"",1,0))</f>
        <v>#REF!</v>
      </c>
      <c r="AJ54" s="211" t="e">
        <f>IF('Crisis Indicator Data'!#REF!="No Data",1,IF(#REF!&lt;&gt;"",1,0))</f>
        <v>#REF!</v>
      </c>
      <c r="AK54" s="211" t="e">
        <f>IF('Crisis Indicator Data'!#REF!="No Data",1,IF(#REF!&lt;&gt;"",1,0))</f>
        <v>#REF!</v>
      </c>
      <c r="AL54" s="211" t="e">
        <f>IF('Crisis Indicator Data'!#REF!="No Data",1,IF(#REF!&lt;&gt;"",1,0))</f>
        <v>#REF!</v>
      </c>
      <c r="AM54" s="211" t="e">
        <f>IF('Crisis Indicator Data'!#REF!="No Data",1,IF(#REF!&lt;&gt;"",1,0))</f>
        <v>#REF!</v>
      </c>
      <c r="AN54" s="211" t="e">
        <f>IF('Crisis Indicator Data'!#REF!="No Data",1,IF(#REF!&lt;&gt;"",1,0))</f>
        <v>#REF!</v>
      </c>
      <c r="AO54" s="211" t="e">
        <f>IF('Crisis Indicator Data'!#REF!="No Data",1,IF(#REF!&lt;&gt;"",1,0))</f>
        <v>#REF!</v>
      </c>
      <c r="AP54" s="211" t="e">
        <f>IF('Crisis Indicator Data'!#REF!="No Data",1,IF(#REF!&lt;&gt;"",1,0))</f>
        <v>#REF!</v>
      </c>
      <c r="AQ54" s="211" t="e">
        <f>IF('Crisis Indicator Data'!#REF!="No Data",1,IF(#REF!&lt;&gt;"",1,0))</f>
        <v>#REF!</v>
      </c>
      <c r="AR54" s="211" t="e">
        <f>IF('Crisis Indicator Data'!#REF!="No Data",1,IF(#REF!&lt;&gt;"",1,0))</f>
        <v>#REF!</v>
      </c>
      <c r="AS54" s="211" t="e">
        <f>IF('Crisis Indicator Data'!#REF!="No Data",1,IF(#REF!&lt;&gt;"",1,0))</f>
        <v>#REF!</v>
      </c>
      <c r="AT54" s="211" t="e">
        <f>IF('Crisis Indicator Data'!#REF!="No Data",1,IF(#REF!&lt;&gt;"",1,0))</f>
        <v>#REF!</v>
      </c>
      <c r="AU54" s="211" t="e">
        <f>IF('Crisis Indicator Data'!#REF!="No Data",1,IF(#REF!&lt;&gt;"",1,0))</f>
        <v>#REF!</v>
      </c>
      <c r="AV54" s="211" t="e">
        <f>IF('Crisis Indicator Data'!#REF!="No Data",1,IF(#REF!&lt;&gt;"",1,0))</f>
        <v>#REF!</v>
      </c>
      <c r="AW54" s="211" t="e">
        <f>IF('Crisis Indicator Data'!#REF!="No Data",1,IF(#REF!&lt;&gt;"",1,0))</f>
        <v>#REF!</v>
      </c>
      <c r="AX54" s="211" t="e">
        <f>IF('Crisis Indicator Data'!#REF!="No Data",1,IF(#REF!&lt;&gt;"",1,0))</f>
        <v>#REF!</v>
      </c>
      <c r="AY54" s="211" t="e">
        <f>IF('Crisis Indicator Data'!#REF!="No Data",1,IF(#REF!&lt;&gt;"",1,0))</f>
        <v>#REF!</v>
      </c>
      <c r="AZ54" s="211" t="e">
        <f>IF('Crisis Indicator Data'!#REF!="No Data",1,IF(#REF!&lt;&gt;"",1,0))</f>
        <v>#REF!</v>
      </c>
      <c r="BA54" t="e">
        <f t="shared" si="2"/>
        <v>#REF!</v>
      </c>
      <c r="BB54" s="22" t="e">
        <f t="shared" si="3"/>
        <v>#REF!</v>
      </c>
    </row>
    <row r="55" spans="1:54" x14ac:dyDescent="0.25">
      <c r="A55" t="s">
        <v>8787</v>
      </c>
      <c r="B55" s="211" t="e">
        <f>IF('Crisis Indicator Data'!#REF!="No Data",1,IF(#REF!&lt;&gt;"",1,0))</f>
        <v>#REF!</v>
      </c>
      <c r="C55" s="211" t="e">
        <f>IF('Crisis Indicator Data'!#REF!="No Data",1,IF(#REF!&lt;&gt;"",1,0))</f>
        <v>#REF!</v>
      </c>
      <c r="D55" s="211" t="e">
        <f>IF('Crisis Indicator Data'!#REF!="No Data",1,IF(#REF!&lt;&gt;"",1,0))</f>
        <v>#REF!</v>
      </c>
      <c r="E55" s="211" t="e">
        <f>IF('Crisis Indicator Data'!#REF!="No Data",1,IF(#REF!&lt;&gt;"",1,0))</f>
        <v>#REF!</v>
      </c>
      <c r="F55" s="211" t="e">
        <f>IF('Crisis Indicator Data'!#REF!="No Data",1,IF(#REF!&lt;&gt;"",1,0))</f>
        <v>#REF!</v>
      </c>
      <c r="G55" s="211" t="e">
        <f>IF('Crisis Indicator Data'!#REF!="No Data",1,IF(#REF!&lt;&gt;"",1,0))</f>
        <v>#REF!</v>
      </c>
      <c r="H55" s="211" t="e">
        <f>IF('Crisis Indicator Data'!#REF!="No Data",1,IF(#REF!&lt;&gt;"",1,0))</f>
        <v>#REF!</v>
      </c>
      <c r="I55" s="211" t="e">
        <f>IF('Crisis Indicator Data'!#REF!="No Data",1,IF(#REF!&lt;&gt;"",1,0))</f>
        <v>#REF!</v>
      </c>
      <c r="J55" s="211" t="e">
        <f>IF('Crisis Indicator Data'!#REF!="No Data",1,IF(#REF!&lt;&gt;"",1,0))</f>
        <v>#REF!</v>
      </c>
      <c r="K55" s="211" t="e">
        <f>IF('Crisis Indicator Data'!#REF!="No Data",1,IF(#REF!&lt;&gt;"",1,0))</f>
        <v>#REF!</v>
      </c>
      <c r="L55" s="211" t="e">
        <f>IF('Crisis Indicator Data'!#REF!="No Data",1,IF(#REF!&lt;&gt;"",1,0))</f>
        <v>#REF!</v>
      </c>
      <c r="M55" s="211" t="e">
        <f>IF('Crisis Indicator Data'!#REF!="No Data",1,IF(#REF!&lt;&gt;"",1,0))</f>
        <v>#REF!</v>
      </c>
      <c r="N55" s="211" t="e">
        <f>IF('Crisis Indicator Data'!#REF!="No Data",1,IF(#REF!&lt;&gt;"",1,0))</f>
        <v>#REF!</v>
      </c>
      <c r="O55" s="211" t="e">
        <f>IF('Crisis Indicator Data'!#REF!="No Data",1,IF(#REF!&lt;&gt;"",1,0))</f>
        <v>#REF!</v>
      </c>
      <c r="P55" s="211" t="e">
        <f>IF('Crisis Indicator Data'!#REF!="No Data",1,IF(#REF!&lt;&gt;"",1,0))</f>
        <v>#REF!</v>
      </c>
      <c r="Q55" s="211" t="e">
        <f>IF('Crisis Indicator Data'!#REF!="No Data",1,IF(#REF!&lt;&gt;"",1,0))</f>
        <v>#REF!</v>
      </c>
      <c r="R55" s="211" t="e">
        <f>IF('Crisis Indicator Data'!#REF!="No Data",1,IF(#REF!&lt;&gt;"",1,0))</f>
        <v>#REF!</v>
      </c>
      <c r="S55" s="211" t="e">
        <f>IF('Crisis Indicator Data'!#REF!="No Data",1,IF(#REF!&lt;&gt;"",1,0))</f>
        <v>#REF!</v>
      </c>
      <c r="T55" s="211" t="e">
        <f>IF('Crisis Indicator Data'!#REF!="No Data",1,IF(#REF!&lt;&gt;"",1,0))</f>
        <v>#REF!</v>
      </c>
      <c r="U55" s="211" t="e">
        <f>IF('Crisis Indicator Data'!#REF!="No Data",1,IF(#REF!&lt;&gt;"",1,0))</f>
        <v>#REF!</v>
      </c>
      <c r="V55" s="211" t="e">
        <f>IF('Crisis Indicator Data'!#REF!="No Data",1,IF(#REF!&lt;&gt;"",1,0))</f>
        <v>#REF!</v>
      </c>
      <c r="W55" s="211" t="e">
        <f>IF('Crisis Indicator Data'!#REF!="No Data",1,IF(#REF!&lt;&gt;"",1,0))</f>
        <v>#REF!</v>
      </c>
      <c r="X55" s="211" t="e">
        <f>IF('Crisis Indicator Data'!#REF!="No Data",1,IF(#REF!&lt;&gt;"",1,0))</f>
        <v>#REF!</v>
      </c>
      <c r="Y55" s="211" t="e">
        <f>IF('Crisis Indicator Data'!#REF!="No Data",1,IF(#REF!&lt;&gt;"",1,0))</f>
        <v>#REF!</v>
      </c>
      <c r="Z55" s="211" t="e">
        <f>IF('Crisis Indicator Data'!#REF!="No Data",1,IF(#REF!&lt;&gt;"",1,0))</f>
        <v>#REF!</v>
      </c>
      <c r="AA55" s="211" t="e">
        <f>IF('Crisis Indicator Data'!#REF!="No Data",1,IF(#REF!&lt;&gt;"",1,0))</f>
        <v>#REF!</v>
      </c>
      <c r="AB55" s="211" t="e">
        <f>IF('Crisis Indicator Data'!#REF!="No Data",1,IF(#REF!&lt;&gt;"",1,0))</f>
        <v>#REF!</v>
      </c>
      <c r="AC55" s="211" t="e">
        <f>IF('Crisis Indicator Data'!#REF!="No Data",1,IF(#REF!&lt;&gt;"",1,0))</f>
        <v>#REF!</v>
      </c>
      <c r="AD55" s="211" t="e">
        <f>IF('Crisis Indicator Data'!#REF!="No Data",1,IF(#REF!&lt;&gt;"",1,0))</f>
        <v>#REF!</v>
      </c>
      <c r="AE55" s="211" t="e">
        <f>IF('Crisis Indicator Data'!#REF!="No Data",1,IF(#REF!&lt;&gt;"",1,0))</f>
        <v>#REF!</v>
      </c>
      <c r="AF55" s="211" t="e">
        <f>IF('Crisis Indicator Data'!#REF!="No Data",1,IF(#REF!&lt;&gt;"",1,0))</f>
        <v>#REF!</v>
      </c>
      <c r="AG55" s="211" t="e">
        <f>IF('Crisis Indicator Data'!#REF!="No Data",1,IF(#REF!&lt;&gt;"",1,0))</f>
        <v>#REF!</v>
      </c>
      <c r="AH55" s="211" t="e">
        <f>IF('Crisis Indicator Data'!#REF!="No Data",1,IF(#REF!&lt;&gt;"",1,0))</f>
        <v>#REF!</v>
      </c>
      <c r="AI55" s="211" t="e">
        <f>IF('Crisis Indicator Data'!#REF!="No Data",1,IF(#REF!&lt;&gt;"",1,0))</f>
        <v>#REF!</v>
      </c>
      <c r="AJ55" s="211" t="e">
        <f>IF('Crisis Indicator Data'!#REF!="No Data",1,IF(#REF!&lt;&gt;"",1,0))</f>
        <v>#REF!</v>
      </c>
      <c r="AK55" s="211" t="e">
        <f>IF('Crisis Indicator Data'!#REF!="No Data",1,IF(#REF!&lt;&gt;"",1,0))</f>
        <v>#REF!</v>
      </c>
      <c r="AL55" s="211" t="e">
        <f>IF('Crisis Indicator Data'!#REF!="No Data",1,IF(#REF!&lt;&gt;"",1,0))</f>
        <v>#REF!</v>
      </c>
      <c r="AM55" s="211" t="e">
        <f>IF('Crisis Indicator Data'!#REF!="No Data",1,IF(#REF!&lt;&gt;"",1,0))</f>
        <v>#REF!</v>
      </c>
      <c r="AN55" s="211" t="e">
        <f>IF('Crisis Indicator Data'!#REF!="No Data",1,IF(#REF!&lt;&gt;"",1,0))</f>
        <v>#REF!</v>
      </c>
      <c r="AO55" s="211" t="e">
        <f>IF('Crisis Indicator Data'!#REF!="No Data",1,IF(#REF!&lt;&gt;"",1,0))</f>
        <v>#REF!</v>
      </c>
      <c r="AP55" s="211" t="e">
        <f>IF('Crisis Indicator Data'!#REF!="No Data",1,IF(#REF!&lt;&gt;"",1,0))</f>
        <v>#REF!</v>
      </c>
      <c r="AQ55" s="211" t="e">
        <f>IF('Crisis Indicator Data'!#REF!="No Data",1,IF(#REF!&lt;&gt;"",1,0))</f>
        <v>#REF!</v>
      </c>
      <c r="AR55" s="211" t="e">
        <f>IF('Crisis Indicator Data'!#REF!="No Data",1,IF(#REF!&lt;&gt;"",1,0))</f>
        <v>#REF!</v>
      </c>
      <c r="AS55" s="211" t="e">
        <f>IF('Crisis Indicator Data'!#REF!="No Data",1,IF(#REF!&lt;&gt;"",1,0))</f>
        <v>#REF!</v>
      </c>
      <c r="AT55" s="211" t="e">
        <f>IF('Crisis Indicator Data'!#REF!="No Data",1,IF(#REF!&lt;&gt;"",1,0))</f>
        <v>#REF!</v>
      </c>
      <c r="AU55" s="211" t="e">
        <f>IF('Crisis Indicator Data'!#REF!="No Data",1,IF(#REF!&lt;&gt;"",1,0))</f>
        <v>#REF!</v>
      </c>
      <c r="AV55" s="211" t="e">
        <f>IF('Crisis Indicator Data'!#REF!="No Data",1,IF(#REF!&lt;&gt;"",1,0))</f>
        <v>#REF!</v>
      </c>
      <c r="AW55" s="211" t="e">
        <f>IF('Crisis Indicator Data'!#REF!="No Data",1,IF(#REF!&lt;&gt;"",1,0))</f>
        <v>#REF!</v>
      </c>
      <c r="AX55" s="211" t="e">
        <f>IF('Crisis Indicator Data'!#REF!="No Data",1,IF(#REF!&lt;&gt;"",1,0))</f>
        <v>#REF!</v>
      </c>
      <c r="AY55" s="211" t="e">
        <f>IF('Crisis Indicator Data'!#REF!="No Data",1,IF(#REF!&lt;&gt;"",1,0))</f>
        <v>#REF!</v>
      </c>
      <c r="AZ55" s="211" t="e">
        <f>IF('Crisis Indicator Data'!#REF!="No Data",1,IF(#REF!&lt;&gt;"",1,0))</f>
        <v>#REF!</v>
      </c>
      <c r="BA55" t="e">
        <f t="shared" si="2"/>
        <v>#REF!</v>
      </c>
      <c r="BB55" s="22" t="e">
        <f t="shared" si="3"/>
        <v>#REF!</v>
      </c>
    </row>
    <row r="56" spans="1:54" x14ac:dyDescent="0.25">
      <c r="A56" t="s">
        <v>8790</v>
      </c>
      <c r="B56" s="211" t="e">
        <f>IF('Crisis Indicator Data'!#REF!="No Data",1,IF(#REF!&lt;&gt;"",1,0))</f>
        <v>#REF!</v>
      </c>
      <c r="C56" s="211" t="e">
        <f>IF('Crisis Indicator Data'!#REF!="No Data",1,IF(#REF!&lt;&gt;"",1,0))</f>
        <v>#REF!</v>
      </c>
      <c r="D56" s="211" t="e">
        <f>IF('Crisis Indicator Data'!#REF!="No Data",1,IF(#REF!&lt;&gt;"",1,0))</f>
        <v>#REF!</v>
      </c>
      <c r="E56" s="211" t="e">
        <f>IF('Crisis Indicator Data'!#REF!="No Data",1,IF(#REF!&lt;&gt;"",1,0))</f>
        <v>#REF!</v>
      </c>
      <c r="F56" s="211" t="e">
        <f>IF('Crisis Indicator Data'!#REF!="No Data",1,IF(#REF!&lt;&gt;"",1,0))</f>
        <v>#REF!</v>
      </c>
      <c r="G56" s="211" t="e">
        <f>IF('Crisis Indicator Data'!#REF!="No Data",1,IF(#REF!&lt;&gt;"",1,0))</f>
        <v>#REF!</v>
      </c>
      <c r="H56" s="211" t="e">
        <f>IF('Crisis Indicator Data'!#REF!="No Data",1,IF(#REF!&lt;&gt;"",1,0))</f>
        <v>#REF!</v>
      </c>
      <c r="I56" s="211" t="e">
        <f>IF('Crisis Indicator Data'!#REF!="No Data",1,IF(#REF!&lt;&gt;"",1,0))</f>
        <v>#REF!</v>
      </c>
      <c r="J56" s="211" t="e">
        <f>IF('Crisis Indicator Data'!#REF!="No Data",1,IF(#REF!&lt;&gt;"",1,0))</f>
        <v>#REF!</v>
      </c>
      <c r="K56" s="211" t="e">
        <f>IF('Crisis Indicator Data'!#REF!="No Data",1,IF(#REF!&lt;&gt;"",1,0))</f>
        <v>#REF!</v>
      </c>
      <c r="L56" s="211" t="e">
        <f>IF('Crisis Indicator Data'!#REF!="No Data",1,IF(#REF!&lt;&gt;"",1,0))</f>
        <v>#REF!</v>
      </c>
      <c r="M56" s="211" t="e">
        <f>IF('Crisis Indicator Data'!#REF!="No Data",1,IF(#REF!&lt;&gt;"",1,0))</f>
        <v>#REF!</v>
      </c>
      <c r="N56" s="211" t="e">
        <f>IF('Crisis Indicator Data'!#REF!="No Data",1,IF(#REF!&lt;&gt;"",1,0))</f>
        <v>#REF!</v>
      </c>
      <c r="O56" s="211" t="e">
        <f>IF('Crisis Indicator Data'!#REF!="No Data",1,IF(#REF!&lt;&gt;"",1,0))</f>
        <v>#REF!</v>
      </c>
      <c r="P56" s="211" t="e">
        <f>IF('Crisis Indicator Data'!#REF!="No Data",1,IF(#REF!&lt;&gt;"",1,0))</f>
        <v>#REF!</v>
      </c>
      <c r="Q56" s="211" t="e">
        <f>IF('Crisis Indicator Data'!#REF!="No Data",1,IF(#REF!&lt;&gt;"",1,0))</f>
        <v>#REF!</v>
      </c>
      <c r="R56" s="211" t="e">
        <f>IF('Crisis Indicator Data'!#REF!="No Data",1,IF(#REF!&lt;&gt;"",1,0))</f>
        <v>#REF!</v>
      </c>
      <c r="S56" s="211" t="e">
        <f>IF('Crisis Indicator Data'!#REF!="No Data",1,IF(#REF!&lt;&gt;"",1,0))</f>
        <v>#REF!</v>
      </c>
      <c r="T56" s="211" t="e">
        <f>IF('Crisis Indicator Data'!#REF!="No Data",1,IF(#REF!&lt;&gt;"",1,0))</f>
        <v>#REF!</v>
      </c>
      <c r="U56" s="211" t="e">
        <f>IF('Crisis Indicator Data'!#REF!="No Data",1,IF(#REF!&lt;&gt;"",1,0))</f>
        <v>#REF!</v>
      </c>
      <c r="V56" s="211" t="e">
        <f>IF('Crisis Indicator Data'!#REF!="No Data",1,IF(#REF!&lt;&gt;"",1,0))</f>
        <v>#REF!</v>
      </c>
      <c r="W56" s="211" t="e">
        <f>IF('Crisis Indicator Data'!#REF!="No Data",1,IF(#REF!&lt;&gt;"",1,0))</f>
        <v>#REF!</v>
      </c>
      <c r="X56" s="211" t="e">
        <f>IF('Crisis Indicator Data'!#REF!="No Data",1,IF(#REF!&lt;&gt;"",1,0))</f>
        <v>#REF!</v>
      </c>
      <c r="Y56" s="211" t="e">
        <f>IF('Crisis Indicator Data'!#REF!="No Data",1,IF(#REF!&lt;&gt;"",1,0))</f>
        <v>#REF!</v>
      </c>
      <c r="Z56" s="211" t="e">
        <f>IF('Crisis Indicator Data'!#REF!="No Data",1,IF(#REF!&lt;&gt;"",1,0))</f>
        <v>#REF!</v>
      </c>
      <c r="AA56" s="211" t="e">
        <f>IF('Crisis Indicator Data'!#REF!="No Data",1,IF(#REF!&lt;&gt;"",1,0))</f>
        <v>#REF!</v>
      </c>
      <c r="AB56" s="211" t="e">
        <f>IF('Crisis Indicator Data'!#REF!="No Data",1,IF(#REF!&lt;&gt;"",1,0))</f>
        <v>#REF!</v>
      </c>
      <c r="AC56" s="211" t="e">
        <f>IF('Crisis Indicator Data'!#REF!="No Data",1,IF(#REF!&lt;&gt;"",1,0))</f>
        <v>#REF!</v>
      </c>
      <c r="AD56" s="211" t="e">
        <f>IF('Crisis Indicator Data'!#REF!="No Data",1,IF(#REF!&lt;&gt;"",1,0))</f>
        <v>#REF!</v>
      </c>
      <c r="AE56" s="211" t="e">
        <f>IF('Crisis Indicator Data'!#REF!="No Data",1,IF(#REF!&lt;&gt;"",1,0))</f>
        <v>#REF!</v>
      </c>
      <c r="AF56" s="211" t="e">
        <f>IF('Crisis Indicator Data'!#REF!="No Data",1,IF(#REF!&lt;&gt;"",1,0))</f>
        <v>#REF!</v>
      </c>
      <c r="AG56" s="211" t="e">
        <f>IF('Crisis Indicator Data'!#REF!="No Data",1,IF(#REF!&lt;&gt;"",1,0))</f>
        <v>#REF!</v>
      </c>
      <c r="AH56" s="211" t="e">
        <f>IF('Crisis Indicator Data'!#REF!="No Data",1,IF(#REF!&lt;&gt;"",1,0))</f>
        <v>#REF!</v>
      </c>
      <c r="AI56" s="211" t="e">
        <f>IF('Crisis Indicator Data'!#REF!="No Data",1,IF(#REF!&lt;&gt;"",1,0))</f>
        <v>#REF!</v>
      </c>
      <c r="AJ56" s="211" t="e">
        <f>IF('Crisis Indicator Data'!#REF!="No Data",1,IF(#REF!&lt;&gt;"",1,0))</f>
        <v>#REF!</v>
      </c>
      <c r="AK56" s="211" t="e">
        <f>IF('Crisis Indicator Data'!#REF!="No Data",1,IF(#REF!&lt;&gt;"",1,0))</f>
        <v>#REF!</v>
      </c>
      <c r="AL56" s="211" t="e">
        <f>IF('Crisis Indicator Data'!#REF!="No Data",1,IF(#REF!&lt;&gt;"",1,0))</f>
        <v>#REF!</v>
      </c>
      <c r="AM56" s="211" t="e">
        <f>IF('Crisis Indicator Data'!#REF!="No Data",1,IF(#REF!&lt;&gt;"",1,0))</f>
        <v>#REF!</v>
      </c>
      <c r="AN56" s="211" t="e">
        <f>IF('Crisis Indicator Data'!#REF!="No Data",1,IF(#REF!&lt;&gt;"",1,0))</f>
        <v>#REF!</v>
      </c>
      <c r="AO56" s="211" t="e">
        <f>IF('Crisis Indicator Data'!#REF!="No Data",1,IF(#REF!&lt;&gt;"",1,0))</f>
        <v>#REF!</v>
      </c>
      <c r="AP56" s="211" t="e">
        <f>IF('Crisis Indicator Data'!#REF!="No Data",1,IF(#REF!&lt;&gt;"",1,0))</f>
        <v>#REF!</v>
      </c>
      <c r="AQ56" s="211" t="e">
        <f>IF('Crisis Indicator Data'!#REF!="No Data",1,IF(#REF!&lt;&gt;"",1,0))</f>
        <v>#REF!</v>
      </c>
      <c r="AR56" s="211" t="e">
        <f>IF('Crisis Indicator Data'!#REF!="No Data",1,IF(#REF!&lt;&gt;"",1,0))</f>
        <v>#REF!</v>
      </c>
      <c r="AS56" s="211" t="e">
        <f>IF('Crisis Indicator Data'!#REF!="No Data",1,IF(#REF!&lt;&gt;"",1,0))</f>
        <v>#REF!</v>
      </c>
      <c r="AT56" s="211" t="e">
        <f>IF('Crisis Indicator Data'!#REF!="No Data",1,IF(#REF!&lt;&gt;"",1,0))</f>
        <v>#REF!</v>
      </c>
      <c r="AU56" s="211" t="e">
        <f>IF('Crisis Indicator Data'!#REF!="No Data",1,IF(#REF!&lt;&gt;"",1,0))</f>
        <v>#REF!</v>
      </c>
      <c r="AV56" s="211" t="e">
        <f>IF('Crisis Indicator Data'!#REF!="No Data",1,IF(#REF!&lt;&gt;"",1,0))</f>
        <v>#REF!</v>
      </c>
      <c r="AW56" s="211" t="e">
        <f>IF('Crisis Indicator Data'!#REF!="No Data",1,IF(#REF!&lt;&gt;"",1,0))</f>
        <v>#REF!</v>
      </c>
      <c r="AX56" s="211" t="e">
        <f>IF('Crisis Indicator Data'!#REF!="No Data",1,IF(#REF!&lt;&gt;"",1,0))</f>
        <v>#REF!</v>
      </c>
      <c r="AY56" s="211" t="e">
        <f>IF('Crisis Indicator Data'!#REF!="No Data",1,IF(#REF!&lt;&gt;"",1,0))</f>
        <v>#REF!</v>
      </c>
      <c r="AZ56" s="211" t="e">
        <f>IF('Crisis Indicator Data'!#REF!="No Data",1,IF(#REF!&lt;&gt;"",1,0))</f>
        <v>#REF!</v>
      </c>
      <c r="BA56" t="e">
        <f t="shared" si="2"/>
        <v>#REF!</v>
      </c>
      <c r="BB56" s="22" t="e">
        <f t="shared" si="3"/>
        <v>#REF!</v>
      </c>
    </row>
    <row r="57" spans="1:54" x14ac:dyDescent="0.25">
      <c r="A57" t="s">
        <v>8791</v>
      </c>
      <c r="B57" s="211" t="e">
        <f>IF('Crisis Indicator Data'!#REF!="No Data",1,IF(#REF!&lt;&gt;"",1,0))</f>
        <v>#REF!</v>
      </c>
      <c r="C57" s="211" t="e">
        <f>IF('Crisis Indicator Data'!#REF!="No Data",1,IF(#REF!&lt;&gt;"",1,0))</f>
        <v>#REF!</v>
      </c>
      <c r="D57" s="211" t="e">
        <f>IF('Crisis Indicator Data'!#REF!="No Data",1,IF(#REF!&lt;&gt;"",1,0))</f>
        <v>#REF!</v>
      </c>
      <c r="E57" s="211" t="e">
        <f>IF('Crisis Indicator Data'!#REF!="No Data",1,IF(#REF!&lt;&gt;"",1,0))</f>
        <v>#REF!</v>
      </c>
      <c r="F57" s="211" t="e">
        <f>IF('Crisis Indicator Data'!#REF!="No Data",1,IF(#REF!&lt;&gt;"",1,0))</f>
        <v>#REF!</v>
      </c>
      <c r="G57" s="211" t="e">
        <f>IF('Crisis Indicator Data'!#REF!="No Data",1,IF(#REF!&lt;&gt;"",1,0))</f>
        <v>#REF!</v>
      </c>
      <c r="H57" s="211" t="e">
        <f>IF('Crisis Indicator Data'!#REF!="No Data",1,IF(#REF!&lt;&gt;"",1,0))</f>
        <v>#REF!</v>
      </c>
      <c r="I57" s="211" t="e">
        <f>IF('Crisis Indicator Data'!#REF!="No Data",1,IF(#REF!&lt;&gt;"",1,0))</f>
        <v>#REF!</v>
      </c>
      <c r="J57" s="211" t="e">
        <f>IF('Crisis Indicator Data'!#REF!="No Data",1,IF(#REF!&lt;&gt;"",1,0))</f>
        <v>#REF!</v>
      </c>
      <c r="K57" s="211" t="e">
        <f>IF('Crisis Indicator Data'!#REF!="No Data",1,IF(#REF!&lt;&gt;"",1,0))</f>
        <v>#REF!</v>
      </c>
      <c r="L57" s="211" t="e">
        <f>IF('Crisis Indicator Data'!#REF!="No Data",1,IF(#REF!&lt;&gt;"",1,0))</f>
        <v>#REF!</v>
      </c>
      <c r="M57" s="211" t="e">
        <f>IF('Crisis Indicator Data'!#REF!="No Data",1,IF(#REF!&lt;&gt;"",1,0))</f>
        <v>#REF!</v>
      </c>
      <c r="N57" s="211" t="e">
        <f>IF('Crisis Indicator Data'!#REF!="No Data",1,IF(#REF!&lt;&gt;"",1,0))</f>
        <v>#REF!</v>
      </c>
      <c r="O57" s="211" t="e">
        <f>IF('Crisis Indicator Data'!#REF!="No Data",1,IF(#REF!&lt;&gt;"",1,0))</f>
        <v>#REF!</v>
      </c>
      <c r="P57" s="211" t="e">
        <f>IF('Crisis Indicator Data'!#REF!="No Data",1,IF(#REF!&lt;&gt;"",1,0))</f>
        <v>#REF!</v>
      </c>
      <c r="Q57" s="211" t="e">
        <f>IF('Crisis Indicator Data'!#REF!="No Data",1,IF(#REF!&lt;&gt;"",1,0))</f>
        <v>#REF!</v>
      </c>
      <c r="R57" s="211" t="e">
        <f>IF('Crisis Indicator Data'!#REF!="No Data",1,IF(#REF!&lt;&gt;"",1,0))</f>
        <v>#REF!</v>
      </c>
      <c r="S57" s="211" t="e">
        <f>IF('Crisis Indicator Data'!#REF!="No Data",1,IF(#REF!&lt;&gt;"",1,0))</f>
        <v>#REF!</v>
      </c>
      <c r="T57" s="211" t="e">
        <f>IF('Crisis Indicator Data'!#REF!="No Data",1,IF(#REF!&lt;&gt;"",1,0))</f>
        <v>#REF!</v>
      </c>
      <c r="U57" s="211" t="e">
        <f>IF('Crisis Indicator Data'!#REF!="No Data",1,IF(#REF!&lt;&gt;"",1,0))</f>
        <v>#REF!</v>
      </c>
      <c r="V57" s="211" t="e">
        <f>IF('Crisis Indicator Data'!#REF!="No Data",1,IF(#REF!&lt;&gt;"",1,0))</f>
        <v>#REF!</v>
      </c>
      <c r="W57" s="211" t="e">
        <f>IF('Crisis Indicator Data'!#REF!="No Data",1,IF(#REF!&lt;&gt;"",1,0))</f>
        <v>#REF!</v>
      </c>
      <c r="X57" s="211" t="e">
        <f>IF('Crisis Indicator Data'!#REF!="No Data",1,IF(#REF!&lt;&gt;"",1,0))</f>
        <v>#REF!</v>
      </c>
      <c r="Y57" s="211" t="e">
        <f>IF('Crisis Indicator Data'!#REF!="No Data",1,IF(#REF!&lt;&gt;"",1,0))</f>
        <v>#REF!</v>
      </c>
      <c r="Z57" s="211" t="e">
        <f>IF('Crisis Indicator Data'!#REF!="No Data",1,IF(#REF!&lt;&gt;"",1,0))</f>
        <v>#REF!</v>
      </c>
      <c r="AA57" s="211" t="e">
        <f>IF('Crisis Indicator Data'!#REF!="No Data",1,IF(#REF!&lt;&gt;"",1,0))</f>
        <v>#REF!</v>
      </c>
      <c r="AB57" s="211" t="e">
        <f>IF('Crisis Indicator Data'!#REF!="No Data",1,IF(#REF!&lt;&gt;"",1,0))</f>
        <v>#REF!</v>
      </c>
      <c r="AC57" s="211" t="e">
        <f>IF('Crisis Indicator Data'!#REF!="No Data",1,IF(#REF!&lt;&gt;"",1,0))</f>
        <v>#REF!</v>
      </c>
      <c r="AD57" s="211" t="e">
        <f>IF('Crisis Indicator Data'!#REF!="No Data",1,IF(#REF!&lt;&gt;"",1,0))</f>
        <v>#REF!</v>
      </c>
      <c r="AE57" s="211" t="e">
        <f>IF('Crisis Indicator Data'!#REF!="No Data",1,IF(#REF!&lt;&gt;"",1,0))</f>
        <v>#REF!</v>
      </c>
      <c r="AF57" s="211" t="e">
        <f>IF('Crisis Indicator Data'!#REF!="No Data",1,IF(#REF!&lt;&gt;"",1,0))</f>
        <v>#REF!</v>
      </c>
      <c r="AG57" s="211" t="e">
        <f>IF('Crisis Indicator Data'!#REF!="No Data",1,IF(#REF!&lt;&gt;"",1,0))</f>
        <v>#REF!</v>
      </c>
      <c r="AH57" s="211" t="e">
        <f>IF('Crisis Indicator Data'!#REF!="No Data",1,IF(#REF!&lt;&gt;"",1,0))</f>
        <v>#REF!</v>
      </c>
      <c r="AI57" s="211" t="e">
        <f>IF('Crisis Indicator Data'!#REF!="No Data",1,IF(#REF!&lt;&gt;"",1,0))</f>
        <v>#REF!</v>
      </c>
      <c r="AJ57" s="211" t="e">
        <f>IF('Crisis Indicator Data'!#REF!="No Data",1,IF(#REF!&lt;&gt;"",1,0))</f>
        <v>#REF!</v>
      </c>
      <c r="AK57" s="211" t="e">
        <f>IF('Crisis Indicator Data'!#REF!="No Data",1,IF(#REF!&lt;&gt;"",1,0))</f>
        <v>#REF!</v>
      </c>
      <c r="AL57" s="211" t="e">
        <f>IF('Crisis Indicator Data'!#REF!="No Data",1,IF(#REF!&lt;&gt;"",1,0))</f>
        <v>#REF!</v>
      </c>
      <c r="AM57" s="211" t="e">
        <f>IF('Crisis Indicator Data'!#REF!="No Data",1,IF(#REF!&lt;&gt;"",1,0))</f>
        <v>#REF!</v>
      </c>
      <c r="AN57" s="211" t="e">
        <f>IF('Crisis Indicator Data'!#REF!="No Data",1,IF(#REF!&lt;&gt;"",1,0))</f>
        <v>#REF!</v>
      </c>
      <c r="AO57" s="211" t="e">
        <f>IF('Crisis Indicator Data'!#REF!="No Data",1,IF(#REF!&lt;&gt;"",1,0))</f>
        <v>#REF!</v>
      </c>
      <c r="AP57" s="211" t="e">
        <f>IF('Crisis Indicator Data'!#REF!="No Data",1,IF(#REF!&lt;&gt;"",1,0))</f>
        <v>#REF!</v>
      </c>
      <c r="AQ57" s="211" t="e">
        <f>IF('Crisis Indicator Data'!#REF!="No Data",1,IF(#REF!&lt;&gt;"",1,0))</f>
        <v>#REF!</v>
      </c>
      <c r="AR57" s="211" t="e">
        <f>IF('Crisis Indicator Data'!#REF!="No Data",1,IF(#REF!&lt;&gt;"",1,0))</f>
        <v>#REF!</v>
      </c>
      <c r="AS57" s="211" t="e">
        <f>IF('Crisis Indicator Data'!#REF!="No Data",1,IF(#REF!&lt;&gt;"",1,0))</f>
        <v>#REF!</v>
      </c>
      <c r="AT57" s="211" t="e">
        <f>IF('Crisis Indicator Data'!#REF!="No Data",1,IF(#REF!&lt;&gt;"",1,0))</f>
        <v>#REF!</v>
      </c>
      <c r="AU57" s="211" t="e">
        <f>IF('Crisis Indicator Data'!#REF!="No Data",1,IF(#REF!&lt;&gt;"",1,0))</f>
        <v>#REF!</v>
      </c>
      <c r="AV57" s="211" t="e">
        <f>IF('Crisis Indicator Data'!#REF!="No Data",1,IF(#REF!&lt;&gt;"",1,0))</f>
        <v>#REF!</v>
      </c>
      <c r="AW57" s="211" t="e">
        <f>IF('Crisis Indicator Data'!#REF!="No Data",1,IF(#REF!&lt;&gt;"",1,0))</f>
        <v>#REF!</v>
      </c>
      <c r="AX57" s="211" t="e">
        <f>IF('Crisis Indicator Data'!#REF!="No Data",1,IF(#REF!&lt;&gt;"",1,0))</f>
        <v>#REF!</v>
      </c>
      <c r="AY57" s="211" t="e">
        <f>IF('Crisis Indicator Data'!#REF!="No Data",1,IF(#REF!&lt;&gt;"",1,0))</f>
        <v>#REF!</v>
      </c>
      <c r="AZ57" s="211" t="e">
        <f>IF('Crisis Indicator Data'!#REF!="No Data",1,IF(#REF!&lt;&gt;"",1,0))</f>
        <v>#REF!</v>
      </c>
      <c r="BA57" t="e">
        <f t="shared" si="2"/>
        <v>#REF!</v>
      </c>
      <c r="BB57" s="22" t="e">
        <f t="shared" si="3"/>
        <v>#REF!</v>
      </c>
    </row>
    <row r="58" spans="1:54" x14ac:dyDescent="0.25">
      <c r="A58" t="s">
        <v>8795</v>
      </c>
      <c r="B58" s="211" t="e">
        <f>IF('Crisis Indicator Data'!#REF!="No Data",1,IF(#REF!&lt;&gt;"",1,0))</f>
        <v>#REF!</v>
      </c>
      <c r="C58" s="211" t="e">
        <f>IF('Crisis Indicator Data'!#REF!="No Data",1,IF(#REF!&lt;&gt;"",1,0))</f>
        <v>#REF!</v>
      </c>
      <c r="D58" s="211" t="e">
        <f>IF('Crisis Indicator Data'!#REF!="No Data",1,IF(#REF!&lt;&gt;"",1,0))</f>
        <v>#REF!</v>
      </c>
      <c r="E58" s="211" t="e">
        <f>IF('Crisis Indicator Data'!#REF!="No Data",1,IF(#REF!&lt;&gt;"",1,0))</f>
        <v>#REF!</v>
      </c>
      <c r="F58" s="211" t="e">
        <f>IF('Crisis Indicator Data'!#REF!="No Data",1,IF(#REF!&lt;&gt;"",1,0))</f>
        <v>#REF!</v>
      </c>
      <c r="G58" s="211" t="e">
        <f>IF('Crisis Indicator Data'!#REF!="No Data",1,IF(#REF!&lt;&gt;"",1,0))</f>
        <v>#REF!</v>
      </c>
      <c r="H58" s="211" t="e">
        <f>IF('Crisis Indicator Data'!#REF!="No Data",1,IF(#REF!&lt;&gt;"",1,0))</f>
        <v>#REF!</v>
      </c>
      <c r="I58" s="211" t="e">
        <f>IF('Crisis Indicator Data'!#REF!="No Data",1,IF(#REF!&lt;&gt;"",1,0))</f>
        <v>#REF!</v>
      </c>
      <c r="J58" s="211" t="e">
        <f>IF('Crisis Indicator Data'!#REF!="No Data",1,IF(#REF!&lt;&gt;"",1,0))</f>
        <v>#REF!</v>
      </c>
      <c r="K58" s="211" t="e">
        <f>IF('Crisis Indicator Data'!#REF!="No Data",1,IF(#REF!&lt;&gt;"",1,0))</f>
        <v>#REF!</v>
      </c>
      <c r="L58" s="211" t="e">
        <f>IF('Crisis Indicator Data'!#REF!="No Data",1,IF(#REF!&lt;&gt;"",1,0))</f>
        <v>#REF!</v>
      </c>
      <c r="M58" s="211" t="e">
        <f>IF('Crisis Indicator Data'!#REF!="No Data",1,IF(#REF!&lt;&gt;"",1,0))</f>
        <v>#REF!</v>
      </c>
      <c r="N58" s="211" t="e">
        <f>IF('Crisis Indicator Data'!#REF!="No Data",1,IF(#REF!&lt;&gt;"",1,0))</f>
        <v>#REF!</v>
      </c>
      <c r="O58" s="211" t="e">
        <f>IF('Crisis Indicator Data'!#REF!="No Data",1,IF(#REF!&lt;&gt;"",1,0))</f>
        <v>#REF!</v>
      </c>
      <c r="P58" s="211" t="e">
        <f>IF('Crisis Indicator Data'!#REF!="No Data",1,IF(#REF!&lt;&gt;"",1,0))</f>
        <v>#REF!</v>
      </c>
      <c r="Q58" s="211" t="e">
        <f>IF('Crisis Indicator Data'!#REF!="No Data",1,IF(#REF!&lt;&gt;"",1,0))</f>
        <v>#REF!</v>
      </c>
      <c r="R58" s="211" t="e">
        <f>IF('Crisis Indicator Data'!#REF!="No Data",1,IF(#REF!&lt;&gt;"",1,0))</f>
        <v>#REF!</v>
      </c>
      <c r="S58" s="211" t="e">
        <f>IF('Crisis Indicator Data'!#REF!="No Data",1,IF(#REF!&lt;&gt;"",1,0))</f>
        <v>#REF!</v>
      </c>
      <c r="T58" s="211" t="e">
        <f>IF('Crisis Indicator Data'!#REF!="No Data",1,IF(#REF!&lt;&gt;"",1,0))</f>
        <v>#REF!</v>
      </c>
      <c r="U58" s="211" t="e">
        <f>IF('Crisis Indicator Data'!#REF!="No Data",1,IF(#REF!&lt;&gt;"",1,0))</f>
        <v>#REF!</v>
      </c>
      <c r="V58" s="211" t="e">
        <f>IF('Crisis Indicator Data'!#REF!="No Data",1,IF(#REF!&lt;&gt;"",1,0))</f>
        <v>#REF!</v>
      </c>
      <c r="W58" s="211" t="e">
        <f>IF('Crisis Indicator Data'!#REF!="No Data",1,IF(#REF!&lt;&gt;"",1,0))</f>
        <v>#REF!</v>
      </c>
      <c r="X58" s="211" t="e">
        <f>IF('Crisis Indicator Data'!#REF!="No Data",1,IF(#REF!&lt;&gt;"",1,0))</f>
        <v>#REF!</v>
      </c>
      <c r="Y58" s="211" t="e">
        <f>IF('Crisis Indicator Data'!#REF!="No Data",1,IF(#REF!&lt;&gt;"",1,0))</f>
        <v>#REF!</v>
      </c>
      <c r="Z58" s="211" t="e">
        <f>IF('Crisis Indicator Data'!#REF!="No Data",1,IF(#REF!&lt;&gt;"",1,0))</f>
        <v>#REF!</v>
      </c>
      <c r="AA58" s="211" t="e">
        <f>IF('Crisis Indicator Data'!#REF!="No Data",1,IF(#REF!&lt;&gt;"",1,0))</f>
        <v>#REF!</v>
      </c>
      <c r="AB58" s="211" t="e">
        <f>IF('Crisis Indicator Data'!#REF!="No Data",1,IF(#REF!&lt;&gt;"",1,0))</f>
        <v>#REF!</v>
      </c>
      <c r="AC58" s="211" t="e">
        <f>IF('Crisis Indicator Data'!#REF!="No Data",1,IF(#REF!&lt;&gt;"",1,0))</f>
        <v>#REF!</v>
      </c>
      <c r="AD58" s="211" t="e">
        <f>IF('Crisis Indicator Data'!#REF!="No Data",1,IF(#REF!&lt;&gt;"",1,0))</f>
        <v>#REF!</v>
      </c>
      <c r="AE58" s="211" t="e">
        <f>IF('Crisis Indicator Data'!#REF!="No Data",1,IF(#REF!&lt;&gt;"",1,0))</f>
        <v>#REF!</v>
      </c>
      <c r="AF58" s="211" t="e">
        <f>IF('Crisis Indicator Data'!#REF!="No Data",1,IF(#REF!&lt;&gt;"",1,0))</f>
        <v>#REF!</v>
      </c>
      <c r="AG58" s="211" t="e">
        <f>IF('Crisis Indicator Data'!#REF!="No Data",1,IF(#REF!&lt;&gt;"",1,0))</f>
        <v>#REF!</v>
      </c>
      <c r="AH58" s="211" t="e">
        <f>IF('Crisis Indicator Data'!#REF!="No Data",1,IF(#REF!&lt;&gt;"",1,0))</f>
        <v>#REF!</v>
      </c>
      <c r="AI58" s="211" t="e">
        <f>IF('Crisis Indicator Data'!#REF!="No Data",1,IF(#REF!&lt;&gt;"",1,0))</f>
        <v>#REF!</v>
      </c>
      <c r="AJ58" s="211" t="e">
        <f>IF('Crisis Indicator Data'!#REF!="No Data",1,IF(#REF!&lt;&gt;"",1,0))</f>
        <v>#REF!</v>
      </c>
      <c r="AK58" s="211" t="e">
        <f>IF('Crisis Indicator Data'!#REF!="No Data",1,IF(#REF!&lt;&gt;"",1,0))</f>
        <v>#REF!</v>
      </c>
      <c r="AL58" s="211" t="e">
        <f>IF('Crisis Indicator Data'!#REF!="No Data",1,IF(#REF!&lt;&gt;"",1,0))</f>
        <v>#REF!</v>
      </c>
      <c r="AM58" s="211" t="e">
        <f>IF('Crisis Indicator Data'!#REF!="No Data",1,IF(#REF!&lt;&gt;"",1,0))</f>
        <v>#REF!</v>
      </c>
      <c r="AN58" s="211" t="e">
        <f>IF('Crisis Indicator Data'!#REF!="No Data",1,IF(#REF!&lt;&gt;"",1,0))</f>
        <v>#REF!</v>
      </c>
      <c r="AO58" s="211" t="e">
        <f>IF('Crisis Indicator Data'!#REF!="No Data",1,IF(#REF!&lt;&gt;"",1,0))</f>
        <v>#REF!</v>
      </c>
      <c r="AP58" s="211" t="e">
        <f>IF('Crisis Indicator Data'!#REF!="No Data",1,IF(#REF!&lt;&gt;"",1,0))</f>
        <v>#REF!</v>
      </c>
      <c r="AQ58" s="211" t="e">
        <f>IF('Crisis Indicator Data'!#REF!="No Data",1,IF(#REF!&lt;&gt;"",1,0))</f>
        <v>#REF!</v>
      </c>
      <c r="AR58" s="211" t="e">
        <f>IF('Crisis Indicator Data'!#REF!="No Data",1,IF(#REF!&lt;&gt;"",1,0))</f>
        <v>#REF!</v>
      </c>
      <c r="AS58" s="211" t="e">
        <f>IF('Crisis Indicator Data'!#REF!="No Data",1,IF(#REF!&lt;&gt;"",1,0))</f>
        <v>#REF!</v>
      </c>
      <c r="AT58" s="211" t="e">
        <f>IF('Crisis Indicator Data'!#REF!="No Data",1,IF(#REF!&lt;&gt;"",1,0))</f>
        <v>#REF!</v>
      </c>
      <c r="AU58" s="211" t="e">
        <f>IF('Crisis Indicator Data'!#REF!="No Data",1,IF(#REF!&lt;&gt;"",1,0))</f>
        <v>#REF!</v>
      </c>
      <c r="AV58" s="211" t="e">
        <f>IF('Crisis Indicator Data'!#REF!="No Data",1,IF(#REF!&lt;&gt;"",1,0))</f>
        <v>#REF!</v>
      </c>
      <c r="AW58" s="211" t="e">
        <f>IF('Crisis Indicator Data'!#REF!="No Data",1,IF(#REF!&lt;&gt;"",1,0))</f>
        <v>#REF!</v>
      </c>
      <c r="AX58" s="211" t="e">
        <f>IF('Crisis Indicator Data'!#REF!="No Data",1,IF(#REF!&lt;&gt;"",1,0))</f>
        <v>#REF!</v>
      </c>
      <c r="AY58" s="211" t="e">
        <f>IF('Crisis Indicator Data'!#REF!="No Data",1,IF(#REF!&lt;&gt;"",1,0))</f>
        <v>#REF!</v>
      </c>
      <c r="AZ58" s="211" t="e">
        <f>IF('Crisis Indicator Data'!#REF!="No Data",1,IF(#REF!&lt;&gt;"",1,0))</f>
        <v>#REF!</v>
      </c>
      <c r="BA58" t="e">
        <f t="shared" si="2"/>
        <v>#REF!</v>
      </c>
      <c r="BB58" s="22" t="e">
        <f t="shared" si="3"/>
        <v>#REF!</v>
      </c>
    </row>
    <row r="59" spans="1:54" x14ac:dyDescent="0.25">
      <c r="A59" t="s">
        <v>8793</v>
      </c>
      <c r="B59" s="211" t="e">
        <f>IF('Crisis Indicator Data'!#REF!="No Data",1,IF(#REF!&lt;&gt;"",1,0))</f>
        <v>#REF!</v>
      </c>
      <c r="C59" s="211" t="e">
        <f>IF('Crisis Indicator Data'!#REF!="No Data",1,IF(#REF!&lt;&gt;"",1,0))</f>
        <v>#REF!</v>
      </c>
      <c r="D59" s="211" t="e">
        <f>IF('Crisis Indicator Data'!#REF!="No Data",1,IF(#REF!&lt;&gt;"",1,0))</f>
        <v>#REF!</v>
      </c>
      <c r="E59" s="211" t="e">
        <f>IF('Crisis Indicator Data'!#REF!="No Data",1,IF(#REF!&lt;&gt;"",1,0))</f>
        <v>#REF!</v>
      </c>
      <c r="F59" s="211" t="e">
        <f>IF('Crisis Indicator Data'!#REF!="No Data",1,IF(#REF!&lt;&gt;"",1,0))</f>
        <v>#REF!</v>
      </c>
      <c r="G59" s="211" t="e">
        <f>IF('Crisis Indicator Data'!#REF!="No Data",1,IF(#REF!&lt;&gt;"",1,0))</f>
        <v>#REF!</v>
      </c>
      <c r="H59" s="211" t="e">
        <f>IF('Crisis Indicator Data'!#REF!="No Data",1,IF(#REF!&lt;&gt;"",1,0))</f>
        <v>#REF!</v>
      </c>
      <c r="I59" s="211" t="e">
        <f>IF('Crisis Indicator Data'!#REF!="No Data",1,IF(#REF!&lt;&gt;"",1,0))</f>
        <v>#REF!</v>
      </c>
      <c r="J59" s="211" t="e">
        <f>IF('Crisis Indicator Data'!#REF!="No Data",1,IF(#REF!&lt;&gt;"",1,0))</f>
        <v>#REF!</v>
      </c>
      <c r="K59" s="211" t="e">
        <f>IF('Crisis Indicator Data'!#REF!="No Data",1,IF(#REF!&lt;&gt;"",1,0))</f>
        <v>#REF!</v>
      </c>
      <c r="L59" s="211" t="e">
        <f>IF('Crisis Indicator Data'!#REF!="No Data",1,IF(#REF!&lt;&gt;"",1,0))</f>
        <v>#REF!</v>
      </c>
      <c r="M59" s="211" t="e">
        <f>IF('Crisis Indicator Data'!#REF!="No Data",1,IF(#REF!&lt;&gt;"",1,0))</f>
        <v>#REF!</v>
      </c>
      <c r="N59" s="211" t="e">
        <f>IF('Crisis Indicator Data'!#REF!="No Data",1,IF(#REF!&lt;&gt;"",1,0))</f>
        <v>#REF!</v>
      </c>
      <c r="O59" s="211" t="e">
        <f>IF('Crisis Indicator Data'!#REF!="No Data",1,IF(#REF!&lt;&gt;"",1,0))</f>
        <v>#REF!</v>
      </c>
      <c r="P59" s="211" t="e">
        <f>IF('Crisis Indicator Data'!#REF!="No Data",1,IF(#REF!&lt;&gt;"",1,0))</f>
        <v>#REF!</v>
      </c>
      <c r="Q59" s="211" t="e">
        <f>IF('Crisis Indicator Data'!#REF!="No Data",1,IF(#REF!&lt;&gt;"",1,0))</f>
        <v>#REF!</v>
      </c>
      <c r="R59" s="211" t="e">
        <f>IF('Crisis Indicator Data'!#REF!="No Data",1,IF(#REF!&lt;&gt;"",1,0))</f>
        <v>#REF!</v>
      </c>
      <c r="S59" s="211" t="e">
        <f>IF('Crisis Indicator Data'!#REF!="No Data",1,IF(#REF!&lt;&gt;"",1,0))</f>
        <v>#REF!</v>
      </c>
      <c r="T59" s="211" t="e">
        <f>IF('Crisis Indicator Data'!#REF!="No Data",1,IF(#REF!&lt;&gt;"",1,0))</f>
        <v>#REF!</v>
      </c>
      <c r="U59" s="211" t="e">
        <f>IF('Crisis Indicator Data'!#REF!="No Data",1,IF(#REF!&lt;&gt;"",1,0))</f>
        <v>#REF!</v>
      </c>
      <c r="V59" s="211" t="e">
        <f>IF('Crisis Indicator Data'!#REF!="No Data",1,IF(#REF!&lt;&gt;"",1,0))</f>
        <v>#REF!</v>
      </c>
      <c r="W59" s="211" t="e">
        <f>IF('Crisis Indicator Data'!#REF!="No Data",1,IF(#REF!&lt;&gt;"",1,0))</f>
        <v>#REF!</v>
      </c>
      <c r="X59" s="211" t="e">
        <f>IF('Crisis Indicator Data'!#REF!="No Data",1,IF(#REF!&lt;&gt;"",1,0))</f>
        <v>#REF!</v>
      </c>
      <c r="Y59" s="211" t="e">
        <f>IF('Crisis Indicator Data'!#REF!="No Data",1,IF(#REF!&lt;&gt;"",1,0))</f>
        <v>#REF!</v>
      </c>
      <c r="Z59" s="211" t="e">
        <f>IF('Crisis Indicator Data'!#REF!="No Data",1,IF(#REF!&lt;&gt;"",1,0))</f>
        <v>#REF!</v>
      </c>
      <c r="AA59" s="211" t="e">
        <f>IF('Crisis Indicator Data'!#REF!="No Data",1,IF(#REF!&lt;&gt;"",1,0))</f>
        <v>#REF!</v>
      </c>
      <c r="AB59" s="211" t="e">
        <f>IF('Crisis Indicator Data'!#REF!="No Data",1,IF(#REF!&lt;&gt;"",1,0))</f>
        <v>#REF!</v>
      </c>
      <c r="AC59" s="211" t="e">
        <f>IF('Crisis Indicator Data'!#REF!="No Data",1,IF(#REF!&lt;&gt;"",1,0))</f>
        <v>#REF!</v>
      </c>
      <c r="AD59" s="211" t="e">
        <f>IF('Crisis Indicator Data'!#REF!="No Data",1,IF(#REF!&lt;&gt;"",1,0))</f>
        <v>#REF!</v>
      </c>
      <c r="AE59" s="211" t="e">
        <f>IF('Crisis Indicator Data'!#REF!="No Data",1,IF(#REF!&lt;&gt;"",1,0))</f>
        <v>#REF!</v>
      </c>
      <c r="AF59" s="211" t="e">
        <f>IF('Crisis Indicator Data'!#REF!="No Data",1,IF(#REF!&lt;&gt;"",1,0))</f>
        <v>#REF!</v>
      </c>
      <c r="AG59" s="211" t="e">
        <f>IF('Crisis Indicator Data'!#REF!="No Data",1,IF(#REF!&lt;&gt;"",1,0))</f>
        <v>#REF!</v>
      </c>
      <c r="AH59" s="211" t="e">
        <f>IF('Crisis Indicator Data'!#REF!="No Data",1,IF(#REF!&lt;&gt;"",1,0))</f>
        <v>#REF!</v>
      </c>
      <c r="AI59" s="211" t="e">
        <f>IF('Crisis Indicator Data'!#REF!="No Data",1,IF(#REF!&lt;&gt;"",1,0))</f>
        <v>#REF!</v>
      </c>
      <c r="AJ59" s="211" t="e">
        <f>IF('Crisis Indicator Data'!#REF!="No Data",1,IF(#REF!&lt;&gt;"",1,0))</f>
        <v>#REF!</v>
      </c>
      <c r="AK59" s="211" t="e">
        <f>IF('Crisis Indicator Data'!#REF!="No Data",1,IF(#REF!&lt;&gt;"",1,0))</f>
        <v>#REF!</v>
      </c>
      <c r="AL59" s="211" t="e">
        <f>IF('Crisis Indicator Data'!#REF!="No Data",1,IF(#REF!&lt;&gt;"",1,0))</f>
        <v>#REF!</v>
      </c>
      <c r="AM59" s="211" t="e">
        <f>IF('Crisis Indicator Data'!#REF!="No Data",1,IF(#REF!&lt;&gt;"",1,0))</f>
        <v>#REF!</v>
      </c>
      <c r="AN59" s="211" t="e">
        <f>IF('Crisis Indicator Data'!#REF!="No Data",1,IF(#REF!&lt;&gt;"",1,0))</f>
        <v>#REF!</v>
      </c>
      <c r="AO59" s="211" t="e">
        <f>IF('Crisis Indicator Data'!#REF!="No Data",1,IF(#REF!&lt;&gt;"",1,0))</f>
        <v>#REF!</v>
      </c>
      <c r="AP59" s="211" t="e">
        <f>IF('Crisis Indicator Data'!#REF!="No Data",1,IF(#REF!&lt;&gt;"",1,0))</f>
        <v>#REF!</v>
      </c>
      <c r="AQ59" s="211" t="e">
        <f>IF('Crisis Indicator Data'!#REF!="No Data",1,IF(#REF!&lt;&gt;"",1,0))</f>
        <v>#REF!</v>
      </c>
      <c r="AR59" s="211" t="e">
        <f>IF('Crisis Indicator Data'!#REF!="No Data",1,IF(#REF!&lt;&gt;"",1,0))</f>
        <v>#REF!</v>
      </c>
      <c r="AS59" s="211" t="e">
        <f>IF('Crisis Indicator Data'!#REF!="No Data",1,IF(#REF!&lt;&gt;"",1,0))</f>
        <v>#REF!</v>
      </c>
      <c r="AT59" s="211" t="e">
        <f>IF('Crisis Indicator Data'!#REF!="No Data",1,IF(#REF!&lt;&gt;"",1,0))</f>
        <v>#REF!</v>
      </c>
      <c r="AU59" s="211" t="e">
        <f>IF('Crisis Indicator Data'!#REF!="No Data",1,IF(#REF!&lt;&gt;"",1,0))</f>
        <v>#REF!</v>
      </c>
      <c r="AV59" s="211" t="e">
        <f>IF('Crisis Indicator Data'!#REF!="No Data",1,IF(#REF!&lt;&gt;"",1,0))</f>
        <v>#REF!</v>
      </c>
      <c r="AW59" s="211" t="e">
        <f>IF('Crisis Indicator Data'!#REF!="No Data",1,IF(#REF!&lt;&gt;"",1,0))</f>
        <v>#REF!</v>
      </c>
      <c r="AX59" s="211" t="e">
        <f>IF('Crisis Indicator Data'!#REF!="No Data",1,IF(#REF!&lt;&gt;"",1,0))</f>
        <v>#REF!</v>
      </c>
      <c r="AY59" s="211" t="e">
        <f>IF('Crisis Indicator Data'!#REF!="No Data",1,IF(#REF!&lt;&gt;"",1,0))</f>
        <v>#REF!</v>
      </c>
      <c r="AZ59" s="211" t="e">
        <f>IF('Crisis Indicator Data'!#REF!="No Data",1,IF(#REF!&lt;&gt;"",1,0))</f>
        <v>#REF!</v>
      </c>
      <c r="BA59" t="e">
        <f t="shared" si="2"/>
        <v>#REF!</v>
      </c>
      <c r="BB59" s="22" t="e">
        <f t="shared" si="3"/>
        <v>#REF!</v>
      </c>
    </row>
    <row r="60" spans="1:54" x14ac:dyDescent="0.25">
      <c r="A60" t="s">
        <v>8797</v>
      </c>
      <c r="B60" s="211" t="e">
        <f>IF('Crisis Indicator Data'!#REF!="No Data",1,IF(#REF!&lt;&gt;"",1,0))</f>
        <v>#REF!</v>
      </c>
      <c r="C60" s="211" t="e">
        <f>IF('Crisis Indicator Data'!#REF!="No Data",1,IF(#REF!&lt;&gt;"",1,0))</f>
        <v>#REF!</v>
      </c>
      <c r="D60" s="211" t="e">
        <f>IF('Crisis Indicator Data'!#REF!="No Data",1,IF(#REF!&lt;&gt;"",1,0))</f>
        <v>#REF!</v>
      </c>
      <c r="E60" s="211" t="e">
        <f>IF('Crisis Indicator Data'!#REF!="No Data",1,IF(#REF!&lt;&gt;"",1,0))</f>
        <v>#REF!</v>
      </c>
      <c r="F60" s="211" t="e">
        <f>IF('Crisis Indicator Data'!#REF!="No Data",1,IF(#REF!&lt;&gt;"",1,0))</f>
        <v>#REF!</v>
      </c>
      <c r="G60" s="211" t="e">
        <f>IF('Crisis Indicator Data'!#REF!="No Data",1,IF(#REF!&lt;&gt;"",1,0))</f>
        <v>#REF!</v>
      </c>
      <c r="H60" s="211" t="e">
        <f>IF('Crisis Indicator Data'!#REF!="No Data",1,IF(#REF!&lt;&gt;"",1,0))</f>
        <v>#REF!</v>
      </c>
      <c r="I60" s="211" t="e">
        <f>IF('Crisis Indicator Data'!#REF!="No Data",1,IF(#REF!&lt;&gt;"",1,0))</f>
        <v>#REF!</v>
      </c>
      <c r="J60" s="211" t="e">
        <f>IF('Crisis Indicator Data'!#REF!="No Data",1,IF(#REF!&lt;&gt;"",1,0))</f>
        <v>#REF!</v>
      </c>
      <c r="K60" s="211" t="e">
        <f>IF('Crisis Indicator Data'!#REF!="No Data",1,IF(#REF!&lt;&gt;"",1,0))</f>
        <v>#REF!</v>
      </c>
      <c r="L60" s="211" t="e">
        <f>IF('Crisis Indicator Data'!#REF!="No Data",1,IF(#REF!&lt;&gt;"",1,0))</f>
        <v>#REF!</v>
      </c>
      <c r="M60" s="211" t="e">
        <f>IF('Crisis Indicator Data'!#REF!="No Data",1,IF(#REF!&lt;&gt;"",1,0))</f>
        <v>#REF!</v>
      </c>
      <c r="N60" s="211" t="e">
        <f>IF('Crisis Indicator Data'!#REF!="No Data",1,IF(#REF!&lt;&gt;"",1,0))</f>
        <v>#REF!</v>
      </c>
      <c r="O60" s="211" t="e">
        <f>IF('Crisis Indicator Data'!#REF!="No Data",1,IF(#REF!&lt;&gt;"",1,0))</f>
        <v>#REF!</v>
      </c>
      <c r="P60" s="211" t="e">
        <f>IF('Crisis Indicator Data'!#REF!="No Data",1,IF(#REF!&lt;&gt;"",1,0))</f>
        <v>#REF!</v>
      </c>
      <c r="Q60" s="211" t="e">
        <f>IF('Crisis Indicator Data'!#REF!="No Data",1,IF(#REF!&lt;&gt;"",1,0))</f>
        <v>#REF!</v>
      </c>
      <c r="R60" s="211" t="e">
        <f>IF('Crisis Indicator Data'!#REF!="No Data",1,IF(#REF!&lt;&gt;"",1,0))</f>
        <v>#REF!</v>
      </c>
      <c r="S60" s="211" t="e">
        <f>IF('Crisis Indicator Data'!#REF!="No Data",1,IF(#REF!&lt;&gt;"",1,0))</f>
        <v>#REF!</v>
      </c>
      <c r="T60" s="211" t="e">
        <f>IF('Crisis Indicator Data'!#REF!="No Data",1,IF(#REF!&lt;&gt;"",1,0))</f>
        <v>#REF!</v>
      </c>
      <c r="U60" s="211" t="e">
        <f>IF('Crisis Indicator Data'!#REF!="No Data",1,IF(#REF!&lt;&gt;"",1,0))</f>
        <v>#REF!</v>
      </c>
      <c r="V60" s="211" t="e">
        <f>IF('Crisis Indicator Data'!#REF!="No Data",1,IF(#REF!&lt;&gt;"",1,0))</f>
        <v>#REF!</v>
      </c>
      <c r="W60" s="211" t="e">
        <f>IF('Crisis Indicator Data'!#REF!="No Data",1,IF(#REF!&lt;&gt;"",1,0))</f>
        <v>#REF!</v>
      </c>
      <c r="X60" s="211" t="e">
        <f>IF('Crisis Indicator Data'!#REF!="No Data",1,IF(#REF!&lt;&gt;"",1,0))</f>
        <v>#REF!</v>
      </c>
      <c r="Y60" s="211" t="e">
        <f>IF('Crisis Indicator Data'!#REF!="No Data",1,IF(#REF!&lt;&gt;"",1,0))</f>
        <v>#REF!</v>
      </c>
      <c r="Z60" s="211" t="e">
        <f>IF('Crisis Indicator Data'!#REF!="No Data",1,IF(#REF!&lt;&gt;"",1,0))</f>
        <v>#REF!</v>
      </c>
      <c r="AA60" s="211" t="e">
        <f>IF('Crisis Indicator Data'!#REF!="No Data",1,IF(#REF!&lt;&gt;"",1,0))</f>
        <v>#REF!</v>
      </c>
      <c r="AB60" s="211" t="e">
        <f>IF('Crisis Indicator Data'!#REF!="No Data",1,IF(#REF!&lt;&gt;"",1,0))</f>
        <v>#REF!</v>
      </c>
      <c r="AC60" s="211" t="e">
        <f>IF('Crisis Indicator Data'!#REF!="No Data",1,IF(#REF!&lt;&gt;"",1,0))</f>
        <v>#REF!</v>
      </c>
      <c r="AD60" s="211" t="e">
        <f>IF('Crisis Indicator Data'!#REF!="No Data",1,IF(#REF!&lt;&gt;"",1,0))</f>
        <v>#REF!</v>
      </c>
      <c r="AE60" s="211" t="e">
        <f>IF('Crisis Indicator Data'!#REF!="No Data",1,IF(#REF!&lt;&gt;"",1,0))</f>
        <v>#REF!</v>
      </c>
      <c r="AF60" s="211" t="e">
        <f>IF('Crisis Indicator Data'!#REF!="No Data",1,IF(#REF!&lt;&gt;"",1,0))</f>
        <v>#REF!</v>
      </c>
      <c r="AG60" s="211" t="e">
        <f>IF('Crisis Indicator Data'!#REF!="No Data",1,IF(#REF!&lt;&gt;"",1,0))</f>
        <v>#REF!</v>
      </c>
      <c r="AH60" s="211" t="e">
        <f>IF('Crisis Indicator Data'!#REF!="No Data",1,IF(#REF!&lt;&gt;"",1,0))</f>
        <v>#REF!</v>
      </c>
      <c r="AI60" s="211" t="e">
        <f>IF('Crisis Indicator Data'!#REF!="No Data",1,IF(#REF!&lt;&gt;"",1,0))</f>
        <v>#REF!</v>
      </c>
      <c r="AJ60" s="211" t="e">
        <f>IF('Crisis Indicator Data'!#REF!="No Data",1,IF(#REF!&lt;&gt;"",1,0))</f>
        <v>#REF!</v>
      </c>
      <c r="AK60" s="211" t="e">
        <f>IF('Crisis Indicator Data'!#REF!="No Data",1,IF(#REF!&lt;&gt;"",1,0))</f>
        <v>#REF!</v>
      </c>
      <c r="AL60" s="211" t="e">
        <f>IF('Crisis Indicator Data'!#REF!="No Data",1,IF(#REF!&lt;&gt;"",1,0))</f>
        <v>#REF!</v>
      </c>
      <c r="AM60" s="211" t="e">
        <f>IF('Crisis Indicator Data'!#REF!="No Data",1,IF(#REF!&lt;&gt;"",1,0))</f>
        <v>#REF!</v>
      </c>
      <c r="AN60" s="211" t="e">
        <f>IF('Crisis Indicator Data'!#REF!="No Data",1,IF(#REF!&lt;&gt;"",1,0))</f>
        <v>#REF!</v>
      </c>
      <c r="AO60" s="211" t="e">
        <f>IF('Crisis Indicator Data'!#REF!="No Data",1,IF(#REF!&lt;&gt;"",1,0))</f>
        <v>#REF!</v>
      </c>
      <c r="AP60" s="211" t="e">
        <f>IF('Crisis Indicator Data'!#REF!="No Data",1,IF(#REF!&lt;&gt;"",1,0))</f>
        <v>#REF!</v>
      </c>
      <c r="AQ60" s="211" t="e">
        <f>IF('Crisis Indicator Data'!#REF!="No Data",1,IF(#REF!&lt;&gt;"",1,0))</f>
        <v>#REF!</v>
      </c>
      <c r="AR60" s="211" t="e">
        <f>IF('Crisis Indicator Data'!#REF!="No Data",1,IF(#REF!&lt;&gt;"",1,0))</f>
        <v>#REF!</v>
      </c>
      <c r="AS60" s="211" t="e">
        <f>IF('Crisis Indicator Data'!#REF!="No Data",1,IF(#REF!&lt;&gt;"",1,0))</f>
        <v>#REF!</v>
      </c>
      <c r="AT60" s="211" t="e">
        <f>IF('Crisis Indicator Data'!#REF!="No Data",1,IF(#REF!&lt;&gt;"",1,0))</f>
        <v>#REF!</v>
      </c>
      <c r="AU60" s="211" t="e">
        <f>IF('Crisis Indicator Data'!#REF!="No Data",1,IF(#REF!&lt;&gt;"",1,0))</f>
        <v>#REF!</v>
      </c>
      <c r="AV60" s="211" t="e">
        <f>IF('Crisis Indicator Data'!#REF!="No Data",1,IF(#REF!&lt;&gt;"",1,0))</f>
        <v>#REF!</v>
      </c>
      <c r="AW60" s="211" t="e">
        <f>IF('Crisis Indicator Data'!#REF!="No Data",1,IF(#REF!&lt;&gt;"",1,0))</f>
        <v>#REF!</v>
      </c>
      <c r="AX60" s="211" t="e">
        <f>IF('Crisis Indicator Data'!#REF!="No Data",1,IF(#REF!&lt;&gt;"",1,0))</f>
        <v>#REF!</v>
      </c>
      <c r="AY60" s="211" t="e">
        <f>IF('Crisis Indicator Data'!#REF!="No Data",1,IF(#REF!&lt;&gt;"",1,0))</f>
        <v>#REF!</v>
      </c>
      <c r="AZ60" s="211" t="e">
        <f>IF('Crisis Indicator Data'!#REF!="No Data",1,IF(#REF!&lt;&gt;"",1,0))</f>
        <v>#REF!</v>
      </c>
      <c r="BA60" t="e">
        <f t="shared" si="2"/>
        <v>#REF!</v>
      </c>
      <c r="BB60" s="22" t="e">
        <f t="shared" si="3"/>
        <v>#REF!</v>
      </c>
    </row>
    <row r="61" spans="1:54" x14ac:dyDescent="0.25">
      <c r="A61" t="s">
        <v>8801</v>
      </c>
      <c r="B61" s="211" t="e">
        <f>IF('Crisis Indicator Data'!#REF!="No Data",1,IF(#REF!&lt;&gt;"",1,0))</f>
        <v>#REF!</v>
      </c>
      <c r="C61" s="211" t="e">
        <f>IF('Crisis Indicator Data'!#REF!="No Data",1,IF(#REF!&lt;&gt;"",1,0))</f>
        <v>#REF!</v>
      </c>
      <c r="D61" s="211" t="e">
        <f>IF('Crisis Indicator Data'!#REF!="No Data",1,IF(#REF!&lt;&gt;"",1,0))</f>
        <v>#REF!</v>
      </c>
      <c r="E61" s="211" t="e">
        <f>IF('Crisis Indicator Data'!#REF!="No Data",1,IF(#REF!&lt;&gt;"",1,0))</f>
        <v>#REF!</v>
      </c>
      <c r="F61" s="211" t="e">
        <f>IF('Crisis Indicator Data'!#REF!="No Data",1,IF(#REF!&lt;&gt;"",1,0))</f>
        <v>#REF!</v>
      </c>
      <c r="G61" s="211" t="e">
        <f>IF('Crisis Indicator Data'!#REF!="No Data",1,IF(#REF!&lt;&gt;"",1,0))</f>
        <v>#REF!</v>
      </c>
      <c r="H61" s="211" t="e">
        <f>IF('Crisis Indicator Data'!#REF!="No Data",1,IF(#REF!&lt;&gt;"",1,0))</f>
        <v>#REF!</v>
      </c>
      <c r="I61" s="211" t="e">
        <f>IF('Crisis Indicator Data'!#REF!="No Data",1,IF(#REF!&lt;&gt;"",1,0))</f>
        <v>#REF!</v>
      </c>
      <c r="J61" s="211" t="e">
        <f>IF('Crisis Indicator Data'!#REF!="No Data",1,IF(#REF!&lt;&gt;"",1,0))</f>
        <v>#REF!</v>
      </c>
      <c r="K61" s="211" t="e">
        <f>IF('Crisis Indicator Data'!#REF!="No Data",1,IF(#REF!&lt;&gt;"",1,0))</f>
        <v>#REF!</v>
      </c>
      <c r="L61" s="211" t="e">
        <f>IF('Crisis Indicator Data'!#REF!="No Data",1,IF(#REF!&lt;&gt;"",1,0))</f>
        <v>#REF!</v>
      </c>
      <c r="M61" s="211" t="e">
        <f>IF('Crisis Indicator Data'!#REF!="No Data",1,IF(#REF!&lt;&gt;"",1,0))</f>
        <v>#REF!</v>
      </c>
      <c r="N61" s="211" t="e">
        <f>IF('Crisis Indicator Data'!#REF!="No Data",1,IF(#REF!&lt;&gt;"",1,0))</f>
        <v>#REF!</v>
      </c>
      <c r="O61" s="211" t="e">
        <f>IF('Crisis Indicator Data'!#REF!="No Data",1,IF(#REF!&lt;&gt;"",1,0))</f>
        <v>#REF!</v>
      </c>
      <c r="P61" s="211" t="e">
        <f>IF('Crisis Indicator Data'!#REF!="No Data",1,IF(#REF!&lt;&gt;"",1,0))</f>
        <v>#REF!</v>
      </c>
      <c r="Q61" s="211" t="e">
        <f>IF('Crisis Indicator Data'!#REF!="No Data",1,IF(#REF!&lt;&gt;"",1,0))</f>
        <v>#REF!</v>
      </c>
      <c r="R61" s="211" t="e">
        <f>IF('Crisis Indicator Data'!#REF!="No Data",1,IF(#REF!&lt;&gt;"",1,0))</f>
        <v>#REF!</v>
      </c>
      <c r="S61" s="211" t="e">
        <f>IF('Crisis Indicator Data'!#REF!="No Data",1,IF(#REF!&lt;&gt;"",1,0))</f>
        <v>#REF!</v>
      </c>
      <c r="T61" s="211" t="e">
        <f>IF('Crisis Indicator Data'!#REF!="No Data",1,IF(#REF!&lt;&gt;"",1,0))</f>
        <v>#REF!</v>
      </c>
      <c r="U61" s="211" t="e">
        <f>IF('Crisis Indicator Data'!#REF!="No Data",1,IF(#REF!&lt;&gt;"",1,0))</f>
        <v>#REF!</v>
      </c>
      <c r="V61" s="211" t="e">
        <f>IF('Crisis Indicator Data'!#REF!="No Data",1,IF(#REF!&lt;&gt;"",1,0))</f>
        <v>#REF!</v>
      </c>
      <c r="W61" s="211" t="e">
        <f>IF('Crisis Indicator Data'!#REF!="No Data",1,IF(#REF!&lt;&gt;"",1,0))</f>
        <v>#REF!</v>
      </c>
      <c r="X61" s="211" t="e">
        <f>IF('Crisis Indicator Data'!#REF!="No Data",1,IF(#REF!&lt;&gt;"",1,0))</f>
        <v>#REF!</v>
      </c>
      <c r="Y61" s="211" t="e">
        <f>IF('Crisis Indicator Data'!#REF!="No Data",1,IF(#REF!&lt;&gt;"",1,0))</f>
        <v>#REF!</v>
      </c>
      <c r="Z61" s="211" t="e">
        <f>IF('Crisis Indicator Data'!#REF!="No Data",1,IF(#REF!&lt;&gt;"",1,0))</f>
        <v>#REF!</v>
      </c>
      <c r="AA61" s="211" t="e">
        <f>IF('Crisis Indicator Data'!#REF!="No Data",1,IF(#REF!&lt;&gt;"",1,0))</f>
        <v>#REF!</v>
      </c>
      <c r="AB61" s="211" t="e">
        <f>IF('Crisis Indicator Data'!#REF!="No Data",1,IF(#REF!&lt;&gt;"",1,0))</f>
        <v>#REF!</v>
      </c>
      <c r="AC61" s="211" t="e">
        <f>IF('Crisis Indicator Data'!#REF!="No Data",1,IF(#REF!&lt;&gt;"",1,0))</f>
        <v>#REF!</v>
      </c>
      <c r="AD61" s="211" t="e">
        <f>IF('Crisis Indicator Data'!#REF!="No Data",1,IF(#REF!&lt;&gt;"",1,0))</f>
        <v>#REF!</v>
      </c>
      <c r="AE61" s="211" t="e">
        <f>IF('Crisis Indicator Data'!#REF!="No Data",1,IF(#REF!&lt;&gt;"",1,0))</f>
        <v>#REF!</v>
      </c>
      <c r="AF61" s="211" t="e">
        <f>IF('Crisis Indicator Data'!#REF!="No Data",1,IF(#REF!&lt;&gt;"",1,0))</f>
        <v>#REF!</v>
      </c>
      <c r="AG61" s="211" t="e">
        <f>IF('Crisis Indicator Data'!#REF!="No Data",1,IF(#REF!&lt;&gt;"",1,0))</f>
        <v>#REF!</v>
      </c>
      <c r="AH61" s="211" t="e">
        <f>IF('Crisis Indicator Data'!#REF!="No Data",1,IF(#REF!&lt;&gt;"",1,0))</f>
        <v>#REF!</v>
      </c>
      <c r="AI61" s="211" t="e">
        <f>IF('Crisis Indicator Data'!#REF!="No Data",1,IF(#REF!&lt;&gt;"",1,0))</f>
        <v>#REF!</v>
      </c>
      <c r="AJ61" s="211" t="e">
        <f>IF('Crisis Indicator Data'!#REF!="No Data",1,IF(#REF!&lt;&gt;"",1,0))</f>
        <v>#REF!</v>
      </c>
      <c r="AK61" s="211" t="e">
        <f>IF('Crisis Indicator Data'!#REF!="No Data",1,IF(#REF!&lt;&gt;"",1,0))</f>
        <v>#REF!</v>
      </c>
      <c r="AL61" s="211" t="e">
        <f>IF('Crisis Indicator Data'!#REF!="No Data",1,IF(#REF!&lt;&gt;"",1,0))</f>
        <v>#REF!</v>
      </c>
      <c r="AM61" s="211" t="e">
        <f>IF('Crisis Indicator Data'!#REF!="No Data",1,IF(#REF!&lt;&gt;"",1,0))</f>
        <v>#REF!</v>
      </c>
      <c r="AN61" s="211" t="e">
        <f>IF('Crisis Indicator Data'!#REF!="No Data",1,IF(#REF!&lt;&gt;"",1,0))</f>
        <v>#REF!</v>
      </c>
      <c r="AO61" s="211" t="e">
        <f>IF('Crisis Indicator Data'!#REF!="No Data",1,IF(#REF!&lt;&gt;"",1,0))</f>
        <v>#REF!</v>
      </c>
      <c r="AP61" s="211" t="e">
        <f>IF('Crisis Indicator Data'!#REF!="No Data",1,IF(#REF!&lt;&gt;"",1,0))</f>
        <v>#REF!</v>
      </c>
      <c r="AQ61" s="211" t="e">
        <f>IF('Crisis Indicator Data'!#REF!="No Data",1,IF(#REF!&lt;&gt;"",1,0))</f>
        <v>#REF!</v>
      </c>
      <c r="AR61" s="211" t="e">
        <f>IF('Crisis Indicator Data'!#REF!="No Data",1,IF(#REF!&lt;&gt;"",1,0))</f>
        <v>#REF!</v>
      </c>
      <c r="AS61" s="211" t="e">
        <f>IF('Crisis Indicator Data'!#REF!="No Data",1,IF(#REF!&lt;&gt;"",1,0))</f>
        <v>#REF!</v>
      </c>
      <c r="AT61" s="211" t="e">
        <f>IF('Crisis Indicator Data'!#REF!="No Data",1,IF(#REF!&lt;&gt;"",1,0))</f>
        <v>#REF!</v>
      </c>
      <c r="AU61" s="211" t="e">
        <f>IF('Crisis Indicator Data'!#REF!="No Data",1,IF(#REF!&lt;&gt;"",1,0))</f>
        <v>#REF!</v>
      </c>
      <c r="AV61" s="211" t="e">
        <f>IF('Crisis Indicator Data'!#REF!="No Data",1,IF(#REF!&lt;&gt;"",1,0))</f>
        <v>#REF!</v>
      </c>
      <c r="AW61" s="211" t="e">
        <f>IF('Crisis Indicator Data'!#REF!="No Data",1,IF(#REF!&lt;&gt;"",1,0))</f>
        <v>#REF!</v>
      </c>
      <c r="AX61" s="211" t="e">
        <f>IF('Crisis Indicator Data'!#REF!="No Data",1,IF(#REF!&lt;&gt;"",1,0))</f>
        <v>#REF!</v>
      </c>
      <c r="AY61" s="211" t="e">
        <f>IF('Crisis Indicator Data'!#REF!="No Data",1,IF(#REF!&lt;&gt;"",1,0))</f>
        <v>#REF!</v>
      </c>
      <c r="AZ61" s="211" t="e">
        <f>IF('Crisis Indicator Data'!#REF!="No Data",1,IF(#REF!&lt;&gt;"",1,0))</f>
        <v>#REF!</v>
      </c>
      <c r="BA61" t="e">
        <f t="shared" si="2"/>
        <v>#REF!</v>
      </c>
      <c r="BB61" s="22" t="e">
        <f t="shared" si="3"/>
        <v>#REF!</v>
      </c>
    </row>
    <row r="62" spans="1:54" x14ac:dyDescent="0.25">
      <c r="A62" t="s">
        <v>8810</v>
      </c>
      <c r="B62" s="211" t="e">
        <f>IF('Crisis Indicator Data'!#REF!="No Data",1,IF(#REF!&lt;&gt;"",1,0))</f>
        <v>#REF!</v>
      </c>
      <c r="C62" s="211" t="e">
        <f>IF('Crisis Indicator Data'!#REF!="No Data",1,IF(#REF!&lt;&gt;"",1,0))</f>
        <v>#REF!</v>
      </c>
      <c r="D62" s="211" t="e">
        <f>IF('Crisis Indicator Data'!#REF!="No Data",1,IF(#REF!&lt;&gt;"",1,0))</f>
        <v>#REF!</v>
      </c>
      <c r="E62" s="211" t="e">
        <f>IF('Crisis Indicator Data'!#REF!="No Data",1,IF(#REF!&lt;&gt;"",1,0))</f>
        <v>#REF!</v>
      </c>
      <c r="F62" s="211" t="e">
        <f>IF('Crisis Indicator Data'!#REF!="No Data",1,IF(#REF!&lt;&gt;"",1,0))</f>
        <v>#REF!</v>
      </c>
      <c r="G62" s="211" t="e">
        <f>IF('Crisis Indicator Data'!#REF!="No Data",1,IF(#REF!&lt;&gt;"",1,0))</f>
        <v>#REF!</v>
      </c>
      <c r="H62" s="211" t="e">
        <f>IF('Crisis Indicator Data'!#REF!="No Data",1,IF(#REF!&lt;&gt;"",1,0))</f>
        <v>#REF!</v>
      </c>
      <c r="I62" s="211" t="e">
        <f>IF('Crisis Indicator Data'!#REF!="No Data",1,IF(#REF!&lt;&gt;"",1,0))</f>
        <v>#REF!</v>
      </c>
      <c r="J62" s="211" t="e">
        <f>IF('Crisis Indicator Data'!#REF!="No Data",1,IF(#REF!&lt;&gt;"",1,0))</f>
        <v>#REF!</v>
      </c>
      <c r="K62" s="211" t="e">
        <f>IF('Crisis Indicator Data'!#REF!="No Data",1,IF(#REF!&lt;&gt;"",1,0))</f>
        <v>#REF!</v>
      </c>
      <c r="L62" s="211" t="e">
        <f>IF('Crisis Indicator Data'!#REF!="No Data",1,IF(#REF!&lt;&gt;"",1,0))</f>
        <v>#REF!</v>
      </c>
      <c r="M62" s="211" t="e">
        <f>IF('Crisis Indicator Data'!#REF!="No Data",1,IF(#REF!&lt;&gt;"",1,0))</f>
        <v>#REF!</v>
      </c>
      <c r="N62" s="211" t="e">
        <f>IF('Crisis Indicator Data'!#REF!="No Data",1,IF(#REF!&lt;&gt;"",1,0))</f>
        <v>#REF!</v>
      </c>
      <c r="O62" s="211" t="e">
        <f>IF('Crisis Indicator Data'!#REF!="No Data",1,IF(#REF!&lt;&gt;"",1,0))</f>
        <v>#REF!</v>
      </c>
      <c r="P62" s="211" t="e">
        <f>IF('Crisis Indicator Data'!#REF!="No Data",1,IF(#REF!&lt;&gt;"",1,0))</f>
        <v>#REF!</v>
      </c>
      <c r="Q62" s="211" t="e">
        <f>IF('Crisis Indicator Data'!#REF!="No Data",1,IF(#REF!&lt;&gt;"",1,0))</f>
        <v>#REF!</v>
      </c>
      <c r="R62" s="211" t="e">
        <f>IF('Crisis Indicator Data'!#REF!="No Data",1,IF(#REF!&lt;&gt;"",1,0))</f>
        <v>#REF!</v>
      </c>
      <c r="S62" s="211" t="e">
        <f>IF('Crisis Indicator Data'!#REF!="No Data",1,IF(#REF!&lt;&gt;"",1,0))</f>
        <v>#REF!</v>
      </c>
      <c r="T62" s="211" t="e">
        <f>IF('Crisis Indicator Data'!#REF!="No Data",1,IF(#REF!&lt;&gt;"",1,0))</f>
        <v>#REF!</v>
      </c>
      <c r="U62" s="211" t="e">
        <f>IF('Crisis Indicator Data'!#REF!="No Data",1,IF(#REF!&lt;&gt;"",1,0))</f>
        <v>#REF!</v>
      </c>
      <c r="V62" s="211" t="e">
        <f>IF('Crisis Indicator Data'!#REF!="No Data",1,IF(#REF!&lt;&gt;"",1,0))</f>
        <v>#REF!</v>
      </c>
      <c r="W62" s="211" t="e">
        <f>IF('Crisis Indicator Data'!#REF!="No Data",1,IF(#REF!&lt;&gt;"",1,0))</f>
        <v>#REF!</v>
      </c>
      <c r="X62" s="211" t="e">
        <f>IF('Crisis Indicator Data'!#REF!="No Data",1,IF(#REF!&lt;&gt;"",1,0))</f>
        <v>#REF!</v>
      </c>
      <c r="Y62" s="211" t="e">
        <f>IF('Crisis Indicator Data'!#REF!="No Data",1,IF(#REF!&lt;&gt;"",1,0))</f>
        <v>#REF!</v>
      </c>
      <c r="Z62" s="211" t="e">
        <f>IF('Crisis Indicator Data'!#REF!="No Data",1,IF(#REF!&lt;&gt;"",1,0))</f>
        <v>#REF!</v>
      </c>
      <c r="AA62" s="211" t="e">
        <f>IF('Crisis Indicator Data'!#REF!="No Data",1,IF(#REF!&lt;&gt;"",1,0))</f>
        <v>#REF!</v>
      </c>
      <c r="AB62" s="211" t="e">
        <f>IF('Crisis Indicator Data'!#REF!="No Data",1,IF(#REF!&lt;&gt;"",1,0))</f>
        <v>#REF!</v>
      </c>
      <c r="AC62" s="211" t="e">
        <f>IF('Crisis Indicator Data'!#REF!="No Data",1,IF(#REF!&lt;&gt;"",1,0))</f>
        <v>#REF!</v>
      </c>
      <c r="AD62" s="211" t="e">
        <f>IF('Crisis Indicator Data'!#REF!="No Data",1,IF(#REF!&lt;&gt;"",1,0))</f>
        <v>#REF!</v>
      </c>
      <c r="AE62" s="211" t="e">
        <f>IF('Crisis Indicator Data'!#REF!="No Data",1,IF(#REF!&lt;&gt;"",1,0))</f>
        <v>#REF!</v>
      </c>
      <c r="AF62" s="211" t="e">
        <f>IF('Crisis Indicator Data'!#REF!="No Data",1,IF(#REF!&lt;&gt;"",1,0))</f>
        <v>#REF!</v>
      </c>
      <c r="AG62" s="211" t="e">
        <f>IF('Crisis Indicator Data'!#REF!="No Data",1,IF(#REF!&lt;&gt;"",1,0))</f>
        <v>#REF!</v>
      </c>
      <c r="AH62" s="211" t="e">
        <f>IF('Crisis Indicator Data'!#REF!="No Data",1,IF(#REF!&lt;&gt;"",1,0))</f>
        <v>#REF!</v>
      </c>
      <c r="AI62" s="211" t="e">
        <f>IF('Crisis Indicator Data'!#REF!="No Data",1,IF(#REF!&lt;&gt;"",1,0))</f>
        <v>#REF!</v>
      </c>
      <c r="AJ62" s="211" t="e">
        <f>IF('Crisis Indicator Data'!#REF!="No Data",1,IF(#REF!&lt;&gt;"",1,0))</f>
        <v>#REF!</v>
      </c>
      <c r="AK62" s="211" t="e">
        <f>IF('Crisis Indicator Data'!#REF!="No Data",1,IF(#REF!&lt;&gt;"",1,0))</f>
        <v>#REF!</v>
      </c>
      <c r="AL62" s="211" t="e">
        <f>IF('Crisis Indicator Data'!#REF!="No Data",1,IF(#REF!&lt;&gt;"",1,0))</f>
        <v>#REF!</v>
      </c>
      <c r="AM62" s="211" t="e">
        <f>IF('Crisis Indicator Data'!#REF!="No Data",1,IF(#REF!&lt;&gt;"",1,0))</f>
        <v>#REF!</v>
      </c>
      <c r="AN62" s="211" t="e">
        <f>IF('Crisis Indicator Data'!#REF!="No Data",1,IF(#REF!&lt;&gt;"",1,0))</f>
        <v>#REF!</v>
      </c>
      <c r="AO62" s="211" t="e">
        <f>IF('Crisis Indicator Data'!#REF!="No Data",1,IF(#REF!&lt;&gt;"",1,0))</f>
        <v>#REF!</v>
      </c>
      <c r="AP62" s="211" t="e">
        <f>IF('Crisis Indicator Data'!#REF!="No Data",1,IF(#REF!&lt;&gt;"",1,0))</f>
        <v>#REF!</v>
      </c>
      <c r="AQ62" s="211" t="e">
        <f>IF('Crisis Indicator Data'!#REF!="No Data",1,IF(#REF!&lt;&gt;"",1,0))</f>
        <v>#REF!</v>
      </c>
      <c r="AR62" s="211" t="e">
        <f>IF('Crisis Indicator Data'!#REF!="No Data",1,IF(#REF!&lt;&gt;"",1,0))</f>
        <v>#REF!</v>
      </c>
      <c r="AS62" s="211" t="e">
        <f>IF('Crisis Indicator Data'!#REF!="No Data",1,IF(#REF!&lt;&gt;"",1,0))</f>
        <v>#REF!</v>
      </c>
      <c r="AT62" s="211" t="e">
        <f>IF('Crisis Indicator Data'!#REF!="No Data",1,IF(#REF!&lt;&gt;"",1,0))</f>
        <v>#REF!</v>
      </c>
      <c r="AU62" s="211" t="e">
        <f>IF('Crisis Indicator Data'!#REF!="No Data",1,IF(#REF!&lt;&gt;"",1,0))</f>
        <v>#REF!</v>
      </c>
      <c r="AV62" s="211" t="e">
        <f>IF('Crisis Indicator Data'!#REF!="No Data",1,IF(#REF!&lt;&gt;"",1,0))</f>
        <v>#REF!</v>
      </c>
      <c r="AW62" s="211" t="e">
        <f>IF('Crisis Indicator Data'!#REF!="No Data",1,IF(#REF!&lt;&gt;"",1,0))</f>
        <v>#REF!</v>
      </c>
      <c r="AX62" s="211" t="e">
        <f>IF('Crisis Indicator Data'!#REF!="No Data",1,IF(#REF!&lt;&gt;"",1,0))</f>
        <v>#REF!</v>
      </c>
      <c r="AY62" s="211" t="e">
        <f>IF('Crisis Indicator Data'!#REF!="No Data",1,IF(#REF!&lt;&gt;"",1,0))</f>
        <v>#REF!</v>
      </c>
      <c r="AZ62" s="211" t="e">
        <f>IF('Crisis Indicator Data'!#REF!="No Data",1,IF(#REF!&lt;&gt;"",1,0))</f>
        <v>#REF!</v>
      </c>
      <c r="BA62" t="e">
        <f t="shared" si="2"/>
        <v>#REF!</v>
      </c>
      <c r="BB62" s="22" t="e">
        <f t="shared" si="3"/>
        <v>#REF!</v>
      </c>
    </row>
    <row r="63" spans="1:54" x14ac:dyDescent="0.25">
      <c r="A63" t="s">
        <v>8805</v>
      </c>
      <c r="B63" s="211" t="e">
        <f>IF('Crisis Indicator Data'!#REF!="No Data",1,IF(#REF!&lt;&gt;"",1,0))</f>
        <v>#REF!</v>
      </c>
      <c r="C63" s="211" t="e">
        <f>IF('Crisis Indicator Data'!#REF!="No Data",1,IF(#REF!&lt;&gt;"",1,0))</f>
        <v>#REF!</v>
      </c>
      <c r="D63" s="211" t="e">
        <f>IF('Crisis Indicator Data'!#REF!="No Data",1,IF(#REF!&lt;&gt;"",1,0))</f>
        <v>#REF!</v>
      </c>
      <c r="E63" s="211" t="e">
        <f>IF('Crisis Indicator Data'!#REF!="No Data",1,IF(#REF!&lt;&gt;"",1,0))</f>
        <v>#REF!</v>
      </c>
      <c r="F63" s="211" t="e">
        <f>IF('Crisis Indicator Data'!#REF!="No Data",1,IF(#REF!&lt;&gt;"",1,0))</f>
        <v>#REF!</v>
      </c>
      <c r="G63" s="211" t="e">
        <f>IF('Crisis Indicator Data'!#REF!="No Data",1,IF(#REF!&lt;&gt;"",1,0))</f>
        <v>#REF!</v>
      </c>
      <c r="H63" s="211" t="e">
        <f>IF('Crisis Indicator Data'!#REF!="No Data",1,IF(#REF!&lt;&gt;"",1,0))</f>
        <v>#REF!</v>
      </c>
      <c r="I63" s="211" t="e">
        <f>IF('Crisis Indicator Data'!#REF!="No Data",1,IF(#REF!&lt;&gt;"",1,0))</f>
        <v>#REF!</v>
      </c>
      <c r="J63" s="211" t="e">
        <f>IF('Crisis Indicator Data'!#REF!="No Data",1,IF(#REF!&lt;&gt;"",1,0))</f>
        <v>#REF!</v>
      </c>
      <c r="K63" s="211" t="e">
        <f>IF('Crisis Indicator Data'!#REF!="No Data",1,IF(#REF!&lt;&gt;"",1,0))</f>
        <v>#REF!</v>
      </c>
      <c r="L63" s="211" t="e">
        <f>IF('Crisis Indicator Data'!#REF!="No Data",1,IF(#REF!&lt;&gt;"",1,0))</f>
        <v>#REF!</v>
      </c>
      <c r="M63" s="211" t="e">
        <f>IF('Crisis Indicator Data'!#REF!="No Data",1,IF(#REF!&lt;&gt;"",1,0))</f>
        <v>#REF!</v>
      </c>
      <c r="N63" s="211" t="e">
        <f>IF('Crisis Indicator Data'!#REF!="No Data",1,IF(#REF!&lt;&gt;"",1,0))</f>
        <v>#REF!</v>
      </c>
      <c r="O63" s="211" t="e">
        <f>IF('Crisis Indicator Data'!#REF!="No Data",1,IF(#REF!&lt;&gt;"",1,0))</f>
        <v>#REF!</v>
      </c>
      <c r="P63" s="211" t="e">
        <f>IF('Crisis Indicator Data'!#REF!="No Data",1,IF(#REF!&lt;&gt;"",1,0))</f>
        <v>#REF!</v>
      </c>
      <c r="Q63" s="211" t="e">
        <f>IF('Crisis Indicator Data'!#REF!="No Data",1,IF(#REF!&lt;&gt;"",1,0))</f>
        <v>#REF!</v>
      </c>
      <c r="R63" s="211" t="e">
        <f>IF('Crisis Indicator Data'!#REF!="No Data",1,IF(#REF!&lt;&gt;"",1,0))</f>
        <v>#REF!</v>
      </c>
      <c r="S63" s="211" t="e">
        <f>IF('Crisis Indicator Data'!#REF!="No Data",1,IF(#REF!&lt;&gt;"",1,0))</f>
        <v>#REF!</v>
      </c>
      <c r="T63" s="211" t="e">
        <f>IF('Crisis Indicator Data'!#REF!="No Data",1,IF(#REF!&lt;&gt;"",1,0))</f>
        <v>#REF!</v>
      </c>
      <c r="U63" s="211" t="e">
        <f>IF('Crisis Indicator Data'!#REF!="No Data",1,IF(#REF!&lt;&gt;"",1,0))</f>
        <v>#REF!</v>
      </c>
      <c r="V63" s="211" t="e">
        <f>IF('Crisis Indicator Data'!#REF!="No Data",1,IF(#REF!&lt;&gt;"",1,0))</f>
        <v>#REF!</v>
      </c>
      <c r="W63" s="211" t="e">
        <f>IF('Crisis Indicator Data'!#REF!="No Data",1,IF(#REF!&lt;&gt;"",1,0))</f>
        <v>#REF!</v>
      </c>
      <c r="X63" s="211" t="e">
        <f>IF('Crisis Indicator Data'!#REF!="No Data",1,IF(#REF!&lt;&gt;"",1,0))</f>
        <v>#REF!</v>
      </c>
      <c r="Y63" s="211" t="e">
        <f>IF('Crisis Indicator Data'!#REF!="No Data",1,IF(#REF!&lt;&gt;"",1,0))</f>
        <v>#REF!</v>
      </c>
      <c r="Z63" s="211" t="e">
        <f>IF('Crisis Indicator Data'!#REF!="No Data",1,IF(#REF!&lt;&gt;"",1,0))</f>
        <v>#REF!</v>
      </c>
      <c r="AA63" s="211" t="e">
        <f>IF('Crisis Indicator Data'!#REF!="No Data",1,IF(#REF!&lt;&gt;"",1,0))</f>
        <v>#REF!</v>
      </c>
      <c r="AB63" s="211" t="e">
        <f>IF('Crisis Indicator Data'!#REF!="No Data",1,IF(#REF!&lt;&gt;"",1,0))</f>
        <v>#REF!</v>
      </c>
      <c r="AC63" s="211" t="e">
        <f>IF('Crisis Indicator Data'!#REF!="No Data",1,IF(#REF!&lt;&gt;"",1,0))</f>
        <v>#REF!</v>
      </c>
      <c r="AD63" s="211" t="e">
        <f>IF('Crisis Indicator Data'!#REF!="No Data",1,IF(#REF!&lt;&gt;"",1,0))</f>
        <v>#REF!</v>
      </c>
      <c r="AE63" s="211" t="e">
        <f>IF('Crisis Indicator Data'!#REF!="No Data",1,IF(#REF!&lt;&gt;"",1,0))</f>
        <v>#REF!</v>
      </c>
      <c r="AF63" s="211" t="e">
        <f>IF('Crisis Indicator Data'!#REF!="No Data",1,IF(#REF!&lt;&gt;"",1,0))</f>
        <v>#REF!</v>
      </c>
      <c r="AG63" s="211" t="e">
        <f>IF('Crisis Indicator Data'!#REF!="No Data",1,IF(#REF!&lt;&gt;"",1,0))</f>
        <v>#REF!</v>
      </c>
      <c r="AH63" s="211" t="e">
        <f>IF('Crisis Indicator Data'!#REF!="No Data",1,IF(#REF!&lt;&gt;"",1,0))</f>
        <v>#REF!</v>
      </c>
      <c r="AI63" s="211" t="e">
        <f>IF('Crisis Indicator Data'!#REF!="No Data",1,IF(#REF!&lt;&gt;"",1,0))</f>
        <v>#REF!</v>
      </c>
      <c r="AJ63" s="211" t="e">
        <f>IF('Crisis Indicator Data'!#REF!="No Data",1,IF(#REF!&lt;&gt;"",1,0))</f>
        <v>#REF!</v>
      </c>
      <c r="AK63" s="211" t="e">
        <f>IF('Crisis Indicator Data'!#REF!="No Data",1,IF(#REF!&lt;&gt;"",1,0))</f>
        <v>#REF!</v>
      </c>
      <c r="AL63" s="211" t="e">
        <f>IF('Crisis Indicator Data'!#REF!="No Data",1,IF(#REF!&lt;&gt;"",1,0))</f>
        <v>#REF!</v>
      </c>
      <c r="AM63" s="211" t="e">
        <f>IF('Crisis Indicator Data'!#REF!="No Data",1,IF(#REF!&lt;&gt;"",1,0))</f>
        <v>#REF!</v>
      </c>
      <c r="AN63" s="211" t="e">
        <f>IF('Crisis Indicator Data'!#REF!="No Data",1,IF(#REF!&lt;&gt;"",1,0))</f>
        <v>#REF!</v>
      </c>
      <c r="AO63" s="211" t="e">
        <f>IF('Crisis Indicator Data'!#REF!="No Data",1,IF(#REF!&lt;&gt;"",1,0))</f>
        <v>#REF!</v>
      </c>
      <c r="AP63" s="211" t="e">
        <f>IF('Crisis Indicator Data'!#REF!="No Data",1,IF(#REF!&lt;&gt;"",1,0))</f>
        <v>#REF!</v>
      </c>
      <c r="AQ63" s="211" t="e">
        <f>IF('Crisis Indicator Data'!#REF!="No Data",1,IF(#REF!&lt;&gt;"",1,0))</f>
        <v>#REF!</v>
      </c>
      <c r="AR63" s="211" t="e">
        <f>IF('Crisis Indicator Data'!#REF!="No Data",1,IF(#REF!&lt;&gt;"",1,0))</f>
        <v>#REF!</v>
      </c>
      <c r="AS63" s="211" t="e">
        <f>IF('Crisis Indicator Data'!#REF!="No Data",1,IF(#REF!&lt;&gt;"",1,0))</f>
        <v>#REF!</v>
      </c>
      <c r="AT63" s="211" t="e">
        <f>IF('Crisis Indicator Data'!#REF!="No Data",1,IF(#REF!&lt;&gt;"",1,0))</f>
        <v>#REF!</v>
      </c>
      <c r="AU63" s="211" t="e">
        <f>IF('Crisis Indicator Data'!#REF!="No Data",1,IF(#REF!&lt;&gt;"",1,0))</f>
        <v>#REF!</v>
      </c>
      <c r="AV63" s="211" t="e">
        <f>IF('Crisis Indicator Data'!#REF!="No Data",1,IF(#REF!&lt;&gt;"",1,0))</f>
        <v>#REF!</v>
      </c>
      <c r="AW63" s="211" t="e">
        <f>IF('Crisis Indicator Data'!#REF!="No Data",1,IF(#REF!&lt;&gt;"",1,0))</f>
        <v>#REF!</v>
      </c>
      <c r="AX63" s="211" t="e">
        <f>IF('Crisis Indicator Data'!#REF!="No Data",1,IF(#REF!&lt;&gt;"",1,0))</f>
        <v>#REF!</v>
      </c>
      <c r="AY63" s="211" t="e">
        <f>IF('Crisis Indicator Data'!#REF!="No Data",1,IF(#REF!&lt;&gt;"",1,0))</f>
        <v>#REF!</v>
      </c>
      <c r="AZ63" s="211" t="e">
        <f>IF('Crisis Indicator Data'!#REF!="No Data",1,IF(#REF!&lt;&gt;"",1,0))</f>
        <v>#REF!</v>
      </c>
      <c r="BA63" t="e">
        <f t="shared" si="2"/>
        <v>#REF!</v>
      </c>
      <c r="BB63" s="22" t="e">
        <f t="shared" si="3"/>
        <v>#REF!</v>
      </c>
    </row>
    <row r="64" spans="1:54" x14ac:dyDescent="0.25">
      <c r="A64" t="s">
        <v>8777</v>
      </c>
      <c r="B64" s="211" t="e">
        <f>IF('Crisis Indicator Data'!#REF!="No Data",1,IF(#REF!&lt;&gt;"",1,0))</f>
        <v>#REF!</v>
      </c>
      <c r="C64" s="211" t="e">
        <f>IF('Crisis Indicator Data'!#REF!="No Data",1,IF(#REF!&lt;&gt;"",1,0))</f>
        <v>#REF!</v>
      </c>
      <c r="D64" s="211" t="e">
        <f>IF('Crisis Indicator Data'!#REF!="No Data",1,IF(#REF!&lt;&gt;"",1,0))</f>
        <v>#REF!</v>
      </c>
      <c r="E64" s="211" t="e">
        <f>IF('Crisis Indicator Data'!#REF!="No Data",1,IF(#REF!&lt;&gt;"",1,0))</f>
        <v>#REF!</v>
      </c>
      <c r="F64" s="211" t="e">
        <f>IF('Crisis Indicator Data'!#REF!="No Data",1,IF(#REF!&lt;&gt;"",1,0))</f>
        <v>#REF!</v>
      </c>
      <c r="G64" s="211" t="e">
        <f>IF('Crisis Indicator Data'!#REF!="No Data",1,IF(#REF!&lt;&gt;"",1,0))</f>
        <v>#REF!</v>
      </c>
      <c r="H64" s="211" t="e">
        <f>IF('Crisis Indicator Data'!#REF!="No Data",1,IF(#REF!&lt;&gt;"",1,0))</f>
        <v>#REF!</v>
      </c>
      <c r="I64" s="211" t="e">
        <f>IF('Crisis Indicator Data'!#REF!="No Data",1,IF(#REF!&lt;&gt;"",1,0))</f>
        <v>#REF!</v>
      </c>
      <c r="J64" s="211" t="e">
        <f>IF('Crisis Indicator Data'!#REF!="No Data",1,IF(#REF!&lt;&gt;"",1,0))</f>
        <v>#REF!</v>
      </c>
      <c r="K64" s="211" t="e">
        <f>IF('Crisis Indicator Data'!#REF!="No Data",1,IF(#REF!&lt;&gt;"",1,0))</f>
        <v>#REF!</v>
      </c>
      <c r="L64" s="211" t="e">
        <f>IF('Crisis Indicator Data'!#REF!="No Data",1,IF(#REF!&lt;&gt;"",1,0))</f>
        <v>#REF!</v>
      </c>
      <c r="M64" s="211" t="e">
        <f>IF('Crisis Indicator Data'!#REF!="No Data",1,IF(#REF!&lt;&gt;"",1,0))</f>
        <v>#REF!</v>
      </c>
      <c r="N64" s="211" t="e">
        <f>IF('Crisis Indicator Data'!#REF!="No Data",1,IF(#REF!&lt;&gt;"",1,0))</f>
        <v>#REF!</v>
      </c>
      <c r="O64" s="211" t="e">
        <f>IF('Crisis Indicator Data'!#REF!="No Data",1,IF(#REF!&lt;&gt;"",1,0))</f>
        <v>#REF!</v>
      </c>
      <c r="P64" s="211" t="e">
        <f>IF('Crisis Indicator Data'!#REF!="No Data",1,IF(#REF!&lt;&gt;"",1,0))</f>
        <v>#REF!</v>
      </c>
      <c r="Q64" s="211" t="e">
        <f>IF('Crisis Indicator Data'!#REF!="No Data",1,IF(#REF!&lt;&gt;"",1,0))</f>
        <v>#REF!</v>
      </c>
      <c r="R64" s="211" t="e">
        <f>IF('Crisis Indicator Data'!#REF!="No Data",1,IF(#REF!&lt;&gt;"",1,0))</f>
        <v>#REF!</v>
      </c>
      <c r="S64" s="211" t="e">
        <f>IF('Crisis Indicator Data'!#REF!="No Data",1,IF(#REF!&lt;&gt;"",1,0))</f>
        <v>#REF!</v>
      </c>
      <c r="T64" s="211" t="e">
        <f>IF('Crisis Indicator Data'!#REF!="No Data",1,IF(#REF!&lt;&gt;"",1,0))</f>
        <v>#REF!</v>
      </c>
      <c r="U64" s="211" t="e">
        <f>IF('Crisis Indicator Data'!#REF!="No Data",1,IF(#REF!&lt;&gt;"",1,0))</f>
        <v>#REF!</v>
      </c>
      <c r="V64" s="211" t="e">
        <f>IF('Crisis Indicator Data'!#REF!="No Data",1,IF(#REF!&lt;&gt;"",1,0))</f>
        <v>#REF!</v>
      </c>
      <c r="W64" s="211" t="e">
        <f>IF('Crisis Indicator Data'!#REF!="No Data",1,IF(#REF!&lt;&gt;"",1,0))</f>
        <v>#REF!</v>
      </c>
      <c r="X64" s="211" t="e">
        <f>IF('Crisis Indicator Data'!#REF!="No Data",1,IF(#REF!&lt;&gt;"",1,0))</f>
        <v>#REF!</v>
      </c>
      <c r="Y64" s="211" t="e">
        <f>IF('Crisis Indicator Data'!#REF!="No Data",1,IF(#REF!&lt;&gt;"",1,0))</f>
        <v>#REF!</v>
      </c>
      <c r="Z64" s="211" t="e">
        <f>IF('Crisis Indicator Data'!#REF!="No Data",1,IF(#REF!&lt;&gt;"",1,0))</f>
        <v>#REF!</v>
      </c>
      <c r="AA64" s="211" t="e">
        <f>IF('Crisis Indicator Data'!#REF!="No Data",1,IF(#REF!&lt;&gt;"",1,0))</f>
        <v>#REF!</v>
      </c>
      <c r="AB64" s="211" t="e">
        <f>IF('Crisis Indicator Data'!#REF!="No Data",1,IF(#REF!&lt;&gt;"",1,0))</f>
        <v>#REF!</v>
      </c>
      <c r="AC64" s="211" t="e">
        <f>IF('Crisis Indicator Data'!#REF!="No Data",1,IF(#REF!&lt;&gt;"",1,0))</f>
        <v>#REF!</v>
      </c>
      <c r="AD64" s="211" t="e">
        <f>IF('Crisis Indicator Data'!#REF!="No Data",1,IF(#REF!&lt;&gt;"",1,0))</f>
        <v>#REF!</v>
      </c>
      <c r="AE64" s="211" t="e">
        <f>IF('Crisis Indicator Data'!#REF!="No Data",1,IF(#REF!&lt;&gt;"",1,0))</f>
        <v>#REF!</v>
      </c>
      <c r="AF64" s="211" t="e">
        <f>IF('Crisis Indicator Data'!#REF!="No Data",1,IF(#REF!&lt;&gt;"",1,0))</f>
        <v>#REF!</v>
      </c>
      <c r="AG64" s="211" t="e">
        <f>IF('Crisis Indicator Data'!#REF!="No Data",1,IF(#REF!&lt;&gt;"",1,0))</f>
        <v>#REF!</v>
      </c>
      <c r="AH64" s="211" t="e">
        <f>IF('Crisis Indicator Data'!#REF!="No Data",1,IF(#REF!&lt;&gt;"",1,0))</f>
        <v>#REF!</v>
      </c>
      <c r="AI64" s="211" t="e">
        <f>IF('Crisis Indicator Data'!#REF!="No Data",1,IF(#REF!&lt;&gt;"",1,0))</f>
        <v>#REF!</v>
      </c>
      <c r="AJ64" s="211" t="e">
        <f>IF('Crisis Indicator Data'!#REF!="No Data",1,IF(#REF!&lt;&gt;"",1,0))</f>
        <v>#REF!</v>
      </c>
      <c r="AK64" s="211" t="e">
        <f>IF('Crisis Indicator Data'!#REF!="No Data",1,IF(#REF!&lt;&gt;"",1,0))</f>
        <v>#REF!</v>
      </c>
      <c r="AL64" s="211" t="e">
        <f>IF('Crisis Indicator Data'!#REF!="No Data",1,IF(#REF!&lt;&gt;"",1,0))</f>
        <v>#REF!</v>
      </c>
      <c r="AM64" s="211" t="e">
        <f>IF('Crisis Indicator Data'!#REF!="No Data",1,IF(#REF!&lt;&gt;"",1,0))</f>
        <v>#REF!</v>
      </c>
      <c r="AN64" s="211" t="e">
        <f>IF('Crisis Indicator Data'!#REF!="No Data",1,IF(#REF!&lt;&gt;"",1,0))</f>
        <v>#REF!</v>
      </c>
      <c r="AO64" s="211" t="e">
        <f>IF('Crisis Indicator Data'!#REF!="No Data",1,IF(#REF!&lt;&gt;"",1,0))</f>
        <v>#REF!</v>
      </c>
      <c r="AP64" s="211" t="e">
        <f>IF('Crisis Indicator Data'!#REF!="No Data",1,IF(#REF!&lt;&gt;"",1,0))</f>
        <v>#REF!</v>
      </c>
      <c r="AQ64" s="211" t="e">
        <f>IF('Crisis Indicator Data'!#REF!="No Data",1,IF(#REF!&lt;&gt;"",1,0))</f>
        <v>#REF!</v>
      </c>
      <c r="AR64" s="211" t="e">
        <f>IF('Crisis Indicator Data'!#REF!="No Data",1,IF(#REF!&lt;&gt;"",1,0))</f>
        <v>#REF!</v>
      </c>
      <c r="AS64" s="211" t="e">
        <f>IF('Crisis Indicator Data'!#REF!="No Data",1,IF(#REF!&lt;&gt;"",1,0))</f>
        <v>#REF!</v>
      </c>
      <c r="AT64" s="211" t="e">
        <f>IF('Crisis Indicator Data'!#REF!="No Data",1,IF(#REF!&lt;&gt;"",1,0))</f>
        <v>#REF!</v>
      </c>
      <c r="AU64" s="211" t="e">
        <f>IF('Crisis Indicator Data'!#REF!="No Data",1,IF(#REF!&lt;&gt;"",1,0))</f>
        <v>#REF!</v>
      </c>
      <c r="AV64" s="211" t="e">
        <f>IF('Crisis Indicator Data'!#REF!="No Data",1,IF(#REF!&lt;&gt;"",1,0))</f>
        <v>#REF!</v>
      </c>
      <c r="AW64" s="211" t="e">
        <f>IF('Crisis Indicator Data'!#REF!="No Data",1,IF(#REF!&lt;&gt;"",1,0))</f>
        <v>#REF!</v>
      </c>
      <c r="AX64" s="211" t="e">
        <f>IF('Crisis Indicator Data'!#REF!="No Data",1,IF(#REF!&lt;&gt;"",1,0))</f>
        <v>#REF!</v>
      </c>
      <c r="AY64" s="211" t="e">
        <f>IF('Crisis Indicator Data'!#REF!="No Data",1,IF(#REF!&lt;&gt;"",1,0))</f>
        <v>#REF!</v>
      </c>
      <c r="AZ64" s="211" t="e">
        <f>IF('Crisis Indicator Data'!#REF!="No Data",1,IF(#REF!&lt;&gt;"",1,0))</f>
        <v>#REF!</v>
      </c>
      <c r="BA64" t="e">
        <f t="shared" si="2"/>
        <v>#REF!</v>
      </c>
      <c r="BB64" s="22" t="e">
        <f t="shared" si="3"/>
        <v>#REF!</v>
      </c>
    </row>
    <row r="65" spans="1:54" x14ac:dyDescent="0.25">
      <c r="A65" t="s">
        <v>8807</v>
      </c>
      <c r="B65" s="211" t="e">
        <f>IF('Crisis Indicator Data'!#REF!="No Data",1,IF(#REF!&lt;&gt;"",1,0))</f>
        <v>#REF!</v>
      </c>
      <c r="C65" s="211" t="e">
        <f>IF('Crisis Indicator Data'!#REF!="No Data",1,IF(#REF!&lt;&gt;"",1,0))</f>
        <v>#REF!</v>
      </c>
      <c r="D65" s="211" t="e">
        <f>IF('Crisis Indicator Data'!#REF!="No Data",1,IF(#REF!&lt;&gt;"",1,0))</f>
        <v>#REF!</v>
      </c>
      <c r="E65" s="211" t="e">
        <f>IF('Crisis Indicator Data'!#REF!="No Data",1,IF(#REF!&lt;&gt;"",1,0))</f>
        <v>#REF!</v>
      </c>
      <c r="F65" s="211" t="e">
        <f>IF('Crisis Indicator Data'!#REF!="No Data",1,IF(#REF!&lt;&gt;"",1,0))</f>
        <v>#REF!</v>
      </c>
      <c r="G65" s="211" t="e">
        <f>IF('Crisis Indicator Data'!#REF!="No Data",1,IF(#REF!&lt;&gt;"",1,0))</f>
        <v>#REF!</v>
      </c>
      <c r="H65" s="211" t="e">
        <f>IF('Crisis Indicator Data'!#REF!="No Data",1,IF(#REF!&lt;&gt;"",1,0))</f>
        <v>#REF!</v>
      </c>
      <c r="I65" s="211" t="e">
        <f>IF('Crisis Indicator Data'!#REF!="No Data",1,IF(#REF!&lt;&gt;"",1,0))</f>
        <v>#REF!</v>
      </c>
      <c r="J65" s="211" t="e">
        <f>IF('Crisis Indicator Data'!#REF!="No Data",1,IF(#REF!&lt;&gt;"",1,0))</f>
        <v>#REF!</v>
      </c>
      <c r="K65" s="211" t="e">
        <f>IF('Crisis Indicator Data'!#REF!="No Data",1,IF(#REF!&lt;&gt;"",1,0))</f>
        <v>#REF!</v>
      </c>
      <c r="L65" s="211" t="e">
        <f>IF('Crisis Indicator Data'!#REF!="No Data",1,IF(#REF!&lt;&gt;"",1,0))</f>
        <v>#REF!</v>
      </c>
      <c r="M65" s="211" t="e">
        <f>IF('Crisis Indicator Data'!#REF!="No Data",1,IF(#REF!&lt;&gt;"",1,0))</f>
        <v>#REF!</v>
      </c>
      <c r="N65" s="211" t="e">
        <f>IF('Crisis Indicator Data'!#REF!="No Data",1,IF(#REF!&lt;&gt;"",1,0))</f>
        <v>#REF!</v>
      </c>
      <c r="O65" s="211" t="e">
        <f>IF('Crisis Indicator Data'!#REF!="No Data",1,IF(#REF!&lt;&gt;"",1,0))</f>
        <v>#REF!</v>
      </c>
      <c r="P65" s="211" t="e">
        <f>IF('Crisis Indicator Data'!#REF!="No Data",1,IF(#REF!&lt;&gt;"",1,0))</f>
        <v>#REF!</v>
      </c>
      <c r="Q65" s="211" t="e">
        <f>IF('Crisis Indicator Data'!#REF!="No Data",1,IF(#REF!&lt;&gt;"",1,0))</f>
        <v>#REF!</v>
      </c>
      <c r="R65" s="211" t="e">
        <f>IF('Crisis Indicator Data'!#REF!="No Data",1,IF(#REF!&lt;&gt;"",1,0))</f>
        <v>#REF!</v>
      </c>
      <c r="S65" s="211" t="e">
        <f>IF('Crisis Indicator Data'!#REF!="No Data",1,IF(#REF!&lt;&gt;"",1,0))</f>
        <v>#REF!</v>
      </c>
      <c r="T65" s="211" t="e">
        <f>IF('Crisis Indicator Data'!#REF!="No Data",1,IF(#REF!&lt;&gt;"",1,0))</f>
        <v>#REF!</v>
      </c>
      <c r="U65" s="211" t="e">
        <f>IF('Crisis Indicator Data'!#REF!="No Data",1,IF(#REF!&lt;&gt;"",1,0))</f>
        <v>#REF!</v>
      </c>
      <c r="V65" s="211" t="e">
        <f>IF('Crisis Indicator Data'!#REF!="No Data",1,IF(#REF!&lt;&gt;"",1,0))</f>
        <v>#REF!</v>
      </c>
      <c r="W65" s="211" t="e">
        <f>IF('Crisis Indicator Data'!#REF!="No Data",1,IF(#REF!&lt;&gt;"",1,0))</f>
        <v>#REF!</v>
      </c>
      <c r="X65" s="211" t="e">
        <f>IF('Crisis Indicator Data'!#REF!="No Data",1,IF(#REF!&lt;&gt;"",1,0))</f>
        <v>#REF!</v>
      </c>
      <c r="Y65" s="211" t="e">
        <f>IF('Crisis Indicator Data'!#REF!="No Data",1,IF(#REF!&lt;&gt;"",1,0))</f>
        <v>#REF!</v>
      </c>
      <c r="Z65" s="211" t="e">
        <f>IF('Crisis Indicator Data'!#REF!="No Data",1,IF(#REF!&lt;&gt;"",1,0))</f>
        <v>#REF!</v>
      </c>
      <c r="AA65" s="211" t="e">
        <f>IF('Crisis Indicator Data'!#REF!="No Data",1,IF(#REF!&lt;&gt;"",1,0))</f>
        <v>#REF!</v>
      </c>
      <c r="AB65" s="211" t="e">
        <f>IF('Crisis Indicator Data'!#REF!="No Data",1,IF(#REF!&lt;&gt;"",1,0))</f>
        <v>#REF!</v>
      </c>
      <c r="AC65" s="211" t="e">
        <f>IF('Crisis Indicator Data'!#REF!="No Data",1,IF(#REF!&lt;&gt;"",1,0))</f>
        <v>#REF!</v>
      </c>
      <c r="AD65" s="211" t="e">
        <f>IF('Crisis Indicator Data'!#REF!="No Data",1,IF(#REF!&lt;&gt;"",1,0))</f>
        <v>#REF!</v>
      </c>
      <c r="AE65" s="211" t="e">
        <f>IF('Crisis Indicator Data'!#REF!="No Data",1,IF(#REF!&lt;&gt;"",1,0))</f>
        <v>#REF!</v>
      </c>
      <c r="AF65" s="211" t="e">
        <f>IF('Crisis Indicator Data'!#REF!="No Data",1,IF(#REF!&lt;&gt;"",1,0))</f>
        <v>#REF!</v>
      </c>
      <c r="AG65" s="211" t="e">
        <f>IF('Crisis Indicator Data'!#REF!="No Data",1,IF(#REF!&lt;&gt;"",1,0))</f>
        <v>#REF!</v>
      </c>
      <c r="AH65" s="211" t="e">
        <f>IF('Crisis Indicator Data'!#REF!="No Data",1,IF(#REF!&lt;&gt;"",1,0))</f>
        <v>#REF!</v>
      </c>
      <c r="AI65" s="211" t="e">
        <f>IF('Crisis Indicator Data'!#REF!="No Data",1,IF(#REF!&lt;&gt;"",1,0))</f>
        <v>#REF!</v>
      </c>
      <c r="AJ65" s="211" t="e">
        <f>IF('Crisis Indicator Data'!#REF!="No Data",1,IF(#REF!&lt;&gt;"",1,0))</f>
        <v>#REF!</v>
      </c>
      <c r="AK65" s="211" t="e">
        <f>IF('Crisis Indicator Data'!#REF!="No Data",1,IF(#REF!&lt;&gt;"",1,0))</f>
        <v>#REF!</v>
      </c>
      <c r="AL65" s="211" t="e">
        <f>IF('Crisis Indicator Data'!#REF!="No Data",1,IF(#REF!&lt;&gt;"",1,0))</f>
        <v>#REF!</v>
      </c>
      <c r="AM65" s="211" t="e">
        <f>IF('Crisis Indicator Data'!#REF!="No Data",1,IF(#REF!&lt;&gt;"",1,0))</f>
        <v>#REF!</v>
      </c>
      <c r="AN65" s="211" t="e">
        <f>IF('Crisis Indicator Data'!#REF!="No Data",1,IF(#REF!&lt;&gt;"",1,0))</f>
        <v>#REF!</v>
      </c>
      <c r="AO65" s="211" t="e">
        <f>IF('Crisis Indicator Data'!#REF!="No Data",1,IF(#REF!&lt;&gt;"",1,0))</f>
        <v>#REF!</v>
      </c>
      <c r="AP65" s="211" t="e">
        <f>IF('Crisis Indicator Data'!#REF!="No Data",1,IF(#REF!&lt;&gt;"",1,0))</f>
        <v>#REF!</v>
      </c>
      <c r="AQ65" s="211" t="e">
        <f>IF('Crisis Indicator Data'!#REF!="No Data",1,IF(#REF!&lt;&gt;"",1,0))</f>
        <v>#REF!</v>
      </c>
      <c r="AR65" s="211" t="e">
        <f>IF('Crisis Indicator Data'!#REF!="No Data",1,IF(#REF!&lt;&gt;"",1,0))</f>
        <v>#REF!</v>
      </c>
      <c r="AS65" s="211" t="e">
        <f>IF('Crisis Indicator Data'!#REF!="No Data",1,IF(#REF!&lt;&gt;"",1,0))</f>
        <v>#REF!</v>
      </c>
      <c r="AT65" s="211" t="e">
        <f>IF('Crisis Indicator Data'!#REF!="No Data",1,IF(#REF!&lt;&gt;"",1,0))</f>
        <v>#REF!</v>
      </c>
      <c r="AU65" s="211" t="e">
        <f>IF('Crisis Indicator Data'!#REF!="No Data",1,IF(#REF!&lt;&gt;"",1,0))</f>
        <v>#REF!</v>
      </c>
      <c r="AV65" s="211" t="e">
        <f>IF('Crisis Indicator Data'!#REF!="No Data",1,IF(#REF!&lt;&gt;"",1,0))</f>
        <v>#REF!</v>
      </c>
      <c r="AW65" s="211" t="e">
        <f>IF('Crisis Indicator Data'!#REF!="No Data",1,IF(#REF!&lt;&gt;"",1,0))</f>
        <v>#REF!</v>
      </c>
      <c r="AX65" s="211" t="e">
        <f>IF('Crisis Indicator Data'!#REF!="No Data",1,IF(#REF!&lt;&gt;"",1,0))</f>
        <v>#REF!</v>
      </c>
      <c r="AY65" s="211" t="e">
        <f>IF('Crisis Indicator Data'!#REF!="No Data",1,IF(#REF!&lt;&gt;"",1,0))</f>
        <v>#REF!</v>
      </c>
      <c r="AZ65" s="211" t="e">
        <f>IF('Crisis Indicator Data'!#REF!="No Data",1,IF(#REF!&lt;&gt;"",1,0))</f>
        <v>#REF!</v>
      </c>
      <c r="BA65" t="e">
        <f t="shared" si="2"/>
        <v>#REF!</v>
      </c>
      <c r="BB65" s="22" t="e">
        <f t="shared" si="3"/>
        <v>#REF!</v>
      </c>
    </row>
    <row r="66" spans="1:54" x14ac:dyDescent="0.25">
      <c r="A66" t="s">
        <v>8815</v>
      </c>
      <c r="B66" s="211" t="e">
        <f>IF('Crisis Indicator Data'!#REF!="No Data",1,IF(#REF!&lt;&gt;"",1,0))</f>
        <v>#REF!</v>
      </c>
      <c r="C66" s="211" t="e">
        <f>IF('Crisis Indicator Data'!#REF!="No Data",1,IF(#REF!&lt;&gt;"",1,0))</f>
        <v>#REF!</v>
      </c>
      <c r="D66" s="211" t="e">
        <f>IF('Crisis Indicator Data'!#REF!="No Data",1,IF(#REF!&lt;&gt;"",1,0))</f>
        <v>#REF!</v>
      </c>
      <c r="E66" s="211" t="e">
        <f>IF('Crisis Indicator Data'!#REF!="No Data",1,IF(#REF!&lt;&gt;"",1,0))</f>
        <v>#REF!</v>
      </c>
      <c r="F66" s="211" t="e">
        <f>IF('Crisis Indicator Data'!#REF!="No Data",1,IF(#REF!&lt;&gt;"",1,0))</f>
        <v>#REF!</v>
      </c>
      <c r="G66" s="211" t="e">
        <f>IF('Crisis Indicator Data'!#REF!="No Data",1,IF(#REF!&lt;&gt;"",1,0))</f>
        <v>#REF!</v>
      </c>
      <c r="H66" s="211" t="e">
        <f>IF('Crisis Indicator Data'!#REF!="No Data",1,IF(#REF!&lt;&gt;"",1,0))</f>
        <v>#REF!</v>
      </c>
      <c r="I66" s="211" t="e">
        <f>IF('Crisis Indicator Data'!#REF!="No Data",1,IF(#REF!&lt;&gt;"",1,0))</f>
        <v>#REF!</v>
      </c>
      <c r="J66" s="211" t="e">
        <f>IF('Crisis Indicator Data'!#REF!="No Data",1,IF(#REF!&lt;&gt;"",1,0))</f>
        <v>#REF!</v>
      </c>
      <c r="K66" s="211" t="e">
        <f>IF('Crisis Indicator Data'!#REF!="No Data",1,IF(#REF!&lt;&gt;"",1,0))</f>
        <v>#REF!</v>
      </c>
      <c r="L66" s="211" t="e">
        <f>IF('Crisis Indicator Data'!#REF!="No Data",1,IF(#REF!&lt;&gt;"",1,0))</f>
        <v>#REF!</v>
      </c>
      <c r="M66" s="211" t="e">
        <f>IF('Crisis Indicator Data'!#REF!="No Data",1,IF(#REF!&lt;&gt;"",1,0))</f>
        <v>#REF!</v>
      </c>
      <c r="N66" s="211" t="e">
        <f>IF('Crisis Indicator Data'!#REF!="No Data",1,IF(#REF!&lt;&gt;"",1,0))</f>
        <v>#REF!</v>
      </c>
      <c r="O66" s="211" t="e">
        <f>IF('Crisis Indicator Data'!#REF!="No Data",1,IF(#REF!&lt;&gt;"",1,0))</f>
        <v>#REF!</v>
      </c>
      <c r="P66" s="211" t="e">
        <f>IF('Crisis Indicator Data'!#REF!="No Data",1,IF(#REF!&lt;&gt;"",1,0))</f>
        <v>#REF!</v>
      </c>
      <c r="Q66" s="211" t="e">
        <f>IF('Crisis Indicator Data'!#REF!="No Data",1,IF(#REF!&lt;&gt;"",1,0))</f>
        <v>#REF!</v>
      </c>
      <c r="R66" s="211" t="e">
        <f>IF('Crisis Indicator Data'!#REF!="No Data",1,IF(#REF!&lt;&gt;"",1,0))</f>
        <v>#REF!</v>
      </c>
      <c r="S66" s="211" t="e">
        <f>IF('Crisis Indicator Data'!#REF!="No Data",1,IF(#REF!&lt;&gt;"",1,0))</f>
        <v>#REF!</v>
      </c>
      <c r="T66" s="211" t="e">
        <f>IF('Crisis Indicator Data'!#REF!="No Data",1,IF(#REF!&lt;&gt;"",1,0))</f>
        <v>#REF!</v>
      </c>
      <c r="U66" s="211" t="e">
        <f>IF('Crisis Indicator Data'!#REF!="No Data",1,IF(#REF!&lt;&gt;"",1,0))</f>
        <v>#REF!</v>
      </c>
      <c r="V66" s="211" t="e">
        <f>IF('Crisis Indicator Data'!#REF!="No Data",1,IF(#REF!&lt;&gt;"",1,0))</f>
        <v>#REF!</v>
      </c>
      <c r="W66" s="211" t="e">
        <f>IF('Crisis Indicator Data'!#REF!="No Data",1,IF(#REF!&lt;&gt;"",1,0))</f>
        <v>#REF!</v>
      </c>
      <c r="X66" s="211" t="e">
        <f>IF('Crisis Indicator Data'!#REF!="No Data",1,IF(#REF!&lt;&gt;"",1,0))</f>
        <v>#REF!</v>
      </c>
      <c r="Y66" s="211" t="e">
        <f>IF('Crisis Indicator Data'!#REF!="No Data",1,IF(#REF!&lt;&gt;"",1,0))</f>
        <v>#REF!</v>
      </c>
      <c r="Z66" s="211" t="e">
        <f>IF('Crisis Indicator Data'!#REF!="No Data",1,IF(#REF!&lt;&gt;"",1,0))</f>
        <v>#REF!</v>
      </c>
      <c r="AA66" s="211" t="e">
        <f>IF('Crisis Indicator Data'!#REF!="No Data",1,IF(#REF!&lt;&gt;"",1,0))</f>
        <v>#REF!</v>
      </c>
      <c r="AB66" s="211" t="e">
        <f>IF('Crisis Indicator Data'!#REF!="No Data",1,IF(#REF!&lt;&gt;"",1,0))</f>
        <v>#REF!</v>
      </c>
      <c r="AC66" s="211" t="e">
        <f>IF('Crisis Indicator Data'!#REF!="No Data",1,IF(#REF!&lt;&gt;"",1,0))</f>
        <v>#REF!</v>
      </c>
      <c r="AD66" s="211" t="e">
        <f>IF('Crisis Indicator Data'!#REF!="No Data",1,IF(#REF!&lt;&gt;"",1,0))</f>
        <v>#REF!</v>
      </c>
      <c r="AE66" s="211" t="e">
        <f>IF('Crisis Indicator Data'!#REF!="No Data",1,IF(#REF!&lt;&gt;"",1,0))</f>
        <v>#REF!</v>
      </c>
      <c r="AF66" s="211" t="e">
        <f>IF('Crisis Indicator Data'!#REF!="No Data",1,IF(#REF!&lt;&gt;"",1,0))</f>
        <v>#REF!</v>
      </c>
      <c r="AG66" s="211" t="e">
        <f>IF('Crisis Indicator Data'!#REF!="No Data",1,IF(#REF!&lt;&gt;"",1,0))</f>
        <v>#REF!</v>
      </c>
      <c r="AH66" s="211" t="e">
        <f>IF('Crisis Indicator Data'!#REF!="No Data",1,IF(#REF!&lt;&gt;"",1,0))</f>
        <v>#REF!</v>
      </c>
      <c r="AI66" s="211" t="e">
        <f>IF('Crisis Indicator Data'!#REF!="No Data",1,IF(#REF!&lt;&gt;"",1,0))</f>
        <v>#REF!</v>
      </c>
      <c r="AJ66" s="211" t="e">
        <f>IF('Crisis Indicator Data'!#REF!="No Data",1,IF(#REF!&lt;&gt;"",1,0))</f>
        <v>#REF!</v>
      </c>
      <c r="AK66" s="211" t="e">
        <f>IF('Crisis Indicator Data'!#REF!="No Data",1,IF(#REF!&lt;&gt;"",1,0))</f>
        <v>#REF!</v>
      </c>
      <c r="AL66" s="211" t="e">
        <f>IF('Crisis Indicator Data'!#REF!="No Data",1,IF(#REF!&lt;&gt;"",1,0))</f>
        <v>#REF!</v>
      </c>
      <c r="AM66" s="211" t="e">
        <f>IF('Crisis Indicator Data'!#REF!="No Data",1,IF(#REF!&lt;&gt;"",1,0))</f>
        <v>#REF!</v>
      </c>
      <c r="AN66" s="211" t="e">
        <f>IF('Crisis Indicator Data'!#REF!="No Data",1,IF(#REF!&lt;&gt;"",1,0))</f>
        <v>#REF!</v>
      </c>
      <c r="AO66" s="211" t="e">
        <f>IF('Crisis Indicator Data'!#REF!="No Data",1,IF(#REF!&lt;&gt;"",1,0))</f>
        <v>#REF!</v>
      </c>
      <c r="AP66" s="211" t="e">
        <f>IF('Crisis Indicator Data'!#REF!="No Data",1,IF(#REF!&lt;&gt;"",1,0))</f>
        <v>#REF!</v>
      </c>
      <c r="AQ66" s="211" t="e">
        <f>IF('Crisis Indicator Data'!#REF!="No Data",1,IF(#REF!&lt;&gt;"",1,0))</f>
        <v>#REF!</v>
      </c>
      <c r="AR66" s="211" t="e">
        <f>IF('Crisis Indicator Data'!#REF!="No Data",1,IF(#REF!&lt;&gt;"",1,0))</f>
        <v>#REF!</v>
      </c>
      <c r="AS66" s="211" t="e">
        <f>IF('Crisis Indicator Data'!#REF!="No Data",1,IF(#REF!&lt;&gt;"",1,0))</f>
        <v>#REF!</v>
      </c>
      <c r="AT66" s="211" t="e">
        <f>IF('Crisis Indicator Data'!#REF!="No Data",1,IF(#REF!&lt;&gt;"",1,0))</f>
        <v>#REF!</v>
      </c>
      <c r="AU66" s="211" t="e">
        <f>IF('Crisis Indicator Data'!#REF!="No Data",1,IF(#REF!&lt;&gt;"",1,0))</f>
        <v>#REF!</v>
      </c>
      <c r="AV66" s="211" t="e">
        <f>IF('Crisis Indicator Data'!#REF!="No Data",1,IF(#REF!&lt;&gt;"",1,0))</f>
        <v>#REF!</v>
      </c>
      <c r="AW66" s="211" t="e">
        <f>IF('Crisis Indicator Data'!#REF!="No Data",1,IF(#REF!&lt;&gt;"",1,0))</f>
        <v>#REF!</v>
      </c>
      <c r="AX66" s="211" t="e">
        <f>IF('Crisis Indicator Data'!#REF!="No Data",1,IF(#REF!&lt;&gt;"",1,0))</f>
        <v>#REF!</v>
      </c>
      <c r="AY66" s="211" t="e">
        <f>IF('Crisis Indicator Data'!#REF!="No Data",1,IF(#REF!&lt;&gt;"",1,0))</f>
        <v>#REF!</v>
      </c>
      <c r="AZ66" s="211" t="e">
        <f>IF('Crisis Indicator Data'!#REF!="No Data",1,IF(#REF!&lt;&gt;"",1,0))</f>
        <v>#REF!</v>
      </c>
      <c r="BA66" t="e">
        <f t="shared" ref="BA66:BA97" si="4">SUM(B66:AZ66)</f>
        <v>#REF!</v>
      </c>
      <c r="BB66" s="22" t="e">
        <f t="shared" ref="BB66:BB97" si="5">BA66/51</f>
        <v>#REF!</v>
      </c>
    </row>
    <row r="67" spans="1:54" x14ac:dyDescent="0.25">
      <c r="A67" t="s">
        <v>8817</v>
      </c>
      <c r="B67" s="211" t="e">
        <f>IF('Crisis Indicator Data'!#REF!="No Data",1,IF(#REF!&lt;&gt;"",1,0))</f>
        <v>#REF!</v>
      </c>
      <c r="C67" s="211" t="e">
        <f>IF('Crisis Indicator Data'!#REF!="No Data",1,IF(#REF!&lt;&gt;"",1,0))</f>
        <v>#REF!</v>
      </c>
      <c r="D67" s="211" t="e">
        <f>IF('Crisis Indicator Data'!#REF!="No Data",1,IF(#REF!&lt;&gt;"",1,0))</f>
        <v>#REF!</v>
      </c>
      <c r="E67" s="211" t="e">
        <f>IF('Crisis Indicator Data'!#REF!="No Data",1,IF(#REF!&lt;&gt;"",1,0))</f>
        <v>#REF!</v>
      </c>
      <c r="F67" s="211" t="e">
        <f>IF('Crisis Indicator Data'!#REF!="No Data",1,IF(#REF!&lt;&gt;"",1,0))</f>
        <v>#REF!</v>
      </c>
      <c r="G67" s="211" t="e">
        <f>IF('Crisis Indicator Data'!#REF!="No Data",1,IF(#REF!&lt;&gt;"",1,0))</f>
        <v>#REF!</v>
      </c>
      <c r="H67" s="211" t="e">
        <f>IF('Crisis Indicator Data'!#REF!="No Data",1,IF(#REF!&lt;&gt;"",1,0))</f>
        <v>#REF!</v>
      </c>
      <c r="I67" s="211" t="e">
        <f>IF('Crisis Indicator Data'!#REF!="No Data",1,IF(#REF!&lt;&gt;"",1,0))</f>
        <v>#REF!</v>
      </c>
      <c r="J67" s="211" t="e">
        <f>IF('Crisis Indicator Data'!#REF!="No Data",1,IF(#REF!&lt;&gt;"",1,0))</f>
        <v>#REF!</v>
      </c>
      <c r="K67" s="211" t="e">
        <f>IF('Crisis Indicator Data'!#REF!="No Data",1,IF(#REF!&lt;&gt;"",1,0))</f>
        <v>#REF!</v>
      </c>
      <c r="L67" s="211" t="e">
        <f>IF('Crisis Indicator Data'!#REF!="No Data",1,IF(#REF!&lt;&gt;"",1,0))</f>
        <v>#REF!</v>
      </c>
      <c r="M67" s="211" t="e">
        <f>IF('Crisis Indicator Data'!#REF!="No Data",1,IF(#REF!&lt;&gt;"",1,0))</f>
        <v>#REF!</v>
      </c>
      <c r="N67" s="211" t="e">
        <f>IF('Crisis Indicator Data'!#REF!="No Data",1,IF(#REF!&lt;&gt;"",1,0))</f>
        <v>#REF!</v>
      </c>
      <c r="O67" s="211" t="e">
        <f>IF('Crisis Indicator Data'!#REF!="No Data",1,IF(#REF!&lt;&gt;"",1,0))</f>
        <v>#REF!</v>
      </c>
      <c r="P67" s="211" t="e">
        <f>IF('Crisis Indicator Data'!#REF!="No Data",1,IF(#REF!&lt;&gt;"",1,0))</f>
        <v>#REF!</v>
      </c>
      <c r="Q67" s="211" t="e">
        <f>IF('Crisis Indicator Data'!#REF!="No Data",1,IF(#REF!&lt;&gt;"",1,0))</f>
        <v>#REF!</v>
      </c>
      <c r="R67" s="211" t="e">
        <f>IF('Crisis Indicator Data'!#REF!="No Data",1,IF(#REF!&lt;&gt;"",1,0))</f>
        <v>#REF!</v>
      </c>
      <c r="S67" s="211" t="e">
        <f>IF('Crisis Indicator Data'!#REF!="No Data",1,IF(#REF!&lt;&gt;"",1,0))</f>
        <v>#REF!</v>
      </c>
      <c r="T67" s="211" t="e">
        <f>IF('Crisis Indicator Data'!#REF!="No Data",1,IF(#REF!&lt;&gt;"",1,0))</f>
        <v>#REF!</v>
      </c>
      <c r="U67" s="211" t="e">
        <f>IF('Crisis Indicator Data'!#REF!="No Data",1,IF(#REF!&lt;&gt;"",1,0))</f>
        <v>#REF!</v>
      </c>
      <c r="V67" s="211" t="e">
        <f>IF('Crisis Indicator Data'!#REF!="No Data",1,IF(#REF!&lt;&gt;"",1,0))</f>
        <v>#REF!</v>
      </c>
      <c r="W67" s="211" t="e">
        <f>IF('Crisis Indicator Data'!#REF!="No Data",1,IF(#REF!&lt;&gt;"",1,0))</f>
        <v>#REF!</v>
      </c>
      <c r="X67" s="211" t="e">
        <f>IF('Crisis Indicator Data'!#REF!="No Data",1,IF(#REF!&lt;&gt;"",1,0))</f>
        <v>#REF!</v>
      </c>
      <c r="Y67" s="211" t="e">
        <f>IF('Crisis Indicator Data'!#REF!="No Data",1,IF(#REF!&lt;&gt;"",1,0))</f>
        <v>#REF!</v>
      </c>
      <c r="Z67" s="211" t="e">
        <f>IF('Crisis Indicator Data'!#REF!="No Data",1,IF(#REF!&lt;&gt;"",1,0))</f>
        <v>#REF!</v>
      </c>
      <c r="AA67" s="211" t="e">
        <f>IF('Crisis Indicator Data'!#REF!="No Data",1,IF(#REF!&lt;&gt;"",1,0))</f>
        <v>#REF!</v>
      </c>
      <c r="AB67" s="211" t="e">
        <f>IF('Crisis Indicator Data'!#REF!="No Data",1,IF(#REF!&lt;&gt;"",1,0))</f>
        <v>#REF!</v>
      </c>
      <c r="AC67" s="211" t="e">
        <f>IF('Crisis Indicator Data'!#REF!="No Data",1,IF(#REF!&lt;&gt;"",1,0))</f>
        <v>#REF!</v>
      </c>
      <c r="AD67" s="211" t="e">
        <f>IF('Crisis Indicator Data'!#REF!="No Data",1,IF(#REF!&lt;&gt;"",1,0))</f>
        <v>#REF!</v>
      </c>
      <c r="AE67" s="211" t="e">
        <f>IF('Crisis Indicator Data'!#REF!="No Data",1,IF(#REF!&lt;&gt;"",1,0))</f>
        <v>#REF!</v>
      </c>
      <c r="AF67" s="211" t="e">
        <f>IF('Crisis Indicator Data'!#REF!="No Data",1,IF(#REF!&lt;&gt;"",1,0))</f>
        <v>#REF!</v>
      </c>
      <c r="AG67" s="211" t="e">
        <f>IF('Crisis Indicator Data'!#REF!="No Data",1,IF(#REF!&lt;&gt;"",1,0))</f>
        <v>#REF!</v>
      </c>
      <c r="AH67" s="211" t="e">
        <f>IF('Crisis Indicator Data'!#REF!="No Data",1,IF(#REF!&lt;&gt;"",1,0))</f>
        <v>#REF!</v>
      </c>
      <c r="AI67" s="211" t="e">
        <f>IF('Crisis Indicator Data'!#REF!="No Data",1,IF(#REF!&lt;&gt;"",1,0))</f>
        <v>#REF!</v>
      </c>
      <c r="AJ67" s="211" t="e">
        <f>IF('Crisis Indicator Data'!#REF!="No Data",1,IF(#REF!&lt;&gt;"",1,0))</f>
        <v>#REF!</v>
      </c>
      <c r="AK67" s="211" t="e">
        <f>IF('Crisis Indicator Data'!#REF!="No Data",1,IF(#REF!&lt;&gt;"",1,0))</f>
        <v>#REF!</v>
      </c>
      <c r="AL67" s="211" t="e">
        <f>IF('Crisis Indicator Data'!#REF!="No Data",1,IF(#REF!&lt;&gt;"",1,0))</f>
        <v>#REF!</v>
      </c>
      <c r="AM67" s="211" t="e">
        <f>IF('Crisis Indicator Data'!#REF!="No Data",1,IF(#REF!&lt;&gt;"",1,0))</f>
        <v>#REF!</v>
      </c>
      <c r="AN67" s="211" t="e">
        <f>IF('Crisis Indicator Data'!#REF!="No Data",1,IF(#REF!&lt;&gt;"",1,0))</f>
        <v>#REF!</v>
      </c>
      <c r="AO67" s="211" t="e">
        <f>IF('Crisis Indicator Data'!#REF!="No Data",1,IF(#REF!&lt;&gt;"",1,0))</f>
        <v>#REF!</v>
      </c>
      <c r="AP67" s="211" t="e">
        <f>IF('Crisis Indicator Data'!#REF!="No Data",1,IF(#REF!&lt;&gt;"",1,0))</f>
        <v>#REF!</v>
      </c>
      <c r="AQ67" s="211" t="e">
        <f>IF('Crisis Indicator Data'!#REF!="No Data",1,IF(#REF!&lt;&gt;"",1,0))</f>
        <v>#REF!</v>
      </c>
      <c r="AR67" s="211" t="e">
        <f>IF('Crisis Indicator Data'!#REF!="No Data",1,IF(#REF!&lt;&gt;"",1,0))</f>
        <v>#REF!</v>
      </c>
      <c r="AS67" s="211" t="e">
        <f>IF('Crisis Indicator Data'!#REF!="No Data",1,IF(#REF!&lt;&gt;"",1,0))</f>
        <v>#REF!</v>
      </c>
      <c r="AT67" s="211" t="e">
        <f>IF('Crisis Indicator Data'!#REF!="No Data",1,IF(#REF!&lt;&gt;"",1,0))</f>
        <v>#REF!</v>
      </c>
      <c r="AU67" s="211" t="e">
        <f>IF('Crisis Indicator Data'!#REF!="No Data",1,IF(#REF!&lt;&gt;"",1,0))</f>
        <v>#REF!</v>
      </c>
      <c r="AV67" s="211" t="e">
        <f>IF('Crisis Indicator Data'!#REF!="No Data",1,IF(#REF!&lt;&gt;"",1,0))</f>
        <v>#REF!</v>
      </c>
      <c r="AW67" s="211" t="e">
        <f>IF('Crisis Indicator Data'!#REF!="No Data",1,IF(#REF!&lt;&gt;"",1,0))</f>
        <v>#REF!</v>
      </c>
      <c r="AX67" s="211" t="e">
        <f>IF('Crisis Indicator Data'!#REF!="No Data",1,IF(#REF!&lt;&gt;"",1,0))</f>
        <v>#REF!</v>
      </c>
      <c r="AY67" s="211" t="e">
        <f>IF('Crisis Indicator Data'!#REF!="No Data",1,IF(#REF!&lt;&gt;"",1,0))</f>
        <v>#REF!</v>
      </c>
      <c r="AZ67" s="211" t="e">
        <f>IF('Crisis Indicator Data'!#REF!="No Data",1,IF(#REF!&lt;&gt;"",1,0))</f>
        <v>#REF!</v>
      </c>
      <c r="BA67" t="e">
        <f t="shared" si="4"/>
        <v>#REF!</v>
      </c>
      <c r="BB67" s="22" t="e">
        <f t="shared" si="5"/>
        <v>#REF!</v>
      </c>
    </row>
    <row r="68" spans="1:54" x14ac:dyDescent="0.25">
      <c r="A68" t="s">
        <v>8818</v>
      </c>
      <c r="B68" s="211" t="e">
        <f>IF('Crisis Indicator Data'!#REF!="No Data",1,IF(#REF!&lt;&gt;"",1,0))</f>
        <v>#REF!</v>
      </c>
      <c r="C68" s="211" t="e">
        <f>IF('Crisis Indicator Data'!#REF!="No Data",1,IF(#REF!&lt;&gt;"",1,0))</f>
        <v>#REF!</v>
      </c>
      <c r="D68" s="211" t="e">
        <f>IF('Crisis Indicator Data'!#REF!="No Data",1,IF(#REF!&lt;&gt;"",1,0))</f>
        <v>#REF!</v>
      </c>
      <c r="E68" s="211" t="e">
        <f>IF('Crisis Indicator Data'!#REF!="No Data",1,IF(#REF!&lt;&gt;"",1,0))</f>
        <v>#REF!</v>
      </c>
      <c r="F68" s="211" t="e">
        <f>IF('Crisis Indicator Data'!#REF!="No Data",1,IF(#REF!&lt;&gt;"",1,0))</f>
        <v>#REF!</v>
      </c>
      <c r="G68" s="211" t="e">
        <f>IF('Crisis Indicator Data'!#REF!="No Data",1,IF(#REF!&lt;&gt;"",1,0))</f>
        <v>#REF!</v>
      </c>
      <c r="H68" s="211" t="e">
        <f>IF('Crisis Indicator Data'!#REF!="No Data",1,IF(#REF!&lt;&gt;"",1,0))</f>
        <v>#REF!</v>
      </c>
      <c r="I68" s="211" t="e">
        <f>IF('Crisis Indicator Data'!#REF!="No Data",1,IF(#REF!&lt;&gt;"",1,0))</f>
        <v>#REF!</v>
      </c>
      <c r="J68" s="211" t="e">
        <f>IF('Crisis Indicator Data'!#REF!="No Data",1,IF(#REF!&lt;&gt;"",1,0))</f>
        <v>#REF!</v>
      </c>
      <c r="K68" s="211" t="e">
        <f>IF('Crisis Indicator Data'!#REF!="No Data",1,IF(#REF!&lt;&gt;"",1,0))</f>
        <v>#REF!</v>
      </c>
      <c r="L68" s="211" t="e">
        <f>IF('Crisis Indicator Data'!#REF!="No Data",1,IF(#REF!&lt;&gt;"",1,0))</f>
        <v>#REF!</v>
      </c>
      <c r="M68" s="211" t="e">
        <f>IF('Crisis Indicator Data'!#REF!="No Data",1,IF(#REF!&lt;&gt;"",1,0))</f>
        <v>#REF!</v>
      </c>
      <c r="N68" s="211" t="e">
        <f>IF('Crisis Indicator Data'!#REF!="No Data",1,IF(#REF!&lt;&gt;"",1,0))</f>
        <v>#REF!</v>
      </c>
      <c r="O68" s="211" t="e">
        <f>IF('Crisis Indicator Data'!#REF!="No Data",1,IF(#REF!&lt;&gt;"",1,0))</f>
        <v>#REF!</v>
      </c>
      <c r="P68" s="211" t="e">
        <f>IF('Crisis Indicator Data'!#REF!="No Data",1,IF(#REF!&lt;&gt;"",1,0))</f>
        <v>#REF!</v>
      </c>
      <c r="Q68" s="211" t="e">
        <f>IF('Crisis Indicator Data'!#REF!="No Data",1,IF(#REF!&lt;&gt;"",1,0))</f>
        <v>#REF!</v>
      </c>
      <c r="R68" s="211" t="e">
        <f>IF('Crisis Indicator Data'!#REF!="No Data",1,IF(#REF!&lt;&gt;"",1,0))</f>
        <v>#REF!</v>
      </c>
      <c r="S68" s="211" t="e">
        <f>IF('Crisis Indicator Data'!#REF!="No Data",1,IF(#REF!&lt;&gt;"",1,0))</f>
        <v>#REF!</v>
      </c>
      <c r="T68" s="211" t="e">
        <f>IF('Crisis Indicator Data'!#REF!="No Data",1,IF(#REF!&lt;&gt;"",1,0))</f>
        <v>#REF!</v>
      </c>
      <c r="U68" s="211" t="e">
        <f>IF('Crisis Indicator Data'!#REF!="No Data",1,IF(#REF!&lt;&gt;"",1,0))</f>
        <v>#REF!</v>
      </c>
      <c r="V68" s="211" t="e">
        <f>IF('Crisis Indicator Data'!#REF!="No Data",1,IF(#REF!&lt;&gt;"",1,0))</f>
        <v>#REF!</v>
      </c>
      <c r="W68" s="211" t="e">
        <f>IF('Crisis Indicator Data'!#REF!="No Data",1,IF(#REF!&lt;&gt;"",1,0))</f>
        <v>#REF!</v>
      </c>
      <c r="X68" s="211" t="e">
        <f>IF('Crisis Indicator Data'!#REF!="No Data",1,IF(#REF!&lt;&gt;"",1,0))</f>
        <v>#REF!</v>
      </c>
      <c r="Y68" s="211" t="e">
        <f>IF('Crisis Indicator Data'!#REF!="No Data",1,IF(#REF!&lt;&gt;"",1,0))</f>
        <v>#REF!</v>
      </c>
      <c r="Z68" s="211" t="e">
        <f>IF('Crisis Indicator Data'!#REF!="No Data",1,IF(#REF!&lt;&gt;"",1,0))</f>
        <v>#REF!</v>
      </c>
      <c r="AA68" s="211" t="e">
        <f>IF('Crisis Indicator Data'!#REF!="No Data",1,IF(#REF!&lt;&gt;"",1,0))</f>
        <v>#REF!</v>
      </c>
      <c r="AB68" s="211" t="e">
        <f>IF('Crisis Indicator Data'!#REF!="No Data",1,IF(#REF!&lt;&gt;"",1,0))</f>
        <v>#REF!</v>
      </c>
      <c r="AC68" s="211" t="e">
        <f>IF('Crisis Indicator Data'!#REF!="No Data",1,IF(#REF!&lt;&gt;"",1,0))</f>
        <v>#REF!</v>
      </c>
      <c r="AD68" s="211" t="e">
        <f>IF('Crisis Indicator Data'!#REF!="No Data",1,IF(#REF!&lt;&gt;"",1,0))</f>
        <v>#REF!</v>
      </c>
      <c r="AE68" s="211" t="e">
        <f>IF('Crisis Indicator Data'!#REF!="No Data",1,IF(#REF!&lt;&gt;"",1,0))</f>
        <v>#REF!</v>
      </c>
      <c r="AF68" s="211" t="e">
        <f>IF('Crisis Indicator Data'!#REF!="No Data",1,IF(#REF!&lt;&gt;"",1,0))</f>
        <v>#REF!</v>
      </c>
      <c r="AG68" s="211" t="e">
        <f>IF('Crisis Indicator Data'!#REF!="No Data",1,IF(#REF!&lt;&gt;"",1,0))</f>
        <v>#REF!</v>
      </c>
      <c r="AH68" s="211" t="e">
        <f>IF('Crisis Indicator Data'!#REF!="No Data",1,IF(#REF!&lt;&gt;"",1,0))</f>
        <v>#REF!</v>
      </c>
      <c r="AI68" s="211" t="e">
        <f>IF('Crisis Indicator Data'!#REF!="No Data",1,IF(#REF!&lt;&gt;"",1,0))</f>
        <v>#REF!</v>
      </c>
      <c r="AJ68" s="211" t="e">
        <f>IF('Crisis Indicator Data'!#REF!="No Data",1,IF(#REF!&lt;&gt;"",1,0))</f>
        <v>#REF!</v>
      </c>
      <c r="AK68" s="211" t="e">
        <f>IF('Crisis Indicator Data'!#REF!="No Data",1,IF(#REF!&lt;&gt;"",1,0))</f>
        <v>#REF!</v>
      </c>
      <c r="AL68" s="211" t="e">
        <f>IF('Crisis Indicator Data'!#REF!="No Data",1,IF(#REF!&lt;&gt;"",1,0))</f>
        <v>#REF!</v>
      </c>
      <c r="AM68" s="211" t="e">
        <f>IF('Crisis Indicator Data'!#REF!="No Data",1,IF(#REF!&lt;&gt;"",1,0))</f>
        <v>#REF!</v>
      </c>
      <c r="AN68" s="211" t="e">
        <f>IF('Crisis Indicator Data'!#REF!="No Data",1,IF(#REF!&lt;&gt;"",1,0))</f>
        <v>#REF!</v>
      </c>
      <c r="AO68" s="211" t="e">
        <f>IF('Crisis Indicator Data'!#REF!="No Data",1,IF(#REF!&lt;&gt;"",1,0))</f>
        <v>#REF!</v>
      </c>
      <c r="AP68" s="211" t="e">
        <f>IF('Crisis Indicator Data'!#REF!="No Data",1,IF(#REF!&lt;&gt;"",1,0))</f>
        <v>#REF!</v>
      </c>
      <c r="AQ68" s="211" t="e">
        <f>IF('Crisis Indicator Data'!#REF!="No Data",1,IF(#REF!&lt;&gt;"",1,0))</f>
        <v>#REF!</v>
      </c>
      <c r="AR68" s="211" t="e">
        <f>IF('Crisis Indicator Data'!#REF!="No Data",1,IF(#REF!&lt;&gt;"",1,0))</f>
        <v>#REF!</v>
      </c>
      <c r="AS68" s="211" t="e">
        <f>IF('Crisis Indicator Data'!#REF!="No Data",1,IF(#REF!&lt;&gt;"",1,0))</f>
        <v>#REF!</v>
      </c>
      <c r="AT68" s="211" t="e">
        <f>IF('Crisis Indicator Data'!#REF!="No Data",1,IF(#REF!&lt;&gt;"",1,0))</f>
        <v>#REF!</v>
      </c>
      <c r="AU68" s="211" t="e">
        <f>IF('Crisis Indicator Data'!#REF!="No Data",1,IF(#REF!&lt;&gt;"",1,0))</f>
        <v>#REF!</v>
      </c>
      <c r="AV68" s="211" t="e">
        <f>IF('Crisis Indicator Data'!#REF!="No Data",1,IF(#REF!&lt;&gt;"",1,0))</f>
        <v>#REF!</v>
      </c>
      <c r="AW68" s="211" t="e">
        <f>IF('Crisis Indicator Data'!#REF!="No Data",1,IF(#REF!&lt;&gt;"",1,0))</f>
        <v>#REF!</v>
      </c>
      <c r="AX68" s="211" t="e">
        <f>IF('Crisis Indicator Data'!#REF!="No Data",1,IF(#REF!&lt;&gt;"",1,0))</f>
        <v>#REF!</v>
      </c>
      <c r="AY68" s="211" t="e">
        <f>IF('Crisis Indicator Data'!#REF!="No Data",1,IF(#REF!&lt;&gt;"",1,0))</f>
        <v>#REF!</v>
      </c>
      <c r="AZ68" s="211" t="e">
        <f>IF('Crisis Indicator Data'!#REF!="No Data",1,IF(#REF!&lt;&gt;"",1,0))</f>
        <v>#REF!</v>
      </c>
      <c r="BA68" t="e">
        <f t="shared" si="4"/>
        <v>#REF!</v>
      </c>
      <c r="BB68" s="22" t="e">
        <f t="shared" si="5"/>
        <v>#REF!</v>
      </c>
    </row>
    <row r="69" spans="1:54" x14ac:dyDescent="0.25">
      <c r="A69" t="s">
        <v>8809</v>
      </c>
      <c r="B69" s="211" t="e">
        <f>IF('Crisis Indicator Data'!#REF!="No Data",1,IF(#REF!&lt;&gt;"",1,0))</f>
        <v>#REF!</v>
      </c>
      <c r="C69" s="211" t="e">
        <f>IF('Crisis Indicator Data'!#REF!="No Data",1,IF(#REF!&lt;&gt;"",1,0))</f>
        <v>#REF!</v>
      </c>
      <c r="D69" s="211" t="e">
        <f>IF('Crisis Indicator Data'!#REF!="No Data",1,IF(#REF!&lt;&gt;"",1,0))</f>
        <v>#REF!</v>
      </c>
      <c r="E69" s="211" t="e">
        <f>IF('Crisis Indicator Data'!#REF!="No Data",1,IF(#REF!&lt;&gt;"",1,0))</f>
        <v>#REF!</v>
      </c>
      <c r="F69" s="211" t="e">
        <f>IF('Crisis Indicator Data'!#REF!="No Data",1,IF(#REF!&lt;&gt;"",1,0))</f>
        <v>#REF!</v>
      </c>
      <c r="G69" s="211" t="e">
        <f>IF('Crisis Indicator Data'!#REF!="No Data",1,IF(#REF!&lt;&gt;"",1,0))</f>
        <v>#REF!</v>
      </c>
      <c r="H69" s="211" t="e">
        <f>IF('Crisis Indicator Data'!#REF!="No Data",1,IF(#REF!&lt;&gt;"",1,0))</f>
        <v>#REF!</v>
      </c>
      <c r="I69" s="211" t="e">
        <f>IF('Crisis Indicator Data'!#REF!="No Data",1,IF(#REF!&lt;&gt;"",1,0))</f>
        <v>#REF!</v>
      </c>
      <c r="J69" s="211" t="e">
        <f>IF('Crisis Indicator Data'!#REF!="No Data",1,IF(#REF!&lt;&gt;"",1,0))</f>
        <v>#REF!</v>
      </c>
      <c r="K69" s="211" t="e">
        <f>IF('Crisis Indicator Data'!#REF!="No Data",1,IF(#REF!&lt;&gt;"",1,0))</f>
        <v>#REF!</v>
      </c>
      <c r="L69" s="211" t="e">
        <f>IF('Crisis Indicator Data'!#REF!="No Data",1,IF(#REF!&lt;&gt;"",1,0))</f>
        <v>#REF!</v>
      </c>
      <c r="M69" s="211" t="e">
        <f>IF('Crisis Indicator Data'!#REF!="No Data",1,IF(#REF!&lt;&gt;"",1,0))</f>
        <v>#REF!</v>
      </c>
      <c r="N69" s="211" t="e">
        <f>IF('Crisis Indicator Data'!#REF!="No Data",1,IF(#REF!&lt;&gt;"",1,0))</f>
        <v>#REF!</v>
      </c>
      <c r="O69" s="211" t="e">
        <f>IF('Crisis Indicator Data'!#REF!="No Data",1,IF(#REF!&lt;&gt;"",1,0))</f>
        <v>#REF!</v>
      </c>
      <c r="P69" s="211" t="e">
        <f>IF('Crisis Indicator Data'!#REF!="No Data",1,IF(#REF!&lt;&gt;"",1,0))</f>
        <v>#REF!</v>
      </c>
      <c r="Q69" s="211" t="e">
        <f>IF('Crisis Indicator Data'!#REF!="No Data",1,IF(#REF!&lt;&gt;"",1,0))</f>
        <v>#REF!</v>
      </c>
      <c r="R69" s="211" t="e">
        <f>IF('Crisis Indicator Data'!#REF!="No Data",1,IF(#REF!&lt;&gt;"",1,0))</f>
        <v>#REF!</v>
      </c>
      <c r="S69" s="211" t="e">
        <f>IF('Crisis Indicator Data'!#REF!="No Data",1,IF(#REF!&lt;&gt;"",1,0))</f>
        <v>#REF!</v>
      </c>
      <c r="T69" s="211" t="e">
        <f>IF('Crisis Indicator Data'!#REF!="No Data",1,IF(#REF!&lt;&gt;"",1,0))</f>
        <v>#REF!</v>
      </c>
      <c r="U69" s="211" t="e">
        <f>IF('Crisis Indicator Data'!#REF!="No Data",1,IF(#REF!&lt;&gt;"",1,0))</f>
        <v>#REF!</v>
      </c>
      <c r="V69" s="211" t="e">
        <f>IF('Crisis Indicator Data'!#REF!="No Data",1,IF(#REF!&lt;&gt;"",1,0))</f>
        <v>#REF!</v>
      </c>
      <c r="W69" s="211" t="e">
        <f>IF('Crisis Indicator Data'!#REF!="No Data",1,IF(#REF!&lt;&gt;"",1,0))</f>
        <v>#REF!</v>
      </c>
      <c r="X69" s="211" t="e">
        <f>IF('Crisis Indicator Data'!#REF!="No Data",1,IF(#REF!&lt;&gt;"",1,0))</f>
        <v>#REF!</v>
      </c>
      <c r="Y69" s="211" t="e">
        <f>IF('Crisis Indicator Data'!#REF!="No Data",1,IF(#REF!&lt;&gt;"",1,0))</f>
        <v>#REF!</v>
      </c>
      <c r="Z69" s="211" t="e">
        <f>IF('Crisis Indicator Data'!#REF!="No Data",1,IF(#REF!&lt;&gt;"",1,0))</f>
        <v>#REF!</v>
      </c>
      <c r="AA69" s="211" t="e">
        <f>IF('Crisis Indicator Data'!#REF!="No Data",1,IF(#REF!&lt;&gt;"",1,0))</f>
        <v>#REF!</v>
      </c>
      <c r="AB69" s="211" t="e">
        <f>IF('Crisis Indicator Data'!#REF!="No Data",1,IF(#REF!&lt;&gt;"",1,0))</f>
        <v>#REF!</v>
      </c>
      <c r="AC69" s="211" t="e">
        <f>IF('Crisis Indicator Data'!#REF!="No Data",1,IF(#REF!&lt;&gt;"",1,0))</f>
        <v>#REF!</v>
      </c>
      <c r="AD69" s="211" t="e">
        <f>IF('Crisis Indicator Data'!#REF!="No Data",1,IF(#REF!&lt;&gt;"",1,0))</f>
        <v>#REF!</v>
      </c>
      <c r="AE69" s="211" t="e">
        <f>IF('Crisis Indicator Data'!#REF!="No Data",1,IF(#REF!&lt;&gt;"",1,0))</f>
        <v>#REF!</v>
      </c>
      <c r="AF69" s="211" t="e">
        <f>IF('Crisis Indicator Data'!#REF!="No Data",1,IF(#REF!&lt;&gt;"",1,0))</f>
        <v>#REF!</v>
      </c>
      <c r="AG69" s="211" t="e">
        <f>IF('Crisis Indicator Data'!#REF!="No Data",1,IF(#REF!&lt;&gt;"",1,0))</f>
        <v>#REF!</v>
      </c>
      <c r="AH69" s="211" t="e">
        <f>IF('Crisis Indicator Data'!#REF!="No Data",1,IF(#REF!&lt;&gt;"",1,0))</f>
        <v>#REF!</v>
      </c>
      <c r="AI69" s="211" t="e">
        <f>IF('Crisis Indicator Data'!#REF!="No Data",1,IF(#REF!&lt;&gt;"",1,0))</f>
        <v>#REF!</v>
      </c>
      <c r="AJ69" s="211" t="e">
        <f>IF('Crisis Indicator Data'!#REF!="No Data",1,IF(#REF!&lt;&gt;"",1,0))</f>
        <v>#REF!</v>
      </c>
      <c r="AK69" s="211" t="e">
        <f>IF('Crisis Indicator Data'!#REF!="No Data",1,IF(#REF!&lt;&gt;"",1,0))</f>
        <v>#REF!</v>
      </c>
      <c r="AL69" s="211" t="e">
        <f>IF('Crisis Indicator Data'!#REF!="No Data",1,IF(#REF!&lt;&gt;"",1,0))</f>
        <v>#REF!</v>
      </c>
      <c r="AM69" s="211" t="e">
        <f>IF('Crisis Indicator Data'!#REF!="No Data",1,IF(#REF!&lt;&gt;"",1,0))</f>
        <v>#REF!</v>
      </c>
      <c r="AN69" s="211" t="e">
        <f>IF('Crisis Indicator Data'!#REF!="No Data",1,IF(#REF!&lt;&gt;"",1,0))</f>
        <v>#REF!</v>
      </c>
      <c r="AO69" s="211" t="e">
        <f>IF('Crisis Indicator Data'!#REF!="No Data",1,IF(#REF!&lt;&gt;"",1,0))</f>
        <v>#REF!</v>
      </c>
      <c r="AP69" s="211" t="e">
        <f>IF('Crisis Indicator Data'!#REF!="No Data",1,IF(#REF!&lt;&gt;"",1,0))</f>
        <v>#REF!</v>
      </c>
      <c r="AQ69" s="211" t="e">
        <f>IF('Crisis Indicator Data'!#REF!="No Data",1,IF(#REF!&lt;&gt;"",1,0))</f>
        <v>#REF!</v>
      </c>
      <c r="AR69" s="211" t="e">
        <f>IF('Crisis Indicator Data'!#REF!="No Data",1,IF(#REF!&lt;&gt;"",1,0))</f>
        <v>#REF!</v>
      </c>
      <c r="AS69" s="211" t="e">
        <f>IF('Crisis Indicator Data'!#REF!="No Data",1,IF(#REF!&lt;&gt;"",1,0))</f>
        <v>#REF!</v>
      </c>
      <c r="AT69" s="211" t="e">
        <f>IF('Crisis Indicator Data'!#REF!="No Data",1,IF(#REF!&lt;&gt;"",1,0))</f>
        <v>#REF!</v>
      </c>
      <c r="AU69" s="211" t="e">
        <f>IF('Crisis Indicator Data'!#REF!="No Data",1,IF(#REF!&lt;&gt;"",1,0))</f>
        <v>#REF!</v>
      </c>
      <c r="AV69" s="211" t="e">
        <f>IF('Crisis Indicator Data'!#REF!="No Data",1,IF(#REF!&lt;&gt;"",1,0))</f>
        <v>#REF!</v>
      </c>
      <c r="AW69" s="211" t="e">
        <f>IF('Crisis Indicator Data'!#REF!="No Data",1,IF(#REF!&lt;&gt;"",1,0))</f>
        <v>#REF!</v>
      </c>
      <c r="AX69" s="211" t="e">
        <f>IF('Crisis Indicator Data'!#REF!="No Data",1,IF(#REF!&lt;&gt;"",1,0))</f>
        <v>#REF!</v>
      </c>
      <c r="AY69" s="211" t="e">
        <f>IF('Crisis Indicator Data'!#REF!="No Data",1,IF(#REF!&lt;&gt;"",1,0))</f>
        <v>#REF!</v>
      </c>
      <c r="AZ69" s="211" t="e">
        <f>IF('Crisis Indicator Data'!#REF!="No Data",1,IF(#REF!&lt;&gt;"",1,0))</f>
        <v>#REF!</v>
      </c>
      <c r="BA69" t="e">
        <f t="shared" si="4"/>
        <v>#REF!</v>
      </c>
      <c r="BB69" s="22" t="e">
        <f t="shared" si="5"/>
        <v>#REF!</v>
      </c>
    </row>
    <row r="70" spans="1:54" x14ac:dyDescent="0.25">
      <c r="A70" t="s">
        <v>8812</v>
      </c>
      <c r="B70" s="211" t="e">
        <f>IF('Crisis Indicator Data'!#REF!="No Data",1,IF(#REF!&lt;&gt;"",1,0))</f>
        <v>#REF!</v>
      </c>
      <c r="C70" s="211" t="e">
        <f>IF('Crisis Indicator Data'!#REF!="No Data",1,IF(#REF!&lt;&gt;"",1,0))</f>
        <v>#REF!</v>
      </c>
      <c r="D70" s="211" t="e">
        <f>IF('Crisis Indicator Data'!#REF!="No Data",1,IF(#REF!&lt;&gt;"",1,0))</f>
        <v>#REF!</v>
      </c>
      <c r="E70" s="211" t="e">
        <f>IF('Crisis Indicator Data'!#REF!="No Data",1,IF(#REF!&lt;&gt;"",1,0))</f>
        <v>#REF!</v>
      </c>
      <c r="F70" s="211" t="e">
        <f>IF('Crisis Indicator Data'!#REF!="No Data",1,IF(#REF!&lt;&gt;"",1,0))</f>
        <v>#REF!</v>
      </c>
      <c r="G70" s="211" t="e">
        <f>IF('Crisis Indicator Data'!#REF!="No Data",1,IF(#REF!&lt;&gt;"",1,0))</f>
        <v>#REF!</v>
      </c>
      <c r="H70" s="211" t="e">
        <f>IF('Crisis Indicator Data'!#REF!="No Data",1,IF(#REF!&lt;&gt;"",1,0))</f>
        <v>#REF!</v>
      </c>
      <c r="I70" s="211" t="e">
        <f>IF('Crisis Indicator Data'!#REF!="No Data",1,IF(#REF!&lt;&gt;"",1,0))</f>
        <v>#REF!</v>
      </c>
      <c r="J70" s="211" t="e">
        <f>IF('Crisis Indicator Data'!#REF!="No Data",1,IF(#REF!&lt;&gt;"",1,0))</f>
        <v>#REF!</v>
      </c>
      <c r="K70" s="211" t="e">
        <f>IF('Crisis Indicator Data'!#REF!="No Data",1,IF(#REF!&lt;&gt;"",1,0))</f>
        <v>#REF!</v>
      </c>
      <c r="L70" s="211" t="e">
        <f>IF('Crisis Indicator Data'!#REF!="No Data",1,IF(#REF!&lt;&gt;"",1,0))</f>
        <v>#REF!</v>
      </c>
      <c r="M70" s="211" t="e">
        <f>IF('Crisis Indicator Data'!#REF!="No Data",1,IF(#REF!&lt;&gt;"",1,0))</f>
        <v>#REF!</v>
      </c>
      <c r="N70" s="211" t="e">
        <f>IF('Crisis Indicator Data'!#REF!="No Data",1,IF(#REF!&lt;&gt;"",1,0))</f>
        <v>#REF!</v>
      </c>
      <c r="O70" s="211" t="e">
        <f>IF('Crisis Indicator Data'!#REF!="No Data",1,IF(#REF!&lt;&gt;"",1,0))</f>
        <v>#REF!</v>
      </c>
      <c r="P70" s="211" t="e">
        <f>IF('Crisis Indicator Data'!#REF!="No Data",1,IF(#REF!&lt;&gt;"",1,0))</f>
        <v>#REF!</v>
      </c>
      <c r="Q70" s="211" t="e">
        <f>IF('Crisis Indicator Data'!#REF!="No Data",1,IF(#REF!&lt;&gt;"",1,0))</f>
        <v>#REF!</v>
      </c>
      <c r="R70" s="211" t="e">
        <f>IF('Crisis Indicator Data'!#REF!="No Data",1,IF(#REF!&lt;&gt;"",1,0))</f>
        <v>#REF!</v>
      </c>
      <c r="S70" s="211" t="e">
        <f>IF('Crisis Indicator Data'!#REF!="No Data",1,IF(#REF!&lt;&gt;"",1,0))</f>
        <v>#REF!</v>
      </c>
      <c r="T70" s="211" t="e">
        <f>IF('Crisis Indicator Data'!#REF!="No Data",1,IF(#REF!&lt;&gt;"",1,0))</f>
        <v>#REF!</v>
      </c>
      <c r="U70" s="211" t="e">
        <f>IF('Crisis Indicator Data'!#REF!="No Data",1,IF(#REF!&lt;&gt;"",1,0))</f>
        <v>#REF!</v>
      </c>
      <c r="V70" s="211" t="e">
        <f>IF('Crisis Indicator Data'!#REF!="No Data",1,IF(#REF!&lt;&gt;"",1,0))</f>
        <v>#REF!</v>
      </c>
      <c r="W70" s="211" t="e">
        <f>IF('Crisis Indicator Data'!#REF!="No Data",1,IF(#REF!&lt;&gt;"",1,0))</f>
        <v>#REF!</v>
      </c>
      <c r="X70" s="211" t="e">
        <f>IF('Crisis Indicator Data'!#REF!="No Data",1,IF(#REF!&lt;&gt;"",1,0))</f>
        <v>#REF!</v>
      </c>
      <c r="Y70" s="211" t="e">
        <f>IF('Crisis Indicator Data'!#REF!="No Data",1,IF(#REF!&lt;&gt;"",1,0))</f>
        <v>#REF!</v>
      </c>
      <c r="Z70" s="211" t="e">
        <f>IF('Crisis Indicator Data'!#REF!="No Data",1,IF(#REF!&lt;&gt;"",1,0))</f>
        <v>#REF!</v>
      </c>
      <c r="AA70" s="211" t="e">
        <f>IF('Crisis Indicator Data'!#REF!="No Data",1,IF(#REF!&lt;&gt;"",1,0))</f>
        <v>#REF!</v>
      </c>
      <c r="AB70" s="211" t="e">
        <f>IF('Crisis Indicator Data'!#REF!="No Data",1,IF(#REF!&lt;&gt;"",1,0))</f>
        <v>#REF!</v>
      </c>
      <c r="AC70" s="211" t="e">
        <f>IF('Crisis Indicator Data'!#REF!="No Data",1,IF(#REF!&lt;&gt;"",1,0))</f>
        <v>#REF!</v>
      </c>
      <c r="AD70" s="211" t="e">
        <f>IF('Crisis Indicator Data'!#REF!="No Data",1,IF(#REF!&lt;&gt;"",1,0))</f>
        <v>#REF!</v>
      </c>
      <c r="AE70" s="211" t="e">
        <f>IF('Crisis Indicator Data'!#REF!="No Data",1,IF(#REF!&lt;&gt;"",1,0))</f>
        <v>#REF!</v>
      </c>
      <c r="AF70" s="211" t="e">
        <f>IF('Crisis Indicator Data'!#REF!="No Data",1,IF(#REF!&lt;&gt;"",1,0))</f>
        <v>#REF!</v>
      </c>
      <c r="AG70" s="211" t="e">
        <f>IF('Crisis Indicator Data'!#REF!="No Data",1,IF(#REF!&lt;&gt;"",1,0))</f>
        <v>#REF!</v>
      </c>
      <c r="AH70" s="211" t="e">
        <f>IF('Crisis Indicator Data'!#REF!="No Data",1,IF(#REF!&lt;&gt;"",1,0))</f>
        <v>#REF!</v>
      </c>
      <c r="AI70" s="211" t="e">
        <f>IF('Crisis Indicator Data'!#REF!="No Data",1,IF(#REF!&lt;&gt;"",1,0))</f>
        <v>#REF!</v>
      </c>
      <c r="AJ70" s="211" t="e">
        <f>IF('Crisis Indicator Data'!#REF!="No Data",1,IF(#REF!&lt;&gt;"",1,0))</f>
        <v>#REF!</v>
      </c>
      <c r="AK70" s="211" t="e">
        <f>IF('Crisis Indicator Data'!#REF!="No Data",1,IF(#REF!&lt;&gt;"",1,0))</f>
        <v>#REF!</v>
      </c>
      <c r="AL70" s="211" t="e">
        <f>IF('Crisis Indicator Data'!#REF!="No Data",1,IF(#REF!&lt;&gt;"",1,0))</f>
        <v>#REF!</v>
      </c>
      <c r="AM70" s="211" t="e">
        <f>IF('Crisis Indicator Data'!#REF!="No Data",1,IF(#REF!&lt;&gt;"",1,0))</f>
        <v>#REF!</v>
      </c>
      <c r="AN70" s="211" t="e">
        <f>IF('Crisis Indicator Data'!#REF!="No Data",1,IF(#REF!&lt;&gt;"",1,0))</f>
        <v>#REF!</v>
      </c>
      <c r="AO70" s="211" t="e">
        <f>IF('Crisis Indicator Data'!#REF!="No Data",1,IF(#REF!&lt;&gt;"",1,0))</f>
        <v>#REF!</v>
      </c>
      <c r="AP70" s="211" t="e">
        <f>IF('Crisis Indicator Data'!#REF!="No Data",1,IF(#REF!&lt;&gt;"",1,0))</f>
        <v>#REF!</v>
      </c>
      <c r="AQ70" s="211" t="e">
        <f>IF('Crisis Indicator Data'!#REF!="No Data",1,IF(#REF!&lt;&gt;"",1,0))</f>
        <v>#REF!</v>
      </c>
      <c r="AR70" s="211" t="e">
        <f>IF('Crisis Indicator Data'!#REF!="No Data",1,IF(#REF!&lt;&gt;"",1,0))</f>
        <v>#REF!</v>
      </c>
      <c r="AS70" s="211" t="e">
        <f>IF('Crisis Indicator Data'!#REF!="No Data",1,IF(#REF!&lt;&gt;"",1,0))</f>
        <v>#REF!</v>
      </c>
      <c r="AT70" s="211" t="e">
        <f>IF('Crisis Indicator Data'!#REF!="No Data",1,IF(#REF!&lt;&gt;"",1,0))</f>
        <v>#REF!</v>
      </c>
      <c r="AU70" s="211" t="e">
        <f>IF('Crisis Indicator Data'!#REF!="No Data",1,IF(#REF!&lt;&gt;"",1,0))</f>
        <v>#REF!</v>
      </c>
      <c r="AV70" s="211" t="e">
        <f>IF('Crisis Indicator Data'!#REF!="No Data",1,IF(#REF!&lt;&gt;"",1,0))</f>
        <v>#REF!</v>
      </c>
      <c r="AW70" s="211" t="e">
        <f>IF('Crisis Indicator Data'!#REF!="No Data",1,IF(#REF!&lt;&gt;"",1,0))</f>
        <v>#REF!</v>
      </c>
      <c r="AX70" s="211" t="e">
        <f>IF('Crisis Indicator Data'!#REF!="No Data",1,IF(#REF!&lt;&gt;"",1,0))</f>
        <v>#REF!</v>
      </c>
      <c r="AY70" s="211" t="e">
        <f>IF('Crisis Indicator Data'!#REF!="No Data",1,IF(#REF!&lt;&gt;"",1,0))</f>
        <v>#REF!</v>
      </c>
      <c r="AZ70" s="211" t="e">
        <f>IF('Crisis Indicator Data'!#REF!="No Data",1,IF(#REF!&lt;&gt;"",1,0))</f>
        <v>#REF!</v>
      </c>
      <c r="BA70" t="e">
        <f t="shared" si="4"/>
        <v>#REF!</v>
      </c>
      <c r="BB70" s="22" t="e">
        <f t="shared" si="5"/>
        <v>#REF!</v>
      </c>
    </row>
    <row r="71" spans="1:54" x14ac:dyDescent="0.25">
      <c r="A71" t="s">
        <v>8820</v>
      </c>
      <c r="B71" s="211" t="e">
        <f>IF('Crisis Indicator Data'!#REF!="No Data",1,IF(#REF!&lt;&gt;"",1,0))</f>
        <v>#REF!</v>
      </c>
      <c r="C71" s="211" t="e">
        <f>IF('Crisis Indicator Data'!#REF!="No Data",1,IF(#REF!&lt;&gt;"",1,0))</f>
        <v>#REF!</v>
      </c>
      <c r="D71" s="211" t="e">
        <f>IF('Crisis Indicator Data'!#REF!="No Data",1,IF(#REF!&lt;&gt;"",1,0))</f>
        <v>#REF!</v>
      </c>
      <c r="E71" s="211" t="e">
        <f>IF('Crisis Indicator Data'!#REF!="No Data",1,IF(#REF!&lt;&gt;"",1,0))</f>
        <v>#REF!</v>
      </c>
      <c r="F71" s="211" t="e">
        <f>IF('Crisis Indicator Data'!#REF!="No Data",1,IF(#REF!&lt;&gt;"",1,0))</f>
        <v>#REF!</v>
      </c>
      <c r="G71" s="211" t="e">
        <f>IF('Crisis Indicator Data'!#REF!="No Data",1,IF(#REF!&lt;&gt;"",1,0))</f>
        <v>#REF!</v>
      </c>
      <c r="H71" s="211" t="e">
        <f>IF('Crisis Indicator Data'!#REF!="No Data",1,IF(#REF!&lt;&gt;"",1,0))</f>
        <v>#REF!</v>
      </c>
      <c r="I71" s="211" t="e">
        <f>IF('Crisis Indicator Data'!#REF!="No Data",1,IF(#REF!&lt;&gt;"",1,0))</f>
        <v>#REF!</v>
      </c>
      <c r="J71" s="211" t="e">
        <f>IF('Crisis Indicator Data'!#REF!="No Data",1,IF(#REF!&lt;&gt;"",1,0))</f>
        <v>#REF!</v>
      </c>
      <c r="K71" s="211" t="e">
        <f>IF('Crisis Indicator Data'!#REF!="No Data",1,IF(#REF!&lt;&gt;"",1,0))</f>
        <v>#REF!</v>
      </c>
      <c r="L71" s="211" t="e">
        <f>IF('Crisis Indicator Data'!#REF!="No Data",1,IF(#REF!&lt;&gt;"",1,0))</f>
        <v>#REF!</v>
      </c>
      <c r="M71" s="211" t="e">
        <f>IF('Crisis Indicator Data'!#REF!="No Data",1,IF(#REF!&lt;&gt;"",1,0))</f>
        <v>#REF!</v>
      </c>
      <c r="N71" s="211" t="e">
        <f>IF('Crisis Indicator Data'!#REF!="No Data",1,IF(#REF!&lt;&gt;"",1,0))</f>
        <v>#REF!</v>
      </c>
      <c r="O71" s="211" t="e">
        <f>IF('Crisis Indicator Data'!#REF!="No Data",1,IF(#REF!&lt;&gt;"",1,0))</f>
        <v>#REF!</v>
      </c>
      <c r="P71" s="211" t="e">
        <f>IF('Crisis Indicator Data'!#REF!="No Data",1,IF(#REF!&lt;&gt;"",1,0))</f>
        <v>#REF!</v>
      </c>
      <c r="Q71" s="211" t="e">
        <f>IF('Crisis Indicator Data'!#REF!="No Data",1,IF(#REF!&lt;&gt;"",1,0))</f>
        <v>#REF!</v>
      </c>
      <c r="R71" s="211" t="e">
        <f>IF('Crisis Indicator Data'!#REF!="No Data",1,IF(#REF!&lt;&gt;"",1,0))</f>
        <v>#REF!</v>
      </c>
      <c r="S71" s="211" t="e">
        <f>IF('Crisis Indicator Data'!#REF!="No Data",1,IF(#REF!&lt;&gt;"",1,0))</f>
        <v>#REF!</v>
      </c>
      <c r="T71" s="211" t="e">
        <f>IF('Crisis Indicator Data'!#REF!="No Data",1,IF(#REF!&lt;&gt;"",1,0))</f>
        <v>#REF!</v>
      </c>
      <c r="U71" s="211" t="e">
        <f>IF('Crisis Indicator Data'!#REF!="No Data",1,IF(#REF!&lt;&gt;"",1,0))</f>
        <v>#REF!</v>
      </c>
      <c r="V71" s="211" t="e">
        <f>IF('Crisis Indicator Data'!#REF!="No Data",1,IF(#REF!&lt;&gt;"",1,0))</f>
        <v>#REF!</v>
      </c>
      <c r="W71" s="211" t="e">
        <f>IF('Crisis Indicator Data'!#REF!="No Data",1,IF(#REF!&lt;&gt;"",1,0))</f>
        <v>#REF!</v>
      </c>
      <c r="X71" s="211" t="e">
        <f>IF('Crisis Indicator Data'!#REF!="No Data",1,IF(#REF!&lt;&gt;"",1,0))</f>
        <v>#REF!</v>
      </c>
      <c r="Y71" s="211" t="e">
        <f>IF('Crisis Indicator Data'!#REF!="No Data",1,IF(#REF!&lt;&gt;"",1,0))</f>
        <v>#REF!</v>
      </c>
      <c r="Z71" s="211" t="e">
        <f>IF('Crisis Indicator Data'!#REF!="No Data",1,IF(#REF!&lt;&gt;"",1,0))</f>
        <v>#REF!</v>
      </c>
      <c r="AA71" s="211" t="e">
        <f>IF('Crisis Indicator Data'!#REF!="No Data",1,IF(#REF!&lt;&gt;"",1,0))</f>
        <v>#REF!</v>
      </c>
      <c r="AB71" s="211" t="e">
        <f>IF('Crisis Indicator Data'!#REF!="No Data",1,IF(#REF!&lt;&gt;"",1,0))</f>
        <v>#REF!</v>
      </c>
      <c r="AC71" s="211" t="e">
        <f>IF('Crisis Indicator Data'!#REF!="No Data",1,IF(#REF!&lt;&gt;"",1,0))</f>
        <v>#REF!</v>
      </c>
      <c r="AD71" s="211" t="e">
        <f>IF('Crisis Indicator Data'!#REF!="No Data",1,IF(#REF!&lt;&gt;"",1,0))</f>
        <v>#REF!</v>
      </c>
      <c r="AE71" s="211" t="e">
        <f>IF('Crisis Indicator Data'!#REF!="No Data",1,IF(#REF!&lt;&gt;"",1,0))</f>
        <v>#REF!</v>
      </c>
      <c r="AF71" s="211" t="e">
        <f>IF('Crisis Indicator Data'!#REF!="No Data",1,IF(#REF!&lt;&gt;"",1,0))</f>
        <v>#REF!</v>
      </c>
      <c r="AG71" s="211" t="e">
        <f>IF('Crisis Indicator Data'!#REF!="No Data",1,IF(#REF!&lt;&gt;"",1,0))</f>
        <v>#REF!</v>
      </c>
      <c r="AH71" s="211" t="e">
        <f>IF('Crisis Indicator Data'!#REF!="No Data",1,IF(#REF!&lt;&gt;"",1,0))</f>
        <v>#REF!</v>
      </c>
      <c r="AI71" s="211" t="e">
        <f>IF('Crisis Indicator Data'!#REF!="No Data",1,IF(#REF!&lt;&gt;"",1,0))</f>
        <v>#REF!</v>
      </c>
      <c r="AJ71" s="211" t="e">
        <f>IF('Crisis Indicator Data'!#REF!="No Data",1,IF(#REF!&lt;&gt;"",1,0))</f>
        <v>#REF!</v>
      </c>
      <c r="AK71" s="211" t="e">
        <f>IF('Crisis Indicator Data'!#REF!="No Data",1,IF(#REF!&lt;&gt;"",1,0))</f>
        <v>#REF!</v>
      </c>
      <c r="AL71" s="211" t="e">
        <f>IF('Crisis Indicator Data'!#REF!="No Data",1,IF(#REF!&lt;&gt;"",1,0))</f>
        <v>#REF!</v>
      </c>
      <c r="AM71" s="211" t="e">
        <f>IF('Crisis Indicator Data'!#REF!="No Data",1,IF(#REF!&lt;&gt;"",1,0))</f>
        <v>#REF!</v>
      </c>
      <c r="AN71" s="211" t="e">
        <f>IF('Crisis Indicator Data'!#REF!="No Data",1,IF(#REF!&lt;&gt;"",1,0))</f>
        <v>#REF!</v>
      </c>
      <c r="AO71" s="211" t="e">
        <f>IF('Crisis Indicator Data'!#REF!="No Data",1,IF(#REF!&lt;&gt;"",1,0))</f>
        <v>#REF!</v>
      </c>
      <c r="AP71" s="211" t="e">
        <f>IF('Crisis Indicator Data'!#REF!="No Data",1,IF(#REF!&lt;&gt;"",1,0))</f>
        <v>#REF!</v>
      </c>
      <c r="AQ71" s="211" t="e">
        <f>IF('Crisis Indicator Data'!#REF!="No Data",1,IF(#REF!&lt;&gt;"",1,0))</f>
        <v>#REF!</v>
      </c>
      <c r="AR71" s="211" t="e">
        <f>IF('Crisis Indicator Data'!#REF!="No Data",1,IF(#REF!&lt;&gt;"",1,0))</f>
        <v>#REF!</v>
      </c>
      <c r="AS71" s="211" t="e">
        <f>IF('Crisis Indicator Data'!#REF!="No Data",1,IF(#REF!&lt;&gt;"",1,0))</f>
        <v>#REF!</v>
      </c>
      <c r="AT71" s="211" t="e">
        <f>IF('Crisis Indicator Data'!#REF!="No Data",1,IF(#REF!&lt;&gt;"",1,0))</f>
        <v>#REF!</v>
      </c>
      <c r="AU71" s="211" t="e">
        <f>IF('Crisis Indicator Data'!#REF!="No Data",1,IF(#REF!&lt;&gt;"",1,0))</f>
        <v>#REF!</v>
      </c>
      <c r="AV71" s="211" t="e">
        <f>IF('Crisis Indicator Data'!#REF!="No Data",1,IF(#REF!&lt;&gt;"",1,0))</f>
        <v>#REF!</v>
      </c>
      <c r="AW71" s="211" t="e">
        <f>IF('Crisis Indicator Data'!#REF!="No Data",1,IF(#REF!&lt;&gt;"",1,0))</f>
        <v>#REF!</v>
      </c>
      <c r="AX71" s="211" t="e">
        <f>IF('Crisis Indicator Data'!#REF!="No Data",1,IF(#REF!&lt;&gt;"",1,0))</f>
        <v>#REF!</v>
      </c>
      <c r="AY71" s="211" t="e">
        <f>IF('Crisis Indicator Data'!#REF!="No Data",1,IF(#REF!&lt;&gt;"",1,0))</f>
        <v>#REF!</v>
      </c>
      <c r="AZ71" s="211" t="e">
        <f>IF('Crisis Indicator Data'!#REF!="No Data",1,IF(#REF!&lt;&gt;"",1,0))</f>
        <v>#REF!</v>
      </c>
      <c r="BA71" t="e">
        <f t="shared" si="4"/>
        <v>#REF!</v>
      </c>
      <c r="BB71" s="22" t="e">
        <f t="shared" si="5"/>
        <v>#REF!</v>
      </c>
    </row>
    <row r="72" spans="1:54" x14ac:dyDescent="0.25">
      <c r="A72" t="s">
        <v>8824</v>
      </c>
      <c r="B72" s="211" t="e">
        <f>IF('Crisis Indicator Data'!#REF!="No Data",1,IF(#REF!&lt;&gt;"",1,0))</f>
        <v>#REF!</v>
      </c>
      <c r="C72" s="211" t="e">
        <f>IF('Crisis Indicator Data'!#REF!="No Data",1,IF(#REF!&lt;&gt;"",1,0))</f>
        <v>#REF!</v>
      </c>
      <c r="D72" s="211" t="e">
        <f>IF('Crisis Indicator Data'!#REF!="No Data",1,IF(#REF!&lt;&gt;"",1,0))</f>
        <v>#REF!</v>
      </c>
      <c r="E72" s="211" t="e">
        <f>IF('Crisis Indicator Data'!#REF!="No Data",1,IF(#REF!&lt;&gt;"",1,0))</f>
        <v>#REF!</v>
      </c>
      <c r="F72" s="211" t="e">
        <f>IF('Crisis Indicator Data'!#REF!="No Data",1,IF(#REF!&lt;&gt;"",1,0))</f>
        <v>#REF!</v>
      </c>
      <c r="G72" s="211" t="e">
        <f>IF('Crisis Indicator Data'!#REF!="No Data",1,IF(#REF!&lt;&gt;"",1,0))</f>
        <v>#REF!</v>
      </c>
      <c r="H72" s="211" t="e">
        <f>IF('Crisis Indicator Data'!#REF!="No Data",1,IF(#REF!&lt;&gt;"",1,0))</f>
        <v>#REF!</v>
      </c>
      <c r="I72" s="211" t="e">
        <f>IF('Crisis Indicator Data'!#REF!="No Data",1,IF(#REF!&lt;&gt;"",1,0))</f>
        <v>#REF!</v>
      </c>
      <c r="J72" s="211" t="e">
        <f>IF('Crisis Indicator Data'!#REF!="No Data",1,IF(#REF!&lt;&gt;"",1,0))</f>
        <v>#REF!</v>
      </c>
      <c r="K72" s="211" t="e">
        <f>IF('Crisis Indicator Data'!#REF!="No Data",1,IF(#REF!&lt;&gt;"",1,0))</f>
        <v>#REF!</v>
      </c>
      <c r="L72" s="211" t="e">
        <f>IF('Crisis Indicator Data'!#REF!="No Data",1,IF(#REF!&lt;&gt;"",1,0))</f>
        <v>#REF!</v>
      </c>
      <c r="M72" s="211" t="e">
        <f>IF('Crisis Indicator Data'!#REF!="No Data",1,IF(#REF!&lt;&gt;"",1,0))</f>
        <v>#REF!</v>
      </c>
      <c r="N72" s="211" t="e">
        <f>IF('Crisis Indicator Data'!#REF!="No Data",1,IF(#REF!&lt;&gt;"",1,0))</f>
        <v>#REF!</v>
      </c>
      <c r="O72" s="211" t="e">
        <f>IF('Crisis Indicator Data'!#REF!="No Data",1,IF(#REF!&lt;&gt;"",1,0))</f>
        <v>#REF!</v>
      </c>
      <c r="P72" s="211" t="e">
        <f>IF('Crisis Indicator Data'!#REF!="No Data",1,IF(#REF!&lt;&gt;"",1,0))</f>
        <v>#REF!</v>
      </c>
      <c r="Q72" s="211" t="e">
        <f>IF('Crisis Indicator Data'!#REF!="No Data",1,IF(#REF!&lt;&gt;"",1,0))</f>
        <v>#REF!</v>
      </c>
      <c r="R72" s="211" t="e">
        <f>IF('Crisis Indicator Data'!#REF!="No Data",1,IF(#REF!&lt;&gt;"",1,0))</f>
        <v>#REF!</v>
      </c>
      <c r="S72" s="211" t="e">
        <f>IF('Crisis Indicator Data'!#REF!="No Data",1,IF(#REF!&lt;&gt;"",1,0))</f>
        <v>#REF!</v>
      </c>
      <c r="T72" s="211" t="e">
        <f>IF('Crisis Indicator Data'!#REF!="No Data",1,IF(#REF!&lt;&gt;"",1,0))</f>
        <v>#REF!</v>
      </c>
      <c r="U72" s="211" t="e">
        <f>IF('Crisis Indicator Data'!#REF!="No Data",1,IF(#REF!&lt;&gt;"",1,0))</f>
        <v>#REF!</v>
      </c>
      <c r="V72" s="211" t="e">
        <f>IF('Crisis Indicator Data'!#REF!="No Data",1,IF(#REF!&lt;&gt;"",1,0))</f>
        <v>#REF!</v>
      </c>
      <c r="W72" s="211" t="e">
        <f>IF('Crisis Indicator Data'!#REF!="No Data",1,IF(#REF!&lt;&gt;"",1,0))</f>
        <v>#REF!</v>
      </c>
      <c r="X72" s="211" t="e">
        <f>IF('Crisis Indicator Data'!#REF!="No Data",1,IF(#REF!&lt;&gt;"",1,0))</f>
        <v>#REF!</v>
      </c>
      <c r="Y72" s="211" t="e">
        <f>IF('Crisis Indicator Data'!#REF!="No Data",1,IF(#REF!&lt;&gt;"",1,0))</f>
        <v>#REF!</v>
      </c>
      <c r="Z72" s="211" t="e">
        <f>IF('Crisis Indicator Data'!#REF!="No Data",1,IF(#REF!&lt;&gt;"",1,0))</f>
        <v>#REF!</v>
      </c>
      <c r="AA72" s="211" t="e">
        <f>IF('Crisis Indicator Data'!#REF!="No Data",1,IF(#REF!&lt;&gt;"",1,0))</f>
        <v>#REF!</v>
      </c>
      <c r="AB72" s="211" t="e">
        <f>IF('Crisis Indicator Data'!#REF!="No Data",1,IF(#REF!&lt;&gt;"",1,0))</f>
        <v>#REF!</v>
      </c>
      <c r="AC72" s="211" t="e">
        <f>IF('Crisis Indicator Data'!#REF!="No Data",1,IF(#REF!&lt;&gt;"",1,0))</f>
        <v>#REF!</v>
      </c>
      <c r="AD72" s="211" t="e">
        <f>IF('Crisis Indicator Data'!#REF!="No Data",1,IF(#REF!&lt;&gt;"",1,0))</f>
        <v>#REF!</v>
      </c>
      <c r="AE72" s="211" t="e">
        <f>IF('Crisis Indicator Data'!#REF!="No Data",1,IF(#REF!&lt;&gt;"",1,0))</f>
        <v>#REF!</v>
      </c>
      <c r="AF72" s="211" t="e">
        <f>IF('Crisis Indicator Data'!#REF!="No Data",1,IF(#REF!&lt;&gt;"",1,0))</f>
        <v>#REF!</v>
      </c>
      <c r="AG72" s="211" t="e">
        <f>IF('Crisis Indicator Data'!#REF!="No Data",1,IF(#REF!&lt;&gt;"",1,0))</f>
        <v>#REF!</v>
      </c>
      <c r="AH72" s="211" t="e">
        <f>IF('Crisis Indicator Data'!#REF!="No Data",1,IF(#REF!&lt;&gt;"",1,0))</f>
        <v>#REF!</v>
      </c>
      <c r="AI72" s="211" t="e">
        <f>IF('Crisis Indicator Data'!#REF!="No Data",1,IF(#REF!&lt;&gt;"",1,0))</f>
        <v>#REF!</v>
      </c>
      <c r="AJ72" s="211" t="e">
        <f>IF('Crisis Indicator Data'!#REF!="No Data",1,IF(#REF!&lt;&gt;"",1,0))</f>
        <v>#REF!</v>
      </c>
      <c r="AK72" s="211" t="e">
        <f>IF('Crisis Indicator Data'!#REF!="No Data",1,IF(#REF!&lt;&gt;"",1,0))</f>
        <v>#REF!</v>
      </c>
      <c r="AL72" s="211" t="e">
        <f>IF('Crisis Indicator Data'!#REF!="No Data",1,IF(#REF!&lt;&gt;"",1,0))</f>
        <v>#REF!</v>
      </c>
      <c r="AM72" s="211" t="e">
        <f>IF('Crisis Indicator Data'!#REF!="No Data",1,IF(#REF!&lt;&gt;"",1,0))</f>
        <v>#REF!</v>
      </c>
      <c r="AN72" s="211" t="e">
        <f>IF('Crisis Indicator Data'!#REF!="No Data",1,IF(#REF!&lt;&gt;"",1,0))</f>
        <v>#REF!</v>
      </c>
      <c r="AO72" s="211" t="e">
        <f>IF('Crisis Indicator Data'!#REF!="No Data",1,IF(#REF!&lt;&gt;"",1,0))</f>
        <v>#REF!</v>
      </c>
      <c r="AP72" s="211" t="e">
        <f>IF('Crisis Indicator Data'!#REF!="No Data",1,IF(#REF!&lt;&gt;"",1,0))</f>
        <v>#REF!</v>
      </c>
      <c r="AQ72" s="211" t="e">
        <f>IF('Crisis Indicator Data'!#REF!="No Data",1,IF(#REF!&lt;&gt;"",1,0))</f>
        <v>#REF!</v>
      </c>
      <c r="AR72" s="211" t="e">
        <f>IF('Crisis Indicator Data'!#REF!="No Data",1,IF(#REF!&lt;&gt;"",1,0))</f>
        <v>#REF!</v>
      </c>
      <c r="AS72" s="211" t="e">
        <f>IF('Crisis Indicator Data'!#REF!="No Data",1,IF(#REF!&lt;&gt;"",1,0))</f>
        <v>#REF!</v>
      </c>
      <c r="AT72" s="211" t="e">
        <f>IF('Crisis Indicator Data'!#REF!="No Data",1,IF(#REF!&lt;&gt;"",1,0))</f>
        <v>#REF!</v>
      </c>
      <c r="AU72" s="211" t="e">
        <f>IF('Crisis Indicator Data'!#REF!="No Data",1,IF(#REF!&lt;&gt;"",1,0))</f>
        <v>#REF!</v>
      </c>
      <c r="AV72" s="211" t="e">
        <f>IF('Crisis Indicator Data'!#REF!="No Data",1,IF(#REF!&lt;&gt;"",1,0))</f>
        <v>#REF!</v>
      </c>
      <c r="AW72" s="211" t="e">
        <f>IF('Crisis Indicator Data'!#REF!="No Data",1,IF(#REF!&lt;&gt;"",1,0))</f>
        <v>#REF!</v>
      </c>
      <c r="AX72" s="211" t="e">
        <f>IF('Crisis Indicator Data'!#REF!="No Data",1,IF(#REF!&lt;&gt;"",1,0))</f>
        <v>#REF!</v>
      </c>
      <c r="AY72" s="211" t="e">
        <f>IF('Crisis Indicator Data'!#REF!="No Data",1,IF(#REF!&lt;&gt;"",1,0))</f>
        <v>#REF!</v>
      </c>
      <c r="AZ72" s="211" t="e">
        <f>IF('Crisis Indicator Data'!#REF!="No Data",1,IF(#REF!&lt;&gt;"",1,0))</f>
        <v>#REF!</v>
      </c>
      <c r="BA72" t="e">
        <f t="shared" si="4"/>
        <v>#REF!</v>
      </c>
      <c r="BB72" s="22" t="e">
        <f t="shared" si="5"/>
        <v>#REF!</v>
      </c>
    </row>
    <row r="73" spans="1:54" x14ac:dyDescent="0.25">
      <c r="A73" t="s">
        <v>8821</v>
      </c>
      <c r="B73" s="211" t="e">
        <f>IF('Crisis Indicator Data'!#REF!="No Data",1,IF(#REF!&lt;&gt;"",1,0))</f>
        <v>#REF!</v>
      </c>
      <c r="C73" s="211" t="e">
        <f>IF('Crisis Indicator Data'!#REF!="No Data",1,IF(#REF!&lt;&gt;"",1,0))</f>
        <v>#REF!</v>
      </c>
      <c r="D73" s="211" t="e">
        <f>IF('Crisis Indicator Data'!#REF!="No Data",1,IF(#REF!&lt;&gt;"",1,0))</f>
        <v>#REF!</v>
      </c>
      <c r="E73" s="211" t="e">
        <f>IF('Crisis Indicator Data'!#REF!="No Data",1,IF(#REF!&lt;&gt;"",1,0))</f>
        <v>#REF!</v>
      </c>
      <c r="F73" s="211" t="e">
        <f>IF('Crisis Indicator Data'!#REF!="No Data",1,IF(#REF!&lt;&gt;"",1,0))</f>
        <v>#REF!</v>
      </c>
      <c r="G73" s="211" t="e">
        <f>IF('Crisis Indicator Data'!#REF!="No Data",1,IF(#REF!&lt;&gt;"",1,0))</f>
        <v>#REF!</v>
      </c>
      <c r="H73" s="211" t="e">
        <f>IF('Crisis Indicator Data'!#REF!="No Data",1,IF(#REF!&lt;&gt;"",1,0))</f>
        <v>#REF!</v>
      </c>
      <c r="I73" s="211" t="e">
        <f>IF('Crisis Indicator Data'!#REF!="No Data",1,IF(#REF!&lt;&gt;"",1,0))</f>
        <v>#REF!</v>
      </c>
      <c r="J73" s="211" t="e">
        <f>IF('Crisis Indicator Data'!#REF!="No Data",1,IF(#REF!&lt;&gt;"",1,0))</f>
        <v>#REF!</v>
      </c>
      <c r="K73" s="211" t="e">
        <f>IF('Crisis Indicator Data'!#REF!="No Data",1,IF(#REF!&lt;&gt;"",1,0))</f>
        <v>#REF!</v>
      </c>
      <c r="L73" s="211" t="e">
        <f>IF('Crisis Indicator Data'!#REF!="No Data",1,IF(#REF!&lt;&gt;"",1,0))</f>
        <v>#REF!</v>
      </c>
      <c r="M73" s="211" t="e">
        <f>IF('Crisis Indicator Data'!#REF!="No Data",1,IF(#REF!&lt;&gt;"",1,0))</f>
        <v>#REF!</v>
      </c>
      <c r="N73" s="211" t="e">
        <f>IF('Crisis Indicator Data'!#REF!="No Data",1,IF(#REF!&lt;&gt;"",1,0))</f>
        <v>#REF!</v>
      </c>
      <c r="O73" s="211" t="e">
        <f>IF('Crisis Indicator Data'!#REF!="No Data",1,IF(#REF!&lt;&gt;"",1,0))</f>
        <v>#REF!</v>
      </c>
      <c r="P73" s="211" t="e">
        <f>IF('Crisis Indicator Data'!#REF!="No Data",1,IF(#REF!&lt;&gt;"",1,0))</f>
        <v>#REF!</v>
      </c>
      <c r="Q73" s="211" t="e">
        <f>IF('Crisis Indicator Data'!#REF!="No Data",1,IF(#REF!&lt;&gt;"",1,0))</f>
        <v>#REF!</v>
      </c>
      <c r="R73" s="211" t="e">
        <f>IF('Crisis Indicator Data'!#REF!="No Data",1,IF(#REF!&lt;&gt;"",1,0))</f>
        <v>#REF!</v>
      </c>
      <c r="S73" s="211" t="e">
        <f>IF('Crisis Indicator Data'!#REF!="No Data",1,IF(#REF!&lt;&gt;"",1,0))</f>
        <v>#REF!</v>
      </c>
      <c r="T73" s="211" t="e">
        <f>IF('Crisis Indicator Data'!#REF!="No Data",1,IF(#REF!&lt;&gt;"",1,0))</f>
        <v>#REF!</v>
      </c>
      <c r="U73" s="211" t="e">
        <f>IF('Crisis Indicator Data'!#REF!="No Data",1,IF(#REF!&lt;&gt;"",1,0))</f>
        <v>#REF!</v>
      </c>
      <c r="V73" s="211" t="e">
        <f>IF('Crisis Indicator Data'!#REF!="No Data",1,IF(#REF!&lt;&gt;"",1,0))</f>
        <v>#REF!</v>
      </c>
      <c r="W73" s="211" t="e">
        <f>IF('Crisis Indicator Data'!#REF!="No Data",1,IF(#REF!&lt;&gt;"",1,0))</f>
        <v>#REF!</v>
      </c>
      <c r="X73" s="211" t="e">
        <f>IF('Crisis Indicator Data'!#REF!="No Data",1,IF(#REF!&lt;&gt;"",1,0))</f>
        <v>#REF!</v>
      </c>
      <c r="Y73" s="211" t="e">
        <f>IF('Crisis Indicator Data'!#REF!="No Data",1,IF(#REF!&lt;&gt;"",1,0))</f>
        <v>#REF!</v>
      </c>
      <c r="Z73" s="211" t="e">
        <f>IF('Crisis Indicator Data'!#REF!="No Data",1,IF(#REF!&lt;&gt;"",1,0))</f>
        <v>#REF!</v>
      </c>
      <c r="AA73" s="211" t="e">
        <f>IF('Crisis Indicator Data'!#REF!="No Data",1,IF(#REF!&lt;&gt;"",1,0))</f>
        <v>#REF!</v>
      </c>
      <c r="AB73" s="211" t="e">
        <f>IF('Crisis Indicator Data'!#REF!="No Data",1,IF(#REF!&lt;&gt;"",1,0))</f>
        <v>#REF!</v>
      </c>
      <c r="AC73" s="211" t="e">
        <f>IF('Crisis Indicator Data'!#REF!="No Data",1,IF(#REF!&lt;&gt;"",1,0))</f>
        <v>#REF!</v>
      </c>
      <c r="AD73" s="211" t="e">
        <f>IF('Crisis Indicator Data'!#REF!="No Data",1,IF(#REF!&lt;&gt;"",1,0))</f>
        <v>#REF!</v>
      </c>
      <c r="AE73" s="211" t="e">
        <f>IF('Crisis Indicator Data'!#REF!="No Data",1,IF(#REF!&lt;&gt;"",1,0))</f>
        <v>#REF!</v>
      </c>
      <c r="AF73" s="211" t="e">
        <f>IF('Crisis Indicator Data'!#REF!="No Data",1,IF(#REF!&lt;&gt;"",1,0))</f>
        <v>#REF!</v>
      </c>
      <c r="AG73" s="211" t="e">
        <f>IF('Crisis Indicator Data'!#REF!="No Data",1,IF(#REF!&lt;&gt;"",1,0))</f>
        <v>#REF!</v>
      </c>
      <c r="AH73" s="211" t="e">
        <f>IF('Crisis Indicator Data'!#REF!="No Data",1,IF(#REF!&lt;&gt;"",1,0))</f>
        <v>#REF!</v>
      </c>
      <c r="AI73" s="211" t="e">
        <f>IF('Crisis Indicator Data'!#REF!="No Data",1,IF(#REF!&lt;&gt;"",1,0))</f>
        <v>#REF!</v>
      </c>
      <c r="AJ73" s="211" t="e">
        <f>IF('Crisis Indicator Data'!#REF!="No Data",1,IF(#REF!&lt;&gt;"",1,0))</f>
        <v>#REF!</v>
      </c>
      <c r="AK73" s="211" t="e">
        <f>IF('Crisis Indicator Data'!#REF!="No Data",1,IF(#REF!&lt;&gt;"",1,0))</f>
        <v>#REF!</v>
      </c>
      <c r="AL73" s="211" t="e">
        <f>IF('Crisis Indicator Data'!#REF!="No Data",1,IF(#REF!&lt;&gt;"",1,0))</f>
        <v>#REF!</v>
      </c>
      <c r="AM73" s="211" t="e">
        <f>IF('Crisis Indicator Data'!#REF!="No Data",1,IF(#REF!&lt;&gt;"",1,0))</f>
        <v>#REF!</v>
      </c>
      <c r="AN73" s="211" t="e">
        <f>IF('Crisis Indicator Data'!#REF!="No Data",1,IF(#REF!&lt;&gt;"",1,0))</f>
        <v>#REF!</v>
      </c>
      <c r="AO73" s="211" t="e">
        <f>IF('Crisis Indicator Data'!#REF!="No Data",1,IF(#REF!&lt;&gt;"",1,0))</f>
        <v>#REF!</v>
      </c>
      <c r="AP73" s="211" t="e">
        <f>IF('Crisis Indicator Data'!#REF!="No Data",1,IF(#REF!&lt;&gt;"",1,0))</f>
        <v>#REF!</v>
      </c>
      <c r="AQ73" s="211" t="e">
        <f>IF('Crisis Indicator Data'!#REF!="No Data",1,IF(#REF!&lt;&gt;"",1,0))</f>
        <v>#REF!</v>
      </c>
      <c r="AR73" s="211" t="e">
        <f>IF('Crisis Indicator Data'!#REF!="No Data",1,IF(#REF!&lt;&gt;"",1,0))</f>
        <v>#REF!</v>
      </c>
      <c r="AS73" s="211" t="e">
        <f>IF('Crisis Indicator Data'!#REF!="No Data",1,IF(#REF!&lt;&gt;"",1,0))</f>
        <v>#REF!</v>
      </c>
      <c r="AT73" s="211" t="e">
        <f>IF('Crisis Indicator Data'!#REF!="No Data",1,IF(#REF!&lt;&gt;"",1,0))</f>
        <v>#REF!</v>
      </c>
      <c r="AU73" s="211" t="e">
        <f>IF('Crisis Indicator Data'!#REF!="No Data",1,IF(#REF!&lt;&gt;"",1,0))</f>
        <v>#REF!</v>
      </c>
      <c r="AV73" s="211" t="e">
        <f>IF('Crisis Indicator Data'!#REF!="No Data",1,IF(#REF!&lt;&gt;"",1,0))</f>
        <v>#REF!</v>
      </c>
      <c r="AW73" s="211" t="e">
        <f>IF('Crisis Indicator Data'!#REF!="No Data",1,IF(#REF!&lt;&gt;"",1,0))</f>
        <v>#REF!</v>
      </c>
      <c r="AX73" s="211" t="e">
        <f>IF('Crisis Indicator Data'!#REF!="No Data",1,IF(#REF!&lt;&gt;"",1,0))</f>
        <v>#REF!</v>
      </c>
      <c r="AY73" s="211" t="e">
        <f>IF('Crisis Indicator Data'!#REF!="No Data",1,IF(#REF!&lt;&gt;"",1,0))</f>
        <v>#REF!</v>
      </c>
      <c r="AZ73" s="211" t="e">
        <f>IF('Crisis Indicator Data'!#REF!="No Data",1,IF(#REF!&lt;&gt;"",1,0))</f>
        <v>#REF!</v>
      </c>
      <c r="BA73" t="e">
        <f t="shared" si="4"/>
        <v>#REF!</v>
      </c>
      <c r="BB73" s="22" t="e">
        <f t="shared" si="5"/>
        <v>#REF!</v>
      </c>
    </row>
    <row r="74" spans="1:54" x14ac:dyDescent="0.25">
      <c r="A74" t="s">
        <v>8825</v>
      </c>
      <c r="B74" s="211" t="e">
        <f>IF('Crisis Indicator Data'!#REF!="No Data",1,IF(#REF!&lt;&gt;"",1,0))</f>
        <v>#REF!</v>
      </c>
      <c r="C74" s="211" t="e">
        <f>IF('Crisis Indicator Data'!#REF!="No Data",1,IF(#REF!&lt;&gt;"",1,0))</f>
        <v>#REF!</v>
      </c>
      <c r="D74" s="211" t="e">
        <f>IF('Crisis Indicator Data'!#REF!="No Data",1,IF(#REF!&lt;&gt;"",1,0))</f>
        <v>#REF!</v>
      </c>
      <c r="E74" s="211" t="e">
        <f>IF('Crisis Indicator Data'!#REF!="No Data",1,IF(#REF!&lt;&gt;"",1,0))</f>
        <v>#REF!</v>
      </c>
      <c r="F74" s="211" t="e">
        <f>IF('Crisis Indicator Data'!#REF!="No Data",1,IF(#REF!&lt;&gt;"",1,0))</f>
        <v>#REF!</v>
      </c>
      <c r="G74" s="211" t="e">
        <f>IF('Crisis Indicator Data'!#REF!="No Data",1,IF(#REF!&lt;&gt;"",1,0))</f>
        <v>#REF!</v>
      </c>
      <c r="H74" s="211" t="e">
        <f>IF('Crisis Indicator Data'!#REF!="No Data",1,IF(#REF!&lt;&gt;"",1,0))</f>
        <v>#REF!</v>
      </c>
      <c r="I74" s="211" t="e">
        <f>IF('Crisis Indicator Data'!#REF!="No Data",1,IF(#REF!&lt;&gt;"",1,0))</f>
        <v>#REF!</v>
      </c>
      <c r="J74" s="211" t="e">
        <f>IF('Crisis Indicator Data'!#REF!="No Data",1,IF(#REF!&lt;&gt;"",1,0))</f>
        <v>#REF!</v>
      </c>
      <c r="K74" s="211" t="e">
        <f>IF('Crisis Indicator Data'!#REF!="No Data",1,IF(#REF!&lt;&gt;"",1,0))</f>
        <v>#REF!</v>
      </c>
      <c r="L74" s="211" t="e">
        <f>IF('Crisis Indicator Data'!#REF!="No Data",1,IF(#REF!&lt;&gt;"",1,0))</f>
        <v>#REF!</v>
      </c>
      <c r="M74" s="211" t="e">
        <f>IF('Crisis Indicator Data'!#REF!="No Data",1,IF(#REF!&lt;&gt;"",1,0))</f>
        <v>#REF!</v>
      </c>
      <c r="N74" s="211" t="e">
        <f>IF('Crisis Indicator Data'!#REF!="No Data",1,IF(#REF!&lt;&gt;"",1,0))</f>
        <v>#REF!</v>
      </c>
      <c r="O74" s="211" t="e">
        <f>IF('Crisis Indicator Data'!#REF!="No Data",1,IF(#REF!&lt;&gt;"",1,0))</f>
        <v>#REF!</v>
      </c>
      <c r="P74" s="211" t="e">
        <f>IF('Crisis Indicator Data'!#REF!="No Data",1,IF(#REF!&lt;&gt;"",1,0))</f>
        <v>#REF!</v>
      </c>
      <c r="Q74" s="211" t="e">
        <f>IF('Crisis Indicator Data'!#REF!="No Data",1,IF(#REF!&lt;&gt;"",1,0))</f>
        <v>#REF!</v>
      </c>
      <c r="R74" s="211" t="e">
        <f>IF('Crisis Indicator Data'!#REF!="No Data",1,IF(#REF!&lt;&gt;"",1,0))</f>
        <v>#REF!</v>
      </c>
      <c r="S74" s="211" t="e">
        <f>IF('Crisis Indicator Data'!#REF!="No Data",1,IF(#REF!&lt;&gt;"",1,0))</f>
        <v>#REF!</v>
      </c>
      <c r="T74" s="211" t="e">
        <f>IF('Crisis Indicator Data'!#REF!="No Data",1,IF(#REF!&lt;&gt;"",1,0))</f>
        <v>#REF!</v>
      </c>
      <c r="U74" s="211" t="e">
        <f>IF('Crisis Indicator Data'!#REF!="No Data",1,IF(#REF!&lt;&gt;"",1,0))</f>
        <v>#REF!</v>
      </c>
      <c r="V74" s="211" t="e">
        <f>IF('Crisis Indicator Data'!#REF!="No Data",1,IF(#REF!&lt;&gt;"",1,0))</f>
        <v>#REF!</v>
      </c>
      <c r="W74" s="211" t="e">
        <f>IF('Crisis Indicator Data'!#REF!="No Data",1,IF(#REF!&lt;&gt;"",1,0))</f>
        <v>#REF!</v>
      </c>
      <c r="X74" s="211" t="e">
        <f>IF('Crisis Indicator Data'!#REF!="No Data",1,IF(#REF!&lt;&gt;"",1,0))</f>
        <v>#REF!</v>
      </c>
      <c r="Y74" s="211" t="e">
        <f>IF('Crisis Indicator Data'!#REF!="No Data",1,IF(#REF!&lt;&gt;"",1,0))</f>
        <v>#REF!</v>
      </c>
      <c r="Z74" s="211" t="e">
        <f>IF('Crisis Indicator Data'!#REF!="No Data",1,IF(#REF!&lt;&gt;"",1,0))</f>
        <v>#REF!</v>
      </c>
      <c r="AA74" s="211" t="e">
        <f>IF('Crisis Indicator Data'!#REF!="No Data",1,IF(#REF!&lt;&gt;"",1,0))</f>
        <v>#REF!</v>
      </c>
      <c r="AB74" s="211" t="e">
        <f>IF('Crisis Indicator Data'!#REF!="No Data",1,IF(#REF!&lt;&gt;"",1,0))</f>
        <v>#REF!</v>
      </c>
      <c r="AC74" s="211" t="e">
        <f>IF('Crisis Indicator Data'!#REF!="No Data",1,IF(#REF!&lt;&gt;"",1,0))</f>
        <v>#REF!</v>
      </c>
      <c r="AD74" s="211" t="e">
        <f>IF('Crisis Indicator Data'!#REF!="No Data",1,IF(#REF!&lt;&gt;"",1,0))</f>
        <v>#REF!</v>
      </c>
      <c r="AE74" s="211" t="e">
        <f>IF('Crisis Indicator Data'!#REF!="No Data",1,IF(#REF!&lt;&gt;"",1,0))</f>
        <v>#REF!</v>
      </c>
      <c r="AF74" s="211" t="e">
        <f>IF('Crisis Indicator Data'!#REF!="No Data",1,IF(#REF!&lt;&gt;"",1,0))</f>
        <v>#REF!</v>
      </c>
      <c r="AG74" s="211" t="e">
        <f>IF('Crisis Indicator Data'!#REF!="No Data",1,IF(#REF!&lt;&gt;"",1,0))</f>
        <v>#REF!</v>
      </c>
      <c r="AH74" s="211" t="e">
        <f>IF('Crisis Indicator Data'!#REF!="No Data",1,IF(#REF!&lt;&gt;"",1,0))</f>
        <v>#REF!</v>
      </c>
      <c r="AI74" s="211" t="e">
        <f>IF('Crisis Indicator Data'!#REF!="No Data",1,IF(#REF!&lt;&gt;"",1,0))</f>
        <v>#REF!</v>
      </c>
      <c r="AJ74" s="211" t="e">
        <f>IF('Crisis Indicator Data'!#REF!="No Data",1,IF(#REF!&lt;&gt;"",1,0))</f>
        <v>#REF!</v>
      </c>
      <c r="AK74" s="211" t="e">
        <f>IF('Crisis Indicator Data'!#REF!="No Data",1,IF(#REF!&lt;&gt;"",1,0))</f>
        <v>#REF!</v>
      </c>
      <c r="AL74" s="211" t="e">
        <f>IF('Crisis Indicator Data'!#REF!="No Data",1,IF(#REF!&lt;&gt;"",1,0))</f>
        <v>#REF!</v>
      </c>
      <c r="AM74" s="211" t="e">
        <f>IF('Crisis Indicator Data'!#REF!="No Data",1,IF(#REF!&lt;&gt;"",1,0))</f>
        <v>#REF!</v>
      </c>
      <c r="AN74" s="211" t="e">
        <f>IF('Crisis Indicator Data'!#REF!="No Data",1,IF(#REF!&lt;&gt;"",1,0))</f>
        <v>#REF!</v>
      </c>
      <c r="AO74" s="211" t="e">
        <f>IF('Crisis Indicator Data'!#REF!="No Data",1,IF(#REF!&lt;&gt;"",1,0))</f>
        <v>#REF!</v>
      </c>
      <c r="AP74" s="211" t="e">
        <f>IF('Crisis Indicator Data'!#REF!="No Data",1,IF(#REF!&lt;&gt;"",1,0))</f>
        <v>#REF!</v>
      </c>
      <c r="AQ74" s="211" t="e">
        <f>IF('Crisis Indicator Data'!#REF!="No Data",1,IF(#REF!&lt;&gt;"",1,0))</f>
        <v>#REF!</v>
      </c>
      <c r="AR74" s="211" t="e">
        <f>IF('Crisis Indicator Data'!#REF!="No Data",1,IF(#REF!&lt;&gt;"",1,0))</f>
        <v>#REF!</v>
      </c>
      <c r="AS74" s="211" t="e">
        <f>IF('Crisis Indicator Data'!#REF!="No Data",1,IF(#REF!&lt;&gt;"",1,0))</f>
        <v>#REF!</v>
      </c>
      <c r="AT74" s="211" t="e">
        <f>IF('Crisis Indicator Data'!#REF!="No Data",1,IF(#REF!&lt;&gt;"",1,0))</f>
        <v>#REF!</v>
      </c>
      <c r="AU74" s="211" t="e">
        <f>IF('Crisis Indicator Data'!#REF!="No Data",1,IF(#REF!&lt;&gt;"",1,0))</f>
        <v>#REF!</v>
      </c>
      <c r="AV74" s="211" t="e">
        <f>IF('Crisis Indicator Data'!#REF!="No Data",1,IF(#REF!&lt;&gt;"",1,0))</f>
        <v>#REF!</v>
      </c>
      <c r="AW74" s="211" t="e">
        <f>IF('Crisis Indicator Data'!#REF!="No Data",1,IF(#REF!&lt;&gt;"",1,0))</f>
        <v>#REF!</v>
      </c>
      <c r="AX74" s="211" t="e">
        <f>IF('Crisis Indicator Data'!#REF!="No Data",1,IF(#REF!&lt;&gt;"",1,0))</f>
        <v>#REF!</v>
      </c>
      <c r="AY74" s="211" t="e">
        <f>IF('Crisis Indicator Data'!#REF!="No Data",1,IF(#REF!&lt;&gt;"",1,0))</f>
        <v>#REF!</v>
      </c>
      <c r="AZ74" s="211" t="e">
        <f>IF('Crisis Indicator Data'!#REF!="No Data",1,IF(#REF!&lt;&gt;"",1,0))</f>
        <v>#REF!</v>
      </c>
      <c r="BA74" t="e">
        <f t="shared" si="4"/>
        <v>#REF!</v>
      </c>
      <c r="BB74" s="22" t="e">
        <f t="shared" si="5"/>
        <v>#REF!</v>
      </c>
    </row>
    <row r="75" spans="1:54" x14ac:dyDescent="0.25">
      <c r="A75" t="s">
        <v>8833</v>
      </c>
      <c r="B75" s="211" t="e">
        <f>IF('Crisis Indicator Data'!#REF!="No Data",1,IF(#REF!&lt;&gt;"",1,0))</f>
        <v>#REF!</v>
      </c>
      <c r="C75" s="211" t="e">
        <f>IF('Crisis Indicator Data'!#REF!="No Data",1,IF(#REF!&lt;&gt;"",1,0))</f>
        <v>#REF!</v>
      </c>
      <c r="D75" s="211" t="e">
        <f>IF('Crisis Indicator Data'!#REF!="No Data",1,IF(#REF!&lt;&gt;"",1,0))</f>
        <v>#REF!</v>
      </c>
      <c r="E75" s="211" t="e">
        <f>IF('Crisis Indicator Data'!#REF!="No Data",1,IF(#REF!&lt;&gt;"",1,0))</f>
        <v>#REF!</v>
      </c>
      <c r="F75" s="211" t="e">
        <f>IF('Crisis Indicator Data'!#REF!="No Data",1,IF(#REF!&lt;&gt;"",1,0))</f>
        <v>#REF!</v>
      </c>
      <c r="G75" s="211" t="e">
        <f>IF('Crisis Indicator Data'!#REF!="No Data",1,IF(#REF!&lt;&gt;"",1,0))</f>
        <v>#REF!</v>
      </c>
      <c r="H75" s="211" t="e">
        <f>IF('Crisis Indicator Data'!#REF!="No Data",1,IF(#REF!&lt;&gt;"",1,0))</f>
        <v>#REF!</v>
      </c>
      <c r="I75" s="211" t="e">
        <f>IF('Crisis Indicator Data'!#REF!="No Data",1,IF(#REF!&lt;&gt;"",1,0))</f>
        <v>#REF!</v>
      </c>
      <c r="J75" s="211" t="e">
        <f>IF('Crisis Indicator Data'!#REF!="No Data",1,IF(#REF!&lt;&gt;"",1,0))</f>
        <v>#REF!</v>
      </c>
      <c r="K75" s="211" t="e">
        <f>IF('Crisis Indicator Data'!#REF!="No Data",1,IF(#REF!&lt;&gt;"",1,0))</f>
        <v>#REF!</v>
      </c>
      <c r="L75" s="211" t="e">
        <f>IF('Crisis Indicator Data'!#REF!="No Data",1,IF(#REF!&lt;&gt;"",1,0))</f>
        <v>#REF!</v>
      </c>
      <c r="M75" s="211" t="e">
        <f>IF('Crisis Indicator Data'!#REF!="No Data",1,IF(#REF!&lt;&gt;"",1,0))</f>
        <v>#REF!</v>
      </c>
      <c r="N75" s="211" t="e">
        <f>IF('Crisis Indicator Data'!#REF!="No Data",1,IF(#REF!&lt;&gt;"",1,0))</f>
        <v>#REF!</v>
      </c>
      <c r="O75" s="211" t="e">
        <f>IF('Crisis Indicator Data'!#REF!="No Data",1,IF(#REF!&lt;&gt;"",1,0))</f>
        <v>#REF!</v>
      </c>
      <c r="P75" s="211" t="e">
        <f>IF('Crisis Indicator Data'!#REF!="No Data",1,IF(#REF!&lt;&gt;"",1,0))</f>
        <v>#REF!</v>
      </c>
      <c r="Q75" s="211" t="e">
        <f>IF('Crisis Indicator Data'!#REF!="No Data",1,IF(#REF!&lt;&gt;"",1,0))</f>
        <v>#REF!</v>
      </c>
      <c r="R75" s="211" t="e">
        <f>IF('Crisis Indicator Data'!#REF!="No Data",1,IF(#REF!&lt;&gt;"",1,0))</f>
        <v>#REF!</v>
      </c>
      <c r="S75" s="211" t="e">
        <f>IF('Crisis Indicator Data'!#REF!="No Data",1,IF(#REF!&lt;&gt;"",1,0))</f>
        <v>#REF!</v>
      </c>
      <c r="T75" s="211" t="e">
        <f>IF('Crisis Indicator Data'!#REF!="No Data",1,IF(#REF!&lt;&gt;"",1,0))</f>
        <v>#REF!</v>
      </c>
      <c r="U75" s="211" t="e">
        <f>IF('Crisis Indicator Data'!#REF!="No Data",1,IF(#REF!&lt;&gt;"",1,0))</f>
        <v>#REF!</v>
      </c>
      <c r="V75" s="211" t="e">
        <f>IF('Crisis Indicator Data'!#REF!="No Data",1,IF(#REF!&lt;&gt;"",1,0))</f>
        <v>#REF!</v>
      </c>
      <c r="W75" s="211" t="e">
        <f>IF('Crisis Indicator Data'!#REF!="No Data",1,IF(#REF!&lt;&gt;"",1,0))</f>
        <v>#REF!</v>
      </c>
      <c r="X75" s="211" t="e">
        <f>IF('Crisis Indicator Data'!#REF!="No Data",1,IF(#REF!&lt;&gt;"",1,0))</f>
        <v>#REF!</v>
      </c>
      <c r="Y75" s="211" t="e">
        <f>IF('Crisis Indicator Data'!#REF!="No Data",1,IF(#REF!&lt;&gt;"",1,0))</f>
        <v>#REF!</v>
      </c>
      <c r="Z75" s="211" t="e">
        <f>IF('Crisis Indicator Data'!#REF!="No Data",1,IF(#REF!&lt;&gt;"",1,0))</f>
        <v>#REF!</v>
      </c>
      <c r="AA75" s="211" t="e">
        <f>IF('Crisis Indicator Data'!#REF!="No Data",1,IF(#REF!&lt;&gt;"",1,0))</f>
        <v>#REF!</v>
      </c>
      <c r="AB75" s="211" t="e">
        <f>IF('Crisis Indicator Data'!#REF!="No Data",1,IF(#REF!&lt;&gt;"",1,0))</f>
        <v>#REF!</v>
      </c>
      <c r="AC75" s="211" t="e">
        <f>IF('Crisis Indicator Data'!#REF!="No Data",1,IF(#REF!&lt;&gt;"",1,0))</f>
        <v>#REF!</v>
      </c>
      <c r="AD75" s="211" t="e">
        <f>IF('Crisis Indicator Data'!#REF!="No Data",1,IF(#REF!&lt;&gt;"",1,0))</f>
        <v>#REF!</v>
      </c>
      <c r="AE75" s="211" t="e">
        <f>IF('Crisis Indicator Data'!#REF!="No Data",1,IF(#REF!&lt;&gt;"",1,0))</f>
        <v>#REF!</v>
      </c>
      <c r="AF75" s="211" t="e">
        <f>IF('Crisis Indicator Data'!#REF!="No Data",1,IF(#REF!&lt;&gt;"",1,0))</f>
        <v>#REF!</v>
      </c>
      <c r="AG75" s="211" t="e">
        <f>IF('Crisis Indicator Data'!#REF!="No Data",1,IF(#REF!&lt;&gt;"",1,0))</f>
        <v>#REF!</v>
      </c>
      <c r="AH75" s="211" t="e">
        <f>IF('Crisis Indicator Data'!#REF!="No Data",1,IF(#REF!&lt;&gt;"",1,0))</f>
        <v>#REF!</v>
      </c>
      <c r="AI75" s="211" t="e">
        <f>IF('Crisis Indicator Data'!#REF!="No Data",1,IF(#REF!&lt;&gt;"",1,0))</f>
        <v>#REF!</v>
      </c>
      <c r="AJ75" s="211" t="e">
        <f>IF('Crisis Indicator Data'!#REF!="No Data",1,IF(#REF!&lt;&gt;"",1,0))</f>
        <v>#REF!</v>
      </c>
      <c r="AK75" s="211" t="e">
        <f>IF('Crisis Indicator Data'!#REF!="No Data",1,IF(#REF!&lt;&gt;"",1,0))</f>
        <v>#REF!</v>
      </c>
      <c r="AL75" s="211" t="e">
        <f>IF('Crisis Indicator Data'!#REF!="No Data",1,IF(#REF!&lt;&gt;"",1,0))</f>
        <v>#REF!</v>
      </c>
      <c r="AM75" s="211" t="e">
        <f>IF('Crisis Indicator Data'!#REF!="No Data",1,IF(#REF!&lt;&gt;"",1,0))</f>
        <v>#REF!</v>
      </c>
      <c r="AN75" s="211" t="e">
        <f>IF('Crisis Indicator Data'!#REF!="No Data",1,IF(#REF!&lt;&gt;"",1,0))</f>
        <v>#REF!</v>
      </c>
      <c r="AO75" s="211" t="e">
        <f>IF('Crisis Indicator Data'!#REF!="No Data",1,IF(#REF!&lt;&gt;"",1,0))</f>
        <v>#REF!</v>
      </c>
      <c r="AP75" s="211" t="e">
        <f>IF('Crisis Indicator Data'!#REF!="No Data",1,IF(#REF!&lt;&gt;"",1,0))</f>
        <v>#REF!</v>
      </c>
      <c r="AQ75" s="211" t="e">
        <f>IF('Crisis Indicator Data'!#REF!="No Data",1,IF(#REF!&lt;&gt;"",1,0))</f>
        <v>#REF!</v>
      </c>
      <c r="AR75" s="211" t="e">
        <f>IF('Crisis Indicator Data'!#REF!="No Data",1,IF(#REF!&lt;&gt;"",1,0))</f>
        <v>#REF!</v>
      </c>
      <c r="AS75" s="211" t="e">
        <f>IF('Crisis Indicator Data'!#REF!="No Data",1,IF(#REF!&lt;&gt;"",1,0))</f>
        <v>#REF!</v>
      </c>
      <c r="AT75" s="211" t="e">
        <f>IF('Crisis Indicator Data'!#REF!="No Data",1,IF(#REF!&lt;&gt;"",1,0))</f>
        <v>#REF!</v>
      </c>
      <c r="AU75" s="211" t="e">
        <f>IF('Crisis Indicator Data'!#REF!="No Data",1,IF(#REF!&lt;&gt;"",1,0))</f>
        <v>#REF!</v>
      </c>
      <c r="AV75" s="211" t="e">
        <f>IF('Crisis Indicator Data'!#REF!="No Data",1,IF(#REF!&lt;&gt;"",1,0))</f>
        <v>#REF!</v>
      </c>
      <c r="AW75" s="211" t="e">
        <f>IF('Crisis Indicator Data'!#REF!="No Data",1,IF(#REF!&lt;&gt;"",1,0))</f>
        <v>#REF!</v>
      </c>
      <c r="AX75" s="211" t="e">
        <f>IF('Crisis Indicator Data'!#REF!="No Data",1,IF(#REF!&lt;&gt;"",1,0))</f>
        <v>#REF!</v>
      </c>
      <c r="AY75" s="211" t="e">
        <f>IF('Crisis Indicator Data'!#REF!="No Data",1,IF(#REF!&lt;&gt;"",1,0))</f>
        <v>#REF!</v>
      </c>
      <c r="AZ75" s="211" t="e">
        <f>IF('Crisis Indicator Data'!#REF!="No Data",1,IF(#REF!&lt;&gt;"",1,0))</f>
        <v>#REF!</v>
      </c>
      <c r="BA75" t="e">
        <f t="shared" si="4"/>
        <v>#REF!</v>
      </c>
      <c r="BB75" s="22" t="e">
        <f t="shared" si="5"/>
        <v>#REF!</v>
      </c>
    </row>
    <row r="76" spans="1:54" x14ac:dyDescent="0.25">
      <c r="A76" t="s">
        <v>8827</v>
      </c>
      <c r="B76" s="211" t="e">
        <f>IF('Crisis Indicator Data'!#REF!="No Data",1,IF(#REF!&lt;&gt;"",1,0))</f>
        <v>#REF!</v>
      </c>
      <c r="C76" s="211" t="e">
        <f>IF('Crisis Indicator Data'!#REF!="No Data",1,IF(#REF!&lt;&gt;"",1,0))</f>
        <v>#REF!</v>
      </c>
      <c r="D76" s="211" t="e">
        <f>IF('Crisis Indicator Data'!#REF!="No Data",1,IF(#REF!&lt;&gt;"",1,0))</f>
        <v>#REF!</v>
      </c>
      <c r="E76" s="211" t="e">
        <f>IF('Crisis Indicator Data'!#REF!="No Data",1,IF(#REF!&lt;&gt;"",1,0))</f>
        <v>#REF!</v>
      </c>
      <c r="F76" s="211" t="e">
        <f>IF('Crisis Indicator Data'!#REF!="No Data",1,IF(#REF!&lt;&gt;"",1,0))</f>
        <v>#REF!</v>
      </c>
      <c r="G76" s="211" t="e">
        <f>IF('Crisis Indicator Data'!#REF!="No Data",1,IF(#REF!&lt;&gt;"",1,0))</f>
        <v>#REF!</v>
      </c>
      <c r="H76" s="211" t="e">
        <f>IF('Crisis Indicator Data'!#REF!="No Data",1,IF(#REF!&lt;&gt;"",1,0))</f>
        <v>#REF!</v>
      </c>
      <c r="I76" s="211" t="e">
        <f>IF('Crisis Indicator Data'!#REF!="No Data",1,IF(#REF!&lt;&gt;"",1,0))</f>
        <v>#REF!</v>
      </c>
      <c r="J76" s="211" t="e">
        <f>IF('Crisis Indicator Data'!#REF!="No Data",1,IF(#REF!&lt;&gt;"",1,0))</f>
        <v>#REF!</v>
      </c>
      <c r="K76" s="211" t="e">
        <f>IF('Crisis Indicator Data'!#REF!="No Data",1,IF(#REF!&lt;&gt;"",1,0))</f>
        <v>#REF!</v>
      </c>
      <c r="L76" s="211" t="e">
        <f>IF('Crisis Indicator Data'!#REF!="No Data",1,IF(#REF!&lt;&gt;"",1,0))</f>
        <v>#REF!</v>
      </c>
      <c r="M76" s="211" t="e">
        <f>IF('Crisis Indicator Data'!#REF!="No Data",1,IF(#REF!&lt;&gt;"",1,0))</f>
        <v>#REF!</v>
      </c>
      <c r="N76" s="211" t="e">
        <f>IF('Crisis Indicator Data'!#REF!="No Data",1,IF(#REF!&lt;&gt;"",1,0))</f>
        <v>#REF!</v>
      </c>
      <c r="O76" s="211" t="e">
        <f>IF('Crisis Indicator Data'!#REF!="No Data",1,IF(#REF!&lt;&gt;"",1,0))</f>
        <v>#REF!</v>
      </c>
      <c r="P76" s="211" t="e">
        <f>IF('Crisis Indicator Data'!#REF!="No Data",1,IF(#REF!&lt;&gt;"",1,0))</f>
        <v>#REF!</v>
      </c>
      <c r="Q76" s="211" t="e">
        <f>IF('Crisis Indicator Data'!#REF!="No Data",1,IF(#REF!&lt;&gt;"",1,0))</f>
        <v>#REF!</v>
      </c>
      <c r="R76" s="211" t="e">
        <f>IF('Crisis Indicator Data'!#REF!="No Data",1,IF(#REF!&lt;&gt;"",1,0))</f>
        <v>#REF!</v>
      </c>
      <c r="S76" s="211" t="e">
        <f>IF('Crisis Indicator Data'!#REF!="No Data",1,IF(#REF!&lt;&gt;"",1,0))</f>
        <v>#REF!</v>
      </c>
      <c r="T76" s="211" t="e">
        <f>IF('Crisis Indicator Data'!#REF!="No Data",1,IF(#REF!&lt;&gt;"",1,0))</f>
        <v>#REF!</v>
      </c>
      <c r="U76" s="211" t="e">
        <f>IF('Crisis Indicator Data'!#REF!="No Data",1,IF(#REF!&lt;&gt;"",1,0))</f>
        <v>#REF!</v>
      </c>
      <c r="V76" s="211" t="e">
        <f>IF('Crisis Indicator Data'!#REF!="No Data",1,IF(#REF!&lt;&gt;"",1,0))</f>
        <v>#REF!</v>
      </c>
      <c r="W76" s="211" t="e">
        <f>IF('Crisis Indicator Data'!#REF!="No Data",1,IF(#REF!&lt;&gt;"",1,0))</f>
        <v>#REF!</v>
      </c>
      <c r="X76" s="211" t="e">
        <f>IF('Crisis Indicator Data'!#REF!="No Data",1,IF(#REF!&lt;&gt;"",1,0))</f>
        <v>#REF!</v>
      </c>
      <c r="Y76" s="211" t="e">
        <f>IF('Crisis Indicator Data'!#REF!="No Data",1,IF(#REF!&lt;&gt;"",1,0))</f>
        <v>#REF!</v>
      </c>
      <c r="Z76" s="211" t="e">
        <f>IF('Crisis Indicator Data'!#REF!="No Data",1,IF(#REF!&lt;&gt;"",1,0))</f>
        <v>#REF!</v>
      </c>
      <c r="AA76" s="211" t="e">
        <f>IF('Crisis Indicator Data'!#REF!="No Data",1,IF(#REF!&lt;&gt;"",1,0))</f>
        <v>#REF!</v>
      </c>
      <c r="AB76" s="211" t="e">
        <f>IF('Crisis Indicator Data'!#REF!="No Data",1,IF(#REF!&lt;&gt;"",1,0))</f>
        <v>#REF!</v>
      </c>
      <c r="AC76" s="211" t="e">
        <f>IF('Crisis Indicator Data'!#REF!="No Data",1,IF(#REF!&lt;&gt;"",1,0))</f>
        <v>#REF!</v>
      </c>
      <c r="AD76" s="211" t="e">
        <f>IF('Crisis Indicator Data'!#REF!="No Data",1,IF(#REF!&lt;&gt;"",1,0))</f>
        <v>#REF!</v>
      </c>
      <c r="AE76" s="211" t="e">
        <f>IF('Crisis Indicator Data'!#REF!="No Data",1,IF(#REF!&lt;&gt;"",1,0))</f>
        <v>#REF!</v>
      </c>
      <c r="AF76" s="211" t="e">
        <f>IF('Crisis Indicator Data'!#REF!="No Data",1,IF(#REF!&lt;&gt;"",1,0))</f>
        <v>#REF!</v>
      </c>
      <c r="AG76" s="211" t="e">
        <f>IF('Crisis Indicator Data'!#REF!="No Data",1,IF(#REF!&lt;&gt;"",1,0))</f>
        <v>#REF!</v>
      </c>
      <c r="AH76" s="211" t="e">
        <f>IF('Crisis Indicator Data'!#REF!="No Data",1,IF(#REF!&lt;&gt;"",1,0))</f>
        <v>#REF!</v>
      </c>
      <c r="AI76" s="211" t="e">
        <f>IF('Crisis Indicator Data'!#REF!="No Data",1,IF(#REF!&lt;&gt;"",1,0))</f>
        <v>#REF!</v>
      </c>
      <c r="AJ76" s="211" t="e">
        <f>IF('Crisis Indicator Data'!#REF!="No Data",1,IF(#REF!&lt;&gt;"",1,0))</f>
        <v>#REF!</v>
      </c>
      <c r="AK76" s="211" t="e">
        <f>IF('Crisis Indicator Data'!#REF!="No Data",1,IF(#REF!&lt;&gt;"",1,0))</f>
        <v>#REF!</v>
      </c>
      <c r="AL76" s="211" t="e">
        <f>IF('Crisis Indicator Data'!#REF!="No Data",1,IF(#REF!&lt;&gt;"",1,0))</f>
        <v>#REF!</v>
      </c>
      <c r="AM76" s="211" t="e">
        <f>IF('Crisis Indicator Data'!#REF!="No Data",1,IF(#REF!&lt;&gt;"",1,0))</f>
        <v>#REF!</v>
      </c>
      <c r="AN76" s="211" t="e">
        <f>IF('Crisis Indicator Data'!#REF!="No Data",1,IF(#REF!&lt;&gt;"",1,0))</f>
        <v>#REF!</v>
      </c>
      <c r="AO76" s="211" t="e">
        <f>IF('Crisis Indicator Data'!#REF!="No Data",1,IF(#REF!&lt;&gt;"",1,0))</f>
        <v>#REF!</v>
      </c>
      <c r="AP76" s="211" t="e">
        <f>IF('Crisis Indicator Data'!#REF!="No Data",1,IF(#REF!&lt;&gt;"",1,0))</f>
        <v>#REF!</v>
      </c>
      <c r="AQ76" s="211" t="e">
        <f>IF('Crisis Indicator Data'!#REF!="No Data",1,IF(#REF!&lt;&gt;"",1,0))</f>
        <v>#REF!</v>
      </c>
      <c r="AR76" s="211" t="e">
        <f>IF('Crisis Indicator Data'!#REF!="No Data",1,IF(#REF!&lt;&gt;"",1,0))</f>
        <v>#REF!</v>
      </c>
      <c r="AS76" s="211" t="e">
        <f>IF('Crisis Indicator Data'!#REF!="No Data",1,IF(#REF!&lt;&gt;"",1,0))</f>
        <v>#REF!</v>
      </c>
      <c r="AT76" s="211" t="e">
        <f>IF('Crisis Indicator Data'!#REF!="No Data",1,IF(#REF!&lt;&gt;"",1,0))</f>
        <v>#REF!</v>
      </c>
      <c r="AU76" s="211" t="e">
        <f>IF('Crisis Indicator Data'!#REF!="No Data",1,IF(#REF!&lt;&gt;"",1,0))</f>
        <v>#REF!</v>
      </c>
      <c r="AV76" s="211" t="e">
        <f>IF('Crisis Indicator Data'!#REF!="No Data",1,IF(#REF!&lt;&gt;"",1,0))</f>
        <v>#REF!</v>
      </c>
      <c r="AW76" s="211" t="e">
        <f>IF('Crisis Indicator Data'!#REF!="No Data",1,IF(#REF!&lt;&gt;"",1,0))</f>
        <v>#REF!</v>
      </c>
      <c r="AX76" s="211" t="e">
        <f>IF('Crisis Indicator Data'!#REF!="No Data",1,IF(#REF!&lt;&gt;"",1,0))</f>
        <v>#REF!</v>
      </c>
      <c r="AY76" s="211" t="e">
        <f>IF('Crisis Indicator Data'!#REF!="No Data",1,IF(#REF!&lt;&gt;"",1,0))</f>
        <v>#REF!</v>
      </c>
      <c r="AZ76" s="211" t="e">
        <f>IF('Crisis Indicator Data'!#REF!="No Data",1,IF(#REF!&lt;&gt;"",1,0))</f>
        <v>#REF!</v>
      </c>
      <c r="BA76" t="e">
        <f t="shared" si="4"/>
        <v>#REF!</v>
      </c>
      <c r="BB76" s="22" t="e">
        <f t="shared" si="5"/>
        <v>#REF!</v>
      </c>
    </row>
    <row r="77" spans="1:54" x14ac:dyDescent="0.25">
      <c r="A77" t="s">
        <v>8826</v>
      </c>
      <c r="B77" s="211" t="e">
        <f>IF('Crisis Indicator Data'!#REF!="No Data",1,IF(#REF!&lt;&gt;"",1,0))</f>
        <v>#REF!</v>
      </c>
      <c r="C77" s="211" t="e">
        <f>IF('Crisis Indicator Data'!#REF!="No Data",1,IF(#REF!&lt;&gt;"",1,0))</f>
        <v>#REF!</v>
      </c>
      <c r="D77" s="211" t="e">
        <f>IF('Crisis Indicator Data'!#REF!="No Data",1,IF(#REF!&lt;&gt;"",1,0))</f>
        <v>#REF!</v>
      </c>
      <c r="E77" s="211" t="e">
        <f>IF('Crisis Indicator Data'!#REF!="No Data",1,IF(#REF!&lt;&gt;"",1,0))</f>
        <v>#REF!</v>
      </c>
      <c r="F77" s="211" t="e">
        <f>IF('Crisis Indicator Data'!#REF!="No Data",1,IF(#REF!&lt;&gt;"",1,0))</f>
        <v>#REF!</v>
      </c>
      <c r="G77" s="211" t="e">
        <f>IF('Crisis Indicator Data'!#REF!="No Data",1,IF(#REF!&lt;&gt;"",1,0))</f>
        <v>#REF!</v>
      </c>
      <c r="H77" s="211" t="e">
        <f>IF('Crisis Indicator Data'!#REF!="No Data",1,IF(#REF!&lt;&gt;"",1,0))</f>
        <v>#REF!</v>
      </c>
      <c r="I77" s="211" t="e">
        <f>IF('Crisis Indicator Data'!#REF!="No Data",1,IF(#REF!&lt;&gt;"",1,0))</f>
        <v>#REF!</v>
      </c>
      <c r="J77" s="211" t="e">
        <f>IF('Crisis Indicator Data'!#REF!="No Data",1,IF(#REF!&lt;&gt;"",1,0))</f>
        <v>#REF!</v>
      </c>
      <c r="K77" s="211" t="e">
        <f>IF('Crisis Indicator Data'!#REF!="No Data",1,IF(#REF!&lt;&gt;"",1,0))</f>
        <v>#REF!</v>
      </c>
      <c r="L77" s="211" t="e">
        <f>IF('Crisis Indicator Data'!#REF!="No Data",1,IF(#REF!&lt;&gt;"",1,0))</f>
        <v>#REF!</v>
      </c>
      <c r="M77" s="211" t="e">
        <f>IF('Crisis Indicator Data'!#REF!="No Data",1,IF(#REF!&lt;&gt;"",1,0))</f>
        <v>#REF!</v>
      </c>
      <c r="N77" s="211" t="e">
        <f>IF('Crisis Indicator Data'!#REF!="No Data",1,IF(#REF!&lt;&gt;"",1,0))</f>
        <v>#REF!</v>
      </c>
      <c r="O77" s="211" t="e">
        <f>IF('Crisis Indicator Data'!#REF!="No Data",1,IF(#REF!&lt;&gt;"",1,0))</f>
        <v>#REF!</v>
      </c>
      <c r="P77" s="211" t="e">
        <f>IF('Crisis Indicator Data'!#REF!="No Data",1,IF(#REF!&lt;&gt;"",1,0))</f>
        <v>#REF!</v>
      </c>
      <c r="Q77" s="211" t="e">
        <f>IF('Crisis Indicator Data'!#REF!="No Data",1,IF(#REF!&lt;&gt;"",1,0))</f>
        <v>#REF!</v>
      </c>
      <c r="R77" s="211" t="e">
        <f>IF('Crisis Indicator Data'!#REF!="No Data",1,IF(#REF!&lt;&gt;"",1,0))</f>
        <v>#REF!</v>
      </c>
      <c r="S77" s="211" t="e">
        <f>IF('Crisis Indicator Data'!#REF!="No Data",1,IF(#REF!&lt;&gt;"",1,0))</f>
        <v>#REF!</v>
      </c>
      <c r="T77" s="211" t="e">
        <f>IF('Crisis Indicator Data'!#REF!="No Data",1,IF(#REF!&lt;&gt;"",1,0))</f>
        <v>#REF!</v>
      </c>
      <c r="U77" s="211" t="e">
        <f>IF('Crisis Indicator Data'!#REF!="No Data",1,IF(#REF!&lt;&gt;"",1,0))</f>
        <v>#REF!</v>
      </c>
      <c r="V77" s="211" t="e">
        <f>IF('Crisis Indicator Data'!#REF!="No Data",1,IF(#REF!&lt;&gt;"",1,0))</f>
        <v>#REF!</v>
      </c>
      <c r="W77" s="211" t="e">
        <f>IF('Crisis Indicator Data'!#REF!="No Data",1,IF(#REF!&lt;&gt;"",1,0))</f>
        <v>#REF!</v>
      </c>
      <c r="X77" s="211" t="e">
        <f>IF('Crisis Indicator Data'!#REF!="No Data",1,IF(#REF!&lt;&gt;"",1,0))</f>
        <v>#REF!</v>
      </c>
      <c r="Y77" s="211" t="e">
        <f>IF('Crisis Indicator Data'!#REF!="No Data",1,IF(#REF!&lt;&gt;"",1,0))</f>
        <v>#REF!</v>
      </c>
      <c r="Z77" s="211" t="e">
        <f>IF('Crisis Indicator Data'!#REF!="No Data",1,IF(#REF!&lt;&gt;"",1,0))</f>
        <v>#REF!</v>
      </c>
      <c r="AA77" s="211" t="e">
        <f>IF('Crisis Indicator Data'!#REF!="No Data",1,IF(#REF!&lt;&gt;"",1,0))</f>
        <v>#REF!</v>
      </c>
      <c r="AB77" s="211" t="e">
        <f>IF('Crisis Indicator Data'!#REF!="No Data",1,IF(#REF!&lt;&gt;"",1,0))</f>
        <v>#REF!</v>
      </c>
      <c r="AC77" s="211" t="e">
        <f>IF('Crisis Indicator Data'!#REF!="No Data",1,IF(#REF!&lt;&gt;"",1,0))</f>
        <v>#REF!</v>
      </c>
      <c r="AD77" s="211" t="e">
        <f>IF('Crisis Indicator Data'!#REF!="No Data",1,IF(#REF!&lt;&gt;"",1,0))</f>
        <v>#REF!</v>
      </c>
      <c r="AE77" s="211" t="e">
        <f>IF('Crisis Indicator Data'!#REF!="No Data",1,IF(#REF!&lt;&gt;"",1,0))</f>
        <v>#REF!</v>
      </c>
      <c r="AF77" s="211" t="e">
        <f>IF('Crisis Indicator Data'!#REF!="No Data",1,IF(#REF!&lt;&gt;"",1,0))</f>
        <v>#REF!</v>
      </c>
      <c r="AG77" s="211" t="e">
        <f>IF('Crisis Indicator Data'!#REF!="No Data",1,IF(#REF!&lt;&gt;"",1,0))</f>
        <v>#REF!</v>
      </c>
      <c r="AH77" s="211" t="e">
        <f>IF('Crisis Indicator Data'!#REF!="No Data",1,IF(#REF!&lt;&gt;"",1,0))</f>
        <v>#REF!</v>
      </c>
      <c r="AI77" s="211" t="e">
        <f>IF('Crisis Indicator Data'!#REF!="No Data",1,IF(#REF!&lt;&gt;"",1,0))</f>
        <v>#REF!</v>
      </c>
      <c r="AJ77" s="211" t="e">
        <f>IF('Crisis Indicator Data'!#REF!="No Data",1,IF(#REF!&lt;&gt;"",1,0))</f>
        <v>#REF!</v>
      </c>
      <c r="AK77" s="211" t="e">
        <f>IF('Crisis Indicator Data'!#REF!="No Data",1,IF(#REF!&lt;&gt;"",1,0))</f>
        <v>#REF!</v>
      </c>
      <c r="AL77" s="211" t="e">
        <f>IF('Crisis Indicator Data'!#REF!="No Data",1,IF(#REF!&lt;&gt;"",1,0))</f>
        <v>#REF!</v>
      </c>
      <c r="AM77" s="211" t="e">
        <f>IF('Crisis Indicator Data'!#REF!="No Data",1,IF(#REF!&lt;&gt;"",1,0))</f>
        <v>#REF!</v>
      </c>
      <c r="AN77" s="211" t="e">
        <f>IF('Crisis Indicator Data'!#REF!="No Data",1,IF(#REF!&lt;&gt;"",1,0))</f>
        <v>#REF!</v>
      </c>
      <c r="AO77" s="211" t="e">
        <f>IF('Crisis Indicator Data'!#REF!="No Data",1,IF(#REF!&lt;&gt;"",1,0))</f>
        <v>#REF!</v>
      </c>
      <c r="AP77" s="211" t="e">
        <f>IF('Crisis Indicator Data'!#REF!="No Data",1,IF(#REF!&lt;&gt;"",1,0))</f>
        <v>#REF!</v>
      </c>
      <c r="AQ77" s="211" t="e">
        <f>IF('Crisis Indicator Data'!#REF!="No Data",1,IF(#REF!&lt;&gt;"",1,0))</f>
        <v>#REF!</v>
      </c>
      <c r="AR77" s="211" t="e">
        <f>IF('Crisis Indicator Data'!#REF!="No Data",1,IF(#REF!&lt;&gt;"",1,0))</f>
        <v>#REF!</v>
      </c>
      <c r="AS77" s="211" t="e">
        <f>IF('Crisis Indicator Data'!#REF!="No Data",1,IF(#REF!&lt;&gt;"",1,0))</f>
        <v>#REF!</v>
      </c>
      <c r="AT77" s="211" t="e">
        <f>IF('Crisis Indicator Data'!#REF!="No Data",1,IF(#REF!&lt;&gt;"",1,0))</f>
        <v>#REF!</v>
      </c>
      <c r="AU77" s="211" t="e">
        <f>IF('Crisis Indicator Data'!#REF!="No Data",1,IF(#REF!&lt;&gt;"",1,0))</f>
        <v>#REF!</v>
      </c>
      <c r="AV77" s="211" t="e">
        <f>IF('Crisis Indicator Data'!#REF!="No Data",1,IF(#REF!&lt;&gt;"",1,0))</f>
        <v>#REF!</v>
      </c>
      <c r="AW77" s="211" t="e">
        <f>IF('Crisis Indicator Data'!#REF!="No Data",1,IF(#REF!&lt;&gt;"",1,0))</f>
        <v>#REF!</v>
      </c>
      <c r="AX77" s="211" t="e">
        <f>IF('Crisis Indicator Data'!#REF!="No Data",1,IF(#REF!&lt;&gt;"",1,0))</f>
        <v>#REF!</v>
      </c>
      <c r="AY77" s="211" t="e">
        <f>IF('Crisis Indicator Data'!#REF!="No Data",1,IF(#REF!&lt;&gt;"",1,0))</f>
        <v>#REF!</v>
      </c>
      <c r="AZ77" s="211" t="e">
        <f>IF('Crisis Indicator Data'!#REF!="No Data",1,IF(#REF!&lt;&gt;"",1,0))</f>
        <v>#REF!</v>
      </c>
      <c r="BA77" t="e">
        <f t="shared" si="4"/>
        <v>#REF!</v>
      </c>
      <c r="BB77" s="22" t="e">
        <f t="shared" si="5"/>
        <v>#REF!</v>
      </c>
    </row>
    <row r="78" spans="1:54" x14ac:dyDescent="0.25">
      <c r="A78" t="s">
        <v>8830</v>
      </c>
      <c r="B78" s="211" t="e">
        <f>IF('Crisis Indicator Data'!#REF!="No Data",1,IF(#REF!&lt;&gt;"",1,0))</f>
        <v>#REF!</v>
      </c>
      <c r="C78" s="211" t="e">
        <f>IF('Crisis Indicator Data'!#REF!="No Data",1,IF(#REF!&lt;&gt;"",1,0))</f>
        <v>#REF!</v>
      </c>
      <c r="D78" s="211" t="e">
        <f>IF('Crisis Indicator Data'!#REF!="No Data",1,IF(#REF!&lt;&gt;"",1,0))</f>
        <v>#REF!</v>
      </c>
      <c r="E78" s="211" t="e">
        <f>IF('Crisis Indicator Data'!#REF!="No Data",1,IF(#REF!&lt;&gt;"",1,0))</f>
        <v>#REF!</v>
      </c>
      <c r="F78" s="211" t="e">
        <f>IF('Crisis Indicator Data'!#REF!="No Data",1,IF(#REF!&lt;&gt;"",1,0))</f>
        <v>#REF!</v>
      </c>
      <c r="G78" s="211" t="e">
        <f>IF('Crisis Indicator Data'!#REF!="No Data",1,IF(#REF!&lt;&gt;"",1,0))</f>
        <v>#REF!</v>
      </c>
      <c r="H78" s="211" t="e">
        <f>IF('Crisis Indicator Data'!#REF!="No Data",1,IF(#REF!&lt;&gt;"",1,0))</f>
        <v>#REF!</v>
      </c>
      <c r="I78" s="211" t="e">
        <f>IF('Crisis Indicator Data'!#REF!="No Data",1,IF(#REF!&lt;&gt;"",1,0))</f>
        <v>#REF!</v>
      </c>
      <c r="J78" s="211" t="e">
        <f>IF('Crisis Indicator Data'!#REF!="No Data",1,IF(#REF!&lt;&gt;"",1,0))</f>
        <v>#REF!</v>
      </c>
      <c r="K78" s="211" t="e">
        <f>IF('Crisis Indicator Data'!#REF!="No Data",1,IF(#REF!&lt;&gt;"",1,0))</f>
        <v>#REF!</v>
      </c>
      <c r="L78" s="211" t="e">
        <f>IF('Crisis Indicator Data'!#REF!="No Data",1,IF(#REF!&lt;&gt;"",1,0))</f>
        <v>#REF!</v>
      </c>
      <c r="M78" s="211" t="e">
        <f>IF('Crisis Indicator Data'!#REF!="No Data",1,IF(#REF!&lt;&gt;"",1,0))</f>
        <v>#REF!</v>
      </c>
      <c r="N78" s="211" t="e">
        <f>IF('Crisis Indicator Data'!#REF!="No Data",1,IF(#REF!&lt;&gt;"",1,0))</f>
        <v>#REF!</v>
      </c>
      <c r="O78" s="211" t="e">
        <f>IF('Crisis Indicator Data'!#REF!="No Data",1,IF(#REF!&lt;&gt;"",1,0))</f>
        <v>#REF!</v>
      </c>
      <c r="P78" s="211" t="e">
        <f>IF('Crisis Indicator Data'!#REF!="No Data",1,IF(#REF!&lt;&gt;"",1,0))</f>
        <v>#REF!</v>
      </c>
      <c r="Q78" s="211" t="e">
        <f>IF('Crisis Indicator Data'!#REF!="No Data",1,IF(#REF!&lt;&gt;"",1,0))</f>
        <v>#REF!</v>
      </c>
      <c r="R78" s="211" t="e">
        <f>IF('Crisis Indicator Data'!#REF!="No Data",1,IF(#REF!&lt;&gt;"",1,0))</f>
        <v>#REF!</v>
      </c>
      <c r="S78" s="211" t="e">
        <f>IF('Crisis Indicator Data'!#REF!="No Data",1,IF(#REF!&lt;&gt;"",1,0))</f>
        <v>#REF!</v>
      </c>
      <c r="T78" s="211" t="e">
        <f>IF('Crisis Indicator Data'!#REF!="No Data",1,IF(#REF!&lt;&gt;"",1,0))</f>
        <v>#REF!</v>
      </c>
      <c r="U78" s="211" t="e">
        <f>IF('Crisis Indicator Data'!#REF!="No Data",1,IF(#REF!&lt;&gt;"",1,0))</f>
        <v>#REF!</v>
      </c>
      <c r="V78" s="211" t="e">
        <f>IF('Crisis Indicator Data'!#REF!="No Data",1,IF(#REF!&lt;&gt;"",1,0))</f>
        <v>#REF!</v>
      </c>
      <c r="W78" s="211" t="e">
        <f>IF('Crisis Indicator Data'!#REF!="No Data",1,IF(#REF!&lt;&gt;"",1,0))</f>
        <v>#REF!</v>
      </c>
      <c r="X78" s="211" t="e">
        <f>IF('Crisis Indicator Data'!#REF!="No Data",1,IF(#REF!&lt;&gt;"",1,0))</f>
        <v>#REF!</v>
      </c>
      <c r="Y78" s="211" t="e">
        <f>IF('Crisis Indicator Data'!#REF!="No Data",1,IF(#REF!&lt;&gt;"",1,0))</f>
        <v>#REF!</v>
      </c>
      <c r="Z78" s="211" t="e">
        <f>IF('Crisis Indicator Data'!#REF!="No Data",1,IF(#REF!&lt;&gt;"",1,0))</f>
        <v>#REF!</v>
      </c>
      <c r="AA78" s="211" t="e">
        <f>IF('Crisis Indicator Data'!#REF!="No Data",1,IF(#REF!&lt;&gt;"",1,0))</f>
        <v>#REF!</v>
      </c>
      <c r="AB78" s="211" t="e">
        <f>IF('Crisis Indicator Data'!#REF!="No Data",1,IF(#REF!&lt;&gt;"",1,0))</f>
        <v>#REF!</v>
      </c>
      <c r="AC78" s="211" t="e">
        <f>IF('Crisis Indicator Data'!#REF!="No Data",1,IF(#REF!&lt;&gt;"",1,0))</f>
        <v>#REF!</v>
      </c>
      <c r="AD78" s="211" t="e">
        <f>IF('Crisis Indicator Data'!#REF!="No Data",1,IF(#REF!&lt;&gt;"",1,0))</f>
        <v>#REF!</v>
      </c>
      <c r="AE78" s="211" t="e">
        <f>IF('Crisis Indicator Data'!#REF!="No Data",1,IF(#REF!&lt;&gt;"",1,0))</f>
        <v>#REF!</v>
      </c>
      <c r="AF78" s="211" t="e">
        <f>IF('Crisis Indicator Data'!#REF!="No Data",1,IF(#REF!&lt;&gt;"",1,0))</f>
        <v>#REF!</v>
      </c>
      <c r="AG78" s="211" t="e">
        <f>IF('Crisis Indicator Data'!#REF!="No Data",1,IF(#REF!&lt;&gt;"",1,0))</f>
        <v>#REF!</v>
      </c>
      <c r="AH78" s="211" t="e">
        <f>IF('Crisis Indicator Data'!#REF!="No Data",1,IF(#REF!&lt;&gt;"",1,0))</f>
        <v>#REF!</v>
      </c>
      <c r="AI78" s="211" t="e">
        <f>IF('Crisis Indicator Data'!#REF!="No Data",1,IF(#REF!&lt;&gt;"",1,0))</f>
        <v>#REF!</v>
      </c>
      <c r="AJ78" s="211" t="e">
        <f>IF('Crisis Indicator Data'!#REF!="No Data",1,IF(#REF!&lt;&gt;"",1,0))</f>
        <v>#REF!</v>
      </c>
      <c r="AK78" s="211" t="e">
        <f>IF('Crisis Indicator Data'!#REF!="No Data",1,IF(#REF!&lt;&gt;"",1,0))</f>
        <v>#REF!</v>
      </c>
      <c r="AL78" s="211" t="e">
        <f>IF('Crisis Indicator Data'!#REF!="No Data",1,IF(#REF!&lt;&gt;"",1,0))</f>
        <v>#REF!</v>
      </c>
      <c r="AM78" s="211" t="e">
        <f>IF('Crisis Indicator Data'!#REF!="No Data",1,IF(#REF!&lt;&gt;"",1,0))</f>
        <v>#REF!</v>
      </c>
      <c r="AN78" s="211" t="e">
        <f>IF('Crisis Indicator Data'!#REF!="No Data",1,IF(#REF!&lt;&gt;"",1,0))</f>
        <v>#REF!</v>
      </c>
      <c r="AO78" s="211" t="e">
        <f>IF('Crisis Indicator Data'!#REF!="No Data",1,IF(#REF!&lt;&gt;"",1,0))</f>
        <v>#REF!</v>
      </c>
      <c r="AP78" s="211" t="e">
        <f>IF('Crisis Indicator Data'!#REF!="No Data",1,IF(#REF!&lt;&gt;"",1,0))</f>
        <v>#REF!</v>
      </c>
      <c r="AQ78" s="211" t="e">
        <f>IF('Crisis Indicator Data'!#REF!="No Data",1,IF(#REF!&lt;&gt;"",1,0))</f>
        <v>#REF!</v>
      </c>
      <c r="AR78" s="211" t="e">
        <f>IF('Crisis Indicator Data'!#REF!="No Data",1,IF(#REF!&lt;&gt;"",1,0))</f>
        <v>#REF!</v>
      </c>
      <c r="AS78" s="211" t="e">
        <f>IF('Crisis Indicator Data'!#REF!="No Data",1,IF(#REF!&lt;&gt;"",1,0))</f>
        <v>#REF!</v>
      </c>
      <c r="AT78" s="211" t="e">
        <f>IF('Crisis Indicator Data'!#REF!="No Data",1,IF(#REF!&lt;&gt;"",1,0))</f>
        <v>#REF!</v>
      </c>
      <c r="AU78" s="211" t="e">
        <f>IF('Crisis Indicator Data'!#REF!="No Data",1,IF(#REF!&lt;&gt;"",1,0))</f>
        <v>#REF!</v>
      </c>
      <c r="AV78" s="211" t="e">
        <f>IF('Crisis Indicator Data'!#REF!="No Data",1,IF(#REF!&lt;&gt;"",1,0))</f>
        <v>#REF!</v>
      </c>
      <c r="AW78" s="211" t="e">
        <f>IF('Crisis Indicator Data'!#REF!="No Data",1,IF(#REF!&lt;&gt;"",1,0))</f>
        <v>#REF!</v>
      </c>
      <c r="AX78" s="211" t="e">
        <f>IF('Crisis Indicator Data'!#REF!="No Data",1,IF(#REF!&lt;&gt;"",1,0))</f>
        <v>#REF!</v>
      </c>
      <c r="AY78" s="211" t="e">
        <f>IF('Crisis Indicator Data'!#REF!="No Data",1,IF(#REF!&lt;&gt;"",1,0))</f>
        <v>#REF!</v>
      </c>
      <c r="AZ78" s="211" t="e">
        <f>IF('Crisis Indicator Data'!#REF!="No Data",1,IF(#REF!&lt;&gt;"",1,0))</f>
        <v>#REF!</v>
      </c>
      <c r="BA78" t="e">
        <f t="shared" si="4"/>
        <v>#REF!</v>
      </c>
      <c r="BB78" s="22" t="e">
        <f t="shared" si="5"/>
        <v>#REF!</v>
      </c>
    </row>
    <row r="79" spans="1:54" x14ac:dyDescent="0.25">
      <c r="A79" t="s">
        <v>8831</v>
      </c>
      <c r="B79" s="211" t="e">
        <f>IF('Crisis Indicator Data'!#REF!="No Data",1,IF(#REF!&lt;&gt;"",1,0))</f>
        <v>#REF!</v>
      </c>
      <c r="C79" s="211" t="e">
        <f>IF('Crisis Indicator Data'!#REF!="No Data",1,IF(#REF!&lt;&gt;"",1,0))</f>
        <v>#REF!</v>
      </c>
      <c r="D79" s="211" t="e">
        <f>IF('Crisis Indicator Data'!#REF!="No Data",1,IF(#REF!&lt;&gt;"",1,0))</f>
        <v>#REF!</v>
      </c>
      <c r="E79" s="211" t="e">
        <f>IF('Crisis Indicator Data'!#REF!="No Data",1,IF(#REF!&lt;&gt;"",1,0))</f>
        <v>#REF!</v>
      </c>
      <c r="F79" s="211" t="e">
        <f>IF('Crisis Indicator Data'!#REF!="No Data",1,IF(#REF!&lt;&gt;"",1,0))</f>
        <v>#REF!</v>
      </c>
      <c r="G79" s="211" t="e">
        <f>IF('Crisis Indicator Data'!#REF!="No Data",1,IF(#REF!&lt;&gt;"",1,0))</f>
        <v>#REF!</v>
      </c>
      <c r="H79" s="211" t="e">
        <f>IF('Crisis Indicator Data'!#REF!="No Data",1,IF(#REF!&lt;&gt;"",1,0))</f>
        <v>#REF!</v>
      </c>
      <c r="I79" s="211" t="e">
        <f>IF('Crisis Indicator Data'!#REF!="No Data",1,IF(#REF!&lt;&gt;"",1,0))</f>
        <v>#REF!</v>
      </c>
      <c r="J79" s="211" t="e">
        <f>IF('Crisis Indicator Data'!#REF!="No Data",1,IF(#REF!&lt;&gt;"",1,0))</f>
        <v>#REF!</v>
      </c>
      <c r="K79" s="211" t="e">
        <f>IF('Crisis Indicator Data'!#REF!="No Data",1,IF(#REF!&lt;&gt;"",1,0))</f>
        <v>#REF!</v>
      </c>
      <c r="L79" s="211" t="e">
        <f>IF('Crisis Indicator Data'!#REF!="No Data",1,IF(#REF!&lt;&gt;"",1,0))</f>
        <v>#REF!</v>
      </c>
      <c r="M79" s="211" t="e">
        <f>IF('Crisis Indicator Data'!#REF!="No Data",1,IF(#REF!&lt;&gt;"",1,0))</f>
        <v>#REF!</v>
      </c>
      <c r="N79" s="211" t="e">
        <f>IF('Crisis Indicator Data'!#REF!="No Data",1,IF(#REF!&lt;&gt;"",1,0))</f>
        <v>#REF!</v>
      </c>
      <c r="O79" s="211" t="e">
        <f>IF('Crisis Indicator Data'!#REF!="No Data",1,IF(#REF!&lt;&gt;"",1,0))</f>
        <v>#REF!</v>
      </c>
      <c r="P79" s="211" t="e">
        <f>IF('Crisis Indicator Data'!#REF!="No Data",1,IF(#REF!&lt;&gt;"",1,0))</f>
        <v>#REF!</v>
      </c>
      <c r="Q79" s="211" t="e">
        <f>IF('Crisis Indicator Data'!#REF!="No Data",1,IF(#REF!&lt;&gt;"",1,0))</f>
        <v>#REF!</v>
      </c>
      <c r="R79" s="211" t="e">
        <f>IF('Crisis Indicator Data'!#REF!="No Data",1,IF(#REF!&lt;&gt;"",1,0))</f>
        <v>#REF!</v>
      </c>
      <c r="S79" s="211" t="e">
        <f>IF('Crisis Indicator Data'!#REF!="No Data",1,IF(#REF!&lt;&gt;"",1,0))</f>
        <v>#REF!</v>
      </c>
      <c r="T79" s="211" t="e">
        <f>IF('Crisis Indicator Data'!#REF!="No Data",1,IF(#REF!&lt;&gt;"",1,0))</f>
        <v>#REF!</v>
      </c>
      <c r="U79" s="211" t="e">
        <f>IF('Crisis Indicator Data'!#REF!="No Data",1,IF(#REF!&lt;&gt;"",1,0))</f>
        <v>#REF!</v>
      </c>
      <c r="V79" s="211" t="e">
        <f>IF('Crisis Indicator Data'!#REF!="No Data",1,IF(#REF!&lt;&gt;"",1,0))</f>
        <v>#REF!</v>
      </c>
      <c r="W79" s="211" t="e">
        <f>IF('Crisis Indicator Data'!#REF!="No Data",1,IF(#REF!&lt;&gt;"",1,0))</f>
        <v>#REF!</v>
      </c>
      <c r="X79" s="211" t="e">
        <f>IF('Crisis Indicator Data'!#REF!="No Data",1,IF(#REF!&lt;&gt;"",1,0))</f>
        <v>#REF!</v>
      </c>
      <c r="Y79" s="211" t="e">
        <f>IF('Crisis Indicator Data'!#REF!="No Data",1,IF(#REF!&lt;&gt;"",1,0))</f>
        <v>#REF!</v>
      </c>
      <c r="Z79" s="211" t="e">
        <f>IF('Crisis Indicator Data'!#REF!="No Data",1,IF(#REF!&lt;&gt;"",1,0))</f>
        <v>#REF!</v>
      </c>
      <c r="AA79" s="211" t="e">
        <f>IF('Crisis Indicator Data'!#REF!="No Data",1,IF(#REF!&lt;&gt;"",1,0))</f>
        <v>#REF!</v>
      </c>
      <c r="AB79" s="211" t="e">
        <f>IF('Crisis Indicator Data'!#REF!="No Data",1,IF(#REF!&lt;&gt;"",1,0))</f>
        <v>#REF!</v>
      </c>
      <c r="AC79" s="211" t="e">
        <f>IF('Crisis Indicator Data'!#REF!="No Data",1,IF(#REF!&lt;&gt;"",1,0))</f>
        <v>#REF!</v>
      </c>
      <c r="AD79" s="211" t="e">
        <f>IF('Crisis Indicator Data'!#REF!="No Data",1,IF(#REF!&lt;&gt;"",1,0))</f>
        <v>#REF!</v>
      </c>
      <c r="AE79" s="211" t="e">
        <f>IF('Crisis Indicator Data'!#REF!="No Data",1,IF(#REF!&lt;&gt;"",1,0))</f>
        <v>#REF!</v>
      </c>
      <c r="AF79" s="211" t="e">
        <f>IF('Crisis Indicator Data'!#REF!="No Data",1,IF(#REF!&lt;&gt;"",1,0))</f>
        <v>#REF!</v>
      </c>
      <c r="AG79" s="211" t="e">
        <f>IF('Crisis Indicator Data'!#REF!="No Data",1,IF(#REF!&lt;&gt;"",1,0))</f>
        <v>#REF!</v>
      </c>
      <c r="AH79" s="211" t="e">
        <f>IF('Crisis Indicator Data'!#REF!="No Data",1,IF(#REF!&lt;&gt;"",1,0))</f>
        <v>#REF!</v>
      </c>
      <c r="AI79" s="211" t="e">
        <f>IF('Crisis Indicator Data'!#REF!="No Data",1,IF(#REF!&lt;&gt;"",1,0))</f>
        <v>#REF!</v>
      </c>
      <c r="AJ79" s="211" t="e">
        <f>IF('Crisis Indicator Data'!#REF!="No Data",1,IF(#REF!&lt;&gt;"",1,0))</f>
        <v>#REF!</v>
      </c>
      <c r="AK79" s="211" t="e">
        <f>IF('Crisis Indicator Data'!#REF!="No Data",1,IF(#REF!&lt;&gt;"",1,0))</f>
        <v>#REF!</v>
      </c>
      <c r="AL79" s="211" t="e">
        <f>IF('Crisis Indicator Data'!#REF!="No Data",1,IF(#REF!&lt;&gt;"",1,0))</f>
        <v>#REF!</v>
      </c>
      <c r="AM79" s="211" t="e">
        <f>IF('Crisis Indicator Data'!#REF!="No Data",1,IF(#REF!&lt;&gt;"",1,0))</f>
        <v>#REF!</v>
      </c>
      <c r="AN79" s="211" t="e">
        <f>IF('Crisis Indicator Data'!#REF!="No Data",1,IF(#REF!&lt;&gt;"",1,0))</f>
        <v>#REF!</v>
      </c>
      <c r="AO79" s="211" t="e">
        <f>IF('Crisis Indicator Data'!#REF!="No Data",1,IF(#REF!&lt;&gt;"",1,0))</f>
        <v>#REF!</v>
      </c>
      <c r="AP79" s="211" t="e">
        <f>IF('Crisis Indicator Data'!#REF!="No Data",1,IF(#REF!&lt;&gt;"",1,0))</f>
        <v>#REF!</v>
      </c>
      <c r="AQ79" s="211" t="e">
        <f>IF('Crisis Indicator Data'!#REF!="No Data",1,IF(#REF!&lt;&gt;"",1,0))</f>
        <v>#REF!</v>
      </c>
      <c r="AR79" s="211" t="e">
        <f>IF('Crisis Indicator Data'!#REF!="No Data",1,IF(#REF!&lt;&gt;"",1,0))</f>
        <v>#REF!</v>
      </c>
      <c r="AS79" s="211" t="e">
        <f>IF('Crisis Indicator Data'!#REF!="No Data",1,IF(#REF!&lt;&gt;"",1,0))</f>
        <v>#REF!</v>
      </c>
      <c r="AT79" s="211" t="e">
        <f>IF('Crisis Indicator Data'!#REF!="No Data",1,IF(#REF!&lt;&gt;"",1,0))</f>
        <v>#REF!</v>
      </c>
      <c r="AU79" s="211" t="e">
        <f>IF('Crisis Indicator Data'!#REF!="No Data",1,IF(#REF!&lt;&gt;"",1,0))</f>
        <v>#REF!</v>
      </c>
      <c r="AV79" s="211" t="e">
        <f>IF('Crisis Indicator Data'!#REF!="No Data",1,IF(#REF!&lt;&gt;"",1,0))</f>
        <v>#REF!</v>
      </c>
      <c r="AW79" s="211" t="e">
        <f>IF('Crisis Indicator Data'!#REF!="No Data",1,IF(#REF!&lt;&gt;"",1,0))</f>
        <v>#REF!</v>
      </c>
      <c r="AX79" s="211" t="e">
        <f>IF('Crisis Indicator Data'!#REF!="No Data",1,IF(#REF!&lt;&gt;"",1,0))</f>
        <v>#REF!</v>
      </c>
      <c r="AY79" s="211" t="e">
        <f>IF('Crisis Indicator Data'!#REF!="No Data",1,IF(#REF!&lt;&gt;"",1,0))</f>
        <v>#REF!</v>
      </c>
      <c r="AZ79" s="211" t="e">
        <f>IF('Crisis Indicator Data'!#REF!="No Data",1,IF(#REF!&lt;&gt;"",1,0))</f>
        <v>#REF!</v>
      </c>
      <c r="BA79" t="e">
        <f t="shared" si="4"/>
        <v>#REF!</v>
      </c>
      <c r="BB79" s="22" t="e">
        <f t="shared" si="5"/>
        <v>#REF!</v>
      </c>
    </row>
    <row r="80" spans="1:54" x14ac:dyDescent="0.25">
      <c r="A80" t="s">
        <v>8829</v>
      </c>
      <c r="B80" s="211" t="e">
        <f>IF('Crisis Indicator Data'!#REF!="No Data",1,IF(#REF!&lt;&gt;"",1,0))</f>
        <v>#REF!</v>
      </c>
      <c r="C80" s="211" t="e">
        <f>IF('Crisis Indicator Data'!#REF!="No Data",1,IF(#REF!&lt;&gt;"",1,0))</f>
        <v>#REF!</v>
      </c>
      <c r="D80" s="211" t="e">
        <f>IF('Crisis Indicator Data'!#REF!="No Data",1,IF(#REF!&lt;&gt;"",1,0))</f>
        <v>#REF!</v>
      </c>
      <c r="E80" s="211" t="e">
        <f>IF('Crisis Indicator Data'!#REF!="No Data",1,IF(#REF!&lt;&gt;"",1,0))</f>
        <v>#REF!</v>
      </c>
      <c r="F80" s="211" t="e">
        <f>IF('Crisis Indicator Data'!#REF!="No Data",1,IF(#REF!&lt;&gt;"",1,0))</f>
        <v>#REF!</v>
      </c>
      <c r="G80" s="211" t="e">
        <f>IF('Crisis Indicator Data'!#REF!="No Data",1,IF(#REF!&lt;&gt;"",1,0))</f>
        <v>#REF!</v>
      </c>
      <c r="H80" s="211" t="e">
        <f>IF('Crisis Indicator Data'!#REF!="No Data",1,IF(#REF!&lt;&gt;"",1,0))</f>
        <v>#REF!</v>
      </c>
      <c r="I80" s="211" t="e">
        <f>IF('Crisis Indicator Data'!#REF!="No Data",1,IF(#REF!&lt;&gt;"",1,0))</f>
        <v>#REF!</v>
      </c>
      <c r="J80" s="211" t="e">
        <f>IF('Crisis Indicator Data'!#REF!="No Data",1,IF(#REF!&lt;&gt;"",1,0))</f>
        <v>#REF!</v>
      </c>
      <c r="K80" s="211" t="e">
        <f>IF('Crisis Indicator Data'!#REF!="No Data",1,IF(#REF!&lt;&gt;"",1,0))</f>
        <v>#REF!</v>
      </c>
      <c r="L80" s="211" t="e">
        <f>IF('Crisis Indicator Data'!#REF!="No Data",1,IF(#REF!&lt;&gt;"",1,0))</f>
        <v>#REF!</v>
      </c>
      <c r="M80" s="211" t="e">
        <f>IF('Crisis Indicator Data'!#REF!="No Data",1,IF(#REF!&lt;&gt;"",1,0))</f>
        <v>#REF!</v>
      </c>
      <c r="N80" s="211" t="e">
        <f>IF('Crisis Indicator Data'!#REF!="No Data",1,IF(#REF!&lt;&gt;"",1,0))</f>
        <v>#REF!</v>
      </c>
      <c r="O80" s="211" t="e">
        <f>IF('Crisis Indicator Data'!#REF!="No Data",1,IF(#REF!&lt;&gt;"",1,0))</f>
        <v>#REF!</v>
      </c>
      <c r="P80" s="211" t="e">
        <f>IF('Crisis Indicator Data'!#REF!="No Data",1,IF(#REF!&lt;&gt;"",1,0))</f>
        <v>#REF!</v>
      </c>
      <c r="Q80" s="211" t="e">
        <f>IF('Crisis Indicator Data'!#REF!="No Data",1,IF(#REF!&lt;&gt;"",1,0))</f>
        <v>#REF!</v>
      </c>
      <c r="R80" s="211" t="e">
        <f>IF('Crisis Indicator Data'!#REF!="No Data",1,IF(#REF!&lt;&gt;"",1,0))</f>
        <v>#REF!</v>
      </c>
      <c r="S80" s="211" t="e">
        <f>IF('Crisis Indicator Data'!#REF!="No Data",1,IF(#REF!&lt;&gt;"",1,0))</f>
        <v>#REF!</v>
      </c>
      <c r="T80" s="211" t="e">
        <f>IF('Crisis Indicator Data'!#REF!="No Data",1,IF(#REF!&lt;&gt;"",1,0))</f>
        <v>#REF!</v>
      </c>
      <c r="U80" s="211" t="e">
        <f>IF('Crisis Indicator Data'!#REF!="No Data",1,IF(#REF!&lt;&gt;"",1,0))</f>
        <v>#REF!</v>
      </c>
      <c r="V80" s="211" t="e">
        <f>IF('Crisis Indicator Data'!#REF!="No Data",1,IF(#REF!&lt;&gt;"",1,0))</f>
        <v>#REF!</v>
      </c>
      <c r="W80" s="211" t="e">
        <f>IF('Crisis Indicator Data'!#REF!="No Data",1,IF(#REF!&lt;&gt;"",1,0))</f>
        <v>#REF!</v>
      </c>
      <c r="X80" s="211" t="e">
        <f>IF('Crisis Indicator Data'!#REF!="No Data",1,IF(#REF!&lt;&gt;"",1,0))</f>
        <v>#REF!</v>
      </c>
      <c r="Y80" s="211" t="e">
        <f>IF('Crisis Indicator Data'!#REF!="No Data",1,IF(#REF!&lt;&gt;"",1,0))</f>
        <v>#REF!</v>
      </c>
      <c r="Z80" s="211" t="e">
        <f>IF('Crisis Indicator Data'!#REF!="No Data",1,IF(#REF!&lt;&gt;"",1,0))</f>
        <v>#REF!</v>
      </c>
      <c r="AA80" s="211" t="e">
        <f>IF('Crisis Indicator Data'!#REF!="No Data",1,IF(#REF!&lt;&gt;"",1,0))</f>
        <v>#REF!</v>
      </c>
      <c r="AB80" s="211" t="e">
        <f>IF('Crisis Indicator Data'!#REF!="No Data",1,IF(#REF!&lt;&gt;"",1,0))</f>
        <v>#REF!</v>
      </c>
      <c r="AC80" s="211" t="e">
        <f>IF('Crisis Indicator Data'!#REF!="No Data",1,IF(#REF!&lt;&gt;"",1,0))</f>
        <v>#REF!</v>
      </c>
      <c r="AD80" s="211" t="e">
        <f>IF('Crisis Indicator Data'!#REF!="No Data",1,IF(#REF!&lt;&gt;"",1,0))</f>
        <v>#REF!</v>
      </c>
      <c r="AE80" s="211" t="e">
        <f>IF('Crisis Indicator Data'!#REF!="No Data",1,IF(#REF!&lt;&gt;"",1,0))</f>
        <v>#REF!</v>
      </c>
      <c r="AF80" s="211" t="e">
        <f>IF('Crisis Indicator Data'!#REF!="No Data",1,IF(#REF!&lt;&gt;"",1,0))</f>
        <v>#REF!</v>
      </c>
      <c r="AG80" s="211" t="e">
        <f>IF('Crisis Indicator Data'!#REF!="No Data",1,IF(#REF!&lt;&gt;"",1,0))</f>
        <v>#REF!</v>
      </c>
      <c r="AH80" s="211" t="e">
        <f>IF('Crisis Indicator Data'!#REF!="No Data",1,IF(#REF!&lt;&gt;"",1,0))</f>
        <v>#REF!</v>
      </c>
      <c r="AI80" s="211" t="e">
        <f>IF('Crisis Indicator Data'!#REF!="No Data",1,IF(#REF!&lt;&gt;"",1,0))</f>
        <v>#REF!</v>
      </c>
      <c r="AJ80" s="211" t="e">
        <f>IF('Crisis Indicator Data'!#REF!="No Data",1,IF(#REF!&lt;&gt;"",1,0))</f>
        <v>#REF!</v>
      </c>
      <c r="AK80" s="211" t="e">
        <f>IF('Crisis Indicator Data'!#REF!="No Data",1,IF(#REF!&lt;&gt;"",1,0))</f>
        <v>#REF!</v>
      </c>
      <c r="AL80" s="211" t="e">
        <f>IF('Crisis Indicator Data'!#REF!="No Data",1,IF(#REF!&lt;&gt;"",1,0))</f>
        <v>#REF!</v>
      </c>
      <c r="AM80" s="211" t="e">
        <f>IF('Crisis Indicator Data'!#REF!="No Data",1,IF(#REF!&lt;&gt;"",1,0))</f>
        <v>#REF!</v>
      </c>
      <c r="AN80" s="211" t="e">
        <f>IF('Crisis Indicator Data'!#REF!="No Data",1,IF(#REF!&lt;&gt;"",1,0))</f>
        <v>#REF!</v>
      </c>
      <c r="AO80" s="211" t="e">
        <f>IF('Crisis Indicator Data'!#REF!="No Data",1,IF(#REF!&lt;&gt;"",1,0))</f>
        <v>#REF!</v>
      </c>
      <c r="AP80" s="211" t="e">
        <f>IF('Crisis Indicator Data'!#REF!="No Data",1,IF(#REF!&lt;&gt;"",1,0))</f>
        <v>#REF!</v>
      </c>
      <c r="AQ80" s="211" t="e">
        <f>IF('Crisis Indicator Data'!#REF!="No Data",1,IF(#REF!&lt;&gt;"",1,0))</f>
        <v>#REF!</v>
      </c>
      <c r="AR80" s="211" t="e">
        <f>IF('Crisis Indicator Data'!#REF!="No Data",1,IF(#REF!&lt;&gt;"",1,0))</f>
        <v>#REF!</v>
      </c>
      <c r="AS80" s="211" t="e">
        <f>IF('Crisis Indicator Data'!#REF!="No Data",1,IF(#REF!&lt;&gt;"",1,0))</f>
        <v>#REF!</v>
      </c>
      <c r="AT80" s="211" t="e">
        <f>IF('Crisis Indicator Data'!#REF!="No Data",1,IF(#REF!&lt;&gt;"",1,0))</f>
        <v>#REF!</v>
      </c>
      <c r="AU80" s="211" t="e">
        <f>IF('Crisis Indicator Data'!#REF!="No Data",1,IF(#REF!&lt;&gt;"",1,0))</f>
        <v>#REF!</v>
      </c>
      <c r="AV80" s="211" t="e">
        <f>IF('Crisis Indicator Data'!#REF!="No Data",1,IF(#REF!&lt;&gt;"",1,0))</f>
        <v>#REF!</v>
      </c>
      <c r="AW80" s="211" t="e">
        <f>IF('Crisis Indicator Data'!#REF!="No Data",1,IF(#REF!&lt;&gt;"",1,0))</f>
        <v>#REF!</v>
      </c>
      <c r="AX80" s="211" t="e">
        <f>IF('Crisis Indicator Data'!#REF!="No Data",1,IF(#REF!&lt;&gt;"",1,0))</f>
        <v>#REF!</v>
      </c>
      <c r="AY80" s="211" t="e">
        <f>IF('Crisis Indicator Data'!#REF!="No Data",1,IF(#REF!&lt;&gt;"",1,0))</f>
        <v>#REF!</v>
      </c>
      <c r="AZ80" s="211" t="e">
        <f>IF('Crisis Indicator Data'!#REF!="No Data",1,IF(#REF!&lt;&gt;"",1,0))</f>
        <v>#REF!</v>
      </c>
      <c r="BA80" t="e">
        <f t="shared" si="4"/>
        <v>#REF!</v>
      </c>
      <c r="BB80" s="22" t="e">
        <f t="shared" si="5"/>
        <v>#REF!</v>
      </c>
    </row>
    <row r="81" spans="1:54" x14ac:dyDescent="0.25">
      <c r="A81" t="s">
        <v>8835</v>
      </c>
      <c r="B81" s="211" t="e">
        <f>IF('Crisis Indicator Data'!#REF!="No Data",1,IF(#REF!&lt;&gt;"",1,0))</f>
        <v>#REF!</v>
      </c>
      <c r="C81" s="211" t="e">
        <f>IF('Crisis Indicator Data'!#REF!="No Data",1,IF(#REF!&lt;&gt;"",1,0))</f>
        <v>#REF!</v>
      </c>
      <c r="D81" s="211" t="e">
        <f>IF('Crisis Indicator Data'!#REF!="No Data",1,IF(#REF!&lt;&gt;"",1,0))</f>
        <v>#REF!</v>
      </c>
      <c r="E81" s="211" t="e">
        <f>IF('Crisis Indicator Data'!#REF!="No Data",1,IF(#REF!&lt;&gt;"",1,0))</f>
        <v>#REF!</v>
      </c>
      <c r="F81" s="211" t="e">
        <f>IF('Crisis Indicator Data'!#REF!="No Data",1,IF(#REF!&lt;&gt;"",1,0))</f>
        <v>#REF!</v>
      </c>
      <c r="G81" s="211" t="e">
        <f>IF('Crisis Indicator Data'!#REF!="No Data",1,IF(#REF!&lt;&gt;"",1,0))</f>
        <v>#REF!</v>
      </c>
      <c r="H81" s="211" t="e">
        <f>IF('Crisis Indicator Data'!#REF!="No Data",1,IF(#REF!&lt;&gt;"",1,0))</f>
        <v>#REF!</v>
      </c>
      <c r="I81" s="211" t="e">
        <f>IF('Crisis Indicator Data'!#REF!="No Data",1,IF(#REF!&lt;&gt;"",1,0))</f>
        <v>#REF!</v>
      </c>
      <c r="J81" s="211" t="e">
        <f>IF('Crisis Indicator Data'!#REF!="No Data",1,IF(#REF!&lt;&gt;"",1,0))</f>
        <v>#REF!</v>
      </c>
      <c r="K81" s="211" t="e">
        <f>IF('Crisis Indicator Data'!#REF!="No Data",1,IF(#REF!&lt;&gt;"",1,0))</f>
        <v>#REF!</v>
      </c>
      <c r="L81" s="211" t="e">
        <f>IF('Crisis Indicator Data'!#REF!="No Data",1,IF(#REF!&lt;&gt;"",1,0))</f>
        <v>#REF!</v>
      </c>
      <c r="M81" s="211" t="e">
        <f>IF('Crisis Indicator Data'!#REF!="No Data",1,IF(#REF!&lt;&gt;"",1,0))</f>
        <v>#REF!</v>
      </c>
      <c r="N81" s="211" t="e">
        <f>IF('Crisis Indicator Data'!#REF!="No Data",1,IF(#REF!&lt;&gt;"",1,0))</f>
        <v>#REF!</v>
      </c>
      <c r="O81" s="211" t="e">
        <f>IF('Crisis Indicator Data'!#REF!="No Data",1,IF(#REF!&lt;&gt;"",1,0))</f>
        <v>#REF!</v>
      </c>
      <c r="P81" s="211" t="e">
        <f>IF('Crisis Indicator Data'!#REF!="No Data",1,IF(#REF!&lt;&gt;"",1,0))</f>
        <v>#REF!</v>
      </c>
      <c r="Q81" s="211" t="e">
        <f>IF('Crisis Indicator Data'!#REF!="No Data",1,IF(#REF!&lt;&gt;"",1,0))</f>
        <v>#REF!</v>
      </c>
      <c r="R81" s="211" t="e">
        <f>IF('Crisis Indicator Data'!#REF!="No Data",1,IF(#REF!&lt;&gt;"",1,0))</f>
        <v>#REF!</v>
      </c>
      <c r="S81" s="211" t="e">
        <f>IF('Crisis Indicator Data'!#REF!="No Data",1,IF(#REF!&lt;&gt;"",1,0))</f>
        <v>#REF!</v>
      </c>
      <c r="T81" s="211" t="e">
        <f>IF('Crisis Indicator Data'!#REF!="No Data",1,IF(#REF!&lt;&gt;"",1,0))</f>
        <v>#REF!</v>
      </c>
      <c r="U81" s="211" t="e">
        <f>IF('Crisis Indicator Data'!#REF!="No Data",1,IF(#REF!&lt;&gt;"",1,0))</f>
        <v>#REF!</v>
      </c>
      <c r="V81" s="211" t="e">
        <f>IF('Crisis Indicator Data'!#REF!="No Data",1,IF(#REF!&lt;&gt;"",1,0))</f>
        <v>#REF!</v>
      </c>
      <c r="W81" s="211" t="e">
        <f>IF('Crisis Indicator Data'!#REF!="No Data",1,IF(#REF!&lt;&gt;"",1,0))</f>
        <v>#REF!</v>
      </c>
      <c r="X81" s="211" t="e">
        <f>IF('Crisis Indicator Data'!#REF!="No Data",1,IF(#REF!&lt;&gt;"",1,0))</f>
        <v>#REF!</v>
      </c>
      <c r="Y81" s="211" t="e">
        <f>IF('Crisis Indicator Data'!#REF!="No Data",1,IF(#REF!&lt;&gt;"",1,0))</f>
        <v>#REF!</v>
      </c>
      <c r="Z81" s="211" t="e">
        <f>IF('Crisis Indicator Data'!#REF!="No Data",1,IF(#REF!&lt;&gt;"",1,0))</f>
        <v>#REF!</v>
      </c>
      <c r="AA81" s="211" t="e">
        <f>IF('Crisis Indicator Data'!#REF!="No Data",1,IF(#REF!&lt;&gt;"",1,0))</f>
        <v>#REF!</v>
      </c>
      <c r="AB81" s="211" t="e">
        <f>IF('Crisis Indicator Data'!#REF!="No Data",1,IF(#REF!&lt;&gt;"",1,0))</f>
        <v>#REF!</v>
      </c>
      <c r="AC81" s="211" t="e">
        <f>IF('Crisis Indicator Data'!#REF!="No Data",1,IF(#REF!&lt;&gt;"",1,0))</f>
        <v>#REF!</v>
      </c>
      <c r="AD81" s="211" t="e">
        <f>IF('Crisis Indicator Data'!#REF!="No Data",1,IF(#REF!&lt;&gt;"",1,0))</f>
        <v>#REF!</v>
      </c>
      <c r="AE81" s="211" t="e">
        <f>IF('Crisis Indicator Data'!#REF!="No Data",1,IF(#REF!&lt;&gt;"",1,0))</f>
        <v>#REF!</v>
      </c>
      <c r="AF81" s="211" t="e">
        <f>IF('Crisis Indicator Data'!#REF!="No Data",1,IF(#REF!&lt;&gt;"",1,0))</f>
        <v>#REF!</v>
      </c>
      <c r="AG81" s="211" t="e">
        <f>IF('Crisis Indicator Data'!#REF!="No Data",1,IF(#REF!&lt;&gt;"",1,0))</f>
        <v>#REF!</v>
      </c>
      <c r="AH81" s="211" t="e">
        <f>IF('Crisis Indicator Data'!#REF!="No Data",1,IF(#REF!&lt;&gt;"",1,0))</f>
        <v>#REF!</v>
      </c>
      <c r="AI81" s="211" t="e">
        <f>IF('Crisis Indicator Data'!#REF!="No Data",1,IF(#REF!&lt;&gt;"",1,0))</f>
        <v>#REF!</v>
      </c>
      <c r="AJ81" s="211" t="e">
        <f>IF('Crisis Indicator Data'!#REF!="No Data",1,IF(#REF!&lt;&gt;"",1,0))</f>
        <v>#REF!</v>
      </c>
      <c r="AK81" s="211" t="e">
        <f>IF('Crisis Indicator Data'!#REF!="No Data",1,IF(#REF!&lt;&gt;"",1,0))</f>
        <v>#REF!</v>
      </c>
      <c r="AL81" s="211" t="e">
        <f>IF('Crisis Indicator Data'!#REF!="No Data",1,IF(#REF!&lt;&gt;"",1,0))</f>
        <v>#REF!</v>
      </c>
      <c r="AM81" s="211" t="e">
        <f>IF('Crisis Indicator Data'!#REF!="No Data",1,IF(#REF!&lt;&gt;"",1,0))</f>
        <v>#REF!</v>
      </c>
      <c r="AN81" s="211" t="e">
        <f>IF('Crisis Indicator Data'!#REF!="No Data",1,IF(#REF!&lt;&gt;"",1,0))</f>
        <v>#REF!</v>
      </c>
      <c r="AO81" s="211" t="e">
        <f>IF('Crisis Indicator Data'!#REF!="No Data",1,IF(#REF!&lt;&gt;"",1,0))</f>
        <v>#REF!</v>
      </c>
      <c r="AP81" s="211" t="e">
        <f>IF('Crisis Indicator Data'!#REF!="No Data",1,IF(#REF!&lt;&gt;"",1,0))</f>
        <v>#REF!</v>
      </c>
      <c r="AQ81" s="211" t="e">
        <f>IF('Crisis Indicator Data'!#REF!="No Data",1,IF(#REF!&lt;&gt;"",1,0))</f>
        <v>#REF!</v>
      </c>
      <c r="AR81" s="211" t="e">
        <f>IF('Crisis Indicator Data'!#REF!="No Data",1,IF(#REF!&lt;&gt;"",1,0))</f>
        <v>#REF!</v>
      </c>
      <c r="AS81" s="211" t="e">
        <f>IF('Crisis Indicator Data'!#REF!="No Data",1,IF(#REF!&lt;&gt;"",1,0))</f>
        <v>#REF!</v>
      </c>
      <c r="AT81" s="211" t="e">
        <f>IF('Crisis Indicator Data'!#REF!="No Data",1,IF(#REF!&lt;&gt;"",1,0))</f>
        <v>#REF!</v>
      </c>
      <c r="AU81" s="211" t="e">
        <f>IF('Crisis Indicator Data'!#REF!="No Data",1,IF(#REF!&lt;&gt;"",1,0))</f>
        <v>#REF!</v>
      </c>
      <c r="AV81" s="211" t="e">
        <f>IF('Crisis Indicator Data'!#REF!="No Data",1,IF(#REF!&lt;&gt;"",1,0))</f>
        <v>#REF!</v>
      </c>
      <c r="AW81" s="211" t="e">
        <f>IF('Crisis Indicator Data'!#REF!="No Data",1,IF(#REF!&lt;&gt;"",1,0))</f>
        <v>#REF!</v>
      </c>
      <c r="AX81" s="211" t="e">
        <f>IF('Crisis Indicator Data'!#REF!="No Data",1,IF(#REF!&lt;&gt;"",1,0))</f>
        <v>#REF!</v>
      </c>
      <c r="AY81" s="211" t="e">
        <f>IF('Crisis Indicator Data'!#REF!="No Data",1,IF(#REF!&lt;&gt;"",1,0))</f>
        <v>#REF!</v>
      </c>
      <c r="AZ81" s="211" t="e">
        <f>IF('Crisis Indicator Data'!#REF!="No Data",1,IF(#REF!&lt;&gt;"",1,0))</f>
        <v>#REF!</v>
      </c>
      <c r="BA81" t="e">
        <f t="shared" si="4"/>
        <v>#REF!</v>
      </c>
      <c r="BB81" s="22" t="e">
        <f t="shared" si="5"/>
        <v>#REF!</v>
      </c>
    </row>
    <row r="82" spans="1:54" x14ac:dyDescent="0.25">
      <c r="A82" t="s">
        <v>8836</v>
      </c>
      <c r="B82" s="211" t="e">
        <f>IF('Crisis Indicator Data'!#REF!="No Data",1,IF(#REF!&lt;&gt;"",1,0))</f>
        <v>#REF!</v>
      </c>
      <c r="C82" s="211" t="e">
        <f>IF('Crisis Indicator Data'!#REF!="No Data",1,IF(#REF!&lt;&gt;"",1,0))</f>
        <v>#REF!</v>
      </c>
      <c r="D82" s="211" t="e">
        <f>IF('Crisis Indicator Data'!#REF!="No Data",1,IF(#REF!&lt;&gt;"",1,0))</f>
        <v>#REF!</v>
      </c>
      <c r="E82" s="211" t="e">
        <f>IF('Crisis Indicator Data'!#REF!="No Data",1,IF(#REF!&lt;&gt;"",1,0))</f>
        <v>#REF!</v>
      </c>
      <c r="F82" s="211" t="e">
        <f>IF('Crisis Indicator Data'!#REF!="No Data",1,IF(#REF!&lt;&gt;"",1,0))</f>
        <v>#REF!</v>
      </c>
      <c r="G82" s="211" t="e">
        <f>IF('Crisis Indicator Data'!#REF!="No Data",1,IF(#REF!&lt;&gt;"",1,0))</f>
        <v>#REF!</v>
      </c>
      <c r="H82" s="211" t="e">
        <f>IF('Crisis Indicator Data'!#REF!="No Data",1,IF(#REF!&lt;&gt;"",1,0))</f>
        <v>#REF!</v>
      </c>
      <c r="I82" s="211" t="e">
        <f>IF('Crisis Indicator Data'!#REF!="No Data",1,IF(#REF!&lt;&gt;"",1,0))</f>
        <v>#REF!</v>
      </c>
      <c r="J82" s="211" t="e">
        <f>IF('Crisis Indicator Data'!#REF!="No Data",1,IF(#REF!&lt;&gt;"",1,0))</f>
        <v>#REF!</v>
      </c>
      <c r="K82" s="211" t="e">
        <f>IF('Crisis Indicator Data'!#REF!="No Data",1,IF(#REF!&lt;&gt;"",1,0))</f>
        <v>#REF!</v>
      </c>
      <c r="L82" s="211" t="e">
        <f>IF('Crisis Indicator Data'!#REF!="No Data",1,IF(#REF!&lt;&gt;"",1,0))</f>
        <v>#REF!</v>
      </c>
      <c r="M82" s="211" t="e">
        <f>IF('Crisis Indicator Data'!#REF!="No Data",1,IF(#REF!&lt;&gt;"",1,0))</f>
        <v>#REF!</v>
      </c>
      <c r="N82" s="211" t="e">
        <f>IF('Crisis Indicator Data'!#REF!="No Data",1,IF(#REF!&lt;&gt;"",1,0))</f>
        <v>#REF!</v>
      </c>
      <c r="O82" s="211" t="e">
        <f>IF('Crisis Indicator Data'!#REF!="No Data",1,IF(#REF!&lt;&gt;"",1,0))</f>
        <v>#REF!</v>
      </c>
      <c r="P82" s="211" t="e">
        <f>IF('Crisis Indicator Data'!#REF!="No Data",1,IF(#REF!&lt;&gt;"",1,0))</f>
        <v>#REF!</v>
      </c>
      <c r="Q82" s="211" t="e">
        <f>IF('Crisis Indicator Data'!#REF!="No Data",1,IF(#REF!&lt;&gt;"",1,0))</f>
        <v>#REF!</v>
      </c>
      <c r="R82" s="211" t="e">
        <f>IF('Crisis Indicator Data'!#REF!="No Data",1,IF(#REF!&lt;&gt;"",1,0))</f>
        <v>#REF!</v>
      </c>
      <c r="S82" s="211" t="e">
        <f>IF('Crisis Indicator Data'!#REF!="No Data",1,IF(#REF!&lt;&gt;"",1,0))</f>
        <v>#REF!</v>
      </c>
      <c r="T82" s="211" t="e">
        <f>IF('Crisis Indicator Data'!#REF!="No Data",1,IF(#REF!&lt;&gt;"",1,0))</f>
        <v>#REF!</v>
      </c>
      <c r="U82" s="211" t="e">
        <f>IF('Crisis Indicator Data'!#REF!="No Data",1,IF(#REF!&lt;&gt;"",1,0))</f>
        <v>#REF!</v>
      </c>
      <c r="V82" s="211" t="e">
        <f>IF('Crisis Indicator Data'!#REF!="No Data",1,IF(#REF!&lt;&gt;"",1,0))</f>
        <v>#REF!</v>
      </c>
      <c r="W82" s="211" t="e">
        <f>IF('Crisis Indicator Data'!#REF!="No Data",1,IF(#REF!&lt;&gt;"",1,0))</f>
        <v>#REF!</v>
      </c>
      <c r="X82" s="211" t="e">
        <f>IF('Crisis Indicator Data'!#REF!="No Data",1,IF(#REF!&lt;&gt;"",1,0))</f>
        <v>#REF!</v>
      </c>
      <c r="Y82" s="211" t="e">
        <f>IF('Crisis Indicator Data'!#REF!="No Data",1,IF(#REF!&lt;&gt;"",1,0))</f>
        <v>#REF!</v>
      </c>
      <c r="Z82" s="211" t="e">
        <f>IF('Crisis Indicator Data'!#REF!="No Data",1,IF(#REF!&lt;&gt;"",1,0))</f>
        <v>#REF!</v>
      </c>
      <c r="AA82" s="211" t="e">
        <f>IF('Crisis Indicator Data'!#REF!="No Data",1,IF(#REF!&lt;&gt;"",1,0))</f>
        <v>#REF!</v>
      </c>
      <c r="AB82" s="211" t="e">
        <f>IF('Crisis Indicator Data'!#REF!="No Data",1,IF(#REF!&lt;&gt;"",1,0))</f>
        <v>#REF!</v>
      </c>
      <c r="AC82" s="211" t="e">
        <f>IF('Crisis Indicator Data'!#REF!="No Data",1,IF(#REF!&lt;&gt;"",1,0))</f>
        <v>#REF!</v>
      </c>
      <c r="AD82" s="211" t="e">
        <f>IF('Crisis Indicator Data'!#REF!="No Data",1,IF(#REF!&lt;&gt;"",1,0))</f>
        <v>#REF!</v>
      </c>
      <c r="AE82" s="211" t="e">
        <f>IF('Crisis Indicator Data'!#REF!="No Data",1,IF(#REF!&lt;&gt;"",1,0))</f>
        <v>#REF!</v>
      </c>
      <c r="AF82" s="211" t="e">
        <f>IF('Crisis Indicator Data'!#REF!="No Data",1,IF(#REF!&lt;&gt;"",1,0))</f>
        <v>#REF!</v>
      </c>
      <c r="AG82" s="211" t="e">
        <f>IF('Crisis Indicator Data'!#REF!="No Data",1,IF(#REF!&lt;&gt;"",1,0))</f>
        <v>#REF!</v>
      </c>
      <c r="AH82" s="211" t="e">
        <f>IF('Crisis Indicator Data'!#REF!="No Data",1,IF(#REF!&lt;&gt;"",1,0))</f>
        <v>#REF!</v>
      </c>
      <c r="AI82" s="211" t="e">
        <f>IF('Crisis Indicator Data'!#REF!="No Data",1,IF(#REF!&lt;&gt;"",1,0))</f>
        <v>#REF!</v>
      </c>
      <c r="AJ82" s="211" t="e">
        <f>IF('Crisis Indicator Data'!#REF!="No Data",1,IF(#REF!&lt;&gt;"",1,0))</f>
        <v>#REF!</v>
      </c>
      <c r="AK82" s="211" t="e">
        <f>IF('Crisis Indicator Data'!#REF!="No Data",1,IF(#REF!&lt;&gt;"",1,0))</f>
        <v>#REF!</v>
      </c>
      <c r="AL82" s="211" t="e">
        <f>IF('Crisis Indicator Data'!#REF!="No Data",1,IF(#REF!&lt;&gt;"",1,0))</f>
        <v>#REF!</v>
      </c>
      <c r="AM82" s="211" t="e">
        <f>IF('Crisis Indicator Data'!#REF!="No Data",1,IF(#REF!&lt;&gt;"",1,0))</f>
        <v>#REF!</v>
      </c>
      <c r="AN82" s="211" t="e">
        <f>IF('Crisis Indicator Data'!#REF!="No Data",1,IF(#REF!&lt;&gt;"",1,0))</f>
        <v>#REF!</v>
      </c>
      <c r="AO82" s="211" t="e">
        <f>IF('Crisis Indicator Data'!#REF!="No Data",1,IF(#REF!&lt;&gt;"",1,0))</f>
        <v>#REF!</v>
      </c>
      <c r="AP82" s="211" t="e">
        <f>IF('Crisis Indicator Data'!#REF!="No Data",1,IF(#REF!&lt;&gt;"",1,0))</f>
        <v>#REF!</v>
      </c>
      <c r="AQ82" s="211" t="e">
        <f>IF('Crisis Indicator Data'!#REF!="No Data",1,IF(#REF!&lt;&gt;"",1,0))</f>
        <v>#REF!</v>
      </c>
      <c r="AR82" s="211" t="e">
        <f>IF('Crisis Indicator Data'!#REF!="No Data",1,IF(#REF!&lt;&gt;"",1,0))</f>
        <v>#REF!</v>
      </c>
      <c r="AS82" s="211" t="e">
        <f>IF('Crisis Indicator Data'!#REF!="No Data",1,IF(#REF!&lt;&gt;"",1,0))</f>
        <v>#REF!</v>
      </c>
      <c r="AT82" s="211" t="e">
        <f>IF('Crisis Indicator Data'!#REF!="No Data",1,IF(#REF!&lt;&gt;"",1,0))</f>
        <v>#REF!</v>
      </c>
      <c r="AU82" s="211" t="e">
        <f>IF('Crisis Indicator Data'!#REF!="No Data",1,IF(#REF!&lt;&gt;"",1,0))</f>
        <v>#REF!</v>
      </c>
      <c r="AV82" s="211" t="e">
        <f>IF('Crisis Indicator Data'!#REF!="No Data",1,IF(#REF!&lt;&gt;"",1,0))</f>
        <v>#REF!</v>
      </c>
      <c r="AW82" s="211" t="e">
        <f>IF('Crisis Indicator Data'!#REF!="No Data",1,IF(#REF!&lt;&gt;"",1,0))</f>
        <v>#REF!</v>
      </c>
      <c r="AX82" s="211" t="e">
        <f>IF('Crisis Indicator Data'!#REF!="No Data",1,IF(#REF!&lt;&gt;"",1,0))</f>
        <v>#REF!</v>
      </c>
      <c r="AY82" s="211" t="e">
        <f>IF('Crisis Indicator Data'!#REF!="No Data",1,IF(#REF!&lt;&gt;"",1,0))</f>
        <v>#REF!</v>
      </c>
      <c r="AZ82" s="211" t="e">
        <f>IF('Crisis Indicator Data'!#REF!="No Data",1,IF(#REF!&lt;&gt;"",1,0))</f>
        <v>#REF!</v>
      </c>
      <c r="BA82" t="e">
        <f t="shared" si="4"/>
        <v>#REF!</v>
      </c>
      <c r="BB82" s="22" t="e">
        <f t="shared" si="5"/>
        <v>#REF!</v>
      </c>
    </row>
    <row r="83" spans="1:54" x14ac:dyDescent="0.25">
      <c r="A83" t="s">
        <v>8838</v>
      </c>
      <c r="B83" s="211" t="e">
        <f>IF('Crisis Indicator Data'!#REF!="No Data",1,IF(#REF!&lt;&gt;"",1,0))</f>
        <v>#REF!</v>
      </c>
      <c r="C83" s="211" t="e">
        <f>IF('Crisis Indicator Data'!#REF!="No Data",1,IF(#REF!&lt;&gt;"",1,0))</f>
        <v>#REF!</v>
      </c>
      <c r="D83" s="211" t="e">
        <f>IF('Crisis Indicator Data'!#REF!="No Data",1,IF(#REF!&lt;&gt;"",1,0))</f>
        <v>#REF!</v>
      </c>
      <c r="E83" s="211" t="e">
        <f>IF('Crisis Indicator Data'!#REF!="No Data",1,IF(#REF!&lt;&gt;"",1,0))</f>
        <v>#REF!</v>
      </c>
      <c r="F83" s="211" t="e">
        <f>IF('Crisis Indicator Data'!#REF!="No Data",1,IF(#REF!&lt;&gt;"",1,0))</f>
        <v>#REF!</v>
      </c>
      <c r="G83" s="211" t="e">
        <f>IF('Crisis Indicator Data'!#REF!="No Data",1,IF(#REF!&lt;&gt;"",1,0))</f>
        <v>#REF!</v>
      </c>
      <c r="H83" s="211" t="e">
        <f>IF('Crisis Indicator Data'!#REF!="No Data",1,IF(#REF!&lt;&gt;"",1,0))</f>
        <v>#REF!</v>
      </c>
      <c r="I83" s="211" t="e">
        <f>IF('Crisis Indicator Data'!#REF!="No Data",1,IF(#REF!&lt;&gt;"",1,0))</f>
        <v>#REF!</v>
      </c>
      <c r="J83" s="211" t="e">
        <f>IF('Crisis Indicator Data'!#REF!="No Data",1,IF(#REF!&lt;&gt;"",1,0))</f>
        <v>#REF!</v>
      </c>
      <c r="K83" s="211" t="e">
        <f>IF('Crisis Indicator Data'!#REF!="No Data",1,IF(#REF!&lt;&gt;"",1,0))</f>
        <v>#REF!</v>
      </c>
      <c r="L83" s="211" t="e">
        <f>IF('Crisis Indicator Data'!#REF!="No Data",1,IF(#REF!&lt;&gt;"",1,0))</f>
        <v>#REF!</v>
      </c>
      <c r="M83" s="211" t="e">
        <f>IF('Crisis Indicator Data'!#REF!="No Data",1,IF(#REF!&lt;&gt;"",1,0))</f>
        <v>#REF!</v>
      </c>
      <c r="N83" s="211" t="e">
        <f>IF('Crisis Indicator Data'!#REF!="No Data",1,IF(#REF!&lt;&gt;"",1,0))</f>
        <v>#REF!</v>
      </c>
      <c r="O83" s="211" t="e">
        <f>IF('Crisis Indicator Data'!#REF!="No Data",1,IF(#REF!&lt;&gt;"",1,0))</f>
        <v>#REF!</v>
      </c>
      <c r="P83" s="211" t="e">
        <f>IF('Crisis Indicator Data'!#REF!="No Data",1,IF(#REF!&lt;&gt;"",1,0))</f>
        <v>#REF!</v>
      </c>
      <c r="Q83" s="211" t="e">
        <f>IF('Crisis Indicator Data'!#REF!="No Data",1,IF(#REF!&lt;&gt;"",1,0))</f>
        <v>#REF!</v>
      </c>
      <c r="R83" s="211" t="e">
        <f>IF('Crisis Indicator Data'!#REF!="No Data",1,IF(#REF!&lt;&gt;"",1,0))</f>
        <v>#REF!</v>
      </c>
      <c r="S83" s="211" t="e">
        <f>IF('Crisis Indicator Data'!#REF!="No Data",1,IF(#REF!&lt;&gt;"",1,0))</f>
        <v>#REF!</v>
      </c>
      <c r="T83" s="211" t="e">
        <f>IF('Crisis Indicator Data'!#REF!="No Data",1,IF(#REF!&lt;&gt;"",1,0))</f>
        <v>#REF!</v>
      </c>
      <c r="U83" s="211" t="e">
        <f>IF('Crisis Indicator Data'!#REF!="No Data",1,IF(#REF!&lt;&gt;"",1,0))</f>
        <v>#REF!</v>
      </c>
      <c r="V83" s="211" t="e">
        <f>IF('Crisis Indicator Data'!#REF!="No Data",1,IF(#REF!&lt;&gt;"",1,0))</f>
        <v>#REF!</v>
      </c>
      <c r="W83" s="211" t="e">
        <f>IF('Crisis Indicator Data'!#REF!="No Data",1,IF(#REF!&lt;&gt;"",1,0))</f>
        <v>#REF!</v>
      </c>
      <c r="X83" s="211" t="e">
        <f>IF('Crisis Indicator Data'!#REF!="No Data",1,IF(#REF!&lt;&gt;"",1,0))</f>
        <v>#REF!</v>
      </c>
      <c r="Y83" s="211" t="e">
        <f>IF('Crisis Indicator Data'!#REF!="No Data",1,IF(#REF!&lt;&gt;"",1,0))</f>
        <v>#REF!</v>
      </c>
      <c r="Z83" s="211" t="e">
        <f>IF('Crisis Indicator Data'!#REF!="No Data",1,IF(#REF!&lt;&gt;"",1,0))</f>
        <v>#REF!</v>
      </c>
      <c r="AA83" s="211" t="e">
        <f>IF('Crisis Indicator Data'!#REF!="No Data",1,IF(#REF!&lt;&gt;"",1,0))</f>
        <v>#REF!</v>
      </c>
      <c r="AB83" s="211" t="e">
        <f>IF('Crisis Indicator Data'!#REF!="No Data",1,IF(#REF!&lt;&gt;"",1,0))</f>
        <v>#REF!</v>
      </c>
      <c r="AC83" s="211" t="e">
        <f>IF('Crisis Indicator Data'!#REF!="No Data",1,IF(#REF!&lt;&gt;"",1,0))</f>
        <v>#REF!</v>
      </c>
      <c r="AD83" s="211" t="e">
        <f>IF('Crisis Indicator Data'!#REF!="No Data",1,IF(#REF!&lt;&gt;"",1,0))</f>
        <v>#REF!</v>
      </c>
      <c r="AE83" s="211" t="e">
        <f>IF('Crisis Indicator Data'!#REF!="No Data",1,IF(#REF!&lt;&gt;"",1,0))</f>
        <v>#REF!</v>
      </c>
      <c r="AF83" s="211" t="e">
        <f>IF('Crisis Indicator Data'!#REF!="No Data",1,IF(#REF!&lt;&gt;"",1,0))</f>
        <v>#REF!</v>
      </c>
      <c r="AG83" s="211" t="e">
        <f>IF('Crisis Indicator Data'!#REF!="No Data",1,IF(#REF!&lt;&gt;"",1,0))</f>
        <v>#REF!</v>
      </c>
      <c r="AH83" s="211" t="e">
        <f>IF('Crisis Indicator Data'!#REF!="No Data",1,IF(#REF!&lt;&gt;"",1,0))</f>
        <v>#REF!</v>
      </c>
      <c r="AI83" s="211" t="e">
        <f>IF('Crisis Indicator Data'!#REF!="No Data",1,IF(#REF!&lt;&gt;"",1,0))</f>
        <v>#REF!</v>
      </c>
      <c r="AJ83" s="211" t="e">
        <f>IF('Crisis Indicator Data'!#REF!="No Data",1,IF(#REF!&lt;&gt;"",1,0))</f>
        <v>#REF!</v>
      </c>
      <c r="AK83" s="211" t="e">
        <f>IF('Crisis Indicator Data'!#REF!="No Data",1,IF(#REF!&lt;&gt;"",1,0))</f>
        <v>#REF!</v>
      </c>
      <c r="AL83" s="211" t="e">
        <f>IF('Crisis Indicator Data'!#REF!="No Data",1,IF(#REF!&lt;&gt;"",1,0))</f>
        <v>#REF!</v>
      </c>
      <c r="AM83" s="211" t="e">
        <f>IF('Crisis Indicator Data'!#REF!="No Data",1,IF(#REF!&lt;&gt;"",1,0))</f>
        <v>#REF!</v>
      </c>
      <c r="AN83" s="211" t="e">
        <f>IF('Crisis Indicator Data'!#REF!="No Data",1,IF(#REF!&lt;&gt;"",1,0))</f>
        <v>#REF!</v>
      </c>
      <c r="AO83" s="211" t="e">
        <f>IF('Crisis Indicator Data'!#REF!="No Data",1,IF(#REF!&lt;&gt;"",1,0))</f>
        <v>#REF!</v>
      </c>
      <c r="AP83" s="211" t="e">
        <f>IF('Crisis Indicator Data'!#REF!="No Data",1,IF(#REF!&lt;&gt;"",1,0))</f>
        <v>#REF!</v>
      </c>
      <c r="AQ83" s="211" t="e">
        <f>IF('Crisis Indicator Data'!#REF!="No Data",1,IF(#REF!&lt;&gt;"",1,0))</f>
        <v>#REF!</v>
      </c>
      <c r="AR83" s="211" t="e">
        <f>IF('Crisis Indicator Data'!#REF!="No Data",1,IF(#REF!&lt;&gt;"",1,0))</f>
        <v>#REF!</v>
      </c>
      <c r="AS83" s="211" t="e">
        <f>IF('Crisis Indicator Data'!#REF!="No Data",1,IF(#REF!&lt;&gt;"",1,0))</f>
        <v>#REF!</v>
      </c>
      <c r="AT83" s="211" t="e">
        <f>IF('Crisis Indicator Data'!#REF!="No Data",1,IF(#REF!&lt;&gt;"",1,0))</f>
        <v>#REF!</v>
      </c>
      <c r="AU83" s="211" t="e">
        <f>IF('Crisis Indicator Data'!#REF!="No Data",1,IF(#REF!&lt;&gt;"",1,0))</f>
        <v>#REF!</v>
      </c>
      <c r="AV83" s="211" t="e">
        <f>IF('Crisis Indicator Data'!#REF!="No Data",1,IF(#REF!&lt;&gt;"",1,0))</f>
        <v>#REF!</v>
      </c>
      <c r="AW83" s="211" t="e">
        <f>IF('Crisis Indicator Data'!#REF!="No Data",1,IF(#REF!&lt;&gt;"",1,0))</f>
        <v>#REF!</v>
      </c>
      <c r="AX83" s="211" t="e">
        <f>IF('Crisis Indicator Data'!#REF!="No Data",1,IF(#REF!&lt;&gt;"",1,0))</f>
        <v>#REF!</v>
      </c>
      <c r="AY83" s="211" t="e">
        <f>IF('Crisis Indicator Data'!#REF!="No Data",1,IF(#REF!&lt;&gt;"",1,0))</f>
        <v>#REF!</v>
      </c>
      <c r="AZ83" s="211" t="e">
        <f>IF('Crisis Indicator Data'!#REF!="No Data",1,IF(#REF!&lt;&gt;"",1,0))</f>
        <v>#REF!</v>
      </c>
      <c r="BA83" t="e">
        <f t="shared" si="4"/>
        <v>#REF!</v>
      </c>
      <c r="BB83" s="22" t="e">
        <f t="shared" si="5"/>
        <v>#REF!</v>
      </c>
    </row>
    <row r="84" spans="1:54" x14ac:dyDescent="0.25">
      <c r="A84" t="s">
        <v>8841</v>
      </c>
      <c r="B84" s="211" t="e">
        <f>IF('Crisis Indicator Data'!#REF!="No Data",1,IF(#REF!&lt;&gt;"",1,0))</f>
        <v>#REF!</v>
      </c>
      <c r="C84" s="211" t="e">
        <f>IF('Crisis Indicator Data'!#REF!="No Data",1,IF(#REF!&lt;&gt;"",1,0))</f>
        <v>#REF!</v>
      </c>
      <c r="D84" s="211" t="e">
        <f>IF('Crisis Indicator Data'!#REF!="No Data",1,IF(#REF!&lt;&gt;"",1,0))</f>
        <v>#REF!</v>
      </c>
      <c r="E84" s="211" t="e">
        <f>IF('Crisis Indicator Data'!#REF!="No Data",1,IF(#REF!&lt;&gt;"",1,0))</f>
        <v>#REF!</v>
      </c>
      <c r="F84" s="211" t="e">
        <f>IF('Crisis Indicator Data'!#REF!="No Data",1,IF(#REF!&lt;&gt;"",1,0))</f>
        <v>#REF!</v>
      </c>
      <c r="G84" s="211" t="e">
        <f>IF('Crisis Indicator Data'!#REF!="No Data",1,IF(#REF!&lt;&gt;"",1,0))</f>
        <v>#REF!</v>
      </c>
      <c r="H84" s="211" t="e">
        <f>IF('Crisis Indicator Data'!#REF!="No Data",1,IF(#REF!&lt;&gt;"",1,0))</f>
        <v>#REF!</v>
      </c>
      <c r="I84" s="211" t="e">
        <f>IF('Crisis Indicator Data'!#REF!="No Data",1,IF(#REF!&lt;&gt;"",1,0))</f>
        <v>#REF!</v>
      </c>
      <c r="J84" s="211" t="e">
        <f>IF('Crisis Indicator Data'!#REF!="No Data",1,IF(#REF!&lt;&gt;"",1,0))</f>
        <v>#REF!</v>
      </c>
      <c r="K84" s="211" t="e">
        <f>IF('Crisis Indicator Data'!#REF!="No Data",1,IF(#REF!&lt;&gt;"",1,0))</f>
        <v>#REF!</v>
      </c>
      <c r="L84" s="211" t="e">
        <f>IF('Crisis Indicator Data'!#REF!="No Data",1,IF(#REF!&lt;&gt;"",1,0))</f>
        <v>#REF!</v>
      </c>
      <c r="M84" s="211" t="e">
        <f>IF('Crisis Indicator Data'!#REF!="No Data",1,IF(#REF!&lt;&gt;"",1,0))</f>
        <v>#REF!</v>
      </c>
      <c r="N84" s="211" t="e">
        <f>IF('Crisis Indicator Data'!#REF!="No Data",1,IF(#REF!&lt;&gt;"",1,0))</f>
        <v>#REF!</v>
      </c>
      <c r="O84" s="211" t="e">
        <f>IF('Crisis Indicator Data'!#REF!="No Data",1,IF(#REF!&lt;&gt;"",1,0))</f>
        <v>#REF!</v>
      </c>
      <c r="P84" s="211" t="e">
        <f>IF('Crisis Indicator Data'!#REF!="No Data",1,IF(#REF!&lt;&gt;"",1,0))</f>
        <v>#REF!</v>
      </c>
      <c r="Q84" s="211" t="e">
        <f>IF('Crisis Indicator Data'!#REF!="No Data",1,IF(#REF!&lt;&gt;"",1,0))</f>
        <v>#REF!</v>
      </c>
      <c r="R84" s="211" t="e">
        <f>IF('Crisis Indicator Data'!#REF!="No Data",1,IF(#REF!&lt;&gt;"",1,0))</f>
        <v>#REF!</v>
      </c>
      <c r="S84" s="211" t="e">
        <f>IF('Crisis Indicator Data'!#REF!="No Data",1,IF(#REF!&lt;&gt;"",1,0))</f>
        <v>#REF!</v>
      </c>
      <c r="T84" s="211" t="e">
        <f>IF('Crisis Indicator Data'!#REF!="No Data",1,IF(#REF!&lt;&gt;"",1,0))</f>
        <v>#REF!</v>
      </c>
      <c r="U84" s="211" t="e">
        <f>IF('Crisis Indicator Data'!#REF!="No Data",1,IF(#REF!&lt;&gt;"",1,0))</f>
        <v>#REF!</v>
      </c>
      <c r="V84" s="211" t="e">
        <f>IF('Crisis Indicator Data'!#REF!="No Data",1,IF(#REF!&lt;&gt;"",1,0))</f>
        <v>#REF!</v>
      </c>
      <c r="W84" s="211" t="e">
        <f>IF('Crisis Indicator Data'!#REF!="No Data",1,IF(#REF!&lt;&gt;"",1,0))</f>
        <v>#REF!</v>
      </c>
      <c r="X84" s="211" t="e">
        <f>IF('Crisis Indicator Data'!#REF!="No Data",1,IF(#REF!&lt;&gt;"",1,0))</f>
        <v>#REF!</v>
      </c>
      <c r="Y84" s="211" t="e">
        <f>IF('Crisis Indicator Data'!#REF!="No Data",1,IF(#REF!&lt;&gt;"",1,0))</f>
        <v>#REF!</v>
      </c>
      <c r="Z84" s="211" t="e">
        <f>IF('Crisis Indicator Data'!#REF!="No Data",1,IF(#REF!&lt;&gt;"",1,0))</f>
        <v>#REF!</v>
      </c>
      <c r="AA84" s="211" t="e">
        <f>IF('Crisis Indicator Data'!#REF!="No Data",1,IF(#REF!&lt;&gt;"",1,0))</f>
        <v>#REF!</v>
      </c>
      <c r="AB84" s="211" t="e">
        <f>IF('Crisis Indicator Data'!#REF!="No Data",1,IF(#REF!&lt;&gt;"",1,0))</f>
        <v>#REF!</v>
      </c>
      <c r="AC84" s="211" t="e">
        <f>IF('Crisis Indicator Data'!#REF!="No Data",1,IF(#REF!&lt;&gt;"",1,0))</f>
        <v>#REF!</v>
      </c>
      <c r="AD84" s="211" t="e">
        <f>IF('Crisis Indicator Data'!#REF!="No Data",1,IF(#REF!&lt;&gt;"",1,0))</f>
        <v>#REF!</v>
      </c>
      <c r="AE84" s="211" t="e">
        <f>IF('Crisis Indicator Data'!#REF!="No Data",1,IF(#REF!&lt;&gt;"",1,0))</f>
        <v>#REF!</v>
      </c>
      <c r="AF84" s="211" t="e">
        <f>IF('Crisis Indicator Data'!#REF!="No Data",1,IF(#REF!&lt;&gt;"",1,0))</f>
        <v>#REF!</v>
      </c>
      <c r="AG84" s="211" t="e">
        <f>IF('Crisis Indicator Data'!#REF!="No Data",1,IF(#REF!&lt;&gt;"",1,0))</f>
        <v>#REF!</v>
      </c>
      <c r="AH84" s="211" t="e">
        <f>IF('Crisis Indicator Data'!#REF!="No Data",1,IF(#REF!&lt;&gt;"",1,0))</f>
        <v>#REF!</v>
      </c>
      <c r="AI84" s="211" t="e">
        <f>IF('Crisis Indicator Data'!#REF!="No Data",1,IF(#REF!&lt;&gt;"",1,0))</f>
        <v>#REF!</v>
      </c>
      <c r="AJ84" s="211" t="e">
        <f>IF('Crisis Indicator Data'!#REF!="No Data",1,IF(#REF!&lt;&gt;"",1,0))</f>
        <v>#REF!</v>
      </c>
      <c r="AK84" s="211" t="e">
        <f>IF('Crisis Indicator Data'!#REF!="No Data",1,IF(#REF!&lt;&gt;"",1,0))</f>
        <v>#REF!</v>
      </c>
      <c r="AL84" s="211" t="e">
        <f>IF('Crisis Indicator Data'!#REF!="No Data",1,IF(#REF!&lt;&gt;"",1,0))</f>
        <v>#REF!</v>
      </c>
      <c r="AM84" s="211" t="e">
        <f>IF('Crisis Indicator Data'!#REF!="No Data",1,IF(#REF!&lt;&gt;"",1,0))</f>
        <v>#REF!</v>
      </c>
      <c r="AN84" s="211" t="e">
        <f>IF('Crisis Indicator Data'!#REF!="No Data",1,IF(#REF!&lt;&gt;"",1,0))</f>
        <v>#REF!</v>
      </c>
      <c r="AO84" s="211" t="e">
        <f>IF('Crisis Indicator Data'!#REF!="No Data",1,IF(#REF!&lt;&gt;"",1,0))</f>
        <v>#REF!</v>
      </c>
      <c r="AP84" s="211" t="e">
        <f>IF('Crisis Indicator Data'!#REF!="No Data",1,IF(#REF!&lt;&gt;"",1,0))</f>
        <v>#REF!</v>
      </c>
      <c r="AQ84" s="211" t="e">
        <f>IF('Crisis Indicator Data'!#REF!="No Data",1,IF(#REF!&lt;&gt;"",1,0))</f>
        <v>#REF!</v>
      </c>
      <c r="AR84" s="211" t="e">
        <f>IF('Crisis Indicator Data'!#REF!="No Data",1,IF(#REF!&lt;&gt;"",1,0))</f>
        <v>#REF!</v>
      </c>
      <c r="AS84" s="211" t="e">
        <f>IF('Crisis Indicator Data'!#REF!="No Data",1,IF(#REF!&lt;&gt;"",1,0))</f>
        <v>#REF!</v>
      </c>
      <c r="AT84" s="211" t="e">
        <f>IF('Crisis Indicator Data'!#REF!="No Data",1,IF(#REF!&lt;&gt;"",1,0))</f>
        <v>#REF!</v>
      </c>
      <c r="AU84" s="211" t="e">
        <f>IF('Crisis Indicator Data'!#REF!="No Data",1,IF(#REF!&lt;&gt;"",1,0))</f>
        <v>#REF!</v>
      </c>
      <c r="AV84" s="211" t="e">
        <f>IF('Crisis Indicator Data'!#REF!="No Data",1,IF(#REF!&lt;&gt;"",1,0))</f>
        <v>#REF!</v>
      </c>
      <c r="AW84" s="211" t="e">
        <f>IF('Crisis Indicator Data'!#REF!="No Data",1,IF(#REF!&lt;&gt;"",1,0))</f>
        <v>#REF!</v>
      </c>
      <c r="AX84" s="211" t="e">
        <f>IF('Crisis Indicator Data'!#REF!="No Data",1,IF(#REF!&lt;&gt;"",1,0))</f>
        <v>#REF!</v>
      </c>
      <c r="AY84" s="211" t="e">
        <f>IF('Crisis Indicator Data'!#REF!="No Data",1,IF(#REF!&lt;&gt;"",1,0))</f>
        <v>#REF!</v>
      </c>
      <c r="AZ84" s="211" t="e">
        <f>IF('Crisis Indicator Data'!#REF!="No Data",1,IF(#REF!&lt;&gt;"",1,0))</f>
        <v>#REF!</v>
      </c>
      <c r="BA84" t="e">
        <f t="shared" si="4"/>
        <v>#REF!</v>
      </c>
      <c r="BB84" s="22" t="e">
        <f t="shared" si="5"/>
        <v>#REF!</v>
      </c>
    </row>
    <row r="85" spans="1:54" x14ac:dyDescent="0.25">
      <c r="A85" t="s">
        <v>8839</v>
      </c>
      <c r="B85" s="211" t="e">
        <f>IF('Crisis Indicator Data'!#REF!="No Data",1,IF(#REF!&lt;&gt;"",1,0))</f>
        <v>#REF!</v>
      </c>
      <c r="C85" s="211" t="e">
        <f>IF('Crisis Indicator Data'!#REF!="No Data",1,IF(#REF!&lt;&gt;"",1,0))</f>
        <v>#REF!</v>
      </c>
      <c r="D85" s="211" t="e">
        <f>IF('Crisis Indicator Data'!#REF!="No Data",1,IF(#REF!&lt;&gt;"",1,0))</f>
        <v>#REF!</v>
      </c>
      <c r="E85" s="211" t="e">
        <f>IF('Crisis Indicator Data'!#REF!="No Data",1,IF(#REF!&lt;&gt;"",1,0))</f>
        <v>#REF!</v>
      </c>
      <c r="F85" s="211" t="e">
        <f>IF('Crisis Indicator Data'!#REF!="No Data",1,IF(#REF!&lt;&gt;"",1,0))</f>
        <v>#REF!</v>
      </c>
      <c r="G85" s="211" t="e">
        <f>IF('Crisis Indicator Data'!#REF!="No Data",1,IF(#REF!&lt;&gt;"",1,0))</f>
        <v>#REF!</v>
      </c>
      <c r="H85" s="211" t="e">
        <f>IF('Crisis Indicator Data'!#REF!="No Data",1,IF(#REF!&lt;&gt;"",1,0))</f>
        <v>#REF!</v>
      </c>
      <c r="I85" s="211" t="e">
        <f>IF('Crisis Indicator Data'!#REF!="No Data",1,IF(#REF!&lt;&gt;"",1,0))</f>
        <v>#REF!</v>
      </c>
      <c r="J85" s="211" t="e">
        <f>IF('Crisis Indicator Data'!#REF!="No Data",1,IF(#REF!&lt;&gt;"",1,0))</f>
        <v>#REF!</v>
      </c>
      <c r="K85" s="211" t="e">
        <f>IF('Crisis Indicator Data'!#REF!="No Data",1,IF(#REF!&lt;&gt;"",1,0))</f>
        <v>#REF!</v>
      </c>
      <c r="L85" s="211" t="e">
        <f>IF('Crisis Indicator Data'!#REF!="No Data",1,IF(#REF!&lt;&gt;"",1,0))</f>
        <v>#REF!</v>
      </c>
      <c r="M85" s="211" t="e">
        <f>IF('Crisis Indicator Data'!#REF!="No Data",1,IF(#REF!&lt;&gt;"",1,0))</f>
        <v>#REF!</v>
      </c>
      <c r="N85" s="211" t="e">
        <f>IF('Crisis Indicator Data'!#REF!="No Data",1,IF(#REF!&lt;&gt;"",1,0))</f>
        <v>#REF!</v>
      </c>
      <c r="O85" s="211" t="e">
        <f>IF('Crisis Indicator Data'!#REF!="No Data",1,IF(#REF!&lt;&gt;"",1,0))</f>
        <v>#REF!</v>
      </c>
      <c r="P85" s="211" t="e">
        <f>IF('Crisis Indicator Data'!#REF!="No Data",1,IF(#REF!&lt;&gt;"",1,0))</f>
        <v>#REF!</v>
      </c>
      <c r="Q85" s="211" t="e">
        <f>IF('Crisis Indicator Data'!#REF!="No Data",1,IF(#REF!&lt;&gt;"",1,0))</f>
        <v>#REF!</v>
      </c>
      <c r="R85" s="211" t="e">
        <f>IF('Crisis Indicator Data'!#REF!="No Data",1,IF(#REF!&lt;&gt;"",1,0))</f>
        <v>#REF!</v>
      </c>
      <c r="S85" s="211" t="e">
        <f>IF('Crisis Indicator Data'!#REF!="No Data",1,IF(#REF!&lt;&gt;"",1,0))</f>
        <v>#REF!</v>
      </c>
      <c r="T85" s="211" t="e">
        <f>IF('Crisis Indicator Data'!#REF!="No Data",1,IF(#REF!&lt;&gt;"",1,0))</f>
        <v>#REF!</v>
      </c>
      <c r="U85" s="211" t="e">
        <f>IF('Crisis Indicator Data'!#REF!="No Data",1,IF(#REF!&lt;&gt;"",1,0))</f>
        <v>#REF!</v>
      </c>
      <c r="V85" s="211" t="e">
        <f>IF('Crisis Indicator Data'!#REF!="No Data",1,IF(#REF!&lt;&gt;"",1,0))</f>
        <v>#REF!</v>
      </c>
      <c r="W85" s="211" t="e">
        <f>IF('Crisis Indicator Data'!#REF!="No Data",1,IF(#REF!&lt;&gt;"",1,0))</f>
        <v>#REF!</v>
      </c>
      <c r="X85" s="211" t="e">
        <f>IF('Crisis Indicator Data'!#REF!="No Data",1,IF(#REF!&lt;&gt;"",1,0))</f>
        <v>#REF!</v>
      </c>
      <c r="Y85" s="211" t="e">
        <f>IF('Crisis Indicator Data'!#REF!="No Data",1,IF(#REF!&lt;&gt;"",1,0))</f>
        <v>#REF!</v>
      </c>
      <c r="Z85" s="211" t="e">
        <f>IF('Crisis Indicator Data'!#REF!="No Data",1,IF(#REF!&lt;&gt;"",1,0))</f>
        <v>#REF!</v>
      </c>
      <c r="AA85" s="211" t="e">
        <f>IF('Crisis Indicator Data'!#REF!="No Data",1,IF(#REF!&lt;&gt;"",1,0))</f>
        <v>#REF!</v>
      </c>
      <c r="AB85" s="211" t="e">
        <f>IF('Crisis Indicator Data'!#REF!="No Data",1,IF(#REF!&lt;&gt;"",1,0))</f>
        <v>#REF!</v>
      </c>
      <c r="AC85" s="211" t="e">
        <f>IF('Crisis Indicator Data'!#REF!="No Data",1,IF(#REF!&lt;&gt;"",1,0))</f>
        <v>#REF!</v>
      </c>
      <c r="AD85" s="211" t="e">
        <f>IF('Crisis Indicator Data'!#REF!="No Data",1,IF(#REF!&lt;&gt;"",1,0))</f>
        <v>#REF!</v>
      </c>
      <c r="AE85" s="211" t="e">
        <f>IF('Crisis Indicator Data'!#REF!="No Data",1,IF(#REF!&lt;&gt;"",1,0))</f>
        <v>#REF!</v>
      </c>
      <c r="AF85" s="211" t="e">
        <f>IF('Crisis Indicator Data'!#REF!="No Data",1,IF(#REF!&lt;&gt;"",1,0))</f>
        <v>#REF!</v>
      </c>
      <c r="AG85" s="211" t="e">
        <f>IF('Crisis Indicator Data'!#REF!="No Data",1,IF(#REF!&lt;&gt;"",1,0))</f>
        <v>#REF!</v>
      </c>
      <c r="AH85" s="211" t="e">
        <f>IF('Crisis Indicator Data'!#REF!="No Data",1,IF(#REF!&lt;&gt;"",1,0))</f>
        <v>#REF!</v>
      </c>
      <c r="AI85" s="211" t="e">
        <f>IF('Crisis Indicator Data'!#REF!="No Data",1,IF(#REF!&lt;&gt;"",1,0))</f>
        <v>#REF!</v>
      </c>
      <c r="AJ85" s="211" t="e">
        <f>IF('Crisis Indicator Data'!#REF!="No Data",1,IF(#REF!&lt;&gt;"",1,0))</f>
        <v>#REF!</v>
      </c>
      <c r="AK85" s="211" t="e">
        <f>IF('Crisis Indicator Data'!#REF!="No Data",1,IF(#REF!&lt;&gt;"",1,0))</f>
        <v>#REF!</v>
      </c>
      <c r="AL85" s="211" t="e">
        <f>IF('Crisis Indicator Data'!#REF!="No Data",1,IF(#REF!&lt;&gt;"",1,0))</f>
        <v>#REF!</v>
      </c>
      <c r="AM85" s="211" t="e">
        <f>IF('Crisis Indicator Data'!#REF!="No Data",1,IF(#REF!&lt;&gt;"",1,0))</f>
        <v>#REF!</v>
      </c>
      <c r="AN85" s="211" t="e">
        <f>IF('Crisis Indicator Data'!#REF!="No Data",1,IF(#REF!&lt;&gt;"",1,0))</f>
        <v>#REF!</v>
      </c>
      <c r="AO85" s="211" t="e">
        <f>IF('Crisis Indicator Data'!#REF!="No Data",1,IF(#REF!&lt;&gt;"",1,0))</f>
        <v>#REF!</v>
      </c>
      <c r="AP85" s="211" t="e">
        <f>IF('Crisis Indicator Data'!#REF!="No Data",1,IF(#REF!&lt;&gt;"",1,0))</f>
        <v>#REF!</v>
      </c>
      <c r="AQ85" s="211" t="e">
        <f>IF('Crisis Indicator Data'!#REF!="No Data",1,IF(#REF!&lt;&gt;"",1,0))</f>
        <v>#REF!</v>
      </c>
      <c r="AR85" s="211" t="e">
        <f>IF('Crisis Indicator Data'!#REF!="No Data",1,IF(#REF!&lt;&gt;"",1,0))</f>
        <v>#REF!</v>
      </c>
      <c r="AS85" s="211" t="e">
        <f>IF('Crisis Indicator Data'!#REF!="No Data",1,IF(#REF!&lt;&gt;"",1,0))</f>
        <v>#REF!</v>
      </c>
      <c r="AT85" s="211" t="e">
        <f>IF('Crisis Indicator Data'!#REF!="No Data",1,IF(#REF!&lt;&gt;"",1,0))</f>
        <v>#REF!</v>
      </c>
      <c r="AU85" s="211" t="e">
        <f>IF('Crisis Indicator Data'!#REF!="No Data",1,IF(#REF!&lt;&gt;"",1,0))</f>
        <v>#REF!</v>
      </c>
      <c r="AV85" s="211" t="e">
        <f>IF('Crisis Indicator Data'!#REF!="No Data",1,IF(#REF!&lt;&gt;"",1,0))</f>
        <v>#REF!</v>
      </c>
      <c r="AW85" s="211" t="e">
        <f>IF('Crisis Indicator Data'!#REF!="No Data",1,IF(#REF!&lt;&gt;"",1,0))</f>
        <v>#REF!</v>
      </c>
      <c r="AX85" s="211" t="e">
        <f>IF('Crisis Indicator Data'!#REF!="No Data",1,IF(#REF!&lt;&gt;"",1,0))</f>
        <v>#REF!</v>
      </c>
      <c r="AY85" s="211" t="e">
        <f>IF('Crisis Indicator Data'!#REF!="No Data",1,IF(#REF!&lt;&gt;"",1,0))</f>
        <v>#REF!</v>
      </c>
      <c r="AZ85" s="211" t="e">
        <f>IF('Crisis Indicator Data'!#REF!="No Data",1,IF(#REF!&lt;&gt;"",1,0))</f>
        <v>#REF!</v>
      </c>
      <c r="BA85" t="e">
        <f t="shared" si="4"/>
        <v>#REF!</v>
      </c>
      <c r="BB85" s="22" t="e">
        <f t="shared" si="5"/>
        <v>#REF!</v>
      </c>
    </row>
    <row r="86" spans="1:54" x14ac:dyDescent="0.25">
      <c r="A86" t="s">
        <v>8843</v>
      </c>
      <c r="B86" s="211" t="e">
        <f>IF('Crisis Indicator Data'!#REF!="No Data",1,IF(#REF!&lt;&gt;"",1,0))</f>
        <v>#REF!</v>
      </c>
      <c r="C86" s="211" t="e">
        <f>IF('Crisis Indicator Data'!#REF!="No Data",1,IF(#REF!&lt;&gt;"",1,0))</f>
        <v>#REF!</v>
      </c>
      <c r="D86" s="211" t="e">
        <f>IF('Crisis Indicator Data'!#REF!="No Data",1,IF(#REF!&lt;&gt;"",1,0))</f>
        <v>#REF!</v>
      </c>
      <c r="E86" s="211" t="e">
        <f>IF('Crisis Indicator Data'!#REF!="No Data",1,IF(#REF!&lt;&gt;"",1,0))</f>
        <v>#REF!</v>
      </c>
      <c r="F86" s="211" t="e">
        <f>IF('Crisis Indicator Data'!#REF!="No Data",1,IF(#REF!&lt;&gt;"",1,0))</f>
        <v>#REF!</v>
      </c>
      <c r="G86" s="211" t="e">
        <f>IF('Crisis Indicator Data'!#REF!="No Data",1,IF(#REF!&lt;&gt;"",1,0))</f>
        <v>#REF!</v>
      </c>
      <c r="H86" s="211" t="e">
        <f>IF('Crisis Indicator Data'!#REF!="No Data",1,IF(#REF!&lt;&gt;"",1,0))</f>
        <v>#REF!</v>
      </c>
      <c r="I86" s="211" t="e">
        <f>IF('Crisis Indicator Data'!#REF!="No Data",1,IF(#REF!&lt;&gt;"",1,0))</f>
        <v>#REF!</v>
      </c>
      <c r="J86" s="211" t="e">
        <f>IF('Crisis Indicator Data'!#REF!="No Data",1,IF(#REF!&lt;&gt;"",1,0))</f>
        <v>#REF!</v>
      </c>
      <c r="K86" s="211" t="e">
        <f>IF('Crisis Indicator Data'!#REF!="No Data",1,IF(#REF!&lt;&gt;"",1,0))</f>
        <v>#REF!</v>
      </c>
      <c r="L86" s="211" t="e">
        <f>IF('Crisis Indicator Data'!#REF!="No Data",1,IF(#REF!&lt;&gt;"",1,0))</f>
        <v>#REF!</v>
      </c>
      <c r="M86" s="211" t="e">
        <f>IF('Crisis Indicator Data'!#REF!="No Data",1,IF(#REF!&lt;&gt;"",1,0))</f>
        <v>#REF!</v>
      </c>
      <c r="N86" s="211" t="e">
        <f>IF('Crisis Indicator Data'!#REF!="No Data",1,IF(#REF!&lt;&gt;"",1,0))</f>
        <v>#REF!</v>
      </c>
      <c r="O86" s="211" t="e">
        <f>IF('Crisis Indicator Data'!#REF!="No Data",1,IF(#REF!&lt;&gt;"",1,0))</f>
        <v>#REF!</v>
      </c>
      <c r="P86" s="211" t="e">
        <f>IF('Crisis Indicator Data'!#REF!="No Data",1,IF(#REF!&lt;&gt;"",1,0))</f>
        <v>#REF!</v>
      </c>
      <c r="Q86" s="211" t="e">
        <f>IF('Crisis Indicator Data'!#REF!="No Data",1,IF(#REF!&lt;&gt;"",1,0))</f>
        <v>#REF!</v>
      </c>
      <c r="R86" s="211" t="e">
        <f>IF('Crisis Indicator Data'!#REF!="No Data",1,IF(#REF!&lt;&gt;"",1,0))</f>
        <v>#REF!</v>
      </c>
      <c r="S86" s="211" t="e">
        <f>IF('Crisis Indicator Data'!#REF!="No Data",1,IF(#REF!&lt;&gt;"",1,0))</f>
        <v>#REF!</v>
      </c>
      <c r="T86" s="211" t="e">
        <f>IF('Crisis Indicator Data'!#REF!="No Data",1,IF(#REF!&lt;&gt;"",1,0))</f>
        <v>#REF!</v>
      </c>
      <c r="U86" s="211" t="e">
        <f>IF('Crisis Indicator Data'!#REF!="No Data",1,IF(#REF!&lt;&gt;"",1,0))</f>
        <v>#REF!</v>
      </c>
      <c r="V86" s="211" t="e">
        <f>IF('Crisis Indicator Data'!#REF!="No Data",1,IF(#REF!&lt;&gt;"",1,0))</f>
        <v>#REF!</v>
      </c>
      <c r="W86" s="211" t="e">
        <f>IF('Crisis Indicator Data'!#REF!="No Data",1,IF(#REF!&lt;&gt;"",1,0))</f>
        <v>#REF!</v>
      </c>
      <c r="X86" s="211" t="e">
        <f>IF('Crisis Indicator Data'!#REF!="No Data",1,IF(#REF!&lt;&gt;"",1,0))</f>
        <v>#REF!</v>
      </c>
      <c r="Y86" s="211" t="e">
        <f>IF('Crisis Indicator Data'!#REF!="No Data",1,IF(#REF!&lt;&gt;"",1,0))</f>
        <v>#REF!</v>
      </c>
      <c r="Z86" s="211" t="e">
        <f>IF('Crisis Indicator Data'!#REF!="No Data",1,IF(#REF!&lt;&gt;"",1,0))</f>
        <v>#REF!</v>
      </c>
      <c r="AA86" s="211" t="e">
        <f>IF('Crisis Indicator Data'!#REF!="No Data",1,IF(#REF!&lt;&gt;"",1,0))</f>
        <v>#REF!</v>
      </c>
      <c r="AB86" s="211" t="e">
        <f>IF('Crisis Indicator Data'!#REF!="No Data",1,IF(#REF!&lt;&gt;"",1,0))</f>
        <v>#REF!</v>
      </c>
      <c r="AC86" s="211" t="e">
        <f>IF('Crisis Indicator Data'!#REF!="No Data",1,IF(#REF!&lt;&gt;"",1,0))</f>
        <v>#REF!</v>
      </c>
      <c r="AD86" s="211" t="e">
        <f>IF('Crisis Indicator Data'!#REF!="No Data",1,IF(#REF!&lt;&gt;"",1,0))</f>
        <v>#REF!</v>
      </c>
      <c r="AE86" s="211" t="e">
        <f>IF('Crisis Indicator Data'!#REF!="No Data",1,IF(#REF!&lt;&gt;"",1,0))</f>
        <v>#REF!</v>
      </c>
      <c r="AF86" s="211" t="e">
        <f>IF('Crisis Indicator Data'!#REF!="No Data",1,IF(#REF!&lt;&gt;"",1,0))</f>
        <v>#REF!</v>
      </c>
      <c r="AG86" s="211" t="e">
        <f>IF('Crisis Indicator Data'!#REF!="No Data",1,IF(#REF!&lt;&gt;"",1,0))</f>
        <v>#REF!</v>
      </c>
      <c r="AH86" s="211" t="e">
        <f>IF('Crisis Indicator Data'!#REF!="No Data",1,IF(#REF!&lt;&gt;"",1,0))</f>
        <v>#REF!</v>
      </c>
      <c r="AI86" s="211" t="e">
        <f>IF('Crisis Indicator Data'!#REF!="No Data",1,IF(#REF!&lt;&gt;"",1,0))</f>
        <v>#REF!</v>
      </c>
      <c r="AJ86" s="211" t="e">
        <f>IF('Crisis Indicator Data'!#REF!="No Data",1,IF(#REF!&lt;&gt;"",1,0))</f>
        <v>#REF!</v>
      </c>
      <c r="AK86" s="211" t="e">
        <f>IF('Crisis Indicator Data'!#REF!="No Data",1,IF(#REF!&lt;&gt;"",1,0))</f>
        <v>#REF!</v>
      </c>
      <c r="AL86" s="211" t="e">
        <f>IF('Crisis Indicator Data'!#REF!="No Data",1,IF(#REF!&lt;&gt;"",1,0))</f>
        <v>#REF!</v>
      </c>
      <c r="AM86" s="211" t="e">
        <f>IF('Crisis Indicator Data'!#REF!="No Data",1,IF(#REF!&lt;&gt;"",1,0))</f>
        <v>#REF!</v>
      </c>
      <c r="AN86" s="211" t="e">
        <f>IF('Crisis Indicator Data'!#REF!="No Data",1,IF(#REF!&lt;&gt;"",1,0))</f>
        <v>#REF!</v>
      </c>
      <c r="AO86" s="211" t="e">
        <f>IF('Crisis Indicator Data'!#REF!="No Data",1,IF(#REF!&lt;&gt;"",1,0))</f>
        <v>#REF!</v>
      </c>
      <c r="AP86" s="211" t="e">
        <f>IF('Crisis Indicator Data'!#REF!="No Data",1,IF(#REF!&lt;&gt;"",1,0))</f>
        <v>#REF!</v>
      </c>
      <c r="AQ86" s="211" t="e">
        <f>IF('Crisis Indicator Data'!#REF!="No Data",1,IF(#REF!&lt;&gt;"",1,0))</f>
        <v>#REF!</v>
      </c>
      <c r="AR86" s="211" t="e">
        <f>IF('Crisis Indicator Data'!#REF!="No Data",1,IF(#REF!&lt;&gt;"",1,0))</f>
        <v>#REF!</v>
      </c>
      <c r="AS86" s="211" t="e">
        <f>IF('Crisis Indicator Data'!#REF!="No Data",1,IF(#REF!&lt;&gt;"",1,0))</f>
        <v>#REF!</v>
      </c>
      <c r="AT86" s="211" t="e">
        <f>IF('Crisis Indicator Data'!#REF!="No Data",1,IF(#REF!&lt;&gt;"",1,0))</f>
        <v>#REF!</v>
      </c>
      <c r="AU86" s="211" t="e">
        <f>IF('Crisis Indicator Data'!#REF!="No Data",1,IF(#REF!&lt;&gt;"",1,0))</f>
        <v>#REF!</v>
      </c>
      <c r="AV86" s="211" t="e">
        <f>IF('Crisis Indicator Data'!#REF!="No Data",1,IF(#REF!&lt;&gt;"",1,0))</f>
        <v>#REF!</v>
      </c>
      <c r="AW86" s="211" t="e">
        <f>IF('Crisis Indicator Data'!#REF!="No Data",1,IF(#REF!&lt;&gt;"",1,0))</f>
        <v>#REF!</v>
      </c>
      <c r="AX86" s="211" t="e">
        <f>IF('Crisis Indicator Data'!#REF!="No Data",1,IF(#REF!&lt;&gt;"",1,0))</f>
        <v>#REF!</v>
      </c>
      <c r="AY86" s="211" t="e">
        <f>IF('Crisis Indicator Data'!#REF!="No Data",1,IF(#REF!&lt;&gt;"",1,0))</f>
        <v>#REF!</v>
      </c>
      <c r="AZ86" s="211" t="e">
        <f>IF('Crisis Indicator Data'!#REF!="No Data",1,IF(#REF!&lt;&gt;"",1,0))</f>
        <v>#REF!</v>
      </c>
      <c r="BA86" t="e">
        <f t="shared" si="4"/>
        <v>#REF!</v>
      </c>
      <c r="BB86" s="22" t="e">
        <f t="shared" si="5"/>
        <v>#REF!</v>
      </c>
    </row>
    <row r="87" spans="1:54" x14ac:dyDescent="0.25">
      <c r="A87" t="s">
        <v>8844</v>
      </c>
      <c r="B87" s="211" t="e">
        <f>IF('Crisis Indicator Data'!#REF!="No Data",1,IF(#REF!&lt;&gt;"",1,0))</f>
        <v>#REF!</v>
      </c>
      <c r="C87" s="211" t="e">
        <f>IF('Crisis Indicator Data'!#REF!="No Data",1,IF(#REF!&lt;&gt;"",1,0))</f>
        <v>#REF!</v>
      </c>
      <c r="D87" s="211" t="e">
        <f>IF('Crisis Indicator Data'!#REF!="No Data",1,IF(#REF!&lt;&gt;"",1,0))</f>
        <v>#REF!</v>
      </c>
      <c r="E87" s="211" t="e">
        <f>IF('Crisis Indicator Data'!#REF!="No Data",1,IF(#REF!&lt;&gt;"",1,0))</f>
        <v>#REF!</v>
      </c>
      <c r="F87" s="211" t="e">
        <f>IF('Crisis Indicator Data'!#REF!="No Data",1,IF(#REF!&lt;&gt;"",1,0))</f>
        <v>#REF!</v>
      </c>
      <c r="G87" s="211" t="e">
        <f>IF('Crisis Indicator Data'!#REF!="No Data",1,IF(#REF!&lt;&gt;"",1,0))</f>
        <v>#REF!</v>
      </c>
      <c r="H87" s="211" t="e">
        <f>IF('Crisis Indicator Data'!#REF!="No Data",1,IF(#REF!&lt;&gt;"",1,0))</f>
        <v>#REF!</v>
      </c>
      <c r="I87" s="211" t="e">
        <f>IF('Crisis Indicator Data'!#REF!="No Data",1,IF(#REF!&lt;&gt;"",1,0))</f>
        <v>#REF!</v>
      </c>
      <c r="J87" s="211" t="e">
        <f>IF('Crisis Indicator Data'!#REF!="No Data",1,IF(#REF!&lt;&gt;"",1,0))</f>
        <v>#REF!</v>
      </c>
      <c r="K87" s="211" t="e">
        <f>IF('Crisis Indicator Data'!#REF!="No Data",1,IF(#REF!&lt;&gt;"",1,0))</f>
        <v>#REF!</v>
      </c>
      <c r="L87" s="211" t="e">
        <f>IF('Crisis Indicator Data'!#REF!="No Data",1,IF(#REF!&lt;&gt;"",1,0))</f>
        <v>#REF!</v>
      </c>
      <c r="M87" s="211" t="e">
        <f>IF('Crisis Indicator Data'!#REF!="No Data",1,IF(#REF!&lt;&gt;"",1,0))</f>
        <v>#REF!</v>
      </c>
      <c r="N87" s="211" t="e">
        <f>IF('Crisis Indicator Data'!#REF!="No Data",1,IF(#REF!&lt;&gt;"",1,0))</f>
        <v>#REF!</v>
      </c>
      <c r="O87" s="211" t="e">
        <f>IF('Crisis Indicator Data'!#REF!="No Data",1,IF(#REF!&lt;&gt;"",1,0))</f>
        <v>#REF!</v>
      </c>
      <c r="P87" s="211" t="e">
        <f>IF('Crisis Indicator Data'!#REF!="No Data",1,IF(#REF!&lt;&gt;"",1,0))</f>
        <v>#REF!</v>
      </c>
      <c r="Q87" s="211" t="e">
        <f>IF('Crisis Indicator Data'!#REF!="No Data",1,IF(#REF!&lt;&gt;"",1,0))</f>
        <v>#REF!</v>
      </c>
      <c r="R87" s="211" t="e">
        <f>IF('Crisis Indicator Data'!#REF!="No Data",1,IF(#REF!&lt;&gt;"",1,0))</f>
        <v>#REF!</v>
      </c>
      <c r="S87" s="211" t="e">
        <f>IF('Crisis Indicator Data'!#REF!="No Data",1,IF(#REF!&lt;&gt;"",1,0))</f>
        <v>#REF!</v>
      </c>
      <c r="T87" s="211" t="e">
        <f>IF('Crisis Indicator Data'!#REF!="No Data",1,IF(#REF!&lt;&gt;"",1,0))</f>
        <v>#REF!</v>
      </c>
      <c r="U87" s="211" t="e">
        <f>IF('Crisis Indicator Data'!#REF!="No Data",1,IF(#REF!&lt;&gt;"",1,0))</f>
        <v>#REF!</v>
      </c>
      <c r="V87" s="211" t="e">
        <f>IF('Crisis Indicator Data'!#REF!="No Data",1,IF(#REF!&lt;&gt;"",1,0))</f>
        <v>#REF!</v>
      </c>
      <c r="W87" s="211" t="e">
        <f>IF('Crisis Indicator Data'!#REF!="No Data",1,IF(#REF!&lt;&gt;"",1,0))</f>
        <v>#REF!</v>
      </c>
      <c r="X87" s="211" t="e">
        <f>IF('Crisis Indicator Data'!#REF!="No Data",1,IF(#REF!&lt;&gt;"",1,0))</f>
        <v>#REF!</v>
      </c>
      <c r="Y87" s="211" t="e">
        <f>IF('Crisis Indicator Data'!#REF!="No Data",1,IF(#REF!&lt;&gt;"",1,0))</f>
        <v>#REF!</v>
      </c>
      <c r="Z87" s="211" t="e">
        <f>IF('Crisis Indicator Data'!#REF!="No Data",1,IF(#REF!&lt;&gt;"",1,0))</f>
        <v>#REF!</v>
      </c>
      <c r="AA87" s="211" t="e">
        <f>IF('Crisis Indicator Data'!#REF!="No Data",1,IF(#REF!&lt;&gt;"",1,0))</f>
        <v>#REF!</v>
      </c>
      <c r="AB87" s="211" t="e">
        <f>IF('Crisis Indicator Data'!#REF!="No Data",1,IF(#REF!&lt;&gt;"",1,0))</f>
        <v>#REF!</v>
      </c>
      <c r="AC87" s="211" t="e">
        <f>IF('Crisis Indicator Data'!#REF!="No Data",1,IF(#REF!&lt;&gt;"",1,0))</f>
        <v>#REF!</v>
      </c>
      <c r="AD87" s="211" t="e">
        <f>IF('Crisis Indicator Data'!#REF!="No Data",1,IF(#REF!&lt;&gt;"",1,0))</f>
        <v>#REF!</v>
      </c>
      <c r="AE87" s="211" t="e">
        <f>IF('Crisis Indicator Data'!#REF!="No Data",1,IF(#REF!&lt;&gt;"",1,0))</f>
        <v>#REF!</v>
      </c>
      <c r="AF87" s="211" t="e">
        <f>IF('Crisis Indicator Data'!#REF!="No Data",1,IF(#REF!&lt;&gt;"",1,0))</f>
        <v>#REF!</v>
      </c>
      <c r="AG87" s="211" t="e">
        <f>IF('Crisis Indicator Data'!#REF!="No Data",1,IF(#REF!&lt;&gt;"",1,0))</f>
        <v>#REF!</v>
      </c>
      <c r="AH87" s="211" t="e">
        <f>IF('Crisis Indicator Data'!#REF!="No Data",1,IF(#REF!&lt;&gt;"",1,0))</f>
        <v>#REF!</v>
      </c>
      <c r="AI87" s="211" t="e">
        <f>IF('Crisis Indicator Data'!#REF!="No Data",1,IF(#REF!&lt;&gt;"",1,0))</f>
        <v>#REF!</v>
      </c>
      <c r="AJ87" s="211" t="e">
        <f>IF('Crisis Indicator Data'!#REF!="No Data",1,IF(#REF!&lt;&gt;"",1,0))</f>
        <v>#REF!</v>
      </c>
      <c r="AK87" s="211" t="e">
        <f>IF('Crisis Indicator Data'!#REF!="No Data",1,IF(#REF!&lt;&gt;"",1,0))</f>
        <v>#REF!</v>
      </c>
      <c r="AL87" s="211" t="e">
        <f>IF('Crisis Indicator Data'!#REF!="No Data",1,IF(#REF!&lt;&gt;"",1,0))</f>
        <v>#REF!</v>
      </c>
      <c r="AM87" s="211" t="e">
        <f>IF('Crisis Indicator Data'!#REF!="No Data",1,IF(#REF!&lt;&gt;"",1,0))</f>
        <v>#REF!</v>
      </c>
      <c r="AN87" s="211" t="e">
        <f>IF('Crisis Indicator Data'!#REF!="No Data",1,IF(#REF!&lt;&gt;"",1,0))</f>
        <v>#REF!</v>
      </c>
      <c r="AO87" s="211" t="e">
        <f>IF('Crisis Indicator Data'!#REF!="No Data",1,IF(#REF!&lt;&gt;"",1,0))</f>
        <v>#REF!</v>
      </c>
      <c r="AP87" s="211" t="e">
        <f>IF('Crisis Indicator Data'!#REF!="No Data",1,IF(#REF!&lt;&gt;"",1,0))</f>
        <v>#REF!</v>
      </c>
      <c r="AQ87" s="211" t="e">
        <f>IF('Crisis Indicator Data'!#REF!="No Data",1,IF(#REF!&lt;&gt;"",1,0))</f>
        <v>#REF!</v>
      </c>
      <c r="AR87" s="211" t="e">
        <f>IF('Crisis Indicator Data'!#REF!="No Data",1,IF(#REF!&lt;&gt;"",1,0))</f>
        <v>#REF!</v>
      </c>
      <c r="AS87" s="211" t="e">
        <f>IF('Crisis Indicator Data'!#REF!="No Data",1,IF(#REF!&lt;&gt;"",1,0))</f>
        <v>#REF!</v>
      </c>
      <c r="AT87" s="211" t="e">
        <f>IF('Crisis Indicator Data'!#REF!="No Data",1,IF(#REF!&lt;&gt;"",1,0))</f>
        <v>#REF!</v>
      </c>
      <c r="AU87" s="211" t="e">
        <f>IF('Crisis Indicator Data'!#REF!="No Data",1,IF(#REF!&lt;&gt;"",1,0))</f>
        <v>#REF!</v>
      </c>
      <c r="AV87" s="211" t="e">
        <f>IF('Crisis Indicator Data'!#REF!="No Data",1,IF(#REF!&lt;&gt;"",1,0))</f>
        <v>#REF!</v>
      </c>
      <c r="AW87" s="211" t="e">
        <f>IF('Crisis Indicator Data'!#REF!="No Data",1,IF(#REF!&lt;&gt;"",1,0))</f>
        <v>#REF!</v>
      </c>
      <c r="AX87" s="211" t="e">
        <f>IF('Crisis Indicator Data'!#REF!="No Data",1,IF(#REF!&lt;&gt;"",1,0))</f>
        <v>#REF!</v>
      </c>
      <c r="AY87" s="211" t="e">
        <f>IF('Crisis Indicator Data'!#REF!="No Data",1,IF(#REF!&lt;&gt;"",1,0))</f>
        <v>#REF!</v>
      </c>
      <c r="AZ87" s="211" t="e">
        <f>IF('Crisis Indicator Data'!#REF!="No Data",1,IF(#REF!&lt;&gt;"",1,0))</f>
        <v>#REF!</v>
      </c>
      <c r="BA87" t="e">
        <f t="shared" si="4"/>
        <v>#REF!</v>
      </c>
      <c r="BB87" s="22" t="e">
        <f t="shared" si="5"/>
        <v>#REF!</v>
      </c>
    </row>
    <row r="88" spans="1:54" x14ac:dyDescent="0.25">
      <c r="A88" t="s">
        <v>8850</v>
      </c>
      <c r="B88" s="211" t="e">
        <f>IF('Crisis Indicator Data'!#REF!="No Data",1,IF(#REF!&lt;&gt;"",1,0))</f>
        <v>#REF!</v>
      </c>
      <c r="C88" s="211" t="e">
        <f>IF('Crisis Indicator Data'!#REF!="No Data",1,IF(#REF!&lt;&gt;"",1,0))</f>
        <v>#REF!</v>
      </c>
      <c r="D88" s="211" t="e">
        <f>IF('Crisis Indicator Data'!#REF!="No Data",1,IF(#REF!&lt;&gt;"",1,0))</f>
        <v>#REF!</v>
      </c>
      <c r="E88" s="211" t="e">
        <f>IF('Crisis Indicator Data'!#REF!="No Data",1,IF(#REF!&lt;&gt;"",1,0))</f>
        <v>#REF!</v>
      </c>
      <c r="F88" s="211" t="e">
        <f>IF('Crisis Indicator Data'!#REF!="No Data",1,IF(#REF!&lt;&gt;"",1,0))</f>
        <v>#REF!</v>
      </c>
      <c r="G88" s="211" t="e">
        <f>IF('Crisis Indicator Data'!#REF!="No Data",1,IF(#REF!&lt;&gt;"",1,0))</f>
        <v>#REF!</v>
      </c>
      <c r="H88" s="211" t="e">
        <f>IF('Crisis Indicator Data'!#REF!="No Data",1,IF(#REF!&lt;&gt;"",1,0))</f>
        <v>#REF!</v>
      </c>
      <c r="I88" s="211" t="e">
        <f>IF('Crisis Indicator Data'!#REF!="No Data",1,IF(#REF!&lt;&gt;"",1,0))</f>
        <v>#REF!</v>
      </c>
      <c r="J88" s="211" t="e">
        <f>IF('Crisis Indicator Data'!#REF!="No Data",1,IF(#REF!&lt;&gt;"",1,0))</f>
        <v>#REF!</v>
      </c>
      <c r="K88" s="211" t="e">
        <f>IF('Crisis Indicator Data'!#REF!="No Data",1,IF(#REF!&lt;&gt;"",1,0))</f>
        <v>#REF!</v>
      </c>
      <c r="L88" s="211" t="e">
        <f>IF('Crisis Indicator Data'!#REF!="No Data",1,IF(#REF!&lt;&gt;"",1,0))</f>
        <v>#REF!</v>
      </c>
      <c r="M88" s="211" t="e">
        <f>IF('Crisis Indicator Data'!#REF!="No Data",1,IF(#REF!&lt;&gt;"",1,0))</f>
        <v>#REF!</v>
      </c>
      <c r="N88" s="211" t="e">
        <f>IF('Crisis Indicator Data'!#REF!="No Data",1,IF(#REF!&lt;&gt;"",1,0))</f>
        <v>#REF!</v>
      </c>
      <c r="O88" s="211" t="e">
        <f>IF('Crisis Indicator Data'!#REF!="No Data",1,IF(#REF!&lt;&gt;"",1,0))</f>
        <v>#REF!</v>
      </c>
      <c r="P88" s="211" t="e">
        <f>IF('Crisis Indicator Data'!#REF!="No Data",1,IF(#REF!&lt;&gt;"",1,0))</f>
        <v>#REF!</v>
      </c>
      <c r="Q88" s="211" t="e">
        <f>IF('Crisis Indicator Data'!#REF!="No Data",1,IF(#REF!&lt;&gt;"",1,0))</f>
        <v>#REF!</v>
      </c>
      <c r="R88" s="211" t="e">
        <f>IF('Crisis Indicator Data'!#REF!="No Data",1,IF(#REF!&lt;&gt;"",1,0))</f>
        <v>#REF!</v>
      </c>
      <c r="S88" s="211" t="e">
        <f>IF('Crisis Indicator Data'!#REF!="No Data",1,IF(#REF!&lt;&gt;"",1,0))</f>
        <v>#REF!</v>
      </c>
      <c r="T88" s="211" t="e">
        <f>IF('Crisis Indicator Data'!#REF!="No Data",1,IF(#REF!&lt;&gt;"",1,0))</f>
        <v>#REF!</v>
      </c>
      <c r="U88" s="211" t="e">
        <f>IF('Crisis Indicator Data'!#REF!="No Data",1,IF(#REF!&lt;&gt;"",1,0))</f>
        <v>#REF!</v>
      </c>
      <c r="V88" s="211" t="e">
        <f>IF('Crisis Indicator Data'!#REF!="No Data",1,IF(#REF!&lt;&gt;"",1,0))</f>
        <v>#REF!</v>
      </c>
      <c r="W88" s="211" t="e">
        <f>IF('Crisis Indicator Data'!#REF!="No Data",1,IF(#REF!&lt;&gt;"",1,0))</f>
        <v>#REF!</v>
      </c>
      <c r="X88" s="211" t="e">
        <f>IF('Crisis Indicator Data'!#REF!="No Data",1,IF(#REF!&lt;&gt;"",1,0))</f>
        <v>#REF!</v>
      </c>
      <c r="Y88" s="211" t="e">
        <f>IF('Crisis Indicator Data'!#REF!="No Data",1,IF(#REF!&lt;&gt;"",1,0))</f>
        <v>#REF!</v>
      </c>
      <c r="Z88" s="211" t="e">
        <f>IF('Crisis Indicator Data'!#REF!="No Data",1,IF(#REF!&lt;&gt;"",1,0))</f>
        <v>#REF!</v>
      </c>
      <c r="AA88" s="211" t="e">
        <f>IF('Crisis Indicator Data'!#REF!="No Data",1,IF(#REF!&lt;&gt;"",1,0))</f>
        <v>#REF!</v>
      </c>
      <c r="AB88" s="211" t="e">
        <f>IF('Crisis Indicator Data'!#REF!="No Data",1,IF(#REF!&lt;&gt;"",1,0))</f>
        <v>#REF!</v>
      </c>
      <c r="AC88" s="211" t="e">
        <f>IF('Crisis Indicator Data'!#REF!="No Data",1,IF(#REF!&lt;&gt;"",1,0))</f>
        <v>#REF!</v>
      </c>
      <c r="AD88" s="211" t="e">
        <f>IF('Crisis Indicator Data'!#REF!="No Data",1,IF(#REF!&lt;&gt;"",1,0))</f>
        <v>#REF!</v>
      </c>
      <c r="AE88" s="211" t="e">
        <f>IF('Crisis Indicator Data'!#REF!="No Data",1,IF(#REF!&lt;&gt;"",1,0))</f>
        <v>#REF!</v>
      </c>
      <c r="AF88" s="211" t="e">
        <f>IF('Crisis Indicator Data'!#REF!="No Data",1,IF(#REF!&lt;&gt;"",1,0))</f>
        <v>#REF!</v>
      </c>
      <c r="AG88" s="211" t="e">
        <f>IF('Crisis Indicator Data'!#REF!="No Data",1,IF(#REF!&lt;&gt;"",1,0))</f>
        <v>#REF!</v>
      </c>
      <c r="AH88" s="211" t="e">
        <f>IF('Crisis Indicator Data'!#REF!="No Data",1,IF(#REF!&lt;&gt;"",1,0))</f>
        <v>#REF!</v>
      </c>
      <c r="AI88" s="211" t="e">
        <f>IF('Crisis Indicator Data'!#REF!="No Data",1,IF(#REF!&lt;&gt;"",1,0))</f>
        <v>#REF!</v>
      </c>
      <c r="AJ88" s="211" t="e">
        <f>IF('Crisis Indicator Data'!#REF!="No Data",1,IF(#REF!&lt;&gt;"",1,0))</f>
        <v>#REF!</v>
      </c>
      <c r="AK88" s="211" t="e">
        <f>IF('Crisis Indicator Data'!#REF!="No Data",1,IF(#REF!&lt;&gt;"",1,0))</f>
        <v>#REF!</v>
      </c>
      <c r="AL88" s="211" t="e">
        <f>IF('Crisis Indicator Data'!#REF!="No Data",1,IF(#REF!&lt;&gt;"",1,0))</f>
        <v>#REF!</v>
      </c>
      <c r="AM88" s="211" t="e">
        <f>IF('Crisis Indicator Data'!#REF!="No Data",1,IF(#REF!&lt;&gt;"",1,0))</f>
        <v>#REF!</v>
      </c>
      <c r="AN88" s="211" t="e">
        <f>IF('Crisis Indicator Data'!#REF!="No Data",1,IF(#REF!&lt;&gt;"",1,0))</f>
        <v>#REF!</v>
      </c>
      <c r="AO88" s="211" t="e">
        <f>IF('Crisis Indicator Data'!#REF!="No Data",1,IF(#REF!&lt;&gt;"",1,0))</f>
        <v>#REF!</v>
      </c>
      <c r="AP88" s="211" t="e">
        <f>IF('Crisis Indicator Data'!#REF!="No Data",1,IF(#REF!&lt;&gt;"",1,0))</f>
        <v>#REF!</v>
      </c>
      <c r="AQ88" s="211" t="e">
        <f>IF('Crisis Indicator Data'!#REF!="No Data",1,IF(#REF!&lt;&gt;"",1,0))</f>
        <v>#REF!</v>
      </c>
      <c r="AR88" s="211" t="e">
        <f>IF('Crisis Indicator Data'!#REF!="No Data",1,IF(#REF!&lt;&gt;"",1,0))</f>
        <v>#REF!</v>
      </c>
      <c r="AS88" s="211" t="e">
        <f>IF('Crisis Indicator Data'!#REF!="No Data",1,IF(#REF!&lt;&gt;"",1,0))</f>
        <v>#REF!</v>
      </c>
      <c r="AT88" s="211" t="e">
        <f>IF('Crisis Indicator Data'!#REF!="No Data",1,IF(#REF!&lt;&gt;"",1,0))</f>
        <v>#REF!</v>
      </c>
      <c r="AU88" s="211" t="e">
        <f>IF('Crisis Indicator Data'!#REF!="No Data",1,IF(#REF!&lt;&gt;"",1,0))</f>
        <v>#REF!</v>
      </c>
      <c r="AV88" s="211" t="e">
        <f>IF('Crisis Indicator Data'!#REF!="No Data",1,IF(#REF!&lt;&gt;"",1,0))</f>
        <v>#REF!</v>
      </c>
      <c r="AW88" s="211" t="e">
        <f>IF('Crisis Indicator Data'!#REF!="No Data",1,IF(#REF!&lt;&gt;"",1,0))</f>
        <v>#REF!</v>
      </c>
      <c r="AX88" s="211" t="e">
        <f>IF('Crisis Indicator Data'!#REF!="No Data",1,IF(#REF!&lt;&gt;"",1,0))</f>
        <v>#REF!</v>
      </c>
      <c r="AY88" s="211" t="e">
        <f>IF('Crisis Indicator Data'!#REF!="No Data",1,IF(#REF!&lt;&gt;"",1,0))</f>
        <v>#REF!</v>
      </c>
      <c r="AZ88" s="211" t="e">
        <f>IF('Crisis Indicator Data'!#REF!="No Data",1,IF(#REF!&lt;&gt;"",1,0))</f>
        <v>#REF!</v>
      </c>
      <c r="BA88" t="e">
        <f t="shared" si="4"/>
        <v>#REF!</v>
      </c>
      <c r="BB88" s="22" t="e">
        <f t="shared" si="5"/>
        <v>#REF!</v>
      </c>
    </row>
    <row r="89" spans="1:54" x14ac:dyDescent="0.25">
      <c r="A89" t="s">
        <v>8923</v>
      </c>
      <c r="B89" s="211" t="e">
        <f>IF('Crisis Indicator Data'!#REF!="No Data",1,IF(#REF!&lt;&gt;"",1,0))</f>
        <v>#REF!</v>
      </c>
      <c r="C89" s="211" t="e">
        <f>IF('Crisis Indicator Data'!#REF!="No Data",1,IF(#REF!&lt;&gt;"",1,0))</f>
        <v>#REF!</v>
      </c>
      <c r="D89" s="211" t="e">
        <f>IF('Crisis Indicator Data'!#REF!="No Data",1,IF(#REF!&lt;&gt;"",1,0))</f>
        <v>#REF!</v>
      </c>
      <c r="E89" s="211" t="e">
        <f>IF('Crisis Indicator Data'!#REF!="No Data",1,IF(#REF!&lt;&gt;"",1,0))</f>
        <v>#REF!</v>
      </c>
      <c r="F89" s="211" t="e">
        <f>IF('Crisis Indicator Data'!#REF!="No Data",1,IF(#REF!&lt;&gt;"",1,0))</f>
        <v>#REF!</v>
      </c>
      <c r="G89" s="211" t="e">
        <f>IF('Crisis Indicator Data'!#REF!="No Data",1,IF(#REF!&lt;&gt;"",1,0))</f>
        <v>#REF!</v>
      </c>
      <c r="H89" s="211" t="e">
        <f>IF('Crisis Indicator Data'!#REF!="No Data",1,IF(#REF!&lt;&gt;"",1,0))</f>
        <v>#REF!</v>
      </c>
      <c r="I89" s="211" t="e">
        <f>IF('Crisis Indicator Data'!#REF!="No Data",1,IF(#REF!&lt;&gt;"",1,0))</f>
        <v>#REF!</v>
      </c>
      <c r="J89" s="211" t="e">
        <f>IF('Crisis Indicator Data'!#REF!="No Data",1,IF(#REF!&lt;&gt;"",1,0))</f>
        <v>#REF!</v>
      </c>
      <c r="K89" s="211" t="e">
        <f>IF('Crisis Indicator Data'!#REF!="No Data",1,IF(#REF!&lt;&gt;"",1,0))</f>
        <v>#REF!</v>
      </c>
      <c r="L89" s="211" t="e">
        <f>IF('Crisis Indicator Data'!#REF!="No Data",1,IF(#REF!&lt;&gt;"",1,0))</f>
        <v>#REF!</v>
      </c>
      <c r="M89" s="211" t="e">
        <f>IF('Crisis Indicator Data'!#REF!="No Data",1,IF(#REF!&lt;&gt;"",1,0))</f>
        <v>#REF!</v>
      </c>
      <c r="N89" s="211" t="e">
        <f>IF('Crisis Indicator Data'!#REF!="No Data",1,IF(#REF!&lt;&gt;"",1,0))</f>
        <v>#REF!</v>
      </c>
      <c r="O89" s="211" t="e">
        <f>IF('Crisis Indicator Data'!#REF!="No Data",1,IF(#REF!&lt;&gt;"",1,0))</f>
        <v>#REF!</v>
      </c>
      <c r="P89" s="211" t="e">
        <f>IF('Crisis Indicator Data'!#REF!="No Data",1,IF(#REF!&lt;&gt;"",1,0))</f>
        <v>#REF!</v>
      </c>
      <c r="Q89" s="211" t="e">
        <f>IF('Crisis Indicator Data'!#REF!="No Data",1,IF(#REF!&lt;&gt;"",1,0))</f>
        <v>#REF!</v>
      </c>
      <c r="R89" s="211" t="e">
        <f>IF('Crisis Indicator Data'!#REF!="No Data",1,IF(#REF!&lt;&gt;"",1,0))</f>
        <v>#REF!</v>
      </c>
      <c r="S89" s="211" t="e">
        <f>IF('Crisis Indicator Data'!#REF!="No Data",1,IF(#REF!&lt;&gt;"",1,0))</f>
        <v>#REF!</v>
      </c>
      <c r="T89" s="211" t="e">
        <f>IF('Crisis Indicator Data'!#REF!="No Data",1,IF(#REF!&lt;&gt;"",1,0))</f>
        <v>#REF!</v>
      </c>
      <c r="U89" s="211" t="e">
        <f>IF('Crisis Indicator Data'!#REF!="No Data",1,IF(#REF!&lt;&gt;"",1,0))</f>
        <v>#REF!</v>
      </c>
      <c r="V89" s="211" t="e">
        <f>IF('Crisis Indicator Data'!#REF!="No Data",1,IF(#REF!&lt;&gt;"",1,0))</f>
        <v>#REF!</v>
      </c>
      <c r="W89" s="211" t="e">
        <f>IF('Crisis Indicator Data'!#REF!="No Data",1,IF(#REF!&lt;&gt;"",1,0))</f>
        <v>#REF!</v>
      </c>
      <c r="X89" s="211" t="e">
        <f>IF('Crisis Indicator Data'!#REF!="No Data",1,IF(#REF!&lt;&gt;"",1,0))</f>
        <v>#REF!</v>
      </c>
      <c r="Y89" s="211" t="e">
        <f>IF('Crisis Indicator Data'!#REF!="No Data",1,IF(#REF!&lt;&gt;"",1,0))</f>
        <v>#REF!</v>
      </c>
      <c r="Z89" s="211" t="e">
        <f>IF('Crisis Indicator Data'!#REF!="No Data",1,IF(#REF!&lt;&gt;"",1,0))</f>
        <v>#REF!</v>
      </c>
      <c r="AA89" s="211" t="e">
        <f>IF('Crisis Indicator Data'!#REF!="No Data",1,IF(#REF!&lt;&gt;"",1,0))</f>
        <v>#REF!</v>
      </c>
      <c r="AB89" s="211" t="e">
        <f>IF('Crisis Indicator Data'!#REF!="No Data",1,IF(#REF!&lt;&gt;"",1,0))</f>
        <v>#REF!</v>
      </c>
      <c r="AC89" s="211" t="e">
        <f>IF('Crisis Indicator Data'!#REF!="No Data",1,IF(#REF!&lt;&gt;"",1,0))</f>
        <v>#REF!</v>
      </c>
      <c r="AD89" s="211" t="e">
        <f>IF('Crisis Indicator Data'!#REF!="No Data",1,IF(#REF!&lt;&gt;"",1,0))</f>
        <v>#REF!</v>
      </c>
      <c r="AE89" s="211" t="e">
        <f>IF('Crisis Indicator Data'!#REF!="No Data",1,IF(#REF!&lt;&gt;"",1,0))</f>
        <v>#REF!</v>
      </c>
      <c r="AF89" s="211" t="e">
        <f>IF('Crisis Indicator Data'!#REF!="No Data",1,IF(#REF!&lt;&gt;"",1,0))</f>
        <v>#REF!</v>
      </c>
      <c r="AG89" s="211" t="e">
        <f>IF('Crisis Indicator Data'!#REF!="No Data",1,IF(#REF!&lt;&gt;"",1,0))</f>
        <v>#REF!</v>
      </c>
      <c r="AH89" s="211" t="e">
        <f>IF('Crisis Indicator Data'!#REF!="No Data",1,IF(#REF!&lt;&gt;"",1,0))</f>
        <v>#REF!</v>
      </c>
      <c r="AI89" s="211" t="e">
        <f>IF('Crisis Indicator Data'!#REF!="No Data",1,IF(#REF!&lt;&gt;"",1,0))</f>
        <v>#REF!</v>
      </c>
      <c r="AJ89" s="211" t="e">
        <f>IF('Crisis Indicator Data'!#REF!="No Data",1,IF(#REF!&lt;&gt;"",1,0))</f>
        <v>#REF!</v>
      </c>
      <c r="AK89" s="211" t="e">
        <f>IF('Crisis Indicator Data'!#REF!="No Data",1,IF(#REF!&lt;&gt;"",1,0))</f>
        <v>#REF!</v>
      </c>
      <c r="AL89" s="211" t="e">
        <f>IF('Crisis Indicator Data'!#REF!="No Data",1,IF(#REF!&lt;&gt;"",1,0))</f>
        <v>#REF!</v>
      </c>
      <c r="AM89" s="211" t="e">
        <f>IF('Crisis Indicator Data'!#REF!="No Data",1,IF(#REF!&lt;&gt;"",1,0))</f>
        <v>#REF!</v>
      </c>
      <c r="AN89" s="211" t="e">
        <f>IF('Crisis Indicator Data'!#REF!="No Data",1,IF(#REF!&lt;&gt;"",1,0))</f>
        <v>#REF!</v>
      </c>
      <c r="AO89" s="211" t="e">
        <f>IF('Crisis Indicator Data'!#REF!="No Data",1,IF(#REF!&lt;&gt;"",1,0))</f>
        <v>#REF!</v>
      </c>
      <c r="AP89" s="211" t="e">
        <f>IF('Crisis Indicator Data'!#REF!="No Data",1,IF(#REF!&lt;&gt;"",1,0))</f>
        <v>#REF!</v>
      </c>
      <c r="AQ89" s="211" t="e">
        <f>IF('Crisis Indicator Data'!#REF!="No Data",1,IF(#REF!&lt;&gt;"",1,0))</f>
        <v>#REF!</v>
      </c>
      <c r="AR89" s="211" t="e">
        <f>IF('Crisis Indicator Data'!#REF!="No Data",1,IF(#REF!&lt;&gt;"",1,0))</f>
        <v>#REF!</v>
      </c>
      <c r="AS89" s="211" t="e">
        <f>IF('Crisis Indicator Data'!#REF!="No Data",1,IF(#REF!&lt;&gt;"",1,0))</f>
        <v>#REF!</v>
      </c>
      <c r="AT89" s="211" t="e">
        <f>IF('Crisis Indicator Data'!#REF!="No Data",1,IF(#REF!&lt;&gt;"",1,0))</f>
        <v>#REF!</v>
      </c>
      <c r="AU89" s="211" t="e">
        <f>IF('Crisis Indicator Data'!#REF!="No Data",1,IF(#REF!&lt;&gt;"",1,0))</f>
        <v>#REF!</v>
      </c>
      <c r="AV89" s="211" t="e">
        <f>IF('Crisis Indicator Data'!#REF!="No Data",1,IF(#REF!&lt;&gt;"",1,0))</f>
        <v>#REF!</v>
      </c>
      <c r="AW89" s="211" t="e">
        <f>IF('Crisis Indicator Data'!#REF!="No Data",1,IF(#REF!&lt;&gt;"",1,0))</f>
        <v>#REF!</v>
      </c>
      <c r="AX89" s="211" t="e">
        <f>IF('Crisis Indicator Data'!#REF!="No Data",1,IF(#REF!&lt;&gt;"",1,0))</f>
        <v>#REF!</v>
      </c>
      <c r="AY89" s="211" t="e">
        <f>IF('Crisis Indicator Data'!#REF!="No Data",1,IF(#REF!&lt;&gt;"",1,0))</f>
        <v>#REF!</v>
      </c>
      <c r="AZ89" s="211" t="e">
        <f>IF('Crisis Indicator Data'!#REF!="No Data",1,IF(#REF!&lt;&gt;"",1,0))</f>
        <v>#REF!</v>
      </c>
      <c r="BA89" t="e">
        <f t="shared" si="4"/>
        <v>#REF!</v>
      </c>
      <c r="BB89" s="22" t="e">
        <f t="shared" si="5"/>
        <v>#REF!</v>
      </c>
    </row>
    <row r="90" spans="1:54" x14ac:dyDescent="0.25">
      <c r="A90" t="s">
        <v>8854</v>
      </c>
      <c r="B90" s="211" t="e">
        <f>IF('Crisis Indicator Data'!#REF!="No Data",1,IF(#REF!&lt;&gt;"",1,0))</f>
        <v>#REF!</v>
      </c>
      <c r="C90" s="211" t="e">
        <f>IF('Crisis Indicator Data'!#REF!="No Data",1,IF(#REF!&lt;&gt;"",1,0))</f>
        <v>#REF!</v>
      </c>
      <c r="D90" s="211" t="e">
        <f>IF('Crisis Indicator Data'!#REF!="No Data",1,IF(#REF!&lt;&gt;"",1,0))</f>
        <v>#REF!</v>
      </c>
      <c r="E90" s="211" t="e">
        <f>IF('Crisis Indicator Data'!#REF!="No Data",1,IF(#REF!&lt;&gt;"",1,0))</f>
        <v>#REF!</v>
      </c>
      <c r="F90" s="211" t="e">
        <f>IF('Crisis Indicator Data'!#REF!="No Data",1,IF(#REF!&lt;&gt;"",1,0))</f>
        <v>#REF!</v>
      </c>
      <c r="G90" s="211" t="e">
        <f>IF('Crisis Indicator Data'!#REF!="No Data",1,IF(#REF!&lt;&gt;"",1,0))</f>
        <v>#REF!</v>
      </c>
      <c r="H90" s="211" t="e">
        <f>IF('Crisis Indicator Data'!#REF!="No Data",1,IF(#REF!&lt;&gt;"",1,0))</f>
        <v>#REF!</v>
      </c>
      <c r="I90" s="211" t="e">
        <f>IF('Crisis Indicator Data'!#REF!="No Data",1,IF(#REF!&lt;&gt;"",1,0))</f>
        <v>#REF!</v>
      </c>
      <c r="J90" s="211" t="e">
        <f>IF('Crisis Indicator Data'!#REF!="No Data",1,IF(#REF!&lt;&gt;"",1,0))</f>
        <v>#REF!</v>
      </c>
      <c r="K90" s="211" t="e">
        <f>IF('Crisis Indicator Data'!#REF!="No Data",1,IF(#REF!&lt;&gt;"",1,0))</f>
        <v>#REF!</v>
      </c>
      <c r="L90" s="211" t="e">
        <f>IF('Crisis Indicator Data'!#REF!="No Data",1,IF(#REF!&lt;&gt;"",1,0))</f>
        <v>#REF!</v>
      </c>
      <c r="M90" s="211" t="e">
        <f>IF('Crisis Indicator Data'!#REF!="No Data",1,IF(#REF!&lt;&gt;"",1,0))</f>
        <v>#REF!</v>
      </c>
      <c r="N90" s="211" t="e">
        <f>IF('Crisis Indicator Data'!#REF!="No Data",1,IF(#REF!&lt;&gt;"",1,0))</f>
        <v>#REF!</v>
      </c>
      <c r="O90" s="211" t="e">
        <f>IF('Crisis Indicator Data'!#REF!="No Data",1,IF(#REF!&lt;&gt;"",1,0))</f>
        <v>#REF!</v>
      </c>
      <c r="P90" s="211" t="e">
        <f>IF('Crisis Indicator Data'!#REF!="No Data",1,IF(#REF!&lt;&gt;"",1,0))</f>
        <v>#REF!</v>
      </c>
      <c r="Q90" s="211" t="e">
        <f>IF('Crisis Indicator Data'!#REF!="No Data",1,IF(#REF!&lt;&gt;"",1,0))</f>
        <v>#REF!</v>
      </c>
      <c r="R90" s="211" t="e">
        <f>IF('Crisis Indicator Data'!#REF!="No Data",1,IF(#REF!&lt;&gt;"",1,0))</f>
        <v>#REF!</v>
      </c>
      <c r="S90" s="211" t="e">
        <f>IF('Crisis Indicator Data'!#REF!="No Data",1,IF(#REF!&lt;&gt;"",1,0))</f>
        <v>#REF!</v>
      </c>
      <c r="T90" s="211" t="e">
        <f>IF('Crisis Indicator Data'!#REF!="No Data",1,IF(#REF!&lt;&gt;"",1,0))</f>
        <v>#REF!</v>
      </c>
      <c r="U90" s="211" t="e">
        <f>IF('Crisis Indicator Data'!#REF!="No Data",1,IF(#REF!&lt;&gt;"",1,0))</f>
        <v>#REF!</v>
      </c>
      <c r="V90" s="211" t="e">
        <f>IF('Crisis Indicator Data'!#REF!="No Data",1,IF(#REF!&lt;&gt;"",1,0))</f>
        <v>#REF!</v>
      </c>
      <c r="W90" s="211" t="e">
        <f>IF('Crisis Indicator Data'!#REF!="No Data",1,IF(#REF!&lt;&gt;"",1,0))</f>
        <v>#REF!</v>
      </c>
      <c r="X90" s="211" t="e">
        <f>IF('Crisis Indicator Data'!#REF!="No Data",1,IF(#REF!&lt;&gt;"",1,0))</f>
        <v>#REF!</v>
      </c>
      <c r="Y90" s="211" t="e">
        <f>IF('Crisis Indicator Data'!#REF!="No Data",1,IF(#REF!&lt;&gt;"",1,0))</f>
        <v>#REF!</v>
      </c>
      <c r="Z90" s="211" t="e">
        <f>IF('Crisis Indicator Data'!#REF!="No Data",1,IF(#REF!&lt;&gt;"",1,0))</f>
        <v>#REF!</v>
      </c>
      <c r="AA90" s="211" t="e">
        <f>IF('Crisis Indicator Data'!#REF!="No Data",1,IF(#REF!&lt;&gt;"",1,0))</f>
        <v>#REF!</v>
      </c>
      <c r="AB90" s="211" t="e">
        <f>IF('Crisis Indicator Data'!#REF!="No Data",1,IF(#REF!&lt;&gt;"",1,0))</f>
        <v>#REF!</v>
      </c>
      <c r="AC90" s="211" t="e">
        <f>IF('Crisis Indicator Data'!#REF!="No Data",1,IF(#REF!&lt;&gt;"",1,0))</f>
        <v>#REF!</v>
      </c>
      <c r="AD90" s="211" t="e">
        <f>IF('Crisis Indicator Data'!#REF!="No Data",1,IF(#REF!&lt;&gt;"",1,0))</f>
        <v>#REF!</v>
      </c>
      <c r="AE90" s="211" t="e">
        <f>IF('Crisis Indicator Data'!#REF!="No Data",1,IF(#REF!&lt;&gt;"",1,0))</f>
        <v>#REF!</v>
      </c>
      <c r="AF90" s="211" t="e">
        <f>IF('Crisis Indicator Data'!#REF!="No Data",1,IF(#REF!&lt;&gt;"",1,0))</f>
        <v>#REF!</v>
      </c>
      <c r="AG90" s="211" t="e">
        <f>IF('Crisis Indicator Data'!#REF!="No Data",1,IF(#REF!&lt;&gt;"",1,0))</f>
        <v>#REF!</v>
      </c>
      <c r="AH90" s="211" t="e">
        <f>IF('Crisis Indicator Data'!#REF!="No Data",1,IF(#REF!&lt;&gt;"",1,0))</f>
        <v>#REF!</v>
      </c>
      <c r="AI90" s="211" t="e">
        <f>IF('Crisis Indicator Data'!#REF!="No Data",1,IF(#REF!&lt;&gt;"",1,0))</f>
        <v>#REF!</v>
      </c>
      <c r="AJ90" s="211" t="e">
        <f>IF('Crisis Indicator Data'!#REF!="No Data",1,IF(#REF!&lt;&gt;"",1,0))</f>
        <v>#REF!</v>
      </c>
      <c r="AK90" s="211" t="e">
        <f>IF('Crisis Indicator Data'!#REF!="No Data",1,IF(#REF!&lt;&gt;"",1,0))</f>
        <v>#REF!</v>
      </c>
      <c r="AL90" s="211" t="e">
        <f>IF('Crisis Indicator Data'!#REF!="No Data",1,IF(#REF!&lt;&gt;"",1,0))</f>
        <v>#REF!</v>
      </c>
      <c r="AM90" s="211" t="e">
        <f>IF('Crisis Indicator Data'!#REF!="No Data",1,IF(#REF!&lt;&gt;"",1,0))</f>
        <v>#REF!</v>
      </c>
      <c r="AN90" s="211" t="e">
        <f>IF('Crisis Indicator Data'!#REF!="No Data",1,IF(#REF!&lt;&gt;"",1,0))</f>
        <v>#REF!</v>
      </c>
      <c r="AO90" s="211" t="e">
        <f>IF('Crisis Indicator Data'!#REF!="No Data",1,IF(#REF!&lt;&gt;"",1,0))</f>
        <v>#REF!</v>
      </c>
      <c r="AP90" s="211" t="e">
        <f>IF('Crisis Indicator Data'!#REF!="No Data",1,IF(#REF!&lt;&gt;"",1,0))</f>
        <v>#REF!</v>
      </c>
      <c r="AQ90" s="211" t="e">
        <f>IF('Crisis Indicator Data'!#REF!="No Data",1,IF(#REF!&lt;&gt;"",1,0))</f>
        <v>#REF!</v>
      </c>
      <c r="AR90" s="211" t="e">
        <f>IF('Crisis Indicator Data'!#REF!="No Data",1,IF(#REF!&lt;&gt;"",1,0))</f>
        <v>#REF!</v>
      </c>
      <c r="AS90" s="211" t="e">
        <f>IF('Crisis Indicator Data'!#REF!="No Data",1,IF(#REF!&lt;&gt;"",1,0))</f>
        <v>#REF!</v>
      </c>
      <c r="AT90" s="211" t="e">
        <f>IF('Crisis Indicator Data'!#REF!="No Data",1,IF(#REF!&lt;&gt;"",1,0))</f>
        <v>#REF!</v>
      </c>
      <c r="AU90" s="211" t="e">
        <f>IF('Crisis Indicator Data'!#REF!="No Data",1,IF(#REF!&lt;&gt;"",1,0))</f>
        <v>#REF!</v>
      </c>
      <c r="AV90" s="211" t="e">
        <f>IF('Crisis Indicator Data'!#REF!="No Data",1,IF(#REF!&lt;&gt;"",1,0))</f>
        <v>#REF!</v>
      </c>
      <c r="AW90" s="211" t="e">
        <f>IF('Crisis Indicator Data'!#REF!="No Data",1,IF(#REF!&lt;&gt;"",1,0))</f>
        <v>#REF!</v>
      </c>
      <c r="AX90" s="211" t="e">
        <f>IF('Crisis Indicator Data'!#REF!="No Data",1,IF(#REF!&lt;&gt;"",1,0))</f>
        <v>#REF!</v>
      </c>
      <c r="AY90" s="211" t="e">
        <f>IF('Crisis Indicator Data'!#REF!="No Data",1,IF(#REF!&lt;&gt;"",1,0))</f>
        <v>#REF!</v>
      </c>
      <c r="AZ90" s="211" t="e">
        <f>IF('Crisis Indicator Data'!#REF!="No Data",1,IF(#REF!&lt;&gt;"",1,0))</f>
        <v>#REF!</v>
      </c>
      <c r="BA90" t="e">
        <f t="shared" si="4"/>
        <v>#REF!</v>
      </c>
      <c r="BB90" s="22" t="e">
        <f t="shared" si="5"/>
        <v>#REF!</v>
      </c>
    </row>
    <row r="91" spans="1:54" x14ac:dyDescent="0.25">
      <c r="A91" t="s">
        <v>8856</v>
      </c>
      <c r="B91" s="211" t="e">
        <f>IF('Crisis Indicator Data'!#REF!="No Data",1,IF(#REF!&lt;&gt;"",1,0))</f>
        <v>#REF!</v>
      </c>
      <c r="C91" s="211" t="e">
        <f>IF('Crisis Indicator Data'!#REF!="No Data",1,IF(#REF!&lt;&gt;"",1,0))</f>
        <v>#REF!</v>
      </c>
      <c r="D91" s="211" t="e">
        <f>IF('Crisis Indicator Data'!#REF!="No Data",1,IF(#REF!&lt;&gt;"",1,0))</f>
        <v>#REF!</v>
      </c>
      <c r="E91" s="211" t="e">
        <f>IF('Crisis Indicator Data'!#REF!="No Data",1,IF(#REF!&lt;&gt;"",1,0))</f>
        <v>#REF!</v>
      </c>
      <c r="F91" s="211" t="e">
        <f>IF('Crisis Indicator Data'!#REF!="No Data",1,IF(#REF!&lt;&gt;"",1,0))</f>
        <v>#REF!</v>
      </c>
      <c r="G91" s="211" t="e">
        <f>IF('Crisis Indicator Data'!#REF!="No Data",1,IF(#REF!&lt;&gt;"",1,0))</f>
        <v>#REF!</v>
      </c>
      <c r="H91" s="211" t="e">
        <f>IF('Crisis Indicator Data'!#REF!="No Data",1,IF(#REF!&lt;&gt;"",1,0))</f>
        <v>#REF!</v>
      </c>
      <c r="I91" s="211" t="e">
        <f>IF('Crisis Indicator Data'!#REF!="No Data",1,IF(#REF!&lt;&gt;"",1,0))</f>
        <v>#REF!</v>
      </c>
      <c r="J91" s="211" t="e">
        <f>IF('Crisis Indicator Data'!#REF!="No Data",1,IF(#REF!&lt;&gt;"",1,0))</f>
        <v>#REF!</v>
      </c>
      <c r="K91" s="211" t="e">
        <f>IF('Crisis Indicator Data'!#REF!="No Data",1,IF(#REF!&lt;&gt;"",1,0))</f>
        <v>#REF!</v>
      </c>
      <c r="L91" s="211" t="e">
        <f>IF('Crisis Indicator Data'!#REF!="No Data",1,IF(#REF!&lt;&gt;"",1,0))</f>
        <v>#REF!</v>
      </c>
      <c r="M91" s="211" t="e">
        <f>IF('Crisis Indicator Data'!#REF!="No Data",1,IF(#REF!&lt;&gt;"",1,0))</f>
        <v>#REF!</v>
      </c>
      <c r="N91" s="211" t="e">
        <f>IF('Crisis Indicator Data'!#REF!="No Data",1,IF(#REF!&lt;&gt;"",1,0))</f>
        <v>#REF!</v>
      </c>
      <c r="O91" s="211" t="e">
        <f>IF('Crisis Indicator Data'!#REF!="No Data",1,IF(#REF!&lt;&gt;"",1,0))</f>
        <v>#REF!</v>
      </c>
      <c r="P91" s="211" t="e">
        <f>IF('Crisis Indicator Data'!#REF!="No Data",1,IF(#REF!&lt;&gt;"",1,0))</f>
        <v>#REF!</v>
      </c>
      <c r="Q91" s="211" t="e">
        <f>IF('Crisis Indicator Data'!#REF!="No Data",1,IF(#REF!&lt;&gt;"",1,0))</f>
        <v>#REF!</v>
      </c>
      <c r="R91" s="211" t="e">
        <f>IF('Crisis Indicator Data'!#REF!="No Data",1,IF(#REF!&lt;&gt;"",1,0))</f>
        <v>#REF!</v>
      </c>
      <c r="S91" s="211" t="e">
        <f>IF('Crisis Indicator Data'!#REF!="No Data",1,IF(#REF!&lt;&gt;"",1,0))</f>
        <v>#REF!</v>
      </c>
      <c r="T91" s="211" t="e">
        <f>IF('Crisis Indicator Data'!#REF!="No Data",1,IF(#REF!&lt;&gt;"",1,0))</f>
        <v>#REF!</v>
      </c>
      <c r="U91" s="211" t="e">
        <f>IF('Crisis Indicator Data'!#REF!="No Data",1,IF(#REF!&lt;&gt;"",1,0))</f>
        <v>#REF!</v>
      </c>
      <c r="V91" s="211" t="e">
        <f>IF('Crisis Indicator Data'!#REF!="No Data",1,IF(#REF!&lt;&gt;"",1,0))</f>
        <v>#REF!</v>
      </c>
      <c r="W91" s="211" t="e">
        <f>IF('Crisis Indicator Data'!#REF!="No Data",1,IF(#REF!&lt;&gt;"",1,0))</f>
        <v>#REF!</v>
      </c>
      <c r="X91" s="211" t="e">
        <f>IF('Crisis Indicator Data'!#REF!="No Data",1,IF(#REF!&lt;&gt;"",1,0))</f>
        <v>#REF!</v>
      </c>
      <c r="Y91" s="211" t="e">
        <f>IF('Crisis Indicator Data'!#REF!="No Data",1,IF(#REF!&lt;&gt;"",1,0))</f>
        <v>#REF!</v>
      </c>
      <c r="Z91" s="211" t="e">
        <f>IF('Crisis Indicator Data'!#REF!="No Data",1,IF(#REF!&lt;&gt;"",1,0))</f>
        <v>#REF!</v>
      </c>
      <c r="AA91" s="211" t="e">
        <f>IF('Crisis Indicator Data'!#REF!="No Data",1,IF(#REF!&lt;&gt;"",1,0))</f>
        <v>#REF!</v>
      </c>
      <c r="AB91" s="211" t="e">
        <f>IF('Crisis Indicator Data'!#REF!="No Data",1,IF(#REF!&lt;&gt;"",1,0))</f>
        <v>#REF!</v>
      </c>
      <c r="AC91" s="211" t="e">
        <f>IF('Crisis Indicator Data'!#REF!="No Data",1,IF(#REF!&lt;&gt;"",1,0))</f>
        <v>#REF!</v>
      </c>
      <c r="AD91" s="211" t="e">
        <f>IF('Crisis Indicator Data'!#REF!="No Data",1,IF(#REF!&lt;&gt;"",1,0))</f>
        <v>#REF!</v>
      </c>
      <c r="AE91" s="211" t="e">
        <f>IF('Crisis Indicator Data'!#REF!="No Data",1,IF(#REF!&lt;&gt;"",1,0))</f>
        <v>#REF!</v>
      </c>
      <c r="AF91" s="211" t="e">
        <f>IF('Crisis Indicator Data'!#REF!="No Data",1,IF(#REF!&lt;&gt;"",1,0))</f>
        <v>#REF!</v>
      </c>
      <c r="AG91" s="211" t="e">
        <f>IF('Crisis Indicator Data'!#REF!="No Data",1,IF(#REF!&lt;&gt;"",1,0))</f>
        <v>#REF!</v>
      </c>
      <c r="AH91" s="211" t="e">
        <f>IF('Crisis Indicator Data'!#REF!="No Data",1,IF(#REF!&lt;&gt;"",1,0))</f>
        <v>#REF!</v>
      </c>
      <c r="AI91" s="211" t="e">
        <f>IF('Crisis Indicator Data'!#REF!="No Data",1,IF(#REF!&lt;&gt;"",1,0))</f>
        <v>#REF!</v>
      </c>
      <c r="AJ91" s="211" t="e">
        <f>IF('Crisis Indicator Data'!#REF!="No Data",1,IF(#REF!&lt;&gt;"",1,0))</f>
        <v>#REF!</v>
      </c>
      <c r="AK91" s="211" t="e">
        <f>IF('Crisis Indicator Data'!#REF!="No Data",1,IF(#REF!&lt;&gt;"",1,0))</f>
        <v>#REF!</v>
      </c>
      <c r="AL91" s="211" t="e">
        <f>IF('Crisis Indicator Data'!#REF!="No Data",1,IF(#REF!&lt;&gt;"",1,0))</f>
        <v>#REF!</v>
      </c>
      <c r="AM91" s="211" t="e">
        <f>IF('Crisis Indicator Data'!#REF!="No Data",1,IF(#REF!&lt;&gt;"",1,0))</f>
        <v>#REF!</v>
      </c>
      <c r="AN91" s="211" t="e">
        <f>IF('Crisis Indicator Data'!#REF!="No Data",1,IF(#REF!&lt;&gt;"",1,0))</f>
        <v>#REF!</v>
      </c>
      <c r="AO91" s="211" t="e">
        <f>IF('Crisis Indicator Data'!#REF!="No Data",1,IF(#REF!&lt;&gt;"",1,0))</f>
        <v>#REF!</v>
      </c>
      <c r="AP91" s="211" t="e">
        <f>IF('Crisis Indicator Data'!#REF!="No Data",1,IF(#REF!&lt;&gt;"",1,0))</f>
        <v>#REF!</v>
      </c>
      <c r="AQ91" s="211" t="e">
        <f>IF('Crisis Indicator Data'!#REF!="No Data",1,IF(#REF!&lt;&gt;"",1,0))</f>
        <v>#REF!</v>
      </c>
      <c r="AR91" s="211" t="e">
        <f>IF('Crisis Indicator Data'!#REF!="No Data",1,IF(#REF!&lt;&gt;"",1,0))</f>
        <v>#REF!</v>
      </c>
      <c r="AS91" s="211" t="e">
        <f>IF('Crisis Indicator Data'!#REF!="No Data",1,IF(#REF!&lt;&gt;"",1,0))</f>
        <v>#REF!</v>
      </c>
      <c r="AT91" s="211" t="e">
        <f>IF('Crisis Indicator Data'!#REF!="No Data",1,IF(#REF!&lt;&gt;"",1,0))</f>
        <v>#REF!</v>
      </c>
      <c r="AU91" s="211" t="e">
        <f>IF('Crisis Indicator Data'!#REF!="No Data",1,IF(#REF!&lt;&gt;"",1,0))</f>
        <v>#REF!</v>
      </c>
      <c r="AV91" s="211" t="e">
        <f>IF('Crisis Indicator Data'!#REF!="No Data",1,IF(#REF!&lt;&gt;"",1,0))</f>
        <v>#REF!</v>
      </c>
      <c r="AW91" s="211" t="e">
        <f>IF('Crisis Indicator Data'!#REF!="No Data",1,IF(#REF!&lt;&gt;"",1,0))</f>
        <v>#REF!</v>
      </c>
      <c r="AX91" s="211" t="e">
        <f>IF('Crisis Indicator Data'!#REF!="No Data",1,IF(#REF!&lt;&gt;"",1,0))</f>
        <v>#REF!</v>
      </c>
      <c r="AY91" s="211" t="e">
        <f>IF('Crisis Indicator Data'!#REF!="No Data",1,IF(#REF!&lt;&gt;"",1,0))</f>
        <v>#REF!</v>
      </c>
      <c r="AZ91" s="211" t="e">
        <f>IF('Crisis Indicator Data'!#REF!="No Data",1,IF(#REF!&lt;&gt;"",1,0))</f>
        <v>#REF!</v>
      </c>
      <c r="BA91" t="e">
        <f t="shared" si="4"/>
        <v>#REF!</v>
      </c>
      <c r="BB91" s="22" t="e">
        <f t="shared" si="5"/>
        <v>#REF!</v>
      </c>
    </row>
    <row r="92" spans="1:54" x14ac:dyDescent="0.25">
      <c r="A92" t="s">
        <v>8846</v>
      </c>
      <c r="B92" s="211" t="e">
        <f>IF('Crisis Indicator Data'!#REF!="No Data",1,IF(#REF!&lt;&gt;"",1,0))</f>
        <v>#REF!</v>
      </c>
      <c r="C92" s="211" t="e">
        <f>IF('Crisis Indicator Data'!#REF!="No Data",1,IF(#REF!&lt;&gt;"",1,0))</f>
        <v>#REF!</v>
      </c>
      <c r="D92" s="211" t="e">
        <f>IF('Crisis Indicator Data'!#REF!="No Data",1,IF(#REF!&lt;&gt;"",1,0))</f>
        <v>#REF!</v>
      </c>
      <c r="E92" s="211" t="e">
        <f>IF('Crisis Indicator Data'!#REF!="No Data",1,IF(#REF!&lt;&gt;"",1,0))</f>
        <v>#REF!</v>
      </c>
      <c r="F92" s="211" t="e">
        <f>IF('Crisis Indicator Data'!#REF!="No Data",1,IF(#REF!&lt;&gt;"",1,0))</f>
        <v>#REF!</v>
      </c>
      <c r="G92" s="211" t="e">
        <f>IF('Crisis Indicator Data'!#REF!="No Data",1,IF(#REF!&lt;&gt;"",1,0))</f>
        <v>#REF!</v>
      </c>
      <c r="H92" s="211" t="e">
        <f>IF('Crisis Indicator Data'!#REF!="No Data",1,IF(#REF!&lt;&gt;"",1,0))</f>
        <v>#REF!</v>
      </c>
      <c r="I92" s="211" t="e">
        <f>IF('Crisis Indicator Data'!#REF!="No Data",1,IF(#REF!&lt;&gt;"",1,0))</f>
        <v>#REF!</v>
      </c>
      <c r="J92" s="211" t="e">
        <f>IF('Crisis Indicator Data'!#REF!="No Data",1,IF(#REF!&lt;&gt;"",1,0))</f>
        <v>#REF!</v>
      </c>
      <c r="K92" s="211" t="e">
        <f>IF('Crisis Indicator Data'!#REF!="No Data",1,IF(#REF!&lt;&gt;"",1,0))</f>
        <v>#REF!</v>
      </c>
      <c r="L92" s="211" t="e">
        <f>IF('Crisis Indicator Data'!#REF!="No Data",1,IF(#REF!&lt;&gt;"",1,0))</f>
        <v>#REF!</v>
      </c>
      <c r="M92" s="211" t="e">
        <f>IF('Crisis Indicator Data'!#REF!="No Data",1,IF(#REF!&lt;&gt;"",1,0))</f>
        <v>#REF!</v>
      </c>
      <c r="N92" s="211" t="e">
        <f>IF('Crisis Indicator Data'!#REF!="No Data",1,IF(#REF!&lt;&gt;"",1,0))</f>
        <v>#REF!</v>
      </c>
      <c r="O92" s="211" t="e">
        <f>IF('Crisis Indicator Data'!#REF!="No Data",1,IF(#REF!&lt;&gt;"",1,0))</f>
        <v>#REF!</v>
      </c>
      <c r="P92" s="211" t="e">
        <f>IF('Crisis Indicator Data'!#REF!="No Data",1,IF(#REF!&lt;&gt;"",1,0))</f>
        <v>#REF!</v>
      </c>
      <c r="Q92" s="211" t="e">
        <f>IF('Crisis Indicator Data'!#REF!="No Data",1,IF(#REF!&lt;&gt;"",1,0))</f>
        <v>#REF!</v>
      </c>
      <c r="R92" s="211" t="e">
        <f>IF('Crisis Indicator Data'!#REF!="No Data",1,IF(#REF!&lt;&gt;"",1,0))</f>
        <v>#REF!</v>
      </c>
      <c r="S92" s="211" t="e">
        <f>IF('Crisis Indicator Data'!#REF!="No Data",1,IF(#REF!&lt;&gt;"",1,0))</f>
        <v>#REF!</v>
      </c>
      <c r="T92" s="211" t="e">
        <f>IF('Crisis Indicator Data'!#REF!="No Data",1,IF(#REF!&lt;&gt;"",1,0))</f>
        <v>#REF!</v>
      </c>
      <c r="U92" s="211" t="e">
        <f>IF('Crisis Indicator Data'!#REF!="No Data",1,IF(#REF!&lt;&gt;"",1,0))</f>
        <v>#REF!</v>
      </c>
      <c r="V92" s="211" t="e">
        <f>IF('Crisis Indicator Data'!#REF!="No Data",1,IF(#REF!&lt;&gt;"",1,0))</f>
        <v>#REF!</v>
      </c>
      <c r="W92" s="211" t="e">
        <f>IF('Crisis Indicator Data'!#REF!="No Data",1,IF(#REF!&lt;&gt;"",1,0))</f>
        <v>#REF!</v>
      </c>
      <c r="X92" s="211" t="e">
        <f>IF('Crisis Indicator Data'!#REF!="No Data",1,IF(#REF!&lt;&gt;"",1,0))</f>
        <v>#REF!</v>
      </c>
      <c r="Y92" s="211" t="e">
        <f>IF('Crisis Indicator Data'!#REF!="No Data",1,IF(#REF!&lt;&gt;"",1,0))</f>
        <v>#REF!</v>
      </c>
      <c r="Z92" s="211" t="e">
        <f>IF('Crisis Indicator Data'!#REF!="No Data",1,IF(#REF!&lt;&gt;"",1,0))</f>
        <v>#REF!</v>
      </c>
      <c r="AA92" s="211" t="e">
        <f>IF('Crisis Indicator Data'!#REF!="No Data",1,IF(#REF!&lt;&gt;"",1,0))</f>
        <v>#REF!</v>
      </c>
      <c r="AB92" s="211" t="e">
        <f>IF('Crisis Indicator Data'!#REF!="No Data",1,IF(#REF!&lt;&gt;"",1,0))</f>
        <v>#REF!</v>
      </c>
      <c r="AC92" s="211" t="e">
        <f>IF('Crisis Indicator Data'!#REF!="No Data",1,IF(#REF!&lt;&gt;"",1,0))</f>
        <v>#REF!</v>
      </c>
      <c r="AD92" s="211" t="e">
        <f>IF('Crisis Indicator Data'!#REF!="No Data",1,IF(#REF!&lt;&gt;"",1,0))</f>
        <v>#REF!</v>
      </c>
      <c r="AE92" s="211" t="e">
        <f>IF('Crisis Indicator Data'!#REF!="No Data",1,IF(#REF!&lt;&gt;"",1,0))</f>
        <v>#REF!</v>
      </c>
      <c r="AF92" s="211" t="e">
        <f>IF('Crisis Indicator Data'!#REF!="No Data",1,IF(#REF!&lt;&gt;"",1,0))</f>
        <v>#REF!</v>
      </c>
      <c r="AG92" s="211" t="e">
        <f>IF('Crisis Indicator Data'!#REF!="No Data",1,IF(#REF!&lt;&gt;"",1,0))</f>
        <v>#REF!</v>
      </c>
      <c r="AH92" s="211" t="e">
        <f>IF('Crisis Indicator Data'!#REF!="No Data",1,IF(#REF!&lt;&gt;"",1,0))</f>
        <v>#REF!</v>
      </c>
      <c r="AI92" s="211" t="e">
        <f>IF('Crisis Indicator Data'!#REF!="No Data",1,IF(#REF!&lt;&gt;"",1,0))</f>
        <v>#REF!</v>
      </c>
      <c r="AJ92" s="211" t="e">
        <f>IF('Crisis Indicator Data'!#REF!="No Data",1,IF(#REF!&lt;&gt;"",1,0))</f>
        <v>#REF!</v>
      </c>
      <c r="AK92" s="211" t="e">
        <f>IF('Crisis Indicator Data'!#REF!="No Data",1,IF(#REF!&lt;&gt;"",1,0))</f>
        <v>#REF!</v>
      </c>
      <c r="AL92" s="211" t="e">
        <f>IF('Crisis Indicator Data'!#REF!="No Data",1,IF(#REF!&lt;&gt;"",1,0))</f>
        <v>#REF!</v>
      </c>
      <c r="AM92" s="211" t="e">
        <f>IF('Crisis Indicator Data'!#REF!="No Data",1,IF(#REF!&lt;&gt;"",1,0))</f>
        <v>#REF!</v>
      </c>
      <c r="AN92" s="211" t="e">
        <f>IF('Crisis Indicator Data'!#REF!="No Data",1,IF(#REF!&lt;&gt;"",1,0))</f>
        <v>#REF!</v>
      </c>
      <c r="AO92" s="211" t="e">
        <f>IF('Crisis Indicator Data'!#REF!="No Data",1,IF(#REF!&lt;&gt;"",1,0))</f>
        <v>#REF!</v>
      </c>
      <c r="AP92" s="211" t="e">
        <f>IF('Crisis Indicator Data'!#REF!="No Data",1,IF(#REF!&lt;&gt;"",1,0))</f>
        <v>#REF!</v>
      </c>
      <c r="AQ92" s="211" t="e">
        <f>IF('Crisis Indicator Data'!#REF!="No Data",1,IF(#REF!&lt;&gt;"",1,0))</f>
        <v>#REF!</v>
      </c>
      <c r="AR92" s="211" t="e">
        <f>IF('Crisis Indicator Data'!#REF!="No Data",1,IF(#REF!&lt;&gt;"",1,0))</f>
        <v>#REF!</v>
      </c>
      <c r="AS92" s="211" t="e">
        <f>IF('Crisis Indicator Data'!#REF!="No Data",1,IF(#REF!&lt;&gt;"",1,0))</f>
        <v>#REF!</v>
      </c>
      <c r="AT92" s="211" t="e">
        <f>IF('Crisis Indicator Data'!#REF!="No Data",1,IF(#REF!&lt;&gt;"",1,0))</f>
        <v>#REF!</v>
      </c>
      <c r="AU92" s="211" t="e">
        <f>IF('Crisis Indicator Data'!#REF!="No Data",1,IF(#REF!&lt;&gt;"",1,0))</f>
        <v>#REF!</v>
      </c>
      <c r="AV92" s="211" t="e">
        <f>IF('Crisis Indicator Data'!#REF!="No Data",1,IF(#REF!&lt;&gt;"",1,0))</f>
        <v>#REF!</v>
      </c>
      <c r="AW92" s="211" t="e">
        <f>IF('Crisis Indicator Data'!#REF!="No Data",1,IF(#REF!&lt;&gt;"",1,0))</f>
        <v>#REF!</v>
      </c>
      <c r="AX92" s="211" t="e">
        <f>IF('Crisis Indicator Data'!#REF!="No Data",1,IF(#REF!&lt;&gt;"",1,0))</f>
        <v>#REF!</v>
      </c>
      <c r="AY92" s="211" t="e">
        <f>IF('Crisis Indicator Data'!#REF!="No Data",1,IF(#REF!&lt;&gt;"",1,0))</f>
        <v>#REF!</v>
      </c>
      <c r="AZ92" s="211" t="e">
        <f>IF('Crisis Indicator Data'!#REF!="No Data",1,IF(#REF!&lt;&gt;"",1,0))</f>
        <v>#REF!</v>
      </c>
      <c r="BA92" t="e">
        <f t="shared" si="4"/>
        <v>#REF!</v>
      </c>
      <c r="BB92" s="22" t="e">
        <f t="shared" si="5"/>
        <v>#REF!</v>
      </c>
    </row>
    <row r="93" spans="1:54" x14ac:dyDescent="0.25">
      <c r="A93" t="s">
        <v>8858</v>
      </c>
      <c r="B93" s="211" t="e">
        <f>IF('Crisis Indicator Data'!#REF!="No Data",1,IF(#REF!&lt;&gt;"",1,0))</f>
        <v>#REF!</v>
      </c>
      <c r="C93" s="211" t="e">
        <f>IF('Crisis Indicator Data'!#REF!="No Data",1,IF(#REF!&lt;&gt;"",1,0))</f>
        <v>#REF!</v>
      </c>
      <c r="D93" s="211" t="e">
        <f>IF('Crisis Indicator Data'!#REF!="No Data",1,IF(#REF!&lt;&gt;"",1,0))</f>
        <v>#REF!</v>
      </c>
      <c r="E93" s="211" t="e">
        <f>IF('Crisis Indicator Data'!#REF!="No Data",1,IF(#REF!&lt;&gt;"",1,0))</f>
        <v>#REF!</v>
      </c>
      <c r="F93" s="211" t="e">
        <f>IF('Crisis Indicator Data'!#REF!="No Data",1,IF(#REF!&lt;&gt;"",1,0))</f>
        <v>#REF!</v>
      </c>
      <c r="G93" s="211" t="e">
        <f>IF('Crisis Indicator Data'!#REF!="No Data",1,IF(#REF!&lt;&gt;"",1,0))</f>
        <v>#REF!</v>
      </c>
      <c r="H93" s="211" t="e">
        <f>IF('Crisis Indicator Data'!#REF!="No Data",1,IF(#REF!&lt;&gt;"",1,0))</f>
        <v>#REF!</v>
      </c>
      <c r="I93" s="211" t="e">
        <f>IF('Crisis Indicator Data'!#REF!="No Data",1,IF(#REF!&lt;&gt;"",1,0))</f>
        <v>#REF!</v>
      </c>
      <c r="J93" s="211" t="e">
        <f>IF('Crisis Indicator Data'!#REF!="No Data",1,IF(#REF!&lt;&gt;"",1,0))</f>
        <v>#REF!</v>
      </c>
      <c r="K93" s="211" t="e">
        <f>IF('Crisis Indicator Data'!#REF!="No Data",1,IF(#REF!&lt;&gt;"",1,0))</f>
        <v>#REF!</v>
      </c>
      <c r="L93" s="211" t="e">
        <f>IF('Crisis Indicator Data'!#REF!="No Data",1,IF(#REF!&lt;&gt;"",1,0))</f>
        <v>#REF!</v>
      </c>
      <c r="M93" s="211" t="e">
        <f>IF('Crisis Indicator Data'!#REF!="No Data",1,IF(#REF!&lt;&gt;"",1,0))</f>
        <v>#REF!</v>
      </c>
      <c r="N93" s="211" t="e">
        <f>IF('Crisis Indicator Data'!#REF!="No Data",1,IF(#REF!&lt;&gt;"",1,0))</f>
        <v>#REF!</v>
      </c>
      <c r="O93" s="211" t="e">
        <f>IF('Crisis Indicator Data'!#REF!="No Data",1,IF(#REF!&lt;&gt;"",1,0))</f>
        <v>#REF!</v>
      </c>
      <c r="P93" s="211" t="e">
        <f>IF('Crisis Indicator Data'!#REF!="No Data",1,IF(#REF!&lt;&gt;"",1,0))</f>
        <v>#REF!</v>
      </c>
      <c r="Q93" s="211" t="e">
        <f>IF('Crisis Indicator Data'!#REF!="No Data",1,IF(#REF!&lt;&gt;"",1,0))</f>
        <v>#REF!</v>
      </c>
      <c r="R93" s="211" t="e">
        <f>IF('Crisis Indicator Data'!#REF!="No Data",1,IF(#REF!&lt;&gt;"",1,0))</f>
        <v>#REF!</v>
      </c>
      <c r="S93" s="211" t="e">
        <f>IF('Crisis Indicator Data'!#REF!="No Data",1,IF(#REF!&lt;&gt;"",1,0))</f>
        <v>#REF!</v>
      </c>
      <c r="T93" s="211" t="e">
        <f>IF('Crisis Indicator Data'!#REF!="No Data",1,IF(#REF!&lt;&gt;"",1,0))</f>
        <v>#REF!</v>
      </c>
      <c r="U93" s="211" t="e">
        <f>IF('Crisis Indicator Data'!#REF!="No Data",1,IF(#REF!&lt;&gt;"",1,0))</f>
        <v>#REF!</v>
      </c>
      <c r="V93" s="211" t="e">
        <f>IF('Crisis Indicator Data'!#REF!="No Data",1,IF(#REF!&lt;&gt;"",1,0))</f>
        <v>#REF!</v>
      </c>
      <c r="W93" s="211" t="e">
        <f>IF('Crisis Indicator Data'!#REF!="No Data",1,IF(#REF!&lt;&gt;"",1,0))</f>
        <v>#REF!</v>
      </c>
      <c r="X93" s="211" t="e">
        <f>IF('Crisis Indicator Data'!#REF!="No Data",1,IF(#REF!&lt;&gt;"",1,0))</f>
        <v>#REF!</v>
      </c>
      <c r="Y93" s="211" t="e">
        <f>IF('Crisis Indicator Data'!#REF!="No Data",1,IF(#REF!&lt;&gt;"",1,0))</f>
        <v>#REF!</v>
      </c>
      <c r="Z93" s="211" t="e">
        <f>IF('Crisis Indicator Data'!#REF!="No Data",1,IF(#REF!&lt;&gt;"",1,0))</f>
        <v>#REF!</v>
      </c>
      <c r="AA93" s="211" t="e">
        <f>IF('Crisis Indicator Data'!#REF!="No Data",1,IF(#REF!&lt;&gt;"",1,0))</f>
        <v>#REF!</v>
      </c>
      <c r="AB93" s="211" t="e">
        <f>IF('Crisis Indicator Data'!#REF!="No Data",1,IF(#REF!&lt;&gt;"",1,0))</f>
        <v>#REF!</v>
      </c>
      <c r="AC93" s="211" t="e">
        <f>IF('Crisis Indicator Data'!#REF!="No Data",1,IF(#REF!&lt;&gt;"",1,0))</f>
        <v>#REF!</v>
      </c>
      <c r="AD93" s="211" t="e">
        <f>IF('Crisis Indicator Data'!#REF!="No Data",1,IF(#REF!&lt;&gt;"",1,0))</f>
        <v>#REF!</v>
      </c>
      <c r="AE93" s="211" t="e">
        <f>IF('Crisis Indicator Data'!#REF!="No Data",1,IF(#REF!&lt;&gt;"",1,0))</f>
        <v>#REF!</v>
      </c>
      <c r="AF93" s="211" t="e">
        <f>IF('Crisis Indicator Data'!#REF!="No Data",1,IF(#REF!&lt;&gt;"",1,0))</f>
        <v>#REF!</v>
      </c>
      <c r="AG93" s="211" t="e">
        <f>IF('Crisis Indicator Data'!#REF!="No Data",1,IF(#REF!&lt;&gt;"",1,0))</f>
        <v>#REF!</v>
      </c>
      <c r="AH93" s="211" t="e">
        <f>IF('Crisis Indicator Data'!#REF!="No Data",1,IF(#REF!&lt;&gt;"",1,0))</f>
        <v>#REF!</v>
      </c>
      <c r="AI93" s="211" t="e">
        <f>IF('Crisis Indicator Data'!#REF!="No Data",1,IF(#REF!&lt;&gt;"",1,0))</f>
        <v>#REF!</v>
      </c>
      <c r="AJ93" s="211" t="e">
        <f>IF('Crisis Indicator Data'!#REF!="No Data",1,IF(#REF!&lt;&gt;"",1,0))</f>
        <v>#REF!</v>
      </c>
      <c r="AK93" s="211" t="e">
        <f>IF('Crisis Indicator Data'!#REF!="No Data",1,IF(#REF!&lt;&gt;"",1,0))</f>
        <v>#REF!</v>
      </c>
      <c r="AL93" s="211" t="e">
        <f>IF('Crisis Indicator Data'!#REF!="No Data",1,IF(#REF!&lt;&gt;"",1,0))</f>
        <v>#REF!</v>
      </c>
      <c r="AM93" s="211" t="e">
        <f>IF('Crisis Indicator Data'!#REF!="No Data",1,IF(#REF!&lt;&gt;"",1,0))</f>
        <v>#REF!</v>
      </c>
      <c r="AN93" s="211" t="e">
        <f>IF('Crisis Indicator Data'!#REF!="No Data",1,IF(#REF!&lt;&gt;"",1,0))</f>
        <v>#REF!</v>
      </c>
      <c r="AO93" s="211" t="e">
        <f>IF('Crisis Indicator Data'!#REF!="No Data",1,IF(#REF!&lt;&gt;"",1,0))</f>
        <v>#REF!</v>
      </c>
      <c r="AP93" s="211" t="e">
        <f>IF('Crisis Indicator Data'!#REF!="No Data",1,IF(#REF!&lt;&gt;"",1,0))</f>
        <v>#REF!</v>
      </c>
      <c r="AQ93" s="211" t="e">
        <f>IF('Crisis Indicator Data'!#REF!="No Data",1,IF(#REF!&lt;&gt;"",1,0))</f>
        <v>#REF!</v>
      </c>
      <c r="AR93" s="211" t="e">
        <f>IF('Crisis Indicator Data'!#REF!="No Data",1,IF(#REF!&lt;&gt;"",1,0))</f>
        <v>#REF!</v>
      </c>
      <c r="AS93" s="211" t="e">
        <f>IF('Crisis Indicator Data'!#REF!="No Data",1,IF(#REF!&lt;&gt;"",1,0))</f>
        <v>#REF!</v>
      </c>
      <c r="AT93" s="211" t="e">
        <f>IF('Crisis Indicator Data'!#REF!="No Data",1,IF(#REF!&lt;&gt;"",1,0))</f>
        <v>#REF!</v>
      </c>
      <c r="AU93" s="211" t="e">
        <f>IF('Crisis Indicator Data'!#REF!="No Data",1,IF(#REF!&lt;&gt;"",1,0))</f>
        <v>#REF!</v>
      </c>
      <c r="AV93" s="211" t="e">
        <f>IF('Crisis Indicator Data'!#REF!="No Data",1,IF(#REF!&lt;&gt;"",1,0))</f>
        <v>#REF!</v>
      </c>
      <c r="AW93" s="211" t="e">
        <f>IF('Crisis Indicator Data'!#REF!="No Data",1,IF(#REF!&lt;&gt;"",1,0))</f>
        <v>#REF!</v>
      </c>
      <c r="AX93" s="211" t="e">
        <f>IF('Crisis Indicator Data'!#REF!="No Data",1,IF(#REF!&lt;&gt;"",1,0))</f>
        <v>#REF!</v>
      </c>
      <c r="AY93" s="211" t="e">
        <f>IF('Crisis Indicator Data'!#REF!="No Data",1,IF(#REF!&lt;&gt;"",1,0))</f>
        <v>#REF!</v>
      </c>
      <c r="AZ93" s="211" t="e">
        <f>IF('Crisis Indicator Data'!#REF!="No Data",1,IF(#REF!&lt;&gt;"",1,0))</f>
        <v>#REF!</v>
      </c>
      <c r="BA93" t="e">
        <f t="shared" si="4"/>
        <v>#REF!</v>
      </c>
      <c r="BB93" s="22" t="e">
        <f t="shared" si="5"/>
        <v>#REF!</v>
      </c>
    </row>
    <row r="94" spans="1:54" x14ac:dyDescent="0.25">
      <c r="A94" t="s">
        <v>8874</v>
      </c>
      <c r="B94" s="211" t="e">
        <f>IF('Crisis Indicator Data'!#REF!="No Data",1,IF(#REF!&lt;&gt;"",1,0))</f>
        <v>#REF!</v>
      </c>
      <c r="C94" s="211" t="e">
        <f>IF('Crisis Indicator Data'!#REF!="No Data",1,IF(#REF!&lt;&gt;"",1,0))</f>
        <v>#REF!</v>
      </c>
      <c r="D94" s="211" t="e">
        <f>IF('Crisis Indicator Data'!#REF!="No Data",1,IF(#REF!&lt;&gt;"",1,0))</f>
        <v>#REF!</v>
      </c>
      <c r="E94" s="211" t="e">
        <f>IF('Crisis Indicator Data'!#REF!="No Data",1,IF(#REF!&lt;&gt;"",1,0))</f>
        <v>#REF!</v>
      </c>
      <c r="F94" s="211" t="e">
        <f>IF('Crisis Indicator Data'!#REF!="No Data",1,IF(#REF!&lt;&gt;"",1,0))</f>
        <v>#REF!</v>
      </c>
      <c r="G94" s="211" t="e">
        <f>IF('Crisis Indicator Data'!#REF!="No Data",1,IF(#REF!&lt;&gt;"",1,0))</f>
        <v>#REF!</v>
      </c>
      <c r="H94" s="211" t="e">
        <f>IF('Crisis Indicator Data'!#REF!="No Data",1,IF(#REF!&lt;&gt;"",1,0))</f>
        <v>#REF!</v>
      </c>
      <c r="I94" s="211" t="e">
        <f>IF('Crisis Indicator Data'!#REF!="No Data",1,IF(#REF!&lt;&gt;"",1,0))</f>
        <v>#REF!</v>
      </c>
      <c r="J94" s="211" t="e">
        <f>IF('Crisis Indicator Data'!#REF!="No Data",1,IF(#REF!&lt;&gt;"",1,0))</f>
        <v>#REF!</v>
      </c>
      <c r="K94" s="211" t="e">
        <f>IF('Crisis Indicator Data'!#REF!="No Data",1,IF(#REF!&lt;&gt;"",1,0))</f>
        <v>#REF!</v>
      </c>
      <c r="L94" s="211" t="e">
        <f>IF('Crisis Indicator Data'!#REF!="No Data",1,IF(#REF!&lt;&gt;"",1,0))</f>
        <v>#REF!</v>
      </c>
      <c r="M94" s="211" t="e">
        <f>IF('Crisis Indicator Data'!#REF!="No Data",1,IF(#REF!&lt;&gt;"",1,0))</f>
        <v>#REF!</v>
      </c>
      <c r="N94" s="211" t="e">
        <f>IF('Crisis Indicator Data'!#REF!="No Data",1,IF(#REF!&lt;&gt;"",1,0))</f>
        <v>#REF!</v>
      </c>
      <c r="O94" s="211" t="e">
        <f>IF('Crisis Indicator Data'!#REF!="No Data",1,IF(#REF!&lt;&gt;"",1,0))</f>
        <v>#REF!</v>
      </c>
      <c r="P94" s="211" t="e">
        <f>IF('Crisis Indicator Data'!#REF!="No Data",1,IF(#REF!&lt;&gt;"",1,0))</f>
        <v>#REF!</v>
      </c>
      <c r="Q94" s="211" t="e">
        <f>IF('Crisis Indicator Data'!#REF!="No Data",1,IF(#REF!&lt;&gt;"",1,0))</f>
        <v>#REF!</v>
      </c>
      <c r="R94" s="211" t="e">
        <f>IF('Crisis Indicator Data'!#REF!="No Data",1,IF(#REF!&lt;&gt;"",1,0))</f>
        <v>#REF!</v>
      </c>
      <c r="S94" s="211" t="e">
        <f>IF('Crisis Indicator Data'!#REF!="No Data",1,IF(#REF!&lt;&gt;"",1,0))</f>
        <v>#REF!</v>
      </c>
      <c r="T94" s="211" t="e">
        <f>IF('Crisis Indicator Data'!#REF!="No Data",1,IF(#REF!&lt;&gt;"",1,0))</f>
        <v>#REF!</v>
      </c>
      <c r="U94" s="211" t="e">
        <f>IF('Crisis Indicator Data'!#REF!="No Data",1,IF(#REF!&lt;&gt;"",1,0))</f>
        <v>#REF!</v>
      </c>
      <c r="V94" s="211" t="e">
        <f>IF('Crisis Indicator Data'!#REF!="No Data",1,IF(#REF!&lt;&gt;"",1,0))</f>
        <v>#REF!</v>
      </c>
      <c r="W94" s="211" t="e">
        <f>IF('Crisis Indicator Data'!#REF!="No Data",1,IF(#REF!&lt;&gt;"",1,0))</f>
        <v>#REF!</v>
      </c>
      <c r="X94" s="211" t="e">
        <f>IF('Crisis Indicator Data'!#REF!="No Data",1,IF(#REF!&lt;&gt;"",1,0))</f>
        <v>#REF!</v>
      </c>
      <c r="Y94" s="211" t="e">
        <f>IF('Crisis Indicator Data'!#REF!="No Data",1,IF(#REF!&lt;&gt;"",1,0))</f>
        <v>#REF!</v>
      </c>
      <c r="Z94" s="211" t="e">
        <f>IF('Crisis Indicator Data'!#REF!="No Data",1,IF(#REF!&lt;&gt;"",1,0))</f>
        <v>#REF!</v>
      </c>
      <c r="AA94" s="211" t="e">
        <f>IF('Crisis Indicator Data'!#REF!="No Data",1,IF(#REF!&lt;&gt;"",1,0))</f>
        <v>#REF!</v>
      </c>
      <c r="AB94" s="211" t="e">
        <f>IF('Crisis Indicator Data'!#REF!="No Data",1,IF(#REF!&lt;&gt;"",1,0))</f>
        <v>#REF!</v>
      </c>
      <c r="AC94" s="211" t="e">
        <f>IF('Crisis Indicator Data'!#REF!="No Data",1,IF(#REF!&lt;&gt;"",1,0))</f>
        <v>#REF!</v>
      </c>
      <c r="AD94" s="211" t="e">
        <f>IF('Crisis Indicator Data'!#REF!="No Data",1,IF(#REF!&lt;&gt;"",1,0))</f>
        <v>#REF!</v>
      </c>
      <c r="AE94" s="211" t="e">
        <f>IF('Crisis Indicator Data'!#REF!="No Data",1,IF(#REF!&lt;&gt;"",1,0))</f>
        <v>#REF!</v>
      </c>
      <c r="AF94" s="211" t="e">
        <f>IF('Crisis Indicator Data'!#REF!="No Data",1,IF(#REF!&lt;&gt;"",1,0))</f>
        <v>#REF!</v>
      </c>
      <c r="AG94" s="211" t="e">
        <f>IF('Crisis Indicator Data'!#REF!="No Data",1,IF(#REF!&lt;&gt;"",1,0))</f>
        <v>#REF!</v>
      </c>
      <c r="AH94" s="211" t="e">
        <f>IF('Crisis Indicator Data'!#REF!="No Data",1,IF(#REF!&lt;&gt;"",1,0))</f>
        <v>#REF!</v>
      </c>
      <c r="AI94" s="211" t="e">
        <f>IF('Crisis Indicator Data'!#REF!="No Data",1,IF(#REF!&lt;&gt;"",1,0))</f>
        <v>#REF!</v>
      </c>
      <c r="AJ94" s="211" t="e">
        <f>IF('Crisis Indicator Data'!#REF!="No Data",1,IF(#REF!&lt;&gt;"",1,0))</f>
        <v>#REF!</v>
      </c>
      <c r="AK94" s="211" t="e">
        <f>IF('Crisis Indicator Data'!#REF!="No Data",1,IF(#REF!&lt;&gt;"",1,0))</f>
        <v>#REF!</v>
      </c>
      <c r="AL94" s="211" t="e">
        <f>IF('Crisis Indicator Data'!#REF!="No Data",1,IF(#REF!&lt;&gt;"",1,0))</f>
        <v>#REF!</v>
      </c>
      <c r="AM94" s="211" t="e">
        <f>IF('Crisis Indicator Data'!#REF!="No Data",1,IF(#REF!&lt;&gt;"",1,0))</f>
        <v>#REF!</v>
      </c>
      <c r="AN94" s="211" t="e">
        <f>IF('Crisis Indicator Data'!#REF!="No Data",1,IF(#REF!&lt;&gt;"",1,0))</f>
        <v>#REF!</v>
      </c>
      <c r="AO94" s="211" t="e">
        <f>IF('Crisis Indicator Data'!#REF!="No Data",1,IF(#REF!&lt;&gt;"",1,0))</f>
        <v>#REF!</v>
      </c>
      <c r="AP94" s="211" t="e">
        <f>IF('Crisis Indicator Data'!#REF!="No Data",1,IF(#REF!&lt;&gt;"",1,0))</f>
        <v>#REF!</v>
      </c>
      <c r="AQ94" s="211" t="e">
        <f>IF('Crisis Indicator Data'!#REF!="No Data",1,IF(#REF!&lt;&gt;"",1,0))</f>
        <v>#REF!</v>
      </c>
      <c r="AR94" s="211" t="e">
        <f>IF('Crisis Indicator Data'!#REF!="No Data",1,IF(#REF!&lt;&gt;"",1,0))</f>
        <v>#REF!</v>
      </c>
      <c r="AS94" s="211" t="e">
        <f>IF('Crisis Indicator Data'!#REF!="No Data",1,IF(#REF!&lt;&gt;"",1,0))</f>
        <v>#REF!</v>
      </c>
      <c r="AT94" s="211" t="e">
        <f>IF('Crisis Indicator Data'!#REF!="No Data",1,IF(#REF!&lt;&gt;"",1,0))</f>
        <v>#REF!</v>
      </c>
      <c r="AU94" s="211" t="e">
        <f>IF('Crisis Indicator Data'!#REF!="No Data",1,IF(#REF!&lt;&gt;"",1,0))</f>
        <v>#REF!</v>
      </c>
      <c r="AV94" s="211" t="e">
        <f>IF('Crisis Indicator Data'!#REF!="No Data",1,IF(#REF!&lt;&gt;"",1,0))</f>
        <v>#REF!</v>
      </c>
      <c r="AW94" s="211" t="e">
        <f>IF('Crisis Indicator Data'!#REF!="No Data",1,IF(#REF!&lt;&gt;"",1,0))</f>
        <v>#REF!</v>
      </c>
      <c r="AX94" s="211" t="e">
        <f>IF('Crisis Indicator Data'!#REF!="No Data",1,IF(#REF!&lt;&gt;"",1,0))</f>
        <v>#REF!</v>
      </c>
      <c r="AY94" s="211" t="e">
        <f>IF('Crisis Indicator Data'!#REF!="No Data",1,IF(#REF!&lt;&gt;"",1,0))</f>
        <v>#REF!</v>
      </c>
      <c r="AZ94" s="211" t="e">
        <f>IF('Crisis Indicator Data'!#REF!="No Data",1,IF(#REF!&lt;&gt;"",1,0))</f>
        <v>#REF!</v>
      </c>
      <c r="BA94" t="e">
        <f t="shared" si="4"/>
        <v>#REF!</v>
      </c>
      <c r="BB94" s="22" t="e">
        <f t="shared" si="5"/>
        <v>#REF!</v>
      </c>
    </row>
    <row r="95" spans="1:54" x14ac:dyDescent="0.25">
      <c r="A95" t="s">
        <v>8859</v>
      </c>
      <c r="B95" s="211" t="e">
        <f>IF('Crisis Indicator Data'!#REF!="No Data",1,IF(#REF!&lt;&gt;"",1,0))</f>
        <v>#REF!</v>
      </c>
      <c r="C95" s="211" t="e">
        <f>IF('Crisis Indicator Data'!#REF!="No Data",1,IF(#REF!&lt;&gt;"",1,0))</f>
        <v>#REF!</v>
      </c>
      <c r="D95" s="211" t="e">
        <f>IF('Crisis Indicator Data'!#REF!="No Data",1,IF(#REF!&lt;&gt;"",1,0))</f>
        <v>#REF!</v>
      </c>
      <c r="E95" s="211" t="e">
        <f>IF('Crisis Indicator Data'!#REF!="No Data",1,IF(#REF!&lt;&gt;"",1,0))</f>
        <v>#REF!</v>
      </c>
      <c r="F95" s="211" t="e">
        <f>IF('Crisis Indicator Data'!#REF!="No Data",1,IF(#REF!&lt;&gt;"",1,0))</f>
        <v>#REF!</v>
      </c>
      <c r="G95" s="211" t="e">
        <f>IF('Crisis Indicator Data'!#REF!="No Data",1,IF(#REF!&lt;&gt;"",1,0))</f>
        <v>#REF!</v>
      </c>
      <c r="H95" s="211" t="e">
        <f>IF('Crisis Indicator Data'!#REF!="No Data",1,IF(#REF!&lt;&gt;"",1,0))</f>
        <v>#REF!</v>
      </c>
      <c r="I95" s="211" t="e">
        <f>IF('Crisis Indicator Data'!#REF!="No Data",1,IF(#REF!&lt;&gt;"",1,0))</f>
        <v>#REF!</v>
      </c>
      <c r="J95" s="211" t="e">
        <f>IF('Crisis Indicator Data'!#REF!="No Data",1,IF(#REF!&lt;&gt;"",1,0))</f>
        <v>#REF!</v>
      </c>
      <c r="K95" s="211" t="e">
        <f>IF('Crisis Indicator Data'!#REF!="No Data",1,IF(#REF!&lt;&gt;"",1,0))</f>
        <v>#REF!</v>
      </c>
      <c r="L95" s="211" t="e">
        <f>IF('Crisis Indicator Data'!#REF!="No Data",1,IF(#REF!&lt;&gt;"",1,0))</f>
        <v>#REF!</v>
      </c>
      <c r="M95" s="211" t="e">
        <f>IF('Crisis Indicator Data'!#REF!="No Data",1,IF(#REF!&lt;&gt;"",1,0))</f>
        <v>#REF!</v>
      </c>
      <c r="N95" s="211" t="e">
        <f>IF('Crisis Indicator Data'!#REF!="No Data",1,IF(#REF!&lt;&gt;"",1,0))</f>
        <v>#REF!</v>
      </c>
      <c r="O95" s="211" t="e">
        <f>IF('Crisis Indicator Data'!#REF!="No Data",1,IF(#REF!&lt;&gt;"",1,0))</f>
        <v>#REF!</v>
      </c>
      <c r="P95" s="211" t="e">
        <f>IF('Crisis Indicator Data'!#REF!="No Data",1,IF(#REF!&lt;&gt;"",1,0))</f>
        <v>#REF!</v>
      </c>
      <c r="Q95" s="211" t="e">
        <f>IF('Crisis Indicator Data'!#REF!="No Data",1,IF(#REF!&lt;&gt;"",1,0))</f>
        <v>#REF!</v>
      </c>
      <c r="R95" s="211" t="e">
        <f>IF('Crisis Indicator Data'!#REF!="No Data",1,IF(#REF!&lt;&gt;"",1,0))</f>
        <v>#REF!</v>
      </c>
      <c r="S95" s="211" t="e">
        <f>IF('Crisis Indicator Data'!#REF!="No Data",1,IF(#REF!&lt;&gt;"",1,0))</f>
        <v>#REF!</v>
      </c>
      <c r="T95" s="211" t="e">
        <f>IF('Crisis Indicator Data'!#REF!="No Data",1,IF(#REF!&lt;&gt;"",1,0))</f>
        <v>#REF!</v>
      </c>
      <c r="U95" s="211" t="e">
        <f>IF('Crisis Indicator Data'!#REF!="No Data",1,IF(#REF!&lt;&gt;"",1,0))</f>
        <v>#REF!</v>
      </c>
      <c r="V95" s="211" t="e">
        <f>IF('Crisis Indicator Data'!#REF!="No Data",1,IF(#REF!&lt;&gt;"",1,0))</f>
        <v>#REF!</v>
      </c>
      <c r="W95" s="211" t="e">
        <f>IF('Crisis Indicator Data'!#REF!="No Data",1,IF(#REF!&lt;&gt;"",1,0))</f>
        <v>#REF!</v>
      </c>
      <c r="X95" s="211" t="e">
        <f>IF('Crisis Indicator Data'!#REF!="No Data",1,IF(#REF!&lt;&gt;"",1,0))</f>
        <v>#REF!</v>
      </c>
      <c r="Y95" s="211" t="e">
        <f>IF('Crisis Indicator Data'!#REF!="No Data",1,IF(#REF!&lt;&gt;"",1,0))</f>
        <v>#REF!</v>
      </c>
      <c r="Z95" s="211" t="e">
        <f>IF('Crisis Indicator Data'!#REF!="No Data",1,IF(#REF!&lt;&gt;"",1,0))</f>
        <v>#REF!</v>
      </c>
      <c r="AA95" s="211" t="e">
        <f>IF('Crisis Indicator Data'!#REF!="No Data",1,IF(#REF!&lt;&gt;"",1,0))</f>
        <v>#REF!</v>
      </c>
      <c r="AB95" s="211" t="e">
        <f>IF('Crisis Indicator Data'!#REF!="No Data",1,IF(#REF!&lt;&gt;"",1,0))</f>
        <v>#REF!</v>
      </c>
      <c r="AC95" s="211" t="e">
        <f>IF('Crisis Indicator Data'!#REF!="No Data",1,IF(#REF!&lt;&gt;"",1,0))</f>
        <v>#REF!</v>
      </c>
      <c r="AD95" s="211" t="e">
        <f>IF('Crisis Indicator Data'!#REF!="No Data",1,IF(#REF!&lt;&gt;"",1,0))</f>
        <v>#REF!</v>
      </c>
      <c r="AE95" s="211" t="e">
        <f>IF('Crisis Indicator Data'!#REF!="No Data",1,IF(#REF!&lt;&gt;"",1,0))</f>
        <v>#REF!</v>
      </c>
      <c r="AF95" s="211" t="e">
        <f>IF('Crisis Indicator Data'!#REF!="No Data",1,IF(#REF!&lt;&gt;"",1,0))</f>
        <v>#REF!</v>
      </c>
      <c r="AG95" s="211" t="e">
        <f>IF('Crisis Indicator Data'!#REF!="No Data",1,IF(#REF!&lt;&gt;"",1,0))</f>
        <v>#REF!</v>
      </c>
      <c r="AH95" s="211" t="e">
        <f>IF('Crisis Indicator Data'!#REF!="No Data",1,IF(#REF!&lt;&gt;"",1,0))</f>
        <v>#REF!</v>
      </c>
      <c r="AI95" s="211" t="e">
        <f>IF('Crisis Indicator Data'!#REF!="No Data",1,IF(#REF!&lt;&gt;"",1,0))</f>
        <v>#REF!</v>
      </c>
      <c r="AJ95" s="211" t="e">
        <f>IF('Crisis Indicator Data'!#REF!="No Data",1,IF(#REF!&lt;&gt;"",1,0))</f>
        <v>#REF!</v>
      </c>
      <c r="AK95" s="211" t="e">
        <f>IF('Crisis Indicator Data'!#REF!="No Data",1,IF(#REF!&lt;&gt;"",1,0))</f>
        <v>#REF!</v>
      </c>
      <c r="AL95" s="211" t="e">
        <f>IF('Crisis Indicator Data'!#REF!="No Data",1,IF(#REF!&lt;&gt;"",1,0))</f>
        <v>#REF!</v>
      </c>
      <c r="AM95" s="211" t="e">
        <f>IF('Crisis Indicator Data'!#REF!="No Data",1,IF(#REF!&lt;&gt;"",1,0))</f>
        <v>#REF!</v>
      </c>
      <c r="AN95" s="211" t="e">
        <f>IF('Crisis Indicator Data'!#REF!="No Data",1,IF(#REF!&lt;&gt;"",1,0))</f>
        <v>#REF!</v>
      </c>
      <c r="AO95" s="211" t="e">
        <f>IF('Crisis Indicator Data'!#REF!="No Data",1,IF(#REF!&lt;&gt;"",1,0))</f>
        <v>#REF!</v>
      </c>
      <c r="AP95" s="211" t="e">
        <f>IF('Crisis Indicator Data'!#REF!="No Data",1,IF(#REF!&lt;&gt;"",1,0))</f>
        <v>#REF!</v>
      </c>
      <c r="AQ95" s="211" t="e">
        <f>IF('Crisis Indicator Data'!#REF!="No Data",1,IF(#REF!&lt;&gt;"",1,0))</f>
        <v>#REF!</v>
      </c>
      <c r="AR95" s="211" t="e">
        <f>IF('Crisis Indicator Data'!#REF!="No Data",1,IF(#REF!&lt;&gt;"",1,0))</f>
        <v>#REF!</v>
      </c>
      <c r="AS95" s="211" t="e">
        <f>IF('Crisis Indicator Data'!#REF!="No Data",1,IF(#REF!&lt;&gt;"",1,0))</f>
        <v>#REF!</v>
      </c>
      <c r="AT95" s="211" t="e">
        <f>IF('Crisis Indicator Data'!#REF!="No Data",1,IF(#REF!&lt;&gt;"",1,0))</f>
        <v>#REF!</v>
      </c>
      <c r="AU95" s="211" t="e">
        <f>IF('Crisis Indicator Data'!#REF!="No Data",1,IF(#REF!&lt;&gt;"",1,0))</f>
        <v>#REF!</v>
      </c>
      <c r="AV95" s="211" t="e">
        <f>IF('Crisis Indicator Data'!#REF!="No Data",1,IF(#REF!&lt;&gt;"",1,0))</f>
        <v>#REF!</v>
      </c>
      <c r="AW95" s="211" t="e">
        <f>IF('Crisis Indicator Data'!#REF!="No Data",1,IF(#REF!&lt;&gt;"",1,0))</f>
        <v>#REF!</v>
      </c>
      <c r="AX95" s="211" t="e">
        <f>IF('Crisis Indicator Data'!#REF!="No Data",1,IF(#REF!&lt;&gt;"",1,0))</f>
        <v>#REF!</v>
      </c>
      <c r="AY95" s="211" t="e">
        <f>IF('Crisis Indicator Data'!#REF!="No Data",1,IF(#REF!&lt;&gt;"",1,0))</f>
        <v>#REF!</v>
      </c>
      <c r="AZ95" s="211" t="e">
        <f>IF('Crisis Indicator Data'!#REF!="No Data",1,IF(#REF!&lt;&gt;"",1,0))</f>
        <v>#REF!</v>
      </c>
      <c r="BA95" t="e">
        <f t="shared" si="4"/>
        <v>#REF!</v>
      </c>
      <c r="BB95" s="22" t="e">
        <f t="shared" si="5"/>
        <v>#REF!</v>
      </c>
    </row>
    <row r="96" spans="1:54" x14ac:dyDescent="0.25">
      <c r="A96" t="s">
        <v>8868</v>
      </c>
      <c r="B96" s="211" t="e">
        <f>IF('Crisis Indicator Data'!#REF!="No Data",1,IF(#REF!&lt;&gt;"",1,0))</f>
        <v>#REF!</v>
      </c>
      <c r="C96" s="211" t="e">
        <f>IF('Crisis Indicator Data'!#REF!="No Data",1,IF(#REF!&lt;&gt;"",1,0))</f>
        <v>#REF!</v>
      </c>
      <c r="D96" s="211" t="e">
        <f>IF('Crisis Indicator Data'!#REF!="No Data",1,IF(#REF!&lt;&gt;"",1,0))</f>
        <v>#REF!</v>
      </c>
      <c r="E96" s="211" t="e">
        <f>IF('Crisis Indicator Data'!#REF!="No Data",1,IF(#REF!&lt;&gt;"",1,0))</f>
        <v>#REF!</v>
      </c>
      <c r="F96" s="211" t="e">
        <f>IF('Crisis Indicator Data'!#REF!="No Data",1,IF(#REF!&lt;&gt;"",1,0))</f>
        <v>#REF!</v>
      </c>
      <c r="G96" s="211" t="e">
        <f>IF('Crisis Indicator Data'!#REF!="No Data",1,IF(#REF!&lt;&gt;"",1,0))</f>
        <v>#REF!</v>
      </c>
      <c r="H96" s="211" t="e">
        <f>IF('Crisis Indicator Data'!#REF!="No Data",1,IF(#REF!&lt;&gt;"",1,0))</f>
        <v>#REF!</v>
      </c>
      <c r="I96" s="211" t="e">
        <f>IF('Crisis Indicator Data'!#REF!="No Data",1,IF(#REF!&lt;&gt;"",1,0))</f>
        <v>#REF!</v>
      </c>
      <c r="J96" s="211" t="e">
        <f>IF('Crisis Indicator Data'!#REF!="No Data",1,IF(#REF!&lt;&gt;"",1,0))</f>
        <v>#REF!</v>
      </c>
      <c r="K96" s="211" t="e">
        <f>IF('Crisis Indicator Data'!#REF!="No Data",1,IF(#REF!&lt;&gt;"",1,0))</f>
        <v>#REF!</v>
      </c>
      <c r="L96" s="211" t="e">
        <f>IF('Crisis Indicator Data'!#REF!="No Data",1,IF(#REF!&lt;&gt;"",1,0))</f>
        <v>#REF!</v>
      </c>
      <c r="M96" s="211" t="e">
        <f>IF('Crisis Indicator Data'!#REF!="No Data",1,IF(#REF!&lt;&gt;"",1,0))</f>
        <v>#REF!</v>
      </c>
      <c r="N96" s="211" t="e">
        <f>IF('Crisis Indicator Data'!#REF!="No Data",1,IF(#REF!&lt;&gt;"",1,0))</f>
        <v>#REF!</v>
      </c>
      <c r="O96" s="211" t="e">
        <f>IF('Crisis Indicator Data'!#REF!="No Data",1,IF(#REF!&lt;&gt;"",1,0))</f>
        <v>#REF!</v>
      </c>
      <c r="P96" s="211" t="e">
        <f>IF('Crisis Indicator Data'!#REF!="No Data",1,IF(#REF!&lt;&gt;"",1,0))</f>
        <v>#REF!</v>
      </c>
      <c r="Q96" s="211" t="e">
        <f>IF('Crisis Indicator Data'!#REF!="No Data",1,IF(#REF!&lt;&gt;"",1,0))</f>
        <v>#REF!</v>
      </c>
      <c r="R96" s="211" t="e">
        <f>IF('Crisis Indicator Data'!#REF!="No Data",1,IF(#REF!&lt;&gt;"",1,0))</f>
        <v>#REF!</v>
      </c>
      <c r="S96" s="211" t="e">
        <f>IF('Crisis Indicator Data'!#REF!="No Data",1,IF(#REF!&lt;&gt;"",1,0))</f>
        <v>#REF!</v>
      </c>
      <c r="T96" s="211" t="e">
        <f>IF('Crisis Indicator Data'!#REF!="No Data",1,IF(#REF!&lt;&gt;"",1,0))</f>
        <v>#REF!</v>
      </c>
      <c r="U96" s="211" t="e">
        <f>IF('Crisis Indicator Data'!#REF!="No Data",1,IF(#REF!&lt;&gt;"",1,0))</f>
        <v>#REF!</v>
      </c>
      <c r="V96" s="211" t="e">
        <f>IF('Crisis Indicator Data'!#REF!="No Data",1,IF(#REF!&lt;&gt;"",1,0))</f>
        <v>#REF!</v>
      </c>
      <c r="W96" s="211" t="e">
        <f>IF('Crisis Indicator Data'!#REF!="No Data",1,IF(#REF!&lt;&gt;"",1,0))</f>
        <v>#REF!</v>
      </c>
      <c r="X96" s="211" t="e">
        <f>IF('Crisis Indicator Data'!#REF!="No Data",1,IF(#REF!&lt;&gt;"",1,0))</f>
        <v>#REF!</v>
      </c>
      <c r="Y96" s="211" t="e">
        <f>IF('Crisis Indicator Data'!#REF!="No Data",1,IF(#REF!&lt;&gt;"",1,0))</f>
        <v>#REF!</v>
      </c>
      <c r="Z96" s="211" t="e">
        <f>IF('Crisis Indicator Data'!#REF!="No Data",1,IF(#REF!&lt;&gt;"",1,0))</f>
        <v>#REF!</v>
      </c>
      <c r="AA96" s="211" t="e">
        <f>IF('Crisis Indicator Data'!#REF!="No Data",1,IF(#REF!&lt;&gt;"",1,0))</f>
        <v>#REF!</v>
      </c>
      <c r="AB96" s="211" t="e">
        <f>IF('Crisis Indicator Data'!#REF!="No Data",1,IF(#REF!&lt;&gt;"",1,0))</f>
        <v>#REF!</v>
      </c>
      <c r="AC96" s="211" t="e">
        <f>IF('Crisis Indicator Data'!#REF!="No Data",1,IF(#REF!&lt;&gt;"",1,0))</f>
        <v>#REF!</v>
      </c>
      <c r="AD96" s="211" t="e">
        <f>IF('Crisis Indicator Data'!#REF!="No Data",1,IF(#REF!&lt;&gt;"",1,0))</f>
        <v>#REF!</v>
      </c>
      <c r="AE96" s="211" t="e">
        <f>IF('Crisis Indicator Data'!#REF!="No Data",1,IF(#REF!&lt;&gt;"",1,0))</f>
        <v>#REF!</v>
      </c>
      <c r="AF96" s="211" t="e">
        <f>IF('Crisis Indicator Data'!#REF!="No Data",1,IF(#REF!&lt;&gt;"",1,0))</f>
        <v>#REF!</v>
      </c>
      <c r="AG96" s="211" t="e">
        <f>IF('Crisis Indicator Data'!#REF!="No Data",1,IF(#REF!&lt;&gt;"",1,0))</f>
        <v>#REF!</v>
      </c>
      <c r="AH96" s="211" t="e">
        <f>IF('Crisis Indicator Data'!#REF!="No Data",1,IF(#REF!&lt;&gt;"",1,0))</f>
        <v>#REF!</v>
      </c>
      <c r="AI96" s="211" t="e">
        <f>IF('Crisis Indicator Data'!#REF!="No Data",1,IF(#REF!&lt;&gt;"",1,0))</f>
        <v>#REF!</v>
      </c>
      <c r="AJ96" s="211" t="e">
        <f>IF('Crisis Indicator Data'!#REF!="No Data",1,IF(#REF!&lt;&gt;"",1,0))</f>
        <v>#REF!</v>
      </c>
      <c r="AK96" s="211" t="e">
        <f>IF('Crisis Indicator Data'!#REF!="No Data",1,IF(#REF!&lt;&gt;"",1,0))</f>
        <v>#REF!</v>
      </c>
      <c r="AL96" s="211" t="e">
        <f>IF('Crisis Indicator Data'!#REF!="No Data",1,IF(#REF!&lt;&gt;"",1,0))</f>
        <v>#REF!</v>
      </c>
      <c r="AM96" s="211" t="e">
        <f>IF('Crisis Indicator Data'!#REF!="No Data",1,IF(#REF!&lt;&gt;"",1,0))</f>
        <v>#REF!</v>
      </c>
      <c r="AN96" s="211" t="e">
        <f>IF('Crisis Indicator Data'!#REF!="No Data",1,IF(#REF!&lt;&gt;"",1,0))</f>
        <v>#REF!</v>
      </c>
      <c r="AO96" s="211" t="e">
        <f>IF('Crisis Indicator Data'!#REF!="No Data",1,IF(#REF!&lt;&gt;"",1,0))</f>
        <v>#REF!</v>
      </c>
      <c r="AP96" s="211" t="e">
        <f>IF('Crisis Indicator Data'!#REF!="No Data",1,IF(#REF!&lt;&gt;"",1,0))</f>
        <v>#REF!</v>
      </c>
      <c r="AQ96" s="211" t="e">
        <f>IF('Crisis Indicator Data'!#REF!="No Data",1,IF(#REF!&lt;&gt;"",1,0))</f>
        <v>#REF!</v>
      </c>
      <c r="AR96" s="211" t="e">
        <f>IF('Crisis Indicator Data'!#REF!="No Data",1,IF(#REF!&lt;&gt;"",1,0))</f>
        <v>#REF!</v>
      </c>
      <c r="AS96" s="211" t="e">
        <f>IF('Crisis Indicator Data'!#REF!="No Data",1,IF(#REF!&lt;&gt;"",1,0))</f>
        <v>#REF!</v>
      </c>
      <c r="AT96" s="211" t="e">
        <f>IF('Crisis Indicator Data'!#REF!="No Data",1,IF(#REF!&lt;&gt;"",1,0))</f>
        <v>#REF!</v>
      </c>
      <c r="AU96" s="211" t="e">
        <f>IF('Crisis Indicator Data'!#REF!="No Data",1,IF(#REF!&lt;&gt;"",1,0))</f>
        <v>#REF!</v>
      </c>
      <c r="AV96" s="211" t="e">
        <f>IF('Crisis Indicator Data'!#REF!="No Data",1,IF(#REF!&lt;&gt;"",1,0))</f>
        <v>#REF!</v>
      </c>
      <c r="AW96" s="211" t="e">
        <f>IF('Crisis Indicator Data'!#REF!="No Data",1,IF(#REF!&lt;&gt;"",1,0))</f>
        <v>#REF!</v>
      </c>
      <c r="AX96" s="211" t="e">
        <f>IF('Crisis Indicator Data'!#REF!="No Data",1,IF(#REF!&lt;&gt;"",1,0))</f>
        <v>#REF!</v>
      </c>
      <c r="AY96" s="211" t="e">
        <f>IF('Crisis Indicator Data'!#REF!="No Data",1,IF(#REF!&lt;&gt;"",1,0))</f>
        <v>#REF!</v>
      </c>
      <c r="AZ96" s="211" t="e">
        <f>IF('Crisis Indicator Data'!#REF!="No Data",1,IF(#REF!&lt;&gt;"",1,0))</f>
        <v>#REF!</v>
      </c>
      <c r="BA96" t="e">
        <f t="shared" si="4"/>
        <v>#REF!</v>
      </c>
      <c r="BB96" s="22" t="e">
        <f t="shared" si="5"/>
        <v>#REF!</v>
      </c>
    </row>
    <row r="97" spans="1:54" x14ac:dyDescent="0.25">
      <c r="A97" t="s">
        <v>8861</v>
      </c>
      <c r="B97" s="211" t="e">
        <f>IF('Crisis Indicator Data'!#REF!="No Data",1,IF(#REF!&lt;&gt;"",1,0))</f>
        <v>#REF!</v>
      </c>
      <c r="C97" s="211" t="e">
        <f>IF('Crisis Indicator Data'!#REF!="No Data",1,IF(#REF!&lt;&gt;"",1,0))</f>
        <v>#REF!</v>
      </c>
      <c r="D97" s="211" t="e">
        <f>IF('Crisis Indicator Data'!#REF!="No Data",1,IF(#REF!&lt;&gt;"",1,0))</f>
        <v>#REF!</v>
      </c>
      <c r="E97" s="211" t="e">
        <f>IF('Crisis Indicator Data'!#REF!="No Data",1,IF(#REF!&lt;&gt;"",1,0))</f>
        <v>#REF!</v>
      </c>
      <c r="F97" s="211" t="e">
        <f>IF('Crisis Indicator Data'!#REF!="No Data",1,IF(#REF!&lt;&gt;"",1,0))</f>
        <v>#REF!</v>
      </c>
      <c r="G97" s="211" t="e">
        <f>IF('Crisis Indicator Data'!#REF!="No Data",1,IF(#REF!&lt;&gt;"",1,0))</f>
        <v>#REF!</v>
      </c>
      <c r="H97" s="211" t="e">
        <f>IF('Crisis Indicator Data'!#REF!="No Data",1,IF(#REF!&lt;&gt;"",1,0))</f>
        <v>#REF!</v>
      </c>
      <c r="I97" s="211" t="e">
        <f>IF('Crisis Indicator Data'!#REF!="No Data",1,IF(#REF!&lt;&gt;"",1,0))</f>
        <v>#REF!</v>
      </c>
      <c r="J97" s="211" t="e">
        <f>IF('Crisis Indicator Data'!#REF!="No Data",1,IF(#REF!&lt;&gt;"",1,0))</f>
        <v>#REF!</v>
      </c>
      <c r="K97" s="211" t="e">
        <f>IF('Crisis Indicator Data'!#REF!="No Data",1,IF(#REF!&lt;&gt;"",1,0))</f>
        <v>#REF!</v>
      </c>
      <c r="L97" s="211" t="e">
        <f>IF('Crisis Indicator Data'!#REF!="No Data",1,IF(#REF!&lt;&gt;"",1,0))</f>
        <v>#REF!</v>
      </c>
      <c r="M97" s="211" t="e">
        <f>IF('Crisis Indicator Data'!#REF!="No Data",1,IF(#REF!&lt;&gt;"",1,0))</f>
        <v>#REF!</v>
      </c>
      <c r="N97" s="211" t="e">
        <f>IF('Crisis Indicator Data'!#REF!="No Data",1,IF(#REF!&lt;&gt;"",1,0))</f>
        <v>#REF!</v>
      </c>
      <c r="O97" s="211" t="e">
        <f>IF('Crisis Indicator Data'!#REF!="No Data",1,IF(#REF!&lt;&gt;"",1,0))</f>
        <v>#REF!</v>
      </c>
      <c r="P97" s="211" t="e">
        <f>IF('Crisis Indicator Data'!#REF!="No Data",1,IF(#REF!&lt;&gt;"",1,0))</f>
        <v>#REF!</v>
      </c>
      <c r="Q97" s="211" t="e">
        <f>IF('Crisis Indicator Data'!#REF!="No Data",1,IF(#REF!&lt;&gt;"",1,0))</f>
        <v>#REF!</v>
      </c>
      <c r="R97" s="211" t="e">
        <f>IF('Crisis Indicator Data'!#REF!="No Data",1,IF(#REF!&lt;&gt;"",1,0))</f>
        <v>#REF!</v>
      </c>
      <c r="S97" s="211" t="e">
        <f>IF('Crisis Indicator Data'!#REF!="No Data",1,IF(#REF!&lt;&gt;"",1,0))</f>
        <v>#REF!</v>
      </c>
      <c r="T97" s="211" t="e">
        <f>IF('Crisis Indicator Data'!#REF!="No Data",1,IF(#REF!&lt;&gt;"",1,0))</f>
        <v>#REF!</v>
      </c>
      <c r="U97" s="211" t="e">
        <f>IF('Crisis Indicator Data'!#REF!="No Data",1,IF(#REF!&lt;&gt;"",1,0))</f>
        <v>#REF!</v>
      </c>
      <c r="V97" s="211" t="e">
        <f>IF('Crisis Indicator Data'!#REF!="No Data",1,IF(#REF!&lt;&gt;"",1,0))</f>
        <v>#REF!</v>
      </c>
      <c r="W97" s="211" t="e">
        <f>IF('Crisis Indicator Data'!#REF!="No Data",1,IF(#REF!&lt;&gt;"",1,0))</f>
        <v>#REF!</v>
      </c>
      <c r="X97" s="211" t="e">
        <f>IF('Crisis Indicator Data'!#REF!="No Data",1,IF(#REF!&lt;&gt;"",1,0))</f>
        <v>#REF!</v>
      </c>
      <c r="Y97" s="211" t="e">
        <f>IF('Crisis Indicator Data'!#REF!="No Data",1,IF(#REF!&lt;&gt;"",1,0))</f>
        <v>#REF!</v>
      </c>
      <c r="Z97" s="211" t="e">
        <f>IF('Crisis Indicator Data'!#REF!="No Data",1,IF(#REF!&lt;&gt;"",1,0))</f>
        <v>#REF!</v>
      </c>
      <c r="AA97" s="211" t="e">
        <f>IF('Crisis Indicator Data'!#REF!="No Data",1,IF(#REF!&lt;&gt;"",1,0))</f>
        <v>#REF!</v>
      </c>
      <c r="AB97" s="211" t="e">
        <f>IF('Crisis Indicator Data'!#REF!="No Data",1,IF(#REF!&lt;&gt;"",1,0))</f>
        <v>#REF!</v>
      </c>
      <c r="AC97" s="211" t="e">
        <f>IF('Crisis Indicator Data'!#REF!="No Data",1,IF(#REF!&lt;&gt;"",1,0))</f>
        <v>#REF!</v>
      </c>
      <c r="AD97" s="211" t="e">
        <f>IF('Crisis Indicator Data'!#REF!="No Data",1,IF(#REF!&lt;&gt;"",1,0))</f>
        <v>#REF!</v>
      </c>
      <c r="AE97" s="211" t="e">
        <f>IF('Crisis Indicator Data'!#REF!="No Data",1,IF(#REF!&lt;&gt;"",1,0))</f>
        <v>#REF!</v>
      </c>
      <c r="AF97" s="211" t="e">
        <f>IF('Crisis Indicator Data'!#REF!="No Data",1,IF(#REF!&lt;&gt;"",1,0))</f>
        <v>#REF!</v>
      </c>
      <c r="AG97" s="211" t="e">
        <f>IF('Crisis Indicator Data'!#REF!="No Data",1,IF(#REF!&lt;&gt;"",1,0))</f>
        <v>#REF!</v>
      </c>
      <c r="AH97" s="211" t="e">
        <f>IF('Crisis Indicator Data'!#REF!="No Data",1,IF(#REF!&lt;&gt;"",1,0))</f>
        <v>#REF!</v>
      </c>
      <c r="AI97" s="211" t="e">
        <f>IF('Crisis Indicator Data'!#REF!="No Data",1,IF(#REF!&lt;&gt;"",1,0))</f>
        <v>#REF!</v>
      </c>
      <c r="AJ97" s="211" t="e">
        <f>IF('Crisis Indicator Data'!#REF!="No Data",1,IF(#REF!&lt;&gt;"",1,0))</f>
        <v>#REF!</v>
      </c>
      <c r="AK97" s="211" t="e">
        <f>IF('Crisis Indicator Data'!#REF!="No Data",1,IF(#REF!&lt;&gt;"",1,0))</f>
        <v>#REF!</v>
      </c>
      <c r="AL97" s="211" t="e">
        <f>IF('Crisis Indicator Data'!#REF!="No Data",1,IF(#REF!&lt;&gt;"",1,0))</f>
        <v>#REF!</v>
      </c>
      <c r="AM97" s="211" t="e">
        <f>IF('Crisis Indicator Data'!#REF!="No Data",1,IF(#REF!&lt;&gt;"",1,0))</f>
        <v>#REF!</v>
      </c>
      <c r="AN97" s="211" t="e">
        <f>IF('Crisis Indicator Data'!#REF!="No Data",1,IF(#REF!&lt;&gt;"",1,0))</f>
        <v>#REF!</v>
      </c>
      <c r="AO97" s="211" t="e">
        <f>IF('Crisis Indicator Data'!#REF!="No Data",1,IF(#REF!&lt;&gt;"",1,0))</f>
        <v>#REF!</v>
      </c>
      <c r="AP97" s="211" t="e">
        <f>IF('Crisis Indicator Data'!#REF!="No Data",1,IF(#REF!&lt;&gt;"",1,0))</f>
        <v>#REF!</v>
      </c>
      <c r="AQ97" s="211" t="e">
        <f>IF('Crisis Indicator Data'!#REF!="No Data",1,IF(#REF!&lt;&gt;"",1,0))</f>
        <v>#REF!</v>
      </c>
      <c r="AR97" s="211" t="e">
        <f>IF('Crisis Indicator Data'!#REF!="No Data",1,IF(#REF!&lt;&gt;"",1,0))</f>
        <v>#REF!</v>
      </c>
      <c r="AS97" s="211" t="e">
        <f>IF('Crisis Indicator Data'!#REF!="No Data",1,IF(#REF!&lt;&gt;"",1,0))</f>
        <v>#REF!</v>
      </c>
      <c r="AT97" s="211" t="e">
        <f>IF('Crisis Indicator Data'!#REF!="No Data",1,IF(#REF!&lt;&gt;"",1,0))</f>
        <v>#REF!</v>
      </c>
      <c r="AU97" s="211" t="e">
        <f>IF('Crisis Indicator Data'!#REF!="No Data",1,IF(#REF!&lt;&gt;"",1,0))</f>
        <v>#REF!</v>
      </c>
      <c r="AV97" s="211" t="e">
        <f>IF('Crisis Indicator Data'!#REF!="No Data",1,IF(#REF!&lt;&gt;"",1,0))</f>
        <v>#REF!</v>
      </c>
      <c r="AW97" s="211" t="e">
        <f>IF('Crisis Indicator Data'!#REF!="No Data",1,IF(#REF!&lt;&gt;"",1,0))</f>
        <v>#REF!</v>
      </c>
      <c r="AX97" s="211" t="e">
        <f>IF('Crisis Indicator Data'!#REF!="No Data",1,IF(#REF!&lt;&gt;"",1,0))</f>
        <v>#REF!</v>
      </c>
      <c r="AY97" s="211" t="e">
        <f>IF('Crisis Indicator Data'!#REF!="No Data",1,IF(#REF!&lt;&gt;"",1,0))</f>
        <v>#REF!</v>
      </c>
      <c r="AZ97" s="211" t="e">
        <f>IF('Crisis Indicator Data'!#REF!="No Data",1,IF(#REF!&lt;&gt;"",1,0))</f>
        <v>#REF!</v>
      </c>
      <c r="BA97" t="e">
        <f t="shared" si="4"/>
        <v>#REF!</v>
      </c>
      <c r="BB97" s="22" t="e">
        <f t="shared" si="5"/>
        <v>#REF!</v>
      </c>
    </row>
    <row r="98" spans="1:54" x14ac:dyDescent="0.25">
      <c r="A98" t="s">
        <v>8862</v>
      </c>
      <c r="B98" s="211" t="e">
        <f>IF('Crisis Indicator Data'!#REF!="No Data",1,IF(#REF!&lt;&gt;"",1,0))</f>
        <v>#REF!</v>
      </c>
      <c r="C98" s="211" t="e">
        <f>IF('Crisis Indicator Data'!#REF!="No Data",1,IF(#REF!&lt;&gt;"",1,0))</f>
        <v>#REF!</v>
      </c>
      <c r="D98" s="211" t="e">
        <f>IF('Crisis Indicator Data'!#REF!="No Data",1,IF(#REF!&lt;&gt;"",1,0))</f>
        <v>#REF!</v>
      </c>
      <c r="E98" s="211" t="e">
        <f>IF('Crisis Indicator Data'!#REF!="No Data",1,IF(#REF!&lt;&gt;"",1,0))</f>
        <v>#REF!</v>
      </c>
      <c r="F98" s="211" t="e">
        <f>IF('Crisis Indicator Data'!#REF!="No Data",1,IF(#REF!&lt;&gt;"",1,0))</f>
        <v>#REF!</v>
      </c>
      <c r="G98" s="211" t="e">
        <f>IF('Crisis Indicator Data'!#REF!="No Data",1,IF(#REF!&lt;&gt;"",1,0))</f>
        <v>#REF!</v>
      </c>
      <c r="H98" s="211" t="e">
        <f>IF('Crisis Indicator Data'!#REF!="No Data",1,IF(#REF!&lt;&gt;"",1,0))</f>
        <v>#REF!</v>
      </c>
      <c r="I98" s="211" t="e">
        <f>IF('Crisis Indicator Data'!#REF!="No Data",1,IF(#REF!&lt;&gt;"",1,0))</f>
        <v>#REF!</v>
      </c>
      <c r="J98" s="211" t="e">
        <f>IF('Crisis Indicator Data'!#REF!="No Data",1,IF(#REF!&lt;&gt;"",1,0))</f>
        <v>#REF!</v>
      </c>
      <c r="K98" s="211" t="e">
        <f>IF('Crisis Indicator Data'!#REF!="No Data",1,IF(#REF!&lt;&gt;"",1,0))</f>
        <v>#REF!</v>
      </c>
      <c r="L98" s="211" t="e">
        <f>IF('Crisis Indicator Data'!#REF!="No Data",1,IF(#REF!&lt;&gt;"",1,0))</f>
        <v>#REF!</v>
      </c>
      <c r="M98" s="211" t="e">
        <f>IF('Crisis Indicator Data'!#REF!="No Data",1,IF(#REF!&lt;&gt;"",1,0))</f>
        <v>#REF!</v>
      </c>
      <c r="N98" s="211" t="e">
        <f>IF('Crisis Indicator Data'!#REF!="No Data",1,IF(#REF!&lt;&gt;"",1,0))</f>
        <v>#REF!</v>
      </c>
      <c r="O98" s="211" t="e">
        <f>IF('Crisis Indicator Data'!#REF!="No Data",1,IF(#REF!&lt;&gt;"",1,0))</f>
        <v>#REF!</v>
      </c>
      <c r="P98" s="211" t="e">
        <f>IF('Crisis Indicator Data'!#REF!="No Data",1,IF(#REF!&lt;&gt;"",1,0))</f>
        <v>#REF!</v>
      </c>
      <c r="Q98" s="211" t="e">
        <f>IF('Crisis Indicator Data'!#REF!="No Data",1,IF(#REF!&lt;&gt;"",1,0))</f>
        <v>#REF!</v>
      </c>
      <c r="R98" s="211" t="e">
        <f>IF('Crisis Indicator Data'!#REF!="No Data",1,IF(#REF!&lt;&gt;"",1,0))</f>
        <v>#REF!</v>
      </c>
      <c r="S98" s="211" t="e">
        <f>IF('Crisis Indicator Data'!#REF!="No Data",1,IF(#REF!&lt;&gt;"",1,0))</f>
        <v>#REF!</v>
      </c>
      <c r="T98" s="211" t="e">
        <f>IF('Crisis Indicator Data'!#REF!="No Data",1,IF(#REF!&lt;&gt;"",1,0))</f>
        <v>#REF!</v>
      </c>
      <c r="U98" s="211" t="e">
        <f>IF('Crisis Indicator Data'!#REF!="No Data",1,IF(#REF!&lt;&gt;"",1,0))</f>
        <v>#REF!</v>
      </c>
      <c r="V98" s="211" t="e">
        <f>IF('Crisis Indicator Data'!#REF!="No Data",1,IF(#REF!&lt;&gt;"",1,0))</f>
        <v>#REF!</v>
      </c>
      <c r="W98" s="211" t="e">
        <f>IF('Crisis Indicator Data'!#REF!="No Data",1,IF(#REF!&lt;&gt;"",1,0))</f>
        <v>#REF!</v>
      </c>
      <c r="X98" s="211" t="e">
        <f>IF('Crisis Indicator Data'!#REF!="No Data",1,IF(#REF!&lt;&gt;"",1,0))</f>
        <v>#REF!</v>
      </c>
      <c r="Y98" s="211" t="e">
        <f>IF('Crisis Indicator Data'!#REF!="No Data",1,IF(#REF!&lt;&gt;"",1,0))</f>
        <v>#REF!</v>
      </c>
      <c r="Z98" s="211" t="e">
        <f>IF('Crisis Indicator Data'!#REF!="No Data",1,IF(#REF!&lt;&gt;"",1,0))</f>
        <v>#REF!</v>
      </c>
      <c r="AA98" s="211" t="e">
        <f>IF('Crisis Indicator Data'!#REF!="No Data",1,IF(#REF!&lt;&gt;"",1,0))</f>
        <v>#REF!</v>
      </c>
      <c r="AB98" s="211" t="e">
        <f>IF('Crisis Indicator Data'!#REF!="No Data",1,IF(#REF!&lt;&gt;"",1,0))</f>
        <v>#REF!</v>
      </c>
      <c r="AC98" s="211" t="e">
        <f>IF('Crisis Indicator Data'!#REF!="No Data",1,IF(#REF!&lt;&gt;"",1,0))</f>
        <v>#REF!</v>
      </c>
      <c r="AD98" s="211" t="e">
        <f>IF('Crisis Indicator Data'!#REF!="No Data",1,IF(#REF!&lt;&gt;"",1,0))</f>
        <v>#REF!</v>
      </c>
      <c r="AE98" s="211" t="e">
        <f>IF('Crisis Indicator Data'!#REF!="No Data",1,IF(#REF!&lt;&gt;"",1,0))</f>
        <v>#REF!</v>
      </c>
      <c r="AF98" s="211" t="e">
        <f>IF('Crisis Indicator Data'!#REF!="No Data",1,IF(#REF!&lt;&gt;"",1,0))</f>
        <v>#REF!</v>
      </c>
      <c r="AG98" s="211" t="e">
        <f>IF('Crisis Indicator Data'!#REF!="No Data",1,IF(#REF!&lt;&gt;"",1,0))</f>
        <v>#REF!</v>
      </c>
      <c r="AH98" s="211" t="e">
        <f>IF('Crisis Indicator Data'!#REF!="No Data",1,IF(#REF!&lt;&gt;"",1,0))</f>
        <v>#REF!</v>
      </c>
      <c r="AI98" s="211" t="e">
        <f>IF('Crisis Indicator Data'!#REF!="No Data",1,IF(#REF!&lt;&gt;"",1,0))</f>
        <v>#REF!</v>
      </c>
      <c r="AJ98" s="211" t="e">
        <f>IF('Crisis Indicator Data'!#REF!="No Data",1,IF(#REF!&lt;&gt;"",1,0))</f>
        <v>#REF!</v>
      </c>
      <c r="AK98" s="211" t="e">
        <f>IF('Crisis Indicator Data'!#REF!="No Data",1,IF(#REF!&lt;&gt;"",1,0))</f>
        <v>#REF!</v>
      </c>
      <c r="AL98" s="211" t="e">
        <f>IF('Crisis Indicator Data'!#REF!="No Data",1,IF(#REF!&lt;&gt;"",1,0))</f>
        <v>#REF!</v>
      </c>
      <c r="AM98" s="211" t="e">
        <f>IF('Crisis Indicator Data'!#REF!="No Data",1,IF(#REF!&lt;&gt;"",1,0))</f>
        <v>#REF!</v>
      </c>
      <c r="AN98" s="211" t="e">
        <f>IF('Crisis Indicator Data'!#REF!="No Data",1,IF(#REF!&lt;&gt;"",1,0))</f>
        <v>#REF!</v>
      </c>
      <c r="AO98" s="211" t="e">
        <f>IF('Crisis Indicator Data'!#REF!="No Data",1,IF(#REF!&lt;&gt;"",1,0))</f>
        <v>#REF!</v>
      </c>
      <c r="AP98" s="211" t="e">
        <f>IF('Crisis Indicator Data'!#REF!="No Data",1,IF(#REF!&lt;&gt;"",1,0))</f>
        <v>#REF!</v>
      </c>
      <c r="AQ98" s="211" t="e">
        <f>IF('Crisis Indicator Data'!#REF!="No Data",1,IF(#REF!&lt;&gt;"",1,0))</f>
        <v>#REF!</v>
      </c>
      <c r="AR98" s="211" t="e">
        <f>IF('Crisis Indicator Data'!#REF!="No Data",1,IF(#REF!&lt;&gt;"",1,0))</f>
        <v>#REF!</v>
      </c>
      <c r="AS98" s="211" t="e">
        <f>IF('Crisis Indicator Data'!#REF!="No Data",1,IF(#REF!&lt;&gt;"",1,0))</f>
        <v>#REF!</v>
      </c>
      <c r="AT98" s="211" t="e">
        <f>IF('Crisis Indicator Data'!#REF!="No Data",1,IF(#REF!&lt;&gt;"",1,0))</f>
        <v>#REF!</v>
      </c>
      <c r="AU98" s="211" t="e">
        <f>IF('Crisis Indicator Data'!#REF!="No Data",1,IF(#REF!&lt;&gt;"",1,0))</f>
        <v>#REF!</v>
      </c>
      <c r="AV98" s="211" t="e">
        <f>IF('Crisis Indicator Data'!#REF!="No Data",1,IF(#REF!&lt;&gt;"",1,0))</f>
        <v>#REF!</v>
      </c>
      <c r="AW98" s="211" t="e">
        <f>IF('Crisis Indicator Data'!#REF!="No Data",1,IF(#REF!&lt;&gt;"",1,0))</f>
        <v>#REF!</v>
      </c>
      <c r="AX98" s="211" t="e">
        <f>IF('Crisis Indicator Data'!#REF!="No Data",1,IF(#REF!&lt;&gt;"",1,0))</f>
        <v>#REF!</v>
      </c>
      <c r="AY98" s="211" t="e">
        <f>IF('Crisis Indicator Data'!#REF!="No Data",1,IF(#REF!&lt;&gt;"",1,0))</f>
        <v>#REF!</v>
      </c>
      <c r="AZ98" s="211" t="e">
        <f>IF('Crisis Indicator Data'!#REF!="No Data",1,IF(#REF!&lt;&gt;"",1,0))</f>
        <v>#REF!</v>
      </c>
      <c r="BA98" t="e">
        <f t="shared" ref="BA98:BA129" si="6">SUM(B98:AZ98)</f>
        <v>#REF!</v>
      </c>
      <c r="BB98" s="22" t="e">
        <f t="shared" ref="BB98:BB129" si="7">BA98/51</f>
        <v>#REF!</v>
      </c>
    </row>
    <row r="99" spans="1:54" x14ac:dyDescent="0.25">
      <c r="A99" t="s">
        <v>8866</v>
      </c>
      <c r="B99" s="211" t="e">
        <f>IF('Crisis Indicator Data'!#REF!="No Data",1,IF(#REF!&lt;&gt;"",1,0))</f>
        <v>#REF!</v>
      </c>
      <c r="C99" s="211" t="e">
        <f>IF('Crisis Indicator Data'!#REF!="No Data",1,IF(#REF!&lt;&gt;"",1,0))</f>
        <v>#REF!</v>
      </c>
      <c r="D99" s="211" t="e">
        <f>IF('Crisis Indicator Data'!#REF!="No Data",1,IF(#REF!&lt;&gt;"",1,0))</f>
        <v>#REF!</v>
      </c>
      <c r="E99" s="211" t="e">
        <f>IF('Crisis Indicator Data'!#REF!="No Data",1,IF(#REF!&lt;&gt;"",1,0))</f>
        <v>#REF!</v>
      </c>
      <c r="F99" s="211" t="e">
        <f>IF('Crisis Indicator Data'!#REF!="No Data",1,IF(#REF!&lt;&gt;"",1,0))</f>
        <v>#REF!</v>
      </c>
      <c r="G99" s="211" t="e">
        <f>IF('Crisis Indicator Data'!#REF!="No Data",1,IF(#REF!&lt;&gt;"",1,0))</f>
        <v>#REF!</v>
      </c>
      <c r="H99" s="211" t="e">
        <f>IF('Crisis Indicator Data'!#REF!="No Data",1,IF(#REF!&lt;&gt;"",1,0))</f>
        <v>#REF!</v>
      </c>
      <c r="I99" s="211" t="e">
        <f>IF('Crisis Indicator Data'!#REF!="No Data",1,IF(#REF!&lt;&gt;"",1,0))</f>
        <v>#REF!</v>
      </c>
      <c r="J99" s="211" t="e">
        <f>IF('Crisis Indicator Data'!#REF!="No Data",1,IF(#REF!&lt;&gt;"",1,0))</f>
        <v>#REF!</v>
      </c>
      <c r="K99" s="211" t="e">
        <f>IF('Crisis Indicator Data'!#REF!="No Data",1,IF(#REF!&lt;&gt;"",1,0))</f>
        <v>#REF!</v>
      </c>
      <c r="L99" s="211" t="e">
        <f>IF('Crisis Indicator Data'!#REF!="No Data",1,IF(#REF!&lt;&gt;"",1,0))</f>
        <v>#REF!</v>
      </c>
      <c r="M99" s="211" t="e">
        <f>IF('Crisis Indicator Data'!#REF!="No Data",1,IF(#REF!&lt;&gt;"",1,0))</f>
        <v>#REF!</v>
      </c>
      <c r="N99" s="211" t="e">
        <f>IF('Crisis Indicator Data'!#REF!="No Data",1,IF(#REF!&lt;&gt;"",1,0))</f>
        <v>#REF!</v>
      </c>
      <c r="O99" s="211" t="e">
        <f>IF('Crisis Indicator Data'!#REF!="No Data",1,IF(#REF!&lt;&gt;"",1,0))</f>
        <v>#REF!</v>
      </c>
      <c r="P99" s="211" t="e">
        <f>IF('Crisis Indicator Data'!#REF!="No Data",1,IF(#REF!&lt;&gt;"",1,0))</f>
        <v>#REF!</v>
      </c>
      <c r="Q99" s="211" t="e">
        <f>IF('Crisis Indicator Data'!#REF!="No Data",1,IF(#REF!&lt;&gt;"",1,0))</f>
        <v>#REF!</v>
      </c>
      <c r="R99" s="211" t="e">
        <f>IF('Crisis Indicator Data'!#REF!="No Data",1,IF(#REF!&lt;&gt;"",1,0))</f>
        <v>#REF!</v>
      </c>
      <c r="S99" s="211" t="e">
        <f>IF('Crisis Indicator Data'!#REF!="No Data",1,IF(#REF!&lt;&gt;"",1,0))</f>
        <v>#REF!</v>
      </c>
      <c r="T99" s="211" t="e">
        <f>IF('Crisis Indicator Data'!#REF!="No Data",1,IF(#REF!&lt;&gt;"",1,0))</f>
        <v>#REF!</v>
      </c>
      <c r="U99" s="211" t="e">
        <f>IF('Crisis Indicator Data'!#REF!="No Data",1,IF(#REF!&lt;&gt;"",1,0))</f>
        <v>#REF!</v>
      </c>
      <c r="V99" s="211" t="e">
        <f>IF('Crisis Indicator Data'!#REF!="No Data",1,IF(#REF!&lt;&gt;"",1,0))</f>
        <v>#REF!</v>
      </c>
      <c r="W99" s="211" t="e">
        <f>IF('Crisis Indicator Data'!#REF!="No Data",1,IF(#REF!&lt;&gt;"",1,0))</f>
        <v>#REF!</v>
      </c>
      <c r="X99" s="211" t="e">
        <f>IF('Crisis Indicator Data'!#REF!="No Data",1,IF(#REF!&lt;&gt;"",1,0))</f>
        <v>#REF!</v>
      </c>
      <c r="Y99" s="211" t="e">
        <f>IF('Crisis Indicator Data'!#REF!="No Data",1,IF(#REF!&lt;&gt;"",1,0))</f>
        <v>#REF!</v>
      </c>
      <c r="Z99" s="211" t="e">
        <f>IF('Crisis Indicator Data'!#REF!="No Data",1,IF(#REF!&lt;&gt;"",1,0))</f>
        <v>#REF!</v>
      </c>
      <c r="AA99" s="211" t="e">
        <f>IF('Crisis Indicator Data'!#REF!="No Data",1,IF(#REF!&lt;&gt;"",1,0))</f>
        <v>#REF!</v>
      </c>
      <c r="AB99" s="211" t="e">
        <f>IF('Crisis Indicator Data'!#REF!="No Data",1,IF(#REF!&lt;&gt;"",1,0))</f>
        <v>#REF!</v>
      </c>
      <c r="AC99" s="211" t="e">
        <f>IF('Crisis Indicator Data'!#REF!="No Data",1,IF(#REF!&lt;&gt;"",1,0))</f>
        <v>#REF!</v>
      </c>
      <c r="AD99" s="211" t="e">
        <f>IF('Crisis Indicator Data'!#REF!="No Data",1,IF(#REF!&lt;&gt;"",1,0))</f>
        <v>#REF!</v>
      </c>
      <c r="AE99" s="211" t="e">
        <f>IF('Crisis Indicator Data'!#REF!="No Data",1,IF(#REF!&lt;&gt;"",1,0))</f>
        <v>#REF!</v>
      </c>
      <c r="AF99" s="211" t="e">
        <f>IF('Crisis Indicator Data'!#REF!="No Data",1,IF(#REF!&lt;&gt;"",1,0))</f>
        <v>#REF!</v>
      </c>
      <c r="AG99" s="211" t="e">
        <f>IF('Crisis Indicator Data'!#REF!="No Data",1,IF(#REF!&lt;&gt;"",1,0))</f>
        <v>#REF!</v>
      </c>
      <c r="AH99" s="211" t="e">
        <f>IF('Crisis Indicator Data'!#REF!="No Data",1,IF(#REF!&lt;&gt;"",1,0))</f>
        <v>#REF!</v>
      </c>
      <c r="AI99" s="211" t="e">
        <f>IF('Crisis Indicator Data'!#REF!="No Data",1,IF(#REF!&lt;&gt;"",1,0))</f>
        <v>#REF!</v>
      </c>
      <c r="AJ99" s="211" t="e">
        <f>IF('Crisis Indicator Data'!#REF!="No Data",1,IF(#REF!&lt;&gt;"",1,0))</f>
        <v>#REF!</v>
      </c>
      <c r="AK99" s="211" t="e">
        <f>IF('Crisis Indicator Data'!#REF!="No Data",1,IF(#REF!&lt;&gt;"",1,0))</f>
        <v>#REF!</v>
      </c>
      <c r="AL99" s="211" t="e">
        <f>IF('Crisis Indicator Data'!#REF!="No Data",1,IF(#REF!&lt;&gt;"",1,0))</f>
        <v>#REF!</v>
      </c>
      <c r="AM99" s="211" t="e">
        <f>IF('Crisis Indicator Data'!#REF!="No Data",1,IF(#REF!&lt;&gt;"",1,0))</f>
        <v>#REF!</v>
      </c>
      <c r="AN99" s="211" t="e">
        <f>IF('Crisis Indicator Data'!#REF!="No Data",1,IF(#REF!&lt;&gt;"",1,0))</f>
        <v>#REF!</v>
      </c>
      <c r="AO99" s="211" t="e">
        <f>IF('Crisis Indicator Data'!#REF!="No Data",1,IF(#REF!&lt;&gt;"",1,0))</f>
        <v>#REF!</v>
      </c>
      <c r="AP99" s="211" t="e">
        <f>IF('Crisis Indicator Data'!#REF!="No Data",1,IF(#REF!&lt;&gt;"",1,0))</f>
        <v>#REF!</v>
      </c>
      <c r="AQ99" s="211" t="e">
        <f>IF('Crisis Indicator Data'!#REF!="No Data",1,IF(#REF!&lt;&gt;"",1,0))</f>
        <v>#REF!</v>
      </c>
      <c r="AR99" s="211" t="e">
        <f>IF('Crisis Indicator Data'!#REF!="No Data",1,IF(#REF!&lt;&gt;"",1,0))</f>
        <v>#REF!</v>
      </c>
      <c r="AS99" s="211" t="e">
        <f>IF('Crisis Indicator Data'!#REF!="No Data",1,IF(#REF!&lt;&gt;"",1,0))</f>
        <v>#REF!</v>
      </c>
      <c r="AT99" s="211" t="e">
        <f>IF('Crisis Indicator Data'!#REF!="No Data",1,IF(#REF!&lt;&gt;"",1,0))</f>
        <v>#REF!</v>
      </c>
      <c r="AU99" s="211" t="e">
        <f>IF('Crisis Indicator Data'!#REF!="No Data",1,IF(#REF!&lt;&gt;"",1,0))</f>
        <v>#REF!</v>
      </c>
      <c r="AV99" s="211" t="e">
        <f>IF('Crisis Indicator Data'!#REF!="No Data",1,IF(#REF!&lt;&gt;"",1,0))</f>
        <v>#REF!</v>
      </c>
      <c r="AW99" s="211" t="e">
        <f>IF('Crisis Indicator Data'!#REF!="No Data",1,IF(#REF!&lt;&gt;"",1,0))</f>
        <v>#REF!</v>
      </c>
      <c r="AX99" s="211" t="e">
        <f>IF('Crisis Indicator Data'!#REF!="No Data",1,IF(#REF!&lt;&gt;"",1,0))</f>
        <v>#REF!</v>
      </c>
      <c r="AY99" s="211" t="e">
        <f>IF('Crisis Indicator Data'!#REF!="No Data",1,IF(#REF!&lt;&gt;"",1,0))</f>
        <v>#REF!</v>
      </c>
      <c r="AZ99" s="211" t="e">
        <f>IF('Crisis Indicator Data'!#REF!="No Data",1,IF(#REF!&lt;&gt;"",1,0))</f>
        <v>#REF!</v>
      </c>
      <c r="BA99" t="e">
        <f t="shared" si="6"/>
        <v>#REF!</v>
      </c>
      <c r="BB99" s="22" t="e">
        <f t="shared" si="7"/>
        <v>#REF!</v>
      </c>
    </row>
    <row r="100" spans="1:54" x14ac:dyDescent="0.25">
      <c r="A100" t="s">
        <v>8870</v>
      </c>
      <c r="B100" s="211" t="e">
        <f>IF('Crisis Indicator Data'!#REF!="No Data",1,IF(#REF!&lt;&gt;"",1,0))</f>
        <v>#REF!</v>
      </c>
      <c r="C100" s="211" t="e">
        <f>IF('Crisis Indicator Data'!#REF!="No Data",1,IF(#REF!&lt;&gt;"",1,0))</f>
        <v>#REF!</v>
      </c>
      <c r="D100" s="211" t="e">
        <f>IF('Crisis Indicator Data'!#REF!="No Data",1,IF(#REF!&lt;&gt;"",1,0))</f>
        <v>#REF!</v>
      </c>
      <c r="E100" s="211" t="e">
        <f>IF('Crisis Indicator Data'!#REF!="No Data",1,IF(#REF!&lt;&gt;"",1,0))</f>
        <v>#REF!</v>
      </c>
      <c r="F100" s="211" t="e">
        <f>IF('Crisis Indicator Data'!#REF!="No Data",1,IF(#REF!&lt;&gt;"",1,0))</f>
        <v>#REF!</v>
      </c>
      <c r="G100" s="211" t="e">
        <f>IF('Crisis Indicator Data'!#REF!="No Data",1,IF(#REF!&lt;&gt;"",1,0))</f>
        <v>#REF!</v>
      </c>
      <c r="H100" s="211" t="e">
        <f>IF('Crisis Indicator Data'!#REF!="No Data",1,IF(#REF!&lt;&gt;"",1,0))</f>
        <v>#REF!</v>
      </c>
      <c r="I100" s="211" t="e">
        <f>IF('Crisis Indicator Data'!#REF!="No Data",1,IF(#REF!&lt;&gt;"",1,0))</f>
        <v>#REF!</v>
      </c>
      <c r="J100" s="211" t="e">
        <f>IF('Crisis Indicator Data'!#REF!="No Data",1,IF(#REF!&lt;&gt;"",1,0))</f>
        <v>#REF!</v>
      </c>
      <c r="K100" s="211" t="e">
        <f>IF('Crisis Indicator Data'!#REF!="No Data",1,IF(#REF!&lt;&gt;"",1,0))</f>
        <v>#REF!</v>
      </c>
      <c r="L100" s="211" t="e">
        <f>IF('Crisis Indicator Data'!#REF!="No Data",1,IF(#REF!&lt;&gt;"",1,0))</f>
        <v>#REF!</v>
      </c>
      <c r="M100" s="211" t="e">
        <f>IF('Crisis Indicator Data'!#REF!="No Data",1,IF(#REF!&lt;&gt;"",1,0))</f>
        <v>#REF!</v>
      </c>
      <c r="N100" s="211" t="e">
        <f>IF('Crisis Indicator Data'!#REF!="No Data",1,IF(#REF!&lt;&gt;"",1,0))</f>
        <v>#REF!</v>
      </c>
      <c r="O100" s="211" t="e">
        <f>IF('Crisis Indicator Data'!#REF!="No Data",1,IF(#REF!&lt;&gt;"",1,0))</f>
        <v>#REF!</v>
      </c>
      <c r="P100" s="211" t="e">
        <f>IF('Crisis Indicator Data'!#REF!="No Data",1,IF(#REF!&lt;&gt;"",1,0))</f>
        <v>#REF!</v>
      </c>
      <c r="Q100" s="211" t="e">
        <f>IF('Crisis Indicator Data'!#REF!="No Data",1,IF(#REF!&lt;&gt;"",1,0))</f>
        <v>#REF!</v>
      </c>
      <c r="R100" s="211" t="e">
        <f>IF('Crisis Indicator Data'!#REF!="No Data",1,IF(#REF!&lt;&gt;"",1,0))</f>
        <v>#REF!</v>
      </c>
      <c r="S100" s="211" t="e">
        <f>IF('Crisis Indicator Data'!#REF!="No Data",1,IF(#REF!&lt;&gt;"",1,0))</f>
        <v>#REF!</v>
      </c>
      <c r="T100" s="211" t="e">
        <f>IF('Crisis Indicator Data'!#REF!="No Data",1,IF(#REF!&lt;&gt;"",1,0))</f>
        <v>#REF!</v>
      </c>
      <c r="U100" s="211" t="e">
        <f>IF('Crisis Indicator Data'!#REF!="No Data",1,IF(#REF!&lt;&gt;"",1,0))</f>
        <v>#REF!</v>
      </c>
      <c r="V100" s="211" t="e">
        <f>IF('Crisis Indicator Data'!#REF!="No Data",1,IF(#REF!&lt;&gt;"",1,0))</f>
        <v>#REF!</v>
      </c>
      <c r="W100" s="211" t="e">
        <f>IF('Crisis Indicator Data'!#REF!="No Data",1,IF(#REF!&lt;&gt;"",1,0))</f>
        <v>#REF!</v>
      </c>
      <c r="X100" s="211" t="e">
        <f>IF('Crisis Indicator Data'!#REF!="No Data",1,IF(#REF!&lt;&gt;"",1,0))</f>
        <v>#REF!</v>
      </c>
      <c r="Y100" s="211" t="e">
        <f>IF('Crisis Indicator Data'!#REF!="No Data",1,IF(#REF!&lt;&gt;"",1,0))</f>
        <v>#REF!</v>
      </c>
      <c r="Z100" s="211" t="e">
        <f>IF('Crisis Indicator Data'!#REF!="No Data",1,IF(#REF!&lt;&gt;"",1,0))</f>
        <v>#REF!</v>
      </c>
      <c r="AA100" s="211" t="e">
        <f>IF('Crisis Indicator Data'!#REF!="No Data",1,IF(#REF!&lt;&gt;"",1,0))</f>
        <v>#REF!</v>
      </c>
      <c r="AB100" s="211" t="e">
        <f>IF('Crisis Indicator Data'!#REF!="No Data",1,IF(#REF!&lt;&gt;"",1,0))</f>
        <v>#REF!</v>
      </c>
      <c r="AC100" s="211" t="e">
        <f>IF('Crisis Indicator Data'!#REF!="No Data",1,IF(#REF!&lt;&gt;"",1,0))</f>
        <v>#REF!</v>
      </c>
      <c r="AD100" s="211" t="e">
        <f>IF('Crisis Indicator Data'!#REF!="No Data",1,IF(#REF!&lt;&gt;"",1,0))</f>
        <v>#REF!</v>
      </c>
      <c r="AE100" s="211" t="e">
        <f>IF('Crisis Indicator Data'!#REF!="No Data",1,IF(#REF!&lt;&gt;"",1,0))</f>
        <v>#REF!</v>
      </c>
      <c r="AF100" s="211" t="e">
        <f>IF('Crisis Indicator Data'!#REF!="No Data",1,IF(#REF!&lt;&gt;"",1,0))</f>
        <v>#REF!</v>
      </c>
      <c r="AG100" s="211" t="e">
        <f>IF('Crisis Indicator Data'!#REF!="No Data",1,IF(#REF!&lt;&gt;"",1,0))</f>
        <v>#REF!</v>
      </c>
      <c r="AH100" s="211" t="e">
        <f>IF('Crisis Indicator Data'!#REF!="No Data",1,IF(#REF!&lt;&gt;"",1,0))</f>
        <v>#REF!</v>
      </c>
      <c r="AI100" s="211" t="e">
        <f>IF('Crisis Indicator Data'!#REF!="No Data",1,IF(#REF!&lt;&gt;"",1,0))</f>
        <v>#REF!</v>
      </c>
      <c r="AJ100" s="211" t="e">
        <f>IF('Crisis Indicator Data'!#REF!="No Data",1,IF(#REF!&lt;&gt;"",1,0))</f>
        <v>#REF!</v>
      </c>
      <c r="AK100" s="211" t="e">
        <f>IF('Crisis Indicator Data'!#REF!="No Data",1,IF(#REF!&lt;&gt;"",1,0))</f>
        <v>#REF!</v>
      </c>
      <c r="AL100" s="211" t="e">
        <f>IF('Crisis Indicator Data'!#REF!="No Data",1,IF(#REF!&lt;&gt;"",1,0))</f>
        <v>#REF!</v>
      </c>
      <c r="AM100" s="211" t="e">
        <f>IF('Crisis Indicator Data'!#REF!="No Data",1,IF(#REF!&lt;&gt;"",1,0))</f>
        <v>#REF!</v>
      </c>
      <c r="AN100" s="211" t="e">
        <f>IF('Crisis Indicator Data'!#REF!="No Data",1,IF(#REF!&lt;&gt;"",1,0))</f>
        <v>#REF!</v>
      </c>
      <c r="AO100" s="211" t="e">
        <f>IF('Crisis Indicator Data'!#REF!="No Data",1,IF(#REF!&lt;&gt;"",1,0))</f>
        <v>#REF!</v>
      </c>
      <c r="AP100" s="211" t="e">
        <f>IF('Crisis Indicator Data'!#REF!="No Data",1,IF(#REF!&lt;&gt;"",1,0))</f>
        <v>#REF!</v>
      </c>
      <c r="AQ100" s="211" t="e">
        <f>IF('Crisis Indicator Data'!#REF!="No Data",1,IF(#REF!&lt;&gt;"",1,0))</f>
        <v>#REF!</v>
      </c>
      <c r="AR100" s="211" t="e">
        <f>IF('Crisis Indicator Data'!#REF!="No Data",1,IF(#REF!&lt;&gt;"",1,0))</f>
        <v>#REF!</v>
      </c>
      <c r="AS100" s="211" t="e">
        <f>IF('Crisis Indicator Data'!#REF!="No Data",1,IF(#REF!&lt;&gt;"",1,0))</f>
        <v>#REF!</v>
      </c>
      <c r="AT100" s="211" t="e">
        <f>IF('Crisis Indicator Data'!#REF!="No Data",1,IF(#REF!&lt;&gt;"",1,0))</f>
        <v>#REF!</v>
      </c>
      <c r="AU100" s="211" t="e">
        <f>IF('Crisis Indicator Data'!#REF!="No Data",1,IF(#REF!&lt;&gt;"",1,0))</f>
        <v>#REF!</v>
      </c>
      <c r="AV100" s="211" t="e">
        <f>IF('Crisis Indicator Data'!#REF!="No Data",1,IF(#REF!&lt;&gt;"",1,0))</f>
        <v>#REF!</v>
      </c>
      <c r="AW100" s="211" t="e">
        <f>IF('Crisis Indicator Data'!#REF!="No Data",1,IF(#REF!&lt;&gt;"",1,0))</f>
        <v>#REF!</v>
      </c>
      <c r="AX100" s="211" t="e">
        <f>IF('Crisis Indicator Data'!#REF!="No Data",1,IF(#REF!&lt;&gt;"",1,0))</f>
        <v>#REF!</v>
      </c>
      <c r="AY100" s="211" t="e">
        <f>IF('Crisis Indicator Data'!#REF!="No Data",1,IF(#REF!&lt;&gt;"",1,0))</f>
        <v>#REF!</v>
      </c>
      <c r="AZ100" s="211" t="e">
        <f>IF('Crisis Indicator Data'!#REF!="No Data",1,IF(#REF!&lt;&gt;"",1,0))</f>
        <v>#REF!</v>
      </c>
      <c r="BA100" t="e">
        <f t="shared" si="6"/>
        <v>#REF!</v>
      </c>
      <c r="BB100" s="22" t="e">
        <f t="shared" si="7"/>
        <v>#REF!</v>
      </c>
    </row>
    <row r="101" spans="1:54" x14ac:dyDescent="0.25">
      <c r="A101" t="s">
        <v>8872</v>
      </c>
      <c r="B101" s="211" t="e">
        <f>IF('Crisis Indicator Data'!#REF!="No Data",1,IF(#REF!&lt;&gt;"",1,0))</f>
        <v>#REF!</v>
      </c>
      <c r="C101" s="211" t="e">
        <f>IF('Crisis Indicator Data'!#REF!="No Data",1,IF(#REF!&lt;&gt;"",1,0))</f>
        <v>#REF!</v>
      </c>
      <c r="D101" s="211" t="e">
        <f>IF('Crisis Indicator Data'!#REF!="No Data",1,IF(#REF!&lt;&gt;"",1,0))</f>
        <v>#REF!</v>
      </c>
      <c r="E101" s="211" t="e">
        <f>IF('Crisis Indicator Data'!#REF!="No Data",1,IF(#REF!&lt;&gt;"",1,0))</f>
        <v>#REF!</v>
      </c>
      <c r="F101" s="211" t="e">
        <f>IF('Crisis Indicator Data'!#REF!="No Data",1,IF(#REF!&lt;&gt;"",1,0))</f>
        <v>#REF!</v>
      </c>
      <c r="G101" s="211" t="e">
        <f>IF('Crisis Indicator Data'!#REF!="No Data",1,IF(#REF!&lt;&gt;"",1,0))</f>
        <v>#REF!</v>
      </c>
      <c r="H101" s="211" t="e">
        <f>IF('Crisis Indicator Data'!#REF!="No Data",1,IF(#REF!&lt;&gt;"",1,0))</f>
        <v>#REF!</v>
      </c>
      <c r="I101" s="211" t="e">
        <f>IF('Crisis Indicator Data'!#REF!="No Data",1,IF(#REF!&lt;&gt;"",1,0))</f>
        <v>#REF!</v>
      </c>
      <c r="J101" s="211" t="e">
        <f>IF('Crisis Indicator Data'!#REF!="No Data",1,IF(#REF!&lt;&gt;"",1,0))</f>
        <v>#REF!</v>
      </c>
      <c r="K101" s="211" t="e">
        <f>IF('Crisis Indicator Data'!#REF!="No Data",1,IF(#REF!&lt;&gt;"",1,0))</f>
        <v>#REF!</v>
      </c>
      <c r="L101" s="211" t="e">
        <f>IF('Crisis Indicator Data'!#REF!="No Data",1,IF(#REF!&lt;&gt;"",1,0))</f>
        <v>#REF!</v>
      </c>
      <c r="M101" s="211" t="e">
        <f>IF('Crisis Indicator Data'!#REF!="No Data",1,IF(#REF!&lt;&gt;"",1,0))</f>
        <v>#REF!</v>
      </c>
      <c r="N101" s="211" t="e">
        <f>IF('Crisis Indicator Data'!#REF!="No Data",1,IF(#REF!&lt;&gt;"",1,0))</f>
        <v>#REF!</v>
      </c>
      <c r="O101" s="211" t="e">
        <f>IF('Crisis Indicator Data'!#REF!="No Data",1,IF(#REF!&lt;&gt;"",1,0))</f>
        <v>#REF!</v>
      </c>
      <c r="P101" s="211" t="e">
        <f>IF('Crisis Indicator Data'!#REF!="No Data",1,IF(#REF!&lt;&gt;"",1,0))</f>
        <v>#REF!</v>
      </c>
      <c r="Q101" s="211" t="e">
        <f>IF('Crisis Indicator Data'!#REF!="No Data",1,IF(#REF!&lt;&gt;"",1,0))</f>
        <v>#REF!</v>
      </c>
      <c r="R101" s="211" t="e">
        <f>IF('Crisis Indicator Data'!#REF!="No Data",1,IF(#REF!&lt;&gt;"",1,0))</f>
        <v>#REF!</v>
      </c>
      <c r="S101" s="211" t="e">
        <f>IF('Crisis Indicator Data'!#REF!="No Data",1,IF(#REF!&lt;&gt;"",1,0))</f>
        <v>#REF!</v>
      </c>
      <c r="T101" s="211" t="e">
        <f>IF('Crisis Indicator Data'!#REF!="No Data",1,IF(#REF!&lt;&gt;"",1,0))</f>
        <v>#REF!</v>
      </c>
      <c r="U101" s="211" t="e">
        <f>IF('Crisis Indicator Data'!#REF!="No Data",1,IF(#REF!&lt;&gt;"",1,0))</f>
        <v>#REF!</v>
      </c>
      <c r="V101" s="211" t="e">
        <f>IF('Crisis Indicator Data'!#REF!="No Data",1,IF(#REF!&lt;&gt;"",1,0))</f>
        <v>#REF!</v>
      </c>
      <c r="W101" s="211" t="e">
        <f>IF('Crisis Indicator Data'!#REF!="No Data",1,IF(#REF!&lt;&gt;"",1,0))</f>
        <v>#REF!</v>
      </c>
      <c r="X101" s="211" t="e">
        <f>IF('Crisis Indicator Data'!#REF!="No Data",1,IF(#REF!&lt;&gt;"",1,0))</f>
        <v>#REF!</v>
      </c>
      <c r="Y101" s="211" t="e">
        <f>IF('Crisis Indicator Data'!#REF!="No Data",1,IF(#REF!&lt;&gt;"",1,0))</f>
        <v>#REF!</v>
      </c>
      <c r="Z101" s="211" t="e">
        <f>IF('Crisis Indicator Data'!#REF!="No Data",1,IF(#REF!&lt;&gt;"",1,0))</f>
        <v>#REF!</v>
      </c>
      <c r="AA101" s="211" t="e">
        <f>IF('Crisis Indicator Data'!#REF!="No Data",1,IF(#REF!&lt;&gt;"",1,0))</f>
        <v>#REF!</v>
      </c>
      <c r="AB101" s="211" t="e">
        <f>IF('Crisis Indicator Data'!#REF!="No Data",1,IF(#REF!&lt;&gt;"",1,0))</f>
        <v>#REF!</v>
      </c>
      <c r="AC101" s="211" t="e">
        <f>IF('Crisis Indicator Data'!#REF!="No Data",1,IF(#REF!&lt;&gt;"",1,0))</f>
        <v>#REF!</v>
      </c>
      <c r="AD101" s="211" t="e">
        <f>IF('Crisis Indicator Data'!#REF!="No Data",1,IF(#REF!&lt;&gt;"",1,0))</f>
        <v>#REF!</v>
      </c>
      <c r="AE101" s="211" t="e">
        <f>IF('Crisis Indicator Data'!#REF!="No Data",1,IF(#REF!&lt;&gt;"",1,0))</f>
        <v>#REF!</v>
      </c>
      <c r="AF101" s="211" t="e">
        <f>IF('Crisis Indicator Data'!#REF!="No Data",1,IF(#REF!&lt;&gt;"",1,0))</f>
        <v>#REF!</v>
      </c>
      <c r="AG101" s="211" t="e">
        <f>IF('Crisis Indicator Data'!#REF!="No Data",1,IF(#REF!&lt;&gt;"",1,0))</f>
        <v>#REF!</v>
      </c>
      <c r="AH101" s="211" t="e">
        <f>IF('Crisis Indicator Data'!#REF!="No Data",1,IF(#REF!&lt;&gt;"",1,0))</f>
        <v>#REF!</v>
      </c>
      <c r="AI101" s="211" t="e">
        <f>IF('Crisis Indicator Data'!#REF!="No Data",1,IF(#REF!&lt;&gt;"",1,0))</f>
        <v>#REF!</v>
      </c>
      <c r="AJ101" s="211" t="e">
        <f>IF('Crisis Indicator Data'!#REF!="No Data",1,IF(#REF!&lt;&gt;"",1,0))</f>
        <v>#REF!</v>
      </c>
      <c r="AK101" s="211" t="e">
        <f>IF('Crisis Indicator Data'!#REF!="No Data",1,IF(#REF!&lt;&gt;"",1,0))</f>
        <v>#REF!</v>
      </c>
      <c r="AL101" s="211" t="e">
        <f>IF('Crisis Indicator Data'!#REF!="No Data",1,IF(#REF!&lt;&gt;"",1,0))</f>
        <v>#REF!</v>
      </c>
      <c r="AM101" s="211" t="e">
        <f>IF('Crisis Indicator Data'!#REF!="No Data",1,IF(#REF!&lt;&gt;"",1,0))</f>
        <v>#REF!</v>
      </c>
      <c r="AN101" s="211" t="e">
        <f>IF('Crisis Indicator Data'!#REF!="No Data",1,IF(#REF!&lt;&gt;"",1,0))</f>
        <v>#REF!</v>
      </c>
      <c r="AO101" s="211" t="e">
        <f>IF('Crisis Indicator Data'!#REF!="No Data",1,IF(#REF!&lt;&gt;"",1,0))</f>
        <v>#REF!</v>
      </c>
      <c r="AP101" s="211" t="e">
        <f>IF('Crisis Indicator Data'!#REF!="No Data",1,IF(#REF!&lt;&gt;"",1,0))</f>
        <v>#REF!</v>
      </c>
      <c r="AQ101" s="211" t="e">
        <f>IF('Crisis Indicator Data'!#REF!="No Data",1,IF(#REF!&lt;&gt;"",1,0))</f>
        <v>#REF!</v>
      </c>
      <c r="AR101" s="211" t="e">
        <f>IF('Crisis Indicator Data'!#REF!="No Data",1,IF(#REF!&lt;&gt;"",1,0))</f>
        <v>#REF!</v>
      </c>
      <c r="AS101" s="211" t="e">
        <f>IF('Crisis Indicator Data'!#REF!="No Data",1,IF(#REF!&lt;&gt;"",1,0))</f>
        <v>#REF!</v>
      </c>
      <c r="AT101" s="211" t="e">
        <f>IF('Crisis Indicator Data'!#REF!="No Data",1,IF(#REF!&lt;&gt;"",1,0))</f>
        <v>#REF!</v>
      </c>
      <c r="AU101" s="211" t="e">
        <f>IF('Crisis Indicator Data'!#REF!="No Data",1,IF(#REF!&lt;&gt;"",1,0))</f>
        <v>#REF!</v>
      </c>
      <c r="AV101" s="211" t="e">
        <f>IF('Crisis Indicator Data'!#REF!="No Data",1,IF(#REF!&lt;&gt;"",1,0))</f>
        <v>#REF!</v>
      </c>
      <c r="AW101" s="211" t="e">
        <f>IF('Crisis Indicator Data'!#REF!="No Data",1,IF(#REF!&lt;&gt;"",1,0))</f>
        <v>#REF!</v>
      </c>
      <c r="AX101" s="211" t="e">
        <f>IF('Crisis Indicator Data'!#REF!="No Data",1,IF(#REF!&lt;&gt;"",1,0))</f>
        <v>#REF!</v>
      </c>
      <c r="AY101" s="211" t="e">
        <f>IF('Crisis Indicator Data'!#REF!="No Data",1,IF(#REF!&lt;&gt;"",1,0))</f>
        <v>#REF!</v>
      </c>
      <c r="AZ101" s="211" t="e">
        <f>IF('Crisis Indicator Data'!#REF!="No Data",1,IF(#REF!&lt;&gt;"",1,0))</f>
        <v>#REF!</v>
      </c>
      <c r="BA101" t="e">
        <f t="shared" si="6"/>
        <v>#REF!</v>
      </c>
      <c r="BB101" s="22" t="e">
        <f t="shared" si="7"/>
        <v>#REF!</v>
      </c>
    </row>
    <row r="102" spans="1:54" x14ac:dyDescent="0.25">
      <c r="A102" t="s">
        <v>8877</v>
      </c>
      <c r="B102" s="211" t="e">
        <f>IF('Crisis Indicator Data'!#REF!="No Data",1,IF(#REF!&lt;&gt;"",1,0))</f>
        <v>#REF!</v>
      </c>
      <c r="C102" s="211" t="e">
        <f>IF('Crisis Indicator Data'!#REF!="No Data",1,IF(#REF!&lt;&gt;"",1,0))</f>
        <v>#REF!</v>
      </c>
      <c r="D102" s="211" t="e">
        <f>IF('Crisis Indicator Data'!#REF!="No Data",1,IF(#REF!&lt;&gt;"",1,0))</f>
        <v>#REF!</v>
      </c>
      <c r="E102" s="211" t="e">
        <f>IF('Crisis Indicator Data'!#REF!="No Data",1,IF(#REF!&lt;&gt;"",1,0))</f>
        <v>#REF!</v>
      </c>
      <c r="F102" s="211" t="e">
        <f>IF('Crisis Indicator Data'!#REF!="No Data",1,IF(#REF!&lt;&gt;"",1,0))</f>
        <v>#REF!</v>
      </c>
      <c r="G102" s="211" t="e">
        <f>IF('Crisis Indicator Data'!#REF!="No Data",1,IF(#REF!&lt;&gt;"",1,0))</f>
        <v>#REF!</v>
      </c>
      <c r="H102" s="211" t="e">
        <f>IF('Crisis Indicator Data'!#REF!="No Data",1,IF(#REF!&lt;&gt;"",1,0))</f>
        <v>#REF!</v>
      </c>
      <c r="I102" s="211" t="e">
        <f>IF('Crisis Indicator Data'!#REF!="No Data",1,IF(#REF!&lt;&gt;"",1,0))</f>
        <v>#REF!</v>
      </c>
      <c r="J102" s="211" t="e">
        <f>IF('Crisis Indicator Data'!#REF!="No Data",1,IF(#REF!&lt;&gt;"",1,0))</f>
        <v>#REF!</v>
      </c>
      <c r="K102" s="211" t="e">
        <f>IF('Crisis Indicator Data'!#REF!="No Data",1,IF(#REF!&lt;&gt;"",1,0))</f>
        <v>#REF!</v>
      </c>
      <c r="L102" s="211" t="e">
        <f>IF('Crisis Indicator Data'!#REF!="No Data",1,IF(#REF!&lt;&gt;"",1,0))</f>
        <v>#REF!</v>
      </c>
      <c r="M102" s="211" t="e">
        <f>IF('Crisis Indicator Data'!#REF!="No Data",1,IF(#REF!&lt;&gt;"",1,0))</f>
        <v>#REF!</v>
      </c>
      <c r="N102" s="211" t="e">
        <f>IF('Crisis Indicator Data'!#REF!="No Data",1,IF(#REF!&lt;&gt;"",1,0))</f>
        <v>#REF!</v>
      </c>
      <c r="O102" s="211" t="e">
        <f>IF('Crisis Indicator Data'!#REF!="No Data",1,IF(#REF!&lt;&gt;"",1,0))</f>
        <v>#REF!</v>
      </c>
      <c r="P102" s="211" t="e">
        <f>IF('Crisis Indicator Data'!#REF!="No Data",1,IF(#REF!&lt;&gt;"",1,0))</f>
        <v>#REF!</v>
      </c>
      <c r="Q102" s="211" t="e">
        <f>IF('Crisis Indicator Data'!#REF!="No Data",1,IF(#REF!&lt;&gt;"",1,0))</f>
        <v>#REF!</v>
      </c>
      <c r="R102" s="211" t="e">
        <f>IF('Crisis Indicator Data'!#REF!="No Data",1,IF(#REF!&lt;&gt;"",1,0))</f>
        <v>#REF!</v>
      </c>
      <c r="S102" s="211" t="e">
        <f>IF('Crisis Indicator Data'!#REF!="No Data",1,IF(#REF!&lt;&gt;"",1,0))</f>
        <v>#REF!</v>
      </c>
      <c r="T102" s="211" t="e">
        <f>IF('Crisis Indicator Data'!#REF!="No Data",1,IF(#REF!&lt;&gt;"",1,0))</f>
        <v>#REF!</v>
      </c>
      <c r="U102" s="211" t="e">
        <f>IF('Crisis Indicator Data'!#REF!="No Data",1,IF(#REF!&lt;&gt;"",1,0))</f>
        <v>#REF!</v>
      </c>
      <c r="V102" s="211" t="e">
        <f>IF('Crisis Indicator Data'!#REF!="No Data",1,IF(#REF!&lt;&gt;"",1,0))</f>
        <v>#REF!</v>
      </c>
      <c r="W102" s="211" t="e">
        <f>IF('Crisis Indicator Data'!#REF!="No Data",1,IF(#REF!&lt;&gt;"",1,0))</f>
        <v>#REF!</v>
      </c>
      <c r="X102" s="211" t="e">
        <f>IF('Crisis Indicator Data'!#REF!="No Data",1,IF(#REF!&lt;&gt;"",1,0))</f>
        <v>#REF!</v>
      </c>
      <c r="Y102" s="211" t="e">
        <f>IF('Crisis Indicator Data'!#REF!="No Data",1,IF(#REF!&lt;&gt;"",1,0))</f>
        <v>#REF!</v>
      </c>
      <c r="Z102" s="211" t="e">
        <f>IF('Crisis Indicator Data'!#REF!="No Data",1,IF(#REF!&lt;&gt;"",1,0))</f>
        <v>#REF!</v>
      </c>
      <c r="AA102" s="211" t="e">
        <f>IF('Crisis Indicator Data'!#REF!="No Data",1,IF(#REF!&lt;&gt;"",1,0))</f>
        <v>#REF!</v>
      </c>
      <c r="AB102" s="211" t="e">
        <f>IF('Crisis Indicator Data'!#REF!="No Data",1,IF(#REF!&lt;&gt;"",1,0))</f>
        <v>#REF!</v>
      </c>
      <c r="AC102" s="211" t="e">
        <f>IF('Crisis Indicator Data'!#REF!="No Data",1,IF(#REF!&lt;&gt;"",1,0))</f>
        <v>#REF!</v>
      </c>
      <c r="AD102" s="211" t="e">
        <f>IF('Crisis Indicator Data'!#REF!="No Data",1,IF(#REF!&lt;&gt;"",1,0))</f>
        <v>#REF!</v>
      </c>
      <c r="AE102" s="211" t="e">
        <f>IF('Crisis Indicator Data'!#REF!="No Data",1,IF(#REF!&lt;&gt;"",1,0))</f>
        <v>#REF!</v>
      </c>
      <c r="AF102" s="211" t="e">
        <f>IF('Crisis Indicator Data'!#REF!="No Data",1,IF(#REF!&lt;&gt;"",1,0))</f>
        <v>#REF!</v>
      </c>
      <c r="AG102" s="211" t="e">
        <f>IF('Crisis Indicator Data'!#REF!="No Data",1,IF(#REF!&lt;&gt;"",1,0))</f>
        <v>#REF!</v>
      </c>
      <c r="AH102" s="211" t="e">
        <f>IF('Crisis Indicator Data'!#REF!="No Data",1,IF(#REF!&lt;&gt;"",1,0))</f>
        <v>#REF!</v>
      </c>
      <c r="AI102" s="211" t="e">
        <f>IF('Crisis Indicator Data'!#REF!="No Data",1,IF(#REF!&lt;&gt;"",1,0))</f>
        <v>#REF!</v>
      </c>
      <c r="AJ102" s="211" t="e">
        <f>IF('Crisis Indicator Data'!#REF!="No Data",1,IF(#REF!&lt;&gt;"",1,0))</f>
        <v>#REF!</v>
      </c>
      <c r="AK102" s="211" t="e">
        <f>IF('Crisis Indicator Data'!#REF!="No Data",1,IF(#REF!&lt;&gt;"",1,0))</f>
        <v>#REF!</v>
      </c>
      <c r="AL102" s="211" t="e">
        <f>IF('Crisis Indicator Data'!#REF!="No Data",1,IF(#REF!&lt;&gt;"",1,0))</f>
        <v>#REF!</v>
      </c>
      <c r="AM102" s="211" t="e">
        <f>IF('Crisis Indicator Data'!#REF!="No Data",1,IF(#REF!&lt;&gt;"",1,0))</f>
        <v>#REF!</v>
      </c>
      <c r="AN102" s="211" t="e">
        <f>IF('Crisis Indicator Data'!#REF!="No Data",1,IF(#REF!&lt;&gt;"",1,0))</f>
        <v>#REF!</v>
      </c>
      <c r="AO102" s="211" t="e">
        <f>IF('Crisis Indicator Data'!#REF!="No Data",1,IF(#REF!&lt;&gt;"",1,0))</f>
        <v>#REF!</v>
      </c>
      <c r="AP102" s="211" t="e">
        <f>IF('Crisis Indicator Data'!#REF!="No Data",1,IF(#REF!&lt;&gt;"",1,0))</f>
        <v>#REF!</v>
      </c>
      <c r="AQ102" s="211" t="e">
        <f>IF('Crisis Indicator Data'!#REF!="No Data",1,IF(#REF!&lt;&gt;"",1,0))</f>
        <v>#REF!</v>
      </c>
      <c r="AR102" s="211" t="e">
        <f>IF('Crisis Indicator Data'!#REF!="No Data",1,IF(#REF!&lt;&gt;"",1,0))</f>
        <v>#REF!</v>
      </c>
      <c r="AS102" s="211" t="e">
        <f>IF('Crisis Indicator Data'!#REF!="No Data",1,IF(#REF!&lt;&gt;"",1,0))</f>
        <v>#REF!</v>
      </c>
      <c r="AT102" s="211" t="e">
        <f>IF('Crisis Indicator Data'!#REF!="No Data",1,IF(#REF!&lt;&gt;"",1,0))</f>
        <v>#REF!</v>
      </c>
      <c r="AU102" s="211" t="e">
        <f>IF('Crisis Indicator Data'!#REF!="No Data",1,IF(#REF!&lt;&gt;"",1,0))</f>
        <v>#REF!</v>
      </c>
      <c r="AV102" s="211" t="e">
        <f>IF('Crisis Indicator Data'!#REF!="No Data",1,IF(#REF!&lt;&gt;"",1,0))</f>
        <v>#REF!</v>
      </c>
      <c r="AW102" s="211" t="e">
        <f>IF('Crisis Indicator Data'!#REF!="No Data",1,IF(#REF!&lt;&gt;"",1,0))</f>
        <v>#REF!</v>
      </c>
      <c r="AX102" s="211" t="e">
        <f>IF('Crisis Indicator Data'!#REF!="No Data",1,IF(#REF!&lt;&gt;"",1,0))</f>
        <v>#REF!</v>
      </c>
      <c r="AY102" s="211" t="e">
        <f>IF('Crisis Indicator Data'!#REF!="No Data",1,IF(#REF!&lt;&gt;"",1,0))</f>
        <v>#REF!</v>
      </c>
      <c r="AZ102" s="211" t="e">
        <f>IF('Crisis Indicator Data'!#REF!="No Data",1,IF(#REF!&lt;&gt;"",1,0))</f>
        <v>#REF!</v>
      </c>
      <c r="BA102" t="e">
        <f t="shared" si="6"/>
        <v>#REF!</v>
      </c>
      <c r="BB102" s="22" t="e">
        <f t="shared" si="7"/>
        <v>#REF!</v>
      </c>
    </row>
    <row r="103" spans="1:54" x14ac:dyDescent="0.25">
      <c r="A103" t="s">
        <v>8897</v>
      </c>
      <c r="B103" s="211" t="e">
        <f>IF('Crisis Indicator Data'!#REF!="No Data",1,IF(#REF!&lt;&gt;"",1,0))</f>
        <v>#REF!</v>
      </c>
      <c r="C103" s="211" t="e">
        <f>IF('Crisis Indicator Data'!#REF!="No Data",1,IF(#REF!&lt;&gt;"",1,0))</f>
        <v>#REF!</v>
      </c>
      <c r="D103" s="211" t="e">
        <f>IF('Crisis Indicator Data'!#REF!="No Data",1,IF(#REF!&lt;&gt;"",1,0))</f>
        <v>#REF!</v>
      </c>
      <c r="E103" s="211" t="e">
        <f>IF('Crisis Indicator Data'!#REF!="No Data",1,IF(#REF!&lt;&gt;"",1,0))</f>
        <v>#REF!</v>
      </c>
      <c r="F103" s="211" t="e">
        <f>IF('Crisis Indicator Data'!#REF!="No Data",1,IF(#REF!&lt;&gt;"",1,0))</f>
        <v>#REF!</v>
      </c>
      <c r="G103" s="211" t="e">
        <f>IF('Crisis Indicator Data'!#REF!="No Data",1,IF(#REF!&lt;&gt;"",1,0))</f>
        <v>#REF!</v>
      </c>
      <c r="H103" s="211" t="e">
        <f>IF('Crisis Indicator Data'!#REF!="No Data",1,IF(#REF!&lt;&gt;"",1,0))</f>
        <v>#REF!</v>
      </c>
      <c r="I103" s="211" t="e">
        <f>IF('Crisis Indicator Data'!#REF!="No Data",1,IF(#REF!&lt;&gt;"",1,0))</f>
        <v>#REF!</v>
      </c>
      <c r="J103" s="211" t="e">
        <f>IF('Crisis Indicator Data'!#REF!="No Data",1,IF(#REF!&lt;&gt;"",1,0))</f>
        <v>#REF!</v>
      </c>
      <c r="K103" s="211" t="e">
        <f>IF('Crisis Indicator Data'!#REF!="No Data",1,IF(#REF!&lt;&gt;"",1,0))</f>
        <v>#REF!</v>
      </c>
      <c r="L103" s="211" t="e">
        <f>IF('Crisis Indicator Data'!#REF!="No Data",1,IF(#REF!&lt;&gt;"",1,0))</f>
        <v>#REF!</v>
      </c>
      <c r="M103" s="211" t="e">
        <f>IF('Crisis Indicator Data'!#REF!="No Data",1,IF(#REF!&lt;&gt;"",1,0))</f>
        <v>#REF!</v>
      </c>
      <c r="N103" s="211" t="e">
        <f>IF('Crisis Indicator Data'!#REF!="No Data",1,IF(#REF!&lt;&gt;"",1,0))</f>
        <v>#REF!</v>
      </c>
      <c r="O103" s="211" t="e">
        <f>IF('Crisis Indicator Data'!#REF!="No Data",1,IF(#REF!&lt;&gt;"",1,0))</f>
        <v>#REF!</v>
      </c>
      <c r="P103" s="211" t="e">
        <f>IF('Crisis Indicator Data'!#REF!="No Data",1,IF(#REF!&lt;&gt;"",1,0))</f>
        <v>#REF!</v>
      </c>
      <c r="Q103" s="211" t="e">
        <f>IF('Crisis Indicator Data'!#REF!="No Data",1,IF(#REF!&lt;&gt;"",1,0))</f>
        <v>#REF!</v>
      </c>
      <c r="R103" s="211" t="e">
        <f>IF('Crisis Indicator Data'!#REF!="No Data",1,IF(#REF!&lt;&gt;"",1,0))</f>
        <v>#REF!</v>
      </c>
      <c r="S103" s="211" t="e">
        <f>IF('Crisis Indicator Data'!#REF!="No Data",1,IF(#REF!&lt;&gt;"",1,0))</f>
        <v>#REF!</v>
      </c>
      <c r="T103" s="211" t="e">
        <f>IF('Crisis Indicator Data'!#REF!="No Data",1,IF(#REF!&lt;&gt;"",1,0))</f>
        <v>#REF!</v>
      </c>
      <c r="U103" s="211" t="e">
        <f>IF('Crisis Indicator Data'!#REF!="No Data",1,IF(#REF!&lt;&gt;"",1,0))</f>
        <v>#REF!</v>
      </c>
      <c r="V103" s="211" t="e">
        <f>IF('Crisis Indicator Data'!#REF!="No Data",1,IF(#REF!&lt;&gt;"",1,0))</f>
        <v>#REF!</v>
      </c>
      <c r="W103" s="211" t="e">
        <f>IF('Crisis Indicator Data'!#REF!="No Data",1,IF(#REF!&lt;&gt;"",1,0))</f>
        <v>#REF!</v>
      </c>
      <c r="X103" s="211" t="e">
        <f>IF('Crisis Indicator Data'!#REF!="No Data",1,IF(#REF!&lt;&gt;"",1,0))</f>
        <v>#REF!</v>
      </c>
      <c r="Y103" s="211" t="e">
        <f>IF('Crisis Indicator Data'!#REF!="No Data",1,IF(#REF!&lt;&gt;"",1,0))</f>
        <v>#REF!</v>
      </c>
      <c r="Z103" s="211" t="e">
        <f>IF('Crisis Indicator Data'!#REF!="No Data",1,IF(#REF!&lt;&gt;"",1,0))</f>
        <v>#REF!</v>
      </c>
      <c r="AA103" s="211" t="e">
        <f>IF('Crisis Indicator Data'!#REF!="No Data",1,IF(#REF!&lt;&gt;"",1,0))</f>
        <v>#REF!</v>
      </c>
      <c r="AB103" s="211" t="e">
        <f>IF('Crisis Indicator Data'!#REF!="No Data",1,IF(#REF!&lt;&gt;"",1,0))</f>
        <v>#REF!</v>
      </c>
      <c r="AC103" s="211" t="e">
        <f>IF('Crisis Indicator Data'!#REF!="No Data",1,IF(#REF!&lt;&gt;"",1,0))</f>
        <v>#REF!</v>
      </c>
      <c r="AD103" s="211" t="e">
        <f>IF('Crisis Indicator Data'!#REF!="No Data",1,IF(#REF!&lt;&gt;"",1,0))</f>
        <v>#REF!</v>
      </c>
      <c r="AE103" s="211" t="e">
        <f>IF('Crisis Indicator Data'!#REF!="No Data",1,IF(#REF!&lt;&gt;"",1,0))</f>
        <v>#REF!</v>
      </c>
      <c r="AF103" s="211" t="e">
        <f>IF('Crisis Indicator Data'!#REF!="No Data",1,IF(#REF!&lt;&gt;"",1,0))</f>
        <v>#REF!</v>
      </c>
      <c r="AG103" s="211" t="e">
        <f>IF('Crisis Indicator Data'!#REF!="No Data",1,IF(#REF!&lt;&gt;"",1,0))</f>
        <v>#REF!</v>
      </c>
      <c r="AH103" s="211" t="e">
        <f>IF('Crisis Indicator Data'!#REF!="No Data",1,IF(#REF!&lt;&gt;"",1,0))</f>
        <v>#REF!</v>
      </c>
      <c r="AI103" s="211" t="e">
        <f>IF('Crisis Indicator Data'!#REF!="No Data",1,IF(#REF!&lt;&gt;"",1,0))</f>
        <v>#REF!</v>
      </c>
      <c r="AJ103" s="211" t="e">
        <f>IF('Crisis Indicator Data'!#REF!="No Data",1,IF(#REF!&lt;&gt;"",1,0))</f>
        <v>#REF!</v>
      </c>
      <c r="AK103" s="211" t="e">
        <f>IF('Crisis Indicator Data'!#REF!="No Data",1,IF(#REF!&lt;&gt;"",1,0))</f>
        <v>#REF!</v>
      </c>
      <c r="AL103" s="211" t="e">
        <f>IF('Crisis Indicator Data'!#REF!="No Data",1,IF(#REF!&lt;&gt;"",1,0))</f>
        <v>#REF!</v>
      </c>
      <c r="AM103" s="211" t="e">
        <f>IF('Crisis Indicator Data'!#REF!="No Data",1,IF(#REF!&lt;&gt;"",1,0))</f>
        <v>#REF!</v>
      </c>
      <c r="AN103" s="211" t="e">
        <f>IF('Crisis Indicator Data'!#REF!="No Data",1,IF(#REF!&lt;&gt;"",1,0))</f>
        <v>#REF!</v>
      </c>
      <c r="AO103" s="211" t="e">
        <f>IF('Crisis Indicator Data'!#REF!="No Data",1,IF(#REF!&lt;&gt;"",1,0))</f>
        <v>#REF!</v>
      </c>
      <c r="AP103" s="211" t="e">
        <f>IF('Crisis Indicator Data'!#REF!="No Data",1,IF(#REF!&lt;&gt;"",1,0))</f>
        <v>#REF!</v>
      </c>
      <c r="AQ103" s="211" t="e">
        <f>IF('Crisis Indicator Data'!#REF!="No Data",1,IF(#REF!&lt;&gt;"",1,0))</f>
        <v>#REF!</v>
      </c>
      <c r="AR103" s="211" t="e">
        <f>IF('Crisis Indicator Data'!#REF!="No Data",1,IF(#REF!&lt;&gt;"",1,0))</f>
        <v>#REF!</v>
      </c>
      <c r="AS103" s="211" t="e">
        <f>IF('Crisis Indicator Data'!#REF!="No Data",1,IF(#REF!&lt;&gt;"",1,0))</f>
        <v>#REF!</v>
      </c>
      <c r="AT103" s="211" t="e">
        <f>IF('Crisis Indicator Data'!#REF!="No Data",1,IF(#REF!&lt;&gt;"",1,0))</f>
        <v>#REF!</v>
      </c>
      <c r="AU103" s="211" t="e">
        <f>IF('Crisis Indicator Data'!#REF!="No Data",1,IF(#REF!&lt;&gt;"",1,0))</f>
        <v>#REF!</v>
      </c>
      <c r="AV103" s="211" t="e">
        <f>IF('Crisis Indicator Data'!#REF!="No Data",1,IF(#REF!&lt;&gt;"",1,0))</f>
        <v>#REF!</v>
      </c>
      <c r="AW103" s="211" t="e">
        <f>IF('Crisis Indicator Data'!#REF!="No Data",1,IF(#REF!&lt;&gt;"",1,0))</f>
        <v>#REF!</v>
      </c>
      <c r="AX103" s="211" t="e">
        <f>IF('Crisis Indicator Data'!#REF!="No Data",1,IF(#REF!&lt;&gt;"",1,0))</f>
        <v>#REF!</v>
      </c>
      <c r="AY103" s="211" t="e">
        <f>IF('Crisis Indicator Data'!#REF!="No Data",1,IF(#REF!&lt;&gt;"",1,0))</f>
        <v>#REF!</v>
      </c>
      <c r="AZ103" s="211" t="e">
        <f>IF('Crisis Indicator Data'!#REF!="No Data",1,IF(#REF!&lt;&gt;"",1,0))</f>
        <v>#REF!</v>
      </c>
      <c r="BA103" t="e">
        <f t="shared" si="6"/>
        <v>#REF!</v>
      </c>
      <c r="BB103" s="22" t="e">
        <f t="shared" si="7"/>
        <v>#REF!</v>
      </c>
    </row>
    <row r="104" spans="1:54" x14ac:dyDescent="0.25">
      <c r="A104" t="s">
        <v>8898</v>
      </c>
      <c r="B104" s="211" t="e">
        <f>IF('Crisis Indicator Data'!#REF!="No Data",1,IF(#REF!&lt;&gt;"",1,0))</f>
        <v>#REF!</v>
      </c>
      <c r="C104" s="211" t="e">
        <f>IF('Crisis Indicator Data'!#REF!="No Data",1,IF(#REF!&lt;&gt;"",1,0))</f>
        <v>#REF!</v>
      </c>
      <c r="D104" s="211" t="e">
        <f>IF('Crisis Indicator Data'!#REF!="No Data",1,IF(#REF!&lt;&gt;"",1,0))</f>
        <v>#REF!</v>
      </c>
      <c r="E104" s="211" t="e">
        <f>IF('Crisis Indicator Data'!#REF!="No Data",1,IF(#REF!&lt;&gt;"",1,0))</f>
        <v>#REF!</v>
      </c>
      <c r="F104" s="211" t="e">
        <f>IF('Crisis Indicator Data'!#REF!="No Data",1,IF(#REF!&lt;&gt;"",1,0))</f>
        <v>#REF!</v>
      </c>
      <c r="G104" s="211" t="e">
        <f>IF('Crisis Indicator Data'!#REF!="No Data",1,IF(#REF!&lt;&gt;"",1,0))</f>
        <v>#REF!</v>
      </c>
      <c r="H104" s="211" t="e">
        <f>IF('Crisis Indicator Data'!#REF!="No Data",1,IF(#REF!&lt;&gt;"",1,0))</f>
        <v>#REF!</v>
      </c>
      <c r="I104" s="211" t="e">
        <f>IF('Crisis Indicator Data'!#REF!="No Data",1,IF(#REF!&lt;&gt;"",1,0))</f>
        <v>#REF!</v>
      </c>
      <c r="J104" s="211" t="e">
        <f>IF('Crisis Indicator Data'!#REF!="No Data",1,IF(#REF!&lt;&gt;"",1,0))</f>
        <v>#REF!</v>
      </c>
      <c r="K104" s="211" t="e">
        <f>IF('Crisis Indicator Data'!#REF!="No Data",1,IF(#REF!&lt;&gt;"",1,0))</f>
        <v>#REF!</v>
      </c>
      <c r="L104" s="211" t="e">
        <f>IF('Crisis Indicator Data'!#REF!="No Data",1,IF(#REF!&lt;&gt;"",1,0))</f>
        <v>#REF!</v>
      </c>
      <c r="M104" s="211" t="e">
        <f>IF('Crisis Indicator Data'!#REF!="No Data",1,IF(#REF!&lt;&gt;"",1,0))</f>
        <v>#REF!</v>
      </c>
      <c r="N104" s="211" t="e">
        <f>IF('Crisis Indicator Data'!#REF!="No Data",1,IF(#REF!&lt;&gt;"",1,0))</f>
        <v>#REF!</v>
      </c>
      <c r="O104" s="211" t="e">
        <f>IF('Crisis Indicator Data'!#REF!="No Data",1,IF(#REF!&lt;&gt;"",1,0))</f>
        <v>#REF!</v>
      </c>
      <c r="P104" s="211" t="e">
        <f>IF('Crisis Indicator Data'!#REF!="No Data",1,IF(#REF!&lt;&gt;"",1,0))</f>
        <v>#REF!</v>
      </c>
      <c r="Q104" s="211" t="e">
        <f>IF('Crisis Indicator Data'!#REF!="No Data",1,IF(#REF!&lt;&gt;"",1,0))</f>
        <v>#REF!</v>
      </c>
      <c r="R104" s="211" t="e">
        <f>IF('Crisis Indicator Data'!#REF!="No Data",1,IF(#REF!&lt;&gt;"",1,0))</f>
        <v>#REF!</v>
      </c>
      <c r="S104" s="211" t="e">
        <f>IF('Crisis Indicator Data'!#REF!="No Data",1,IF(#REF!&lt;&gt;"",1,0))</f>
        <v>#REF!</v>
      </c>
      <c r="T104" s="211" t="e">
        <f>IF('Crisis Indicator Data'!#REF!="No Data",1,IF(#REF!&lt;&gt;"",1,0))</f>
        <v>#REF!</v>
      </c>
      <c r="U104" s="211" t="e">
        <f>IF('Crisis Indicator Data'!#REF!="No Data",1,IF(#REF!&lt;&gt;"",1,0))</f>
        <v>#REF!</v>
      </c>
      <c r="V104" s="211" t="e">
        <f>IF('Crisis Indicator Data'!#REF!="No Data",1,IF(#REF!&lt;&gt;"",1,0))</f>
        <v>#REF!</v>
      </c>
      <c r="W104" s="211" t="e">
        <f>IF('Crisis Indicator Data'!#REF!="No Data",1,IF(#REF!&lt;&gt;"",1,0))</f>
        <v>#REF!</v>
      </c>
      <c r="X104" s="211" t="e">
        <f>IF('Crisis Indicator Data'!#REF!="No Data",1,IF(#REF!&lt;&gt;"",1,0))</f>
        <v>#REF!</v>
      </c>
      <c r="Y104" s="211" t="e">
        <f>IF('Crisis Indicator Data'!#REF!="No Data",1,IF(#REF!&lt;&gt;"",1,0))</f>
        <v>#REF!</v>
      </c>
      <c r="Z104" s="211" t="e">
        <f>IF('Crisis Indicator Data'!#REF!="No Data",1,IF(#REF!&lt;&gt;"",1,0))</f>
        <v>#REF!</v>
      </c>
      <c r="AA104" s="211" t="e">
        <f>IF('Crisis Indicator Data'!#REF!="No Data",1,IF(#REF!&lt;&gt;"",1,0))</f>
        <v>#REF!</v>
      </c>
      <c r="AB104" s="211" t="e">
        <f>IF('Crisis Indicator Data'!#REF!="No Data",1,IF(#REF!&lt;&gt;"",1,0))</f>
        <v>#REF!</v>
      </c>
      <c r="AC104" s="211" t="e">
        <f>IF('Crisis Indicator Data'!#REF!="No Data",1,IF(#REF!&lt;&gt;"",1,0))</f>
        <v>#REF!</v>
      </c>
      <c r="AD104" s="211" t="e">
        <f>IF('Crisis Indicator Data'!#REF!="No Data",1,IF(#REF!&lt;&gt;"",1,0))</f>
        <v>#REF!</v>
      </c>
      <c r="AE104" s="211" t="e">
        <f>IF('Crisis Indicator Data'!#REF!="No Data",1,IF(#REF!&lt;&gt;"",1,0))</f>
        <v>#REF!</v>
      </c>
      <c r="AF104" s="211" t="e">
        <f>IF('Crisis Indicator Data'!#REF!="No Data",1,IF(#REF!&lt;&gt;"",1,0))</f>
        <v>#REF!</v>
      </c>
      <c r="AG104" s="211" t="e">
        <f>IF('Crisis Indicator Data'!#REF!="No Data",1,IF(#REF!&lt;&gt;"",1,0))</f>
        <v>#REF!</v>
      </c>
      <c r="AH104" s="211" t="e">
        <f>IF('Crisis Indicator Data'!#REF!="No Data",1,IF(#REF!&lt;&gt;"",1,0))</f>
        <v>#REF!</v>
      </c>
      <c r="AI104" s="211" t="e">
        <f>IF('Crisis Indicator Data'!#REF!="No Data",1,IF(#REF!&lt;&gt;"",1,0))</f>
        <v>#REF!</v>
      </c>
      <c r="AJ104" s="211" t="e">
        <f>IF('Crisis Indicator Data'!#REF!="No Data",1,IF(#REF!&lt;&gt;"",1,0))</f>
        <v>#REF!</v>
      </c>
      <c r="AK104" s="211" t="e">
        <f>IF('Crisis Indicator Data'!#REF!="No Data",1,IF(#REF!&lt;&gt;"",1,0))</f>
        <v>#REF!</v>
      </c>
      <c r="AL104" s="211" t="e">
        <f>IF('Crisis Indicator Data'!#REF!="No Data",1,IF(#REF!&lt;&gt;"",1,0))</f>
        <v>#REF!</v>
      </c>
      <c r="AM104" s="211" t="e">
        <f>IF('Crisis Indicator Data'!#REF!="No Data",1,IF(#REF!&lt;&gt;"",1,0))</f>
        <v>#REF!</v>
      </c>
      <c r="AN104" s="211" t="e">
        <f>IF('Crisis Indicator Data'!#REF!="No Data",1,IF(#REF!&lt;&gt;"",1,0))</f>
        <v>#REF!</v>
      </c>
      <c r="AO104" s="211" t="e">
        <f>IF('Crisis Indicator Data'!#REF!="No Data",1,IF(#REF!&lt;&gt;"",1,0))</f>
        <v>#REF!</v>
      </c>
      <c r="AP104" s="211" t="e">
        <f>IF('Crisis Indicator Data'!#REF!="No Data",1,IF(#REF!&lt;&gt;"",1,0))</f>
        <v>#REF!</v>
      </c>
      <c r="AQ104" s="211" t="e">
        <f>IF('Crisis Indicator Data'!#REF!="No Data",1,IF(#REF!&lt;&gt;"",1,0))</f>
        <v>#REF!</v>
      </c>
      <c r="AR104" s="211" t="e">
        <f>IF('Crisis Indicator Data'!#REF!="No Data",1,IF(#REF!&lt;&gt;"",1,0))</f>
        <v>#REF!</v>
      </c>
      <c r="AS104" s="211" t="e">
        <f>IF('Crisis Indicator Data'!#REF!="No Data",1,IF(#REF!&lt;&gt;"",1,0))</f>
        <v>#REF!</v>
      </c>
      <c r="AT104" s="211" t="e">
        <f>IF('Crisis Indicator Data'!#REF!="No Data",1,IF(#REF!&lt;&gt;"",1,0))</f>
        <v>#REF!</v>
      </c>
      <c r="AU104" s="211" t="e">
        <f>IF('Crisis Indicator Data'!#REF!="No Data",1,IF(#REF!&lt;&gt;"",1,0))</f>
        <v>#REF!</v>
      </c>
      <c r="AV104" s="211" t="e">
        <f>IF('Crisis Indicator Data'!#REF!="No Data",1,IF(#REF!&lt;&gt;"",1,0))</f>
        <v>#REF!</v>
      </c>
      <c r="AW104" s="211" t="e">
        <f>IF('Crisis Indicator Data'!#REF!="No Data",1,IF(#REF!&lt;&gt;"",1,0))</f>
        <v>#REF!</v>
      </c>
      <c r="AX104" s="211" t="e">
        <f>IF('Crisis Indicator Data'!#REF!="No Data",1,IF(#REF!&lt;&gt;"",1,0))</f>
        <v>#REF!</v>
      </c>
      <c r="AY104" s="211" t="e">
        <f>IF('Crisis Indicator Data'!#REF!="No Data",1,IF(#REF!&lt;&gt;"",1,0))</f>
        <v>#REF!</v>
      </c>
      <c r="AZ104" s="211" t="e">
        <f>IF('Crisis Indicator Data'!#REF!="No Data",1,IF(#REF!&lt;&gt;"",1,0))</f>
        <v>#REF!</v>
      </c>
      <c r="BA104" t="e">
        <f t="shared" si="6"/>
        <v>#REF!</v>
      </c>
      <c r="BB104" s="22" t="e">
        <f t="shared" si="7"/>
        <v>#REF!</v>
      </c>
    </row>
    <row r="105" spans="1:54" x14ac:dyDescent="0.25">
      <c r="A105" t="s">
        <v>8879</v>
      </c>
      <c r="B105" s="211" t="e">
        <f>IF('Crisis Indicator Data'!#REF!="No Data",1,IF(#REF!&lt;&gt;"",1,0))</f>
        <v>#REF!</v>
      </c>
      <c r="C105" s="211" t="e">
        <f>IF('Crisis Indicator Data'!#REF!="No Data",1,IF(#REF!&lt;&gt;"",1,0))</f>
        <v>#REF!</v>
      </c>
      <c r="D105" s="211" t="e">
        <f>IF('Crisis Indicator Data'!#REF!="No Data",1,IF(#REF!&lt;&gt;"",1,0))</f>
        <v>#REF!</v>
      </c>
      <c r="E105" s="211" t="e">
        <f>IF('Crisis Indicator Data'!#REF!="No Data",1,IF(#REF!&lt;&gt;"",1,0))</f>
        <v>#REF!</v>
      </c>
      <c r="F105" s="211" t="e">
        <f>IF('Crisis Indicator Data'!#REF!="No Data",1,IF(#REF!&lt;&gt;"",1,0))</f>
        <v>#REF!</v>
      </c>
      <c r="G105" s="211" t="e">
        <f>IF('Crisis Indicator Data'!#REF!="No Data",1,IF(#REF!&lt;&gt;"",1,0))</f>
        <v>#REF!</v>
      </c>
      <c r="H105" s="211" t="e">
        <f>IF('Crisis Indicator Data'!#REF!="No Data",1,IF(#REF!&lt;&gt;"",1,0))</f>
        <v>#REF!</v>
      </c>
      <c r="I105" s="211" t="e">
        <f>IF('Crisis Indicator Data'!#REF!="No Data",1,IF(#REF!&lt;&gt;"",1,0))</f>
        <v>#REF!</v>
      </c>
      <c r="J105" s="211" t="e">
        <f>IF('Crisis Indicator Data'!#REF!="No Data",1,IF(#REF!&lt;&gt;"",1,0))</f>
        <v>#REF!</v>
      </c>
      <c r="K105" s="211" t="e">
        <f>IF('Crisis Indicator Data'!#REF!="No Data",1,IF(#REF!&lt;&gt;"",1,0))</f>
        <v>#REF!</v>
      </c>
      <c r="L105" s="211" t="e">
        <f>IF('Crisis Indicator Data'!#REF!="No Data",1,IF(#REF!&lt;&gt;"",1,0))</f>
        <v>#REF!</v>
      </c>
      <c r="M105" s="211" t="e">
        <f>IF('Crisis Indicator Data'!#REF!="No Data",1,IF(#REF!&lt;&gt;"",1,0))</f>
        <v>#REF!</v>
      </c>
      <c r="N105" s="211" t="e">
        <f>IF('Crisis Indicator Data'!#REF!="No Data",1,IF(#REF!&lt;&gt;"",1,0))</f>
        <v>#REF!</v>
      </c>
      <c r="O105" s="211" t="e">
        <f>IF('Crisis Indicator Data'!#REF!="No Data",1,IF(#REF!&lt;&gt;"",1,0))</f>
        <v>#REF!</v>
      </c>
      <c r="P105" s="211" t="e">
        <f>IF('Crisis Indicator Data'!#REF!="No Data",1,IF(#REF!&lt;&gt;"",1,0))</f>
        <v>#REF!</v>
      </c>
      <c r="Q105" s="211" t="e">
        <f>IF('Crisis Indicator Data'!#REF!="No Data",1,IF(#REF!&lt;&gt;"",1,0))</f>
        <v>#REF!</v>
      </c>
      <c r="R105" s="211" t="e">
        <f>IF('Crisis Indicator Data'!#REF!="No Data",1,IF(#REF!&lt;&gt;"",1,0))</f>
        <v>#REF!</v>
      </c>
      <c r="S105" s="211" t="e">
        <f>IF('Crisis Indicator Data'!#REF!="No Data",1,IF(#REF!&lt;&gt;"",1,0))</f>
        <v>#REF!</v>
      </c>
      <c r="T105" s="211" t="e">
        <f>IF('Crisis Indicator Data'!#REF!="No Data",1,IF(#REF!&lt;&gt;"",1,0))</f>
        <v>#REF!</v>
      </c>
      <c r="U105" s="211" t="e">
        <f>IF('Crisis Indicator Data'!#REF!="No Data",1,IF(#REF!&lt;&gt;"",1,0))</f>
        <v>#REF!</v>
      </c>
      <c r="V105" s="211" t="e">
        <f>IF('Crisis Indicator Data'!#REF!="No Data",1,IF(#REF!&lt;&gt;"",1,0))</f>
        <v>#REF!</v>
      </c>
      <c r="W105" s="211" t="e">
        <f>IF('Crisis Indicator Data'!#REF!="No Data",1,IF(#REF!&lt;&gt;"",1,0))</f>
        <v>#REF!</v>
      </c>
      <c r="X105" s="211" t="e">
        <f>IF('Crisis Indicator Data'!#REF!="No Data",1,IF(#REF!&lt;&gt;"",1,0))</f>
        <v>#REF!</v>
      </c>
      <c r="Y105" s="211" t="e">
        <f>IF('Crisis Indicator Data'!#REF!="No Data",1,IF(#REF!&lt;&gt;"",1,0))</f>
        <v>#REF!</v>
      </c>
      <c r="Z105" s="211" t="e">
        <f>IF('Crisis Indicator Data'!#REF!="No Data",1,IF(#REF!&lt;&gt;"",1,0))</f>
        <v>#REF!</v>
      </c>
      <c r="AA105" s="211" t="e">
        <f>IF('Crisis Indicator Data'!#REF!="No Data",1,IF(#REF!&lt;&gt;"",1,0))</f>
        <v>#REF!</v>
      </c>
      <c r="AB105" s="211" t="e">
        <f>IF('Crisis Indicator Data'!#REF!="No Data",1,IF(#REF!&lt;&gt;"",1,0))</f>
        <v>#REF!</v>
      </c>
      <c r="AC105" s="211" t="e">
        <f>IF('Crisis Indicator Data'!#REF!="No Data",1,IF(#REF!&lt;&gt;"",1,0))</f>
        <v>#REF!</v>
      </c>
      <c r="AD105" s="211" t="e">
        <f>IF('Crisis Indicator Data'!#REF!="No Data",1,IF(#REF!&lt;&gt;"",1,0))</f>
        <v>#REF!</v>
      </c>
      <c r="AE105" s="211" t="e">
        <f>IF('Crisis Indicator Data'!#REF!="No Data",1,IF(#REF!&lt;&gt;"",1,0))</f>
        <v>#REF!</v>
      </c>
      <c r="AF105" s="211" t="e">
        <f>IF('Crisis Indicator Data'!#REF!="No Data",1,IF(#REF!&lt;&gt;"",1,0))</f>
        <v>#REF!</v>
      </c>
      <c r="AG105" s="211" t="e">
        <f>IF('Crisis Indicator Data'!#REF!="No Data",1,IF(#REF!&lt;&gt;"",1,0))</f>
        <v>#REF!</v>
      </c>
      <c r="AH105" s="211" t="e">
        <f>IF('Crisis Indicator Data'!#REF!="No Data",1,IF(#REF!&lt;&gt;"",1,0))</f>
        <v>#REF!</v>
      </c>
      <c r="AI105" s="211" t="e">
        <f>IF('Crisis Indicator Data'!#REF!="No Data",1,IF(#REF!&lt;&gt;"",1,0))</f>
        <v>#REF!</v>
      </c>
      <c r="AJ105" s="211" t="e">
        <f>IF('Crisis Indicator Data'!#REF!="No Data",1,IF(#REF!&lt;&gt;"",1,0))</f>
        <v>#REF!</v>
      </c>
      <c r="AK105" s="211" t="e">
        <f>IF('Crisis Indicator Data'!#REF!="No Data",1,IF(#REF!&lt;&gt;"",1,0))</f>
        <v>#REF!</v>
      </c>
      <c r="AL105" s="211" t="e">
        <f>IF('Crisis Indicator Data'!#REF!="No Data",1,IF(#REF!&lt;&gt;"",1,0))</f>
        <v>#REF!</v>
      </c>
      <c r="AM105" s="211" t="e">
        <f>IF('Crisis Indicator Data'!#REF!="No Data",1,IF(#REF!&lt;&gt;"",1,0))</f>
        <v>#REF!</v>
      </c>
      <c r="AN105" s="211" t="e">
        <f>IF('Crisis Indicator Data'!#REF!="No Data",1,IF(#REF!&lt;&gt;"",1,0))</f>
        <v>#REF!</v>
      </c>
      <c r="AO105" s="211" t="e">
        <f>IF('Crisis Indicator Data'!#REF!="No Data",1,IF(#REF!&lt;&gt;"",1,0))</f>
        <v>#REF!</v>
      </c>
      <c r="AP105" s="211" t="e">
        <f>IF('Crisis Indicator Data'!#REF!="No Data",1,IF(#REF!&lt;&gt;"",1,0))</f>
        <v>#REF!</v>
      </c>
      <c r="AQ105" s="211" t="e">
        <f>IF('Crisis Indicator Data'!#REF!="No Data",1,IF(#REF!&lt;&gt;"",1,0))</f>
        <v>#REF!</v>
      </c>
      <c r="AR105" s="211" t="e">
        <f>IF('Crisis Indicator Data'!#REF!="No Data",1,IF(#REF!&lt;&gt;"",1,0))</f>
        <v>#REF!</v>
      </c>
      <c r="AS105" s="211" t="e">
        <f>IF('Crisis Indicator Data'!#REF!="No Data",1,IF(#REF!&lt;&gt;"",1,0))</f>
        <v>#REF!</v>
      </c>
      <c r="AT105" s="211" t="e">
        <f>IF('Crisis Indicator Data'!#REF!="No Data",1,IF(#REF!&lt;&gt;"",1,0))</f>
        <v>#REF!</v>
      </c>
      <c r="AU105" s="211" t="e">
        <f>IF('Crisis Indicator Data'!#REF!="No Data",1,IF(#REF!&lt;&gt;"",1,0))</f>
        <v>#REF!</v>
      </c>
      <c r="AV105" s="211" t="e">
        <f>IF('Crisis Indicator Data'!#REF!="No Data",1,IF(#REF!&lt;&gt;"",1,0))</f>
        <v>#REF!</v>
      </c>
      <c r="AW105" s="211" t="e">
        <f>IF('Crisis Indicator Data'!#REF!="No Data",1,IF(#REF!&lt;&gt;"",1,0))</f>
        <v>#REF!</v>
      </c>
      <c r="AX105" s="211" t="e">
        <f>IF('Crisis Indicator Data'!#REF!="No Data",1,IF(#REF!&lt;&gt;"",1,0))</f>
        <v>#REF!</v>
      </c>
      <c r="AY105" s="211" t="e">
        <f>IF('Crisis Indicator Data'!#REF!="No Data",1,IF(#REF!&lt;&gt;"",1,0))</f>
        <v>#REF!</v>
      </c>
      <c r="AZ105" s="211" t="e">
        <f>IF('Crisis Indicator Data'!#REF!="No Data",1,IF(#REF!&lt;&gt;"",1,0))</f>
        <v>#REF!</v>
      </c>
      <c r="BA105" t="e">
        <f t="shared" si="6"/>
        <v>#REF!</v>
      </c>
      <c r="BB105" s="22" t="e">
        <f t="shared" si="7"/>
        <v>#REF!</v>
      </c>
    </row>
    <row r="106" spans="1:54" x14ac:dyDescent="0.25">
      <c r="A106" t="s">
        <v>8885</v>
      </c>
      <c r="B106" s="211" t="e">
        <f>IF('Crisis Indicator Data'!#REF!="No Data",1,IF(#REF!&lt;&gt;"",1,0))</f>
        <v>#REF!</v>
      </c>
      <c r="C106" s="211" t="e">
        <f>IF('Crisis Indicator Data'!#REF!="No Data",1,IF(#REF!&lt;&gt;"",1,0))</f>
        <v>#REF!</v>
      </c>
      <c r="D106" s="211" t="e">
        <f>IF('Crisis Indicator Data'!#REF!="No Data",1,IF(#REF!&lt;&gt;"",1,0))</f>
        <v>#REF!</v>
      </c>
      <c r="E106" s="211" t="e">
        <f>IF('Crisis Indicator Data'!#REF!="No Data",1,IF(#REF!&lt;&gt;"",1,0))</f>
        <v>#REF!</v>
      </c>
      <c r="F106" s="211" t="e">
        <f>IF('Crisis Indicator Data'!#REF!="No Data",1,IF(#REF!&lt;&gt;"",1,0))</f>
        <v>#REF!</v>
      </c>
      <c r="G106" s="211" t="e">
        <f>IF('Crisis Indicator Data'!#REF!="No Data",1,IF(#REF!&lt;&gt;"",1,0))</f>
        <v>#REF!</v>
      </c>
      <c r="H106" s="211" t="e">
        <f>IF('Crisis Indicator Data'!#REF!="No Data",1,IF(#REF!&lt;&gt;"",1,0))</f>
        <v>#REF!</v>
      </c>
      <c r="I106" s="211" t="e">
        <f>IF('Crisis Indicator Data'!#REF!="No Data",1,IF(#REF!&lt;&gt;"",1,0))</f>
        <v>#REF!</v>
      </c>
      <c r="J106" s="211" t="e">
        <f>IF('Crisis Indicator Data'!#REF!="No Data",1,IF(#REF!&lt;&gt;"",1,0))</f>
        <v>#REF!</v>
      </c>
      <c r="K106" s="211" t="e">
        <f>IF('Crisis Indicator Data'!#REF!="No Data",1,IF(#REF!&lt;&gt;"",1,0))</f>
        <v>#REF!</v>
      </c>
      <c r="L106" s="211" t="e">
        <f>IF('Crisis Indicator Data'!#REF!="No Data",1,IF(#REF!&lt;&gt;"",1,0))</f>
        <v>#REF!</v>
      </c>
      <c r="M106" s="211" t="e">
        <f>IF('Crisis Indicator Data'!#REF!="No Data",1,IF(#REF!&lt;&gt;"",1,0))</f>
        <v>#REF!</v>
      </c>
      <c r="N106" s="211" t="e">
        <f>IF('Crisis Indicator Data'!#REF!="No Data",1,IF(#REF!&lt;&gt;"",1,0))</f>
        <v>#REF!</v>
      </c>
      <c r="O106" s="211" t="e">
        <f>IF('Crisis Indicator Data'!#REF!="No Data",1,IF(#REF!&lt;&gt;"",1,0))</f>
        <v>#REF!</v>
      </c>
      <c r="P106" s="211" t="e">
        <f>IF('Crisis Indicator Data'!#REF!="No Data",1,IF(#REF!&lt;&gt;"",1,0))</f>
        <v>#REF!</v>
      </c>
      <c r="Q106" s="211" t="e">
        <f>IF('Crisis Indicator Data'!#REF!="No Data",1,IF(#REF!&lt;&gt;"",1,0))</f>
        <v>#REF!</v>
      </c>
      <c r="R106" s="211" t="e">
        <f>IF('Crisis Indicator Data'!#REF!="No Data",1,IF(#REF!&lt;&gt;"",1,0))</f>
        <v>#REF!</v>
      </c>
      <c r="S106" s="211" t="e">
        <f>IF('Crisis Indicator Data'!#REF!="No Data",1,IF(#REF!&lt;&gt;"",1,0))</f>
        <v>#REF!</v>
      </c>
      <c r="T106" s="211" t="e">
        <f>IF('Crisis Indicator Data'!#REF!="No Data",1,IF(#REF!&lt;&gt;"",1,0))</f>
        <v>#REF!</v>
      </c>
      <c r="U106" s="211" t="e">
        <f>IF('Crisis Indicator Data'!#REF!="No Data",1,IF(#REF!&lt;&gt;"",1,0))</f>
        <v>#REF!</v>
      </c>
      <c r="V106" s="211" t="e">
        <f>IF('Crisis Indicator Data'!#REF!="No Data",1,IF(#REF!&lt;&gt;"",1,0))</f>
        <v>#REF!</v>
      </c>
      <c r="W106" s="211" t="e">
        <f>IF('Crisis Indicator Data'!#REF!="No Data",1,IF(#REF!&lt;&gt;"",1,0))</f>
        <v>#REF!</v>
      </c>
      <c r="X106" s="211" t="e">
        <f>IF('Crisis Indicator Data'!#REF!="No Data",1,IF(#REF!&lt;&gt;"",1,0))</f>
        <v>#REF!</v>
      </c>
      <c r="Y106" s="211" t="e">
        <f>IF('Crisis Indicator Data'!#REF!="No Data",1,IF(#REF!&lt;&gt;"",1,0))</f>
        <v>#REF!</v>
      </c>
      <c r="Z106" s="211" t="e">
        <f>IF('Crisis Indicator Data'!#REF!="No Data",1,IF(#REF!&lt;&gt;"",1,0))</f>
        <v>#REF!</v>
      </c>
      <c r="AA106" s="211" t="e">
        <f>IF('Crisis Indicator Data'!#REF!="No Data",1,IF(#REF!&lt;&gt;"",1,0))</f>
        <v>#REF!</v>
      </c>
      <c r="AB106" s="211" t="e">
        <f>IF('Crisis Indicator Data'!#REF!="No Data",1,IF(#REF!&lt;&gt;"",1,0))</f>
        <v>#REF!</v>
      </c>
      <c r="AC106" s="211" t="e">
        <f>IF('Crisis Indicator Data'!#REF!="No Data",1,IF(#REF!&lt;&gt;"",1,0))</f>
        <v>#REF!</v>
      </c>
      <c r="AD106" s="211" t="e">
        <f>IF('Crisis Indicator Data'!#REF!="No Data",1,IF(#REF!&lt;&gt;"",1,0))</f>
        <v>#REF!</v>
      </c>
      <c r="AE106" s="211" t="e">
        <f>IF('Crisis Indicator Data'!#REF!="No Data",1,IF(#REF!&lt;&gt;"",1,0))</f>
        <v>#REF!</v>
      </c>
      <c r="AF106" s="211" t="e">
        <f>IF('Crisis Indicator Data'!#REF!="No Data",1,IF(#REF!&lt;&gt;"",1,0))</f>
        <v>#REF!</v>
      </c>
      <c r="AG106" s="211" t="e">
        <f>IF('Crisis Indicator Data'!#REF!="No Data",1,IF(#REF!&lt;&gt;"",1,0))</f>
        <v>#REF!</v>
      </c>
      <c r="AH106" s="211" t="e">
        <f>IF('Crisis Indicator Data'!#REF!="No Data",1,IF(#REF!&lt;&gt;"",1,0))</f>
        <v>#REF!</v>
      </c>
      <c r="AI106" s="211" t="e">
        <f>IF('Crisis Indicator Data'!#REF!="No Data",1,IF(#REF!&lt;&gt;"",1,0))</f>
        <v>#REF!</v>
      </c>
      <c r="AJ106" s="211" t="e">
        <f>IF('Crisis Indicator Data'!#REF!="No Data",1,IF(#REF!&lt;&gt;"",1,0))</f>
        <v>#REF!</v>
      </c>
      <c r="AK106" s="211" t="e">
        <f>IF('Crisis Indicator Data'!#REF!="No Data",1,IF(#REF!&lt;&gt;"",1,0))</f>
        <v>#REF!</v>
      </c>
      <c r="AL106" s="211" t="e">
        <f>IF('Crisis Indicator Data'!#REF!="No Data",1,IF(#REF!&lt;&gt;"",1,0))</f>
        <v>#REF!</v>
      </c>
      <c r="AM106" s="211" t="e">
        <f>IF('Crisis Indicator Data'!#REF!="No Data",1,IF(#REF!&lt;&gt;"",1,0))</f>
        <v>#REF!</v>
      </c>
      <c r="AN106" s="211" t="e">
        <f>IF('Crisis Indicator Data'!#REF!="No Data",1,IF(#REF!&lt;&gt;"",1,0))</f>
        <v>#REF!</v>
      </c>
      <c r="AO106" s="211" t="e">
        <f>IF('Crisis Indicator Data'!#REF!="No Data",1,IF(#REF!&lt;&gt;"",1,0))</f>
        <v>#REF!</v>
      </c>
      <c r="AP106" s="211" t="e">
        <f>IF('Crisis Indicator Data'!#REF!="No Data",1,IF(#REF!&lt;&gt;"",1,0))</f>
        <v>#REF!</v>
      </c>
      <c r="AQ106" s="211" t="e">
        <f>IF('Crisis Indicator Data'!#REF!="No Data",1,IF(#REF!&lt;&gt;"",1,0))</f>
        <v>#REF!</v>
      </c>
      <c r="AR106" s="211" t="e">
        <f>IF('Crisis Indicator Data'!#REF!="No Data",1,IF(#REF!&lt;&gt;"",1,0))</f>
        <v>#REF!</v>
      </c>
      <c r="AS106" s="211" t="e">
        <f>IF('Crisis Indicator Data'!#REF!="No Data",1,IF(#REF!&lt;&gt;"",1,0))</f>
        <v>#REF!</v>
      </c>
      <c r="AT106" s="211" t="e">
        <f>IF('Crisis Indicator Data'!#REF!="No Data",1,IF(#REF!&lt;&gt;"",1,0))</f>
        <v>#REF!</v>
      </c>
      <c r="AU106" s="211" t="e">
        <f>IF('Crisis Indicator Data'!#REF!="No Data",1,IF(#REF!&lt;&gt;"",1,0))</f>
        <v>#REF!</v>
      </c>
      <c r="AV106" s="211" t="e">
        <f>IF('Crisis Indicator Data'!#REF!="No Data",1,IF(#REF!&lt;&gt;"",1,0))</f>
        <v>#REF!</v>
      </c>
      <c r="AW106" s="211" t="e">
        <f>IF('Crisis Indicator Data'!#REF!="No Data",1,IF(#REF!&lt;&gt;"",1,0))</f>
        <v>#REF!</v>
      </c>
      <c r="AX106" s="211" t="e">
        <f>IF('Crisis Indicator Data'!#REF!="No Data",1,IF(#REF!&lt;&gt;"",1,0))</f>
        <v>#REF!</v>
      </c>
      <c r="AY106" s="211" t="e">
        <f>IF('Crisis Indicator Data'!#REF!="No Data",1,IF(#REF!&lt;&gt;"",1,0))</f>
        <v>#REF!</v>
      </c>
      <c r="AZ106" s="211" t="e">
        <f>IF('Crisis Indicator Data'!#REF!="No Data",1,IF(#REF!&lt;&gt;"",1,0))</f>
        <v>#REF!</v>
      </c>
      <c r="BA106" t="e">
        <f t="shared" si="6"/>
        <v>#REF!</v>
      </c>
      <c r="BB106" s="22" t="e">
        <f t="shared" si="7"/>
        <v>#REF!</v>
      </c>
    </row>
    <row r="107" spans="1:54" x14ac:dyDescent="0.25">
      <c r="A107" t="s">
        <v>8887</v>
      </c>
      <c r="B107" s="211" t="e">
        <f>IF('Crisis Indicator Data'!#REF!="No Data",1,IF(#REF!&lt;&gt;"",1,0))</f>
        <v>#REF!</v>
      </c>
      <c r="C107" s="211" t="e">
        <f>IF('Crisis Indicator Data'!#REF!="No Data",1,IF(#REF!&lt;&gt;"",1,0))</f>
        <v>#REF!</v>
      </c>
      <c r="D107" s="211" t="e">
        <f>IF('Crisis Indicator Data'!#REF!="No Data",1,IF(#REF!&lt;&gt;"",1,0))</f>
        <v>#REF!</v>
      </c>
      <c r="E107" s="211" t="e">
        <f>IF('Crisis Indicator Data'!#REF!="No Data",1,IF(#REF!&lt;&gt;"",1,0))</f>
        <v>#REF!</v>
      </c>
      <c r="F107" s="211" t="e">
        <f>IF('Crisis Indicator Data'!#REF!="No Data",1,IF(#REF!&lt;&gt;"",1,0))</f>
        <v>#REF!</v>
      </c>
      <c r="G107" s="211" t="e">
        <f>IF('Crisis Indicator Data'!#REF!="No Data",1,IF(#REF!&lt;&gt;"",1,0))</f>
        <v>#REF!</v>
      </c>
      <c r="H107" s="211" t="e">
        <f>IF('Crisis Indicator Data'!#REF!="No Data",1,IF(#REF!&lt;&gt;"",1,0))</f>
        <v>#REF!</v>
      </c>
      <c r="I107" s="211" t="e">
        <f>IF('Crisis Indicator Data'!#REF!="No Data",1,IF(#REF!&lt;&gt;"",1,0))</f>
        <v>#REF!</v>
      </c>
      <c r="J107" s="211" t="e">
        <f>IF('Crisis Indicator Data'!#REF!="No Data",1,IF(#REF!&lt;&gt;"",1,0))</f>
        <v>#REF!</v>
      </c>
      <c r="K107" s="211" t="e">
        <f>IF('Crisis Indicator Data'!#REF!="No Data",1,IF(#REF!&lt;&gt;"",1,0))</f>
        <v>#REF!</v>
      </c>
      <c r="L107" s="211" t="e">
        <f>IF('Crisis Indicator Data'!#REF!="No Data",1,IF(#REF!&lt;&gt;"",1,0))</f>
        <v>#REF!</v>
      </c>
      <c r="M107" s="211" t="e">
        <f>IF('Crisis Indicator Data'!#REF!="No Data",1,IF(#REF!&lt;&gt;"",1,0))</f>
        <v>#REF!</v>
      </c>
      <c r="N107" s="211" t="e">
        <f>IF('Crisis Indicator Data'!#REF!="No Data",1,IF(#REF!&lt;&gt;"",1,0))</f>
        <v>#REF!</v>
      </c>
      <c r="O107" s="211" t="e">
        <f>IF('Crisis Indicator Data'!#REF!="No Data",1,IF(#REF!&lt;&gt;"",1,0))</f>
        <v>#REF!</v>
      </c>
      <c r="P107" s="211" t="e">
        <f>IF('Crisis Indicator Data'!#REF!="No Data",1,IF(#REF!&lt;&gt;"",1,0))</f>
        <v>#REF!</v>
      </c>
      <c r="Q107" s="211" t="e">
        <f>IF('Crisis Indicator Data'!#REF!="No Data",1,IF(#REF!&lt;&gt;"",1,0))</f>
        <v>#REF!</v>
      </c>
      <c r="R107" s="211" t="e">
        <f>IF('Crisis Indicator Data'!#REF!="No Data",1,IF(#REF!&lt;&gt;"",1,0))</f>
        <v>#REF!</v>
      </c>
      <c r="S107" s="211" t="e">
        <f>IF('Crisis Indicator Data'!#REF!="No Data",1,IF(#REF!&lt;&gt;"",1,0))</f>
        <v>#REF!</v>
      </c>
      <c r="T107" s="211" t="e">
        <f>IF('Crisis Indicator Data'!#REF!="No Data",1,IF(#REF!&lt;&gt;"",1,0))</f>
        <v>#REF!</v>
      </c>
      <c r="U107" s="211" t="e">
        <f>IF('Crisis Indicator Data'!#REF!="No Data",1,IF(#REF!&lt;&gt;"",1,0))</f>
        <v>#REF!</v>
      </c>
      <c r="V107" s="211" t="e">
        <f>IF('Crisis Indicator Data'!#REF!="No Data",1,IF(#REF!&lt;&gt;"",1,0))</f>
        <v>#REF!</v>
      </c>
      <c r="W107" s="211" t="e">
        <f>IF('Crisis Indicator Data'!#REF!="No Data",1,IF(#REF!&lt;&gt;"",1,0))</f>
        <v>#REF!</v>
      </c>
      <c r="X107" s="211" t="e">
        <f>IF('Crisis Indicator Data'!#REF!="No Data",1,IF(#REF!&lt;&gt;"",1,0))</f>
        <v>#REF!</v>
      </c>
      <c r="Y107" s="211" t="e">
        <f>IF('Crisis Indicator Data'!#REF!="No Data",1,IF(#REF!&lt;&gt;"",1,0))</f>
        <v>#REF!</v>
      </c>
      <c r="Z107" s="211" t="e">
        <f>IF('Crisis Indicator Data'!#REF!="No Data",1,IF(#REF!&lt;&gt;"",1,0))</f>
        <v>#REF!</v>
      </c>
      <c r="AA107" s="211" t="e">
        <f>IF('Crisis Indicator Data'!#REF!="No Data",1,IF(#REF!&lt;&gt;"",1,0))</f>
        <v>#REF!</v>
      </c>
      <c r="AB107" s="211" t="e">
        <f>IF('Crisis Indicator Data'!#REF!="No Data",1,IF(#REF!&lt;&gt;"",1,0))</f>
        <v>#REF!</v>
      </c>
      <c r="AC107" s="211" t="e">
        <f>IF('Crisis Indicator Data'!#REF!="No Data",1,IF(#REF!&lt;&gt;"",1,0))</f>
        <v>#REF!</v>
      </c>
      <c r="AD107" s="211" t="e">
        <f>IF('Crisis Indicator Data'!#REF!="No Data",1,IF(#REF!&lt;&gt;"",1,0))</f>
        <v>#REF!</v>
      </c>
      <c r="AE107" s="211" t="e">
        <f>IF('Crisis Indicator Data'!#REF!="No Data",1,IF(#REF!&lt;&gt;"",1,0))</f>
        <v>#REF!</v>
      </c>
      <c r="AF107" s="211" t="e">
        <f>IF('Crisis Indicator Data'!#REF!="No Data",1,IF(#REF!&lt;&gt;"",1,0))</f>
        <v>#REF!</v>
      </c>
      <c r="AG107" s="211" t="e">
        <f>IF('Crisis Indicator Data'!#REF!="No Data",1,IF(#REF!&lt;&gt;"",1,0))</f>
        <v>#REF!</v>
      </c>
      <c r="AH107" s="211" t="e">
        <f>IF('Crisis Indicator Data'!#REF!="No Data",1,IF(#REF!&lt;&gt;"",1,0))</f>
        <v>#REF!</v>
      </c>
      <c r="AI107" s="211" t="e">
        <f>IF('Crisis Indicator Data'!#REF!="No Data",1,IF(#REF!&lt;&gt;"",1,0))</f>
        <v>#REF!</v>
      </c>
      <c r="AJ107" s="211" t="e">
        <f>IF('Crisis Indicator Data'!#REF!="No Data",1,IF(#REF!&lt;&gt;"",1,0))</f>
        <v>#REF!</v>
      </c>
      <c r="AK107" s="211" t="e">
        <f>IF('Crisis Indicator Data'!#REF!="No Data",1,IF(#REF!&lt;&gt;"",1,0))</f>
        <v>#REF!</v>
      </c>
      <c r="AL107" s="211" t="e">
        <f>IF('Crisis Indicator Data'!#REF!="No Data",1,IF(#REF!&lt;&gt;"",1,0))</f>
        <v>#REF!</v>
      </c>
      <c r="AM107" s="211" t="e">
        <f>IF('Crisis Indicator Data'!#REF!="No Data",1,IF(#REF!&lt;&gt;"",1,0))</f>
        <v>#REF!</v>
      </c>
      <c r="AN107" s="211" t="e">
        <f>IF('Crisis Indicator Data'!#REF!="No Data",1,IF(#REF!&lt;&gt;"",1,0))</f>
        <v>#REF!</v>
      </c>
      <c r="AO107" s="211" t="e">
        <f>IF('Crisis Indicator Data'!#REF!="No Data",1,IF(#REF!&lt;&gt;"",1,0))</f>
        <v>#REF!</v>
      </c>
      <c r="AP107" s="211" t="e">
        <f>IF('Crisis Indicator Data'!#REF!="No Data",1,IF(#REF!&lt;&gt;"",1,0))</f>
        <v>#REF!</v>
      </c>
      <c r="AQ107" s="211" t="e">
        <f>IF('Crisis Indicator Data'!#REF!="No Data",1,IF(#REF!&lt;&gt;"",1,0))</f>
        <v>#REF!</v>
      </c>
      <c r="AR107" s="211" t="e">
        <f>IF('Crisis Indicator Data'!#REF!="No Data",1,IF(#REF!&lt;&gt;"",1,0))</f>
        <v>#REF!</v>
      </c>
      <c r="AS107" s="211" t="e">
        <f>IF('Crisis Indicator Data'!#REF!="No Data",1,IF(#REF!&lt;&gt;"",1,0))</f>
        <v>#REF!</v>
      </c>
      <c r="AT107" s="211" t="e">
        <f>IF('Crisis Indicator Data'!#REF!="No Data",1,IF(#REF!&lt;&gt;"",1,0))</f>
        <v>#REF!</v>
      </c>
      <c r="AU107" s="211" t="e">
        <f>IF('Crisis Indicator Data'!#REF!="No Data",1,IF(#REF!&lt;&gt;"",1,0))</f>
        <v>#REF!</v>
      </c>
      <c r="AV107" s="211" t="e">
        <f>IF('Crisis Indicator Data'!#REF!="No Data",1,IF(#REF!&lt;&gt;"",1,0))</f>
        <v>#REF!</v>
      </c>
      <c r="AW107" s="211" t="e">
        <f>IF('Crisis Indicator Data'!#REF!="No Data",1,IF(#REF!&lt;&gt;"",1,0))</f>
        <v>#REF!</v>
      </c>
      <c r="AX107" s="211" t="e">
        <f>IF('Crisis Indicator Data'!#REF!="No Data",1,IF(#REF!&lt;&gt;"",1,0))</f>
        <v>#REF!</v>
      </c>
      <c r="AY107" s="211" t="e">
        <f>IF('Crisis Indicator Data'!#REF!="No Data",1,IF(#REF!&lt;&gt;"",1,0))</f>
        <v>#REF!</v>
      </c>
      <c r="AZ107" s="211" t="e">
        <f>IF('Crisis Indicator Data'!#REF!="No Data",1,IF(#REF!&lt;&gt;"",1,0))</f>
        <v>#REF!</v>
      </c>
      <c r="BA107" t="e">
        <f t="shared" si="6"/>
        <v>#REF!</v>
      </c>
      <c r="BB107" s="22" t="e">
        <f t="shared" si="7"/>
        <v>#REF!</v>
      </c>
    </row>
    <row r="108" spans="1:54" x14ac:dyDescent="0.25">
      <c r="A108" t="s">
        <v>8882</v>
      </c>
      <c r="B108" s="211" t="e">
        <f>IF('Crisis Indicator Data'!#REF!="No Data",1,IF(#REF!&lt;&gt;"",1,0))</f>
        <v>#REF!</v>
      </c>
      <c r="C108" s="211" t="e">
        <f>IF('Crisis Indicator Data'!#REF!="No Data",1,IF(#REF!&lt;&gt;"",1,0))</f>
        <v>#REF!</v>
      </c>
      <c r="D108" s="211" t="e">
        <f>IF('Crisis Indicator Data'!#REF!="No Data",1,IF(#REF!&lt;&gt;"",1,0))</f>
        <v>#REF!</v>
      </c>
      <c r="E108" s="211" t="e">
        <f>IF('Crisis Indicator Data'!#REF!="No Data",1,IF(#REF!&lt;&gt;"",1,0))</f>
        <v>#REF!</v>
      </c>
      <c r="F108" s="211" t="e">
        <f>IF('Crisis Indicator Data'!#REF!="No Data",1,IF(#REF!&lt;&gt;"",1,0))</f>
        <v>#REF!</v>
      </c>
      <c r="G108" s="211" t="e">
        <f>IF('Crisis Indicator Data'!#REF!="No Data",1,IF(#REF!&lt;&gt;"",1,0))</f>
        <v>#REF!</v>
      </c>
      <c r="H108" s="211" t="e">
        <f>IF('Crisis Indicator Data'!#REF!="No Data",1,IF(#REF!&lt;&gt;"",1,0))</f>
        <v>#REF!</v>
      </c>
      <c r="I108" s="211" t="e">
        <f>IF('Crisis Indicator Data'!#REF!="No Data",1,IF(#REF!&lt;&gt;"",1,0))</f>
        <v>#REF!</v>
      </c>
      <c r="J108" s="211" t="e">
        <f>IF('Crisis Indicator Data'!#REF!="No Data",1,IF(#REF!&lt;&gt;"",1,0))</f>
        <v>#REF!</v>
      </c>
      <c r="K108" s="211" t="e">
        <f>IF('Crisis Indicator Data'!#REF!="No Data",1,IF(#REF!&lt;&gt;"",1,0))</f>
        <v>#REF!</v>
      </c>
      <c r="L108" s="211" t="e">
        <f>IF('Crisis Indicator Data'!#REF!="No Data",1,IF(#REF!&lt;&gt;"",1,0))</f>
        <v>#REF!</v>
      </c>
      <c r="M108" s="211" t="e">
        <f>IF('Crisis Indicator Data'!#REF!="No Data",1,IF(#REF!&lt;&gt;"",1,0))</f>
        <v>#REF!</v>
      </c>
      <c r="N108" s="211" t="e">
        <f>IF('Crisis Indicator Data'!#REF!="No Data",1,IF(#REF!&lt;&gt;"",1,0))</f>
        <v>#REF!</v>
      </c>
      <c r="O108" s="211" t="e">
        <f>IF('Crisis Indicator Data'!#REF!="No Data",1,IF(#REF!&lt;&gt;"",1,0))</f>
        <v>#REF!</v>
      </c>
      <c r="P108" s="211" t="e">
        <f>IF('Crisis Indicator Data'!#REF!="No Data",1,IF(#REF!&lt;&gt;"",1,0))</f>
        <v>#REF!</v>
      </c>
      <c r="Q108" s="211" t="e">
        <f>IF('Crisis Indicator Data'!#REF!="No Data",1,IF(#REF!&lt;&gt;"",1,0))</f>
        <v>#REF!</v>
      </c>
      <c r="R108" s="211" t="e">
        <f>IF('Crisis Indicator Data'!#REF!="No Data",1,IF(#REF!&lt;&gt;"",1,0))</f>
        <v>#REF!</v>
      </c>
      <c r="S108" s="211" t="e">
        <f>IF('Crisis Indicator Data'!#REF!="No Data",1,IF(#REF!&lt;&gt;"",1,0))</f>
        <v>#REF!</v>
      </c>
      <c r="T108" s="211" t="e">
        <f>IF('Crisis Indicator Data'!#REF!="No Data",1,IF(#REF!&lt;&gt;"",1,0))</f>
        <v>#REF!</v>
      </c>
      <c r="U108" s="211" t="e">
        <f>IF('Crisis Indicator Data'!#REF!="No Data",1,IF(#REF!&lt;&gt;"",1,0))</f>
        <v>#REF!</v>
      </c>
      <c r="V108" s="211" t="e">
        <f>IF('Crisis Indicator Data'!#REF!="No Data",1,IF(#REF!&lt;&gt;"",1,0))</f>
        <v>#REF!</v>
      </c>
      <c r="W108" s="211" t="e">
        <f>IF('Crisis Indicator Data'!#REF!="No Data",1,IF(#REF!&lt;&gt;"",1,0))</f>
        <v>#REF!</v>
      </c>
      <c r="X108" s="211" t="e">
        <f>IF('Crisis Indicator Data'!#REF!="No Data",1,IF(#REF!&lt;&gt;"",1,0))</f>
        <v>#REF!</v>
      </c>
      <c r="Y108" s="211" t="e">
        <f>IF('Crisis Indicator Data'!#REF!="No Data",1,IF(#REF!&lt;&gt;"",1,0))</f>
        <v>#REF!</v>
      </c>
      <c r="Z108" s="211" t="e">
        <f>IF('Crisis Indicator Data'!#REF!="No Data",1,IF(#REF!&lt;&gt;"",1,0))</f>
        <v>#REF!</v>
      </c>
      <c r="AA108" s="211" t="e">
        <f>IF('Crisis Indicator Data'!#REF!="No Data",1,IF(#REF!&lt;&gt;"",1,0))</f>
        <v>#REF!</v>
      </c>
      <c r="AB108" s="211" t="e">
        <f>IF('Crisis Indicator Data'!#REF!="No Data",1,IF(#REF!&lt;&gt;"",1,0))</f>
        <v>#REF!</v>
      </c>
      <c r="AC108" s="211" t="e">
        <f>IF('Crisis Indicator Data'!#REF!="No Data",1,IF(#REF!&lt;&gt;"",1,0))</f>
        <v>#REF!</v>
      </c>
      <c r="AD108" s="211" t="e">
        <f>IF('Crisis Indicator Data'!#REF!="No Data",1,IF(#REF!&lt;&gt;"",1,0))</f>
        <v>#REF!</v>
      </c>
      <c r="AE108" s="211" t="e">
        <f>IF('Crisis Indicator Data'!#REF!="No Data",1,IF(#REF!&lt;&gt;"",1,0))</f>
        <v>#REF!</v>
      </c>
      <c r="AF108" s="211" t="e">
        <f>IF('Crisis Indicator Data'!#REF!="No Data",1,IF(#REF!&lt;&gt;"",1,0))</f>
        <v>#REF!</v>
      </c>
      <c r="AG108" s="211" t="e">
        <f>IF('Crisis Indicator Data'!#REF!="No Data",1,IF(#REF!&lt;&gt;"",1,0))</f>
        <v>#REF!</v>
      </c>
      <c r="AH108" s="211" t="e">
        <f>IF('Crisis Indicator Data'!#REF!="No Data",1,IF(#REF!&lt;&gt;"",1,0))</f>
        <v>#REF!</v>
      </c>
      <c r="AI108" s="211" t="e">
        <f>IF('Crisis Indicator Data'!#REF!="No Data",1,IF(#REF!&lt;&gt;"",1,0))</f>
        <v>#REF!</v>
      </c>
      <c r="AJ108" s="211" t="e">
        <f>IF('Crisis Indicator Data'!#REF!="No Data",1,IF(#REF!&lt;&gt;"",1,0))</f>
        <v>#REF!</v>
      </c>
      <c r="AK108" s="211" t="e">
        <f>IF('Crisis Indicator Data'!#REF!="No Data",1,IF(#REF!&lt;&gt;"",1,0))</f>
        <v>#REF!</v>
      </c>
      <c r="AL108" s="211" t="e">
        <f>IF('Crisis Indicator Data'!#REF!="No Data",1,IF(#REF!&lt;&gt;"",1,0))</f>
        <v>#REF!</v>
      </c>
      <c r="AM108" s="211" t="e">
        <f>IF('Crisis Indicator Data'!#REF!="No Data",1,IF(#REF!&lt;&gt;"",1,0))</f>
        <v>#REF!</v>
      </c>
      <c r="AN108" s="211" t="e">
        <f>IF('Crisis Indicator Data'!#REF!="No Data",1,IF(#REF!&lt;&gt;"",1,0))</f>
        <v>#REF!</v>
      </c>
      <c r="AO108" s="211" t="e">
        <f>IF('Crisis Indicator Data'!#REF!="No Data",1,IF(#REF!&lt;&gt;"",1,0))</f>
        <v>#REF!</v>
      </c>
      <c r="AP108" s="211" t="e">
        <f>IF('Crisis Indicator Data'!#REF!="No Data",1,IF(#REF!&lt;&gt;"",1,0))</f>
        <v>#REF!</v>
      </c>
      <c r="AQ108" s="211" t="e">
        <f>IF('Crisis Indicator Data'!#REF!="No Data",1,IF(#REF!&lt;&gt;"",1,0))</f>
        <v>#REF!</v>
      </c>
      <c r="AR108" s="211" t="e">
        <f>IF('Crisis Indicator Data'!#REF!="No Data",1,IF(#REF!&lt;&gt;"",1,0))</f>
        <v>#REF!</v>
      </c>
      <c r="AS108" s="211" t="e">
        <f>IF('Crisis Indicator Data'!#REF!="No Data",1,IF(#REF!&lt;&gt;"",1,0))</f>
        <v>#REF!</v>
      </c>
      <c r="AT108" s="211" t="e">
        <f>IF('Crisis Indicator Data'!#REF!="No Data",1,IF(#REF!&lt;&gt;"",1,0))</f>
        <v>#REF!</v>
      </c>
      <c r="AU108" s="211" t="e">
        <f>IF('Crisis Indicator Data'!#REF!="No Data",1,IF(#REF!&lt;&gt;"",1,0))</f>
        <v>#REF!</v>
      </c>
      <c r="AV108" s="211" t="e">
        <f>IF('Crisis Indicator Data'!#REF!="No Data",1,IF(#REF!&lt;&gt;"",1,0))</f>
        <v>#REF!</v>
      </c>
      <c r="AW108" s="211" t="e">
        <f>IF('Crisis Indicator Data'!#REF!="No Data",1,IF(#REF!&lt;&gt;"",1,0))</f>
        <v>#REF!</v>
      </c>
      <c r="AX108" s="211" t="e">
        <f>IF('Crisis Indicator Data'!#REF!="No Data",1,IF(#REF!&lt;&gt;"",1,0))</f>
        <v>#REF!</v>
      </c>
      <c r="AY108" s="211" t="e">
        <f>IF('Crisis Indicator Data'!#REF!="No Data",1,IF(#REF!&lt;&gt;"",1,0))</f>
        <v>#REF!</v>
      </c>
      <c r="AZ108" s="211" t="e">
        <f>IF('Crisis Indicator Data'!#REF!="No Data",1,IF(#REF!&lt;&gt;"",1,0))</f>
        <v>#REF!</v>
      </c>
      <c r="BA108" t="e">
        <f t="shared" si="6"/>
        <v>#REF!</v>
      </c>
      <c r="BB108" s="22" t="e">
        <f t="shared" si="7"/>
        <v>#REF!</v>
      </c>
    </row>
    <row r="109" spans="1:54" x14ac:dyDescent="0.25">
      <c r="A109" t="s">
        <v>8894</v>
      </c>
      <c r="B109" s="211" t="e">
        <f>IF('Crisis Indicator Data'!#REF!="No Data",1,IF(#REF!&lt;&gt;"",1,0))</f>
        <v>#REF!</v>
      </c>
      <c r="C109" s="211" t="e">
        <f>IF('Crisis Indicator Data'!#REF!="No Data",1,IF(#REF!&lt;&gt;"",1,0))</f>
        <v>#REF!</v>
      </c>
      <c r="D109" s="211" t="e">
        <f>IF('Crisis Indicator Data'!#REF!="No Data",1,IF(#REF!&lt;&gt;"",1,0))</f>
        <v>#REF!</v>
      </c>
      <c r="E109" s="211" t="e">
        <f>IF('Crisis Indicator Data'!#REF!="No Data",1,IF(#REF!&lt;&gt;"",1,0))</f>
        <v>#REF!</v>
      </c>
      <c r="F109" s="211" t="e">
        <f>IF('Crisis Indicator Data'!#REF!="No Data",1,IF(#REF!&lt;&gt;"",1,0))</f>
        <v>#REF!</v>
      </c>
      <c r="G109" s="211" t="e">
        <f>IF('Crisis Indicator Data'!#REF!="No Data",1,IF(#REF!&lt;&gt;"",1,0))</f>
        <v>#REF!</v>
      </c>
      <c r="H109" s="211" t="e">
        <f>IF('Crisis Indicator Data'!#REF!="No Data",1,IF(#REF!&lt;&gt;"",1,0))</f>
        <v>#REF!</v>
      </c>
      <c r="I109" s="211" t="e">
        <f>IF('Crisis Indicator Data'!#REF!="No Data",1,IF(#REF!&lt;&gt;"",1,0))</f>
        <v>#REF!</v>
      </c>
      <c r="J109" s="211" t="e">
        <f>IF('Crisis Indicator Data'!#REF!="No Data",1,IF(#REF!&lt;&gt;"",1,0))</f>
        <v>#REF!</v>
      </c>
      <c r="K109" s="211" t="e">
        <f>IF('Crisis Indicator Data'!#REF!="No Data",1,IF(#REF!&lt;&gt;"",1,0))</f>
        <v>#REF!</v>
      </c>
      <c r="L109" s="211" t="e">
        <f>IF('Crisis Indicator Data'!#REF!="No Data",1,IF(#REF!&lt;&gt;"",1,0))</f>
        <v>#REF!</v>
      </c>
      <c r="M109" s="211" t="e">
        <f>IF('Crisis Indicator Data'!#REF!="No Data",1,IF(#REF!&lt;&gt;"",1,0))</f>
        <v>#REF!</v>
      </c>
      <c r="N109" s="211" t="e">
        <f>IF('Crisis Indicator Data'!#REF!="No Data",1,IF(#REF!&lt;&gt;"",1,0))</f>
        <v>#REF!</v>
      </c>
      <c r="O109" s="211" t="e">
        <f>IF('Crisis Indicator Data'!#REF!="No Data",1,IF(#REF!&lt;&gt;"",1,0))</f>
        <v>#REF!</v>
      </c>
      <c r="P109" s="211" t="e">
        <f>IF('Crisis Indicator Data'!#REF!="No Data",1,IF(#REF!&lt;&gt;"",1,0))</f>
        <v>#REF!</v>
      </c>
      <c r="Q109" s="211" t="e">
        <f>IF('Crisis Indicator Data'!#REF!="No Data",1,IF(#REF!&lt;&gt;"",1,0))</f>
        <v>#REF!</v>
      </c>
      <c r="R109" s="211" t="e">
        <f>IF('Crisis Indicator Data'!#REF!="No Data",1,IF(#REF!&lt;&gt;"",1,0))</f>
        <v>#REF!</v>
      </c>
      <c r="S109" s="211" t="e">
        <f>IF('Crisis Indicator Data'!#REF!="No Data",1,IF(#REF!&lt;&gt;"",1,0))</f>
        <v>#REF!</v>
      </c>
      <c r="T109" s="211" t="e">
        <f>IF('Crisis Indicator Data'!#REF!="No Data",1,IF(#REF!&lt;&gt;"",1,0))</f>
        <v>#REF!</v>
      </c>
      <c r="U109" s="211" t="e">
        <f>IF('Crisis Indicator Data'!#REF!="No Data",1,IF(#REF!&lt;&gt;"",1,0))</f>
        <v>#REF!</v>
      </c>
      <c r="V109" s="211" t="e">
        <f>IF('Crisis Indicator Data'!#REF!="No Data",1,IF(#REF!&lt;&gt;"",1,0))</f>
        <v>#REF!</v>
      </c>
      <c r="W109" s="211" t="e">
        <f>IF('Crisis Indicator Data'!#REF!="No Data",1,IF(#REF!&lt;&gt;"",1,0))</f>
        <v>#REF!</v>
      </c>
      <c r="X109" s="211" t="e">
        <f>IF('Crisis Indicator Data'!#REF!="No Data",1,IF(#REF!&lt;&gt;"",1,0))</f>
        <v>#REF!</v>
      </c>
      <c r="Y109" s="211" t="e">
        <f>IF('Crisis Indicator Data'!#REF!="No Data",1,IF(#REF!&lt;&gt;"",1,0))</f>
        <v>#REF!</v>
      </c>
      <c r="Z109" s="211" t="e">
        <f>IF('Crisis Indicator Data'!#REF!="No Data",1,IF(#REF!&lt;&gt;"",1,0))</f>
        <v>#REF!</v>
      </c>
      <c r="AA109" s="211" t="e">
        <f>IF('Crisis Indicator Data'!#REF!="No Data",1,IF(#REF!&lt;&gt;"",1,0))</f>
        <v>#REF!</v>
      </c>
      <c r="AB109" s="211" t="e">
        <f>IF('Crisis Indicator Data'!#REF!="No Data",1,IF(#REF!&lt;&gt;"",1,0))</f>
        <v>#REF!</v>
      </c>
      <c r="AC109" s="211" t="e">
        <f>IF('Crisis Indicator Data'!#REF!="No Data",1,IF(#REF!&lt;&gt;"",1,0))</f>
        <v>#REF!</v>
      </c>
      <c r="AD109" s="211" t="e">
        <f>IF('Crisis Indicator Data'!#REF!="No Data",1,IF(#REF!&lt;&gt;"",1,0))</f>
        <v>#REF!</v>
      </c>
      <c r="AE109" s="211" t="e">
        <f>IF('Crisis Indicator Data'!#REF!="No Data",1,IF(#REF!&lt;&gt;"",1,0))</f>
        <v>#REF!</v>
      </c>
      <c r="AF109" s="211" t="e">
        <f>IF('Crisis Indicator Data'!#REF!="No Data",1,IF(#REF!&lt;&gt;"",1,0))</f>
        <v>#REF!</v>
      </c>
      <c r="AG109" s="211" t="e">
        <f>IF('Crisis Indicator Data'!#REF!="No Data",1,IF(#REF!&lt;&gt;"",1,0))</f>
        <v>#REF!</v>
      </c>
      <c r="AH109" s="211" t="e">
        <f>IF('Crisis Indicator Data'!#REF!="No Data",1,IF(#REF!&lt;&gt;"",1,0))</f>
        <v>#REF!</v>
      </c>
      <c r="AI109" s="211" t="e">
        <f>IF('Crisis Indicator Data'!#REF!="No Data",1,IF(#REF!&lt;&gt;"",1,0))</f>
        <v>#REF!</v>
      </c>
      <c r="AJ109" s="211" t="e">
        <f>IF('Crisis Indicator Data'!#REF!="No Data",1,IF(#REF!&lt;&gt;"",1,0))</f>
        <v>#REF!</v>
      </c>
      <c r="AK109" s="211" t="e">
        <f>IF('Crisis Indicator Data'!#REF!="No Data",1,IF(#REF!&lt;&gt;"",1,0))</f>
        <v>#REF!</v>
      </c>
      <c r="AL109" s="211" t="e">
        <f>IF('Crisis Indicator Data'!#REF!="No Data",1,IF(#REF!&lt;&gt;"",1,0))</f>
        <v>#REF!</v>
      </c>
      <c r="AM109" s="211" t="e">
        <f>IF('Crisis Indicator Data'!#REF!="No Data",1,IF(#REF!&lt;&gt;"",1,0))</f>
        <v>#REF!</v>
      </c>
      <c r="AN109" s="211" t="e">
        <f>IF('Crisis Indicator Data'!#REF!="No Data",1,IF(#REF!&lt;&gt;"",1,0))</f>
        <v>#REF!</v>
      </c>
      <c r="AO109" s="211" t="e">
        <f>IF('Crisis Indicator Data'!#REF!="No Data",1,IF(#REF!&lt;&gt;"",1,0))</f>
        <v>#REF!</v>
      </c>
      <c r="AP109" s="211" t="e">
        <f>IF('Crisis Indicator Data'!#REF!="No Data",1,IF(#REF!&lt;&gt;"",1,0))</f>
        <v>#REF!</v>
      </c>
      <c r="AQ109" s="211" t="e">
        <f>IF('Crisis Indicator Data'!#REF!="No Data",1,IF(#REF!&lt;&gt;"",1,0))</f>
        <v>#REF!</v>
      </c>
      <c r="AR109" s="211" t="e">
        <f>IF('Crisis Indicator Data'!#REF!="No Data",1,IF(#REF!&lt;&gt;"",1,0))</f>
        <v>#REF!</v>
      </c>
      <c r="AS109" s="211" t="e">
        <f>IF('Crisis Indicator Data'!#REF!="No Data",1,IF(#REF!&lt;&gt;"",1,0))</f>
        <v>#REF!</v>
      </c>
      <c r="AT109" s="211" t="e">
        <f>IF('Crisis Indicator Data'!#REF!="No Data",1,IF(#REF!&lt;&gt;"",1,0))</f>
        <v>#REF!</v>
      </c>
      <c r="AU109" s="211" t="e">
        <f>IF('Crisis Indicator Data'!#REF!="No Data",1,IF(#REF!&lt;&gt;"",1,0))</f>
        <v>#REF!</v>
      </c>
      <c r="AV109" s="211" t="e">
        <f>IF('Crisis Indicator Data'!#REF!="No Data",1,IF(#REF!&lt;&gt;"",1,0))</f>
        <v>#REF!</v>
      </c>
      <c r="AW109" s="211" t="e">
        <f>IF('Crisis Indicator Data'!#REF!="No Data",1,IF(#REF!&lt;&gt;"",1,0))</f>
        <v>#REF!</v>
      </c>
      <c r="AX109" s="211" t="e">
        <f>IF('Crisis Indicator Data'!#REF!="No Data",1,IF(#REF!&lt;&gt;"",1,0))</f>
        <v>#REF!</v>
      </c>
      <c r="AY109" s="211" t="e">
        <f>IF('Crisis Indicator Data'!#REF!="No Data",1,IF(#REF!&lt;&gt;"",1,0))</f>
        <v>#REF!</v>
      </c>
      <c r="AZ109" s="211" t="e">
        <f>IF('Crisis Indicator Data'!#REF!="No Data",1,IF(#REF!&lt;&gt;"",1,0))</f>
        <v>#REF!</v>
      </c>
      <c r="BA109" t="e">
        <f t="shared" si="6"/>
        <v>#REF!</v>
      </c>
      <c r="BB109" s="22" t="e">
        <f t="shared" si="7"/>
        <v>#REF!</v>
      </c>
    </row>
    <row r="110" spans="1:54" x14ac:dyDescent="0.25">
      <c r="A110" t="s">
        <v>8896</v>
      </c>
      <c r="B110" s="211" t="e">
        <f>IF('Crisis Indicator Data'!#REF!="No Data",1,IF(#REF!&lt;&gt;"",1,0))</f>
        <v>#REF!</v>
      </c>
      <c r="C110" s="211" t="e">
        <f>IF('Crisis Indicator Data'!#REF!="No Data",1,IF(#REF!&lt;&gt;"",1,0))</f>
        <v>#REF!</v>
      </c>
      <c r="D110" s="211" t="e">
        <f>IF('Crisis Indicator Data'!#REF!="No Data",1,IF(#REF!&lt;&gt;"",1,0))</f>
        <v>#REF!</v>
      </c>
      <c r="E110" s="211" t="e">
        <f>IF('Crisis Indicator Data'!#REF!="No Data",1,IF(#REF!&lt;&gt;"",1,0))</f>
        <v>#REF!</v>
      </c>
      <c r="F110" s="211" t="e">
        <f>IF('Crisis Indicator Data'!#REF!="No Data",1,IF(#REF!&lt;&gt;"",1,0))</f>
        <v>#REF!</v>
      </c>
      <c r="G110" s="211" t="e">
        <f>IF('Crisis Indicator Data'!#REF!="No Data",1,IF(#REF!&lt;&gt;"",1,0))</f>
        <v>#REF!</v>
      </c>
      <c r="H110" s="211" t="e">
        <f>IF('Crisis Indicator Data'!#REF!="No Data",1,IF(#REF!&lt;&gt;"",1,0))</f>
        <v>#REF!</v>
      </c>
      <c r="I110" s="211" t="e">
        <f>IF('Crisis Indicator Data'!#REF!="No Data",1,IF(#REF!&lt;&gt;"",1,0))</f>
        <v>#REF!</v>
      </c>
      <c r="J110" s="211" t="e">
        <f>IF('Crisis Indicator Data'!#REF!="No Data",1,IF(#REF!&lt;&gt;"",1,0))</f>
        <v>#REF!</v>
      </c>
      <c r="K110" s="211" t="e">
        <f>IF('Crisis Indicator Data'!#REF!="No Data",1,IF(#REF!&lt;&gt;"",1,0))</f>
        <v>#REF!</v>
      </c>
      <c r="L110" s="211" t="e">
        <f>IF('Crisis Indicator Data'!#REF!="No Data",1,IF(#REF!&lt;&gt;"",1,0))</f>
        <v>#REF!</v>
      </c>
      <c r="M110" s="211" t="e">
        <f>IF('Crisis Indicator Data'!#REF!="No Data",1,IF(#REF!&lt;&gt;"",1,0))</f>
        <v>#REF!</v>
      </c>
      <c r="N110" s="211" t="e">
        <f>IF('Crisis Indicator Data'!#REF!="No Data",1,IF(#REF!&lt;&gt;"",1,0))</f>
        <v>#REF!</v>
      </c>
      <c r="O110" s="211" t="e">
        <f>IF('Crisis Indicator Data'!#REF!="No Data",1,IF(#REF!&lt;&gt;"",1,0))</f>
        <v>#REF!</v>
      </c>
      <c r="P110" s="211" t="e">
        <f>IF('Crisis Indicator Data'!#REF!="No Data",1,IF(#REF!&lt;&gt;"",1,0))</f>
        <v>#REF!</v>
      </c>
      <c r="Q110" s="211" t="e">
        <f>IF('Crisis Indicator Data'!#REF!="No Data",1,IF(#REF!&lt;&gt;"",1,0))</f>
        <v>#REF!</v>
      </c>
      <c r="R110" s="211" t="e">
        <f>IF('Crisis Indicator Data'!#REF!="No Data",1,IF(#REF!&lt;&gt;"",1,0))</f>
        <v>#REF!</v>
      </c>
      <c r="S110" s="211" t="e">
        <f>IF('Crisis Indicator Data'!#REF!="No Data",1,IF(#REF!&lt;&gt;"",1,0))</f>
        <v>#REF!</v>
      </c>
      <c r="T110" s="211" t="e">
        <f>IF('Crisis Indicator Data'!#REF!="No Data",1,IF(#REF!&lt;&gt;"",1,0))</f>
        <v>#REF!</v>
      </c>
      <c r="U110" s="211" t="e">
        <f>IF('Crisis Indicator Data'!#REF!="No Data",1,IF(#REF!&lt;&gt;"",1,0))</f>
        <v>#REF!</v>
      </c>
      <c r="V110" s="211" t="e">
        <f>IF('Crisis Indicator Data'!#REF!="No Data",1,IF(#REF!&lt;&gt;"",1,0))</f>
        <v>#REF!</v>
      </c>
      <c r="W110" s="211" t="e">
        <f>IF('Crisis Indicator Data'!#REF!="No Data",1,IF(#REF!&lt;&gt;"",1,0))</f>
        <v>#REF!</v>
      </c>
      <c r="X110" s="211" t="e">
        <f>IF('Crisis Indicator Data'!#REF!="No Data",1,IF(#REF!&lt;&gt;"",1,0))</f>
        <v>#REF!</v>
      </c>
      <c r="Y110" s="211" t="e">
        <f>IF('Crisis Indicator Data'!#REF!="No Data",1,IF(#REF!&lt;&gt;"",1,0))</f>
        <v>#REF!</v>
      </c>
      <c r="Z110" s="211" t="e">
        <f>IF('Crisis Indicator Data'!#REF!="No Data",1,IF(#REF!&lt;&gt;"",1,0))</f>
        <v>#REF!</v>
      </c>
      <c r="AA110" s="211" t="e">
        <f>IF('Crisis Indicator Data'!#REF!="No Data",1,IF(#REF!&lt;&gt;"",1,0))</f>
        <v>#REF!</v>
      </c>
      <c r="AB110" s="211" t="e">
        <f>IF('Crisis Indicator Data'!#REF!="No Data",1,IF(#REF!&lt;&gt;"",1,0))</f>
        <v>#REF!</v>
      </c>
      <c r="AC110" s="211" t="e">
        <f>IF('Crisis Indicator Data'!#REF!="No Data",1,IF(#REF!&lt;&gt;"",1,0))</f>
        <v>#REF!</v>
      </c>
      <c r="AD110" s="211" t="e">
        <f>IF('Crisis Indicator Data'!#REF!="No Data",1,IF(#REF!&lt;&gt;"",1,0))</f>
        <v>#REF!</v>
      </c>
      <c r="AE110" s="211" t="e">
        <f>IF('Crisis Indicator Data'!#REF!="No Data",1,IF(#REF!&lt;&gt;"",1,0))</f>
        <v>#REF!</v>
      </c>
      <c r="AF110" s="211" t="e">
        <f>IF('Crisis Indicator Data'!#REF!="No Data",1,IF(#REF!&lt;&gt;"",1,0))</f>
        <v>#REF!</v>
      </c>
      <c r="AG110" s="211" t="e">
        <f>IF('Crisis Indicator Data'!#REF!="No Data",1,IF(#REF!&lt;&gt;"",1,0))</f>
        <v>#REF!</v>
      </c>
      <c r="AH110" s="211" t="e">
        <f>IF('Crisis Indicator Data'!#REF!="No Data",1,IF(#REF!&lt;&gt;"",1,0))</f>
        <v>#REF!</v>
      </c>
      <c r="AI110" s="211" t="e">
        <f>IF('Crisis Indicator Data'!#REF!="No Data",1,IF(#REF!&lt;&gt;"",1,0))</f>
        <v>#REF!</v>
      </c>
      <c r="AJ110" s="211" t="e">
        <f>IF('Crisis Indicator Data'!#REF!="No Data",1,IF(#REF!&lt;&gt;"",1,0))</f>
        <v>#REF!</v>
      </c>
      <c r="AK110" s="211" t="e">
        <f>IF('Crisis Indicator Data'!#REF!="No Data",1,IF(#REF!&lt;&gt;"",1,0))</f>
        <v>#REF!</v>
      </c>
      <c r="AL110" s="211" t="e">
        <f>IF('Crisis Indicator Data'!#REF!="No Data",1,IF(#REF!&lt;&gt;"",1,0))</f>
        <v>#REF!</v>
      </c>
      <c r="AM110" s="211" t="e">
        <f>IF('Crisis Indicator Data'!#REF!="No Data",1,IF(#REF!&lt;&gt;"",1,0))</f>
        <v>#REF!</v>
      </c>
      <c r="AN110" s="211" t="e">
        <f>IF('Crisis Indicator Data'!#REF!="No Data",1,IF(#REF!&lt;&gt;"",1,0))</f>
        <v>#REF!</v>
      </c>
      <c r="AO110" s="211" t="e">
        <f>IF('Crisis Indicator Data'!#REF!="No Data",1,IF(#REF!&lt;&gt;"",1,0))</f>
        <v>#REF!</v>
      </c>
      <c r="AP110" s="211" t="e">
        <f>IF('Crisis Indicator Data'!#REF!="No Data",1,IF(#REF!&lt;&gt;"",1,0))</f>
        <v>#REF!</v>
      </c>
      <c r="AQ110" s="211" t="e">
        <f>IF('Crisis Indicator Data'!#REF!="No Data",1,IF(#REF!&lt;&gt;"",1,0))</f>
        <v>#REF!</v>
      </c>
      <c r="AR110" s="211" t="e">
        <f>IF('Crisis Indicator Data'!#REF!="No Data",1,IF(#REF!&lt;&gt;"",1,0))</f>
        <v>#REF!</v>
      </c>
      <c r="AS110" s="211" t="e">
        <f>IF('Crisis Indicator Data'!#REF!="No Data",1,IF(#REF!&lt;&gt;"",1,0))</f>
        <v>#REF!</v>
      </c>
      <c r="AT110" s="211" t="e">
        <f>IF('Crisis Indicator Data'!#REF!="No Data",1,IF(#REF!&lt;&gt;"",1,0))</f>
        <v>#REF!</v>
      </c>
      <c r="AU110" s="211" t="e">
        <f>IF('Crisis Indicator Data'!#REF!="No Data",1,IF(#REF!&lt;&gt;"",1,0))</f>
        <v>#REF!</v>
      </c>
      <c r="AV110" s="211" t="e">
        <f>IF('Crisis Indicator Data'!#REF!="No Data",1,IF(#REF!&lt;&gt;"",1,0))</f>
        <v>#REF!</v>
      </c>
      <c r="AW110" s="211" t="e">
        <f>IF('Crisis Indicator Data'!#REF!="No Data",1,IF(#REF!&lt;&gt;"",1,0))</f>
        <v>#REF!</v>
      </c>
      <c r="AX110" s="211" t="e">
        <f>IF('Crisis Indicator Data'!#REF!="No Data",1,IF(#REF!&lt;&gt;"",1,0))</f>
        <v>#REF!</v>
      </c>
      <c r="AY110" s="211" t="e">
        <f>IF('Crisis Indicator Data'!#REF!="No Data",1,IF(#REF!&lt;&gt;"",1,0))</f>
        <v>#REF!</v>
      </c>
      <c r="AZ110" s="211" t="e">
        <f>IF('Crisis Indicator Data'!#REF!="No Data",1,IF(#REF!&lt;&gt;"",1,0))</f>
        <v>#REF!</v>
      </c>
      <c r="BA110" t="e">
        <f t="shared" si="6"/>
        <v>#REF!</v>
      </c>
      <c r="BB110" s="22" t="e">
        <f t="shared" si="7"/>
        <v>#REF!</v>
      </c>
    </row>
    <row r="111" spans="1:54" x14ac:dyDescent="0.25">
      <c r="A111" t="s">
        <v>8880</v>
      </c>
      <c r="B111" s="211" t="e">
        <f>IF('Crisis Indicator Data'!#REF!="No Data",1,IF(#REF!&lt;&gt;"",1,0))</f>
        <v>#REF!</v>
      </c>
      <c r="C111" s="211" t="e">
        <f>IF('Crisis Indicator Data'!#REF!="No Data",1,IF(#REF!&lt;&gt;"",1,0))</f>
        <v>#REF!</v>
      </c>
      <c r="D111" s="211" t="e">
        <f>IF('Crisis Indicator Data'!#REF!="No Data",1,IF(#REF!&lt;&gt;"",1,0))</f>
        <v>#REF!</v>
      </c>
      <c r="E111" s="211" t="e">
        <f>IF('Crisis Indicator Data'!#REF!="No Data",1,IF(#REF!&lt;&gt;"",1,0))</f>
        <v>#REF!</v>
      </c>
      <c r="F111" s="211" t="e">
        <f>IF('Crisis Indicator Data'!#REF!="No Data",1,IF(#REF!&lt;&gt;"",1,0))</f>
        <v>#REF!</v>
      </c>
      <c r="G111" s="211" t="e">
        <f>IF('Crisis Indicator Data'!#REF!="No Data",1,IF(#REF!&lt;&gt;"",1,0))</f>
        <v>#REF!</v>
      </c>
      <c r="H111" s="211" t="e">
        <f>IF('Crisis Indicator Data'!#REF!="No Data",1,IF(#REF!&lt;&gt;"",1,0))</f>
        <v>#REF!</v>
      </c>
      <c r="I111" s="211" t="e">
        <f>IF('Crisis Indicator Data'!#REF!="No Data",1,IF(#REF!&lt;&gt;"",1,0))</f>
        <v>#REF!</v>
      </c>
      <c r="J111" s="211" t="e">
        <f>IF('Crisis Indicator Data'!#REF!="No Data",1,IF(#REF!&lt;&gt;"",1,0))</f>
        <v>#REF!</v>
      </c>
      <c r="K111" s="211" t="e">
        <f>IF('Crisis Indicator Data'!#REF!="No Data",1,IF(#REF!&lt;&gt;"",1,0))</f>
        <v>#REF!</v>
      </c>
      <c r="L111" s="211" t="e">
        <f>IF('Crisis Indicator Data'!#REF!="No Data",1,IF(#REF!&lt;&gt;"",1,0))</f>
        <v>#REF!</v>
      </c>
      <c r="M111" s="211" t="e">
        <f>IF('Crisis Indicator Data'!#REF!="No Data",1,IF(#REF!&lt;&gt;"",1,0))</f>
        <v>#REF!</v>
      </c>
      <c r="N111" s="211" t="e">
        <f>IF('Crisis Indicator Data'!#REF!="No Data",1,IF(#REF!&lt;&gt;"",1,0))</f>
        <v>#REF!</v>
      </c>
      <c r="O111" s="211" t="e">
        <f>IF('Crisis Indicator Data'!#REF!="No Data",1,IF(#REF!&lt;&gt;"",1,0))</f>
        <v>#REF!</v>
      </c>
      <c r="P111" s="211" t="e">
        <f>IF('Crisis Indicator Data'!#REF!="No Data",1,IF(#REF!&lt;&gt;"",1,0))</f>
        <v>#REF!</v>
      </c>
      <c r="Q111" s="211" t="e">
        <f>IF('Crisis Indicator Data'!#REF!="No Data",1,IF(#REF!&lt;&gt;"",1,0))</f>
        <v>#REF!</v>
      </c>
      <c r="R111" s="211" t="e">
        <f>IF('Crisis Indicator Data'!#REF!="No Data",1,IF(#REF!&lt;&gt;"",1,0))</f>
        <v>#REF!</v>
      </c>
      <c r="S111" s="211" t="e">
        <f>IF('Crisis Indicator Data'!#REF!="No Data",1,IF(#REF!&lt;&gt;"",1,0))</f>
        <v>#REF!</v>
      </c>
      <c r="T111" s="211" t="e">
        <f>IF('Crisis Indicator Data'!#REF!="No Data",1,IF(#REF!&lt;&gt;"",1,0))</f>
        <v>#REF!</v>
      </c>
      <c r="U111" s="211" t="e">
        <f>IF('Crisis Indicator Data'!#REF!="No Data",1,IF(#REF!&lt;&gt;"",1,0))</f>
        <v>#REF!</v>
      </c>
      <c r="V111" s="211" t="e">
        <f>IF('Crisis Indicator Data'!#REF!="No Data",1,IF(#REF!&lt;&gt;"",1,0))</f>
        <v>#REF!</v>
      </c>
      <c r="W111" s="211" t="e">
        <f>IF('Crisis Indicator Data'!#REF!="No Data",1,IF(#REF!&lt;&gt;"",1,0))</f>
        <v>#REF!</v>
      </c>
      <c r="X111" s="211" t="e">
        <f>IF('Crisis Indicator Data'!#REF!="No Data",1,IF(#REF!&lt;&gt;"",1,0))</f>
        <v>#REF!</v>
      </c>
      <c r="Y111" s="211" t="e">
        <f>IF('Crisis Indicator Data'!#REF!="No Data",1,IF(#REF!&lt;&gt;"",1,0))</f>
        <v>#REF!</v>
      </c>
      <c r="Z111" s="211" t="e">
        <f>IF('Crisis Indicator Data'!#REF!="No Data",1,IF(#REF!&lt;&gt;"",1,0))</f>
        <v>#REF!</v>
      </c>
      <c r="AA111" s="211" t="e">
        <f>IF('Crisis Indicator Data'!#REF!="No Data",1,IF(#REF!&lt;&gt;"",1,0))</f>
        <v>#REF!</v>
      </c>
      <c r="AB111" s="211" t="e">
        <f>IF('Crisis Indicator Data'!#REF!="No Data",1,IF(#REF!&lt;&gt;"",1,0))</f>
        <v>#REF!</v>
      </c>
      <c r="AC111" s="211" t="e">
        <f>IF('Crisis Indicator Data'!#REF!="No Data",1,IF(#REF!&lt;&gt;"",1,0))</f>
        <v>#REF!</v>
      </c>
      <c r="AD111" s="211" t="e">
        <f>IF('Crisis Indicator Data'!#REF!="No Data",1,IF(#REF!&lt;&gt;"",1,0))</f>
        <v>#REF!</v>
      </c>
      <c r="AE111" s="211" t="e">
        <f>IF('Crisis Indicator Data'!#REF!="No Data",1,IF(#REF!&lt;&gt;"",1,0))</f>
        <v>#REF!</v>
      </c>
      <c r="AF111" s="211" t="e">
        <f>IF('Crisis Indicator Data'!#REF!="No Data",1,IF(#REF!&lt;&gt;"",1,0))</f>
        <v>#REF!</v>
      </c>
      <c r="AG111" s="211" t="e">
        <f>IF('Crisis Indicator Data'!#REF!="No Data",1,IF(#REF!&lt;&gt;"",1,0))</f>
        <v>#REF!</v>
      </c>
      <c r="AH111" s="211" t="e">
        <f>IF('Crisis Indicator Data'!#REF!="No Data",1,IF(#REF!&lt;&gt;"",1,0))</f>
        <v>#REF!</v>
      </c>
      <c r="AI111" s="211" t="e">
        <f>IF('Crisis Indicator Data'!#REF!="No Data",1,IF(#REF!&lt;&gt;"",1,0))</f>
        <v>#REF!</v>
      </c>
      <c r="AJ111" s="211" t="e">
        <f>IF('Crisis Indicator Data'!#REF!="No Data",1,IF(#REF!&lt;&gt;"",1,0))</f>
        <v>#REF!</v>
      </c>
      <c r="AK111" s="211" t="e">
        <f>IF('Crisis Indicator Data'!#REF!="No Data",1,IF(#REF!&lt;&gt;"",1,0))</f>
        <v>#REF!</v>
      </c>
      <c r="AL111" s="211" t="e">
        <f>IF('Crisis Indicator Data'!#REF!="No Data",1,IF(#REF!&lt;&gt;"",1,0))</f>
        <v>#REF!</v>
      </c>
      <c r="AM111" s="211" t="e">
        <f>IF('Crisis Indicator Data'!#REF!="No Data",1,IF(#REF!&lt;&gt;"",1,0))</f>
        <v>#REF!</v>
      </c>
      <c r="AN111" s="211" t="e">
        <f>IF('Crisis Indicator Data'!#REF!="No Data",1,IF(#REF!&lt;&gt;"",1,0))</f>
        <v>#REF!</v>
      </c>
      <c r="AO111" s="211" t="e">
        <f>IF('Crisis Indicator Data'!#REF!="No Data",1,IF(#REF!&lt;&gt;"",1,0))</f>
        <v>#REF!</v>
      </c>
      <c r="AP111" s="211" t="e">
        <f>IF('Crisis Indicator Data'!#REF!="No Data",1,IF(#REF!&lt;&gt;"",1,0))</f>
        <v>#REF!</v>
      </c>
      <c r="AQ111" s="211" t="e">
        <f>IF('Crisis Indicator Data'!#REF!="No Data",1,IF(#REF!&lt;&gt;"",1,0))</f>
        <v>#REF!</v>
      </c>
      <c r="AR111" s="211" t="e">
        <f>IF('Crisis Indicator Data'!#REF!="No Data",1,IF(#REF!&lt;&gt;"",1,0))</f>
        <v>#REF!</v>
      </c>
      <c r="AS111" s="211" t="e">
        <f>IF('Crisis Indicator Data'!#REF!="No Data",1,IF(#REF!&lt;&gt;"",1,0))</f>
        <v>#REF!</v>
      </c>
      <c r="AT111" s="211" t="e">
        <f>IF('Crisis Indicator Data'!#REF!="No Data",1,IF(#REF!&lt;&gt;"",1,0))</f>
        <v>#REF!</v>
      </c>
      <c r="AU111" s="211" t="e">
        <f>IF('Crisis Indicator Data'!#REF!="No Data",1,IF(#REF!&lt;&gt;"",1,0))</f>
        <v>#REF!</v>
      </c>
      <c r="AV111" s="211" t="e">
        <f>IF('Crisis Indicator Data'!#REF!="No Data",1,IF(#REF!&lt;&gt;"",1,0))</f>
        <v>#REF!</v>
      </c>
      <c r="AW111" s="211" t="e">
        <f>IF('Crisis Indicator Data'!#REF!="No Data",1,IF(#REF!&lt;&gt;"",1,0))</f>
        <v>#REF!</v>
      </c>
      <c r="AX111" s="211" t="e">
        <f>IF('Crisis Indicator Data'!#REF!="No Data",1,IF(#REF!&lt;&gt;"",1,0))</f>
        <v>#REF!</v>
      </c>
      <c r="AY111" s="211" t="e">
        <f>IF('Crisis Indicator Data'!#REF!="No Data",1,IF(#REF!&lt;&gt;"",1,0))</f>
        <v>#REF!</v>
      </c>
      <c r="AZ111" s="211" t="e">
        <f>IF('Crisis Indicator Data'!#REF!="No Data",1,IF(#REF!&lt;&gt;"",1,0))</f>
        <v>#REF!</v>
      </c>
      <c r="BA111" t="e">
        <f t="shared" si="6"/>
        <v>#REF!</v>
      </c>
      <c r="BB111" s="22" t="e">
        <f t="shared" si="7"/>
        <v>#REF!</v>
      </c>
    </row>
    <row r="112" spans="1:54" x14ac:dyDescent="0.25">
      <c r="A112" t="s">
        <v>8799</v>
      </c>
      <c r="B112" s="211" t="e">
        <f>IF('Crisis Indicator Data'!#REF!="No Data",1,IF(#REF!&lt;&gt;"",1,0))</f>
        <v>#REF!</v>
      </c>
      <c r="C112" s="211" t="e">
        <f>IF('Crisis Indicator Data'!#REF!="No Data",1,IF(#REF!&lt;&gt;"",1,0))</f>
        <v>#REF!</v>
      </c>
      <c r="D112" s="211" t="e">
        <f>IF('Crisis Indicator Data'!#REF!="No Data",1,IF(#REF!&lt;&gt;"",1,0))</f>
        <v>#REF!</v>
      </c>
      <c r="E112" s="211" t="e">
        <f>IF('Crisis Indicator Data'!#REF!="No Data",1,IF(#REF!&lt;&gt;"",1,0))</f>
        <v>#REF!</v>
      </c>
      <c r="F112" s="211" t="e">
        <f>IF('Crisis Indicator Data'!#REF!="No Data",1,IF(#REF!&lt;&gt;"",1,0))</f>
        <v>#REF!</v>
      </c>
      <c r="G112" s="211" t="e">
        <f>IF('Crisis Indicator Data'!#REF!="No Data",1,IF(#REF!&lt;&gt;"",1,0))</f>
        <v>#REF!</v>
      </c>
      <c r="H112" s="211" t="e">
        <f>IF('Crisis Indicator Data'!#REF!="No Data",1,IF(#REF!&lt;&gt;"",1,0))</f>
        <v>#REF!</v>
      </c>
      <c r="I112" s="211" t="e">
        <f>IF('Crisis Indicator Data'!#REF!="No Data",1,IF(#REF!&lt;&gt;"",1,0))</f>
        <v>#REF!</v>
      </c>
      <c r="J112" s="211" t="e">
        <f>IF('Crisis Indicator Data'!#REF!="No Data",1,IF(#REF!&lt;&gt;"",1,0))</f>
        <v>#REF!</v>
      </c>
      <c r="K112" s="211" t="e">
        <f>IF('Crisis Indicator Data'!#REF!="No Data",1,IF(#REF!&lt;&gt;"",1,0))</f>
        <v>#REF!</v>
      </c>
      <c r="L112" s="211" t="e">
        <f>IF('Crisis Indicator Data'!#REF!="No Data",1,IF(#REF!&lt;&gt;"",1,0))</f>
        <v>#REF!</v>
      </c>
      <c r="M112" s="211" t="e">
        <f>IF('Crisis Indicator Data'!#REF!="No Data",1,IF(#REF!&lt;&gt;"",1,0))</f>
        <v>#REF!</v>
      </c>
      <c r="N112" s="211" t="e">
        <f>IF('Crisis Indicator Data'!#REF!="No Data",1,IF(#REF!&lt;&gt;"",1,0))</f>
        <v>#REF!</v>
      </c>
      <c r="O112" s="211" t="e">
        <f>IF('Crisis Indicator Data'!#REF!="No Data",1,IF(#REF!&lt;&gt;"",1,0))</f>
        <v>#REF!</v>
      </c>
      <c r="P112" s="211" t="e">
        <f>IF('Crisis Indicator Data'!#REF!="No Data",1,IF(#REF!&lt;&gt;"",1,0))</f>
        <v>#REF!</v>
      </c>
      <c r="Q112" s="211" t="e">
        <f>IF('Crisis Indicator Data'!#REF!="No Data",1,IF(#REF!&lt;&gt;"",1,0))</f>
        <v>#REF!</v>
      </c>
      <c r="R112" s="211" t="e">
        <f>IF('Crisis Indicator Data'!#REF!="No Data",1,IF(#REF!&lt;&gt;"",1,0))</f>
        <v>#REF!</v>
      </c>
      <c r="S112" s="211" t="e">
        <f>IF('Crisis Indicator Data'!#REF!="No Data",1,IF(#REF!&lt;&gt;"",1,0))</f>
        <v>#REF!</v>
      </c>
      <c r="T112" s="211" t="e">
        <f>IF('Crisis Indicator Data'!#REF!="No Data",1,IF(#REF!&lt;&gt;"",1,0))</f>
        <v>#REF!</v>
      </c>
      <c r="U112" s="211" t="e">
        <f>IF('Crisis Indicator Data'!#REF!="No Data",1,IF(#REF!&lt;&gt;"",1,0))</f>
        <v>#REF!</v>
      </c>
      <c r="V112" s="211" t="e">
        <f>IF('Crisis Indicator Data'!#REF!="No Data",1,IF(#REF!&lt;&gt;"",1,0))</f>
        <v>#REF!</v>
      </c>
      <c r="W112" s="211" t="e">
        <f>IF('Crisis Indicator Data'!#REF!="No Data",1,IF(#REF!&lt;&gt;"",1,0))</f>
        <v>#REF!</v>
      </c>
      <c r="X112" s="211" t="e">
        <f>IF('Crisis Indicator Data'!#REF!="No Data",1,IF(#REF!&lt;&gt;"",1,0))</f>
        <v>#REF!</v>
      </c>
      <c r="Y112" s="211" t="e">
        <f>IF('Crisis Indicator Data'!#REF!="No Data",1,IF(#REF!&lt;&gt;"",1,0))</f>
        <v>#REF!</v>
      </c>
      <c r="Z112" s="211" t="e">
        <f>IF('Crisis Indicator Data'!#REF!="No Data",1,IF(#REF!&lt;&gt;"",1,0))</f>
        <v>#REF!</v>
      </c>
      <c r="AA112" s="211" t="e">
        <f>IF('Crisis Indicator Data'!#REF!="No Data",1,IF(#REF!&lt;&gt;"",1,0))</f>
        <v>#REF!</v>
      </c>
      <c r="AB112" s="211" t="e">
        <f>IF('Crisis Indicator Data'!#REF!="No Data",1,IF(#REF!&lt;&gt;"",1,0))</f>
        <v>#REF!</v>
      </c>
      <c r="AC112" s="211" t="e">
        <f>IF('Crisis Indicator Data'!#REF!="No Data",1,IF(#REF!&lt;&gt;"",1,0))</f>
        <v>#REF!</v>
      </c>
      <c r="AD112" s="211" t="e">
        <f>IF('Crisis Indicator Data'!#REF!="No Data",1,IF(#REF!&lt;&gt;"",1,0))</f>
        <v>#REF!</v>
      </c>
      <c r="AE112" s="211" t="e">
        <f>IF('Crisis Indicator Data'!#REF!="No Data",1,IF(#REF!&lt;&gt;"",1,0))</f>
        <v>#REF!</v>
      </c>
      <c r="AF112" s="211" t="e">
        <f>IF('Crisis Indicator Data'!#REF!="No Data",1,IF(#REF!&lt;&gt;"",1,0))</f>
        <v>#REF!</v>
      </c>
      <c r="AG112" s="211" t="e">
        <f>IF('Crisis Indicator Data'!#REF!="No Data",1,IF(#REF!&lt;&gt;"",1,0))</f>
        <v>#REF!</v>
      </c>
      <c r="AH112" s="211" t="e">
        <f>IF('Crisis Indicator Data'!#REF!="No Data",1,IF(#REF!&lt;&gt;"",1,0))</f>
        <v>#REF!</v>
      </c>
      <c r="AI112" s="211" t="e">
        <f>IF('Crisis Indicator Data'!#REF!="No Data",1,IF(#REF!&lt;&gt;"",1,0))</f>
        <v>#REF!</v>
      </c>
      <c r="AJ112" s="211" t="e">
        <f>IF('Crisis Indicator Data'!#REF!="No Data",1,IF(#REF!&lt;&gt;"",1,0))</f>
        <v>#REF!</v>
      </c>
      <c r="AK112" s="211" t="e">
        <f>IF('Crisis Indicator Data'!#REF!="No Data",1,IF(#REF!&lt;&gt;"",1,0))</f>
        <v>#REF!</v>
      </c>
      <c r="AL112" s="211" t="e">
        <f>IF('Crisis Indicator Data'!#REF!="No Data",1,IF(#REF!&lt;&gt;"",1,0))</f>
        <v>#REF!</v>
      </c>
      <c r="AM112" s="211" t="e">
        <f>IF('Crisis Indicator Data'!#REF!="No Data",1,IF(#REF!&lt;&gt;"",1,0))</f>
        <v>#REF!</v>
      </c>
      <c r="AN112" s="211" t="e">
        <f>IF('Crisis Indicator Data'!#REF!="No Data",1,IF(#REF!&lt;&gt;"",1,0))</f>
        <v>#REF!</v>
      </c>
      <c r="AO112" s="211" t="e">
        <f>IF('Crisis Indicator Data'!#REF!="No Data",1,IF(#REF!&lt;&gt;"",1,0))</f>
        <v>#REF!</v>
      </c>
      <c r="AP112" s="211" t="e">
        <f>IF('Crisis Indicator Data'!#REF!="No Data",1,IF(#REF!&lt;&gt;"",1,0))</f>
        <v>#REF!</v>
      </c>
      <c r="AQ112" s="211" t="e">
        <f>IF('Crisis Indicator Data'!#REF!="No Data",1,IF(#REF!&lt;&gt;"",1,0))</f>
        <v>#REF!</v>
      </c>
      <c r="AR112" s="211" t="e">
        <f>IF('Crisis Indicator Data'!#REF!="No Data",1,IF(#REF!&lt;&gt;"",1,0))</f>
        <v>#REF!</v>
      </c>
      <c r="AS112" s="211" t="e">
        <f>IF('Crisis Indicator Data'!#REF!="No Data",1,IF(#REF!&lt;&gt;"",1,0))</f>
        <v>#REF!</v>
      </c>
      <c r="AT112" s="211" t="e">
        <f>IF('Crisis Indicator Data'!#REF!="No Data",1,IF(#REF!&lt;&gt;"",1,0))</f>
        <v>#REF!</v>
      </c>
      <c r="AU112" s="211" t="e">
        <f>IF('Crisis Indicator Data'!#REF!="No Data",1,IF(#REF!&lt;&gt;"",1,0))</f>
        <v>#REF!</v>
      </c>
      <c r="AV112" s="211" t="e">
        <f>IF('Crisis Indicator Data'!#REF!="No Data",1,IF(#REF!&lt;&gt;"",1,0))</f>
        <v>#REF!</v>
      </c>
      <c r="AW112" s="211" t="e">
        <f>IF('Crisis Indicator Data'!#REF!="No Data",1,IF(#REF!&lt;&gt;"",1,0))</f>
        <v>#REF!</v>
      </c>
      <c r="AX112" s="211" t="e">
        <f>IF('Crisis Indicator Data'!#REF!="No Data",1,IF(#REF!&lt;&gt;"",1,0))</f>
        <v>#REF!</v>
      </c>
      <c r="AY112" s="211" t="e">
        <f>IF('Crisis Indicator Data'!#REF!="No Data",1,IF(#REF!&lt;&gt;"",1,0))</f>
        <v>#REF!</v>
      </c>
      <c r="AZ112" s="211" t="e">
        <f>IF('Crisis Indicator Data'!#REF!="No Data",1,IF(#REF!&lt;&gt;"",1,0))</f>
        <v>#REF!</v>
      </c>
      <c r="BA112" t="e">
        <f t="shared" si="6"/>
        <v>#REF!</v>
      </c>
      <c r="BB112" s="22" t="e">
        <f t="shared" si="7"/>
        <v>#REF!</v>
      </c>
    </row>
    <row r="113" spans="1:54" x14ac:dyDescent="0.25">
      <c r="A113" t="s">
        <v>8876</v>
      </c>
      <c r="B113" s="211" t="e">
        <f>IF('Crisis Indicator Data'!#REF!="No Data",1,IF(#REF!&lt;&gt;"",1,0))</f>
        <v>#REF!</v>
      </c>
      <c r="C113" s="211" t="e">
        <f>IF('Crisis Indicator Data'!#REF!="No Data",1,IF(#REF!&lt;&gt;"",1,0))</f>
        <v>#REF!</v>
      </c>
      <c r="D113" s="211" t="e">
        <f>IF('Crisis Indicator Data'!#REF!="No Data",1,IF(#REF!&lt;&gt;"",1,0))</f>
        <v>#REF!</v>
      </c>
      <c r="E113" s="211" t="e">
        <f>IF('Crisis Indicator Data'!#REF!="No Data",1,IF(#REF!&lt;&gt;"",1,0))</f>
        <v>#REF!</v>
      </c>
      <c r="F113" s="211" t="e">
        <f>IF('Crisis Indicator Data'!#REF!="No Data",1,IF(#REF!&lt;&gt;"",1,0))</f>
        <v>#REF!</v>
      </c>
      <c r="G113" s="211" t="e">
        <f>IF('Crisis Indicator Data'!#REF!="No Data",1,IF(#REF!&lt;&gt;"",1,0))</f>
        <v>#REF!</v>
      </c>
      <c r="H113" s="211" t="e">
        <f>IF('Crisis Indicator Data'!#REF!="No Data",1,IF(#REF!&lt;&gt;"",1,0))</f>
        <v>#REF!</v>
      </c>
      <c r="I113" s="211" t="e">
        <f>IF('Crisis Indicator Data'!#REF!="No Data",1,IF(#REF!&lt;&gt;"",1,0))</f>
        <v>#REF!</v>
      </c>
      <c r="J113" s="211" t="e">
        <f>IF('Crisis Indicator Data'!#REF!="No Data",1,IF(#REF!&lt;&gt;"",1,0))</f>
        <v>#REF!</v>
      </c>
      <c r="K113" s="211" t="e">
        <f>IF('Crisis Indicator Data'!#REF!="No Data",1,IF(#REF!&lt;&gt;"",1,0))</f>
        <v>#REF!</v>
      </c>
      <c r="L113" s="211" t="e">
        <f>IF('Crisis Indicator Data'!#REF!="No Data",1,IF(#REF!&lt;&gt;"",1,0))</f>
        <v>#REF!</v>
      </c>
      <c r="M113" s="211" t="e">
        <f>IF('Crisis Indicator Data'!#REF!="No Data",1,IF(#REF!&lt;&gt;"",1,0))</f>
        <v>#REF!</v>
      </c>
      <c r="N113" s="211" t="e">
        <f>IF('Crisis Indicator Data'!#REF!="No Data",1,IF(#REF!&lt;&gt;"",1,0))</f>
        <v>#REF!</v>
      </c>
      <c r="O113" s="211" t="e">
        <f>IF('Crisis Indicator Data'!#REF!="No Data",1,IF(#REF!&lt;&gt;"",1,0))</f>
        <v>#REF!</v>
      </c>
      <c r="P113" s="211" t="e">
        <f>IF('Crisis Indicator Data'!#REF!="No Data",1,IF(#REF!&lt;&gt;"",1,0))</f>
        <v>#REF!</v>
      </c>
      <c r="Q113" s="211" t="e">
        <f>IF('Crisis Indicator Data'!#REF!="No Data",1,IF(#REF!&lt;&gt;"",1,0))</f>
        <v>#REF!</v>
      </c>
      <c r="R113" s="211" t="e">
        <f>IF('Crisis Indicator Data'!#REF!="No Data",1,IF(#REF!&lt;&gt;"",1,0))</f>
        <v>#REF!</v>
      </c>
      <c r="S113" s="211" t="e">
        <f>IF('Crisis Indicator Data'!#REF!="No Data",1,IF(#REF!&lt;&gt;"",1,0))</f>
        <v>#REF!</v>
      </c>
      <c r="T113" s="211" t="e">
        <f>IF('Crisis Indicator Data'!#REF!="No Data",1,IF(#REF!&lt;&gt;"",1,0))</f>
        <v>#REF!</v>
      </c>
      <c r="U113" s="211" t="e">
        <f>IF('Crisis Indicator Data'!#REF!="No Data",1,IF(#REF!&lt;&gt;"",1,0))</f>
        <v>#REF!</v>
      </c>
      <c r="V113" s="211" t="e">
        <f>IF('Crisis Indicator Data'!#REF!="No Data",1,IF(#REF!&lt;&gt;"",1,0))</f>
        <v>#REF!</v>
      </c>
      <c r="W113" s="211" t="e">
        <f>IF('Crisis Indicator Data'!#REF!="No Data",1,IF(#REF!&lt;&gt;"",1,0))</f>
        <v>#REF!</v>
      </c>
      <c r="X113" s="211" t="e">
        <f>IF('Crisis Indicator Data'!#REF!="No Data",1,IF(#REF!&lt;&gt;"",1,0))</f>
        <v>#REF!</v>
      </c>
      <c r="Y113" s="211" t="e">
        <f>IF('Crisis Indicator Data'!#REF!="No Data",1,IF(#REF!&lt;&gt;"",1,0))</f>
        <v>#REF!</v>
      </c>
      <c r="Z113" s="211" t="e">
        <f>IF('Crisis Indicator Data'!#REF!="No Data",1,IF(#REF!&lt;&gt;"",1,0))</f>
        <v>#REF!</v>
      </c>
      <c r="AA113" s="211" t="e">
        <f>IF('Crisis Indicator Data'!#REF!="No Data",1,IF(#REF!&lt;&gt;"",1,0))</f>
        <v>#REF!</v>
      </c>
      <c r="AB113" s="211" t="e">
        <f>IF('Crisis Indicator Data'!#REF!="No Data",1,IF(#REF!&lt;&gt;"",1,0))</f>
        <v>#REF!</v>
      </c>
      <c r="AC113" s="211" t="e">
        <f>IF('Crisis Indicator Data'!#REF!="No Data",1,IF(#REF!&lt;&gt;"",1,0))</f>
        <v>#REF!</v>
      </c>
      <c r="AD113" s="211" t="e">
        <f>IF('Crisis Indicator Data'!#REF!="No Data",1,IF(#REF!&lt;&gt;"",1,0))</f>
        <v>#REF!</v>
      </c>
      <c r="AE113" s="211" t="e">
        <f>IF('Crisis Indicator Data'!#REF!="No Data",1,IF(#REF!&lt;&gt;"",1,0))</f>
        <v>#REF!</v>
      </c>
      <c r="AF113" s="211" t="e">
        <f>IF('Crisis Indicator Data'!#REF!="No Data",1,IF(#REF!&lt;&gt;"",1,0))</f>
        <v>#REF!</v>
      </c>
      <c r="AG113" s="211" t="e">
        <f>IF('Crisis Indicator Data'!#REF!="No Data",1,IF(#REF!&lt;&gt;"",1,0))</f>
        <v>#REF!</v>
      </c>
      <c r="AH113" s="211" t="e">
        <f>IF('Crisis Indicator Data'!#REF!="No Data",1,IF(#REF!&lt;&gt;"",1,0))</f>
        <v>#REF!</v>
      </c>
      <c r="AI113" s="211" t="e">
        <f>IF('Crisis Indicator Data'!#REF!="No Data",1,IF(#REF!&lt;&gt;"",1,0))</f>
        <v>#REF!</v>
      </c>
      <c r="AJ113" s="211" t="e">
        <f>IF('Crisis Indicator Data'!#REF!="No Data",1,IF(#REF!&lt;&gt;"",1,0))</f>
        <v>#REF!</v>
      </c>
      <c r="AK113" s="211" t="e">
        <f>IF('Crisis Indicator Data'!#REF!="No Data",1,IF(#REF!&lt;&gt;"",1,0))</f>
        <v>#REF!</v>
      </c>
      <c r="AL113" s="211" t="e">
        <f>IF('Crisis Indicator Data'!#REF!="No Data",1,IF(#REF!&lt;&gt;"",1,0))</f>
        <v>#REF!</v>
      </c>
      <c r="AM113" s="211" t="e">
        <f>IF('Crisis Indicator Data'!#REF!="No Data",1,IF(#REF!&lt;&gt;"",1,0))</f>
        <v>#REF!</v>
      </c>
      <c r="AN113" s="211" t="e">
        <f>IF('Crisis Indicator Data'!#REF!="No Data",1,IF(#REF!&lt;&gt;"",1,0))</f>
        <v>#REF!</v>
      </c>
      <c r="AO113" s="211" t="e">
        <f>IF('Crisis Indicator Data'!#REF!="No Data",1,IF(#REF!&lt;&gt;"",1,0))</f>
        <v>#REF!</v>
      </c>
      <c r="AP113" s="211" t="e">
        <f>IF('Crisis Indicator Data'!#REF!="No Data",1,IF(#REF!&lt;&gt;"",1,0))</f>
        <v>#REF!</v>
      </c>
      <c r="AQ113" s="211" t="e">
        <f>IF('Crisis Indicator Data'!#REF!="No Data",1,IF(#REF!&lt;&gt;"",1,0))</f>
        <v>#REF!</v>
      </c>
      <c r="AR113" s="211" t="e">
        <f>IF('Crisis Indicator Data'!#REF!="No Data",1,IF(#REF!&lt;&gt;"",1,0))</f>
        <v>#REF!</v>
      </c>
      <c r="AS113" s="211" t="e">
        <f>IF('Crisis Indicator Data'!#REF!="No Data",1,IF(#REF!&lt;&gt;"",1,0))</f>
        <v>#REF!</v>
      </c>
      <c r="AT113" s="211" t="e">
        <f>IF('Crisis Indicator Data'!#REF!="No Data",1,IF(#REF!&lt;&gt;"",1,0))</f>
        <v>#REF!</v>
      </c>
      <c r="AU113" s="211" t="e">
        <f>IF('Crisis Indicator Data'!#REF!="No Data",1,IF(#REF!&lt;&gt;"",1,0))</f>
        <v>#REF!</v>
      </c>
      <c r="AV113" s="211" t="e">
        <f>IF('Crisis Indicator Data'!#REF!="No Data",1,IF(#REF!&lt;&gt;"",1,0))</f>
        <v>#REF!</v>
      </c>
      <c r="AW113" s="211" t="e">
        <f>IF('Crisis Indicator Data'!#REF!="No Data",1,IF(#REF!&lt;&gt;"",1,0))</f>
        <v>#REF!</v>
      </c>
      <c r="AX113" s="211" t="e">
        <f>IF('Crisis Indicator Data'!#REF!="No Data",1,IF(#REF!&lt;&gt;"",1,0))</f>
        <v>#REF!</v>
      </c>
      <c r="AY113" s="211" t="e">
        <f>IF('Crisis Indicator Data'!#REF!="No Data",1,IF(#REF!&lt;&gt;"",1,0))</f>
        <v>#REF!</v>
      </c>
      <c r="AZ113" s="211" t="e">
        <f>IF('Crisis Indicator Data'!#REF!="No Data",1,IF(#REF!&lt;&gt;"",1,0))</f>
        <v>#REF!</v>
      </c>
      <c r="BA113" t="e">
        <f t="shared" si="6"/>
        <v>#REF!</v>
      </c>
      <c r="BB113" s="22" t="e">
        <f t="shared" si="7"/>
        <v>#REF!</v>
      </c>
    </row>
    <row r="114" spans="1:54" x14ac:dyDescent="0.25">
      <c r="A114" t="s">
        <v>8892</v>
      </c>
      <c r="B114" s="211" t="e">
        <f>IF('Crisis Indicator Data'!#REF!="No Data",1,IF(#REF!&lt;&gt;"",1,0))</f>
        <v>#REF!</v>
      </c>
      <c r="C114" s="211" t="e">
        <f>IF('Crisis Indicator Data'!#REF!="No Data",1,IF(#REF!&lt;&gt;"",1,0))</f>
        <v>#REF!</v>
      </c>
      <c r="D114" s="211" t="e">
        <f>IF('Crisis Indicator Data'!#REF!="No Data",1,IF(#REF!&lt;&gt;"",1,0))</f>
        <v>#REF!</v>
      </c>
      <c r="E114" s="211" t="e">
        <f>IF('Crisis Indicator Data'!#REF!="No Data",1,IF(#REF!&lt;&gt;"",1,0))</f>
        <v>#REF!</v>
      </c>
      <c r="F114" s="211" t="e">
        <f>IF('Crisis Indicator Data'!#REF!="No Data",1,IF(#REF!&lt;&gt;"",1,0))</f>
        <v>#REF!</v>
      </c>
      <c r="G114" s="211" t="e">
        <f>IF('Crisis Indicator Data'!#REF!="No Data",1,IF(#REF!&lt;&gt;"",1,0))</f>
        <v>#REF!</v>
      </c>
      <c r="H114" s="211" t="e">
        <f>IF('Crisis Indicator Data'!#REF!="No Data",1,IF(#REF!&lt;&gt;"",1,0))</f>
        <v>#REF!</v>
      </c>
      <c r="I114" s="211" t="e">
        <f>IF('Crisis Indicator Data'!#REF!="No Data",1,IF(#REF!&lt;&gt;"",1,0))</f>
        <v>#REF!</v>
      </c>
      <c r="J114" s="211" t="e">
        <f>IF('Crisis Indicator Data'!#REF!="No Data",1,IF(#REF!&lt;&gt;"",1,0))</f>
        <v>#REF!</v>
      </c>
      <c r="K114" s="211" t="e">
        <f>IF('Crisis Indicator Data'!#REF!="No Data",1,IF(#REF!&lt;&gt;"",1,0))</f>
        <v>#REF!</v>
      </c>
      <c r="L114" s="211" t="e">
        <f>IF('Crisis Indicator Data'!#REF!="No Data",1,IF(#REF!&lt;&gt;"",1,0))</f>
        <v>#REF!</v>
      </c>
      <c r="M114" s="211" t="e">
        <f>IF('Crisis Indicator Data'!#REF!="No Data",1,IF(#REF!&lt;&gt;"",1,0))</f>
        <v>#REF!</v>
      </c>
      <c r="N114" s="211" t="e">
        <f>IF('Crisis Indicator Data'!#REF!="No Data",1,IF(#REF!&lt;&gt;"",1,0))</f>
        <v>#REF!</v>
      </c>
      <c r="O114" s="211" t="e">
        <f>IF('Crisis Indicator Data'!#REF!="No Data",1,IF(#REF!&lt;&gt;"",1,0))</f>
        <v>#REF!</v>
      </c>
      <c r="P114" s="211" t="e">
        <f>IF('Crisis Indicator Data'!#REF!="No Data",1,IF(#REF!&lt;&gt;"",1,0))</f>
        <v>#REF!</v>
      </c>
      <c r="Q114" s="211" t="e">
        <f>IF('Crisis Indicator Data'!#REF!="No Data",1,IF(#REF!&lt;&gt;"",1,0))</f>
        <v>#REF!</v>
      </c>
      <c r="R114" s="211" t="e">
        <f>IF('Crisis Indicator Data'!#REF!="No Data",1,IF(#REF!&lt;&gt;"",1,0))</f>
        <v>#REF!</v>
      </c>
      <c r="S114" s="211" t="e">
        <f>IF('Crisis Indicator Data'!#REF!="No Data",1,IF(#REF!&lt;&gt;"",1,0))</f>
        <v>#REF!</v>
      </c>
      <c r="T114" s="211" t="e">
        <f>IF('Crisis Indicator Data'!#REF!="No Data",1,IF(#REF!&lt;&gt;"",1,0))</f>
        <v>#REF!</v>
      </c>
      <c r="U114" s="211" t="e">
        <f>IF('Crisis Indicator Data'!#REF!="No Data",1,IF(#REF!&lt;&gt;"",1,0))</f>
        <v>#REF!</v>
      </c>
      <c r="V114" s="211" t="e">
        <f>IF('Crisis Indicator Data'!#REF!="No Data",1,IF(#REF!&lt;&gt;"",1,0))</f>
        <v>#REF!</v>
      </c>
      <c r="W114" s="211" t="e">
        <f>IF('Crisis Indicator Data'!#REF!="No Data",1,IF(#REF!&lt;&gt;"",1,0))</f>
        <v>#REF!</v>
      </c>
      <c r="X114" s="211" t="e">
        <f>IF('Crisis Indicator Data'!#REF!="No Data",1,IF(#REF!&lt;&gt;"",1,0))</f>
        <v>#REF!</v>
      </c>
      <c r="Y114" s="211" t="e">
        <f>IF('Crisis Indicator Data'!#REF!="No Data",1,IF(#REF!&lt;&gt;"",1,0))</f>
        <v>#REF!</v>
      </c>
      <c r="Z114" s="211" t="e">
        <f>IF('Crisis Indicator Data'!#REF!="No Data",1,IF(#REF!&lt;&gt;"",1,0))</f>
        <v>#REF!</v>
      </c>
      <c r="AA114" s="211" t="e">
        <f>IF('Crisis Indicator Data'!#REF!="No Data",1,IF(#REF!&lt;&gt;"",1,0))</f>
        <v>#REF!</v>
      </c>
      <c r="AB114" s="211" t="e">
        <f>IF('Crisis Indicator Data'!#REF!="No Data",1,IF(#REF!&lt;&gt;"",1,0))</f>
        <v>#REF!</v>
      </c>
      <c r="AC114" s="211" t="e">
        <f>IF('Crisis Indicator Data'!#REF!="No Data",1,IF(#REF!&lt;&gt;"",1,0))</f>
        <v>#REF!</v>
      </c>
      <c r="AD114" s="211" t="e">
        <f>IF('Crisis Indicator Data'!#REF!="No Data",1,IF(#REF!&lt;&gt;"",1,0))</f>
        <v>#REF!</v>
      </c>
      <c r="AE114" s="211" t="e">
        <f>IF('Crisis Indicator Data'!#REF!="No Data",1,IF(#REF!&lt;&gt;"",1,0))</f>
        <v>#REF!</v>
      </c>
      <c r="AF114" s="211" t="e">
        <f>IF('Crisis Indicator Data'!#REF!="No Data",1,IF(#REF!&lt;&gt;"",1,0))</f>
        <v>#REF!</v>
      </c>
      <c r="AG114" s="211" t="e">
        <f>IF('Crisis Indicator Data'!#REF!="No Data",1,IF(#REF!&lt;&gt;"",1,0))</f>
        <v>#REF!</v>
      </c>
      <c r="AH114" s="211" t="e">
        <f>IF('Crisis Indicator Data'!#REF!="No Data",1,IF(#REF!&lt;&gt;"",1,0))</f>
        <v>#REF!</v>
      </c>
      <c r="AI114" s="211" t="e">
        <f>IF('Crisis Indicator Data'!#REF!="No Data",1,IF(#REF!&lt;&gt;"",1,0))</f>
        <v>#REF!</v>
      </c>
      <c r="AJ114" s="211" t="e">
        <f>IF('Crisis Indicator Data'!#REF!="No Data",1,IF(#REF!&lt;&gt;"",1,0))</f>
        <v>#REF!</v>
      </c>
      <c r="AK114" s="211" t="e">
        <f>IF('Crisis Indicator Data'!#REF!="No Data",1,IF(#REF!&lt;&gt;"",1,0))</f>
        <v>#REF!</v>
      </c>
      <c r="AL114" s="211" t="e">
        <f>IF('Crisis Indicator Data'!#REF!="No Data",1,IF(#REF!&lt;&gt;"",1,0))</f>
        <v>#REF!</v>
      </c>
      <c r="AM114" s="211" t="e">
        <f>IF('Crisis Indicator Data'!#REF!="No Data",1,IF(#REF!&lt;&gt;"",1,0))</f>
        <v>#REF!</v>
      </c>
      <c r="AN114" s="211" t="e">
        <f>IF('Crisis Indicator Data'!#REF!="No Data",1,IF(#REF!&lt;&gt;"",1,0))</f>
        <v>#REF!</v>
      </c>
      <c r="AO114" s="211" t="e">
        <f>IF('Crisis Indicator Data'!#REF!="No Data",1,IF(#REF!&lt;&gt;"",1,0))</f>
        <v>#REF!</v>
      </c>
      <c r="AP114" s="211" t="e">
        <f>IF('Crisis Indicator Data'!#REF!="No Data",1,IF(#REF!&lt;&gt;"",1,0))</f>
        <v>#REF!</v>
      </c>
      <c r="AQ114" s="211" t="e">
        <f>IF('Crisis Indicator Data'!#REF!="No Data",1,IF(#REF!&lt;&gt;"",1,0))</f>
        <v>#REF!</v>
      </c>
      <c r="AR114" s="211" t="e">
        <f>IF('Crisis Indicator Data'!#REF!="No Data",1,IF(#REF!&lt;&gt;"",1,0))</f>
        <v>#REF!</v>
      </c>
      <c r="AS114" s="211" t="e">
        <f>IF('Crisis Indicator Data'!#REF!="No Data",1,IF(#REF!&lt;&gt;"",1,0))</f>
        <v>#REF!</v>
      </c>
      <c r="AT114" s="211" t="e">
        <f>IF('Crisis Indicator Data'!#REF!="No Data",1,IF(#REF!&lt;&gt;"",1,0))</f>
        <v>#REF!</v>
      </c>
      <c r="AU114" s="211" t="e">
        <f>IF('Crisis Indicator Data'!#REF!="No Data",1,IF(#REF!&lt;&gt;"",1,0))</f>
        <v>#REF!</v>
      </c>
      <c r="AV114" s="211" t="e">
        <f>IF('Crisis Indicator Data'!#REF!="No Data",1,IF(#REF!&lt;&gt;"",1,0))</f>
        <v>#REF!</v>
      </c>
      <c r="AW114" s="211" t="e">
        <f>IF('Crisis Indicator Data'!#REF!="No Data",1,IF(#REF!&lt;&gt;"",1,0))</f>
        <v>#REF!</v>
      </c>
      <c r="AX114" s="211" t="e">
        <f>IF('Crisis Indicator Data'!#REF!="No Data",1,IF(#REF!&lt;&gt;"",1,0))</f>
        <v>#REF!</v>
      </c>
      <c r="AY114" s="211" t="e">
        <f>IF('Crisis Indicator Data'!#REF!="No Data",1,IF(#REF!&lt;&gt;"",1,0))</f>
        <v>#REF!</v>
      </c>
      <c r="AZ114" s="211" t="e">
        <f>IF('Crisis Indicator Data'!#REF!="No Data",1,IF(#REF!&lt;&gt;"",1,0))</f>
        <v>#REF!</v>
      </c>
      <c r="BA114" t="e">
        <f t="shared" si="6"/>
        <v>#REF!</v>
      </c>
      <c r="BB114" s="22" t="e">
        <f t="shared" si="7"/>
        <v>#REF!</v>
      </c>
    </row>
    <row r="115" spans="1:54" x14ac:dyDescent="0.25">
      <c r="A115" t="s">
        <v>8890</v>
      </c>
      <c r="B115" s="211" t="e">
        <f>IF('Crisis Indicator Data'!#REF!="No Data",1,IF(#REF!&lt;&gt;"",1,0))</f>
        <v>#REF!</v>
      </c>
      <c r="C115" s="211" t="e">
        <f>IF('Crisis Indicator Data'!#REF!="No Data",1,IF(#REF!&lt;&gt;"",1,0))</f>
        <v>#REF!</v>
      </c>
      <c r="D115" s="211" t="e">
        <f>IF('Crisis Indicator Data'!#REF!="No Data",1,IF(#REF!&lt;&gt;"",1,0))</f>
        <v>#REF!</v>
      </c>
      <c r="E115" s="211" t="e">
        <f>IF('Crisis Indicator Data'!#REF!="No Data",1,IF(#REF!&lt;&gt;"",1,0))</f>
        <v>#REF!</v>
      </c>
      <c r="F115" s="211" t="e">
        <f>IF('Crisis Indicator Data'!#REF!="No Data",1,IF(#REF!&lt;&gt;"",1,0))</f>
        <v>#REF!</v>
      </c>
      <c r="G115" s="211" t="e">
        <f>IF('Crisis Indicator Data'!#REF!="No Data",1,IF(#REF!&lt;&gt;"",1,0))</f>
        <v>#REF!</v>
      </c>
      <c r="H115" s="211" t="e">
        <f>IF('Crisis Indicator Data'!#REF!="No Data",1,IF(#REF!&lt;&gt;"",1,0))</f>
        <v>#REF!</v>
      </c>
      <c r="I115" s="211" t="e">
        <f>IF('Crisis Indicator Data'!#REF!="No Data",1,IF(#REF!&lt;&gt;"",1,0))</f>
        <v>#REF!</v>
      </c>
      <c r="J115" s="211" t="e">
        <f>IF('Crisis Indicator Data'!#REF!="No Data",1,IF(#REF!&lt;&gt;"",1,0))</f>
        <v>#REF!</v>
      </c>
      <c r="K115" s="211" t="e">
        <f>IF('Crisis Indicator Data'!#REF!="No Data",1,IF(#REF!&lt;&gt;"",1,0))</f>
        <v>#REF!</v>
      </c>
      <c r="L115" s="211" t="e">
        <f>IF('Crisis Indicator Data'!#REF!="No Data",1,IF(#REF!&lt;&gt;"",1,0))</f>
        <v>#REF!</v>
      </c>
      <c r="M115" s="211" t="e">
        <f>IF('Crisis Indicator Data'!#REF!="No Data",1,IF(#REF!&lt;&gt;"",1,0))</f>
        <v>#REF!</v>
      </c>
      <c r="N115" s="211" t="e">
        <f>IF('Crisis Indicator Data'!#REF!="No Data",1,IF(#REF!&lt;&gt;"",1,0))</f>
        <v>#REF!</v>
      </c>
      <c r="O115" s="211" t="e">
        <f>IF('Crisis Indicator Data'!#REF!="No Data",1,IF(#REF!&lt;&gt;"",1,0))</f>
        <v>#REF!</v>
      </c>
      <c r="P115" s="211" t="e">
        <f>IF('Crisis Indicator Data'!#REF!="No Data",1,IF(#REF!&lt;&gt;"",1,0))</f>
        <v>#REF!</v>
      </c>
      <c r="Q115" s="211" t="e">
        <f>IF('Crisis Indicator Data'!#REF!="No Data",1,IF(#REF!&lt;&gt;"",1,0))</f>
        <v>#REF!</v>
      </c>
      <c r="R115" s="211" t="e">
        <f>IF('Crisis Indicator Data'!#REF!="No Data",1,IF(#REF!&lt;&gt;"",1,0))</f>
        <v>#REF!</v>
      </c>
      <c r="S115" s="211" t="e">
        <f>IF('Crisis Indicator Data'!#REF!="No Data",1,IF(#REF!&lt;&gt;"",1,0))</f>
        <v>#REF!</v>
      </c>
      <c r="T115" s="211" t="e">
        <f>IF('Crisis Indicator Data'!#REF!="No Data",1,IF(#REF!&lt;&gt;"",1,0))</f>
        <v>#REF!</v>
      </c>
      <c r="U115" s="211" t="e">
        <f>IF('Crisis Indicator Data'!#REF!="No Data",1,IF(#REF!&lt;&gt;"",1,0))</f>
        <v>#REF!</v>
      </c>
      <c r="V115" s="211" t="e">
        <f>IF('Crisis Indicator Data'!#REF!="No Data",1,IF(#REF!&lt;&gt;"",1,0))</f>
        <v>#REF!</v>
      </c>
      <c r="W115" s="211" t="e">
        <f>IF('Crisis Indicator Data'!#REF!="No Data",1,IF(#REF!&lt;&gt;"",1,0))</f>
        <v>#REF!</v>
      </c>
      <c r="X115" s="211" t="e">
        <f>IF('Crisis Indicator Data'!#REF!="No Data",1,IF(#REF!&lt;&gt;"",1,0))</f>
        <v>#REF!</v>
      </c>
      <c r="Y115" s="211" t="e">
        <f>IF('Crisis Indicator Data'!#REF!="No Data",1,IF(#REF!&lt;&gt;"",1,0))</f>
        <v>#REF!</v>
      </c>
      <c r="Z115" s="211" t="e">
        <f>IF('Crisis Indicator Data'!#REF!="No Data",1,IF(#REF!&lt;&gt;"",1,0))</f>
        <v>#REF!</v>
      </c>
      <c r="AA115" s="211" t="e">
        <f>IF('Crisis Indicator Data'!#REF!="No Data",1,IF(#REF!&lt;&gt;"",1,0))</f>
        <v>#REF!</v>
      </c>
      <c r="AB115" s="211" t="e">
        <f>IF('Crisis Indicator Data'!#REF!="No Data",1,IF(#REF!&lt;&gt;"",1,0))</f>
        <v>#REF!</v>
      </c>
      <c r="AC115" s="211" t="e">
        <f>IF('Crisis Indicator Data'!#REF!="No Data",1,IF(#REF!&lt;&gt;"",1,0))</f>
        <v>#REF!</v>
      </c>
      <c r="AD115" s="211" t="e">
        <f>IF('Crisis Indicator Data'!#REF!="No Data",1,IF(#REF!&lt;&gt;"",1,0))</f>
        <v>#REF!</v>
      </c>
      <c r="AE115" s="211" t="e">
        <f>IF('Crisis Indicator Data'!#REF!="No Data",1,IF(#REF!&lt;&gt;"",1,0))</f>
        <v>#REF!</v>
      </c>
      <c r="AF115" s="211" t="e">
        <f>IF('Crisis Indicator Data'!#REF!="No Data",1,IF(#REF!&lt;&gt;"",1,0))</f>
        <v>#REF!</v>
      </c>
      <c r="AG115" s="211" t="e">
        <f>IF('Crisis Indicator Data'!#REF!="No Data",1,IF(#REF!&lt;&gt;"",1,0))</f>
        <v>#REF!</v>
      </c>
      <c r="AH115" s="211" t="e">
        <f>IF('Crisis Indicator Data'!#REF!="No Data",1,IF(#REF!&lt;&gt;"",1,0))</f>
        <v>#REF!</v>
      </c>
      <c r="AI115" s="211" t="e">
        <f>IF('Crisis Indicator Data'!#REF!="No Data",1,IF(#REF!&lt;&gt;"",1,0))</f>
        <v>#REF!</v>
      </c>
      <c r="AJ115" s="211" t="e">
        <f>IF('Crisis Indicator Data'!#REF!="No Data",1,IF(#REF!&lt;&gt;"",1,0))</f>
        <v>#REF!</v>
      </c>
      <c r="AK115" s="211" t="e">
        <f>IF('Crisis Indicator Data'!#REF!="No Data",1,IF(#REF!&lt;&gt;"",1,0))</f>
        <v>#REF!</v>
      </c>
      <c r="AL115" s="211" t="e">
        <f>IF('Crisis Indicator Data'!#REF!="No Data",1,IF(#REF!&lt;&gt;"",1,0))</f>
        <v>#REF!</v>
      </c>
      <c r="AM115" s="211" t="e">
        <f>IF('Crisis Indicator Data'!#REF!="No Data",1,IF(#REF!&lt;&gt;"",1,0))</f>
        <v>#REF!</v>
      </c>
      <c r="AN115" s="211" t="e">
        <f>IF('Crisis Indicator Data'!#REF!="No Data",1,IF(#REF!&lt;&gt;"",1,0))</f>
        <v>#REF!</v>
      </c>
      <c r="AO115" s="211" t="e">
        <f>IF('Crisis Indicator Data'!#REF!="No Data",1,IF(#REF!&lt;&gt;"",1,0))</f>
        <v>#REF!</v>
      </c>
      <c r="AP115" s="211" t="e">
        <f>IF('Crisis Indicator Data'!#REF!="No Data",1,IF(#REF!&lt;&gt;"",1,0))</f>
        <v>#REF!</v>
      </c>
      <c r="AQ115" s="211" t="e">
        <f>IF('Crisis Indicator Data'!#REF!="No Data",1,IF(#REF!&lt;&gt;"",1,0))</f>
        <v>#REF!</v>
      </c>
      <c r="AR115" s="211" t="e">
        <f>IF('Crisis Indicator Data'!#REF!="No Data",1,IF(#REF!&lt;&gt;"",1,0))</f>
        <v>#REF!</v>
      </c>
      <c r="AS115" s="211" t="e">
        <f>IF('Crisis Indicator Data'!#REF!="No Data",1,IF(#REF!&lt;&gt;"",1,0))</f>
        <v>#REF!</v>
      </c>
      <c r="AT115" s="211" t="e">
        <f>IF('Crisis Indicator Data'!#REF!="No Data",1,IF(#REF!&lt;&gt;"",1,0))</f>
        <v>#REF!</v>
      </c>
      <c r="AU115" s="211" t="e">
        <f>IF('Crisis Indicator Data'!#REF!="No Data",1,IF(#REF!&lt;&gt;"",1,0))</f>
        <v>#REF!</v>
      </c>
      <c r="AV115" s="211" t="e">
        <f>IF('Crisis Indicator Data'!#REF!="No Data",1,IF(#REF!&lt;&gt;"",1,0))</f>
        <v>#REF!</v>
      </c>
      <c r="AW115" s="211" t="e">
        <f>IF('Crisis Indicator Data'!#REF!="No Data",1,IF(#REF!&lt;&gt;"",1,0))</f>
        <v>#REF!</v>
      </c>
      <c r="AX115" s="211" t="e">
        <f>IF('Crisis Indicator Data'!#REF!="No Data",1,IF(#REF!&lt;&gt;"",1,0))</f>
        <v>#REF!</v>
      </c>
      <c r="AY115" s="211" t="e">
        <f>IF('Crisis Indicator Data'!#REF!="No Data",1,IF(#REF!&lt;&gt;"",1,0))</f>
        <v>#REF!</v>
      </c>
      <c r="AZ115" s="211" t="e">
        <f>IF('Crisis Indicator Data'!#REF!="No Data",1,IF(#REF!&lt;&gt;"",1,0))</f>
        <v>#REF!</v>
      </c>
      <c r="BA115" t="e">
        <f t="shared" si="6"/>
        <v>#REF!</v>
      </c>
      <c r="BB115" s="22" t="e">
        <f t="shared" si="7"/>
        <v>#REF!</v>
      </c>
    </row>
    <row r="116" spans="1:54" x14ac:dyDescent="0.25">
      <c r="A116" t="s">
        <v>8875</v>
      </c>
      <c r="B116" s="211" t="e">
        <f>IF('Crisis Indicator Data'!#REF!="No Data",1,IF(#REF!&lt;&gt;"",1,0))</f>
        <v>#REF!</v>
      </c>
      <c r="C116" s="211" t="e">
        <f>IF('Crisis Indicator Data'!#REF!="No Data",1,IF(#REF!&lt;&gt;"",1,0))</f>
        <v>#REF!</v>
      </c>
      <c r="D116" s="211" t="e">
        <f>IF('Crisis Indicator Data'!#REF!="No Data",1,IF(#REF!&lt;&gt;"",1,0))</f>
        <v>#REF!</v>
      </c>
      <c r="E116" s="211" t="e">
        <f>IF('Crisis Indicator Data'!#REF!="No Data",1,IF(#REF!&lt;&gt;"",1,0))</f>
        <v>#REF!</v>
      </c>
      <c r="F116" s="211" t="e">
        <f>IF('Crisis Indicator Data'!#REF!="No Data",1,IF(#REF!&lt;&gt;"",1,0))</f>
        <v>#REF!</v>
      </c>
      <c r="G116" s="211" t="e">
        <f>IF('Crisis Indicator Data'!#REF!="No Data",1,IF(#REF!&lt;&gt;"",1,0))</f>
        <v>#REF!</v>
      </c>
      <c r="H116" s="211" t="e">
        <f>IF('Crisis Indicator Data'!#REF!="No Data",1,IF(#REF!&lt;&gt;"",1,0))</f>
        <v>#REF!</v>
      </c>
      <c r="I116" s="211" t="e">
        <f>IF('Crisis Indicator Data'!#REF!="No Data",1,IF(#REF!&lt;&gt;"",1,0))</f>
        <v>#REF!</v>
      </c>
      <c r="J116" s="211" t="e">
        <f>IF('Crisis Indicator Data'!#REF!="No Data",1,IF(#REF!&lt;&gt;"",1,0))</f>
        <v>#REF!</v>
      </c>
      <c r="K116" s="211" t="e">
        <f>IF('Crisis Indicator Data'!#REF!="No Data",1,IF(#REF!&lt;&gt;"",1,0))</f>
        <v>#REF!</v>
      </c>
      <c r="L116" s="211" t="e">
        <f>IF('Crisis Indicator Data'!#REF!="No Data",1,IF(#REF!&lt;&gt;"",1,0))</f>
        <v>#REF!</v>
      </c>
      <c r="M116" s="211" t="e">
        <f>IF('Crisis Indicator Data'!#REF!="No Data",1,IF(#REF!&lt;&gt;"",1,0))</f>
        <v>#REF!</v>
      </c>
      <c r="N116" s="211" t="e">
        <f>IF('Crisis Indicator Data'!#REF!="No Data",1,IF(#REF!&lt;&gt;"",1,0))</f>
        <v>#REF!</v>
      </c>
      <c r="O116" s="211" t="e">
        <f>IF('Crisis Indicator Data'!#REF!="No Data",1,IF(#REF!&lt;&gt;"",1,0))</f>
        <v>#REF!</v>
      </c>
      <c r="P116" s="211" t="e">
        <f>IF('Crisis Indicator Data'!#REF!="No Data",1,IF(#REF!&lt;&gt;"",1,0))</f>
        <v>#REF!</v>
      </c>
      <c r="Q116" s="211" t="e">
        <f>IF('Crisis Indicator Data'!#REF!="No Data",1,IF(#REF!&lt;&gt;"",1,0))</f>
        <v>#REF!</v>
      </c>
      <c r="R116" s="211" t="e">
        <f>IF('Crisis Indicator Data'!#REF!="No Data",1,IF(#REF!&lt;&gt;"",1,0))</f>
        <v>#REF!</v>
      </c>
      <c r="S116" s="211" t="e">
        <f>IF('Crisis Indicator Data'!#REF!="No Data",1,IF(#REF!&lt;&gt;"",1,0))</f>
        <v>#REF!</v>
      </c>
      <c r="T116" s="211" t="e">
        <f>IF('Crisis Indicator Data'!#REF!="No Data",1,IF(#REF!&lt;&gt;"",1,0))</f>
        <v>#REF!</v>
      </c>
      <c r="U116" s="211" t="e">
        <f>IF('Crisis Indicator Data'!#REF!="No Data",1,IF(#REF!&lt;&gt;"",1,0))</f>
        <v>#REF!</v>
      </c>
      <c r="V116" s="211" t="e">
        <f>IF('Crisis Indicator Data'!#REF!="No Data",1,IF(#REF!&lt;&gt;"",1,0))</f>
        <v>#REF!</v>
      </c>
      <c r="W116" s="211" t="e">
        <f>IF('Crisis Indicator Data'!#REF!="No Data",1,IF(#REF!&lt;&gt;"",1,0))</f>
        <v>#REF!</v>
      </c>
      <c r="X116" s="211" t="e">
        <f>IF('Crisis Indicator Data'!#REF!="No Data",1,IF(#REF!&lt;&gt;"",1,0))</f>
        <v>#REF!</v>
      </c>
      <c r="Y116" s="211" t="e">
        <f>IF('Crisis Indicator Data'!#REF!="No Data",1,IF(#REF!&lt;&gt;"",1,0))</f>
        <v>#REF!</v>
      </c>
      <c r="Z116" s="211" t="e">
        <f>IF('Crisis Indicator Data'!#REF!="No Data",1,IF(#REF!&lt;&gt;"",1,0))</f>
        <v>#REF!</v>
      </c>
      <c r="AA116" s="211" t="e">
        <f>IF('Crisis Indicator Data'!#REF!="No Data",1,IF(#REF!&lt;&gt;"",1,0))</f>
        <v>#REF!</v>
      </c>
      <c r="AB116" s="211" t="e">
        <f>IF('Crisis Indicator Data'!#REF!="No Data",1,IF(#REF!&lt;&gt;"",1,0))</f>
        <v>#REF!</v>
      </c>
      <c r="AC116" s="211" t="e">
        <f>IF('Crisis Indicator Data'!#REF!="No Data",1,IF(#REF!&lt;&gt;"",1,0))</f>
        <v>#REF!</v>
      </c>
      <c r="AD116" s="211" t="e">
        <f>IF('Crisis Indicator Data'!#REF!="No Data",1,IF(#REF!&lt;&gt;"",1,0))</f>
        <v>#REF!</v>
      </c>
      <c r="AE116" s="211" t="e">
        <f>IF('Crisis Indicator Data'!#REF!="No Data",1,IF(#REF!&lt;&gt;"",1,0))</f>
        <v>#REF!</v>
      </c>
      <c r="AF116" s="211" t="e">
        <f>IF('Crisis Indicator Data'!#REF!="No Data",1,IF(#REF!&lt;&gt;"",1,0))</f>
        <v>#REF!</v>
      </c>
      <c r="AG116" s="211" t="e">
        <f>IF('Crisis Indicator Data'!#REF!="No Data",1,IF(#REF!&lt;&gt;"",1,0))</f>
        <v>#REF!</v>
      </c>
      <c r="AH116" s="211" t="e">
        <f>IF('Crisis Indicator Data'!#REF!="No Data",1,IF(#REF!&lt;&gt;"",1,0))</f>
        <v>#REF!</v>
      </c>
      <c r="AI116" s="211" t="e">
        <f>IF('Crisis Indicator Data'!#REF!="No Data",1,IF(#REF!&lt;&gt;"",1,0))</f>
        <v>#REF!</v>
      </c>
      <c r="AJ116" s="211" t="e">
        <f>IF('Crisis Indicator Data'!#REF!="No Data",1,IF(#REF!&lt;&gt;"",1,0))</f>
        <v>#REF!</v>
      </c>
      <c r="AK116" s="211" t="e">
        <f>IF('Crisis Indicator Data'!#REF!="No Data",1,IF(#REF!&lt;&gt;"",1,0))</f>
        <v>#REF!</v>
      </c>
      <c r="AL116" s="211" t="e">
        <f>IF('Crisis Indicator Data'!#REF!="No Data",1,IF(#REF!&lt;&gt;"",1,0))</f>
        <v>#REF!</v>
      </c>
      <c r="AM116" s="211" t="e">
        <f>IF('Crisis Indicator Data'!#REF!="No Data",1,IF(#REF!&lt;&gt;"",1,0))</f>
        <v>#REF!</v>
      </c>
      <c r="AN116" s="211" t="e">
        <f>IF('Crisis Indicator Data'!#REF!="No Data",1,IF(#REF!&lt;&gt;"",1,0))</f>
        <v>#REF!</v>
      </c>
      <c r="AO116" s="211" t="e">
        <f>IF('Crisis Indicator Data'!#REF!="No Data",1,IF(#REF!&lt;&gt;"",1,0))</f>
        <v>#REF!</v>
      </c>
      <c r="AP116" s="211" t="e">
        <f>IF('Crisis Indicator Data'!#REF!="No Data",1,IF(#REF!&lt;&gt;"",1,0))</f>
        <v>#REF!</v>
      </c>
      <c r="AQ116" s="211" t="e">
        <f>IF('Crisis Indicator Data'!#REF!="No Data",1,IF(#REF!&lt;&gt;"",1,0))</f>
        <v>#REF!</v>
      </c>
      <c r="AR116" s="211" t="e">
        <f>IF('Crisis Indicator Data'!#REF!="No Data",1,IF(#REF!&lt;&gt;"",1,0))</f>
        <v>#REF!</v>
      </c>
      <c r="AS116" s="211" t="e">
        <f>IF('Crisis Indicator Data'!#REF!="No Data",1,IF(#REF!&lt;&gt;"",1,0))</f>
        <v>#REF!</v>
      </c>
      <c r="AT116" s="211" t="e">
        <f>IF('Crisis Indicator Data'!#REF!="No Data",1,IF(#REF!&lt;&gt;"",1,0))</f>
        <v>#REF!</v>
      </c>
      <c r="AU116" s="211" t="e">
        <f>IF('Crisis Indicator Data'!#REF!="No Data",1,IF(#REF!&lt;&gt;"",1,0))</f>
        <v>#REF!</v>
      </c>
      <c r="AV116" s="211" t="e">
        <f>IF('Crisis Indicator Data'!#REF!="No Data",1,IF(#REF!&lt;&gt;"",1,0))</f>
        <v>#REF!</v>
      </c>
      <c r="AW116" s="211" t="e">
        <f>IF('Crisis Indicator Data'!#REF!="No Data",1,IF(#REF!&lt;&gt;"",1,0))</f>
        <v>#REF!</v>
      </c>
      <c r="AX116" s="211" t="e">
        <f>IF('Crisis Indicator Data'!#REF!="No Data",1,IF(#REF!&lt;&gt;"",1,0))</f>
        <v>#REF!</v>
      </c>
      <c r="AY116" s="211" t="e">
        <f>IF('Crisis Indicator Data'!#REF!="No Data",1,IF(#REF!&lt;&gt;"",1,0))</f>
        <v>#REF!</v>
      </c>
      <c r="AZ116" s="211" t="e">
        <f>IF('Crisis Indicator Data'!#REF!="No Data",1,IF(#REF!&lt;&gt;"",1,0))</f>
        <v>#REF!</v>
      </c>
      <c r="BA116" t="e">
        <f t="shared" si="6"/>
        <v>#REF!</v>
      </c>
      <c r="BB116" s="22" t="e">
        <f t="shared" si="7"/>
        <v>#REF!</v>
      </c>
    </row>
    <row r="117" spans="1:54" x14ac:dyDescent="0.25">
      <c r="A117" t="s">
        <v>8893</v>
      </c>
      <c r="B117" s="211" t="e">
        <f>IF('Crisis Indicator Data'!#REF!="No Data",1,IF(#REF!&lt;&gt;"",1,0))</f>
        <v>#REF!</v>
      </c>
      <c r="C117" s="211" t="e">
        <f>IF('Crisis Indicator Data'!#REF!="No Data",1,IF(#REF!&lt;&gt;"",1,0))</f>
        <v>#REF!</v>
      </c>
      <c r="D117" s="211" t="e">
        <f>IF('Crisis Indicator Data'!#REF!="No Data",1,IF(#REF!&lt;&gt;"",1,0))</f>
        <v>#REF!</v>
      </c>
      <c r="E117" s="211" t="e">
        <f>IF('Crisis Indicator Data'!#REF!="No Data",1,IF(#REF!&lt;&gt;"",1,0))</f>
        <v>#REF!</v>
      </c>
      <c r="F117" s="211" t="e">
        <f>IF('Crisis Indicator Data'!#REF!="No Data",1,IF(#REF!&lt;&gt;"",1,0))</f>
        <v>#REF!</v>
      </c>
      <c r="G117" s="211" t="e">
        <f>IF('Crisis Indicator Data'!#REF!="No Data",1,IF(#REF!&lt;&gt;"",1,0))</f>
        <v>#REF!</v>
      </c>
      <c r="H117" s="211" t="e">
        <f>IF('Crisis Indicator Data'!#REF!="No Data",1,IF(#REF!&lt;&gt;"",1,0))</f>
        <v>#REF!</v>
      </c>
      <c r="I117" s="211" t="e">
        <f>IF('Crisis Indicator Data'!#REF!="No Data",1,IF(#REF!&lt;&gt;"",1,0))</f>
        <v>#REF!</v>
      </c>
      <c r="J117" s="211" t="e">
        <f>IF('Crisis Indicator Data'!#REF!="No Data",1,IF(#REF!&lt;&gt;"",1,0))</f>
        <v>#REF!</v>
      </c>
      <c r="K117" s="211" t="e">
        <f>IF('Crisis Indicator Data'!#REF!="No Data",1,IF(#REF!&lt;&gt;"",1,0))</f>
        <v>#REF!</v>
      </c>
      <c r="L117" s="211" t="e">
        <f>IF('Crisis Indicator Data'!#REF!="No Data",1,IF(#REF!&lt;&gt;"",1,0))</f>
        <v>#REF!</v>
      </c>
      <c r="M117" s="211" t="e">
        <f>IF('Crisis Indicator Data'!#REF!="No Data",1,IF(#REF!&lt;&gt;"",1,0))</f>
        <v>#REF!</v>
      </c>
      <c r="N117" s="211" t="e">
        <f>IF('Crisis Indicator Data'!#REF!="No Data",1,IF(#REF!&lt;&gt;"",1,0))</f>
        <v>#REF!</v>
      </c>
      <c r="O117" s="211" t="e">
        <f>IF('Crisis Indicator Data'!#REF!="No Data",1,IF(#REF!&lt;&gt;"",1,0))</f>
        <v>#REF!</v>
      </c>
      <c r="P117" s="211" t="e">
        <f>IF('Crisis Indicator Data'!#REF!="No Data",1,IF(#REF!&lt;&gt;"",1,0))</f>
        <v>#REF!</v>
      </c>
      <c r="Q117" s="211" t="e">
        <f>IF('Crisis Indicator Data'!#REF!="No Data",1,IF(#REF!&lt;&gt;"",1,0))</f>
        <v>#REF!</v>
      </c>
      <c r="R117" s="211" t="e">
        <f>IF('Crisis Indicator Data'!#REF!="No Data",1,IF(#REF!&lt;&gt;"",1,0))</f>
        <v>#REF!</v>
      </c>
      <c r="S117" s="211" t="e">
        <f>IF('Crisis Indicator Data'!#REF!="No Data",1,IF(#REF!&lt;&gt;"",1,0))</f>
        <v>#REF!</v>
      </c>
      <c r="T117" s="211" t="e">
        <f>IF('Crisis Indicator Data'!#REF!="No Data",1,IF(#REF!&lt;&gt;"",1,0))</f>
        <v>#REF!</v>
      </c>
      <c r="U117" s="211" t="e">
        <f>IF('Crisis Indicator Data'!#REF!="No Data",1,IF(#REF!&lt;&gt;"",1,0))</f>
        <v>#REF!</v>
      </c>
      <c r="V117" s="211" t="e">
        <f>IF('Crisis Indicator Data'!#REF!="No Data",1,IF(#REF!&lt;&gt;"",1,0))</f>
        <v>#REF!</v>
      </c>
      <c r="W117" s="211" t="e">
        <f>IF('Crisis Indicator Data'!#REF!="No Data",1,IF(#REF!&lt;&gt;"",1,0))</f>
        <v>#REF!</v>
      </c>
      <c r="X117" s="211" t="e">
        <f>IF('Crisis Indicator Data'!#REF!="No Data",1,IF(#REF!&lt;&gt;"",1,0))</f>
        <v>#REF!</v>
      </c>
      <c r="Y117" s="211" t="e">
        <f>IF('Crisis Indicator Data'!#REF!="No Data",1,IF(#REF!&lt;&gt;"",1,0))</f>
        <v>#REF!</v>
      </c>
      <c r="Z117" s="211" t="e">
        <f>IF('Crisis Indicator Data'!#REF!="No Data",1,IF(#REF!&lt;&gt;"",1,0))</f>
        <v>#REF!</v>
      </c>
      <c r="AA117" s="211" t="e">
        <f>IF('Crisis Indicator Data'!#REF!="No Data",1,IF(#REF!&lt;&gt;"",1,0))</f>
        <v>#REF!</v>
      </c>
      <c r="AB117" s="211" t="e">
        <f>IF('Crisis Indicator Data'!#REF!="No Data",1,IF(#REF!&lt;&gt;"",1,0))</f>
        <v>#REF!</v>
      </c>
      <c r="AC117" s="211" t="e">
        <f>IF('Crisis Indicator Data'!#REF!="No Data",1,IF(#REF!&lt;&gt;"",1,0))</f>
        <v>#REF!</v>
      </c>
      <c r="AD117" s="211" t="e">
        <f>IF('Crisis Indicator Data'!#REF!="No Data",1,IF(#REF!&lt;&gt;"",1,0))</f>
        <v>#REF!</v>
      </c>
      <c r="AE117" s="211" t="e">
        <f>IF('Crisis Indicator Data'!#REF!="No Data",1,IF(#REF!&lt;&gt;"",1,0))</f>
        <v>#REF!</v>
      </c>
      <c r="AF117" s="211" t="e">
        <f>IF('Crisis Indicator Data'!#REF!="No Data",1,IF(#REF!&lt;&gt;"",1,0))</f>
        <v>#REF!</v>
      </c>
      <c r="AG117" s="211" t="e">
        <f>IF('Crisis Indicator Data'!#REF!="No Data",1,IF(#REF!&lt;&gt;"",1,0))</f>
        <v>#REF!</v>
      </c>
      <c r="AH117" s="211" t="e">
        <f>IF('Crisis Indicator Data'!#REF!="No Data",1,IF(#REF!&lt;&gt;"",1,0))</f>
        <v>#REF!</v>
      </c>
      <c r="AI117" s="211" t="e">
        <f>IF('Crisis Indicator Data'!#REF!="No Data",1,IF(#REF!&lt;&gt;"",1,0))</f>
        <v>#REF!</v>
      </c>
      <c r="AJ117" s="211" t="e">
        <f>IF('Crisis Indicator Data'!#REF!="No Data",1,IF(#REF!&lt;&gt;"",1,0))</f>
        <v>#REF!</v>
      </c>
      <c r="AK117" s="211" t="e">
        <f>IF('Crisis Indicator Data'!#REF!="No Data",1,IF(#REF!&lt;&gt;"",1,0))</f>
        <v>#REF!</v>
      </c>
      <c r="AL117" s="211" t="e">
        <f>IF('Crisis Indicator Data'!#REF!="No Data",1,IF(#REF!&lt;&gt;"",1,0))</f>
        <v>#REF!</v>
      </c>
      <c r="AM117" s="211" t="e">
        <f>IF('Crisis Indicator Data'!#REF!="No Data",1,IF(#REF!&lt;&gt;"",1,0))</f>
        <v>#REF!</v>
      </c>
      <c r="AN117" s="211" t="e">
        <f>IF('Crisis Indicator Data'!#REF!="No Data",1,IF(#REF!&lt;&gt;"",1,0))</f>
        <v>#REF!</v>
      </c>
      <c r="AO117" s="211" t="e">
        <f>IF('Crisis Indicator Data'!#REF!="No Data",1,IF(#REF!&lt;&gt;"",1,0))</f>
        <v>#REF!</v>
      </c>
      <c r="AP117" s="211" t="e">
        <f>IF('Crisis Indicator Data'!#REF!="No Data",1,IF(#REF!&lt;&gt;"",1,0))</f>
        <v>#REF!</v>
      </c>
      <c r="AQ117" s="211" t="e">
        <f>IF('Crisis Indicator Data'!#REF!="No Data",1,IF(#REF!&lt;&gt;"",1,0))</f>
        <v>#REF!</v>
      </c>
      <c r="AR117" s="211" t="e">
        <f>IF('Crisis Indicator Data'!#REF!="No Data",1,IF(#REF!&lt;&gt;"",1,0))</f>
        <v>#REF!</v>
      </c>
      <c r="AS117" s="211" t="e">
        <f>IF('Crisis Indicator Data'!#REF!="No Data",1,IF(#REF!&lt;&gt;"",1,0))</f>
        <v>#REF!</v>
      </c>
      <c r="AT117" s="211" t="e">
        <f>IF('Crisis Indicator Data'!#REF!="No Data",1,IF(#REF!&lt;&gt;"",1,0))</f>
        <v>#REF!</v>
      </c>
      <c r="AU117" s="211" t="e">
        <f>IF('Crisis Indicator Data'!#REF!="No Data",1,IF(#REF!&lt;&gt;"",1,0))</f>
        <v>#REF!</v>
      </c>
      <c r="AV117" s="211" t="e">
        <f>IF('Crisis Indicator Data'!#REF!="No Data",1,IF(#REF!&lt;&gt;"",1,0))</f>
        <v>#REF!</v>
      </c>
      <c r="AW117" s="211" t="e">
        <f>IF('Crisis Indicator Data'!#REF!="No Data",1,IF(#REF!&lt;&gt;"",1,0))</f>
        <v>#REF!</v>
      </c>
      <c r="AX117" s="211" t="e">
        <f>IF('Crisis Indicator Data'!#REF!="No Data",1,IF(#REF!&lt;&gt;"",1,0))</f>
        <v>#REF!</v>
      </c>
      <c r="AY117" s="211" t="e">
        <f>IF('Crisis Indicator Data'!#REF!="No Data",1,IF(#REF!&lt;&gt;"",1,0))</f>
        <v>#REF!</v>
      </c>
      <c r="AZ117" s="211" t="e">
        <f>IF('Crisis Indicator Data'!#REF!="No Data",1,IF(#REF!&lt;&gt;"",1,0))</f>
        <v>#REF!</v>
      </c>
      <c r="BA117" t="e">
        <f t="shared" si="6"/>
        <v>#REF!</v>
      </c>
      <c r="BB117" s="22" t="e">
        <f t="shared" si="7"/>
        <v>#REF!</v>
      </c>
    </row>
    <row r="118" spans="1:54" x14ac:dyDescent="0.25">
      <c r="A118" t="s">
        <v>8888</v>
      </c>
      <c r="B118" s="211" t="e">
        <f>IF('Crisis Indicator Data'!#REF!="No Data",1,IF(#REF!&lt;&gt;"",1,0))</f>
        <v>#REF!</v>
      </c>
      <c r="C118" s="211" t="e">
        <f>IF('Crisis Indicator Data'!#REF!="No Data",1,IF(#REF!&lt;&gt;"",1,0))</f>
        <v>#REF!</v>
      </c>
      <c r="D118" s="211" t="e">
        <f>IF('Crisis Indicator Data'!#REF!="No Data",1,IF(#REF!&lt;&gt;"",1,0))</f>
        <v>#REF!</v>
      </c>
      <c r="E118" s="211" t="e">
        <f>IF('Crisis Indicator Data'!#REF!="No Data",1,IF(#REF!&lt;&gt;"",1,0))</f>
        <v>#REF!</v>
      </c>
      <c r="F118" s="211" t="e">
        <f>IF('Crisis Indicator Data'!#REF!="No Data",1,IF(#REF!&lt;&gt;"",1,0))</f>
        <v>#REF!</v>
      </c>
      <c r="G118" s="211" t="e">
        <f>IF('Crisis Indicator Data'!#REF!="No Data",1,IF(#REF!&lt;&gt;"",1,0))</f>
        <v>#REF!</v>
      </c>
      <c r="H118" s="211" t="e">
        <f>IF('Crisis Indicator Data'!#REF!="No Data",1,IF(#REF!&lt;&gt;"",1,0))</f>
        <v>#REF!</v>
      </c>
      <c r="I118" s="211" t="e">
        <f>IF('Crisis Indicator Data'!#REF!="No Data",1,IF(#REF!&lt;&gt;"",1,0))</f>
        <v>#REF!</v>
      </c>
      <c r="J118" s="211" t="e">
        <f>IF('Crisis Indicator Data'!#REF!="No Data",1,IF(#REF!&lt;&gt;"",1,0))</f>
        <v>#REF!</v>
      </c>
      <c r="K118" s="211" t="e">
        <f>IF('Crisis Indicator Data'!#REF!="No Data",1,IF(#REF!&lt;&gt;"",1,0))</f>
        <v>#REF!</v>
      </c>
      <c r="L118" s="211" t="e">
        <f>IF('Crisis Indicator Data'!#REF!="No Data",1,IF(#REF!&lt;&gt;"",1,0))</f>
        <v>#REF!</v>
      </c>
      <c r="M118" s="211" t="e">
        <f>IF('Crisis Indicator Data'!#REF!="No Data",1,IF(#REF!&lt;&gt;"",1,0))</f>
        <v>#REF!</v>
      </c>
      <c r="N118" s="211" t="e">
        <f>IF('Crisis Indicator Data'!#REF!="No Data",1,IF(#REF!&lt;&gt;"",1,0))</f>
        <v>#REF!</v>
      </c>
      <c r="O118" s="211" t="e">
        <f>IF('Crisis Indicator Data'!#REF!="No Data",1,IF(#REF!&lt;&gt;"",1,0))</f>
        <v>#REF!</v>
      </c>
      <c r="P118" s="211" t="e">
        <f>IF('Crisis Indicator Data'!#REF!="No Data",1,IF(#REF!&lt;&gt;"",1,0))</f>
        <v>#REF!</v>
      </c>
      <c r="Q118" s="211" t="e">
        <f>IF('Crisis Indicator Data'!#REF!="No Data",1,IF(#REF!&lt;&gt;"",1,0))</f>
        <v>#REF!</v>
      </c>
      <c r="R118" s="211" t="e">
        <f>IF('Crisis Indicator Data'!#REF!="No Data",1,IF(#REF!&lt;&gt;"",1,0))</f>
        <v>#REF!</v>
      </c>
      <c r="S118" s="211" t="e">
        <f>IF('Crisis Indicator Data'!#REF!="No Data",1,IF(#REF!&lt;&gt;"",1,0))</f>
        <v>#REF!</v>
      </c>
      <c r="T118" s="211" t="e">
        <f>IF('Crisis Indicator Data'!#REF!="No Data",1,IF(#REF!&lt;&gt;"",1,0))</f>
        <v>#REF!</v>
      </c>
      <c r="U118" s="211" t="e">
        <f>IF('Crisis Indicator Data'!#REF!="No Data",1,IF(#REF!&lt;&gt;"",1,0))</f>
        <v>#REF!</v>
      </c>
      <c r="V118" s="211" t="e">
        <f>IF('Crisis Indicator Data'!#REF!="No Data",1,IF(#REF!&lt;&gt;"",1,0))</f>
        <v>#REF!</v>
      </c>
      <c r="W118" s="211" t="e">
        <f>IF('Crisis Indicator Data'!#REF!="No Data",1,IF(#REF!&lt;&gt;"",1,0))</f>
        <v>#REF!</v>
      </c>
      <c r="X118" s="211" t="e">
        <f>IF('Crisis Indicator Data'!#REF!="No Data",1,IF(#REF!&lt;&gt;"",1,0))</f>
        <v>#REF!</v>
      </c>
      <c r="Y118" s="211" t="e">
        <f>IF('Crisis Indicator Data'!#REF!="No Data",1,IF(#REF!&lt;&gt;"",1,0))</f>
        <v>#REF!</v>
      </c>
      <c r="Z118" s="211" t="e">
        <f>IF('Crisis Indicator Data'!#REF!="No Data",1,IF(#REF!&lt;&gt;"",1,0))</f>
        <v>#REF!</v>
      </c>
      <c r="AA118" s="211" t="e">
        <f>IF('Crisis Indicator Data'!#REF!="No Data",1,IF(#REF!&lt;&gt;"",1,0))</f>
        <v>#REF!</v>
      </c>
      <c r="AB118" s="211" t="e">
        <f>IF('Crisis Indicator Data'!#REF!="No Data",1,IF(#REF!&lt;&gt;"",1,0))</f>
        <v>#REF!</v>
      </c>
      <c r="AC118" s="211" t="e">
        <f>IF('Crisis Indicator Data'!#REF!="No Data",1,IF(#REF!&lt;&gt;"",1,0))</f>
        <v>#REF!</v>
      </c>
      <c r="AD118" s="211" t="e">
        <f>IF('Crisis Indicator Data'!#REF!="No Data",1,IF(#REF!&lt;&gt;"",1,0))</f>
        <v>#REF!</v>
      </c>
      <c r="AE118" s="211" t="e">
        <f>IF('Crisis Indicator Data'!#REF!="No Data",1,IF(#REF!&lt;&gt;"",1,0))</f>
        <v>#REF!</v>
      </c>
      <c r="AF118" s="211" t="e">
        <f>IF('Crisis Indicator Data'!#REF!="No Data",1,IF(#REF!&lt;&gt;"",1,0))</f>
        <v>#REF!</v>
      </c>
      <c r="AG118" s="211" t="e">
        <f>IF('Crisis Indicator Data'!#REF!="No Data",1,IF(#REF!&lt;&gt;"",1,0))</f>
        <v>#REF!</v>
      </c>
      <c r="AH118" s="211" t="e">
        <f>IF('Crisis Indicator Data'!#REF!="No Data",1,IF(#REF!&lt;&gt;"",1,0))</f>
        <v>#REF!</v>
      </c>
      <c r="AI118" s="211" t="e">
        <f>IF('Crisis Indicator Data'!#REF!="No Data",1,IF(#REF!&lt;&gt;"",1,0))</f>
        <v>#REF!</v>
      </c>
      <c r="AJ118" s="211" t="e">
        <f>IF('Crisis Indicator Data'!#REF!="No Data",1,IF(#REF!&lt;&gt;"",1,0))</f>
        <v>#REF!</v>
      </c>
      <c r="AK118" s="211" t="e">
        <f>IF('Crisis Indicator Data'!#REF!="No Data",1,IF(#REF!&lt;&gt;"",1,0))</f>
        <v>#REF!</v>
      </c>
      <c r="AL118" s="211" t="e">
        <f>IF('Crisis Indicator Data'!#REF!="No Data",1,IF(#REF!&lt;&gt;"",1,0))</f>
        <v>#REF!</v>
      </c>
      <c r="AM118" s="211" t="e">
        <f>IF('Crisis Indicator Data'!#REF!="No Data",1,IF(#REF!&lt;&gt;"",1,0))</f>
        <v>#REF!</v>
      </c>
      <c r="AN118" s="211" t="e">
        <f>IF('Crisis Indicator Data'!#REF!="No Data",1,IF(#REF!&lt;&gt;"",1,0))</f>
        <v>#REF!</v>
      </c>
      <c r="AO118" s="211" t="e">
        <f>IF('Crisis Indicator Data'!#REF!="No Data",1,IF(#REF!&lt;&gt;"",1,0))</f>
        <v>#REF!</v>
      </c>
      <c r="AP118" s="211" t="e">
        <f>IF('Crisis Indicator Data'!#REF!="No Data",1,IF(#REF!&lt;&gt;"",1,0))</f>
        <v>#REF!</v>
      </c>
      <c r="AQ118" s="211" t="e">
        <f>IF('Crisis Indicator Data'!#REF!="No Data",1,IF(#REF!&lt;&gt;"",1,0))</f>
        <v>#REF!</v>
      </c>
      <c r="AR118" s="211" t="e">
        <f>IF('Crisis Indicator Data'!#REF!="No Data",1,IF(#REF!&lt;&gt;"",1,0))</f>
        <v>#REF!</v>
      </c>
      <c r="AS118" s="211" t="e">
        <f>IF('Crisis Indicator Data'!#REF!="No Data",1,IF(#REF!&lt;&gt;"",1,0))</f>
        <v>#REF!</v>
      </c>
      <c r="AT118" s="211" t="e">
        <f>IF('Crisis Indicator Data'!#REF!="No Data",1,IF(#REF!&lt;&gt;"",1,0))</f>
        <v>#REF!</v>
      </c>
      <c r="AU118" s="211" t="e">
        <f>IF('Crisis Indicator Data'!#REF!="No Data",1,IF(#REF!&lt;&gt;"",1,0))</f>
        <v>#REF!</v>
      </c>
      <c r="AV118" s="211" t="e">
        <f>IF('Crisis Indicator Data'!#REF!="No Data",1,IF(#REF!&lt;&gt;"",1,0))</f>
        <v>#REF!</v>
      </c>
      <c r="AW118" s="211" t="e">
        <f>IF('Crisis Indicator Data'!#REF!="No Data",1,IF(#REF!&lt;&gt;"",1,0))</f>
        <v>#REF!</v>
      </c>
      <c r="AX118" s="211" t="e">
        <f>IF('Crisis Indicator Data'!#REF!="No Data",1,IF(#REF!&lt;&gt;"",1,0))</f>
        <v>#REF!</v>
      </c>
      <c r="AY118" s="211" t="e">
        <f>IF('Crisis Indicator Data'!#REF!="No Data",1,IF(#REF!&lt;&gt;"",1,0))</f>
        <v>#REF!</v>
      </c>
      <c r="AZ118" s="211" t="e">
        <f>IF('Crisis Indicator Data'!#REF!="No Data",1,IF(#REF!&lt;&gt;"",1,0))</f>
        <v>#REF!</v>
      </c>
      <c r="BA118" t="e">
        <f t="shared" si="6"/>
        <v>#REF!</v>
      </c>
      <c r="BB118" s="22" t="e">
        <f t="shared" si="7"/>
        <v>#REF!</v>
      </c>
    </row>
    <row r="119" spans="1:54" x14ac:dyDescent="0.25">
      <c r="A119" t="s">
        <v>8899</v>
      </c>
      <c r="B119" s="211" t="e">
        <f>IF('Crisis Indicator Data'!#REF!="No Data",1,IF(#REF!&lt;&gt;"",1,0))</f>
        <v>#REF!</v>
      </c>
      <c r="C119" s="211" t="e">
        <f>IF('Crisis Indicator Data'!#REF!="No Data",1,IF(#REF!&lt;&gt;"",1,0))</f>
        <v>#REF!</v>
      </c>
      <c r="D119" s="211" t="e">
        <f>IF('Crisis Indicator Data'!#REF!="No Data",1,IF(#REF!&lt;&gt;"",1,0))</f>
        <v>#REF!</v>
      </c>
      <c r="E119" s="211" t="e">
        <f>IF('Crisis Indicator Data'!#REF!="No Data",1,IF(#REF!&lt;&gt;"",1,0))</f>
        <v>#REF!</v>
      </c>
      <c r="F119" s="211" t="e">
        <f>IF('Crisis Indicator Data'!#REF!="No Data",1,IF(#REF!&lt;&gt;"",1,0))</f>
        <v>#REF!</v>
      </c>
      <c r="G119" s="211" t="e">
        <f>IF('Crisis Indicator Data'!#REF!="No Data",1,IF(#REF!&lt;&gt;"",1,0))</f>
        <v>#REF!</v>
      </c>
      <c r="H119" s="211" t="e">
        <f>IF('Crisis Indicator Data'!#REF!="No Data",1,IF(#REF!&lt;&gt;"",1,0))</f>
        <v>#REF!</v>
      </c>
      <c r="I119" s="211" t="e">
        <f>IF('Crisis Indicator Data'!#REF!="No Data",1,IF(#REF!&lt;&gt;"",1,0))</f>
        <v>#REF!</v>
      </c>
      <c r="J119" s="211" t="e">
        <f>IF('Crisis Indicator Data'!#REF!="No Data",1,IF(#REF!&lt;&gt;"",1,0))</f>
        <v>#REF!</v>
      </c>
      <c r="K119" s="211" t="e">
        <f>IF('Crisis Indicator Data'!#REF!="No Data",1,IF(#REF!&lt;&gt;"",1,0))</f>
        <v>#REF!</v>
      </c>
      <c r="L119" s="211" t="e">
        <f>IF('Crisis Indicator Data'!#REF!="No Data",1,IF(#REF!&lt;&gt;"",1,0))</f>
        <v>#REF!</v>
      </c>
      <c r="M119" s="211" t="e">
        <f>IF('Crisis Indicator Data'!#REF!="No Data",1,IF(#REF!&lt;&gt;"",1,0))</f>
        <v>#REF!</v>
      </c>
      <c r="N119" s="211" t="e">
        <f>IF('Crisis Indicator Data'!#REF!="No Data",1,IF(#REF!&lt;&gt;"",1,0))</f>
        <v>#REF!</v>
      </c>
      <c r="O119" s="211" t="e">
        <f>IF('Crisis Indicator Data'!#REF!="No Data",1,IF(#REF!&lt;&gt;"",1,0))</f>
        <v>#REF!</v>
      </c>
      <c r="P119" s="211" t="e">
        <f>IF('Crisis Indicator Data'!#REF!="No Data",1,IF(#REF!&lt;&gt;"",1,0))</f>
        <v>#REF!</v>
      </c>
      <c r="Q119" s="211" t="e">
        <f>IF('Crisis Indicator Data'!#REF!="No Data",1,IF(#REF!&lt;&gt;"",1,0))</f>
        <v>#REF!</v>
      </c>
      <c r="R119" s="211" t="e">
        <f>IF('Crisis Indicator Data'!#REF!="No Data",1,IF(#REF!&lt;&gt;"",1,0))</f>
        <v>#REF!</v>
      </c>
      <c r="S119" s="211" t="e">
        <f>IF('Crisis Indicator Data'!#REF!="No Data",1,IF(#REF!&lt;&gt;"",1,0))</f>
        <v>#REF!</v>
      </c>
      <c r="T119" s="211" t="e">
        <f>IF('Crisis Indicator Data'!#REF!="No Data",1,IF(#REF!&lt;&gt;"",1,0))</f>
        <v>#REF!</v>
      </c>
      <c r="U119" s="211" t="e">
        <f>IF('Crisis Indicator Data'!#REF!="No Data",1,IF(#REF!&lt;&gt;"",1,0))</f>
        <v>#REF!</v>
      </c>
      <c r="V119" s="211" t="e">
        <f>IF('Crisis Indicator Data'!#REF!="No Data",1,IF(#REF!&lt;&gt;"",1,0))</f>
        <v>#REF!</v>
      </c>
      <c r="W119" s="211" t="e">
        <f>IF('Crisis Indicator Data'!#REF!="No Data",1,IF(#REF!&lt;&gt;"",1,0))</f>
        <v>#REF!</v>
      </c>
      <c r="X119" s="211" t="e">
        <f>IF('Crisis Indicator Data'!#REF!="No Data",1,IF(#REF!&lt;&gt;"",1,0))</f>
        <v>#REF!</v>
      </c>
      <c r="Y119" s="211" t="e">
        <f>IF('Crisis Indicator Data'!#REF!="No Data",1,IF(#REF!&lt;&gt;"",1,0))</f>
        <v>#REF!</v>
      </c>
      <c r="Z119" s="211" t="e">
        <f>IF('Crisis Indicator Data'!#REF!="No Data",1,IF(#REF!&lt;&gt;"",1,0))</f>
        <v>#REF!</v>
      </c>
      <c r="AA119" s="211" t="e">
        <f>IF('Crisis Indicator Data'!#REF!="No Data",1,IF(#REF!&lt;&gt;"",1,0))</f>
        <v>#REF!</v>
      </c>
      <c r="AB119" s="211" t="e">
        <f>IF('Crisis Indicator Data'!#REF!="No Data",1,IF(#REF!&lt;&gt;"",1,0))</f>
        <v>#REF!</v>
      </c>
      <c r="AC119" s="211" t="e">
        <f>IF('Crisis Indicator Data'!#REF!="No Data",1,IF(#REF!&lt;&gt;"",1,0))</f>
        <v>#REF!</v>
      </c>
      <c r="AD119" s="211" t="e">
        <f>IF('Crisis Indicator Data'!#REF!="No Data",1,IF(#REF!&lt;&gt;"",1,0))</f>
        <v>#REF!</v>
      </c>
      <c r="AE119" s="211" t="e">
        <f>IF('Crisis Indicator Data'!#REF!="No Data",1,IF(#REF!&lt;&gt;"",1,0))</f>
        <v>#REF!</v>
      </c>
      <c r="AF119" s="211" t="e">
        <f>IF('Crisis Indicator Data'!#REF!="No Data",1,IF(#REF!&lt;&gt;"",1,0))</f>
        <v>#REF!</v>
      </c>
      <c r="AG119" s="211" t="e">
        <f>IF('Crisis Indicator Data'!#REF!="No Data",1,IF(#REF!&lt;&gt;"",1,0))</f>
        <v>#REF!</v>
      </c>
      <c r="AH119" s="211" t="e">
        <f>IF('Crisis Indicator Data'!#REF!="No Data",1,IF(#REF!&lt;&gt;"",1,0))</f>
        <v>#REF!</v>
      </c>
      <c r="AI119" s="211" t="e">
        <f>IF('Crisis Indicator Data'!#REF!="No Data",1,IF(#REF!&lt;&gt;"",1,0))</f>
        <v>#REF!</v>
      </c>
      <c r="AJ119" s="211" t="e">
        <f>IF('Crisis Indicator Data'!#REF!="No Data",1,IF(#REF!&lt;&gt;"",1,0))</f>
        <v>#REF!</v>
      </c>
      <c r="AK119" s="211" t="e">
        <f>IF('Crisis Indicator Data'!#REF!="No Data",1,IF(#REF!&lt;&gt;"",1,0))</f>
        <v>#REF!</v>
      </c>
      <c r="AL119" s="211" t="e">
        <f>IF('Crisis Indicator Data'!#REF!="No Data",1,IF(#REF!&lt;&gt;"",1,0))</f>
        <v>#REF!</v>
      </c>
      <c r="AM119" s="211" t="e">
        <f>IF('Crisis Indicator Data'!#REF!="No Data",1,IF(#REF!&lt;&gt;"",1,0))</f>
        <v>#REF!</v>
      </c>
      <c r="AN119" s="211" t="e">
        <f>IF('Crisis Indicator Data'!#REF!="No Data",1,IF(#REF!&lt;&gt;"",1,0))</f>
        <v>#REF!</v>
      </c>
      <c r="AO119" s="211" t="e">
        <f>IF('Crisis Indicator Data'!#REF!="No Data",1,IF(#REF!&lt;&gt;"",1,0))</f>
        <v>#REF!</v>
      </c>
      <c r="AP119" s="211" t="e">
        <f>IF('Crisis Indicator Data'!#REF!="No Data",1,IF(#REF!&lt;&gt;"",1,0))</f>
        <v>#REF!</v>
      </c>
      <c r="AQ119" s="211" t="e">
        <f>IF('Crisis Indicator Data'!#REF!="No Data",1,IF(#REF!&lt;&gt;"",1,0))</f>
        <v>#REF!</v>
      </c>
      <c r="AR119" s="211" t="e">
        <f>IF('Crisis Indicator Data'!#REF!="No Data",1,IF(#REF!&lt;&gt;"",1,0))</f>
        <v>#REF!</v>
      </c>
      <c r="AS119" s="211" t="e">
        <f>IF('Crisis Indicator Data'!#REF!="No Data",1,IF(#REF!&lt;&gt;"",1,0))</f>
        <v>#REF!</v>
      </c>
      <c r="AT119" s="211" t="e">
        <f>IF('Crisis Indicator Data'!#REF!="No Data",1,IF(#REF!&lt;&gt;"",1,0))</f>
        <v>#REF!</v>
      </c>
      <c r="AU119" s="211" t="e">
        <f>IF('Crisis Indicator Data'!#REF!="No Data",1,IF(#REF!&lt;&gt;"",1,0))</f>
        <v>#REF!</v>
      </c>
      <c r="AV119" s="211" t="e">
        <f>IF('Crisis Indicator Data'!#REF!="No Data",1,IF(#REF!&lt;&gt;"",1,0))</f>
        <v>#REF!</v>
      </c>
      <c r="AW119" s="211" t="e">
        <f>IF('Crisis Indicator Data'!#REF!="No Data",1,IF(#REF!&lt;&gt;"",1,0))</f>
        <v>#REF!</v>
      </c>
      <c r="AX119" s="211" t="e">
        <f>IF('Crisis Indicator Data'!#REF!="No Data",1,IF(#REF!&lt;&gt;"",1,0))</f>
        <v>#REF!</v>
      </c>
      <c r="AY119" s="211" t="e">
        <f>IF('Crisis Indicator Data'!#REF!="No Data",1,IF(#REF!&lt;&gt;"",1,0))</f>
        <v>#REF!</v>
      </c>
      <c r="AZ119" s="211" t="e">
        <f>IF('Crisis Indicator Data'!#REF!="No Data",1,IF(#REF!&lt;&gt;"",1,0))</f>
        <v>#REF!</v>
      </c>
      <c r="BA119" t="e">
        <f t="shared" si="6"/>
        <v>#REF!</v>
      </c>
      <c r="BB119" s="22" t="e">
        <f t="shared" si="7"/>
        <v>#REF!</v>
      </c>
    </row>
    <row r="120" spans="1:54" x14ac:dyDescent="0.25">
      <c r="A120" t="s">
        <v>8910</v>
      </c>
      <c r="B120" s="211" t="e">
        <f>IF('Crisis Indicator Data'!#REF!="No Data",1,IF(#REF!&lt;&gt;"",1,0))</f>
        <v>#REF!</v>
      </c>
      <c r="C120" s="211" t="e">
        <f>IF('Crisis Indicator Data'!#REF!="No Data",1,IF(#REF!&lt;&gt;"",1,0))</f>
        <v>#REF!</v>
      </c>
      <c r="D120" s="211" t="e">
        <f>IF('Crisis Indicator Data'!#REF!="No Data",1,IF(#REF!&lt;&gt;"",1,0))</f>
        <v>#REF!</v>
      </c>
      <c r="E120" s="211" t="e">
        <f>IF('Crisis Indicator Data'!#REF!="No Data",1,IF(#REF!&lt;&gt;"",1,0))</f>
        <v>#REF!</v>
      </c>
      <c r="F120" s="211" t="e">
        <f>IF('Crisis Indicator Data'!#REF!="No Data",1,IF(#REF!&lt;&gt;"",1,0))</f>
        <v>#REF!</v>
      </c>
      <c r="G120" s="211" t="e">
        <f>IF('Crisis Indicator Data'!#REF!="No Data",1,IF(#REF!&lt;&gt;"",1,0))</f>
        <v>#REF!</v>
      </c>
      <c r="H120" s="211" t="e">
        <f>IF('Crisis Indicator Data'!#REF!="No Data",1,IF(#REF!&lt;&gt;"",1,0))</f>
        <v>#REF!</v>
      </c>
      <c r="I120" s="211" t="e">
        <f>IF('Crisis Indicator Data'!#REF!="No Data",1,IF(#REF!&lt;&gt;"",1,0))</f>
        <v>#REF!</v>
      </c>
      <c r="J120" s="211" t="e">
        <f>IF('Crisis Indicator Data'!#REF!="No Data",1,IF(#REF!&lt;&gt;"",1,0))</f>
        <v>#REF!</v>
      </c>
      <c r="K120" s="211" t="e">
        <f>IF('Crisis Indicator Data'!#REF!="No Data",1,IF(#REF!&lt;&gt;"",1,0))</f>
        <v>#REF!</v>
      </c>
      <c r="L120" s="211" t="e">
        <f>IF('Crisis Indicator Data'!#REF!="No Data",1,IF(#REF!&lt;&gt;"",1,0))</f>
        <v>#REF!</v>
      </c>
      <c r="M120" s="211" t="e">
        <f>IF('Crisis Indicator Data'!#REF!="No Data",1,IF(#REF!&lt;&gt;"",1,0))</f>
        <v>#REF!</v>
      </c>
      <c r="N120" s="211" t="e">
        <f>IF('Crisis Indicator Data'!#REF!="No Data",1,IF(#REF!&lt;&gt;"",1,0))</f>
        <v>#REF!</v>
      </c>
      <c r="O120" s="211" t="e">
        <f>IF('Crisis Indicator Data'!#REF!="No Data",1,IF(#REF!&lt;&gt;"",1,0))</f>
        <v>#REF!</v>
      </c>
      <c r="P120" s="211" t="e">
        <f>IF('Crisis Indicator Data'!#REF!="No Data",1,IF(#REF!&lt;&gt;"",1,0))</f>
        <v>#REF!</v>
      </c>
      <c r="Q120" s="211" t="e">
        <f>IF('Crisis Indicator Data'!#REF!="No Data",1,IF(#REF!&lt;&gt;"",1,0))</f>
        <v>#REF!</v>
      </c>
      <c r="R120" s="211" t="e">
        <f>IF('Crisis Indicator Data'!#REF!="No Data",1,IF(#REF!&lt;&gt;"",1,0))</f>
        <v>#REF!</v>
      </c>
      <c r="S120" s="211" t="e">
        <f>IF('Crisis Indicator Data'!#REF!="No Data",1,IF(#REF!&lt;&gt;"",1,0))</f>
        <v>#REF!</v>
      </c>
      <c r="T120" s="211" t="e">
        <f>IF('Crisis Indicator Data'!#REF!="No Data",1,IF(#REF!&lt;&gt;"",1,0))</f>
        <v>#REF!</v>
      </c>
      <c r="U120" s="211" t="e">
        <f>IF('Crisis Indicator Data'!#REF!="No Data",1,IF(#REF!&lt;&gt;"",1,0))</f>
        <v>#REF!</v>
      </c>
      <c r="V120" s="211" t="e">
        <f>IF('Crisis Indicator Data'!#REF!="No Data",1,IF(#REF!&lt;&gt;"",1,0))</f>
        <v>#REF!</v>
      </c>
      <c r="W120" s="211" t="e">
        <f>IF('Crisis Indicator Data'!#REF!="No Data",1,IF(#REF!&lt;&gt;"",1,0))</f>
        <v>#REF!</v>
      </c>
      <c r="X120" s="211" t="e">
        <f>IF('Crisis Indicator Data'!#REF!="No Data",1,IF(#REF!&lt;&gt;"",1,0))</f>
        <v>#REF!</v>
      </c>
      <c r="Y120" s="211" t="e">
        <f>IF('Crisis Indicator Data'!#REF!="No Data",1,IF(#REF!&lt;&gt;"",1,0))</f>
        <v>#REF!</v>
      </c>
      <c r="Z120" s="211" t="e">
        <f>IF('Crisis Indicator Data'!#REF!="No Data",1,IF(#REF!&lt;&gt;"",1,0))</f>
        <v>#REF!</v>
      </c>
      <c r="AA120" s="211" t="e">
        <f>IF('Crisis Indicator Data'!#REF!="No Data",1,IF(#REF!&lt;&gt;"",1,0))</f>
        <v>#REF!</v>
      </c>
      <c r="AB120" s="211" t="e">
        <f>IF('Crisis Indicator Data'!#REF!="No Data",1,IF(#REF!&lt;&gt;"",1,0))</f>
        <v>#REF!</v>
      </c>
      <c r="AC120" s="211" t="e">
        <f>IF('Crisis Indicator Data'!#REF!="No Data",1,IF(#REF!&lt;&gt;"",1,0))</f>
        <v>#REF!</v>
      </c>
      <c r="AD120" s="211" t="e">
        <f>IF('Crisis Indicator Data'!#REF!="No Data",1,IF(#REF!&lt;&gt;"",1,0))</f>
        <v>#REF!</v>
      </c>
      <c r="AE120" s="211" t="e">
        <f>IF('Crisis Indicator Data'!#REF!="No Data",1,IF(#REF!&lt;&gt;"",1,0))</f>
        <v>#REF!</v>
      </c>
      <c r="AF120" s="211" t="e">
        <f>IF('Crisis Indicator Data'!#REF!="No Data",1,IF(#REF!&lt;&gt;"",1,0))</f>
        <v>#REF!</v>
      </c>
      <c r="AG120" s="211" t="e">
        <f>IF('Crisis Indicator Data'!#REF!="No Data",1,IF(#REF!&lt;&gt;"",1,0))</f>
        <v>#REF!</v>
      </c>
      <c r="AH120" s="211" t="e">
        <f>IF('Crisis Indicator Data'!#REF!="No Data",1,IF(#REF!&lt;&gt;"",1,0))</f>
        <v>#REF!</v>
      </c>
      <c r="AI120" s="211" t="e">
        <f>IF('Crisis Indicator Data'!#REF!="No Data",1,IF(#REF!&lt;&gt;"",1,0))</f>
        <v>#REF!</v>
      </c>
      <c r="AJ120" s="211" t="e">
        <f>IF('Crisis Indicator Data'!#REF!="No Data",1,IF(#REF!&lt;&gt;"",1,0))</f>
        <v>#REF!</v>
      </c>
      <c r="AK120" s="211" t="e">
        <f>IF('Crisis Indicator Data'!#REF!="No Data",1,IF(#REF!&lt;&gt;"",1,0))</f>
        <v>#REF!</v>
      </c>
      <c r="AL120" s="211" t="e">
        <f>IF('Crisis Indicator Data'!#REF!="No Data",1,IF(#REF!&lt;&gt;"",1,0))</f>
        <v>#REF!</v>
      </c>
      <c r="AM120" s="211" t="e">
        <f>IF('Crisis Indicator Data'!#REF!="No Data",1,IF(#REF!&lt;&gt;"",1,0))</f>
        <v>#REF!</v>
      </c>
      <c r="AN120" s="211" t="e">
        <f>IF('Crisis Indicator Data'!#REF!="No Data",1,IF(#REF!&lt;&gt;"",1,0))</f>
        <v>#REF!</v>
      </c>
      <c r="AO120" s="211" t="e">
        <f>IF('Crisis Indicator Data'!#REF!="No Data",1,IF(#REF!&lt;&gt;"",1,0))</f>
        <v>#REF!</v>
      </c>
      <c r="AP120" s="211" t="e">
        <f>IF('Crisis Indicator Data'!#REF!="No Data",1,IF(#REF!&lt;&gt;"",1,0))</f>
        <v>#REF!</v>
      </c>
      <c r="AQ120" s="211" t="e">
        <f>IF('Crisis Indicator Data'!#REF!="No Data",1,IF(#REF!&lt;&gt;"",1,0))</f>
        <v>#REF!</v>
      </c>
      <c r="AR120" s="211" t="e">
        <f>IF('Crisis Indicator Data'!#REF!="No Data",1,IF(#REF!&lt;&gt;"",1,0))</f>
        <v>#REF!</v>
      </c>
      <c r="AS120" s="211" t="e">
        <f>IF('Crisis Indicator Data'!#REF!="No Data",1,IF(#REF!&lt;&gt;"",1,0))</f>
        <v>#REF!</v>
      </c>
      <c r="AT120" s="211" t="e">
        <f>IF('Crisis Indicator Data'!#REF!="No Data",1,IF(#REF!&lt;&gt;"",1,0))</f>
        <v>#REF!</v>
      </c>
      <c r="AU120" s="211" t="e">
        <f>IF('Crisis Indicator Data'!#REF!="No Data",1,IF(#REF!&lt;&gt;"",1,0))</f>
        <v>#REF!</v>
      </c>
      <c r="AV120" s="211" t="e">
        <f>IF('Crisis Indicator Data'!#REF!="No Data",1,IF(#REF!&lt;&gt;"",1,0))</f>
        <v>#REF!</v>
      </c>
      <c r="AW120" s="211" t="e">
        <f>IF('Crisis Indicator Data'!#REF!="No Data",1,IF(#REF!&lt;&gt;"",1,0))</f>
        <v>#REF!</v>
      </c>
      <c r="AX120" s="211" t="e">
        <f>IF('Crisis Indicator Data'!#REF!="No Data",1,IF(#REF!&lt;&gt;"",1,0))</f>
        <v>#REF!</v>
      </c>
      <c r="AY120" s="211" t="e">
        <f>IF('Crisis Indicator Data'!#REF!="No Data",1,IF(#REF!&lt;&gt;"",1,0))</f>
        <v>#REF!</v>
      </c>
      <c r="AZ120" s="211" t="e">
        <f>IF('Crisis Indicator Data'!#REF!="No Data",1,IF(#REF!&lt;&gt;"",1,0))</f>
        <v>#REF!</v>
      </c>
      <c r="BA120" t="e">
        <f t="shared" si="6"/>
        <v>#REF!</v>
      </c>
      <c r="BB120" s="22" t="e">
        <f t="shared" si="7"/>
        <v>#REF!</v>
      </c>
    </row>
    <row r="121" spans="1:54" x14ac:dyDescent="0.25">
      <c r="A121" t="s">
        <v>8908</v>
      </c>
      <c r="B121" s="211" t="e">
        <f>IF('Crisis Indicator Data'!#REF!="No Data",1,IF(#REF!&lt;&gt;"",1,0))</f>
        <v>#REF!</v>
      </c>
      <c r="C121" s="211" t="e">
        <f>IF('Crisis Indicator Data'!#REF!="No Data",1,IF(#REF!&lt;&gt;"",1,0))</f>
        <v>#REF!</v>
      </c>
      <c r="D121" s="211" t="e">
        <f>IF('Crisis Indicator Data'!#REF!="No Data",1,IF(#REF!&lt;&gt;"",1,0))</f>
        <v>#REF!</v>
      </c>
      <c r="E121" s="211" t="e">
        <f>IF('Crisis Indicator Data'!#REF!="No Data",1,IF(#REF!&lt;&gt;"",1,0))</f>
        <v>#REF!</v>
      </c>
      <c r="F121" s="211" t="e">
        <f>IF('Crisis Indicator Data'!#REF!="No Data",1,IF(#REF!&lt;&gt;"",1,0))</f>
        <v>#REF!</v>
      </c>
      <c r="G121" s="211" t="e">
        <f>IF('Crisis Indicator Data'!#REF!="No Data",1,IF(#REF!&lt;&gt;"",1,0))</f>
        <v>#REF!</v>
      </c>
      <c r="H121" s="211" t="e">
        <f>IF('Crisis Indicator Data'!#REF!="No Data",1,IF(#REF!&lt;&gt;"",1,0))</f>
        <v>#REF!</v>
      </c>
      <c r="I121" s="211" t="e">
        <f>IF('Crisis Indicator Data'!#REF!="No Data",1,IF(#REF!&lt;&gt;"",1,0))</f>
        <v>#REF!</v>
      </c>
      <c r="J121" s="211" t="e">
        <f>IF('Crisis Indicator Data'!#REF!="No Data",1,IF(#REF!&lt;&gt;"",1,0))</f>
        <v>#REF!</v>
      </c>
      <c r="K121" s="211" t="e">
        <f>IF('Crisis Indicator Data'!#REF!="No Data",1,IF(#REF!&lt;&gt;"",1,0))</f>
        <v>#REF!</v>
      </c>
      <c r="L121" s="211" t="e">
        <f>IF('Crisis Indicator Data'!#REF!="No Data",1,IF(#REF!&lt;&gt;"",1,0))</f>
        <v>#REF!</v>
      </c>
      <c r="M121" s="211" t="e">
        <f>IF('Crisis Indicator Data'!#REF!="No Data",1,IF(#REF!&lt;&gt;"",1,0))</f>
        <v>#REF!</v>
      </c>
      <c r="N121" s="211" t="e">
        <f>IF('Crisis Indicator Data'!#REF!="No Data",1,IF(#REF!&lt;&gt;"",1,0))</f>
        <v>#REF!</v>
      </c>
      <c r="O121" s="211" t="e">
        <f>IF('Crisis Indicator Data'!#REF!="No Data",1,IF(#REF!&lt;&gt;"",1,0))</f>
        <v>#REF!</v>
      </c>
      <c r="P121" s="211" t="e">
        <f>IF('Crisis Indicator Data'!#REF!="No Data",1,IF(#REF!&lt;&gt;"",1,0))</f>
        <v>#REF!</v>
      </c>
      <c r="Q121" s="211" t="e">
        <f>IF('Crisis Indicator Data'!#REF!="No Data",1,IF(#REF!&lt;&gt;"",1,0))</f>
        <v>#REF!</v>
      </c>
      <c r="R121" s="211" t="e">
        <f>IF('Crisis Indicator Data'!#REF!="No Data",1,IF(#REF!&lt;&gt;"",1,0))</f>
        <v>#REF!</v>
      </c>
      <c r="S121" s="211" t="e">
        <f>IF('Crisis Indicator Data'!#REF!="No Data",1,IF(#REF!&lt;&gt;"",1,0))</f>
        <v>#REF!</v>
      </c>
      <c r="T121" s="211" t="e">
        <f>IF('Crisis Indicator Data'!#REF!="No Data",1,IF(#REF!&lt;&gt;"",1,0))</f>
        <v>#REF!</v>
      </c>
      <c r="U121" s="211" t="e">
        <f>IF('Crisis Indicator Data'!#REF!="No Data",1,IF(#REF!&lt;&gt;"",1,0))</f>
        <v>#REF!</v>
      </c>
      <c r="V121" s="211" t="e">
        <f>IF('Crisis Indicator Data'!#REF!="No Data",1,IF(#REF!&lt;&gt;"",1,0))</f>
        <v>#REF!</v>
      </c>
      <c r="W121" s="211" t="e">
        <f>IF('Crisis Indicator Data'!#REF!="No Data",1,IF(#REF!&lt;&gt;"",1,0))</f>
        <v>#REF!</v>
      </c>
      <c r="X121" s="211" t="e">
        <f>IF('Crisis Indicator Data'!#REF!="No Data",1,IF(#REF!&lt;&gt;"",1,0))</f>
        <v>#REF!</v>
      </c>
      <c r="Y121" s="211" t="e">
        <f>IF('Crisis Indicator Data'!#REF!="No Data",1,IF(#REF!&lt;&gt;"",1,0))</f>
        <v>#REF!</v>
      </c>
      <c r="Z121" s="211" t="e">
        <f>IF('Crisis Indicator Data'!#REF!="No Data",1,IF(#REF!&lt;&gt;"",1,0))</f>
        <v>#REF!</v>
      </c>
      <c r="AA121" s="211" t="e">
        <f>IF('Crisis Indicator Data'!#REF!="No Data",1,IF(#REF!&lt;&gt;"",1,0))</f>
        <v>#REF!</v>
      </c>
      <c r="AB121" s="211" t="e">
        <f>IF('Crisis Indicator Data'!#REF!="No Data",1,IF(#REF!&lt;&gt;"",1,0))</f>
        <v>#REF!</v>
      </c>
      <c r="AC121" s="211" t="e">
        <f>IF('Crisis Indicator Data'!#REF!="No Data",1,IF(#REF!&lt;&gt;"",1,0))</f>
        <v>#REF!</v>
      </c>
      <c r="AD121" s="211" t="e">
        <f>IF('Crisis Indicator Data'!#REF!="No Data",1,IF(#REF!&lt;&gt;"",1,0))</f>
        <v>#REF!</v>
      </c>
      <c r="AE121" s="211" t="e">
        <f>IF('Crisis Indicator Data'!#REF!="No Data",1,IF(#REF!&lt;&gt;"",1,0))</f>
        <v>#REF!</v>
      </c>
      <c r="AF121" s="211" t="e">
        <f>IF('Crisis Indicator Data'!#REF!="No Data",1,IF(#REF!&lt;&gt;"",1,0))</f>
        <v>#REF!</v>
      </c>
      <c r="AG121" s="211" t="e">
        <f>IF('Crisis Indicator Data'!#REF!="No Data",1,IF(#REF!&lt;&gt;"",1,0))</f>
        <v>#REF!</v>
      </c>
      <c r="AH121" s="211" t="e">
        <f>IF('Crisis Indicator Data'!#REF!="No Data",1,IF(#REF!&lt;&gt;"",1,0))</f>
        <v>#REF!</v>
      </c>
      <c r="AI121" s="211" t="e">
        <f>IF('Crisis Indicator Data'!#REF!="No Data",1,IF(#REF!&lt;&gt;"",1,0))</f>
        <v>#REF!</v>
      </c>
      <c r="AJ121" s="211" t="e">
        <f>IF('Crisis Indicator Data'!#REF!="No Data",1,IF(#REF!&lt;&gt;"",1,0))</f>
        <v>#REF!</v>
      </c>
      <c r="AK121" s="211" t="e">
        <f>IF('Crisis Indicator Data'!#REF!="No Data",1,IF(#REF!&lt;&gt;"",1,0))</f>
        <v>#REF!</v>
      </c>
      <c r="AL121" s="211" t="e">
        <f>IF('Crisis Indicator Data'!#REF!="No Data",1,IF(#REF!&lt;&gt;"",1,0))</f>
        <v>#REF!</v>
      </c>
      <c r="AM121" s="211" t="e">
        <f>IF('Crisis Indicator Data'!#REF!="No Data",1,IF(#REF!&lt;&gt;"",1,0))</f>
        <v>#REF!</v>
      </c>
      <c r="AN121" s="211" t="e">
        <f>IF('Crisis Indicator Data'!#REF!="No Data",1,IF(#REF!&lt;&gt;"",1,0))</f>
        <v>#REF!</v>
      </c>
      <c r="AO121" s="211" t="e">
        <f>IF('Crisis Indicator Data'!#REF!="No Data",1,IF(#REF!&lt;&gt;"",1,0))</f>
        <v>#REF!</v>
      </c>
      <c r="AP121" s="211" t="e">
        <f>IF('Crisis Indicator Data'!#REF!="No Data",1,IF(#REF!&lt;&gt;"",1,0))</f>
        <v>#REF!</v>
      </c>
      <c r="AQ121" s="211" t="e">
        <f>IF('Crisis Indicator Data'!#REF!="No Data",1,IF(#REF!&lt;&gt;"",1,0))</f>
        <v>#REF!</v>
      </c>
      <c r="AR121" s="211" t="e">
        <f>IF('Crisis Indicator Data'!#REF!="No Data",1,IF(#REF!&lt;&gt;"",1,0))</f>
        <v>#REF!</v>
      </c>
      <c r="AS121" s="211" t="e">
        <f>IF('Crisis Indicator Data'!#REF!="No Data",1,IF(#REF!&lt;&gt;"",1,0))</f>
        <v>#REF!</v>
      </c>
      <c r="AT121" s="211" t="e">
        <f>IF('Crisis Indicator Data'!#REF!="No Data",1,IF(#REF!&lt;&gt;"",1,0))</f>
        <v>#REF!</v>
      </c>
      <c r="AU121" s="211" t="e">
        <f>IF('Crisis Indicator Data'!#REF!="No Data",1,IF(#REF!&lt;&gt;"",1,0))</f>
        <v>#REF!</v>
      </c>
      <c r="AV121" s="211" t="e">
        <f>IF('Crisis Indicator Data'!#REF!="No Data",1,IF(#REF!&lt;&gt;"",1,0))</f>
        <v>#REF!</v>
      </c>
      <c r="AW121" s="211" t="e">
        <f>IF('Crisis Indicator Data'!#REF!="No Data",1,IF(#REF!&lt;&gt;"",1,0))</f>
        <v>#REF!</v>
      </c>
      <c r="AX121" s="211" t="e">
        <f>IF('Crisis Indicator Data'!#REF!="No Data",1,IF(#REF!&lt;&gt;"",1,0))</f>
        <v>#REF!</v>
      </c>
      <c r="AY121" s="211" t="e">
        <f>IF('Crisis Indicator Data'!#REF!="No Data",1,IF(#REF!&lt;&gt;"",1,0))</f>
        <v>#REF!</v>
      </c>
      <c r="AZ121" s="211" t="e">
        <f>IF('Crisis Indicator Data'!#REF!="No Data",1,IF(#REF!&lt;&gt;"",1,0))</f>
        <v>#REF!</v>
      </c>
      <c r="BA121" t="e">
        <f t="shared" si="6"/>
        <v>#REF!</v>
      </c>
      <c r="BB121" s="22" t="e">
        <f t="shared" si="7"/>
        <v>#REF!</v>
      </c>
    </row>
    <row r="122" spans="1:54" x14ac:dyDescent="0.25">
      <c r="A122" t="s">
        <v>8904</v>
      </c>
      <c r="B122" s="211" t="e">
        <f>IF('Crisis Indicator Data'!#REF!="No Data",1,IF(#REF!&lt;&gt;"",1,0))</f>
        <v>#REF!</v>
      </c>
      <c r="C122" s="211" t="e">
        <f>IF('Crisis Indicator Data'!#REF!="No Data",1,IF(#REF!&lt;&gt;"",1,0))</f>
        <v>#REF!</v>
      </c>
      <c r="D122" s="211" t="e">
        <f>IF('Crisis Indicator Data'!#REF!="No Data",1,IF(#REF!&lt;&gt;"",1,0))</f>
        <v>#REF!</v>
      </c>
      <c r="E122" s="211" t="e">
        <f>IF('Crisis Indicator Data'!#REF!="No Data",1,IF(#REF!&lt;&gt;"",1,0))</f>
        <v>#REF!</v>
      </c>
      <c r="F122" s="211" t="e">
        <f>IF('Crisis Indicator Data'!#REF!="No Data",1,IF(#REF!&lt;&gt;"",1,0))</f>
        <v>#REF!</v>
      </c>
      <c r="G122" s="211" t="e">
        <f>IF('Crisis Indicator Data'!#REF!="No Data",1,IF(#REF!&lt;&gt;"",1,0))</f>
        <v>#REF!</v>
      </c>
      <c r="H122" s="211" t="e">
        <f>IF('Crisis Indicator Data'!#REF!="No Data",1,IF(#REF!&lt;&gt;"",1,0))</f>
        <v>#REF!</v>
      </c>
      <c r="I122" s="211" t="e">
        <f>IF('Crisis Indicator Data'!#REF!="No Data",1,IF(#REF!&lt;&gt;"",1,0))</f>
        <v>#REF!</v>
      </c>
      <c r="J122" s="211" t="e">
        <f>IF('Crisis Indicator Data'!#REF!="No Data",1,IF(#REF!&lt;&gt;"",1,0))</f>
        <v>#REF!</v>
      </c>
      <c r="K122" s="211" t="e">
        <f>IF('Crisis Indicator Data'!#REF!="No Data",1,IF(#REF!&lt;&gt;"",1,0))</f>
        <v>#REF!</v>
      </c>
      <c r="L122" s="211" t="e">
        <f>IF('Crisis Indicator Data'!#REF!="No Data",1,IF(#REF!&lt;&gt;"",1,0))</f>
        <v>#REF!</v>
      </c>
      <c r="M122" s="211" t="e">
        <f>IF('Crisis Indicator Data'!#REF!="No Data",1,IF(#REF!&lt;&gt;"",1,0))</f>
        <v>#REF!</v>
      </c>
      <c r="N122" s="211" t="e">
        <f>IF('Crisis Indicator Data'!#REF!="No Data",1,IF(#REF!&lt;&gt;"",1,0))</f>
        <v>#REF!</v>
      </c>
      <c r="O122" s="211" t="e">
        <f>IF('Crisis Indicator Data'!#REF!="No Data",1,IF(#REF!&lt;&gt;"",1,0))</f>
        <v>#REF!</v>
      </c>
      <c r="P122" s="211" t="e">
        <f>IF('Crisis Indicator Data'!#REF!="No Data",1,IF(#REF!&lt;&gt;"",1,0))</f>
        <v>#REF!</v>
      </c>
      <c r="Q122" s="211" t="e">
        <f>IF('Crisis Indicator Data'!#REF!="No Data",1,IF(#REF!&lt;&gt;"",1,0))</f>
        <v>#REF!</v>
      </c>
      <c r="R122" s="211" t="e">
        <f>IF('Crisis Indicator Data'!#REF!="No Data",1,IF(#REF!&lt;&gt;"",1,0))</f>
        <v>#REF!</v>
      </c>
      <c r="S122" s="211" t="e">
        <f>IF('Crisis Indicator Data'!#REF!="No Data",1,IF(#REF!&lt;&gt;"",1,0))</f>
        <v>#REF!</v>
      </c>
      <c r="T122" s="211" t="e">
        <f>IF('Crisis Indicator Data'!#REF!="No Data",1,IF(#REF!&lt;&gt;"",1,0))</f>
        <v>#REF!</v>
      </c>
      <c r="U122" s="211" t="e">
        <f>IF('Crisis Indicator Data'!#REF!="No Data",1,IF(#REF!&lt;&gt;"",1,0))</f>
        <v>#REF!</v>
      </c>
      <c r="V122" s="211" t="e">
        <f>IF('Crisis Indicator Data'!#REF!="No Data",1,IF(#REF!&lt;&gt;"",1,0))</f>
        <v>#REF!</v>
      </c>
      <c r="W122" s="211" t="e">
        <f>IF('Crisis Indicator Data'!#REF!="No Data",1,IF(#REF!&lt;&gt;"",1,0))</f>
        <v>#REF!</v>
      </c>
      <c r="X122" s="211" t="e">
        <f>IF('Crisis Indicator Data'!#REF!="No Data",1,IF(#REF!&lt;&gt;"",1,0))</f>
        <v>#REF!</v>
      </c>
      <c r="Y122" s="211" t="e">
        <f>IF('Crisis Indicator Data'!#REF!="No Data",1,IF(#REF!&lt;&gt;"",1,0))</f>
        <v>#REF!</v>
      </c>
      <c r="Z122" s="211" t="e">
        <f>IF('Crisis Indicator Data'!#REF!="No Data",1,IF(#REF!&lt;&gt;"",1,0))</f>
        <v>#REF!</v>
      </c>
      <c r="AA122" s="211" t="e">
        <f>IF('Crisis Indicator Data'!#REF!="No Data",1,IF(#REF!&lt;&gt;"",1,0))</f>
        <v>#REF!</v>
      </c>
      <c r="AB122" s="211" t="e">
        <f>IF('Crisis Indicator Data'!#REF!="No Data",1,IF(#REF!&lt;&gt;"",1,0))</f>
        <v>#REF!</v>
      </c>
      <c r="AC122" s="211" t="e">
        <f>IF('Crisis Indicator Data'!#REF!="No Data",1,IF(#REF!&lt;&gt;"",1,0))</f>
        <v>#REF!</v>
      </c>
      <c r="AD122" s="211" t="e">
        <f>IF('Crisis Indicator Data'!#REF!="No Data",1,IF(#REF!&lt;&gt;"",1,0))</f>
        <v>#REF!</v>
      </c>
      <c r="AE122" s="211" t="e">
        <f>IF('Crisis Indicator Data'!#REF!="No Data",1,IF(#REF!&lt;&gt;"",1,0))</f>
        <v>#REF!</v>
      </c>
      <c r="AF122" s="211" t="e">
        <f>IF('Crisis Indicator Data'!#REF!="No Data",1,IF(#REF!&lt;&gt;"",1,0))</f>
        <v>#REF!</v>
      </c>
      <c r="AG122" s="211" t="e">
        <f>IF('Crisis Indicator Data'!#REF!="No Data",1,IF(#REF!&lt;&gt;"",1,0))</f>
        <v>#REF!</v>
      </c>
      <c r="AH122" s="211" t="e">
        <f>IF('Crisis Indicator Data'!#REF!="No Data",1,IF(#REF!&lt;&gt;"",1,0))</f>
        <v>#REF!</v>
      </c>
      <c r="AI122" s="211" t="e">
        <f>IF('Crisis Indicator Data'!#REF!="No Data",1,IF(#REF!&lt;&gt;"",1,0))</f>
        <v>#REF!</v>
      </c>
      <c r="AJ122" s="211" t="e">
        <f>IF('Crisis Indicator Data'!#REF!="No Data",1,IF(#REF!&lt;&gt;"",1,0))</f>
        <v>#REF!</v>
      </c>
      <c r="AK122" s="211" t="e">
        <f>IF('Crisis Indicator Data'!#REF!="No Data",1,IF(#REF!&lt;&gt;"",1,0))</f>
        <v>#REF!</v>
      </c>
      <c r="AL122" s="211" t="e">
        <f>IF('Crisis Indicator Data'!#REF!="No Data",1,IF(#REF!&lt;&gt;"",1,0))</f>
        <v>#REF!</v>
      </c>
      <c r="AM122" s="211" t="e">
        <f>IF('Crisis Indicator Data'!#REF!="No Data",1,IF(#REF!&lt;&gt;"",1,0))</f>
        <v>#REF!</v>
      </c>
      <c r="AN122" s="211" t="e">
        <f>IF('Crisis Indicator Data'!#REF!="No Data",1,IF(#REF!&lt;&gt;"",1,0))</f>
        <v>#REF!</v>
      </c>
      <c r="AO122" s="211" t="e">
        <f>IF('Crisis Indicator Data'!#REF!="No Data",1,IF(#REF!&lt;&gt;"",1,0))</f>
        <v>#REF!</v>
      </c>
      <c r="AP122" s="211" t="e">
        <f>IF('Crisis Indicator Data'!#REF!="No Data",1,IF(#REF!&lt;&gt;"",1,0))</f>
        <v>#REF!</v>
      </c>
      <c r="AQ122" s="211" t="e">
        <f>IF('Crisis Indicator Data'!#REF!="No Data",1,IF(#REF!&lt;&gt;"",1,0))</f>
        <v>#REF!</v>
      </c>
      <c r="AR122" s="211" t="e">
        <f>IF('Crisis Indicator Data'!#REF!="No Data",1,IF(#REF!&lt;&gt;"",1,0))</f>
        <v>#REF!</v>
      </c>
      <c r="AS122" s="211" t="e">
        <f>IF('Crisis Indicator Data'!#REF!="No Data",1,IF(#REF!&lt;&gt;"",1,0))</f>
        <v>#REF!</v>
      </c>
      <c r="AT122" s="211" t="e">
        <f>IF('Crisis Indicator Data'!#REF!="No Data",1,IF(#REF!&lt;&gt;"",1,0))</f>
        <v>#REF!</v>
      </c>
      <c r="AU122" s="211" t="e">
        <f>IF('Crisis Indicator Data'!#REF!="No Data",1,IF(#REF!&lt;&gt;"",1,0))</f>
        <v>#REF!</v>
      </c>
      <c r="AV122" s="211" t="e">
        <f>IF('Crisis Indicator Data'!#REF!="No Data",1,IF(#REF!&lt;&gt;"",1,0))</f>
        <v>#REF!</v>
      </c>
      <c r="AW122" s="211" t="e">
        <f>IF('Crisis Indicator Data'!#REF!="No Data",1,IF(#REF!&lt;&gt;"",1,0))</f>
        <v>#REF!</v>
      </c>
      <c r="AX122" s="211" t="e">
        <f>IF('Crisis Indicator Data'!#REF!="No Data",1,IF(#REF!&lt;&gt;"",1,0))</f>
        <v>#REF!</v>
      </c>
      <c r="AY122" s="211" t="e">
        <f>IF('Crisis Indicator Data'!#REF!="No Data",1,IF(#REF!&lt;&gt;"",1,0))</f>
        <v>#REF!</v>
      </c>
      <c r="AZ122" s="211" t="e">
        <f>IF('Crisis Indicator Data'!#REF!="No Data",1,IF(#REF!&lt;&gt;"",1,0))</f>
        <v>#REF!</v>
      </c>
      <c r="BA122" t="e">
        <f t="shared" si="6"/>
        <v>#REF!</v>
      </c>
      <c r="BB122" s="22" t="e">
        <f t="shared" si="7"/>
        <v>#REF!</v>
      </c>
    </row>
    <row r="123" spans="1:54" x14ac:dyDescent="0.25">
      <c r="A123" t="s">
        <v>8912</v>
      </c>
      <c r="B123" s="211" t="e">
        <f>IF('Crisis Indicator Data'!#REF!="No Data",1,IF(#REF!&lt;&gt;"",1,0))</f>
        <v>#REF!</v>
      </c>
      <c r="C123" s="211" t="e">
        <f>IF('Crisis Indicator Data'!#REF!="No Data",1,IF(#REF!&lt;&gt;"",1,0))</f>
        <v>#REF!</v>
      </c>
      <c r="D123" s="211" t="e">
        <f>IF('Crisis Indicator Data'!#REF!="No Data",1,IF(#REF!&lt;&gt;"",1,0))</f>
        <v>#REF!</v>
      </c>
      <c r="E123" s="211" t="e">
        <f>IF('Crisis Indicator Data'!#REF!="No Data",1,IF(#REF!&lt;&gt;"",1,0))</f>
        <v>#REF!</v>
      </c>
      <c r="F123" s="211" t="e">
        <f>IF('Crisis Indicator Data'!#REF!="No Data",1,IF(#REF!&lt;&gt;"",1,0))</f>
        <v>#REF!</v>
      </c>
      <c r="G123" s="211" t="e">
        <f>IF('Crisis Indicator Data'!#REF!="No Data",1,IF(#REF!&lt;&gt;"",1,0))</f>
        <v>#REF!</v>
      </c>
      <c r="H123" s="211" t="e">
        <f>IF('Crisis Indicator Data'!#REF!="No Data",1,IF(#REF!&lt;&gt;"",1,0))</f>
        <v>#REF!</v>
      </c>
      <c r="I123" s="211" t="e">
        <f>IF('Crisis Indicator Data'!#REF!="No Data",1,IF(#REF!&lt;&gt;"",1,0))</f>
        <v>#REF!</v>
      </c>
      <c r="J123" s="211" t="e">
        <f>IF('Crisis Indicator Data'!#REF!="No Data",1,IF(#REF!&lt;&gt;"",1,0))</f>
        <v>#REF!</v>
      </c>
      <c r="K123" s="211" t="e">
        <f>IF('Crisis Indicator Data'!#REF!="No Data",1,IF(#REF!&lt;&gt;"",1,0))</f>
        <v>#REF!</v>
      </c>
      <c r="L123" s="211" t="e">
        <f>IF('Crisis Indicator Data'!#REF!="No Data",1,IF(#REF!&lt;&gt;"",1,0))</f>
        <v>#REF!</v>
      </c>
      <c r="M123" s="211" t="e">
        <f>IF('Crisis Indicator Data'!#REF!="No Data",1,IF(#REF!&lt;&gt;"",1,0))</f>
        <v>#REF!</v>
      </c>
      <c r="N123" s="211" t="e">
        <f>IF('Crisis Indicator Data'!#REF!="No Data",1,IF(#REF!&lt;&gt;"",1,0))</f>
        <v>#REF!</v>
      </c>
      <c r="O123" s="211" t="e">
        <f>IF('Crisis Indicator Data'!#REF!="No Data",1,IF(#REF!&lt;&gt;"",1,0))</f>
        <v>#REF!</v>
      </c>
      <c r="P123" s="211" t="e">
        <f>IF('Crisis Indicator Data'!#REF!="No Data",1,IF(#REF!&lt;&gt;"",1,0))</f>
        <v>#REF!</v>
      </c>
      <c r="Q123" s="211" t="e">
        <f>IF('Crisis Indicator Data'!#REF!="No Data",1,IF(#REF!&lt;&gt;"",1,0))</f>
        <v>#REF!</v>
      </c>
      <c r="R123" s="211" t="e">
        <f>IF('Crisis Indicator Data'!#REF!="No Data",1,IF(#REF!&lt;&gt;"",1,0))</f>
        <v>#REF!</v>
      </c>
      <c r="S123" s="211" t="e">
        <f>IF('Crisis Indicator Data'!#REF!="No Data",1,IF(#REF!&lt;&gt;"",1,0))</f>
        <v>#REF!</v>
      </c>
      <c r="T123" s="211" t="e">
        <f>IF('Crisis Indicator Data'!#REF!="No Data",1,IF(#REF!&lt;&gt;"",1,0))</f>
        <v>#REF!</v>
      </c>
      <c r="U123" s="211" t="e">
        <f>IF('Crisis Indicator Data'!#REF!="No Data",1,IF(#REF!&lt;&gt;"",1,0))</f>
        <v>#REF!</v>
      </c>
      <c r="V123" s="211" t="e">
        <f>IF('Crisis Indicator Data'!#REF!="No Data",1,IF(#REF!&lt;&gt;"",1,0))</f>
        <v>#REF!</v>
      </c>
      <c r="W123" s="211" t="e">
        <f>IF('Crisis Indicator Data'!#REF!="No Data",1,IF(#REF!&lt;&gt;"",1,0))</f>
        <v>#REF!</v>
      </c>
      <c r="X123" s="211" t="e">
        <f>IF('Crisis Indicator Data'!#REF!="No Data",1,IF(#REF!&lt;&gt;"",1,0))</f>
        <v>#REF!</v>
      </c>
      <c r="Y123" s="211" t="e">
        <f>IF('Crisis Indicator Data'!#REF!="No Data",1,IF(#REF!&lt;&gt;"",1,0))</f>
        <v>#REF!</v>
      </c>
      <c r="Z123" s="211" t="e">
        <f>IF('Crisis Indicator Data'!#REF!="No Data",1,IF(#REF!&lt;&gt;"",1,0))</f>
        <v>#REF!</v>
      </c>
      <c r="AA123" s="211" t="e">
        <f>IF('Crisis Indicator Data'!#REF!="No Data",1,IF(#REF!&lt;&gt;"",1,0))</f>
        <v>#REF!</v>
      </c>
      <c r="AB123" s="211" t="e">
        <f>IF('Crisis Indicator Data'!#REF!="No Data",1,IF(#REF!&lt;&gt;"",1,0))</f>
        <v>#REF!</v>
      </c>
      <c r="AC123" s="211" t="e">
        <f>IF('Crisis Indicator Data'!#REF!="No Data",1,IF(#REF!&lt;&gt;"",1,0))</f>
        <v>#REF!</v>
      </c>
      <c r="AD123" s="211" t="e">
        <f>IF('Crisis Indicator Data'!#REF!="No Data",1,IF(#REF!&lt;&gt;"",1,0))</f>
        <v>#REF!</v>
      </c>
      <c r="AE123" s="211" t="e">
        <f>IF('Crisis Indicator Data'!#REF!="No Data",1,IF(#REF!&lt;&gt;"",1,0))</f>
        <v>#REF!</v>
      </c>
      <c r="AF123" s="211" t="e">
        <f>IF('Crisis Indicator Data'!#REF!="No Data",1,IF(#REF!&lt;&gt;"",1,0))</f>
        <v>#REF!</v>
      </c>
      <c r="AG123" s="211" t="e">
        <f>IF('Crisis Indicator Data'!#REF!="No Data",1,IF(#REF!&lt;&gt;"",1,0))</f>
        <v>#REF!</v>
      </c>
      <c r="AH123" s="211" t="e">
        <f>IF('Crisis Indicator Data'!#REF!="No Data",1,IF(#REF!&lt;&gt;"",1,0))</f>
        <v>#REF!</v>
      </c>
      <c r="AI123" s="211" t="e">
        <f>IF('Crisis Indicator Data'!#REF!="No Data",1,IF(#REF!&lt;&gt;"",1,0))</f>
        <v>#REF!</v>
      </c>
      <c r="AJ123" s="211" t="e">
        <f>IF('Crisis Indicator Data'!#REF!="No Data",1,IF(#REF!&lt;&gt;"",1,0))</f>
        <v>#REF!</v>
      </c>
      <c r="AK123" s="211" t="e">
        <f>IF('Crisis Indicator Data'!#REF!="No Data",1,IF(#REF!&lt;&gt;"",1,0))</f>
        <v>#REF!</v>
      </c>
      <c r="AL123" s="211" t="e">
        <f>IF('Crisis Indicator Data'!#REF!="No Data",1,IF(#REF!&lt;&gt;"",1,0))</f>
        <v>#REF!</v>
      </c>
      <c r="AM123" s="211" t="e">
        <f>IF('Crisis Indicator Data'!#REF!="No Data",1,IF(#REF!&lt;&gt;"",1,0))</f>
        <v>#REF!</v>
      </c>
      <c r="AN123" s="211" t="e">
        <f>IF('Crisis Indicator Data'!#REF!="No Data",1,IF(#REF!&lt;&gt;"",1,0))</f>
        <v>#REF!</v>
      </c>
      <c r="AO123" s="211" t="e">
        <f>IF('Crisis Indicator Data'!#REF!="No Data",1,IF(#REF!&lt;&gt;"",1,0))</f>
        <v>#REF!</v>
      </c>
      <c r="AP123" s="211" t="e">
        <f>IF('Crisis Indicator Data'!#REF!="No Data",1,IF(#REF!&lt;&gt;"",1,0))</f>
        <v>#REF!</v>
      </c>
      <c r="AQ123" s="211" t="e">
        <f>IF('Crisis Indicator Data'!#REF!="No Data",1,IF(#REF!&lt;&gt;"",1,0))</f>
        <v>#REF!</v>
      </c>
      <c r="AR123" s="211" t="e">
        <f>IF('Crisis Indicator Data'!#REF!="No Data",1,IF(#REF!&lt;&gt;"",1,0))</f>
        <v>#REF!</v>
      </c>
      <c r="AS123" s="211" t="e">
        <f>IF('Crisis Indicator Data'!#REF!="No Data",1,IF(#REF!&lt;&gt;"",1,0))</f>
        <v>#REF!</v>
      </c>
      <c r="AT123" s="211" t="e">
        <f>IF('Crisis Indicator Data'!#REF!="No Data",1,IF(#REF!&lt;&gt;"",1,0))</f>
        <v>#REF!</v>
      </c>
      <c r="AU123" s="211" t="e">
        <f>IF('Crisis Indicator Data'!#REF!="No Data",1,IF(#REF!&lt;&gt;"",1,0))</f>
        <v>#REF!</v>
      </c>
      <c r="AV123" s="211" t="e">
        <f>IF('Crisis Indicator Data'!#REF!="No Data",1,IF(#REF!&lt;&gt;"",1,0))</f>
        <v>#REF!</v>
      </c>
      <c r="AW123" s="211" t="e">
        <f>IF('Crisis Indicator Data'!#REF!="No Data",1,IF(#REF!&lt;&gt;"",1,0))</f>
        <v>#REF!</v>
      </c>
      <c r="AX123" s="211" t="e">
        <f>IF('Crisis Indicator Data'!#REF!="No Data",1,IF(#REF!&lt;&gt;"",1,0))</f>
        <v>#REF!</v>
      </c>
      <c r="AY123" s="211" t="e">
        <f>IF('Crisis Indicator Data'!#REF!="No Data",1,IF(#REF!&lt;&gt;"",1,0))</f>
        <v>#REF!</v>
      </c>
      <c r="AZ123" s="211" t="e">
        <f>IF('Crisis Indicator Data'!#REF!="No Data",1,IF(#REF!&lt;&gt;"",1,0))</f>
        <v>#REF!</v>
      </c>
      <c r="BA123" t="e">
        <f t="shared" si="6"/>
        <v>#REF!</v>
      </c>
      <c r="BB123" s="22" t="e">
        <f t="shared" si="7"/>
        <v>#REF!</v>
      </c>
    </row>
    <row r="124" spans="1:54" x14ac:dyDescent="0.25">
      <c r="A124" t="s">
        <v>8902</v>
      </c>
      <c r="B124" s="211" t="e">
        <f>IF('Crisis Indicator Data'!#REF!="No Data",1,IF(#REF!&lt;&gt;"",1,0))</f>
        <v>#REF!</v>
      </c>
      <c r="C124" s="211" t="e">
        <f>IF('Crisis Indicator Data'!#REF!="No Data",1,IF(#REF!&lt;&gt;"",1,0))</f>
        <v>#REF!</v>
      </c>
      <c r="D124" s="211" t="e">
        <f>IF('Crisis Indicator Data'!#REF!="No Data",1,IF(#REF!&lt;&gt;"",1,0))</f>
        <v>#REF!</v>
      </c>
      <c r="E124" s="211" t="e">
        <f>IF('Crisis Indicator Data'!#REF!="No Data",1,IF(#REF!&lt;&gt;"",1,0))</f>
        <v>#REF!</v>
      </c>
      <c r="F124" s="211" t="e">
        <f>IF('Crisis Indicator Data'!#REF!="No Data",1,IF(#REF!&lt;&gt;"",1,0))</f>
        <v>#REF!</v>
      </c>
      <c r="G124" s="211" t="e">
        <f>IF('Crisis Indicator Data'!#REF!="No Data",1,IF(#REF!&lt;&gt;"",1,0))</f>
        <v>#REF!</v>
      </c>
      <c r="H124" s="211" t="e">
        <f>IF('Crisis Indicator Data'!#REF!="No Data",1,IF(#REF!&lt;&gt;"",1,0))</f>
        <v>#REF!</v>
      </c>
      <c r="I124" s="211" t="e">
        <f>IF('Crisis Indicator Data'!#REF!="No Data",1,IF(#REF!&lt;&gt;"",1,0))</f>
        <v>#REF!</v>
      </c>
      <c r="J124" s="211" t="e">
        <f>IF('Crisis Indicator Data'!#REF!="No Data",1,IF(#REF!&lt;&gt;"",1,0))</f>
        <v>#REF!</v>
      </c>
      <c r="K124" s="211" t="e">
        <f>IF('Crisis Indicator Data'!#REF!="No Data",1,IF(#REF!&lt;&gt;"",1,0))</f>
        <v>#REF!</v>
      </c>
      <c r="L124" s="211" t="e">
        <f>IF('Crisis Indicator Data'!#REF!="No Data",1,IF(#REF!&lt;&gt;"",1,0))</f>
        <v>#REF!</v>
      </c>
      <c r="M124" s="211" t="e">
        <f>IF('Crisis Indicator Data'!#REF!="No Data",1,IF(#REF!&lt;&gt;"",1,0))</f>
        <v>#REF!</v>
      </c>
      <c r="N124" s="211" t="e">
        <f>IF('Crisis Indicator Data'!#REF!="No Data",1,IF(#REF!&lt;&gt;"",1,0))</f>
        <v>#REF!</v>
      </c>
      <c r="O124" s="211" t="e">
        <f>IF('Crisis Indicator Data'!#REF!="No Data",1,IF(#REF!&lt;&gt;"",1,0))</f>
        <v>#REF!</v>
      </c>
      <c r="P124" s="211" t="e">
        <f>IF('Crisis Indicator Data'!#REF!="No Data",1,IF(#REF!&lt;&gt;"",1,0))</f>
        <v>#REF!</v>
      </c>
      <c r="Q124" s="211" t="e">
        <f>IF('Crisis Indicator Data'!#REF!="No Data",1,IF(#REF!&lt;&gt;"",1,0))</f>
        <v>#REF!</v>
      </c>
      <c r="R124" s="211" t="e">
        <f>IF('Crisis Indicator Data'!#REF!="No Data",1,IF(#REF!&lt;&gt;"",1,0))</f>
        <v>#REF!</v>
      </c>
      <c r="S124" s="211" t="e">
        <f>IF('Crisis Indicator Data'!#REF!="No Data",1,IF(#REF!&lt;&gt;"",1,0))</f>
        <v>#REF!</v>
      </c>
      <c r="T124" s="211" t="e">
        <f>IF('Crisis Indicator Data'!#REF!="No Data",1,IF(#REF!&lt;&gt;"",1,0))</f>
        <v>#REF!</v>
      </c>
      <c r="U124" s="211" t="e">
        <f>IF('Crisis Indicator Data'!#REF!="No Data",1,IF(#REF!&lt;&gt;"",1,0))</f>
        <v>#REF!</v>
      </c>
      <c r="V124" s="211" t="e">
        <f>IF('Crisis Indicator Data'!#REF!="No Data",1,IF(#REF!&lt;&gt;"",1,0))</f>
        <v>#REF!</v>
      </c>
      <c r="W124" s="211" t="e">
        <f>IF('Crisis Indicator Data'!#REF!="No Data",1,IF(#REF!&lt;&gt;"",1,0))</f>
        <v>#REF!</v>
      </c>
      <c r="X124" s="211" t="e">
        <f>IF('Crisis Indicator Data'!#REF!="No Data",1,IF(#REF!&lt;&gt;"",1,0))</f>
        <v>#REF!</v>
      </c>
      <c r="Y124" s="211" t="e">
        <f>IF('Crisis Indicator Data'!#REF!="No Data",1,IF(#REF!&lt;&gt;"",1,0))</f>
        <v>#REF!</v>
      </c>
      <c r="Z124" s="211" t="e">
        <f>IF('Crisis Indicator Data'!#REF!="No Data",1,IF(#REF!&lt;&gt;"",1,0))</f>
        <v>#REF!</v>
      </c>
      <c r="AA124" s="211" t="e">
        <f>IF('Crisis Indicator Data'!#REF!="No Data",1,IF(#REF!&lt;&gt;"",1,0))</f>
        <v>#REF!</v>
      </c>
      <c r="AB124" s="211" t="e">
        <f>IF('Crisis Indicator Data'!#REF!="No Data",1,IF(#REF!&lt;&gt;"",1,0))</f>
        <v>#REF!</v>
      </c>
      <c r="AC124" s="211" t="e">
        <f>IF('Crisis Indicator Data'!#REF!="No Data",1,IF(#REF!&lt;&gt;"",1,0))</f>
        <v>#REF!</v>
      </c>
      <c r="AD124" s="211" t="e">
        <f>IF('Crisis Indicator Data'!#REF!="No Data",1,IF(#REF!&lt;&gt;"",1,0))</f>
        <v>#REF!</v>
      </c>
      <c r="AE124" s="211" t="e">
        <f>IF('Crisis Indicator Data'!#REF!="No Data",1,IF(#REF!&lt;&gt;"",1,0))</f>
        <v>#REF!</v>
      </c>
      <c r="AF124" s="211" t="e">
        <f>IF('Crisis Indicator Data'!#REF!="No Data",1,IF(#REF!&lt;&gt;"",1,0))</f>
        <v>#REF!</v>
      </c>
      <c r="AG124" s="211" t="e">
        <f>IF('Crisis Indicator Data'!#REF!="No Data",1,IF(#REF!&lt;&gt;"",1,0))</f>
        <v>#REF!</v>
      </c>
      <c r="AH124" s="211" t="e">
        <f>IF('Crisis Indicator Data'!#REF!="No Data",1,IF(#REF!&lt;&gt;"",1,0))</f>
        <v>#REF!</v>
      </c>
      <c r="AI124" s="211" t="e">
        <f>IF('Crisis Indicator Data'!#REF!="No Data",1,IF(#REF!&lt;&gt;"",1,0))</f>
        <v>#REF!</v>
      </c>
      <c r="AJ124" s="211" t="e">
        <f>IF('Crisis Indicator Data'!#REF!="No Data",1,IF(#REF!&lt;&gt;"",1,0))</f>
        <v>#REF!</v>
      </c>
      <c r="AK124" s="211" t="e">
        <f>IF('Crisis Indicator Data'!#REF!="No Data",1,IF(#REF!&lt;&gt;"",1,0))</f>
        <v>#REF!</v>
      </c>
      <c r="AL124" s="211" t="e">
        <f>IF('Crisis Indicator Data'!#REF!="No Data",1,IF(#REF!&lt;&gt;"",1,0))</f>
        <v>#REF!</v>
      </c>
      <c r="AM124" s="211" t="e">
        <f>IF('Crisis Indicator Data'!#REF!="No Data",1,IF(#REF!&lt;&gt;"",1,0))</f>
        <v>#REF!</v>
      </c>
      <c r="AN124" s="211" t="e">
        <f>IF('Crisis Indicator Data'!#REF!="No Data",1,IF(#REF!&lt;&gt;"",1,0))</f>
        <v>#REF!</v>
      </c>
      <c r="AO124" s="211" t="e">
        <f>IF('Crisis Indicator Data'!#REF!="No Data",1,IF(#REF!&lt;&gt;"",1,0))</f>
        <v>#REF!</v>
      </c>
      <c r="AP124" s="211" t="e">
        <f>IF('Crisis Indicator Data'!#REF!="No Data",1,IF(#REF!&lt;&gt;"",1,0))</f>
        <v>#REF!</v>
      </c>
      <c r="AQ124" s="211" t="e">
        <f>IF('Crisis Indicator Data'!#REF!="No Data",1,IF(#REF!&lt;&gt;"",1,0))</f>
        <v>#REF!</v>
      </c>
      <c r="AR124" s="211" t="e">
        <f>IF('Crisis Indicator Data'!#REF!="No Data",1,IF(#REF!&lt;&gt;"",1,0))</f>
        <v>#REF!</v>
      </c>
      <c r="AS124" s="211" t="e">
        <f>IF('Crisis Indicator Data'!#REF!="No Data",1,IF(#REF!&lt;&gt;"",1,0))</f>
        <v>#REF!</v>
      </c>
      <c r="AT124" s="211" t="e">
        <f>IF('Crisis Indicator Data'!#REF!="No Data",1,IF(#REF!&lt;&gt;"",1,0))</f>
        <v>#REF!</v>
      </c>
      <c r="AU124" s="211" t="e">
        <f>IF('Crisis Indicator Data'!#REF!="No Data",1,IF(#REF!&lt;&gt;"",1,0))</f>
        <v>#REF!</v>
      </c>
      <c r="AV124" s="211" t="e">
        <f>IF('Crisis Indicator Data'!#REF!="No Data",1,IF(#REF!&lt;&gt;"",1,0))</f>
        <v>#REF!</v>
      </c>
      <c r="AW124" s="211" t="e">
        <f>IF('Crisis Indicator Data'!#REF!="No Data",1,IF(#REF!&lt;&gt;"",1,0))</f>
        <v>#REF!</v>
      </c>
      <c r="AX124" s="211" t="e">
        <f>IF('Crisis Indicator Data'!#REF!="No Data",1,IF(#REF!&lt;&gt;"",1,0))</f>
        <v>#REF!</v>
      </c>
      <c r="AY124" s="211" t="e">
        <f>IF('Crisis Indicator Data'!#REF!="No Data",1,IF(#REF!&lt;&gt;"",1,0))</f>
        <v>#REF!</v>
      </c>
      <c r="AZ124" s="211" t="e">
        <f>IF('Crisis Indicator Data'!#REF!="No Data",1,IF(#REF!&lt;&gt;"",1,0))</f>
        <v>#REF!</v>
      </c>
      <c r="BA124" t="e">
        <f t="shared" si="6"/>
        <v>#REF!</v>
      </c>
      <c r="BB124" s="22" t="e">
        <f t="shared" si="7"/>
        <v>#REF!</v>
      </c>
    </row>
    <row r="125" spans="1:54" x14ac:dyDescent="0.25">
      <c r="A125" t="s">
        <v>8900</v>
      </c>
      <c r="B125" s="211" t="e">
        <f>IF('Crisis Indicator Data'!#REF!="No Data",1,IF(#REF!&lt;&gt;"",1,0))</f>
        <v>#REF!</v>
      </c>
      <c r="C125" s="211" t="e">
        <f>IF('Crisis Indicator Data'!#REF!="No Data",1,IF(#REF!&lt;&gt;"",1,0))</f>
        <v>#REF!</v>
      </c>
      <c r="D125" s="211" t="e">
        <f>IF('Crisis Indicator Data'!#REF!="No Data",1,IF(#REF!&lt;&gt;"",1,0))</f>
        <v>#REF!</v>
      </c>
      <c r="E125" s="211" t="e">
        <f>IF('Crisis Indicator Data'!#REF!="No Data",1,IF(#REF!&lt;&gt;"",1,0))</f>
        <v>#REF!</v>
      </c>
      <c r="F125" s="211" t="e">
        <f>IF('Crisis Indicator Data'!#REF!="No Data",1,IF(#REF!&lt;&gt;"",1,0))</f>
        <v>#REF!</v>
      </c>
      <c r="G125" s="211" t="e">
        <f>IF('Crisis Indicator Data'!#REF!="No Data",1,IF(#REF!&lt;&gt;"",1,0))</f>
        <v>#REF!</v>
      </c>
      <c r="H125" s="211" t="e">
        <f>IF('Crisis Indicator Data'!#REF!="No Data",1,IF(#REF!&lt;&gt;"",1,0))</f>
        <v>#REF!</v>
      </c>
      <c r="I125" s="211" t="e">
        <f>IF('Crisis Indicator Data'!#REF!="No Data",1,IF(#REF!&lt;&gt;"",1,0))</f>
        <v>#REF!</v>
      </c>
      <c r="J125" s="211" t="e">
        <f>IF('Crisis Indicator Data'!#REF!="No Data",1,IF(#REF!&lt;&gt;"",1,0))</f>
        <v>#REF!</v>
      </c>
      <c r="K125" s="211" t="e">
        <f>IF('Crisis Indicator Data'!#REF!="No Data",1,IF(#REF!&lt;&gt;"",1,0))</f>
        <v>#REF!</v>
      </c>
      <c r="L125" s="211" t="e">
        <f>IF('Crisis Indicator Data'!#REF!="No Data",1,IF(#REF!&lt;&gt;"",1,0))</f>
        <v>#REF!</v>
      </c>
      <c r="M125" s="211" t="e">
        <f>IF('Crisis Indicator Data'!#REF!="No Data",1,IF(#REF!&lt;&gt;"",1,0))</f>
        <v>#REF!</v>
      </c>
      <c r="N125" s="211" t="e">
        <f>IF('Crisis Indicator Data'!#REF!="No Data",1,IF(#REF!&lt;&gt;"",1,0))</f>
        <v>#REF!</v>
      </c>
      <c r="O125" s="211" t="e">
        <f>IF('Crisis Indicator Data'!#REF!="No Data",1,IF(#REF!&lt;&gt;"",1,0))</f>
        <v>#REF!</v>
      </c>
      <c r="P125" s="211" t="e">
        <f>IF('Crisis Indicator Data'!#REF!="No Data",1,IF(#REF!&lt;&gt;"",1,0))</f>
        <v>#REF!</v>
      </c>
      <c r="Q125" s="211" t="e">
        <f>IF('Crisis Indicator Data'!#REF!="No Data",1,IF(#REF!&lt;&gt;"",1,0))</f>
        <v>#REF!</v>
      </c>
      <c r="R125" s="211" t="e">
        <f>IF('Crisis Indicator Data'!#REF!="No Data",1,IF(#REF!&lt;&gt;"",1,0))</f>
        <v>#REF!</v>
      </c>
      <c r="S125" s="211" t="e">
        <f>IF('Crisis Indicator Data'!#REF!="No Data",1,IF(#REF!&lt;&gt;"",1,0))</f>
        <v>#REF!</v>
      </c>
      <c r="T125" s="211" t="e">
        <f>IF('Crisis Indicator Data'!#REF!="No Data",1,IF(#REF!&lt;&gt;"",1,0))</f>
        <v>#REF!</v>
      </c>
      <c r="U125" s="211" t="e">
        <f>IF('Crisis Indicator Data'!#REF!="No Data",1,IF(#REF!&lt;&gt;"",1,0))</f>
        <v>#REF!</v>
      </c>
      <c r="V125" s="211" t="e">
        <f>IF('Crisis Indicator Data'!#REF!="No Data",1,IF(#REF!&lt;&gt;"",1,0))</f>
        <v>#REF!</v>
      </c>
      <c r="W125" s="211" t="e">
        <f>IF('Crisis Indicator Data'!#REF!="No Data",1,IF(#REF!&lt;&gt;"",1,0))</f>
        <v>#REF!</v>
      </c>
      <c r="X125" s="211" t="e">
        <f>IF('Crisis Indicator Data'!#REF!="No Data",1,IF(#REF!&lt;&gt;"",1,0))</f>
        <v>#REF!</v>
      </c>
      <c r="Y125" s="211" t="e">
        <f>IF('Crisis Indicator Data'!#REF!="No Data",1,IF(#REF!&lt;&gt;"",1,0))</f>
        <v>#REF!</v>
      </c>
      <c r="Z125" s="211" t="e">
        <f>IF('Crisis Indicator Data'!#REF!="No Data",1,IF(#REF!&lt;&gt;"",1,0))</f>
        <v>#REF!</v>
      </c>
      <c r="AA125" s="211" t="e">
        <f>IF('Crisis Indicator Data'!#REF!="No Data",1,IF(#REF!&lt;&gt;"",1,0))</f>
        <v>#REF!</v>
      </c>
      <c r="AB125" s="211" t="e">
        <f>IF('Crisis Indicator Data'!#REF!="No Data",1,IF(#REF!&lt;&gt;"",1,0))</f>
        <v>#REF!</v>
      </c>
      <c r="AC125" s="211" t="e">
        <f>IF('Crisis Indicator Data'!#REF!="No Data",1,IF(#REF!&lt;&gt;"",1,0))</f>
        <v>#REF!</v>
      </c>
      <c r="AD125" s="211" t="e">
        <f>IF('Crisis Indicator Data'!#REF!="No Data",1,IF(#REF!&lt;&gt;"",1,0))</f>
        <v>#REF!</v>
      </c>
      <c r="AE125" s="211" t="e">
        <f>IF('Crisis Indicator Data'!#REF!="No Data",1,IF(#REF!&lt;&gt;"",1,0))</f>
        <v>#REF!</v>
      </c>
      <c r="AF125" s="211" t="e">
        <f>IF('Crisis Indicator Data'!#REF!="No Data",1,IF(#REF!&lt;&gt;"",1,0))</f>
        <v>#REF!</v>
      </c>
      <c r="AG125" s="211" t="e">
        <f>IF('Crisis Indicator Data'!#REF!="No Data",1,IF(#REF!&lt;&gt;"",1,0))</f>
        <v>#REF!</v>
      </c>
      <c r="AH125" s="211" t="e">
        <f>IF('Crisis Indicator Data'!#REF!="No Data",1,IF(#REF!&lt;&gt;"",1,0))</f>
        <v>#REF!</v>
      </c>
      <c r="AI125" s="211" t="e">
        <f>IF('Crisis Indicator Data'!#REF!="No Data",1,IF(#REF!&lt;&gt;"",1,0))</f>
        <v>#REF!</v>
      </c>
      <c r="AJ125" s="211" t="e">
        <f>IF('Crisis Indicator Data'!#REF!="No Data",1,IF(#REF!&lt;&gt;"",1,0))</f>
        <v>#REF!</v>
      </c>
      <c r="AK125" s="211" t="e">
        <f>IF('Crisis Indicator Data'!#REF!="No Data",1,IF(#REF!&lt;&gt;"",1,0))</f>
        <v>#REF!</v>
      </c>
      <c r="AL125" s="211" t="e">
        <f>IF('Crisis Indicator Data'!#REF!="No Data",1,IF(#REF!&lt;&gt;"",1,0))</f>
        <v>#REF!</v>
      </c>
      <c r="AM125" s="211" t="e">
        <f>IF('Crisis Indicator Data'!#REF!="No Data",1,IF(#REF!&lt;&gt;"",1,0))</f>
        <v>#REF!</v>
      </c>
      <c r="AN125" s="211" t="e">
        <f>IF('Crisis Indicator Data'!#REF!="No Data",1,IF(#REF!&lt;&gt;"",1,0))</f>
        <v>#REF!</v>
      </c>
      <c r="AO125" s="211" t="e">
        <f>IF('Crisis Indicator Data'!#REF!="No Data",1,IF(#REF!&lt;&gt;"",1,0))</f>
        <v>#REF!</v>
      </c>
      <c r="AP125" s="211" t="e">
        <f>IF('Crisis Indicator Data'!#REF!="No Data",1,IF(#REF!&lt;&gt;"",1,0))</f>
        <v>#REF!</v>
      </c>
      <c r="AQ125" s="211" t="e">
        <f>IF('Crisis Indicator Data'!#REF!="No Data",1,IF(#REF!&lt;&gt;"",1,0))</f>
        <v>#REF!</v>
      </c>
      <c r="AR125" s="211" t="e">
        <f>IF('Crisis Indicator Data'!#REF!="No Data",1,IF(#REF!&lt;&gt;"",1,0))</f>
        <v>#REF!</v>
      </c>
      <c r="AS125" s="211" t="e">
        <f>IF('Crisis Indicator Data'!#REF!="No Data",1,IF(#REF!&lt;&gt;"",1,0))</f>
        <v>#REF!</v>
      </c>
      <c r="AT125" s="211" t="e">
        <f>IF('Crisis Indicator Data'!#REF!="No Data",1,IF(#REF!&lt;&gt;"",1,0))</f>
        <v>#REF!</v>
      </c>
      <c r="AU125" s="211" t="e">
        <f>IF('Crisis Indicator Data'!#REF!="No Data",1,IF(#REF!&lt;&gt;"",1,0))</f>
        <v>#REF!</v>
      </c>
      <c r="AV125" s="211" t="e">
        <f>IF('Crisis Indicator Data'!#REF!="No Data",1,IF(#REF!&lt;&gt;"",1,0))</f>
        <v>#REF!</v>
      </c>
      <c r="AW125" s="211" t="e">
        <f>IF('Crisis Indicator Data'!#REF!="No Data",1,IF(#REF!&lt;&gt;"",1,0))</f>
        <v>#REF!</v>
      </c>
      <c r="AX125" s="211" t="e">
        <f>IF('Crisis Indicator Data'!#REF!="No Data",1,IF(#REF!&lt;&gt;"",1,0))</f>
        <v>#REF!</v>
      </c>
      <c r="AY125" s="211" t="e">
        <f>IF('Crisis Indicator Data'!#REF!="No Data",1,IF(#REF!&lt;&gt;"",1,0))</f>
        <v>#REF!</v>
      </c>
      <c r="AZ125" s="211" t="e">
        <f>IF('Crisis Indicator Data'!#REF!="No Data",1,IF(#REF!&lt;&gt;"",1,0))</f>
        <v>#REF!</v>
      </c>
      <c r="BA125" t="e">
        <f t="shared" si="6"/>
        <v>#REF!</v>
      </c>
      <c r="BB125" s="22" t="e">
        <f t="shared" si="7"/>
        <v>#REF!</v>
      </c>
    </row>
    <row r="126" spans="1:54" x14ac:dyDescent="0.25">
      <c r="A126" t="s">
        <v>8901</v>
      </c>
      <c r="B126" s="211" t="e">
        <f>IF('Crisis Indicator Data'!#REF!="No Data",1,IF(#REF!&lt;&gt;"",1,0))</f>
        <v>#REF!</v>
      </c>
      <c r="C126" s="211" t="e">
        <f>IF('Crisis Indicator Data'!#REF!="No Data",1,IF(#REF!&lt;&gt;"",1,0))</f>
        <v>#REF!</v>
      </c>
      <c r="D126" s="211" t="e">
        <f>IF('Crisis Indicator Data'!#REF!="No Data",1,IF(#REF!&lt;&gt;"",1,0))</f>
        <v>#REF!</v>
      </c>
      <c r="E126" s="211" t="e">
        <f>IF('Crisis Indicator Data'!#REF!="No Data",1,IF(#REF!&lt;&gt;"",1,0))</f>
        <v>#REF!</v>
      </c>
      <c r="F126" s="211" t="e">
        <f>IF('Crisis Indicator Data'!#REF!="No Data",1,IF(#REF!&lt;&gt;"",1,0))</f>
        <v>#REF!</v>
      </c>
      <c r="G126" s="211" t="e">
        <f>IF('Crisis Indicator Data'!#REF!="No Data",1,IF(#REF!&lt;&gt;"",1,0))</f>
        <v>#REF!</v>
      </c>
      <c r="H126" s="211" t="e">
        <f>IF('Crisis Indicator Data'!#REF!="No Data",1,IF(#REF!&lt;&gt;"",1,0))</f>
        <v>#REF!</v>
      </c>
      <c r="I126" s="211" t="e">
        <f>IF('Crisis Indicator Data'!#REF!="No Data",1,IF(#REF!&lt;&gt;"",1,0))</f>
        <v>#REF!</v>
      </c>
      <c r="J126" s="211" t="e">
        <f>IF('Crisis Indicator Data'!#REF!="No Data",1,IF(#REF!&lt;&gt;"",1,0))</f>
        <v>#REF!</v>
      </c>
      <c r="K126" s="211" t="e">
        <f>IF('Crisis Indicator Data'!#REF!="No Data",1,IF(#REF!&lt;&gt;"",1,0))</f>
        <v>#REF!</v>
      </c>
      <c r="L126" s="211" t="e">
        <f>IF('Crisis Indicator Data'!#REF!="No Data",1,IF(#REF!&lt;&gt;"",1,0))</f>
        <v>#REF!</v>
      </c>
      <c r="M126" s="211" t="e">
        <f>IF('Crisis Indicator Data'!#REF!="No Data",1,IF(#REF!&lt;&gt;"",1,0))</f>
        <v>#REF!</v>
      </c>
      <c r="N126" s="211" t="e">
        <f>IF('Crisis Indicator Data'!#REF!="No Data",1,IF(#REF!&lt;&gt;"",1,0))</f>
        <v>#REF!</v>
      </c>
      <c r="O126" s="211" t="e">
        <f>IF('Crisis Indicator Data'!#REF!="No Data",1,IF(#REF!&lt;&gt;"",1,0))</f>
        <v>#REF!</v>
      </c>
      <c r="P126" s="211" t="e">
        <f>IF('Crisis Indicator Data'!#REF!="No Data",1,IF(#REF!&lt;&gt;"",1,0))</f>
        <v>#REF!</v>
      </c>
      <c r="Q126" s="211" t="e">
        <f>IF('Crisis Indicator Data'!#REF!="No Data",1,IF(#REF!&lt;&gt;"",1,0))</f>
        <v>#REF!</v>
      </c>
      <c r="R126" s="211" t="e">
        <f>IF('Crisis Indicator Data'!#REF!="No Data",1,IF(#REF!&lt;&gt;"",1,0))</f>
        <v>#REF!</v>
      </c>
      <c r="S126" s="211" t="e">
        <f>IF('Crisis Indicator Data'!#REF!="No Data",1,IF(#REF!&lt;&gt;"",1,0))</f>
        <v>#REF!</v>
      </c>
      <c r="T126" s="211" t="e">
        <f>IF('Crisis Indicator Data'!#REF!="No Data",1,IF(#REF!&lt;&gt;"",1,0))</f>
        <v>#REF!</v>
      </c>
      <c r="U126" s="211" t="e">
        <f>IF('Crisis Indicator Data'!#REF!="No Data",1,IF(#REF!&lt;&gt;"",1,0))</f>
        <v>#REF!</v>
      </c>
      <c r="V126" s="211" t="e">
        <f>IF('Crisis Indicator Data'!#REF!="No Data",1,IF(#REF!&lt;&gt;"",1,0))</f>
        <v>#REF!</v>
      </c>
      <c r="W126" s="211" t="e">
        <f>IF('Crisis Indicator Data'!#REF!="No Data",1,IF(#REF!&lt;&gt;"",1,0))</f>
        <v>#REF!</v>
      </c>
      <c r="X126" s="211" t="e">
        <f>IF('Crisis Indicator Data'!#REF!="No Data",1,IF(#REF!&lt;&gt;"",1,0))</f>
        <v>#REF!</v>
      </c>
      <c r="Y126" s="211" t="e">
        <f>IF('Crisis Indicator Data'!#REF!="No Data",1,IF(#REF!&lt;&gt;"",1,0))</f>
        <v>#REF!</v>
      </c>
      <c r="Z126" s="211" t="e">
        <f>IF('Crisis Indicator Data'!#REF!="No Data",1,IF(#REF!&lt;&gt;"",1,0))</f>
        <v>#REF!</v>
      </c>
      <c r="AA126" s="211" t="e">
        <f>IF('Crisis Indicator Data'!#REF!="No Data",1,IF(#REF!&lt;&gt;"",1,0))</f>
        <v>#REF!</v>
      </c>
      <c r="AB126" s="211" t="e">
        <f>IF('Crisis Indicator Data'!#REF!="No Data",1,IF(#REF!&lt;&gt;"",1,0))</f>
        <v>#REF!</v>
      </c>
      <c r="AC126" s="211" t="e">
        <f>IF('Crisis Indicator Data'!#REF!="No Data",1,IF(#REF!&lt;&gt;"",1,0))</f>
        <v>#REF!</v>
      </c>
      <c r="AD126" s="211" t="e">
        <f>IF('Crisis Indicator Data'!#REF!="No Data",1,IF(#REF!&lt;&gt;"",1,0))</f>
        <v>#REF!</v>
      </c>
      <c r="AE126" s="211" t="e">
        <f>IF('Crisis Indicator Data'!#REF!="No Data",1,IF(#REF!&lt;&gt;"",1,0))</f>
        <v>#REF!</v>
      </c>
      <c r="AF126" s="211" t="e">
        <f>IF('Crisis Indicator Data'!#REF!="No Data",1,IF(#REF!&lt;&gt;"",1,0))</f>
        <v>#REF!</v>
      </c>
      <c r="AG126" s="211" t="e">
        <f>IF('Crisis Indicator Data'!#REF!="No Data",1,IF(#REF!&lt;&gt;"",1,0))</f>
        <v>#REF!</v>
      </c>
      <c r="AH126" s="211" t="e">
        <f>IF('Crisis Indicator Data'!#REF!="No Data",1,IF(#REF!&lt;&gt;"",1,0))</f>
        <v>#REF!</v>
      </c>
      <c r="AI126" s="211" t="e">
        <f>IF('Crisis Indicator Data'!#REF!="No Data",1,IF(#REF!&lt;&gt;"",1,0))</f>
        <v>#REF!</v>
      </c>
      <c r="AJ126" s="211" t="e">
        <f>IF('Crisis Indicator Data'!#REF!="No Data",1,IF(#REF!&lt;&gt;"",1,0))</f>
        <v>#REF!</v>
      </c>
      <c r="AK126" s="211" t="e">
        <f>IF('Crisis Indicator Data'!#REF!="No Data",1,IF(#REF!&lt;&gt;"",1,0))</f>
        <v>#REF!</v>
      </c>
      <c r="AL126" s="211" t="e">
        <f>IF('Crisis Indicator Data'!#REF!="No Data",1,IF(#REF!&lt;&gt;"",1,0))</f>
        <v>#REF!</v>
      </c>
      <c r="AM126" s="211" t="e">
        <f>IF('Crisis Indicator Data'!#REF!="No Data",1,IF(#REF!&lt;&gt;"",1,0))</f>
        <v>#REF!</v>
      </c>
      <c r="AN126" s="211" t="e">
        <f>IF('Crisis Indicator Data'!#REF!="No Data",1,IF(#REF!&lt;&gt;"",1,0))</f>
        <v>#REF!</v>
      </c>
      <c r="AO126" s="211" t="e">
        <f>IF('Crisis Indicator Data'!#REF!="No Data",1,IF(#REF!&lt;&gt;"",1,0))</f>
        <v>#REF!</v>
      </c>
      <c r="AP126" s="211" t="e">
        <f>IF('Crisis Indicator Data'!#REF!="No Data",1,IF(#REF!&lt;&gt;"",1,0))</f>
        <v>#REF!</v>
      </c>
      <c r="AQ126" s="211" t="e">
        <f>IF('Crisis Indicator Data'!#REF!="No Data",1,IF(#REF!&lt;&gt;"",1,0))</f>
        <v>#REF!</v>
      </c>
      <c r="AR126" s="211" t="e">
        <f>IF('Crisis Indicator Data'!#REF!="No Data",1,IF(#REF!&lt;&gt;"",1,0))</f>
        <v>#REF!</v>
      </c>
      <c r="AS126" s="211" t="e">
        <f>IF('Crisis Indicator Data'!#REF!="No Data",1,IF(#REF!&lt;&gt;"",1,0))</f>
        <v>#REF!</v>
      </c>
      <c r="AT126" s="211" t="e">
        <f>IF('Crisis Indicator Data'!#REF!="No Data",1,IF(#REF!&lt;&gt;"",1,0))</f>
        <v>#REF!</v>
      </c>
      <c r="AU126" s="211" t="e">
        <f>IF('Crisis Indicator Data'!#REF!="No Data",1,IF(#REF!&lt;&gt;"",1,0))</f>
        <v>#REF!</v>
      </c>
      <c r="AV126" s="211" t="e">
        <f>IF('Crisis Indicator Data'!#REF!="No Data",1,IF(#REF!&lt;&gt;"",1,0))</f>
        <v>#REF!</v>
      </c>
      <c r="AW126" s="211" t="e">
        <f>IF('Crisis Indicator Data'!#REF!="No Data",1,IF(#REF!&lt;&gt;"",1,0))</f>
        <v>#REF!</v>
      </c>
      <c r="AX126" s="211" t="e">
        <f>IF('Crisis Indicator Data'!#REF!="No Data",1,IF(#REF!&lt;&gt;"",1,0))</f>
        <v>#REF!</v>
      </c>
      <c r="AY126" s="211" t="e">
        <f>IF('Crisis Indicator Data'!#REF!="No Data",1,IF(#REF!&lt;&gt;"",1,0))</f>
        <v>#REF!</v>
      </c>
      <c r="AZ126" s="211" t="e">
        <f>IF('Crisis Indicator Data'!#REF!="No Data",1,IF(#REF!&lt;&gt;"",1,0))</f>
        <v>#REF!</v>
      </c>
      <c r="BA126" t="e">
        <f t="shared" si="6"/>
        <v>#REF!</v>
      </c>
      <c r="BB126" s="22" t="e">
        <f t="shared" si="7"/>
        <v>#REF!</v>
      </c>
    </row>
    <row r="127" spans="1:54" x14ac:dyDescent="0.25">
      <c r="A127" t="s">
        <v>8906</v>
      </c>
      <c r="B127" s="211" t="e">
        <f>IF('Crisis Indicator Data'!#REF!="No Data",1,IF(#REF!&lt;&gt;"",1,0))</f>
        <v>#REF!</v>
      </c>
      <c r="C127" s="211" t="e">
        <f>IF('Crisis Indicator Data'!#REF!="No Data",1,IF(#REF!&lt;&gt;"",1,0))</f>
        <v>#REF!</v>
      </c>
      <c r="D127" s="211" t="e">
        <f>IF('Crisis Indicator Data'!#REF!="No Data",1,IF(#REF!&lt;&gt;"",1,0))</f>
        <v>#REF!</v>
      </c>
      <c r="E127" s="211" t="e">
        <f>IF('Crisis Indicator Data'!#REF!="No Data",1,IF(#REF!&lt;&gt;"",1,0))</f>
        <v>#REF!</v>
      </c>
      <c r="F127" s="211" t="e">
        <f>IF('Crisis Indicator Data'!#REF!="No Data",1,IF(#REF!&lt;&gt;"",1,0))</f>
        <v>#REF!</v>
      </c>
      <c r="G127" s="211" t="e">
        <f>IF('Crisis Indicator Data'!#REF!="No Data",1,IF(#REF!&lt;&gt;"",1,0))</f>
        <v>#REF!</v>
      </c>
      <c r="H127" s="211" t="e">
        <f>IF('Crisis Indicator Data'!#REF!="No Data",1,IF(#REF!&lt;&gt;"",1,0))</f>
        <v>#REF!</v>
      </c>
      <c r="I127" s="211" t="e">
        <f>IF('Crisis Indicator Data'!#REF!="No Data",1,IF(#REF!&lt;&gt;"",1,0))</f>
        <v>#REF!</v>
      </c>
      <c r="J127" s="211" t="e">
        <f>IF('Crisis Indicator Data'!#REF!="No Data",1,IF(#REF!&lt;&gt;"",1,0))</f>
        <v>#REF!</v>
      </c>
      <c r="K127" s="211" t="e">
        <f>IF('Crisis Indicator Data'!#REF!="No Data",1,IF(#REF!&lt;&gt;"",1,0))</f>
        <v>#REF!</v>
      </c>
      <c r="L127" s="211" t="e">
        <f>IF('Crisis Indicator Data'!#REF!="No Data",1,IF(#REF!&lt;&gt;"",1,0))</f>
        <v>#REF!</v>
      </c>
      <c r="M127" s="211" t="e">
        <f>IF('Crisis Indicator Data'!#REF!="No Data",1,IF(#REF!&lt;&gt;"",1,0))</f>
        <v>#REF!</v>
      </c>
      <c r="N127" s="211" t="e">
        <f>IF('Crisis Indicator Data'!#REF!="No Data",1,IF(#REF!&lt;&gt;"",1,0))</f>
        <v>#REF!</v>
      </c>
      <c r="O127" s="211" t="e">
        <f>IF('Crisis Indicator Data'!#REF!="No Data",1,IF(#REF!&lt;&gt;"",1,0))</f>
        <v>#REF!</v>
      </c>
      <c r="P127" s="211" t="e">
        <f>IF('Crisis Indicator Data'!#REF!="No Data",1,IF(#REF!&lt;&gt;"",1,0))</f>
        <v>#REF!</v>
      </c>
      <c r="Q127" s="211" t="e">
        <f>IF('Crisis Indicator Data'!#REF!="No Data",1,IF(#REF!&lt;&gt;"",1,0))</f>
        <v>#REF!</v>
      </c>
      <c r="R127" s="211" t="e">
        <f>IF('Crisis Indicator Data'!#REF!="No Data",1,IF(#REF!&lt;&gt;"",1,0))</f>
        <v>#REF!</v>
      </c>
      <c r="S127" s="211" t="e">
        <f>IF('Crisis Indicator Data'!#REF!="No Data",1,IF(#REF!&lt;&gt;"",1,0))</f>
        <v>#REF!</v>
      </c>
      <c r="T127" s="211" t="e">
        <f>IF('Crisis Indicator Data'!#REF!="No Data",1,IF(#REF!&lt;&gt;"",1,0))</f>
        <v>#REF!</v>
      </c>
      <c r="U127" s="211" t="e">
        <f>IF('Crisis Indicator Data'!#REF!="No Data",1,IF(#REF!&lt;&gt;"",1,0))</f>
        <v>#REF!</v>
      </c>
      <c r="V127" s="211" t="e">
        <f>IF('Crisis Indicator Data'!#REF!="No Data",1,IF(#REF!&lt;&gt;"",1,0))</f>
        <v>#REF!</v>
      </c>
      <c r="W127" s="211" t="e">
        <f>IF('Crisis Indicator Data'!#REF!="No Data",1,IF(#REF!&lt;&gt;"",1,0))</f>
        <v>#REF!</v>
      </c>
      <c r="X127" s="211" t="e">
        <f>IF('Crisis Indicator Data'!#REF!="No Data",1,IF(#REF!&lt;&gt;"",1,0))</f>
        <v>#REF!</v>
      </c>
      <c r="Y127" s="211" t="e">
        <f>IF('Crisis Indicator Data'!#REF!="No Data",1,IF(#REF!&lt;&gt;"",1,0))</f>
        <v>#REF!</v>
      </c>
      <c r="Z127" s="211" t="e">
        <f>IF('Crisis Indicator Data'!#REF!="No Data",1,IF(#REF!&lt;&gt;"",1,0))</f>
        <v>#REF!</v>
      </c>
      <c r="AA127" s="211" t="e">
        <f>IF('Crisis Indicator Data'!#REF!="No Data",1,IF(#REF!&lt;&gt;"",1,0))</f>
        <v>#REF!</v>
      </c>
      <c r="AB127" s="211" t="e">
        <f>IF('Crisis Indicator Data'!#REF!="No Data",1,IF(#REF!&lt;&gt;"",1,0))</f>
        <v>#REF!</v>
      </c>
      <c r="AC127" s="211" t="e">
        <f>IF('Crisis Indicator Data'!#REF!="No Data",1,IF(#REF!&lt;&gt;"",1,0))</f>
        <v>#REF!</v>
      </c>
      <c r="AD127" s="211" t="e">
        <f>IF('Crisis Indicator Data'!#REF!="No Data",1,IF(#REF!&lt;&gt;"",1,0))</f>
        <v>#REF!</v>
      </c>
      <c r="AE127" s="211" t="e">
        <f>IF('Crisis Indicator Data'!#REF!="No Data",1,IF(#REF!&lt;&gt;"",1,0))</f>
        <v>#REF!</v>
      </c>
      <c r="AF127" s="211" t="e">
        <f>IF('Crisis Indicator Data'!#REF!="No Data",1,IF(#REF!&lt;&gt;"",1,0))</f>
        <v>#REF!</v>
      </c>
      <c r="AG127" s="211" t="e">
        <f>IF('Crisis Indicator Data'!#REF!="No Data",1,IF(#REF!&lt;&gt;"",1,0))</f>
        <v>#REF!</v>
      </c>
      <c r="AH127" s="211" t="e">
        <f>IF('Crisis Indicator Data'!#REF!="No Data",1,IF(#REF!&lt;&gt;"",1,0))</f>
        <v>#REF!</v>
      </c>
      <c r="AI127" s="211" t="e">
        <f>IF('Crisis Indicator Data'!#REF!="No Data",1,IF(#REF!&lt;&gt;"",1,0))</f>
        <v>#REF!</v>
      </c>
      <c r="AJ127" s="211" t="e">
        <f>IF('Crisis Indicator Data'!#REF!="No Data",1,IF(#REF!&lt;&gt;"",1,0))</f>
        <v>#REF!</v>
      </c>
      <c r="AK127" s="211" t="e">
        <f>IF('Crisis Indicator Data'!#REF!="No Data",1,IF(#REF!&lt;&gt;"",1,0))</f>
        <v>#REF!</v>
      </c>
      <c r="AL127" s="211" t="e">
        <f>IF('Crisis Indicator Data'!#REF!="No Data",1,IF(#REF!&lt;&gt;"",1,0))</f>
        <v>#REF!</v>
      </c>
      <c r="AM127" s="211" t="e">
        <f>IF('Crisis Indicator Data'!#REF!="No Data",1,IF(#REF!&lt;&gt;"",1,0))</f>
        <v>#REF!</v>
      </c>
      <c r="AN127" s="211" t="e">
        <f>IF('Crisis Indicator Data'!#REF!="No Data",1,IF(#REF!&lt;&gt;"",1,0))</f>
        <v>#REF!</v>
      </c>
      <c r="AO127" s="211" t="e">
        <f>IF('Crisis Indicator Data'!#REF!="No Data",1,IF(#REF!&lt;&gt;"",1,0))</f>
        <v>#REF!</v>
      </c>
      <c r="AP127" s="211" t="e">
        <f>IF('Crisis Indicator Data'!#REF!="No Data",1,IF(#REF!&lt;&gt;"",1,0))</f>
        <v>#REF!</v>
      </c>
      <c r="AQ127" s="211" t="e">
        <f>IF('Crisis Indicator Data'!#REF!="No Data",1,IF(#REF!&lt;&gt;"",1,0))</f>
        <v>#REF!</v>
      </c>
      <c r="AR127" s="211" t="e">
        <f>IF('Crisis Indicator Data'!#REF!="No Data",1,IF(#REF!&lt;&gt;"",1,0))</f>
        <v>#REF!</v>
      </c>
      <c r="AS127" s="211" t="e">
        <f>IF('Crisis Indicator Data'!#REF!="No Data",1,IF(#REF!&lt;&gt;"",1,0))</f>
        <v>#REF!</v>
      </c>
      <c r="AT127" s="211" t="e">
        <f>IF('Crisis Indicator Data'!#REF!="No Data",1,IF(#REF!&lt;&gt;"",1,0))</f>
        <v>#REF!</v>
      </c>
      <c r="AU127" s="211" t="e">
        <f>IF('Crisis Indicator Data'!#REF!="No Data",1,IF(#REF!&lt;&gt;"",1,0))</f>
        <v>#REF!</v>
      </c>
      <c r="AV127" s="211" t="e">
        <f>IF('Crisis Indicator Data'!#REF!="No Data",1,IF(#REF!&lt;&gt;"",1,0))</f>
        <v>#REF!</v>
      </c>
      <c r="AW127" s="211" t="e">
        <f>IF('Crisis Indicator Data'!#REF!="No Data",1,IF(#REF!&lt;&gt;"",1,0))</f>
        <v>#REF!</v>
      </c>
      <c r="AX127" s="211" t="e">
        <f>IF('Crisis Indicator Data'!#REF!="No Data",1,IF(#REF!&lt;&gt;"",1,0))</f>
        <v>#REF!</v>
      </c>
      <c r="AY127" s="211" t="e">
        <f>IF('Crisis Indicator Data'!#REF!="No Data",1,IF(#REF!&lt;&gt;"",1,0))</f>
        <v>#REF!</v>
      </c>
      <c r="AZ127" s="211" t="e">
        <f>IF('Crisis Indicator Data'!#REF!="No Data",1,IF(#REF!&lt;&gt;"",1,0))</f>
        <v>#REF!</v>
      </c>
      <c r="BA127" t="e">
        <f t="shared" si="6"/>
        <v>#REF!</v>
      </c>
      <c r="BB127" s="22" t="e">
        <f t="shared" si="7"/>
        <v>#REF!</v>
      </c>
    </row>
    <row r="128" spans="1:54" x14ac:dyDescent="0.25">
      <c r="A128" t="s">
        <v>8914</v>
      </c>
      <c r="B128" s="211" t="e">
        <f>IF('Crisis Indicator Data'!#REF!="No Data",1,IF(#REF!&lt;&gt;"",1,0))</f>
        <v>#REF!</v>
      </c>
      <c r="C128" s="211" t="e">
        <f>IF('Crisis Indicator Data'!#REF!="No Data",1,IF(#REF!&lt;&gt;"",1,0))</f>
        <v>#REF!</v>
      </c>
      <c r="D128" s="211" t="e">
        <f>IF('Crisis Indicator Data'!#REF!="No Data",1,IF(#REF!&lt;&gt;"",1,0))</f>
        <v>#REF!</v>
      </c>
      <c r="E128" s="211" t="e">
        <f>IF('Crisis Indicator Data'!#REF!="No Data",1,IF(#REF!&lt;&gt;"",1,0))</f>
        <v>#REF!</v>
      </c>
      <c r="F128" s="211" t="e">
        <f>IF('Crisis Indicator Data'!#REF!="No Data",1,IF(#REF!&lt;&gt;"",1,0))</f>
        <v>#REF!</v>
      </c>
      <c r="G128" s="211" t="e">
        <f>IF('Crisis Indicator Data'!#REF!="No Data",1,IF(#REF!&lt;&gt;"",1,0))</f>
        <v>#REF!</v>
      </c>
      <c r="H128" s="211" t="e">
        <f>IF('Crisis Indicator Data'!#REF!="No Data",1,IF(#REF!&lt;&gt;"",1,0))</f>
        <v>#REF!</v>
      </c>
      <c r="I128" s="211" t="e">
        <f>IF('Crisis Indicator Data'!#REF!="No Data",1,IF(#REF!&lt;&gt;"",1,0))</f>
        <v>#REF!</v>
      </c>
      <c r="J128" s="211" t="e">
        <f>IF('Crisis Indicator Data'!#REF!="No Data",1,IF(#REF!&lt;&gt;"",1,0))</f>
        <v>#REF!</v>
      </c>
      <c r="K128" s="211" t="e">
        <f>IF('Crisis Indicator Data'!#REF!="No Data",1,IF(#REF!&lt;&gt;"",1,0))</f>
        <v>#REF!</v>
      </c>
      <c r="L128" s="211" t="e">
        <f>IF('Crisis Indicator Data'!#REF!="No Data",1,IF(#REF!&lt;&gt;"",1,0))</f>
        <v>#REF!</v>
      </c>
      <c r="M128" s="211" t="e">
        <f>IF('Crisis Indicator Data'!#REF!="No Data",1,IF(#REF!&lt;&gt;"",1,0))</f>
        <v>#REF!</v>
      </c>
      <c r="N128" s="211" t="e">
        <f>IF('Crisis Indicator Data'!#REF!="No Data",1,IF(#REF!&lt;&gt;"",1,0))</f>
        <v>#REF!</v>
      </c>
      <c r="O128" s="211" t="e">
        <f>IF('Crisis Indicator Data'!#REF!="No Data",1,IF(#REF!&lt;&gt;"",1,0))</f>
        <v>#REF!</v>
      </c>
      <c r="P128" s="211" t="e">
        <f>IF('Crisis Indicator Data'!#REF!="No Data",1,IF(#REF!&lt;&gt;"",1,0))</f>
        <v>#REF!</v>
      </c>
      <c r="Q128" s="211" t="e">
        <f>IF('Crisis Indicator Data'!#REF!="No Data",1,IF(#REF!&lt;&gt;"",1,0))</f>
        <v>#REF!</v>
      </c>
      <c r="R128" s="211" t="e">
        <f>IF('Crisis Indicator Data'!#REF!="No Data",1,IF(#REF!&lt;&gt;"",1,0))</f>
        <v>#REF!</v>
      </c>
      <c r="S128" s="211" t="e">
        <f>IF('Crisis Indicator Data'!#REF!="No Data",1,IF(#REF!&lt;&gt;"",1,0))</f>
        <v>#REF!</v>
      </c>
      <c r="T128" s="211" t="e">
        <f>IF('Crisis Indicator Data'!#REF!="No Data",1,IF(#REF!&lt;&gt;"",1,0))</f>
        <v>#REF!</v>
      </c>
      <c r="U128" s="211" t="e">
        <f>IF('Crisis Indicator Data'!#REF!="No Data",1,IF(#REF!&lt;&gt;"",1,0))</f>
        <v>#REF!</v>
      </c>
      <c r="V128" s="211" t="e">
        <f>IF('Crisis Indicator Data'!#REF!="No Data",1,IF(#REF!&lt;&gt;"",1,0))</f>
        <v>#REF!</v>
      </c>
      <c r="W128" s="211" t="e">
        <f>IF('Crisis Indicator Data'!#REF!="No Data",1,IF(#REF!&lt;&gt;"",1,0))</f>
        <v>#REF!</v>
      </c>
      <c r="X128" s="211" t="e">
        <f>IF('Crisis Indicator Data'!#REF!="No Data",1,IF(#REF!&lt;&gt;"",1,0))</f>
        <v>#REF!</v>
      </c>
      <c r="Y128" s="211" t="e">
        <f>IF('Crisis Indicator Data'!#REF!="No Data",1,IF(#REF!&lt;&gt;"",1,0))</f>
        <v>#REF!</v>
      </c>
      <c r="Z128" s="211" t="e">
        <f>IF('Crisis Indicator Data'!#REF!="No Data",1,IF(#REF!&lt;&gt;"",1,0))</f>
        <v>#REF!</v>
      </c>
      <c r="AA128" s="211" t="e">
        <f>IF('Crisis Indicator Data'!#REF!="No Data",1,IF(#REF!&lt;&gt;"",1,0))</f>
        <v>#REF!</v>
      </c>
      <c r="AB128" s="211" t="e">
        <f>IF('Crisis Indicator Data'!#REF!="No Data",1,IF(#REF!&lt;&gt;"",1,0))</f>
        <v>#REF!</v>
      </c>
      <c r="AC128" s="211" t="e">
        <f>IF('Crisis Indicator Data'!#REF!="No Data",1,IF(#REF!&lt;&gt;"",1,0))</f>
        <v>#REF!</v>
      </c>
      <c r="AD128" s="211" t="e">
        <f>IF('Crisis Indicator Data'!#REF!="No Data",1,IF(#REF!&lt;&gt;"",1,0))</f>
        <v>#REF!</v>
      </c>
      <c r="AE128" s="211" t="e">
        <f>IF('Crisis Indicator Data'!#REF!="No Data",1,IF(#REF!&lt;&gt;"",1,0))</f>
        <v>#REF!</v>
      </c>
      <c r="AF128" s="211" t="e">
        <f>IF('Crisis Indicator Data'!#REF!="No Data",1,IF(#REF!&lt;&gt;"",1,0))</f>
        <v>#REF!</v>
      </c>
      <c r="AG128" s="211" t="e">
        <f>IF('Crisis Indicator Data'!#REF!="No Data",1,IF(#REF!&lt;&gt;"",1,0))</f>
        <v>#REF!</v>
      </c>
      <c r="AH128" s="211" t="e">
        <f>IF('Crisis Indicator Data'!#REF!="No Data",1,IF(#REF!&lt;&gt;"",1,0))</f>
        <v>#REF!</v>
      </c>
      <c r="AI128" s="211" t="e">
        <f>IF('Crisis Indicator Data'!#REF!="No Data",1,IF(#REF!&lt;&gt;"",1,0))</f>
        <v>#REF!</v>
      </c>
      <c r="AJ128" s="211" t="e">
        <f>IF('Crisis Indicator Data'!#REF!="No Data",1,IF(#REF!&lt;&gt;"",1,0))</f>
        <v>#REF!</v>
      </c>
      <c r="AK128" s="211" t="e">
        <f>IF('Crisis Indicator Data'!#REF!="No Data",1,IF(#REF!&lt;&gt;"",1,0))</f>
        <v>#REF!</v>
      </c>
      <c r="AL128" s="211" t="e">
        <f>IF('Crisis Indicator Data'!#REF!="No Data",1,IF(#REF!&lt;&gt;"",1,0))</f>
        <v>#REF!</v>
      </c>
      <c r="AM128" s="211" t="e">
        <f>IF('Crisis Indicator Data'!#REF!="No Data",1,IF(#REF!&lt;&gt;"",1,0))</f>
        <v>#REF!</v>
      </c>
      <c r="AN128" s="211" t="e">
        <f>IF('Crisis Indicator Data'!#REF!="No Data",1,IF(#REF!&lt;&gt;"",1,0))</f>
        <v>#REF!</v>
      </c>
      <c r="AO128" s="211" t="e">
        <f>IF('Crisis Indicator Data'!#REF!="No Data",1,IF(#REF!&lt;&gt;"",1,0))</f>
        <v>#REF!</v>
      </c>
      <c r="AP128" s="211" t="e">
        <f>IF('Crisis Indicator Data'!#REF!="No Data",1,IF(#REF!&lt;&gt;"",1,0))</f>
        <v>#REF!</v>
      </c>
      <c r="AQ128" s="211" t="e">
        <f>IF('Crisis Indicator Data'!#REF!="No Data",1,IF(#REF!&lt;&gt;"",1,0))</f>
        <v>#REF!</v>
      </c>
      <c r="AR128" s="211" t="e">
        <f>IF('Crisis Indicator Data'!#REF!="No Data",1,IF(#REF!&lt;&gt;"",1,0))</f>
        <v>#REF!</v>
      </c>
      <c r="AS128" s="211" t="e">
        <f>IF('Crisis Indicator Data'!#REF!="No Data",1,IF(#REF!&lt;&gt;"",1,0))</f>
        <v>#REF!</v>
      </c>
      <c r="AT128" s="211" t="e">
        <f>IF('Crisis Indicator Data'!#REF!="No Data",1,IF(#REF!&lt;&gt;"",1,0))</f>
        <v>#REF!</v>
      </c>
      <c r="AU128" s="211" t="e">
        <f>IF('Crisis Indicator Data'!#REF!="No Data",1,IF(#REF!&lt;&gt;"",1,0))</f>
        <v>#REF!</v>
      </c>
      <c r="AV128" s="211" t="e">
        <f>IF('Crisis Indicator Data'!#REF!="No Data",1,IF(#REF!&lt;&gt;"",1,0))</f>
        <v>#REF!</v>
      </c>
      <c r="AW128" s="211" t="e">
        <f>IF('Crisis Indicator Data'!#REF!="No Data",1,IF(#REF!&lt;&gt;"",1,0))</f>
        <v>#REF!</v>
      </c>
      <c r="AX128" s="211" t="e">
        <f>IF('Crisis Indicator Data'!#REF!="No Data",1,IF(#REF!&lt;&gt;"",1,0))</f>
        <v>#REF!</v>
      </c>
      <c r="AY128" s="211" t="e">
        <f>IF('Crisis Indicator Data'!#REF!="No Data",1,IF(#REF!&lt;&gt;"",1,0))</f>
        <v>#REF!</v>
      </c>
      <c r="AZ128" s="211" t="e">
        <f>IF('Crisis Indicator Data'!#REF!="No Data",1,IF(#REF!&lt;&gt;"",1,0))</f>
        <v>#REF!</v>
      </c>
      <c r="BA128" t="e">
        <f t="shared" si="6"/>
        <v>#REF!</v>
      </c>
      <c r="BB128" s="22" t="e">
        <f t="shared" si="7"/>
        <v>#REF!</v>
      </c>
    </row>
    <row r="129" spans="1:54" x14ac:dyDescent="0.25">
      <c r="A129" t="s">
        <v>8915</v>
      </c>
      <c r="B129" s="211" t="e">
        <f>IF('Crisis Indicator Data'!#REF!="No Data",1,IF(#REF!&lt;&gt;"",1,0))</f>
        <v>#REF!</v>
      </c>
      <c r="C129" s="211" t="e">
        <f>IF('Crisis Indicator Data'!#REF!="No Data",1,IF(#REF!&lt;&gt;"",1,0))</f>
        <v>#REF!</v>
      </c>
      <c r="D129" s="211" t="e">
        <f>IF('Crisis Indicator Data'!#REF!="No Data",1,IF(#REF!&lt;&gt;"",1,0))</f>
        <v>#REF!</v>
      </c>
      <c r="E129" s="211" t="e">
        <f>IF('Crisis Indicator Data'!#REF!="No Data",1,IF(#REF!&lt;&gt;"",1,0))</f>
        <v>#REF!</v>
      </c>
      <c r="F129" s="211" t="e">
        <f>IF('Crisis Indicator Data'!#REF!="No Data",1,IF(#REF!&lt;&gt;"",1,0))</f>
        <v>#REF!</v>
      </c>
      <c r="G129" s="211" t="e">
        <f>IF('Crisis Indicator Data'!#REF!="No Data",1,IF(#REF!&lt;&gt;"",1,0))</f>
        <v>#REF!</v>
      </c>
      <c r="H129" s="211" t="e">
        <f>IF('Crisis Indicator Data'!#REF!="No Data",1,IF(#REF!&lt;&gt;"",1,0))</f>
        <v>#REF!</v>
      </c>
      <c r="I129" s="211" t="e">
        <f>IF('Crisis Indicator Data'!#REF!="No Data",1,IF(#REF!&lt;&gt;"",1,0))</f>
        <v>#REF!</v>
      </c>
      <c r="J129" s="211" t="e">
        <f>IF('Crisis Indicator Data'!#REF!="No Data",1,IF(#REF!&lt;&gt;"",1,0))</f>
        <v>#REF!</v>
      </c>
      <c r="K129" s="211" t="e">
        <f>IF('Crisis Indicator Data'!#REF!="No Data",1,IF(#REF!&lt;&gt;"",1,0))</f>
        <v>#REF!</v>
      </c>
      <c r="L129" s="211" t="e">
        <f>IF('Crisis Indicator Data'!#REF!="No Data",1,IF(#REF!&lt;&gt;"",1,0))</f>
        <v>#REF!</v>
      </c>
      <c r="M129" s="211" t="e">
        <f>IF('Crisis Indicator Data'!#REF!="No Data",1,IF(#REF!&lt;&gt;"",1,0))</f>
        <v>#REF!</v>
      </c>
      <c r="N129" s="211" t="e">
        <f>IF('Crisis Indicator Data'!#REF!="No Data",1,IF(#REF!&lt;&gt;"",1,0))</f>
        <v>#REF!</v>
      </c>
      <c r="O129" s="211" t="e">
        <f>IF('Crisis Indicator Data'!#REF!="No Data",1,IF(#REF!&lt;&gt;"",1,0))</f>
        <v>#REF!</v>
      </c>
      <c r="P129" s="211" t="e">
        <f>IF('Crisis Indicator Data'!#REF!="No Data",1,IF(#REF!&lt;&gt;"",1,0))</f>
        <v>#REF!</v>
      </c>
      <c r="Q129" s="211" t="e">
        <f>IF('Crisis Indicator Data'!#REF!="No Data",1,IF(#REF!&lt;&gt;"",1,0))</f>
        <v>#REF!</v>
      </c>
      <c r="R129" s="211" t="e">
        <f>IF('Crisis Indicator Data'!#REF!="No Data",1,IF(#REF!&lt;&gt;"",1,0))</f>
        <v>#REF!</v>
      </c>
      <c r="S129" s="211" t="e">
        <f>IF('Crisis Indicator Data'!#REF!="No Data",1,IF(#REF!&lt;&gt;"",1,0))</f>
        <v>#REF!</v>
      </c>
      <c r="T129" s="211" t="e">
        <f>IF('Crisis Indicator Data'!#REF!="No Data",1,IF(#REF!&lt;&gt;"",1,0))</f>
        <v>#REF!</v>
      </c>
      <c r="U129" s="211" t="e">
        <f>IF('Crisis Indicator Data'!#REF!="No Data",1,IF(#REF!&lt;&gt;"",1,0))</f>
        <v>#REF!</v>
      </c>
      <c r="V129" s="211" t="e">
        <f>IF('Crisis Indicator Data'!#REF!="No Data",1,IF(#REF!&lt;&gt;"",1,0))</f>
        <v>#REF!</v>
      </c>
      <c r="W129" s="211" t="e">
        <f>IF('Crisis Indicator Data'!#REF!="No Data",1,IF(#REF!&lt;&gt;"",1,0))</f>
        <v>#REF!</v>
      </c>
      <c r="X129" s="211" t="e">
        <f>IF('Crisis Indicator Data'!#REF!="No Data",1,IF(#REF!&lt;&gt;"",1,0))</f>
        <v>#REF!</v>
      </c>
      <c r="Y129" s="211" t="e">
        <f>IF('Crisis Indicator Data'!#REF!="No Data",1,IF(#REF!&lt;&gt;"",1,0))</f>
        <v>#REF!</v>
      </c>
      <c r="Z129" s="211" t="e">
        <f>IF('Crisis Indicator Data'!#REF!="No Data",1,IF(#REF!&lt;&gt;"",1,0))</f>
        <v>#REF!</v>
      </c>
      <c r="AA129" s="211" t="e">
        <f>IF('Crisis Indicator Data'!#REF!="No Data",1,IF(#REF!&lt;&gt;"",1,0))</f>
        <v>#REF!</v>
      </c>
      <c r="AB129" s="211" t="e">
        <f>IF('Crisis Indicator Data'!#REF!="No Data",1,IF(#REF!&lt;&gt;"",1,0))</f>
        <v>#REF!</v>
      </c>
      <c r="AC129" s="211" t="e">
        <f>IF('Crisis Indicator Data'!#REF!="No Data",1,IF(#REF!&lt;&gt;"",1,0))</f>
        <v>#REF!</v>
      </c>
      <c r="AD129" s="211" t="e">
        <f>IF('Crisis Indicator Data'!#REF!="No Data",1,IF(#REF!&lt;&gt;"",1,0))</f>
        <v>#REF!</v>
      </c>
      <c r="AE129" s="211" t="e">
        <f>IF('Crisis Indicator Data'!#REF!="No Data",1,IF(#REF!&lt;&gt;"",1,0))</f>
        <v>#REF!</v>
      </c>
      <c r="AF129" s="211" t="e">
        <f>IF('Crisis Indicator Data'!#REF!="No Data",1,IF(#REF!&lt;&gt;"",1,0))</f>
        <v>#REF!</v>
      </c>
      <c r="AG129" s="211" t="e">
        <f>IF('Crisis Indicator Data'!#REF!="No Data",1,IF(#REF!&lt;&gt;"",1,0))</f>
        <v>#REF!</v>
      </c>
      <c r="AH129" s="211" t="e">
        <f>IF('Crisis Indicator Data'!#REF!="No Data",1,IF(#REF!&lt;&gt;"",1,0))</f>
        <v>#REF!</v>
      </c>
      <c r="AI129" s="211" t="e">
        <f>IF('Crisis Indicator Data'!#REF!="No Data",1,IF(#REF!&lt;&gt;"",1,0))</f>
        <v>#REF!</v>
      </c>
      <c r="AJ129" s="211" t="e">
        <f>IF('Crisis Indicator Data'!#REF!="No Data",1,IF(#REF!&lt;&gt;"",1,0))</f>
        <v>#REF!</v>
      </c>
      <c r="AK129" s="211" t="e">
        <f>IF('Crisis Indicator Data'!#REF!="No Data",1,IF(#REF!&lt;&gt;"",1,0))</f>
        <v>#REF!</v>
      </c>
      <c r="AL129" s="211" t="e">
        <f>IF('Crisis Indicator Data'!#REF!="No Data",1,IF(#REF!&lt;&gt;"",1,0))</f>
        <v>#REF!</v>
      </c>
      <c r="AM129" s="211" t="e">
        <f>IF('Crisis Indicator Data'!#REF!="No Data",1,IF(#REF!&lt;&gt;"",1,0))</f>
        <v>#REF!</v>
      </c>
      <c r="AN129" s="211" t="e">
        <f>IF('Crisis Indicator Data'!#REF!="No Data",1,IF(#REF!&lt;&gt;"",1,0))</f>
        <v>#REF!</v>
      </c>
      <c r="AO129" s="211" t="e">
        <f>IF('Crisis Indicator Data'!#REF!="No Data",1,IF(#REF!&lt;&gt;"",1,0))</f>
        <v>#REF!</v>
      </c>
      <c r="AP129" s="211" t="e">
        <f>IF('Crisis Indicator Data'!#REF!="No Data",1,IF(#REF!&lt;&gt;"",1,0))</f>
        <v>#REF!</v>
      </c>
      <c r="AQ129" s="211" t="e">
        <f>IF('Crisis Indicator Data'!#REF!="No Data",1,IF(#REF!&lt;&gt;"",1,0))</f>
        <v>#REF!</v>
      </c>
      <c r="AR129" s="211" t="e">
        <f>IF('Crisis Indicator Data'!#REF!="No Data",1,IF(#REF!&lt;&gt;"",1,0))</f>
        <v>#REF!</v>
      </c>
      <c r="AS129" s="211" t="e">
        <f>IF('Crisis Indicator Data'!#REF!="No Data",1,IF(#REF!&lt;&gt;"",1,0))</f>
        <v>#REF!</v>
      </c>
      <c r="AT129" s="211" t="e">
        <f>IF('Crisis Indicator Data'!#REF!="No Data",1,IF(#REF!&lt;&gt;"",1,0))</f>
        <v>#REF!</v>
      </c>
      <c r="AU129" s="211" t="e">
        <f>IF('Crisis Indicator Data'!#REF!="No Data",1,IF(#REF!&lt;&gt;"",1,0))</f>
        <v>#REF!</v>
      </c>
      <c r="AV129" s="211" t="e">
        <f>IF('Crisis Indicator Data'!#REF!="No Data",1,IF(#REF!&lt;&gt;"",1,0))</f>
        <v>#REF!</v>
      </c>
      <c r="AW129" s="211" t="e">
        <f>IF('Crisis Indicator Data'!#REF!="No Data",1,IF(#REF!&lt;&gt;"",1,0))</f>
        <v>#REF!</v>
      </c>
      <c r="AX129" s="211" t="e">
        <f>IF('Crisis Indicator Data'!#REF!="No Data",1,IF(#REF!&lt;&gt;"",1,0))</f>
        <v>#REF!</v>
      </c>
      <c r="AY129" s="211" t="e">
        <f>IF('Crisis Indicator Data'!#REF!="No Data",1,IF(#REF!&lt;&gt;"",1,0))</f>
        <v>#REF!</v>
      </c>
      <c r="AZ129" s="211" t="e">
        <f>IF('Crisis Indicator Data'!#REF!="No Data",1,IF(#REF!&lt;&gt;"",1,0))</f>
        <v>#REF!</v>
      </c>
      <c r="BA129" t="e">
        <f t="shared" si="6"/>
        <v>#REF!</v>
      </c>
      <c r="BB129" s="22" t="e">
        <f t="shared" si="7"/>
        <v>#REF!</v>
      </c>
    </row>
    <row r="130" spans="1:54" x14ac:dyDescent="0.25">
      <c r="A130" t="s">
        <v>8920</v>
      </c>
      <c r="B130" s="211" t="e">
        <f>IF('Crisis Indicator Data'!#REF!="No Data",1,IF(#REF!&lt;&gt;"",1,0))</f>
        <v>#REF!</v>
      </c>
      <c r="C130" s="211" t="e">
        <f>IF('Crisis Indicator Data'!#REF!="No Data",1,IF(#REF!&lt;&gt;"",1,0))</f>
        <v>#REF!</v>
      </c>
      <c r="D130" s="211" t="e">
        <f>IF('Crisis Indicator Data'!#REF!="No Data",1,IF(#REF!&lt;&gt;"",1,0))</f>
        <v>#REF!</v>
      </c>
      <c r="E130" s="211" t="e">
        <f>IF('Crisis Indicator Data'!#REF!="No Data",1,IF(#REF!&lt;&gt;"",1,0))</f>
        <v>#REF!</v>
      </c>
      <c r="F130" s="211" t="e">
        <f>IF('Crisis Indicator Data'!#REF!="No Data",1,IF(#REF!&lt;&gt;"",1,0))</f>
        <v>#REF!</v>
      </c>
      <c r="G130" s="211" t="e">
        <f>IF('Crisis Indicator Data'!#REF!="No Data",1,IF(#REF!&lt;&gt;"",1,0))</f>
        <v>#REF!</v>
      </c>
      <c r="H130" s="211" t="e">
        <f>IF('Crisis Indicator Data'!#REF!="No Data",1,IF(#REF!&lt;&gt;"",1,0))</f>
        <v>#REF!</v>
      </c>
      <c r="I130" s="211" t="e">
        <f>IF('Crisis Indicator Data'!#REF!="No Data",1,IF(#REF!&lt;&gt;"",1,0))</f>
        <v>#REF!</v>
      </c>
      <c r="J130" s="211" t="e">
        <f>IF('Crisis Indicator Data'!#REF!="No Data",1,IF(#REF!&lt;&gt;"",1,0))</f>
        <v>#REF!</v>
      </c>
      <c r="K130" s="211" t="e">
        <f>IF('Crisis Indicator Data'!#REF!="No Data",1,IF(#REF!&lt;&gt;"",1,0))</f>
        <v>#REF!</v>
      </c>
      <c r="L130" s="211" t="e">
        <f>IF('Crisis Indicator Data'!#REF!="No Data",1,IF(#REF!&lt;&gt;"",1,0))</f>
        <v>#REF!</v>
      </c>
      <c r="M130" s="211" t="e">
        <f>IF('Crisis Indicator Data'!#REF!="No Data",1,IF(#REF!&lt;&gt;"",1,0))</f>
        <v>#REF!</v>
      </c>
      <c r="N130" s="211" t="e">
        <f>IF('Crisis Indicator Data'!#REF!="No Data",1,IF(#REF!&lt;&gt;"",1,0))</f>
        <v>#REF!</v>
      </c>
      <c r="O130" s="211" t="e">
        <f>IF('Crisis Indicator Data'!#REF!="No Data",1,IF(#REF!&lt;&gt;"",1,0))</f>
        <v>#REF!</v>
      </c>
      <c r="P130" s="211" t="e">
        <f>IF('Crisis Indicator Data'!#REF!="No Data",1,IF(#REF!&lt;&gt;"",1,0))</f>
        <v>#REF!</v>
      </c>
      <c r="Q130" s="211" t="e">
        <f>IF('Crisis Indicator Data'!#REF!="No Data",1,IF(#REF!&lt;&gt;"",1,0))</f>
        <v>#REF!</v>
      </c>
      <c r="R130" s="211" t="e">
        <f>IF('Crisis Indicator Data'!#REF!="No Data",1,IF(#REF!&lt;&gt;"",1,0))</f>
        <v>#REF!</v>
      </c>
      <c r="S130" s="211" t="e">
        <f>IF('Crisis Indicator Data'!#REF!="No Data",1,IF(#REF!&lt;&gt;"",1,0))</f>
        <v>#REF!</v>
      </c>
      <c r="T130" s="211" t="e">
        <f>IF('Crisis Indicator Data'!#REF!="No Data",1,IF(#REF!&lt;&gt;"",1,0))</f>
        <v>#REF!</v>
      </c>
      <c r="U130" s="211" t="e">
        <f>IF('Crisis Indicator Data'!#REF!="No Data",1,IF(#REF!&lt;&gt;"",1,0))</f>
        <v>#REF!</v>
      </c>
      <c r="V130" s="211" t="e">
        <f>IF('Crisis Indicator Data'!#REF!="No Data",1,IF(#REF!&lt;&gt;"",1,0))</f>
        <v>#REF!</v>
      </c>
      <c r="W130" s="211" t="e">
        <f>IF('Crisis Indicator Data'!#REF!="No Data",1,IF(#REF!&lt;&gt;"",1,0))</f>
        <v>#REF!</v>
      </c>
      <c r="X130" s="211" t="e">
        <f>IF('Crisis Indicator Data'!#REF!="No Data",1,IF(#REF!&lt;&gt;"",1,0))</f>
        <v>#REF!</v>
      </c>
      <c r="Y130" s="211" t="e">
        <f>IF('Crisis Indicator Data'!#REF!="No Data",1,IF(#REF!&lt;&gt;"",1,0))</f>
        <v>#REF!</v>
      </c>
      <c r="Z130" s="211" t="e">
        <f>IF('Crisis Indicator Data'!#REF!="No Data",1,IF(#REF!&lt;&gt;"",1,0))</f>
        <v>#REF!</v>
      </c>
      <c r="AA130" s="211" t="e">
        <f>IF('Crisis Indicator Data'!#REF!="No Data",1,IF(#REF!&lt;&gt;"",1,0))</f>
        <v>#REF!</v>
      </c>
      <c r="AB130" s="211" t="e">
        <f>IF('Crisis Indicator Data'!#REF!="No Data",1,IF(#REF!&lt;&gt;"",1,0))</f>
        <v>#REF!</v>
      </c>
      <c r="AC130" s="211" t="e">
        <f>IF('Crisis Indicator Data'!#REF!="No Data",1,IF(#REF!&lt;&gt;"",1,0))</f>
        <v>#REF!</v>
      </c>
      <c r="AD130" s="211" t="e">
        <f>IF('Crisis Indicator Data'!#REF!="No Data",1,IF(#REF!&lt;&gt;"",1,0))</f>
        <v>#REF!</v>
      </c>
      <c r="AE130" s="211" t="e">
        <f>IF('Crisis Indicator Data'!#REF!="No Data",1,IF(#REF!&lt;&gt;"",1,0))</f>
        <v>#REF!</v>
      </c>
      <c r="AF130" s="211" t="e">
        <f>IF('Crisis Indicator Data'!#REF!="No Data",1,IF(#REF!&lt;&gt;"",1,0))</f>
        <v>#REF!</v>
      </c>
      <c r="AG130" s="211" t="e">
        <f>IF('Crisis Indicator Data'!#REF!="No Data",1,IF(#REF!&lt;&gt;"",1,0))</f>
        <v>#REF!</v>
      </c>
      <c r="AH130" s="211" t="e">
        <f>IF('Crisis Indicator Data'!#REF!="No Data",1,IF(#REF!&lt;&gt;"",1,0))</f>
        <v>#REF!</v>
      </c>
      <c r="AI130" s="211" t="e">
        <f>IF('Crisis Indicator Data'!#REF!="No Data",1,IF(#REF!&lt;&gt;"",1,0))</f>
        <v>#REF!</v>
      </c>
      <c r="AJ130" s="211" t="e">
        <f>IF('Crisis Indicator Data'!#REF!="No Data",1,IF(#REF!&lt;&gt;"",1,0))</f>
        <v>#REF!</v>
      </c>
      <c r="AK130" s="211" t="e">
        <f>IF('Crisis Indicator Data'!#REF!="No Data",1,IF(#REF!&lt;&gt;"",1,0))</f>
        <v>#REF!</v>
      </c>
      <c r="AL130" s="211" t="e">
        <f>IF('Crisis Indicator Data'!#REF!="No Data",1,IF(#REF!&lt;&gt;"",1,0))</f>
        <v>#REF!</v>
      </c>
      <c r="AM130" s="211" t="e">
        <f>IF('Crisis Indicator Data'!#REF!="No Data",1,IF(#REF!&lt;&gt;"",1,0))</f>
        <v>#REF!</v>
      </c>
      <c r="AN130" s="211" t="e">
        <f>IF('Crisis Indicator Data'!#REF!="No Data",1,IF(#REF!&lt;&gt;"",1,0))</f>
        <v>#REF!</v>
      </c>
      <c r="AO130" s="211" t="e">
        <f>IF('Crisis Indicator Data'!#REF!="No Data",1,IF(#REF!&lt;&gt;"",1,0))</f>
        <v>#REF!</v>
      </c>
      <c r="AP130" s="211" t="e">
        <f>IF('Crisis Indicator Data'!#REF!="No Data",1,IF(#REF!&lt;&gt;"",1,0))</f>
        <v>#REF!</v>
      </c>
      <c r="AQ130" s="211" t="e">
        <f>IF('Crisis Indicator Data'!#REF!="No Data",1,IF(#REF!&lt;&gt;"",1,0))</f>
        <v>#REF!</v>
      </c>
      <c r="AR130" s="211" t="e">
        <f>IF('Crisis Indicator Data'!#REF!="No Data",1,IF(#REF!&lt;&gt;"",1,0))</f>
        <v>#REF!</v>
      </c>
      <c r="AS130" s="211" t="e">
        <f>IF('Crisis Indicator Data'!#REF!="No Data",1,IF(#REF!&lt;&gt;"",1,0))</f>
        <v>#REF!</v>
      </c>
      <c r="AT130" s="211" t="e">
        <f>IF('Crisis Indicator Data'!#REF!="No Data",1,IF(#REF!&lt;&gt;"",1,0))</f>
        <v>#REF!</v>
      </c>
      <c r="AU130" s="211" t="e">
        <f>IF('Crisis Indicator Data'!#REF!="No Data",1,IF(#REF!&lt;&gt;"",1,0))</f>
        <v>#REF!</v>
      </c>
      <c r="AV130" s="211" t="e">
        <f>IF('Crisis Indicator Data'!#REF!="No Data",1,IF(#REF!&lt;&gt;"",1,0))</f>
        <v>#REF!</v>
      </c>
      <c r="AW130" s="211" t="e">
        <f>IF('Crisis Indicator Data'!#REF!="No Data",1,IF(#REF!&lt;&gt;"",1,0))</f>
        <v>#REF!</v>
      </c>
      <c r="AX130" s="211" t="e">
        <f>IF('Crisis Indicator Data'!#REF!="No Data",1,IF(#REF!&lt;&gt;"",1,0))</f>
        <v>#REF!</v>
      </c>
      <c r="AY130" s="211" t="e">
        <f>IF('Crisis Indicator Data'!#REF!="No Data",1,IF(#REF!&lt;&gt;"",1,0))</f>
        <v>#REF!</v>
      </c>
      <c r="AZ130" s="211" t="e">
        <f>IF('Crisis Indicator Data'!#REF!="No Data",1,IF(#REF!&lt;&gt;"",1,0))</f>
        <v>#REF!</v>
      </c>
      <c r="BA130" t="e">
        <f t="shared" ref="BA130:BA161" si="8">SUM(B130:AZ130)</f>
        <v>#REF!</v>
      </c>
      <c r="BB130" s="22" t="e">
        <f t="shared" ref="BB130:BB161" si="9">BA130/51</f>
        <v>#REF!</v>
      </c>
    </row>
    <row r="131" spans="1:54" x14ac:dyDescent="0.25">
      <c r="A131" t="s">
        <v>8928</v>
      </c>
      <c r="B131" s="211" t="e">
        <f>IF('Crisis Indicator Data'!#REF!="No Data",1,IF(#REF!&lt;&gt;"",1,0))</f>
        <v>#REF!</v>
      </c>
      <c r="C131" s="211" t="e">
        <f>IF('Crisis Indicator Data'!#REF!="No Data",1,IF(#REF!&lt;&gt;"",1,0))</f>
        <v>#REF!</v>
      </c>
      <c r="D131" s="211" t="e">
        <f>IF('Crisis Indicator Data'!#REF!="No Data",1,IF(#REF!&lt;&gt;"",1,0))</f>
        <v>#REF!</v>
      </c>
      <c r="E131" s="211" t="e">
        <f>IF('Crisis Indicator Data'!#REF!="No Data",1,IF(#REF!&lt;&gt;"",1,0))</f>
        <v>#REF!</v>
      </c>
      <c r="F131" s="211" t="e">
        <f>IF('Crisis Indicator Data'!#REF!="No Data",1,IF(#REF!&lt;&gt;"",1,0))</f>
        <v>#REF!</v>
      </c>
      <c r="G131" s="211" t="e">
        <f>IF('Crisis Indicator Data'!#REF!="No Data",1,IF(#REF!&lt;&gt;"",1,0))</f>
        <v>#REF!</v>
      </c>
      <c r="H131" s="211" t="e">
        <f>IF('Crisis Indicator Data'!#REF!="No Data",1,IF(#REF!&lt;&gt;"",1,0))</f>
        <v>#REF!</v>
      </c>
      <c r="I131" s="211" t="e">
        <f>IF('Crisis Indicator Data'!#REF!="No Data",1,IF(#REF!&lt;&gt;"",1,0))</f>
        <v>#REF!</v>
      </c>
      <c r="J131" s="211" t="e">
        <f>IF('Crisis Indicator Data'!#REF!="No Data",1,IF(#REF!&lt;&gt;"",1,0))</f>
        <v>#REF!</v>
      </c>
      <c r="K131" s="211" t="e">
        <f>IF('Crisis Indicator Data'!#REF!="No Data",1,IF(#REF!&lt;&gt;"",1,0))</f>
        <v>#REF!</v>
      </c>
      <c r="L131" s="211" t="e">
        <f>IF('Crisis Indicator Data'!#REF!="No Data",1,IF(#REF!&lt;&gt;"",1,0))</f>
        <v>#REF!</v>
      </c>
      <c r="M131" s="211" t="e">
        <f>IF('Crisis Indicator Data'!#REF!="No Data",1,IF(#REF!&lt;&gt;"",1,0))</f>
        <v>#REF!</v>
      </c>
      <c r="N131" s="211" t="e">
        <f>IF('Crisis Indicator Data'!#REF!="No Data",1,IF(#REF!&lt;&gt;"",1,0))</f>
        <v>#REF!</v>
      </c>
      <c r="O131" s="211" t="e">
        <f>IF('Crisis Indicator Data'!#REF!="No Data",1,IF(#REF!&lt;&gt;"",1,0))</f>
        <v>#REF!</v>
      </c>
      <c r="P131" s="211" t="e">
        <f>IF('Crisis Indicator Data'!#REF!="No Data",1,IF(#REF!&lt;&gt;"",1,0))</f>
        <v>#REF!</v>
      </c>
      <c r="Q131" s="211" t="e">
        <f>IF('Crisis Indicator Data'!#REF!="No Data",1,IF(#REF!&lt;&gt;"",1,0))</f>
        <v>#REF!</v>
      </c>
      <c r="R131" s="211" t="e">
        <f>IF('Crisis Indicator Data'!#REF!="No Data",1,IF(#REF!&lt;&gt;"",1,0))</f>
        <v>#REF!</v>
      </c>
      <c r="S131" s="211" t="e">
        <f>IF('Crisis Indicator Data'!#REF!="No Data",1,IF(#REF!&lt;&gt;"",1,0))</f>
        <v>#REF!</v>
      </c>
      <c r="T131" s="211" t="e">
        <f>IF('Crisis Indicator Data'!#REF!="No Data",1,IF(#REF!&lt;&gt;"",1,0))</f>
        <v>#REF!</v>
      </c>
      <c r="U131" s="211" t="e">
        <f>IF('Crisis Indicator Data'!#REF!="No Data",1,IF(#REF!&lt;&gt;"",1,0))</f>
        <v>#REF!</v>
      </c>
      <c r="V131" s="211" t="e">
        <f>IF('Crisis Indicator Data'!#REF!="No Data",1,IF(#REF!&lt;&gt;"",1,0))</f>
        <v>#REF!</v>
      </c>
      <c r="W131" s="211" t="e">
        <f>IF('Crisis Indicator Data'!#REF!="No Data",1,IF(#REF!&lt;&gt;"",1,0))</f>
        <v>#REF!</v>
      </c>
      <c r="X131" s="211" t="e">
        <f>IF('Crisis Indicator Data'!#REF!="No Data",1,IF(#REF!&lt;&gt;"",1,0))</f>
        <v>#REF!</v>
      </c>
      <c r="Y131" s="211" t="e">
        <f>IF('Crisis Indicator Data'!#REF!="No Data",1,IF(#REF!&lt;&gt;"",1,0))</f>
        <v>#REF!</v>
      </c>
      <c r="Z131" s="211" t="e">
        <f>IF('Crisis Indicator Data'!#REF!="No Data",1,IF(#REF!&lt;&gt;"",1,0))</f>
        <v>#REF!</v>
      </c>
      <c r="AA131" s="211" t="e">
        <f>IF('Crisis Indicator Data'!#REF!="No Data",1,IF(#REF!&lt;&gt;"",1,0))</f>
        <v>#REF!</v>
      </c>
      <c r="AB131" s="211" t="e">
        <f>IF('Crisis Indicator Data'!#REF!="No Data",1,IF(#REF!&lt;&gt;"",1,0))</f>
        <v>#REF!</v>
      </c>
      <c r="AC131" s="211" t="e">
        <f>IF('Crisis Indicator Data'!#REF!="No Data",1,IF(#REF!&lt;&gt;"",1,0))</f>
        <v>#REF!</v>
      </c>
      <c r="AD131" s="211" t="e">
        <f>IF('Crisis Indicator Data'!#REF!="No Data",1,IF(#REF!&lt;&gt;"",1,0))</f>
        <v>#REF!</v>
      </c>
      <c r="AE131" s="211" t="e">
        <f>IF('Crisis Indicator Data'!#REF!="No Data",1,IF(#REF!&lt;&gt;"",1,0))</f>
        <v>#REF!</v>
      </c>
      <c r="AF131" s="211" t="e">
        <f>IF('Crisis Indicator Data'!#REF!="No Data",1,IF(#REF!&lt;&gt;"",1,0))</f>
        <v>#REF!</v>
      </c>
      <c r="AG131" s="211" t="e">
        <f>IF('Crisis Indicator Data'!#REF!="No Data",1,IF(#REF!&lt;&gt;"",1,0))</f>
        <v>#REF!</v>
      </c>
      <c r="AH131" s="211" t="e">
        <f>IF('Crisis Indicator Data'!#REF!="No Data",1,IF(#REF!&lt;&gt;"",1,0))</f>
        <v>#REF!</v>
      </c>
      <c r="AI131" s="211" t="e">
        <f>IF('Crisis Indicator Data'!#REF!="No Data",1,IF(#REF!&lt;&gt;"",1,0))</f>
        <v>#REF!</v>
      </c>
      <c r="AJ131" s="211" t="e">
        <f>IF('Crisis Indicator Data'!#REF!="No Data",1,IF(#REF!&lt;&gt;"",1,0))</f>
        <v>#REF!</v>
      </c>
      <c r="AK131" s="211" t="e">
        <f>IF('Crisis Indicator Data'!#REF!="No Data",1,IF(#REF!&lt;&gt;"",1,0))</f>
        <v>#REF!</v>
      </c>
      <c r="AL131" s="211" t="e">
        <f>IF('Crisis Indicator Data'!#REF!="No Data",1,IF(#REF!&lt;&gt;"",1,0))</f>
        <v>#REF!</v>
      </c>
      <c r="AM131" s="211" t="e">
        <f>IF('Crisis Indicator Data'!#REF!="No Data",1,IF(#REF!&lt;&gt;"",1,0))</f>
        <v>#REF!</v>
      </c>
      <c r="AN131" s="211" t="e">
        <f>IF('Crisis Indicator Data'!#REF!="No Data",1,IF(#REF!&lt;&gt;"",1,0))</f>
        <v>#REF!</v>
      </c>
      <c r="AO131" s="211" t="e">
        <f>IF('Crisis Indicator Data'!#REF!="No Data",1,IF(#REF!&lt;&gt;"",1,0))</f>
        <v>#REF!</v>
      </c>
      <c r="AP131" s="211" t="e">
        <f>IF('Crisis Indicator Data'!#REF!="No Data",1,IF(#REF!&lt;&gt;"",1,0))</f>
        <v>#REF!</v>
      </c>
      <c r="AQ131" s="211" t="e">
        <f>IF('Crisis Indicator Data'!#REF!="No Data",1,IF(#REF!&lt;&gt;"",1,0))</f>
        <v>#REF!</v>
      </c>
      <c r="AR131" s="211" t="e">
        <f>IF('Crisis Indicator Data'!#REF!="No Data",1,IF(#REF!&lt;&gt;"",1,0))</f>
        <v>#REF!</v>
      </c>
      <c r="AS131" s="211" t="e">
        <f>IF('Crisis Indicator Data'!#REF!="No Data",1,IF(#REF!&lt;&gt;"",1,0))</f>
        <v>#REF!</v>
      </c>
      <c r="AT131" s="211" t="e">
        <f>IF('Crisis Indicator Data'!#REF!="No Data",1,IF(#REF!&lt;&gt;"",1,0))</f>
        <v>#REF!</v>
      </c>
      <c r="AU131" s="211" t="e">
        <f>IF('Crisis Indicator Data'!#REF!="No Data",1,IF(#REF!&lt;&gt;"",1,0))</f>
        <v>#REF!</v>
      </c>
      <c r="AV131" s="211" t="e">
        <f>IF('Crisis Indicator Data'!#REF!="No Data",1,IF(#REF!&lt;&gt;"",1,0))</f>
        <v>#REF!</v>
      </c>
      <c r="AW131" s="211" t="e">
        <f>IF('Crisis Indicator Data'!#REF!="No Data",1,IF(#REF!&lt;&gt;"",1,0))</f>
        <v>#REF!</v>
      </c>
      <c r="AX131" s="211" t="e">
        <f>IF('Crisis Indicator Data'!#REF!="No Data",1,IF(#REF!&lt;&gt;"",1,0))</f>
        <v>#REF!</v>
      </c>
      <c r="AY131" s="211" t="e">
        <f>IF('Crisis Indicator Data'!#REF!="No Data",1,IF(#REF!&lt;&gt;"",1,0))</f>
        <v>#REF!</v>
      </c>
      <c r="AZ131" s="211" t="e">
        <f>IF('Crisis Indicator Data'!#REF!="No Data",1,IF(#REF!&lt;&gt;"",1,0))</f>
        <v>#REF!</v>
      </c>
      <c r="BA131" t="e">
        <f t="shared" si="8"/>
        <v>#REF!</v>
      </c>
      <c r="BB131" s="22" t="e">
        <f t="shared" si="9"/>
        <v>#REF!</v>
      </c>
    </row>
    <row r="132" spans="1:54" x14ac:dyDescent="0.25">
      <c r="A132" t="s">
        <v>8916</v>
      </c>
      <c r="B132" s="211" t="e">
        <f>IF('Crisis Indicator Data'!#REF!="No Data",1,IF(#REF!&lt;&gt;"",1,0))</f>
        <v>#REF!</v>
      </c>
      <c r="C132" s="211" t="e">
        <f>IF('Crisis Indicator Data'!#REF!="No Data",1,IF(#REF!&lt;&gt;"",1,0))</f>
        <v>#REF!</v>
      </c>
      <c r="D132" s="211" t="e">
        <f>IF('Crisis Indicator Data'!#REF!="No Data",1,IF(#REF!&lt;&gt;"",1,0))</f>
        <v>#REF!</v>
      </c>
      <c r="E132" s="211" t="e">
        <f>IF('Crisis Indicator Data'!#REF!="No Data",1,IF(#REF!&lt;&gt;"",1,0))</f>
        <v>#REF!</v>
      </c>
      <c r="F132" s="211" t="e">
        <f>IF('Crisis Indicator Data'!#REF!="No Data",1,IF(#REF!&lt;&gt;"",1,0))</f>
        <v>#REF!</v>
      </c>
      <c r="G132" s="211" t="e">
        <f>IF('Crisis Indicator Data'!#REF!="No Data",1,IF(#REF!&lt;&gt;"",1,0))</f>
        <v>#REF!</v>
      </c>
      <c r="H132" s="211" t="e">
        <f>IF('Crisis Indicator Data'!#REF!="No Data",1,IF(#REF!&lt;&gt;"",1,0))</f>
        <v>#REF!</v>
      </c>
      <c r="I132" s="211" t="e">
        <f>IF('Crisis Indicator Data'!#REF!="No Data",1,IF(#REF!&lt;&gt;"",1,0))</f>
        <v>#REF!</v>
      </c>
      <c r="J132" s="211" t="e">
        <f>IF('Crisis Indicator Data'!#REF!="No Data",1,IF(#REF!&lt;&gt;"",1,0))</f>
        <v>#REF!</v>
      </c>
      <c r="K132" s="211" t="e">
        <f>IF('Crisis Indicator Data'!#REF!="No Data",1,IF(#REF!&lt;&gt;"",1,0))</f>
        <v>#REF!</v>
      </c>
      <c r="L132" s="211" t="e">
        <f>IF('Crisis Indicator Data'!#REF!="No Data",1,IF(#REF!&lt;&gt;"",1,0))</f>
        <v>#REF!</v>
      </c>
      <c r="M132" s="211" t="e">
        <f>IF('Crisis Indicator Data'!#REF!="No Data",1,IF(#REF!&lt;&gt;"",1,0))</f>
        <v>#REF!</v>
      </c>
      <c r="N132" s="211" t="e">
        <f>IF('Crisis Indicator Data'!#REF!="No Data",1,IF(#REF!&lt;&gt;"",1,0))</f>
        <v>#REF!</v>
      </c>
      <c r="O132" s="211" t="e">
        <f>IF('Crisis Indicator Data'!#REF!="No Data",1,IF(#REF!&lt;&gt;"",1,0))</f>
        <v>#REF!</v>
      </c>
      <c r="P132" s="211" t="e">
        <f>IF('Crisis Indicator Data'!#REF!="No Data",1,IF(#REF!&lt;&gt;"",1,0))</f>
        <v>#REF!</v>
      </c>
      <c r="Q132" s="211" t="e">
        <f>IF('Crisis Indicator Data'!#REF!="No Data",1,IF(#REF!&lt;&gt;"",1,0))</f>
        <v>#REF!</v>
      </c>
      <c r="R132" s="211" t="e">
        <f>IF('Crisis Indicator Data'!#REF!="No Data",1,IF(#REF!&lt;&gt;"",1,0))</f>
        <v>#REF!</v>
      </c>
      <c r="S132" s="211" t="e">
        <f>IF('Crisis Indicator Data'!#REF!="No Data",1,IF(#REF!&lt;&gt;"",1,0))</f>
        <v>#REF!</v>
      </c>
      <c r="T132" s="211" t="e">
        <f>IF('Crisis Indicator Data'!#REF!="No Data",1,IF(#REF!&lt;&gt;"",1,0))</f>
        <v>#REF!</v>
      </c>
      <c r="U132" s="211" t="e">
        <f>IF('Crisis Indicator Data'!#REF!="No Data",1,IF(#REF!&lt;&gt;"",1,0))</f>
        <v>#REF!</v>
      </c>
      <c r="V132" s="211" t="e">
        <f>IF('Crisis Indicator Data'!#REF!="No Data",1,IF(#REF!&lt;&gt;"",1,0))</f>
        <v>#REF!</v>
      </c>
      <c r="W132" s="211" t="e">
        <f>IF('Crisis Indicator Data'!#REF!="No Data",1,IF(#REF!&lt;&gt;"",1,0))</f>
        <v>#REF!</v>
      </c>
      <c r="X132" s="211" t="e">
        <f>IF('Crisis Indicator Data'!#REF!="No Data",1,IF(#REF!&lt;&gt;"",1,0))</f>
        <v>#REF!</v>
      </c>
      <c r="Y132" s="211" t="e">
        <f>IF('Crisis Indicator Data'!#REF!="No Data",1,IF(#REF!&lt;&gt;"",1,0))</f>
        <v>#REF!</v>
      </c>
      <c r="Z132" s="211" t="e">
        <f>IF('Crisis Indicator Data'!#REF!="No Data",1,IF(#REF!&lt;&gt;"",1,0))</f>
        <v>#REF!</v>
      </c>
      <c r="AA132" s="211" t="e">
        <f>IF('Crisis Indicator Data'!#REF!="No Data",1,IF(#REF!&lt;&gt;"",1,0))</f>
        <v>#REF!</v>
      </c>
      <c r="AB132" s="211" t="e">
        <f>IF('Crisis Indicator Data'!#REF!="No Data",1,IF(#REF!&lt;&gt;"",1,0))</f>
        <v>#REF!</v>
      </c>
      <c r="AC132" s="211" t="e">
        <f>IF('Crisis Indicator Data'!#REF!="No Data",1,IF(#REF!&lt;&gt;"",1,0))</f>
        <v>#REF!</v>
      </c>
      <c r="AD132" s="211" t="e">
        <f>IF('Crisis Indicator Data'!#REF!="No Data",1,IF(#REF!&lt;&gt;"",1,0))</f>
        <v>#REF!</v>
      </c>
      <c r="AE132" s="211" t="e">
        <f>IF('Crisis Indicator Data'!#REF!="No Data",1,IF(#REF!&lt;&gt;"",1,0))</f>
        <v>#REF!</v>
      </c>
      <c r="AF132" s="211" t="e">
        <f>IF('Crisis Indicator Data'!#REF!="No Data",1,IF(#REF!&lt;&gt;"",1,0))</f>
        <v>#REF!</v>
      </c>
      <c r="AG132" s="211" t="e">
        <f>IF('Crisis Indicator Data'!#REF!="No Data",1,IF(#REF!&lt;&gt;"",1,0))</f>
        <v>#REF!</v>
      </c>
      <c r="AH132" s="211" t="e">
        <f>IF('Crisis Indicator Data'!#REF!="No Data",1,IF(#REF!&lt;&gt;"",1,0))</f>
        <v>#REF!</v>
      </c>
      <c r="AI132" s="211" t="e">
        <f>IF('Crisis Indicator Data'!#REF!="No Data",1,IF(#REF!&lt;&gt;"",1,0))</f>
        <v>#REF!</v>
      </c>
      <c r="AJ132" s="211" t="e">
        <f>IF('Crisis Indicator Data'!#REF!="No Data",1,IF(#REF!&lt;&gt;"",1,0))</f>
        <v>#REF!</v>
      </c>
      <c r="AK132" s="211" t="e">
        <f>IF('Crisis Indicator Data'!#REF!="No Data",1,IF(#REF!&lt;&gt;"",1,0))</f>
        <v>#REF!</v>
      </c>
      <c r="AL132" s="211" t="e">
        <f>IF('Crisis Indicator Data'!#REF!="No Data",1,IF(#REF!&lt;&gt;"",1,0))</f>
        <v>#REF!</v>
      </c>
      <c r="AM132" s="211" t="e">
        <f>IF('Crisis Indicator Data'!#REF!="No Data",1,IF(#REF!&lt;&gt;"",1,0))</f>
        <v>#REF!</v>
      </c>
      <c r="AN132" s="211" t="e">
        <f>IF('Crisis Indicator Data'!#REF!="No Data",1,IF(#REF!&lt;&gt;"",1,0))</f>
        <v>#REF!</v>
      </c>
      <c r="AO132" s="211" t="e">
        <f>IF('Crisis Indicator Data'!#REF!="No Data",1,IF(#REF!&lt;&gt;"",1,0))</f>
        <v>#REF!</v>
      </c>
      <c r="AP132" s="211" t="e">
        <f>IF('Crisis Indicator Data'!#REF!="No Data",1,IF(#REF!&lt;&gt;"",1,0))</f>
        <v>#REF!</v>
      </c>
      <c r="AQ132" s="211" t="e">
        <f>IF('Crisis Indicator Data'!#REF!="No Data",1,IF(#REF!&lt;&gt;"",1,0))</f>
        <v>#REF!</v>
      </c>
      <c r="AR132" s="211" t="e">
        <f>IF('Crisis Indicator Data'!#REF!="No Data",1,IF(#REF!&lt;&gt;"",1,0))</f>
        <v>#REF!</v>
      </c>
      <c r="AS132" s="211" t="e">
        <f>IF('Crisis Indicator Data'!#REF!="No Data",1,IF(#REF!&lt;&gt;"",1,0))</f>
        <v>#REF!</v>
      </c>
      <c r="AT132" s="211" t="e">
        <f>IF('Crisis Indicator Data'!#REF!="No Data",1,IF(#REF!&lt;&gt;"",1,0))</f>
        <v>#REF!</v>
      </c>
      <c r="AU132" s="211" t="e">
        <f>IF('Crisis Indicator Data'!#REF!="No Data",1,IF(#REF!&lt;&gt;"",1,0))</f>
        <v>#REF!</v>
      </c>
      <c r="AV132" s="211" t="e">
        <f>IF('Crisis Indicator Data'!#REF!="No Data",1,IF(#REF!&lt;&gt;"",1,0))</f>
        <v>#REF!</v>
      </c>
      <c r="AW132" s="211" t="e">
        <f>IF('Crisis Indicator Data'!#REF!="No Data",1,IF(#REF!&lt;&gt;"",1,0))</f>
        <v>#REF!</v>
      </c>
      <c r="AX132" s="211" t="e">
        <f>IF('Crisis Indicator Data'!#REF!="No Data",1,IF(#REF!&lt;&gt;"",1,0))</f>
        <v>#REF!</v>
      </c>
      <c r="AY132" s="211" t="e">
        <f>IF('Crisis Indicator Data'!#REF!="No Data",1,IF(#REF!&lt;&gt;"",1,0))</f>
        <v>#REF!</v>
      </c>
      <c r="AZ132" s="211" t="e">
        <f>IF('Crisis Indicator Data'!#REF!="No Data",1,IF(#REF!&lt;&gt;"",1,0))</f>
        <v>#REF!</v>
      </c>
      <c r="BA132" t="e">
        <f t="shared" si="8"/>
        <v>#REF!</v>
      </c>
      <c r="BB132" s="22" t="e">
        <f t="shared" si="9"/>
        <v>#REF!</v>
      </c>
    </row>
    <row r="133" spans="1:54" x14ac:dyDescent="0.25">
      <c r="A133" t="s">
        <v>8921</v>
      </c>
      <c r="B133" s="211" t="e">
        <f>IF('Crisis Indicator Data'!#REF!="No Data",1,IF(#REF!&lt;&gt;"",1,0))</f>
        <v>#REF!</v>
      </c>
      <c r="C133" s="211" t="e">
        <f>IF('Crisis Indicator Data'!#REF!="No Data",1,IF(#REF!&lt;&gt;"",1,0))</f>
        <v>#REF!</v>
      </c>
      <c r="D133" s="211" t="e">
        <f>IF('Crisis Indicator Data'!#REF!="No Data",1,IF(#REF!&lt;&gt;"",1,0))</f>
        <v>#REF!</v>
      </c>
      <c r="E133" s="211" t="e">
        <f>IF('Crisis Indicator Data'!#REF!="No Data",1,IF(#REF!&lt;&gt;"",1,0))</f>
        <v>#REF!</v>
      </c>
      <c r="F133" s="211" t="e">
        <f>IF('Crisis Indicator Data'!#REF!="No Data",1,IF(#REF!&lt;&gt;"",1,0))</f>
        <v>#REF!</v>
      </c>
      <c r="G133" s="211" t="e">
        <f>IF('Crisis Indicator Data'!#REF!="No Data",1,IF(#REF!&lt;&gt;"",1,0))</f>
        <v>#REF!</v>
      </c>
      <c r="H133" s="211" t="e">
        <f>IF('Crisis Indicator Data'!#REF!="No Data",1,IF(#REF!&lt;&gt;"",1,0))</f>
        <v>#REF!</v>
      </c>
      <c r="I133" s="211" t="e">
        <f>IF('Crisis Indicator Data'!#REF!="No Data",1,IF(#REF!&lt;&gt;"",1,0))</f>
        <v>#REF!</v>
      </c>
      <c r="J133" s="211" t="e">
        <f>IF('Crisis Indicator Data'!#REF!="No Data",1,IF(#REF!&lt;&gt;"",1,0))</f>
        <v>#REF!</v>
      </c>
      <c r="K133" s="211" t="e">
        <f>IF('Crisis Indicator Data'!#REF!="No Data",1,IF(#REF!&lt;&gt;"",1,0))</f>
        <v>#REF!</v>
      </c>
      <c r="L133" s="211" t="e">
        <f>IF('Crisis Indicator Data'!#REF!="No Data",1,IF(#REF!&lt;&gt;"",1,0))</f>
        <v>#REF!</v>
      </c>
      <c r="M133" s="211" t="e">
        <f>IF('Crisis Indicator Data'!#REF!="No Data",1,IF(#REF!&lt;&gt;"",1,0))</f>
        <v>#REF!</v>
      </c>
      <c r="N133" s="211" t="e">
        <f>IF('Crisis Indicator Data'!#REF!="No Data",1,IF(#REF!&lt;&gt;"",1,0))</f>
        <v>#REF!</v>
      </c>
      <c r="O133" s="211" t="e">
        <f>IF('Crisis Indicator Data'!#REF!="No Data",1,IF(#REF!&lt;&gt;"",1,0))</f>
        <v>#REF!</v>
      </c>
      <c r="P133" s="211" t="e">
        <f>IF('Crisis Indicator Data'!#REF!="No Data",1,IF(#REF!&lt;&gt;"",1,0))</f>
        <v>#REF!</v>
      </c>
      <c r="Q133" s="211" t="e">
        <f>IF('Crisis Indicator Data'!#REF!="No Data",1,IF(#REF!&lt;&gt;"",1,0))</f>
        <v>#REF!</v>
      </c>
      <c r="R133" s="211" t="e">
        <f>IF('Crisis Indicator Data'!#REF!="No Data",1,IF(#REF!&lt;&gt;"",1,0))</f>
        <v>#REF!</v>
      </c>
      <c r="S133" s="211" t="e">
        <f>IF('Crisis Indicator Data'!#REF!="No Data",1,IF(#REF!&lt;&gt;"",1,0))</f>
        <v>#REF!</v>
      </c>
      <c r="T133" s="211" t="e">
        <f>IF('Crisis Indicator Data'!#REF!="No Data",1,IF(#REF!&lt;&gt;"",1,0))</f>
        <v>#REF!</v>
      </c>
      <c r="U133" s="211" t="e">
        <f>IF('Crisis Indicator Data'!#REF!="No Data",1,IF(#REF!&lt;&gt;"",1,0))</f>
        <v>#REF!</v>
      </c>
      <c r="V133" s="211" t="e">
        <f>IF('Crisis Indicator Data'!#REF!="No Data",1,IF(#REF!&lt;&gt;"",1,0))</f>
        <v>#REF!</v>
      </c>
      <c r="W133" s="211" t="e">
        <f>IF('Crisis Indicator Data'!#REF!="No Data",1,IF(#REF!&lt;&gt;"",1,0))</f>
        <v>#REF!</v>
      </c>
      <c r="X133" s="211" t="e">
        <f>IF('Crisis Indicator Data'!#REF!="No Data",1,IF(#REF!&lt;&gt;"",1,0))</f>
        <v>#REF!</v>
      </c>
      <c r="Y133" s="211" t="e">
        <f>IF('Crisis Indicator Data'!#REF!="No Data",1,IF(#REF!&lt;&gt;"",1,0))</f>
        <v>#REF!</v>
      </c>
      <c r="Z133" s="211" t="e">
        <f>IF('Crisis Indicator Data'!#REF!="No Data",1,IF(#REF!&lt;&gt;"",1,0))</f>
        <v>#REF!</v>
      </c>
      <c r="AA133" s="211" t="e">
        <f>IF('Crisis Indicator Data'!#REF!="No Data",1,IF(#REF!&lt;&gt;"",1,0))</f>
        <v>#REF!</v>
      </c>
      <c r="AB133" s="211" t="e">
        <f>IF('Crisis Indicator Data'!#REF!="No Data",1,IF(#REF!&lt;&gt;"",1,0))</f>
        <v>#REF!</v>
      </c>
      <c r="AC133" s="211" t="e">
        <f>IF('Crisis Indicator Data'!#REF!="No Data",1,IF(#REF!&lt;&gt;"",1,0))</f>
        <v>#REF!</v>
      </c>
      <c r="AD133" s="211" t="e">
        <f>IF('Crisis Indicator Data'!#REF!="No Data",1,IF(#REF!&lt;&gt;"",1,0))</f>
        <v>#REF!</v>
      </c>
      <c r="AE133" s="211" t="e">
        <f>IF('Crisis Indicator Data'!#REF!="No Data",1,IF(#REF!&lt;&gt;"",1,0))</f>
        <v>#REF!</v>
      </c>
      <c r="AF133" s="211" t="e">
        <f>IF('Crisis Indicator Data'!#REF!="No Data",1,IF(#REF!&lt;&gt;"",1,0))</f>
        <v>#REF!</v>
      </c>
      <c r="AG133" s="211" t="e">
        <f>IF('Crisis Indicator Data'!#REF!="No Data",1,IF(#REF!&lt;&gt;"",1,0))</f>
        <v>#REF!</v>
      </c>
      <c r="AH133" s="211" t="e">
        <f>IF('Crisis Indicator Data'!#REF!="No Data",1,IF(#REF!&lt;&gt;"",1,0))</f>
        <v>#REF!</v>
      </c>
      <c r="AI133" s="211" t="e">
        <f>IF('Crisis Indicator Data'!#REF!="No Data",1,IF(#REF!&lt;&gt;"",1,0))</f>
        <v>#REF!</v>
      </c>
      <c r="AJ133" s="211" t="e">
        <f>IF('Crisis Indicator Data'!#REF!="No Data",1,IF(#REF!&lt;&gt;"",1,0))</f>
        <v>#REF!</v>
      </c>
      <c r="AK133" s="211" t="e">
        <f>IF('Crisis Indicator Data'!#REF!="No Data",1,IF(#REF!&lt;&gt;"",1,0))</f>
        <v>#REF!</v>
      </c>
      <c r="AL133" s="211" t="e">
        <f>IF('Crisis Indicator Data'!#REF!="No Data",1,IF(#REF!&lt;&gt;"",1,0))</f>
        <v>#REF!</v>
      </c>
      <c r="AM133" s="211" t="e">
        <f>IF('Crisis Indicator Data'!#REF!="No Data",1,IF(#REF!&lt;&gt;"",1,0))</f>
        <v>#REF!</v>
      </c>
      <c r="AN133" s="211" t="e">
        <f>IF('Crisis Indicator Data'!#REF!="No Data",1,IF(#REF!&lt;&gt;"",1,0))</f>
        <v>#REF!</v>
      </c>
      <c r="AO133" s="211" t="e">
        <f>IF('Crisis Indicator Data'!#REF!="No Data",1,IF(#REF!&lt;&gt;"",1,0))</f>
        <v>#REF!</v>
      </c>
      <c r="AP133" s="211" t="e">
        <f>IF('Crisis Indicator Data'!#REF!="No Data",1,IF(#REF!&lt;&gt;"",1,0))</f>
        <v>#REF!</v>
      </c>
      <c r="AQ133" s="211" t="e">
        <f>IF('Crisis Indicator Data'!#REF!="No Data",1,IF(#REF!&lt;&gt;"",1,0))</f>
        <v>#REF!</v>
      </c>
      <c r="AR133" s="211" t="e">
        <f>IF('Crisis Indicator Data'!#REF!="No Data",1,IF(#REF!&lt;&gt;"",1,0))</f>
        <v>#REF!</v>
      </c>
      <c r="AS133" s="211" t="e">
        <f>IF('Crisis Indicator Data'!#REF!="No Data",1,IF(#REF!&lt;&gt;"",1,0))</f>
        <v>#REF!</v>
      </c>
      <c r="AT133" s="211" t="e">
        <f>IF('Crisis Indicator Data'!#REF!="No Data",1,IF(#REF!&lt;&gt;"",1,0))</f>
        <v>#REF!</v>
      </c>
      <c r="AU133" s="211" t="e">
        <f>IF('Crisis Indicator Data'!#REF!="No Data",1,IF(#REF!&lt;&gt;"",1,0))</f>
        <v>#REF!</v>
      </c>
      <c r="AV133" s="211" t="e">
        <f>IF('Crisis Indicator Data'!#REF!="No Data",1,IF(#REF!&lt;&gt;"",1,0))</f>
        <v>#REF!</v>
      </c>
      <c r="AW133" s="211" t="e">
        <f>IF('Crisis Indicator Data'!#REF!="No Data",1,IF(#REF!&lt;&gt;"",1,0))</f>
        <v>#REF!</v>
      </c>
      <c r="AX133" s="211" t="e">
        <f>IF('Crisis Indicator Data'!#REF!="No Data",1,IF(#REF!&lt;&gt;"",1,0))</f>
        <v>#REF!</v>
      </c>
      <c r="AY133" s="211" t="e">
        <f>IF('Crisis Indicator Data'!#REF!="No Data",1,IF(#REF!&lt;&gt;"",1,0))</f>
        <v>#REF!</v>
      </c>
      <c r="AZ133" s="211" t="e">
        <f>IF('Crisis Indicator Data'!#REF!="No Data",1,IF(#REF!&lt;&gt;"",1,0))</f>
        <v>#REF!</v>
      </c>
      <c r="BA133" t="e">
        <f t="shared" si="8"/>
        <v>#REF!</v>
      </c>
      <c r="BB133" s="22" t="e">
        <f t="shared" si="9"/>
        <v>#REF!</v>
      </c>
    </row>
    <row r="134" spans="1:54" x14ac:dyDescent="0.25">
      <c r="A134" t="s">
        <v>8927</v>
      </c>
      <c r="B134" s="211" t="e">
        <f>IF('Crisis Indicator Data'!#REF!="No Data",1,IF(#REF!&lt;&gt;"",1,0))</f>
        <v>#REF!</v>
      </c>
      <c r="C134" s="211" t="e">
        <f>IF('Crisis Indicator Data'!#REF!="No Data",1,IF(#REF!&lt;&gt;"",1,0))</f>
        <v>#REF!</v>
      </c>
      <c r="D134" s="211" t="e">
        <f>IF('Crisis Indicator Data'!#REF!="No Data",1,IF(#REF!&lt;&gt;"",1,0))</f>
        <v>#REF!</v>
      </c>
      <c r="E134" s="211" t="e">
        <f>IF('Crisis Indicator Data'!#REF!="No Data",1,IF(#REF!&lt;&gt;"",1,0))</f>
        <v>#REF!</v>
      </c>
      <c r="F134" s="211" t="e">
        <f>IF('Crisis Indicator Data'!#REF!="No Data",1,IF(#REF!&lt;&gt;"",1,0))</f>
        <v>#REF!</v>
      </c>
      <c r="G134" s="211" t="e">
        <f>IF('Crisis Indicator Data'!#REF!="No Data",1,IF(#REF!&lt;&gt;"",1,0))</f>
        <v>#REF!</v>
      </c>
      <c r="H134" s="211" t="e">
        <f>IF('Crisis Indicator Data'!#REF!="No Data",1,IF(#REF!&lt;&gt;"",1,0))</f>
        <v>#REF!</v>
      </c>
      <c r="I134" s="211" t="e">
        <f>IF('Crisis Indicator Data'!#REF!="No Data",1,IF(#REF!&lt;&gt;"",1,0))</f>
        <v>#REF!</v>
      </c>
      <c r="J134" s="211" t="e">
        <f>IF('Crisis Indicator Data'!#REF!="No Data",1,IF(#REF!&lt;&gt;"",1,0))</f>
        <v>#REF!</v>
      </c>
      <c r="K134" s="211" t="e">
        <f>IF('Crisis Indicator Data'!#REF!="No Data",1,IF(#REF!&lt;&gt;"",1,0))</f>
        <v>#REF!</v>
      </c>
      <c r="L134" s="211" t="e">
        <f>IF('Crisis Indicator Data'!#REF!="No Data",1,IF(#REF!&lt;&gt;"",1,0))</f>
        <v>#REF!</v>
      </c>
      <c r="M134" s="211" t="e">
        <f>IF('Crisis Indicator Data'!#REF!="No Data",1,IF(#REF!&lt;&gt;"",1,0))</f>
        <v>#REF!</v>
      </c>
      <c r="N134" s="211" t="e">
        <f>IF('Crisis Indicator Data'!#REF!="No Data",1,IF(#REF!&lt;&gt;"",1,0))</f>
        <v>#REF!</v>
      </c>
      <c r="O134" s="211" t="e">
        <f>IF('Crisis Indicator Data'!#REF!="No Data",1,IF(#REF!&lt;&gt;"",1,0))</f>
        <v>#REF!</v>
      </c>
      <c r="P134" s="211" t="e">
        <f>IF('Crisis Indicator Data'!#REF!="No Data",1,IF(#REF!&lt;&gt;"",1,0))</f>
        <v>#REF!</v>
      </c>
      <c r="Q134" s="211" t="e">
        <f>IF('Crisis Indicator Data'!#REF!="No Data",1,IF(#REF!&lt;&gt;"",1,0))</f>
        <v>#REF!</v>
      </c>
      <c r="R134" s="211" t="e">
        <f>IF('Crisis Indicator Data'!#REF!="No Data",1,IF(#REF!&lt;&gt;"",1,0))</f>
        <v>#REF!</v>
      </c>
      <c r="S134" s="211" t="e">
        <f>IF('Crisis Indicator Data'!#REF!="No Data",1,IF(#REF!&lt;&gt;"",1,0))</f>
        <v>#REF!</v>
      </c>
      <c r="T134" s="211" t="e">
        <f>IF('Crisis Indicator Data'!#REF!="No Data",1,IF(#REF!&lt;&gt;"",1,0))</f>
        <v>#REF!</v>
      </c>
      <c r="U134" s="211" t="e">
        <f>IF('Crisis Indicator Data'!#REF!="No Data",1,IF(#REF!&lt;&gt;"",1,0))</f>
        <v>#REF!</v>
      </c>
      <c r="V134" s="211" t="e">
        <f>IF('Crisis Indicator Data'!#REF!="No Data",1,IF(#REF!&lt;&gt;"",1,0))</f>
        <v>#REF!</v>
      </c>
      <c r="W134" s="211" t="e">
        <f>IF('Crisis Indicator Data'!#REF!="No Data",1,IF(#REF!&lt;&gt;"",1,0))</f>
        <v>#REF!</v>
      </c>
      <c r="X134" s="211" t="e">
        <f>IF('Crisis Indicator Data'!#REF!="No Data",1,IF(#REF!&lt;&gt;"",1,0))</f>
        <v>#REF!</v>
      </c>
      <c r="Y134" s="211" t="e">
        <f>IF('Crisis Indicator Data'!#REF!="No Data",1,IF(#REF!&lt;&gt;"",1,0))</f>
        <v>#REF!</v>
      </c>
      <c r="Z134" s="211" t="e">
        <f>IF('Crisis Indicator Data'!#REF!="No Data",1,IF(#REF!&lt;&gt;"",1,0))</f>
        <v>#REF!</v>
      </c>
      <c r="AA134" s="211" t="e">
        <f>IF('Crisis Indicator Data'!#REF!="No Data",1,IF(#REF!&lt;&gt;"",1,0))</f>
        <v>#REF!</v>
      </c>
      <c r="AB134" s="211" t="e">
        <f>IF('Crisis Indicator Data'!#REF!="No Data",1,IF(#REF!&lt;&gt;"",1,0))</f>
        <v>#REF!</v>
      </c>
      <c r="AC134" s="211" t="e">
        <f>IF('Crisis Indicator Data'!#REF!="No Data",1,IF(#REF!&lt;&gt;"",1,0))</f>
        <v>#REF!</v>
      </c>
      <c r="AD134" s="211" t="e">
        <f>IF('Crisis Indicator Data'!#REF!="No Data",1,IF(#REF!&lt;&gt;"",1,0))</f>
        <v>#REF!</v>
      </c>
      <c r="AE134" s="211" t="e">
        <f>IF('Crisis Indicator Data'!#REF!="No Data",1,IF(#REF!&lt;&gt;"",1,0))</f>
        <v>#REF!</v>
      </c>
      <c r="AF134" s="211" t="e">
        <f>IF('Crisis Indicator Data'!#REF!="No Data",1,IF(#REF!&lt;&gt;"",1,0))</f>
        <v>#REF!</v>
      </c>
      <c r="AG134" s="211" t="e">
        <f>IF('Crisis Indicator Data'!#REF!="No Data",1,IF(#REF!&lt;&gt;"",1,0))</f>
        <v>#REF!</v>
      </c>
      <c r="AH134" s="211" t="e">
        <f>IF('Crisis Indicator Data'!#REF!="No Data",1,IF(#REF!&lt;&gt;"",1,0))</f>
        <v>#REF!</v>
      </c>
      <c r="AI134" s="211" t="e">
        <f>IF('Crisis Indicator Data'!#REF!="No Data",1,IF(#REF!&lt;&gt;"",1,0))</f>
        <v>#REF!</v>
      </c>
      <c r="AJ134" s="211" t="e">
        <f>IF('Crisis Indicator Data'!#REF!="No Data",1,IF(#REF!&lt;&gt;"",1,0))</f>
        <v>#REF!</v>
      </c>
      <c r="AK134" s="211" t="e">
        <f>IF('Crisis Indicator Data'!#REF!="No Data",1,IF(#REF!&lt;&gt;"",1,0))</f>
        <v>#REF!</v>
      </c>
      <c r="AL134" s="211" t="e">
        <f>IF('Crisis Indicator Data'!#REF!="No Data",1,IF(#REF!&lt;&gt;"",1,0))</f>
        <v>#REF!</v>
      </c>
      <c r="AM134" s="211" t="e">
        <f>IF('Crisis Indicator Data'!#REF!="No Data",1,IF(#REF!&lt;&gt;"",1,0))</f>
        <v>#REF!</v>
      </c>
      <c r="AN134" s="211" t="e">
        <f>IF('Crisis Indicator Data'!#REF!="No Data",1,IF(#REF!&lt;&gt;"",1,0))</f>
        <v>#REF!</v>
      </c>
      <c r="AO134" s="211" t="e">
        <f>IF('Crisis Indicator Data'!#REF!="No Data",1,IF(#REF!&lt;&gt;"",1,0))</f>
        <v>#REF!</v>
      </c>
      <c r="AP134" s="211" t="e">
        <f>IF('Crisis Indicator Data'!#REF!="No Data",1,IF(#REF!&lt;&gt;"",1,0))</f>
        <v>#REF!</v>
      </c>
      <c r="AQ134" s="211" t="e">
        <f>IF('Crisis Indicator Data'!#REF!="No Data",1,IF(#REF!&lt;&gt;"",1,0))</f>
        <v>#REF!</v>
      </c>
      <c r="AR134" s="211" t="e">
        <f>IF('Crisis Indicator Data'!#REF!="No Data",1,IF(#REF!&lt;&gt;"",1,0))</f>
        <v>#REF!</v>
      </c>
      <c r="AS134" s="211" t="e">
        <f>IF('Crisis Indicator Data'!#REF!="No Data",1,IF(#REF!&lt;&gt;"",1,0))</f>
        <v>#REF!</v>
      </c>
      <c r="AT134" s="211" t="e">
        <f>IF('Crisis Indicator Data'!#REF!="No Data",1,IF(#REF!&lt;&gt;"",1,0))</f>
        <v>#REF!</v>
      </c>
      <c r="AU134" s="211" t="e">
        <f>IF('Crisis Indicator Data'!#REF!="No Data",1,IF(#REF!&lt;&gt;"",1,0))</f>
        <v>#REF!</v>
      </c>
      <c r="AV134" s="211" t="e">
        <f>IF('Crisis Indicator Data'!#REF!="No Data",1,IF(#REF!&lt;&gt;"",1,0))</f>
        <v>#REF!</v>
      </c>
      <c r="AW134" s="211" t="e">
        <f>IF('Crisis Indicator Data'!#REF!="No Data",1,IF(#REF!&lt;&gt;"",1,0))</f>
        <v>#REF!</v>
      </c>
      <c r="AX134" s="211" t="e">
        <f>IF('Crisis Indicator Data'!#REF!="No Data",1,IF(#REF!&lt;&gt;"",1,0))</f>
        <v>#REF!</v>
      </c>
      <c r="AY134" s="211" t="e">
        <f>IF('Crisis Indicator Data'!#REF!="No Data",1,IF(#REF!&lt;&gt;"",1,0))</f>
        <v>#REF!</v>
      </c>
      <c r="AZ134" s="211" t="e">
        <f>IF('Crisis Indicator Data'!#REF!="No Data",1,IF(#REF!&lt;&gt;"",1,0))</f>
        <v>#REF!</v>
      </c>
      <c r="BA134" t="e">
        <f t="shared" si="8"/>
        <v>#REF!</v>
      </c>
      <c r="BB134" s="22" t="e">
        <f t="shared" si="9"/>
        <v>#REF!</v>
      </c>
    </row>
    <row r="135" spans="1:54" x14ac:dyDescent="0.25">
      <c r="A135" t="s">
        <v>8917</v>
      </c>
      <c r="B135" s="211" t="e">
        <f>IF('Crisis Indicator Data'!#REF!="No Data",1,IF(#REF!&lt;&gt;"",1,0))</f>
        <v>#REF!</v>
      </c>
      <c r="C135" s="211" t="e">
        <f>IF('Crisis Indicator Data'!#REF!="No Data",1,IF(#REF!&lt;&gt;"",1,0))</f>
        <v>#REF!</v>
      </c>
      <c r="D135" s="211" t="e">
        <f>IF('Crisis Indicator Data'!#REF!="No Data",1,IF(#REF!&lt;&gt;"",1,0))</f>
        <v>#REF!</v>
      </c>
      <c r="E135" s="211" t="e">
        <f>IF('Crisis Indicator Data'!#REF!="No Data",1,IF(#REF!&lt;&gt;"",1,0))</f>
        <v>#REF!</v>
      </c>
      <c r="F135" s="211" t="e">
        <f>IF('Crisis Indicator Data'!#REF!="No Data",1,IF(#REF!&lt;&gt;"",1,0))</f>
        <v>#REF!</v>
      </c>
      <c r="G135" s="211" t="e">
        <f>IF('Crisis Indicator Data'!#REF!="No Data",1,IF(#REF!&lt;&gt;"",1,0))</f>
        <v>#REF!</v>
      </c>
      <c r="H135" s="211" t="e">
        <f>IF('Crisis Indicator Data'!#REF!="No Data",1,IF(#REF!&lt;&gt;"",1,0))</f>
        <v>#REF!</v>
      </c>
      <c r="I135" s="211" t="e">
        <f>IF('Crisis Indicator Data'!#REF!="No Data",1,IF(#REF!&lt;&gt;"",1,0))</f>
        <v>#REF!</v>
      </c>
      <c r="J135" s="211" t="e">
        <f>IF('Crisis Indicator Data'!#REF!="No Data",1,IF(#REF!&lt;&gt;"",1,0))</f>
        <v>#REF!</v>
      </c>
      <c r="K135" s="211" t="e">
        <f>IF('Crisis Indicator Data'!#REF!="No Data",1,IF(#REF!&lt;&gt;"",1,0))</f>
        <v>#REF!</v>
      </c>
      <c r="L135" s="211" t="e">
        <f>IF('Crisis Indicator Data'!#REF!="No Data",1,IF(#REF!&lt;&gt;"",1,0))</f>
        <v>#REF!</v>
      </c>
      <c r="M135" s="211" t="e">
        <f>IF('Crisis Indicator Data'!#REF!="No Data",1,IF(#REF!&lt;&gt;"",1,0))</f>
        <v>#REF!</v>
      </c>
      <c r="N135" s="211" t="e">
        <f>IF('Crisis Indicator Data'!#REF!="No Data",1,IF(#REF!&lt;&gt;"",1,0))</f>
        <v>#REF!</v>
      </c>
      <c r="O135" s="211" t="e">
        <f>IF('Crisis Indicator Data'!#REF!="No Data",1,IF(#REF!&lt;&gt;"",1,0))</f>
        <v>#REF!</v>
      </c>
      <c r="P135" s="211" t="e">
        <f>IF('Crisis Indicator Data'!#REF!="No Data",1,IF(#REF!&lt;&gt;"",1,0))</f>
        <v>#REF!</v>
      </c>
      <c r="Q135" s="211" t="e">
        <f>IF('Crisis Indicator Data'!#REF!="No Data",1,IF(#REF!&lt;&gt;"",1,0))</f>
        <v>#REF!</v>
      </c>
      <c r="R135" s="211" t="e">
        <f>IF('Crisis Indicator Data'!#REF!="No Data",1,IF(#REF!&lt;&gt;"",1,0))</f>
        <v>#REF!</v>
      </c>
      <c r="S135" s="211" t="e">
        <f>IF('Crisis Indicator Data'!#REF!="No Data",1,IF(#REF!&lt;&gt;"",1,0))</f>
        <v>#REF!</v>
      </c>
      <c r="T135" s="211" t="e">
        <f>IF('Crisis Indicator Data'!#REF!="No Data",1,IF(#REF!&lt;&gt;"",1,0))</f>
        <v>#REF!</v>
      </c>
      <c r="U135" s="211" t="e">
        <f>IF('Crisis Indicator Data'!#REF!="No Data",1,IF(#REF!&lt;&gt;"",1,0))</f>
        <v>#REF!</v>
      </c>
      <c r="V135" s="211" t="e">
        <f>IF('Crisis Indicator Data'!#REF!="No Data",1,IF(#REF!&lt;&gt;"",1,0))</f>
        <v>#REF!</v>
      </c>
      <c r="W135" s="211" t="e">
        <f>IF('Crisis Indicator Data'!#REF!="No Data",1,IF(#REF!&lt;&gt;"",1,0))</f>
        <v>#REF!</v>
      </c>
      <c r="X135" s="211" t="e">
        <f>IF('Crisis Indicator Data'!#REF!="No Data",1,IF(#REF!&lt;&gt;"",1,0))</f>
        <v>#REF!</v>
      </c>
      <c r="Y135" s="211" t="e">
        <f>IF('Crisis Indicator Data'!#REF!="No Data",1,IF(#REF!&lt;&gt;"",1,0))</f>
        <v>#REF!</v>
      </c>
      <c r="Z135" s="211" t="e">
        <f>IF('Crisis Indicator Data'!#REF!="No Data",1,IF(#REF!&lt;&gt;"",1,0))</f>
        <v>#REF!</v>
      </c>
      <c r="AA135" s="211" t="e">
        <f>IF('Crisis Indicator Data'!#REF!="No Data",1,IF(#REF!&lt;&gt;"",1,0))</f>
        <v>#REF!</v>
      </c>
      <c r="AB135" s="211" t="e">
        <f>IF('Crisis Indicator Data'!#REF!="No Data",1,IF(#REF!&lt;&gt;"",1,0))</f>
        <v>#REF!</v>
      </c>
      <c r="AC135" s="211" t="e">
        <f>IF('Crisis Indicator Data'!#REF!="No Data",1,IF(#REF!&lt;&gt;"",1,0))</f>
        <v>#REF!</v>
      </c>
      <c r="AD135" s="211" t="e">
        <f>IF('Crisis Indicator Data'!#REF!="No Data",1,IF(#REF!&lt;&gt;"",1,0))</f>
        <v>#REF!</v>
      </c>
      <c r="AE135" s="211" t="e">
        <f>IF('Crisis Indicator Data'!#REF!="No Data",1,IF(#REF!&lt;&gt;"",1,0))</f>
        <v>#REF!</v>
      </c>
      <c r="AF135" s="211" t="e">
        <f>IF('Crisis Indicator Data'!#REF!="No Data",1,IF(#REF!&lt;&gt;"",1,0))</f>
        <v>#REF!</v>
      </c>
      <c r="AG135" s="211" t="e">
        <f>IF('Crisis Indicator Data'!#REF!="No Data",1,IF(#REF!&lt;&gt;"",1,0))</f>
        <v>#REF!</v>
      </c>
      <c r="AH135" s="211" t="e">
        <f>IF('Crisis Indicator Data'!#REF!="No Data",1,IF(#REF!&lt;&gt;"",1,0))</f>
        <v>#REF!</v>
      </c>
      <c r="AI135" s="211" t="e">
        <f>IF('Crisis Indicator Data'!#REF!="No Data",1,IF(#REF!&lt;&gt;"",1,0))</f>
        <v>#REF!</v>
      </c>
      <c r="AJ135" s="211" t="e">
        <f>IF('Crisis Indicator Data'!#REF!="No Data",1,IF(#REF!&lt;&gt;"",1,0))</f>
        <v>#REF!</v>
      </c>
      <c r="AK135" s="211" t="e">
        <f>IF('Crisis Indicator Data'!#REF!="No Data",1,IF(#REF!&lt;&gt;"",1,0))</f>
        <v>#REF!</v>
      </c>
      <c r="AL135" s="211" t="e">
        <f>IF('Crisis Indicator Data'!#REF!="No Data",1,IF(#REF!&lt;&gt;"",1,0))</f>
        <v>#REF!</v>
      </c>
      <c r="AM135" s="211" t="e">
        <f>IF('Crisis Indicator Data'!#REF!="No Data",1,IF(#REF!&lt;&gt;"",1,0))</f>
        <v>#REF!</v>
      </c>
      <c r="AN135" s="211" t="e">
        <f>IF('Crisis Indicator Data'!#REF!="No Data",1,IF(#REF!&lt;&gt;"",1,0))</f>
        <v>#REF!</v>
      </c>
      <c r="AO135" s="211" t="e">
        <f>IF('Crisis Indicator Data'!#REF!="No Data",1,IF(#REF!&lt;&gt;"",1,0))</f>
        <v>#REF!</v>
      </c>
      <c r="AP135" s="211" t="e">
        <f>IF('Crisis Indicator Data'!#REF!="No Data",1,IF(#REF!&lt;&gt;"",1,0))</f>
        <v>#REF!</v>
      </c>
      <c r="AQ135" s="211" t="e">
        <f>IF('Crisis Indicator Data'!#REF!="No Data",1,IF(#REF!&lt;&gt;"",1,0))</f>
        <v>#REF!</v>
      </c>
      <c r="AR135" s="211" t="e">
        <f>IF('Crisis Indicator Data'!#REF!="No Data",1,IF(#REF!&lt;&gt;"",1,0))</f>
        <v>#REF!</v>
      </c>
      <c r="AS135" s="211" t="e">
        <f>IF('Crisis Indicator Data'!#REF!="No Data",1,IF(#REF!&lt;&gt;"",1,0))</f>
        <v>#REF!</v>
      </c>
      <c r="AT135" s="211" t="e">
        <f>IF('Crisis Indicator Data'!#REF!="No Data",1,IF(#REF!&lt;&gt;"",1,0))</f>
        <v>#REF!</v>
      </c>
      <c r="AU135" s="211" t="e">
        <f>IF('Crisis Indicator Data'!#REF!="No Data",1,IF(#REF!&lt;&gt;"",1,0))</f>
        <v>#REF!</v>
      </c>
      <c r="AV135" s="211" t="e">
        <f>IF('Crisis Indicator Data'!#REF!="No Data",1,IF(#REF!&lt;&gt;"",1,0))</f>
        <v>#REF!</v>
      </c>
      <c r="AW135" s="211" t="e">
        <f>IF('Crisis Indicator Data'!#REF!="No Data",1,IF(#REF!&lt;&gt;"",1,0))</f>
        <v>#REF!</v>
      </c>
      <c r="AX135" s="211" t="e">
        <f>IF('Crisis Indicator Data'!#REF!="No Data",1,IF(#REF!&lt;&gt;"",1,0))</f>
        <v>#REF!</v>
      </c>
      <c r="AY135" s="211" t="e">
        <f>IF('Crisis Indicator Data'!#REF!="No Data",1,IF(#REF!&lt;&gt;"",1,0))</f>
        <v>#REF!</v>
      </c>
      <c r="AZ135" s="211" t="e">
        <f>IF('Crisis Indicator Data'!#REF!="No Data",1,IF(#REF!&lt;&gt;"",1,0))</f>
        <v>#REF!</v>
      </c>
      <c r="BA135" t="e">
        <f t="shared" si="8"/>
        <v>#REF!</v>
      </c>
      <c r="BB135" s="22" t="e">
        <f t="shared" si="9"/>
        <v>#REF!</v>
      </c>
    </row>
    <row r="136" spans="1:54" x14ac:dyDescent="0.25">
      <c r="A136" t="s">
        <v>8918</v>
      </c>
      <c r="B136" s="211" t="e">
        <f>IF('Crisis Indicator Data'!#REF!="No Data",1,IF(#REF!&lt;&gt;"",1,0))</f>
        <v>#REF!</v>
      </c>
      <c r="C136" s="211" t="e">
        <f>IF('Crisis Indicator Data'!#REF!="No Data",1,IF(#REF!&lt;&gt;"",1,0))</f>
        <v>#REF!</v>
      </c>
      <c r="D136" s="211" t="e">
        <f>IF('Crisis Indicator Data'!#REF!="No Data",1,IF(#REF!&lt;&gt;"",1,0))</f>
        <v>#REF!</v>
      </c>
      <c r="E136" s="211" t="e">
        <f>IF('Crisis Indicator Data'!#REF!="No Data",1,IF(#REF!&lt;&gt;"",1,0))</f>
        <v>#REF!</v>
      </c>
      <c r="F136" s="211" t="e">
        <f>IF('Crisis Indicator Data'!#REF!="No Data",1,IF(#REF!&lt;&gt;"",1,0))</f>
        <v>#REF!</v>
      </c>
      <c r="G136" s="211" t="e">
        <f>IF('Crisis Indicator Data'!#REF!="No Data",1,IF(#REF!&lt;&gt;"",1,0))</f>
        <v>#REF!</v>
      </c>
      <c r="H136" s="211" t="e">
        <f>IF('Crisis Indicator Data'!#REF!="No Data",1,IF(#REF!&lt;&gt;"",1,0))</f>
        <v>#REF!</v>
      </c>
      <c r="I136" s="211" t="e">
        <f>IF('Crisis Indicator Data'!#REF!="No Data",1,IF(#REF!&lt;&gt;"",1,0))</f>
        <v>#REF!</v>
      </c>
      <c r="J136" s="211" t="e">
        <f>IF('Crisis Indicator Data'!#REF!="No Data",1,IF(#REF!&lt;&gt;"",1,0))</f>
        <v>#REF!</v>
      </c>
      <c r="K136" s="211" t="e">
        <f>IF('Crisis Indicator Data'!#REF!="No Data",1,IF(#REF!&lt;&gt;"",1,0))</f>
        <v>#REF!</v>
      </c>
      <c r="L136" s="211" t="e">
        <f>IF('Crisis Indicator Data'!#REF!="No Data",1,IF(#REF!&lt;&gt;"",1,0))</f>
        <v>#REF!</v>
      </c>
      <c r="M136" s="211" t="e">
        <f>IF('Crisis Indicator Data'!#REF!="No Data",1,IF(#REF!&lt;&gt;"",1,0))</f>
        <v>#REF!</v>
      </c>
      <c r="N136" s="211" t="e">
        <f>IF('Crisis Indicator Data'!#REF!="No Data",1,IF(#REF!&lt;&gt;"",1,0))</f>
        <v>#REF!</v>
      </c>
      <c r="O136" s="211" t="e">
        <f>IF('Crisis Indicator Data'!#REF!="No Data",1,IF(#REF!&lt;&gt;"",1,0))</f>
        <v>#REF!</v>
      </c>
      <c r="P136" s="211" t="e">
        <f>IF('Crisis Indicator Data'!#REF!="No Data",1,IF(#REF!&lt;&gt;"",1,0))</f>
        <v>#REF!</v>
      </c>
      <c r="Q136" s="211" t="e">
        <f>IF('Crisis Indicator Data'!#REF!="No Data",1,IF(#REF!&lt;&gt;"",1,0))</f>
        <v>#REF!</v>
      </c>
      <c r="R136" s="211" t="e">
        <f>IF('Crisis Indicator Data'!#REF!="No Data",1,IF(#REF!&lt;&gt;"",1,0))</f>
        <v>#REF!</v>
      </c>
      <c r="S136" s="211" t="e">
        <f>IF('Crisis Indicator Data'!#REF!="No Data",1,IF(#REF!&lt;&gt;"",1,0))</f>
        <v>#REF!</v>
      </c>
      <c r="T136" s="211" t="e">
        <f>IF('Crisis Indicator Data'!#REF!="No Data",1,IF(#REF!&lt;&gt;"",1,0))</f>
        <v>#REF!</v>
      </c>
      <c r="U136" s="211" t="e">
        <f>IF('Crisis Indicator Data'!#REF!="No Data",1,IF(#REF!&lt;&gt;"",1,0))</f>
        <v>#REF!</v>
      </c>
      <c r="V136" s="211" t="e">
        <f>IF('Crisis Indicator Data'!#REF!="No Data",1,IF(#REF!&lt;&gt;"",1,0))</f>
        <v>#REF!</v>
      </c>
      <c r="W136" s="211" t="e">
        <f>IF('Crisis Indicator Data'!#REF!="No Data",1,IF(#REF!&lt;&gt;"",1,0))</f>
        <v>#REF!</v>
      </c>
      <c r="X136" s="211" t="e">
        <f>IF('Crisis Indicator Data'!#REF!="No Data",1,IF(#REF!&lt;&gt;"",1,0))</f>
        <v>#REF!</v>
      </c>
      <c r="Y136" s="211" t="e">
        <f>IF('Crisis Indicator Data'!#REF!="No Data",1,IF(#REF!&lt;&gt;"",1,0))</f>
        <v>#REF!</v>
      </c>
      <c r="Z136" s="211" t="e">
        <f>IF('Crisis Indicator Data'!#REF!="No Data",1,IF(#REF!&lt;&gt;"",1,0))</f>
        <v>#REF!</v>
      </c>
      <c r="AA136" s="211" t="e">
        <f>IF('Crisis Indicator Data'!#REF!="No Data",1,IF(#REF!&lt;&gt;"",1,0))</f>
        <v>#REF!</v>
      </c>
      <c r="AB136" s="211" t="e">
        <f>IF('Crisis Indicator Data'!#REF!="No Data",1,IF(#REF!&lt;&gt;"",1,0))</f>
        <v>#REF!</v>
      </c>
      <c r="AC136" s="211" t="e">
        <f>IF('Crisis Indicator Data'!#REF!="No Data",1,IF(#REF!&lt;&gt;"",1,0))</f>
        <v>#REF!</v>
      </c>
      <c r="AD136" s="211" t="e">
        <f>IF('Crisis Indicator Data'!#REF!="No Data",1,IF(#REF!&lt;&gt;"",1,0))</f>
        <v>#REF!</v>
      </c>
      <c r="AE136" s="211" t="e">
        <f>IF('Crisis Indicator Data'!#REF!="No Data",1,IF(#REF!&lt;&gt;"",1,0))</f>
        <v>#REF!</v>
      </c>
      <c r="AF136" s="211" t="e">
        <f>IF('Crisis Indicator Data'!#REF!="No Data",1,IF(#REF!&lt;&gt;"",1,0))</f>
        <v>#REF!</v>
      </c>
      <c r="AG136" s="211" t="e">
        <f>IF('Crisis Indicator Data'!#REF!="No Data",1,IF(#REF!&lt;&gt;"",1,0))</f>
        <v>#REF!</v>
      </c>
      <c r="AH136" s="211" t="e">
        <f>IF('Crisis Indicator Data'!#REF!="No Data",1,IF(#REF!&lt;&gt;"",1,0))</f>
        <v>#REF!</v>
      </c>
      <c r="AI136" s="211" t="e">
        <f>IF('Crisis Indicator Data'!#REF!="No Data",1,IF(#REF!&lt;&gt;"",1,0))</f>
        <v>#REF!</v>
      </c>
      <c r="AJ136" s="211" t="e">
        <f>IF('Crisis Indicator Data'!#REF!="No Data",1,IF(#REF!&lt;&gt;"",1,0))</f>
        <v>#REF!</v>
      </c>
      <c r="AK136" s="211" t="e">
        <f>IF('Crisis Indicator Data'!#REF!="No Data",1,IF(#REF!&lt;&gt;"",1,0))</f>
        <v>#REF!</v>
      </c>
      <c r="AL136" s="211" t="e">
        <f>IF('Crisis Indicator Data'!#REF!="No Data",1,IF(#REF!&lt;&gt;"",1,0))</f>
        <v>#REF!</v>
      </c>
      <c r="AM136" s="211" t="e">
        <f>IF('Crisis Indicator Data'!#REF!="No Data",1,IF(#REF!&lt;&gt;"",1,0))</f>
        <v>#REF!</v>
      </c>
      <c r="AN136" s="211" t="e">
        <f>IF('Crisis Indicator Data'!#REF!="No Data",1,IF(#REF!&lt;&gt;"",1,0))</f>
        <v>#REF!</v>
      </c>
      <c r="AO136" s="211" t="e">
        <f>IF('Crisis Indicator Data'!#REF!="No Data",1,IF(#REF!&lt;&gt;"",1,0))</f>
        <v>#REF!</v>
      </c>
      <c r="AP136" s="211" t="e">
        <f>IF('Crisis Indicator Data'!#REF!="No Data",1,IF(#REF!&lt;&gt;"",1,0))</f>
        <v>#REF!</v>
      </c>
      <c r="AQ136" s="211" t="e">
        <f>IF('Crisis Indicator Data'!#REF!="No Data",1,IF(#REF!&lt;&gt;"",1,0))</f>
        <v>#REF!</v>
      </c>
      <c r="AR136" s="211" t="e">
        <f>IF('Crisis Indicator Data'!#REF!="No Data",1,IF(#REF!&lt;&gt;"",1,0))</f>
        <v>#REF!</v>
      </c>
      <c r="AS136" s="211" t="e">
        <f>IF('Crisis Indicator Data'!#REF!="No Data",1,IF(#REF!&lt;&gt;"",1,0))</f>
        <v>#REF!</v>
      </c>
      <c r="AT136" s="211" t="e">
        <f>IF('Crisis Indicator Data'!#REF!="No Data",1,IF(#REF!&lt;&gt;"",1,0))</f>
        <v>#REF!</v>
      </c>
      <c r="AU136" s="211" t="e">
        <f>IF('Crisis Indicator Data'!#REF!="No Data",1,IF(#REF!&lt;&gt;"",1,0))</f>
        <v>#REF!</v>
      </c>
      <c r="AV136" s="211" t="e">
        <f>IF('Crisis Indicator Data'!#REF!="No Data",1,IF(#REF!&lt;&gt;"",1,0))</f>
        <v>#REF!</v>
      </c>
      <c r="AW136" s="211" t="e">
        <f>IF('Crisis Indicator Data'!#REF!="No Data",1,IF(#REF!&lt;&gt;"",1,0))</f>
        <v>#REF!</v>
      </c>
      <c r="AX136" s="211" t="e">
        <f>IF('Crisis Indicator Data'!#REF!="No Data",1,IF(#REF!&lt;&gt;"",1,0))</f>
        <v>#REF!</v>
      </c>
      <c r="AY136" s="211" t="e">
        <f>IF('Crisis Indicator Data'!#REF!="No Data",1,IF(#REF!&lt;&gt;"",1,0))</f>
        <v>#REF!</v>
      </c>
      <c r="AZ136" s="211" t="e">
        <f>IF('Crisis Indicator Data'!#REF!="No Data",1,IF(#REF!&lt;&gt;"",1,0))</f>
        <v>#REF!</v>
      </c>
      <c r="BA136" t="e">
        <f t="shared" si="8"/>
        <v>#REF!</v>
      </c>
      <c r="BB136" s="22" t="e">
        <f t="shared" si="9"/>
        <v>#REF!</v>
      </c>
    </row>
    <row r="137" spans="1:54" x14ac:dyDescent="0.25">
      <c r="A137" t="s">
        <v>8922</v>
      </c>
      <c r="B137" s="211" t="e">
        <f>IF('Crisis Indicator Data'!#REF!="No Data",1,IF(#REF!&lt;&gt;"",1,0))</f>
        <v>#REF!</v>
      </c>
      <c r="C137" s="211" t="e">
        <f>IF('Crisis Indicator Data'!#REF!="No Data",1,IF(#REF!&lt;&gt;"",1,0))</f>
        <v>#REF!</v>
      </c>
      <c r="D137" s="211" t="e">
        <f>IF('Crisis Indicator Data'!#REF!="No Data",1,IF(#REF!&lt;&gt;"",1,0))</f>
        <v>#REF!</v>
      </c>
      <c r="E137" s="211" t="e">
        <f>IF('Crisis Indicator Data'!#REF!="No Data",1,IF(#REF!&lt;&gt;"",1,0))</f>
        <v>#REF!</v>
      </c>
      <c r="F137" s="211" t="e">
        <f>IF('Crisis Indicator Data'!#REF!="No Data",1,IF(#REF!&lt;&gt;"",1,0))</f>
        <v>#REF!</v>
      </c>
      <c r="G137" s="211" t="e">
        <f>IF('Crisis Indicator Data'!#REF!="No Data",1,IF(#REF!&lt;&gt;"",1,0))</f>
        <v>#REF!</v>
      </c>
      <c r="H137" s="211" t="e">
        <f>IF('Crisis Indicator Data'!#REF!="No Data",1,IF(#REF!&lt;&gt;"",1,0))</f>
        <v>#REF!</v>
      </c>
      <c r="I137" s="211" t="e">
        <f>IF('Crisis Indicator Data'!#REF!="No Data",1,IF(#REF!&lt;&gt;"",1,0))</f>
        <v>#REF!</v>
      </c>
      <c r="J137" s="211" t="e">
        <f>IF('Crisis Indicator Data'!#REF!="No Data",1,IF(#REF!&lt;&gt;"",1,0))</f>
        <v>#REF!</v>
      </c>
      <c r="K137" s="211" t="e">
        <f>IF('Crisis Indicator Data'!#REF!="No Data",1,IF(#REF!&lt;&gt;"",1,0))</f>
        <v>#REF!</v>
      </c>
      <c r="L137" s="211" t="e">
        <f>IF('Crisis Indicator Data'!#REF!="No Data",1,IF(#REF!&lt;&gt;"",1,0))</f>
        <v>#REF!</v>
      </c>
      <c r="M137" s="211" t="e">
        <f>IF('Crisis Indicator Data'!#REF!="No Data",1,IF(#REF!&lt;&gt;"",1,0))</f>
        <v>#REF!</v>
      </c>
      <c r="N137" s="211" t="e">
        <f>IF('Crisis Indicator Data'!#REF!="No Data",1,IF(#REF!&lt;&gt;"",1,0))</f>
        <v>#REF!</v>
      </c>
      <c r="O137" s="211" t="e">
        <f>IF('Crisis Indicator Data'!#REF!="No Data",1,IF(#REF!&lt;&gt;"",1,0))</f>
        <v>#REF!</v>
      </c>
      <c r="P137" s="211" t="e">
        <f>IF('Crisis Indicator Data'!#REF!="No Data",1,IF(#REF!&lt;&gt;"",1,0))</f>
        <v>#REF!</v>
      </c>
      <c r="Q137" s="211" t="e">
        <f>IF('Crisis Indicator Data'!#REF!="No Data",1,IF(#REF!&lt;&gt;"",1,0))</f>
        <v>#REF!</v>
      </c>
      <c r="R137" s="211" t="e">
        <f>IF('Crisis Indicator Data'!#REF!="No Data",1,IF(#REF!&lt;&gt;"",1,0))</f>
        <v>#REF!</v>
      </c>
      <c r="S137" s="211" t="e">
        <f>IF('Crisis Indicator Data'!#REF!="No Data",1,IF(#REF!&lt;&gt;"",1,0))</f>
        <v>#REF!</v>
      </c>
      <c r="T137" s="211" t="e">
        <f>IF('Crisis Indicator Data'!#REF!="No Data",1,IF(#REF!&lt;&gt;"",1,0))</f>
        <v>#REF!</v>
      </c>
      <c r="U137" s="211" t="e">
        <f>IF('Crisis Indicator Data'!#REF!="No Data",1,IF(#REF!&lt;&gt;"",1,0))</f>
        <v>#REF!</v>
      </c>
      <c r="V137" s="211" t="e">
        <f>IF('Crisis Indicator Data'!#REF!="No Data",1,IF(#REF!&lt;&gt;"",1,0))</f>
        <v>#REF!</v>
      </c>
      <c r="W137" s="211" t="e">
        <f>IF('Crisis Indicator Data'!#REF!="No Data",1,IF(#REF!&lt;&gt;"",1,0))</f>
        <v>#REF!</v>
      </c>
      <c r="X137" s="211" t="e">
        <f>IF('Crisis Indicator Data'!#REF!="No Data",1,IF(#REF!&lt;&gt;"",1,0))</f>
        <v>#REF!</v>
      </c>
      <c r="Y137" s="211" t="e">
        <f>IF('Crisis Indicator Data'!#REF!="No Data",1,IF(#REF!&lt;&gt;"",1,0))</f>
        <v>#REF!</v>
      </c>
      <c r="Z137" s="211" t="e">
        <f>IF('Crisis Indicator Data'!#REF!="No Data",1,IF(#REF!&lt;&gt;"",1,0))</f>
        <v>#REF!</v>
      </c>
      <c r="AA137" s="211" t="e">
        <f>IF('Crisis Indicator Data'!#REF!="No Data",1,IF(#REF!&lt;&gt;"",1,0))</f>
        <v>#REF!</v>
      </c>
      <c r="AB137" s="211" t="e">
        <f>IF('Crisis Indicator Data'!#REF!="No Data",1,IF(#REF!&lt;&gt;"",1,0))</f>
        <v>#REF!</v>
      </c>
      <c r="AC137" s="211" t="e">
        <f>IF('Crisis Indicator Data'!#REF!="No Data",1,IF(#REF!&lt;&gt;"",1,0))</f>
        <v>#REF!</v>
      </c>
      <c r="AD137" s="211" t="e">
        <f>IF('Crisis Indicator Data'!#REF!="No Data",1,IF(#REF!&lt;&gt;"",1,0))</f>
        <v>#REF!</v>
      </c>
      <c r="AE137" s="211" t="e">
        <f>IF('Crisis Indicator Data'!#REF!="No Data",1,IF(#REF!&lt;&gt;"",1,0))</f>
        <v>#REF!</v>
      </c>
      <c r="AF137" s="211" t="e">
        <f>IF('Crisis Indicator Data'!#REF!="No Data",1,IF(#REF!&lt;&gt;"",1,0))</f>
        <v>#REF!</v>
      </c>
      <c r="AG137" s="211" t="e">
        <f>IF('Crisis Indicator Data'!#REF!="No Data",1,IF(#REF!&lt;&gt;"",1,0))</f>
        <v>#REF!</v>
      </c>
      <c r="AH137" s="211" t="e">
        <f>IF('Crisis Indicator Data'!#REF!="No Data",1,IF(#REF!&lt;&gt;"",1,0))</f>
        <v>#REF!</v>
      </c>
      <c r="AI137" s="211" t="e">
        <f>IF('Crisis Indicator Data'!#REF!="No Data",1,IF(#REF!&lt;&gt;"",1,0))</f>
        <v>#REF!</v>
      </c>
      <c r="AJ137" s="211" t="e">
        <f>IF('Crisis Indicator Data'!#REF!="No Data",1,IF(#REF!&lt;&gt;"",1,0))</f>
        <v>#REF!</v>
      </c>
      <c r="AK137" s="211" t="e">
        <f>IF('Crisis Indicator Data'!#REF!="No Data",1,IF(#REF!&lt;&gt;"",1,0))</f>
        <v>#REF!</v>
      </c>
      <c r="AL137" s="211" t="e">
        <f>IF('Crisis Indicator Data'!#REF!="No Data",1,IF(#REF!&lt;&gt;"",1,0))</f>
        <v>#REF!</v>
      </c>
      <c r="AM137" s="211" t="e">
        <f>IF('Crisis Indicator Data'!#REF!="No Data",1,IF(#REF!&lt;&gt;"",1,0))</f>
        <v>#REF!</v>
      </c>
      <c r="AN137" s="211" t="e">
        <f>IF('Crisis Indicator Data'!#REF!="No Data",1,IF(#REF!&lt;&gt;"",1,0))</f>
        <v>#REF!</v>
      </c>
      <c r="AO137" s="211" t="e">
        <f>IF('Crisis Indicator Data'!#REF!="No Data",1,IF(#REF!&lt;&gt;"",1,0))</f>
        <v>#REF!</v>
      </c>
      <c r="AP137" s="211" t="e">
        <f>IF('Crisis Indicator Data'!#REF!="No Data",1,IF(#REF!&lt;&gt;"",1,0))</f>
        <v>#REF!</v>
      </c>
      <c r="AQ137" s="211" t="e">
        <f>IF('Crisis Indicator Data'!#REF!="No Data",1,IF(#REF!&lt;&gt;"",1,0))</f>
        <v>#REF!</v>
      </c>
      <c r="AR137" s="211" t="e">
        <f>IF('Crisis Indicator Data'!#REF!="No Data",1,IF(#REF!&lt;&gt;"",1,0))</f>
        <v>#REF!</v>
      </c>
      <c r="AS137" s="211" t="e">
        <f>IF('Crisis Indicator Data'!#REF!="No Data",1,IF(#REF!&lt;&gt;"",1,0))</f>
        <v>#REF!</v>
      </c>
      <c r="AT137" s="211" t="e">
        <f>IF('Crisis Indicator Data'!#REF!="No Data",1,IF(#REF!&lt;&gt;"",1,0))</f>
        <v>#REF!</v>
      </c>
      <c r="AU137" s="211" t="e">
        <f>IF('Crisis Indicator Data'!#REF!="No Data",1,IF(#REF!&lt;&gt;"",1,0))</f>
        <v>#REF!</v>
      </c>
      <c r="AV137" s="211" t="e">
        <f>IF('Crisis Indicator Data'!#REF!="No Data",1,IF(#REF!&lt;&gt;"",1,0))</f>
        <v>#REF!</v>
      </c>
      <c r="AW137" s="211" t="e">
        <f>IF('Crisis Indicator Data'!#REF!="No Data",1,IF(#REF!&lt;&gt;"",1,0))</f>
        <v>#REF!</v>
      </c>
      <c r="AX137" s="211" t="e">
        <f>IF('Crisis Indicator Data'!#REF!="No Data",1,IF(#REF!&lt;&gt;"",1,0))</f>
        <v>#REF!</v>
      </c>
      <c r="AY137" s="211" t="e">
        <f>IF('Crisis Indicator Data'!#REF!="No Data",1,IF(#REF!&lt;&gt;"",1,0))</f>
        <v>#REF!</v>
      </c>
      <c r="AZ137" s="211" t="e">
        <f>IF('Crisis Indicator Data'!#REF!="No Data",1,IF(#REF!&lt;&gt;"",1,0))</f>
        <v>#REF!</v>
      </c>
      <c r="BA137" t="e">
        <f t="shared" si="8"/>
        <v>#REF!</v>
      </c>
      <c r="BB137" s="22" t="e">
        <f t="shared" si="9"/>
        <v>#REF!</v>
      </c>
    </row>
    <row r="138" spans="1:54" x14ac:dyDescent="0.25">
      <c r="A138" t="s">
        <v>8925</v>
      </c>
      <c r="B138" s="211" t="e">
        <f>IF('Crisis Indicator Data'!#REF!="No Data",1,IF(#REF!&lt;&gt;"",1,0))</f>
        <v>#REF!</v>
      </c>
      <c r="C138" s="211" t="e">
        <f>IF('Crisis Indicator Data'!#REF!="No Data",1,IF(#REF!&lt;&gt;"",1,0))</f>
        <v>#REF!</v>
      </c>
      <c r="D138" s="211" t="e">
        <f>IF('Crisis Indicator Data'!#REF!="No Data",1,IF(#REF!&lt;&gt;"",1,0))</f>
        <v>#REF!</v>
      </c>
      <c r="E138" s="211" t="e">
        <f>IF('Crisis Indicator Data'!#REF!="No Data",1,IF(#REF!&lt;&gt;"",1,0))</f>
        <v>#REF!</v>
      </c>
      <c r="F138" s="211" t="e">
        <f>IF('Crisis Indicator Data'!#REF!="No Data",1,IF(#REF!&lt;&gt;"",1,0))</f>
        <v>#REF!</v>
      </c>
      <c r="G138" s="211" t="e">
        <f>IF('Crisis Indicator Data'!#REF!="No Data",1,IF(#REF!&lt;&gt;"",1,0))</f>
        <v>#REF!</v>
      </c>
      <c r="H138" s="211" t="e">
        <f>IF('Crisis Indicator Data'!#REF!="No Data",1,IF(#REF!&lt;&gt;"",1,0))</f>
        <v>#REF!</v>
      </c>
      <c r="I138" s="211" t="e">
        <f>IF('Crisis Indicator Data'!#REF!="No Data",1,IF(#REF!&lt;&gt;"",1,0))</f>
        <v>#REF!</v>
      </c>
      <c r="J138" s="211" t="e">
        <f>IF('Crisis Indicator Data'!#REF!="No Data",1,IF(#REF!&lt;&gt;"",1,0))</f>
        <v>#REF!</v>
      </c>
      <c r="K138" s="211" t="e">
        <f>IF('Crisis Indicator Data'!#REF!="No Data",1,IF(#REF!&lt;&gt;"",1,0))</f>
        <v>#REF!</v>
      </c>
      <c r="L138" s="211" t="e">
        <f>IF('Crisis Indicator Data'!#REF!="No Data",1,IF(#REF!&lt;&gt;"",1,0))</f>
        <v>#REF!</v>
      </c>
      <c r="M138" s="211" t="e">
        <f>IF('Crisis Indicator Data'!#REF!="No Data",1,IF(#REF!&lt;&gt;"",1,0))</f>
        <v>#REF!</v>
      </c>
      <c r="N138" s="211" t="e">
        <f>IF('Crisis Indicator Data'!#REF!="No Data",1,IF(#REF!&lt;&gt;"",1,0))</f>
        <v>#REF!</v>
      </c>
      <c r="O138" s="211" t="e">
        <f>IF('Crisis Indicator Data'!#REF!="No Data",1,IF(#REF!&lt;&gt;"",1,0))</f>
        <v>#REF!</v>
      </c>
      <c r="P138" s="211" t="e">
        <f>IF('Crisis Indicator Data'!#REF!="No Data",1,IF(#REF!&lt;&gt;"",1,0))</f>
        <v>#REF!</v>
      </c>
      <c r="Q138" s="211" t="e">
        <f>IF('Crisis Indicator Data'!#REF!="No Data",1,IF(#REF!&lt;&gt;"",1,0))</f>
        <v>#REF!</v>
      </c>
      <c r="R138" s="211" t="e">
        <f>IF('Crisis Indicator Data'!#REF!="No Data",1,IF(#REF!&lt;&gt;"",1,0))</f>
        <v>#REF!</v>
      </c>
      <c r="S138" s="211" t="e">
        <f>IF('Crisis Indicator Data'!#REF!="No Data",1,IF(#REF!&lt;&gt;"",1,0))</f>
        <v>#REF!</v>
      </c>
      <c r="T138" s="211" t="e">
        <f>IF('Crisis Indicator Data'!#REF!="No Data",1,IF(#REF!&lt;&gt;"",1,0))</f>
        <v>#REF!</v>
      </c>
      <c r="U138" s="211" t="e">
        <f>IF('Crisis Indicator Data'!#REF!="No Data",1,IF(#REF!&lt;&gt;"",1,0))</f>
        <v>#REF!</v>
      </c>
      <c r="V138" s="211" t="e">
        <f>IF('Crisis Indicator Data'!#REF!="No Data",1,IF(#REF!&lt;&gt;"",1,0))</f>
        <v>#REF!</v>
      </c>
      <c r="W138" s="211" t="e">
        <f>IF('Crisis Indicator Data'!#REF!="No Data",1,IF(#REF!&lt;&gt;"",1,0))</f>
        <v>#REF!</v>
      </c>
      <c r="X138" s="211" t="e">
        <f>IF('Crisis Indicator Data'!#REF!="No Data",1,IF(#REF!&lt;&gt;"",1,0))</f>
        <v>#REF!</v>
      </c>
      <c r="Y138" s="211" t="e">
        <f>IF('Crisis Indicator Data'!#REF!="No Data",1,IF(#REF!&lt;&gt;"",1,0))</f>
        <v>#REF!</v>
      </c>
      <c r="Z138" s="211" t="e">
        <f>IF('Crisis Indicator Data'!#REF!="No Data",1,IF(#REF!&lt;&gt;"",1,0))</f>
        <v>#REF!</v>
      </c>
      <c r="AA138" s="211" t="e">
        <f>IF('Crisis Indicator Data'!#REF!="No Data",1,IF(#REF!&lt;&gt;"",1,0))</f>
        <v>#REF!</v>
      </c>
      <c r="AB138" s="211" t="e">
        <f>IF('Crisis Indicator Data'!#REF!="No Data",1,IF(#REF!&lt;&gt;"",1,0))</f>
        <v>#REF!</v>
      </c>
      <c r="AC138" s="211" t="e">
        <f>IF('Crisis Indicator Data'!#REF!="No Data",1,IF(#REF!&lt;&gt;"",1,0))</f>
        <v>#REF!</v>
      </c>
      <c r="AD138" s="211" t="e">
        <f>IF('Crisis Indicator Data'!#REF!="No Data",1,IF(#REF!&lt;&gt;"",1,0))</f>
        <v>#REF!</v>
      </c>
      <c r="AE138" s="211" t="e">
        <f>IF('Crisis Indicator Data'!#REF!="No Data",1,IF(#REF!&lt;&gt;"",1,0))</f>
        <v>#REF!</v>
      </c>
      <c r="AF138" s="211" t="e">
        <f>IF('Crisis Indicator Data'!#REF!="No Data",1,IF(#REF!&lt;&gt;"",1,0))</f>
        <v>#REF!</v>
      </c>
      <c r="AG138" s="211" t="e">
        <f>IF('Crisis Indicator Data'!#REF!="No Data",1,IF(#REF!&lt;&gt;"",1,0))</f>
        <v>#REF!</v>
      </c>
      <c r="AH138" s="211" t="e">
        <f>IF('Crisis Indicator Data'!#REF!="No Data",1,IF(#REF!&lt;&gt;"",1,0))</f>
        <v>#REF!</v>
      </c>
      <c r="AI138" s="211" t="e">
        <f>IF('Crisis Indicator Data'!#REF!="No Data",1,IF(#REF!&lt;&gt;"",1,0))</f>
        <v>#REF!</v>
      </c>
      <c r="AJ138" s="211" t="e">
        <f>IF('Crisis Indicator Data'!#REF!="No Data",1,IF(#REF!&lt;&gt;"",1,0))</f>
        <v>#REF!</v>
      </c>
      <c r="AK138" s="211" t="e">
        <f>IF('Crisis Indicator Data'!#REF!="No Data",1,IF(#REF!&lt;&gt;"",1,0))</f>
        <v>#REF!</v>
      </c>
      <c r="AL138" s="211" t="e">
        <f>IF('Crisis Indicator Data'!#REF!="No Data",1,IF(#REF!&lt;&gt;"",1,0))</f>
        <v>#REF!</v>
      </c>
      <c r="AM138" s="211" t="e">
        <f>IF('Crisis Indicator Data'!#REF!="No Data",1,IF(#REF!&lt;&gt;"",1,0))</f>
        <v>#REF!</v>
      </c>
      <c r="AN138" s="211" t="e">
        <f>IF('Crisis Indicator Data'!#REF!="No Data",1,IF(#REF!&lt;&gt;"",1,0))</f>
        <v>#REF!</v>
      </c>
      <c r="AO138" s="211" t="e">
        <f>IF('Crisis Indicator Data'!#REF!="No Data",1,IF(#REF!&lt;&gt;"",1,0))</f>
        <v>#REF!</v>
      </c>
      <c r="AP138" s="211" t="e">
        <f>IF('Crisis Indicator Data'!#REF!="No Data",1,IF(#REF!&lt;&gt;"",1,0))</f>
        <v>#REF!</v>
      </c>
      <c r="AQ138" s="211" t="e">
        <f>IF('Crisis Indicator Data'!#REF!="No Data",1,IF(#REF!&lt;&gt;"",1,0))</f>
        <v>#REF!</v>
      </c>
      <c r="AR138" s="211" t="e">
        <f>IF('Crisis Indicator Data'!#REF!="No Data",1,IF(#REF!&lt;&gt;"",1,0))</f>
        <v>#REF!</v>
      </c>
      <c r="AS138" s="211" t="e">
        <f>IF('Crisis Indicator Data'!#REF!="No Data",1,IF(#REF!&lt;&gt;"",1,0))</f>
        <v>#REF!</v>
      </c>
      <c r="AT138" s="211" t="e">
        <f>IF('Crisis Indicator Data'!#REF!="No Data",1,IF(#REF!&lt;&gt;"",1,0))</f>
        <v>#REF!</v>
      </c>
      <c r="AU138" s="211" t="e">
        <f>IF('Crisis Indicator Data'!#REF!="No Data",1,IF(#REF!&lt;&gt;"",1,0))</f>
        <v>#REF!</v>
      </c>
      <c r="AV138" s="211" t="e">
        <f>IF('Crisis Indicator Data'!#REF!="No Data",1,IF(#REF!&lt;&gt;"",1,0))</f>
        <v>#REF!</v>
      </c>
      <c r="AW138" s="211" t="e">
        <f>IF('Crisis Indicator Data'!#REF!="No Data",1,IF(#REF!&lt;&gt;"",1,0))</f>
        <v>#REF!</v>
      </c>
      <c r="AX138" s="211" t="e">
        <f>IF('Crisis Indicator Data'!#REF!="No Data",1,IF(#REF!&lt;&gt;"",1,0))</f>
        <v>#REF!</v>
      </c>
      <c r="AY138" s="211" t="e">
        <f>IF('Crisis Indicator Data'!#REF!="No Data",1,IF(#REF!&lt;&gt;"",1,0))</f>
        <v>#REF!</v>
      </c>
      <c r="AZ138" s="211" t="e">
        <f>IF('Crisis Indicator Data'!#REF!="No Data",1,IF(#REF!&lt;&gt;"",1,0))</f>
        <v>#REF!</v>
      </c>
      <c r="BA138" t="e">
        <f t="shared" si="8"/>
        <v>#REF!</v>
      </c>
      <c r="BB138" s="22" t="e">
        <f t="shared" si="9"/>
        <v>#REF!</v>
      </c>
    </row>
    <row r="139" spans="1:54" x14ac:dyDescent="0.25">
      <c r="A139" t="s">
        <v>8930</v>
      </c>
      <c r="B139" s="211" t="e">
        <f>IF('Crisis Indicator Data'!#REF!="No Data",1,IF(#REF!&lt;&gt;"",1,0))</f>
        <v>#REF!</v>
      </c>
      <c r="C139" s="211" t="e">
        <f>IF('Crisis Indicator Data'!#REF!="No Data",1,IF(#REF!&lt;&gt;"",1,0))</f>
        <v>#REF!</v>
      </c>
      <c r="D139" s="211" t="e">
        <f>IF('Crisis Indicator Data'!#REF!="No Data",1,IF(#REF!&lt;&gt;"",1,0))</f>
        <v>#REF!</v>
      </c>
      <c r="E139" s="211" t="e">
        <f>IF('Crisis Indicator Data'!#REF!="No Data",1,IF(#REF!&lt;&gt;"",1,0))</f>
        <v>#REF!</v>
      </c>
      <c r="F139" s="211" t="e">
        <f>IF('Crisis Indicator Data'!#REF!="No Data",1,IF(#REF!&lt;&gt;"",1,0))</f>
        <v>#REF!</v>
      </c>
      <c r="G139" s="211" t="e">
        <f>IF('Crisis Indicator Data'!#REF!="No Data",1,IF(#REF!&lt;&gt;"",1,0))</f>
        <v>#REF!</v>
      </c>
      <c r="H139" s="211" t="e">
        <f>IF('Crisis Indicator Data'!#REF!="No Data",1,IF(#REF!&lt;&gt;"",1,0))</f>
        <v>#REF!</v>
      </c>
      <c r="I139" s="211" t="e">
        <f>IF('Crisis Indicator Data'!#REF!="No Data",1,IF(#REF!&lt;&gt;"",1,0))</f>
        <v>#REF!</v>
      </c>
      <c r="J139" s="211" t="e">
        <f>IF('Crisis Indicator Data'!#REF!="No Data",1,IF(#REF!&lt;&gt;"",1,0))</f>
        <v>#REF!</v>
      </c>
      <c r="K139" s="211" t="e">
        <f>IF('Crisis Indicator Data'!#REF!="No Data",1,IF(#REF!&lt;&gt;"",1,0))</f>
        <v>#REF!</v>
      </c>
      <c r="L139" s="211" t="e">
        <f>IF('Crisis Indicator Data'!#REF!="No Data",1,IF(#REF!&lt;&gt;"",1,0))</f>
        <v>#REF!</v>
      </c>
      <c r="M139" s="211" t="e">
        <f>IF('Crisis Indicator Data'!#REF!="No Data",1,IF(#REF!&lt;&gt;"",1,0))</f>
        <v>#REF!</v>
      </c>
      <c r="N139" s="211" t="e">
        <f>IF('Crisis Indicator Data'!#REF!="No Data",1,IF(#REF!&lt;&gt;"",1,0))</f>
        <v>#REF!</v>
      </c>
      <c r="O139" s="211" t="e">
        <f>IF('Crisis Indicator Data'!#REF!="No Data",1,IF(#REF!&lt;&gt;"",1,0))</f>
        <v>#REF!</v>
      </c>
      <c r="P139" s="211" t="e">
        <f>IF('Crisis Indicator Data'!#REF!="No Data",1,IF(#REF!&lt;&gt;"",1,0))</f>
        <v>#REF!</v>
      </c>
      <c r="Q139" s="211" t="e">
        <f>IF('Crisis Indicator Data'!#REF!="No Data",1,IF(#REF!&lt;&gt;"",1,0))</f>
        <v>#REF!</v>
      </c>
      <c r="R139" s="211" t="e">
        <f>IF('Crisis Indicator Data'!#REF!="No Data",1,IF(#REF!&lt;&gt;"",1,0))</f>
        <v>#REF!</v>
      </c>
      <c r="S139" s="211" t="e">
        <f>IF('Crisis Indicator Data'!#REF!="No Data",1,IF(#REF!&lt;&gt;"",1,0))</f>
        <v>#REF!</v>
      </c>
      <c r="T139" s="211" t="e">
        <f>IF('Crisis Indicator Data'!#REF!="No Data",1,IF(#REF!&lt;&gt;"",1,0))</f>
        <v>#REF!</v>
      </c>
      <c r="U139" s="211" t="e">
        <f>IF('Crisis Indicator Data'!#REF!="No Data",1,IF(#REF!&lt;&gt;"",1,0))</f>
        <v>#REF!</v>
      </c>
      <c r="V139" s="211" t="e">
        <f>IF('Crisis Indicator Data'!#REF!="No Data",1,IF(#REF!&lt;&gt;"",1,0))</f>
        <v>#REF!</v>
      </c>
      <c r="W139" s="211" t="e">
        <f>IF('Crisis Indicator Data'!#REF!="No Data",1,IF(#REF!&lt;&gt;"",1,0))</f>
        <v>#REF!</v>
      </c>
      <c r="X139" s="211" t="e">
        <f>IF('Crisis Indicator Data'!#REF!="No Data",1,IF(#REF!&lt;&gt;"",1,0))</f>
        <v>#REF!</v>
      </c>
      <c r="Y139" s="211" t="e">
        <f>IF('Crisis Indicator Data'!#REF!="No Data",1,IF(#REF!&lt;&gt;"",1,0))</f>
        <v>#REF!</v>
      </c>
      <c r="Z139" s="211" t="e">
        <f>IF('Crisis Indicator Data'!#REF!="No Data",1,IF(#REF!&lt;&gt;"",1,0))</f>
        <v>#REF!</v>
      </c>
      <c r="AA139" s="211" t="e">
        <f>IF('Crisis Indicator Data'!#REF!="No Data",1,IF(#REF!&lt;&gt;"",1,0))</f>
        <v>#REF!</v>
      </c>
      <c r="AB139" s="211" t="e">
        <f>IF('Crisis Indicator Data'!#REF!="No Data",1,IF(#REF!&lt;&gt;"",1,0))</f>
        <v>#REF!</v>
      </c>
      <c r="AC139" s="211" t="e">
        <f>IF('Crisis Indicator Data'!#REF!="No Data",1,IF(#REF!&lt;&gt;"",1,0))</f>
        <v>#REF!</v>
      </c>
      <c r="AD139" s="211" t="e">
        <f>IF('Crisis Indicator Data'!#REF!="No Data",1,IF(#REF!&lt;&gt;"",1,0))</f>
        <v>#REF!</v>
      </c>
      <c r="AE139" s="211" t="e">
        <f>IF('Crisis Indicator Data'!#REF!="No Data",1,IF(#REF!&lt;&gt;"",1,0))</f>
        <v>#REF!</v>
      </c>
      <c r="AF139" s="211" t="e">
        <f>IF('Crisis Indicator Data'!#REF!="No Data",1,IF(#REF!&lt;&gt;"",1,0))</f>
        <v>#REF!</v>
      </c>
      <c r="AG139" s="211" t="e">
        <f>IF('Crisis Indicator Data'!#REF!="No Data",1,IF(#REF!&lt;&gt;"",1,0))</f>
        <v>#REF!</v>
      </c>
      <c r="AH139" s="211" t="e">
        <f>IF('Crisis Indicator Data'!#REF!="No Data",1,IF(#REF!&lt;&gt;"",1,0))</f>
        <v>#REF!</v>
      </c>
      <c r="AI139" s="211" t="e">
        <f>IF('Crisis Indicator Data'!#REF!="No Data",1,IF(#REF!&lt;&gt;"",1,0))</f>
        <v>#REF!</v>
      </c>
      <c r="AJ139" s="211" t="e">
        <f>IF('Crisis Indicator Data'!#REF!="No Data",1,IF(#REF!&lt;&gt;"",1,0))</f>
        <v>#REF!</v>
      </c>
      <c r="AK139" s="211" t="e">
        <f>IF('Crisis Indicator Data'!#REF!="No Data",1,IF(#REF!&lt;&gt;"",1,0))</f>
        <v>#REF!</v>
      </c>
      <c r="AL139" s="211" t="e">
        <f>IF('Crisis Indicator Data'!#REF!="No Data",1,IF(#REF!&lt;&gt;"",1,0))</f>
        <v>#REF!</v>
      </c>
      <c r="AM139" s="211" t="e">
        <f>IF('Crisis Indicator Data'!#REF!="No Data",1,IF(#REF!&lt;&gt;"",1,0))</f>
        <v>#REF!</v>
      </c>
      <c r="AN139" s="211" t="e">
        <f>IF('Crisis Indicator Data'!#REF!="No Data",1,IF(#REF!&lt;&gt;"",1,0))</f>
        <v>#REF!</v>
      </c>
      <c r="AO139" s="211" t="e">
        <f>IF('Crisis Indicator Data'!#REF!="No Data",1,IF(#REF!&lt;&gt;"",1,0))</f>
        <v>#REF!</v>
      </c>
      <c r="AP139" s="211" t="e">
        <f>IF('Crisis Indicator Data'!#REF!="No Data",1,IF(#REF!&lt;&gt;"",1,0))</f>
        <v>#REF!</v>
      </c>
      <c r="AQ139" s="211" t="e">
        <f>IF('Crisis Indicator Data'!#REF!="No Data",1,IF(#REF!&lt;&gt;"",1,0))</f>
        <v>#REF!</v>
      </c>
      <c r="AR139" s="211" t="e">
        <f>IF('Crisis Indicator Data'!#REF!="No Data",1,IF(#REF!&lt;&gt;"",1,0))</f>
        <v>#REF!</v>
      </c>
      <c r="AS139" s="211" t="e">
        <f>IF('Crisis Indicator Data'!#REF!="No Data",1,IF(#REF!&lt;&gt;"",1,0))</f>
        <v>#REF!</v>
      </c>
      <c r="AT139" s="211" t="e">
        <f>IF('Crisis Indicator Data'!#REF!="No Data",1,IF(#REF!&lt;&gt;"",1,0))</f>
        <v>#REF!</v>
      </c>
      <c r="AU139" s="211" t="e">
        <f>IF('Crisis Indicator Data'!#REF!="No Data",1,IF(#REF!&lt;&gt;"",1,0))</f>
        <v>#REF!</v>
      </c>
      <c r="AV139" s="211" t="e">
        <f>IF('Crisis Indicator Data'!#REF!="No Data",1,IF(#REF!&lt;&gt;"",1,0))</f>
        <v>#REF!</v>
      </c>
      <c r="AW139" s="211" t="e">
        <f>IF('Crisis Indicator Data'!#REF!="No Data",1,IF(#REF!&lt;&gt;"",1,0))</f>
        <v>#REF!</v>
      </c>
      <c r="AX139" s="211" t="e">
        <f>IF('Crisis Indicator Data'!#REF!="No Data",1,IF(#REF!&lt;&gt;"",1,0))</f>
        <v>#REF!</v>
      </c>
      <c r="AY139" s="211" t="e">
        <f>IF('Crisis Indicator Data'!#REF!="No Data",1,IF(#REF!&lt;&gt;"",1,0))</f>
        <v>#REF!</v>
      </c>
      <c r="AZ139" s="211" t="e">
        <f>IF('Crisis Indicator Data'!#REF!="No Data",1,IF(#REF!&lt;&gt;"",1,0))</f>
        <v>#REF!</v>
      </c>
      <c r="BA139" t="e">
        <f t="shared" si="8"/>
        <v>#REF!</v>
      </c>
      <c r="BB139" s="22" t="e">
        <f t="shared" si="9"/>
        <v>#REF!</v>
      </c>
    </row>
    <row r="140" spans="1:54" x14ac:dyDescent="0.25">
      <c r="A140" t="s">
        <v>8933</v>
      </c>
      <c r="B140" s="211" t="e">
        <f>IF('Crisis Indicator Data'!#REF!="No Data",1,IF(#REF!&lt;&gt;"",1,0))</f>
        <v>#REF!</v>
      </c>
      <c r="C140" s="211" t="e">
        <f>IF('Crisis Indicator Data'!#REF!="No Data",1,IF(#REF!&lt;&gt;"",1,0))</f>
        <v>#REF!</v>
      </c>
      <c r="D140" s="211" t="e">
        <f>IF('Crisis Indicator Data'!#REF!="No Data",1,IF(#REF!&lt;&gt;"",1,0))</f>
        <v>#REF!</v>
      </c>
      <c r="E140" s="211" t="e">
        <f>IF('Crisis Indicator Data'!#REF!="No Data",1,IF(#REF!&lt;&gt;"",1,0))</f>
        <v>#REF!</v>
      </c>
      <c r="F140" s="211" t="e">
        <f>IF('Crisis Indicator Data'!#REF!="No Data",1,IF(#REF!&lt;&gt;"",1,0))</f>
        <v>#REF!</v>
      </c>
      <c r="G140" s="211" t="e">
        <f>IF('Crisis Indicator Data'!#REF!="No Data",1,IF(#REF!&lt;&gt;"",1,0))</f>
        <v>#REF!</v>
      </c>
      <c r="H140" s="211" t="e">
        <f>IF('Crisis Indicator Data'!#REF!="No Data",1,IF(#REF!&lt;&gt;"",1,0))</f>
        <v>#REF!</v>
      </c>
      <c r="I140" s="211" t="e">
        <f>IF('Crisis Indicator Data'!#REF!="No Data",1,IF(#REF!&lt;&gt;"",1,0))</f>
        <v>#REF!</v>
      </c>
      <c r="J140" s="211" t="e">
        <f>IF('Crisis Indicator Data'!#REF!="No Data",1,IF(#REF!&lt;&gt;"",1,0))</f>
        <v>#REF!</v>
      </c>
      <c r="K140" s="211" t="e">
        <f>IF('Crisis Indicator Data'!#REF!="No Data",1,IF(#REF!&lt;&gt;"",1,0))</f>
        <v>#REF!</v>
      </c>
      <c r="L140" s="211" t="e">
        <f>IF('Crisis Indicator Data'!#REF!="No Data",1,IF(#REF!&lt;&gt;"",1,0))</f>
        <v>#REF!</v>
      </c>
      <c r="M140" s="211" t="e">
        <f>IF('Crisis Indicator Data'!#REF!="No Data",1,IF(#REF!&lt;&gt;"",1,0))</f>
        <v>#REF!</v>
      </c>
      <c r="N140" s="211" t="e">
        <f>IF('Crisis Indicator Data'!#REF!="No Data",1,IF(#REF!&lt;&gt;"",1,0))</f>
        <v>#REF!</v>
      </c>
      <c r="O140" s="211" t="e">
        <f>IF('Crisis Indicator Data'!#REF!="No Data",1,IF(#REF!&lt;&gt;"",1,0))</f>
        <v>#REF!</v>
      </c>
      <c r="P140" s="211" t="e">
        <f>IF('Crisis Indicator Data'!#REF!="No Data",1,IF(#REF!&lt;&gt;"",1,0))</f>
        <v>#REF!</v>
      </c>
      <c r="Q140" s="211" t="e">
        <f>IF('Crisis Indicator Data'!#REF!="No Data",1,IF(#REF!&lt;&gt;"",1,0))</f>
        <v>#REF!</v>
      </c>
      <c r="R140" s="211" t="e">
        <f>IF('Crisis Indicator Data'!#REF!="No Data",1,IF(#REF!&lt;&gt;"",1,0))</f>
        <v>#REF!</v>
      </c>
      <c r="S140" s="211" t="e">
        <f>IF('Crisis Indicator Data'!#REF!="No Data",1,IF(#REF!&lt;&gt;"",1,0))</f>
        <v>#REF!</v>
      </c>
      <c r="T140" s="211" t="e">
        <f>IF('Crisis Indicator Data'!#REF!="No Data",1,IF(#REF!&lt;&gt;"",1,0))</f>
        <v>#REF!</v>
      </c>
      <c r="U140" s="211" t="e">
        <f>IF('Crisis Indicator Data'!#REF!="No Data",1,IF(#REF!&lt;&gt;"",1,0))</f>
        <v>#REF!</v>
      </c>
      <c r="V140" s="211" t="e">
        <f>IF('Crisis Indicator Data'!#REF!="No Data",1,IF(#REF!&lt;&gt;"",1,0))</f>
        <v>#REF!</v>
      </c>
      <c r="W140" s="211" t="e">
        <f>IF('Crisis Indicator Data'!#REF!="No Data",1,IF(#REF!&lt;&gt;"",1,0))</f>
        <v>#REF!</v>
      </c>
      <c r="X140" s="211" t="e">
        <f>IF('Crisis Indicator Data'!#REF!="No Data",1,IF(#REF!&lt;&gt;"",1,0))</f>
        <v>#REF!</v>
      </c>
      <c r="Y140" s="211" t="e">
        <f>IF('Crisis Indicator Data'!#REF!="No Data",1,IF(#REF!&lt;&gt;"",1,0))</f>
        <v>#REF!</v>
      </c>
      <c r="Z140" s="211" t="e">
        <f>IF('Crisis Indicator Data'!#REF!="No Data",1,IF(#REF!&lt;&gt;"",1,0))</f>
        <v>#REF!</v>
      </c>
      <c r="AA140" s="211" t="e">
        <f>IF('Crisis Indicator Data'!#REF!="No Data",1,IF(#REF!&lt;&gt;"",1,0))</f>
        <v>#REF!</v>
      </c>
      <c r="AB140" s="211" t="e">
        <f>IF('Crisis Indicator Data'!#REF!="No Data",1,IF(#REF!&lt;&gt;"",1,0))</f>
        <v>#REF!</v>
      </c>
      <c r="AC140" s="211" t="e">
        <f>IF('Crisis Indicator Data'!#REF!="No Data",1,IF(#REF!&lt;&gt;"",1,0))</f>
        <v>#REF!</v>
      </c>
      <c r="AD140" s="211" t="e">
        <f>IF('Crisis Indicator Data'!#REF!="No Data",1,IF(#REF!&lt;&gt;"",1,0))</f>
        <v>#REF!</v>
      </c>
      <c r="AE140" s="211" t="e">
        <f>IF('Crisis Indicator Data'!#REF!="No Data",1,IF(#REF!&lt;&gt;"",1,0))</f>
        <v>#REF!</v>
      </c>
      <c r="AF140" s="211" t="e">
        <f>IF('Crisis Indicator Data'!#REF!="No Data",1,IF(#REF!&lt;&gt;"",1,0))</f>
        <v>#REF!</v>
      </c>
      <c r="AG140" s="211" t="e">
        <f>IF('Crisis Indicator Data'!#REF!="No Data",1,IF(#REF!&lt;&gt;"",1,0))</f>
        <v>#REF!</v>
      </c>
      <c r="AH140" s="211" t="e">
        <f>IF('Crisis Indicator Data'!#REF!="No Data",1,IF(#REF!&lt;&gt;"",1,0))</f>
        <v>#REF!</v>
      </c>
      <c r="AI140" s="211" t="e">
        <f>IF('Crisis Indicator Data'!#REF!="No Data",1,IF(#REF!&lt;&gt;"",1,0))</f>
        <v>#REF!</v>
      </c>
      <c r="AJ140" s="211" t="e">
        <f>IF('Crisis Indicator Data'!#REF!="No Data",1,IF(#REF!&lt;&gt;"",1,0))</f>
        <v>#REF!</v>
      </c>
      <c r="AK140" s="211" t="e">
        <f>IF('Crisis Indicator Data'!#REF!="No Data",1,IF(#REF!&lt;&gt;"",1,0))</f>
        <v>#REF!</v>
      </c>
      <c r="AL140" s="211" t="e">
        <f>IF('Crisis Indicator Data'!#REF!="No Data",1,IF(#REF!&lt;&gt;"",1,0))</f>
        <v>#REF!</v>
      </c>
      <c r="AM140" s="211" t="e">
        <f>IF('Crisis Indicator Data'!#REF!="No Data",1,IF(#REF!&lt;&gt;"",1,0))</f>
        <v>#REF!</v>
      </c>
      <c r="AN140" s="211" t="e">
        <f>IF('Crisis Indicator Data'!#REF!="No Data",1,IF(#REF!&lt;&gt;"",1,0))</f>
        <v>#REF!</v>
      </c>
      <c r="AO140" s="211" t="e">
        <f>IF('Crisis Indicator Data'!#REF!="No Data",1,IF(#REF!&lt;&gt;"",1,0))</f>
        <v>#REF!</v>
      </c>
      <c r="AP140" s="211" t="e">
        <f>IF('Crisis Indicator Data'!#REF!="No Data",1,IF(#REF!&lt;&gt;"",1,0))</f>
        <v>#REF!</v>
      </c>
      <c r="AQ140" s="211" t="e">
        <f>IF('Crisis Indicator Data'!#REF!="No Data",1,IF(#REF!&lt;&gt;"",1,0))</f>
        <v>#REF!</v>
      </c>
      <c r="AR140" s="211" t="e">
        <f>IF('Crisis Indicator Data'!#REF!="No Data",1,IF(#REF!&lt;&gt;"",1,0))</f>
        <v>#REF!</v>
      </c>
      <c r="AS140" s="211" t="e">
        <f>IF('Crisis Indicator Data'!#REF!="No Data",1,IF(#REF!&lt;&gt;"",1,0))</f>
        <v>#REF!</v>
      </c>
      <c r="AT140" s="211" t="e">
        <f>IF('Crisis Indicator Data'!#REF!="No Data",1,IF(#REF!&lt;&gt;"",1,0))</f>
        <v>#REF!</v>
      </c>
      <c r="AU140" s="211" t="e">
        <f>IF('Crisis Indicator Data'!#REF!="No Data",1,IF(#REF!&lt;&gt;"",1,0))</f>
        <v>#REF!</v>
      </c>
      <c r="AV140" s="211" t="e">
        <f>IF('Crisis Indicator Data'!#REF!="No Data",1,IF(#REF!&lt;&gt;"",1,0))</f>
        <v>#REF!</v>
      </c>
      <c r="AW140" s="211" t="e">
        <f>IF('Crisis Indicator Data'!#REF!="No Data",1,IF(#REF!&lt;&gt;"",1,0))</f>
        <v>#REF!</v>
      </c>
      <c r="AX140" s="211" t="e">
        <f>IF('Crisis Indicator Data'!#REF!="No Data",1,IF(#REF!&lt;&gt;"",1,0))</f>
        <v>#REF!</v>
      </c>
      <c r="AY140" s="211" t="e">
        <f>IF('Crisis Indicator Data'!#REF!="No Data",1,IF(#REF!&lt;&gt;"",1,0))</f>
        <v>#REF!</v>
      </c>
      <c r="AZ140" s="211" t="e">
        <f>IF('Crisis Indicator Data'!#REF!="No Data",1,IF(#REF!&lt;&gt;"",1,0))</f>
        <v>#REF!</v>
      </c>
      <c r="BA140" t="e">
        <f t="shared" si="8"/>
        <v>#REF!</v>
      </c>
      <c r="BB140" s="22" t="e">
        <f t="shared" si="9"/>
        <v>#REF!</v>
      </c>
    </row>
    <row r="141" spans="1:54" x14ac:dyDescent="0.25">
      <c r="A141" t="s">
        <v>8935</v>
      </c>
      <c r="B141" s="211" t="e">
        <f>IF('Crisis Indicator Data'!#REF!="No Data",1,IF(#REF!&lt;&gt;"",1,0))</f>
        <v>#REF!</v>
      </c>
      <c r="C141" s="211" t="e">
        <f>IF('Crisis Indicator Data'!#REF!="No Data",1,IF(#REF!&lt;&gt;"",1,0))</f>
        <v>#REF!</v>
      </c>
      <c r="D141" s="211" t="e">
        <f>IF('Crisis Indicator Data'!#REF!="No Data",1,IF(#REF!&lt;&gt;"",1,0))</f>
        <v>#REF!</v>
      </c>
      <c r="E141" s="211" t="e">
        <f>IF('Crisis Indicator Data'!#REF!="No Data",1,IF(#REF!&lt;&gt;"",1,0))</f>
        <v>#REF!</v>
      </c>
      <c r="F141" s="211" t="e">
        <f>IF('Crisis Indicator Data'!#REF!="No Data",1,IF(#REF!&lt;&gt;"",1,0))</f>
        <v>#REF!</v>
      </c>
      <c r="G141" s="211" t="e">
        <f>IF('Crisis Indicator Data'!#REF!="No Data",1,IF(#REF!&lt;&gt;"",1,0))</f>
        <v>#REF!</v>
      </c>
      <c r="H141" s="211" t="e">
        <f>IF('Crisis Indicator Data'!#REF!="No Data",1,IF(#REF!&lt;&gt;"",1,0))</f>
        <v>#REF!</v>
      </c>
      <c r="I141" s="211" t="e">
        <f>IF('Crisis Indicator Data'!#REF!="No Data",1,IF(#REF!&lt;&gt;"",1,0))</f>
        <v>#REF!</v>
      </c>
      <c r="J141" s="211" t="e">
        <f>IF('Crisis Indicator Data'!#REF!="No Data",1,IF(#REF!&lt;&gt;"",1,0))</f>
        <v>#REF!</v>
      </c>
      <c r="K141" s="211" t="e">
        <f>IF('Crisis Indicator Data'!#REF!="No Data",1,IF(#REF!&lt;&gt;"",1,0))</f>
        <v>#REF!</v>
      </c>
      <c r="L141" s="211" t="e">
        <f>IF('Crisis Indicator Data'!#REF!="No Data",1,IF(#REF!&lt;&gt;"",1,0))</f>
        <v>#REF!</v>
      </c>
      <c r="M141" s="211" t="e">
        <f>IF('Crisis Indicator Data'!#REF!="No Data",1,IF(#REF!&lt;&gt;"",1,0))</f>
        <v>#REF!</v>
      </c>
      <c r="N141" s="211" t="e">
        <f>IF('Crisis Indicator Data'!#REF!="No Data",1,IF(#REF!&lt;&gt;"",1,0))</f>
        <v>#REF!</v>
      </c>
      <c r="O141" s="211" t="e">
        <f>IF('Crisis Indicator Data'!#REF!="No Data",1,IF(#REF!&lt;&gt;"",1,0))</f>
        <v>#REF!</v>
      </c>
      <c r="P141" s="211" t="e">
        <f>IF('Crisis Indicator Data'!#REF!="No Data",1,IF(#REF!&lt;&gt;"",1,0))</f>
        <v>#REF!</v>
      </c>
      <c r="Q141" s="211" t="e">
        <f>IF('Crisis Indicator Data'!#REF!="No Data",1,IF(#REF!&lt;&gt;"",1,0))</f>
        <v>#REF!</v>
      </c>
      <c r="R141" s="211" t="e">
        <f>IF('Crisis Indicator Data'!#REF!="No Data",1,IF(#REF!&lt;&gt;"",1,0))</f>
        <v>#REF!</v>
      </c>
      <c r="S141" s="211" t="e">
        <f>IF('Crisis Indicator Data'!#REF!="No Data",1,IF(#REF!&lt;&gt;"",1,0))</f>
        <v>#REF!</v>
      </c>
      <c r="T141" s="211" t="e">
        <f>IF('Crisis Indicator Data'!#REF!="No Data",1,IF(#REF!&lt;&gt;"",1,0))</f>
        <v>#REF!</v>
      </c>
      <c r="U141" s="211" t="e">
        <f>IF('Crisis Indicator Data'!#REF!="No Data",1,IF(#REF!&lt;&gt;"",1,0))</f>
        <v>#REF!</v>
      </c>
      <c r="V141" s="211" t="e">
        <f>IF('Crisis Indicator Data'!#REF!="No Data",1,IF(#REF!&lt;&gt;"",1,0))</f>
        <v>#REF!</v>
      </c>
      <c r="W141" s="211" t="e">
        <f>IF('Crisis Indicator Data'!#REF!="No Data",1,IF(#REF!&lt;&gt;"",1,0))</f>
        <v>#REF!</v>
      </c>
      <c r="X141" s="211" t="e">
        <f>IF('Crisis Indicator Data'!#REF!="No Data",1,IF(#REF!&lt;&gt;"",1,0))</f>
        <v>#REF!</v>
      </c>
      <c r="Y141" s="211" t="e">
        <f>IF('Crisis Indicator Data'!#REF!="No Data",1,IF(#REF!&lt;&gt;"",1,0))</f>
        <v>#REF!</v>
      </c>
      <c r="Z141" s="211" t="e">
        <f>IF('Crisis Indicator Data'!#REF!="No Data",1,IF(#REF!&lt;&gt;"",1,0))</f>
        <v>#REF!</v>
      </c>
      <c r="AA141" s="211" t="e">
        <f>IF('Crisis Indicator Data'!#REF!="No Data",1,IF(#REF!&lt;&gt;"",1,0))</f>
        <v>#REF!</v>
      </c>
      <c r="AB141" s="211" t="e">
        <f>IF('Crisis Indicator Data'!#REF!="No Data",1,IF(#REF!&lt;&gt;"",1,0))</f>
        <v>#REF!</v>
      </c>
      <c r="AC141" s="211" t="e">
        <f>IF('Crisis Indicator Data'!#REF!="No Data",1,IF(#REF!&lt;&gt;"",1,0))</f>
        <v>#REF!</v>
      </c>
      <c r="AD141" s="211" t="e">
        <f>IF('Crisis Indicator Data'!#REF!="No Data",1,IF(#REF!&lt;&gt;"",1,0))</f>
        <v>#REF!</v>
      </c>
      <c r="AE141" s="211" t="e">
        <f>IF('Crisis Indicator Data'!#REF!="No Data",1,IF(#REF!&lt;&gt;"",1,0))</f>
        <v>#REF!</v>
      </c>
      <c r="AF141" s="211" t="e">
        <f>IF('Crisis Indicator Data'!#REF!="No Data",1,IF(#REF!&lt;&gt;"",1,0))</f>
        <v>#REF!</v>
      </c>
      <c r="AG141" s="211" t="e">
        <f>IF('Crisis Indicator Data'!#REF!="No Data",1,IF(#REF!&lt;&gt;"",1,0))</f>
        <v>#REF!</v>
      </c>
      <c r="AH141" s="211" t="e">
        <f>IF('Crisis Indicator Data'!#REF!="No Data",1,IF(#REF!&lt;&gt;"",1,0))</f>
        <v>#REF!</v>
      </c>
      <c r="AI141" s="211" t="e">
        <f>IF('Crisis Indicator Data'!#REF!="No Data",1,IF(#REF!&lt;&gt;"",1,0))</f>
        <v>#REF!</v>
      </c>
      <c r="AJ141" s="211" t="e">
        <f>IF('Crisis Indicator Data'!#REF!="No Data",1,IF(#REF!&lt;&gt;"",1,0))</f>
        <v>#REF!</v>
      </c>
      <c r="AK141" s="211" t="e">
        <f>IF('Crisis Indicator Data'!#REF!="No Data",1,IF(#REF!&lt;&gt;"",1,0))</f>
        <v>#REF!</v>
      </c>
      <c r="AL141" s="211" t="e">
        <f>IF('Crisis Indicator Data'!#REF!="No Data",1,IF(#REF!&lt;&gt;"",1,0))</f>
        <v>#REF!</v>
      </c>
      <c r="AM141" s="211" t="e">
        <f>IF('Crisis Indicator Data'!#REF!="No Data",1,IF(#REF!&lt;&gt;"",1,0))</f>
        <v>#REF!</v>
      </c>
      <c r="AN141" s="211" t="e">
        <f>IF('Crisis Indicator Data'!#REF!="No Data",1,IF(#REF!&lt;&gt;"",1,0))</f>
        <v>#REF!</v>
      </c>
      <c r="AO141" s="211" t="e">
        <f>IF('Crisis Indicator Data'!#REF!="No Data",1,IF(#REF!&lt;&gt;"",1,0))</f>
        <v>#REF!</v>
      </c>
      <c r="AP141" s="211" t="e">
        <f>IF('Crisis Indicator Data'!#REF!="No Data",1,IF(#REF!&lt;&gt;"",1,0))</f>
        <v>#REF!</v>
      </c>
      <c r="AQ141" s="211" t="e">
        <f>IF('Crisis Indicator Data'!#REF!="No Data",1,IF(#REF!&lt;&gt;"",1,0))</f>
        <v>#REF!</v>
      </c>
      <c r="AR141" s="211" t="e">
        <f>IF('Crisis Indicator Data'!#REF!="No Data",1,IF(#REF!&lt;&gt;"",1,0))</f>
        <v>#REF!</v>
      </c>
      <c r="AS141" s="211" t="e">
        <f>IF('Crisis Indicator Data'!#REF!="No Data",1,IF(#REF!&lt;&gt;"",1,0))</f>
        <v>#REF!</v>
      </c>
      <c r="AT141" s="211" t="e">
        <f>IF('Crisis Indicator Data'!#REF!="No Data",1,IF(#REF!&lt;&gt;"",1,0))</f>
        <v>#REF!</v>
      </c>
      <c r="AU141" s="211" t="e">
        <f>IF('Crisis Indicator Data'!#REF!="No Data",1,IF(#REF!&lt;&gt;"",1,0))</f>
        <v>#REF!</v>
      </c>
      <c r="AV141" s="211" t="e">
        <f>IF('Crisis Indicator Data'!#REF!="No Data",1,IF(#REF!&lt;&gt;"",1,0))</f>
        <v>#REF!</v>
      </c>
      <c r="AW141" s="211" t="e">
        <f>IF('Crisis Indicator Data'!#REF!="No Data",1,IF(#REF!&lt;&gt;"",1,0))</f>
        <v>#REF!</v>
      </c>
      <c r="AX141" s="211" t="e">
        <f>IF('Crisis Indicator Data'!#REF!="No Data",1,IF(#REF!&lt;&gt;"",1,0))</f>
        <v>#REF!</v>
      </c>
      <c r="AY141" s="211" t="e">
        <f>IF('Crisis Indicator Data'!#REF!="No Data",1,IF(#REF!&lt;&gt;"",1,0))</f>
        <v>#REF!</v>
      </c>
      <c r="AZ141" s="211" t="e">
        <f>IF('Crisis Indicator Data'!#REF!="No Data",1,IF(#REF!&lt;&gt;"",1,0))</f>
        <v>#REF!</v>
      </c>
      <c r="BA141" t="e">
        <f t="shared" si="8"/>
        <v>#REF!</v>
      </c>
      <c r="BB141" s="22" t="e">
        <f t="shared" si="9"/>
        <v>#REF!</v>
      </c>
    </row>
    <row r="142" spans="1:54" x14ac:dyDescent="0.25">
      <c r="A142" t="s">
        <v>8936</v>
      </c>
      <c r="B142" s="211" t="e">
        <f>IF('Crisis Indicator Data'!#REF!="No Data",1,IF(#REF!&lt;&gt;"",1,0))</f>
        <v>#REF!</v>
      </c>
      <c r="C142" s="211" t="e">
        <f>IF('Crisis Indicator Data'!#REF!="No Data",1,IF(#REF!&lt;&gt;"",1,0))</f>
        <v>#REF!</v>
      </c>
      <c r="D142" s="211" t="e">
        <f>IF('Crisis Indicator Data'!#REF!="No Data",1,IF(#REF!&lt;&gt;"",1,0))</f>
        <v>#REF!</v>
      </c>
      <c r="E142" s="211" t="e">
        <f>IF('Crisis Indicator Data'!#REF!="No Data",1,IF(#REF!&lt;&gt;"",1,0))</f>
        <v>#REF!</v>
      </c>
      <c r="F142" s="211" t="e">
        <f>IF('Crisis Indicator Data'!#REF!="No Data",1,IF(#REF!&lt;&gt;"",1,0))</f>
        <v>#REF!</v>
      </c>
      <c r="G142" s="211" t="e">
        <f>IF('Crisis Indicator Data'!#REF!="No Data",1,IF(#REF!&lt;&gt;"",1,0))</f>
        <v>#REF!</v>
      </c>
      <c r="H142" s="211" t="e">
        <f>IF('Crisis Indicator Data'!#REF!="No Data",1,IF(#REF!&lt;&gt;"",1,0))</f>
        <v>#REF!</v>
      </c>
      <c r="I142" s="211" t="e">
        <f>IF('Crisis Indicator Data'!#REF!="No Data",1,IF(#REF!&lt;&gt;"",1,0))</f>
        <v>#REF!</v>
      </c>
      <c r="J142" s="211" t="e">
        <f>IF('Crisis Indicator Data'!#REF!="No Data",1,IF(#REF!&lt;&gt;"",1,0))</f>
        <v>#REF!</v>
      </c>
      <c r="K142" s="211" t="e">
        <f>IF('Crisis Indicator Data'!#REF!="No Data",1,IF(#REF!&lt;&gt;"",1,0))</f>
        <v>#REF!</v>
      </c>
      <c r="L142" s="211" t="e">
        <f>IF('Crisis Indicator Data'!#REF!="No Data",1,IF(#REF!&lt;&gt;"",1,0))</f>
        <v>#REF!</v>
      </c>
      <c r="M142" s="211" t="e">
        <f>IF('Crisis Indicator Data'!#REF!="No Data",1,IF(#REF!&lt;&gt;"",1,0))</f>
        <v>#REF!</v>
      </c>
      <c r="N142" s="211" t="e">
        <f>IF('Crisis Indicator Data'!#REF!="No Data",1,IF(#REF!&lt;&gt;"",1,0))</f>
        <v>#REF!</v>
      </c>
      <c r="O142" s="211" t="e">
        <f>IF('Crisis Indicator Data'!#REF!="No Data",1,IF(#REF!&lt;&gt;"",1,0))</f>
        <v>#REF!</v>
      </c>
      <c r="P142" s="211" t="e">
        <f>IF('Crisis Indicator Data'!#REF!="No Data",1,IF(#REF!&lt;&gt;"",1,0))</f>
        <v>#REF!</v>
      </c>
      <c r="Q142" s="211" t="e">
        <f>IF('Crisis Indicator Data'!#REF!="No Data",1,IF(#REF!&lt;&gt;"",1,0))</f>
        <v>#REF!</v>
      </c>
      <c r="R142" s="211" t="e">
        <f>IF('Crisis Indicator Data'!#REF!="No Data",1,IF(#REF!&lt;&gt;"",1,0))</f>
        <v>#REF!</v>
      </c>
      <c r="S142" s="211" t="e">
        <f>IF('Crisis Indicator Data'!#REF!="No Data",1,IF(#REF!&lt;&gt;"",1,0))</f>
        <v>#REF!</v>
      </c>
      <c r="T142" s="211" t="e">
        <f>IF('Crisis Indicator Data'!#REF!="No Data",1,IF(#REF!&lt;&gt;"",1,0))</f>
        <v>#REF!</v>
      </c>
      <c r="U142" s="211" t="e">
        <f>IF('Crisis Indicator Data'!#REF!="No Data",1,IF(#REF!&lt;&gt;"",1,0))</f>
        <v>#REF!</v>
      </c>
      <c r="V142" s="211" t="e">
        <f>IF('Crisis Indicator Data'!#REF!="No Data",1,IF(#REF!&lt;&gt;"",1,0))</f>
        <v>#REF!</v>
      </c>
      <c r="W142" s="211" t="e">
        <f>IF('Crisis Indicator Data'!#REF!="No Data",1,IF(#REF!&lt;&gt;"",1,0))</f>
        <v>#REF!</v>
      </c>
      <c r="X142" s="211" t="e">
        <f>IF('Crisis Indicator Data'!#REF!="No Data",1,IF(#REF!&lt;&gt;"",1,0))</f>
        <v>#REF!</v>
      </c>
      <c r="Y142" s="211" t="e">
        <f>IF('Crisis Indicator Data'!#REF!="No Data",1,IF(#REF!&lt;&gt;"",1,0))</f>
        <v>#REF!</v>
      </c>
      <c r="Z142" s="211" t="e">
        <f>IF('Crisis Indicator Data'!#REF!="No Data",1,IF(#REF!&lt;&gt;"",1,0))</f>
        <v>#REF!</v>
      </c>
      <c r="AA142" s="211" t="e">
        <f>IF('Crisis Indicator Data'!#REF!="No Data",1,IF(#REF!&lt;&gt;"",1,0))</f>
        <v>#REF!</v>
      </c>
      <c r="AB142" s="211" t="e">
        <f>IF('Crisis Indicator Data'!#REF!="No Data",1,IF(#REF!&lt;&gt;"",1,0))</f>
        <v>#REF!</v>
      </c>
      <c r="AC142" s="211" t="e">
        <f>IF('Crisis Indicator Data'!#REF!="No Data",1,IF(#REF!&lt;&gt;"",1,0))</f>
        <v>#REF!</v>
      </c>
      <c r="AD142" s="211" t="e">
        <f>IF('Crisis Indicator Data'!#REF!="No Data",1,IF(#REF!&lt;&gt;"",1,0))</f>
        <v>#REF!</v>
      </c>
      <c r="AE142" s="211" t="e">
        <f>IF('Crisis Indicator Data'!#REF!="No Data",1,IF(#REF!&lt;&gt;"",1,0))</f>
        <v>#REF!</v>
      </c>
      <c r="AF142" s="211" t="e">
        <f>IF('Crisis Indicator Data'!#REF!="No Data",1,IF(#REF!&lt;&gt;"",1,0))</f>
        <v>#REF!</v>
      </c>
      <c r="AG142" s="211" t="e">
        <f>IF('Crisis Indicator Data'!#REF!="No Data",1,IF(#REF!&lt;&gt;"",1,0))</f>
        <v>#REF!</v>
      </c>
      <c r="AH142" s="211" t="e">
        <f>IF('Crisis Indicator Data'!#REF!="No Data",1,IF(#REF!&lt;&gt;"",1,0))</f>
        <v>#REF!</v>
      </c>
      <c r="AI142" s="211" t="e">
        <f>IF('Crisis Indicator Data'!#REF!="No Data",1,IF(#REF!&lt;&gt;"",1,0))</f>
        <v>#REF!</v>
      </c>
      <c r="AJ142" s="211" t="e">
        <f>IF('Crisis Indicator Data'!#REF!="No Data",1,IF(#REF!&lt;&gt;"",1,0))</f>
        <v>#REF!</v>
      </c>
      <c r="AK142" s="211" t="e">
        <f>IF('Crisis Indicator Data'!#REF!="No Data",1,IF(#REF!&lt;&gt;"",1,0))</f>
        <v>#REF!</v>
      </c>
      <c r="AL142" s="211" t="e">
        <f>IF('Crisis Indicator Data'!#REF!="No Data",1,IF(#REF!&lt;&gt;"",1,0))</f>
        <v>#REF!</v>
      </c>
      <c r="AM142" s="211" t="e">
        <f>IF('Crisis Indicator Data'!#REF!="No Data",1,IF(#REF!&lt;&gt;"",1,0))</f>
        <v>#REF!</v>
      </c>
      <c r="AN142" s="211" t="e">
        <f>IF('Crisis Indicator Data'!#REF!="No Data",1,IF(#REF!&lt;&gt;"",1,0))</f>
        <v>#REF!</v>
      </c>
      <c r="AO142" s="211" t="e">
        <f>IF('Crisis Indicator Data'!#REF!="No Data",1,IF(#REF!&lt;&gt;"",1,0))</f>
        <v>#REF!</v>
      </c>
      <c r="AP142" s="211" t="e">
        <f>IF('Crisis Indicator Data'!#REF!="No Data",1,IF(#REF!&lt;&gt;"",1,0))</f>
        <v>#REF!</v>
      </c>
      <c r="AQ142" s="211" t="e">
        <f>IF('Crisis Indicator Data'!#REF!="No Data",1,IF(#REF!&lt;&gt;"",1,0))</f>
        <v>#REF!</v>
      </c>
      <c r="AR142" s="211" t="e">
        <f>IF('Crisis Indicator Data'!#REF!="No Data",1,IF(#REF!&lt;&gt;"",1,0))</f>
        <v>#REF!</v>
      </c>
      <c r="AS142" s="211" t="e">
        <f>IF('Crisis Indicator Data'!#REF!="No Data",1,IF(#REF!&lt;&gt;"",1,0))</f>
        <v>#REF!</v>
      </c>
      <c r="AT142" s="211" t="e">
        <f>IF('Crisis Indicator Data'!#REF!="No Data",1,IF(#REF!&lt;&gt;"",1,0))</f>
        <v>#REF!</v>
      </c>
      <c r="AU142" s="211" t="e">
        <f>IF('Crisis Indicator Data'!#REF!="No Data",1,IF(#REF!&lt;&gt;"",1,0))</f>
        <v>#REF!</v>
      </c>
      <c r="AV142" s="211" t="e">
        <f>IF('Crisis Indicator Data'!#REF!="No Data",1,IF(#REF!&lt;&gt;"",1,0))</f>
        <v>#REF!</v>
      </c>
      <c r="AW142" s="211" t="e">
        <f>IF('Crisis Indicator Data'!#REF!="No Data",1,IF(#REF!&lt;&gt;"",1,0))</f>
        <v>#REF!</v>
      </c>
      <c r="AX142" s="211" t="e">
        <f>IF('Crisis Indicator Data'!#REF!="No Data",1,IF(#REF!&lt;&gt;"",1,0))</f>
        <v>#REF!</v>
      </c>
      <c r="AY142" s="211" t="e">
        <f>IF('Crisis Indicator Data'!#REF!="No Data",1,IF(#REF!&lt;&gt;"",1,0))</f>
        <v>#REF!</v>
      </c>
      <c r="AZ142" s="211" t="e">
        <f>IF('Crisis Indicator Data'!#REF!="No Data",1,IF(#REF!&lt;&gt;"",1,0))</f>
        <v>#REF!</v>
      </c>
      <c r="BA142" t="e">
        <f t="shared" si="8"/>
        <v>#REF!</v>
      </c>
      <c r="BB142" s="22" t="e">
        <f t="shared" si="9"/>
        <v>#REF!</v>
      </c>
    </row>
    <row r="143" spans="1:54" x14ac:dyDescent="0.25">
      <c r="A143" t="s">
        <v>8852</v>
      </c>
      <c r="B143" s="211" t="e">
        <f>IF('Crisis Indicator Data'!#REF!="No Data",1,IF(#REF!&lt;&gt;"",1,0))</f>
        <v>#REF!</v>
      </c>
      <c r="C143" s="211" t="e">
        <f>IF('Crisis Indicator Data'!#REF!="No Data",1,IF(#REF!&lt;&gt;"",1,0))</f>
        <v>#REF!</v>
      </c>
      <c r="D143" s="211" t="e">
        <f>IF('Crisis Indicator Data'!#REF!="No Data",1,IF(#REF!&lt;&gt;"",1,0))</f>
        <v>#REF!</v>
      </c>
      <c r="E143" s="211" t="e">
        <f>IF('Crisis Indicator Data'!#REF!="No Data",1,IF(#REF!&lt;&gt;"",1,0))</f>
        <v>#REF!</v>
      </c>
      <c r="F143" s="211" t="e">
        <f>IF('Crisis Indicator Data'!#REF!="No Data",1,IF(#REF!&lt;&gt;"",1,0))</f>
        <v>#REF!</v>
      </c>
      <c r="G143" s="211" t="e">
        <f>IF('Crisis Indicator Data'!#REF!="No Data",1,IF(#REF!&lt;&gt;"",1,0))</f>
        <v>#REF!</v>
      </c>
      <c r="H143" s="211" t="e">
        <f>IF('Crisis Indicator Data'!#REF!="No Data",1,IF(#REF!&lt;&gt;"",1,0))</f>
        <v>#REF!</v>
      </c>
      <c r="I143" s="211" t="e">
        <f>IF('Crisis Indicator Data'!#REF!="No Data",1,IF(#REF!&lt;&gt;"",1,0))</f>
        <v>#REF!</v>
      </c>
      <c r="J143" s="211" t="e">
        <f>IF('Crisis Indicator Data'!#REF!="No Data",1,IF(#REF!&lt;&gt;"",1,0))</f>
        <v>#REF!</v>
      </c>
      <c r="K143" s="211" t="e">
        <f>IF('Crisis Indicator Data'!#REF!="No Data",1,IF(#REF!&lt;&gt;"",1,0))</f>
        <v>#REF!</v>
      </c>
      <c r="L143" s="211" t="e">
        <f>IF('Crisis Indicator Data'!#REF!="No Data",1,IF(#REF!&lt;&gt;"",1,0))</f>
        <v>#REF!</v>
      </c>
      <c r="M143" s="211" t="e">
        <f>IF('Crisis Indicator Data'!#REF!="No Data",1,IF(#REF!&lt;&gt;"",1,0))</f>
        <v>#REF!</v>
      </c>
      <c r="N143" s="211" t="e">
        <f>IF('Crisis Indicator Data'!#REF!="No Data",1,IF(#REF!&lt;&gt;"",1,0))</f>
        <v>#REF!</v>
      </c>
      <c r="O143" s="211" t="e">
        <f>IF('Crisis Indicator Data'!#REF!="No Data",1,IF(#REF!&lt;&gt;"",1,0))</f>
        <v>#REF!</v>
      </c>
      <c r="P143" s="211" t="e">
        <f>IF('Crisis Indicator Data'!#REF!="No Data",1,IF(#REF!&lt;&gt;"",1,0))</f>
        <v>#REF!</v>
      </c>
      <c r="Q143" s="211" t="e">
        <f>IF('Crisis Indicator Data'!#REF!="No Data",1,IF(#REF!&lt;&gt;"",1,0))</f>
        <v>#REF!</v>
      </c>
      <c r="R143" s="211" t="e">
        <f>IF('Crisis Indicator Data'!#REF!="No Data",1,IF(#REF!&lt;&gt;"",1,0))</f>
        <v>#REF!</v>
      </c>
      <c r="S143" s="211" t="e">
        <f>IF('Crisis Indicator Data'!#REF!="No Data",1,IF(#REF!&lt;&gt;"",1,0))</f>
        <v>#REF!</v>
      </c>
      <c r="T143" s="211" t="e">
        <f>IF('Crisis Indicator Data'!#REF!="No Data",1,IF(#REF!&lt;&gt;"",1,0))</f>
        <v>#REF!</v>
      </c>
      <c r="U143" s="211" t="e">
        <f>IF('Crisis Indicator Data'!#REF!="No Data",1,IF(#REF!&lt;&gt;"",1,0))</f>
        <v>#REF!</v>
      </c>
      <c r="V143" s="211" t="e">
        <f>IF('Crisis Indicator Data'!#REF!="No Data",1,IF(#REF!&lt;&gt;"",1,0))</f>
        <v>#REF!</v>
      </c>
      <c r="W143" s="211" t="e">
        <f>IF('Crisis Indicator Data'!#REF!="No Data",1,IF(#REF!&lt;&gt;"",1,0))</f>
        <v>#REF!</v>
      </c>
      <c r="X143" s="211" t="e">
        <f>IF('Crisis Indicator Data'!#REF!="No Data",1,IF(#REF!&lt;&gt;"",1,0))</f>
        <v>#REF!</v>
      </c>
      <c r="Y143" s="211" t="e">
        <f>IF('Crisis Indicator Data'!#REF!="No Data",1,IF(#REF!&lt;&gt;"",1,0))</f>
        <v>#REF!</v>
      </c>
      <c r="Z143" s="211" t="e">
        <f>IF('Crisis Indicator Data'!#REF!="No Data",1,IF(#REF!&lt;&gt;"",1,0))</f>
        <v>#REF!</v>
      </c>
      <c r="AA143" s="211" t="e">
        <f>IF('Crisis Indicator Data'!#REF!="No Data",1,IF(#REF!&lt;&gt;"",1,0))</f>
        <v>#REF!</v>
      </c>
      <c r="AB143" s="211" t="e">
        <f>IF('Crisis Indicator Data'!#REF!="No Data",1,IF(#REF!&lt;&gt;"",1,0))</f>
        <v>#REF!</v>
      </c>
      <c r="AC143" s="211" t="e">
        <f>IF('Crisis Indicator Data'!#REF!="No Data",1,IF(#REF!&lt;&gt;"",1,0))</f>
        <v>#REF!</v>
      </c>
      <c r="AD143" s="211" t="e">
        <f>IF('Crisis Indicator Data'!#REF!="No Data",1,IF(#REF!&lt;&gt;"",1,0))</f>
        <v>#REF!</v>
      </c>
      <c r="AE143" s="211" t="e">
        <f>IF('Crisis Indicator Data'!#REF!="No Data",1,IF(#REF!&lt;&gt;"",1,0))</f>
        <v>#REF!</v>
      </c>
      <c r="AF143" s="211" t="e">
        <f>IF('Crisis Indicator Data'!#REF!="No Data",1,IF(#REF!&lt;&gt;"",1,0))</f>
        <v>#REF!</v>
      </c>
      <c r="AG143" s="211" t="e">
        <f>IF('Crisis Indicator Data'!#REF!="No Data",1,IF(#REF!&lt;&gt;"",1,0))</f>
        <v>#REF!</v>
      </c>
      <c r="AH143" s="211" t="e">
        <f>IF('Crisis Indicator Data'!#REF!="No Data",1,IF(#REF!&lt;&gt;"",1,0))</f>
        <v>#REF!</v>
      </c>
      <c r="AI143" s="211" t="e">
        <f>IF('Crisis Indicator Data'!#REF!="No Data",1,IF(#REF!&lt;&gt;"",1,0))</f>
        <v>#REF!</v>
      </c>
      <c r="AJ143" s="211" t="e">
        <f>IF('Crisis Indicator Data'!#REF!="No Data",1,IF(#REF!&lt;&gt;"",1,0))</f>
        <v>#REF!</v>
      </c>
      <c r="AK143" s="211" t="e">
        <f>IF('Crisis Indicator Data'!#REF!="No Data",1,IF(#REF!&lt;&gt;"",1,0))</f>
        <v>#REF!</v>
      </c>
      <c r="AL143" s="211" t="e">
        <f>IF('Crisis Indicator Data'!#REF!="No Data",1,IF(#REF!&lt;&gt;"",1,0))</f>
        <v>#REF!</v>
      </c>
      <c r="AM143" s="211" t="e">
        <f>IF('Crisis Indicator Data'!#REF!="No Data",1,IF(#REF!&lt;&gt;"",1,0))</f>
        <v>#REF!</v>
      </c>
      <c r="AN143" s="211" t="e">
        <f>IF('Crisis Indicator Data'!#REF!="No Data",1,IF(#REF!&lt;&gt;"",1,0))</f>
        <v>#REF!</v>
      </c>
      <c r="AO143" s="211" t="e">
        <f>IF('Crisis Indicator Data'!#REF!="No Data",1,IF(#REF!&lt;&gt;"",1,0))</f>
        <v>#REF!</v>
      </c>
      <c r="AP143" s="211" t="e">
        <f>IF('Crisis Indicator Data'!#REF!="No Data",1,IF(#REF!&lt;&gt;"",1,0))</f>
        <v>#REF!</v>
      </c>
      <c r="AQ143" s="211" t="e">
        <f>IF('Crisis Indicator Data'!#REF!="No Data",1,IF(#REF!&lt;&gt;"",1,0))</f>
        <v>#REF!</v>
      </c>
      <c r="AR143" s="211" t="e">
        <f>IF('Crisis Indicator Data'!#REF!="No Data",1,IF(#REF!&lt;&gt;"",1,0))</f>
        <v>#REF!</v>
      </c>
      <c r="AS143" s="211" t="e">
        <f>IF('Crisis Indicator Data'!#REF!="No Data",1,IF(#REF!&lt;&gt;"",1,0))</f>
        <v>#REF!</v>
      </c>
      <c r="AT143" s="211" t="e">
        <f>IF('Crisis Indicator Data'!#REF!="No Data",1,IF(#REF!&lt;&gt;"",1,0))</f>
        <v>#REF!</v>
      </c>
      <c r="AU143" s="211" t="e">
        <f>IF('Crisis Indicator Data'!#REF!="No Data",1,IF(#REF!&lt;&gt;"",1,0))</f>
        <v>#REF!</v>
      </c>
      <c r="AV143" s="211" t="e">
        <f>IF('Crisis Indicator Data'!#REF!="No Data",1,IF(#REF!&lt;&gt;"",1,0))</f>
        <v>#REF!</v>
      </c>
      <c r="AW143" s="211" t="e">
        <f>IF('Crisis Indicator Data'!#REF!="No Data",1,IF(#REF!&lt;&gt;"",1,0))</f>
        <v>#REF!</v>
      </c>
      <c r="AX143" s="211" t="e">
        <f>IF('Crisis Indicator Data'!#REF!="No Data",1,IF(#REF!&lt;&gt;"",1,0))</f>
        <v>#REF!</v>
      </c>
      <c r="AY143" s="211" t="e">
        <f>IF('Crisis Indicator Data'!#REF!="No Data",1,IF(#REF!&lt;&gt;"",1,0))</f>
        <v>#REF!</v>
      </c>
      <c r="AZ143" s="211" t="e">
        <f>IF('Crisis Indicator Data'!#REF!="No Data",1,IF(#REF!&lt;&gt;"",1,0))</f>
        <v>#REF!</v>
      </c>
      <c r="BA143" t="e">
        <f t="shared" si="8"/>
        <v>#REF!</v>
      </c>
      <c r="BB143" s="22" t="e">
        <f t="shared" si="9"/>
        <v>#REF!</v>
      </c>
    </row>
    <row r="144" spans="1:54" x14ac:dyDescent="0.25">
      <c r="A144" t="s">
        <v>8864</v>
      </c>
      <c r="B144" s="211" t="e">
        <f>IF('Crisis Indicator Data'!#REF!="No Data",1,IF(#REF!&lt;&gt;"",1,0))</f>
        <v>#REF!</v>
      </c>
      <c r="C144" s="211" t="e">
        <f>IF('Crisis Indicator Data'!#REF!="No Data",1,IF(#REF!&lt;&gt;"",1,0))</f>
        <v>#REF!</v>
      </c>
      <c r="D144" s="211" t="e">
        <f>IF('Crisis Indicator Data'!#REF!="No Data",1,IF(#REF!&lt;&gt;"",1,0))</f>
        <v>#REF!</v>
      </c>
      <c r="E144" s="211" t="e">
        <f>IF('Crisis Indicator Data'!#REF!="No Data",1,IF(#REF!&lt;&gt;"",1,0))</f>
        <v>#REF!</v>
      </c>
      <c r="F144" s="211" t="e">
        <f>IF('Crisis Indicator Data'!#REF!="No Data",1,IF(#REF!&lt;&gt;"",1,0))</f>
        <v>#REF!</v>
      </c>
      <c r="G144" s="211" t="e">
        <f>IF('Crisis Indicator Data'!#REF!="No Data",1,IF(#REF!&lt;&gt;"",1,0))</f>
        <v>#REF!</v>
      </c>
      <c r="H144" s="211" t="e">
        <f>IF('Crisis Indicator Data'!#REF!="No Data",1,IF(#REF!&lt;&gt;"",1,0))</f>
        <v>#REF!</v>
      </c>
      <c r="I144" s="211" t="e">
        <f>IF('Crisis Indicator Data'!#REF!="No Data",1,IF(#REF!&lt;&gt;"",1,0))</f>
        <v>#REF!</v>
      </c>
      <c r="J144" s="211" t="e">
        <f>IF('Crisis Indicator Data'!#REF!="No Data",1,IF(#REF!&lt;&gt;"",1,0))</f>
        <v>#REF!</v>
      </c>
      <c r="K144" s="211" t="e">
        <f>IF('Crisis Indicator Data'!#REF!="No Data",1,IF(#REF!&lt;&gt;"",1,0))</f>
        <v>#REF!</v>
      </c>
      <c r="L144" s="211" t="e">
        <f>IF('Crisis Indicator Data'!#REF!="No Data",1,IF(#REF!&lt;&gt;"",1,0))</f>
        <v>#REF!</v>
      </c>
      <c r="M144" s="211" t="e">
        <f>IF('Crisis Indicator Data'!#REF!="No Data",1,IF(#REF!&lt;&gt;"",1,0))</f>
        <v>#REF!</v>
      </c>
      <c r="N144" s="211" t="e">
        <f>IF('Crisis Indicator Data'!#REF!="No Data",1,IF(#REF!&lt;&gt;"",1,0))</f>
        <v>#REF!</v>
      </c>
      <c r="O144" s="211" t="e">
        <f>IF('Crisis Indicator Data'!#REF!="No Data",1,IF(#REF!&lt;&gt;"",1,0))</f>
        <v>#REF!</v>
      </c>
      <c r="P144" s="211" t="e">
        <f>IF('Crisis Indicator Data'!#REF!="No Data",1,IF(#REF!&lt;&gt;"",1,0))</f>
        <v>#REF!</v>
      </c>
      <c r="Q144" s="211" t="e">
        <f>IF('Crisis Indicator Data'!#REF!="No Data",1,IF(#REF!&lt;&gt;"",1,0))</f>
        <v>#REF!</v>
      </c>
      <c r="R144" s="211" t="e">
        <f>IF('Crisis Indicator Data'!#REF!="No Data",1,IF(#REF!&lt;&gt;"",1,0))</f>
        <v>#REF!</v>
      </c>
      <c r="S144" s="211" t="e">
        <f>IF('Crisis Indicator Data'!#REF!="No Data",1,IF(#REF!&lt;&gt;"",1,0))</f>
        <v>#REF!</v>
      </c>
      <c r="T144" s="211" t="e">
        <f>IF('Crisis Indicator Data'!#REF!="No Data",1,IF(#REF!&lt;&gt;"",1,0))</f>
        <v>#REF!</v>
      </c>
      <c r="U144" s="211" t="e">
        <f>IF('Crisis Indicator Data'!#REF!="No Data",1,IF(#REF!&lt;&gt;"",1,0))</f>
        <v>#REF!</v>
      </c>
      <c r="V144" s="211" t="e">
        <f>IF('Crisis Indicator Data'!#REF!="No Data",1,IF(#REF!&lt;&gt;"",1,0))</f>
        <v>#REF!</v>
      </c>
      <c r="W144" s="211" t="e">
        <f>IF('Crisis Indicator Data'!#REF!="No Data",1,IF(#REF!&lt;&gt;"",1,0))</f>
        <v>#REF!</v>
      </c>
      <c r="X144" s="211" t="e">
        <f>IF('Crisis Indicator Data'!#REF!="No Data",1,IF(#REF!&lt;&gt;"",1,0))</f>
        <v>#REF!</v>
      </c>
      <c r="Y144" s="211" t="e">
        <f>IF('Crisis Indicator Data'!#REF!="No Data",1,IF(#REF!&lt;&gt;"",1,0))</f>
        <v>#REF!</v>
      </c>
      <c r="Z144" s="211" t="e">
        <f>IF('Crisis Indicator Data'!#REF!="No Data",1,IF(#REF!&lt;&gt;"",1,0))</f>
        <v>#REF!</v>
      </c>
      <c r="AA144" s="211" t="e">
        <f>IF('Crisis Indicator Data'!#REF!="No Data",1,IF(#REF!&lt;&gt;"",1,0))</f>
        <v>#REF!</v>
      </c>
      <c r="AB144" s="211" t="e">
        <f>IF('Crisis Indicator Data'!#REF!="No Data",1,IF(#REF!&lt;&gt;"",1,0))</f>
        <v>#REF!</v>
      </c>
      <c r="AC144" s="211" t="e">
        <f>IF('Crisis Indicator Data'!#REF!="No Data",1,IF(#REF!&lt;&gt;"",1,0))</f>
        <v>#REF!</v>
      </c>
      <c r="AD144" s="211" t="e">
        <f>IF('Crisis Indicator Data'!#REF!="No Data",1,IF(#REF!&lt;&gt;"",1,0))</f>
        <v>#REF!</v>
      </c>
      <c r="AE144" s="211" t="e">
        <f>IF('Crisis Indicator Data'!#REF!="No Data",1,IF(#REF!&lt;&gt;"",1,0))</f>
        <v>#REF!</v>
      </c>
      <c r="AF144" s="211" t="e">
        <f>IF('Crisis Indicator Data'!#REF!="No Data",1,IF(#REF!&lt;&gt;"",1,0))</f>
        <v>#REF!</v>
      </c>
      <c r="AG144" s="211" t="e">
        <f>IF('Crisis Indicator Data'!#REF!="No Data",1,IF(#REF!&lt;&gt;"",1,0))</f>
        <v>#REF!</v>
      </c>
      <c r="AH144" s="211" t="e">
        <f>IF('Crisis Indicator Data'!#REF!="No Data",1,IF(#REF!&lt;&gt;"",1,0))</f>
        <v>#REF!</v>
      </c>
      <c r="AI144" s="211" t="e">
        <f>IF('Crisis Indicator Data'!#REF!="No Data",1,IF(#REF!&lt;&gt;"",1,0))</f>
        <v>#REF!</v>
      </c>
      <c r="AJ144" s="211" t="e">
        <f>IF('Crisis Indicator Data'!#REF!="No Data",1,IF(#REF!&lt;&gt;"",1,0))</f>
        <v>#REF!</v>
      </c>
      <c r="AK144" s="211" t="e">
        <f>IF('Crisis Indicator Data'!#REF!="No Data",1,IF(#REF!&lt;&gt;"",1,0))</f>
        <v>#REF!</v>
      </c>
      <c r="AL144" s="211" t="e">
        <f>IF('Crisis Indicator Data'!#REF!="No Data",1,IF(#REF!&lt;&gt;"",1,0))</f>
        <v>#REF!</v>
      </c>
      <c r="AM144" s="211" t="e">
        <f>IF('Crisis Indicator Data'!#REF!="No Data",1,IF(#REF!&lt;&gt;"",1,0))</f>
        <v>#REF!</v>
      </c>
      <c r="AN144" s="211" t="e">
        <f>IF('Crisis Indicator Data'!#REF!="No Data",1,IF(#REF!&lt;&gt;"",1,0))</f>
        <v>#REF!</v>
      </c>
      <c r="AO144" s="211" t="e">
        <f>IF('Crisis Indicator Data'!#REF!="No Data",1,IF(#REF!&lt;&gt;"",1,0))</f>
        <v>#REF!</v>
      </c>
      <c r="AP144" s="211" t="e">
        <f>IF('Crisis Indicator Data'!#REF!="No Data",1,IF(#REF!&lt;&gt;"",1,0))</f>
        <v>#REF!</v>
      </c>
      <c r="AQ144" s="211" t="e">
        <f>IF('Crisis Indicator Data'!#REF!="No Data",1,IF(#REF!&lt;&gt;"",1,0))</f>
        <v>#REF!</v>
      </c>
      <c r="AR144" s="211" t="e">
        <f>IF('Crisis Indicator Data'!#REF!="No Data",1,IF(#REF!&lt;&gt;"",1,0))</f>
        <v>#REF!</v>
      </c>
      <c r="AS144" s="211" t="e">
        <f>IF('Crisis Indicator Data'!#REF!="No Data",1,IF(#REF!&lt;&gt;"",1,0))</f>
        <v>#REF!</v>
      </c>
      <c r="AT144" s="211" t="e">
        <f>IF('Crisis Indicator Data'!#REF!="No Data",1,IF(#REF!&lt;&gt;"",1,0))</f>
        <v>#REF!</v>
      </c>
      <c r="AU144" s="211" t="e">
        <f>IF('Crisis Indicator Data'!#REF!="No Data",1,IF(#REF!&lt;&gt;"",1,0))</f>
        <v>#REF!</v>
      </c>
      <c r="AV144" s="211" t="e">
        <f>IF('Crisis Indicator Data'!#REF!="No Data",1,IF(#REF!&lt;&gt;"",1,0))</f>
        <v>#REF!</v>
      </c>
      <c r="AW144" s="211" t="e">
        <f>IF('Crisis Indicator Data'!#REF!="No Data",1,IF(#REF!&lt;&gt;"",1,0))</f>
        <v>#REF!</v>
      </c>
      <c r="AX144" s="211" t="e">
        <f>IF('Crisis Indicator Data'!#REF!="No Data",1,IF(#REF!&lt;&gt;"",1,0))</f>
        <v>#REF!</v>
      </c>
      <c r="AY144" s="211" t="e">
        <f>IF('Crisis Indicator Data'!#REF!="No Data",1,IF(#REF!&lt;&gt;"",1,0))</f>
        <v>#REF!</v>
      </c>
      <c r="AZ144" s="211" t="e">
        <f>IF('Crisis Indicator Data'!#REF!="No Data",1,IF(#REF!&lt;&gt;"",1,0))</f>
        <v>#REF!</v>
      </c>
      <c r="BA144" t="e">
        <f t="shared" si="8"/>
        <v>#REF!</v>
      </c>
      <c r="BB144" s="22" t="e">
        <f t="shared" si="9"/>
        <v>#REF!</v>
      </c>
    </row>
    <row r="145" spans="1:54" x14ac:dyDescent="0.25">
      <c r="A145" t="s">
        <v>8992</v>
      </c>
      <c r="B145" s="211" t="e">
        <f>IF('Crisis Indicator Data'!#REF!="No Data",1,IF(#REF!&lt;&gt;"",1,0))</f>
        <v>#REF!</v>
      </c>
      <c r="C145" s="211" t="e">
        <f>IF('Crisis Indicator Data'!#REF!="No Data",1,IF(#REF!&lt;&gt;"",1,0))</f>
        <v>#REF!</v>
      </c>
      <c r="D145" s="211" t="e">
        <f>IF('Crisis Indicator Data'!#REF!="No Data",1,IF(#REF!&lt;&gt;"",1,0))</f>
        <v>#REF!</v>
      </c>
      <c r="E145" s="211" t="e">
        <f>IF('Crisis Indicator Data'!#REF!="No Data",1,IF(#REF!&lt;&gt;"",1,0))</f>
        <v>#REF!</v>
      </c>
      <c r="F145" s="211" t="e">
        <f>IF('Crisis Indicator Data'!#REF!="No Data",1,IF(#REF!&lt;&gt;"",1,0))</f>
        <v>#REF!</v>
      </c>
      <c r="G145" s="211" t="e">
        <f>IF('Crisis Indicator Data'!#REF!="No Data",1,IF(#REF!&lt;&gt;"",1,0))</f>
        <v>#REF!</v>
      </c>
      <c r="H145" s="211" t="e">
        <f>IF('Crisis Indicator Data'!#REF!="No Data",1,IF(#REF!&lt;&gt;"",1,0))</f>
        <v>#REF!</v>
      </c>
      <c r="I145" s="211" t="e">
        <f>IF('Crisis Indicator Data'!#REF!="No Data",1,IF(#REF!&lt;&gt;"",1,0))</f>
        <v>#REF!</v>
      </c>
      <c r="J145" s="211" t="e">
        <f>IF('Crisis Indicator Data'!#REF!="No Data",1,IF(#REF!&lt;&gt;"",1,0))</f>
        <v>#REF!</v>
      </c>
      <c r="K145" s="211" t="e">
        <f>IF('Crisis Indicator Data'!#REF!="No Data",1,IF(#REF!&lt;&gt;"",1,0))</f>
        <v>#REF!</v>
      </c>
      <c r="L145" s="211" t="e">
        <f>IF('Crisis Indicator Data'!#REF!="No Data",1,IF(#REF!&lt;&gt;"",1,0))</f>
        <v>#REF!</v>
      </c>
      <c r="M145" s="211" t="e">
        <f>IF('Crisis Indicator Data'!#REF!="No Data",1,IF(#REF!&lt;&gt;"",1,0))</f>
        <v>#REF!</v>
      </c>
      <c r="N145" s="211" t="e">
        <f>IF('Crisis Indicator Data'!#REF!="No Data",1,IF(#REF!&lt;&gt;"",1,0))</f>
        <v>#REF!</v>
      </c>
      <c r="O145" s="211" t="e">
        <f>IF('Crisis Indicator Data'!#REF!="No Data",1,IF(#REF!&lt;&gt;"",1,0))</f>
        <v>#REF!</v>
      </c>
      <c r="P145" s="211" t="e">
        <f>IF('Crisis Indicator Data'!#REF!="No Data",1,IF(#REF!&lt;&gt;"",1,0))</f>
        <v>#REF!</v>
      </c>
      <c r="Q145" s="211" t="e">
        <f>IF('Crisis Indicator Data'!#REF!="No Data",1,IF(#REF!&lt;&gt;"",1,0))</f>
        <v>#REF!</v>
      </c>
      <c r="R145" s="211" t="e">
        <f>IF('Crisis Indicator Data'!#REF!="No Data",1,IF(#REF!&lt;&gt;"",1,0))</f>
        <v>#REF!</v>
      </c>
      <c r="S145" s="211" t="e">
        <f>IF('Crisis Indicator Data'!#REF!="No Data",1,IF(#REF!&lt;&gt;"",1,0))</f>
        <v>#REF!</v>
      </c>
      <c r="T145" s="211" t="e">
        <f>IF('Crisis Indicator Data'!#REF!="No Data",1,IF(#REF!&lt;&gt;"",1,0))</f>
        <v>#REF!</v>
      </c>
      <c r="U145" s="211" t="e">
        <f>IF('Crisis Indicator Data'!#REF!="No Data",1,IF(#REF!&lt;&gt;"",1,0))</f>
        <v>#REF!</v>
      </c>
      <c r="V145" s="211" t="e">
        <f>IF('Crisis Indicator Data'!#REF!="No Data",1,IF(#REF!&lt;&gt;"",1,0))</f>
        <v>#REF!</v>
      </c>
      <c r="W145" s="211" t="e">
        <f>IF('Crisis Indicator Data'!#REF!="No Data",1,IF(#REF!&lt;&gt;"",1,0))</f>
        <v>#REF!</v>
      </c>
      <c r="X145" s="211" t="e">
        <f>IF('Crisis Indicator Data'!#REF!="No Data",1,IF(#REF!&lt;&gt;"",1,0))</f>
        <v>#REF!</v>
      </c>
      <c r="Y145" s="211" t="e">
        <f>IF('Crisis Indicator Data'!#REF!="No Data",1,IF(#REF!&lt;&gt;"",1,0))</f>
        <v>#REF!</v>
      </c>
      <c r="Z145" s="211" t="e">
        <f>IF('Crisis Indicator Data'!#REF!="No Data",1,IF(#REF!&lt;&gt;"",1,0))</f>
        <v>#REF!</v>
      </c>
      <c r="AA145" s="211" t="e">
        <f>IF('Crisis Indicator Data'!#REF!="No Data",1,IF(#REF!&lt;&gt;"",1,0))</f>
        <v>#REF!</v>
      </c>
      <c r="AB145" s="211" t="e">
        <f>IF('Crisis Indicator Data'!#REF!="No Data",1,IF(#REF!&lt;&gt;"",1,0))</f>
        <v>#REF!</v>
      </c>
      <c r="AC145" s="211" t="e">
        <f>IF('Crisis Indicator Data'!#REF!="No Data",1,IF(#REF!&lt;&gt;"",1,0))</f>
        <v>#REF!</v>
      </c>
      <c r="AD145" s="211" t="e">
        <f>IF('Crisis Indicator Data'!#REF!="No Data",1,IF(#REF!&lt;&gt;"",1,0))</f>
        <v>#REF!</v>
      </c>
      <c r="AE145" s="211" t="e">
        <f>IF('Crisis Indicator Data'!#REF!="No Data",1,IF(#REF!&lt;&gt;"",1,0))</f>
        <v>#REF!</v>
      </c>
      <c r="AF145" s="211" t="e">
        <f>IF('Crisis Indicator Data'!#REF!="No Data",1,IF(#REF!&lt;&gt;"",1,0))</f>
        <v>#REF!</v>
      </c>
      <c r="AG145" s="211" t="e">
        <f>IF('Crisis Indicator Data'!#REF!="No Data",1,IF(#REF!&lt;&gt;"",1,0))</f>
        <v>#REF!</v>
      </c>
      <c r="AH145" s="211" t="e">
        <f>IF('Crisis Indicator Data'!#REF!="No Data",1,IF(#REF!&lt;&gt;"",1,0))</f>
        <v>#REF!</v>
      </c>
      <c r="AI145" s="211" t="e">
        <f>IF('Crisis Indicator Data'!#REF!="No Data",1,IF(#REF!&lt;&gt;"",1,0))</f>
        <v>#REF!</v>
      </c>
      <c r="AJ145" s="211" t="e">
        <f>IF('Crisis Indicator Data'!#REF!="No Data",1,IF(#REF!&lt;&gt;"",1,0))</f>
        <v>#REF!</v>
      </c>
      <c r="AK145" s="211" t="e">
        <f>IF('Crisis Indicator Data'!#REF!="No Data",1,IF(#REF!&lt;&gt;"",1,0))</f>
        <v>#REF!</v>
      </c>
      <c r="AL145" s="211" t="e">
        <f>IF('Crisis Indicator Data'!#REF!="No Data",1,IF(#REF!&lt;&gt;"",1,0))</f>
        <v>#REF!</v>
      </c>
      <c r="AM145" s="211" t="e">
        <f>IF('Crisis Indicator Data'!#REF!="No Data",1,IF(#REF!&lt;&gt;"",1,0))</f>
        <v>#REF!</v>
      </c>
      <c r="AN145" s="211" t="e">
        <f>IF('Crisis Indicator Data'!#REF!="No Data",1,IF(#REF!&lt;&gt;"",1,0))</f>
        <v>#REF!</v>
      </c>
      <c r="AO145" s="211" t="e">
        <f>IF('Crisis Indicator Data'!#REF!="No Data",1,IF(#REF!&lt;&gt;"",1,0))</f>
        <v>#REF!</v>
      </c>
      <c r="AP145" s="211" t="e">
        <f>IF('Crisis Indicator Data'!#REF!="No Data",1,IF(#REF!&lt;&gt;"",1,0))</f>
        <v>#REF!</v>
      </c>
      <c r="AQ145" s="211" t="e">
        <f>IF('Crisis Indicator Data'!#REF!="No Data",1,IF(#REF!&lt;&gt;"",1,0))</f>
        <v>#REF!</v>
      </c>
      <c r="AR145" s="211" t="e">
        <f>IF('Crisis Indicator Data'!#REF!="No Data",1,IF(#REF!&lt;&gt;"",1,0))</f>
        <v>#REF!</v>
      </c>
      <c r="AS145" s="211" t="e">
        <f>IF('Crisis Indicator Data'!#REF!="No Data",1,IF(#REF!&lt;&gt;"",1,0))</f>
        <v>#REF!</v>
      </c>
      <c r="AT145" s="211" t="e">
        <f>IF('Crisis Indicator Data'!#REF!="No Data",1,IF(#REF!&lt;&gt;"",1,0))</f>
        <v>#REF!</v>
      </c>
      <c r="AU145" s="211" t="e">
        <f>IF('Crisis Indicator Data'!#REF!="No Data",1,IF(#REF!&lt;&gt;"",1,0))</f>
        <v>#REF!</v>
      </c>
      <c r="AV145" s="211" t="e">
        <f>IF('Crisis Indicator Data'!#REF!="No Data",1,IF(#REF!&lt;&gt;"",1,0))</f>
        <v>#REF!</v>
      </c>
      <c r="AW145" s="211" t="e">
        <f>IF('Crisis Indicator Data'!#REF!="No Data",1,IF(#REF!&lt;&gt;"",1,0))</f>
        <v>#REF!</v>
      </c>
      <c r="AX145" s="211" t="e">
        <f>IF('Crisis Indicator Data'!#REF!="No Data",1,IF(#REF!&lt;&gt;"",1,0))</f>
        <v>#REF!</v>
      </c>
      <c r="AY145" s="211" t="e">
        <f>IF('Crisis Indicator Data'!#REF!="No Data",1,IF(#REF!&lt;&gt;"",1,0))</f>
        <v>#REF!</v>
      </c>
      <c r="AZ145" s="211" t="e">
        <f>IF('Crisis Indicator Data'!#REF!="No Data",1,IF(#REF!&lt;&gt;"",1,0))</f>
        <v>#REF!</v>
      </c>
      <c r="BA145" t="e">
        <f t="shared" si="8"/>
        <v>#REF!</v>
      </c>
      <c r="BB145" s="22" t="e">
        <f t="shared" si="9"/>
        <v>#REF!</v>
      </c>
    </row>
    <row r="146" spans="1:54" x14ac:dyDescent="0.25">
      <c r="A146" t="s">
        <v>8999</v>
      </c>
      <c r="B146" s="211" t="e">
        <f>IF('Crisis Indicator Data'!#REF!="No Data",1,IF(#REF!&lt;&gt;"",1,0))</f>
        <v>#REF!</v>
      </c>
      <c r="C146" s="211" t="e">
        <f>IF('Crisis Indicator Data'!#REF!="No Data",1,IF(#REF!&lt;&gt;"",1,0))</f>
        <v>#REF!</v>
      </c>
      <c r="D146" s="211" t="e">
        <f>IF('Crisis Indicator Data'!#REF!="No Data",1,IF(#REF!&lt;&gt;"",1,0))</f>
        <v>#REF!</v>
      </c>
      <c r="E146" s="211" t="e">
        <f>IF('Crisis Indicator Data'!#REF!="No Data",1,IF(#REF!&lt;&gt;"",1,0))</f>
        <v>#REF!</v>
      </c>
      <c r="F146" s="211" t="e">
        <f>IF('Crisis Indicator Data'!#REF!="No Data",1,IF(#REF!&lt;&gt;"",1,0))</f>
        <v>#REF!</v>
      </c>
      <c r="G146" s="211" t="e">
        <f>IF('Crisis Indicator Data'!#REF!="No Data",1,IF(#REF!&lt;&gt;"",1,0))</f>
        <v>#REF!</v>
      </c>
      <c r="H146" s="211" t="e">
        <f>IF('Crisis Indicator Data'!#REF!="No Data",1,IF(#REF!&lt;&gt;"",1,0))</f>
        <v>#REF!</v>
      </c>
      <c r="I146" s="211" t="e">
        <f>IF('Crisis Indicator Data'!#REF!="No Data",1,IF(#REF!&lt;&gt;"",1,0))</f>
        <v>#REF!</v>
      </c>
      <c r="J146" s="211" t="e">
        <f>IF('Crisis Indicator Data'!#REF!="No Data",1,IF(#REF!&lt;&gt;"",1,0))</f>
        <v>#REF!</v>
      </c>
      <c r="K146" s="211" t="e">
        <f>IF('Crisis Indicator Data'!#REF!="No Data",1,IF(#REF!&lt;&gt;"",1,0))</f>
        <v>#REF!</v>
      </c>
      <c r="L146" s="211" t="e">
        <f>IF('Crisis Indicator Data'!#REF!="No Data",1,IF(#REF!&lt;&gt;"",1,0))</f>
        <v>#REF!</v>
      </c>
      <c r="M146" s="211" t="e">
        <f>IF('Crisis Indicator Data'!#REF!="No Data",1,IF(#REF!&lt;&gt;"",1,0))</f>
        <v>#REF!</v>
      </c>
      <c r="N146" s="211" t="e">
        <f>IF('Crisis Indicator Data'!#REF!="No Data",1,IF(#REF!&lt;&gt;"",1,0))</f>
        <v>#REF!</v>
      </c>
      <c r="O146" s="211" t="e">
        <f>IF('Crisis Indicator Data'!#REF!="No Data",1,IF(#REF!&lt;&gt;"",1,0))</f>
        <v>#REF!</v>
      </c>
      <c r="P146" s="211" t="e">
        <f>IF('Crisis Indicator Data'!#REF!="No Data",1,IF(#REF!&lt;&gt;"",1,0))</f>
        <v>#REF!</v>
      </c>
      <c r="Q146" s="211" t="e">
        <f>IF('Crisis Indicator Data'!#REF!="No Data",1,IF(#REF!&lt;&gt;"",1,0))</f>
        <v>#REF!</v>
      </c>
      <c r="R146" s="211" t="e">
        <f>IF('Crisis Indicator Data'!#REF!="No Data",1,IF(#REF!&lt;&gt;"",1,0))</f>
        <v>#REF!</v>
      </c>
      <c r="S146" s="211" t="e">
        <f>IF('Crisis Indicator Data'!#REF!="No Data",1,IF(#REF!&lt;&gt;"",1,0))</f>
        <v>#REF!</v>
      </c>
      <c r="T146" s="211" t="e">
        <f>IF('Crisis Indicator Data'!#REF!="No Data",1,IF(#REF!&lt;&gt;"",1,0))</f>
        <v>#REF!</v>
      </c>
      <c r="U146" s="211" t="e">
        <f>IF('Crisis Indicator Data'!#REF!="No Data",1,IF(#REF!&lt;&gt;"",1,0))</f>
        <v>#REF!</v>
      </c>
      <c r="V146" s="211" t="e">
        <f>IF('Crisis Indicator Data'!#REF!="No Data",1,IF(#REF!&lt;&gt;"",1,0))</f>
        <v>#REF!</v>
      </c>
      <c r="W146" s="211" t="e">
        <f>IF('Crisis Indicator Data'!#REF!="No Data",1,IF(#REF!&lt;&gt;"",1,0))</f>
        <v>#REF!</v>
      </c>
      <c r="X146" s="211" t="e">
        <f>IF('Crisis Indicator Data'!#REF!="No Data",1,IF(#REF!&lt;&gt;"",1,0))</f>
        <v>#REF!</v>
      </c>
      <c r="Y146" s="211" t="e">
        <f>IF('Crisis Indicator Data'!#REF!="No Data",1,IF(#REF!&lt;&gt;"",1,0))</f>
        <v>#REF!</v>
      </c>
      <c r="Z146" s="211" t="e">
        <f>IF('Crisis Indicator Data'!#REF!="No Data",1,IF(#REF!&lt;&gt;"",1,0))</f>
        <v>#REF!</v>
      </c>
      <c r="AA146" s="211" t="e">
        <f>IF('Crisis Indicator Data'!#REF!="No Data",1,IF(#REF!&lt;&gt;"",1,0))</f>
        <v>#REF!</v>
      </c>
      <c r="AB146" s="211" t="e">
        <f>IF('Crisis Indicator Data'!#REF!="No Data",1,IF(#REF!&lt;&gt;"",1,0))</f>
        <v>#REF!</v>
      </c>
      <c r="AC146" s="211" t="e">
        <f>IF('Crisis Indicator Data'!#REF!="No Data",1,IF(#REF!&lt;&gt;"",1,0))</f>
        <v>#REF!</v>
      </c>
      <c r="AD146" s="211" t="e">
        <f>IF('Crisis Indicator Data'!#REF!="No Data",1,IF(#REF!&lt;&gt;"",1,0))</f>
        <v>#REF!</v>
      </c>
      <c r="AE146" s="211" t="e">
        <f>IF('Crisis Indicator Data'!#REF!="No Data",1,IF(#REF!&lt;&gt;"",1,0))</f>
        <v>#REF!</v>
      </c>
      <c r="AF146" s="211" t="e">
        <f>IF('Crisis Indicator Data'!#REF!="No Data",1,IF(#REF!&lt;&gt;"",1,0))</f>
        <v>#REF!</v>
      </c>
      <c r="AG146" s="211" t="e">
        <f>IF('Crisis Indicator Data'!#REF!="No Data",1,IF(#REF!&lt;&gt;"",1,0))</f>
        <v>#REF!</v>
      </c>
      <c r="AH146" s="211" t="e">
        <f>IF('Crisis Indicator Data'!#REF!="No Data",1,IF(#REF!&lt;&gt;"",1,0))</f>
        <v>#REF!</v>
      </c>
      <c r="AI146" s="211" t="e">
        <f>IF('Crisis Indicator Data'!#REF!="No Data",1,IF(#REF!&lt;&gt;"",1,0))</f>
        <v>#REF!</v>
      </c>
      <c r="AJ146" s="211" t="e">
        <f>IF('Crisis Indicator Data'!#REF!="No Data",1,IF(#REF!&lt;&gt;"",1,0))</f>
        <v>#REF!</v>
      </c>
      <c r="AK146" s="211" t="e">
        <f>IF('Crisis Indicator Data'!#REF!="No Data",1,IF(#REF!&lt;&gt;"",1,0))</f>
        <v>#REF!</v>
      </c>
      <c r="AL146" s="211" t="e">
        <f>IF('Crisis Indicator Data'!#REF!="No Data",1,IF(#REF!&lt;&gt;"",1,0))</f>
        <v>#REF!</v>
      </c>
      <c r="AM146" s="211" t="e">
        <f>IF('Crisis Indicator Data'!#REF!="No Data",1,IF(#REF!&lt;&gt;"",1,0))</f>
        <v>#REF!</v>
      </c>
      <c r="AN146" s="211" t="e">
        <f>IF('Crisis Indicator Data'!#REF!="No Data",1,IF(#REF!&lt;&gt;"",1,0))</f>
        <v>#REF!</v>
      </c>
      <c r="AO146" s="211" t="e">
        <f>IF('Crisis Indicator Data'!#REF!="No Data",1,IF(#REF!&lt;&gt;"",1,0))</f>
        <v>#REF!</v>
      </c>
      <c r="AP146" s="211" t="e">
        <f>IF('Crisis Indicator Data'!#REF!="No Data",1,IF(#REF!&lt;&gt;"",1,0))</f>
        <v>#REF!</v>
      </c>
      <c r="AQ146" s="211" t="e">
        <f>IF('Crisis Indicator Data'!#REF!="No Data",1,IF(#REF!&lt;&gt;"",1,0))</f>
        <v>#REF!</v>
      </c>
      <c r="AR146" s="211" t="e">
        <f>IF('Crisis Indicator Data'!#REF!="No Data",1,IF(#REF!&lt;&gt;"",1,0))</f>
        <v>#REF!</v>
      </c>
      <c r="AS146" s="211" t="e">
        <f>IF('Crisis Indicator Data'!#REF!="No Data",1,IF(#REF!&lt;&gt;"",1,0))</f>
        <v>#REF!</v>
      </c>
      <c r="AT146" s="211" t="e">
        <f>IF('Crisis Indicator Data'!#REF!="No Data",1,IF(#REF!&lt;&gt;"",1,0))</f>
        <v>#REF!</v>
      </c>
      <c r="AU146" s="211" t="e">
        <f>IF('Crisis Indicator Data'!#REF!="No Data",1,IF(#REF!&lt;&gt;"",1,0))</f>
        <v>#REF!</v>
      </c>
      <c r="AV146" s="211" t="e">
        <f>IF('Crisis Indicator Data'!#REF!="No Data",1,IF(#REF!&lt;&gt;"",1,0))</f>
        <v>#REF!</v>
      </c>
      <c r="AW146" s="211" t="e">
        <f>IF('Crisis Indicator Data'!#REF!="No Data",1,IF(#REF!&lt;&gt;"",1,0))</f>
        <v>#REF!</v>
      </c>
      <c r="AX146" s="211" t="e">
        <f>IF('Crisis Indicator Data'!#REF!="No Data",1,IF(#REF!&lt;&gt;"",1,0))</f>
        <v>#REF!</v>
      </c>
      <c r="AY146" s="211" t="e">
        <f>IF('Crisis Indicator Data'!#REF!="No Data",1,IF(#REF!&lt;&gt;"",1,0))</f>
        <v>#REF!</v>
      </c>
      <c r="AZ146" s="211" t="e">
        <f>IF('Crisis Indicator Data'!#REF!="No Data",1,IF(#REF!&lt;&gt;"",1,0))</f>
        <v>#REF!</v>
      </c>
      <c r="BA146" t="e">
        <f t="shared" si="8"/>
        <v>#REF!</v>
      </c>
      <c r="BB146" s="22" t="e">
        <f t="shared" si="9"/>
        <v>#REF!</v>
      </c>
    </row>
    <row r="147" spans="1:54" x14ac:dyDescent="0.25">
      <c r="A147" t="s">
        <v>8953</v>
      </c>
      <c r="B147" s="211" t="e">
        <f>IF('Crisis Indicator Data'!#REF!="No Data",1,IF(#REF!&lt;&gt;"",1,0))</f>
        <v>#REF!</v>
      </c>
      <c r="C147" s="211" t="e">
        <f>IF('Crisis Indicator Data'!#REF!="No Data",1,IF(#REF!&lt;&gt;"",1,0))</f>
        <v>#REF!</v>
      </c>
      <c r="D147" s="211" t="e">
        <f>IF('Crisis Indicator Data'!#REF!="No Data",1,IF(#REF!&lt;&gt;"",1,0))</f>
        <v>#REF!</v>
      </c>
      <c r="E147" s="211" t="e">
        <f>IF('Crisis Indicator Data'!#REF!="No Data",1,IF(#REF!&lt;&gt;"",1,0))</f>
        <v>#REF!</v>
      </c>
      <c r="F147" s="211" t="e">
        <f>IF('Crisis Indicator Data'!#REF!="No Data",1,IF(#REF!&lt;&gt;"",1,0))</f>
        <v>#REF!</v>
      </c>
      <c r="G147" s="211" t="e">
        <f>IF('Crisis Indicator Data'!#REF!="No Data",1,IF(#REF!&lt;&gt;"",1,0))</f>
        <v>#REF!</v>
      </c>
      <c r="H147" s="211" t="e">
        <f>IF('Crisis Indicator Data'!#REF!="No Data",1,IF(#REF!&lt;&gt;"",1,0))</f>
        <v>#REF!</v>
      </c>
      <c r="I147" s="211" t="e">
        <f>IF('Crisis Indicator Data'!#REF!="No Data",1,IF(#REF!&lt;&gt;"",1,0))</f>
        <v>#REF!</v>
      </c>
      <c r="J147" s="211" t="e">
        <f>IF('Crisis Indicator Data'!#REF!="No Data",1,IF(#REF!&lt;&gt;"",1,0))</f>
        <v>#REF!</v>
      </c>
      <c r="K147" s="211" t="e">
        <f>IF('Crisis Indicator Data'!#REF!="No Data",1,IF(#REF!&lt;&gt;"",1,0))</f>
        <v>#REF!</v>
      </c>
      <c r="L147" s="211" t="e">
        <f>IF('Crisis Indicator Data'!#REF!="No Data",1,IF(#REF!&lt;&gt;"",1,0))</f>
        <v>#REF!</v>
      </c>
      <c r="M147" s="211" t="e">
        <f>IF('Crisis Indicator Data'!#REF!="No Data",1,IF(#REF!&lt;&gt;"",1,0))</f>
        <v>#REF!</v>
      </c>
      <c r="N147" s="211" t="e">
        <f>IF('Crisis Indicator Data'!#REF!="No Data",1,IF(#REF!&lt;&gt;"",1,0))</f>
        <v>#REF!</v>
      </c>
      <c r="O147" s="211" t="e">
        <f>IF('Crisis Indicator Data'!#REF!="No Data",1,IF(#REF!&lt;&gt;"",1,0))</f>
        <v>#REF!</v>
      </c>
      <c r="P147" s="211" t="e">
        <f>IF('Crisis Indicator Data'!#REF!="No Data",1,IF(#REF!&lt;&gt;"",1,0))</f>
        <v>#REF!</v>
      </c>
      <c r="Q147" s="211" t="e">
        <f>IF('Crisis Indicator Data'!#REF!="No Data",1,IF(#REF!&lt;&gt;"",1,0))</f>
        <v>#REF!</v>
      </c>
      <c r="R147" s="211" t="e">
        <f>IF('Crisis Indicator Data'!#REF!="No Data",1,IF(#REF!&lt;&gt;"",1,0))</f>
        <v>#REF!</v>
      </c>
      <c r="S147" s="211" t="e">
        <f>IF('Crisis Indicator Data'!#REF!="No Data",1,IF(#REF!&lt;&gt;"",1,0))</f>
        <v>#REF!</v>
      </c>
      <c r="T147" s="211" t="e">
        <f>IF('Crisis Indicator Data'!#REF!="No Data",1,IF(#REF!&lt;&gt;"",1,0))</f>
        <v>#REF!</v>
      </c>
      <c r="U147" s="211" t="e">
        <f>IF('Crisis Indicator Data'!#REF!="No Data",1,IF(#REF!&lt;&gt;"",1,0))</f>
        <v>#REF!</v>
      </c>
      <c r="V147" s="211" t="e">
        <f>IF('Crisis Indicator Data'!#REF!="No Data",1,IF(#REF!&lt;&gt;"",1,0))</f>
        <v>#REF!</v>
      </c>
      <c r="W147" s="211" t="e">
        <f>IF('Crisis Indicator Data'!#REF!="No Data",1,IF(#REF!&lt;&gt;"",1,0))</f>
        <v>#REF!</v>
      </c>
      <c r="X147" s="211" t="e">
        <f>IF('Crisis Indicator Data'!#REF!="No Data",1,IF(#REF!&lt;&gt;"",1,0))</f>
        <v>#REF!</v>
      </c>
      <c r="Y147" s="211" t="e">
        <f>IF('Crisis Indicator Data'!#REF!="No Data",1,IF(#REF!&lt;&gt;"",1,0))</f>
        <v>#REF!</v>
      </c>
      <c r="Z147" s="211" t="e">
        <f>IF('Crisis Indicator Data'!#REF!="No Data",1,IF(#REF!&lt;&gt;"",1,0))</f>
        <v>#REF!</v>
      </c>
      <c r="AA147" s="211" t="e">
        <f>IF('Crisis Indicator Data'!#REF!="No Data",1,IF(#REF!&lt;&gt;"",1,0))</f>
        <v>#REF!</v>
      </c>
      <c r="AB147" s="211" t="e">
        <f>IF('Crisis Indicator Data'!#REF!="No Data",1,IF(#REF!&lt;&gt;"",1,0))</f>
        <v>#REF!</v>
      </c>
      <c r="AC147" s="211" t="e">
        <f>IF('Crisis Indicator Data'!#REF!="No Data",1,IF(#REF!&lt;&gt;"",1,0))</f>
        <v>#REF!</v>
      </c>
      <c r="AD147" s="211" t="e">
        <f>IF('Crisis Indicator Data'!#REF!="No Data",1,IF(#REF!&lt;&gt;"",1,0))</f>
        <v>#REF!</v>
      </c>
      <c r="AE147" s="211" t="e">
        <f>IF('Crisis Indicator Data'!#REF!="No Data",1,IF(#REF!&lt;&gt;"",1,0))</f>
        <v>#REF!</v>
      </c>
      <c r="AF147" s="211" t="e">
        <f>IF('Crisis Indicator Data'!#REF!="No Data",1,IF(#REF!&lt;&gt;"",1,0))</f>
        <v>#REF!</v>
      </c>
      <c r="AG147" s="211" t="e">
        <f>IF('Crisis Indicator Data'!#REF!="No Data",1,IF(#REF!&lt;&gt;"",1,0))</f>
        <v>#REF!</v>
      </c>
      <c r="AH147" s="211" t="e">
        <f>IF('Crisis Indicator Data'!#REF!="No Data",1,IF(#REF!&lt;&gt;"",1,0))</f>
        <v>#REF!</v>
      </c>
      <c r="AI147" s="211" t="e">
        <f>IF('Crisis Indicator Data'!#REF!="No Data",1,IF(#REF!&lt;&gt;"",1,0))</f>
        <v>#REF!</v>
      </c>
      <c r="AJ147" s="211" t="e">
        <f>IF('Crisis Indicator Data'!#REF!="No Data",1,IF(#REF!&lt;&gt;"",1,0))</f>
        <v>#REF!</v>
      </c>
      <c r="AK147" s="211" t="e">
        <f>IF('Crisis Indicator Data'!#REF!="No Data",1,IF(#REF!&lt;&gt;"",1,0))</f>
        <v>#REF!</v>
      </c>
      <c r="AL147" s="211" t="e">
        <f>IF('Crisis Indicator Data'!#REF!="No Data",1,IF(#REF!&lt;&gt;"",1,0))</f>
        <v>#REF!</v>
      </c>
      <c r="AM147" s="211" t="e">
        <f>IF('Crisis Indicator Data'!#REF!="No Data",1,IF(#REF!&lt;&gt;"",1,0))</f>
        <v>#REF!</v>
      </c>
      <c r="AN147" s="211" t="e">
        <f>IF('Crisis Indicator Data'!#REF!="No Data",1,IF(#REF!&lt;&gt;"",1,0))</f>
        <v>#REF!</v>
      </c>
      <c r="AO147" s="211" t="e">
        <f>IF('Crisis Indicator Data'!#REF!="No Data",1,IF(#REF!&lt;&gt;"",1,0))</f>
        <v>#REF!</v>
      </c>
      <c r="AP147" s="211" t="e">
        <f>IF('Crisis Indicator Data'!#REF!="No Data",1,IF(#REF!&lt;&gt;"",1,0))</f>
        <v>#REF!</v>
      </c>
      <c r="AQ147" s="211" t="e">
        <f>IF('Crisis Indicator Data'!#REF!="No Data",1,IF(#REF!&lt;&gt;"",1,0))</f>
        <v>#REF!</v>
      </c>
      <c r="AR147" s="211" t="e">
        <f>IF('Crisis Indicator Data'!#REF!="No Data",1,IF(#REF!&lt;&gt;"",1,0))</f>
        <v>#REF!</v>
      </c>
      <c r="AS147" s="211" t="e">
        <f>IF('Crisis Indicator Data'!#REF!="No Data",1,IF(#REF!&lt;&gt;"",1,0))</f>
        <v>#REF!</v>
      </c>
      <c r="AT147" s="211" t="e">
        <f>IF('Crisis Indicator Data'!#REF!="No Data",1,IF(#REF!&lt;&gt;"",1,0))</f>
        <v>#REF!</v>
      </c>
      <c r="AU147" s="211" t="e">
        <f>IF('Crisis Indicator Data'!#REF!="No Data",1,IF(#REF!&lt;&gt;"",1,0))</f>
        <v>#REF!</v>
      </c>
      <c r="AV147" s="211" t="e">
        <f>IF('Crisis Indicator Data'!#REF!="No Data",1,IF(#REF!&lt;&gt;"",1,0))</f>
        <v>#REF!</v>
      </c>
      <c r="AW147" s="211" t="e">
        <f>IF('Crisis Indicator Data'!#REF!="No Data",1,IF(#REF!&lt;&gt;"",1,0))</f>
        <v>#REF!</v>
      </c>
      <c r="AX147" s="211" t="e">
        <f>IF('Crisis Indicator Data'!#REF!="No Data",1,IF(#REF!&lt;&gt;"",1,0))</f>
        <v>#REF!</v>
      </c>
      <c r="AY147" s="211" t="e">
        <f>IF('Crisis Indicator Data'!#REF!="No Data",1,IF(#REF!&lt;&gt;"",1,0))</f>
        <v>#REF!</v>
      </c>
      <c r="AZ147" s="211" t="e">
        <f>IF('Crisis Indicator Data'!#REF!="No Data",1,IF(#REF!&lt;&gt;"",1,0))</f>
        <v>#REF!</v>
      </c>
      <c r="BA147" t="e">
        <f t="shared" si="8"/>
        <v>#REF!</v>
      </c>
      <c r="BB147" s="22" t="e">
        <f t="shared" si="9"/>
        <v>#REF!</v>
      </c>
    </row>
    <row r="148" spans="1:54" x14ac:dyDescent="0.25">
      <c r="A148" t="s">
        <v>8938</v>
      </c>
      <c r="B148" s="211" t="e">
        <f>IF('Crisis Indicator Data'!#REF!="No Data",1,IF(#REF!&lt;&gt;"",1,0))</f>
        <v>#REF!</v>
      </c>
      <c r="C148" s="211" t="e">
        <f>IF('Crisis Indicator Data'!#REF!="No Data",1,IF(#REF!&lt;&gt;"",1,0))</f>
        <v>#REF!</v>
      </c>
      <c r="D148" s="211" t="e">
        <f>IF('Crisis Indicator Data'!#REF!="No Data",1,IF(#REF!&lt;&gt;"",1,0))</f>
        <v>#REF!</v>
      </c>
      <c r="E148" s="211" t="e">
        <f>IF('Crisis Indicator Data'!#REF!="No Data",1,IF(#REF!&lt;&gt;"",1,0))</f>
        <v>#REF!</v>
      </c>
      <c r="F148" s="211" t="e">
        <f>IF('Crisis Indicator Data'!#REF!="No Data",1,IF(#REF!&lt;&gt;"",1,0))</f>
        <v>#REF!</v>
      </c>
      <c r="G148" s="211" t="e">
        <f>IF('Crisis Indicator Data'!#REF!="No Data",1,IF(#REF!&lt;&gt;"",1,0))</f>
        <v>#REF!</v>
      </c>
      <c r="H148" s="211" t="e">
        <f>IF('Crisis Indicator Data'!#REF!="No Data",1,IF(#REF!&lt;&gt;"",1,0))</f>
        <v>#REF!</v>
      </c>
      <c r="I148" s="211" t="e">
        <f>IF('Crisis Indicator Data'!#REF!="No Data",1,IF(#REF!&lt;&gt;"",1,0))</f>
        <v>#REF!</v>
      </c>
      <c r="J148" s="211" t="e">
        <f>IF('Crisis Indicator Data'!#REF!="No Data",1,IF(#REF!&lt;&gt;"",1,0))</f>
        <v>#REF!</v>
      </c>
      <c r="K148" s="211" t="e">
        <f>IF('Crisis Indicator Data'!#REF!="No Data",1,IF(#REF!&lt;&gt;"",1,0))</f>
        <v>#REF!</v>
      </c>
      <c r="L148" s="211" t="e">
        <f>IF('Crisis Indicator Data'!#REF!="No Data",1,IF(#REF!&lt;&gt;"",1,0))</f>
        <v>#REF!</v>
      </c>
      <c r="M148" s="211" t="e">
        <f>IF('Crisis Indicator Data'!#REF!="No Data",1,IF(#REF!&lt;&gt;"",1,0))</f>
        <v>#REF!</v>
      </c>
      <c r="N148" s="211" t="e">
        <f>IF('Crisis Indicator Data'!#REF!="No Data",1,IF(#REF!&lt;&gt;"",1,0))</f>
        <v>#REF!</v>
      </c>
      <c r="O148" s="211" t="e">
        <f>IF('Crisis Indicator Data'!#REF!="No Data",1,IF(#REF!&lt;&gt;"",1,0))</f>
        <v>#REF!</v>
      </c>
      <c r="P148" s="211" t="e">
        <f>IF('Crisis Indicator Data'!#REF!="No Data",1,IF(#REF!&lt;&gt;"",1,0))</f>
        <v>#REF!</v>
      </c>
      <c r="Q148" s="211" t="e">
        <f>IF('Crisis Indicator Data'!#REF!="No Data",1,IF(#REF!&lt;&gt;"",1,0))</f>
        <v>#REF!</v>
      </c>
      <c r="R148" s="211" t="e">
        <f>IF('Crisis Indicator Data'!#REF!="No Data",1,IF(#REF!&lt;&gt;"",1,0))</f>
        <v>#REF!</v>
      </c>
      <c r="S148" s="211" t="e">
        <f>IF('Crisis Indicator Data'!#REF!="No Data",1,IF(#REF!&lt;&gt;"",1,0))</f>
        <v>#REF!</v>
      </c>
      <c r="T148" s="211" t="e">
        <f>IF('Crisis Indicator Data'!#REF!="No Data",1,IF(#REF!&lt;&gt;"",1,0))</f>
        <v>#REF!</v>
      </c>
      <c r="U148" s="211" t="e">
        <f>IF('Crisis Indicator Data'!#REF!="No Data",1,IF(#REF!&lt;&gt;"",1,0))</f>
        <v>#REF!</v>
      </c>
      <c r="V148" s="211" t="e">
        <f>IF('Crisis Indicator Data'!#REF!="No Data",1,IF(#REF!&lt;&gt;"",1,0))</f>
        <v>#REF!</v>
      </c>
      <c r="W148" s="211" t="e">
        <f>IF('Crisis Indicator Data'!#REF!="No Data",1,IF(#REF!&lt;&gt;"",1,0))</f>
        <v>#REF!</v>
      </c>
      <c r="X148" s="211" t="e">
        <f>IF('Crisis Indicator Data'!#REF!="No Data",1,IF(#REF!&lt;&gt;"",1,0))</f>
        <v>#REF!</v>
      </c>
      <c r="Y148" s="211" t="e">
        <f>IF('Crisis Indicator Data'!#REF!="No Data",1,IF(#REF!&lt;&gt;"",1,0))</f>
        <v>#REF!</v>
      </c>
      <c r="Z148" s="211" t="e">
        <f>IF('Crisis Indicator Data'!#REF!="No Data",1,IF(#REF!&lt;&gt;"",1,0))</f>
        <v>#REF!</v>
      </c>
      <c r="AA148" s="211" t="e">
        <f>IF('Crisis Indicator Data'!#REF!="No Data",1,IF(#REF!&lt;&gt;"",1,0))</f>
        <v>#REF!</v>
      </c>
      <c r="AB148" s="211" t="e">
        <f>IF('Crisis Indicator Data'!#REF!="No Data",1,IF(#REF!&lt;&gt;"",1,0))</f>
        <v>#REF!</v>
      </c>
      <c r="AC148" s="211" t="e">
        <f>IF('Crisis Indicator Data'!#REF!="No Data",1,IF(#REF!&lt;&gt;"",1,0))</f>
        <v>#REF!</v>
      </c>
      <c r="AD148" s="211" t="e">
        <f>IF('Crisis Indicator Data'!#REF!="No Data",1,IF(#REF!&lt;&gt;"",1,0))</f>
        <v>#REF!</v>
      </c>
      <c r="AE148" s="211" t="e">
        <f>IF('Crisis Indicator Data'!#REF!="No Data",1,IF(#REF!&lt;&gt;"",1,0))</f>
        <v>#REF!</v>
      </c>
      <c r="AF148" s="211" t="e">
        <f>IF('Crisis Indicator Data'!#REF!="No Data",1,IF(#REF!&lt;&gt;"",1,0))</f>
        <v>#REF!</v>
      </c>
      <c r="AG148" s="211" t="e">
        <f>IF('Crisis Indicator Data'!#REF!="No Data",1,IF(#REF!&lt;&gt;"",1,0))</f>
        <v>#REF!</v>
      </c>
      <c r="AH148" s="211" t="e">
        <f>IF('Crisis Indicator Data'!#REF!="No Data",1,IF(#REF!&lt;&gt;"",1,0))</f>
        <v>#REF!</v>
      </c>
      <c r="AI148" s="211" t="e">
        <f>IF('Crisis Indicator Data'!#REF!="No Data",1,IF(#REF!&lt;&gt;"",1,0))</f>
        <v>#REF!</v>
      </c>
      <c r="AJ148" s="211" t="e">
        <f>IF('Crisis Indicator Data'!#REF!="No Data",1,IF(#REF!&lt;&gt;"",1,0))</f>
        <v>#REF!</v>
      </c>
      <c r="AK148" s="211" t="e">
        <f>IF('Crisis Indicator Data'!#REF!="No Data",1,IF(#REF!&lt;&gt;"",1,0))</f>
        <v>#REF!</v>
      </c>
      <c r="AL148" s="211" t="e">
        <f>IF('Crisis Indicator Data'!#REF!="No Data",1,IF(#REF!&lt;&gt;"",1,0))</f>
        <v>#REF!</v>
      </c>
      <c r="AM148" s="211" t="e">
        <f>IF('Crisis Indicator Data'!#REF!="No Data",1,IF(#REF!&lt;&gt;"",1,0))</f>
        <v>#REF!</v>
      </c>
      <c r="AN148" s="211" t="e">
        <f>IF('Crisis Indicator Data'!#REF!="No Data",1,IF(#REF!&lt;&gt;"",1,0))</f>
        <v>#REF!</v>
      </c>
      <c r="AO148" s="211" t="e">
        <f>IF('Crisis Indicator Data'!#REF!="No Data",1,IF(#REF!&lt;&gt;"",1,0))</f>
        <v>#REF!</v>
      </c>
      <c r="AP148" s="211" t="e">
        <f>IF('Crisis Indicator Data'!#REF!="No Data",1,IF(#REF!&lt;&gt;"",1,0))</f>
        <v>#REF!</v>
      </c>
      <c r="AQ148" s="211" t="e">
        <f>IF('Crisis Indicator Data'!#REF!="No Data",1,IF(#REF!&lt;&gt;"",1,0))</f>
        <v>#REF!</v>
      </c>
      <c r="AR148" s="211" t="e">
        <f>IF('Crisis Indicator Data'!#REF!="No Data",1,IF(#REF!&lt;&gt;"",1,0))</f>
        <v>#REF!</v>
      </c>
      <c r="AS148" s="211" t="e">
        <f>IF('Crisis Indicator Data'!#REF!="No Data",1,IF(#REF!&lt;&gt;"",1,0))</f>
        <v>#REF!</v>
      </c>
      <c r="AT148" s="211" t="e">
        <f>IF('Crisis Indicator Data'!#REF!="No Data",1,IF(#REF!&lt;&gt;"",1,0))</f>
        <v>#REF!</v>
      </c>
      <c r="AU148" s="211" t="e">
        <f>IF('Crisis Indicator Data'!#REF!="No Data",1,IF(#REF!&lt;&gt;"",1,0))</f>
        <v>#REF!</v>
      </c>
      <c r="AV148" s="211" t="e">
        <f>IF('Crisis Indicator Data'!#REF!="No Data",1,IF(#REF!&lt;&gt;"",1,0))</f>
        <v>#REF!</v>
      </c>
      <c r="AW148" s="211" t="e">
        <f>IF('Crisis Indicator Data'!#REF!="No Data",1,IF(#REF!&lt;&gt;"",1,0))</f>
        <v>#REF!</v>
      </c>
      <c r="AX148" s="211" t="e">
        <f>IF('Crisis Indicator Data'!#REF!="No Data",1,IF(#REF!&lt;&gt;"",1,0))</f>
        <v>#REF!</v>
      </c>
      <c r="AY148" s="211" t="e">
        <f>IF('Crisis Indicator Data'!#REF!="No Data",1,IF(#REF!&lt;&gt;"",1,0))</f>
        <v>#REF!</v>
      </c>
      <c r="AZ148" s="211" t="e">
        <f>IF('Crisis Indicator Data'!#REF!="No Data",1,IF(#REF!&lt;&gt;"",1,0))</f>
        <v>#REF!</v>
      </c>
      <c r="BA148" t="e">
        <f t="shared" si="8"/>
        <v>#REF!</v>
      </c>
      <c r="BB148" s="22" t="e">
        <f t="shared" si="9"/>
        <v>#REF!</v>
      </c>
    </row>
    <row r="149" spans="1:54" x14ac:dyDescent="0.25">
      <c r="A149" t="s">
        <v>8940</v>
      </c>
      <c r="B149" s="211" t="e">
        <f>IF('Crisis Indicator Data'!#REF!="No Data",1,IF(#REF!&lt;&gt;"",1,0))</f>
        <v>#REF!</v>
      </c>
      <c r="C149" s="211" t="e">
        <f>IF('Crisis Indicator Data'!#REF!="No Data",1,IF(#REF!&lt;&gt;"",1,0))</f>
        <v>#REF!</v>
      </c>
      <c r="D149" s="211" t="e">
        <f>IF('Crisis Indicator Data'!#REF!="No Data",1,IF(#REF!&lt;&gt;"",1,0))</f>
        <v>#REF!</v>
      </c>
      <c r="E149" s="211" t="e">
        <f>IF('Crisis Indicator Data'!#REF!="No Data",1,IF(#REF!&lt;&gt;"",1,0))</f>
        <v>#REF!</v>
      </c>
      <c r="F149" s="211" t="e">
        <f>IF('Crisis Indicator Data'!#REF!="No Data",1,IF(#REF!&lt;&gt;"",1,0))</f>
        <v>#REF!</v>
      </c>
      <c r="G149" s="211" t="e">
        <f>IF('Crisis Indicator Data'!#REF!="No Data",1,IF(#REF!&lt;&gt;"",1,0))</f>
        <v>#REF!</v>
      </c>
      <c r="H149" s="211" t="e">
        <f>IF('Crisis Indicator Data'!#REF!="No Data",1,IF(#REF!&lt;&gt;"",1,0))</f>
        <v>#REF!</v>
      </c>
      <c r="I149" s="211" t="e">
        <f>IF('Crisis Indicator Data'!#REF!="No Data",1,IF(#REF!&lt;&gt;"",1,0))</f>
        <v>#REF!</v>
      </c>
      <c r="J149" s="211" t="e">
        <f>IF('Crisis Indicator Data'!#REF!="No Data",1,IF(#REF!&lt;&gt;"",1,0))</f>
        <v>#REF!</v>
      </c>
      <c r="K149" s="211" t="e">
        <f>IF('Crisis Indicator Data'!#REF!="No Data",1,IF(#REF!&lt;&gt;"",1,0))</f>
        <v>#REF!</v>
      </c>
      <c r="L149" s="211" t="e">
        <f>IF('Crisis Indicator Data'!#REF!="No Data",1,IF(#REF!&lt;&gt;"",1,0))</f>
        <v>#REF!</v>
      </c>
      <c r="M149" s="211" t="e">
        <f>IF('Crisis Indicator Data'!#REF!="No Data",1,IF(#REF!&lt;&gt;"",1,0))</f>
        <v>#REF!</v>
      </c>
      <c r="N149" s="211" t="e">
        <f>IF('Crisis Indicator Data'!#REF!="No Data",1,IF(#REF!&lt;&gt;"",1,0))</f>
        <v>#REF!</v>
      </c>
      <c r="O149" s="211" t="e">
        <f>IF('Crisis Indicator Data'!#REF!="No Data",1,IF(#REF!&lt;&gt;"",1,0))</f>
        <v>#REF!</v>
      </c>
      <c r="P149" s="211" t="e">
        <f>IF('Crisis Indicator Data'!#REF!="No Data",1,IF(#REF!&lt;&gt;"",1,0))</f>
        <v>#REF!</v>
      </c>
      <c r="Q149" s="211" t="e">
        <f>IF('Crisis Indicator Data'!#REF!="No Data",1,IF(#REF!&lt;&gt;"",1,0))</f>
        <v>#REF!</v>
      </c>
      <c r="R149" s="211" t="e">
        <f>IF('Crisis Indicator Data'!#REF!="No Data",1,IF(#REF!&lt;&gt;"",1,0))</f>
        <v>#REF!</v>
      </c>
      <c r="S149" s="211" t="e">
        <f>IF('Crisis Indicator Data'!#REF!="No Data",1,IF(#REF!&lt;&gt;"",1,0))</f>
        <v>#REF!</v>
      </c>
      <c r="T149" s="211" t="e">
        <f>IF('Crisis Indicator Data'!#REF!="No Data",1,IF(#REF!&lt;&gt;"",1,0))</f>
        <v>#REF!</v>
      </c>
      <c r="U149" s="211" t="e">
        <f>IF('Crisis Indicator Data'!#REF!="No Data",1,IF(#REF!&lt;&gt;"",1,0))</f>
        <v>#REF!</v>
      </c>
      <c r="V149" s="211" t="e">
        <f>IF('Crisis Indicator Data'!#REF!="No Data",1,IF(#REF!&lt;&gt;"",1,0))</f>
        <v>#REF!</v>
      </c>
      <c r="W149" s="211" t="e">
        <f>IF('Crisis Indicator Data'!#REF!="No Data",1,IF(#REF!&lt;&gt;"",1,0))</f>
        <v>#REF!</v>
      </c>
      <c r="X149" s="211" t="e">
        <f>IF('Crisis Indicator Data'!#REF!="No Data",1,IF(#REF!&lt;&gt;"",1,0))</f>
        <v>#REF!</v>
      </c>
      <c r="Y149" s="211" t="e">
        <f>IF('Crisis Indicator Data'!#REF!="No Data",1,IF(#REF!&lt;&gt;"",1,0))</f>
        <v>#REF!</v>
      </c>
      <c r="Z149" s="211" t="e">
        <f>IF('Crisis Indicator Data'!#REF!="No Data",1,IF(#REF!&lt;&gt;"",1,0))</f>
        <v>#REF!</v>
      </c>
      <c r="AA149" s="211" t="e">
        <f>IF('Crisis Indicator Data'!#REF!="No Data",1,IF(#REF!&lt;&gt;"",1,0))</f>
        <v>#REF!</v>
      </c>
      <c r="AB149" s="211" t="e">
        <f>IF('Crisis Indicator Data'!#REF!="No Data",1,IF(#REF!&lt;&gt;"",1,0))</f>
        <v>#REF!</v>
      </c>
      <c r="AC149" s="211" t="e">
        <f>IF('Crisis Indicator Data'!#REF!="No Data",1,IF(#REF!&lt;&gt;"",1,0))</f>
        <v>#REF!</v>
      </c>
      <c r="AD149" s="211" t="e">
        <f>IF('Crisis Indicator Data'!#REF!="No Data",1,IF(#REF!&lt;&gt;"",1,0))</f>
        <v>#REF!</v>
      </c>
      <c r="AE149" s="211" t="e">
        <f>IF('Crisis Indicator Data'!#REF!="No Data",1,IF(#REF!&lt;&gt;"",1,0))</f>
        <v>#REF!</v>
      </c>
      <c r="AF149" s="211" t="e">
        <f>IF('Crisis Indicator Data'!#REF!="No Data",1,IF(#REF!&lt;&gt;"",1,0))</f>
        <v>#REF!</v>
      </c>
      <c r="AG149" s="211" t="e">
        <f>IF('Crisis Indicator Data'!#REF!="No Data",1,IF(#REF!&lt;&gt;"",1,0))</f>
        <v>#REF!</v>
      </c>
      <c r="AH149" s="211" t="e">
        <f>IF('Crisis Indicator Data'!#REF!="No Data",1,IF(#REF!&lt;&gt;"",1,0))</f>
        <v>#REF!</v>
      </c>
      <c r="AI149" s="211" t="e">
        <f>IF('Crisis Indicator Data'!#REF!="No Data",1,IF(#REF!&lt;&gt;"",1,0))</f>
        <v>#REF!</v>
      </c>
      <c r="AJ149" s="211" t="e">
        <f>IF('Crisis Indicator Data'!#REF!="No Data",1,IF(#REF!&lt;&gt;"",1,0))</f>
        <v>#REF!</v>
      </c>
      <c r="AK149" s="211" t="e">
        <f>IF('Crisis Indicator Data'!#REF!="No Data",1,IF(#REF!&lt;&gt;"",1,0))</f>
        <v>#REF!</v>
      </c>
      <c r="AL149" s="211" t="e">
        <f>IF('Crisis Indicator Data'!#REF!="No Data",1,IF(#REF!&lt;&gt;"",1,0))</f>
        <v>#REF!</v>
      </c>
      <c r="AM149" s="211" t="e">
        <f>IF('Crisis Indicator Data'!#REF!="No Data",1,IF(#REF!&lt;&gt;"",1,0))</f>
        <v>#REF!</v>
      </c>
      <c r="AN149" s="211" t="e">
        <f>IF('Crisis Indicator Data'!#REF!="No Data",1,IF(#REF!&lt;&gt;"",1,0))</f>
        <v>#REF!</v>
      </c>
      <c r="AO149" s="211" t="e">
        <f>IF('Crisis Indicator Data'!#REF!="No Data",1,IF(#REF!&lt;&gt;"",1,0))</f>
        <v>#REF!</v>
      </c>
      <c r="AP149" s="211" t="e">
        <f>IF('Crisis Indicator Data'!#REF!="No Data",1,IF(#REF!&lt;&gt;"",1,0))</f>
        <v>#REF!</v>
      </c>
      <c r="AQ149" s="211" t="e">
        <f>IF('Crisis Indicator Data'!#REF!="No Data",1,IF(#REF!&lt;&gt;"",1,0))</f>
        <v>#REF!</v>
      </c>
      <c r="AR149" s="211" t="e">
        <f>IF('Crisis Indicator Data'!#REF!="No Data",1,IF(#REF!&lt;&gt;"",1,0))</f>
        <v>#REF!</v>
      </c>
      <c r="AS149" s="211" t="e">
        <f>IF('Crisis Indicator Data'!#REF!="No Data",1,IF(#REF!&lt;&gt;"",1,0))</f>
        <v>#REF!</v>
      </c>
      <c r="AT149" s="211" t="e">
        <f>IF('Crisis Indicator Data'!#REF!="No Data",1,IF(#REF!&lt;&gt;"",1,0))</f>
        <v>#REF!</v>
      </c>
      <c r="AU149" s="211" t="e">
        <f>IF('Crisis Indicator Data'!#REF!="No Data",1,IF(#REF!&lt;&gt;"",1,0))</f>
        <v>#REF!</v>
      </c>
      <c r="AV149" s="211" t="e">
        <f>IF('Crisis Indicator Data'!#REF!="No Data",1,IF(#REF!&lt;&gt;"",1,0))</f>
        <v>#REF!</v>
      </c>
      <c r="AW149" s="211" t="e">
        <f>IF('Crisis Indicator Data'!#REF!="No Data",1,IF(#REF!&lt;&gt;"",1,0))</f>
        <v>#REF!</v>
      </c>
      <c r="AX149" s="211" t="e">
        <f>IF('Crisis Indicator Data'!#REF!="No Data",1,IF(#REF!&lt;&gt;"",1,0))</f>
        <v>#REF!</v>
      </c>
      <c r="AY149" s="211" t="e">
        <f>IF('Crisis Indicator Data'!#REF!="No Data",1,IF(#REF!&lt;&gt;"",1,0))</f>
        <v>#REF!</v>
      </c>
      <c r="AZ149" s="211" t="e">
        <f>IF('Crisis Indicator Data'!#REF!="No Data",1,IF(#REF!&lt;&gt;"",1,0))</f>
        <v>#REF!</v>
      </c>
      <c r="BA149" t="e">
        <f t="shared" si="8"/>
        <v>#REF!</v>
      </c>
      <c r="BB149" s="22" t="e">
        <f t="shared" si="9"/>
        <v>#REF!</v>
      </c>
    </row>
    <row r="150" spans="1:54" x14ac:dyDescent="0.25">
      <c r="A150" t="s">
        <v>8950</v>
      </c>
      <c r="B150" s="211" t="e">
        <f>IF('Crisis Indicator Data'!#REF!="No Data",1,IF(#REF!&lt;&gt;"",1,0))</f>
        <v>#REF!</v>
      </c>
      <c r="C150" s="211" t="e">
        <f>IF('Crisis Indicator Data'!#REF!="No Data",1,IF(#REF!&lt;&gt;"",1,0))</f>
        <v>#REF!</v>
      </c>
      <c r="D150" s="211" t="e">
        <f>IF('Crisis Indicator Data'!#REF!="No Data",1,IF(#REF!&lt;&gt;"",1,0))</f>
        <v>#REF!</v>
      </c>
      <c r="E150" s="211" t="e">
        <f>IF('Crisis Indicator Data'!#REF!="No Data",1,IF(#REF!&lt;&gt;"",1,0))</f>
        <v>#REF!</v>
      </c>
      <c r="F150" s="211" t="e">
        <f>IF('Crisis Indicator Data'!#REF!="No Data",1,IF(#REF!&lt;&gt;"",1,0))</f>
        <v>#REF!</v>
      </c>
      <c r="G150" s="211" t="e">
        <f>IF('Crisis Indicator Data'!#REF!="No Data",1,IF(#REF!&lt;&gt;"",1,0))</f>
        <v>#REF!</v>
      </c>
      <c r="H150" s="211" t="e">
        <f>IF('Crisis Indicator Data'!#REF!="No Data",1,IF(#REF!&lt;&gt;"",1,0))</f>
        <v>#REF!</v>
      </c>
      <c r="I150" s="211" t="e">
        <f>IF('Crisis Indicator Data'!#REF!="No Data",1,IF(#REF!&lt;&gt;"",1,0))</f>
        <v>#REF!</v>
      </c>
      <c r="J150" s="211" t="e">
        <f>IF('Crisis Indicator Data'!#REF!="No Data",1,IF(#REF!&lt;&gt;"",1,0))</f>
        <v>#REF!</v>
      </c>
      <c r="K150" s="211" t="e">
        <f>IF('Crisis Indicator Data'!#REF!="No Data",1,IF(#REF!&lt;&gt;"",1,0))</f>
        <v>#REF!</v>
      </c>
      <c r="L150" s="211" t="e">
        <f>IF('Crisis Indicator Data'!#REF!="No Data",1,IF(#REF!&lt;&gt;"",1,0))</f>
        <v>#REF!</v>
      </c>
      <c r="M150" s="211" t="e">
        <f>IF('Crisis Indicator Data'!#REF!="No Data",1,IF(#REF!&lt;&gt;"",1,0))</f>
        <v>#REF!</v>
      </c>
      <c r="N150" s="211" t="e">
        <f>IF('Crisis Indicator Data'!#REF!="No Data",1,IF(#REF!&lt;&gt;"",1,0))</f>
        <v>#REF!</v>
      </c>
      <c r="O150" s="211" t="e">
        <f>IF('Crisis Indicator Data'!#REF!="No Data",1,IF(#REF!&lt;&gt;"",1,0))</f>
        <v>#REF!</v>
      </c>
      <c r="P150" s="211" t="e">
        <f>IF('Crisis Indicator Data'!#REF!="No Data",1,IF(#REF!&lt;&gt;"",1,0))</f>
        <v>#REF!</v>
      </c>
      <c r="Q150" s="211" t="e">
        <f>IF('Crisis Indicator Data'!#REF!="No Data",1,IF(#REF!&lt;&gt;"",1,0))</f>
        <v>#REF!</v>
      </c>
      <c r="R150" s="211" t="e">
        <f>IF('Crisis Indicator Data'!#REF!="No Data",1,IF(#REF!&lt;&gt;"",1,0))</f>
        <v>#REF!</v>
      </c>
      <c r="S150" s="211" t="e">
        <f>IF('Crisis Indicator Data'!#REF!="No Data",1,IF(#REF!&lt;&gt;"",1,0))</f>
        <v>#REF!</v>
      </c>
      <c r="T150" s="211" t="e">
        <f>IF('Crisis Indicator Data'!#REF!="No Data",1,IF(#REF!&lt;&gt;"",1,0))</f>
        <v>#REF!</v>
      </c>
      <c r="U150" s="211" t="e">
        <f>IF('Crisis Indicator Data'!#REF!="No Data",1,IF(#REF!&lt;&gt;"",1,0))</f>
        <v>#REF!</v>
      </c>
      <c r="V150" s="211" t="e">
        <f>IF('Crisis Indicator Data'!#REF!="No Data",1,IF(#REF!&lt;&gt;"",1,0))</f>
        <v>#REF!</v>
      </c>
      <c r="W150" s="211" t="e">
        <f>IF('Crisis Indicator Data'!#REF!="No Data",1,IF(#REF!&lt;&gt;"",1,0))</f>
        <v>#REF!</v>
      </c>
      <c r="X150" s="211" t="e">
        <f>IF('Crisis Indicator Data'!#REF!="No Data",1,IF(#REF!&lt;&gt;"",1,0))</f>
        <v>#REF!</v>
      </c>
      <c r="Y150" s="211" t="e">
        <f>IF('Crisis Indicator Data'!#REF!="No Data",1,IF(#REF!&lt;&gt;"",1,0))</f>
        <v>#REF!</v>
      </c>
      <c r="Z150" s="211" t="e">
        <f>IF('Crisis Indicator Data'!#REF!="No Data",1,IF(#REF!&lt;&gt;"",1,0))</f>
        <v>#REF!</v>
      </c>
      <c r="AA150" s="211" t="e">
        <f>IF('Crisis Indicator Data'!#REF!="No Data",1,IF(#REF!&lt;&gt;"",1,0))</f>
        <v>#REF!</v>
      </c>
      <c r="AB150" s="211" t="e">
        <f>IF('Crisis Indicator Data'!#REF!="No Data",1,IF(#REF!&lt;&gt;"",1,0))</f>
        <v>#REF!</v>
      </c>
      <c r="AC150" s="211" t="e">
        <f>IF('Crisis Indicator Data'!#REF!="No Data",1,IF(#REF!&lt;&gt;"",1,0))</f>
        <v>#REF!</v>
      </c>
      <c r="AD150" s="211" t="e">
        <f>IF('Crisis Indicator Data'!#REF!="No Data",1,IF(#REF!&lt;&gt;"",1,0))</f>
        <v>#REF!</v>
      </c>
      <c r="AE150" s="211" t="e">
        <f>IF('Crisis Indicator Data'!#REF!="No Data",1,IF(#REF!&lt;&gt;"",1,0))</f>
        <v>#REF!</v>
      </c>
      <c r="AF150" s="211" t="e">
        <f>IF('Crisis Indicator Data'!#REF!="No Data",1,IF(#REF!&lt;&gt;"",1,0))</f>
        <v>#REF!</v>
      </c>
      <c r="AG150" s="211" t="e">
        <f>IF('Crisis Indicator Data'!#REF!="No Data",1,IF(#REF!&lt;&gt;"",1,0))</f>
        <v>#REF!</v>
      </c>
      <c r="AH150" s="211" t="e">
        <f>IF('Crisis Indicator Data'!#REF!="No Data",1,IF(#REF!&lt;&gt;"",1,0))</f>
        <v>#REF!</v>
      </c>
      <c r="AI150" s="211" t="e">
        <f>IF('Crisis Indicator Data'!#REF!="No Data",1,IF(#REF!&lt;&gt;"",1,0))</f>
        <v>#REF!</v>
      </c>
      <c r="AJ150" s="211" t="e">
        <f>IF('Crisis Indicator Data'!#REF!="No Data",1,IF(#REF!&lt;&gt;"",1,0))</f>
        <v>#REF!</v>
      </c>
      <c r="AK150" s="211" t="e">
        <f>IF('Crisis Indicator Data'!#REF!="No Data",1,IF(#REF!&lt;&gt;"",1,0))</f>
        <v>#REF!</v>
      </c>
      <c r="AL150" s="211" t="e">
        <f>IF('Crisis Indicator Data'!#REF!="No Data",1,IF(#REF!&lt;&gt;"",1,0))</f>
        <v>#REF!</v>
      </c>
      <c r="AM150" s="211" t="e">
        <f>IF('Crisis Indicator Data'!#REF!="No Data",1,IF(#REF!&lt;&gt;"",1,0))</f>
        <v>#REF!</v>
      </c>
      <c r="AN150" s="211" t="e">
        <f>IF('Crisis Indicator Data'!#REF!="No Data",1,IF(#REF!&lt;&gt;"",1,0))</f>
        <v>#REF!</v>
      </c>
      <c r="AO150" s="211" t="e">
        <f>IF('Crisis Indicator Data'!#REF!="No Data",1,IF(#REF!&lt;&gt;"",1,0))</f>
        <v>#REF!</v>
      </c>
      <c r="AP150" s="211" t="e">
        <f>IF('Crisis Indicator Data'!#REF!="No Data",1,IF(#REF!&lt;&gt;"",1,0))</f>
        <v>#REF!</v>
      </c>
      <c r="AQ150" s="211" t="e">
        <f>IF('Crisis Indicator Data'!#REF!="No Data",1,IF(#REF!&lt;&gt;"",1,0))</f>
        <v>#REF!</v>
      </c>
      <c r="AR150" s="211" t="e">
        <f>IF('Crisis Indicator Data'!#REF!="No Data",1,IF(#REF!&lt;&gt;"",1,0))</f>
        <v>#REF!</v>
      </c>
      <c r="AS150" s="211" t="e">
        <f>IF('Crisis Indicator Data'!#REF!="No Data",1,IF(#REF!&lt;&gt;"",1,0))</f>
        <v>#REF!</v>
      </c>
      <c r="AT150" s="211" t="e">
        <f>IF('Crisis Indicator Data'!#REF!="No Data",1,IF(#REF!&lt;&gt;"",1,0))</f>
        <v>#REF!</v>
      </c>
      <c r="AU150" s="211" t="e">
        <f>IF('Crisis Indicator Data'!#REF!="No Data",1,IF(#REF!&lt;&gt;"",1,0))</f>
        <v>#REF!</v>
      </c>
      <c r="AV150" s="211" t="e">
        <f>IF('Crisis Indicator Data'!#REF!="No Data",1,IF(#REF!&lt;&gt;"",1,0))</f>
        <v>#REF!</v>
      </c>
      <c r="AW150" s="211" t="e">
        <f>IF('Crisis Indicator Data'!#REF!="No Data",1,IF(#REF!&lt;&gt;"",1,0))</f>
        <v>#REF!</v>
      </c>
      <c r="AX150" s="211" t="e">
        <f>IF('Crisis Indicator Data'!#REF!="No Data",1,IF(#REF!&lt;&gt;"",1,0))</f>
        <v>#REF!</v>
      </c>
      <c r="AY150" s="211" t="e">
        <f>IF('Crisis Indicator Data'!#REF!="No Data",1,IF(#REF!&lt;&gt;"",1,0))</f>
        <v>#REF!</v>
      </c>
      <c r="AZ150" s="211" t="e">
        <f>IF('Crisis Indicator Data'!#REF!="No Data",1,IF(#REF!&lt;&gt;"",1,0))</f>
        <v>#REF!</v>
      </c>
      <c r="BA150" t="e">
        <f t="shared" si="8"/>
        <v>#REF!</v>
      </c>
      <c r="BB150" s="22" t="e">
        <f t="shared" si="9"/>
        <v>#REF!</v>
      </c>
    </row>
    <row r="151" spans="1:54" x14ac:dyDescent="0.25">
      <c r="A151" t="s">
        <v>8963</v>
      </c>
      <c r="B151" s="211" t="e">
        <f>IF('Crisis Indicator Data'!#REF!="No Data",1,IF(#REF!&lt;&gt;"",1,0))</f>
        <v>#REF!</v>
      </c>
      <c r="C151" s="211" t="e">
        <f>IF('Crisis Indicator Data'!#REF!="No Data",1,IF(#REF!&lt;&gt;"",1,0))</f>
        <v>#REF!</v>
      </c>
      <c r="D151" s="211" t="e">
        <f>IF('Crisis Indicator Data'!#REF!="No Data",1,IF(#REF!&lt;&gt;"",1,0))</f>
        <v>#REF!</v>
      </c>
      <c r="E151" s="211" t="e">
        <f>IF('Crisis Indicator Data'!#REF!="No Data",1,IF(#REF!&lt;&gt;"",1,0))</f>
        <v>#REF!</v>
      </c>
      <c r="F151" s="211" t="e">
        <f>IF('Crisis Indicator Data'!#REF!="No Data",1,IF(#REF!&lt;&gt;"",1,0))</f>
        <v>#REF!</v>
      </c>
      <c r="G151" s="211" t="e">
        <f>IF('Crisis Indicator Data'!#REF!="No Data",1,IF(#REF!&lt;&gt;"",1,0))</f>
        <v>#REF!</v>
      </c>
      <c r="H151" s="211" t="e">
        <f>IF('Crisis Indicator Data'!#REF!="No Data",1,IF(#REF!&lt;&gt;"",1,0))</f>
        <v>#REF!</v>
      </c>
      <c r="I151" s="211" t="e">
        <f>IF('Crisis Indicator Data'!#REF!="No Data",1,IF(#REF!&lt;&gt;"",1,0))</f>
        <v>#REF!</v>
      </c>
      <c r="J151" s="211" t="e">
        <f>IF('Crisis Indicator Data'!#REF!="No Data",1,IF(#REF!&lt;&gt;"",1,0))</f>
        <v>#REF!</v>
      </c>
      <c r="K151" s="211" t="e">
        <f>IF('Crisis Indicator Data'!#REF!="No Data",1,IF(#REF!&lt;&gt;"",1,0))</f>
        <v>#REF!</v>
      </c>
      <c r="L151" s="211" t="e">
        <f>IF('Crisis Indicator Data'!#REF!="No Data",1,IF(#REF!&lt;&gt;"",1,0))</f>
        <v>#REF!</v>
      </c>
      <c r="M151" s="211" t="e">
        <f>IF('Crisis Indicator Data'!#REF!="No Data",1,IF(#REF!&lt;&gt;"",1,0))</f>
        <v>#REF!</v>
      </c>
      <c r="N151" s="211" t="e">
        <f>IF('Crisis Indicator Data'!#REF!="No Data",1,IF(#REF!&lt;&gt;"",1,0))</f>
        <v>#REF!</v>
      </c>
      <c r="O151" s="211" t="e">
        <f>IF('Crisis Indicator Data'!#REF!="No Data",1,IF(#REF!&lt;&gt;"",1,0))</f>
        <v>#REF!</v>
      </c>
      <c r="P151" s="211" t="e">
        <f>IF('Crisis Indicator Data'!#REF!="No Data",1,IF(#REF!&lt;&gt;"",1,0))</f>
        <v>#REF!</v>
      </c>
      <c r="Q151" s="211" t="e">
        <f>IF('Crisis Indicator Data'!#REF!="No Data",1,IF(#REF!&lt;&gt;"",1,0))</f>
        <v>#REF!</v>
      </c>
      <c r="R151" s="211" t="e">
        <f>IF('Crisis Indicator Data'!#REF!="No Data",1,IF(#REF!&lt;&gt;"",1,0))</f>
        <v>#REF!</v>
      </c>
      <c r="S151" s="211" t="e">
        <f>IF('Crisis Indicator Data'!#REF!="No Data",1,IF(#REF!&lt;&gt;"",1,0))</f>
        <v>#REF!</v>
      </c>
      <c r="T151" s="211" t="e">
        <f>IF('Crisis Indicator Data'!#REF!="No Data",1,IF(#REF!&lt;&gt;"",1,0))</f>
        <v>#REF!</v>
      </c>
      <c r="U151" s="211" t="e">
        <f>IF('Crisis Indicator Data'!#REF!="No Data",1,IF(#REF!&lt;&gt;"",1,0))</f>
        <v>#REF!</v>
      </c>
      <c r="V151" s="211" t="e">
        <f>IF('Crisis Indicator Data'!#REF!="No Data",1,IF(#REF!&lt;&gt;"",1,0))</f>
        <v>#REF!</v>
      </c>
      <c r="W151" s="211" t="e">
        <f>IF('Crisis Indicator Data'!#REF!="No Data",1,IF(#REF!&lt;&gt;"",1,0))</f>
        <v>#REF!</v>
      </c>
      <c r="X151" s="211" t="e">
        <f>IF('Crisis Indicator Data'!#REF!="No Data",1,IF(#REF!&lt;&gt;"",1,0))</f>
        <v>#REF!</v>
      </c>
      <c r="Y151" s="211" t="e">
        <f>IF('Crisis Indicator Data'!#REF!="No Data",1,IF(#REF!&lt;&gt;"",1,0))</f>
        <v>#REF!</v>
      </c>
      <c r="Z151" s="211" t="e">
        <f>IF('Crisis Indicator Data'!#REF!="No Data",1,IF(#REF!&lt;&gt;"",1,0))</f>
        <v>#REF!</v>
      </c>
      <c r="AA151" s="211" t="e">
        <f>IF('Crisis Indicator Data'!#REF!="No Data",1,IF(#REF!&lt;&gt;"",1,0))</f>
        <v>#REF!</v>
      </c>
      <c r="AB151" s="211" t="e">
        <f>IF('Crisis Indicator Data'!#REF!="No Data",1,IF(#REF!&lt;&gt;"",1,0))</f>
        <v>#REF!</v>
      </c>
      <c r="AC151" s="211" t="e">
        <f>IF('Crisis Indicator Data'!#REF!="No Data",1,IF(#REF!&lt;&gt;"",1,0))</f>
        <v>#REF!</v>
      </c>
      <c r="AD151" s="211" t="e">
        <f>IF('Crisis Indicator Data'!#REF!="No Data",1,IF(#REF!&lt;&gt;"",1,0))</f>
        <v>#REF!</v>
      </c>
      <c r="AE151" s="211" t="e">
        <f>IF('Crisis Indicator Data'!#REF!="No Data",1,IF(#REF!&lt;&gt;"",1,0))</f>
        <v>#REF!</v>
      </c>
      <c r="AF151" s="211" t="e">
        <f>IF('Crisis Indicator Data'!#REF!="No Data",1,IF(#REF!&lt;&gt;"",1,0))</f>
        <v>#REF!</v>
      </c>
      <c r="AG151" s="211" t="e">
        <f>IF('Crisis Indicator Data'!#REF!="No Data",1,IF(#REF!&lt;&gt;"",1,0))</f>
        <v>#REF!</v>
      </c>
      <c r="AH151" s="211" t="e">
        <f>IF('Crisis Indicator Data'!#REF!="No Data",1,IF(#REF!&lt;&gt;"",1,0))</f>
        <v>#REF!</v>
      </c>
      <c r="AI151" s="211" t="e">
        <f>IF('Crisis Indicator Data'!#REF!="No Data",1,IF(#REF!&lt;&gt;"",1,0))</f>
        <v>#REF!</v>
      </c>
      <c r="AJ151" s="211" t="e">
        <f>IF('Crisis Indicator Data'!#REF!="No Data",1,IF(#REF!&lt;&gt;"",1,0))</f>
        <v>#REF!</v>
      </c>
      <c r="AK151" s="211" t="e">
        <f>IF('Crisis Indicator Data'!#REF!="No Data",1,IF(#REF!&lt;&gt;"",1,0))</f>
        <v>#REF!</v>
      </c>
      <c r="AL151" s="211" t="e">
        <f>IF('Crisis Indicator Data'!#REF!="No Data",1,IF(#REF!&lt;&gt;"",1,0))</f>
        <v>#REF!</v>
      </c>
      <c r="AM151" s="211" t="e">
        <f>IF('Crisis Indicator Data'!#REF!="No Data",1,IF(#REF!&lt;&gt;"",1,0))</f>
        <v>#REF!</v>
      </c>
      <c r="AN151" s="211" t="e">
        <f>IF('Crisis Indicator Data'!#REF!="No Data",1,IF(#REF!&lt;&gt;"",1,0))</f>
        <v>#REF!</v>
      </c>
      <c r="AO151" s="211" t="e">
        <f>IF('Crisis Indicator Data'!#REF!="No Data",1,IF(#REF!&lt;&gt;"",1,0))</f>
        <v>#REF!</v>
      </c>
      <c r="AP151" s="211" t="e">
        <f>IF('Crisis Indicator Data'!#REF!="No Data",1,IF(#REF!&lt;&gt;"",1,0))</f>
        <v>#REF!</v>
      </c>
      <c r="AQ151" s="211" t="e">
        <f>IF('Crisis Indicator Data'!#REF!="No Data",1,IF(#REF!&lt;&gt;"",1,0))</f>
        <v>#REF!</v>
      </c>
      <c r="AR151" s="211" t="e">
        <f>IF('Crisis Indicator Data'!#REF!="No Data",1,IF(#REF!&lt;&gt;"",1,0))</f>
        <v>#REF!</v>
      </c>
      <c r="AS151" s="211" t="e">
        <f>IF('Crisis Indicator Data'!#REF!="No Data",1,IF(#REF!&lt;&gt;"",1,0))</f>
        <v>#REF!</v>
      </c>
      <c r="AT151" s="211" t="e">
        <f>IF('Crisis Indicator Data'!#REF!="No Data",1,IF(#REF!&lt;&gt;"",1,0))</f>
        <v>#REF!</v>
      </c>
      <c r="AU151" s="211" t="e">
        <f>IF('Crisis Indicator Data'!#REF!="No Data",1,IF(#REF!&lt;&gt;"",1,0))</f>
        <v>#REF!</v>
      </c>
      <c r="AV151" s="211" t="e">
        <f>IF('Crisis Indicator Data'!#REF!="No Data",1,IF(#REF!&lt;&gt;"",1,0))</f>
        <v>#REF!</v>
      </c>
      <c r="AW151" s="211" t="e">
        <f>IF('Crisis Indicator Data'!#REF!="No Data",1,IF(#REF!&lt;&gt;"",1,0))</f>
        <v>#REF!</v>
      </c>
      <c r="AX151" s="211" t="e">
        <f>IF('Crisis Indicator Data'!#REF!="No Data",1,IF(#REF!&lt;&gt;"",1,0))</f>
        <v>#REF!</v>
      </c>
      <c r="AY151" s="211" t="e">
        <f>IF('Crisis Indicator Data'!#REF!="No Data",1,IF(#REF!&lt;&gt;"",1,0))</f>
        <v>#REF!</v>
      </c>
      <c r="AZ151" s="211" t="e">
        <f>IF('Crisis Indicator Data'!#REF!="No Data",1,IF(#REF!&lt;&gt;"",1,0))</f>
        <v>#REF!</v>
      </c>
      <c r="BA151" t="e">
        <f t="shared" si="8"/>
        <v>#REF!</v>
      </c>
      <c r="BB151" s="22" t="e">
        <f t="shared" si="9"/>
        <v>#REF!</v>
      </c>
    </row>
    <row r="152" spans="1:54" x14ac:dyDescent="0.25">
      <c r="A152" t="s">
        <v>8946</v>
      </c>
      <c r="B152" s="211" t="e">
        <f>IF('Crisis Indicator Data'!#REF!="No Data",1,IF(#REF!&lt;&gt;"",1,0))</f>
        <v>#REF!</v>
      </c>
      <c r="C152" s="211" t="e">
        <f>IF('Crisis Indicator Data'!#REF!="No Data",1,IF(#REF!&lt;&gt;"",1,0))</f>
        <v>#REF!</v>
      </c>
      <c r="D152" s="211" t="e">
        <f>IF('Crisis Indicator Data'!#REF!="No Data",1,IF(#REF!&lt;&gt;"",1,0))</f>
        <v>#REF!</v>
      </c>
      <c r="E152" s="211" t="e">
        <f>IF('Crisis Indicator Data'!#REF!="No Data",1,IF(#REF!&lt;&gt;"",1,0))</f>
        <v>#REF!</v>
      </c>
      <c r="F152" s="211" t="e">
        <f>IF('Crisis Indicator Data'!#REF!="No Data",1,IF(#REF!&lt;&gt;"",1,0))</f>
        <v>#REF!</v>
      </c>
      <c r="G152" s="211" t="e">
        <f>IF('Crisis Indicator Data'!#REF!="No Data",1,IF(#REF!&lt;&gt;"",1,0))</f>
        <v>#REF!</v>
      </c>
      <c r="H152" s="211" t="e">
        <f>IF('Crisis Indicator Data'!#REF!="No Data",1,IF(#REF!&lt;&gt;"",1,0))</f>
        <v>#REF!</v>
      </c>
      <c r="I152" s="211" t="e">
        <f>IF('Crisis Indicator Data'!#REF!="No Data",1,IF(#REF!&lt;&gt;"",1,0))</f>
        <v>#REF!</v>
      </c>
      <c r="J152" s="211" t="e">
        <f>IF('Crisis Indicator Data'!#REF!="No Data",1,IF(#REF!&lt;&gt;"",1,0))</f>
        <v>#REF!</v>
      </c>
      <c r="K152" s="211" t="e">
        <f>IF('Crisis Indicator Data'!#REF!="No Data",1,IF(#REF!&lt;&gt;"",1,0))</f>
        <v>#REF!</v>
      </c>
      <c r="L152" s="211" t="e">
        <f>IF('Crisis Indicator Data'!#REF!="No Data",1,IF(#REF!&lt;&gt;"",1,0))</f>
        <v>#REF!</v>
      </c>
      <c r="M152" s="211" t="e">
        <f>IF('Crisis Indicator Data'!#REF!="No Data",1,IF(#REF!&lt;&gt;"",1,0))</f>
        <v>#REF!</v>
      </c>
      <c r="N152" s="211" t="e">
        <f>IF('Crisis Indicator Data'!#REF!="No Data",1,IF(#REF!&lt;&gt;"",1,0))</f>
        <v>#REF!</v>
      </c>
      <c r="O152" s="211" t="e">
        <f>IF('Crisis Indicator Data'!#REF!="No Data",1,IF(#REF!&lt;&gt;"",1,0))</f>
        <v>#REF!</v>
      </c>
      <c r="P152" s="211" t="e">
        <f>IF('Crisis Indicator Data'!#REF!="No Data",1,IF(#REF!&lt;&gt;"",1,0))</f>
        <v>#REF!</v>
      </c>
      <c r="Q152" s="211" t="e">
        <f>IF('Crisis Indicator Data'!#REF!="No Data",1,IF(#REF!&lt;&gt;"",1,0))</f>
        <v>#REF!</v>
      </c>
      <c r="R152" s="211" t="e">
        <f>IF('Crisis Indicator Data'!#REF!="No Data",1,IF(#REF!&lt;&gt;"",1,0))</f>
        <v>#REF!</v>
      </c>
      <c r="S152" s="211" t="e">
        <f>IF('Crisis Indicator Data'!#REF!="No Data",1,IF(#REF!&lt;&gt;"",1,0))</f>
        <v>#REF!</v>
      </c>
      <c r="T152" s="211" t="e">
        <f>IF('Crisis Indicator Data'!#REF!="No Data",1,IF(#REF!&lt;&gt;"",1,0))</f>
        <v>#REF!</v>
      </c>
      <c r="U152" s="211" t="e">
        <f>IF('Crisis Indicator Data'!#REF!="No Data",1,IF(#REF!&lt;&gt;"",1,0))</f>
        <v>#REF!</v>
      </c>
      <c r="V152" s="211" t="e">
        <f>IF('Crisis Indicator Data'!#REF!="No Data",1,IF(#REF!&lt;&gt;"",1,0))</f>
        <v>#REF!</v>
      </c>
      <c r="W152" s="211" t="e">
        <f>IF('Crisis Indicator Data'!#REF!="No Data",1,IF(#REF!&lt;&gt;"",1,0))</f>
        <v>#REF!</v>
      </c>
      <c r="X152" s="211" t="e">
        <f>IF('Crisis Indicator Data'!#REF!="No Data",1,IF(#REF!&lt;&gt;"",1,0))</f>
        <v>#REF!</v>
      </c>
      <c r="Y152" s="211" t="e">
        <f>IF('Crisis Indicator Data'!#REF!="No Data",1,IF(#REF!&lt;&gt;"",1,0))</f>
        <v>#REF!</v>
      </c>
      <c r="Z152" s="211" t="e">
        <f>IF('Crisis Indicator Data'!#REF!="No Data",1,IF(#REF!&lt;&gt;"",1,0))</f>
        <v>#REF!</v>
      </c>
      <c r="AA152" s="211" t="e">
        <f>IF('Crisis Indicator Data'!#REF!="No Data",1,IF(#REF!&lt;&gt;"",1,0))</f>
        <v>#REF!</v>
      </c>
      <c r="AB152" s="211" t="e">
        <f>IF('Crisis Indicator Data'!#REF!="No Data",1,IF(#REF!&lt;&gt;"",1,0))</f>
        <v>#REF!</v>
      </c>
      <c r="AC152" s="211" t="e">
        <f>IF('Crisis Indicator Data'!#REF!="No Data",1,IF(#REF!&lt;&gt;"",1,0))</f>
        <v>#REF!</v>
      </c>
      <c r="AD152" s="211" t="e">
        <f>IF('Crisis Indicator Data'!#REF!="No Data",1,IF(#REF!&lt;&gt;"",1,0))</f>
        <v>#REF!</v>
      </c>
      <c r="AE152" s="211" t="e">
        <f>IF('Crisis Indicator Data'!#REF!="No Data",1,IF(#REF!&lt;&gt;"",1,0))</f>
        <v>#REF!</v>
      </c>
      <c r="AF152" s="211" t="e">
        <f>IF('Crisis Indicator Data'!#REF!="No Data",1,IF(#REF!&lt;&gt;"",1,0))</f>
        <v>#REF!</v>
      </c>
      <c r="AG152" s="211" t="e">
        <f>IF('Crisis Indicator Data'!#REF!="No Data",1,IF(#REF!&lt;&gt;"",1,0))</f>
        <v>#REF!</v>
      </c>
      <c r="AH152" s="211" t="e">
        <f>IF('Crisis Indicator Data'!#REF!="No Data",1,IF(#REF!&lt;&gt;"",1,0))</f>
        <v>#REF!</v>
      </c>
      <c r="AI152" s="211" t="e">
        <f>IF('Crisis Indicator Data'!#REF!="No Data",1,IF(#REF!&lt;&gt;"",1,0))</f>
        <v>#REF!</v>
      </c>
      <c r="AJ152" s="211" t="e">
        <f>IF('Crisis Indicator Data'!#REF!="No Data",1,IF(#REF!&lt;&gt;"",1,0))</f>
        <v>#REF!</v>
      </c>
      <c r="AK152" s="211" t="e">
        <f>IF('Crisis Indicator Data'!#REF!="No Data",1,IF(#REF!&lt;&gt;"",1,0))</f>
        <v>#REF!</v>
      </c>
      <c r="AL152" s="211" t="e">
        <f>IF('Crisis Indicator Data'!#REF!="No Data",1,IF(#REF!&lt;&gt;"",1,0))</f>
        <v>#REF!</v>
      </c>
      <c r="AM152" s="211" t="e">
        <f>IF('Crisis Indicator Data'!#REF!="No Data",1,IF(#REF!&lt;&gt;"",1,0))</f>
        <v>#REF!</v>
      </c>
      <c r="AN152" s="211" t="e">
        <f>IF('Crisis Indicator Data'!#REF!="No Data",1,IF(#REF!&lt;&gt;"",1,0))</f>
        <v>#REF!</v>
      </c>
      <c r="AO152" s="211" t="e">
        <f>IF('Crisis Indicator Data'!#REF!="No Data",1,IF(#REF!&lt;&gt;"",1,0))</f>
        <v>#REF!</v>
      </c>
      <c r="AP152" s="211" t="e">
        <f>IF('Crisis Indicator Data'!#REF!="No Data",1,IF(#REF!&lt;&gt;"",1,0))</f>
        <v>#REF!</v>
      </c>
      <c r="AQ152" s="211" t="e">
        <f>IF('Crisis Indicator Data'!#REF!="No Data",1,IF(#REF!&lt;&gt;"",1,0))</f>
        <v>#REF!</v>
      </c>
      <c r="AR152" s="211" t="e">
        <f>IF('Crisis Indicator Data'!#REF!="No Data",1,IF(#REF!&lt;&gt;"",1,0))</f>
        <v>#REF!</v>
      </c>
      <c r="AS152" s="211" t="e">
        <f>IF('Crisis Indicator Data'!#REF!="No Data",1,IF(#REF!&lt;&gt;"",1,0))</f>
        <v>#REF!</v>
      </c>
      <c r="AT152" s="211" t="e">
        <f>IF('Crisis Indicator Data'!#REF!="No Data",1,IF(#REF!&lt;&gt;"",1,0))</f>
        <v>#REF!</v>
      </c>
      <c r="AU152" s="211" t="e">
        <f>IF('Crisis Indicator Data'!#REF!="No Data",1,IF(#REF!&lt;&gt;"",1,0))</f>
        <v>#REF!</v>
      </c>
      <c r="AV152" s="211" t="e">
        <f>IF('Crisis Indicator Data'!#REF!="No Data",1,IF(#REF!&lt;&gt;"",1,0))</f>
        <v>#REF!</v>
      </c>
      <c r="AW152" s="211" t="e">
        <f>IF('Crisis Indicator Data'!#REF!="No Data",1,IF(#REF!&lt;&gt;"",1,0))</f>
        <v>#REF!</v>
      </c>
      <c r="AX152" s="211" t="e">
        <f>IF('Crisis Indicator Data'!#REF!="No Data",1,IF(#REF!&lt;&gt;"",1,0))</f>
        <v>#REF!</v>
      </c>
      <c r="AY152" s="211" t="e">
        <f>IF('Crisis Indicator Data'!#REF!="No Data",1,IF(#REF!&lt;&gt;"",1,0))</f>
        <v>#REF!</v>
      </c>
      <c r="AZ152" s="211" t="e">
        <f>IF('Crisis Indicator Data'!#REF!="No Data",1,IF(#REF!&lt;&gt;"",1,0))</f>
        <v>#REF!</v>
      </c>
      <c r="BA152" t="e">
        <f t="shared" si="8"/>
        <v>#REF!</v>
      </c>
      <c r="BB152" s="22" t="e">
        <f t="shared" si="9"/>
        <v>#REF!</v>
      </c>
    </row>
    <row r="153" spans="1:54" x14ac:dyDescent="0.25">
      <c r="A153" t="s">
        <v>8942</v>
      </c>
      <c r="B153" s="211" t="e">
        <f>IF('Crisis Indicator Data'!#REF!="No Data",1,IF(#REF!&lt;&gt;"",1,0))</f>
        <v>#REF!</v>
      </c>
      <c r="C153" s="211" t="e">
        <f>IF('Crisis Indicator Data'!#REF!="No Data",1,IF(#REF!&lt;&gt;"",1,0))</f>
        <v>#REF!</v>
      </c>
      <c r="D153" s="211" t="e">
        <f>IF('Crisis Indicator Data'!#REF!="No Data",1,IF(#REF!&lt;&gt;"",1,0))</f>
        <v>#REF!</v>
      </c>
      <c r="E153" s="211" t="e">
        <f>IF('Crisis Indicator Data'!#REF!="No Data",1,IF(#REF!&lt;&gt;"",1,0))</f>
        <v>#REF!</v>
      </c>
      <c r="F153" s="211" t="e">
        <f>IF('Crisis Indicator Data'!#REF!="No Data",1,IF(#REF!&lt;&gt;"",1,0))</f>
        <v>#REF!</v>
      </c>
      <c r="G153" s="211" t="e">
        <f>IF('Crisis Indicator Data'!#REF!="No Data",1,IF(#REF!&lt;&gt;"",1,0))</f>
        <v>#REF!</v>
      </c>
      <c r="H153" s="211" t="e">
        <f>IF('Crisis Indicator Data'!#REF!="No Data",1,IF(#REF!&lt;&gt;"",1,0))</f>
        <v>#REF!</v>
      </c>
      <c r="I153" s="211" t="e">
        <f>IF('Crisis Indicator Data'!#REF!="No Data",1,IF(#REF!&lt;&gt;"",1,0))</f>
        <v>#REF!</v>
      </c>
      <c r="J153" s="211" t="e">
        <f>IF('Crisis Indicator Data'!#REF!="No Data",1,IF(#REF!&lt;&gt;"",1,0))</f>
        <v>#REF!</v>
      </c>
      <c r="K153" s="211" t="e">
        <f>IF('Crisis Indicator Data'!#REF!="No Data",1,IF(#REF!&lt;&gt;"",1,0))</f>
        <v>#REF!</v>
      </c>
      <c r="L153" s="211" t="e">
        <f>IF('Crisis Indicator Data'!#REF!="No Data",1,IF(#REF!&lt;&gt;"",1,0))</f>
        <v>#REF!</v>
      </c>
      <c r="M153" s="211" t="e">
        <f>IF('Crisis Indicator Data'!#REF!="No Data",1,IF(#REF!&lt;&gt;"",1,0))</f>
        <v>#REF!</v>
      </c>
      <c r="N153" s="211" t="e">
        <f>IF('Crisis Indicator Data'!#REF!="No Data",1,IF(#REF!&lt;&gt;"",1,0))</f>
        <v>#REF!</v>
      </c>
      <c r="O153" s="211" t="e">
        <f>IF('Crisis Indicator Data'!#REF!="No Data",1,IF(#REF!&lt;&gt;"",1,0))</f>
        <v>#REF!</v>
      </c>
      <c r="P153" s="211" t="e">
        <f>IF('Crisis Indicator Data'!#REF!="No Data",1,IF(#REF!&lt;&gt;"",1,0))</f>
        <v>#REF!</v>
      </c>
      <c r="Q153" s="211" t="e">
        <f>IF('Crisis Indicator Data'!#REF!="No Data",1,IF(#REF!&lt;&gt;"",1,0))</f>
        <v>#REF!</v>
      </c>
      <c r="R153" s="211" t="e">
        <f>IF('Crisis Indicator Data'!#REF!="No Data",1,IF(#REF!&lt;&gt;"",1,0))</f>
        <v>#REF!</v>
      </c>
      <c r="S153" s="211" t="e">
        <f>IF('Crisis Indicator Data'!#REF!="No Data",1,IF(#REF!&lt;&gt;"",1,0))</f>
        <v>#REF!</v>
      </c>
      <c r="T153" s="211" t="e">
        <f>IF('Crisis Indicator Data'!#REF!="No Data",1,IF(#REF!&lt;&gt;"",1,0))</f>
        <v>#REF!</v>
      </c>
      <c r="U153" s="211" t="e">
        <f>IF('Crisis Indicator Data'!#REF!="No Data",1,IF(#REF!&lt;&gt;"",1,0))</f>
        <v>#REF!</v>
      </c>
      <c r="V153" s="211" t="e">
        <f>IF('Crisis Indicator Data'!#REF!="No Data",1,IF(#REF!&lt;&gt;"",1,0))</f>
        <v>#REF!</v>
      </c>
      <c r="W153" s="211" t="e">
        <f>IF('Crisis Indicator Data'!#REF!="No Data",1,IF(#REF!&lt;&gt;"",1,0))</f>
        <v>#REF!</v>
      </c>
      <c r="X153" s="211" t="e">
        <f>IF('Crisis Indicator Data'!#REF!="No Data",1,IF(#REF!&lt;&gt;"",1,0))</f>
        <v>#REF!</v>
      </c>
      <c r="Y153" s="211" t="e">
        <f>IF('Crisis Indicator Data'!#REF!="No Data",1,IF(#REF!&lt;&gt;"",1,0))</f>
        <v>#REF!</v>
      </c>
      <c r="Z153" s="211" t="e">
        <f>IF('Crisis Indicator Data'!#REF!="No Data",1,IF(#REF!&lt;&gt;"",1,0))</f>
        <v>#REF!</v>
      </c>
      <c r="AA153" s="211" t="e">
        <f>IF('Crisis Indicator Data'!#REF!="No Data",1,IF(#REF!&lt;&gt;"",1,0))</f>
        <v>#REF!</v>
      </c>
      <c r="AB153" s="211" t="e">
        <f>IF('Crisis Indicator Data'!#REF!="No Data",1,IF(#REF!&lt;&gt;"",1,0))</f>
        <v>#REF!</v>
      </c>
      <c r="AC153" s="211" t="e">
        <f>IF('Crisis Indicator Data'!#REF!="No Data",1,IF(#REF!&lt;&gt;"",1,0))</f>
        <v>#REF!</v>
      </c>
      <c r="AD153" s="211" t="e">
        <f>IF('Crisis Indicator Data'!#REF!="No Data",1,IF(#REF!&lt;&gt;"",1,0))</f>
        <v>#REF!</v>
      </c>
      <c r="AE153" s="211" t="e">
        <f>IF('Crisis Indicator Data'!#REF!="No Data",1,IF(#REF!&lt;&gt;"",1,0))</f>
        <v>#REF!</v>
      </c>
      <c r="AF153" s="211" t="e">
        <f>IF('Crisis Indicator Data'!#REF!="No Data",1,IF(#REF!&lt;&gt;"",1,0))</f>
        <v>#REF!</v>
      </c>
      <c r="AG153" s="211" t="e">
        <f>IF('Crisis Indicator Data'!#REF!="No Data",1,IF(#REF!&lt;&gt;"",1,0))</f>
        <v>#REF!</v>
      </c>
      <c r="AH153" s="211" t="e">
        <f>IF('Crisis Indicator Data'!#REF!="No Data",1,IF(#REF!&lt;&gt;"",1,0))</f>
        <v>#REF!</v>
      </c>
      <c r="AI153" s="211" t="e">
        <f>IF('Crisis Indicator Data'!#REF!="No Data",1,IF(#REF!&lt;&gt;"",1,0))</f>
        <v>#REF!</v>
      </c>
      <c r="AJ153" s="211" t="e">
        <f>IF('Crisis Indicator Data'!#REF!="No Data",1,IF(#REF!&lt;&gt;"",1,0))</f>
        <v>#REF!</v>
      </c>
      <c r="AK153" s="211" t="e">
        <f>IF('Crisis Indicator Data'!#REF!="No Data",1,IF(#REF!&lt;&gt;"",1,0))</f>
        <v>#REF!</v>
      </c>
      <c r="AL153" s="211" t="e">
        <f>IF('Crisis Indicator Data'!#REF!="No Data",1,IF(#REF!&lt;&gt;"",1,0))</f>
        <v>#REF!</v>
      </c>
      <c r="AM153" s="211" t="e">
        <f>IF('Crisis Indicator Data'!#REF!="No Data",1,IF(#REF!&lt;&gt;"",1,0))</f>
        <v>#REF!</v>
      </c>
      <c r="AN153" s="211" t="e">
        <f>IF('Crisis Indicator Data'!#REF!="No Data",1,IF(#REF!&lt;&gt;"",1,0))</f>
        <v>#REF!</v>
      </c>
      <c r="AO153" s="211" t="e">
        <f>IF('Crisis Indicator Data'!#REF!="No Data",1,IF(#REF!&lt;&gt;"",1,0))</f>
        <v>#REF!</v>
      </c>
      <c r="AP153" s="211" t="e">
        <f>IF('Crisis Indicator Data'!#REF!="No Data",1,IF(#REF!&lt;&gt;"",1,0))</f>
        <v>#REF!</v>
      </c>
      <c r="AQ153" s="211" t="e">
        <f>IF('Crisis Indicator Data'!#REF!="No Data",1,IF(#REF!&lt;&gt;"",1,0))</f>
        <v>#REF!</v>
      </c>
      <c r="AR153" s="211" t="e">
        <f>IF('Crisis Indicator Data'!#REF!="No Data",1,IF(#REF!&lt;&gt;"",1,0))</f>
        <v>#REF!</v>
      </c>
      <c r="AS153" s="211" t="e">
        <f>IF('Crisis Indicator Data'!#REF!="No Data",1,IF(#REF!&lt;&gt;"",1,0))</f>
        <v>#REF!</v>
      </c>
      <c r="AT153" s="211" t="e">
        <f>IF('Crisis Indicator Data'!#REF!="No Data",1,IF(#REF!&lt;&gt;"",1,0))</f>
        <v>#REF!</v>
      </c>
      <c r="AU153" s="211" t="e">
        <f>IF('Crisis Indicator Data'!#REF!="No Data",1,IF(#REF!&lt;&gt;"",1,0))</f>
        <v>#REF!</v>
      </c>
      <c r="AV153" s="211" t="e">
        <f>IF('Crisis Indicator Data'!#REF!="No Data",1,IF(#REF!&lt;&gt;"",1,0))</f>
        <v>#REF!</v>
      </c>
      <c r="AW153" s="211" t="e">
        <f>IF('Crisis Indicator Data'!#REF!="No Data",1,IF(#REF!&lt;&gt;"",1,0))</f>
        <v>#REF!</v>
      </c>
      <c r="AX153" s="211" t="e">
        <f>IF('Crisis Indicator Data'!#REF!="No Data",1,IF(#REF!&lt;&gt;"",1,0))</f>
        <v>#REF!</v>
      </c>
      <c r="AY153" s="211" t="e">
        <f>IF('Crisis Indicator Data'!#REF!="No Data",1,IF(#REF!&lt;&gt;"",1,0))</f>
        <v>#REF!</v>
      </c>
      <c r="AZ153" s="211" t="e">
        <f>IF('Crisis Indicator Data'!#REF!="No Data",1,IF(#REF!&lt;&gt;"",1,0))</f>
        <v>#REF!</v>
      </c>
      <c r="BA153" t="e">
        <f t="shared" si="8"/>
        <v>#REF!</v>
      </c>
      <c r="BB153" s="22" t="e">
        <f t="shared" si="9"/>
        <v>#REF!</v>
      </c>
    </row>
    <row r="154" spans="1:54" x14ac:dyDescent="0.25">
      <c r="A154" t="s">
        <v>8956</v>
      </c>
      <c r="B154" s="211" t="e">
        <f>IF('Crisis Indicator Data'!#REF!="No Data",1,IF(#REF!&lt;&gt;"",1,0))</f>
        <v>#REF!</v>
      </c>
      <c r="C154" s="211" t="e">
        <f>IF('Crisis Indicator Data'!#REF!="No Data",1,IF(#REF!&lt;&gt;"",1,0))</f>
        <v>#REF!</v>
      </c>
      <c r="D154" s="211" t="e">
        <f>IF('Crisis Indicator Data'!#REF!="No Data",1,IF(#REF!&lt;&gt;"",1,0))</f>
        <v>#REF!</v>
      </c>
      <c r="E154" s="211" t="e">
        <f>IF('Crisis Indicator Data'!#REF!="No Data",1,IF(#REF!&lt;&gt;"",1,0))</f>
        <v>#REF!</v>
      </c>
      <c r="F154" s="211" t="e">
        <f>IF('Crisis Indicator Data'!#REF!="No Data",1,IF(#REF!&lt;&gt;"",1,0))</f>
        <v>#REF!</v>
      </c>
      <c r="G154" s="211" t="e">
        <f>IF('Crisis Indicator Data'!#REF!="No Data",1,IF(#REF!&lt;&gt;"",1,0))</f>
        <v>#REF!</v>
      </c>
      <c r="H154" s="211" t="e">
        <f>IF('Crisis Indicator Data'!#REF!="No Data",1,IF(#REF!&lt;&gt;"",1,0))</f>
        <v>#REF!</v>
      </c>
      <c r="I154" s="211" t="e">
        <f>IF('Crisis Indicator Data'!#REF!="No Data",1,IF(#REF!&lt;&gt;"",1,0))</f>
        <v>#REF!</v>
      </c>
      <c r="J154" s="211" t="e">
        <f>IF('Crisis Indicator Data'!#REF!="No Data",1,IF(#REF!&lt;&gt;"",1,0))</f>
        <v>#REF!</v>
      </c>
      <c r="K154" s="211" t="e">
        <f>IF('Crisis Indicator Data'!#REF!="No Data",1,IF(#REF!&lt;&gt;"",1,0))</f>
        <v>#REF!</v>
      </c>
      <c r="L154" s="211" t="e">
        <f>IF('Crisis Indicator Data'!#REF!="No Data",1,IF(#REF!&lt;&gt;"",1,0))</f>
        <v>#REF!</v>
      </c>
      <c r="M154" s="211" t="e">
        <f>IF('Crisis Indicator Data'!#REF!="No Data",1,IF(#REF!&lt;&gt;"",1,0))</f>
        <v>#REF!</v>
      </c>
      <c r="N154" s="211" t="e">
        <f>IF('Crisis Indicator Data'!#REF!="No Data",1,IF(#REF!&lt;&gt;"",1,0))</f>
        <v>#REF!</v>
      </c>
      <c r="O154" s="211" t="e">
        <f>IF('Crisis Indicator Data'!#REF!="No Data",1,IF(#REF!&lt;&gt;"",1,0))</f>
        <v>#REF!</v>
      </c>
      <c r="P154" s="211" t="e">
        <f>IF('Crisis Indicator Data'!#REF!="No Data",1,IF(#REF!&lt;&gt;"",1,0))</f>
        <v>#REF!</v>
      </c>
      <c r="Q154" s="211" t="e">
        <f>IF('Crisis Indicator Data'!#REF!="No Data",1,IF(#REF!&lt;&gt;"",1,0))</f>
        <v>#REF!</v>
      </c>
      <c r="R154" s="211" t="e">
        <f>IF('Crisis Indicator Data'!#REF!="No Data",1,IF(#REF!&lt;&gt;"",1,0))</f>
        <v>#REF!</v>
      </c>
      <c r="S154" s="211" t="e">
        <f>IF('Crisis Indicator Data'!#REF!="No Data",1,IF(#REF!&lt;&gt;"",1,0))</f>
        <v>#REF!</v>
      </c>
      <c r="T154" s="211" t="e">
        <f>IF('Crisis Indicator Data'!#REF!="No Data",1,IF(#REF!&lt;&gt;"",1,0))</f>
        <v>#REF!</v>
      </c>
      <c r="U154" s="211" t="e">
        <f>IF('Crisis Indicator Data'!#REF!="No Data",1,IF(#REF!&lt;&gt;"",1,0))</f>
        <v>#REF!</v>
      </c>
      <c r="V154" s="211" t="e">
        <f>IF('Crisis Indicator Data'!#REF!="No Data",1,IF(#REF!&lt;&gt;"",1,0))</f>
        <v>#REF!</v>
      </c>
      <c r="W154" s="211" t="e">
        <f>IF('Crisis Indicator Data'!#REF!="No Data",1,IF(#REF!&lt;&gt;"",1,0))</f>
        <v>#REF!</v>
      </c>
      <c r="X154" s="211" t="e">
        <f>IF('Crisis Indicator Data'!#REF!="No Data",1,IF(#REF!&lt;&gt;"",1,0))</f>
        <v>#REF!</v>
      </c>
      <c r="Y154" s="211" t="e">
        <f>IF('Crisis Indicator Data'!#REF!="No Data",1,IF(#REF!&lt;&gt;"",1,0))</f>
        <v>#REF!</v>
      </c>
      <c r="Z154" s="211" t="e">
        <f>IF('Crisis Indicator Data'!#REF!="No Data",1,IF(#REF!&lt;&gt;"",1,0))</f>
        <v>#REF!</v>
      </c>
      <c r="AA154" s="211" t="e">
        <f>IF('Crisis Indicator Data'!#REF!="No Data",1,IF(#REF!&lt;&gt;"",1,0))</f>
        <v>#REF!</v>
      </c>
      <c r="AB154" s="211" t="e">
        <f>IF('Crisis Indicator Data'!#REF!="No Data",1,IF(#REF!&lt;&gt;"",1,0))</f>
        <v>#REF!</v>
      </c>
      <c r="AC154" s="211" t="e">
        <f>IF('Crisis Indicator Data'!#REF!="No Data",1,IF(#REF!&lt;&gt;"",1,0))</f>
        <v>#REF!</v>
      </c>
      <c r="AD154" s="211" t="e">
        <f>IF('Crisis Indicator Data'!#REF!="No Data",1,IF(#REF!&lt;&gt;"",1,0))</f>
        <v>#REF!</v>
      </c>
      <c r="AE154" s="211" t="e">
        <f>IF('Crisis Indicator Data'!#REF!="No Data",1,IF(#REF!&lt;&gt;"",1,0))</f>
        <v>#REF!</v>
      </c>
      <c r="AF154" s="211" t="e">
        <f>IF('Crisis Indicator Data'!#REF!="No Data",1,IF(#REF!&lt;&gt;"",1,0))</f>
        <v>#REF!</v>
      </c>
      <c r="AG154" s="211" t="e">
        <f>IF('Crisis Indicator Data'!#REF!="No Data",1,IF(#REF!&lt;&gt;"",1,0))</f>
        <v>#REF!</v>
      </c>
      <c r="AH154" s="211" t="e">
        <f>IF('Crisis Indicator Data'!#REF!="No Data",1,IF(#REF!&lt;&gt;"",1,0))</f>
        <v>#REF!</v>
      </c>
      <c r="AI154" s="211" t="e">
        <f>IF('Crisis Indicator Data'!#REF!="No Data",1,IF(#REF!&lt;&gt;"",1,0))</f>
        <v>#REF!</v>
      </c>
      <c r="AJ154" s="211" t="e">
        <f>IF('Crisis Indicator Data'!#REF!="No Data",1,IF(#REF!&lt;&gt;"",1,0))</f>
        <v>#REF!</v>
      </c>
      <c r="AK154" s="211" t="e">
        <f>IF('Crisis Indicator Data'!#REF!="No Data",1,IF(#REF!&lt;&gt;"",1,0))</f>
        <v>#REF!</v>
      </c>
      <c r="AL154" s="211" t="e">
        <f>IF('Crisis Indicator Data'!#REF!="No Data",1,IF(#REF!&lt;&gt;"",1,0))</f>
        <v>#REF!</v>
      </c>
      <c r="AM154" s="211" t="e">
        <f>IF('Crisis Indicator Data'!#REF!="No Data",1,IF(#REF!&lt;&gt;"",1,0))</f>
        <v>#REF!</v>
      </c>
      <c r="AN154" s="211" t="e">
        <f>IF('Crisis Indicator Data'!#REF!="No Data",1,IF(#REF!&lt;&gt;"",1,0))</f>
        <v>#REF!</v>
      </c>
      <c r="AO154" s="211" t="e">
        <f>IF('Crisis Indicator Data'!#REF!="No Data",1,IF(#REF!&lt;&gt;"",1,0))</f>
        <v>#REF!</v>
      </c>
      <c r="AP154" s="211" t="e">
        <f>IF('Crisis Indicator Data'!#REF!="No Data",1,IF(#REF!&lt;&gt;"",1,0))</f>
        <v>#REF!</v>
      </c>
      <c r="AQ154" s="211" t="e">
        <f>IF('Crisis Indicator Data'!#REF!="No Data",1,IF(#REF!&lt;&gt;"",1,0))</f>
        <v>#REF!</v>
      </c>
      <c r="AR154" s="211" t="e">
        <f>IF('Crisis Indicator Data'!#REF!="No Data",1,IF(#REF!&lt;&gt;"",1,0))</f>
        <v>#REF!</v>
      </c>
      <c r="AS154" s="211" t="e">
        <f>IF('Crisis Indicator Data'!#REF!="No Data",1,IF(#REF!&lt;&gt;"",1,0))</f>
        <v>#REF!</v>
      </c>
      <c r="AT154" s="211" t="e">
        <f>IF('Crisis Indicator Data'!#REF!="No Data",1,IF(#REF!&lt;&gt;"",1,0))</f>
        <v>#REF!</v>
      </c>
      <c r="AU154" s="211" t="e">
        <f>IF('Crisis Indicator Data'!#REF!="No Data",1,IF(#REF!&lt;&gt;"",1,0))</f>
        <v>#REF!</v>
      </c>
      <c r="AV154" s="211" t="e">
        <f>IF('Crisis Indicator Data'!#REF!="No Data",1,IF(#REF!&lt;&gt;"",1,0))</f>
        <v>#REF!</v>
      </c>
      <c r="AW154" s="211" t="e">
        <f>IF('Crisis Indicator Data'!#REF!="No Data",1,IF(#REF!&lt;&gt;"",1,0))</f>
        <v>#REF!</v>
      </c>
      <c r="AX154" s="211" t="e">
        <f>IF('Crisis Indicator Data'!#REF!="No Data",1,IF(#REF!&lt;&gt;"",1,0))</f>
        <v>#REF!</v>
      </c>
      <c r="AY154" s="211" t="e">
        <f>IF('Crisis Indicator Data'!#REF!="No Data",1,IF(#REF!&lt;&gt;"",1,0))</f>
        <v>#REF!</v>
      </c>
      <c r="AZ154" s="211" t="e">
        <f>IF('Crisis Indicator Data'!#REF!="No Data",1,IF(#REF!&lt;&gt;"",1,0))</f>
        <v>#REF!</v>
      </c>
      <c r="BA154" t="e">
        <f t="shared" si="8"/>
        <v>#REF!</v>
      </c>
      <c r="BB154" s="22" t="e">
        <f t="shared" si="9"/>
        <v>#REF!</v>
      </c>
    </row>
    <row r="155" spans="1:54" x14ac:dyDescent="0.25">
      <c r="A155" t="s">
        <v>8958</v>
      </c>
      <c r="B155" s="211" t="e">
        <f>IF('Crisis Indicator Data'!#REF!="No Data",1,IF(#REF!&lt;&gt;"",1,0))</f>
        <v>#REF!</v>
      </c>
      <c r="C155" s="211" t="e">
        <f>IF('Crisis Indicator Data'!#REF!="No Data",1,IF(#REF!&lt;&gt;"",1,0))</f>
        <v>#REF!</v>
      </c>
      <c r="D155" s="211" t="e">
        <f>IF('Crisis Indicator Data'!#REF!="No Data",1,IF(#REF!&lt;&gt;"",1,0))</f>
        <v>#REF!</v>
      </c>
      <c r="E155" s="211" t="e">
        <f>IF('Crisis Indicator Data'!#REF!="No Data",1,IF(#REF!&lt;&gt;"",1,0))</f>
        <v>#REF!</v>
      </c>
      <c r="F155" s="211" t="e">
        <f>IF('Crisis Indicator Data'!#REF!="No Data",1,IF(#REF!&lt;&gt;"",1,0))</f>
        <v>#REF!</v>
      </c>
      <c r="G155" s="211" t="e">
        <f>IF('Crisis Indicator Data'!#REF!="No Data",1,IF(#REF!&lt;&gt;"",1,0))</f>
        <v>#REF!</v>
      </c>
      <c r="H155" s="211" t="e">
        <f>IF('Crisis Indicator Data'!#REF!="No Data",1,IF(#REF!&lt;&gt;"",1,0))</f>
        <v>#REF!</v>
      </c>
      <c r="I155" s="211" t="e">
        <f>IF('Crisis Indicator Data'!#REF!="No Data",1,IF(#REF!&lt;&gt;"",1,0))</f>
        <v>#REF!</v>
      </c>
      <c r="J155" s="211" t="e">
        <f>IF('Crisis Indicator Data'!#REF!="No Data",1,IF(#REF!&lt;&gt;"",1,0))</f>
        <v>#REF!</v>
      </c>
      <c r="K155" s="211" t="e">
        <f>IF('Crisis Indicator Data'!#REF!="No Data",1,IF(#REF!&lt;&gt;"",1,0))</f>
        <v>#REF!</v>
      </c>
      <c r="L155" s="211" t="e">
        <f>IF('Crisis Indicator Data'!#REF!="No Data",1,IF(#REF!&lt;&gt;"",1,0))</f>
        <v>#REF!</v>
      </c>
      <c r="M155" s="211" t="e">
        <f>IF('Crisis Indicator Data'!#REF!="No Data",1,IF(#REF!&lt;&gt;"",1,0))</f>
        <v>#REF!</v>
      </c>
      <c r="N155" s="211" t="e">
        <f>IF('Crisis Indicator Data'!#REF!="No Data",1,IF(#REF!&lt;&gt;"",1,0))</f>
        <v>#REF!</v>
      </c>
      <c r="O155" s="211" t="e">
        <f>IF('Crisis Indicator Data'!#REF!="No Data",1,IF(#REF!&lt;&gt;"",1,0))</f>
        <v>#REF!</v>
      </c>
      <c r="P155" s="211" t="e">
        <f>IF('Crisis Indicator Data'!#REF!="No Data",1,IF(#REF!&lt;&gt;"",1,0))</f>
        <v>#REF!</v>
      </c>
      <c r="Q155" s="211" t="e">
        <f>IF('Crisis Indicator Data'!#REF!="No Data",1,IF(#REF!&lt;&gt;"",1,0))</f>
        <v>#REF!</v>
      </c>
      <c r="R155" s="211" t="e">
        <f>IF('Crisis Indicator Data'!#REF!="No Data",1,IF(#REF!&lt;&gt;"",1,0))</f>
        <v>#REF!</v>
      </c>
      <c r="S155" s="211" t="e">
        <f>IF('Crisis Indicator Data'!#REF!="No Data",1,IF(#REF!&lt;&gt;"",1,0))</f>
        <v>#REF!</v>
      </c>
      <c r="T155" s="211" t="e">
        <f>IF('Crisis Indicator Data'!#REF!="No Data",1,IF(#REF!&lt;&gt;"",1,0))</f>
        <v>#REF!</v>
      </c>
      <c r="U155" s="211" t="e">
        <f>IF('Crisis Indicator Data'!#REF!="No Data",1,IF(#REF!&lt;&gt;"",1,0))</f>
        <v>#REF!</v>
      </c>
      <c r="V155" s="211" t="e">
        <f>IF('Crisis Indicator Data'!#REF!="No Data",1,IF(#REF!&lt;&gt;"",1,0))</f>
        <v>#REF!</v>
      </c>
      <c r="W155" s="211" t="e">
        <f>IF('Crisis Indicator Data'!#REF!="No Data",1,IF(#REF!&lt;&gt;"",1,0))</f>
        <v>#REF!</v>
      </c>
      <c r="X155" s="211" t="e">
        <f>IF('Crisis Indicator Data'!#REF!="No Data",1,IF(#REF!&lt;&gt;"",1,0))</f>
        <v>#REF!</v>
      </c>
      <c r="Y155" s="211" t="e">
        <f>IF('Crisis Indicator Data'!#REF!="No Data",1,IF(#REF!&lt;&gt;"",1,0))</f>
        <v>#REF!</v>
      </c>
      <c r="Z155" s="211" t="e">
        <f>IF('Crisis Indicator Data'!#REF!="No Data",1,IF(#REF!&lt;&gt;"",1,0))</f>
        <v>#REF!</v>
      </c>
      <c r="AA155" s="211" t="e">
        <f>IF('Crisis Indicator Data'!#REF!="No Data",1,IF(#REF!&lt;&gt;"",1,0))</f>
        <v>#REF!</v>
      </c>
      <c r="AB155" s="211" t="e">
        <f>IF('Crisis Indicator Data'!#REF!="No Data",1,IF(#REF!&lt;&gt;"",1,0))</f>
        <v>#REF!</v>
      </c>
      <c r="AC155" s="211" t="e">
        <f>IF('Crisis Indicator Data'!#REF!="No Data",1,IF(#REF!&lt;&gt;"",1,0))</f>
        <v>#REF!</v>
      </c>
      <c r="AD155" s="211" t="e">
        <f>IF('Crisis Indicator Data'!#REF!="No Data",1,IF(#REF!&lt;&gt;"",1,0))</f>
        <v>#REF!</v>
      </c>
      <c r="AE155" s="211" t="e">
        <f>IF('Crisis Indicator Data'!#REF!="No Data",1,IF(#REF!&lt;&gt;"",1,0))</f>
        <v>#REF!</v>
      </c>
      <c r="AF155" s="211" t="e">
        <f>IF('Crisis Indicator Data'!#REF!="No Data",1,IF(#REF!&lt;&gt;"",1,0))</f>
        <v>#REF!</v>
      </c>
      <c r="AG155" s="211" t="e">
        <f>IF('Crisis Indicator Data'!#REF!="No Data",1,IF(#REF!&lt;&gt;"",1,0))</f>
        <v>#REF!</v>
      </c>
      <c r="AH155" s="211" t="e">
        <f>IF('Crisis Indicator Data'!#REF!="No Data",1,IF(#REF!&lt;&gt;"",1,0))</f>
        <v>#REF!</v>
      </c>
      <c r="AI155" s="211" t="e">
        <f>IF('Crisis Indicator Data'!#REF!="No Data",1,IF(#REF!&lt;&gt;"",1,0))</f>
        <v>#REF!</v>
      </c>
      <c r="AJ155" s="211" t="e">
        <f>IF('Crisis Indicator Data'!#REF!="No Data",1,IF(#REF!&lt;&gt;"",1,0))</f>
        <v>#REF!</v>
      </c>
      <c r="AK155" s="211" t="e">
        <f>IF('Crisis Indicator Data'!#REF!="No Data",1,IF(#REF!&lt;&gt;"",1,0))</f>
        <v>#REF!</v>
      </c>
      <c r="AL155" s="211" t="e">
        <f>IF('Crisis Indicator Data'!#REF!="No Data",1,IF(#REF!&lt;&gt;"",1,0))</f>
        <v>#REF!</v>
      </c>
      <c r="AM155" s="211" t="e">
        <f>IF('Crisis Indicator Data'!#REF!="No Data",1,IF(#REF!&lt;&gt;"",1,0))</f>
        <v>#REF!</v>
      </c>
      <c r="AN155" s="211" t="e">
        <f>IF('Crisis Indicator Data'!#REF!="No Data",1,IF(#REF!&lt;&gt;"",1,0))</f>
        <v>#REF!</v>
      </c>
      <c r="AO155" s="211" t="e">
        <f>IF('Crisis Indicator Data'!#REF!="No Data",1,IF(#REF!&lt;&gt;"",1,0))</f>
        <v>#REF!</v>
      </c>
      <c r="AP155" s="211" t="e">
        <f>IF('Crisis Indicator Data'!#REF!="No Data",1,IF(#REF!&lt;&gt;"",1,0))</f>
        <v>#REF!</v>
      </c>
      <c r="AQ155" s="211" t="e">
        <f>IF('Crisis Indicator Data'!#REF!="No Data",1,IF(#REF!&lt;&gt;"",1,0))</f>
        <v>#REF!</v>
      </c>
      <c r="AR155" s="211" t="e">
        <f>IF('Crisis Indicator Data'!#REF!="No Data",1,IF(#REF!&lt;&gt;"",1,0))</f>
        <v>#REF!</v>
      </c>
      <c r="AS155" s="211" t="e">
        <f>IF('Crisis Indicator Data'!#REF!="No Data",1,IF(#REF!&lt;&gt;"",1,0))</f>
        <v>#REF!</v>
      </c>
      <c r="AT155" s="211" t="e">
        <f>IF('Crisis Indicator Data'!#REF!="No Data",1,IF(#REF!&lt;&gt;"",1,0))</f>
        <v>#REF!</v>
      </c>
      <c r="AU155" s="211" t="e">
        <f>IF('Crisis Indicator Data'!#REF!="No Data",1,IF(#REF!&lt;&gt;"",1,0))</f>
        <v>#REF!</v>
      </c>
      <c r="AV155" s="211" t="e">
        <f>IF('Crisis Indicator Data'!#REF!="No Data",1,IF(#REF!&lt;&gt;"",1,0))</f>
        <v>#REF!</v>
      </c>
      <c r="AW155" s="211" t="e">
        <f>IF('Crisis Indicator Data'!#REF!="No Data",1,IF(#REF!&lt;&gt;"",1,0))</f>
        <v>#REF!</v>
      </c>
      <c r="AX155" s="211" t="e">
        <f>IF('Crisis Indicator Data'!#REF!="No Data",1,IF(#REF!&lt;&gt;"",1,0))</f>
        <v>#REF!</v>
      </c>
      <c r="AY155" s="211" t="e">
        <f>IF('Crisis Indicator Data'!#REF!="No Data",1,IF(#REF!&lt;&gt;"",1,0))</f>
        <v>#REF!</v>
      </c>
      <c r="AZ155" s="211" t="e">
        <f>IF('Crisis Indicator Data'!#REF!="No Data",1,IF(#REF!&lt;&gt;"",1,0))</f>
        <v>#REF!</v>
      </c>
      <c r="BA155" t="e">
        <f t="shared" si="8"/>
        <v>#REF!</v>
      </c>
      <c r="BB155" s="22" t="e">
        <f t="shared" si="9"/>
        <v>#REF!</v>
      </c>
    </row>
    <row r="156" spans="1:54" x14ac:dyDescent="0.25">
      <c r="A156" t="s">
        <v>8944</v>
      </c>
      <c r="B156" s="211" t="e">
        <f>IF('Crisis Indicator Data'!#REF!="No Data",1,IF(#REF!&lt;&gt;"",1,0))</f>
        <v>#REF!</v>
      </c>
      <c r="C156" s="211" t="e">
        <f>IF('Crisis Indicator Data'!#REF!="No Data",1,IF(#REF!&lt;&gt;"",1,0))</f>
        <v>#REF!</v>
      </c>
      <c r="D156" s="211" t="e">
        <f>IF('Crisis Indicator Data'!#REF!="No Data",1,IF(#REF!&lt;&gt;"",1,0))</f>
        <v>#REF!</v>
      </c>
      <c r="E156" s="211" t="e">
        <f>IF('Crisis Indicator Data'!#REF!="No Data",1,IF(#REF!&lt;&gt;"",1,0))</f>
        <v>#REF!</v>
      </c>
      <c r="F156" s="211" t="e">
        <f>IF('Crisis Indicator Data'!#REF!="No Data",1,IF(#REF!&lt;&gt;"",1,0))</f>
        <v>#REF!</v>
      </c>
      <c r="G156" s="211" t="e">
        <f>IF('Crisis Indicator Data'!#REF!="No Data",1,IF(#REF!&lt;&gt;"",1,0))</f>
        <v>#REF!</v>
      </c>
      <c r="H156" s="211" t="e">
        <f>IF('Crisis Indicator Data'!#REF!="No Data",1,IF(#REF!&lt;&gt;"",1,0))</f>
        <v>#REF!</v>
      </c>
      <c r="I156" s="211" t="e">
        <f>IF('Crisis Indicator Data'!#REF!="No Data",1,IF(#REF!&lt;&gt;"",1,0))</f>
        <v>#REF!</v>
      </c>
      <c r="J156" s="211" t="e">
        <f>IF('Crisis Indicator Data'!#REF!="No Data",1,IF(#REF!&lt;&gt;"",1,0))</f>
        <v>#REF!</v>
      </c>
      <c r="K156" s="211" t="e">
        <f>IF('Crisis Indicator Data'!#REF!="No Data",1,IF(#REF!&lt;&gt;"",1,0))</f>
        <v>#REF!</v>
      </c>
      <c r="L156" s="211" t="e">
        <f>IF('Crisis Indicator Data'!#REF!="No Data",1,IF(#REF!&lt;&gt;"",1,0))</f>
        <v>#REF!</v>
      </c>
      <c r="M156" s="211" t="e">
        <f>IF('Crisis Indicator Data'!#REF!="No Data",1,IF(#REF!&lt;&gt;"",1,0))</f>
        <v>#REF!</v>
      </c>
      <c r="N156" s="211" t="e">
        <f>IF('Crisis Indicator Data'!#REF!="No Data",1,IF(#REF!&lt;&gt;"",1,0))</f>
        <v>#REF!</v>
      </c>
      <c r="O156" s="211" t="e">
        <f>IF('Crisis Indicator Data'!#REF!="No Data",1,IF(#REF!&lt;&gt;"",1,0))</f>
        <v>#REF!</v>
      </c>
      <c r="P156" s="211" t="e">
        <f>IF('Crisis Indicator Data'!#REF!="No Data",1,IF(#REF!&lt;&gt;"",1,0))</f>
        <v>#REF!</v>
      </c>
      <c r="Q156" s="211" t="e">
        <f>IF('Crisis Indicator Data'!#REF!="No Data",1,IF(#REF!&lt;&gt;"",1,0))</f>
        <v>#REF!</v>
      </c>
      <c r="R156" s="211" t="e">
        <f>IF('Crisis Indicator Data'!#REF!="No Data",1,IF(#REF!&lt;&gt;"",1,0))</f>
        <v>#REF!</v>
      </c>
      <c r="S156" s="211" t="e">
        <f>IF('Crisis Indicator Data'!#REF!="No Data",1,IF(#REF!&lt;&gt;"",1,0))</f>
        <v>#REF!</v>
      </c>
      <c r="T156" s="211" t="e">
        <f>IF('Crisis Indicator Data'!#REF!="No Data",1,IF(#REF!&lt;&gt;"",1,0))</f>
        <v>#REF!</v>
      </c>
      <c r="U156" s="211" t="e">
        <f>IF('Crisis Indicator Data'!#REF!="No Data",1,IF(#REF!&lt;&gt;"",1,0))</f>
        <v>#REF!</v>
      </c>
      <c r="V156" s="211" t="e">
        <f>IF('Crisis Indicator Data'!#REF!="No Data",1,IF(#REF!&lt;&gt;"",1,0))</f>
        <v>#REF!</v>
      </c>
      <c r="W156" s="211" t="e">
        <f>IF('Crisis Indicator Data'!#REF!="No Data",1,IF(#REF!&lt;&gt;"",1,0))</f>
        <v>#REF!</v>
      </c>
      <c r="X156" s="211" t="e">
        <f>IF('Crisis Indicator Data'!#REF!="No Data",1,IF(#REF!&lt;&gt;"",1,0))</f>
        <v>#REF!</v>
      </c>
      <c r="Y156" s="211" t="e">
        <f>IF('Crisis Indicator Data'!#REF!="No Data",1,IF(#REF!&lt;&gt;"",1,0))</f>
        <v>#REF!</v>
      </c>
      <c r="Z156" s="211" t="e">
        <f>IF('Crisis Indicator Data'!#REF!="No Data",1,IF(#REF!&lt;&gt;"",1,0))</f>
        <v>#REF!</v>
      </c>
      <c r="AA156" s="211" t="e">
        <f>IF('Crisis Indicator Data'!#REF!="No Data",1,IF(#REF!&lt;&gt;"",1,0))</f>
        <v>#REF!</v>
      </c>
      <c r="AB156" s="211" t="e">
        <f>IF('Crisis Indicator Data'!#REF!="No Data",1,IF(#REF!&lt;&gt;"",1,0))</f>
        <v>#REF!</v>
      </c>
      <c r="AC156" s="211" t="e">
        <f>IF('Crisis Indicator Data'!#REF!="No Data",1,IF(#REF!&lt;&gt;"",1,0))</f>
        <v>#REF!</v>
      </c>
      <c r="AD156" s="211" t="e">
        <f>IF('Crisis Indicator Data'!#REF!="No Data",1,IF(#REF!&lt;&gt;"",1,0))</f>
        <v>#REF!</v>
      </c>
      <c r="AE156" s="211" t="e">
        <f>IF('Crisis Indicator Data'!#REF!="No Data",1,IF(#REF!&lt;&gt;"",1,0))</f>
        <v>#REF!</v>
      </c>
      <c r="AF156" s="211" t="e">
        <f>IF('Crisis Indicator Data'!#REF!="No Data",1,IF(#REF!&lt;&gt;"",1,0))</f>
        <v>#REF!</v>
      </c>
      <c r="AG156" s="211" t="e">
        <f>IF('Crisis Indicator Data'!#REF!="No Data",1,IF(#REF!&lt;&gt;"",1,0))</f>
        <v>#REF!</v>
      </c>
      <c r="AH156" s="211" t="e">
        <f>IF('Crisis Indicator Data'!#REF!="No Data",1,IF(#REF!&lt;&gt;"",1,0))</f>
        <v>#REF!</v>
      </c>
      <c r="AI156" s="211" t="e">
        <f>IF('Crisis Indicator Data'!#REF!="No Data",1,IF(#REF!&lt;&gt;"",1,0))</f>
        <v>#REF!</v>
      </c>
      <c r="AJ156" s="211" t="e">
        <f>IF('Crisis Indicator Data'!#REF!="No Data",1,IF(#REF!&lt;&gt;"",1,0))</f>
        <v>#REF!</v>
      </c>
      <c r="AK156" s="211" t="e">
        <f>IF('Crisis Indicator Data'!#REF!="No Data",1,IF(#REF!&lt;&gt;"",1,0))</f>
        <v>#REF!</v>
      </c>
      <c r="AL156" s="211" t="e">
        <f>IF('Crisis Indicator Data'!#REF!="No Data",1,IF(#REF!&lt;&gt;"",1,0))</f>
        <v>#REF!</v>
      </c>
      <c r="AM156" s="211" t="e">
        <f>IF('Crisis Indicator Data'!#REF!="No Data",1,IF(#REF!&lt;&gt;"",1,0))</f>
        <v>#REF!</v>
      </c>
      <c r="AN156" s="211" t="e">
        <f>IF('Crisis Indicator Data'!#REF!="No Data",1,IF(#REF!&lt;&gt;"",1,0))</f>
        <v>#REF!</v>
      </c>
      <c r="AO156" s="211" t="e">
        <f>IF('Crisis Indicator Data'!#REF!="No Data",1,IF(#REF!&lt;&gt;"",1,0))</f>
        <v>#REF!</v>
      </c>
      <c r="AP156" s="211" t="e">
        <f>IF('Crisis Indicator Data'!#REF!="No Data",1,IF(#REF!&lt;&gt;"",1,0))</f>
        <v>#REF!</v>
      </c>
      <c r="AQ156" s="211" t="e">
        <f>IF('Crisis Indicator Data'!#REF!="No Data",1,IF(#REF!&lt;&gt;"",1,0))</f>
        <v>#REF!</v>
      </c>
      <c r="AR156" s="211" t="e">
        <f>IF('Crisis Indicator Data'!#REF!="No Data",1,IF(#REF!&lt;&gt;"",1,0))</f>
        <v>#REF!</v>
      </c>
      <c r="AS156" s="211" t="e">
        <f>IF('Crisis Indicator Data'!#REF!="No Data",1,IF(#REF!&lt;&gt;"",1,0))</f>
        <v>#REF!</v>
      </c>
      <c r="AT156" s="211" t="e">
        <f>IF('Crisis Indicator Data'!#REF!="No Data",1,IF(#REF!&lt;&gt;"",1,0))</f>
        <v>#REF!</v>
      </c>
      <c r="AU156" s="211" t="e">
        <f>IF('Crisis Indicator Data'!#REF!="No Data",1,IF(#REF!&lt;&gt;"",1,0))</f>
        <v>#REF!</v>
      </c>
      <c r="AV156" s="211" t="e">
        <f>IF('Crisis Indicator Data'!#REF!="No Data",1,IF(#REF!&lt;&gt;"",1,0))</f>
        <v>#REF!</v>
      </c>
      <c r="AW156" s="211" t="e">
        <f>IF('Crisis Indicator Data'!#REF!="No Data",1,IF(#REF!&lt;&gt;"",1,0))</f>
        <v>#REF!</v>
      </c>
      <c r="AX156" s="211" t="e">
        <f>IF('Crisis Indicator Data'!#REF!="No Data",1,IF(#REF!&lt;&gt;"",1,0))</f>
        <v>#REF!</v>
      </c>
      <c r="AY156" s="211" t="e">
        <f>IF('Crisis Indicator Data'!#REF!="No Data",1,IF(#REF!&lt;&gt;"",1,0))</f>
        <v>#REF!</v>
      </c>
      <c r="AZ156" s="211" t="e">
        <f>IF('Crisis Indicator Data'!#REF!="No Data",1,IF(#REF!&lt;&gt;"",1,0))</f>
        <v>#REF!</v>
      </c>
      <c r="BA156" t="e">
        <f t="shared" si="8"/>
        <v>#REF!</v>
      </c>
      <c r="BB156" s="22" t="e">
        <f t="shared" si="9"/>
        <v>#REF!</v>
      </c>
    </row>
    <row r="157" spans="1:54" x14ac:dyDescent="0.25">
      <c r="A157" t="s">
        <v>8948</v>
      </c>
      <c r="B157" s="211" t="e">
        <f>IF('Crisis Indicator Data'!#REF!="No Data",1,IF(#REF!&lt;&gt;"",1,0))</f>
        <v>#REF!</v>
      </c>
      <c r="C157" s="211" t="e">
        <f>IF('Crisis Indicator Data'!#REF!="No Data",1,IF(#REF!&lt;&gt;"",1,0))</f>
        <v>#REF!</v>
      </c>
      <c r="D157" s="211" t="e">
        <f>IF('Crisis Indicator Data'!#REF!="No Data",1,IF(#REF!&lt;&gt;"",1,0))</f>
        <v>#REF!</v>
      </c>
      <c r="E157" s="211" t="e">
        <f>IF('Crisis Indicator Data'!#REF!="No Data",1,IF(#REF!&lt;&gt;"",1,0))</f>
        <v>#REF!</v>
      </c>
      <c r="F157" s="211" t="e">
        <f>IF('Crisis Indicator Data'!#REF!="No Data",1,IF(#REF!&lt;&gt;"",1,0))</f>
        <v>#REF!</v>
      </c>
      <c r="G157" s="211" t="e">
        <f>IF('Crisis Indicator Data'!#REF!="No Data",1,IF(#REF!&lt;&gt;"",1,0))</f>
        <v>#REF!</v>
      </c>
      <c r="H157" s="211" t="e">
        <f>IF('Crisis Indicator Data'!#REF!="No Data",1,IF(#REF!&lt;&gt;"",1,0))</f>
        <v>#REF!</v>
      </c>
      <c r="I157" s="211" t="e">
        <f>IF('Crisis Indicator Data'!#REF!="No Data",1,IF(#REF!&lt;&gt;"",1,0))</f>
        <v>#REF!</v>
      </c>
      <c r="J157" s="211" t="e">
        <f>IF('Crisis Indicator Data'!#REF!="No Data",1,IF(#REF!&lt;&gt;"",1,0))</f>
        <v>#REF!</v>
      </c>
      <c r="K157" s="211" t="e">
        <f>IF('Crisis Indicator Data'!#REF!="No Data",1,IF(#REF!&lt;&gt;"",1,0))</f>
        <v>#REF!</v>
      </c>
      <c r="L157" s="211" t="e">
        <f>IF('Crisis Indicator Data'!#REF!="No Data",1,IF(#REF!&lt;&gt;"",1,0))</f>
        <v>#REF!</v>
      </c>
      <c r="M157" s="211" t="e">
        <f>IF('Crisis Indicator Data'!#REF!="No Data",1,IF(#REF!&lt;&gt;"",1,0))</f>
        <v>#REF!</v>
      </c>
      <c r="N157" s="211" t="e">
        <f>IF('Crisis Indicator Data'!#REF!="No Data",1,IF(#REF!&lt;&gt;"",1,0))</f>
        <v>#REF!</v>
      </c>
      <c r="O157" s="211" t="e">
        <f>IF('Crisis Indicator Data'!#REF!="No Data",1,IF(#REF!&lt;&gt;"",1,0))</f>
        <v>#REF!</v>
      </c>
      <c r="P157" s="211" t="e">
        <f>IF('Crisis Indicator Data'!#REF!="No Data",1,IF(#REF!&lt;&gt;"",1,0))</f>
        <v>#REF!</v>
      </c>
      <c r="Q157" s="211" t="e">
        <f>IF('Crisis Indicator Data'!#REF!="No Data",1,IF(#REF!&lt;&gt;"",1,0))</f>
        <v>#REF!</v>
      </c>
      <c r="R157" s="211" t="e">
        <f>IF('Crisis Indicator Data'!#REF!="No Data",1,IF(#REF!&lt;&gt;"",1,0))</f>
        <v>#REF!</v>
      </c>
      <c r="S157" s="211" t="e">
        <f>IF('Crisis Indicator Data'!#REF!="No Data",1,IF(#REF!&lt;&gt;"",1,0))</f>
        <v>#REF!</v>
      </c>
      <c r="T157" s="211" t="e">
        <f>IF('Crisis Indicator Data'!#REF!="No Data",1,IF(#REF!&lt;&gt;"",1,0))</f>
        <v>#REF!</v>
      </c>
      <c r="U157" s="211" t="e">
        <f>IF('Crisis Indicator Data'!#REF!="No Data",1,IF(#REF!&lt;&gt;"",1,0))</f>
        <v>#REF!</v>
      </c>
      <c r="V157" s="211" t="e">
        <f>IF('Crisis Indicator Data'!#REF!="No Data",1,IF(#REF!&lt;&gt;"",1,0))</f>
        <v>#REF!</v>
      </c>
      <c r="W157" s="211" t="e">
        <f>IF('Crisis Indicator Data'!#REF!="No Data",1,IF(#REF!&lt;&gt;"",1,0))</f>
        <v>#REF!</v>
      </c>
      <c r="X157" s="211" t="e">
        <f>IF('Crisis Indicator Data'!#REF!="No Data",1,IF(#REF!&lt;&gt;"",1,0))</f>
        <v>#REF!</v>
      </c>
      <c r="Y157" s="211" t="e">
        <f>IF('Crisis Indicator Data'!#REF!="No Data",1,IF(#REF!&lt;&gt;"",1,0))</f>
        <v>#REF!</v>
      </c>
      <c r="Z157" s="211" t="e">
        <f>IF('Crisis Indicator Data'!#REF!="No Data",1,IF(#REF!&lt;&gt;"",1,0))</f>
        <v>#REF!</v>
      </c>
      <c r="AA157" s="211" t="e">
        <f>IF('Crisis Indicator Data'!#REF!="No Data",1,IF(#REF!&lt;&gt;"",1,0))</f>
        <v>#REF!</v>
      </c>
      <c r="AB157" s="211" t="e">
        <f>IF('Crisis Indicator Data'!#REF!="No Data",1,IF(#REF!&lt;&gt;"",1,0))</f>
        <v>#REF!</v>
      </c>
      <c r="AC157" s="211" t="e">
        <f>IF('Crisis Indicator Data'!#REF!="No Data",1,IF(#REF!&lt;&gt;"",1,0))</f>
        <v>#REF!</v>
      </c>
      <c r="AD157" s="211" t="e">
        <f>IF('Crisis Indicator Data'!#REF!="No Data",1,IF(#REF!&lt;&gt;"",1,0))</f>
        <v>#REF!</v>
      </c>
      <c r="AE157" s="211" t="e">
        <f>IF('Crisis Indicator Data'!#REF!="No Data",1,IF(#REF!&lt;&gt;"",1,0))</f>
        <v>#REF!</v>
      </c>
      <c r="AF157" s="211" t="e">
        <f>IF('Crisis Indicator Data'!#REF!="No Data",1,IF(#REF!&lt;&gt;"",1,0))</f>
        <v>#REF!</v>
      </c>
      <c r="AG157" s="211" t="e">
        <f>IF('Crisis Indicator Data'!#REF!="No Data",1,IF(#REF!&lt;&gt;"",1,0))</f>
        <v>#REF!</v>
      </c>
      <c r="AH157" s="211" t="e">
        <f>IF('Crisis Indicator Data'!#REF!="No Data",1,IF(#REF!&lt;&gt;"",1,0))</f>
        <v>#REF!</v>
      </c>
      <c r="AI157" s="211" t="e">
        <f>IF('Crisis Indicator Data'!#REF!="No Data",1,IF(#REF!&lt;&gt;"",1,0))</f>
        <v>#REF!</v>
      </c>
      <c r="AJ157" s="211" t="e">
        <f>IF('Crisis Indicator Data'!#REF!="No Data",1,IF(#REF!&lt;&gt;"",1,0))</f>
        <v>#REF!</v>
      </c>
      <c r="AK157" s="211" t="e">
        <f>IF('Crisis Indicator Data'!#REF!="No Data",1,IF(#REF!&lt;&gt;"",1,0))</f>
        <v>#REF!</v>
      </c>
      <c r="AL157" s="211" t="e">
        <f>IF('Crisis Indicator Data'!#REF!="No Data",1,IF(#REF!&lt;&gt;"",1,0))</f>
        <v>#REF!</v>
      </c>
      <c r="AM157" s="211" t="e">
        <f>IF('Crisis Indicator Data'!#REF!="No Data",1,IF(#REF!&lt;&gt;"",1,0))</f>
        <v>#REF!</v>
      </c>
      <c r="AN157" s="211" t="e">
        <f>IF('Crisis Indicator Data'!#REF!="No Data",1,IF(#REF!&lt;&gt;"",1,0))</f>
        <v>#REF!</v>
      </c>
      <c r="AO157" s="211" t="e">
        <f>IF('Crisis Indicator Data'!#REF!="No Data",1,IF(#REF!&lt;&gt;"",1,0))</f>
        <v>#REF!</v>
      </c>
      <c r="AP157" s="211" t="e">
        <f>IF('Crisis Indicator Data'!#REF!="No Data",1,IF(#REF!&lt;&gt;"",1,0))</f>
        <v>#REF!</v>
      </c>
      <c r="AQ157" s="211" t="e">
        <f>IF('Crisis Indicator Data'!#REF!="No Data",1,IF(#REF!&lt;&gt;"",1,0))</f>
        <v>#REF!</v>
      </c>
      <c r="AR157" s="211" t="e">
        <f>IF('Crisis Indicator Data'!#REF!="No Data",1,IF(#REF!&lt;&gt;"",1,0))</f>
        <v>#REF!</v>
      </c>
      <c r="AS157" s="211" t="e">
        <f>IF('Crisis Indicator Data'!#REF!="No Data",1,IF(#REF!&lt;&gt;"",1,0))</f>
        <v>#REF!</v>
      </c>
      <c r="AT157" s="211" t="e">
        <f>IF('Crisis Indicator Data'!#REF!="No Data",1,IF(#REF!&lt;&gt;"",1,0))</f>
        <v>#REF!</v>
      </c>
      <c r="AU157" s="211" t="e">
        <f>IF('Crisis Indicator Data'!#REF!="No Data",1,IF(#REF!&lt;&gt;"",1,0))</f>
        <v>#REF!</v>
      </c>
      <c r="AV157" s="211" t="e">
        <f>IF('Crisis Indicator Data'!#REF!="No Data",1,IF(#REF!&lt;&gt;"",1,0))</f>
        <v>#REF!</v>
      </c>
      <c r="AW157" s="211" t="e">
        <f>IF('Crisis Indicator Data'!#REF!="No Data",1,IF(#REF!&lt;&gt;"",1,0))</f>
        <v>#REF!</v>
      </c>
      <c r="AX157" s="211" t="e">
        <f>IF('Crisis Indicator Data'!#REF!="No Data",1,IF(#REF!&lt;&gt;"",1,0))</f>
        <v>#REF!</v>
      </c>
      <c r="AY157" s="211" t="e">
        <f>IF('Crisis Indicator Data'!#REF!="No Data",1,IF(#REF!&lt;&gt;"",1,0))</f>
        <v>#REF!</v>
      </c>
      <c r="AZ157" s="211" t="e">
        <f>IF('Crisis Indicator Data'!#REF!="No Data",1,IF(#REF!&lt;&gt;"",1,0))</f>
        <v>#REF!</v>
      </c>
      <c r="BA157" t="e">
        <f t="shared" si="8"/>
        <v>#REF!</v>
      </c>
      <c r="BB157" s="22" t="e">
        <f t="shared" si="9"/>
        <v>#REF!</v>
      </c>
    </row>
    <row r="158" spans="1:54" x14ac:dyDescent="0.25">
      <c r="A158" t="s">
        <v>9002</v>
      </c>
      <c r="B158" s="211" t="e">
        <f>IF('Crisis Indicator Data'!#REF!="No Data",1,IF(#REF!&lt;&gt;"",1,0))</f>
        <v>#REF!</v>
      </c>
      <c r="C158" s="211" t="e">
        <f>IF('Crisis Indicator Data'!#REF!="No Data",1,IF(#REF!&lt;&gt;"",1,0))</f>
        <v>#REF!</v>
      </c>
      <c r="D158" s="211" t="e">
        <f>IF('Crisis Indicator Data'!#REF!="No Data",1,IF(#REF!&lt;&gt;"",1,0))</f>
        <v>#REF!</v>
      </c>
      <c r="E158" s="211" t="e">
        <f>IF('Crisis Indicator Data'!#REF!="No Data",1,IF(#REF!&lt;&gt;"",1,0))</f>
        <v>#REF!</v>
      </c>
      <c r="F158" s="211" t="e">
        <f>IF('Crisis Indicator Data'!#REF!="No Data",1,IF(#REF!&lt;&gt;"",1,0))</f>
        <v>#REF!</v>
      </c>
      <c r="G158" s="211" t="e">
        <f>IF('Crisis Indicator Data'!#REF!="No Data",1,IF(#REF!&lt;&gt;"",1,0))</f>
        <v>#REF!</v>
      </c>
      <c r="H158" s="211" t="e">
        <f>IF('Crisis Indicator Data'!#REF!="No Data",1,IF(#REF!&lt;&gt;"",1,0))</f>
        <v>#REF!</v>
      </c>
      <c r="I158" s="211" t="e">
        <f>IF('Crisis Indicator Data'!#REF!="No Data",1,IF(#REF!&lt;&gt;"",1,0))</f>
        <v>#REF!</v>
      </c>
      <c r="J158" s="211" t="e">
        <f>IF('Crisis Indicator Data'!#REF!="No Data",1,IF(#REF!&lt;&gt;"",1,0))</f>
        <v>#REF!</v>
      </c>
      <c r="K158" s="211" t="e">
        <f>IF('Crisis Indicator Data'!#REF!="No Data",1,IF(#REF!&lt;&gt;"",1,0))</f>
        <v>#REF!</v>
      </c>
      <c r="L158" s="211" t="e">
        <f>IF('Crisis Indicator Data'!#REF!="No Data",1,IF(#REF!&lt;&gt;"",1,0))</f>
        <v>#REF!</v>
      </c>
      <c r="M158" s="211" t="e">
        <f>IF('Crisis Indicator Data'!#REF!="No Data",1,IF(#REF!&lt;&gt;"",1,0))</f>
        <v>#REF!</v>
      </c>
      <c r="N158" s="211" t="e">
        <f>IF('Crisis Indicator Data'!#REF!="No Data",1,IF(#REF!&lt;&gt;"",1,0))</f>
        <v>#REF!</v>
      </c>
      <c r="O158" s="211" t="e">
        <f>IF('Crisis Indicator Data'!#REF!="No Data",1,IF(#REF!&lt;&gt;"",1,0))</f>
        <v>#REF!</v>
      </c>
      <c r="P158" s="211" t="e">
        <f>IF('Crisis Indicator Data'!#REF!="No Data",1,IF(#REF!&lt;&gt;"",1,0))</f>
        <v>#REF!</v>
      </c>
      <c r="Q158" s="211" t="e">
        <f>IF('Crisis Indicator Data'!#REF!="No Data",1,IF(#REF!&lt;&gt;"",1,0))</f>
        <v>#REF!</v>
      </c>
      <c r="R158" s="211" t="e">
        <f>IF('Crisis Indicator Data'!#REF!="No Data",1,IF(#REF!&lt;&gt;"",1,0))</f>
        <v>#REF!</v>
      </c>
      <c r="S158" s="211" t="e">
        <f>IF('Crisis Indicator Data'!#REF!="No Data",1,IF(#REF!&lt;&gt;"",1,0))</f>
        <v>#REF!</v>
      </c>
      <c r="T158" s="211" t="e">
        <f>IF('Crisis Indicator Data'!#REF!="No Data",1,IF(#REF!&lt;&gt;"",1,0))</f>
        <v>#REF!</v>
      </c>
      <c r="U158" s="211" t="e">
        <f>IF('Crisis Indicator Data'!#REF!="No Data",1,IF(#REF!&lt;&gt;"",1,0))</f>
        <v>#REF!</v>
      </c>
      <c r="V158" s="211" t="e">
        <f>IF('Crisis Indicator Data'!#REF!="No Data",1,IF(#REF!&lt;&gt;"",1,0))</f>
        <v>#REF!</v>
      </c>
      <c r="W158" s="211" t="e">
        <f>IF('Crisis Indicator Data'!#REF!="No Data",1,IF(#REF!&lt;&gt;"",1,0))</f>
        <v>#REF!</v>
      </c>
      <c r="X158" s="211" t="e">
        <f>IF('Crisis Indicator Data'!#REF!="No Data",1,IF(#REF!&lt;&gt;"",1,0))</f>
        <v>#REF!</v>
      </c>
      <c r="Y158" s="211" t="e">
        <f>IF('Crisis Indicator Data'!#REF!="No Data",1,IF(#REF!&lt;&gt;"",1,0))</f>
        <v>#REF!</v>
      </c>
      <c r="Z158" s="211" t="e">
        <f>IF('Crisis Indicator Data'!#REF!="No Data",1,IF(#REF!&lt;&gt;"",1,0))</f>
        <v>#REF!</v>
      </c>
      <c r="AA158" s="211" t="e">
        <f>IF('Crisis Indicator Data'!#REF!="No Data",1,IF(#REF!&lt;&gt;"",1,0))</f>
        <v>#REF!</v>
      </c>
      <c r="AB158" s="211" t="e">
        <f>IF('Crisis Indicator Data'!#REF!="No Data",1,IF(#REF!&lt;&gt;"",1,0))</f>
        <v>#REF!</v>
      </c>
      <c r="AC158" s="211" t="e">
        <f>IF('Crisis Indicator Data'!#REF!="No Data",1,IF(#REF!&lt;&gt;"",1,0))</f>
        <v>#REF!</v>
      </c>
      <c r="AD158" s="211" t="e">
        <f>IF('Crisis Indicator Data'!#REF!="No Data",1,IF(#REF!&lt;&gt;"",1,0))</f>
        <v>#REF!</v>
      </c>
      <c r="AE158" s="211" t="e">
        <f>IF('Crisis Indicator Data'!#REF!="No Data",1,IF(#REF!&lt;&gt;"",1,0))</f>
        <v>#REF!</v>
      </c>
      <c r="AF158" s="211" t="e">
        <f>IF('Crisis Indicator Data'!#REF!="No Data",1,IF(#REF!&lt;&gt;"",1,0))</f>
        <v>#REF!</v>
      </c>
      <c r="AG158" s="211" t="e">
        <f>IF('Crisis Indicator Data'!#REF!="No Data",1,IF(#REF!&lt;&gt;"",1,0))</f>
        <v>#REF!</v>
      </c>
      <c r="AH158" s="211" t="e">
        <f>IF('Crisis Indicator Data'!#REF!="No Data",1,IF(#REF!&lt;&gt;"",1,0))</f>
        <v>#REF!</v>
      </c>
      <c r="AI158" s="211" t="e">
        <f>IF('Crisis Indicator Data'!#REF!="No Data",1,IF(#REF!&lt;&gt;"",1,0))</f>
        <v>#REF!</v>
      </c>
      <c r="AJ158" s="211" t="e">
        <f>IF('Crisis Indicator Data'!#REF!="No Data",1,IF(#REF!&lt;&gt;"",1,0))</f>
        <v>#REF!</v>
      </c>
      <c r="AK158" s="211" t="e">
        <f>IF('Crisis Indicator Data'!#REF!="No Data",1,IF(#REF!&lt;&gt;"",1,0))</f>
        <v>#REF!</v>
      </c>
      <c r="AL158" s="211" t="e">
        <f>IF('Crisis Indicator Data'!#REF!="No Data",1,IF(#REF!&lt;&gt;"",1,0))</f>
        <v>#REF!</v>
      </c>
      <c r="AM158" s="211" t="e">
        <f>IF('Crisis Indicator Data'!#REF!="No Data",1,IF(#REF!&lt;&gt;"",1,0))</f>
        <v>#REF!</v>
      </c>
      <c r="AN158" s="211" t="e">
        <f>IF('Crisis Indicator Data'!#REF!="No Data",1,IF(#REF!&lt;&gt;"",1,0))</f>
        <v>#REF!</v>
      </c>
      <c r="AO158" s="211" t="e">
        <f>IF('Crisis Indicator Data'!#REF!="No Data",1,IF(#REF!&lt;&gt;"",1,0))</f>
        <v>#REF!</v>
      </c>
      <c r="AP158" s="211" t="e">
        <f>IF('Crisis Indicator Data'!#REF!="No Data",1,IF(#REF!&lt;&gt;"",1,0))</f>
        <v>#REF!</v>
      </c>
      <c r="AQ158" s="211" t="e">
        <f>IF('Crisis Indicator Data'!#REF!="No Data",1,IF(#REF!&lt;&gt;"",1,0))</f>
        <v>#REF!</v>
      </c>
      <c r="AR158" s="211" t="e">
        <f>IF('Crisis Indicator Data'!#REF!="No Data",1,IF(#REF!&lt;&gt;"",1,0))</f>
        <v>#REF!</v>
      </c>
      <c r="AS158" s="211" t="e">
        <f>IF('Crisis Indicator Data'!#REF!="No Data",1,IF(#REF!&lt;&gt;"",1,0))</f>
        <v>#REF!</v>
      </c>
      <c r="AT158" s="211" t="e">
        <f>IF('Crisis Indicator Data'!#REF!="No Data",1,IF(#REF!&lt;&gt;"",1,0))</f>
        <v>#REF!</v>
      </c>
      <c r="AU158" s="211" t="e">
        <f>IF('Crisis Indicator Data'!#REF!="No Data",1,IF(#REF!&lt;&gt;"",1,0))</f>
        <v>#REF!</v>
      </c>
      <c r="AV158" s="211" t="e">
        <f>IF('Crisis Indicator Data'!#REF!="No Data",1,IF(#REF!&lt;&gt;"",1,0))</f>
        <v>#REF!</v>
      </c>
      <c r="AW158" s="211" t="e">
        <f>IF('Crisis Indicator Data'!#REF!="No Data",1,IF(#REF!&lt;&gt;"",1,0))</f>
        <v>#REF!</v>
      </c>
      <c r="AX158" s="211" t="e">
        <f>IF('Crisis Indicator Data'!#REF!="No Data",1,IF(#REF!&lt;&gt;"",1,0))</f>
        <v>#REF!</v>
      </c>
      <c r="AY158" s="211" t="e">
        <f>IF('Crisis Indicator Data'!#REF!="No Data",1,IF(#REF!&lt;&gt;"",1,0))</f>
        <v>#REF!</v>
      </c>
      <c r="AZ158" s="211" t="e">
        <f>IF('Crisis Indicator Data'!#REF!="No Data",1,IF(#REF!&lt;&gt;"",1,0))</f>
        <v>#REF!</v>
      </c>
      <c r="BA158" t="e">
        <f t="shared" si="8"/>
        <v>#REF!</v>
      </c>
      <c r="BB158" s="22" t="e">
        <f t="shared" si="9"/>
        <v>#REF!</v>
      </c>
    </row>
    <row r="159" spans="1:54" x14ac:dyDescent="0.25">
      <c r="A159" t="s">
        <v>8951</v>
      </c>
      <c r="B159" s="211" t="e">
        <f>IF('Crisis Indicator Data'!#REF!="No Data",1,IF(#REF!&lt;&gt;"",1,0))</f>
        <v>#REF!</v>
      </c>
      <c r="C159" s="211" t="e">
        <f>IF('Crisis Indicator Data'!#REF!="No Data",1,IF(#REF!&lt;&gt;"",1,0))</f>
        <v>#REF!</v>
      </c>
      <c r="D159" s="211" t="e">
        <f>IF('Crisis Indicator Data'!#REF!="No Data",1,IF(#REF!&lt;&gt;"",1,0))</f>
        <v>#REF!</v>
      </c>
      <c r="E159" s="211" t="e">
        <f>IF('Crisis Indicator Data'!#REF!="No Data",1,IF(#REF!&lt;&gt;"",1,0))</f>
        <v>#REF!</v>
      </c>
      <c r="F159" s="211" t="e">
        <f>IF('Crisis Indicator Data'!#REF!="No Data",1,IF(#REF!&lt;&gt;"",1,0))</f>
        <v>#REF!</v>
      </c>
      <c r="G159" s="211" t="e">
        <f>IF('Crisis Indicator Data'!#REF!="No Data",1,IF(#REF!&lt;&gt;"",1,0))</f>
        <v>#REF!</v>
      </c>
      <c r="H159" s="211" t="e">
        <f>IF('Crisis Indicator Data'!#REF!="No Data",1,IF(#REF!&lt;&gt;"",1,0))</f>
        <v>#REF!</v>
      </c>
      <c r="I159" s="211" t="e">
        <f>IF('Crisis Indicator Data'!#REF!="No Data",1,IF(#REF!&lt;&gt;"",1,0))</f>
        <v>#REF!</v>
      </c>
      <c r="J159" s="211" t="e">
        <f>IF('Crisis Indicator Data'!#REF!="No Data",1,IF(#REF!&lt;&gt;"",1,0))</f>
        <v>#REF!</v>
      </c>
      <c r="K159" s="211" t="e">
        <f>IF('Crisis Indicator Data'!#REF!="No Data",1,IF(#REF!&lt;&gt;"",1,0))</f>
        <v>#REF!</v>
      </c>
      <c r="L159" s="211" t="e">
        <f>IF('Crisis Indicator Data'!#REF!="No Data",1,IF(#REF!&lt;&gt;"",1,0))</f>
        <v>#REF!</v>
      </c>
      <c r="M159" s="211" t="e">
        <f>IF('Crisis Indicator Data'!#REF!="No Data",1,IF(#REF!&lt;&gt;"",1,0))</f>
        <v>#REF!</v>
      </c>
      <c r="N159" s="211" t="e">
        <f>IF('Crisis Indicator Data'!#REF!="No Data",1,IF(#REF!&lt;&gt;"",1,0))</f>
        <v>#REF!</v>
      </c>
      <c r="O159" s="211" t="e">
        <f>IF('Crisis Indicator Data'!#REF!="No Data",1,IF(#REF!&lt;&gt;"",1,0))</f>
        <v>#REF!</v>
      </c>
      <c r="P159" s="211" t="e">
        <f>IF('Crisis Indicator Data'!#REF!="No Data",1,IF(#REF!&lt;&gt;"",1,0))</f>
        <v>#REF!</v>
      </c>
      <c r="Q159" s="211" t="e">
        <f>IF('Crisis Indicator Data'!#REF!="No Data",1,IF(#REF!&lt;&gt;"",1,0))</f>
        <v>#REF!</v>
      </c>
      <c r="R159" s="211" t="e">
        <f>IF('Crisis Indicator Data'!#REF!="No Data",1,IF(#REF!&lt;&gt;"",1,0))</f>
        <v>#REF!</v>
      </c>
      <c r="S159" s="211" t="e">
        <f>IF('Crisis Indicator Data'!#REF!="No Data",1,IF(#REF!&lt;&gt;"",1,0))</f>
        <v>#REF!</v>
      </c>
      <c r="T159" s="211" t="e">
        <f>IF('Crisis Indicator Data'!#REF!="No Data",1,IF(#REF!&lt;&gt;"",1,0))</f>
        <v>#REF!</v>
      </c>
      <c r="U159" s="211" t="e">
        <f>IF('Crisis Indicator Data'!#REF!="No Data",1,IF(#REF!&lt;&gt;"",1,0))</f>
        <v>#REF!</v>
      </c>
      <c r="V159" s="211" t="e">
        <f>IF('Crisis Indicator Data'!#REF!="No Data",1,IF(#REF!&lt;&gt;"",1,0))</f>
        <v>#REF!</v>
      </c>
      <c r="W159" s="211" t="e">
        <f>IF('Crisis Indicator Data'!#REF!="No Data",1,IF(#REF!&lt;&gt;"",1,0))</f>
        <v>#REF!</v>
      </c>
      <c r="X159" s="211" t="e">
        <f>IF('Crisis Indicator Data'!#REF!="No Data",1,IF(#REF!&lt;&gt;"",1,0))</f>
        <v>#REF!</v>
      </c>
      <c r="Y159" s="211" t="e">
        <f>IF('Crisis Indicator Data'!#REF!="No Data",1,IF(#REF!&lt;&gt;"",1,0))</f>
        <v>#REF!</v>
      </c>
      <c r="Z159" s="211" t="e">
        <f>IF('Crisis Indicator Data'!#REF!="No Data",1,IF(#REF!&lt;&gt;"",1,0))</f>
        <v>#REF!</v>
      </c>
      <c r="AA159" s="211" t="e">
        <f>IF('Crisis Indicator Data'!#REF!="No Data",1,IF(#REF!&lt;&gt;"",1,0))</f>
        <v>#REF!</v>
      </c>
      <c r="AB159" s="211" t="e">
        <f>IF('Crisis Indicator Data'!#REF!="No Data",1,IF(#REF!&lt;&gt;"",1,0))</f>
        <v>#REF!</v>
      </c>
      <c r="AC159" s="211" t="e">
        <f>IF('Crisis Indicator Data'!#REF!="No Data",1,IF(#REF!&lt;&gt;"",1,0))</f>
        <v>#REF!</v>
      </c>
      <c r="AD159" s="211" t="e">
        <f>IF('Crisis Indicator Data'!#REF!="No Data",1,IF(#REF!&lt;&gt;"",1,0))</f>
        <v>#REF!</v>
      </c>
      <c r="AE159" s="211" t="e">
        <f>IF('Crisis Indicator Data'!#REF!="No Data",1,IF(#REF!&lt;&gt;"",1,0))</f>
        <v>#REF!</v>
      </c>
      <c r="AF159" s="211" t="e">
        <f>IF('Crisis Indicator Data'!#REF!="No Data",1,IF(#REF!&lt;&gt;"",1,0))</f>
        <v>#REF!</v>
      </c>
      <c r="AG159" s="211" t="e">
        <f>IF('Crisis Indicator Data'!#REF!="No Data",1,IF(#REF!&lt;&gt;"",1,0))</f>
        <v>#REF!</v>
      </c>
      <c r="AH159" s="211" t="e">
        <f>IF('Crisis Indicator Data'!#REF!="No Data",1,IF(#REF!&lt;&gt;"",1,0))</f>
        <v>#REF!</v>
      </c>
      <c r="AI159" s="211" t="e">
        <f>IF('Crisis Indicator Data'!#REF!="No Data",1,IF(#REF!&lt;&gt;"",1,0))</f>
        <v>#REF!</v>
      </c>
      <c r="AJ159" s="211" t="e">
        <f>IF('Crisis Indicator Data'!#REF!="No Data",1,IF(#REF!&lt;&gt;"",1,0))</f>
        <v>#REF!</v>
      </c>
      <c r="AK159" s="211" t="e">
        <f>IF('Crisis Indicator Data'!#REF!="No Data",1,IF(#REF!&lt;&gt;"",1,0))</f>
        <v>#REF!</v>
      </c>
      <c r="AL159" s="211" t="e">
        <f>IF('Crisis Indicator Data'!#REF!="No Data",1,IF(#REF!&lt;&gt;"",1,0))</f>
        <v>#REF!</v>
      </c>
      <c r="AM159" s="211" t="e">
        <f>IF('Crisis Indicator Data'!#REF!="No Data",1,IF(#REF!&lt;&gt;"",1,0))</f>
        <v>#REF!</v>
      </c>
      <c r="AN159" s="211" t="e">
        <f>IF('Crisis Indicator Data'!#REF!="No Data",1,IF(#REF!&lt;&gt;"",1,0))</f>
        <v>#REF!</v>
      </c>
      <c r="AO159" s="211" t="e">
        <f>IF('Crisis Indicator Data'!#REF!="No Data",1,IF(#REF!&lt;&gt;"",1,0))</f>
        <v>#REF!</v>
      </c>
      <c r="AP159" s="211" t="e">
        <f>IF('Crisis Indicator Data'!#REF!="No Data",1,IF(#REF!&lt;&gt;"",1,0))</f>
        <v>#REF!</v>
      </c>
      <c r="AQ159" s="211" t="e">
        <f>IF('Crisis Indicator Data'!#REF!="No Data",1,IF(#REF!&lt;&gt;"",1,0))</f>
        <v>#REF!</v>
      </c>
      <c r="AR159" s="211" t="e">
        <f>IF('Crisis Indicator Data'!#REF!="No Data",1,IF(#REF!&lt;&gt;"",1,0))</f>
        <v>#REF!</v>
      </c>
      <c r="AS159" s="211" t="e">
        <f>IF('Crisis Indicator Data'!#REF!="No Data",1,IF(#REF!&lt;&gt;"",1,0))</f>
        <v>#REF!</v>
      </c>
      <c r="AT159" s="211" t="e">
        <f>IF('Crisis Indicator Data'!#REF!="No Data",1,IF(#REF!&lt;&gt;"",1,0))</f>
        <v>#REF!</v>
      </c>
      <c r="AU159" s="211" t="e">
        <f>IF('Crisis Indicator Data'!#REF!="No Data",1,IF(#REF!&lt;&gt;"",1,0))</f>
        <v>#REF!</v>
      </c>
      <c r="AV159" s="211" t="e">
        <f>IF('Crisis Indicator Data'!#REF!="No Data",1,IF(#REF!&lt;&gt;"",1,0))</f>
        <v>#REF!</v>
      </c>
      <c r="AW159" s="211" t="e">
        <f>IF('Crisis Indicator Data'!#REF!="No Data",1,IF(#REF!&lt;&gt;"",1,0))</f>
        <v>#REF!</v>
      </c>
      <c r="AX159" s="211" t="e">
        <f>IF('Crisis Indicator Data'!#REF!="No Data",1,IF(#REF!&lt;&gt;"",1,0))</f>
        <v>#REF!</v>
      </c>
      <c r="AY159" s="211" t="e">
        <f>IF('Crisis Indicator Data'!#REF!="No Data",1,IF(#REF!&lt;&gt;"",1,0))</f>
        <v>#REF!</v>
      </c>
      <c r="AZ159" s="211" t="e">
        <f>IF('Crisis Indicator Data'!#REF!="No Data",1,IF(#REF!&lt;&gt;"",1,0))</f>
        <v>#REF!</v>
      </c>
      <c r="BA159" t="e">
        <f t="shared" si="8"/>
        <v>#REF!</v>
      </c>
      <c r="BB159" s="22" t="e">
        <f t="shared" si="9"/>
        <v>#REF!</v>
      </c>
    </row>
    <row r="160" spans="1:54" x14ac:dyDescent="0.25">
      <c r="A160" t="s">
        <v>8788</v>
      </c>
      <c r="B160" s="211" t="e">
        <f>IF('Crisis Indicator Data'!#REF!="No Data",1,IF(#REF!&lt;&gt;"",1,0))</f>
        <v>#REF!</v>
      </c>
      <c r="C160" s="211" t="e">
        <f>IF('Crisis Indicator Data'!#REF!="No Data",1,IF(#REF!&lt;&gt;"",1,0))</f>
        <v>#REF!</v>
      </c>
      <c r="D160" s="211" t="e">
        <f>IF('Crisis Indicator Data'!#REF!="No Data",1,IF(#REF!&lt;&gt;"",1,0))</f>
        <v>#REF!</v>
      </c>
      <c r="E160" s="211" t="e">
        <f>IF('Crisis Indicator Data'!#REF!="No Data",1,IF(#REF!&lt;&gt;"",1,0))</f>
        <v>#REF!</v>
      </c>
      <c r="F160" s="211" t="e">
        <f>IF('Crisis Indicator Data'!#REF!="No Data",1,IF(#REF!&lt;&gt;"",1,0))</f>
        <v>#REF!</v>
      </c>
      <c r="G160" s="211" t="e">
        <f>IF('Crisis Indicator Data'!#REF!="No Data",1,IF(#REF!&lt;&gt;"",1,0))</f>
        <v>#REF!</v>
      </c>
      <c r="H160" s="211" t="e">
        <f>IF('Crisis Indicator Data'!#REF!="No Data",1,IF(#REF!&lt;&gt;"",1,0))</f>
        <v>#REF!</v>
      </c>
      <c r="I160" s="211" t="e">
        <f>IF('Crisis Indicator Data'!#REF!="No Data",1,IF(#REF!&lt;&gt;"",1,0))</f>
        <v>#REF!</v>
      </c>
      <c r="J160" s="211" t="e">
        <f>IF('Crisis Indicator Data'!#REF!="No Data",1,IF(#REF!&lt;&gt;"",1,0))</f>
        <v>#REF!</v>
      </c>
      <c r="K160" s="211" t="e">
        <f>IF('Crisis Indicator Data'!#REF!="No Data",1,IF(#REF!&lt;&gt;"",1,0))</f>
        <v>#REF!</v>
      </c>
      <c r="L160" s="211" t="e">
        <f>IF('Crisis Indicator Data'!#REF!="No Data",1,IF(#REF!&lt;&gt;"",1,0))</f>
        <v>#REF!</v>
      </c>
      <c r="M160" s="211" t="e">
        <f>IF('Crisis Indicator Data'!#REF!="No Data",1,IF(#REF!&lt;&gt;"",1,0))</f>
        <v>#REF!</v>
      </c>
      <c r="N160" s="211" t="e">
        <f>IF('Crisis Indicator Data'!#REF!="No Data",1,IF(#REF!&lt;&gt;"",1,0))</f>
        <v>#REF!</v>
      </c>
      <c r="O160" s="211" t="e">
        <f>IF('Crisis Indicator Data'!#REF!="No Data",1,IF(#REF!&lt;&gt;"",1,0))</f>
        <v>#REF!</v>
      </c>
      <c r="P160" s="211" t="e">
        <f>IF('Crisis Indicator Data'!#REF!="No Data",1,IF(#REF!&lt;&gt;"",1,0))</f>
        <v>#REF!</v>
      </c>
      <c r="Q160" s="211" t="e">
        <f>IF('Crisis Indicator Data'!#REF!="No Data",1,IF(#REF!&lt;&gt;"",1,0))</f>
        <v>#REF!</v>
      </c>
      <c r="R160" s="211" t="e">
        <f>IF('Crisis Indicator Data'!#REF!="No Data",1,IF(#REF!&lt;&gt;"",1,0))</f>
        <v>#REF!</v>
      </c>
      <c r="S160" s="211" t="e">
        <f>IF('Crisis Indicator Data'!#REF!="No Data",1,IF(#REF!&lt;&gt;"",1,0))</f>
        <v>#REF!</v>
      </c>
      <c r="T160" s="211" t="e">
        <f>IF('Crisis Indicator Data'!#REF!="No Data",1,IF(#REF!&lt;&gt;"",1,0))</f>
        <v>#REF!</v>
      </c>
      <c r="U160" s="211" t="e">
        <f>IF('Crisis Indicator Data'!#REF!="No Data",1,IF(#REF!&lt;&gt;"",1,0))</f>
        <v>#REF!</v>
      </c>
      <c r="V160" s="211" t="e">
        <f>IF('Crisis Indicator Data'!#REF!="No Data",1,IF(#REF!&lt;&gt;"",1,0))</f>
        <v>#REF!</v>
      </c>
      <c r="W160" s="211" t="e">
        <f>IF('Crisis Indicator Data'!#REF!="No Data",1,IF(#REF!&lt;&gt;"",1,0))</f>
        <v>#REF!</v>
      </c>
      <c r="X160" s="211" t="e">
        <f>IF('Crisis Indicator Data'!#REF!="No Data",1,IF(#REF!&lt;&gt;"",1,0))</f>
        <v>#REF!</v>
      </c>
      <c r="Y160" s="211" t="e">
        <f>IF('Crisis Indicator Data'!#REF!="No Data",1,IF(#REF!&lt;&gt;"",1,0))</f>
        <v>#REF!</v>
      </c>
      <c r="Z160" s="211" t="e">
        <f>IF('Crisis Indicator Data'!#REF!="No Data",1,IF(#REF!&lt;&gt;"",1,0))</f>
        <v>#REF!</v>
      </c>
      <c r="AA160" s="211" t="e">
        <f>IF('Crisis Indicator Data'!#REF!="No Data",1,IF(#REF!&lt;&gt;"",1,0))</f>
        <v>#REF!</v>
      </c>
      <c r="AB160" s="211" t="e">
        <f>IF('Crisis Indicator Data'!#REF!="No Data",1,IF(#REF!&lt;&gt;"",1,0))</f>
        <v>#REF!</v>
      </c>
      <c r="AC160" s="211" t="e">
        <f>IF('Crisis Indicator Data'!#REF!="No Data",1,IF(#REF!&lt;&gt;"",1,0))</f>
        <v>#REF!</v>
      </c>
      <c r="AD160" s="211" t="e">
        <f>IF('Crisis Indicator Data'!#REF!="No Data",1,IF(#REF!&lt;&gt;"",1,0))</f>
        <v>#REF!</v>
      </c>
      <c r="AE160" s="211" t="e">
        <f>IF('Crisis Indicator Data'!#REF!="No Data",1,IF(#REF!&lt;&gt;"",1,0))</f>
        <v>#REF!</v>
      </c>
      <c r="AF160" s="211" t="e">
        <f>IF('Crisis Indicator Data'!#REF!="No Data",1,IF(#REF!&lt;&gt;"",1,0))</f>
        <v>#REF!</v>
      </c>
      <c r="AG160" s="211" t="e">
        <f>IF('Crisis Indicator Data'!#REF!="No Data",1,IF(#REF!&lt;&gt;"",1,0))</f>
        <v>#REF!</v>
      </c>
      <c r="AH160" s="211" t="e">
        <f>IF('Crisis Indicator Data'!#REF!="No Data",1,IF(#REF!&lt;&gt;"",1,0))</f>
        <v>#REF!</v>
      </c>
      <c r="AI160" s="211" t="e">
        <f>IF('Crisis Indicator Data'!#REF!="No Data",1,IF(#REF!&lt;&gt;"",1,0))</f>
        <v>#REF!</v>
      </c>
      <c r="AJ160" s="211" t="e">
        <f>IF('Crisis Indicator Data'!#REF!="No Data",1,IF(#REF!&lt;&gt;"",1,0))</f>
        <v>#REF!</v>
      </c>
      <c r="AK160" s="211" t="e">
        <f>IF('Crisis Indicator Data'!#REF!="No Data",1,IF(#REF!&lt;&gt;"",1,0))</f>
        <v>#REF!</v>
      </c>
      <c r="AL160" s="211" t="e">
        <f>IF('Crisis Indicator Data'!#REF!="No Data",1,IF(#REF!&lt;&gt;"",1,0))</f>
        <v>#REF!</v>
      </c>
      <c r="AM160" s="211" t="e">
        <f>IF('Crisis Indicator Data'!#REF!="No Data",1,IF(#REF!&lt;&gt;"",1,0))</f>
        <v>#REF!</v>
      </c>
      <c r="AN160" s="211" t="e">
        <f>IF('Crisis Indicator Data'!#REF!="No Data",1,IF(#REF!&lt;&gt;"",1,0))</f>
        <v>#REF!</v>
      </c>
      <c r="AO160" s="211" t="e">
        <f>IF('Crisis Indicator Data'!#REF!="No Data",1,IF(#REF!&lt;&gt;"",1,0))</f>
        <v>#REF!</v>
      </c>
      <c r="AP160" s="211" t="e">
        <f>IF('Crisis Indicator Data'!#REF!="No Data",1,IF(#REF!&lt;&gt;"",1,0))</f>
        <v>#REF!</v>
      </c>
      <c r="AQ160" s="211" t="e">
        <f>IF('Crisis Indicator Data'!#REF!="No Data",1,IF(#REF!&lt;&gt;"",1,0))</f>
        <v>#REF!</v>
      </c>
      <c r="AR160" s="211" t="e">
        <f>IF('Crisis Indicator Data'!#REF!="No Data",1,IF(#REF!&lt;&gt;"",1,0))</f>
        <v>#REF!</v>
      </c>
      <c r="AS160" s="211" t="e">
        <f>IF('Crisis Indicator Data'!#REF!="No Data",1,IF(#REF!&lt;&gt;"",1,0))</f>
        <v>#REF!</v>
      </c>
      <c r="AT160" s="211" t="e">
        <f>IF('Crisis Indicator Data'!#REF!="No Data",1,IF(#REF!&lt;&gt;"",1,0))</f>
        <v>#REF!</v>
      </c>
      <c r="AU160" s="211" t="e">
        <f>IF('Crisis Indicator Data'!#REF!="No Data",1,IF(#REF!&lt;&gt;"",1,0))</f>
        <v>#REF!</v>
      </c>
      <c r="AV160" s="211" t="e">
        <f>IF('Crisis Indicator Data'!#REF!="No Data",1,IF(#REF!&lt;&gt;"",1,0))</f>
        <v>#REF!</v>
      </c>
      <c r="AW160" s="211" t="e">
        <f>IF('Crisis Indicator Data'!#REF!="No Data",1,IF(#REF!&lt;&gt;"",1,0))</f>
        <v>#REF!</v>
      </c>
      <c r="AX160" s="211" t="e">
        <f>IF('Crisis Indicator Data'!#REF!="No Data",1,IF(#REF!&lt;&gt;"",1,0))</f>
        <v>#REF!</v>
      </c>
      <c r="AY160" s="211" t="e">
        <f>IF('Crisis Indicator Data'!#REF!="No Data",1,IF(#REF!&lt;&gt;"",1,0))</f>
        <v>#REF!</v>
      </c>
      <c r="AZ160" s="211" t="e">
        <f>IF('Crisis Indicator Data'!#REF!="No Data",1,IF(#REF!&lt;&gt;"",1,0))</f>
        <v>#REF!</v>
      </c>
      <c r="BA160" t="e">
        <f t="shared" si="8"/>
        <v>#REF!</v>
      </c>
      <c r="BB160" s="22" t="e">
        <f t="shared" si="9"/>
        <v>#REF!</v>
      </c>
    </row>
    <row r="161" spans="1:54" x14ac:dyDescent="0.25">
      <c r="A161" t="s">
        <v>8867</v>
      </c>
      <c r="B161" s="211" t="e">
        <f>IF('Crisis Indicator Data'!#REF!="No Data",1,IF(#REF!&lt;&gt;"",1,0))</f>
        <v>#REF!</v>
      </c>
      <c r="C161" s="211" t="e">
        <f>IF('Crisis Indicator Data'!#REF!="No Data",1,IF(#REF!&lt;&gt;"",1,0))</f>
        <v>#REF!</v>
      </c>
      <c r="D161" s="211" t="e">
        <f>IF('Crisis Indicator Data'!#REF!="No Data",1,IF(#REF!&lt;&gt;"",1,0))</f>
        <v>#REF!</v>
      </c>
      <c r="E161" s="211" t="e">
        <f>IF('Crisis Indicator Data'!#REF!="No Data",1,IF(#REF!&lt;&gt;"",1,0))</f>
        <v>#REF!</v>
      </c>
      <c r="F161" s="211" t="e">
        <f>IF('Crisis Indicator Data'!#REF!="No Data",1,IF(#REF!&lt;&gt;"",1,0))</f>
        <v>#REF!</v>
      </c>
      <c r="G161" s="211" t="e">
        <f>IF('Crisis Indicator Data'!#REF!="No Data",1,IF(#REF!&lt;&gt;"",1,0))</f>
        <v>#REF!</v>
      </c>
      <c r="H161" s="211" t="e">
        <f>IF('Crisis Indicator Data'!#REF!="No Data",1,IF(#REF!&lt;&gt;"",1,0))</f>
        <v>#REF!</v>
      </c>
      <c r="I161" s="211" t="e">
        <f>IF('Crisis Indicator Data'!#REF!="No Data",1,IF(#REF!&lt;&gt;"",1,0))</f>
        <v>#REF!</v>
      </c>
      <c r="J161" s="211" t="e">
        <f>IF('Crisis Indicator Data'!#REF!="No Data",1,IF(#REF!&lt;&gt;"",1,0))</f>
        <v>#REF!</v>
      </c>
      <c r="K161" s="211" t="e">
        <f>IF('Crisis Indicator Data'!#REF!="No Data",1,IF(#REF!&lt;&gt;"",1,0))</f>
        <v>#REF!</v>
      </c>
      <c r="L161" s="211" t="e">
        <f>IF('Crisis Indicator Data'!#REF!="No Data",1,IF(#REF!&lt;&gt;"",1,0))</f>
        <v>#REF!</v>
      </c>
      <c r="M161" s="211" t="e">
        <f>IF('Crisis Indicator Data'!#REF!="No Data",1,IF(#REF!&lt;&gt;"",1,0))</f>
        <v>#REF!</v>
      </c>
      <c r="N161" s="211" t="e">
        <f>IF('Crisis Indicator Data'!#REF!="No Data",1,IF(#REF!&lt;&gt;"",1,0))</f>
        <v>#REF!</v>
      </c>
      <c r="O161" s="211" t="e">
        <f>IF('Crisis Indicator Data'!#REF!="No Data",1,IF(#REF!&lt;&gt;"",1,0))</f>
        <v>#REF!</v>
      </c>
      <c r="P161" s="211" t="e">
        <f>IF('Crisis Indicator Data'!#REF!="No Data",1,IF(#REF!&lt;&gt;"",1,0))</f>
        <v>#REF!</v>
      </c>
      <c r="Q161" s="211" t="e">
        <f>IF('Crisis Indicator Data'!#REF!="No Data",1,IF(#REF!&lt;&gt;"",1,0))</f>
        <v>#REF!</v>
      </c>
      <c r="R161" s="211" t="e">
        <f>IF('Crisis Indicator Data'!#REF!="No Data",1,IF(#REF!&lt;&gt;"",1,0))</f>
        <v>#REF!</v>
      </c>
      <c r="S161" s="211" t="e">
        <f>IF('Crisis Indicator Data'!#REF!="No Data",1,IF(#REF!&lt;&gt;"",1,0))</f>
        <v>#REF!</v>
      </c>
      <c r="T161" s="211" t="e">
        <f>IF('Crisis Indicator Data'!#REF!="No Data",1,IF(#REF!&lt;&gt;"",1,0))</f>
        <v>#REF!</v>
      </c>
      <c r="U161" s="211" t="e">
        <f>IF('Crisis Indicator Data'!#REF!="No Data",1,IF(#REF!&lt;&gt;"",1,0))</f>
        <v>#REF!</v>
      </c>
      <c r="V161" s="211" t="e">
        <f>IF('Crisis Indicator Data'!#REF!="No Data",1,IF(#REF!&lt;&gt;"",1,0))</f>
        <v>#REF!</v>
      </c>
      <c r="W161" s="211" t="e">
        <f>IF('Crisis Indicator Data'!#REF!="No Data",1,IF(#REF!&lt;&gt;"",1,0))</f>
        <v>#REF!</v>
      </c>
      <c r="X161" s="211" t="e">
        <f>IF('Crisis Indicator Data'!#REF!="No Data",1,IF(#REF!&lt;&gt;"",1,0))</f>
        <v>#REF!</v>
      </c>
      <c r="Y161" s="211" t="e">
        <f>IF('Crisis Indicator Data'!#REF!="No Data",1,IF(#REF!&lt;&gt;"",1,0))</f>
        <v>#REF!</v>
      </c>
      <c r="Z161" s="211" t="e">
        <f>IF('Crisis Indicator Data'!#REF!="No Data",1,IF(#REF!&lt;&gt;"",1,0))</f>
        <v>#REF!</v>
      </c>
      <c r="AA161" s="211" t="e">
        <f>IF('Crisis Indicator Data'!#REF!="No Data",1,IF(#REF!&lt;&gt;"",1,0))</f>
        <v>#REF!</v>
      </c>
      <c r="AB161" s="211" t="e">
        <f>IF('Crisis Indicator Data'!#REF!="No Data",1,IF(#REF!&lt;&gt;"",1,0))</f>
        <v>#REF!</v>
      </c>
      <c r="AC161" s="211" t="e">
        <f>IF('Crisis Indicator Data'!#REF!="No Data",1,IF(#REF!&lt;&gt;"",1,0))</f>
        <v>#REF!</v>
      </c>
      <c r="AD161" s="211" t="e">
        <f>IF('Crisis Indicator Data'!#REF!="No Data",1,IF(#REF!&lt;&gt;"",1,0))</f>
        <v>#REF!</v>
      </c>
      <c r="AE161" s="211" t="e">
        <f>IF('Crisis Indicator Data'!#REF!="No Data",1,IF(#REF!&lt;&gt;"",1,0))</f>
        <v>#REF!</v>
      </c>
      <c r="AF161" s="211" t="e">
        <f>IF('Crisis Indicator Data'!#REF!="No Data",1,IF(#REF!&lt;&gt;"",1,0))</f>
        <v>#REF!</v>
      </c>
      <c r="AG161" s="211" t="e">
        <f>IF('Crisis Indicator Data'!#REF!="No Data",1,IF(#REF!&lt;&gt;"",1,0))</f>
        <v>#REF!</v>
      </c>
      <c r="AH161" s="211" t="e">
        <f>IF('Crisis Indicator Data'!#REF!="No Data",1,IF(#REF!&lt;&gt;"",1,0))</f>
        <v>#REF!</v>
      </c>
      <c r="AI161" s="211" t="e">
        <f>IF('Crisis Indicator Data'!#REF!="No Data",1,IF(#REF!&lt;&gt;"",1,0))</f>
        <v>#REF!</v>
      </c>
      <c r="AJ161" s="211" t="e">
        <f>IF('Crisis Indicator Data'!#REF!="No Data",1,IF(#REF!&lt;&gt;"",1,0))</f>
        <v>#REF!</v>
      </c>
      <c r="AK161" s="211" t="e">
        <f>IF('Crisis Indicator Data'!#REF!="No Data",1,IF(#REF!&lt;&gt;"",1,0))</f>
        <v>#REF!</v>
      </c>
      <c r="AL161" s="211" t="e">
        <f>IF('Crisis Indicator Data'!#REF!="No Data",1,IF(#REF!&lt;&gt;"",1,0))</f>
        <v>#REF!</v>
      </c>
      <c r="AM161" s="211" t="e">
        <f>IF('Crisis Indicator Data'!#REF!="No Data",1,IF(#REF!&lt;&gt;"",1,0))</f>
        <v>#REF!</v>
      </c>
      <c r="AN161" s="211" t="e">
        <f>IF('Crisis Indicator Data'!#REF!="No Data",1,IF(#REF!&lt;&gt;"",1,0))</f>
        <v>#REF!</v>
      </c>
      <c r="AO161" s="211" t="e">
        <f>IF('Crisis Indicator Data'!#REF!="No Data",1,IF(#REF!&lt;&gt;"",1,0))</f>
        <v>#REF!</v>
      </c>
      <c r="AP161" s="211" t="e">
        <f>IF('Crisis Indicator Data'!#REF!="No Data",1,IF(#REF!&lt;&gt;"",1,0))</f>
        <v>#REF!</v>
      </c>
      <c r="AQ161" s="211" t="e">
        <f>IF('Crisis Indicator Data'!#REF!="No Data",1,IF(#REF!&lt;&gt;"",1,0))</f>
        <v>#REF!</v>
      </c>
      <c r="AR161" s="211" t="e">
        <f>IF('Crisis Indicator Data'!#REF!="No Data",1,IF(#REF!&lt;&gt;"",1,0))</f>
        <v>#REF!</v>
      </c>
      <c r="AS161" s="211" t="e">
        <f>IF('Crisis Indicator Data'!#REF!="No Data",1,IF(#REF!&lt;&gt;"",1,0))</f>
        <v>#REF!</v>
      </c>
      <c r="AT161" s="211" t="e">
        <f>IF('Crisis Indicator Data'!#REF!="No Data",1,IF(#REF!&lt;&gt;"",1,0))</f>
        <v>#REF!</v>
      </c>
      <c r="AU161" s="211" t="e">
        <f>IF('Crisis Indicator Data'!#REF!="No Data",1,IF(#REF!&lt;&gt;"",1,0))</f>
        <v>#REF!</v>
      </c>
      <c r="AV161" s="211" t="e">
        <f>IF('Crisis Indicator Data'!#REF!="No Data",1,IF(#REF!&lt;&gt;"",1,0))</f>
        <v>#REF!</v>
      </c>
      <c r="AW161" s="211" t="e">
        <f>IF('Crisis Indicator Data'!#REF!="No Data",1,IF(#REF!&lt;&gt;"",1,0))</f>
        <v>#REF!</v>
      </c>
      <c r="AX161" s="211" t="e">
        <f>IF('Crisis Indicator Data'!#REF!="No Data",1,IF(#REF!&lt;&gt;"",1,0))</f>
        <v>#REF!</v>
      </c>
      <c r="AY161" s="211" t="e">
        <f>IF('Crisis Indicator Data'!#REF!="No Data",1,IF(#REF!&lt;&gt;"",1,0))</f>
        <v>#REF!</v>
      </c>
      <c r="AZ161" s="211" t="e">
        <f>IF('Crisis Indicator Data'!#REF!="No Data",1,IF(#REF!&lt;&gt;"",1,0))</f>
        <v>#REF!</v>
      </c>
      <c r="BA161" t="e">
        <f t="shared" si="8"/>
        <v>#REF!</v>
      </c>
      <c r="BB161" s="22" t="e">
        <f t="shared" si="9"/>
        <v>#REF!</v>
      </c>
    </row>
    <row r="162" spans="1:54" x14ac:dyDescent="0.25">
      <c r="A162" t="s">
        <v>8939</v>
      </c>
      <c r="B162" s="211" t="e">
        <f>IF('Crisis Indicator Data'!#REF!="No Data",1,IF(#REF!&lt;&gt;"",1,0))</f>
        <v>#REF!</v>
      </c>
      <c r="C162" s="211" t="e">
        <f>IF('Crisis Indicator Data'!#REF!="No Data",1,IF(#REF!&lt;&gt;"",1,0))</f>
        <v>#REF!</v>
      </c>
      <c r="D162" s="211" t="e">
        <f>IF('Crisis Indicator Data'!#REF!="No Data",1,IF(#REF!&lt;&gt;"",1,0))</f>
        <v>#REF!</v>
      </c>
      <c r="E162" s="211" t="e">
        <f>IF('Crisis Indicator Data'!#REF!="No Data",1,IF(#REF!&lt;&gt;"",1,0))</f>
        <v>#REF!</v>
      </c>
      <c r="F162" s="211" t="e">
        <f>IF('Crisis Indicator Data'!#REF!="No Data",1,IF(#REF!&lt;&gt;"",1,0))</f>
        <v>#REF!</v>
      </c>
      <c r="G162" s="211" t="e">
        <f>IF('Crisis Indicator Data'!#REF!="No Data",1,IF(#REF!&lt;&gt;"",1,0))</f>
        <v>#REF!</v>
      </c>
      <c r="H162" s="211" t="e">
        <f>IF('Crisis Indicator Data'!#REF!="No Data",1,IF(#REF!&lt;&gt;"",1,0))</f>
        <v>#REF!</v>
      </c>
      <c r="I162" s="211" t="e">
        <f>IF('Crisis Indicator Data'!#REF!="No Data",1,IF(#REF!&lt;&gt;"",1,0))</f>
        <v>#REF!</v>
      </c>
      <c r="J162" s="211" t="e">
        <f>IF('Crisis Indicator Data'!#REF!="No Data",1,IF(#REF!&lt;&gt;"",1,0))</f>
        <v>#REF!</v>
      </c>
      <c r="K162" s="211" t="e">
        <f>IF('Crisis Indicator Data'!#REF!="No Data",1,IF(#REF!&lt;&gt;"",1,0))</f>
        <v>#REF!</v>
      </c>
      <c r="L162" s="211" t="e">
        <f>IF('Crisis Indicator Data'!#REF!="No Data",1,IF(#REF!&lt;&gt;"",1,0))</f>
        <v>#REF!</v>
      </c>
      <c r="M162" s="211" t="e">
        <f>IF('Crisis Indicator Data'!#REF!="No Data",1,IF(#REF!&lt;&gt;"",1,0))</f>
        <v>#REF!</v>
      </c>
      <c r="N162" s="211" t="e">
        <f>IF('Crisis Indicator Data'!#REF!="No Data",1,IF(#REF!&lt;&gt;"",1,0))</f>
        <v>#REF!</v>
      </c>
      <c r="O162" s="211" t="e">
        <f>IF('Crisis Indicator Data'!#REF!="No Data",1,IF(#REF!&lt;&gt;"",1,0))</f>
        <v>#REF!</v>
      </c>
      <c r="P162" s="211" t="e">
        <f>IF('Crisis Indicator Data'!#REF!="No Data",1,IF(#REF!&lt;&gt;"",1,0))</f>
        <v>#REF!</v>
      </c>
      <c r="Q162" s="211" t="e">
        <f>IF('Crisis Indicator Data'!#REF!="No Data",1,IF(#REF!&lt;&gt;"",1,0))</f>
        <v>#REF!</v>
      </c>
      <c r="R162" s="211" t="e">
        <f>IF('Crisis Indicator Data'!#REF!="No Data",1,IF(#REF!&lt;&gt;"",1,0))</f>
        <v>#REF!</v>
      </c>
      <c r="S162" s="211" t="e">
        <f>IF('Crisis Indicator Data'!#REF!="No Data",1,IF(#REF!&lt;&gt;"",1,0))</f>
        <v>#REF!</v>
      </c>
      <c r="T162" s="211" t="e">
        <f>IF('Crisis Indicator Data'!#REF!="No Data",1,IF(#REF!&lt;&gt;"",1,0))</f>
        <v>#REF!</v>
      </c>
      <c r="U162" s="211" t="e">
        <f>IF('Crisis Indicator Data'!#REF!="No Data",1,IF(#REF!&lt;&gt;"",1,0))</f>
        <v>#REF!</v>
      </c>
      <c r="V162" s="211" t="e">
        <f>IF('Crisis Indicator Data'!#REF!="No Data",1,IF(#REF!&lt;&gt;"",1,0))</f>
        <v>#REF!</v>
      </c>
      <c r="W162" s="211" t="e">
        <f>IF('Crisis Indicator Data'!#REF!="No Data",1,IF(#REF!&lt;&gt;"",1,0))</f>
        <v>#REF!</v>
      </c>
      <c r="X162" s="211" t="e">
        <f>IF('Crisis Indicator Data'!#REF!="No Data",1,IF(#REF!&lt;&gt;"",1,0))</f>
        <v>#REF!</v>
      </c>
      <c r="Y162" s="211" t="e">
        <f>IF('Crisis Indicator Data'!#REF!="No Data",1,IF(#REF!&lt;&gt;"",1,0))</f>
        <v>#REF!</v>
      </c>
      <c r="Z162" s="211" t="e">
        <f>IF('Crisis Indicator Data'!#REF!="No Data",1,IF(#REF!&lt;&gt;"",1,0))</f>
        <v>#REF!</v>
      </c>
      <c r="AA162" s="211" t="e">
        <f>IF('Crisis Indicator Data'!#REF!="No Data",1,IF(#REF!&lt;&gt;"",1,0))</f>
        <v>#REF!</v>
      </c>
      <c r="AB162" s="211" t="e">
        <f>IF('Crisis Indicator Data'!#REF!="No Data",1,IF(#REF!&lt;&gt;"",1,0))</f>
        <v>#REF!</v>
      </c>
      <c r="AC162" s="211" t="e">
        <f>IF('Crisis Indicator Data'!#REF!="No Data",1,IF(#REF!&lt;&gt;"",1,0))</f>
        <v>#REF!</v>
      </c>
      <c r="AD162" s="211" t="e">
        <f>IF('Crisis Indicator Data'!#REF!="No Data",1,IF(#REF!&lt;&gt;"",1,0))</f>
        <v>#REF!</v>
      </c>
      <c r="AE162" s="211" t="e">
        <f>IF('Crisis Indicator Data'!#REF!="No Data",1,IF(#REF!&lt;&gt;"",1,0))</f>
        <v>#REF!</v>
      </c>
      <c r="AF162" s="211" t="e">
        <f>IF('Crisis Indicator Data'!#REF!="No Data",1,IF(#REF!&lt;&gt;"",1,0))</f>
        <v>#REF!</v>
      </c>
      <c r="AG162" s="211" t="e">
        <f>IF('Crisis Indicator Data'!#REF!="No Data",1,IF(#REF!&lt;&gt;"",1,0))</f>
        <v>#REF!</v>
      </c>
      <c r="AH162" s="211" t="e">
        <f>IF('Crisis Indicator Data'!#REF!="No Data",1,IF(#REF!&lt;&gt;"",1,0))</f>
        <v>#REF!</v>
      </c>
      <c r="AI162" s="211" t="e">
        <f>IF('Crisis Indicator Data'!#REF!="No Data",1,IF(#REF!&lt;&gt;"",1,0))</f>
        <v>#REF!</v>
      </c>
      <c r="AJ162" s="211" t="e">
        <f>IF('Crisis Indicator Data'!#REF!="No Data",1,IF(#REF!&lt;&gt;"",1,0))</f>
        <v>#REF!</v>
      </c>
      <c r="AK162" s="211" t="e">
        <f>IF('Crisis Indicator Data'!#REF!="No Data",1,IF(#REF!&lt;&gt;"",1,0))</f>
        <v>#REF!</v>
      </c>
      <c r="AL162" s="211" t="e">
        <f>IF('Crisis Indicator Data'!#REF!="No Data",1,IF(#REF!&lt;&gt;"",1,0))</f>
        <v>#REF!</v>
      </c>
      <c r="AM162" s="211" t="e">
        <f>IF('Crisis Indicator Data'!#REF!="No Data",1,IF(#REF!&lt;&gt;"",1,0))</f>
        <v>#REF!</v>
      </c>
      <c r="AN162" s="211" t="e">
        <f>IF('Crisis Indicator Data'!#REF!="No Data",1,IF(#REF!&lt;&gt;"",1,0))</f>
        <v>#REF!</v>
      </c>
      <c r="AO162" s="211" t="e">
        <f>IF('Crisis Indicator Data'!#REF!="No Data",1,IF(#REF!&lt;&gt;"",1,0))</f>
        <v>#REF!</v>
      </c>
      <c r="AP162" s="211" t="e">
        <f>IF('Crisis Indicator Data'!#REF!="No Data",1,IF(#REF!&lt;&gt;"",1,0))</f>
        <v>#REF!</v>
      </c>
      <c r="AQ162" s="211" t="e">
        <f>IF('Crisis Indicator Data'!#REF!="No Data",1,IF(#REF!&lt;&gt;"",1,0))</f>
        <v>#REF!</v>
      </c>
      <c r="AR162" s="211" t="e">
        <f>IF('Crisis Indicator Data'!#REF!="No Data",1,IF(#REF!&lt;&gt;"",1,0))</f>
        <v>#REF!</v>
      </c>
      <c r="AS162" s="211" t="e">
        <f>IF('Crisis Indicator Data'!#REF!="No Data",1,IF(#REF!&lt;&gt;"",1,0))</f>
        <v>#REF!</v>
      </c>
      <c r="AT162" s="211" t="e">
        <f>IF('Crisis Indicator Data'!#REF!="No Data",1,IF(#REF!&lt;&gt;"",1,0))</f>
        <v>#REF!</v>
      </c>
      <c r="AU162" s="211" t="e">
        <f>IF('Crisis Indicator Data'!#REF!="No Data",1,IF(#REF!&lt;&gt;"",1,0))</f>
        <v>#REF!</v>
      </c>
      <c r="AV162" s="211" t="e">
        <f>IF('Crisis Indicator Data'!#REF!="No Data",1,IF(#REF!&lt;&gt;"",1,0))</f>
        <v>#REF!</v>
      </c>
      <c r="AW162" s="211" t="e">
        <f>IF('Crisis Indicator Data'!#REF!="No Data",1,IF(#REF!&lt;&gt;"",1,0))</f>
        <v>#REF!</v>
      </c>
      <c r="AX162" s="211" t="e">
        <f>IF('Crisis Indicator Data'!#REF!="No Data",1,IF(#REF!&lt;&gt;"",1,0))</f>
        <v>#REF!</v>
      </c>
      <c r="AY162" s="211" t="e">
        <f>IF('Crisis Indicator Data'!#REF!="No Data",1,IF(#REF!&lt;&gt;"",1,0))</f>
        <v>#REF!</v>
      </c>
      <c r="AZ162" s="211" t="e">
        <f>IF('Crisis Indicator Data'!#REF!="No Data",1,IF(#REF!&lt;&gt;"",1,0))</f>
        <v>#REF!</v>
      </c>
      <c r="BA162" t="e">
        <f t="shared" ref="BA162:BA192" si="10">SUM(B162:AZ162)</f>
        <v>#REF!</v>
      </c>
      <c r="BB162" s="22" t="e">
        <f t="shared" ref="BB162:BB192" si="11">BA162/51</f>
        <v>#REF!</v>
      </c>
    </row>
    <row r="163" spans="1:54" x14ac:dyDescent="0.25">
      <c r="A163" t="s">
        <v>8955</v>
      </c>
      <c r="B163" s="211" t="e">
        <f>IF('Crisis Indicator Data'!#REF!="No Data",1,IF(#REF!&lt;&gt;"",1,0))</f>
        <v>#REF!</v>
      </c>
      <c r="C163" s="211" t="e">
        <f>IF('Crisis Indicator Data'!#REF!="No Data",1,IF(#REF!&lt;&gt;"",1,0))</f>
        <v>#REF!</v>
      </c>
      <c r="D163" s="211" t="e">
        <f>IF('Crisis Indicator Data'!#REF!="No Data",1,IF(#REF!&lt;&gt;"",1,0))</f>
        <v>#REF!</v>
      </c>
      <c r="E163" s="211" t="e">
        <f>IF('Crisis Indicator Data'!#REF!="No Data",1,IF(#REF!&lt;&gt;"",1,0))</f>
        <v>#REF!</v>
      </c>
      <c r="F163" s="211" t="e">
        <f>IF('Crisis Indicator Data'!#REF!="No Data",1,IF(#REF!&lt;&gt;"",1,0))</f>
        <v>#REF!</v>
      </c>
      <c r="G163" s="211" t="e">
        <f>IF('Crisis Indicator Data'!#REF!="No Data",1,IF(#REF!&lt;&gt;"",1,0))</f>
        <v>#REF!</v>
      </c>
      <c r="H163" s="211" t="e">
        <f>IF('Crisis Indicator Data'!#REF!="No Data",1,IF(#REF!&lt;&gt;"",1,0))</f>
        <v>#REF!</v>
      </c>
      <c r="I163" s="211" t="e">
        <f>IF('Crisis Indicator Data'!#REF!="No Data",1,IF(#REF!&lt;&gt;"",1,0))</f>
        <v>#REF!</v>
      </c>
      <c r="J163" s="211" t="e">
        <f>IF('Crisis Indicator Data'!#REF!="No Data",1,IF(#REF!&lt;&gt;"",1,0))</f>
        <v>#REF!</v>
      </c>
      <c r="K163" s="211" t="e">
        <f>IF('Crisis Indicator Data'!#REF!="No Data",1,IF(#REF!&lt;&gt;"",1,0))</f>
        <v>#REF!</v>
      </c>
      <c r="L163" s="211" t="e">
        <f>IF('Crisis Indicator Data'!#REF!="No Data",1,IF(#REF!&lt;&gt;"",1,0))</f>
        <v>#REF!</v>
      </c>
      <c r="M163" s="211" t="e">
        <f>IF('Crisis Indicator Data'!#REF!="No Data",1,IF(#REF!&lt;&gt;"",1,0))</f>
        <v>#REF!</v>
      </c>
      <c r="N163" s="211" t="e">
        <f>IF('Crisis Indicator Data'!#REF!="No Data",1,IF(#REF!&lt;&gt;"",1,0))</f>
        <v>#REF!</v>
      </c>
      <c r="O163" s="211" t="e">
        <f>IF('Crisis Indicator Data'!#REF!="No Data",1,IF(#REF!&lt;&gt;"",1,0))</f>
        <v>#REF!</v>
      </c>
      <c r="P163" s="211" t="e">
        <f>IF('Crisis Indicator Data'!#REF!="No Data",1,IF(#REF!&lt;&gt;"",1,0))</f>
        <v>#REF!</v>
      </c>
      <c r="Q163" s="211" t="e">
        <f>IF('Crisis Indicator Data'!#REF!="No Data",1,IF(#REF!&lt;&gt;"",1,0))</f>
        <v>#REF!</v>
      </c>
      <c r="R163" s="211" t="e">
        <f>IF('Crisis Indicator Data'!#REF!="No Data",1,IF(#REF!&lt;&gt;"",1,0))</f>
        <v>#REF!</v>
      </c>
      <c r="S163" s="211" t="e">
        <f>IF('Crisis Indicator Data'!#REF!="No Data",1,IF(#REF!&lt;&gt;"",1,0))</f>
        <v>#REF!</v>
      </c>
      <c r="T163" s="211" t="e">
        <f>IF('Crisis Indicator Data'!#REF!="No Data",1,IF(#REF!&lt;&gt;"",1,0))</f>
        <v>#REF!</v>
      </c>
      <c r="U163" s="211" t="e">
        <f>IF('Crisis Indicator Data'!#REF!="No Data",1,IF(#REF!&lt;&gt;"",1,0))</f>
        <v>#REF!</v>
      </c>
      <c r="V163" s="211" t="e">
        <f>IF('Crisis Indicator Data'!#REF!="No Data",1,IF(#REF!&lt;&gt;"",1,0))</f>
        <v>#REF!</v>
      </c>
      <c r="W163" s="211" t="e">
        <f>IF('Crisis Indicator Data'!#REF!="No Data",1,IF(#REF!&lt;&gt;"",1,0))</f>
        <v>#REF!</v>
      </c>
      <c r="X163" s="211" t="e">
        <f>IF('Crisis Indicator Data'!#REF!="No Data",1,IF(#REF!&lt;&gt;"",1,0))</f>
        <v>#REF!</v>
      </c>
      <c r="Y163" s="211" t="e">
        <f>IF('Crisis Indicator Data'!#REF!="No Data",1,IF(#REF!&lt;&gt;"",1,0))</f>
        <v>#REF!</v>
      </c>
      <c r="Z163" s="211" t="e">
        <f>IF('Crisis Indicator Data'!#REF!="No Data",1,IF(#REF!&lt;&gt;"",1,0))</f>
        <v>#REF!</v>
      </c>
      <c r="AA163" s="211" t="e">
        <f>IF('Crisis Indicator Data'!#REF!="No Data",1,IF(#REF!&lt;&gt;"",1,0))</f>
        <v>#REF!</v>
      </c>
      <c r="AB163" s="211" t="e">
        <f>IF('Crisis Indicator Data'!#REF!="No Data",1,IF(#REF!&lt;&gt;"",1,0))</f>
        <v>#REF!</v>
      </c>
      <c r="AC163" s="211" t="e">
        <f>IF('Crisis Indicator Data'!#REF!="No Data",1,IF(#REF!&lt;&gt;"",1,0))</f>
        <v>#REF!</v>
      </c>
      <c r="AD163" s="211" t="e">
        <f>IF('Crisis Indicator Data'!#REF!="No Data",1,IF(#REF!&lt;&gt;"",1,0))</f>
        <v>#REF!</v>
      </c>
      <c r="AE163" s="211" t="e">
        <f>IF('Crisis Indicator Data'!#REF!="No Data",1,IF(#REF!&lt;&gt;"",1,0))</f>
        <v>#REF!</v>
      </c>
      <c r="AF163" s="211" t="e">
        <f>IF('Crisis Indicator Data'!#REF!="No Data",1,IF(#REF!&lt;&gt;"",1,0))</f>
        <v>#REF!</v>
      </c>
      <c r="AG163" s="211" t="e">
        <f>IF('Crisis Indicator Data'!#REF!="No Data",1,IF(#REF!&lt;&gt;"",1,0))</f>
        <v>#REF!</v>
      </c>
      <c r="AH163" s="211" t="e">
        <f>IF('Crisis Indicator Data'!#REF!="No Data",1,IF(#REF!&lt;&gt;"",1,0))</f>
        <v>#REF!</v>
      </c>
      <c r="AI163" s="211" t="e">
        <f>IF('Crisis Indicator Data'!#REF!="No Data",1,IF(#REF!&lt;&gt;"",1,0))</f>
        <v>#REF!</v>
      </c>
      <c r="AJ163" s="211" t="e">
        <f>IF('Crisis Indicator Data'!#REF!="No Data",1,IF(#REF!&lt;&gt;"",1,0))</f>
        <v>#REF!</v>
      </c>
      <c r="AK163" s="211" t="e">
        <f>IF('Crisis Indicator Data'!#REF!="No Data",1,IF(#REF!&lt;&gt;"",1,0))</f>
        <v>#REF!</v>
      </c>
      <c r="AL163" s="211" t="e">
        <f>IF('Crisis Indicator Data'!#REF!="No Data",1,IF(#REF!&lt;&gt;"",1,0))</f>
        <v>#REF!</v>
      </c>
      <c r="AM163" s="211" t="e">
        <f>IF('Crisis Indicator Data'!#REF!="No Data",1,IF(#REF!&lt;&gt;"",1,0))</f>
        <v>#REF!</v>
      </c>
      <c r="AN163" s="211" t="e">
        <f>IF('Crisis Indicator Data'!#REF!="No Data",1,IF(#REF!&lt;&gt;"",1,0))</f>
        <v>#REF!</v>
      </c>
      <c r="AO163" s="211" t="e">
        <f>IF('Crisis Indicator Data'!#REF!="No Data",1,IF(#REF!&lt;&gt;"",1,0))</f>
        <v>#REF!</v>
      </c>
      <c r="AP163" s="211" t="e">
        <f>IF('Crisis Indicator Data'!#REF!="No Data",1,IF(#REF!&lt;&gt;"",1,0))</f>
        <v>#REF!</v>
      </c>
      <c r="AQ163" s="211" t="e">
        <f>IF('Crisis Indicator Data'!#REF!="No Data",1,IF(#REF!&lt;&gt;"",1,0))</f>
        <v>#REF!</v>
      </c>
      <c r="AR163" s="211" t="e">
        <f>IF('Crisis Indicator Data'!#REF!="No Data",1,IF(#REF!&lt;&gt;"",1,0))</f>
        <v>#REF!</v>
      </c>
      <c r="AS163" s="211" t="e">
        <f>IF('Crisis Indicator Data'!#REF!="No Data",1,IF(#REF!&lt;&gt;"",1,0))</f>
        <v>#REF!</v>
      </c>
      <c r="AT163" s="211" t="e">
        <f>IF('Crisis Indicator Data'!#REF!="No Data",1,IF(#REF!&lt;&gt;"",1,0))</f>
        <v>#REF!</v>
      </c>
      <c r="AU163" s="211" t="e">
        <f>IF('Crisis Indicator Data'!#REF!="No Data",1,IF(#REF!&lt;&gt;"",1,0))</f>
        <v>#REF!</v>
      </c>
      <c r="AV163" s="211" t="e">
        <f>IF('Crisis Indicator Data'!#REF!="No Data",1,IF(#REF!&lt;&gt;"",1,0))</f>
        <v>#REF!</v>
      </c>
      <c r="AW163" s="211" t="e">
        <f>IF('Crisis Indicator Data'!#REF!="No Data",1,IF(#REF!&lt;&gt;"",1,0))</f>
        <v>#REF!</v>
      </c>
      <c r="AX163" s="211" t="e">
        <f>IF('Crisis Indicator Data'!#REF!="No Data",1,IF(#REF!&lt;&gt;"",1,0))</f>
        <v>#REF!</v>
      </c>
      <c r="AY163" s="211" t="e">
        <f>IF('Crisis Indicator Data'!#REF!="No Data",1,IF(#REF!&lt;&gt;"",1,0))</f>
        <v>#REF!</v>
      </c>
      <c r="AZ163" s="211" t="e">
        <f>IF('Crisis Indicator Data'!#REF!="No Data",1,IF(#REF!&lt;&gt;"",1,0))</f>
        <v>#REF!</v>
      </c>
      <c r="BA163" t="e">
        <f t="shared" si="10"/>
        <v>#REF!</v>
      </c>
      <c r="BB163" s="22" t="e">
        <f t="shared" si="11"/>
        <v>#REF!</v>
      </c>
    </row>
    <row r="164" spans="1:54" x14ac:dyDescent="0.25">
      <c r="A164" t="s">
        <v>8961</v>
      </c>
      <c r="B164" s="211" t="e">
        <f>IF('Crisis Indicator Data'!#REF!="No Data",1,IF(#REF!&lt;&gt;"",1,0))</f>
        <v>#REF!</v>
      </c>
      <c r="C164" s="211" t="e">
        <f>IF('Crisis Indicator Data'!#REF!="No Data",1,IF(#REF!&lt;&gt;"",1,0))</f>
        <v>#REF!</v>
      </c>
      <c r="D164" s="211" t="e">
        <f>IF('Crisis Indicator Data'!#REF!="No Data",1,IF(#REF!&lt;&gt;"",1,0))</f>
        <v>#REF!</v>
      </c>
      <c r="E164" s="211" t="e">
        <f>IF('Crisis Indicator Data'!#REF!="No Data",1,IF(#REF!&lt;&gt;"",1,0))</f>
        <v>#REF!</v>
      </c>
      <c r="F164" s="211" t="e">
        <f>IF('Crisis Indicator Data'!#REF!="No Data",1,IF(#REF!&lt;&gt;"",1,0))</f>
        <v>#REF!</v>
      </c>
      <c r="G164" s="211" t="e">
        <f>IF('Crisis Indicator Data'!#REF!="No Data",1,IF(#REF!&lt;&gt;"",1,0))</f>
        <v>#REF!</v>
      </c>
      <c r="H164" s="211" t="e">
        <f>IF('Crisis Indicator Data'!#REF!="No Data",1,IF(#REF!&lt;&gt;"",1,0))</f>
        <v>#REF!</v>
      </c>
      <c r="I164" s="211" t="e">
        <f>IF('Crisis Indicator Data'!#REF!="No Data",1,IF(#REF!&lt;&gt;"",1,0))</f>
        <v>#REF!</v>
      </c>
      <c r="J164" s="211" t="e">
        <f>IF('Crisis Indicator Data'!#REF!="No Data",1,IF(#REF!&lt;&gt;"",1,0))</f>
        <v>#REF!</v>
      </c>
      <c r="K164" s="211" t="e">
        <f>IF('Crisis Indicator Data'!#REF!="No Data",1,IF(#REF!&lt;&gt;"",1,0))</f>
        <v>#REF!</v>
      </c>
      <c r="L164" s="211" t="e">
        <f>IF('Crisis Indicator Data'!#REF!="No Data",1,IF(#REF!&lt;&gt;"",1,0))</f>
        <v>#REF!</v>
      </c>
      <c r="M164" s="211" t="e">
        <f>IF('Crisis Indicator Data'!#REF!="No Data",1,IF(#REF!&lt;&gt;"",1,0))</f>
        <v>#REF!</v>
      </c>
      <c r="N164" s="211" t="e">
        <f>IF('Crisis Indicator Data'!#REF!="No Data",1,IF(#REF!&lt;&gt;"",1,0))</f>
        <v>#REF!</v>
      </c>
      <c r="O164" s="211" t="e">
        <f>IF('Crisis Indicator Data'!#REF!="No Data",1,IF(#REF!&lt;&gt;"",1,0))</f>
        <v>#REF!</v>
      </c>
      <c r="P164" s="211" t="e">
        <f>IF('Crisis Indicator Data'!#REF!="No Data",1,IF(#REF!&lt;&gt;"",1,0))</f>
        <v>#REF!</v>
      </c>
      <c r="Q164" s="211" t="e">
        <f>IF('Crisis Indicator Data'!#REF!="No Data",1,IF(#REF!&lt;&gt;"",1,0))</f>
        <v>#REF!</v>
      </c>
      <c r="R164" s="211" t="e">
        <f>IF('Crisis Indicator Data'!#REF!="No Data",1,IF(#REF!&lt;&gt;"",1,0))</f>
        <v>#REF!</v>
      </c>
      <c r="S164" s="211" t="e">
        <f>IF('Crisis Indicator Data'!#REF!="No Data",1,IF(#REF!&lt;&gt;"",1,0))</f>
        <v>#REF!</v>
      </c>
      <c r="T164" s="211" t="e">
        <f>IF('Crisis Indicator Data'!#REF!="No Data",1,IF(#REF!&lt;&gt;"",1,0))</f>
        <v>#REF!</v>
      </c>
      <c r="U164" s="211" t="e">
        <f>IF('Crisis Indicator Data'!#REF!="No Data",1,IF(#REF!&lt;&gt;"",1,0))</f>
        <v>#REF!</v>
      </c>
      <c r="V164" s="211" t="e">
        <f>IF('Crisis Indicator Data'!#REF!="No Data",1,IF(#REF!&lt;&gt;"",1,0))</f>
        <v>#REF!</v>
      </c>
      <c r="W164" s="211" t="e">
        <f>IF('Crisis Indicator Data'!#REF!="No Data",1,IF(#REF!&lt;&gt;"",1,0))</f>
        <v>#REF!</v>
      </c>
      <c r="X164" s="211" t="e">
        <f>IF('Crisis Indicator Data'!#REF!="No Data",1,IF(#REF!&lt;&gt;"",1,0))</f>
        <v>#REF!</v>
      </c>
      <c r="Y164" s="211" t="e">
        <f>IF('Crisis Indicator Data'!#REF!="No Data",1,IF(#REF!&lt;&gt;"",1,0))</f>
        <v>#REF!</v>
      </c>
      <c r="Z164" s="211" t="e">
        <f>IF('Crisis Indicator Data'!#REF!="No Data",1,IF(#REF!&lt;&gt;"",1,0))</f>
        <v>#REF!</v>
      </c>
      <c r="AA164" s="211" t="e">
        <f>IF('Crisis Indicator Data'!#REF!="No Data",1,IF(#REF!&lt;&gt;"",1,0))</f>
        <v>#REF!</v>
      </c>
      <c r="AB164" s="211" t="e">
        <f>IF('Crisis Indicator Data'!#REF!="No Data",1,IF(#REF!&lt;&gt;"",1,0))</f>
        <v>#REF!</v>
      </c>
      <c r="AC164" s="211" t="e">
        <f>IF('Crisis Indicator Data'!#REF!="No Data",1,IF(#REF!&lt;&gt;"",1,0))</f>
        <v>#REF!</v>
      </c>
      <c r="AD164" s="211" t="e">
        <f>IF('Crisis Indicator Data'!#REF!="No Data",1,IF(#REF!&lt;&gt;"",1,0))</f>
        <v>#REF!</v>
      </c>
      <c r="AE164" s="211" t="e">
        <f>IF('Crisis Indicator Data'!#REF!="No Data",1,IF(#REF!&lt;&gt;"",1,0))</f>
        <v>#REF!</v>
      </c>
      <c r="AF164" s="211" t="e">
        <f>IF('Crisis Indicator Data'!#REF!="No Data",1,IF(#REF!&lt;&gt;"",1,0))</f>
        <v>#REF!</v>
      </c>
      <c r="AG164" s="211" t="e">
        <f>IF('Crisis Indicator Data'!#REF!="No Data",1,IF(#REF!&lt;&gt;"",1,0))</f>
        <v>#REF!</v>
      </c>
      <c r="AH164" s="211" t="e">
        <f>IF('Crisis Indicator Data'!#REF!="No Data",1,IF(#REF!&lt;&gt;"",1,0))</f>
        <v>#REF!</v>
      </c>
      <c r="AI164" s="211" t="e">
        <f>IF('Crisis Indicator Data'!#REF!="No Data",1,IF(#REF!&lt;&gt;"",1,0))</f>
        <v>#REF!</v>
      </c>
      <c r="AJ164" s="211" t="e">
        <f>IF('Crisis Indicator Data'!#REF!="No Data",1,IF(#REF!&lt;&gt;"",1,0))</f>
        <v>#REF!</v>
      </c>
      <c r="AK164" s="211" t="e">
        <f>IF('Crisis Indicator Data'!#REF!="No Data",1,IF(#REF!&lt;&gt;"",1,0))</f>
        <v>#REF!</v>
      </c>
      <c r="AL164" s="211" t="e">
        <f>IF('Crisis Indicator Data'!#REF!="No Data",1,IF(#REF!&lt;&gt;"",1,0))</f>
        <v>#REF!</v>
      </c>
      <c r="AM164" s="211" t="e">
        <f>IF('Crisis Indicator Data'!#REF!="No Data",1,IF(#REF!&lt;&gt;"",1,0))</f>
        <v>#REF!</v>
      </c>
      <c r="AN164" s="211" t="e">
        <f>IF('Crisis Indicator Data'!#REF!="No Data",1,IF(#REF!&lt;&gt;"",1,0))</f>
        <v>#REF!</v>
      </c>
      <c r="AO164" s="211" t="e">
        <f>IF('Crisis Indicator Data'!#REF!="No Data",1,IF(#REF!&lt;&gt;"",1,0))</f>
        <v>#REF!</v>
      </c>
      <c r="AP164" s="211" t="e">
        <f>IF('Crisis Indicator Data'!#REF!="No Data",1,IF(#REF!&lt;&gt;"",1,0))</f>
        <v>#REF!</v>
      </c>
      <c r="AQ164" s="211" t="e">
        <f>IF('Crisis Indicator Data'!#REF!="No Data",1,IF(#REF!&lt;&gt;"",1,0))</f>
        <v>#REF!</v>
      </c>
      <c r="AR164" s="211" t="e">
        <f>IF('Crisis Indicator Data'!#REF!="No Data",1,IF(#REF!&lt;&gt;"",1,0))</f>
        <v>#REF!</v>
      </c>
      <c r="AS164" s="211" t="e">
        <f>IF('Crisis Indicator Data'!#REF!="No Data",1,IF(#REF!&lt;&gt;"",1,0))</f>
        <v>#REF!</v>
      </c>
      <c r="AT164" s="211" t="e">
        <f>IF('Crisis Indicator Data'!#REF!="No Data",1,IF(#REF!&lt;&gt;"",1,0))</f>
        <v>#REF!</v>
      </c>
      <c r="AU164" s="211" t="e">
        <f>IF('Crisis Indicator Data'!#REF!="No Data",1,IF(#REF!&lt;&gt;"",1,0))</f>
        <v>#REF!</v>
      </c>
      <c r="AV164" s="211" t="e">
        <f>IF('Crisis Indicator Data'!#REF!="No Data",1,IF(#REF!&lt;&gt;"",1,0))</f>
        <v>#REF!</v>
      </c>
      <c r="AW164" s="211" t="e">
        <f>IF('Crisis Indicator Data'!#REF!="No Data",1,IF(#REF!&lt;&gt;"",1,0))</f>
        <v>#REF!</v>
      </c>
      <c r="AX164" s="211" t="e">
        <f>IF('Crisis Indicator Data'!#REF!="No Data",1,IF(#REF!&lt;&gt;"",1,0))</f>
        <v>#REF!</v>
      </c>
      <c r="AY164" s="211" t="e">
        <f>IF('Crisis Indicator Data'!#REF!="No Data",1,IF(#REF!&lt;&gt;"",1,0))</f>
        <v>#REF!</v>
      </c>
      <c r="AZ164" s="211" t="e">
        <f>IF('Crisis Indicator Data'!#REF!="No Data",1,IF(#REF!&lt;&gt;"",1,0))</f>
        <v>#REF!</v>
      </c>
      <c r="BA164" t="e">
        <f t="shared" si="10"/>
        <v>#REF!</v>
      </c>
      <c r="BB164" s="22" t="e">
        <f t="shared" si="11"/>
        <v>#REF!</v>
      </c>
    </row>
    <row r="165" spans="1:54" x14ac:dyDescent="0.25">
      <c r="A165" t="s">
        <v>8960</v>
      </c>
      <c r="B165" s="211" t="e">
        <f>IF('Crisis Indicator Data'!#REF!="No Data",1,IF(#REF!&lt;&gt;"",1,0))</f>
        <v>#REF!</v>
      </c>
      <c r="C165" s="211" t="e">
        <f>IF('Crisis Indicator Data'!#REF!="No Data",1,IF(#REF!&lt;&gt;"",1,0))</f>
        <v>#REF!</v>
      </c>
      <c r="D165" s="211" t="e">
        <f>IF('Crisis Indicator Data'!#REF!="No Data",1,IF(#REF!&lt;&gt;"",1,0))</f>
        <v>#REF!</v>
      </c>
      <c r="E165" s="211" t="e">
        <f>IF('Crisis Indicator Data'!#REF!="No Data",1,IF(#REF!&lt;&gt;"",1,0))</f>
        <v>#REF!</v>
      </c>
      <c r="F165" s="211" t="e">
        <f>IF('Crisis Indicator Data'!#REF!="No Data",1,IF(#REF!&lt;&gt;"",1,0))</f>
        <v>#REF!</v>
      </c>
      <c r="G165" s="211" t="e">
        <f>IF('Crisis Indicator Data'!#REF!="No Data",1,IF(#REF!&lt;&gt;"",1,0))</f>
        <v>#REF!</v>
      </c>
      <c r="H165" s="211" t="e">
        <f>IF('Crisis Indicator Data'!#REF!="No Data",1,IF(#REF!&lt;&gt;"",1,0))</f>
        <v>#REF!</v>
      </c>
      <c r="I165" s="211" t="e">
        <f>IF('Crisis Indicator Data'!#REF!="No Data",1,IF(#REF!&lt;&gt;"",1,0))</f>
        <v>#REF!</v>
      </c>
      <c r="J165" s="211" t="e">
        <f>IF('Crisis Indicator Data'!#REF!="No Data",1,IF(#REF!&lt;&gt;"",1,0))</f>
        <v>#REF!</v>
      </c>
      <c r="K165" s="211" t="e">
        <f>IF('Crisis Indicator Data'!#REF!="No Data",1,IF(#REF!&lt;&gt;"",1,0))</f>
        <v>#REF!</v>
      </c>
      <c r="L165" s="211" t="e">
        <f>IF('Crisis Indicator Data'!#REF!="No Data",1,IF(#REF!&lt;&gt;"",1,0))</f>
        <v>#REF!</v>
      </c>
      <c r="M165" s="211" t="e">
        <f>IF('Crisis Indicator Data'!#REF!="No Data",1,IF(#REF!&lt;&gt;"",1,0))</f>
        <v>#REF!</v>
      </c>
      <c r="N165" s="211" t="e">
        <f>IF('Crisis Indicator Data'!#REF!="No Data",1,IF(#REF!&lt;&gt;"",1,0))</f>
        <v>#REF!</v>
      </c>
      <c r="O165" s="211" t="e">
        <f>IF('Crisis Indicator Data'!#REF!="No Data",1,IF(#REF!&lt;&gt;"",1,0))</f>
        <v>#REF!</v>
      </c>
      <c r="P165" s="211" t="e">
        <f>IF('Crisis Indicator Data'!#REF!="No Data",1,IF(#REF!&lt;&gt;"",1,0))</f>
        <v>#REF!</v>
      </c>
      <c r="Q165" s="211" t="e">
        <f>IF('Crisis Indicator Data'!#REF!="No Data",1,IF(#REF!&lt;&gt;"",1,0))</f>
        <v>#REF!</v>
      </c>
      <c r="R165" s="211" t="e">
        <f>IF('Crisis Indicator Data'!#REF!="No Data",1,IF(#REF!&lt;&gt;"",1,0))</f>
        <v>#REF!</v>
      </c>
      <c r="S165" s="211" t="e">
        <f>IF('Crisis Indicator Data'!#REF!="No Data",1,IF(#REF!&lt;&gt;"",1,0))</f>
        <v>#REF!</v>
      </c>
      <c r="T165" s="211" t="e">
        <f>IF('Crisis Indicator Data'!#REF!="No Data",1,IF(#REF!&lt;&gt;"",1,0))</f>
        <v>#REF!</v>
      </c>
      <c r="U165" s="211" t="e">
        <f>IF('Crisis Indicator Data'!#REF!="No Data",1,IF(#REF!&lt;&gt;"",1,0))</f>
        <v>#REF!</v>
      </c>
      <c r="V165" s="211" t="e">
        <f>IF('Crisis Indicator Data'!#REF!="No Data",1,IF(#REF!&lt;&gt;"",1,0))</f>
        <v>#REF!</v>
      </c>
      <c r="W165" s="211" t="e">
        <f>IF('Crisis Indicator Data'!#REF!="No Data",1,IF(#REF!&lt;&gt;"",1,0))</f>
        <v>#REF!</v>
      </c>
      <c r="X165" s="211" t="e">
        <f>IF('Crisis Indicator Data'!#REF!="No Data",1,IF(#REF!&lt;&gt;"",1,0))</f>
        <v>#REF!</v>
      </c>
      <c r="Y165" s="211" t="e">
        <f>IF('Crisis Indicator Data'!#REF!="No Data",1,IF(#REF!&lt;&gt;"",1,0))</f>
        <v>#REF!</v>
      </c>
      <c r="Z165" s="211" t="e">
        <f>IF('Crisis Indicator Data'!#REF!="No Data",1,IF(#REF!&lt;&gt;"",1,0))</f>
        <v>#REF!</v>
      </c>
      <c r="AA165" s="211" t="e">
        <f>IF('Crisis Indicator Data'!#REF!="No Data",1,IF(#REF!&lt;&gt;"",1,0))</f>
        <v>#REF!</v>
      </c>
      <c r="AB165" s="211" t="e">
        <f>IF('Crisis Indicator Data'!#REF!="No Data",1,IF(#REF!&lt;&gt;"",1,0))</f>
        <v>#REF!</v>
      </c>
      <c r="AC165" s="211" t="e">
        <f>IF('Crisis Indicator Data'!#REF!="No Data",1,IF(#REF!&lt;&gt;"",1,0))</f>
        <v>#REF!</v>
      </c>
      <c r="AD165" s="211" t="e">
        <f>IF('Crisis Indicator Data'!#REF!="No Data",1,IF(#REF!&lt;&gt;"",1,0))</f>
        <v>#REF!</v>
      </c>
      <c r="AE165" s="211" t="e">
        <f>IF('Crisis Indicator Data'!#REF!="No Data",1,IF(#REF!&lt;&gt;"",1,0))</f>
        <v>#REF!</v>
      </c>
      <c r="AF165" s="211" t="e">
        <f>IF('Crisis Indicator Data'!#REF!="No Data",1,IF(#REF!&lt;&gt;"",1,0))</f>
        <v>#REF!</v>
      </c>
      <c r="AG165" s="211" t="e">
        <f>IF('Crisis Indicator Data'!#REF!="No Data",1,IF(#REF!&lt;&gt;"",1,0))</f>
        <v>#REF!</v>
      </c>
      <c r="AH165" s="211" t="e">
        <f>IF('Crisis Indicator Data'!#REF!="No Data",1,IF(#REF!&lt;&gt;"",1,0))</f>
        <v>#REF!</v>
      </c>
      <c r="AI165" s="211" t="e">
        <f>IF('Crisis Indicator Data'!#REF!="No Data",1,IF(#REF!&lt;&gt;"",1,0))</f>
        <v>#REF!</v>
      </c>
      <c r="AJ165" s="211" t="e">
        <f>IF('Crisis Indicator Data'!#REF!="No Data",1,IF(#REF!&lt;&gt;"",1,0))</f>
        <v>#REF!</v>
      </c>
      <c r="AK165" s="211" t="e">
        <f>IF('Crisis Indicator Data'!#REF!="No Data",1,IF(#REF!&lt;&gt;"",1,0))</f>
        <v>#REF!</v>
      </c>
      <c r="AL165" s="211" t="e">
        <f>IF('Crisis Indicator Data'!#REF!="No Data",1,IF(#REF!&lt;&gt;"",1,0))</f>
        <v>#REF!</v>
      </c>
      <c r="AM165" s="211" t="e">
        <f>IF('Crisis Indicator Data'!#REF!="No Data",1,IF(#REF!&lt;&gt;"",1,0))</f>
        <v>#REF!</v>
      </c>
      <c r="AN165" s="211" t="e">
        <f>IF('Crisis Indicator Data'!#REF!="No Data",1,IF(#REF!&lt;&gt;"",1,0))</f>
        <v>#REF!</v>
      </c>
      <c r="AO165" s="211" t="e">
        <f>IF('Crisis Indicator Data'!#REF!="No Data",1,IF(#REF!&lt;&gt;"",1,0))</f>
        <v>#REF!</v>
      </c>
      <c r="AP165" s="211" t="e">
        <f>IF('Crisis Indicator Data'!#REF!="No Data",1,IF(#REF!&lt;&gt;"",1,0))</f>
        <v>#REF!</v>
      </c>
      <c r="AQ165" s="211" t="e">
        <f>IF('Crisis Indicator Data'!#REF!="No Data",1,IF(#REF!&lt;&gt;"",1,0))</f>
        <v>#REF!</v>
      </c>
      <c r="AR165" s="211" t="e">
        <f>IF('Crisis Indicator Data'!#REF!="No Data",1,IF(#REF!&lt;&gt;"",1,0))</f>
        <v>#REF!</v>
      </c>
      <c r="AS165" s="211" t="e">
        <f>IF('Crisis Indicator Data'!#REF!="No Data",1,IF(#REF!&lt;&gt;"",1,0))</f>
        <v>#REF!</v>
      </c>
      <c r="AT165" s="211" t="e">
        <f>IF('Crisis Indicator Data'!#REF!="No Data",1,IF(#REF!&lt;&gt;"",1,0))</f>
        <v>#REF!</v>
      </c>
      <c r="AU165" s="211" t="e">
        <f>IF('Crisis Indicator Data'!#REF!="No Data",1,IF(#REF!&lt;&gt;"",1,0))</f>
        <v>#REF!</v>
      </c>
      <c r="AV165" s="211" t="e">
        <f>IF('Crisis Indicator Data'!#REF!="No Data",1,IF(#REF!&lt;&gt;"",1,0))</f>
        <v>#REF!</v>
      </c>
      <c r="AW165" s="211" t="e">
        <f>IF('Crisis Indicator Data'!#REF!="No Data",1,IF(#REF!&lt;&gt;"",1,0))</f>
        <v>#REF!</v>
      </c>
      <c r="AX165" s="211" t="e">
        <f>IF('Crisis Indicator Data'!#REF!="No Data",1,IF(#REF!&lt;&gt;"",1,0))</f>
        <v>#REF!</v>
      </c>
      <c r="AY165" s="211" t="e">
        <f>IF('Crisis Indicator Data'!#REF!="No Data",1,IF(#REF!&lt;&gt;"",1,0))</f>
        <v>#REF!</v>
      </c>
      <c r="AZ165" s="211" t="e">
        <f>IF('Crisis Indicator Data'!#REF!="No Data",1,IF(#REF!&lt;&gt;"",1,0))</f>
        <v>#REF!</v>
      </c>
      <c r="BA165" t="e">
        <f t="shared" si="10"/>
        <v>#REF!</v>
      </c>
      <c r="BB165" s="22" t="e">
        <f t="shared" si="11"/>
        <v>#REF!</v>
      </c>
    </row>
    <row r="166" spans="1:54" x14ac:dyDescent="0.25">
      <c r="A166" t="s">
        <v>8755</v>
      </c>
      <c r="B166" s="211" t="e">
        <f>IF('Crisis Indicator Data'!#REF!="No Data",1,IF(#REF!&lt;&gt;"",1,0))</f>
        <v>#REF!</v>
      </c>
      <c r="C166" s="211" t="e">
        <f>IF('Crisis Indicator Data'!#REF!="No Data",1,IF(#REF!&lt;&gt;"",1,0))</f>
        <v>#REF!</v>
      </c>
      <c r="D166" s="211" t="e">
        <f>IF('Crisis Indicator Data'!#REF!="No Data",1,IF(#REF!&lt;&gt;"",1,0))</f>
        <v>#REF!</v>
      </c>
      <c r="E166" s="211" t="e">
        <f>IF('Crisis Indicator Data'!#REF!="No Data",1,IF(#REF!&lt;&gt;"",1,0))</f>
        <v>#REF!</v>
      </c>
      <c r="F166" s="211" t="e">
        <f>IF('Crisis Indicator Data'!#REF!="No Data",1,IF(#REF!&lt;&gt;"",1,0))</f>
        <v>#REF!</v>
      </c>
      <c r="G166" s="211" t="e">
        <f>IF('Crisis Indicator Data'!#REF!="No Data",1,IF(#REF!&lt;&gt;"",1,0))</f>
        <v>#REF!</v>
      </c>
      <c r="H166" s="211" t="e">
        <f>IF('Crisis Indicator Data'!#REF!="No Data",1,IF(#REF!&lt;&gt;"",1,0))</f>
        <v>#REF!</v>
      </c>
      <c r="I166" s="211" t="e">
        <f>IF('Crisis Indicator Data'!#REF!="No Data",1,IF(#REF!&lt;&gt;"",1,0))</f>
        <v>#REF!</v>
      </c>
      <c r="J166" s="211" t="e">
        <f>IF('Crisis Indicator Data'!#REF!="No Data",1,IF(#REF!&lt;&gt;"",1,0))</f>
        <v>#REF!</v>
      </c>
      <c r="K166" s="211" t="e">
        <f>IF('Crisis Indicator Data'!#REF!="No Data",1,IF(#REF!&lt;&gt;"",1,0))</f>
        <v>#REF!</v>
      </c>
      <c r="L166" s="211" t="e">
        <f>IF('Crisis Indicator Data'!#REF!="No Data",1,IF(#REF!&lt;&gt;"",1,0))</f>
        <v>#REF!</v>
      </c>
      <c r="M166" s="211" t="e">
        <f>IF('Crisis Indicator Data'!#REF!="No Data",1,IF(#REF!&lt;&gt;"",1,0))</f>
        <v>#REF!</v>
      </c>
      <c r="N166" s="211" t="e">
        <f>IF('Crisis Indicator Data'!#REF!="No Data",1,IF(#REF!&lt;&gt;"",1,0))</f>
        <v>#REF!</v>
      </c>
      <c r="O166" s="211" t="e">
        <f>IF('Crisis Indicator Data'!#REF!="No Data",1,IF(#REF!&lt;&gt;"",1,0))</f>
        <v>#REF!</v>
      </c>
      <c r="P166" s="211" t="e">
        <f>IF('Crisis Indicator Data'!#REF!="No Data",1,IF(#REF!&lt;&gt;"",1,0))</f>
        <v>#REF!</v>
      </c>
      <c r="Q166" s="211" t="e">
        <f>IF('Crisis Indicator Data'!#REF!="No Data",1,IF(#REF!&lt;&gt;"",1,0))</f>
        <v>#REF!</v>
      </c>
      <c r="R166" s="211" t="e">
        <f>IF('Crisis Indicator Data'!#REF!="No Data",1,IF(#REF!&lt;&gt;"",1,0))</f>
        <v>#REF!</v>
      </c>
      <c r="S166" s="211" t="e">
        <f>IF('Crisis Indicator Data'!#REF!="No Data",1,IF(#REF!&lt;&gt;"",1,0))</f>
        <v>#REF!</v>
      </c>
      <c r="T166" s="211" t="e">
        <f>IF('Crisis Indicator Data'!#REF!="No Data",1,IF(#REF!&lt;&gt;"",1,0))</f>
        <v>#REF!</v>
      </c>
      <c r="U166" s="211" t="e">
        <f>IF('Crisis Indicator Data'!#REF!="No Data",1,IF(#REF!&lt;&gt;"",1,0))</f>
        <v>#REF!</v>
      </c>
      <c r="V166" s="211" t="e">
        <f>IF('Crisis Indicator Data'!#REF!="No Data",1,IF(#REF!&lt;&gt;"",1,0))</f>
        <v>#REF!</v>
      </c>
      <c r="W166" s="211" t="e">
        <f>IF('Crisis Indicator Data'!#REF!="No Data",1,IF(#REF!&lt;&gt;"",1,0))</f>
        <v>#REF!</v>
      </c>
      <c r="X166" s="211" t="e">
        <f>IF('Crisis Indicator Data'!#REF!="No Data",1,IF(#REF!&lt;&gt;"",1,0))</f>
        <v>#REF!</v>
      </c>
      <c r="Y166" s="211" t="e">
        <f>IF('Crisis Indicator Data'!#REF!="No Data",1,IF(#REF!&lt;&gt;"",1,0))</f>
        <v>#REF!</v>
      </c>
      <c r="Z166" s="211" t="e">
        <f>IF('Crisis Indicator Data'!#REF!="No Data",1,IF(#REF!&lt;&gt;"",1,0))</f>
        <v>#REF!</v>
      </c>
      <c r="AA166" s="211" t="e">
        <f>IF('Crisis Indicator Data'!#REF!="No Data",1,IF(#REF!&lt;&gt;"",1,0))</f>
        <v>#REF!</v>
      </c>
      <c r="AB166" s="211" t="e">
        <f>IF('Crisis Indicator Data'!#REF!="No Data",1,IF(#REF!&lt;&gt;"",1,0))</f>
        <v>#REF!</v>
      </c>
      <c r="AC166" s="211" t="e">
        <f>IF('Crisis Indicator Data'!#REF!="No Data",1,IF(#REF!&lt;&gt;"",1,0))</f>
        <v>#REF!</v>
      </c>
      <c r="AD166" s="211" t="e">
        <f>IF('Crisis Indicator Data'!#REF!="No Data",1,IF(#REF!&lt;&gt;"",1,0))</f>
        <v>#REF!</v>
      </c>
      <c r="AE166" s="211" t="e">
        <f>IF('Crisis Indicator Data'!#REF!="No Data",1,IF(#REF!&lt;&gt;"",1,0))</f>
        <v>#REF!</v>
      </c>
      <c r="AF166" s="211" t="e">
        <f>IF('Crisis Indicator Data'!#REF!="No Data",1,IF(#REF!&lt;&gt;"",1,0))</f>
        <v>#REF!</v>
      </c>
      <c r="AG166" s="211" t="e">
        <f>IF('Crisis Indicator Data'!#REF!="No Data",1,IF(#REF!&lt;&gt;"",1,0))</f>
        <v>#REF!</v>
      </c>
      <c r="AH166" s="211" t="e">
        <f>IF('Crisis Indicator Data'!#REF!="No Data",1,IF(#REF!&lt;&gt;"",1,0))</f>
        <v>#REF!</v>
      </c>
      <c r="AI166" s="211" t="e">
        <f>IF('Crisis Indicator Data'!#REF!="No Data",1,IF(#REF!&lt;&gt;"",1,0))</f>
        <v>#REF!</v>
      </c>
      <c r="AJ166" s="211" t="e">
        <f>IF('Crisis Indicator Data'!#REF!="No Data",1,IF(#REF!&lt;&gt;"",1,0))</f>
        <v>#REF!</v>
      </c>
      <c r="AK166" s="211" t="e">
        <f>IF('Crisis Indicator Data'!#REF!="No Data",1,IF(#REF!&lt;&gt;"",1,0))</f>
        <v>#REF!</v>
      </c>
      <c r="AL166" s="211" t="e">
        <f>IF('Crisis Indicator Data'!#REF!="No Data",1,IF(#REF!&lt;&gt;"",1,0))</f>
        <v>#REF!</v>
      </c>
      <c r="AM166" s="211" t="e">
        <f>IF('Crisis Indicator Data'!#REF!="No Data",1,IF(#REF!&lt;&gt;"",1,0))</f>
        <v>#REF!</v>
      </c>
      <c r="AN166" s="211" t="e">
        <f>IF('Crisis Indicator Data'!#REF!="No Data",1,IF(#REF!&lt;&gt;"",1,0))</f>
        <v>#REF!</v>
      </c>
      <c r="AO166" s="211" t="e">
        <f>IF('Crisis Indicator Data'!#REF!="No Data",1,IF(#REF!&lt;&gt;"",1,0))</f>
        <v>#REF!</v>
      </c>
      <c r="AP166" s="211" t="e">
        <f>IF('Crisis Indicator Data'!#REF!="No Data",1,IF(#REF!&lt;&gt;"",1,0))</f>
        <v>#REF!</v>
      </c>
      <c r="AQ166" s="211" t="e">
        <f>IF('Crisis Indicator Data'!#REF!="No Data",1,IF(#REF!&lt;&gt;"",1,0))</f>
        <v>#REF!</v>
      </c>
      <c r="AR166" s="211" t="e">
        <f>IF('Crisis Indicator Data'!#REF!="No Data",1,IF(#REF!&lt;&gt;"",1,0))</f>
        <v>#REF!</v>
      </c>
      <c r="AS166" s="211" t="e">
        <f>IF('Crisis Indicator Data'!#REF!="No Data",1,IF(#REF!&lt;&gt;"",1,0))</f>
        <v>#REF!</v>
      </c>
      <c r="AT166" s="211" t="e">
        <f>IF('Crisis Indicator Data'!#REF!="No Data",1,IF(#REF!&lt;&gt;"",1,0))</f>
        <v>#REF!</v>
      </c>
      <c r="AU166" s="211" t="e">
        <f>IF('Crisis Indicator Data'!#REF!="No Data",1,IF(#REF!&lt;&gt;"",1,0))</f>
        <v>#REF!</v>
      </c>
      <c r="AV166" s="211" t="e">
        <f>IF('Crisis Indicator Data'!#REF!="No Data",1,IF(#REF!&lt;&gt;"",1,0))</f>
        <v>#REF!</v>
      </c>
      <c r="AW166" s="211" t="e">
        <f>IF('Crisis Indicator Data'!#REF!="No Data",1,IF(#REF!&lt;&gt;"",1,0))</f>
        <v>#REF!</v>
      </c>
      <c r="AX166" s="211" t="e">
        <f>IF('Crisis Indicator Data'!#REF!="No Data",1,IF(#REF!&lt;&gt;"",1,0))</f>
        <v>#REF!</v>
      </c>
      <c r="AY166" s="211" t="e">
        <f>IF('Crisis Indicator Data'!#REF!="No Data",1,IF(#REF!&lt;&gt;"",1,0))</f>
        <v>#REF!</v>
      </c>
      <c r="AZ166" s="211" t="e">
        <f>IF('Crisis Indicator Data'!#REF!="No Data",1,IF(#REF!&lt;&gt;"",1,0))</f>
        <v>#REF!</v>
      </c>
      <c r="BA166" t="e">
        <f t="shared" si="10"/>
        <v>#REF!</v>
      </c>
      <c r="BB166" s="22" t="e">
        <f t="shared" si="11"/>
        <v>#REF!</v>
      </c>
    </row>
    <row r="167" spans="1:54" x14ac:dyDescent="0.25">
      <c r="A167" t="s">
        <v>8964</v>
      </c>
      <c r="B167" s="211" t="e">
        <f>IF('Crisis Indicator Data'!#REF!="No Data",1,IF(#REF!&lt;&gt;"",1,0))</f>
        <v>#REF!</v>
      </c>
      <c r="C167" s="211" t="e">
        <f>IF('Crisis Indicator Data'!#REF!="No Data",1,IF(#REF!&lt;&gt;"",1,0))</f>
        <v>#REF!</v>
      </c>
      <c r="D167" s="211" t="e">
        <f>IF('Crisis Indicator Data'!#REF!="No Data",1,IF(#REF!&lt;&gt;"",1,0))</f>
        <v>#REF!</v>
      </c>
      <c r="E167" s="211" t="e">
        <f>IF('Crisis Indicator Data'!#REF!="No Data",1,IF(#REF!&lt;&gt;"",1,0))</f>
        <v>#REF!</v>
      </c>
      <c r="F167" s="211" t="e">
        <f>IF('Crisis Indicator Data'!#REF!="No Data",1,IF(#REF!&lt;&gt;"",1,0))</f>
        <v>#REF!</v>
      </c>
      <c r="G167" s="211" t="e">
        <f>IF('Crisis Indicator Data'!#REF!="No Data",1,IF(#REF!&lt;&gt;"",1,0))</f>
        <v>#REF!</v>
      </c>
      <c r="H167" s="211" t="e">
        <f>IF('Crisis Indicator Data'!#REF!="No Data",1,IF(#REF!&lt;&gt;"",1,0))</f>
        <v>#REF!</v>
      </c>
      <c r="I167" s="211" t="e">
        <f>IF('Crisis Indicator Data'!#REF!="No Data",1,IF(#REF!&lt;&gt;"",1,0))</f>
        <v>#REF!</v>
      </c>
      <c r="J167" s="211" t="e">
        <f>IF('Crisis Indicator Data'!#REF!="No Data",1,IF(#REF!&lt;&gt;"",1,0))</f>
        <v>#REF!</v>
      </c>
      <c r="K167" s="211" t="e">
        <f>IF('Crisis Indicator Data'!#REF!="No Data",1,IF(#REF!&lt;&gt;"",1,0))</f>
        <v>#REF!</v>
      </c>
      <c r="L167" s="211" t="e">
        <f>IF('Crisis Indicator Data'!#REF!="No Data",1,IF(#REF!&lt;&gt;"",1,0))</f>
        <v>#REF!</v>
      </c>
      <c r="M167" s="211" t="e">
        <f>IF('Crisis Indicator Data'!#REF!="No Data",1,IF(#REF!&lt;&gt;"",1,0))</f>
        <v>#REF!</v>
      </c>
      <c r="N167" s="211" t="e">
        <f>IF('Crisis Indicator Data'!#REF!="No Data",1,IF(#REF!&lt;&gt;"",1,0))</f>
        <v>#REF!</v>
      </c>
      <c r="O167" s="211" t="e">
        <f>IF('Crisis Indicator Data'!#REF!="No Data",1,IF(#REF!&lt;&gt;"",1,0))</f>
        <v>#REF!</v>
      </c>
      <c r="P167" s="211" t="e">
        <f>IF('Crisis Indicator Data'!#REF!="No Data",1,IF(#REF!&lt;&gt;"",1,0))</f>
        <v>#REF!</v>
      </c>
      <c r="Q167" s="211" t="e">
        <f>IF('Crisis Indicator Data'!#REF!="No Data",1,IF(#REF!&lt;&gt;"",1,0))</f>
        <v>#REF!</v>
      </c>
      <c r="R167" s="211" t="e">
        <f>IF('Crisis Indicator Data'!#REF!="No Data",1,IF(#REF!&lt;&gt;"",1,0))</f>
        <v>#REF!</v>
      </c>
      <c r="S167" s="211" t="e">
        <f>IF('Crisis Indicator Data'!#REF!="No Data",1,IF(#REF!&lt;&gt;"",1,0))</f>
        <v>#REF!</v>
      </c>
      <c r="T167" s="211" t="e">
        <f>IF('Crisis Indicator Data'!#REF!="No Data",1,IF(#REF!&lt;&gt;"",1,0))</f>
        <v>#REF!</v>
      </c>
      <c r="U167" s="211" t="e">
        <f>IF('Crisis Indicator Data'!#REF!="No Data",1,IF(#REF!&lt;&gt;"",1,0))</f>
        <v>#REF!</v>
      </c>
      <c r="V167" s="211" t="e">
        <f>IF('Crisis Indicator Data'!#REF!="No Data",1,IF(#REF!&lt;&gt;"",1,0))</f>
        <v>#REF!</v>
      </c>
      <c r="W167" s="211" t="e">
        <f>IF('Crisis Indicator Data'!#REF!="No Data",1,IF(#REF!&lt;&gt;"",1,0))</f>
        <v>#REF!</v>
      </c>
      <c r="X167" s="211" t="e">
        <f>IF('Crisis Indicator Data'!#REF!="No Data",1,IF(#REF!&lt;&gt;"",1,0))</f>
        <v>#REF!</v>
      </c>
      <c r="Y167" s="211" t="e">
        <f>IF('Crisis Indicator Data'!#REF!="No Data",1,IF(#REF!&lt;&gt;"",1,0))</f>
        <v>#REF!</v>
      </c>
      <c r="Z167" s="211" t="e">
        <f>IF('Crisis Indicator Data'!#REF!="No Data",1,IF(#REF!&lt;&gt;"",1,0))</f>
        <v>#REF!</v>
      </c>
      <c r="AA167" s="211" t="e">
        <f>IF('Crisis Indicator Data'!#REF!="No Data",1,IF(#REF!&lt;&gt;"",1,0))</f>
        <v>#REF!</v>
      </c>
      <c r="AB167" s="211" t="e">
        <f>IF('Crisis Indicator Data'!#REF!="No Data",1,IF(#REF!&lt;&gt;"",1,0))</f>
        <v>#REF!</v>
      </c>
      <c r="AC167" s="211" t="e">
        <f>IF('Crisis Indicator Data'!#REF!="No Data",1,IF(#REF!&lt;&gt;"",1,0))</f>
        <v>#REF!</v>
      </c>
      <c r="AD167" s="211" t="e">
        <f>IF('Crisis Indicator Data'!#REF!="No Data",1,IF(#REF!&lt;&gt;"",1,0))</f>
        <v>#REF!</v>
      </c>
      <c r="AE167" s="211" t="e">
        <f>IF('Crisis Indicator Data'!#REF!="No Data",1,IF(#REF!&lt;&gt;"",1,0))</f>
        <v>#REF!</v>
      </c>
      <c r="AF167" s="211" t="e">
        <f>IF('Crisis Indicator Data'!#REF!="No Data",1,IF(#REF!&lt;&gt;"",1,0))</f>
        <v>#REF!</v>
      </c>
      <c r="AG167" s="211" t="e">
        <f>IF('Crisis Indicator Data'!#REF!="No Data",1,IF(#REF!&lt;&gt;"",1,0))</f>
        <v>#REF!</v>
      </c>
      <c r="AH167" s="211" t="e">
        <f>IF('Crisis Indicator Data'!#REF!="No Data",1,IF(#REF!&lt;&gt;"",1,0))</f>
        <v>#REF!</v>
      </c>
      <c r="AI167" s="211" t="e">
        <f>IF('Crisis Indicator Data'!#REF!="No Data",1,IF(#REF!&lt;&gt;"",1,0))</f>
        <v>#REF!</v>
      </c>
      <c r="AJ167" s="211" t="e">
        <f>IF('Crisis Indicator Data'!#REF!="No Data",1,IF(#REF!&lt;&gt;"",1,0))</f>
        <v>#REF!</v>
      </c>
      <c r="AK167" s="211" t="e">
        <f>IF('Crisis Indicator Data'!#REF!="No Data",1,IF(#REF!&lt;&gt;"",1,0))</f>
        <v>#REF!</v>
      </c>
      <c r="AL167" s="211" t="e">
        <f>IF('Crisis Indicator Data'!#REF!="No Data",1,IF(#REF!&lt;&gt;"",1,0))</f>
        <v>#REF!</v>
      </c>
      <c r="AM167" s="211" t="e">
        <f>IF('Crisis Indicator Data'!#REF!="No Data",1,IF(#REF!&lt;&gt;"",1,0))</f>
        <v>#REF!</v>
      </c>
      <c r="AN167" s="211" t="e">
        <f>IF('Crisis Indicator Data'!#REF!="No Data",1,IF(#REF!&lt;&gt;"",1,0))</f>
        <v>#REF!</v>
      </c>
      <c r="AO167" s="211" t="e">
        <f>IF('Crisis Indicator Data'!#REF!="No Data",1,IF(#REF!&lt;&gt;"",1,0))</f>
        <v>#REF!</v>
      </c>
      <c r="AP167" s="211" t="e">
        <f>IF('Crisis Indicator Data'!#REF!="No Data",1,IF(#REF!&lt;&gt;"",1,0))</f>
        <v>#REF!</v>
      </c>
      <c r="AQ167" s="211" t="e">
        <f>IF('Crisis Indicator Data'!#REF!="No Data",1,IF(#REF!&lt;&gt;"",1,0))</f>
        <v>#REF!</v>
      </c>
      <c r="AR167" s="211" t="e">
        <f>IF('Crisis Indicator Data'!#REF!="No Data",1,IF(#REF!&lt;&gt;"",1,0))</f>
        <v>#REF!</v>
      </c>
      <c r="AS167" s="211" t="e">
        <f>IF('Crisis Indicator Data'!#REF!="No Data",1,IF(#REF!&lt;&gt;"",1,0))</f>
        <v>#REF!</v>
      </c>
      <c r="AT167" s="211" t="e">
        <f>IF('Crisis Indicator Data'!#REF!="No Data",1,IF(#REF!&lt;&gt;"",1,0))</f>
        <v>#REF!</v>
      </c>
      <c r="AU167" s="211" t="e">
        <f>IF('Crisis Indicator Data'!#REF!="No Data",1,IF(#REF!&lt;&gt;"",1,0))</f>
        <v>#REF!</v>
      </c>
      <c r="AV167" s="211" t="e">
        <f>IF('Crisis Indicator Data'!#REF!="No Data",1,IF(#REF!&lt;&gt;"",1,0))</f>
        <v>#REF!</v>
      </c>
      <c r="AW167" s="211" t="e">
        <f>IF('Crisis Indicator Data'!#REF!="No Data",1,IF(#REF!&lt;&gt;"",1,0))</f>
        <v>#REF!</v>
      </c>
      <c r="AX167" s="211" t="e">
        <f>IF('Crisis Indicator Data'!#REF!="No Data",1,IF(#REF!&lt;&gt;"",1,0))</f>
        <v>#REF!</v>
      </c>
      <c r="AY167" s="211" t="e">
        <f>IF('Crisis Indicator Data'!#REF!="No Data",1,IF(#REF!&lt;&gt;"",1,0))</f>
        <v>#REF!</v>
      </c>
      <c r="AZ167" s="211" t="e">
        <f>IF('Crisis Indicator Data'!#REF!="No Data",1,IF(#REF!&lt;&gt;"",1,0))</f>
        <v>#REF!</v>
      </c>
      <c r="BA167" t="e">
        <f t="shared" si="10"/>
        <v>#REF!</v>
      </c>
      <c r="BB167" s="22" t="e">
        <f t="shared" si="11"/>
        <v>#REF!</v>
      </c>
    </row>
    <row r="168" spans="1:54" x14ac:dyDescent="0.25">
      <c r="A168" t="s">
        <v>8970</v>
      </c>
      <c r="B168" s="211" t="e">
        <f>IF('Crisis Indicator Data'!#REF!="No Data",1,IF(#REF!&lt;&gt;"",1,0))</f>
        <v>#REF!</v>
      </c>
      <c r="C168" s="211" t="e">
        <f>IF('Crisis Indicator Data'!#REF!="No Data",1,IF(#REF!&lt;&gt;"",1,0))</f>
        <v>#REF!</v>
      </c>
      <c r="D168" s="211" t="e">
        <f>IF('Crisis Indicator Data'!#REF!="No Data",1,IF(#REF!&lt;&gt;"",1,0))</f>
        <v>#REF!</v>
      </c>
      <c r="E168" s="211" t="e">
        <f>IF('Crisis Indicator Data'!#REF!="No Data",1,IF(#REF!&lt;&gt;"",1,0))</f>
        <v>#REF!</v>
      </c>
      <c r="F168" s="211" t="e">
        <f>IF('Crisis Indicator Data'!#REF!="No Data",1,IF(#REF!&lt;&gt;"",1,0))</f>
        <v>#REF!</v>
      </c>
      <c r="G168" s="211" t="e">
        <f>IF('Crisis Indicator Data'!#REF!="No Data",1,IF(#REF!&lt;&gt;"",1,0))</f>
        <v>#REF!</v>
      </c>
      <c r="H168" s="211" t="e">
        <f>IF('Crisis Indicator Data'!#REF!="No Data",1,IF(#REF!&lt;&gt;"",1,0))</f>
        <v>#REF!</v>
      </c>
      <c r="I168" s="211" t="e">
        <f>IF('Crisis Indicator Data'!#REF!="No Data",1,IF(#REF!&lt;&gt;"",1,0))</f>
        <v>#REF!</v>
      </c>
      <c r="J168" s="211" t="e">
        <f>IF('Crisis Indicator Data'!#REF!="No Data",1,IF(#REF!&lt;&gt;"",1,0))</f>
        <v>#REF!</v>
      </c>
      <c r="K168" s="211" t="e">
        <f>IF('Crisis Indicator Data'!#REF!="No Data",1,IF(#REF!&lt;&gt;"",1,0))</f>
        <v>#REF!</v>
      </c>
      <c r="L168" s="211" t="e">
        <f>IF('Crisis Indicator Data'!#REF!="No Data",1,IF(#REF!&lt;&gt;"",1,0))</f>
        <v>#REF!</v>
      </c>
      <c r="M168" s="211" t="e">
        <f>IF('Crisis Indicator Data'!#REF!="No Data",1,IF(#REF!&lt;&gt;"",1,0))</f>
        <v>#REF!</v>
      </c>
      <c r="N168" s="211" t="e">
        <f>IF('Crisis Indicator Data'!#REF!="No Data",1,IF(#REF!&lt;&gt;"",1,0))</f>
        <v>#REF!</v>
      </c>
      <c r="O168" s="211" t="e">
        <f>IF('Crisis Indicator Data'!#REF!="No Data",1,IF(#REF!&lt;&gt;"",1,0))</f>
        <v>#REF!</v>
      </c>
      <c r="P168" s="211" t="e">
        <f>IF('Crisis Indicator Data'!#REF!="No Data",1,IF(#REF!&lt;&gt;"",1,0))</f>
        <v>#REF!</v>
      </c>
      <c r="Q168" s="211" t="e">
        <f>IF('Crisis Indicator Data'!#REF!="No Data",1,IF(#REF!&lt;&gt;"",1,0))</f>
        <v>#REF!</v>
      </c>
      <c r="R168" s="211" t="e">
        <f>IF('Crisis Indicator Data'!#REF!="No Data",1,IF(#REF!&lt;&gt;"",1,0))</f>
        <v>#REF!</v>
      </c>
      <c r="S168" s="211" t="e">
        <f>IF('Crisis Indicator Data'!#REF!="No Data",1,IF(#REF!&lt;&gt;"",1,0))</f>
        <v>#REF!</v>
      </c>
      <c r="T168" s="211" t="e">
        <f>IF('Crisis Indicator Data'!#REF!="No Data",1,IF(#REF!&lt;&gt;"",1,0))</f>
        <v>#REF!</v>
      </c>
      <c r="U168" s="211" t="e">
        <f>IF('Crisis Indicator Data'!#REF!="No Data",1,IF(#REF!&lt;&gt;"",1,0))</f>
        <v>#REF!</v>
      </c>
      <c r="V168" s="211" t="e">
        <f>IF('Crisis Indicator Data'!#REF!="No Data",1,IF(#REF!&lt;&gt;"",1,0))</f>
        <v>#REF!</v>
      </c>
      <c r="W168" s="211" t="e">
        <f>IF('Crisis Indicator Data'!#REF!="No Data",1,IF(#REF!&lt;&gt;"",1,0))</f>
        <v>#REF!</v>
      </c>
      <c r="X168" s="211" t="e">
        <f>IF('Crisis Indicator Data'!#REF!="No Data",1,IF(#REF!&lt;&gt;"",1,0))</f>
        <v>#REF!</v>
      </c>
      <c r="Y168" s="211" t="e">
        <f>IF('Crisis Indicator Data'!#REF!="No Data",1,IF(#REF!&lt;&gt;"",1,0))</f>
        <v>#REF!</v>
      </c>
      <c r="Z168" s="211" t="e">
        <f>IF('Crisis Indicator Data'!#REF!="No Data",1,IF(#REF!&lt;&gt;"",1,0))</f>
        <v>#REF!</v>
      </c>
      <c r="AA168" s="211" t="e">
        <f>IF('Crisis Indicator Data'!#REF!="No Data",1,IF(#REF!&lt;&gt;"",1,0))</f>
        <v>#REF!</v>
      </c>
      <c r="AB168" s="211" t="e">
        <f>IF('Crisis Indicator Data'!#REF!="No Data",1,IF(#REF!&lt;&gt;"",1,0))</f>
        <v>#REF!</v>
      </c>
      <c r="AC168" s="211" t="e">
        <f>IF('Crisis Indicator Data'!#REF!="No Data",1,IF(#REF!&lt;&gt;"",1,0))</f>
        <v>#REF!</v>
      </c>
      <c r="AD168" s="211" t="e">
        <f>IF('Crisis Indicator Data'!#REF!="No Data",1,IF(#REF!&lt;&gt;"",1,0))</f>
        <v>#REF!</v>
      </c>
      <c r="AE168" s="211" t="e">
        <f>IF('Crisis Indicator Data'!#REF!="No Data",1,IF(#REF!&lt;&gt;"",1,0))</f>
        <v>#REF!</v>
      </c>
      <c r="AF168" s="211" t="e">
        <f>IF('Crisis Indicator Data'!#REF!="No Data",1,IF(#REF!&lt;&gt;"",1,0))</f>
        <v>#REF!</v>
      </c>
      <c r="AG168" s="211" t="e">
        <f>IF('Crisis Indicator Data'!#REF!="No Data",1,IF(#REF!&lt;&gt;"",1,0))</f>
        <v>#REF!</v>
      </c>
      <c r="AH168" s="211" t="e">
        <f>IF('Crisis Indicator Data'!#REF!="No Data",1,IF(#REF!&lt;&gt;"",1,0))</f>
        <v>#REF!</v>
      </c>
      <c r="AI168" s="211" t="e">
        <f>IF('Crisis Indicator Data'!#REF!="No Data",1,IF(#REF!&lt;&gt;"",1,0))</f>
        <v>#REF!</v>
      </c>
      <c r="AJ168" s="211" t="e">
        <f>IF('Crisis Indicator Data'!#REF!="No Data",1,IF(#REF!&lt;&gt;"",1,0))</f>
        <v>#REF!</v>
      </c>
      <c r="AK168" s="211" t="e">
        <f>IF('Crisis Indicator Data'!#REF!="No Data",1,IF(#REF!&lt;&gt;"",1,0))</f>
        <v>#REF!</v>
      </c>
      <c r="AL168" s="211" t="e">
        <f>IF('Crisis Indicator Data'!#REF!="No Data",1,IF(#REF!&lt;&gt;"",1,0))</f>
        <v>#REF!</v>
      </c>
      <c r="AM168" s="211" t="e">
        <f>IF('Crisis Indicator Data'!#REF!="No Data",1,IF(#REF!&lt;&gt;"",1,0))</f>
        <v>#REF!</v>
      </c>
      <c r="AN168" s="211" t="e">
        <f>IF('Crisis Indicator Data'!#REF!="No Data",1,IF(#REF!&lt;&gt;"",1,0))</f>
        <v>#REF!</v>
      </c>
      <c r="AO168" s="211" t="e">
        <f>IF('Crisis Indicator Data'!#REF!="No Data",1,IF(#REF!&lt;&gt;"",1,0))</f>
        <v>#REF!</v>
      </c>
      <c r="AP168" s="211" t="e">
        <f>IF('Crisis Indicator Data'!#REF!="No Data",1,IF(#REF!&lt;&gt;"",1,0))</f>
        <v>#REF!</v>
      </c>
      <c r="AQ168" s="211" t="e">
        <f>IF('Crisis Indicator Data'!#REF!="No Data",1,IF(#REF!&lt;&gt;"",1,0))</f>
        <v>#REF!</v>
      </c>
      <c r="AR168" s="211" t="e">
        <f>IF('Crisis Indicator Data'!#REF!="No Data",1,IF(#REF!&lt;&gt;"",1,0))</f>
        <v>#REF!</v>
      </c>
      <c r="AS168" s="211" t="e">
        <f>IF('Crisis Indicator Data'!#REF!="No Data",1,IF(#REF!&lt;&gt;"",1,0))</f>
        <v>#REF!</v>
      </c>
      <c r="AT168" s="211" t="e">
        <f>IF('Crisis Indicator Data'!#REF!="No Data",1,IF(#REF!&lt;&gt;"",1,0))</f>
        <v>#REF!</v>
      </c>
      <c r="AU168" s="211" t="e">
        <f>IF('Crisis Indicator Data'!#REF!="No Data",1,IF(#REF!&lt;&gt;"",1,0))</f>
        <v>#REF!</v>
      </c>
      <c r="AV168" s="211" t="e">
        <f>IF('Crisis Indicator Data'!#REF!="No Data",1,IF(#REF!&lt;&gt;"",1,0))</f>
        <v>#REF!</v>
      </c>
      <c r="AW168" s="211" t="e">
        <f>IF('Crisis Indicator Data'!#REF!="No Data",1,IF(#REF!&lt;&gt;"",1,0))</f>
        <v>#REF!</v>
      </c>
      <c r="AX168" s="211" t="e">
        <f>IF('Crisis Indicator Data'!#REF!="No Data",1,IF(#REF!&lt;&gt;"",1,0))</f>
        <v>#REF!</v>
      </c>
      <c r="AY168" s="211" t="e">
        <f>IF('Crisis Indicator Data'!#REF!="No Data",1,IF(#REF!&lt;&gt;"",1,0))</f>
        <v>#REF!</v>
      </c>
      <c r="AZ168" s="211" t="e">
        <f>IF('Crisis Indicator Data'!#REF!="No Data",1,IF(#REF!&lt;&gt;"",1,0))</f>
        <v>#REF!</v>
      </c>
      <c r="BA168" t="e">
        <f t="shared" si="10"/>
        <v>#REF!</v>
      </c>
      <c r="BB168" s="22" t="e">
        <f t="shared" si="11"/>
        <v>#REF!</v>
      </c>
    </row>
    <row r="169" spans="1:54" x14ac:dyDescent="0.25">
      <c r="A169" t="s">
        <v>8982</v>
      </c>
      <c r="B169" s="211" t="e">
        <f>IF('Crisis Indicator Data'!#REF!="No Data",1,IF(#REF!&lt;&gt;"",1,0))</f>
        <v>#REF!</v>
      </c>
      <c r="C169" s="211" t="e">
        <f>IF('Crisis Indicator Data'!#REF!="No Data",1,IF(#REF!&lt;&gt;"",1,0))</f>
        <v>#REF!</v>
      </c>
      <c r="D169" s="211" t="e">
        <f>IF('Crisis Indicator Data'!#REF!="No Data",1,IF(#REF!&lt;&gt;"",1,0))</f>
        <v>#REF!</v>
      </c>
      <c r="E169" s="211" t="e">
        <f>IF('Crisis Indicator Data'!#REF!="No Data",1,IF(#REF!&lt;&gt;"",1,0))</f>
        <v>#REF!</v>
      </c>
      <c r="F169" s="211" t="e">
        <f>IF('Crisis Indicator Data'!#REF!="No Data",1,IF(#REF!&lt;&gt;"",1,0))</f>
        <v>#REF!</v>
      </c>
      <c r="G169" s="211" t="e">
        <f>IF('Crisis Indicator Data'!#REF!="No Data",1,IF(#REF!&lt;&gt;"",1,0))</f>
        <v>#REF!</v>
      </c>
      <c r="H169" s="211" t="e">
        <f>IF('Crisis Indicator Data'!#REF!="No Data",1,IF(#REF!&lt;&gt;"",1,0))</f>
        <v>#REF!</v>
      </c>
      <c r="I169" s="211" t="e">
        <f>IF('Crisis Indicator Data'!#REF!="No Data",1,IF(#REF!&lt;&gt;"",1,0))</f>
        <v>#REF!</v>
      </c>
      <c r="J169" s="211" t="e">
        <f>IF('Crisis Indicator Data'!#REF!="No Data",1,IF(#REF!&lt;&gt;"",1,0))</f>
        <v>#REF!</v>
      </c>
      <c r="K169" s="211" t="e">
        <f>IF('Crisis Indicator Data'!#REF!="No Data",1,IF(#REF!&lt;&gt;"",1,0))</f>
        <v>#REF!</v>
      </c>
      <c r="L169" s="211" t="e">
        <f>IF('Crisis Indicator Data'!#REF!="No Data",1,IF(#REF!&lt;&gt;"",1,0))</f>
        <v>#REF!</v>
      </c>
      <c r="M169" s="211" t="e">
        <f>IF('Crisis Indicator Data'!#REF!="No Data",1,IF(#REF!&lt;&gt;"",1,0))</f>
        <v>#REF!</v>
      </c>
      <c r="N169" s="211" t="e">
        <f>IF('Crisis Indicator Data'!#REF!="No Data",1,IF(#REF!&lt;&gt;"",1,0))</f>
        <v>#REF!</v>
      </c>
      <c r="O169" s="211" t="e">
        <f>IF('Crisis Indicator Data'!#REF!="No Data",1,IF(#REF!&lt;&gt;"",1,0))</f>
        <v>#REF!</v>
      </c>
      <c r="P169" s="211" t="e">
        <f>IF('Crisis Indicator Data'!#REF!="No Data",1,IF(#REF!&lt;&gt;"",1,0))</f>
        <v>#REF!</v>
      </c>
      <c r="Q169" s="211" t="e">
        <f>IF('Crisis Indicator Data'!#REF!="No Data",1,IF(#REF!&lt;&gt;"",1,0))</f>
        <v>#REF!</v>
      </c>
      <c r="R169" s="211" t="e">
        <f>IF('Crisis Indicator Data'!#REF!="No Data",1,IF(#REF!&lt;&gt;"",1,0))</f>
        <v>#REF!</v>
      </c>
      <c r="S169" s="211" t="e">
        <f>IF('Crisis Indicator Data'!#REF!="No Data",1,IF(#REF!&lt;&gt;"",1,0))</f>
        <v>#REF!</v>
      </c>
      <c r="T169" s="211" t="e">
        <f>IF('Crisis Indicator Data'!#REF!="No Data",1,IF(#REF!&lt;&gt;"",1,0))</f>
        <v>#REF!</v>
      </c>
      <c r="U169" s="211" t="e">
        <f>IF('Crisis Indicator Data'!#REF!="No Data",1,IF(#REF!&lt;&gt;"",1,0))</f>
        <v>#REF!</v>
      </c>
      <c r="V169" s="211" t="e">
        <f>IF('Crisis Indicator Data'!#REF!="No Data",1,IF(#REF!&lt;&gt;"",1,0))</f>
        <v>#REF!</v>
      </c>
      <c r="W169" s="211" t="e">
        <f>IF('Crisis Indicator Data'!#REF!="No Data",1,IF(#REF!&lt;&gt;"",1,0))</f>
        <v>#REF!</v>
      </c>
      <c r="X169" s="211" t="e">
        <f>IF('Crisis Indicator Data'!#REF!="No Data",1,IF(#REF!&lt;&gt;"",1,0))</f>
        <v>#REF!</v>
      </c>
      <c r="Y169" s="211" t="e">
        <f>IF('Crisis Indicator Data'!#REF!="No Data",1,IF(#REF!&lt;&gt;"",1,0))</f>
        <v>#REF!</v>
      </c>
      <c r="Z169" s="211" t="e">
        <f>IF('Crisis Indicator Data'!#REF!="No Data",1,IF(#REF!&lt;&gt;"",1,0))</f>
        <v>#REF!</v>
      </c>
      <c r="AA169" s="211" t="e">
        <f>IF('Crisis Indicator Data'!#REF!="No Data",1,IF(#REF!&lt;&gt;"",1,0))</f>
        <v>#REF!</v>
      </c>
      <c r="AB169" s="211" t="e">
        <f>IF('Crisis Indicator Data'!#REF!="No Data",1,IF(#REF!&lt;&gt;"",1,0))</f>
        <v>#REF!</v>
      </c>
      <c r="AC169" s="211" t="e">
        <f>IF('Crisis Indicator Data'!#REF!="No Data",1,IF(#REF!&lt;&gt;"",1,0))</f>
        <v>#REF!</v>
      </c>
      <c r="AD169" s="211" t="e">
        <f>IF('Crisis Indicator Data'!#REF!="No Data",1,IF(#REF!&lt;&gt;"",1,0))</f>
        <v>#REF!</v>
      </c>
      <c r="AE169" s="211" t="e">
        <f>IF('Crisis Indicator Data'!#REF!="No Data",1,IF(#REF!&lt;&gt;"",1,0))</f>
        <v>#REF!</v>
      </c>
      <c r="AF169" s="211" t="e">
        <f>IF('Crisis Indicator Data'!#REF!="No Data",1,IF(#REF!&lt;&gt;"",1,0))</f>
        <v>#REF!</v>
      </c>
      <c r="AG169" s="211" t="e">
        <f>IF('Crisis Indicator Data'!#REF!="No Data",1,IF(#REF!&lt;&gt;"",1,0))</f>
        <v>#REF!</v>
      </c>
      <c r="AH169" s="211" t="e">
        <f>IF('Crisis Indicator Data'!#REF!="No Data",1,IF(#REF!&lt;&gt;"",1,0))</f>
        <v>#REF!</v>
      </c>
      <c r="AI169" s="211" t="e">
        <f>IF('Crisis Indicator Data'!#REF!="No Data",1,IF(#REF!&lt;&gt;"",1,0))</f>
        <v>#REF!</v>
      </c>
      <c r="AJ169" s="211" t="e">
        <f>IF('Crisis Indicator Data'!#REF!="No Data",1,IF(#REF!&lt;&gt;"",1,0))</f>
        <v>#REF!</v>
      </c>
      <c r="AK169" s="211" t="e">
        <f>IF('Crisis Indicator Data'!#REF!="No Data",1,IF(#REF!&lt;&gt;"",1,0))</f>
        <v>#REF!</v>
      </c>
      <c r="AL169" s="211" t="e">
        <f>IF('Crisis Indicator Data'!#REF!="No Data",1,IF(#REF!&lt;&gt;"",1,0))</f>
        <v>#REF!</v>
      </c>
      <c r="AM169" s="211" t="e">
        <f>IF('Crisis Indicator Data'!#REF!="No Data",1,IF(#REF!&lt;&gt;"",1,0))</f>
        <v>#REF!</v>
      </c>
      <c r="AN169" s="211" t="e">
        <f>IF('Crisis Indicator Data'!#REF!="No Data",1,IF(#REF!&lt;&gt;"",1,0))</f>
        <v>#REF!</v>
      </c>
      <c r="AO169" s="211" t="e">
        <f>IF('Crisis Indicator Data'!#REF!="No Data",1,IF(#REF!&lt;&gt;"",1,0))</f>
        <v>#REF!</v>
      </c>
      <c r="AP169" s="211" t="e">
        <f>IF('Crisis Indicator Data'!#REF!="No Data",1,IF(#REF!&lt;&gt;"",1,0))</f>
        <v>#REF!</v>
      </c>
      <c r="AQ169" s="211" t="e">
        <f>IF('Crisis Indicator Data'!#REF!="No Data",1,IF(#REF!&lt;&gt;"",1,0))</f>
        <v>#REF!</v>
      </c>
      <c r="AR169" s="211" t="e">
        <f>IF('Crisis Indicator Data'!#REF!="No Data",1,IF(#REF!&lt;&gt;"",1,0))</f>
        <v>#REF!</v>
      </c>
      <c r="AS169" s="211" t="e">
        <f>IF('Crisis Indicator Data'!#REF!="No Data",1,IF(#REF!&lt;&gt;"",1,0))</f>
        <v>#REF!</v>
      </c>
      <c r="AT169" s="211" t="e">
        <f>IF('Crisis Indicator Data'!#REF!="No Data",1,IF(#REF!&lt;&gt;"",1,0))</f>
        <v>#REF!</v>
      </c>
      <c r="AU169" s="211" t="e">
        <f>IF('Crisis Indicator Data'!#REF!="No Data",1,IF(#REF!&lt;&gt;"",1,0))</f>
        <v>#REF!</v>
      </c>
      <c r="AV169" s="211" t="e">
        <f>IF('Crisis Indicator Data'!#REF!="No Data",1,IF(#REF!&lt;&gt;"",1,0))</f>
        <v>#REF!</v>
      </c>
      <c r="AW169" s="211" t="e">
        <f>IF('Crisis Indicator Data'!#REF!="No Data",1,IF(#REF!&lt;&gt;"",1,0))</f>
        <v>#REF!</v>
      </c>
      <c r="AX169" s="211" t="e">
        <f>IF('Crisis Indicator Data'!#REF!="No Data",1,IF(#REF!&lt;&gt;"",1,0))</f>
        <v>#REF!</v>
      </c>
      <c r="AY169" s="211" t="e">
        <f>IF('Crisis Indicator Data'!#REF!="No Data",1,IF(#REF!&lt;&gt;"",1,0))</f>
        <v>#REF!</v>
      </c>
      <c r="AZ169" s="211" t="e">
        <f>IF('Crisis Indicator Data'!#REF!="No Data",1,IF(#REF!&lt;&gt;"",1,0))</f>
        <v>#REF!</v>
      </c>
      <c r="BA169" t="e">
        <f t="shared" si="10"/>
        <v>#REF!</v>
      </c>
      <c r="BB169" s="22" t="e">
        <f t="shared" si="11"/>
        <v>#REF!</v>
      </c>
    </row>
    <row r="170" spans="1:54" x14ac:dyDescent="0.25">
      <c r="A170" t="s">
        <v>8968</v>
      </c>
      <c r="B170" s="211" t="e">
        <f>IF('Crisis Indicator Data'!#REF!="No Data",1,IF(#REF!&lt;&gt;"",1,0))</f>
        <v>#REF!</v>
      </c>
      <c r="C170" s="211" t="e">
        <f>IF('Crisis Indicator Data'!#REF!="No Data",1,IF(#REF!&lt;&gt;"",1,0))</f>
        <v>#REF!</v>
      </c>
      <c r="D170" s="211" t="e">
        <f>IF('Crisis Indicator Data'!#REF!="No Data",1,IF(#REF!&lt;&gt;"",1,0))</f>
        <v>#REF!</v>
      </c>
      <c r="E170" s="211" t="e">
        <f>IF('Crisis Indicator Data'!#REF!="No Data",1,IF(#REF!&lt;&gt;"",1,0))</f>
        <v>#REF!</v>
      </c>
      <c r="F170" s="211" t="e">
        <f>IF('Crisis Indicator Data'!#REF!="No Data",1,IF(#REF!&lt;&gt;"",1,0))</f>
        <v>#REF!</v>
      </c>
      <c r="G170" s="211" t="e">
        <f>IF('Crisis Indicator Data'!#REF!="No Data",1,IF(#REF!&lt;&gt;"",1,0))</f>
        <v>#REF!</v>
      </c>
      <c r="H170" s="211" t="e">
        <f>IF('Crisis Indicator Data'!#REF!="No Data",1,IF(#REF!&lt;&gt;"",1,0))</f>
        <v>#REF!</v>
      </c>
      <c r="I170" s="211" t="e">
        <f>IF('Crisis Indicator Data'!#REF!="No Data",1,IF(#REF!&lt;&gt;"",1,0))</f>
        <v>#REF!</v>
      </c>
      <c r="J170" s="211" t="e">
        <f>IF('Crisis Indicator Data'!#REF!="No Data",1,IF(#REF!&lt;&gt;"",1,0))</f>
        <v>#REF!</v>
      </c>
      <c r="K170" s="211" t="e">
        <f>IF('Crisis Indicator Data'!#REF!="No Data",1,IF(#REF!&lt;&gt;"",1,0))</f>
        <v>#REF!</v>
      </c>
      <c r="L170" s="211" t="e">
        <f>IF('Crisis Indicator Data'!#REF!="No Data",1,IF(#REF!&lt;&gt;"",1,0))</f>
        <v>#REF!</v>
      </c>
      <c r="M170" s="211" t="e">
        <f>IF('Crisis Indicator Data'!#REF!="No Data",1,IF(#REF!&lt;&gt;"",1,0))</f>
        <v>#REF!</v>
      </c>
      <c r="N170" s="211" t="e">
        <f>IF('Crisis Indicator Data'!#REF!="No Data",1,IF(#REF!&lt;&gt;"",1,0))</f>
        <v>#REF!</v>
      </c>
      <c r="O170" s="211" t="e">
        <f>IF('Crisis Indicator Data'!#REF!="No Data",1,IF(#REF!&lt;&gt;"",1,0))</f>
        <v>#REF!</v>
      </c>
      <c r="P170" s="211" t="e">
        <f>IF('Crisis Indicator Data'!#REF!="No Data",1,IF(#REF!&lt;&gt;"",1,0))</f>
        <v>#REF!</v>
      </c>
      <c r="Q170" s="211" t="e">
        <f>IF('Crisis Indicator Data'!#REF!="No Data",1,IF(#REF!&lt;&gt;"",1,0))</f>
        <v>#REF!</v>
      </c>
      <c r="R170" s="211" t="e">
        <f>IF('Crisis Indicator Data'!#REF!="No Data",1,IF(#REF!&lt;&gt;"",1,0))</f>
        <v>#REF!</v>
      </c>
      <c r="S170" s="211" t="e">
        <f>IF('Crisis Indicator Data'!#REF!="No Data",1,IF(#REF!&lt;&gt;"",1,0))</f>
        <v>#REF!</v>
      </c>
      <c r="T170" s="211" t="e">
        <f>IF('Crisis Indicator Data'!#REF!="No Data",1,IF(#REF!&lt;&gt;"",1,0))</f>
        <v>#REF!</v>
      </c>
      <c r="U170" s="211" t="e">
        <f>IF('Crisis Indicator Data'!#REF!="No Data",1,IF(#REF!&lt;&gt;"",1,0))</f>
        <v>#REF!</v>
      </c>
      <c r="V170" s="211" t="e">
        <f>IF('Crisis Indicator Data'!#REF!="No Data",1,IF(#REF!&lt;&gt;"",1,0))</f>
        <v>#REF!</v>
      </c>
      <c r="W170" s="211" t="e">
        <f>IF('Crisis Indicator Data'!#REF!="No Data",1,IF(#REF!&lt;&gt;"",1,0))</f>
        <v>#REF!</v>
      </c>
      <c r="X170" s="211" t="e">
        <f>IF('Crisis Indicator Data'!#REF!="No Data",1,IF(#REF!&lt;&gt;"",1,0))</f>
        <v>#REF!</v>
      </c>
      <c r="Y170" s="211" t="e">
        <f>IF('Crisis Indicator Data'!#REF!="No Data",1,IF(#REF!&lt;&gt;"",1,0))</f>
        <v>#REF!</v>
      </c>
      <c r="Z170" s="211" t="e">
        <f>IF('Crisis Indicator Data'!#REF!="No Data",1,IF(#REF!&lt;&gt;"",1,0))</f>
        <v>#REF!</v>
      </c>
      <c r="AA170" s="211" t="e">
        <f>IF('Crisis Indicator Data'!#REF!="No Data",1,IF(#REF!&lt;&gt;"",1,0))</f>
        <v>#REF!</v>
      </c>
      <c r="AB170" s="211" t="e">
        <f>IF('Crisis Indicator Data'!#REF!="No Data",1,IF(#REF!&lt;&gt;"",1,0))</f>
        <v>#REF!</v>
      </c>
      <c r="AC170" s="211" t="e">
        <f>IF('Crisis Indicator Data'!#REF!="No Data",1,IF(#REF!&lt;&gt;"",1,0))</f>
        <v>#REF!</v>
      </c>
      <c r="AD170" s="211" t="e">
        <f>IF('Crisis Indicator Data'!#REF!="No Data",1,IF(#REF!&lt;&gt;"",1,0))</f>
        <v>#REF!</v>
      </c>
      <c r="AE170" s="211" t="e">
        <f>IF('Crisis Indicator Data'!#REF!="No Data",1,IF(#REF!&lt;&gt;"",1,0))</f>
        <v>#REF!</v>
      </c>
      <c r="AF170" s="211" t="e">
        <f>IF('Crisis Indicator Data'!#REF!="No Data",1,IF(#REF!&lt;&gt;"",1,0))</f>
        <v>#REF!</v>
      </c>
      <c r="AG170" s="211" t="e">
        <f>IF('Crisis Indicator Data'!#REF!="No Data",1,IF(#REF!&lt;&gt;"",1,0))</f>
        <v>#REF!</v>
      </c>
      <c r="AH170" s="211" t="e">
        <f>IF('Crisis Indicator Data'!#REF!="No Data",1,IF(#REF!&lt;&gt;"",1,0))</f>
        <v>#REF!</v>
      </c>
      <c r="AI170" s="211" t="e">
        <f>IF('Crisis Indicator Data'!#REF!="No Data",1,IF(#REF!&lt;&gt;"",1,0))</f>
        <v>#REF!</v>
      </c>
      <c r="AJ170" s="211" t="e">
        <f>IF('Crisis Indicator Data'!#REF!="No Data",1,IF(#REF!&lt;&gt;"",1,0))</f>
        <v>#REF!</v>
      </c>
      <c r="AK170" s="211" t="e">
        <f>IF('Crisis Indicator Data'!#REF!="No Data",1,IF(#REF!&lt;&gt;"",1,0))</f>
        <v>#REF!</v>
      </c>
      <c r="AL170" s="211" t="e">
        <f>IF('Crisis Indicator Data'!#REF!="No Data",1,IF(#REF!&lt;&gt;"",1,0))</f>
        <v>#REF!</v>
      </c>
      <c r="AM170" s="211" t="e">
        <f>IF('Crisis Indicator Data'!#REF!="No Data",1,IF(#REF!&lt;&gt;"",1,0))</f>
        <v>#REF!</v>
      </c>
      <c r="AN170" s="211" t="e">
        <f>IF('Crisis Indicator Data'!#REF!="No Data",1,IF(#REF!&lt;&gt;"",1,0))</f>
        <v>#REF!</v>
      </c>
      <c r="AO170" s="211" t="e">
        <f>IF('Crisis Indicator Data'!#REF!="No Data",1,IF(#REF!&lt;&gt;"",1,0))</f>
        <v>#REF!</v>
      </c>
      <c r="AP170" s="211" t="e">
        <f>IF('Crisis Indicator Data'!#REF!="No Data",1,IF(#REF!&lt;&gt;"",1,0))</f>
        <v>#REF!</v>
      </c>
      <c r="AQ170" s="211" t="e">
        <f>IF('Crisis Indicator Data'!#REF!="No Data",1,IF(#REF!&lt;&gt;"",1,0))</f>
        <v>#REF!</v>
      </c>
      <c r="AR170" s="211" t="e">
        <f>IF('Crisis Indicator Data'!#REF!="No Data",1,IF(#REF!&lt;&gt;"",1,0))</f>
        <v>#REF!</v>
      </c>
      <c r="AS170" s="211" t="e">
        <f>IF('Crisis Indicator Data'!#REF!="No Data",1,IF(#REF!&lt;&gt;"",1,0))</f>
        <v>#REF!</v>
      </c>
      <c r="AT170" s="211" t="e">
        <f>IF('Crisis Indicator Data'!#REF!="No Data",1,IF(#REF!&lt;&gt;"",1,0))</f>
        <v>#REF!</v>
      </c>
      <c r="AU170" s="211" t="e">
        <f>IF('Crisis Indicator Data'!#REF!="No Data",1,IF(#REF!&lt;&gt;"",1,0))</f>
        <v>#REF!</v>
      </c>
      <c r="AV170" s="211" t="e">
        <f>IF('Crisis Indicator Data'!#REF!="No Data",1,IF(#REF!&lt;&gt;"",1,0))</f>
        <v>#REF!</v>
      </c>
      <c r="AW170" s="211" t="e">
        <f>IF('Crisis Indicator Data'!#REF!="No Data",1,IF(#REF!&lt;&gt;"",1,0))</f>
        <v>#REF!</v>
      </c>
      <c r="AX170" s="211" t="e">
        <f>IF('Crisis Indicator Data'!#REF!="No Data",1,IF(#REF!&lt;&gt;"",1,0))</f>
        <v>#REF!</v>
      </c>
      <c r="AY170" s="211" t="e">
        <f>IF('Crisis Indicator Data'!#REF!="No Data",1,IF(#REF!&lt;&gt;"",1,0))</f>
        <v>#REF!</v>
      </c>
      <c r="AZ170" s="211" t="e">
        <f>IF('Crisis Indicator Data'!#REF!="No Data",1,IF(#REF!&lt;&gt;"",1,0))</f>
        <v>#REF!</v>
      </c>
      <c r="BA170" t="e">
        <f t="shared" si="10"/>
        <v>#REF!</v>
      </c>
      <c r="BB170" s="22" t="e">
        <f t="shared" si="11"/>
        <v>#REF!</v>
      </c>
    </row>
    <row r="171" spans="1:54" x14ac:dyDescent="0.25">
      <c r="A171" t="s">
        <v>8884</v>
      </c>
      <c r="B171" s="211" t="e">
        <f>IF('Crisis Indicator Data'!#REF!="No Data",1,IF(#REF!&lt;&gt;"",1,0))</f>
        <v>#REF!</v>
      </c>
      <c r="C171" s="211" t="e">
        <f>IF('Crisis Indicator Data'!#REF!="No Data",1,IF(#REF!&lt;&gt;"",1,0))</f>
        <v>#REF!</v>
      </c>
      <c r="D171" s="211" t="e">
        <f>IF('Crisis Indicator Data'!#REF!="No Data",1,IF(#REF!&lt;&gt;"",1,0))</f>
        <v>#REF!</v>
      </c>
      <c r="E171" s="211" t="e">
        <f>IF('Crisis Indicator Data'!#REF!="No Data",1,IF(#REF!&lt;&gt;"",1,0))</f>
        <v>#REF!</v>
      </c>
      <c r="F171" s="211" t="e">
        <f>IF('Crisis Indicator Data'!#REF!="No Data",1,IF(#REF!&lt;&gt;"",1,0))</f>
        <v>#REF!</v>
      </c>
      <c r="G171" s="211" t="e">
        <f>IF('Crisis Indicator Data'!#REF!="No Data",1,IF(#REF!&lt;&gt;"",1,0))</f>
        <v>#REF!</v>
      </c>
      <c r="H171" s="211" t="e">
        <f>IF('Crisis Indicator Data'!#REF!="No Data",1,IF(#REF!&lt;&gt;"",1,0))</f>
        <v>#REF!</v>
      </c>
      <c r="I171" s="211" t="e">
        <f>IF('Crisis Indicator Data'!#REF!="No Data",1,IF(#REF!&lt;&gt;"",1,0))</f>
        <v>#REF!</v>
      </c>
      <c r="J171" s="211" t="e">
        <f>IF('Crisis Indicator Data'!#REF!="No Data",1,IF(#REF!&lt;&gt;"",1,0))</f>
        <v>#REF!</v>
      </c>
      <c r="K171" s="211" t="e">
        <f>IF('Crisis Indicator Data'!#REF!="No Data",1,IF(#REF!&lt;&gt;"",1,0))</f>
        <v>#REF!</v>
      </c>
      <c r="L171" s="211" t="e">
        <f>IF('Crisis Indicator Data'!#REF!="No Data",1,IF(#REF!&lt;&gt;"",1,0))</f>
        <v>#REF!</v>
      </c>
      <c r="M171" s="211" t="e">
        <f>IF('Crisis Indicator Data'!#REF!="No Data",1,IF(#REF!&lt;&gt;"",1,0))</f>
        <v>#REF!</v>
      </c>
      <c r="N171" s="211" t="e">
        <f>IF('Crisis Indicator Data'!#REF!="No Data",1,IF(#REF!&lt;&gt;"",1,0))</f>
        <v>#REF!</v>
      </c>
      <c r="O171" s="211" t="e">
        <f>IF('Crisis Indicator Data'!#REF!="No Data",1,IF(#REF!&lt;&gt;"",1,0))</f>
        <v>#REF!</v>
      </c>
      <c r="P171" s="211" t="e">
        <f>IF('Crisis Indicator Data'!#REF!="No Data",1,IF(#REF!&lt;&gt;"",1,0))</f>
        <v>#REF!</v>
      </c>
      <c r="Q171" s="211" t="e">
        <f>IF('Crisis Indicator Data'!#REF!="No Data",1,IF(#REF!&lt;&gt;"",1,0))</f>
        <v>#REF!</v>
      </c>
      <c r="R171" s="211" t="e">
        <f>IF('Crisis Indicator Data'!#REF!="No Data",1,IF(#REF!&lt;&gt;"",1,0))</f>
        <v>#REF!</v>
      </c>
      <c r="S171" s="211" t="e">
        <f>IF('Crisis Indicator Data'!#REF!="No Data",1,IF(#REF!&lt;&gt;"",1,0))</f>
        <v>#REF!</v>
      </c>
      <c r="T171" s="211" t="e">
        <f>IF('Crisis Indicator Data'!#REF!="No Data",1,IF(#REF!&lt;&gt;"",1,0))</f>
        <v>#REF!</v>
      </c>
      <c r="U171" s="211" t="e">
        <f>IF('Crisis Indicator Data'!#REF!="No Data",1,IF(#REF!&lt;&gt;"",1,0))</f>
        <v>#REF!</v>
      </c>
      <c r="V171" s="211" t="e">
        <f>IF('Crisis Indicator Data'!#REF!="No Data",1,IF(#REF!&lt;&gt;"",1,0))</f>
        <v>#REF!</v>
      </c>
      <c r="W171" s="211" t="e">
        <f>IF('Crisis Indicator Data'!#REF!="No Data",1,IF(#REF!&lt;&gt;"",1,0))</f>
        <v>#REF!</v>
      </c>
      <c r="X171" s="211" t="e">
        <f>IF('Crisis Indicator Data'!#REF!="No Data",1,IF(#REF!&lt;&gt;"",1,0))</f>
        <v>#REF!</v>
      </c>
      <c r="Y171" s="211" t="e">
        <f>IF('Crisis Indicator Data'!#REF!="No Data",1,IF(#REF!&lt;&gt;"",1,0))</f>
        <v>#REF!</v>
      </c>
      <c r="Z171" s="211" t="e">
        <f>IF('Crisis Indicator Data'!#REF!="No Data",1,IF(#REF!&lt;&gt;"",1,0))</f>
        <v>#REF!</v>
      </c>
      <c r="AA171" s="211" t="e">
        <f>IF('Crisis Indicator Data'!#REF!="No Data",1,IF(#REF!&lt;&gt;"",1,0))</f>
        <v>#REF!</v>
      </c>
      <c r="AB171" s="211" t="e">
        <f>IF('Crisis Indicator Data'!#REF!="No Data",1,IF(#REF!&lt;&gt;"",1,0))</f>
        <v>#REF!</v>
      </c>
      <c r="AC171" s="211" t="e">
        <f>IF('Crisis Indicator Data'!#REF!="No Data",1,IF(#REF!&lt;&gt;"",1,0))</f>
        <v>#REF!</v>
      </c>
      <c r="AD171" s="211" t="e">
        <f>IF('Crisis Indicator Data'!#REF!="No Data",1,IF(#REF!&lt;&gt;"",1,0))</f>
        <v>#REF!</v>
      </c>
      <c r="AE171" s="211" t="e">
        <f>IF('Crisis Indicator Data'!#REF!="No Data",1,IF(#REF!&lt;&gt;"",1,0))</f>
        <v>#REF!</v>
      </c>
      <c r="AF171" s="211" t="e">
        <f>IF('Crisis Indicator Data'!#REF!="No Data",1,IF(#REF!&lt;&gt;"",1,0))</f>
        <v>#REF!</v>
      </c>
      <c r="AG171" s="211" t="e">
        <f>IF('Crisis Indicator Data'!#REF!="No Data",1,IF(#REF!&lt;&gt;"",1,0))</f>
        <v>#REF!</v>
      </c>
      <c r="AH171" s="211" t="e">
        <f>IF('Crisis Indicator Data'!#REF!="No Data",1,IF(#REF!&lt;&gt;"",1,0))</f>
        <v>#REF!</v>
      </c>
      <c r="AI171" s="211" t="e">
        <f>IF('Crisis Indicator Data'!#REF!="No Data",1,IF(#REF!&lt;&gt;"",1,0))</f>
        <v>#REF!</v>
      </c>
      <c r="AJ171" s="211" t="e">
        <f>IF('Crisis Indicator Data'!#REF!="No Data",1,IF(#REF!&lt;&gt;"",1,0))</f>
        <v>#REF!</v>
      </c>
      <c r="AK171" s="211" t="e">
        <f>IF('Crisis Indicator Data'!#REF!="No Data",1,IF(#REF!&lt;&gt;"",1,0))</f>
        <v>#REF!</v>
      </c>
      <c r="AL171" s="211" t="e">
        <f>IF('Crisis Indicator Data'!#REF!="No Data",1,IF(#REF!&lt;&gt;"",1,0))</f>
        <v>#REF!</v>
      </c>
      <c r="AM171" s="211" t="e">
        <f>IF('Crisis Indicator Data'!#REF!="No Data",1,IF(#REF!&lt;&gt;"",1,0))</f>
        <v>#REF!</v>
      </c>
      <c r="AN171" s="211" t="e">
        <f>IF('Crisis Indicator Data'!#REF!="No Data",1,IF(#REF!&lt;&gt;"",1,0))</f>
        <v>#REF!</v>
      </c>
      <c r="AO171" s="211" t="e">
        <f>IF('Crisis Indicator Data'!#REF!="No Data",1,IF(#REF!&lt;&gt;"",1,0))</f>
        <v>#REF!</v>
      </c>
      <c r="AP171" s="211" t="e">
        <f>IF('Crisis Indicator Data'!#REF!="No Data",1,IF(#REF!&lt;&gt;"",1,0))</f>
        <v>#REF!</v>
      </c>
      <c r="AQ171" s="211" t="e">
        <f>IF('Crisis Indicator Data'!#REF!="No Data",1,IF(#REF!&lt;&gt;"",1,0))</f>
        <v>#REF!</v>
      </c>
      <c r="AR171" s="211" t="e">
        <f>IF('Crisis Indicator Data'!#REF!="No Data",1,IF(#REF!&lt;&gt;"",1,0))</f>
        <v>#REF!</v>
      </c>
      <c r="AS171" s="211" t="e">
        <f>IF('Crisis Indicator Data'!#REF!="No Data",1,IF(#REF!&lt;&gt;"",1,0))</f>
        <v>#REF!</v>
      </c>
      <c r="AT171" s="211" t="e">
        <f>IF('Crisis Indicator Data'!#REF!="No Data",1,IF(#REF!&lt;&gt;"",1,0))</f>
        <v>#REF!</v>
      </c>
      <c r="AU171" s="211" t="e">
        <f>IF('Crisis Indicator Data'!#REF!="No Data",1,IF(#REF!&lt;&gt;"",1,0))</f>
        <v>#REF!</v>
      </c>
      <c r="AV171" s="211" t="e">
        <f>IF('Crisis Indicator Data'!#REF!="No Data",1,IF(#REF!&lt;&gt;"",1,0))</f>
        <v>#REF!</v>
      </c>
      <c r="AW171" s="211" t="e">
        <f>IF('Crisis Indicator Data'!#REF!="No Data",1,IF(#REF!&lt;&gt;"",1,0))</f>
        <v>#REF!</v>
      </c>
      <c r="AX171" s="211" t="e">
        <f>IF('Crisis Indicator Data'!#REF!="No Data",1,IF(#REF!&lt;&gt;"",1,0))</f>
        <v>#REF!</v>
      </c>
      <c r="AY171" s="211" t="e">
        <f>IF('Crisis Indicator Data'!#REF!="No Data",1,IF(#REF!&lt;&gt;"",1,0))</f>
        <v>#REF!</v>
      </c>
      <c r="AZ171" s="211" t="e">
        <f>IF('Crisis Indicator Data'!#REF!="No Data",1,IF(#REF!&lt;&gt;"",1,0))</f>
        <v>#REF!</v>
      </c>
      <c r="BA171" t="e">
        <f t="shared" si="10"/>
        <v>#REF!</v>
      </c>
      <c r="BB171" s="22" t="e">
        <f t="shared" si="11"/>
        <v>#REF!</v>
      </c>
    </row>
    <row r="172" spans="1:54" x14ac:dyDescent="0.25">
      <c r="A172" t="s">
        <v>8974</v>
      </c>
      <c r="B172" s="211" t="e">
        <f>IF('Crisis Indicator Data'!#REF!="No Data",1,IF(#REF!&lt;&gt;"",1,0))</f>
        <v>#REF!</v>
      </c>
      <c r="C172" s="211" t="e">
        <f>IF('Crisis Indicator Data'!#REF!="No Data",1,IF(#REF!&lt;&gt;"",1,0))</f>
        <v>#REF!</v>
      </c>
      <c r="D172" s="211" t="e">
        <f>IF('Crisis Indicator Data'!#REF!="No Data",1,IF(#REF!&lt;&gt;"",1,0))</f>
        <v>#REF!</v>
      </c>
      <c r="E172" s="211" t="e">
        <f>IF('Crisis Indicator Data'!#REF!="No Data",1,IF(#REF!&lt;&gt;"",1,0))</f>
        <v>#REF!</v>
      </c>
      <c r="F172" s="211" t="e">
        <f>IF('Crisis Indicator Data'!#REF!="No Data",1,IF(#REF!&lt;&gt;"",1,0))</f>
        <v>#REF!</v>
      </c>
      <c r="G172" s="211" t="e">
        <f>IF('Crisis Indicator Data'!#REF!="No Data",1,IF(#REF!&lt;&gt;"",1,0))</f>
        <v>#REF!</v>
      </c>
      <c r="H172" s="211" t="e">
        <f>IF('Crisis Indicator Data'!#REF!="No Data",1,IF(#REF!&lt;&gt;"",1,0))</f>
        <v>#REF!</v>
      </c>
      <c r="I172" s="211" t="e">
        <f>IF('Crisis Indicator Data'!#REF!="No Data",1,IF(#REF!&lt;&gt;"",1,0))</f>
        <v>#REF!</v>
      </c>
      <c r="J172" s="211" t="e">
        <f>IF('Crisis Indicator Data'!#REF!="No Data",1,IF(#REF!&lt;&gt;"",1,0))</f>
        <v>#REF!</v>
      </c>
      <c r="K172" s="211" t="e">
        <f>IF('Crisis Indicator Data'!#REF!="No Data",1,IF(#REF!&lt;&gt;"",1,0))</f>
        <v>#REF!</v>
      </c>
      <c r="L172" s="211" t="e">
        <f>IF('Crisis Indicator Data'!#REF!="No Data",1,IF(#REF!&lt;&gt;"",1,0))</f>
        <v>#REF!</v>
      </c>
      <c r="M172" s="211" t="e">
        <f>IF('Crisis Indicator Data'!#REF!="No Data",1,IF(#REF!&lt;&gt;"",1,0))</f>
        <v>#REF!</v>
      </c>
      <c r="N172" s="211" t="e">
        <f>IF('Crisis Indicator Data'!#REF!="No Data",1,IF(#REF!&lt;&gt;"",1,0))</f>
        <v>#REF!</v>
      </c>
      <c r="O172" s="211" t="e">
        <f>IF('Crisis Indicator Data'!#REF!="No Data",1,IF(#REF!&lt;&gt;"",1,0))</f>
        <v>#REF!</v>
      </c>
      <c r="P172" s="211" t="e">
        <f>IF('Crisis Indicator Data'!#REF!="No Data",1,IF(#REF!&lt;&gt;"",1,0))</f>
        <v>#REF!</v>
      </c>
      <c r="Q172" s="211" t="e">
        <f>IF('Crisis Indicator Data'!#REF!="No Data",1,IF(#REF!&lt;&gt;"",1,0))</f>
        <v>#REF!</v>
      </c>
      <c r="R172" s="211" t="e">
        <f>IF('Crisis Indicator Data'!#REF!="No Data",1,IF(#REF!&lt;&gt;"",1,0))</f>
        <v>#REF!</v>
      </c>
      <c r="S172" s="211" t="e">
        <f>IF('Crisis Indicator Data'!#REF!="No Data",1,IF(#REF!&lt;&gt;"",1,0))</f>
        <v>#REF!</v>
      </c>
      <c r="T172" s="211" t="e">
        <f>IF('Crisis Indicator Data'!#REF!="No Data",1,IF(#REF!&lt;&gt;"",1,0))</f>
        <v>#REF!</v>
      </c>
      <c r="U172" s="211" t="e">
        <f>IF('Crisis Indicator Data'!#REF!="No Data",1,IF(#REF!&lt;&gt;"",1,0))</f>
        <v>#REF!</v>
      </c>
      <c r="V172" s="211" t="e">
        <f>IF('Crisis Indicator Data'!#REF!="No Data",1,IF(#REF!&lt;&gt;"",1,0))</f>
        <v>#REF!</v>
      </c>
      <c r="W172" s="211" t="e">
        <f>IF('Crisis Indicator Data'!#REF!="No Data",1,IF(#REF!&lt;&gt;"",1,0))</f>
        <v>#REF!</v>
      </c>
      <c r="X172" s="211" t="e">
        <f>IF('Crisis Indicator Data'!#REF!="No Data",1,IF(#REF!&lt;&gt;"",1,0))</f>
        <v>#REF!</v>
      </c>
      <c r="Y172" s="211" t="e">
        <f>IF('Crisis Indicator Data'!#REF!="No Data",1,IF(#REF!&lt;&gt;"",1,0))</f>
        <v>#REF!</v>
      </c>
      <c r="Z172" s="211" t="e">
        <f>IF('Crisis Indicator Data'!#REF!="No Data",1,IF(#REF!&lt;&gt;"",1,0))</f>
        <v>#REF!</v>
      </c>
      <c r="AA172" s="211" t="e">
        <f>IF('Crisis Indicator Data'!#REF!="No Data",1,IF(#REF!&lt;&gt;"",1,0))</f>
        <v>#REF!</v>
      </c>
      <c r="AB172" s="211" t="e">
        <f>IF('Crisis Indicator Data'!#REF!="No Data",1,IF(#REF!&lt;&gt;"",1,0))</f>
        <v>#REF!</v>
      </c>
      <c r="AC172" s="211" t="e">
        <f>IF('Crisis Indicator Data'!#REF!="No Data",1,IF(#REF!&lt;&gt;"",1,0))</f>
        <v>#REF!</v>
      </c>
      <c r="AD172" s="211" t="e">
        <f>IF('Crisis Indicator Data'!#REF!="No Data",1,IF(#REF!&lt;&gt;"",1,0))</f>
        <v>#REF!</v>
      </c>
      <c r="AE172" s="211" t="e">
        <f>IF('Crisis Indicator Data'!#REF!="No Data",1,IF(#REF!&lt;&gt;"",1,0))</f>
        <v>#REF!</v>
      </c>
      <c r="AF172" s="211" t="e">
        <f>IF('Crisis Indicator Data'!#REF!="No Data",1,IF(#REF!&lt;&gt;"",1,0))</f>
        <v>#REF!</v>
      </c>
      <c r="AG172" s="211" t="e">
        <f>IF('Crisis Indicator Data'!#REF!="No Data",1,IF(#REF!&lt;&gt;"",1,0))</f>
        <v>#REF!</v>
      </c>
      <c r="AH172" s="211" t="e">
        <f>IF('Crisis Indicator Data'!#REF!="No Data",1,IF(#REF!&lt;&gt;"",1,0))</f>
        <v>#REF!</v>
      </c>
      <c r="AI172" s="211" t="e">
        <f>IF('Crisis Indicator Data'!#REF!="No Data",1,IF(#REF!&lt;&gt;"",1,0))</f>
        <v>#REF!</v>
      </c>
      <c r="AJ172" s="211" t="e">
        <f>IF('Crisis Indicator Data'!#REF!="No Data",1,IF(#REF!&lt;&gt;"",1,0))</f>
        <v>#REF!</v>
      </c>
      <c r="AK172" s="211" t="e">
        <f>IF('Crisis Indicator Data'!#REF!="No Data",1,IF(#REF!&lt;&gt;"",1,0))</f>
        <v>#REF!</v>
      </c>
      <c r="AL172" s="211" t="e">
        <f>IF('Crisis Indicator Data'!#REF!="No Data",1,IF(#REF!&lt;&gt;"",1,0))</f>
        <v>#REF!</v>
      </c>
      <c r="AM172" s="211" t="e">
        <f>IF('Crisis Indicator Data'!#REF!="No Data",1,IF(#REF!&lt;&gt;"",1,0))</f>
        <v>#REF!</v>
      </c>
      <c r="AN172" s="211" t="e">
        <f>IF('Crisis Indicator Data'!#REF!="No Data",1,IF(#REF!&lt;&gt;"",1,0))</f>
        <v>#REF!</v>
      </c>
      <c r="AO172" s="211" t="e">
        <f>IF('Crisis Indicator Data'!#REF!="No Data",1,IF(#REF!&lt;&gt;"",1,0))</f>
        <v>#REF!</v>
      </c>
      <c r="AP172" s="211" t="e">
        <f>IF('Crisis Indicator Data'!#REF!="No Data",1,IF(#REF!&lt;&gt;"",1,0))</f>
        <v>#REF!</v>
      </c>
      <c r="AQ172" s="211" t="e">
        <f>IF('Crisis Indicator Data'!#REF!="No Data",1,IF(#REF!&lt;&gt;"",1,0))</f>
        <v>#REF!</v>
      </c>
      <c r="AR172" s="211" t="e">
        <f>IF('Crisis Indicator Data'!#REF!="No Data",1,IF(#REF!&lt;&gt;"",1,0))</f>
        <v>#REF!</v>
      </c>
      <c r="AS172" s="211" t="e">
        <f>IF('Crisis Indicator Data'!#REF!="No Data",1,IF(#REF!&lt;&gt;"",1,0))</f>
        <v>#REF!</v>
      </c>
      <c r="AT172" s="211" t="e">
        <f>IF('Crisis Indicator Data'!#REF!="No Data",1,IF(#REF!&lt;&gt;"",1,0))</f>
        <v>#REF!</v>
      </c>
      <c r="AU172" s="211" t="e">
        <f>IF('Crisis Indicator Data'!#REF!="No Data",1,IF(#REF!&lt;&gt;"",1,0))</f>
        <v>#REF!</v>
      </c>
      <c r="AV172" s="211" t="e">
        <f>IF('Crisis Indicator Data'!#REF!="No Data",1,IF(#REF!&lt;&gt;"",1,0))</f>
        <v>#REF!</v>
      </c>
      <c r="AW172" s="211" t="e">
        <f>IF('Crisis Indicator Data'!#REF!="No Data",1,IF(#REF!&lt;&gt;"",1,0))</f>
        <v>#REF!</v>
      </c>
      <c r="AX172" s="211" t="e">
        <f>IF('Crisis Indicator Data'!#REF!="No Data",1,IF(#REF!&lt;&gt;"",1,0))</f>
        <v>#REF!</v>
      </c>
      <c r="AY172" s="211" t="e">
        <f>IF('Crisis Indicator Data'!#REF!="No Data",1,IF(#REF!&lt;&gt;"",1,0))</f>
        <v>#REF!</v>
      </c>
      <c r="AZ172" s="211" t="e">
        <f>IF('Crisis Indicator Data'!#REF!="No Data",1,IF(#REF!&lt;&gt;"",1,0))</f>
        <v>#REF!</v>
      </c>
      <c r="BA172" t="e">
        <f t="shared" si="10"/>
        <v>#REF!</v>
      </c>
      <c r="BB172" s="22" t="e">
        <f t="shared" si="11"/>
        <v>#REF!</v>
      </c>
    </row>
    <row r="173" spans="1:54" x14ac:dyDescent="0.25">
      <c r="A173" t="s">
        <v>8967</v>
      </c>
      <c r="B173" s="211" t="e">
        <f>IF('Crisis Indicator Data'!#REF!="No Data",1,IF(#REF!&lt;&gt;"",1,0))</f>
        <v>#REF!</v>
      </c>
      <c r="C173" s="211" t="e">
        <f>IF('Crisis Indicator Data'!#REF!="No Data",1,IF(#REF!&lt;&gt;"",1,0))</f>
        <v>#REF!</v>
      </c>
      <c r="D173" s="211" t="e">
        <f>IF('Crisis Indicator Data'!#REF!="No Data",1,IF(#REF!&lt;&gt;"",1,0))</f>
        <v>#REF!</v>
      </c>
      <c r="E173" s="211" t="e">
        <f>IF('Crisis Indicator Data'!#REF!="No Data",1,IF(#REF!&lt;&gt;"",1,0))</f>
        <v>#REF!</v>
      </c>
      <c r="F173" s="211" t="e">
        <f>IF('Crisis Indicator Data'!#REF!="No Data",1,IF(#REF!&lt;&gt;"",1,0))</f>
        <v>#REF!</v>
      </c>
      <c r="G173" s="211" t="e">
        <f>IF('Crisis Indicator Data'!#REF!="No Data",1,IF(#REF!&lt;&gt;"",1,0))</f>
        <v>#REF!</v>
      </c>
      <c r="H173" s="211" t="e">
        <f>IF('Crisis Indicator Data'!#REF!="No Data",1,IF(#REF!&lt;&gt;"",1,0))</f>
        <v>#REF!</v>
      </c>
      <c r="I173" s="211" t="e">
        <f>IF('Crisis Indicator Data'!#REF!="No Data",1,IF(#REF!&lt;&gt;"",1,0))</f>
        <v>#REF!</v>
      </c>
      <c r="J173" s="211" t="e">
        <f>IF('Crisis Indicator Data'!#REF!="No Data",1,IF(#REF!&lt;&gt;"",1,0))</f>
        <v>#REF!</v>
      </c>
      <c r="K173" s="211" t="e">
        <f>IF('Crisis Indicator Data'!#REF!="No Data",1,IF(#REF!&lt;&gt;"",1,0))</f>
        <v>#REF!</v>
      </c>
      <c r="L173" s="211" t="e">
        <f>IF('Crisis Indicator Data'!#REF!="No Data",1,IF(#REF!&lt;&gt;"",1,0))</f>
        <v>#REF!</v>
      </c>
      <c r="M173" s="211" t="e">
        <f>IF('Crisis Indicator Data'!#REF!="No Data",1,IF(#REF!&lt;&gt;"",1,0))</f>
        <v>#REF!</v>
      </c>
      <c r="N173" s="211" t="e">
        <f>IF('Crisis Indicator Data'!#REF!="No Data",1,IF(#REF!&lt;&gt;"",1,0))</f>
        <v>#REF!</v>
      </c>
      <c r="O173" s="211" t="e">
        <f>IF('Crisis Indicator Data'!#REF!="No Data",1,IF(#REF!&lt;&gt;"",1,0))</f>
        <v>#REF!</v>
      </c>
      <c r="P173" s="211" t="e">
        <f>IF('Crisis Indicator Data'!#REF!="No Data",1,IF(#REF!&lt;&gt;"",1,0))</f>
        <v>#REF!</v>
      </c>
      <c r="Q173" s="211" t="e">
        <f>IF('Crisis Indicator Data'!#REF!="No Data",1,IF(#REF!&lt;&gt;"",1,0))</f>
        <v>#REF!</v>
      </c>
      <c r="R173" s="211" t="e">
        <f>IF('Crisis Indicator Data'!#REF!="No Data",1,IF(#REF!&lt;&gt;"",1,0))</f>
        <v>#REF!</v>
      </c>
      <c r="S173" s="211" t="e">
        <f>IF('Crisis Indicator Data'!#REF!="No Data",1,IF(#REF!&lt;&gt;"",1,0))</f>
        <v>#REF!</v>
      </c>
      <c r="T173" s="211" t="e">
        <f>IF('Crisis Indicator Data'!#REF!="No Data",1,IF(#REF!&lt;&gt;"",1,0))</f>
        <v>#REF!</v>
      </c>
      <c r="U173" s="211" t="e">
        <f>IF('Crisis Indicator Data'!#REF!="No Data",1,IF(#REF!&lt;&gt;"",1,0))</f>
        <v>#REF!</v>
      </c>
      <c r="V173" s="211" t="e">
        <f>IF('Crisis Indicator Data'!#REF!="No Data",1,IF(#REF!&lt;&gt;"",1,0))</f>
        <v>#REF!</v>
      </c>
      <c r="W173" s="211" t="e">
        <f>IF('Crisis Indicator Data'!#REF!="No Data",1,IF(#REF!&lt;&gt;"",1,0))</f>
        <v>#REF!</v>
      </c>
      <c r="X173" s="211" t="e">
        <f>IF('Crisis Indicator Data'!#REF!="No Data",1,IF(#REF!&lt;&gt;"",1,0))</f>
        <v>#REF!</v>
      </c>
      <c r="Y173" s="211" t="e">
        <f>IF('Crisis Indicator Data'!#REF!="No Data",1,IF(#REF!&lt;&gt;"",1,0))</f>
        <v>#REF!</v>
      </c>
      <c r="Z173" s="211" t="e">
        <f>IF('Crisis Indicator Data'!#REF!="No Data",1,IF(#REF!&lt;&gt;"",1,0))</f>
        <v>#REF!</v>
      </c>
      <c r="AA173" s="211" t="e">
        <f>IF('Crisis Indicator Data'!#REF!="No Data",1,IF(#REF!&lt;&gt;"",1,0))</f>
        <v>#REF!</v>
      </c>
      <c r="AB173" s="211" t="e">
        <f>IF('Crisis Indicator Data'!#REF!="No Data",1,IF(#REF!&lt;&gt;"",1,0))</f>
        <v>#REF!</v>
      </c>
      <c r="AC173" s="211" t="e">
        <f>IF('Crisis Indicator Data'!#REF!="No Data",1,IF(#REF!&lt;&gt;"",1,0))</f>
        <v>#REF!</v>
      </c>
      <c r="AD173" s="211" t="e">
        <f>IF('Crisis Indicator Data'!#REF!="No Data",1,IF(#REF!&lt;&gt;"",1,0))</f>
        <v>#REF!</v>
      </c>
      <c r="AE173" s="211" t="e">
        <f>IF('Crisis Indicator Data'!#REF!="No Data",1,IF(#REF!&lt;&gt;"",1,0))</f>
        <v>#REF!</v>
      </c>
      <c r="AF173" s="211" t="e">
        <f>IF('Crisis Indicator Data'!#REF!="No Data",1,IF(#REF!&lt;&gt;"",1,0))</f>
        <v>#REF!</v>
      </c>
      <c r="AG173" s="211" t="e">
        <f>IF('Crisis Indicator Data'!#REF!="No Data",1,IF(#REF!&lt;&gt;"",1,0))</f>
        <v>#REF!</v>
      </c>
      <c r="AH173" s="211" t="e">
        <f>IF('Crisis Indicator Data'!#REF!="No Data",1,IF(#REF!&lt;&gt;"",1,0))</f>
        <v>#REF!</v>
      </c>
      <c r="AI173" s="211" t="e">
        <f>IF('Crisis Indicator Data'!#REF!="No Data",1,IF(#REF!&lt;&gt;"",1,0))</f>
        <v>#REF!</v>
      </c>
      <c r="AJ173" s="211" t="e">
        <f>IF('Crisis Indicator Data'!#REF!="No Data",1,IF(#REF!&lt;&gt;"",1,0))</f>
        <v>#REF!</v>
      </c>
      <c r="AK173" s="211" t="e">
        <f>IF('Crisis Indicator Data'!#REF!="No Data",1,IF(#REF!&lt;&gt;"",1,0))</f>
        <v>#REF!</v>
      </c>
      <c r="AL173" s="211" t="e">
        <f>IF('Crisis Indicator Data'!#REF!="No Data",1,IF(#REF!&lt;&gt;"",1,0))</f>
        <v>#REF!</v>
      </c>
      <c r="AM173" s="211" t="e">
        <f>IF('Crisis Indicator Data'!#REF!="No Data",1,IF(#REF!&lt;&gt;"",1,0))</f>
        <v>#REF!</v>
      </c>
      <c r="AN173" s="211" t="e">
        <f>IF('Crisis Indicator Data'!#REF!="No Data",1,IF(#REF!&lt;&gt;"",1,0))</f>
        <v>#REF!</v>
      </c>
      <c r="AO173" s="211" t="e">
        <f>IF('Crisis Indicator Data'!#REF!="No Data",1,IF(#REF!&lt;&gt;"",1,0))</f>
        <v>#REF!</v>
      </c>
      <c r="AP173" s="211" t="e">
        <f>IF('Crisis Indicator Data'!#REF!="No Data",1,IF(#REF!&lt;&gt;"",1,0))</f>
        <v>#REF!</v>
      </c>
      <c r="AQ173" s="211" t="e">
        <f>IF('Crisis Indicator Data'!#REF!="No Data",1,IF(#REF!&lt;&gt;"",1,0))</f>
        <v>#REF!</v>
      </c>
      <c r="AR173" s="211" t="e">
        <f>IF('Crisis Indicator Data'!#REF!="No Data",1,IF(#REF!&lt;&gt;"",1,0))</f>
        <v>#REF!</v>
      </c>
      <c r="AS173" s="211" t="e">
        <f>IF('Crisis Indicator Data'!#REF!="No Data",1,IF(#REF!&lt;&gt;"",1,0))</f>
        <v>#REF!</v>
      </c>
      <c r="AT173" s="211" t="e">
        <f>IF('Crisis Indicator Data'!#REF!="No Data",1,IF(#REF!&lt;&gt;"",1,0))</f>
        <v>#REF!</v>
      </c>
      <c r="AU173" s="211" t="e">
        <f>IF('Crisis Indicator Data'!#REF!="No Data",1,IF(#REF!&lt;&gt;"",1,0))</f>
        <v>#REF!</v>
      </c>
      <c r="AV173" s="211" t="e">
        <f>IF('Crisis Indicator Data'!#REF!="No Data",1,IF(#REF!&lt;&gt;"",1,0))</f>
        <v>#REF!</v>
      </c>
      <c r="AW173" s="211" t="e">
        <f>IF('Crisis Indicator Data'!#REF!="No Data",1,IF(#REF!&lt;&gt;"",1,0))</f>
        <v>#REF!</v>
      </c>
      <c r="AX173" s="211" t="e">
        <f>IF('Crisis Indicator Data'!#REF!="No Data",1,IF(#REF!&lt;&gt;"",1,0))</f>
        <v>#REF!</v>
      </c>
      <c r="AY173" s="211" t="e">
        <f>IF('Crisis Indicator Data'!#REF!="No Data",1,IF(#REF!&lt;&gt;"",1,0))</f>
        <v>#REF!</v>
      </c>
      <c r="AZ173" s="211" t="e">
        <f>IF('Crisis Indicator Data'!#REF!="No Data",1,IF(#REF!&lt;&gt;"",1,0))</f>
        <v>#REF!</v>
      </c>
      <c r="BA173" t="e">
        <f t="shared" si="10"/>
        <v>#REF!</v>
      </c>
      <c r="BB173" s="22" t="e">
        <f t="shared" si="11"/>
        <v>#REF!</v>
      </c>
    </row>
    <row r="174" spans="1:54" x14ac:dyDescent="0.25">
      <c r="A174" t="s">
        <v>8976</v>
      </c>
      <c r="B174" s="211" t="e">
        <f>IF('Crisis Indicator Data'!#REF!="No Data",1,IF(#REF!&lt;&gt;"",1,0))</f>
        <v>#REF!</v>
      </c>
      <c r="C174" s="211" t="e">
        <f>IF('Crisis Indicator Data'!#REF!="No Data",1,IF(#REF!&lt;&gt;"",1,0))</f>
        <v>#REF!</v>
      </c>
      <c r="D174" s="211" t="e">
        <f>IF('Crisis Indicator Data'!#REF!="No Data",1,IF(#REF!&lt;&gt;"",1,0))</f>
        <v>#REF!</v>
      </c>
      <c r="E174" s="211" t="e">
        <f>IF('Crisis Indicator Data'!#REF!="No Data",1,IF(#REF!&lt;&gt;"",1,0))</f>
        <v>#REF!</v>
      </c>
      <c r="F174" s="211" t="e">
        <f>IF('Crisis Indicator Data'!#REF!="No Data",1,IF(#REF!&lt;&gt;"",1,0))</f>
        <v>#REF!</v>
      </c>
      <c r="G174" s="211" t="e">
        <f>IF('Crisis Indicator Data'!#REF!="No Data",1,IF(#REF!&lt;&gt;"",1,0))</f>
        <v>#REF!</v>
      </c>
      <c r="H174" s="211" t="e">
        <f>IF('Crisis Indicator Data'!#REF!="No Data",1,IF(#REF!&lt;&gt;"",1,0))</f>
        <v>#REF!</v>
      </c>
      <c r="I174" s="211" t="e">
        <f>IF('Crisis Indicator Data'!#REF!="No Data",1,IF(#REF!&lt;&gt;"",1,0))</f>
        <v>#REF!</v>
      </c>
      <c r="J174" s="211" t="e">
        <f>IF('Crisis Indicator Data'!#REF!="No Data",1,IF(#REF!&lt;&gt;"",1,0))</f>
        <v>#REF!</v>
      </c>
      <c r="K174" s="211" t="e">
        <f>IF('Crisis Indicator Data'!#REF!="No Data",1,IF(#REF!&lt;&gt;"",1,0))</f>
        <v>#REF!</v>
      </c>
      <c r="L174" s="211" t="e">
        <f>IF('Crisis Indicator Data'!#REF!="No Data",1,IF(#REF!&lt;&gt;"",1,0))</f>
        <v>#REF!</v>
      </c>
      <c r="M174" s="211" t="e">
        <f>IF('Crisis Indicator Data'!#REF!="No Data",1,IF(#REF!&lt;&gt;"",1,0))</f>
        <v>#REF!</v>
      </c>
      <c r="N174" s="211" t="e">
        <f>IF('Crisis Indicator Data'!#REF!="No Data",1,IF(#REF!&lt;&gt;"",1,0))</f>
        <v>#REF!</v>
      </c>
      <c r="O174" s="211" t="e">
        <f>IF('Crisis Indicator Data'!#REF!="No Data",1,IF(#REF!&lt;&gt;"",1,0))</f>
        <v>#REF!</v>
      </c>
      <c r="P174" s="211" t="e">
        <f>IF('Crisis Indicator Data'!#REF!="No Data",1,IF(#REF!&lt;&gt;"",1,0))</f>
        <v>#REF!</v>
      </c>
      <c r="Q174" s="211" t="e">
        <f>IF('Crisis Indicator Data'!#REF!="No Data",1,IF(#REF!&lt;&gt;"",1,0))</f>
        <v>#REF!</v>
      </c>
      <c r="R174" s="211" t="e">
        <f>IF('Crisis Indicator Data'!#REF!="No Data",1,IF(#REF!&lt;&gt;"",1,0))</f>
        <v>#REF!</v>
      </c>
      <c r="S174" s="211" t="e">
        <f>IF('Crisis Indicator Data'!#REF!="No Data",1,IF(#REF!&lt;&gt;"",1,0))</f>
        <v>#REF!</v>
      </c>
      <c r="T174" s="211" t="e">
        <f>IF('Crisis Indicator Data'!#REF!="No Data",1,IF(#REF!&lt;&gt;"",1,0))</f>
        <v>#REF!</v>
      </c>
      <c r="U174" s="211" t="e">
        <f>IF('Crisis Indicator Data'!#REF!="No Data",1,IF(#REF!&lt;&gt;"",1,0))</f>
        <v>#REF!</v>
      </c>
      <c r="V174" s="211" t="e">
        <f>IF('Crisis Indicator Data'!#REF!="No Data",1,IF(#REF!&lt;&gt;"",1,0))</f>
        <v>#REF!</v>
      </c>
      <c r="W174" s="211" t="e">
        <f>IF('Crisis Indicator Data'!#REF!="No Data",1,IF(#REF!&lt;&gt;"",1,0))</f>
        <v>#REF!</v>
      </c>
      <c r="X174" s="211" t="e">
        <f>IF('Crisis Indicator Data'!#REF!="No Data",1,IF(#REF!&lt;&gt;"",1,0))</f>
        <v>#REF!</v>
      </c>
      <c r="Y174" s="211" t="e">
        <f>IF('Crisis Indicator Data'!#REF!="No Data",1,IF(#REF!&lt;&gt;"",1,0))</f>
        <v>#REF!</v>
      </c>
      <c r="Z174" s="211" t="e">
        <f>IF('Crisis Indicator Data'!#REF!="No Data",1,IF(#REF!&lt;&gt;"",1,0))</f>
        <v>#REF!</v>
      </c>
      <c r="AA174" s="211" t="e">
        <f>IF('Crisis Indicator Data'!#REF!="No Data",1,IF(#REF!&lt;&gt;"",1,0))</f>
        <v>#REF!</v>
      </c>
      <c r="AB174" s="211" t="e">
        <f>IF('Crisis Indicator Data'!#REF!="No Data",1,IF(#REF!&lt;&gt;"",1,0))</f>
        <v>#REF!</v>
      </c>
      <c r="AC174" s="211" t="e">
        <f>IF('Crisis Indicator Data'!#REF!="No Data",1,IF(#REF!&lt;&gt;"",1,0))</f>
        <v>#REF!</v>
      </c>
      <c r="AD174" s="211" t="e">
        <f>IF('Crisis Indicator Data'!#REF!="No Data",1,IF(#REF!&lt;&gt;"",1,0))</f>
        <v>#REF!</v>
      </c>
      <c r="AE174" s="211" t="e">
        <f>IF('Crisis Indicator Data'!#REF!="No Data",1,IF(#REF!&lt;&gt;"",1,0))</f>
        <v>#REF!</v>
      </c>
      <c r="AF174" s="211" t="e">
        <f>IF('Crisis Indicator Data'!#REF!="No Data",1,IF(#REF!&lt;&gt;"",1,0))</f>
        <v>#REF!</v>
      </c>
      <c r="AG174" s="211" t="e">
        <f>IF('Crisis Indicator Data'!#REF!="No Data",1,IF(#REF!&lt;&gt;"",1,0))</f>
        <v>#REF!</v>
      </c>
      <c r="AH174" s="211" t="e">
        <f>IF('Crisis Indicator Data'!#REF!="No Data",1,IF(#REF!&lt;&gt;"",1,0))</f>
        <v>#REF!</v>
      </c>
      <c r="AI174" s="211" t="e">
        <f>IF('Crisis Indicator Data'!#REF!="No Data",1,IF(#REF!&lt;&gt;"",1,0))</f>
        <v>#REF!</v>
      </c>
      <c r="AJ174" s="211" t="e">
        <f>IF('Crisis Indicator Data'!#REF!="No Data",1,IF(#REF!&lt;&gt;"",1,0))</f>
        <v>#REF!</v>
      </c>
      <c r="AK174" s="211" t="e">
        <f>IF('Crisis Indicator Data'!#REF!="No Data",1,IF(#REF!&lt;&gt;"",1,0))</f>
        <v>#REF!</v>
      </c>
      <c r="AL174" s="211" t="e">
        <f>IF('Crisis Indicator Data'!#REF!="No Data",1,IF(#REF!&lt;&gt;"",1,0))</f>
        <v>#REF!</v>
      </c>
      <c r="AM174" s="211" t="e">
        <f>IF('Crisis Indicator Data'!#REF!="No Data",1,IF(#REF!&lt;&gt;"",1,0))</f>
        <v>#REF!</v>
      </c>
      <c r="AN174" s="211" t="e">
        <f>IF('Crisis Indicator Data'!#REF!="No Data",1,IF(#REF!&lt;&gt;"",1,0))</f>
        <v>#REF!</v>
      </c>
      <c r="AO174" s="211" t="e">
        <f>IF('Crisis Indicator Data'!#REF!="No Data",1,IF(#REF!&lt;&gt;"",1,0))</f>
        <v>#REF!</v>
      </c>
      <c r="AP174" s="211" t="e">
        <f>IF('Crisis Indicator Data'!#REF!="No Data",1,IF(#REF!&lt;&gt;"",1,0))</f>
        <v>#REF!</v>
      </c>
      <c r="AQ174" s="211" t="e">
        <f>IF('Crisis Indicator Data'!#REF!="No Data",1,IF(#REF!&lt;&gt;"",1,0))</f>
        <v>#REF!</v>
      </c>
      <c r="AR174" s="211" t="e">
        <f>IF('Crisis Indicator Data'!#REF!="No Data",1,IF(#REF!&lt;&gt;"",1,0))</f>
        <v>#REF!</v>
      </c>
      <c r="AS174" s="211" t="e">
        <f>IF('Crisis Indicator Data'!#REF!="No Data",1,IF(#REF!&lt;&gt;"",1,0))</f>
        <v>#REF!</v>
      </c>
      <c r="AT174" s="211" t="e">
        <f>IF('Crisis Indicator Data'!#REF!="No Data",1,IF(#REF!&lt;&gt;"",1,0))</f>
        <v>#REF!</v>
      </c>
      <c r="AU174" s="211" t="e">
        <f>IF('Crisis Indicator Data'!#REF!="No Data",1,IF(#REF!&lt;&gt;"",1,0))</f>
        <v>#REF!</v>
      </c>
      <c r="AV174" s="211" t="e">
        <f>IF('Crisis Indicator Data'!#REF!="No Data",1,IF(#REF!&lt;&gt;"",1,0))</f>
        <v>#REF!</v>
      </c>
      <c r="AW174" s="211" t="e">
        <f>IF('Crisis Indicator Data'!#REF!="No Data",1,IF(#REF!&lt;&gt;"",1,0))</f>
        <v>#REF!</v>
      </c>
      <c r="AX174" s="211" t="e">
        <f>IF('Crisis Indicator Data'!#REF!="No Data",1,IF(#REF!&lt;&gt;"",1,0))</f>
        <v>#REF!</v>
      </c>
      <c r="AY174" s="211" t="e">
        <f>IF('Crisis Indicator Data'!#REF!="No Data",1,IF(#REF!&lt;&gt;"",1,0))</f>
        <v>#REF!</v>
      </c>
      <c r="AZ174" s="211" t="e">
        <f>IF('Crisis Indicator Data'!#REF!="No Data",1,IF(#REF!&lt;&gt;"",1,0))</f>
        <v>#REF!</v>
      </c>
      <c r="BA174" t="e">
        <f t="shared" si="10"/>
        <v>#REF!</v>
      </c>
      <c r="BB174" s="22" t="e">
        <f t="shared" si="11"/>
        <v>#REF!</v>
      </c>
    </row>
    <row r="175" spans="1:54" x14ac:dyDescent="0.25">
      <c r="A175" t="s">
        <v>8977</v>
      </c>
      <c r="B175" s="211" t="e">
        <f>IF('Crisis Indicator Data'!#REF!="No Data",1,IF(#REF!&lt;&gt;"",1,0))</f>
        <v>#REF!</v>
      </c>
      <c r="C175" s="211" t="e">
        <f>IF('Crisis Indicator Data'!#REF!="No Data",1,IF(#REF!&lt;&gt;"",1,0))</f>
        <v>#REF!</v>
      </c>
      <c r="D175" s="211" t="e">
        <f>IF('Crisis Indicator Data'!#REF!="No Data",1,IF(#REF!&lt;&gt;"",1,0))</f>
        <v>#REF!</v>
      </c>
      <c r="E175" s="211" t="e">
        <f>IF('Crisis Indicator Data'!#REF!="No Data",1,IF(#REF!&lt;&gt;"",1,0))</f>
        <v>#REF!</v>
      </c>
      <c r="F175" s="211" t="e">
        <f>IF('Crisis Indicator Data'!#REF!="No Data",1,IF(#REF!&lt;&gt;"",1,0))</f>
        <v>#REF!</v>
      </c>
      <c r="G175" s="211" t="e">
        <f>IF('Crisis Indicator Data'!#REF!="No Data",1,IF(#REF!&lt;&gt;"",1,0))</f>
        <v>#REF!</v>
      </c>
      <c r="H175" s="211" t="e">
        <f>IF('Crisis Indicator Data'!#REF!="No Data",1,IF(#REF!&lt;&gt;"",1,0))</f>
        <v>#REF!</v>
      </c>
      <c r="I175" s="211" t="e">
        <f>IF('Crisis Indicator Data'!#REF!="No Data",1,IF(#REF!&lt;&gt;"",1,0))</f>
        <v>#REF!</v>
      </c>
      <c r="J175" s="211" t="e">
        <f>IF('Crisis Indicator Data'!#REF!="No Data",1,IF(#REF!&lt;&gt;"",1,0))</f>
        <v>#REF!</v>
      </c>
      <c r="K175" s="211" t="e">
        <f>IF('Crisis Indicator Data'!#REF!="No Data",1,IF(#REF!&lt;&gt;"",1,0))</f>
        <v>#REF!</v>
      </c>
      <c r="L175" s="211" t="e">
        <f>IF('Crisis Indicator Data'!#REF!="No Data",1,IF(#REF!&lt;&gt;"",1,0))</f>
        <v>#REF!</v>
      </c>
      <c r="M175" s="211" t="e">
        <f>IF('Crisis Indicator Data'!#REF!="No Data",1,IF(#REF!&lt;&gt;"",1,0))</f>
        <v>#REF!</v>
      </c>
      <c r="N175" s="211" t="e">
        <f>IF('Crisis Indicator Data'!#REF!="No Data",1,IF(#REF!&lt;&gt;"",1,0))</f>
        <v>#REF!</v>
      </c>
      <c r="O175" s="211" t="e">
        <f>IF('Crisis Indicator Data'!#REF!="No Data",1,IF(#REF!&lt;&gt;"",1,0))</f>
        <v>#REF!</v>
      </c>
      <c r="P175" s="211" t="e">
        <f>IF('Crisis Indicator Data'!#REF!="No Data",1,IF(#REF!&lt;&gt;"",1,0))</f>
        <v>#REF!</v>
      </c>
      <c r="Q175" s="211" t="e">
        <f>IF('Crisis Indicator Data'!#REF!="No Data",1,IF(#REF!&lt;&gt;"",1,0))</f>
        <v>#REF!</v>
      </c>
      <c r="R175" s="211" t="e">
        <f>IF('Crisis Indicator Data'!#REF!="No Data",1,IF(#REF!&lt;&gt;"",1,0))</f>
        <v>#REF!</v>
      </c>
      <c r="S175" s="211" t="e">
        <f>IF('Crisis Indicator Data'!#REF!="No Data",1,IF(#REF!&lt;&gt;"",1,0))</f>
        <v>#REF!</v>
      </c>
      <c r="T175" s="211" t="e">
        <f>IF('Crisis Indicator Data'!#REF!="No Data",1,IF(#REF!&lt;&gt;"",1,0))</f>
        <v>#REF!</v>
      </c>
      <c r="U175" s="211" t="e">
        <f>IF('Crisis Indicator Data'!#REF!="No Data",1,IF(#REF!&lt;&gt;"",1,0))</f>
        <v>#REF!</v>
      </c>
      <c r="V175" s="211" t="e">
        <f>IF('Crisis Indicator Data'!#REF!="No Data",1,IF(#REF!&lt;&gt;"",1,0))</f>
        <v>#REF!</v>
      </c>
      <c r="W175" s="211" t="e">
        <f>IF('Crisis Indicator Data'!#REF!="No Data",1,IF(#REF!&lt;&gt;"",1,0))</f>
        <v>#REF!</v>
      </c>
      <c r="X175" s="211" t="e">
        <f>IF('Crisis Indicator Data'!#REF!="No Data",1,IF(#REF!&lt;&gt;"",1,0))</f>
        <v>#REF!</v>
      </c>
      <c r="Y175" s="211" t="e">
        <f>IF('Crisis Indicator Data'!#REF!="No Data",1,IF(#REF!&lt;&gt;"",1,0))</f>
        <v>#REF!</v>
      </c>
      <c r="Z175" s="211" t="e">
        <f>IF('Crisis Indicator Data'!#REF!="No Data",1,IF(#REF!&lt;&gt;"",1,0))</f>
        <v>#REF!</v>
      </c>
      <c r="AA175" s="211" t="e">
        <f>IF('Crisis Indicator Data'!#REF!="No Data",1,IF(#REF!&lt;&gt;"",1,0))</f>
        <v>#REF!</v>
      </c>
      <c r="AB175" s="211" t="e">
        <f>IF('Crisis Indicator Data'!#REF!="No Data",1,IF(#REF!&lt;&gt;"",1,0))</f>
        <v>#REF!</v>
      </c>
      <c r="AC175" s="211" t="e">
        <f>IF('Crisis Indicator Data'!#REF!="No Data",1,IF(#REF!&lt;&gt;"",1,0))</f>
        <v>#REF!</v>
      </c>
      <c r="AD175" s="211" t="e">
        <f>IF('Crisis Indicator Data'!#REF!="No Data",1,IF(#REF!&lt;&gt;"",1,0))</f>
        <v>#REF!</v>
      </c>
      <c r="AE175" s="211" t="e">
        <f>IF('Crisis Indicator Data'!#REF!="No Data",1,IF(#REF!&lt;&gt;"",1,0))</f>
        <v>#REF!</v>
      </c>
      <c r="AF175" s="211" t="e">
        <f>IF('Crisis Indicator Data'!#REF!="No Data",1,IF(#REF!&lt;&gt;"",1,0))</f>
        <v>#REF!</v>
      </c>
      <c r="AG175" s="211" t="e">
        <f>IF('Crisis Indicator Data'!#REF!="No Data",1,IF(#REF!&lt;&gt;"",1,0))</f>
        <v>#REF!</v>
      </c>
      <c r="AH175" s="211" t="e">
        <f>IF('Crisis Indicator Data'!#REF!="No Data",1,IF(#REF!&lt;&gt;"",1,0))</f>
        <v>#REF!</v>
      </c>
      <c r="AI175" s="211" t="e">
        <f>IF('Crisis Indicator Data'!#REF!="No Data",1,IF(#REF!&lt;&gt;"",1,0))</f>
        <v>#REF!</v>
      </c>
      <c r="AJ175" s="211" t="e">
        <f>IF('Crisis Indicator Data'!#REF!="No Data",1,IF(#REF!&lt;&gt;"",1,0))</f>
        <v>#REF!</v>
      </c>
      <c r="AK175" s="211" t="e">
        <f>IF('Crisis Indicator Data'!#REF!="No Data",1,IF(#REF!&lt;&gt;"",1,0))</f>
        <v>#REF!</v>
      </c>
      <c r="AL175" s="211" t="e">
        <f>IF('Crisis Indicator Data'!#REF!="No Data",1,IF(#REF!&lt;&gt;"",1,0))</f>
        <v>#REF!</v>
      </c>
      <c r="AM175" s="211" t="e">
        <f>IF('Crisis Indicator Data'!#REF!="No Data",1,IF(#REF!&lt;&gt;"",1,0))</f>
        <v>#REF!</v>
      </c>
      <c r="AN175" s="211" t="e">
        <f>IF('Crisis Indicator Data'!#REF!="No Data",1,IF(#REF!&lt;&gt;"",1,0))</f>
        <v>#REF!</v>
      </c>
      <c r="AO175" s="211" t="e">
        <f>IF('Crisis Indicator Data'!#REF!="No Data",1,IF(#REF!&lt;&gt;"",1,0))</f>
        <v>#REF!</v>
      </c>
      <c r="AP175" s="211" t="e">
        <f>IF('Crisis Indicator Data'!#REF!="No Data",1,IF(#REF!&lt;&gt;"",1,0))</f>
        <v>#REF!</v>
      </c>
      <c r="AQ175" s="211" t="e">
        <f>IF('Crisis Indicator Data'!#REF!="No Data",1,IF(#REF!&lt;&gt;"",1,0))</f>
        <v>#REF!</v>
      </c>
      <c r="AR175" s="211" t="e">
        <f>IF('Crisis Indicator Data'!#REF!="No Data",1,IF(#REF!&lt;&gt;"",1,0))</f>
        <v>#REF!</v>
      </c>
      <c r="AS175" s="211" t="e">
        <f>IF('Crisis Indicator Data'!#REF!="No Data",1,IF(#REF!&lt;&gt;"",1,0))</f>
        <v>#REF!</v>
      </c>
      <c r="AT175" s="211" t="e">
        <f>IF('Crisis Indicator Data'!#REF!="No Data",1,IF(#REF!&lt;&gt;"",1,0))</f>
        <v>#REF!</v>
      </c>
      <c r="AU175" s="211" t="e">
        <f>IF('Crisis Indicator Data'!#REF!="No Data",1,IF(#REF!&lt;&gt;"",1,0))</f>
        <v>#REF!</v>
      </c>
      <c r="AV175" s="211" t="e">
        <f>IF('Crisis Indicator Data'!#REF!="No Data",1,IF(#REF!&lt;&gt;"",1,0))</f>
        <v>#REF!</v>
      </c>
      <c r="AW175" s="211" t="e">
        <f>IF('Crisis Indicator Data'!#REF!="No Data",1,IF(#REF!&lt;&gt;"",1,0))</f>
        <v>#REF!</v>
      </c>
      <c r="AX175" s="211" t="e">
        <f>IF('Crisis Indicator Data'!#REF!="No Data",1,IF(#REF!&lt;&gt;"",1,0))</f>
        <v>#REF!</v>
      </c>
      <c r="AY175" s="211" t="e">
        <f>IF('Crisis Indicator Data'!#REF!="No Data",1,IF(#REF!&lt;&gt;"",1,0))</f>
        <v>#REF!</v>
      </c>
      <c r="AZ175" s="211" t="e">
        <f>IF('Crisis Indicator Data'!#REF!="No Data",1,IF(#REF!&lt;&gt;"",1,0))</f>
        <v>#REF!</v>
      </c>
      <c r="BA175" t="e">
        <f t="shared" si="10"/>
        <v>#REF!</v>
      </c>
      <c r="BB175" s="22" t="e">
        <f t="shared" si="11"/>
        <v>#REF!</v>
      </c>
    </row>
    <row r="176" spans="1:54" x14ac:dyDescent="0.25">
      <c r="A176" t="s">
        <v>8978</v>
      </c>
      <c r="B176" s="211" t="e">
        <f>IF('Crisis Indicator Data'!#REF!="No Data",1,IF(#REF!&lt;&gt;"",1,0))</f>
        <v>#REF!</v>
      </c>
      <c r="C176" s="211" t="e">
        <f>IF('Crisis Indicator Data'!#REF!="No Data",1,IF(#REF!&lt;&gt;"",1,0))</f>
        <v>#REF!</v>
      </c>
      <c r="D176" s="211" t="e">
        <f>IF('Crisis Indicator Data'!#REF!="No Data",1,IF(#REF!&lt;&gt;"",1,0))</f>
        <v>#REF!</v>
      </c>
      <c r="E176" s="211" t="e">
        <f>IF('Crisis Indicator Data'!#REF!="No Data",1,IF(#REF!&lt;&gt;"",1,0))</f>
        <v>#REF!</v>
      </c>
      <c r="F176" s="211" t="e">
        <f>IF('Crisis Indicator Data'!#REF!="No Data",1,IF(#REF!&lt;&gt;"",1,0))</f>
        <v>#REF!</v>
      </c>
      <c r="G176" s="211" t="e">
        <f>IF('Crisis Indicator Data'!#REF!="No Data",1,IF(#REF!&lt;&gt;"",1,0))</f>
        <v>#REF!</v>
      </c>
      <c r="H176" s="211" t="e">
        <f>IF('Crisis Indicator Data'!#REF!="No Data",1,IF(#REF!&lt;&gt;"",1,0))</f>
        <v>#REF!</v>
      </c>
      <c r="I176" s="211" t="e">
        <f>IF('Crisis Indicator Data'!#REF!="No Data",1,IF(#REF!&lt;&gt;"",1,0))</f>
        <v>#REF!</v>
      </c>
      <c r="J176" s="211" t="e">
        <f>IF('Crisis Indicator Data'!#REF!="No Data",1,IF(#REF!&lt;&gt;"",1,0))</f>
        <v>#REF!</v>
      </c>
      <c r="K176" s="211" t="e">
        <f>IF('Crisis Indicator Data'!#REF!="No Data",1,IF(#REF!&lt;&gt;"",1,0))</f>
        <v>#REF!</v>
      </c>
      <c r="L176" s="211" t="e">
        <f>IF('Crisis Indicator Data'!#REF!="No Data",1,IF(#REF!&lt;&gt;"",1,0))</f>
        <v>#REF!</v>
      </c>
      <c r="M176" s="211" t="e">
        <f>IF('Crisis Indicator Data'!#REF!="No Data",1,IF(#REF!&lt;&gt;"",1,0))</f>
        <v>#REF!</v>
      </c>
      <c r="N176" s="211" t="e">
        <f>IF('Crisis Indicator Data'!#REF!="No Data",1,IF(#REF!&lt;&gt;"",1,0))</f>
        <v>#REF!</v>
      </c>
      <c r="O176" s="211" t="e">
        <f>IF('Crisis Indicator Data'!#REF!="No Data",1,IF(#REF!&lt;&gt;"",1,0))</f>
        <v>#REF!</v>
      </c>
      <c r="P176" s="211" t="e">
        <f>IF('Crisis Indicator Data'!#REF!="No Data",1,IF(#REF!&lt;&gt;"",1,0))</f>
        <v>#REF!</v>
      </c>
      <c r="Q176" s="211" t="e">
        <f>IF('Crisis Indicator Data'!#REF!="No Data",1,IF(#REF!&lt;&gt;"",1,0))</f>
        <v>#REF!</v>
      </c>
      <c r="R176" s="211" t="e">
        <f>IF('Crisis Indicator Data'!#REF!="No Data",1,IF(#REF!&lt;&gt;"",1,0))</f>
        <v>#REF!</v>
      </c>
      <c r="S176" s="211" t="e">
        <f>IF('Crisis Indicator Data'!#REF!="No Data",1,IF(#REF!&lt;&gt;"",1,0))</f>
        <v>#REF!</v>
      </c>
      <c r="T176" s="211" t="e">
        <f>IF('Crisis Indicator Data'!#REF!="No Data",1,IF(#REF!&lt;&gt;"",1,0))</f>
        <v>#REF!</v>
      </c>
      <c r="U176" s="211" t="e">
        <f>IF('Crisis Indicator Data'!#REF!="No Data",1,IF(#REF!&lt;&gt;"",1,0))</f>
        <v>#REF!</v>
      </c>
      <c r="V176" s="211" t="e">
        <f>IF('Crisis Indicator Data'!#REF!="No Data",1,IF(#REF!&lt;&gt;"",1,0))</f>
        <v>#REF!</v>
      </c>
      <c r="W176" s="211" t="e">
        <f>IF('Crisis Indicator Data'!#REF!="No Data",1,IF(#REF!&lt;&gt;"",1,0))</f>
        <v>#REF!</v>
      </c>
      <c r="X176" s="211" t="e">
        <f>IF('Crisis Indicator Data'!#REF!="No Data",1,IF(#REF!&lt;&gt;"",1,0))</f>
        <v>#REF!</v>
      </c>
      <c r="Y176" s="211" t="e">
        <f>IF('Crisis Indicator Data'!#REF!="No Data",1,IF(#REF!&lt;&gt;"",1,0))</f>
        <v>#REF!</v>
      </c>
      <c r="Z176" s="211" t="e">
        <f>IF('Crisis Indicator Data'!#REF!="No Data",1,IF(#REF!&lt;&gt;"",1,0))</f>
        <v>#REF!</v>
      </c>
      <c r="AA176" s="211" t="e">
        <f>IF('Crisis Indicator Data'!#REF!="No Data",1,IF(#REF!&lt;&gt;"",1,0))</f>
        <v>#REF!</v>
      </c>
      <c r="AB176" s="211" t="e">
        <f>IF('Crisis Indicator Data'!#REF!="No Data",1,IF(#REF!&lt;&gt;"",1,0))</f>
        <v>#REF!</v>
      </c>
      <c r="AC176" s="211" t="e">
        <f>IF('Crisis Indicator Data'!#REF!="No Data",1,IF(#REF!&lt;&gt;"",1,0))</f>
        <v>#REF!</v>
      </c>
      <c r="AD176" s="211" t="e">
        <f>IF('Crisis Indicator Data'!#REF!="No Data",1,IF(#REF!&lt;&gt;"",1,0))</f>
        <v>#REF!</v>
      </c>
      <c r="AE176" s="211" t="e">
        <f>IF('Crisis Indicator Data'!#REF!="No Data",1,IF(#REF!&lt;&gt;"",1,0))</f>
        <v>#REF!</v>
      </c>
      <c r="AF176" s="211" t="e">
        <f>IF('Crisis Indicator Data'!#REF!="No Data",1,IF(#REF!&lt;&gt;"",1,0))</f>
        <v>#REF!</v>
      </c>
      <c r="AG176" s="211" t="e">
        <f>IF('Crisis Indicator Data'!#REF!="No Data",1,IF(#REF!&lt;&gt;"",1,0))</f>
        <v>#REF!</v>
      </c>
      <c r="AH176" s="211" t="e">
        <f>IF('Crisis Indicator Data'!#REF!="No Data",1,IF(#REF!&lt;&gt;"",1,0))</f>
        <v>#REF!</v>
      </c>
      <c r="AI176" s="211" t="e">
        <f>IF('Crisis Indicator Data'!#REF!="No Data",1,IF(#REF!&lt;&gt;"",1,0))</f>
        <v>#REF!</v>
      </c>
      <c r="AJ176" s="211" t="e">
        <f>IF('Crisis Indicator Data'!#REF!="No Data",1,IF(#REF!&lt;&gt;"",1,0))</f>
        <v>#REF!</v>
      </c>
      <c r="AK176" s="211" t="e">
        <f>IF('Crisis Indicator Data'!#REF!="No Data",1,IF(#REF!&lt;&gt;"",1,0))</f>
        <v>#REF!</v>
      </c>
      <c r="AL176" s="211" t="e">
        <f>IF('Crisis Indicator Data'!#REF!="No Data",1,IF(#REF!&lt;&gt;"",1,0))</f>
        <v>#REF!</v>
      </c>
      <c r="AM176" s="211" t="e">
        <f>IF('Crisis Indicator Data'!#REF!="No Data",1,IF(#REF!&lt;&gt;"",1,0))</f>
        <v>#REF!</v>
      </c>
      <c r="AN176" s="211" t="e">
        <f>IF('Crisis Indicator Data'!#REF!="No Data",1,IF(#REF!&lt;&gt;"",1,0))</f>
        <v>#REF!</v>
      </c>
      <c r="AO176" s="211" t="e">
        <f>IF('Crisis Indicator Data'!#REF!="No Data",1,IF(#REF!&lt;&gt;"",1,0))</f>
        <v>#REF!</v>
      </c>
      <c r="AP176" s="211" t="e">
        <f>IF('Crisis Indicator Data'!#REF!="No Data",1,IF(#REF!&lt;&gt;"",1,0))</f>
        <v>#REF!</v>
      </c>
      <c r="AQ176" s="211" t="e">
        <f>IF('Crisis Indicator Data'!#REF!="No Data",1,IF(#REF!&lt;&gt;"",1,0))</f>
        <v>#REF!</v>
      </c>
      <c r="AR176" s="211" t="e">
        <f>IF('Crisis Indicator Data'!#REF!="No Data",1,IF(#REF!&lt;&gt;"",1,0))</f>
        <v>#REF!</v>
      </c>
      <c r="AS176" s="211" t="e">
        <f>IF('Crisis Indicator Data'!#REF!="No Data",1,IF(#REF!&lt;&gt;"",1,0))</f>
        <v>#REF!</v>
      </c>
      <c r="AT176" s="211" t="e">
        <f>IF('Crisis Indicator Data'!#REF!="No Data",1,IF(#REF!&lt;&gt;"",1,0))</f>
        <v>#REF!</v>
      </c>
      <c r="AU176" s="211" t="e">
        <f>IF('Crisis Indicator Data'!#REF!="No Data",1,IF(#REF!&lt;&gt;"",1,0))</f>
        <v>#REF!</v>
      </c>
      <c r="AV176" s="211" t="e">
        <f>IF('Crisis Indicator Data'!#REF!="No Data",1,IF(#REF!&lt;&gt;"",1,0))</f>
        <v>#REF!</v>
      </c>
      <c r="AW176" s="211" t="e">
        <f>IF('Crisis Indicator Data'!#REF!="No Data",1,IF(#REF!&lt;&gt;"",1,0))</f>
        <v>#REF!</v>
      </c>
      <c r="AX176" s="211" t="e">
        <f>IF('Crisis Indicator Data'!#REF!="No Data",1,IF(#REF!&lt;&gt;"",1,0))</f>
        <v>#REF!</v>
      </c>
      <c r="AY176" s="211" t="e">
        <f>IF('Crisis Indicator Data'!#REF!="No Data",1,IF(#REF!&lt;&gt;"",1,0))</f>
        <v>#REF!</v>
      </c>
      <c r="AZ176" s="211" t="e">
        <f>IF('Crisis Indicator Data'!#REF!="No Data",1,IF(#REF!&lt;&gt;"",1,0))</f>
        <v>#REF!</v>
      </c>
      <c r="BA176" t="e">
        <f t="shared" si="10"/>
        <v>#REF!</v>
      </c>
      <c r="BB176" s="22" t="e">
        <f t="shared" si="11"/>
        <v>#REF!</v>
      </c>
    </row>
    <row r="177" spans="1:54" x14ac:dyDescent="0.25">
      <c r="A177" t="s">
        <v>8979</v>
      </c>
      <c r="B177" s="211" t="e">
        <f>IF('Crisis Indicator Data'!#REF!="No Data",1,IF(#REF!&lt;&gt;"",1,0))</f>
        <v>#REF!</v>
      </c>
      <c r="C177" s="211" t="e">
        <f>IF('Crisis Indicator Data'!#REF!="No Data",1,IF(#REF!&lt;&gt;"",1,0))</f>
        <v>#REF!</v>
      </c>
      <c r="D177" s="211" t="e">
        <f>IF('Crisis Indicator Data'!#REF!="No Data",1,IF(#REF!&lt;&gt;"",1,0))</f>
        <v>#REF!</v>
      </c>
      <c r="E177" s="211" t="e">
        <f>IF('Crisis Indicator Data'!#REF!="No Data",1,IF(#REF!&lt;&gt;"",1,0))</f>
        <v>#REF!</v>
      </c>
      <c r="F177" s="211" t="e">
        <f>IF('Crisis Indicator Data'!#REF!="No Data",1,IF(#REF!&lt;&gt;"",1,0))</f>
        <v>#REF!</v>
      </c>
      <c r="G177" s="211" t="e">
        <f>IF('Crisis Indicator Data'!#REF!="No Data",1,IF(#REF!&lt;&gt;"",1,0))</f>
        <v>#REF!</v>
      </c>
      <c r="H177" s="211" t="e">
        <f>IF('Crisis Indicator Data'!#REF!="No Data",1,IF(#REF!&lt;&gt;"",1,0))</f>
        <v>#REF!</v>
      </c>
      <c r="I177" s="211" t="e">
        <f>IF('Crisis Indicator Data'!#REF!="No Data",1,IF(#REF!&lt;&gt;"",1,0))</f>
        <v>#REF!</v>
      </c>
      <c r="J177" s="211" t="e">
        <f>IF('Crisis Indicator Data'!#REF!="No Data",1,IF(#REF!&lt;&gt;"",1,0))</f>
        <v>#REF!</v>
      </c>
      <c r="K177" s="211" t="e">
        <f>IF('Crisis Indicator Data'!#REF!="No Data",1,IF(#REF!&lt;&gt;"",1,0))</f>
        <v>#REF!</v>
      </c>
      <c r="L177" s="211" t="e">
        <f>IF('Crisis Indicator Data'!#REF!="No Data",1,IF(#REF!&lt;&gt;"",1,0))</f>
        <v>#REF!</v>
      </c>
      <c r="M177" s="211" t="e">
        <f>IF('Crisis Indicator Data'!#REF!="No Data",1,IF(#REF!&lt;&gt;"",1,0))</f>
        <v>#REF!</v>
      </c>
      <c r="N177" s="211" t="e">
        <f>IF('Crisis Indicator Data'!#REF!="No Data",1,IF(#REF!&lt;&gt;"",1,0))</f>
        <v>#REF!</v>
      </c>
      <c r="O177" s="211" t="e">
        <f>IF('Crisis Indicator Data'!#REF!="No Data",1,IF(#REF!&lt;&gt;"",1,0))</f>
        <v>#REF!</v>
      </c>
      <c r="P177" s="211" t="e">
        <f>IF('Crisis Indicator Data'!#REF!="No Data",1,IF(#REF!&lt;&gt;"",1,0))</f>
        <v>#REF!</v>
      </c>
      <c r="Q177" s="211" t="e">
        <f>IF('Crisis Indicator Data'!#REF!="No Data",1,IF(#REF!&lt;&gt;"",1,0))</f>
        <v>#REF!</v>
      </c>
      <c r="R177" s="211" t="e">
        <f>IF('Crisis Indicator Data'!#REF!="No Data",1,IF(#REF!&lt;&gt;"",1,0))</f>
        <v>#REF!</v>
      </c>
      <c r="S177" s="211" t="e">
        <f>IF('Crisis Indicator Data'!#REF!="No Data",1,IF(#REF!&lt;&gt;"",1,0))</f>
        <v>#REF!</v>
      </c>
      <c r="T177" s="211" t="e">
        <f>IF('Crisis Indicator Data'!#REF!="No Data",1,IF(#REF!&lt;&gt;"",1,0))</f>
        <v>#REF!</v>
      </c>
      <c r="U177" s="211" t="e">
        <f>IF('Crisis Indicator Data'!#REF!="No Data",1,IF(#REF!&lt;&gt;"",1,0))</f>
        <v>#REF!</v>
      </c>
      <c r="V177" s="211" t="e">
        <f>IF('Crisis Indicator Data'!#REF!="No Data",1,IF(#REF!&lt;&gt;"",1,0))</f>
        <v>#REF!</v>
      </c>
      <c r="W177" s="211" t="e">
        <f>IF('Crisis Indicator Data'!#REF!="No Data",1,IF(#REF!&lt;&gt;"",1,0))</f>
        <v>#REF!</v>
      </c>
      <c r="X177" s="211" t="e">
        <f>IF('Crisis Indicator Data'!#REF!="No Data",1,IF(#REF!&lt;&gt;"",1,0))</f>
        <v>#REF!</v>
      </c>
      <c r="Y177" s="211" t="e">
        <f>IF('Crisis Indicator Data'!#REF!="No Data",1,IF(#REF!&lt;&gt;"",1,0))</f>
        <v>#REF!</v>
      </c>
      <c r="Z177" s="211" t="e">
        <f>IF('Crisis Indicator Data'!#REF!="No Data",1,IF(#REF!&lt;&gt;"",1,0))</f>
        <v>#REF!</v>
      </c>
      <c r="AA177" s="211" t="e">
        <f>IF('Crisis Indicator Data'!#REF!="No Data",1,IF(#REF!&lt;&gt;"",1,0))</f>
        <v>#REF!</v>
      </c>
      <c r="AB177" s="211" t="e">
        <f>IF('Crisis Indicator Data'!#REF!="No Data",1,IF(#REF!&lt;&gt;"",1,0))</f>
        <v>#REF!</v>
      </c>
      <c r="AC177" s="211" t="e">
        <f>IF('Crisis Indicator Data'!#REF!="No Data",1,IF(#REF!&lt;&gt;"",1,0))</f>
        <v>#REF!</v>
      </c>
      <c r="AD177" s="211" t="e">
        <f>IF('Crisis Indicator Data'!#REF!="No Data",1,IF(#REF!&lt;&gt;"",1,0))</f>
        <v>#REF!</v>
      </c>
      <c r="AE177" s="211" t="e">
        <f>IF('Crisis Indicator Data'!#REF!="No Data",1,IF(#REF!&lt;&gt;"",1,0))</f>
        <v>#REF!</v>
      </c>
      <c r="AF177" s="211" t="e">
        <f>IF('Crisis Indicator Data'!#REF!="No Data",1,IF(#REF!&lt;&gt;"",1,0))</f>
        <v>#REF!</v>
      </c>
      <c r="AG177" s="211" t="e">
        <f>IF('Crisis Indicator Data'!#REF!="No Data",1,IF(#REF!&lt;&gt;"",1,0))</f>
        <v>#REF!</v>
      </c>
      <c r="AH177" s="211" t="e">
        <f>IF('Crisis Indicator Data'!#REF!="No Data",1,IF(#REF!&lt;&gt;"",1,0))</f>
        <v>#REF!</v>
      </c>
      <c r="AI177" s="211" t="e">
        <f>IF('Crisis Indicator Data'!#REF!="No Data",1,IF(#REF!&lt;&gt;"",1,0))</f>
        <v>#REF!</v>
      </c>
      <c r="AJ177" s="211" t="e">
        <f>IF('Crisis Indicator Data'!#REF!="No Data",1,IF(#REF!&lt;&gt;"",1,0))</f>
        <v>#REF!</v>
      </c>
      <c r="AK177" s="211" t="e">
        <f>IF('Crisis Indicator Data'!#REF!="No Data",1,IF(#REF!&lt;&gt;"",1,0))</f>
        <v>#REF!</v>
      </c>
      <c r="AL177" s="211" t="e">
        <f>IF('Crisis Indicator Data'!#REF!="No Data",1,IF(#REF!&lt;&gt;"",1,0))</f>
        <v>#REF!</v>
      </c>
      <c r="AM177" s="211" t="e">
        <f>IF('Crisis Indicator Data'!#REF!="No Data",1,IF(#REF!&lt;&gt;"",1,0))</f>
        <v>#REF!</v>
      </c>
      <c r="AN177" s="211" t="e">
        <f>IF('Crisis Indicator Data'!#REF!="No Data",1,IF(#REF!&lt;&gt;"",1,0))</f>
        <v>#REF!</v>
      </c>
      <c r="AO177" s="211" t="e">
        <f>IF('Crisis Indicator Data'!#REF!="No Data",1,IF(#REF!&lt;&gt;"",1,0))</f>
        <v>#REF!</v>
      </c>
      <c r="AP177" s="211" t="e">
        <f>IF('Crisis Indicator Data'!#REF!="No Data",1,IF(#REF!&lt;&gt;"",1,0))</f>
        <v>#REF!</v>
      </c>
      <c r="AQ177" s="211" t="e">
        <f>IF('Crisis Indicator Data'!#REF!="No Data",1,IF(#REF!&lt;&gt;"",1,0))</f>
        <v>#REF!</v>
      </c>
      <c r="AR177" s="211" t="e">
        <f>IF('Crisis Indicator Data'!#REF!="No Data",1,IF(#REF!&lt;&gt;"",1,0))</f>
        <v>#REF!</v>
      </c>
      <c r="AS177" s="211" t="e">
        <f>IF('Crisis Indicator Data'!#REF!="No Data",1,IF(#REF!&lt;&gt;"",1,0))</f>
        <v>#REF!</v>
      </c>
      <c r="AT177" s="211" t="e">
        <f>IF('Crisis Indicator Data'!#REF!="No Data",1,IF(#REF!&lt;&gt;"",1,0))</f>
        <v>#REF!</v>
      </c>
      <c r="AU177" s="211" t="e">
        <f>IF('Crisis Indicator Data'!#REF!="No Data",1,IF(#REF!&lt;&gt;"",1,0))</f>
        <v>#REF!</v>
      </c>
      <c r="AV177" s="211" t="e">
        <f>IF('Crisis Indicator Data'!#REF!="No Data",1,IF(#REF!&lt;&gt;"",1,0))</f>
        <v>#REF!</v>
      </c>
      <c r="AW177" s="211" t="e">
        <f>IF('Crisis Indicator Data'!#REF!="No Data",1,IF(#REF!&lt;&gt;"",1,0))</f>
        <v>#REF!</v>
      </c>
      <c r="AX177" s="211" t="e">
        <f>IF('Crisis Indicator Data'!#REF!="No Data",1,IF(#REF!&lt;&gt;"",1,0))</f>
        <v>#REF!</v>
      </c>
      <c r="AY177" s="211" t="e">
        <f>IF('Crisis Indicator Data'!#REF!="No Data",1,IF(#REF!&lt;&gt;"",1,0))</f>
        <v>#REF!</v>
      </c>
      <c r="AZ177" s="211" t="e">
        <f>IF('Crisis Indicator Data'!#REF!="No Data",1,IF(#REF!&lt;&gt;"",1,0))</f>
        <v>#REF!</v>
      </c>
      <c r="BA177" t="e">
        <f t="shared" si="10"/>
        <v>#REF!</v>
      </c>
      <c r="BB177" s="22" t="e">
        <f t="shared" si="11"/>
        <v>#REF!</v>
      </c>
    </row>
    <row r="178" spans="1:54" x14ac:dyDescent="0.25">
      <c r="A178" t="s">
        <v>8972</v>
      </c>
      <c r="B178" s="211" t="e">
        <f>IF('Crisis Indicator Data'!#REF!="No Data",1,IF(#REF!&lt;&gt;"",1,0))</f>
        <v>#REF!</v>
      </c>
      <c r="C178" s="211" t="e">
        <f>IF('Crisis Indicator Data'!#REF!="No Data",1,IF(#REF!&lt;&gt;"",1,0))</f>
        <v>#REF!</v>
      </c>
      <c r="D178" s="211" t="e">
        <f>IF('Crisis Indicator Data'!#REF!="No Data",1,IF(#REF!&lt;&gt;"",1,0))</f>
        <v>#REF!</v>
      </c>
      <c r="E178" s="211" t="e">
        <f>IF('Crisis Indicator Data'!#REF!="No Data",1,IF(#REF!&lt;&gt;"",1,0))</f>
        <v>#REF!</v>
      </c>
      <c r="F178" s="211" t="e">
        <f>IF('Crisis Indicator Data'!#REF!="No Data",1,IF(#REF!&lt;&gt;"",1,0))</f>
        <v>#REF!</v>
      </c>
      <c r="G178" s="211" t="e">
        <f>IF('Crisis Indicator Data'!#REF!="No Data",1,IF(#REF!&lt;&gt;"",1,0))</f>
        <v>#REF!</v>
      </c>
      <c r="H178" s="211" t="e">
        <f>IF('Crisis Indicator Data'!#REF!="No Data",1,IF(#REF!&lt;&gt;"",1,0))</f>
        <v>#REF!</v>
      </c>
      <c r="I178" s="211" t="e">
        <f>IF('Crisis Indicator Data'!#REF!="No Data",1,IF(#REF!&lt;&gt;"",1,0))</f>
        <v>#REF!</v>
      </c>
      <c r="J178" s="211" t="e">
        <f>IF('Crisis Indicator Data'!#REF!="No Data",1,IF(#REF!&lt;&gt;"",1,0))</f>
        <v>#REF!</v>
      </c>
      <c r="K178" s="211" t="e">
        <f>IF('Crisis Indicator Data'!#REF!="No Data",1,IF(#REF!&lt;&gt;"",1,0))</f>
        <v>#REF!</v>
      </c>
      <c r="L178" s="211" t="e">
        <f>IF('Crisis Indicator Data'!#REF!="No Data",1,IF(#REF!&lt;&gt;"",1,0))</f>
        <v>#REF!</v>
      </c>
      <c r="M178" s="211" t="e">
        <f>IF('Crisis Indicator Data'!#REF!="No Data",1,IF(#REF!&lt;&gt;"",1,0))</f>
        <v>#REF!</v>
      </c>
      <c r="N178" s="211" t="e">
        <f>IF('Crisis Indicator Data'!#REF!="No Data",1,IF(#REF!&lt;&gt;"",1,0))</f>
        <v>#REF!</v>
      </c>
      <c r="O178" s="211" t="e">
        <f>IF('Crisis Indicator Data'!#REF!="No Data",1,IF(#REF!&lt;&gt;"",1,0))</f>
        <v>#REF!</v>
      </c>
      <c r="P178" s="211" t="e">
        <f>IF('Crisis Indicator Data'!#REF!="No Data",1,IF(#REF!&lt;&gt;"",1,0))</f>
        <v>#REF!</v>
      </c>
      <c r="Q178" s="211" t="e">
        <f>IF('Crisis Indicator Data'!#REF!="No Data",1,IF(#REF!&lt;&gt;"",1,0))</f>
        <v>#REF!</v>
      </c>
      <c r="R178" s="211" t="e">
        <f>IF('Crisis Indicator Data'!#REF!="No Data",1,IF(#REF!&lt;&gt;"",1,0))</f>
        <v>#REF!</v>
      </c>
      <c r="S178" s="211" t="e">
        <f>IF('Crisis Indicator Data'!#REF!="No Data",1,IF(#REF!&lt;&gt;"",1,0))</f>
        <v>#REF!</v>
      </c>
      <c r="T178" s="211" t="e">
        <f>IF('Crisis Indicator Data'!#REF!="No Data",1,IF(#REF!&lt;&gt;"",1,0))</f>
        <v>#REF!</v>
      </c>
      <c r="U178" s="211" t="e">
        <f>IF('Crisis Indicator Data'!#REF!="No Data",1,IF(#REF!&lt;&gt;"",1,0))</f>
        <v>#REF!</v>
      </c>
      <c r="V178" s="211" t="e">
        <f>IF('Crisis Indicator Data'!#REF!="No Data",1,IF(#REF!&lt;&gt;"",1,0))</f>
        <v>#REF!</v>
      </c>
      <c r="W178" s="211" t="e">
        <f>IF('Crisis Indicator Data'!#REF!="No Data",1,IF(#REF!&lt;&gt;"",1,0))</f>
        <v>#REF!</v>
      </c>
      <c r="X178" s="211" t="e">
        <f>IF('Crisis Indicator Data'!#REF!="No Data",1,IF(#REF!&lt;&gt;"",1,0))</f>
        <v>#REF!</v>
      </c>
      <c r="Y178" s="211" t="e">
        <f>IF('Crisis Indicator Data'!#REF!="No Data",1,IF(#REF!&lt;&gt;"",1,0))</f>
        <v>#REF!</v>
      </c>
      <c r="Z178" s="211" t="e">
        <f>IF('Crisis Indicator Data'!#REF!="No Data",1,IF(#REF!&lt;&gt;"",1,0))</f>
        <v>#REF!</v>
      </c>
      <c r="AA178" s="211" t="e">
        <f>IF('Crisis Indicator Data'!#REF!="No Data",1,IF(#REF!&lt;&gt;"",1,0))</f>
        <v>#REF!</v>
      </c>
      <c r="AB178" s="211" t="e">
        <f>IF('Crisis Indicator Data'!#REF!="No Data",1,IF(#REF!&lt;&gt;"",1,0))</f>
        <v>#REF!</v>
      </c>
      <c r="AC178" s="211" t="e">
        <f>IF('Crisis Indicator Data'!#REF!="No Data",1,IF(#REF!&lt;&gt;"",1,0))</f>
        <v>#REF!</v>
      </c>
      <c r="AD178" s="211" t="e">
        <f>IF('Crisis Indicator Data'!#REF!="No Data",1,IF(#REF!&lt;&gt;"",1,0))</f>
        <v>#REF!</v>
      </c>
      <c r="AE178" s="211" t="e">
        <f>IF('Crisis Indicator Data'!#REF!="No Data",1,IF(#REF!&lt;&gt;"",1,0))</f>
        <v>#REF!</v>
      </c>
      <c r="AF178" s="211" t="e">
        <f>IF('Crisis Indicator Data'!#REF!="No Data",1,IF(#REF!&lt;&gt;"",1,0))</f>
        <v>#REF!</v>
      </c>
      <c r="AG178" s="211" t="e">
        <f>IF('Crisis Indicator Data'!#REF!="No Data",1,IF(#REF!&lt;&gt;"",1,0))</f>
        <v>#REF!</v>
      </c>
      <c r="AH178" s="211" t="e">
        <f>IF('Crisis Indicator Data'!#REF!="No Data",1,IF(#REF!&lt;&gt;"",1,0))</f>
        <v>#REF!</v>
      </c>
      <c r="AI178" s="211" t="e">
        <f>IF('Crisis Indicator Data'!#REF!="No Data",1,IF(#REF!&lt;&gt;"",1,0))</f>
        <v>#REF!</v>
      </c>
      <c r="AJ178" s="211" t="e">
        <f>IF('Crisis Indicator Data'!#REF!="No Data",1,IF(#REF!&lt;&gt;"",1,0))</f>
        <v>#REF!</v>
      </c>
      <c r="AK178" s="211" t="e">
        <f>IF('Crisis Indicator Data'!#REF!="No Data",1,IF(#REF!&lt;&gt;"",1,0))</f>
        <v>#REF!</v>
      </c>
      <c r="AL178" s="211" t="e">
        <f>IF('Crisis Indicator Data'!#REF!="No Data",1,IF(#REF!&lt;&gt;"",1,0))</f>
        <v>#REF!</v>
      </c>
      <c r="AM178" s="211" t="e">
        <f>IF('Crisis Indicator Data'!#REF!="No Data",1,IF(#REF!&lt;&gt;"",1,0))</f>
        <v>#REF!</v>
      </c>
      <c r="AN178" s="211" t="e">
        <f>IF('Crisis Indicator Data'!#REF!="No Data",1,IF(#REF!&lt;&gt;"",1,0))</f>
        <v>#REF!</v>
      </c>
      <c r="AO178" s="211" t="e">
        <f>IF('Crisis Indicator Data'!#REF!="No Data",1,IF(#REF!&lt;&gt;"",1,0))</f>
        <v>#REF!</v>
      </c>
      <c r="AP178" s="211" t="e">
        <f>IF('Crisis Indicator Data'!#REF!="No Data",1,IF(#REF!&lt;&gt;"",1,0))</f>
        <v>#REF!</v>
      </c>
      <c r="AQ178" s="211" t="e">
        <f>IF('Crisis Indicator Data'!#REF!="No Data",1,IF(#REF!&lt;&gt;"",1,0))</f>
        <v>#REF!</v>
      </c>
      <c r="AR178" s="211" t="e">
        <f>IF('Crisis Indicator Data'!#REF!="No Data",1,IF(#REF!&lt;&gt;"",1,0))</f>
        <v>#REF!</v>
      </c>
      <c r="AS178" s="211" t="e">
        <f>IF('Crisis Indicator Data'!#REF!="No Data",1,IF(#REF!&lt;&gt;"",1,0))</f>
        <v>#REF!</v>
      </c>
      <c r="AT178" s="211" t="e">
        <f>IF('Crisis Indicator Data'!#REF!="No Data",1,IF(#REF!&lt;&gt;"",1,0))</f>
        <v>#REF!</v>
      </c>
      <c r="AU178" s="211" t="e">
        <f>IF('Crisis Indicator Data'!#REF!="No Data",1,IF(#REF!&lt;&gt;"",1,0))</f>
        <v>#REF!</v>
      </c>
      <c r="AV178" s="211" t="e">
        <f>IF('Crisis Indicator Data'!#REF!="No Data",1,IF(#REF!&lt;&gt;"",1,0))</f>
        <v>#REF!</v>
      </c>
      <c r="AW178" s="211" t="e">
        <f>IF('Crisis Indicator Data'!#REF!="No Data",1,IF(#REF!&lt;&gt;"",1,0))</f>
        <v>#REF!</v>
      </c>
      <c r="AX178" s="211" t="e">
        <f>IF('Crisis Indicator Data'!#REF!="No Data",1,IF(#REF!&lt;&gt;"",1,0))</f>
        <v>#REF!</v>
      </c>
      <c r="AY178" s="211" t="e">
        <f>IF('Crisis Indicator Data'!#REF!="No Data",1,IF(#REF!&lt;&gt;"",1,0))</f>
        <v>#REF!</v>
      </c>
      <c r="AZ178" s="211" t="e">
        <f>IF('Crisis Indicator Data'!#REF!="No Data",1,IF(#REF!&lt;&gt;"",1,0))</f>
        <v>#REF!</v>
      </c>
      <c r="BA178" t="e">
        <f t="shared" si="10"/>
        <v>#REF!</v>
      </c>
      <c r="BB178" s="22" t="e">
        <f t="shared" si="11"/>
        <v>#REF!</v>
      </c>
    </row>
    <row r="179" spans="1:54" x14ac:dyDescent="0.25">
      <c r="A179" t="s">
        <v>8981</v>
      </c>
      <c r="B179" s="211" t="e">
        <f>IF('Crisis Indicator Data'!#REF!="No Data",1,IF(#REF!&lt;&gt;"",1,0))</f>
        <v>#REF!</v>
      </c>
      <c r="C179" s="211" t="e">
        <f>IF('Crisis Indicator Data'!#REF!="No Data",1,IF(#REF!&lt;&gt;"",1,0))</f>
        <v>#REF!</v>
      </c>
      <c r="D179" s="211" t="e">
        <f>IF('Crisis Indicator Data'!#REF!="No Data",1,IF(#REF!&lt;&gt;"",1,0))</f>
        <v>#REF!</v>
      </c>
      <c r="E179" s="211" t="e">
        <f>IF('Crisis Indicator Data'!#REF!="No Data",1,IF(#REF!&lt;&gt;"",1,0))</f>
        <v>#REF!</v>
      </c>
      <c r="F179" s="211" t="e">
        <f>IF('Crisis Indicator Data'!#REF!="No Data",1,IF(#REF!&lt;&gt;"",1,0))</f>
        <v>#REF!</v>
      </c>
      <c r="G179" s="211" t="e">
        <f>IF('Crisis Indicator Data'!#REF!="No Data",1,IF(#REF!&lt;&gt;"",1,0))</f>
        <v>#REF!</v>
      </c>
      <c r="H179" s="211" t="e">
        <f>IF('Crisis Indicator Data'!#REF!="No Data",1,IF(#REF!&lt;&gt;"",1,0))</f>
        <v>#REF!</v>
      </c>
      <c r="I179" s="211" t="e">
        <f>IF('Crisis Indicator Data'!#REF!="No Data",1,IF(#REF!&lt;&gt;"",1,0))</f>
        <v>#REF!</v>
      </c>
      <c r="J179" s="211" t="e">
        <f>IF('Crisis Indicator Data'!#REF!="No Data",1,IF(#REF!&lt;&gt;"",1,0))</f>
        <v>#REF!</v>
      </c>
      <c r="K179" s="211" t="e">
        <f>IF('Crisis Indicator Data'!#REF!="No Data",1,IF(#REF!&lt;&gt;"",1,0))</f>
        <v>#REF!</v>
      </c>
      <c r="L179" s="211" t="e">
        <f>IF('Crisis Indicator Data'!#REF!="No Data",1,IF(#REF!&lt;&gt;"",1,0))</f>
        <v>#REF!</v>
      </c>
      <c r="M179" s="211" t="e">
        <f>IF('Crisis Indicator Data'!#REF!="No Data",1,IF(#REF!&lt;&gt;"",1,0))</f>
        <v>#REF!</v>
      </c>
      <c r="N179" s="211" t="e">
        <f>IF('Crisis Indicator Data'!#REF!="No Data",1,IF(#REF!&lt;&gt;"",1,0))</f>
        <v>#REF!</v>
      </c>
      <c r="O179" s="211" t="e">
        <f>IF('Crisis Indicator Data'!#REF!="No Data",1,IF(#REF!&lt;&gt;"",1,0))</f>
        <v>#REF!</v>
      </c>
      <c r="P179" s="211" t="e">
        <f>IF('Crisis Indicator Data'!#REF!="No Data",1,IF(#REF!&lt;&gt;"",1,0))</f>
        <v>#REF!</v>
      </c>
      <c r="Q179" s="211" t="e">
        <f>IF('Crisis Indicator Data'!#REF!="No Data",1,IF(#REF!&lt;&gt;"",1,0))</f>
        <v>#REF!</v>
      </c>
      <c r="R179" s="211" t="e">
        <f>IF('Crisis Indicator Data'!#REF!="No Data",1,IF(#REF!&lt;&gt;"",1,0))</f>
        <v>#REF!</v>
      </c>
      <c r="S179" s="211" t="e">
        <f>IF('Crisis Indicator Data'!#REF!="No Data",1,IF(#REF!&lt;&gt;"",1,0))</f>
        <v>#REF!</v>
      </c>
      <c r="T179" s="211" t="e">
        <f>IF('Crisis Indicator Data'!#REF!="No Data",1,IF(#REF!&lt;&gt;"",1,0))</f>
        <v>#REF!</v>
      </c>
      <c r="U179" s="211" t="e">
        <f>IF('Crisis Indicator Data'!#REF!="No Data",1,IF(#REF!&lt;&gt;"",1,0))</f>
        <v>#REF!</v>
      </c>
      <c r="V179" s="211" t="e">
        <f>IF('Crisis Indicator Data'!#REF!="No Data",1,IF(#REF!&lt;&gt;"",1,0))</f>
        <v>#REF!</v>
      </c>
      <c r="W179" s="211" t="e">
        <f>IF('Crisis Indicator Data'!#REF!="No Data",1,IF(#REF!&lt;&gt;"",1,0))</f>
        <v>#REF!</v>
      </c>
      <c r="X179" s="211" t="e">
        <f>IF('Crisis Indicator Data'!#REF!="No Data",1,IF(#REF!&lt;&gt;"",1,0))</f>
        <v>#REF!</v>
      </c>
      <c r="Y179" s="211" t="e">
        <f>IF('Crisis Indicator Data'!#REF!="No Data",1,IF(#REF!&lt;&gt;"",1,0))</f>
        <v>#REF!</v>
      </c>
      <c r="Z179" s="211" t="e">
        <f>IF('Crisis Indicator Data'!#REF!="No Data",1,IF(#REF!&lt;&gt;"",1,0))</f>
        <v>#REF!</v>
      </c>
      <c r="AA179" s="211" t="e">
        <f>IF('Crisis Indicator Data'!#REF!="No Data",1,IF(#REF!&lt;&gt;"",1,0))</f>
        <v>#REF!</v>
      </c>
      <c r="AB179" s="211" t="e">
        <f>IF('Crisis Indicator Data'!#REF!="No Data",1,IF(#REF!&lt;&gt;"",1,0))</f>
        <v>#REF!</v>
      </c>
      <c r="AC179" s="211" t="e">
        <f>IF('Crisis Indicator Data'!#REF!="No Data",1,IF(#REF!&lt;&gt;"",1,0))</f>
        <v>#REF!</v>
      </c>
      <c r="AD179" s="211" t="e">
        <f>IF('Crisis Indicator Data'!#REF!="No Data",1,IF(#REF!&lt;&gt;"",1,0))</f>
        <v>#REF!</v>
      </c>
      <c r="AE179" s="211" t="e">
        <f>IF('Crisis Indicator Data'!#REF!="No Data",1,IF(#REF!&lt;&gt;"",1,0))</f>
        <v>#REF!</v>
      </c>
      <c r="AF179" s="211" t="e">
        <f>IF('Crisis Indicator Data'!#REF!="No Data",1,IF(#REF!&lt;&gt;"",1,0))</f>
        <v>#REF!</v>
      </c>
      <c r="AG179" s="211" t="e">
        <f>IF('Crisis Indicator Data'!#REF!="No Data",1,IF(#REF!&lt;&gt;"",1,0))</f>
        <v>#REF!</v>
      </c>
      <c r="AH179" s="211" t="e">
        <f>IF('Crisis Indicator Data'!#REF!="No Data",1,IF(#REF!&lt;&gt;"",1,0))</f>
        <v>#REF!</v>
      </c>
      <c r="AI179" s="211" t="e">
        <f>IF('Crisis Indicator Data'!#REF!="No Data",1,IF(#REF!&lt;&gt;"",1,0))</f>
        <v>#REF!</v>
      </c>
      <c r="AJ179" s="211" t="e">
        <f>IF('Crisis Indicator Data'!#REF!="No Data",1,IF(#REF!&lt;&gt;"",1,0))</f>
        <v>#REF!</v>
      </c>
      <c r="AK179" s="211" t="e">
        <f>IF('Crisis Indicator Data'!#REF!="No Data",1,IF(#REF!&lt;&gt;"",1,0))</f>
        <v>#REF!</v>
      </c>
      <c r="AL179" s="211" t="e">
        <f>IF('Crisis Indicator Data'!#REF!="No Data",1,IF(#REF!&lt;&gt;"",1,0))</f>
        <v>#REF!</v>
      </c>
      <c r="AM179" s="211" t="e">
        <f>IF('Crisis Indicator Data'!#REF!="No Data",1,IF(#REF!&lt;&gt;"",1,0))</f>
        <v>#REF!</v>
      </c>
      <c r="AN179" s="211" t="e">
        <f>IF('Crisis Indicator Data'!#REF!="No Data",1,IF(#REF!&lt;&gt;"",1,0))</f>
        <v>#REF!</v>
      </c>
      <c r="AO179" s="211" t="e">
        <f>IF('Crisis Indicator Data'!#REF!="No Data",1,IF(#REF!&lt;&gt;"",1,0))</f>
        <v>#REF!</v>
      </c>
      <c r="AP179" s="211" t="e">
        <f>IF('Crisis Indicator Data'!#REF!="No Data",1,IF(#REF!&lt;&gt;"",1,0))</f>
        <v>#REF!</v>
      </c>
      <c r="AQ179" s="211" t="e">
        <f>IF('Crisis Indicator Data'!#REF!="No Data",1,IF(#REF!&lt;&gt;"",1,0))</f>
        <v>#REF!</v>
      </c>
      <c r="AR179" s="211" t="e">
        <f>IF('Crisis Indicator Data'!#REF!="No Data",1,IF(#REF!&lt;&gt;"",1,0))</f>
        <v>#REF!</v>
      </c>
      <c r="AS179" s="211" t="e">
        <f>IF('Crisis Indicator Data'!#REF!="No Data",1,IF(#REF!&lt;&gt;"",1,0))</f>
        <v>#REF!</v>
      </c>
      <c r="AT179" s="211" t="e">
        <f>IF('Crisis Indicator Data'!#REF!="No Data",1,IF(#REF!&lt;&gt;"",1,0))</f>
        <v>#REF!</v>
      </c>
      <c r="AU179" s="211" t="e">
        <f>IF('Crisis Indicator Data'!#REF!="No Data",1,IF(#REF!&lt;&gt;"",1,0))</f>
        <v>#REF!</v>
      </c>
      <c r="AV179" s="211" t="e">
        <f>IF('Crisis Indicator Data'!#REF!="No Data",1,IF(#REF!&lt;&gt;"",1,0))</f>
        <v>#REF!</v>
      </c>
      <c r="AW179" s="211" t="e">
        <f>IF('Crisis Indicator Data'!#REF!="No Data",1,IF(#REF!&lt;&gt;"",1,0))</f>
        <v>#REF!</v>
      </c>
      <c r="AX179" s="211" t="e">
        <f>IF('Crisis Indicator Data'!#REF!="No Data",1,IF(#REF!&lt;&gt;"",1,0))</f>
        <v>#REF!</v>
      </c>
      <c r="AY179" s="211" t="e">
        <f>IF('Crisis Indicator Data'!#REF!="No Data",1,IF(#REF!&lt;&gt;"",1,0))</f>
        <v>#REF!</v>
      </c>
      <c r="AZ179" s="211" t="e">
        <f>IF('Crisis Indicator Data'!#REF!="No Data",1,IF(#REF!&lt;&gt;"",1,0))</f>
        <v>#REF!</v>
      </c>
      <c r="BA179" t="e">
        <f t="shared" si="10"/>
        <v>#REF!</v>
      </c>
      <c r="BB179" s="22" t="e">
        <f t="shared" si="11"/>
        <v>#REF!</v>
      </c>
    </row>
    <row r="180" spans="1:54" x14ac:dyDescent="0.25">
      <c r="A180" t="s">
        <v>8983</v>
      </c>
      <c r="B180" s="211" t="e">
        <f>IF('Crisis Indicator Data'!#REF!="No Data",1,IF(#REF!&lt;&gt;"",1,0))</f>
        <v>#REF!</v>
      </c>
      <c r="C180" s="211" t="e">
        <f>IF('Crisis Indicator Data'!#REF!="No Data",1,IF(#REF!&lt;&gt;"",1,0))</f>
        <v>#REF!</v>
      </c>
      <c r="D180" s="211" t="e">
        <f>IF('Crisis Indicator Data'!#REF!="No Data",1,IF(#REF!&lt;&gt;"",1,0))</f>
        <v>#REF!</v>
      </c>
      <c r="E180" s="211" t="e">
        <f>IF('Crisis Indicator Data'!#REF!="No Data",1,IF(#REF!&lt;&gt;"",1,0))</f>
        <v>#REF!</v>
      </c>
      <c r="F180" s="211" t="e">
        <f>IF('Crisis Indicator Data'!#REF!="No Data",1,IF(#REF!&lt;&gt;"",1,0))</f>
        <v>#REF!</v>
      </c>
      <c r="G180" s="211" t="e">
        <f>IF('Crisis Indicator Data'!#REF!="No Data",1,IF(#REF!&lt;&gt;"",1,0))</f>
        <v>#REF!</v>
      </c>
      <c r="H180" s="211" t="e">
        <f>IF('Crisis Indicator Data'!#REF!="No Data",1,IF(#REF!&lt;&gt;"",1,0))</f>
        <v>#REF!</v>
      </c>
      <c r="I180" s="211" t="e">
        <f>IF('Crisis Indicator Data'!#REF!="No Data",1,IF(#REF!&lt;&gt;"",1,0))</f>
        <v>#REF!</v>
      </c>
      <c r="J180" s="211" t="e">
        <f>IF('Crisis Indicator Data'!#REF!="No Data",1,IF(#REF!&lt;&gt;"",1,0))</f>
        <v>#REF!</v>
      </c>
      <c r="K180" s="211" t="e">
        <f>IF('Crisis Indicator Data'!#REF!="No Data",1,IF(#REF!&lt;&gt;"",1,0))</f>
        <v>#REF!</v>
      </c>
      <c r="L180" s="211" t="e">
        <f>IF('Crisis Indicator Data'!#REF!="No Data",1,IF(#REF!&lt;&gt;"",1,0))</f>
        <v>#REF!</v>
      </c>
      <c r="M180" s="211" t="e">
        <f>IF('Crisis Indicator Data'!#REF!="No Data",1,IF(#REF!&lt;&gt;"",1,0))</f>
        <v>#REF!</v>
      </c>
      <c r="N180" s="211" t="e">
        <f>IF('Crisis Indicator Data'!#REF!="No Data",1,IF(#REF!&lt;&gt;"",1,0))</f>
        <v>#REF!</v>
      </c>
      <c r="O180" s="211" t="e">
        <f>IF('Crisis Indicator Data'!#REF!="No Data",1,IF(#REF!&lt;&gt;"",1,0))</f>
        <v>#REF!</v>
      </c>
      <c r="P180" s="211" t="e">
        <f>IF('Crisis Indicator Data'!#REF!="No Data",1,IF(#REF!&lt;&gt;"",1,0))</f>
        <v>#REF!</v>
      </c>
      <c r="Q180" s="211" t="e">
        <f>IF('Crisis Indicator Data'!#REF!="No Data",1,IF(#REF!&lt;&gt;"",1,0))</f>
        <v>#REF!</v>
      </c>
      <c r="R180" s="211" t="e">
        <f>IF('Crisis Indicator Data'!#REF!="No Data",1,IF(#REF!&lt;&gt;"",1,0))</f>
        <v>#REF!</v>
      </c>
      <c r="S180" s="211" t="e">
        <f>IF('Crisis Indicator Data'!#REF!="No Data",1,IF(#REF!&lt;&gt;"",1,0))</f>
        <v>#REF!</v>
      </c>
      <c r="T180" s="211" t="e">
        <f>IF('Crisis Indicator Data'!#REF!="No Data",1,IF(#REF!&lt;&gt;"",1,0))</f>
        <v>#REF!</v>
      </c>
      <c r="U180" s="211" t="e">
        <f>IF('Crisis Indicator Data'!#REF!="No Data",1,IF(#REF!&lt;&gt;"",1,0))</f>
        <v>#REF!</v>
      </c>
      <c r="V180" s="211" t="e">
        <f>IF('Crisis Indicator Data'!#REF!="No Data",1,IF(#REF!&lt;&gt;"",1,0))</f>
        <v>#REF!</v>
      </c>
      <c r="W180" s="211" t="e">
        <f>IF('Crisis Indicator Data'!#REF!="No Data",1,IF(#REF!&lt;&gt;"",1,0))</f>
        <v>#REF!</v>
      </c>
      <c r="X180" s="211" t="e">
        <f>IF('Crisis Indicator Data'!#REF!="No Data",1,IF(#REF!&lt;&gt;"",1,0))</f>
        <v>#REF!</v>
      </c>
      <c r="Y180" s="211" t="e">
        <f>IF('Crisis Indicator Data'!#REF!="No Data",1,IF(#REF!&lt;&gt;"",1,0))</f>
        <v>#REF!</v>
      </c>
      <c r="Z180" s="211" t="e">
        <f>IF('Crisis Indicator Data'!#REF!="No Data",1,IF(#REF!&lt;&gt;"",1,0))</f>
        <v>#REF!</v>
      </c>
      <c r="AA180" s="211" t="e">
        <f>IF('Crisis Indicator Data'!#REF!="No Data",1,IF(#REF!&lt;&gt;"",1,0))</f>
        <v>#REF!</v>
      </c>
      <c r="AB180" s="211" t="e">
        <f>IF('Crisis Indicator Data'!#REF!="No Data",1,IF(#REF!&lt;&gt;"",1,0))</f>
        <v>#REF!</v>
      </c>
      <c r="AC180" s="211" t="e">
        <f>IF('Crisis Indicator Data'!#REF!="No Data",1,IF(#REF!&lt;&gt;"",1,0))</f>
        <v>#REF!</v>
      </c>
      <c r="AD180" s="211" t="e">
        <f>IF('Crisis Indicator Data'!#REF!="No Data",1,IF(#REF!&lt;&gt;"",1,0))</f>
        <v>#REF!</v>
      </c>
      <c r="AE180" s="211" t="e">
        <f>IF('Crisis Indicator Data'!#REF!="No Data",1,IF(#REF!&lt;&gt;"",1,0))</f>
        <v>#REF!</v>
      </c>
      <c r="AF180" s="211" t="e">
        <f>IF('Crisis Indicator Data'!#REF!="No Data",1,IF(#REF!&lt;&gt;"",1,0))</f>
        <v>#REF!</v>
      </c>
      <c r="AG180" s="211" t="e">
        <f>IF('Crisis Indicator Data'!#REF!="No Data",1,IF(#REF!&lt;&gt;"",1,0))</f>
        <v>#REF!</v>
      </c>
      <c r="AH180" s="211" t="e">
        <f>IF('Crisis Indicator Data'!#REF!="No Data",1,IF(#REF!&lt;&gt;"",1,0))</f>
        <v>#REF!</v>
      </c>
      <c r="AI180" s="211" t="e">
        <f>IF('Crisis Indicator Data'!#REF!="No Data",1,IF(#REF!&lt;&gt;"",1,0))</f>
        <v>#REF!</v>
      </c>
      <c r="AJ180" s="211" t="e">
        <f>IF('Crisis Indicator Data'!#REF!="No Data",1,IF(#REF!&lt;&gt;"",1,0))</f>
        <v>#REF!</v>
      </c>
      <c r="AK180" s="211" t="e">
        <f>IF('Crisis Indicator Data'!#REF!="No Data",1,IF(#REF!&lt;&gt;"",1,0))</f>
        <v>#REF!</v>
      </c>
      <c r="AL180" s="211" t="e">
        <f>IF('Crisis Indicator Data'!#REF!="No Data",1,IF(#REF!&lt;&gt;"",1,0))</f>
        <v>#REF!</v>
      </c>
      <c r="AM180" s="211" t="e">
        <f>IF('Crisis Indicator Data'!#REF!="No Data",1,IF(#REF!&lt;&gt;"",1,0))</f>
        <v>#REF!</v>
      </c>
      <c r="AN180" s="211" t="e">
        <f>IF('Crisis Indicator Data'!#REF!="No Data",1,IF(#REF!&lt;&gt;"",1,0))</f>
        <v>#REF!</v>
      </c>
      <c r="AO180" s="211" t="e">
        <f>IF('Crisis Indicator Data'!#REF!="No Data",1,IF(#REF!&lt;&gt;"",1,0))</f>
        <v>#REF!</v>
      </c>
      <c r="AP180" s="211" t="e">
        <f>IF('Crisis Indicator Data'!#REF!="No Data",1,IF(#REF!&lt;&gt;"",1,0))</f>
        <v>#REF!</v>
      </c>
      <c r="AQ180" s="211" t="e">
        <f>IF('Crisis Indicator Data'!#REF!="No Data",1,IF(#REF!&lt;&gt;"",1,0))</f>
        <v>#REF!</v>
      </c>
      <c r="AR180" s="211" t="e">
        <f>IF('Crisis Indicator Data'!#REF!="No Data",1,IF(#REF!&lt;&gt;"",1,0))</f>
        <v>#REF!</v>
      </c>
      <c r="AS180" s="211" t="e">
        <f>IF('Crisis Indicator Data'!#REF!="No Data",1,IF(#REF!&lt;&gt;"",1,0))</f>
        <v>#REF!</v>
      </c>
      <c r="AT180" s="211" t="e">
        <f>IF('Crisis Indicator Data'!#REF!="No Data",1,IF(#REF!&lt;&gt;"",1,0))</f>
        <v>#REF!</v>
      </c>
      <c r="AU180" s="211" t="e">
        <f>IF('Crisis Indicator Data'!#REF!="No Data",1,IF(#REF!&lt;&gt;"",1,0))</f>
        <v>#REF!</v>
      </c>
      <c r="AV180" s="211" t="e">
        <f>IF('Crisis Indicator Data'!#REF!="No Data",1,IF(#REF!&lt;&gt;"",1,0))</f>
        <v>#REF!</v>
      </c>
      <c r="AW180" s="211" t="e">
        <f>IF('Crisis Indicator Data'!#REF!="No Data",1,IF(#REF!&lt;&gt;"",1,0))</f>
        <v>#REF!</v>
      </c>
      <c r="AX180" s="211" t="e">
        <f>IF('Crisis Indicator Data'!#REF!="No Data",1,IF(#REF!&lt;&gt;"",1,0))</f>
        <v>#REF!</v>
      </c>
      <c r="AY180" s="211" t="e">
        <f>IF('Crisis Indicator Data'!#REF!="No Data",1,IF(#REF!&lt;&gt;"",1,0))</f>
        <v>#REF!</v>
      </c>
      <c r="AZ180" s="211" t="e">
        <f>IF('Crisis Indicator Data'!#REF!="No Data",1,IF(#REF!&lt;&gt;"",1,0))</f>
        <v>#REF!</v>
      </c>
      <c r="BA180" t="e">
        <f t="shared" si="10"/>
        <v>#REF!</v>
      </c>
      <c r="BB180" s="22" t="e">
        <f t="shared" si="11"/>
        <v>#REF!</v>
      </c>
    </row>
    <row r="181" spans="1:54" x14ac:dyDescent="0.25">
      <c r="A181" t="s">
        <v>8984</v>
      </c>
      <c r="B181" s="211" t="e">
        <f>IF('Crisis Indicator Data'!#REF!="No Data",1,IF(#REF!&lt;&gt;"",1,0))</f>
        <v>#REF!</v>
      </c>
      <c r="C181" s="211" t="e">
        <f>IF('Crisis Indicator Data'!#REF!="No Data",1,IF(#REF!&lt;&gt;"",1,0))</f>
        <v>#REF!</v>
      </c>
      <c r="D181" s="211" t="e">
        <f>IF('Crisis Indicator Data'!#REF!="No Data",1,IF(#REF!&lt;&gt;"",1,0))</f>
        <v>#REF!</v>
      </c>
      <c r="E181" s="211" t="e">
        <f>IF('Crisis Indicator Data'!#REF!="No Data",1,IF(#REF!&lt;&gt;"",1,0))</f>
        <v>#REF!</v>
      </c>
      <c r="F181" s="211" t="e">
        <f>IF('Crisis Indicator Data'!#REF!="No Data",1,IF(#REF!&lt;&gt;"",1,0))</f>
        <v>#REF!</v>
      </c>
      <c r="G181" s="211" t="e">
        <f>IF('Crisis Indicator Data'!#REF!="No Data",1,IF(#REF!&lt;&gt;"",1,0))</f>
        <v>#REF!</v>
      </c>
      <c r="H181" s="211" t="e">
        <f>IF('Crisis Indicator Data'!#REF!="No Data",1,IF(#REF!&lt;&gt;"",1,0))</f>
        <v>#REF!</v>
      </c>
      <c r="I181" s="211" t="e">
        <f>IF('Crisis Indicator Data'!#REF!="No Data",1,IF(#REF!&lt;&gt;"",1,0))</f>
        <v>#REF!</v>
      </c>
      <c r="J181" s="211" t="e">
        <f>IF('Crisis Indicator Data'!#REF!="No Data",1,IF(#REF!&lt;&gt;"",1,0))</f>
        <v>#REF!</v>
      </c>
      <c r="K181" s="211" t="e">
        <f>IF('Crisis Indicator Data'!#REF!="No Data",1,IF(#REF!&lt;&gt;"",1,0))</f>
        <v>#REF!</v>
      </c>
      <c r="L181" s="211" t="e">
        <f>IF('Crisis Indicator Data'!#REF!="No Data",1,IF(#REF!&lt;&gt;"",1,0))</f>
        <v>#REF!</v>
      </c>
      <c r="M181" s="211" t="e">
        <f>IF('Crisis Indicator Data'!#REF!="No Data",1,IF(#REF!&lt;&gt;"",1,0))</f>
        <v>#REF!</v>
      </c>
      <c r="N181" s="211" t="e">
        <f>IF('Crisis Indicator Data'!#REF!="No Data",1,IF(#REF!&lt;&gt;"",1,0))</f>
        <v>#REF!</v>
      </c>
      <c r="O181" s="211" t="e">
        <f>IF('Crisis Indicator Data'!#REF!="No Data",1,IF(#REF!&lt;&gt;"",1,0))</f>
        <v>#REF!</v>
      </c>
      <c r="P181" s="211" t="e">
        <f>IF('Crisis Indicator Data'!#REF!="No Data",1,IF(#REF!&lt;&gt;"",1,0))</f>
        <v>#REF!</v>
      </c>
      <c r="Q181" s="211" t="e">
        <f>IF('Crisis Indicator Data'!#REF!="No Data",1,IF(#REF!&lt;&gt;"",1,0))</f>
        <v>#REF!</v>
      </c>
      <c r="R181" s="211" t="e">
        <f>IF('Crisis Indicator Data'!#REF!="No Data",1,IF(#REF!&lt;&gt;"",1,0))</f>
        <v>#REF!</v>
      </c>
      <c r="S181" s="211" t="e">
        <f>IF('Crisis Indicator Data'!#REF!="No Data",1,IF(#REF!&lt;&gt;"",1,0))</f>
        <v>#REF!</v>
      </c>
      <c r="T181" s="211" t="e">
        <f>IF('Crisis Indicator Data'!#REF!="No Data",1,IF(#REF!&lt;&gt;"",1,0))</f>
        <v>#REF!</v>
      </c>
      <c r="U181" s="211" t="e">
        <f>IF('Crisis Indicator Data'!#REF!="No Data",1,IF(#REF!&lt;&gt;"",1,0))</f>
        <v>#REF!</v>
      </c>
      <c r="V181" s="211" t="e">
        <f>IF('Crisis Indicator Data'!#REF!="No Data",1,IF(#REF!&lt;&gt;"",1,0))</f>
        <v>#REF!</v>
      </c>
      <c r="W181" s="211" t="e">
        <f>IF('Crisis Indicator Data'!#REF!="No Data",1,IF(#REF!&lt;&gt;"",1,0))</f>
        <v>#REF!</v>
      </c>
      <c r="X181" s="211" t="e">
        <f>IF('Crisis Indicator Data'!#REF!="No Data",1,IF(#REF!&lt;&gt;"",1,0))</f>
        <v>#REF!</v>
      </c>
      <c r="Y181" s="211" t="e">
        <f>IF('Crisis Indicator Data'!#REF!="No Data",1,IF(#REF!&lt;&gt;"",1,0))</f>
        <v>#REF!</v>
      </c>
      <c r="Z181" s="211" t="e">
        <f>IF('Crisis Indicator Data'!#REF!="No Data",1,IF(#REF!&lt;&gt;"",1,0))</f>
        <v>#REF!</v>
      </c>
      <c r="AA181" s="211" t="e">
        <f>IF('Crisis Indicator Data'!#REF!="No Data",1,IF(#REF!&lt;&gt;"",1,0))</f>
        <v>#REF!</v>
      </c>
      <c r="AB181" s="211" t="e">
        <f>IF('Crisis Indicator Data'!#REF!="No Data",1,IF(#REF!&lt;&gt;"",1,0))</f>
        <v>#REF!</v>
      </c>
      <c r="AC181" s="211" t="e">
        <f>IF('Crisis Indicator Data'!#REF!="No Data",1,IF(#REF!&lt;&gt;"",1,0))</f>
        <v>#REF!</v>
      </c>
      <c r="AD181" s="211" t="e">
        <f>IF('Crisis Indicator Data'!#REF!="No Data",1,IF(#REF!&lt;&gt;"",1,0))</f>
        <v>#REF!</v>
      </c>
      <c r="AE181" s="211" t="e">
        <f>IF('Crisis Indicator Data'!#REF!="No Data",1,IF(#REF!&lt;&gt;"",1,0))</f>
        <v>#REF!</v>
      </c>
      <c r="AF181" s="211" t="e">
        <f>IF('Crisis Indicator Data'!#REF!="No Data",1,IF(#REF!&lt;&gt;"",1,0))</f>
        <v>#REF!</v>
      </c>
      <c r="AG181" s="211" t="e">
        <f>IF('Crisis Indicator Data'!#REF!="No Data",1,IF(#REF!&lt;&gt;"",1,0))</f>
        <v>#REF!</v>
      </c>
      <c r="AH181" s="211" t="e">
        <f>IF('Crisis Indicator Data'!#REF!="No Data",1,IF(#REF!&lt;&gt;"",1,0))</f>
        <v>#REF!</v>
      </c>
      <c r="AI181" s="211" t="e">
        <f>IF('Crisis Indicator Data'!#REF!="No Data",1,IF(#REF!&lt;&gt;"",1,0))</f>
        <v>#REF!</v>
      </c>
      <c r="AJ181" s="211" t="e">
        <f>IF('Crisis Indicator Data'!#REF!="No Data",1,IF(#REF!&lt;&gt;"",1,0))</f>
        <v>#REF!</v>
      </c>
      <c r="AK181" s="211" t="e">
        <f>IF('Crisis Indicator Data'!#REF!="No Data",1,IF(#REF!&lt;&gt;"",1,0))</f>
        <v>#REF!</v>
      </c>
      <c r="AL181" s="211" t="e">
        <f>IF('Crisis Indicator Data'!#REF!="No Data",1,IF(#REF!&lt;&gt;"",1,0))</f>
        <v>#REF!</v>
      </c>
      <c r="AM181" s="211" t="e">
        <f>IF('Crisis Indicator Data'!#REF!="No Data",1,IF(#REF!&lt;&gt;"",1,0))</f>
        <v>#REF!</v>
      </c>
      <c r="AN181" s="211" t="e">
        <f>IF('Crisis Indicator Data'!#REF!="No Data",1,IF(#REF!&lt;&gt;"",1,0))</f>
        <v>#REF!</v>
      </c>
      <c r="AO181" s="211" t="e">
        <f>IF('Crisis Indicator Data'!#REF!="No Data",1,IF(#REF!&lt;&gt;"",1,0))</f>
        <v>#REF!</v>
      </c>
      <c r="AP181" s="211" t="e">
        <f>IF('Crisis Indicator Data'!#REF!="No Data",1,IF(#REF!&lt;&gt;"",1,0))</f>
        <v>#REF!</v>
      </c>
      <c r="AQ181" s="211" t="e">
        <f>IF('Crisis Indicator Data'!#REF!="No Data",1,IF(#REF!&lt;&gt;"",1,0))</f>
        <v>#REF!</v>
      </c>
      <c r="AR181" s="211" t="e">
        <f>IF('Crisis Indicator Data'!#REF!="No Data",1,IF(#REF!&lt;&gt;"",1,0))</f>
        <v>#REF!</v>
      </c>
      <c r="AS181" s="211" t="e">
        <f>IF('Crisis Indicator Data'!#REF!="No Data",1,IF(#REF!&lt;&gt;"",1,0))</f>
        <v>#REF!</v>
      </c>
      <c r="AT181" s="211" t="e">
        <f>IF('Crisis Indicator Data'!#REF!="No Data",1,IF(#REF!&lt;&gt;"",1,0))</f>
        <v>#REF!</v>
      </c>
      <c r="AU181" s="211" t="e">
        <f>IF('Crisis Indicator Data'!#REF!="No Data",1,IF(#REF!&lt;&gt;"",1,0))</f>
        <v>#REF!</v>
      </c>
      <c r="AV181" s="211" t="e">
        <f>IF('Crisis Indicator Data'!#REF!="No Data",1,IF(#REF!&lt;&gt;"",1,0))</f>
        <v>#REF!</v>
      </c>
      <c r="AW181" s="211" t="e">
        <f>IF('Crisis Indicator Data'!#REF!="No Data",1,IF(#REF!&lt;&gt;"",1,0))</f>
        <v>#REF!</v>
      </c>
      <c r="AX181" s="211" t="e">
        <f>IF('Crisis Indicator Data'!#REF!="No Data",1,IF(#REF!&lt;&gt;"",1,0))</f>
        <v>#REF!</v>
      </c>
      <c r="AY181" s="211" t="e">
        <f>IF('Crisis Indicator Data'!#REF!="No Data",1,IF(#REF!&lt;&gt;"",1,0))</f>
        <v>#REF!</v>
      </c>
      <c r="AZ181" s="211" t="e">
        <f>IF('Crisis Indicator Data'!#REF!="No Data",1,IF(#REF!&lt;&gt;"",1,0))</f>
        <v>#REF!</v>
      </c>
      <c r="BA181" t="e">
        <f t="shared" si="10"/>
        <v>#REF!</v>
      </c>
      <c r="BB181" s="22" t="e">
        <f t="shared" si="11"/>
        <v>#REF!</v>
      </c>
    </row>
    <row r="182" spans="1:54" x14ac:dyDescent="0.25">
      <c r="A182" t="s">
        <v>8710</v>
      </c>
      <c r="B182" s="211" t="e">
        <f>IF('Crisis Indicator Data'!#REF!="No Data",1,IF(#REF!&lt;&gt;"",1,0))</f>
        <v>#REF!</v>
      </c>
      <c r="C182" s="211" t="e">
        <f>IF('Crisis Indicator Data'!#REF!="No Data",1,IF(#REF!&lt;&gt;"",1,0))</f>
        <v>#REF!</v>
      </c>
      <c r="D182" s="211" t="e">
        <f>IF('Crisis Indicator Data'!#REF!="No Data",1,IF(#REF!&lt;&gt;"",1,0))</f>
        <v>#REF!</v>
      </c>
      <c r="E182" s="211" t="e">
        <f>IF('Crisis Indicator Data'!#REF!="No Data",1,IF(#REF!&lt;&gt;"",1,0))</f>
        <v>#REF!</v>
      </c>
      <c r="F182" s="211" t="e">
        <f>IF('Crisis Indicator Data'!#REF!="No Data",1,IF(#REF!&lt;&gt;"",1,0))</f>
        <v>#REF!</v>
      </c>
      <c r="G182" s="211" t="e">
        <f>IF('Crisis Indicator Data'!#REF!="No Data",1,IF(#REF!&lt;&gt;"",1,0))</f>
        <v>#REF!</v>
      </c>
      <c r="H182" s="211" t="e">
        <f>IF('Crisis Indicator Data'!#REF!="No Data",1,IF(#REF!&lt;&gt;"",1,0))</f>
        <v>#REF!</v>
      </c>
      <c r="I182" s="211" t="e">
        <f>IF('Crisis Indicator Data'!#REF!="No Data",1,IF(#REF!&lt;&gt;"",1,0))</f>
        <v>#REF!</v>
      </c>
      <c r="J182" s="211" t="e">
        <f>IF('Crisis Indicator Data'!#REF!="No Data",1,IF(#REF!&lt;&gt;"",1,0))</f>
        <v>#REF!</v>
      </c>
      <c r="K182" s="211" t="e">
        <f>IF('Crisis Indicator Data'!#REF!="No Data",1,IF(#REF!&lt;&gt;"",1,0))</f>
        <v>#REF!</v>
      </c>
      <c r="L182" s="211" t="e">
        <f>IF('Crisis Indicator Data'!#REF!="No Data",1,IF(#REF!&lt;&gt;"",1,0))</f>
        <v>#REF!</v>
      </c>
      <c r="M182" s="211" t="e">
        <f>IF('Crisis Indicator Data'!#REF!="No Data",1,IF(#REF!&lt;&gt;"",1,0))</f>
        <v>#REF!</v>
      </c>
      <c r="N182" s="211" t="e">
        <f>IF('Crisis Indicator Data'!#REF!="No Data",1,IF(#REF!&lt;&gt;"",1,0))</f>
        <v>#REF!</v>
      </c>
      <c r="O182" s="211" t="e">
        <f>IF('Crisis Indicator Data'!#REF!="No Data",1,IF(#REF!&lt;&gt;"",1,0))</f>
        <v>#REF!</v>
      </c>
      <c r="P182" s="211" t="e">
        <f>IF('Crisis Indicator Data'!#REF!="No Data",1,IF(#REF!&lt;&gt;"",1,0))</f>
        <v>#REF!</v>
      </c>
      <c r="Q182" s="211" t="e">
        <f>IF('Crisis Indicator Data'!#REF!="No Data",1,IF(#REF!&lt;&gt;"",1,0))</f>
        <v>#REF!</v>
      </c>
      <c r="R182" s="211" t="e">
        <f>IF('Crisis Indicator Data'!#REF!="No Data",1,IF(#REF!&lt;&gt;"",1,0))</f>
        <v>#REF!</v>
      </c>
      <c r="S182" s="211" t="e">
        <f>IF('Crisis Indicator Data'!#REF!="No Data",1,IF(#REF!&lt;&gt;"",1,0))</f>
        <v>#REF!</v>
      </c>
      <c r="T182" s="211" t="e">
        <f>IF('Crisis Indicator Data'!#REF!="No Data",1,IF(#REF!&lt;&gt;"",1,0))</f>
        <v>#REF!</v>
      </c>
      <c r="U182" s="211" t="e">
        <f>IF('Crisis Indicator Data'!#REF!="No Data",1,IF(#REF!&lt;&gt;"",1,0))</f>
        <v>#REF!</v>
      </c>
      <c r="V182" s="211" t="e">
        <f>IF('Crisis Indicator Data'!#REF!="No Data",1,IF(#REF!&lt;&gt;"",1,0))</f>
        <v>#REF!</v>
      </c>
      <c r="W182" s="211" t="e">
        <f>IF('Crisis Indicator Data'!#REF!="No Data",1,IF(#REF!&lt;&gt;"",1,0))</f>
        <v>#REF!</v>
      </c>
      <c r="X182" s="211" t="e">
        <f>IF('Crisis Indicator Data'!#REF!="No Data",1,IF(#REF!&lt;&gt;"",1,0))</f>
        <v>#REF!</v>
      </c>
      <c r="Y182" s="211" t="e">
        <f>IF('Crisis Indicator Data'!#REF!="No Data",1,IF(#REF!&lt;&gt;"",1,0))</f>
        <v>#REF!</v>
      </c>
      <c r="Z182" s="211" t="e">
        <f>IF('Crisis Indicator Data'!#REF!="No Data",1,IF(#REF!&lt;&gt;"",1,0))</f>
        <v>#REF!</v>
      </c>
      <c r="AA182" s="211" t="e">
        <f>IF('Crisis Indicator Data'!#REF!="No Data",1,IF(#REF!&lt;&gt;"",1,0))</f>
        <v>#REF!</v>
      </c>
      <c r="AB182" s="211" t="e">
        <f>IF('Crisis Indicator Data'!#REF!="No Data",1,IF(#REF!&lt;&gt;"",1,0))</f>
        <v>#REF!</v>
      </c>
      <c r="AC182" s="211" t="e">
        <f>IF('Crisis Indicator Data'!#REF!="No Data",1,IF(#REF!&lt;&gt;"",1,0))</f>
        <v>#REF!</v>
      </c>
      <c r="AD182" s="211" t="e">
        <f>IF('Crisis Indicator Data'!#REF!="No Data",1,IF(#REF!&lt;&gt;"",1,0))</f>
        <v>#REF!</v>
      </c>
      <c r="AE182" s="211" t="e">
        <f>IF('Crisis Indicator Data'!#REF!="No Data",1,IF(#REF!&lt;&gt;"",1,0))</f>
        <v>#REF!</v>
      </c>
      <c r="AF182" s="211" t="e">
        <f>IF('Crisis Indicator Data'!#REF!="No Data",1,IF(#REF!&lt;&gt;"",1,0))</f>
        <v>#REF!</v>
      </c>
      <c r="AG182" s="211" t="e">
        <f>IF('Crisis Indicator Data'!#REF!="No Data",1,IF(#REF!&lt;&gt;"",1,0))</f>
        <v>#REF!</v>
      </c>
      <c r="AH182" s="211" t="e">
        <f>IF('Crisis Indicator Data'!#REF!="No Data",1,IF(#REF!&lt;&gt;"",1,0))</f>
        <v>#REF!</v>
      </c>
      <c r="AI182" s="211" t="e">
        <f>IF('Crisis Indicator Data'!#REF!="No Data",1,IF(#REF!&lt;&gt;"",1,0))</f>
        <v>#REF!</v>
      </c>
      <c r="AJ182" s="211" t="e">
        <f>IF('Crisis Indicator Data'!#REF!="No Data",1,IF(#REF!&lt;&gt;"",1,0))</f>
        <v>#REF!</v>
      </c>
      <c r="AK182" s="211" t="e">
        <f>IF('Crisis Indicator Data'!#REF!="No Data",1,IF(#REF!&lt;&gt;"",1,0))</f>
        <v>#REF!</v>
      </c>
      <c r="AL182" s="211" t="e">
        <f>IF('Crisis Indicator Data'!#REF!="No Data",1,IF(#REF!&lt;&gt;"",1,0))</f>
        <v>#REF!</v>
      </c>
      <c r="AM182" s="211" t="e">
        <f>IF('Crisis Indicator Data'!#REF!="No Data",1,IF(#REF!&lt;&gt;"",1,0))</f>
        <v>#REF!</v>
      </c>
      <c r="AN182" s="211" t="e">
        <f>IF('Crisis Indicator Data'!#REF!="No Data",1,IF(#REF!&lt;&gt;"",1,0))</f>
        <v>#REF!</v>
      </c>
      <c r="AO182" s="211" t="e">
        <f>IF('Crisis Indicator Data'!#REF!="No Data",1,IF(#REF!&lt;&gt;"",1,0))</f>
        <v>#REF!</v>
      </c>
      <c r="AP182" s="211" t="e">
        <f>IF('Crisis Indicator Data'!#REF!="No Data",1,IF(#REF!&lt;&gt;"",1,0))</f>
        <v>#REF!</v>
      </c>
      <c r="AQ182" s="211" t="e">
        <f>IF('Crisis Indicator Data'!#REF!="No Data",1,IF(#REF!&lt;&gt;"",1,0))</f>
        <v>#REF!</v>
      </c>
      <c r="AR182" s="211" t="e">
        <f>IF('Crisis Indicator Data'!#REF!="No Data",1,IF(#REF!&lt;&gt;"",1,0))</f>
        <v>#REF!</v>
      </c>
      <c r="AS182" s="211" t="e">
        <f>IF('Crisis Indicator Data'!#REF!="No Data",1,IF(#REF!&lt;&gt;"",1,0))</f>
        <v>#REF!</v>
      </c>
      <c r="AT182" s="211" t="e">
        <f>IF('Crisis Indicator Data'!#REF!="No Data",1,IF(#REF!&lt;&gt;"",1,0))</f>
        <v>#REF!</v>
      </c>
      <c r="AU182" s="211" t="e">
        <f>IF('Crisis Indicator Data'!#REF!="No Data",1,IF(#REF!&lt;&gt;"",1,0))</f>
        <v>#REF!</v>
      </c>
      <c r="AV182" s="211" t="e">
        <f>IF('Crisis Indicator Data'!#REF!="No Data",1,IF(#REF!&lt;&gt;"",1,0))</f>
        <v>#REF!</v>
      </c>
      <c r="AW182" s="211" t="e">
        <f>IF('Crisis Indicator Data'!#REF!="No Data",1,IF(#REF!&lt;&gt;"",1,0))</f>
        <v>#REF!</v>
      </c>
      <c r="AX182" s="211" t="e">
        <f>IF('Crisis Indicator Data'!#REF!="No Data",1,IF(#REF!&lt;&gt;"",1,0))</f>
        <v>#REF!</v>
      </c>
      <c r="AY182" s="211" t="e">
        <f>IF('Crisis Indicator Data'!#REF!="No Data",1,IF(#REF!&lt;&gt;"",1,0))</f>
        <v>#REF!</v>
      </c>
      <c r="AZ182" s="211" t="e">
        <f>IF('Crisis Indicator Data'!#REF!="No Data",1,IF(#REF!&lt;&gt;"",1,0))</f>
        <v>#REF!</v>
      </c>
      <c r="BA182" t="e">
        <f t="shared" si="10"/>
        <v>#REF!</v>
      </c>
      <c r="BB182" s="22" t="e">
        <f t="shared" si="11"/>
        <v>#REF!</v>
      </c>
    </row>
    <row r="183" spans="1:54" x14ac:dyDescent="0.25">
      <c r="A183" t="s">
        <v>8803</v>
      </c>
      <c r="B183" s="211" t="e">
        <f>IF('Crisis Indicator Data'!#REF!="No Data",1,IF(#REF!&lt;&gt;"",1,0))</f>
        <v>#REF!</v>
      </c>
      <c r="C183" s="211" t="e">
        <f>IF('Crisis Indicator Data'!#REF!="No Data",1,IF(#REF!&lt;&gt;"",1,0))</f>
        <v>#REF!</v>
      </c>
      <c r="D183" s="211" t="e">
        <f>IF('Crisis Indicator Data'!#REF!="No Data",1,IF(#REF!&lt;&gt;"",1,0))</f>
        <v>#REF!</v>
      </c>
      <c r="E183" s="211" t="e">
        <f>IF('Crisis Indicator Data'!#REF!="No Data",1,IF(#REF!&lt;&gt;"",1,0))</f>
        <v>#REF!</v>
      </c>
      <c r="F183" s="211" t="e">
        <f>IF('Crisis Indicator Data'!#REF!="No Data",1,IF(#REF!&lt;&gt;"",1,0))</f>
        <v>#REF!</v>
      </c>
      <c r="G183" s="211" t="e">
        <f>IF('Crisis Indicator Data'!#REF!="No Data",1,IF(#REF!&lt;&gt;"",1,0))</f>
        <v>#REF!</v>
      </c>
      <c r="H183" s="211" t="e">
        <f>IF('Crisis Indicator Data'!#REF!="No Data",1,IF(#REF!&lt;&gt;"",1,0))</f>
        <v>#REF!</v>
      </c>
      <c r="I183" s="211" t="e">
        <f>IF('Crisis Indicator Data'!#REF!="No Data",1,IF(#REF!&lt;&gt;"",1,0))</f>
        <v>#REF!</v>
      </c>
      <c r="J183" s="211" t="e">
        <f>IF('Crisis Indicator Data'!#REF!="No Data",1,IF(#REF!&lt;&gt;"",1,0))</f>
        <v>#REF!</v>
      </c>
      <c r="K183" s="211" t="e">
        <f>IF('Crisis Indicator Data'!#REF!="No Data",1,IF(#REF!&lt;&gt;"",1,0))</f>
        <v>#REF!</v>
      </c>
      <c r="L183" s="211" t="e">
        <f>IF('Crisis Indicator Data'!#REF!="No Data",1,IF(#REF!&lt;&gt;"",1,0))</f>
        <v>#REF!</v>
      </c>
      <c r="M183" s="211" t="e">
        <f>IF('Crisis Indicator Data'!#REF!="No Data",1,IF(#REF!&lt;&gt;"",1,0))</f>
        <v>#REF!</v>
      </c>
      <c r="N183" s="211" t="e">
        <f>IF('Crisis Indicator Data'!#REF!="No Data",1,IF(#REF!&lt;&gt;"",1,0))</f>
        <v>#REF!</v>
      </c>
      <c r="O183" s="211" t="e">
        <f>IF('Crisis Indicator Data'!#REF!="No Data",1,IF(#REF!&lt;&gt;"",1,0))</f>
        <v>#REF!</v>
      </c>
      <c r="P183" s="211" t="e">
        <f>IF('Crisis Indicator Data'!#REF!="No Data",1,IF(#REF!&lt;&gt;"",1,0))</f>
        <v>#REF!</v>
      </c>
      <c r="Q183" s="211" t="e">
        <f>IF('Crisis Indicator Data'!#REF!="No Data",1,IF(#REF!&lt;&gt;"",1,0))</f>
        <v>#REF!</v>
      </c>
      <c r="R183" s="211" t="e">
        <f>IF('Crisis Indicator Data'!#REF!="No Data",1,IF(#REF!&lt;&gt;"",1,0))</f>
        <v>#REF!</v>
      </c>
      <c r="S183" s="211" t="e">
        <f>IF('Crisis Indicator Data'!#REF!="No Data",1,IF(#REF!&lt;&gt;"",1,0))</f>
        <v>#REF!</v>
      </c>
      <c r="T183" s="211" t="e">
        <f>IF('Crisis Indicator Data'!#REF!="No Data",1,IF(#REF!&lt;&gt;"",1,0))</f>
        <v>#REF!</v>
      </c>
      <c r="U183" s="211" t="e">
        <f>IF('Crisis Indicator Data'!#REF!="No Data",1,IF(#REF!&lt;&gt;"",1,0))</f>
        <v>#REF!</v>
      </c>
      <c r="V183" s="211" t="e">
        <f>IF('Crisis Indicator Data'!#REF!="No Data",1,IF(#REF!&lt;&gt;"",1,0))</f>
        <v>#REF!</v>
      </c>
      <c r="W183" s="211" t="e">
        <f>IF('Crisis Indicator Data'!#REF!="No Data",1,IF(#REF!&lt;&gt;"",1,0))</f>
        <v>#REF!</v>
      </c>
      <c r="X183" s="211" t="e">
        <f>IF('Crisis Indicator Data'!#REF!="No Data",1,IF(#REF!&lt;&gt;"",1,0))</f>
        <v>#REF!</v>
      </c>
      <c r="Y183" s="211" t="e">
        <f>IF('Crisis Indicator Data'!#REF!="No Data",1,IF(#REF!&lt;&gt;"",1,0))</f>
        <v>#REF!</v>
      </c>
      <c r="Z183" s="211" t="e">
        <f>IF('Crisis Indicator Data'!#REF!="No Data",1,IF(#REF!&lt;&gt;"",1,0))</f>
        <v>#REF!</v>
      </c>
      <c r="AA183" s="211" t="e">
        <f>IF('Crisis Indicator Data'!#REF!="No Data",1,IF(#REF!&lt;&gt;"",1,0))</f>
        <v>#REF!</v>
      </c>
      <c r="AB183" s="211" t="e">
        <f>IF('Crisis Indicator Data'!#REF!="No Data",1,IF(#REF!&lt;&gt;"",1,0))</f>
        <v>#REF!</v>
      </c>
      <c r="AC183" s="211" t="e">
        <f>IF('Crisis Indicator Data'!#REF!="No Data",1,IF(#REF!&lt;&gt;"",1,0))</f>
        <v>#REF!</v>
      </c>
      <c r="AD183" s="211" t="e">
        <f>IF('Crisis Indicator Data'!#REF!="No Data",1,IF(#REF!&lt;&gt;"",1,0))</f>
        <v>#REF!</v>
      </c>
      <c r="AE183" s="211" t="e">
        <f>IF('Crisis Indicator Data'!#REF!="No Data",1,IF(#REF!&lt;&gt;"",1,0))</f>
        <v>#REF!</v>
      </c>
      <c r="AF183" s="211" t="e">
        <f>IF('Crisis Indicator Data'!#REF!="No Data",1,IF(#REF!&lt;&gt;"",1,0))</f>
        <v>#REF!</v>
      </c>
      <c r="AG183" s="211" t="e">
        <f>IF('Crisis Indicator Data'!#REF!="No Data",1,IF(#REF!&lt;&gt;"",1,0))</f>
        <v>#REF!</v>
      </c>
      <c r="AH183" s="211" t="e">
        <f>IF('Crisis Indicator Data'!#REF!="No Data",1,IF(#REF!&lt;&gt;"",1,0))</f>
        <v>#REF!</v>
      </c>
      <c r="AI183" s="211" t="e">
        <f>IF('Crisis Indicator Data'!#REF!="No Data",1,IF(#REF!&lt;&gt;"",1,0))</f>
        <v>#REF!</v>
      </c>
      <c r="AJ183" s="211" t="e">
        <f>IF('Crisis Indicator Data'!#REF!="No Data",1,IF(#REF!&lt;&gt;"",1,0))</f>
        <v>#REF!</v>
      </c>
      <c r="AK183" s="211" t="e">
        <f>IF('Crisis Indicator Data'!#REF!="No Data",1,IF(#REF!&lt;&gt;"",1,0))</f>
        <v>#REF!</v>
      </c>
      <c r="AL183" s="211" t="e">
        <f>IF('Crisis Indicator Data'!#REF!="No Data",1,IF(#REF!&lt;&gt;"",1,0))</f>
        <v>#REF!</v>
      </c>
      <c r="AM183" s="211" t="e">
        <f>IF('Crisis Indicator Data'!#REF!="No Data",1,IF(#REF!&lt;&gt;"",1,0))</f>
        <v>#REF!</v>
      </c>
      <c r="AN183" s="211" t="e">
        <f>IF('Crisis Indicator Data'!#REF!="No Data",1,IF(#REF!&lt;&gt;"",1,0))</f>
        <v>#REF!</v>
      </c>
      <c r="AO183" s="211" t="e">
        <f>IF('Crisis Indicator Data'!#REF!="No Data",1,IF(#REF!&lt;&gt;"",1,0))</f>
        <v>#REF!</v>
      </c>
      <c r="AP183" s="211" t="e">
        <f>IF('Crisis Indicator Data'!#REF!="No Data",1,IF(#REF!&lt;&gt;"",1,0))</f>
        <v>#REF!</v>
      </c>
      <c r="AQ183" s="211" t="e">
        <f>IF('Crisis Indicator Data'!#REF!="No Data",1,IF(#REF!&lt;&gt;"",1,0))</f>
        <v>#REF!</v>
      </c>
      <c r="AR183" s="211" t="e">
        <f>IF('Crisis Indicator Data'!#REF!="No Data",1,IF(#REF!&lt;&gt;"",1,0))</f>
        <v>#REF!</v>
      </c>
      <c r="AS183" s="211" t="e">
        <f>IF('Crisis Indicator Data'!#REF!="No Data",1,IF(#REF!&lt;&gt;"",1,0))</f>
        <v>#REF!</v>
      </c>
      <c r="AT183" s="211" t="e">
        <f>IF('Crisis Indicator Data'!#REF!="No Data",1,IF(#REF!&lt;&gt;"",1,0))</f>
        <v>#REF!</v>
      </c>
      <c r="AU183" s="211" t="e">
        <f>IF('Crisis Indicator Data'!#REF!="No Data",1,IF(#REF!&lt;&gt;"",1,0))</f>
        <v>#REF!</v>
      </c>
      <c r="AV183" s="211" t="e">
        <f>IF('Crisis Indicator Data'!#REF!="No Data",1,IF(#REF!&lt;&gt;"",1,0))</f>
        <v>#REF!</v>
      </c>
      <c r="AW183" s="211" t="e">
        <f>IF('Crisis Indicator Data'!#REF!="No Data",1,IF(#REF!&lt;&gt;"",1,0))</f>
        <v>#REF!</v>
      </c>
      <c r="AX183" s="211" t="e">
        <f>IF('Crisis Indicator Data'!#REF!="No Data",1,IF(#REF!&lt;&gt;"",1,0))</f>
        <v>#REF!</v>
      </c>
      <c r="AY183" s="211" t="e">
        <f>IF('Crisis Indicator Data'!#REF!="No Data",1,IF(#REF!&lt;&gt;"",1,0))</f>
        <v>#REF!</v>
      </c>
      <c r="AZ183" s="211" t="e">
        <f>IF('Crisis Indicator Data'!#REF!="No Data",1,IF(#REF!&lt;&gt;"",1,0))</f>
        <v>#REF!</v>
      </c>
      <c r="BA183" t="e">
        <f t="shared" si="10"/>
        <v>#REF!</v>
      </c>
      <c r="BB183" s="22" t="e">
        <f t="shared" si="11"/>
        <v>#REF!</v>
      </c>
    </row>
    <row r="184" spans="1:54" x14ac:dyDescent="0.25">
      <c r="A184" t="s">
        <v>8988</v>
      </c>
      <c r="B184" s="211" t="e">
        <f>IF('Crisis Indicator Data'!#REF!="No Data",1,IF(#REF!&lt;&gt;"",1,0))</f>
        <v>#REF!</v>
      </c>
      <c r="C184" s="211" t="e">
        <f>IF('Crisis Indicator Data'!#REF!="No Data",1,IF(#REF!&lt;&gt;"",1,0))</f>
        <v>#REF!</v>
      </c>
      <c r="D184" s="211" t="e">
        <f>IF('Crisis Indicator Data'!#REF!="No Data",1,IF(#REF!&lt;&gt;"",1,0))</f>
        <v>#REF!</v>
      </c>
      <c r="E184" s="211" t="e">
        <f>IF('Crisis Indicator Data'!#REF!="No Data",1,IF(#REF!&lt;&gt;"",1,0))</f>
        <v>#REF!</v>
      </c>
      <c r="F184" s="211" t="e">
        <f>IF('Crisis Indicator Data'!#REF!="No Data",1,IF(#REF!&lt;&gt;"",1,0))</f>
        <v>#REF!</v>
      </c>
      <c r="G184" s="211" t="e">
        <f>IF('Crisis Indicator Data'!#REF!="No Data",1,IF(#REF!&lt;&gt;"",1,0))</f>
        <v>#REF!</v>
      </c>
      <c r="H184" s="211" t="e">
        <f>IF('Crisis Indicator Data'!#REF!="No Data",1,IF(#REF!&lt;&gt;"",1,0))</f>
        <v>#REF!</v>
      </c>
      <c r="I184" s="211" t="e">
        <f>IF('Crisis Indicator Data'!#REF!="No Data",1,IF(#REF!&lt;&gt;"",1,0))</f>
        <v>#REF!</v>
      </c>
      <c r="J184" s="211" t="e">
        <f>IF('Crisis Indicator Data'!#REF!="No Data",1,IF(#REF!&lt;&gt;"",1,0))</f>
        <v>#REF!</v>
      </c>
      <c r="K184" s="211" t="e">
        <f>IF('Crisis Indicator Data'!#REF!="No Data",1,IF(#REF!&lt;&gt;"",1,0))</f>
        <v>#REF!</v>
      </c>
      <c r="L184" s="211" t="e">
        <f>IF('Crisis Indicator Data'!#REF!="No Data",1,IF(#REF!&lt;&gt;"",1,0))</f>
        <v>#REF!</v>
      </c>
      <c r="M184" s="211" t="e">
        <f>IF('Crisis Indicator Data'!#REF!="No Data",1,IF(#REF!&lt;&gt;"",1,0))</f>
        <v>#REF!</v>
      </c>
      <c r="N184" s="211" t="e">
        <f>IF('Crisis Indicator Data'!#REF!="No Data",1,IF(#REF!&lt;&gt;"",1,0))</f>
        <v>#REF!</v>
      </c>
      <c r="O184" s="211" t="e">
        <f>IF('Crisis Indicator Data'!#REF!="No Data",1,IF(#REF!&lt;&gt;"",1,0))</f>
        <v>#REF!</v>
      </c>
      <c r="P184" s="211" t="e">
        <f>IF('Crisis Indicator Data'!#REF!="No Data",1,IF(#REF!&lt;&gt;"",1,0))</f>
        <v>#REF!</v>
      </c>
      <c r="Q184" s="211" t="e">
        <f>IF('Crisis Indicator Data'!#REF!="No Data",1,IF(#REF!&lt;&gt;"",1,0))</f>
        <v>#REF!</v>
      </c>
      <c r="R184" s="211" t="e">
        <f>IF('Crisis Indicator Data'!#REF!="No Data",1,IF(#REF!&lt;&gt;"",1,0))</f>
        <v>#REF!</v>
      </c>
      <c r="S184" s="211" t="e">
        <f>IF('Crisis Indicator Data'!#REF!="No Data",1,IF(#REF!&lt;&gt;"",1,0))</f>
        <v>#REF!</v>
      </c>
      <c r="T184" s="211" t="e">
        <f>IF('Crisis Indicator Data'!#REF!="No Data",1,IF(#REF!&lt;&gt;"",1,0))</f>
        <v>#REF!</v>
      </c>
      <c r="U184" s="211" t="e">
        <f>IF('Crisis Indicator Data'!#REF!="No Data",1,IF(#REF!&lt;&gt;"",1,0))</f>
        <v>#REF!</v>
      </c>
      <c r="V184" s="211" t="e">
        <f>IF('Crisis Indicator Data'!#REF!="No Data",1,IF(#REF!&lt;&gt;"",1,0))</f>
        <v>#REF!</v>
      </c>
      <c r="W184" s="211" t="e">
        <f>IF('Crisis Indicator Data'!#REF!="No Data",1,IF(#REF!&lt;&gt;"",1,0))</f>
        <v>#REF!</v>
      </c>
      <c r="X184" s="211" t="e">
        <f>IF('Crisis Indicator Data'!#REF!="No Data",1,IF(#REF!&lt;&gt;"",1,0))</f>
        <v>#REF!</v>
      </c>
      <c r="Y184" s="211" t="e">
        <f>IF('Crisis Indicator Data'!#REF!="No Data",1,IF(#REF!&lt;&gt;"",1,0))</f>
        <v>#REF!</v>
      </c>
      <c r="Z184" s="211" t="e">
        <f>IF('Crisis Indicator Data'!#REF!="No Data",1,IF(#REF!&lt;&gt;"",1,0))</f>
        <v>#REF!</v>
      </c>
      <c r="AA184" s="211" t="e">
        <f>IF('Crisis Indicator Data'!#REF!="No Data",1,IF(#REF!&lt;&gt;"",1,0))</f>
        <v>#REF!</v>
      </c>
      <c r="AB184" s="211" t="e">
        <f>IF('Crisis Indicator Data'!#REF!="No Data",1,IF(#REF!&lt;&gt;"",1,0))</f>
        <v>#REF!</v>
      </c>
      <c r="AC184" s="211" t="e">
        <f>IF('Crisis Indicator Data'!#REF!="No Data",1,IF(#REF!&lt;&gt;"",1,0))</f>
        <v>#REF!</v>
      </c>
      <c r="AD184" s="211" t="e">
        <f>IF('Crisis Indicator Data'!#REF!="No Data",1,IF(#REF!&lt;&gt;"",1,0))</f>
        <v>#REF!</v>
      </c>
      <c r="AE184" s="211" t="e">
        <f>IF('Crisis Indicator Data'!#REF!="No Data",1,IF(#REF!&lt;&gt;"",1,0))</f>
        <v>#REF!</v>
      </c>
      <c r="AF184" s="211" t="e">
        <f>IF('Crisis Indicator Data'!#REF!="No Data",1,IF(#REF!&lt;&gt;"",1,0))</f>
        <v>#REF!</v>
      </c>
      <c r="AG184" s="211" t="e">
        <f>IF('Crisis Indicator Data'!#REF!="No Data",1,IF(#REF!&lt;&gt;"",1,0))</f>
        <v>#REF!</v>
      </c>
      <c r="AH184" s="211" t="e">
        <f>IF('Crisis Indicator Data'!#REF!="No Data",1,IF(#REF!&lt;&gt;"",1,0))</f>
        <v>#REF!</v>
      </c>
      <c r="AI184" s="211" t="e">
        <f>IF('Crisis Indicator Data'!#REF!="No Data",1,IF(#REF!&lt;&gt;"",1,0))</f>
        <v>#REF!</v>
      </c>
      <c r="AJ184" s="211" t="e">
        <f>IF('Crisis Indicator Data'!#REF!="No Data",1,IF(#REF!&lt;&gt;"",1,0))</f>
        <v>#REF!</v>
      </c>
      <c r="AK184" s="211" t="e">
        <f>IF('Crisis Indicator Data'!#REF!="No Data",1,IF(#REF!&lt;&gt;"",1,0))</f>
        <v>#REF!</v>
      </c>
      <c r="AL184" s="211" t="e">
        <f>IF('Crisis Indicator Data'!#REF!="No Data",1,IF(#REF!&lt;&gt;"",1,0))</f>
        <v>#REF!</v>
      </c>
      <c r="AM184" s="211" t="e">
        <f>IF('Crisis Indicator Data'!#REF!="No Data",1,IF(#REF!&lt;&gt;"",1,0))</f>
        <v>#REF!</v>
      </c>
      <c r="AN184" s="211" t="e">
        <f>IF('Crisis Indicator Data'!#REF!="No Data",1,IF(#REF!&lt;&gt;"",1,0))</f>
        <v>#REF!</v>
      </c>
      <c r="AO184" s="211" t="e">
        <f>IF('Crisis Indicator Data'!#REF!="No Data",1,IF(#REF!&lt;&gt;"",1,0))</f>
        <v>#REF!</v>
      </c>
      <c r="AP184" s="211" t="e">
        <f>IF('Crisis Indicator Data'!#REF!="No Data",1,IF(#REF!&lt;&gt;"",1,0))</f>
        <v>#REF!</v>
      </c>
      <c r="AQ184" s="211" t="e">
        <f>IF('Crisis Indicator Data'!#REF!="No Data",1,IF(#REF!&lt;&gt;"",1,0))</f>
        <v>#REF!</v>
      </c>
      <c r="AR184" s="211" t="e">
        <f>IF('Crisis Indicator Data'!#REF!="No Data",1,IF(#REF!&lt;&gt;"",1,0))</f>
        <v>#REF!</v>
      </c>
      <c r="AS184" s="211" t="e">
        <f>IF('Crisis Indicator Data'!#REF!="No Data",1,IF(#REF!&lt;&gt;"",1,0))</f>
        <v>#REF!</v>
      </c>
      <c r="AT184" s="211" t="e">
        <f>IF('Crisis Indicator Data'!#REF!="No Data",1,IF(#REF!&lt;&gt;"",1,0))</f>
        <v>#REF!</v>
      </c>
      <c r="AU184" s="211" t="e">
        <f>IF('Crisis Indicator Data'!#REF!="No Data",1,IF(#REF!&lt;&gt;"",1,0))</f>
        <v>#REF!</v>
      </c>
      <c r="AV184" s="211" t="e">
        <f>IF('Crisis Indicator Data'!#REF!="No Data",1,IF(#REF!&lt;&gt;"",1,0))</f>
        <v>#REF!</v>
      </c>
      <c r="AW184" s="211" t="e">
        <f>IF('Crisis Indicator Data'!#REF!="No Data",1,IF(#REF!&lt;&gt;"",1,0))</f>
        <v>#REF!</v>
      </c>
      <c r="AX184" s="211" t="e">
        <f>IF('Crisis Indicator Data'!#REF!="No Data",1,IF(#REF!&lt;&gt;"",1,0))</f>
        <v>#REF!</v>
      </c>
      <c r="AY184" s="211" t="e">
        <f>IF('Crisis Indicator Data'!#REF!="No Data",1,IF(#REF!&lt;&gt;"",1,0))</f>
        <v>#REF!</v>
      </c>
      <c r="AZ184" s="211" t="e">
        <f>IF('Crisis Indicator Data'!#REF!="No Data",1,IF(#REF!&lt;&gt;"",1,0))</f>
        <v>#REF!</v>
      </c>
      <c r="BA184" t="e">
        <f t="shared" si="10"/>
        <v>#REF!</v>
      </c>
      <c r="BB184" s="22" t="e">
        <f t="shared" si="11"/>
        <v>#REF!</v>
      </c>
    </row>
    <row r="185" spans="1:54" x14ac:dyDescent="0.25">
      <c r="A185" t="s">
        <v>8986</v>
      </c>
      <c r="B185" s="211" t="e">
        <f>IF('Crisis Indicator Data'!#REF!="No Data",1,IF(#REF!&lt;&gt;"",1,0))</f>
        <v>#REF!</v>
      </c>
      <c r="C185" s="211" t="e">
        <f>IF('Crisis Indicator Data'!#REF!="No Data",1,IF(#REF!&lt;&gt;"",1,0))</f>
        <v>#REF!</v>
      </c>
      <c r="D185" s="211" t="e">
        <f>IF('Crisis Indicator Data'!#REF!="No Data",1,IF(#REF!&lt;&gt;"",1,0))</f>
        <v>#REF!</v>
      </c>
      <c r="E185" s="211" t="e">
        <f>IF('Crisis Indicator Data'!#REF!="No Data",1,IF(#REF!&lt;&gt;"",1,0))</f>
        <v>#REF!</v>
      </c>
      <c r="F185" s="211" t="e">
        <f>IF('Crisis Indicator Data'!#REF!="No Data",1,IF(#REF!&lt;&gt;"",1,0))</f>
        <v>#REF!</v>
      </c>
      <c r="G185" s="211" t="e">
        <f>IF('Crisis Indicator Data'!#REF!="No Data",1,IF(#REF!&lt;&gt;"",1,0))</f>
        <v>#REF!</v>
      </c>
      <c r="H185" s="211" t="e">
        <f>IF('Crisis Indicator Data'!#REF!="No Data",1,IF(#REF!&lt;&gt;"",1,0))</f>
        <v>#REF!</v>
      </c>
      <c r="I185" s="211" t="e">
        <f>IF('Crisis Indicator Data'!#REF!="No Data",1,IF(#REF!&lt;&gt;"",1,0))</f>
        <v>#REF!</v>
      </c>
      <c r="J185" s="211" t="e">
        <f>IF('Crisis Indicator Data'!#REF!="No Data",1,IF(#REF!&lt;&gt;"",1,0))</f>
        <v>#REF!</v>
      </c>
      <c r="K185" s="211" t="e">
        <f>IF('Crisis Indicator Data'!#REF!="No Data",1,IF(#REF!&lt;&gt;"",1,0))</f>
        <v>#REF!</v>
      </c>
      <c r="L185" s="211" t="e">
        <f>IF('Crisis Indicator Data'!#REF!="No Data",1,IF(#REF!&lt;&gt;"",1,0))</f>
        <v>#REF!</v>
      </c>
      <c r="M185" s="211" t="e">
        <f>IF('Crisis Indicator Data'!#REF!="No Data",1,IF(#REF!&lt;&gt;"",1,0))</f>
        <v>#REF!</v>
      </c>
      <c r="N185" s="211" t="e">
        <f>IF('Crisis Indicator Data'!#REF!="No Data",1,IF(#REF!&lt;&gt;"",1,0))</f>
        <v>#REF!</v>
      </c>
      <c r="O185" s="211" t="e">
        <f>IF('Crisis Indicator Data'!#REF!="No Data",1,IF(#REF!&lt;&gt;"",1,0))</f>
        <v>#REF!</v>
      </c>
      <c r="P185" s="211" t="e">
        <f>IF('Crisis Indicator Data'!#REF!="No Data",1,IF(#REF!&lt;&gt;"",1,0))</f>
        <v>#REF!</v>
      </c>
      <c r="Q185" s="211" t="e">
        <f>IF('Crisis Indicator Data'!#REF!="No Data",1,IF(#REF!&lt;&gt;"",1,0))</f>
        <v>#REF!</v>
      </c>
      <c r="R185" s="211" t="e">
        <f>IF('Crisis Indicator Data'!#REF!="No Data",1,IF(#REF!&lt;&gt;"",1,0))</f>
        <v>#REF!</v>
      </c>
      <c r="S185" s="211" t="e">
        <f>IF('Crisis Indicator Data'!#REF!="No Data",1,IF(#REF!&lt;&gt;"",1,0))</f>
        <v>#REF!</v>
      </c>
      <c r="T185" s="211" t="e">
        <f>IF('Crisis Indicator Data'!#REF!="No Data",1,IF(#REF!&lt;&gt;"",1,0))</f>
        <v>#REF!</v>
      </c>
      <c r="U185" s="211" t="e">
        <f>IF('Crisis Indicator Data'!#REF!="No Data",1,IF(#REF!&lt;&gt;"",1,0))</f>
        <v>#REF!</v>
      </c>
      <c r="V185" s="211" t="e">
        <f>IF('Crisis Indicator Data'!#REF!="No Data",1,IF(#REF!&lt;&gt;"",1,0))</f>
        <v>#REF!</v>
      </c>
      <c r="W185" s="211" t="e">
        <f>IF('Crisis Indicator Data'!#REF!="No Data",1,IF(#REF!&lt;&gt;"",1,0))</f>
        <v>#REF!</v>
      </c>
      <c r="X185" s="211" t="e">
        <f>IF('Crisis Indicator Data'!#REF!="No Data",1,IF(#REF!&lt;&gt;"",1,0))</f>
        <v>#REF!</v>
      </c>
      <c r="Y185" s="211" t="e">
        <f>IF('Crisis Indicator Data'!#REF!="No Data",1,IF(#REF!&lt;&gt;"",1,0))</f>
        <v>#REF!</v>
      </c>
      <c r="Z185" s="211" t="e">
        <f>IF('Crisis Indicator Data'!#REF!="No Data",1,IF(#REF!&lt;&gt;"",1,0))</f>
        <v>#REF!</v>
      </c>
      <c r="AA185" s="211" t="e">
        <f>IF('Crisis Indicator Data'!#REF!="No Data",1,IF(#REF!&lt;&gt;"",1,0))</f>
        <v>#REF!</v>
      </c>
      <c r="AB185" s="211" t="e">
        <f>IF('Crisis Indicator Data'!#REF!="No Data",1,IF(#REF!&lt;&gt;"",1,0))</f>
        <v>#REF!</v>
      </c>
      <c r="AC185" s="211" t="e">
        <f>IF('Crisis Indicator Data'!#REF!="No Data",1,IF(#REF!&lt;&gt;"",1,0))</f>
        <v>#REF!</v>
      </c>
      <c r="AD185" s="211" t="e">
        <f>IF('Crisis Indicator Data'!#REF!="No Data",1,IF(#REF!&lt;&gt;"",1,0))</f>
        <v>#REF!</v>
      </c>
      <c r="AE185" s="211" t="e">
        <f>IF('Crisis Indicator Data'!#REF!="No Data",1,IF(#REF!&lt;&gt;"",1,0))</f>
        <v>#REF!</v>
      </c>
      <c r="AF185" s="211" t="e">
        <f>IF('Crisis Indicator Data'!#REF!="No Data",1,IF(#REF!&lt;&gt;"",1,0))</f>
        <v>#REF!</v>
      </c>
      <c r="AG185" s="211" t="e">
        <f>IF('Crisis Indicator Data'!#REF!="No Data",1,IF(#REF!&lt;&gt;"",1,0))</f>
        <v>#REF!</v>
      </c>
      <c r="AH185" s="211" t="e">
        <f>IF('Crisis Indicator Data'!#REF!="No Data",1,IF(#REF!&lt;&gt;"",1,0))</f>
        <v>#REF!</v>
      </c>
      <c r="AI185" s="211" t="e">
        <f>IF('Crisis Indicator Data'!#REF!="No Data",1,IF(#REF!&lt;&gt;"",1,0))</f>
        <v>#REF!</v>
      </c>
      <c r="AJ185" s="211" t="e">
        <f>IF('Crisis Indicator Data'!#REF!="No Data",1,IF(#REF!&lt;&gt;"",1,0))</f>
        <v>#REF!</v>
      </c>
      <c r="AK185" s="211" t="e">
        <f>IF('Crisis Indicator Data'!#REF!="No Data",1,IF(#REF!&lt;&gt;"",1,0))</f>
        <v>#REF!</v>
      </c>
      <c r="AL185" s="211" t="e">
        <f>IF('Crisis Indicator Data'!#REF!="No Data",1,IF(#REF!&lt;&gt;"",1,0))</f>
        <v>#REF!</v>
      </c>
      <c r="AM185" s="211" t="e">
        <f>IF('Crisis Indicator Data'!#REF!="No Data",1,IF(#REF!&lt;&gt;"",1,0))</f>
        <v>#REF!</v>
      </c>
      <c r="AN185" s="211" t="e">
        <f>IF('Crisis Indicator Data'!#REF!="No Data",1,IF(#REF!&lt;&gt;"",1,0))</f>
        <v>#REF!</v>
      </c>
      <c r="AO185" s="211" t="e">
        <f>IF('Crisis Indicator Data'!#REF!="No Data",1,IF(#REF!&lt;&gt;"",1,0))</f>
        <v>#REF!</v>
      </c>
      <c r="AP185" s="211" t="e">
        <f>IF('Crisis Indicator Data'!#REF!="No Data",1,IF(#REF!&lt;&gt;"",1,0))</f>
        <v>#REF!</v>
      </c>
      <c r="AQ185" s="211" t="e">
        <f>IF('Crisis Indicator Data'!#REF!="No Data",1,IF(#REF!&lt;&gt;"",1,0))</f>
        <v>#REF!</v>
      </c>
      <c r="AR185" s="211" t="e">
        <f>IF('Crisis Indicator Data'!#REF!="No Data",1,IF(#REF!&lt;&gt;"",1,0))</f>
        <v>#REF!</v>
      </c>
      <c r="AS185" s="211" t="e">
        <f>IF('Crisis Indicator Data'!#REF!="No Data",1,IF(#REF!&lt;&gt;"",1,0))</f>
        <v>#REF!</v>
      </c>
      <c r="AT185" s="211" t="e">
        <f>IF('Crisis Indicator Data'!#REF!="No Data",1,IF(#REF!&lt;&gt;"",1,0))</f>
        <v>#REF!</v>
      </c>
      <c r="AU185" s="211" t="e">
        <f>IF('Crisis Indicator Data'!#REF!="No Data",1,IF(#REF!&lt;&gt;"",1,0))</f>
        <v>#REF!</v>
      </c>
      <c r="AV185" s="211" t="e">
        <f>IF('Crisis Indicator Data'!#REF!="No Data",1,IF(#REF!&lt;&gt;"",1,0))</f>
        <v>#REF!</v>
      </c>
      <c r="AW185" s="211" t="e">
        <f>IF('Crisis Indicator Data'!#REF!="No Data",1,IF(#REF!&lt;&gt;"",1,0))</f>
        <v>#REF!</v>
      </c>
      <c r="AX185" s="211" t="e">
        <f>IF('Crisis Indicator Data'!#REF!="No Data",1,IF(#REF!&lt;&gt;"",1,0))</f>
        <v>#REF!</v>
      </c>
      <c r="AY185" s="211" t="e">
        <f>IF('Crisis Indicator Data'!#REF!="No Data",1,IF(#REF!&lt;&gt;"",1,0))</f>
        <v>#REF!</v>
      </c>
      <c r="AZ185" s="211" t="e">
        <f>IF('Crisis Indicator Data'!#REF!="No Data",1,IF(#REF!&lt;&gt;"",1,0))</f>
        <v>#REF!</v>
      </c>
      <c r="BA185" t="e">
        <f t="shared" si="10"/>
        <v>#REF!</v>
      </c>
      <c r="BB185" s="22" t="e">
        <f t="shared" si="11"/>
        <v>#REF!</v>
      </c>
    </row>
    <row r="186" spans="1:54" x14ac:dyDescent="0.25">
      <c r="A186" t="s">
        <v>8990</v>
      </c>
      <c r="B186" s="211" t="e">
        <f>IF('Crisis Indicator Data'!#REF!="No Data",1,IF(#REF!&lt;&gt;"",1,0))</f>
        <v>#REF!</v>
      </c>
      <c r="C186" s="211" t="e">
        <f>IF('Crisis Indicator Data'!#REF!="No Data",1,IF(#REF!&lt;&gt;"",1,0))</f>
        <v>#REF!</v>
      </c>
      <c r="D186" s="211" t="e">
        <f>IF('Crisis Indicator Data'!#REF!="No Data",1,IF(#REF!&lt;&gt;"",1,0))</f>
        <v>#REF!</v>
      </c>
      <c r="E186" s="211" t="e">
        <f>IF('Crisis Indicator Data'!#REF!="No Data",1,IF(#REF!&lt;&gt;"",1,0))</f>
        <v>#REF!</v>
      </c>
      <c r="F186" s="211" t="e">
        <f>IF('Crisis Indicator Data'!#REF!="No Data",1,IF(#REF!&lt;&gt;"",1,0))</f>
        <v>#REF!</v>
      </c>
      <c r="G186" s="211" t="e">
        <f>IF('Crisis Indicator Data'!#REF!="No Data",1,IF(#REF!&lt;&gt;"",1,0))</f>
        <v>#REF!</v>
      </c>
      <c r="H186" s="211" t="e">
        <f>IF('Crisis Indicator Data'!#REF!="No Data",1,IF(#REF!&lt;&gt;"",1,0))</f>
        <v>#REF!</v>
      </c>
      <c r="I186" s="211" t="e">
        <f>IF('Crisis Indicator Data'!#REF!="No Data",1,IF(#REF!&lt;&gt;"",1,0))</f>
        <v>#REF!</v>
      </c>
      <c r="J186" s="211" t="e">
        <f>IF('Crisis Indicator Data'!#REF!="No Data",1,IF(#REF!&lt;&gt;"",1,0))</f>
        <v>#REF!</v>
      </c>
      <c r="K186" s="211" t="e">
        <f>IF('Crisis Indicator Data'!#REF!="No Data",1,IF(#REF!&lt;&gt;"",1,0))</f>
        <v>#REF!</v>
      </c>
      <c r="L186" s="211" t="e">
        <f>IF('Crisis Indicator Data'!#REF!="No Data",1,IF(#REF!&lt;&gt;"",1,0))</f>
        <v>#REF!</v>
      </c>
      <c r="M186" s="211" t="e">
        <f>IF('Crisis Indicator Data'!#REF!="No Data",1,IF(#REF!&lt;&gt;"",1,0))</f>
        <v>#REF!</v>
      </c>
      <c r="N186" s="211" t="e">
        <f>IF('Crisis Indicator Data'!#REF!="No Data",1,IF(#REF!&lt;&gt;"",1,0))</f>
        <v>#REF!</v>
      </c>
      <c r="O186" s="211" t="e">
        <f>IF('Crisis Indicator Data'!#REF!="No Data",1,IF(#REF!&lt;&gt;"",1,0))</f>
        <v>#REF!</v>
      </c>
      <c r="P186" s="211" t="e">
        <f>IF('Crisis Indicator Data'!#REF!="No Data",1,IF(#REF!&lt;&gt;"",1,0))</f>
        <v>#REF!</v>
      </c>
      <c r="Q186" s="211" t="e">
        <f>IF('Crisis Indicator Data'!#REF!="No Data",1,IF(#REF!&lt;&gt;"",1,0))</f>
        <v>#REF!</v>
      </c>
      <c r="R186" s="211" t="e">
        <f>IF('Crisis Indicator Data'!#REF!="No Data",1,IF(#REF!&lt;&gt;"",1,0))</f>
        <v>#REF!</v>
      </c>
      <c r="S186" s="211" t="e">
        <f>IF('Crisis Indicator Data'!#REF!="No Data",1,IF(#REF!&lt;&gt;"",1,0))</f>
        <v>#REF!</v>
      </c>
      <c r="T186" s="211" t="e">
        <f>IF('Crisis Indicator Data'!#REF!="No Data",1,IF(#REF!&lt;&gt;"",1,0))</f>
        <v>#REF!</v>
      </c>
      <c r="U186" s="211" t="e">
        <f>IF('Crisis Indicator Data'!#REF!="No Data",1,IF(#REF!&lt;&gt;"",1,0))</f>
        <v>#REF!</v>
      </c>
      <c r="V186" s="211" t="e">
        <f>IF('Crisis Indicator Data'!#REF!="No Data",1,IF(#REF!&lt;&gt;"",1,0))</f>
        <v>#REF!</v>
      </c>
      <c r="W186" s="211" t="e">
        <f>IF('Crisis Indicator Data'!#REF!="No Data",1,IF(#REF!&lt;&gt;"",1,0))</f>
        <v>#REF!</v>
      </c>
      <c r="X186" s="211" t="e">
        <f>IF('Crisis Indicator Data'!#REF!="No Data",1,IF(#REF!&lt;&gt;"",1,0))</f>
        <v>#REF!</v>
      </c>
      <c r="Y186" s="211" t="e">
        <f>IF('Crisis Indicator Data'!#REF!="No Data",1,IF(#REF!&lt;&gt;"",1,0))</f>
        <v>#REF!</v>
      </c>
      <c r="Z186" s="211" t="e">
        <f>IF('Crisis Indicator Data'!#REF!="No Data",1,IF(#REF!&lt;&gt;"",1,0))</f>
        <v>#REF!</v>
      </c>
      <c r="AA186" s="211" t="e">
        <f>IF('Crisis Indicator Data'!#REF!="No Data",1,IF(#REF!&lt;&gt;"",1,0))</f>
        <v>#REF!</v>
      </c>
      <c r="AB186" s="211" t="e">
        <f>IF('Crisis Indicator Data'!#REF!="No Data",1,IF(#REF!&lt;&gt;"",1,0))</f>
        <v>#REF!</v>
      </c>
      <c r="AC186" s="211" t="e">
        <f>IF('Crisis Indicator Data'!#REF!="No Data",1,IF(#REF!&lt;&gt;"",1,0))</f>
        <v>#REF!</v>
      </c>
      <c r="AD186" s="211" t="e">
        <f>IF('Crisis Indicator Data'!#REF!="No Data",1,IF(#REF!&lt;&gt;"",1,0))</f>
        <v>#REF!</v>
      </c>
      <c r="AE186" s="211" t="e">
        <f>IF('Crisis Indicator Data'!#REF!="No Data",1,IF(#REF!&lt;&gt;"",1,0))</f>
        <v>#REF!</v>
      </c>
      <c r="AF186" s="211" t="e">
        <f>IF('Crisis Indicator Data'!#REF!="No Data",1,IF(#REF!&lt;&gt;"",1,0))</f>
        <v>#REF!</v>
      </c>
      <c r="AG186" s="211" t="e">
        <f>IF('Crisis Indicator Data'!#REF!="No Data",1,IF(#REF!&lt;&gt;"",1,0))</f>
        <v>#REF!</v>
      </c>
      <c r="AH186" s="211" t="e">
        <f>IF('Crisis Indicator Data'!#REF!="No Data",1,IF(#REF!&lt;&gt;"",1,0))</f>
        <v>#REF!</v>
      </c>
      <c r="AI186" s="211" t="e">
        <f>IF('Crisis Indicator Data'!#REF!="No Data",1,IF(#REF!&lt;&gt;"",1,0))</f>
        <v>#REF!</v>
      </c>
      <c r="AJ186" s="211" t="e">
        <f>IF('Crisis Indicator Data'!#REF!="No Data",1,IF(#REF!&lt;&gt;"",1,0))</f>
        <v>#REF!</v>
      </c>
      <c r="AK186" s="211" t="e">
        <f>IF('Crisis Indicator Data'!#REF!="No Data",1,IF(#REF!&lt;&gt;"",1,0))</f>
        <v>#REF!</v>
      </c>
      <c r="AL186" s="211" t="e">
        <f>IF('Crisis Indicator Data'!#REF!="No Data",1,IF(#REF!&lt;&gt;"",1,0))</f>
        <v>#REF!</v>
      </c>
      <c r="AM186" s="211" t="e">
        <f>IF('Crisis Indicator Data'!#REF!="No Data",1,IF(#REF!&lt;&gt;"",1,0))</f>
        <v>#REF!</v>
      </c>
      <c r="AN186" s="211" t="e">
        <f>IF('Crisis Indicator Data'!#REF!="No Data",1,IF(#REF!&lt;&gt;"",1,0))</f>
        <v>#REF!</v>
      </c>
      <c r="AO186" s="211" t="e">
        <f>IF('Crisis Indicator Data'!#REF!="No Data",1,IF(#REF!&lt;&gt;"",1,0))</f>
        <v>#REF!</v>
      </c>
      <c r="AP186" s="211" t="e">
        <f>IF('Crisis Indicator Data'!#REF!="No Data",1,IF(#REF!&lt;&gt;"",1,0))</f>
        <v>#REF!</v>
      </c>
      <c r="AQ186" s="211" t="e">
        <f>IF('Crisis Indicator Data'!#REF!="No Data",1,IF(#REF!&lt;&gt;"",1,0))</f>
        <v>#REF!</v>
      </c>
      <c r="AR186" s="211" t="e">
        <f>IF('Crisis Indicator Data'!#REF!="No Data",1,IF(#REF!&lt;&gt;"",1,0))</f>
        <v>#REF!</v>
      </c>
      <c r="AS186" s="211" t="e">
        <f>IF('Crisis Indicator Data'!#REF!="No Data",1,IF(#REF!&lt;&gt;"",1,0))</f>
        <v>#REF!</v>
      </c>
      <c r="AT186" s="211" t="e">
        <f>IF('Crisis Indicator Data'!#REF!="No Data",1,IF(#REF!&lt;&gt;"",1,0))</f>
        <v>#REF!</v>
      </c>
      <c r="AU186" s="211" t="e">
        <f>IF('Crisis Indicator Data'!#REF!="No Data",1,IF(#REF!&lt;&gt;"",1,0))</f>
        <v>#REF!</v>
      </c>
      <c r="AV186" s="211" t="e">
        <f>IF('Crisis Indicator Data'!#REF!="No Data",1,IF(#REF!&lt;&gt;"",1,0))</f>
        <v>#REF!</v>
      </c>
      <c r="AW186" s="211" t="e">
        <f>IF('Crisis Indicator Data'!#REF!="No Data",1,IF(#REF!&lt;&gt;"",1,0))</f>
        <v>#REF!</v>
      </c>
      <c r="AX186" s="211" t="e">
        <f>IF('Crisis Indicator Data'!#REF!="No Data",1,IF(#REF!&lt;&gt;"",1,0))</f>
        <v>#REF!</v>
      </c>
      <c r="AY186" s="211" t="e">
        <f>IF('Crisis Indicator Data'!#REF!="No Data",1,IF(#REF!&lt;&gt;"",1,0))</f>
        <v>#REF!</v>
      </c>
      <c r="AZ186" s="211" t="e">
        <f>IF('Crisis Indicator Data'!#REF!="No Data",1,IF(#REF!&lt;&gt;"",1,0))</f>
        <v>#REF!</v>
      </c>
      <c r="BA186" t="e">
        <f t="shared" si="10"/>
        <v>#REF!</v>
      </c>
      <c r="BB186" s="22" t="e">
        <f t="shared" si="11"/>
        <v>#REF!</v>
      </c>
    </row>
    <row r="187" spans="1:54" x14ac:dyDescent="0.25">
      <c r="A187" t="s">
        <v>8997</v>
      </c>
      <c r="B187" s="211" t="e">
        <f>IF('Crisis Indicator Data'!#REF!="No Data",1,IF(#REF!&lt;&gt;"",1,0))</f>
        <v>#REF!</v>
      </c>
      <c r="C187" s="211" t="e">
        <f>IF('Crisis Indicator Data'!#REF!="No Data",1,IF(#REF!&lt;&gt;"",1,0))</f>
        <v>#REF!</v>
      </c>
      <c r="D187" s="211" t="e">
        <f>IF('Crisis Indicator Data'!#REF!="No Data",1,IF(#REF!&lt;&gt;"",1,0))</f>
        <v>#REF!</v>
      </c>
      <c r="E187" s="211" t="e">
        <f>IF('Crisis Indicator Data'!#REF!="No Data",1,IF(#REF!&lt;&gt;"",1,0))</f>
        <v>#REF!</v>
      </c>
      <c r="F187" s="211" t="e">
        <f>IF('Crisis Indicator Data'!#REF!="No Data",1,IF(#REF!&lt;&gt;"",1,0))</f>
        <v>#REF!</v>
      </c>
      <c r="G187" s="211" t="e">
        <f>IF('Crisis Indicator Data'!#REF!="No Data",1,IF(#REF!&lt;&gt;"",1,0))</f>
        <v>#REF!</v>
      </c>
      <c r="H187" s="211" t="e">
        <f>IF('Crisis Indicator Data'!#REF!="No Data",1,IF(#REF!&lt;&gt;"",1,0))</f>
        <v>#REF!</v>
      </c>
      <c r="I187" s="211" t="e">
        <f>IF('Crisis Indicator Data'!#REF!="No Data",1,IF(#REF!&lt;&gt;"",1,0))</f>
        <v>#REF!</v>
      </c>
      <c r="J187" s="211" t="e">
        <f>IF('Crisis Indicator Data'!#REF!="No Data",1,IF(#REF!&lt;&gt;"",1,0))</f>
        <v>#REF!</v>
      </c>
      <c r="K187" s="211" t="e">
        <f>IF('Crisis Indicator Data'!#REF!="No Data",1,IF(#REF!&lt;&gt;"",1,0))</f>
        <v>#REF!</v>
      </c>
      <c r="L187" s="211" t="e">
        <f>IF('Crisis Indicator Data'!#REF!="No Data",1,IF(#REF!&lt;&gt;"",1,0))</f>
        <v>#REF!</v>
      </c>
      <c r="M187" s="211" t="e">
        <f>IF('Crisis Indicator Data'!#REF!="No Data",1,IF(#REF!&lt;&gt;"",1,0))</f>
        <v>#REF!</v>
      </c>
      <c r="N187" s="211" t="e">
        <f>IF('Crisis Indicator Data'!#REF!="No Data",1,IF(#REF!&lt;&gt;"",1,0))</f>
        <v>#REF!</v>
      </c>
      <c r="O187" s="211" t="e">
        <f>IF('Crisis Indicator Data'!#REF!="No Data",1,IF(#REF!&lt;&gt;"",1,0))</f>
        <v>#REF!</v>
      </c>
      <c r="P187" s="211" t="e">
        <f>IF('Crisis Indicator Data'!#REF!="No Data",1,IF(#REF!&lt;&gt;"",1,0))</f>
        <v>#REF!</v>
      </c>
      <c r="Q187" s="211" t="e">
        <f>IF('Crisis Indicator Data'!#REF!="No Data",1,IF(#REF!&lt;&gt;"",1,0))</f>
        <v>#REF!</v>
      </c>
      <c r="R187" s="211" t="e">
        <f>IF('Crisis Indicator Data'!#REF!="No Data",1,IF(#REF!&lt;&gt;"",1,0))</f>
        <v>#REF!</v>
      </c>
      <c r="S187" s="211" t="e">
        <f>IF('Crisis Indicator Data'!#REF!="No Data",1,IF(#REF!&lt;&gt;"",1,0))</f>
        <v>#REF!</v>
      </c>
      <c r="T187" s="211" t="e">
        <f>IF('Crisis Indicator Data'!#REF!="No Data",1,IF(#REF!&lt;&gt;"",1,0))</f>
        <v>#REF!</v>
      </c>
      <c r="U187" s="211" t="e">
        <f>IF('Crisis Indicator Data'!#REF!="No Data",1,IF(#REF!&lt;&gt;"",1,0))</f>
        <v>#REF!</v>
      </c>
      <c r="V187" s="211" t="e">
        <f>IF('Crisis Indicator Data'!#REF!="No Data",1,IF(#REF!&lt;&gt;"",1,0))</f>
        <v>#REF!</v>
      </c>
      <c r="W187" s="211" t="e">
        <f>IF('Crisis Indicator Data'!#REF!="No Data",1,IF(#REF!&lt;&gt;"",1,0))</f>
        <v>#REF!</v>
      </c>
      <c r="X187" s="211" t="e">
        <f>IF('Crisis Indicator Data'!#REF!="No Data",1,IF(#REF!&lt;&gt;"",1,0))</f>
        <v>#REF!</v>
      </c>
      <c r="Y187" s="211" t="e">
        <f>IF('Crisis Indicator Data'!#REF!="No Data",1,IF(#REF!&lt;&gt;"",1,0))</f>
        <v>#REF!</v>
      </c>
      <c r="Z187" s="211" t="e">
        <f>IF('Crisis Indicator Data'!#REF!="No Data",1,IF(#REF!&lt;&gt;"",1,0))</f>
        <v>#REF!</v>
      </c>
      <c r="AA187" s="211" t="e">
        <f>IF('Crisis Indicator Data'!#REF!="No Data",1,IF(#REF!&lt;&gt;"",1,0))</f>
        <v>#REF!</v>
      </c>
      <c r="AB187" s="211" t="e">
        <f>IF('Crisis Indicator Data'!#REF!="No Data",1,IF(#REF!&lt;&gt;"",1,0))</f>
        <v>#REF!</v>
      </c>
      <c r="AC187" s="211" t="e">
        <f>IF('Crisis Indicator Data'!#REF!="No Data",1,IF(#REF!&lt;&gt;"",1,0))</f>
        <v>#REF!</v>
      </c>
      <c r="AD187" s="211" t="e">
        <f>IF('Crisis Indicator Data'!#REF!="No Data",1,IF(#REF!&lt;&gt;"",1,0))</f>
        <v>#REF!</v>
      </c>
      <c r="AE187" s="211" t="e">
        <f>IF('Crisis Indicator Data'!#REF!="No Data",1,IF(#REF!&lt;&gt;"",1,0))</f>
        <v>#REF!</v>
      </c>
      <c r="AF187" s="211" t="e">
        <f>IF('Crisis Indicator Data'!#REF!="No Data",1,IF(#REF!&lt;&gt;"",1,0))</f>
        <v>#REF!</v>
      </c>
      <c r="AG187" s="211" t="e">
        <f>IF('Crisis Indicator Data'!#REF!="No Data",1,IF(#REF!&lt;&gt;"",1,0))</f>
        <v>#REF!</v>
      </c>
      <c r="AH187" s="211" t="e">
        <f>IF('Crisis Indicator Data'!#REF!="No Data",1,IF(#REF!&lt;&gt;"",1,0))</f>
        <v>#REF!</v>
      </c>
      <c r="AI187" s="211" t="e">
        <f>IF('Crisis Indicator Data'!#REF!="No Data",1,IF(#REF!&lt;&gt;"",1,0))</f>
        <v>#REF!</v>
      </c>
      <c r="AJ187" s="211" t="e">
        <f>IF('Crisis Indicator Data'!#REF!="No Data",1,IF(#REF!&lt;&gt;"",1,0))</f>
        <v>#REF!</v>
      </c>
      <c r="AK187" s="211" t="e">
        <f>IF('Crisis Indicator Data'!#REF!="No Data",1,IF(#REF!&lt;&gt;"",1,0))</f>
        <v>#REF!</v>
      </c>
      <c r="AL187" s="211" t="e">
        <f>IF('Crisis Indicator Data'!#REF!="No Data",1,IF(#REF!&lt;&gt;"",1,0))</f>
        <v>#REF!</v>
      </c>
      <c r="AM187" s="211" t="e">
        <f>IF('Crisis Indicator Data'!#REF!="No Data",1,IF(#REF!&lt;&gt;"",1,0))</f>
        <v>#REF!</v>
      </c>
      <c r="AN187" s="211" t="e">
        <f>IF('Crisis Indicator Data'!#REF!="No Data",1,IF(#REF!&lt;&gt;"",1,0))</f>
        <v>#REF!</v>
      </c>
      <c r="AO187" s="211" t="e">
        <f>IF('Crisis Indicator Data'!#REF!="No Data",1,IF(#REF!&lt;&gt;"",1,0))</f>
        <v>#REF!</v>
      </c>
      <c r="AP187" s="211" t="e">
        <f>IF('Crisis Indicator Data'!#REF!="No Data",1,IF(#REF!&lt;&gt;"",1,0))</f>
        <v>#REF!</v>
      </c>
      <c r="AQ187" s="211" t="e">
        <f>IF('Crisis Indicator Data'!#REF!="No Data",1,IF(#REF!&lt;&gt;"",1,0))</f>
        <v>#REF!</v>
      </c>
      <c r="AR187" s="211" t="e">
        <f>IF('Crisis Indicator Data'!#REF!="No Data",1,IF(#REF!&lt;&gt;"",1,0))</f>
        <v>#REF!</v>
      </c>
      <c r="AS187" s="211" t="e">
        <f>IF('Crisis Indicator Data'!#REF!="No Data",1,IF(#REF!&lt;&gt;"",1,0))</f>
        <v>#REF!</v>
      </c>
      <c r="AT187" s="211" t="e">
        <f>IF('Crisis Indicator Data'!#REF!="No Data",1,IF(#REF!&lt;&gt;"",1,0))</f>
        <v>#REF!</v>
      </c>
      <c r="AU187" s="211" t="e">
        <f>IF('Crisis Indicator Data'!#REF!="No Data",1,IF(#REF!&lt;&gt;"",1,0))</f>
        <v>#REF!</v>
      </c>
      <c r="AV187" s="211" t="e">
        <f>IF('Crisis Indicator Data'!#REF!="No Data",1,IF(#REF!&lt;&gt;"",1,0))</f>
        <v>#REF!</v>
      </c>
      <c r="AW187" s="211" t="e">
        <f>IF('Crisis Indicator Data'!#REF!="No Data",1,IF(#REF!&lt;&gt;"",1,0))</f>
        <v>#REF!</v>
      </c>
      <c r="AX187" s="211" t="e">
        <f>IF('Crisis Indicator Data'!#REF!="No Data",1,IF(#REF!&lt;&gt;"",1,0))</f>
        <v>#REF!</v>
      </c>
      <c r="AY187" s="211" t="e">
        <f>IF('Crisis Indicator Data'!#REF!="No Data",1,IF(#REF!&lt;&gt;"",1,0))</f>
        <v>#REF!</v>
      </c>
      <c r="AZ187" s="211" t="e">
        <f>IF('Crisis Indicator Data'!#REF!="No Data",1,IF(#REF!&lt;&gt;"",1,0))</f>
        <v>#REF!</v>
      </c>
      <c r="BA187" t="e">
        <f t="shared" si="10"/>
        <v>#REF!</v>
      </c>
      <c r="BB187" s="22" t="e">
        <f t="shared" si="11"/>
        <v>#REF!</v>
      </c>
    </row>
    <row r="188" spans="1:54" x14ac:dyDescent="0.25">
      <c r="A188" t="s">
        <v>8993</v>
      </c>
      <c r="B188" s="211" t="e">
        <f>IF('Crisis Indicator Data'!#REF!="No Data",1,IF(#REF!&lt;&gt;"",1,0))</f>
        <v>#REF!</v>
      </c>
      <c r="C188" s="211" t="e">
        <f>IF('Crisis Indicator Data'!#REF!="No Data",1,IF(#REF!&lt;&gt;"",1,0))</f>
        <v>#REF!</v>
      </c>
      <c r="D188" s="211" t="e">
        <f>IF('Crisis Indicator Data'!#REF!="No Data",1,IF(#REF!&lt;&gt;"",1,0))</f>
        <v>#REF!</v>
      </c>
      <c r="E188" s="211" t="e">
        <f>IF('Crisis Indicator Data'!#REF!="No Data",1,IF(#REF!&lt;&gt;"",1,0))</f>
        <v>#REF!</v>
      </c>
      <c r="F188" s="211" t="e">
        <f>IF('Crisis Indicator Data'!#REF!="No Data",1,IF(#REF!&lt;&gt;"",1,0))</f>
        <v>#REF!</v>
      </c>
      <c r="G188" s="211" t="e">
        <f>IF('Crisis Indicator Data'!#REF!="No Data",1,IF(#REF!&lt;&gt;"",1,0))</f>
        <v>#REF!</v>
      </c>
      <c r="H188" s="211" t="e">
        <f>IF('Crisis Indicator Data'!#REF!="No Data",1,IF(#REF!&lt;&gt;"",1,0))</f>
        <v>#REF!</v>
      </c>
      <c r="I188" s="211" t="e">
        <f>IF('Crisis Indicator Data'!#REF!="No Data",1,IF(#REF!&lt;&gt;"",1,0))</f>
        <v>#REF!</v>
      </c>
      <c r="J188" s="211" t="e">
        <f>IF('Crisis Indicator Data'!#REF!="No Data",1,IF(#REF!&lt;&gt;"",1,0))</f>
        <v>#REF!</v>
      </c>
      <c r="K188" s="211" t="e">
        <f>IF('Crisis Indicator Data'!#REF!="No Data",1,IF(#REF!&lt;&gt;"",1,0))</f>
        <v>#REF!</v>
      </c>
      <c r="L188" s="211" t="e">
        <f>IF('Crisis Indicator Data'!#REF!="No Data",1,IF(#REF!&lt;&gt;"",1,0))</f>
        <v>#REF!</v>
      </c>
      <c r="M188" s="211" t="e">
        <f>IF('Crisis Indicator Data'!#REF!="No Data",1,IF(#REF!&lt;&gt;"",1,0))</f>
        <v>#REF!</v>
      </c>
      <c r="N188" s="211" t="e">
        <f>IF('Crisis Indicator Data'!#REF!="No Data",1,IF(#REF!&lt;&gt;"",1,0))</f>
        <v>#REF!</v>
      </c>
      <c r="O188" s="211" t="e">
        <f>IF('Crisis Indicator Data'!#REF!="No Data",1,IF(#REF!&lt;&gt;"",1,0))</f>
        <v>#REF!</v>
      </c>
      <c r="P188" s="211" t="e">
        <f>IF('Crisis Indicator Data'!#REF!="No Data",1,IF(#REF!&lt;&gt;"",1,0))</f>
        <v>#REF!</v>
      </c>
      <c r="Q188" s="211" t="e">
        <f>IF('Crisis Indicator Data'!#REF!="No Data",1,IF(#REF!&lt;&gt;"",1,0))</f>
        <v>#REF!</v>
      </c>
      <c r="R188" s="211" t="e">
        <f>IF('Crisis Indicator Data'!#REF!="No Data",1,IF(#REF!&lt;&gt;"",1,0))</f>
        <v>#REF!</v>
      </c>
      <c r="S188" s="211" t="e">
        <f>IF('Crisis Indicator Data'!#REF!="No Data",1,IF(#REF!&lt;&gt;"",1,0))</f>
        <v>#REF!</v>
      </c>
      <c r="T188" s="211" t="e">
        <f>IF('Crisis Indicator Data'!#REF!="No Data",1,IF(#REF!&lt;&gt;"",1,0))</f>
        <v>#REF!</v>
      </c>
      <c r="U188" s="211" t="e">
        <f>IF('Crisis Indicator Data'!#REF!="No Data",1,IF(#REF!&lt;&gt;"",1,0))</f>
        <v>#REF!</v>
      </c>
      <c r="V188" s="211" t="e">
        <f>IF('Crisis Indicator Data'!#REF!="No Data",1,IF(#REF!&lt;&gt;"",1,0))</f>
        <v>#REF!</v>
      </c>
      <c r="W188" s="211" t="e">
        <f>IF('Crisis Indicator Data'!#REF!="No Data",1,IF(#REF!&lt;&gt;"",1,0))</f>
        <v>#REF!</v>
      </c>
      <c r="X188" s="211" t="e">
        <f>IF('Crisis Indicator Data'!#REF!="No Data",1,IF(#REF!&lt;&gt;"",1,0))</f>
        <v>#REF!</v>
      </c>
      <c r="Y188" s="211" t="e">
        <f>IF('Crisis Indicator Data'!#REF!="No Data",1,IF(#REF!&lt;&gt;"",1,0))</f>
        <v>#REF!</v>
      </c>
      <c r="Z188" s="211" t="e">
        <f>IF('Crisis Indicator Data'!#REF!="No Data",1,IF(#REF!&lt;&gt;"",1,0))</f>
        <v>#REF!</v>
      </c>
      <c r="AA188" s="211" t="e">
        <f>IF('Crisis Indicator Data'!#REF!="No Data",1,IF(#REF!&lt;&gt;"",1,0))</f>
        <v>#REF!</v>
      </c>
      <c r="AB188" s="211" t="e">
        <f>IF('Crisis Indicator Data'!#REF!="No Data",1,IF(#REF!&lt;&gt;"",1,0))</f>
        <v>#REF!</v>
      </c>
      <c r="AC188" s="211" t="e">
        <f>IF('Crisis Indicator Data'!#REF!="No Data",1,IF(#REF!&lt;&gt;"",1,0))</f>
        <v>#REF!</v>
      </c>
      <c r="AD188" s="211" t="e">
        <f>IF('Crisis Indicator Data'!#REF!="No Data",1,IF(#REF!&lt;&gt;"",1,0))</f>
        <v>#REF!</v>
      </c>
      <c r="AE188" s="211" t="e">
        <f>IF('Crisis Indicator Data'!#REF!="No Data",1,IF(#REF!&lt;&gt;"",1,0))</f>
        <v>#REF!</v>
      </c>
      <c r="AF188" s="211" t="e">
        <f>IF('Crisis Indicator Data'!#REF!="No Data",1,IF(#REF!&lt;&gt;"",1,0))</f>
        <v>#REF!</v>
      </c>
      <c r="AG188" s="211" t="e">
        <f>IF('Crisis Indicator Data'!#REF!="No Data",1,IF(#REF!&lt;&gt;"",1,0))</f>
        <v>#REF!</v>
      </c>
      <c r="AH188" s="211" t="e">
        <f>IF('Crisis Indicator Data'!#REF!="No Data",1,IF(#REF!&lt;&gt;"",1,0))</f>
        <v>#REF!</v>
      </c>
      <c r="AI188" s="211" t="e">
        <f>IF('Crisis Indicator Data'!#REF!="No Data",1,IF(#REF!&lt;&gt;"",1,0))</f>
        <v>#REF!</v>
      </c>
      <c r="AJ188" s="211" t="e">
        <f>IF('Crisis Indicator Data'!#REF!="No Data",1,IF(#REF!&lt;&gt;"",1,0))</f>
        <v>#REF!</v>
      </c>
      <c r="AK188" s="211" t="e">
        <f>IF('Crisis Indicator Data'!#REF!="No Data",1,IF(#REF!&lt;&gt;"",1,0))</f>
        <v>#REF!</v>
      </c>
      <c r="AL188" s="211" t="e">
        <f>IF('Crisis Indicator Data'!#REF!="No Data",1,IF(#REF!&lt;&gt;"",1,0))</f>
        <v>#REF!</v>
      </c>
      <c r="AM188" s="211" t="e">
        <f>IF('Crisis Indicator Data'!#REF!="No Data",1,IF(#REF!&lt;&gt;"",1,0))</f>
        <v>#REF!</v>
      </c>
      <c r="AN188" s="211" t="e">
        <f>IF('Crisis Indicator Data'!#REF!="No Data",1,IF(#REF!&lt;&gt;"",1,0))</f>
        <v>#REF!</v>
      </c>
      <c r="AO188" s="211" t="e">
        <f>IF('Crisis Indicator Data'!#REF!="No Data",1,IF(#REF!&lt;&gt;"",1,0))</f>
        <v>#REF!</v>
      </c>
      <c r="AP188" s="211" t="e">
        <f>IF('Crisis Indicator Data'!#REF!="No Data",1,IF(#REF!&lt;&gt;"",1,0))</f>
        <v>#REF!</v>
      </c>
      <c r="AQ188" s="211" t="e">
        <f>IF('Crisis Indicator Data'!#REF!="No Data",1,IF(#REF!&lt;&gt;"",1,0))</f>
        <v>#REF!</v>
      </c>
      <c r="AR188" s="211" t="e">
        <f>IF('Crisis Indicator Data'!#REF!="No Data",1,IF(#REF!&lt;&gt;"",1,0))</f>
        <v>#REF!</v>
      </c>
      <c r="AS188" s="211" t="e">
        <f>IF('Crisis Indicator Data'!#REF!="No Data",1,IF(#REF!&lt;&gt;"",1,0))</f>
        <v>#REF!</v>
      </c>
      <c r="AT188" s="211" t="e">
        <f>IF('Crisis Indicator Data'!#REF!="No Data",1,IF(#REF!&lt;&gt;"",1,0))</f>
        <v>#REF!</v>
      </c>
      <c r="AU188" s="211" t="e">
        <f>IF('Crisis Indicator Data'!#REF!="No Data",1,IF(#REF!&lt;&gt;"",1,0))</f>
        <v>#REF!</v>
      </c>
      <c r="AV188" s="211" t="e">
        <f>IF('Crisis Indicator Data'!#REF!="No Data",1,IF(#REF!&lt;&gt;"",1,0))</f>
        <v>#REF!</v>
      </c>
      <c r="AW188" s="211" t="e">
        <f>IF('Crisis Indicator Data'!#REF!="No Data",1,IF(#REF!&lt;&gt;"",1,0))</f>
        <v>#REF!</v>
      </c>
      <c r="AX188" s="211" t="e">
        <f>IF('Crisis Indicator Data'!#REF!="No Data",1,IF(#REF!&lt;&gt;"",1,0))</f>
        <v>#REF!</v>
      </c>
      <c r="AY188" s="211" t="e">
        <f>IF('Crisis Indicator Data'!#REF!="No Data",1,IF(#REF!&lt;&gt;"",1,0))</f>
        <v>#REF!</v>
      </c>
      <c r="AZ188" s="211" t="e">
        <f>IF('Crisis Indicator Data'!#REF!="No Data",1,IF(#REF!&lt;&gt;"",1,0))</f>
        <v>#REF!</v>
      </c>
      <c r="BA188" t="e">
        <f t="shared" si="10"/>
        <v>#REF!</v>
      </c>
      <c r="BB188" s="22" t="e">
        <f t="shared" si="11"/>
        <v>#REF!</v>
      </c>
    </row>
    <row r="189" spans="1:54" x14ac:dyDescent="0.25">
      <c r="A189" t="s">
        <v>8995</v>
      </c>
      <c r="B189" s="211" t="e">
        <f>IF('Crisis Indicator Data'!#REF!="No Data",1,IF(#REF!&lt;&gt;"",1,0))</f>
        <v>#REF!</v>
      </c>
      <c r="C189" s="211" t="e">
        <f>IF('Crisis Indicator Data'!#REF!="No Data",1,IF(#REF!&lt;&gt;"",1,0))</f>
        <v>#REF!</v>
      </c>
      <c r="D189" s="211" t="e">
        <f>IF('Crisis Indicator Data'!#REF!="No Data",1,IF(#REF!&lt;&gt;"",1,0))</f>
        <v>#REF!</v>
      </c>
      <c r="E189" s="211" t="e">
        <f>IF('Crisis Indicator Data'!#REF!="No Data",1,IF(#REF!&lt;&gt;"",1,0))</f>
        <v>#REF!</v>
      </c>
      <c r="F189" s="211" t="e">
        <f>IF('Crisis Indicator Data'!#REF!="No Data",1,IF(#REF!&lt;&gt;"",1,0))</f>
        <v>#REF!</v>
      </c>
      <c r="G189" s="211" t="e">
        <f>IF('Crisis Indicator Data'!#REF!="No Data",1,IF(#REF!&lt;&gt;"",1,0))</f>
        <v>#REF!</v>
      </c>
      <c r="H189" s="211" t="e">
        <f>IF('Crisis Indicator Data'!#REF!="No Data",1,IF(#REF!&lt;&gt;"",1,0))</f>
        <v>#REF!</v>
      </c>
      <c r="I189" s="211" t="e">
        <f>IF('Crisis Indicator Data'!#REF!="No Data",1,IF(#REF!&lt;&gt;"",1,0))</f>
        <v>#REF!</v>
      </c>
      <c r="J189" s="211" t="e">
        <f>IF('Crisis Indicator Data'!#REF!="No Data",1,IF(#REF!&lt;&gt;"",1,0))</f>
        <v>#REF!</v>
      </c>
      <c r="K189" s="211" t="e">
        <f>IF('Crisis Indicator Data'!#REF!="No Data",1,IF(#REF!&lt;&gt;"",1,0))</f>
        <v>#REF!</v>
      </c>
      <c r="L189" s="211" t="e">
        <f>IF('Crisis Indicator Data'!#REF!="No Data",1,IF(#REF!&lt;&gt;"",1,0))</f>
        <v>#REF!</v>
      </c>
      <c r="M189" s="211" t="e">
        <f>IF('Crisis Indicator Data'!#REF!="No Data",1,IF(#REF!&lt;&gt;"",1,0))</f>
        <v>#REF!</v>
      </c>
      <c r="N189" s="211" t="e">
        <f>IF('Crisis Indicator Data'!#REF!="No Data",1,IF(#REF!&lt;&gt;"",1,0))</f>
        <v>#REF!</v>
      </c>
      <c r="O189" s="211" t="e">
        <f>IF('Crisis Indicator Data'!#REF!="No Data",1,IF(#REF!&lt;&gt;"",1,0))</f>
        <v>#REF!</v>
      </c>
      <c r="P189" s="211" t="e">
        <f>IF('Crisis Indicator Data'!#REF!="No Data",1,IF(#REF!&lt;&gt;"",1,0))</f>
        <v>#REF!</v>
      </c>
      <c r="Q189" s="211" t="e">
        <f>IF('Crisis Indicator Data'!#REF!="No Data",1,IF(#REF!&lt;&gt;"",1,0))</f>
        <v>#REF!</v>
      </c>
      <c r="R189" s="211" t="e">
        <f>IF('Crisis Indicator Data'!#REF!="No Data",1,IF(#REF!&lt;&gt;"",1,0))</f>
        <v>#REF!</v>
      </c>
      <c r="S189" s="211" t="e">
        <f>IF('Crisis Indicator Data'!#REF!="No Data",1,IF(#REF!&lt;&gt;"",1,0))</f>
        <v>#REF!</v>
      </c>
      <c r="T189" s="211" t="e">
        <f>IF('Crisis Indicator Data'!#REF!="No Data",1,IF(#REF!&lt;&gt;"",1,0))</f>
        <v>#REF!</v>
      </c>
      <c r="U189" s="211" t="e">
        <f>IF('Crisis Indicator Data'!#REF!="No Data",1,IF(#REF!&lt;&gt;"",1,0))</f>
        <v>#REF!</v>
      </c>
      <c r="V189" s="211" t="e">
        <f>IF('Crisis Indicator Data'!#REF!="No Data",1,IF(#REF!&lt;&gt;"",1,0))</f>
        <v>#REF!</v>
      </c>
      <c r="W189" s="211" t="e">
        <f>IF('Crisis Indicator Data'!#REF!="No Data",1,IF(#REF!&lt;&gt;"",1,0))</f>
        <v>#REF!</v>
      </c>
      <c r="X189" s="211" t="e">
        <f>IF('Crisis Indicator Data'!#REF!="No Data",1,IF(#REF!&lt;&gt;"",1,0))</f>
        <v>#REF!</v>
      </c>
      <c r="Y189" s="211" t="e">
        <f>IF('Crisis Indicator Data'!#REF!="No Data",1,IF(#REF!&lt;&gt;"",1,0))</f>
        <v>#REF!</v>
      </c>
      <c r="Z189" s="211" t="e">
        <f>IF('Crisis Indicator Data'!#REF!="No Data",1,IF(#REF!&lt;&gt;"",1,0))</f>
        <v>#REF!</v>
      </c>
      <c r="AA189" s="211" t="e">
        <f>IF('Crisis Indicator Data'!#REF!="No Data",1,IF(#REF!&lt;&gt;"",1,0))</f>
        <v>#REF!</v>
      </c>
      <c r="AB189" s="211" t="e">
        <f>IF('Crisis Indicator Data'!#REF!="No Data",1,IF(#REF!&lt;&gt;"",1,0))</f>
        <v>#REF!</v>
      </c>
      <c r="AC189" s="211" t="e">
        <f>IF('Crisis Indicator Data'!#REF!="No Data",1,IF(#REF!&lt;&gt;"",1,0))</f>
        <v>#REF!</v>
      </c>
      <c r="AD189" s="211" t="e">
        <f>IF('Crisis Indicator Data'!#REF!="No Data",1,IF(#REF!&lt;&gt;"",1,0))</f>
        <v>#REF!</v>
      </c>
      <c r="AE189" s="211" t="e">
        <f>IF('Crisis Indicator Data'!#REF!="No Data",1,IF(#REF!&lt;&gt;"",1,0))</f>
        <v>#REF!</v>
      </c>
      <c r="AF189" s="211" t="e">
        <f>IF('Crisis Indicator Data'!#REF!="No Data",1,IF(#REF!&lt;&gt;"",1,0))</f>
        <v>#REF!</v>
      </c>
      <c r="AG189" s="211" t="e">
        <f>IF('Crisis Indicator Data'!#REF!="No Data",1,IF(#REF!&lt;&gt;"",1,0))</f>
        <v>#REF!</v>
      </c>
      <c r="AH189" s="211" t="e">
        <f>IF('Crisis Indicator Data'!#REF!="No Data",1,IF(#REF!&lt;&gt;"",1,0))</f>
        <v>#REF!</v>
      </c>
      <c r="AI189" s="211" t="e">
        <f>IF('Crisis Indicator Data'!#REF!="No Data",1,IF(#REF!&lt;&gt;"",1,0))</f>
        <v>#REF!</v>
      </c>
      <c r="AJ189" s="211" t="e">
        <f>IF('Crisis Indicator Data'!#REF!="No Data",1,IF(#REF!&lt;&gt;"",1,0))</f>
        <v>#REF!</v>
      </c>
      <c r="AK189" s="211" t="e">
        <f>IF('Crisis Indicator Data'!#REF!="No Data",1,IF(#REF!&lt;&gt;"",1,0))</f>
        <v>#REF!</v>
      </c>
      <c r="AL189" s="211" t="e">
        <f>IF('Crisis Indicator Data'!#REF!="No Data",1,IF(#REF!&lt;&gt;"",1,0))</f>
        <v>#REF!</v>
      </c>
      <c r="AM189" s="211" t="e">
        <f>IF('Crisis Indicator Data'!#REF!="No Data",1,IF(#REF!&lt;&gt;"",1,0))</f>
        <v>#REF!</v>
      </c>
      <c r="AN189" s="211" t="e">
        <f>IF('Crisis Indicator Data'!#REF!="No Data",1,IF(#REF!&lt;&gt;"",1,0))</f>
        <v>#REF!</v>
      </c>
      <c r="AO189" s="211" t="e">
        <f>IF('Crisis Indicator Data'!#REF!="No Data",1,IF(#REF!&lt;&gt;"",1,0))</f>
        <v>#REF!</v>
      </c>
      <c r="AP189" s="211" t="e">
        <f>IF('Crisis Indicator Data'!#REF!="No Data",1,IF(#REF!&lt;&gt;"",1,0))</f>
        <v>#REF!</v>
      </c>
      <c r="AQ189" s="211" t="e">
        <f>IF('Crisis Indicator Data'!#REF!="No Data",1,IF(#REF!&lt;&gt;"",1,0))</f>
        <v>#REF!</v>
      </c>
      <c r="AR189" s="211" t="e">
        <f>IF('Crisis Indicator Data'!#REF!="No Data",1,IF(#REF!&lt;&gt;"",1,0))</f>
        <v>#REF!</v>
      </c>
      <c r="AS189" s="211" t="e">
        <f>IF('Crisis Indicator Data'!#REF!="No Data",1,IF(#REF!&lt;&gt;"",1,0))</f>
        <v>#REF!</v>
      </c>
      <c r="AT189" s="211" t="e">
        <f>IF('Crisis Indicator Data'!#REF!="No Data",1,IF(#REF!&lt;&gt;"",1,0))</f>
        <v>#REF!</v>
      </c>
      <c r="AU189" s="211" t="e">
        <f>IF('Crisis Indicator Data'!#REF!="No Data",1,IF(#REF!&lt;&gt;"",1,0))</f>
        <v>#REF!</v>
      </c>
      <c r="AV189" s="211" t="e">
        <f>IF('Crisis Indicator Data'!#REF!="No Data",1,IF(#REF!&lt;&gt;"",1,0))</f>
        <v>#REF!</v>
      </c>
      <c r="AW189" s="211" t="e">
        <f>IF('Crisis Indicator Data'!#REF!="No Data",1,IF(#REF!&lt;&gt;"",1,0))</f>
        <v>#REF!</v>
      </c>
      <c r="AX189" s="211" t="e">
        <f>IF('Crisis Indicator Data'!#REF!="No Data",1,IF(#REF!&lt;&gt;"",1,0))</f>
        <v>#REF!</v>
      </c>
      <c r="AY189" s="211" t="e">
        <f>IF('Crisis Indicator Data'!#REF!="No Data",1,IF(#REF!&lt;&gt;"",1,0))</f>
        <v>#REF!</v>
      </c>
      <c r="AZ189" s="211" t="e">
        <f>IF('Crisis Indicator Data'!#REF!="No Data",1,IF(#REF!&lt;&gt;"",1,0))</f>
        <v>#REF!</v>
      </c>
      <c r="BA189" t="e">
        <f t="shared" si="10"/>
        <v>#REF!</v>
      </c>
      <c r="BB189" s="22" t="e">
        <f t="shared" si="11"/>
        <v>#REF!</v>
      </c>
    </row>
    <row r="190" spans="1:54" x14ac:dyDescent="0.25">
      <c r="A190" t="s">
        <v>9000</v>
      </c>
      <c r="B190" s="211" t="e">
        <f>IF('Crisis Indicator Data'!#REF!="No Data",1,IF(#REF!&lt;&gt;"",1,0))</f>
        <v>#REF!</v>
      </c>
      <c r="C190" s="211" t="e">
        <f>IF('Crisis Indicator Data'!#REF!="No Data",1,IF(#REF!&lt;&gt;"",1,0))</f>
        <v>#REF!</v>
      </c>
      <c r="D190" s="211" t="e">
        <f>IF('Crisis Indicator Data'!#REF!="No Data",1,IF(#REF!&lt;&gt;"",1,0))</f>
        <v>#REF!</v>
      </c>
      <c r="E190" s="211" t="e">
        <f>IF('Crisis Indicator Data'!#REF!="No Data",1,IF(#REF!&lt;&gt;"",1,0))</f>
        <v>#REF!</v>
      </c>
      <c r="F190" s="211" t="e">
        <f>IF('Crisis Indicator Data'!#REF!="No Data",1,IF(#REF!&lt;&gt;"",1,0))</f>
        <v>#REF!</v>
      </c>
      <c r="G190" s="211" t="e">
        <f>IF('Crisis Indicator Data'!#REF!="No Data",1,IF(#REF!&lt;&gt;"",1,0))</f>
        <v>#REF!</v>
      </c>
      <c r="H190" s="211" t="e">
        <f>IF('Crisis Indicator Data'!#REF!="No Data",1,IF(#REF!&lt;&gt;"",1,0))</f>
        <v>#REF!</v>
      </c>
      <c r="I190" s="211" t="e">
        <f>IF('Crisis Indicator Data'!#REF!="No Data",1,IF(#REF!&lt;&gt;"",1,0))</f>
        <v>#REF!</v>
      </c>
      <c r="J190" s="211" t="e">
        <f>IF('Crisis Indicator Data'!#REF!="No Data",1,IF(#REF!&lt;&gt;"",1,0))</f>
        <v>#REF!</v>
      </c>
      <c r="K190" s="211" t="e">
        <f>IF('Crisis Indicator Data'!#REF!="No Data",1,IF(#REF!&lt;&gt;"",1,0))</f>
        <v>#REF!</v>
      </c>
      <c r="L190" s="211" t="e">
        <f>IF('Crisis Indicator Data'!#REF!="No Data",1,IF(#REF!&lt;&gt;"",1,0))</f>
        <v>#REF!</v>
      </c>
      <c r="M190" s="211" t="e">
        <f>IF('Crisis Indicator Data'!#REF!="No Data",1,IF(#REF!&lt;&gt;"",1,0))</f>
        <v>#REF!</v>
      </c>
      <c r="N190" s="211" t="e">
        <f>IF('Crisis Indicator Data'!#REF!="No Data",1,IF(#REF!&lt;&gt;"",1,0))</f>
        <v>#REF!</v>
      </c>
      <c r="O190" s="211" t="e">
        <f>IF('Crisis Indicator Data'!#REF!="No Data",1,IF(#REF!&lt;&gt;"",1,0))</f>
        <v>#REF!</v>
      </c>
      <c r="P190" s="211" t="e">
        <f>IF('Crisis Indicator Data'!#REF!="No Data",1,IF(#REF!&lt;&gt;"",1,0))</f>
        <v>#REF!</v>
      </c>
      <c r="Q190" s="211" t="e">
        <f>IF('Crisis Indicator Data'!#REF!="No Data",1,IF(#REF!&lt;&gt;"",1,0))</f>
        <v>#REF!</v>
      </c>
      <c r="R190" s="211" t="e">
        <f>IF('Crisis Indicator Data'!#REF!="No Data",1,IF(#REF!&lt;&gt;"",1,0))</f>
        <v>#REF!</v>
      </c>
      <c r="S190" s="211" t="e">
        <f>IF('Crisis Indicator Data'!#REF!="No Data",1,IF(#REF!&lt;&gt;"",1,0))</f>
        <v>#REF!</v>
      </c>
      <c r="T190" s="211" t="e">
        <f>IF('Crisis Indicator Data'!#REF!="No Data",1,IF(#REF!&lt;&gt;"",1,0))</f>
        <v>#REF!</v>
      </c>
      <c r="U190" s="211" t="e">
        <f>IF('Crisis Indicator Data'!#REF!="No Data",1,IF(#REF!&lt;&gt;"",1,0))</f>
        <v>#REF!</v>
      </c>
      <c r="V190" s="211" t="e">
        <f>IF('Crisis Indicator Data'!#REF!="No Data",1,IF(#REF!&lt;&gt;"",1,0))</f>
        <v>#REF!</v>
      </c>
      <c r="W190" s="211" t="e">
        <f>IF('Crisis Indicator Data'!#REF!="No Data",1,IF(#REF!&lt;&gt;"",1,0))</f>
        <v>#REF!</v>
      </c>
      <c r="X190" s="211" t="e">
        <f>IF('Crisis Indicator Data'!#REF!="No Data",1,IF(#REF!&lt;&gt;"",1,0))</f>
        <v>#REF!</v>
      </c>
      <c r="Y190" s="211" t="e">
        <f>IF('Crisis Indicator Data'!#REF!="No Data",1,IF(#REF!&lt;&gt;"",1,0))</f>
        <v>#REF!</v>
      </c>
      <c r="Z190" s="211" t="e">
        <f>IF('Crisis Indicator Data'!#REF!="No Data",1,IF(#REF!&lt;&gt;"",1,0))</f>
        <v>#REF!</v>
      </c>
      <c r="AA190" s="211" t="e">
        <f>IF('Crisis Indicator Data'!#REF!="No Data",1,IF(#REF!&lt;&gt;"",1,0))</f>
        <v>#REF!</v>
      </c>
      <c r="AB190" s="211" t="e">
        <f>IF('Crisis Indicator Data'!#REF!="No Data",1,IF(#REF!&lt;&gt;"",1,0))</f>
        <v>#REF!</v>
      </c>
      <c r="AC190" s="211" t="e">
        <f>IF('Crisis Indicator Data'!#REF!="No Data",1,IF(#REF!&lt;&gt;"",1,0))</f>
        <v>#REF!</v>
      </c>
      <c r="AD190" s="211" t="e">
        <f>IF('Crisis Indicator Data'!#REF!="No Data",1,IF(#REF!&lt;&gt;"",1,0))</f>
        <v>#REF!</v>
      </c>
      <c r="AE190" s="211" t="e">
        <f>IF('Crisis Indicator Data'!#REF!="No Data",1,IF(#REF!&lt;&gt;"",1,0))</f>
        <v>#REF!</v>
      </c>
      <c r="AF190" s="211" t="e">
        <f>IF('Crisis Indicator Data'!#REF!="No Data",1,IF(#REF!&lt;&gt;"",1,0))</f>
        <v>#REF!</v>
      </c>
      <c r="AG190" s="211" t="e">
        <f>IF('Crisis Indicator Data'!#REF!="No Data",1,IF(#REF!&lt;&gt;"",1,0))</f>
        <v>#REF!</v>
      </c>
      <c r="AH190" s="211" t="e">
        <f>IF('Crisis Indicator Data'!#REF!="No Data",1,IF(#REF!&lt;&gt;"",1,0))</f>
        <v>#REF!</v>
      </c>
      <c r="AI190" s="211" t="e">
        <f>IF('Crisis Indicator Data'!#REF!="No Data",1,IF(#REF!&lt;&gt;"",1,0))</f>
        <v>#REF!</v>
      </c>
      <c r="AJ190" s="211" t="e">
        <f>IF('Crisis Indicator Data'!#REF!="No Data",1,IF(#REF!&lt;&gt;"",1,0))</f>
        <v>#REF!</v>
      </c>
      <c r="AK190" s="211" t="e">
        <f>IF('Crisis Indicator Data'!#REF!="No Data",1,IF(#REF!&lt;&gt;"",1,0))</f>
        <v>#REF!</v>
      </c>
      <c r="AL190" s="211" t="e">
        <f>IF('Crisis Indicator Data'!#REF!="No Data",1,IF(#REF!&lt;&gt;"",1,0))</f>
        <v>#REF!</v>
      </c>
      <c r="AM190" s="211" t="e">
        <f>IF('Crisis Indicator Data'!#REF!="No Data",1,IF(#REF!&lt;&gt;"",1,0))</f>
        <v>#REF!</v>
      </c>
      <c r="AN190" s="211" t="e">
        <f>IF('Crisis Indicator Data'!#REF!="No Data",1,IF(#REF!&lt;&gt;"",1,0))</f>
        <v>#REF!</v>
      </c>
      <c r="AO190" s="211" t="e">
        <f>IF('Crisis Indicator Data'!#REF!="No Data",1,IF(#REF!&lt;&gt;"",1,0))</f>
        <v>#REF!</v>
      </c>
      <c r="AP190" s="211" t="e">
        <f>IF('Crisis Indicator Data'!#REF!="No Data",1,IF(#REF!&lt;&gt;"",1,0))</f>
        <v>#REF!</v>
      </c>
      <c r="AQ190" s="211" t="e">
        <f>IF('Crisis Indicator Data'!#REF!="No Data",1,IF(#REF!&lt;&gt;"",1,0))</f>
        <v>#REF!</v>
      </c>
      <c r="AR190" s="211" t="e">
        <f>IF('Crisis Indicator Data'!#REF!="No Data",1,IF(#REF!&lt;&gt;"",1,0))</f>
        <v>#REF!</v>
      </c>
      <c r="AS190" s="211" t="e">
        <f>IF('Crisis Indicator Data'!#REF!="No Data",1,IF(#REF!&lt;&gt;"",1,0))</f>
        <v>#REF!</v>
      </c>
      <c r="AT190" s="211" t="e">
        <f>IF('Crisis Indicator Data'!#REF!="No Data",1,IF(#REF!&lt;&gt;"",1,0))</f>
        <v>#REF!</v>
      </c>
      <c r="AU190" s="211" t="e">
        <f>IF('Crisis Indicator Data'!#REF!="No Data",1,IF(#REF!&lt;&gt;"",1,0))</f>
        <v>#REF!</v>
      </c>
      <c r="AV190" s="211" t="e">
        <f>IF('Crisis Indicator Data'!#REF!="No Data",1,IF(#REF!&lt;&gt;"",1,0))</f>
        <v>#REF!</v>
      </c>
      <c r="AW190" s="211" t="e">
        <f>IF('Crisis Indicator Data'!#REF!="No Data",1,IF(#REF!&lt;&gt;"",1,0))</f>
        <v>#REF!</v>
      </c>
      <c r="AX190" s="211" t="e">
        <f>IF('Crisis Indicator Data'!#REF!="No Data",1,IF(#REF!&lt;&gt;"",1,0))</f>
        <v>#REF!</v>
      </c>
      <c r="AY190" s="211" t="e">
        <f>IF('Crisis Indicator Data'!#REF!="No Data",1,IF(#REF!&lt;&gt;"",1,0))</f>
        <v>#REF!</v>
      </c>
      <c r="AZ190" s="211" t="e">
        <f>IF('Crisis Indicator Data'!#REF!="No Data",1,IF(#REF!&lt;&gt;"",1,0))</f>
        <v>#REF!</v>
      </c>
      <c r="BA190" t="e">
        <f t="shared" si="10"/>
        <v>#REF!</v>
      </c>
      <c r="BB190" s="22" t="e">
        <f t="shared" si="11"/>
        <v>#REF!</v>
      </c>
    </row>
    <row r="191" spans="1:54" x14ac:dyDescent="0.25">
      <c r="A191" t="s">
        <v>9003</v>
      </c>
      <c r="B191" s="211" t="e">
        <f>IF('Crisis Indicator Data'!#REF!="No Data",1,IF(#REF!&lt;&gt;"",1,0))</f>
        <v>#REF!</v>
      </c>
      <c r="C191" s="211" t="e">
        <f>IF('Crisis Indicator Data'!#REF!="No Data",1,IF(#REF!&lt;&gt;"",1,0))</f>
        <v>#REF!</v>
      </c>
      <c r="D191" s="211" t="e">
        <f>IF('Crisis Indicator Data'!#REF!="No Data",1,IF(#REF!&lt;&gt;"",1,0))</f>
        <v>#REF!</v>
      </c>
      <c r="E191" s="211" t="e">
        <f>IF('Crisis Indicator Data'!#REF!="No Data",1,IF(#REF!&lt;&gt;"",1,0))</f>
        <v>#REF!</v>
      </c>
      <c r="F191" s="211" t="e">
        <f>IF('Crisis Indicator Data'!#REF!="No Data",1,IF(#REF!&lt;&gt;"",1,0))</f>
        <v>#REF!</v>
      </c>
      <c r="G191" s="211" t="e">
        <f>IF('Crisis Indicator Data'!#REF!="No Data",1,IF(#REF!&lt;&gt;"",1,0))</f>
        <v>#REF!</v>
      </c>
      <c r="H191" s="211" t="e">
        <f>IF('Crisis Indicator Data'!#REF!="No Data",1,IF(#REF!&lt;&gt;"",1,0))</f>
        <v>#REF!</v>
      </c>
      <c r="I191" s="211" t="e">
        <f>IF('Crisis Indicator Data'!#REF!="No Data",1,IF(#REF!&lt;&gt;"",1,0))</f>
        <v>#REF!</v>
      </c>
      <c r="J191" s="211" t="e">
        <f>IF('Crisis Indicator Data'!#REF!="No Data",1,IF(#REF!&lt;&gt;"",1,0))</f>
        <v>#REF!</v>
      </c>
      <c r="K191" s="211" t="e">
        <f>IF('Crisis Indicator Data'!#REF!="No Data",1,IF(#REF!&lt;&gt;"",1,0))</f>
        <v>#REF!</v>
      </c>
      <c r="L191" s="211" t="e">
        <f>IF('Crisis Indicator Data'!#REF!="No Data",1,IF(#REF!&lt;&gt;"",1,0))</f>
        <v>#REF!</v>
      </c>
      <c r="M191" s="211" t="e">
        <f>IF('Crisis Indicator Data'!#REF!="No Data",1,IF(#REF!&lt;&gt;"",1,0))</f>
        <v>#REF!</v>
      </c>
      <c r="N191" s="211" t="e">
        <f>IF('Crisis Indicator Data'!#REF!="No Data",1,IF(#REF!&lt;&gt;"",1,0))</f>
        <v>#REF!</v>
      </c>
      <c r="O191" s="211" t="e">
        <f>IF('Crisis Indicator Data'!#REF!="No Data",1,IF(#REF!&lt;&gt;"",1,0))</f>
        <v>#REF!</v>
      </c>
      <c r="P191" s="211" t="e">
        <f>IF('Crisis Indicator Data'!#REF!="No Data",1,IF(#REF!&lt;&gt;"",1,0))</f>
        <v>#REF!</v>
      </c>
      <c r="Q191" s="211" t="e">
        <f>IF('Crisis Indicator Data'!#REF!="No Data",1,IF(#REF!&lt;&gt;"",1,0))</f>
        <v>#REF!</v>
      </c>
      <c r="R191" s="211" t="e">
        <f>IF('Crisis Indicator Data'!#REF!="No Data",1,IF(#REF!&lt;&gt;"",1,0))</f>
        <v>#REF!</v>
      </c>
      <c r="S191" s="211" t="e">
        <f>IF('Crisis Indicator Data'!#REF!="No Data",1,IF(#REF!&lt;&gt;"",1,0))</f>
        <v>#REF!</v>
      </c>
      <c r="T191" s="211" t="e">
        <f>IF('Crisis Indicator Data'!#REF!="No Data",1,IF(#REF!&lt;&gt;"",1,0))</f>
        <v>#REF!</v>
      </c>
      <c r="U191" s="211" t="e">
        <f>IF('Crisis Indicator Data'!#REF!="No Data",1,IF(#REF!&lt;&gt;"",1,0))</f>
        <v>#REF!</v>
      </c>
      <c r="V191" s="211" t="e">
        <f>IF('Crisis Indicator Data'!#REF!="No Data",1,IF(#REF!&lt;&gt;"",1,0))</f>
        <v>#REF!</v>
      </c>
      <c r="W191" s="211" t="e">
        <f>IF('Crisis Indicator Data'!#REF!="No Data",1,IF(#REF!&lt;&gt;"",1,0))</f>
        <v>#REF!</v>
      </c>
      <c r="X191" s="211" t="e">
        <f>IF('Crisis Indicator Data'!#REF!="No Data",1,IF(#REF!&lt;&gt;"",1,0))</f>
        <v>#REF!</v>
      </c>
      <c r="Y191" s="211" t="e">
        <f>IF('Crisis Indicator Data'!#REF!="No Data",1,IF(#REF!&lt;&gt;"",1,0))</f>
        <v>#REF!</v>
      </c>
      <c r="Z191" s="211" t="e">
        <f>IF('Crisis Indicator Data'!#REF!="No Data",1,IF(#REF!&lt;&gt;"",1,0))</f>
        <v>#REF!</v>
      </c>
      <c r="AA191" s="211" t="e">
        <f>IF('Crisis Indicator Data'!#REF!="No Data",1,IF(#REF!&lt;&gt;"",1,0))</f>
        <v>#REF!</v>
      </c>
      <c r="AB191" s="211" t="e">
        <f>IF('Crisis Indicator Data'!#REF!="No Data",1,IF(#REF!&lt;&gt;"",1,0))</f>
        <v>#REF!</v>
      </c>
      <c r="AC191" s="211" t="e">
        <f>IF('Crisis Indicator Data'!#REF!="No Data",1,IF(#REF!&lt;&gt;"",1,0))</f>
        <v>#REF!</v>
      </c>
      <c r="AD191" s="211" t="e">
        <f>IF('Crisis Indicator Data'!#REF!="No Data",1,IF(#REF!&lt;&gt;"",1,0))</f>
        <v>#REF!</v>
      </c>
      <c r="AE191" s="211" t="e">
        <f>IF('Crisis Indicator Data'!#REF!="No Data",1,IF(#REF!&lt;&gt;"",1,0))</f>
        <v>#REF!</v>
      </c>
      <c r="AF191" s="211" t="e">
        <f>IF('Crisis Indicator Data'!#REF!="No Data",1,IF(#REF!&lt;&gt;"",1,0))</f>
        <v>#REF!</v>
      </c>
      <c r="AG191" s="211" t="e">
        <f>IF('Crisis Indicator Data'!#REF!="No Data",1,IF(#REF!&lt;&gt;"",1,0))</f>
        <v>#REF!</v>
      </c>
      <c r="AH191" s="211" t="e">
        <f>IF('Crisis Indicator Data'!#REF!="No Data",1,IF(#REF!&lt;&gt;"",1,0))</f>
        <v>#REF!</v>
      </c>
      <c r="AI191" s="211" t="e">
        <f>IF('Crisis Indicator Data'!#REF!="No Data",1,IF(#REF!&lt;&gt;"",1,0))</f>
        <v>#REF!</v>
      </c>
      <c r="AJ191" s="211" t="e">
        <f>IF('Crisis Indicator Data'!#REF!="No Data",1,IF(#REF!&lt;&gt;"",1,0))</f>
        <v>#REF!</v>
      </c>
      <c r="AK191" s="211" t="e">
        <f>IF('Crisis Indicator Data'!#REF!="No Data",1,IF(#REF!&lt;&gt;"",1,0))</f>
        <v>#REF!</v>
      </c>
      <c r="AL191" s="211" t="e">
        <f>IF('Crisis Indicator Data'!#REF!="No Data",1,IF(#REF!&lt;&gt;"",1,0))</f>
        <v>#REF!</v>
      </c>
      <c r="AM191" s="211" t="e">
        <f>IF('Crisis Indicator Data'!#REF!="No Data",1,IF(#REF!&lt;&gt;"",1,0))</f>
        <v>#REF!</v>
      </c>
      <c r="AN191" s="211" t="e">
        <f>IF('Crisis Indicator Data'!#REF!="No Data",1,IF(#REF!&lt;&gt;"",1,0))</f>
        <v>#REF!</v>
      </c>
      <c r="AO191" s="211" t="e">
        <f>IF('Crisis Indicator Data'!#REF!="No Data",1,IF(#REF!&lt;&gt;"",1,0))</f>
        <v>#REF!</v>
      </c>
      <c r="AP191" s="211" t="e">
        <f>IF('Crisis Indicator Data'!#REF!="No Data",1,IF(#REF!&lt;&gt;"",1,0))</f>
        <v>#REF!</v>
      </c>
      <c r="AQ191" s="211" t="e">
        <f>IF('Crisis Indicator Data'!#REF!="No Data",1,IF(#REF!&lt;&gt;"",1,0))</f>
        <v>#REF!</v>
      </c>
      <c r="AR191" s="211" t="e">
        <f>IF('Crisis Indicator Data'!#REF!="No Data",1,IF(#REF!&lt;&gt;"",1,0))</f>
        <v>#REF!</v>
      </c>
      <c r="AS191" s="211" t="e">
        <f>IF('Crisis Indicator Data'!#REF!="No Data",1,IF(#REF!&lt;&gt;"",1,0))</f>
        <v>#REF!</v>
      </c>
      <c r="AT191" s="211" t="e">
        <f>IF('Crisis Indicator Data'!#REF!="No Data",1,IF(#REF!&lt;&gt;"",1,0))</f>
        <v>#REF!</v>
      </c>
      <c r="AU191" s="211" t="e">
        <f>IF('Crisis Indicator Data'!#REF!="No Data",1,IF(#REF!&lt;&gt;"",1,0))</f>
        <v>#REF!</v>
      </c>
      <c r="AV191" s="211" t="e">
        <f>IF('Crisis Indicator Data'!#REF!="No Data",1,IF(#REF!&lt;&gt;"",1,0))</f>
        <v>#REF!</v>
      </c>
      <c r="AW191" s="211" t="e">
        <f>IF('Crisis Indicator Data'!#REF!="No Data",1,IF(#REF!&lt;&gt;"",1,0))</f>
        <v>#REF!</v>
      </c>
      <c r="AX191" s="211" t="e">
        <f>IF('Crisis Indicator Data'!#REF!="No Data",1,IF(#REF!&lt;&gt;"",1,0))</f>
        <v>#REF!</v>
      </c>
      <c r="AY191" s="211" t="e">
        <f>IF('Crisis Indicator Data'!#REF!="No Data",1,IF(#REF!&lt;&gt;"",1,0))</f>
        <v>#REF!</v>
      </c>
      <c r="AZ191" s="211" t="e">
        <f>IF('Crisis Indicator Data'!#REF!="No Data",1,IF(#REF!&lt;&gt;"",1,0))</f>
        <v>#REF!</v>
      </c>
      <c r="BA191" t="e">
        <f t="shared" si="10"/>
        <v>#REF!</v>
      </c>
      <c r="BB191" s="22" t="e">
        <f t="shared" si="11"/>
        <v>#REF!</v>
      </c>
    </row>
    <row r="192" spans="1:54" x14ac:dyDescent="0.25">
      <c r="A192" t="s">
        <v>9004</v>
      </c>
      <c r="B192" s="211" t="e">
        <f>IF('Crisis Indicator Data'!#REF!="No Data",1,IF(#REF!&lt;&gt;"",1,0))</f>
        <v>#REF!</v>
      </c>
      <c r="C192" s="211" t="e">
        <f>IF('Crisis Indicator Data'!#REF!="No Data",1,IF(#REF!&lt;&gt;"",1,0))</f>
        <v>#REF!</v>
      </c>
      <c r="D192" s="211" t="e">
        <f>IF('Crisis Indicator Data'!#REF!="No Data",1,IF(#REF!&lt;&gt;"",1,0))</f>
        <v>#REF!</v>
      </c>
      <c r="E192" s="211" t="e">
        <f>IF('Crisis Indicator Data'!#REF!="No Data",1,IF(#REF!&lt;&gt;"",1,0))</f>
        <v>#REF!</v>
      </c>
      <c r="F192" s="211" t="e">
        <f>IF('Crisis Indicator Data'!#REF!="No Data",1,IF(#REF!&lt;&gt;"",1,0))</f>
        <v>#REF!</v>
      </c>
      <c r="G192" s="211" t="e">
        <f>IF('Crisis Indicator Data'!#REF!="No Data",1,IF(#REF!&lt;&gt;"",1,0))</f>
        <v>#REF!</v>
      </c>
      <c r="H192" s="211" t="e">
        <f>IF('Crisis Indicator Data'!#REF!="No Data",1,IF(#REF!&lt;&gt;"",1,0))</f>
        <v>#REF!</v>
      </c>
      <c r="I192" s="211" t="e">
        <f>IF('Crisis Indicator Data'!#REF!="No Data",1,IF(#REF!&lt;&gt;"",1,0))</f>
        <v>#REF!</v>
      </c>
      <c r="J192" s="211" t="e">
        <f>IF('Crisis Indicator Data'!#REF!="No Data",1,IF(#REF!&lt;&gt;"",1,0))</f>
        <v>#REF!</v>
      </c>
      <c r="K192" s="211" t="e">
        <f>IF('Crisis Indicator Data'!#REF!="No Data",1,IF(#REF!&lt;&gt;"",1,0))</f>
        <v>#REF!</v>
      </c>
      <c r="L192" s="211" t="e">
        <f>IF('Crisis Indicator Data'!#REF!="No Data",1,IF(#REF!&lt;&gt;"",1,0))</f>
        <v>#REF!</v>
      </c>
      <c r="M192" s="211" t="e">
        <f>IF('Crisis Indicator Data'!#REF!="No Data",1,IF(#REF!&lt;&gt;"",1,0))</f>
        <v>#REF!</v>
      </c>
      <c r="N192" s="211" t="e">
        <f>IF('Crisis Indicator Data'!#REF!="No Data",1,IF(#REF!&lt;&gt;"",1,0))</f>
        <v>#REF!</v>
      </c>
      <c r="O192" s="211" t="e">
        <f>IF('Crisis Indicator Data'!#REF!="No Data",1,IF(#REF!&lt;&gt;"",1,0))</f>
        <v>#REF!</v>
      </c>
      <c r="P192" s="211" t="e">
        <f>IF('Crisis Indicator Data'!#REF!="No Data",1,IF(#REF!&lt;&gt;"",1,0))</f>
        <v>#REF!</v>
      </c>
      <c r="Q192" s="211" t="e">
        <f>IF('Crisis Indicator Data'!#REF!="No Data",1,IF(#REF!&lt;&gt;"",1,0))</f>
        <v>#REF!</v>
      </c>
      <c r="R192" s="211" t="e">
        <f>IF('Crisis Indicator Data'!#REF!="No Data",1,IF(#REF!&lt;&gt;"",1,0))</f>
        <v>#REF!</v>
      </c>
      <c r="S192" s="211" t="e">
        <f>IF('Crisis Indicator Data'!#REF!="No Data",1,IF(#REF!&lt;&gt;"",1,0))</f>
        <v>#REF!</v>
      </c>
      <c r="T192" s="211" t="e">
        <f>IF('Crisis Indicator Data'!#REF!="No Data",1,IF(#REF!&lt;&gt;"",1,0))</f>
        <v>#REF!</v>
      </c>
      <c r="U192" s="211" t="e">
        <f>IF('Crisis Indicator Data'!#REF!="No Data",1,IF(#REF!&lt;&gt;"",1,0))</f>
        <v>#REF!</v>
      </c>
      <c r="V192" s="211" t="e">
        <f>IF('Crisis Indicator Data'!#REF!="No Data",1,IF(#REF!&lt;&gt;"",1,0))</f>
        <v>#REF!</v>
      </c>
      <c r="W192" s="211" t="e">
        <f>IF('Crisis Indicator Data'!#REF!="No Data",1,IF(#REF!&lt;&gt;"",1,0))</f>
        <v>#REF!</v>
      </c>
      <c r="X192" s="211" t="e">
        <f>IF('Crisis Indicator Data'!#REF!="No Data",1,IF(#REF!&lt;&gt;"",1,0))</f>
        <v>#REF!</v>
      </c>
      <c r="Y192" s="211" t="e">
        <f>IF('Crisis Indicator Data'!#REF!="No Data",1,IF(#REF!&lt;&gt;"",1,0))</f>
        <v>#REF!</v>
      </c>
      <c r="Z192" s="211" t="e">
        <f>IF('Crisis Indicator Data'!#REF!="No Data",1,IF(#REF!&lt;&gt;"",1,0))</f>
        <v>#REF!</v>
      </c>
      <c r="AA192" s="211" t="e">
        <f>IF('Crisis Indicator Data'!#REF!="No Data",1,IF(#REF!&lt;&gt;"",1,0))</f>
        <v>#REF!</v>
      </c>
      <c r="AB192" s="211" t="e">
        <f>IF('Crisis Indicator Data'!#REF!="No Data",1,IF(#REF!&lt;&gt;"",1,0))</f>
        <v>#REF!</v>
      </c>
      <c r="AC192" s="211" t="e">
        <f>IF('Crisis Indicator Data'!#REF!="No Data",1,IF(#REF!&lt;&gt;"",1,0))</f>
        <v>#REF!</v>
      </c>
      <c r="AD192" s="211" t="e">
        <f>IF('Crisis Indicator Data'!#REF!="No Data",1,IF(#REF!&lt;&gt;"",1,0))</f>
        <v>#REF!</v>
      </c>
      <c r="AE192" s="211" t="e">
        <f>IF('Crisis Indicator Data'!#REF!="No Data",1,IF(#REF!&lt;&gt;"",1,0))</f>
        <v>#REF!</v>
      </c>
      <c r="AF192" s="211" t="e">
        <f>IF('Crisis Indicator Data'!#REF!="No Data",1,IF(#REF!&lt;&gt;"",1,0))</f>
        <v>#REF!</v>
      </c>
      <c r="AG192" s="211" t="e">
        <f>IF('Crisis Indicator Data'!#REF!="No Data",1,IF(#REF!&lt;&gt;"",1,0))</f>
        <v>#REF!</v>
      </c>
      <c r="AH192" s="211" t="e">
        <f>IF('Crisis Indicator Data'!#REF!="No Data",1,IF(#REF!&lt;&gt;"",1,0))</f>
        <v>#REF!</v>
      </c>
      <c r="AI192" s="211" t="e">
        <f>IF('Crisis Indicator Data'!#REF!="No Data",1,IF(#REF!&lt;&gt;"",1,0))</f>
        <v>#REF!</v>
      </c>
      <c r="AJ192" s="211" t="e">
        <f>IF('Crisis Indicator Data'!#REF!="No Data",1,IF(#REF!&lt;&gt;"",1,0))</f>
        <v>#REF!</v>
      </c>
      <c r="AK192" s="211" t="e">
        <f>IF('Crisis Indicator Data'!#REF!="No Data",1,IF(#REF!&lt;&gt;"",1,0))</f>
        <v>#REF!</v>
      </c>
      <c r="AL192" s="211" t="e">
        <f>IF('Crisis Indicator Data'!#REF!="No Data",1,IF(#REF!&lt;&gt;"",1,0))</f>
        <v>#REF!</v>
      </c>
      <c r="AM192" s="211" t="e">
        <f>IF('Crisis Indicator Data'!#REF!="No Data",1,IF(#REF!&lt;&gt;"",1,0))</f>
        <v>#REF!</v>
      </c>
      <c r="AN192" s="211" t="e">
        <f>IF('Crisis Indicator Data'!#REF!="No Data",1,IF(#REF!&lt;&gt;"",1,0))</f>
        <v>#REF!</v>
      </c>
      <c r="AO192" s="211" t="e">
        <f>IF('Crisis Indicator Data'!#REF!="No Data",1,IF(#REF!&lt;&gt;"",1,0))</f>
        <v>#REF!</v>
      </c>
      <c r="AP192" s="211" t="e">
        <f>IF('Crisis Indicator Data'!#REF!="No Data",1,IF(#REF!&lt;&gt;"",1,0))</f>
        <v>#REF!</v>
      </c>
      <c r="AQ192" s="211" t="e">
        <f>IF('Crisis Indicator Data'!#REF!="No Data",1,IF(#REF!&lt;&gt;"",1,0))</f>
        <v>#REF!</v>
      </c>
      <c r="AR192" s="211" t="e">
        <f>IF('Crisis Indicator Data'!#REF!="No Data",1,IF(#REF!&lt;&gt;"",1,0))</f>
        <v>#REF!</v>
      </c>
      <c r="AS192" s="211" t="e">
        <f>IF('Crisis Indicator Data'!#REF!="No Data",1,IF(#REF!&lt;&gt;"",1,0))</f>
        <v>#REF!</v>
      </c>
      <c r="AT192" s="211" t="e">
        <f>IF('Crisis Indicator Data'!#REF!="No Data",1,IF(#REF!&lt;&gt;"",1,0))</f>
        <v>#REF!</v>
      </c>
      <c r="AU192" s="211" t="e">
        <f>IF('Crisis Indicator Data'!#REF!="No Data",1,IF(#REF!&lt;&gt;"",1,0))</f>
        <v>#REF!</v>
      </c>
      <c r="AV192" s="211" t="e">
        <f>IF('Crisis Indicator Data'!#REF!="No Data",1,IF(#REF!&lt;&gt;"",1,0))</f>
        <v>#REF!</v>
      </c>
      <c r="AW192" s="211" t="e">
        <f>IF('Crisis Indicator Data'!#REF!="No Data",1,IF(#REF!&lt;&gt;"",1,0))</f>
        <v>#REF!</v>
      </c>
      <c r="AX192" s="211" t="e">
        <f>IF('Crisis Indicator Data'!#REF!="No Data",1,IF(#REF!&lt;&gt;"",1,0))</f>
        <v>#REF!</v>
      </c>
      <c r="AY192" s="211" t="e">
        <f>IF('Crisis Indicator Data'!#REF!="No Data",1,IF(#REF!&lt;&gt;"",1,0))</f>
        <v>#REF!</v>
      </c>
      <c r="AZ192" s="211" t="e">
        <f>IF('Crisis Indicator Data'!#REF!="No Data",1,IF(#REF!&lt;&gt;"",1,0))</f>
        <v>#REF!</v>
      </c>
      <c r="BA192" t="e">
        <f t="shared" si="10"/>
        <v>#REF!</v>
      </c>
      <c r="BB192" s="22" t="e">
        <f t="shared" si="11"/>
        <v>#REF!</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CAC6E6819D555D43BA4A2769FC446151" ma:contentTypeVersion="17" ma:contentTypeDescription="Create a new document." ma:contentTypeScope="" ma:versionID="8fbf53a545171865ae9d7baa3b0283bd">
  <xsd:schema xmlns:xsd="http://www.w3.org/2001/XMLSchema" xmlns:xs="http://www.w3.org/2001/XMLSchema" xmlns:p="http://schemas.microsoft.com/office/2006/metadata/properties" xmlns:ns2="a1e1550b-80a1-470e-a22e-4dd25c1bfd05" xmlns:ns3="cb5bba5a-0e74-4075-81f9-e243a297deff" targetNamespace="http://schemas.microsoft.com/office/2006/metadata/properties" ma:root="true" ma:fieldsID="fedcb08a2ec86d279e70664aa5c29038" ns2:_="" ns3:_="">
    <xsd:import namespace="a1e1550b-80a1-470e-a22e-4dd25c1bfd05"/>
    <xsd:import namespace="cb5bba5a-0e74-4075-81f9-e243a297deff"/>
    <xsd:element name="properties">
      <xsd:complexType>
        <xsd:sequence>
          <xsd:element name="documentManagement">
            <xsd:complexType>
              <xsd:all>
                <xsd:element ref="ns2:MediaServiceMetadata" minOccurs="0"/>
                <xsd:element ref="ns2:MediaServiceFastMetadata" minOccurs="0"/>
                <xsd:element ref="ns2:Wasthisuseful_x003f_" minOccurs="0"/>
                <xsd:element ref="ns2:MediaServiceAutoTags" minOccurs="0"/>
                <xsd:element ref="ns2:MediaServiceOCR" minOccurs="0"/>
                <xsd:element ref="ns2:MediaServiceDateTaken" minOccurs="0"/>
                <xsd:element ref="ns2:MediaServiceLocation" minOccurs="0"/>
                <xsd:element ref="ns3:SharedWithUsers" minOccurs="0"/>
                <xsd:element ref="ns3:SharedWithDetails" minOccurs="0"/>
                <xsd:element ref="ns2:MediaServiceGenerationTime" minOccurs="0"/>
                <xsd:element ref="ns2:MediaServiceEventHashCode" minOccurs="0"/>
                <xsd:element ref="ns2:MediaServiceAutoKeyPoints" minOccurs="0"/>
                <xsd:element ref="ns2:MediaServiceKeyPoints" minOccurs="0"/>
                <xsd:element ref="ns2:MediaLengthInSeconds"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1e1550b-80a1-470e-a22e-4dd25c1bfd0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Wasthisuseful_x003f_" ma:index="10" nillable="true" ma:displayName="Was this useful?" ma:default="1" ma:format="Dropdown" ma:internalName="Wasthisuseful_x003f_">
      <xsd:simpleType>
        <xsd:restriction base="dms:Boolean"/>
      </xsd:simpleType>
    </xsd:element>
    <xsd:element name="MediaServiceAutoTags" ma:index="11" nillable="true" ma:displayName="Tags" ma:internalName="MediaServiceAutoTags"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DateTaken" ma:index="13" nillable="true" ma:displayName="MediaServiceDateTaken" ma:hidden="true" ma:internalName="MediaServiceDateTaken"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MediaLengthInSeconds" ma:index="21" nillable="true" ma:displayName="Length (seconds)"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fee498aa-95cc-435d-9944-c3687a25c70b"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cb5bba5a-0e74-4075-81f9-e243a297deff"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TaxCatchAll" ma:index="24" nillable="true" ma:displayName="Taxonomy Catch All Column" ma:hidden="true" ma:list="{fba8e8d2-d2b0-4cd0-bba0-0b15a11487e6}" ma:internalName="TaxCatchAll" ma:showField="CatchAllData" ma:web="cb5bba5a-0e74-4075-81f9-e243a297def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1378C34-8541-45DA-8AC9-14C8E83579E9}">
  <ds:schemaRefs>
    <ds:schemaRef ds:uri="http://schemas.microsoft.com/sharepoint/v3/contenttype/forms"/>
  </ds:schemaRefs>
</ds:datastoreItem>
</file>

<file path=customXml/itemProps2.xml><?xml version="1.0" encoding="utf-8"?>
<ds:datastoreItem xmlns:ds="http://schemas.openxmlformats.org/officeDocument/2006/customXml" ds:itemID="{A7B226CB-6B96-4E43-85C9-BBEE8A98058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1e1550b-80a1-470e-a22e-4dd25c1bfd05"/>
    <ds:schemaRef ds:uri="cb5bba5a-0e74-4075-81f9-e243a297def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21</vt:i4>
      </vt:variant>
      <vt:variant>
        <vt:lpstr>Named Ranges</vt:lpstr>
      </vt:variant>
      <vt:variant>
        <vt:i4>11</vt:i4>
      </vt:variant>
    </vt:vector>
  </HeadingPairs>
  <TitlesOfParts>
    <vt:vector size="32" baseType="lpstr">
      <vt:lpstr>About</vt:lpstr>
      <vt:lpstr>INFORM Severity - hidden</vt:lpstr>
      <vt:lpstr>INFORM Severity - all crises</vt:lpstr>
      <vt:lpstr>INFORM Severity - country</vt:lpstr>
      <vt:lpstr>Impact of the crisis</vt:lpstr>
      <vt:lpstr>Conditions of people affected</vt:lpstr>
      <vt:lpstr>Complexity of the crisis</vt:lpstr>
      <vt:lpstr>Core Indicators</vt:lpstr>
      <vt:lpstr>Crisis Indicator Data</vt:lpstr>
      <vt:lpstr>Reliability</vt:lpstr>
      <vt:lpstr>Country Indicator Data</vt:lpstr>
      <vt:lpstr>Regional Crises</vt:lpstr>
      <vt:lpstr>Data Reliability</vt:lpstr>
      <vt:lpstr>Reliability_updated</vt:lpstr>
      <vt:lpstr>Indicator Metadata</vt:lpstr>
      <vt:lpstr>Trends</vt:lpstr>
      <vt:lpstr>Crisis info</vt:lpstr>
      <vt:lpstr>Lists</vt:lpstr>
      <vt:lpstr>Indicator Date hidden</vt:lpstr>
      <vt:lpstr>Indicator Date hidden2</vt:lpstr>
      <vt:lpstr>Imputed and missing data hidden</vt:lpstr>
      <vt:lpstr>'Indicator Metadata'!_2012.06.11___GFM_Indicator_List</vt:lpstr>
      <vt:lpstr>'Indicator Metadata'!_2012.06.11___GFM_Indicator_List_1</vt:lpstr>
      <vt:lpstr>'Indicator Metadata'!_2012.06.11___GFM_Indicator_List_2</vt:lpstr>
      <vt:lpstr>CrisisList</vt:lpstr>
      <vt:lpstr>About!Print_Area</vt:lpstr>
      <vt:lpstr>'Impact of the crisis'!Print_Area</vt:lpstr>
      <vt:lpstr>'INFORM Severity - all crises'!Print_Area</vt:lpstr>
      <vt:lpstr>'INFORM Severity - country'!Print_Area</vt:lpstr>
      <vt:lpstr>'INFORM Severity - hidden'!Print_Area</vt:lpstr>
      <vt:lpstr>'Impact of the crisis'!Print_Titles</vt:lpstr>
      <vt:lpstr>'INFORM Severity - hidden'!Print_Titles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Claudia Manili</cp:lastModifiedBy>
  <cp:lastPrinted>2020-10-09T14:28:48Z</cp:lastPrinted>
  <dcterms:created xsi:type="dcterms:W3CDTF">2013-01-24T09:37:59Z</dcterms:created>
  <dcterms:modified xsi:type="dcterms:W3CDTF">2023-03-02T13:55:16Z</dcterms:modified>
</cp:coreProperties>
</file>